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2.xml" ContentType="application/vnd.openxmlformats-officedocument.spreadsheetml.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iGGai\Downloads\"/>
    </mc:Choice>
  </mc:AlternateContent>
  <xr:revisionPtr revIDLastSave="0" documentId="13_ncr:1_{52584DB7-7155-425C-B2D6-DCEADDA77A85}" xr6:coauthVersionLast="47" xr6:coauthVersionMax="47" xr10:uidLastSave="{00000000-0000-0000-0000-000000000000}"/>
  <bookViews>
    <workbookView xWindow="-108" yWindow="-108" windowWidth="23256" windowHeight="12456" tabRatio="908" activeTab="1" xr2:uid="{744894B3-E5AA-4636-9441-59C2C771849D}"/>
  </bookViews>
  <sheets>
    <sheet name="Summary" sheetId="11" r:id="rId1"/>
    <sheet name="Entry" sheetId="3" r:id="rId2"/>
    <sheet name="Time Card" sheetId="6" r:id="rId3"/>
    <sheet name="Entry2" sheetId="17" r:id="rId4"/>
    <sheet name="Receipt Data" sheetId="19" state="hidden" r:id="rId5"/>
    <sheet name="2023 Archive (Time Card)" sheetId="25" state="hidden" r:id="rId6"/>
    <sheet name="Keystone Summary" sheetId="7" r:id="rId7"/>
    <sheet name="Weekly Summary" sheetId="8" r:id="rId8"/>
    <sheet name="Billing Summary" sheetId="10" state="hidden" r:id="rId9"/>
    <sheet name="Billing Summary (2)" sheetId="13" state="hidden" r:id="rId10"/>
    <sheet name="Billing Summary (3)" sheetId="24" state="hidden" r:id="rId11"/>
    <sheet name="Entries" sheetId="23" state="hidden" r:id="rId12"/>
    <sheet name="Employee Info" sheetId="5" r:id="rId13"/>
    <sheet name="Time Card (3)" sheetId="45" state="hidden" r:id="rId14"/>
    <sheet name="Time Card (Backup)" sheetId="44" state="hidden" r:id="rId15"/>
    <sheet name="Date" sheetId="15" state="hidden" r:id="rId16"/>
    <sheet name="Date2" sheetId="18" state="hidden" r:id="rId17"/>
    <sheet name="(134)" sheetId="12" state="hidden" r:id="rId18"/>
  </sheets>
  <definedNames>
    <definedName name="_xlcn.WorksheetConnection_EmployeeTimeEntrySheetV6.xlsmTableReceiptData1" hidden="1">TableReceiptData[]</definedName>
    <definedName name="Employee">'Employee Info'!$B$3:$B$50</definedName>
    <definedName name="ListDay2">Date2!$B$1:$B$32</definedName>
    <definedName name="ListYear" localSheetId="16">Year3[[#All],[Year]]</definedName>
    <definedName name="ListYear" localSheetId="11">Year[[#All],[Year]]</definedName>
    <definedName name="ListYear" localSheetId="13">Year[[#All],[Year]]</definedName>
    <definedName name="ListYear" localSheetId="14">Year[[#All],[Year]]</definedName>
    <definedName name="ListYear">Year[[#All],[Year]]</definedName>
    <definedName name="ListYear3" localSheetId="11">Year3[[#All],[Year]]</definedName>
    <definedName name="ListYear3" localSheetId="13">Year3[[#All],[Year]]</definedName>
    <definedName name="ListYear3" localSheetId="14">Year3[[#All],[Year]]</definedName>
    <definedName name="ListYear3">Year3[[#All],[Year]]</definedName>
    <definedName name="_xlnm.Print_Area" localSheetId="17">'(134)'!$A$1:$F$43</definedName>
    <definedName name="Slicer_Current_Week">#N/A</definedName>
    <definedName name="Slicer_Current_Week1">#N/A</definedName>
    <definedName name="Slicer_Current_Week21">#N/A</definedName>
    <definedName name="Slicer_Date2">#N/A</definedName>
  </definedNames>
  <calcPr calcId="191028"/>
  <pivotCaches>
    <pivotCache cacheId="69" r:id="rId19"/>
    <pivotCache cacheId="70" r:id="rId20"/>
    <pivotCache cacheId="71" r:id="rId21"/>
  </pivotCaches>
  <extLst>
    <ext xmlns:x14="http://schemas.microsoft.com/office/spreadsheetml/2009/9/main" uri="{BBE1A952-AA13-448e-AADC-164F8A28A991}">
      <x14:slicerCaches>
        <x14:slicerCache r:id="rId22"/>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ReceiptData" name="TableReceiptData" connection="WorksheetConnection_Employee Time Entry Sheet V6.xlsm!TableReceipt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00" i="19" l="1"/>
  <c r="G100" i="19"/>
  <c r="H100" i="19" s="1"/>
  <c r="K100" i="19"/>
  <c r="J8" i="6"/>
  <c r="O8" i="6" s="1"/>
  <c r="K8" i="6"/>
  <c r="L8" i="6"/>
  <c r="M8" i="6"/>
  <c r="N8" i="6"/>
  <c r="P8" i="6"/>
  <c r="Q8" i="6"/>
  <c r="R8" i="6" s="1"/>
  <c r="U8" i="6"/>
  <c r="V8" i="6"/>
  <c r="W8" i="6"/>
  <c r="X8" i="6"/>
  <c r="Y8" i="6"/>
  <c r="X1894" i="45"/>
  <c r="W1894" i="45"/>
  <c r="V1894" i="45"/>
  <c r="Y1894" i="45" s="1"/>
  <c r="U1894" i="45"/>
  <c r="R1894" i="45"/>
  <c r="Q1894" i="45"/>
  <c r="P1894" i="45"/>
  <c r="N1894" i="45"/>
  <c r="M1894" i="45"/>
  <c r="L1894" i="45"/>
  <c r="K1894" i="45"/>
  <c r="J1894" i="45"/>
  <c r="X1893" i="45"/>
  <c r="W1893" i="45"/>
  <c r="V1893" i="45"/>
  <c r="U1893" i="45"/>
  <c r="R1893" i="45"/>
  <c r="Q1893" i="45"/>
  <c r="P1893" i="45"/>
  <c r="N1893" i="45"/>
  <c r="M1893" i="45"/>
  <c r="L1893" i="45"/>
  <c r="K1893" i="45"/>
  <c r="J1893" i="45"/>
  <c r="X1892" i="45"/>
  <c r="W1892" i="45"/>
  <c r="V1892" i="45"/>
  <c r="U1892" i="45"/>
  <c r="R1892" i="45"/>
  <c r="Q1892" i="45"/>
  <c r="P1892" i="45"/>
  <c r="N1892" i="45"/>
  <c r="M1892" i="45"/>
  <c r="L1892" i="45"/>
  <c r="K1892" i="45"/>
  <c r="J1892" i="45"/>
  <c r="X1891" i="45"/>
  <c r="W1891" i="45"/>
  <c r="V1891" i="45"/>
  <c r="U1891" i="45"/>
  <c r="R1891" i="45"/>
  <c r="Q1891" i="45"/>
  <c r="P1891" i="45"/>
  <c r="N1891" i="45"/>
  <c r="M1891" i="45"/>
  <c r="L1891" i="45"/>
  <c r="K1891" i="45"/>
  <c r="J1891" i="45"/>
  <c r="X1890" i="45"/>
  <c r="W1890" i="45"/>
  <c r="V1890" i="45"/>
  <c r="U1890" i="45"/>
  <c r="R1890" i="45"/>
  <c r="Q1890" i="45"/>
  <c r="P1890" i="45"/>
  <c r="N1890" i="45"/>
  <c r="M1890" i="45"/>
  <c r="L1890" i="45"/>
  <c r="K1890" i="45"/>
  <c r="J1890" i="45"/>
  <c r="X1889" i="45"/>
  <c r="W1889" i="45"/>
  <c r="V1889" i="45"/>
  <c r="U1889" i="45"/>
  <c r="R1889" i="45"/>
  <c r="Q1889" i="45"/>
  <c r="P1889" i="45"/>
  <c r="N1889" i="45"/>
  <c r="M1889" i="45"/>
  <c r="L1889" i="45"/>
  <c r="K1889" i="45"/>
  <c r="J1889" i="45"/>
  <c r="X1888" i="45"/>
  <c r="W1888" i="45"/>
  <c r="V1888" i="45"/>
  <c r="U1888" i="45"/>
  <c r="R1888" i="45"/>
  <c r="Q1888" i="45"/>
  <c r="P1888" i="45"/>
  <c r="N1888" i="45"/>
  <c r="M1888" i="45"/>
  <c r="L1888" i="45"/>
  <c r="K1888" i="45"/>
  <c r="J1888" i="45"/>
  <c r="X1887" i="45"/>
  <c r="W1887" i="45"/>
  <c r="V1887" i="45"/>
  <c r="U1887" i="45"/>
  <c r="R1887" i="45"/>
  <c r="Q1887" i="45"/>
  <c r="P1887" i="45"/>
  <c r="N1887" i="45"/>
  <c r="M1887" i="45"/>
  <c r="L1887" i="45"/>
  <c r="K1887" i="45"/>
  <c r="J1887" i="45"/>
  <c r="X1886" i="45"/>
  <c r="W1886" i="45"/>
  <c r="V1886" i="45"/>
  <c r="U1886" i="45"/>
  <c r="R1886" i="45"/>
  <c r="Q1886" i="45"/>
  <c r="P1886" i="45"/>
  <c r="N1886" i="45"/>
  <c r="M1886" i="45"/>
  <c r="L1886" i="45"/>
  <c r="K1886" i="45"/>
  <c r="J1886" i="45"/>
  <c r="X1885" i="45"/>
  <c r="W1885" i="45"/>
  <c r="V1885" i="45"/>
  <c r="U1885" i="45"/>
  <c r="R1885" i="45"/>
  <c r="Q1885" i="45"/>
  <c r="P1885" i="45"/>
  <c r="N1885" i="45"/>
  <c r="M1885" i="45"/>
  <c r="L1885" i="45"/>
  <c r="K1885" i="45"/>
  <c r="J1885" i="45"/>
  <c r="X1884" i="45"/>
  <c r="W1884" i="45"/>
  <c r="V1884" i="45"/>
  <c r="U1884" i="45"/>
  <c r="R1884" i="45"/>
  <c r="Q1884" i="45"/>
  <c r="P1884" i="45"/>
  <c r="N1884" i="45"/>
  <c r="M1884" i="45"/>
  <c r="L1884" i="45"/>
  <c r="K1884" i="45"/>
  <c r="J1884" i="45"/>
  <c r="X1883" i="45"/>
  <c r="W1883" i="45"/>
  <c r="V1883" i="45"/>
  <c r="U1883" i="45"/>
  <c r="R1883" i="45"/>
  <c r="Q1883" i="45"/>
  <c r="P1883" i="45"/>
  <c r="N1883" i="45"/>
  <c r="M1883" i="45"/>
  <c r="L1883" i="45"/>
  <c r="K1883" i="45"/>
  <c r="J1883" i="45"/>
  <c r="X1882" i="45"/>
  <c r="W1882" i="45"/>
  <c r="V1882" i="45"/>
  <c r="U1882" i="45"/>
  <c r="R1882" i="45"/>
  <c r="Q1882" i="45"/>
  <c r="P1882" i="45"/>
  <c r="N1882" i="45"/>
  <c r="M1882" i="45"/>
  <c r="L1882" i="45"/>
  <c r="K1882" i="45"/>
  <c r="J1882" i="45"/>
  <c r="X1881" i="45"/>
  <c r="W1881" i="45"/>
  <c r="V1881" i="45"/>
  <c r="U1881" i="45"/>
  <c r="R1881" i="45"/>
  <c r="Q1881" i="45"/>
  <c r="P1881" i="45"/>
  <c r="N1881" i="45"/>
  <c r="M1881" i="45"/>
  <c r="L1881" i="45"/>
  <c r="K1881" i="45"/>
  <c r="J1881" i="45"/>
  <c r="X1880" i="45"/>
  <c r="W1880" i="45"/>
  <c r="V1880" i="45"/>
  <c r="U1880" i="45"/>
  <c r="R1880" i="45"/>
  <c r="Q1880" i="45"/>
  <c r="P1880" i="45"/>
  <c r="N1880" i="45"/>
  <c r="M1880" i="45"/>
  <c r="L1880" i="45"/>
  <c r="K1880" i="45"/>
  <c r="J1880" i="45"/>
  <c r="X1879" i="45"/>
  <c r="W1879" i="45"/>
  <c r="V1879" i="45"/>
  <c r="U1879" i="45"/>
  <c r="R1879" i="45"/>
  <c r="Q1879" i="45"/>
  <c r="P1879" i="45"/>
  <c r="N1879" i="45"/>
  <c r="M1879" i="45"/>
  <c r="L1879" i="45"/>
  <c r="K1879" i="45"/>
  <c r="J1879" i="45"/>
  <c r="X1878" i="45"/>
  <c r="W1878" i="45"/>
  <c r="V1878" i="45"/>
  <c r="U1878" i="45"/>
  <c r="R1878" i="45"/>
  <c r="Q1878" i="45"/>
  <c r="P1878" i="45"/>
  <c r="N1878" i="45"/>
  <c r="M1878" i="45"/>
  <c r="L1878" i="45"/>
  <c r="K1878" i="45"/>
  <c r="J1878" i="45"/>
  <c r="X1877" i="45"/>
  <c r="W1877" i="45"/>
  <c r="V1877" i="45"/>
  <c r="U1877" i="45"/>
  <c r="R1877" i="45"/>
  <c r="Q1877" i="45"/>
  <c r="P1877" i="45"/>
  <c r="N1877" i="45"/>
  <c r="M1877" i="45"/>
  <c r="L1877" i="45"/>
  <c r="K1877" i="45"/>
  <c r="J1877" i="45"/>
  <c r="X1876" i="45"/>
  <c r="W1876" i="45"/>
  <c r="V1876" i="45"/>
  <c r="U1876" i="45"/>
  <c r="R1876" i="45"/>
  <c r="Q1876" i="45"/>
  <c r="P1876" i="45"/>
  <c r="N1876" i="45"/>
  <c r="M1876" i="45"/>
  <c r="L1876" i="45"/>
  <c r="K1876" i="45"/>
  <c r="J1876" i="45"/>
  <c r="X1875" i="45"/>
  <c r="W1875" i="45"/>
  <c r="V1875" i="45"/>
  <c r="U1875" i="45"/>
  <c r="R1875" i="45"/>
  <c r="Q1875" i="45"/>
  <c r="P1875" i="45"/>
  <c r="N1875" i="45"/>
  <c r="M1875" i="45"/>
  <c r="L1875" i="45"/>
  <c r="K1875" i="45"/>
  <c r="J1875" i="45"/>
  <c r="X1874" i="45"/>
  <c r="W1874" i="45"/>
  <c r="V1874" i="45"/>
  <c r="U1874" i="45"/>
  <c r="R1874" i="45"/>
  <c r="Q1874" i="45"/>
  <c r="P1874" i="45"/>
  <c r="N1874" i="45"/>
  <c r="M1874" i="45"/>
  <c r="L1874" i="45"/>
  <c r="K1874" i="45"/>
  <c r="J1874" i="45"/>
  <c r="X1873" i="45"/>
  <c r="W1873" i="45"/>
  <c r="V1873" i="45"/>
  <c r="U1873" i="45"/>
  <c r="R1873" i="45"/>
  <c r="Q1873" i="45"/>
  <c r="P1873" i="45"/>
  <c r="N1873" i="45"/>
  <c r="M1873" i="45"/>
  <c r="L1873" i="45"/>
  <c r="K1873" i="45"/>
  <c r="J1873" i="45"/>
  <c r="X1872" i="45"/>
  <c r="W1872" i="45"/>
  <c r="V1872" i="45"/>
  <c r="U1872" i="45"/>
  <c r="R1872" i="45"/>
  <c r="Q1872" i="45"/>
  <c r="P1872" i="45"/>
  <c r="N1872" i="45"/>
  <c r="M1872" i="45"/>
  <c r="L1872" i="45"/>
  <c r="K1872" i="45"/>
  <c r="J1872" i="45"/>
  <c r="X1871" i="45"/>
  <c r="W1871" i="45"/>
  <c r="V1871" i="45"/>
  <c r="U1871" i="45"/>
  <c r="R1871" i="45"/>
  <c r="Q1871" i="45"/>
  <c r="P1871" i="45"/>
  <c r="N1871" i="45"/>
  <c r="M1871" i="45"/>
  <c r="L1871" i="45"/>
  <c r="K1871" i="45"/>
  <c r="J1871" i="45"/>
  <c r="X1870" i="45"/>
  <c r="W1870" i="45"/>
  <c r="V1870" i="45"/>
  <c r="U1870" i="45"/>
  <c r="R1870" i="45"/>
  <c r="Q1870" i="45"/>
  <c r="P1870" i="45"/>
  <c r="N1870" i="45"/>
  <c r="M1870" i="45"/>
  <c r="L1870" i="45"/>
  <c r="K1870" i="45"/>
  <c r="J1870" i="45"/>
  <c r="X1869" i="45"/>
  <c r="W1869" i="45"/>
  <c r="V1869" i="45"/>
  <c r="U1869" i="45"/>
  <c r="R1869" i="45"/>
  <c r="Q1869" i="45"/>
  <c r="P1869" i="45"/>
  <c r="N1869" i="45"/>
  <c r="M1869" i="45"/>
  <c r="L1869" i="45"/>
  <c r="K1869" i="45"/>
  <c r="J1869" i="45"/>
  <c r="X1868" i="45"/>
  <c r="W1868" i="45"/>
  <c r="V1868" i="45"/>
  <c r="U1868" i="45"/>
  <c r="R1868" i="45"/>
  <c r="Q1868" i="45"/>
  <c r="P1868" i="45"/>
  <c r="N1868" i="45"/>
  <c r="M1868" i="45"/>
  <c r="L1868" i="45"/>
  <c r="K1868" i="45"/>
  <c r="J1868" i="45"/>
  <c r="X1867" i="45"/>
  <c r="W1867" i="45"/>
  <c r="V1867" i="45"/>
  <c r="U1867" i="45"/>
  <c r="R1867" i="45"/>
  <c r="Q1867" i="45"/>
  <c r="P1867" i="45"/>
  <c r="N1867" i="45"/>
  <c r="M1867" i="45"/>
  <c r="L1867" i="45"/>
  <c r="K1867" i="45"/>
  <c r="J1867" i="45"/>
  <c r="X1866" i="45"/>
  <c r="W1866" i="45"/>
  <c r="V1866" i="45"/>
  <c r="U1866" i="45"/>
  <c r="R1866" i="45"/>
  <c r="Q1866" i="45"/>
  <c r="P1866" i="45"/>
  <c r="N1866" i="45"/>
  <c r="M1866" i="45"/>
  <c r="L1866" i="45"/>
  <c r="K1866" i="45"/>
  <c r="J1866" i="45"/>
  <c r="X1865" i="45"/>
  <c r="W1865" i="45"/>
  <c r="V1865" i="45"/>
  <c r="U1865" i="45"/>
  <c r="R1865" i="45"/>
  <c r="Q1865" i="45"/>
  <c r="P1865" i="45"/>
  <c r="N1865" i="45"/>
  <c r="M1865" i="45"/>
  <c r="L1865" i="45"/>
  <c r="K1865" i="45"/>
  <c r="J1865" i="45"/>
  <c r="X1864" i="45"/>
  <c r="W1864" i="45"/>
  <c r="V1864" i="45"/>
  <c r="U1864" i="45"/>
  <c r="R1864" i="45"/>
  <c r="Q1864" i="45"/>
  <c r="P1864" i="45"/>
  <c r="N1864" i="45"/>
  <c r="M1864" i="45"/>
  <c r="L1864" i="45"/>
  <c r="K1864" i="45"/>
  <c r="J1864" i="45"/>
  <c r="X1863" i="45"/>
  <c r="W1863" i="45"/>
  <c r="V1863" i="45"/>
  <c r="U1863" i="45"/>
  <c r="R1863" i="45"/>
  <c r="Q1863" i="45"/>
  <c r="P1863" i="45"/>
  <c r="N1863" i="45"/>
  <c r="M1863" i="45"/>
  <c r="L1863" i="45"/>
  <c r="K1863" i="45"/>
  <c r="J1863" i="45"/>
  <c r="X1862" i="45"/>
  <c r="W1862" i="45"/>
  <c r="V1862" i="45"/>
  <c r="U1862" i="45"/>
  <c r="R1862" i="45"/>
  <c r="Q1862" i="45"/>
  <c r="P1862" i="45"/>
  <c r="N1862" i="45"/>
  <c r="M1862" i="45"/>
  <c r="L1862" i="45"/>
  <c r="K1862" i="45"/>
  <c r="J1862" i="45"/>
  <c r="X1861" i="45"/>
  <c r="W1861" i="45"/>
  <c r="V1861" i="45"/>
  <c r="U1861" i="45"/>
  <c r="R1861" i="45"/>
  <c r="Q1861" i="45"/>
  <c r="P1861" i="45"/>
  <c r="N1861" i="45"/>
  <c r="M1861" i="45"/>
  <c r="L1861" i="45"/>
  <c r="K1861" i="45"/>
  <c r="J1861" i="45"/>
  <c r="X1860" i="45"/>
  <c r="W1860" i="45"/>
  <c r="V1860" i="45"/>
  <c r="U1860" i="45"/>
  <c r="R1860" i="45"/>
  <c r="Q1860" i="45"/>
  <c r="P1860" i="45"/>
  <c r="N1860" i="45"/>
  <c r="M1860" i="45"/>
  <c r="L1860" i="45"/>
  <c r="K1860" i="45"/>
  <c r="J1860" i="45"/>
  <c r="X1859" i="45"/>
  <c r="W1859" i="45"/>
  <c r="V1859" i="45"/>
  <c r="Y1859" i="45" s="1"/>
  <c r="U1859" i="45"/>
  <c r="R1859" i="45"/>
  <c r="Q1859" i="45"/>
  <c r="P1859" i="45"/>
  <c r="N1859" i="45"/>
  <c r="M1859" i="45"/>
  <c r="L1859" i="45"/>
  <c r="K1859" i="45"/>
  <c r="J1859" i="45"/>
  <c r="X1858" i="45"/>
  <c r="W1858" i="45"/>
  <c r="V1858" i="45"/>
  <c r="Y1858" i="45" s="1"/>
  <c r="U1858" i="45"/>
  <c r="R1858" i="45"/>
  <c r="Q1858" i="45"/>
  <c r="P1858" i="45"/>
  <c r="N1858" i="45"/>
  <c r="M1858" i="45"/>
  <c r="L1858" i="45"/>
  <c r="K1858" i="45"/>
  <c r="J1858" i="45"/>
  <c r="X1857" i="45"/>
  <c r="W1857" i="45"/>
  <c r="V1857" i="45"/>
  <c r="U1857" i="45"/>
  <c r="R1857" i="45"/>
  <c r="Q1857" i="45"/>
  <c r="P1857" i="45"/>
  <c r="N1857" i="45"/>
  <c r="M1857" i="45"/>
  <c r="L1857" i="45"/>
  <c r="K1857" i="45"/>
  <c r="J1857" i="45"/>
  <c r="X1856" i="45"/>
  <c r="W1856" i="45"/>
  <c r="V1856" i="45"/>
  <c r="U1856" i="45"/>
  <c r="R1856" i="45"/>
  <c r="Q1856" i="45"/>
  <c r="P1856" i="45"/>
  <c r="N1856" i="45"/>
  <c r="M1856" i="45"/>
  <c r="L1856" i="45"/>
  <c r="K1856" i="45"/>
  <c r="J1856" i="45"/>
  <c r="X1855" i="45"/>
  <c r="W1855" i="45"/>
  <c r="V1855" i="45"/>
  <c r="Y1855" i="45" s="1"/>
  <c r="U1855" i="45"/>
  <c r="R1855" i="45"/>
  <c r="Q1855" i="45"/>
  <c r="P1855" i="45"/>
  <c r="N1855" i="45"/>
  <c r="M1855" i="45"/>
  <c r="L1855" i="45"/>
  <c r="K1855" i="45"/>
  <c r="J1855" i="45"/>
  <c r="X1854" i="45"/>
  <c r="W1854" i="45"/>
  <c r="V1854" i="45"/>
  <c r="U1854" i="45"/>
  <c r="R1854" i="45"/>
  <c r="Q1854" i="45"/>
  <c r="P1854" i="45"/>
  <c r="N1854" i="45"/>
  <c r="M1854" i="45"/>
  <c r="L1854" i="45"/>
  <c r="K1854" i="45"/>
  <c r="J1854" i="45"/>
  <c r="X1853" i="45"/>
  <c r="W1853" i="45"/>
  <c r="V1853" i="45"/>
  <c r="U1853" i="45"/>
  <c r="R1853" i="45"/>
  <c r="Q1853" i="45"/>
  <c r="P1853" i="45"/>
  <c r="N1853" i="45"/>
  <c r="M1853" i="45"/>
  <c r="L1853" i="45"/>
  <c r="K1853" i="45"/>
  <c r="J1853" i="45"/>
  <c r="X1852" i="45"/>
  <c r="W1852" i="45"/>
  <c r="V1852" i="45"/>
  <c r="U1852" i="45"/>
  <c r="R1852" i="45"/>
  <c r="Q1852" i="45"/>
  <c r="P1852" i="45"/>
  <c r="N1852" i="45"/>
  <c r="M1852" i="45"/>
  <c r="L1852" i="45"/>
  <c r="K1852" i="45"/>
  <c r="J1852" i="45"/>
  <c r="X1851" i="45"/>
  <c r="W1851" i="45"/>
  <c r="V1851" i="45"/>
  <c r="Y1851" i="45" s="1"/>
  <c r="U1851" i="45"/>
  <c r="R1851" i="45"/>
  <c r="Q1851" i="45"/>
  <c r="P1851" i="45"/>
  <c r="N1851" i="45"/>
  <c r="M1851" i="45"/>
  <c r="L1851" i="45"/>
  <c r="K1851" i="45"/>
  <c r="J1851" i="45"/>
  <c r="X1850" i="45"/>
  <c r="W1850" i="45"/>
  <c r="V1850" i="45"/>
  <c r="Y1850" i="45" s="1"/>
  <c r="U1850" i="45"/>
  <c r="R1850" i="45"/>
  <c r="Q1850" i="45"/>
  <c r="P1850" i="45"/>
  <c r="N1850" i="45"/>
  <c r="M1850" i="45"/>
  <c r="L1850" i="45"/>
  <c r="K1850" i="45"/>
  <c r="J1850" i="45"/>
  <c r="X1849" i="45"/>
  <c r="W1849" i="45"/>
  <c r="V1849" i="45"/>
  <c r="U1849" i="45"/>
  <c r="R1849" i="45"/>
  <c r="Q1849" i="45"/>
  <c r="P1849" i="45"/>
  <c r="N1849" i="45"/>
  <c r="M1849" i="45"/>
  <c r="L1849" i="45"/>
  <c r="K1849" i="45"/>
  <c r="J1849" i="45"/>
  <c r="X1848" i="45"/>
  <c r="W1848" i="45"/>
  <c r="V1848" i="45"/>
  <c r="U1848" i="45"/>
  <c r="R1848" i="45"/>
  <c r="Q1848" i="45"/>
  <c r="P1848" i="45"/>
  <c r="N1848" i="45"/>
  <c r="M1848" i="45"/>
  <c r="L1848" i="45"/>
  <c r="K1848" i="45"/>
  <c r="J1848" i="45"/>
  <c r="X1847" i="45"/>
  <c r="W1847" i="45"/>
  <c r="V1847" i="45"/>
  <c r="Y1847" i="45" s="1"/>
  <c r="U1847" i="45"/>
  <c r="R1847" i="45"/>
  <c r="Q1847" i="45"/>
  <c r="P1847" i="45"/>
  <c r="N1847" i="45"/>
  <c r="M1847" i="45"/>
  <c r="L1847" i="45"/>
  <c r="K1847" i="45"/>
  <c r="J1847" i="45"/>
  <c r="X1846" i="45"/>
  <c r="W1846" i="45"/>
  <c r="V1846" i="45"/>
  <c r="U1846" i="45"/>
  <c r="R1846" i="45"/>
  <c r="Q1846" i="45"/>
  <c r="P1846" i="45"/>
  <c r="N1846" i="45"/>
  <c r="M1846" i="45"/>
  <c r="L1846" i="45"/>
  <c r="K1846" i="45"/>
  <c r="J1846" i="45"/>
  <c r="X1845" i="45"/>
  <c r="W1845" i="45"/>
  <c r="V1845" i="45"/>
  <c r="U1845" i="45"/>
  <c r="R1845" i="45"/>
  <c r="Q1845" i="45"/>
  <c r="P1845" i="45"/>
  <c r="N1845" i="45"/>
  <c r="M1845" i="45"/>
  <c r="L1845" i="45"/>
  <c r="K1845" i="45"/>
  <c r="J1845" i="45"/>
  <c r="X1844" i="45"/>
  <c r="W1844" i="45"/>
  <c r="V1844" i="45"/>
  <c r="U1844" i="45"/>
  <c r="R1844" i="45"/>
  <c r="Q1844" i="45"/>
  <c r="P1844" i="45"/>
  <c r="N1844" i="45"/>
  <c r="M1844" i="45"/>
  <c r="L1844" i="45"/>
  <c r="K1844" i="45"/>
  <c r="J1844" i="45"/>
  <c r="X1843" i="45"/>
  <c r="W1843" i="45"/>
  <c r="V1843" i="45"/>
  <c r="Y1843" i="45" s="1"/>
  <c r="U1843" i="45"/>
  <c r="R1843" i="45"/>
  <c r="Q1843" i="45"/>
  <c r="P1843" i="45"/>
  <c r="N1843" i="45"/>
  <c r="M1843" i="45"/>
  <c r="L1843" i="45"/>
  <c r="K1843" i="45"/>
  <c r="J1843" i="45"/>
  <c r="X1842" i="45"/>
  <c r="W1842" i="45"/>
  <c r="V1842" i="45"/>
  <c r="Y1842" i="45" s="1"/>
  <c r="U1842" i="45"/>
  <c r="R1842" i="45"/>
  <c r="Q1842" i="45"/>
  <c r="P1842" i="45"/>
  <c r="N1842" i="45"/>
  <c r="M1842" i="45"/>
  <c r="L1842" i="45"/>
  <c r="K1842" i="45"/>
  <c r="J1842" i="45"/>
  <c r="X1841" i="45"/>
  <c r="W1841" i="45"/>
  <c r="V1841" i="45"/>
  <c r="U1841" i="45"/>
  <c r="R1841" i="45"/>
  <c r="Q1841" i="45"/>
  <c r="P1841" i="45"/>
  <c r="N1841" i="45"/>
  <c r="M1841" i="45"/>
  <c r="L1841" i="45"/>
  <c r="K1841" i="45"/>
  <c r="J1841" i="45"/>
  <c r="X1840" i="45"/>
  <c r="W1840" i="45"/>
  <c r="V1840" i="45"/>
  <c r="U1840" i="45"/>
  <c r="R1840" i="45"/>
  <c r="Q1840" i="45"/>
  <c r="P1840" i="45"/>
  <c r="N1840" i="45"/>
  <c r="M1840" i="45"/>
  <c r="L1840" i="45"/>
  <c r="K1840" i="45"/>
  <c r="J1840" i="45"/>
  <c r="X1839" i="45"/>
  <c r="W1839" i="45"/>
  <c r="V1839" i="45"/>
  <c r="Y1839" i="45" s="1"/>
  <c r="U1839" i="45"/>
  <c r="R1839" i="45"/>
  <c r="Q1839" i="45"/>
  <c r="P1839" i="45"/>
  <c r="N1839" i="45"/>
  <c r="M1839" i="45"/>
  <c r="L1839" i="45"/>
  <c r="K1839" i="45"/>
  <c r="J1839" i="45"/>
  <c r="X1838" i="45"/>
  <c r="W1838" i="45"/>
  <c r="V1838" i="45"/>
  <c r="U1838" i="45"/>
  <c r="R1838" i="45"/>
  <c r="Q1838" i="45"/>
  <c r="P1838" i="45"/>
  <c r="N1838" i="45"/>
  <c r="M1838" i="45"/>
  <c r="L1838" i="45"/>
  <c r="K1838" i="45"/>
  <c r="J1838" i="45"/>
  <c r="X1837" i="45"/>
  <c r="W1837" i="45"/>
  <c r="V1837" i="45"/>
  <c r="U1837" i="45"/>
  <c r="R1837" i="45"/>
  <c r="Q1837" i="45"/>
  <c r="P1837" i="45"/>
  <c r="N1837" i="45"/>
  <c r="M1837" i="45"/>
  <c r="L1837" i="45"/>
  <c r="K1837" i="45"/>
  <c r="J1837" i="45"/>
  <c r="X1836" i="45"/>
  <c r="W1836" i="45"/>
  <c r="V1836" i="45"/>
  <c r="U1836" i="45"/>
  <c r="R1836" i="45"/>
  <c r="Q1836" i="45"/>
  <c r="P1836" i="45"/>
  <c r="N1836" i="45"/>
  <c r="M1836" i="45"/>
  <c r="L1836" i="45"/>
  <c r="K1836" i="45"/>
  <c r="J1836" i="45"/>
  <c r="X1835" i="45"/>
  <c r="W1835" i="45"/>
  <c r="V1835" i="45"/>
  <c r="Y1835" i="45" s="1"/>
  <c r="U1835" i="45"/>
  <c r="R1835" i="45"/>
  <c r="Q1835" i="45"/>
  <c r="P1835" i="45"/>
  <c r="N1835" i="45"/>
  <c r="M1835" i="45"/>
  <c r="L1835" i="45"/>
  <c r="K1835" i="45"/>
  <c r="J1835" i="45"/>
  <c r="X1834" i="45"/>
  <c r="W1834" i="45"/>
  <c r="V1834" i="45"/>
  <c r="Y1834" i="45" s="1"/>
  <c r="U1834" i="45"/>
  <c r="R1834" i="45"/>
  <c r="Q1834" i="45"/>
  <c r="P1834" i="45"/>
  <c r="N1834" i="45"/>
  <c r="M1834" i="45"/>
  <c r="L1834" i="45"/>
  <c r="K1834" i="45"/>
  <c r="J1834" i="45"/>
  <c r="X1833" i="45"/>
  <c r="W1833" i="45"/>
  <c r="V1833" i="45"/>
  <c r="U1833" i="45"/>
  <c r="R1833" i="45"/>
  <c r="Q1833" i="45"/>
  <c r="P1833" i="45"/>
  <c r="N1833" i="45"/>
  <c r="M1833" i="45"/>
  <c r="L1833" i="45"/>
  <c r="K1833" i="45"/>
  <c r="J1833" i="45"/>
  <c r="X1832" i="45"/>
  <c r="W1832" i="45"/>
  <c r="V1832" i="45"/>
  <c r="U1832" i="45"/>
  <c r="R1832" i="45"/>
  <c r="Q1832" i="45"/>
  <c r="P1832" i="45"/>
  <c r="N1832" i="45"/>
  <c r="M1832" i="45"/>
  <c r="L1832" i="45"/>
  <c r="K1832" i="45"/>
  <c r="J1832" i="45"/>
  <c r="X1831" i="45"/>
  <c r="W1831" i="45"/>
  <c r="V1831" i="45"/>
  <c r="Y1831" i="45" s="1"/>
  <c r="U1831" i="45"/>
  <c r="R1831" i="45"/>
  <c r="Q1831" i="45"/>
  <c r="P1831" i="45"/>
  <c r="N1831" i="45"/>
  <c r="M1831" i="45"/>
  <c r="L1831" i="45"/>
  <c r="K1831" i="45"/>
  <c r="J1831" i="45"/>
  <c r="X1830" i="45"/>
  <c r="W1830" i="45"/>
  <c r="V1830" i="45"/>
  <c r="U1830" i="45"/>
  <c r="R1830" i="45"/>
  <c r="Q1830" i="45"/>
  <c r="P1830" i="45"/>
  <c r="N1830" i="45"/>
  <c r="M1830" i="45"/>
  <c r="L1830" i="45"/>
  <c r="K1830" i="45"/>
  <c r="J1830" i="45"/>
  <c r="X1829" i="45"/>
  <c r="W1829" i="45"/>
  <c r="V1829" i="45"/>
  <c r="U1829" i="45"/>
  <c r="R1829" i="45"/>
  <c r="Q1829" i="45"/>
  <c r="P1829" i="45"/>
  <c r="N1829" i="45"/>
  <c r="M1829" i="45"/>
  <c r="L1829" i="45"/>
  <c r="K1829" i="45"/>
  <c r="J1829" i="45"/>
  <c r="X1828" i="45"/>
  <c r="W1828" i="45"/>
  <c r="V1828" i="45"/>
  <c r="U1828" i="45"/>
  <c r="R1828" i="45"/>
  <c r="Q1828" i="45"/>
  <c r="P1828" i="45"/>
  <c r="N1828" i="45"/>
  <c r="M1828" i="45"/>
  <c r="L1828" i="45"/>
  <c r="K1828" i="45"/>
  <c r="J1828" i="45"/>
  <c r="X1827" i="45"/>
  <c r="W1827" i="45"/>
  <c r="V1827" i="45"/>
  <c r="Y1827" i="45" s="1"/>
  <c r="U1827" i="45"/>
  <c r="R1827" i="45"/>
  <c r="Q1827" i="45"/>
  <c r="P1827" i="45"/>
  <c r="N1827" i="45"/>
  <c r="M1827" i="45"/>
  <c r="L1827" i="45"/>
  <c r="K1827" i="45"/>
  <c r="J1827" i="45"/>
  <c r="X1826" i="45"/>
  <c r="W1826" i="45"/>
  <c r="V1826" i="45"/>
  <c r="Y1826" i="45" s="1"/>
  <c r="U1826" i="45"/>
  <c r="R1826" i="45"/>
  <c r="Q1826" i="45"/>
  <c r="P1826" i="45"/>
  <c r="N1826" i="45"/>
  <c r="M1826" i="45"/>
  <c r="L1826" i="45"/>
  <c r="K1826" i="45"/>
  <c r="J1826" i="45"/>
  <c r="X1825" i="45"/>
  <c r="W1825" i="45"/>
  <c r="V1825" i="45"/>
  <c r="U1825" i="45"/>
  <c r="R1825" i="45"/>
  <c r="Q1825" i="45"/>
  <c r="P1825" i="45"/>
  <c r="N1825" i="45"/>
  <c r="M1825" i="45"/>
  <c r="L1825" i="45"/>
  <c r="K1825" i="45"/>
  <c r="J1825" i="45"/>
  <c r="X1824" i="45"/>
  <c r="W1824" i="45"/>
  <c r="V1824" i="45"/>
  <c r="U1824" i="45"/>
  <c r="R1824" i="45"/>
  <c r="Q1824" i="45"/>
  <c r="P1824" i="45"/>
  <c r="N1824" i="45"/>
  <c r="M1824" i="45"/>
  <c r="L1824" i="45"/>
  <c r="K1824" i="45"/>
  <c r="J1824" i="45"/>
  <c r="X1823" i="45"/>
  <c r="W1823" i="45"/>
  <c r="V1823" i="45"/>
  <c r="Y1823" i="45" s="1"/>
  <c r="U1823" i="45"/>
  <c r="R1823" i="45"/>
  <c r="Q1823" i="45"/>
  <c r="P1823" i="45"/>
  <c r="N1823" i="45"/>
  <c r="M1823" i="45"/>
  <c r="L1823" i="45"/>
  <c r="K1823" i="45"/>
  <c r="J1823" i="45"/>
  <c r="X1822" i="45"/>
  <c r="W1822" i="45"/>
  <c r="V1822" i="45"/>
  <c r="U1822" i="45"/>
  <c r="R1822" i="45"/>
  <c r="Q1822" i="45"/>
  <c r="P1822" i="45"/>
  <c r="N1822" i="45"/>
  <c r="M1822" i="45"/>
  <c r="L1822" i="45"/>
  <c r="K1822" i="45"/>
  <c r="J1822" i="45"/>
  <c r="X1821" i="45"/>
  <c r="W1821" i="45"/>
  <c r="V1821" i="45"/>
  <c r="U1821" i="45"/>
  <c r="R1821" i="45"/>
  <c r="Q1821" i="45"/>
  <c r="P1821" i="45"/>
  <c r="N1821" i="45"/>
  <c r="M1821" i="45"/>
  <c r="L1821" i="45"/>
  <c r="K1821" i="45"/>
  <c r="J1821" i="45"/>
  <c r="X1820" i="45"/>
  <c r="W1820" i="45"/>
  <c r="V1820" i="45"/>
  <c r="U1820" i="45"/>
  <c r="R1820" i="45"/>
  <c r="Q1820" i="45"/>
  <c r="P1820" i="45"/>
  <c r="N1820" i="45"/>
  <c r="M1820" i="45"/>
  <c r="L1820" i="45"/>
  <c r="K1820" i="45"/>
  <c r="J1820" i="45"/>
  <c r="X1819" i="45"/>
  <c r="W1819" i="45"/>
  <c r="V1819" i="45"/>
  <c r="Y1819" i="45" s="1"/>
  <c r="U1819" i="45"/>
  <c r="R1819" i="45"/>
  <c r="Q1819" i="45"/>
  <c r="P1819" i="45"/>
  <c r="N1819" i="45"/>
  <c r="M1819" i="45"/>
  <c r="L1819" i="45"/>
  <c r="K1819" i="45"/>
  <c r="J1819" i="45"/>
  <c r="X1818" i="45"/>
  <c r="W1818" i="45"/>
  <c r="V1818" i="45"/>
  <c r="Y1818" i="45" s="1"/>
  <c r="U1818" i="45"/>
  <c r="R1818" i="45"/>
  <c r="Q1818" i="45"/>
  <c r="P1818" i="45"/>
  <c r="N1818" i="45"/>
  <c r="M1818" i="45"/>
  <c r="L1818" i="45"/>
  <c r="K1818" i="45"/>
  <c r="J1818" i="45"/>
  <c r="X1817" i="45"/>
  <c r="W1817" i="45"/>
  <c r="V1817" i="45"/>
  <c r="U1817" i="45"/>
  <c r="R1817" i="45"/>
  <c r="Q1817" i="45"/>
  <c r="P1817" i="45"/>
  <c r="N1817" i="45"/>
  <c r="M1817" i="45"/>
  <c r="L1817" i="45"/>
  <c r="K1817" i="45"/>
  <c r="J1817" i="45"/>
  <c r="X1816" i="45"/>
  <c r="W1816" i="45"/>
  <c r="V1816" i="45"/>
  <c r="U1816" i="45"/>
  <c r="R1816" i="45"/>
  <c r="Q1816" i="45"/>
  <c r="P1816" i="45"/>
  <c r="N1816" i="45"/>
  <c r="M1816" i="45"/>
  <c r="L1816" i="45"/>
  <c r="K1816" i="45"/>
  <c r="J1816" i="45"/>
  <c r="X1815" i="45"/>
  <c r="W1815" i="45"/>
  <c r="V1815" i="45"/>
  <c r="Y1815" i="45" s="1"/>
  <c r="U1815" i="45"/>
  <c r="R1815" i="45"/>
  <c r="Q1815" i="45"/>
  <c r="P1815" i="45"/>
  <c r="N1815" i="45"/>
  <c r="M1815" i="45"/>
  <c r="L1815" i="45"/>
  <c r="K1815" i="45"/>
  <c r="J1815" i="45"/>
  <c r="X1814" i="45"/>
  <c r="W1814" i="45"/>
  <c r="V1814" i="45"/>
  <c r="U1814" i="45"/>
  <c r="R1814" i="45"/>
  <c r="Q1814" i="45"/>
  <c r="P1814" i="45"/>
  <c r="N1814" i="45"/>
  <c r="M1814" i="45"/>
  <c r="L1814" i="45"/>
  <c r="K1814" i="45"/>
  <c r="J1814" i="45"/>
  <c r="X1813" i="45"/>
  <c r="W1813" i="45"/>
  <c r="V1813" i="45"/>
  <c r="U1813" i="45"/>
  <c r="S1813" i="45"/>
  <c r="R1813" i="45"/>
  <c r="Q1813" i="45"/>
  <c r="P1813" i="45"/>
  <c r="N1813" i="45"/>
  <c r="M1813" i="45"/>
  <c r="L1813" i="45"/>
  <c r="K1813" i="45"/>
  <c r="J1813" i="45"/>
  <c r="X1812" i="45"/>
  <c r="W1812" i="45"/>
  <c r="V1812" i="45"/>
  <c r="Y1812" i="45" s="1"/>
  <c r="U1812" i="45"/>
  <c r="R1812" i="45"/>
  <c r="Q1812" i="45"/>
  <c r="P1812" i="45"/>
  <c r="N1812" i="45"/>
  <c r="M1812" i="45"/>
  <c r="L1812" i="45"/>
  <c r="K1812" i="45"/>
  <c r="J1812" i="45"/>
  <c r="Y1811" i="45"/>
  <c r="X1811" i="45"/>
  <c r="W1811" i="45"/>
  <c r="V1811" i="45"/>
  <c r="U1811" i="45"/>
  <c r="Q1811" i="45"/>
  <c r="R1811" i="45" s="1"/>
  <c r="P1811" i="45"/>
  <c r="N1811" i="45"/>
  <c r="M1811" i="45"/>
  <c r="L1811" i="45"/>
  <c r="K1811" i="45"/>
  <c r="J1811" i="45"/>
  <c r="X1810" i="45"/>
  <c r="Y1810" i="45" s="1"/>
  <c r="W1810" i="45"/>
  <c r="V1810" i="45"/>
  <c r="U1810" i="45"/>
  <c r="Q1810" i="45"/>
  <c r="R1810" i="45" s="1"/>
  <c r="P1810" i="45"/>
  <c r="N1810" i="45"/>
  <c r="M1810" i="45"/>
  <c r="L1810" i="45"/>
  <c r="K1810" i="45"/>
  <c r="J1810" i="45"/>
  <c r="X1809" i="45"/>
  <c r="W1809" i="45"/>
  <c r="V1809" i="45"/>
  <c r="U1809" i="45"/>
  <c r="Q1809" i="45"/>
  <c r="R1809" i="45" s="1"/>
  <c r="P1809" i="45"/>
  <c r="N1809" i="45"/>
  <c r="M1809" i="45"/>
  <c r="L1809" i="45"/>
  <c r="K1809" i="45"/>
  <c r="J1809" i="45"/>
  <c r="X1808" i="45"/>
  <c r="Y1808" i="45" s="1"/>
  <c r="W1808" i="45"/>
  <c r="V1808" i="45"/>
  <c r="U1808" i="45"/>
  <c r="S1808" i="45"/>
  <c r="Q1808" i="45"/>
  <c r="R1808" i="45" s="1"/>
  <c r="P1808" i="45"/>
  <c r="N1808" i="45"/>
  <c r="M1808" i="45"/>
  <c r="L1808" i="45"/>
  <c r="K1808" i="45"/>
  <c r="J1808" i="45"/>
  <c r="X1807" i="45"/>
  <c r="Y1807" i="45" s="1"/>
  <c r="W1807" i="45"/>
  <c r="V1807" i="45"/>
  <c r="U1807" i="45"/>
  <c r="Q1807" i="45"/>
  <c r="R1807" i="45" s="1"/>
  <c r="P1807" i="45"/>
  <c r="N1807" i="45"/>
  <c r="M1807" i="45"/>
  <c r="L1807" i="45"/>
  <c r="K1807" i="45"/>
  <c r="J1807" i="45"/>
  <c r="X1806" i="45"/>
  <c r="W1806" i="45"/>
  <c r="V1806" i="45"/>
  <c r="U1806" i="45"/>
  <c r="Q1806" i="45"/>
  <c r="R1806" i="45" s="1"/>
  <c r="P1806" i="45"/>
  <c r="N1806" i="45"/>
  <c r="M1806" i="45"/>
  <c r="L1806" i="45"/>
  <c r="K1806" i="45"/>
  <c r="J1806" i="45"/>
  <c r="X1805" i="45"/>
  <c r="W1805" i="45"/>
  <c r="V1805" i="45"/>
  <c r="U1805" i="45"/>
  <c r="Q1805" i="45"/>
  <c r="R1805" i="45" s="1"/>
  <c r="P1805" i="45"/>
  <c r="N1805" i="45"/>
  <c r="M1805" i="45"/>
  <c r="L1805" i="45"/>
  <c r="K1805" i="45"/>
  <c r="J1805" i="45"/>
  <c r="Y1804" i="45"/>
  <c r="X1804" i="45"/>
  <c r="W1804" i="45"/>
  <c r="V1804" i="45"/>
  <c r="U1804" i="45"/>
  <c r="Q1804" i="45"/>
  <c r="R1804" i="45" s="1"/>
  <c r="P1804" i="45"/>
  <c r="N1804" i="45"/>
  <c r="M1804" i="45"/>
  <c r="L1804" i="45"/>
  <c r="K1804" i="45"/>
  <c r="J1804" i="45"/>
  <c r="X1803" i="45"/>
  <c r="W1803" i="45"/>
  <c r="Y1803" i="45" s="1"/>
  <c r="V1803" i="45"/>
  <c r="U1803" i="45"/>
  <c r="Q1803" i="45"/>
  <c r="R1803" i="45" s="1"/>
  <c r="P1803" i="45"/>
  <c r="N1803" i="45"/>
  <c r="M1803" i="45"/>
  <c r="L1803" i="45"/>
  <c r="K1803" i="45"/>
  <c r="J1803" i="45"/>
  <c r="Y1802" i="45"/>
  <c r="X1802" i="45"/>
  <c r="W1802" i="45"/>
  <c r="V1802" i="45"/>
  <c r="U1802" i="45"/>
  <c r="Q1802" i="45"/>
  <c r="R1802" i="45" s="1"/>
  <c r="P1802" i="45"/>
  <c r="N1802" i="45"/>
  <c r="M1802" i="45"/>
  <c r="L1802" i="45"/>
  <c r="K1802" i="45"/>
  <c r="J1802" i="45"/>
  <c r="X1801" i="45"/>
  <c r="W1801" i="45"/>
  <c r="V1801" i="45"/>
  <c r="U1801" i="45"/>
  <c r="Q1801" i="45"/>
  <c r="R1801" i="45" s="1"/>
  <c r="P1801" i="45"/>
  <c r="N1801" i="45"/>
  <c r="M1801" i="45"/>
  <c r="L1801" i="45"/>
  <c r="K1801" i="45"/>
  <c r="J1801" i="45"/>
  <c r="Y1800" i="45"/>
  <c r="X1800" i="45"/>
  <c r="W1800" i="45"/>
  <c r="V1800" i="45"/>
  <c r="U1800" i="45"/>
  <c r="Q1800" i="45"/>
  <c r="R1800" i="45" s="1"/>
  <c r="P1800" i="45"/>
  <c r="N1800" i="45"/>
  <c r="M1800" i="45"/>
  <c r="L1800" i="45"/>
  <c r="K1800" i="45"/>
  <c r="J1800" i="45"/>
  <c r="X1799" i="45"/>
  <c r="W1799" i="45"/>
  <c r="Y1799" i="45" s="1"/>
  <c r="V1799" i="45"/>
  <c r="U1799" i="45"/>
  <c r="Q1799" i="45"/>
  <c r="R1799" i="45" s="1"/>
  <c r="P1799" i="45"/>
  <c r="N1799" i="45"/>
  <c r="M1799" i="45"/>
  <c r="L1799" i="45"/>
  <c r="K1799" i="45"/>
  <c r="J1799" i="45"/>
  <c r="Y1798" i="45"/>
  <c r="X1798" i="45"/>
  <c r="W1798" i="45"/>
  <c r="V1798" i="45"/>
  <c r="U1798" i="45"/>
  <c r="Q1798" i="45"/>
  <c r="R1798" i="45" s="1"/>
  <c r="P1798" i="45"/>
  <c r="N1798" i="45"/>
  <c r="M1798" i="45"/>
  <c r="L1798" i="45"/>
  <c r="K1798" i="45"/>
  <c r="J1798" i="45"/>
  <c r="X1797" i="45"/>
  <c r="W1797" i="45"/>
  <c r="Y1797" i="45" s="1"/>
  <c r="V1797" i="45"/>
  <c r="U1797" i="45"/>
  <c r="Q1797" i="45"/>
  <c r="R1797" i="45" s="1"/>
  <c r="P1797" i="45"/>
  <c r="N1797" i="45"/>
  <c r="M1797" i="45"/>
  <c r="L1797" i="45"/>
  <c r="K1797" i="45"/>
  <c r="J1797" i="45"/>
  <c r="Y1796" i="45"/>
  <c r="X1796" i="45"/>
  <c r="W1796" i="45"/>
  <c r="V1796" i="45"/>
  <c r="U1796" i="45"/>
  <c r="Q1796" i="45"/>
  <c r="R1796" i="45" s="1"/>
  <c r="P1796" i="45"/>
  <c r="N1796" i="45"/>
  <c r="M1796" i="45"/>
  <c r="L1796" i="45"/>
  <c r="K1796" i="45"/>
  <c r="J1796" i="45"/>
  <c r="X1795" i="45"/>
  <c r="W1795" i="45"/>
  <c r="Y1795" i="45" s="1"/>
  <c r="V1795" i="45"/>
  <c r="U1795" i="45"/>
  <c r="Q1795" i="45"/>
  <c r="R1795" i="45" s="1"/>
  <c r="P1795" i="45"/>
  <c r="N1795" i="45"/>
  <c r="M1795" i="45"/>
  <c r="L1795" i="45"/>
  <c r="K1795" i="45"/>
  <c r="J1795" i="45"/>
  <c r="Y1794" i="45"/>
  <c r="X1794" i="45"/>
  <c r="W1794" i="45"/>
  <c r="V1794" i="45"/>
  <c r="U1794" i="45"/>
  <c r="Q1794" i="45"/>
  <c r="R1794" i="45" s="1"/>
  <c r="P1794" i="45"/>
  <c r="N1794" i="45"/>
  <c r="M1794" i="45"/>
  <c r="L1794" i="45"/>
  <c r="K1794" i="45"/>
  <c r="J1794" i="45"/>
  <c r="X1793" i="45"/>
  <c r="W1793" i="45"/>
  <c r="Y1793" i="45" s="1"/>
  <c r="V1793" i="45"/>
  <c r="U1793" i="45"/>
  <c r="Q1793" i="45"/>
  <c r="R1793" i="45" s="1"/>
  <c r="P1793" i="45"/>
  <c r="N1793" i="45"/>
  <c r="M1793" i="45"/>
  <c r="L1793" i="45"/>
  <c r="K1793" i="45"/>
  <c r="J1793" i="45"/>
  <c r="Y1792" i="45"/>
  <c r="X1792" i="45"/>
  <c r="W1792" i="45"/>
  <c r="V1792" i="45"/>
  <c r="U1792" i="45"/>
  <c r="Q1792" i="45"/>
  <c r="R1792" i="45" s="1"/>
  <c r="P1792" i="45"/>
  <c r="N1792" i="45"/>
  <c r="M1792" i="45"/>
  <c r="L1792" i="45"/>
  <c r="K1792" i="45"/>
  <c r="J1792" i="45"/>
  <c r="X1791" i="45"/>
  <c r="W1791" i="45"/>
  <c r="Y1791" i="45" s="1"/>
  <c r="V1791" i="45"/>
  <c r="U1791" i="45"/>
  <c r="Q1791" i="45"/>
  <c r="R1791" i="45" s="1"/>
  <c r="P1791" i="45"/>
  <c r="N1791" i="45"/>
  <c r="M1791" i="45"/>
  <c r="L1791" i="45"/>
  <c r="K1791" i="45"/>
  <c r="J1791" i="45"/>
  <c r="Y1790" i="45"/>
  <c r="X1790" i="45"/>
  <c r="W1790" i="45"/>
  <c r="V1790" i="45"/>
  <c r="U1790" i="45"/>
  <c r="Q1790" i="45"/>
  <c r="R1790" i="45" s="1"/>
  <c r="P1790" i="45"/>
  <c r="N1790" i="45"/>
  <c r="M1790" i="45"/>
  <c r="L1790" i="45"/>
  <c r="K1790" i="45"/>
  <c r="J1790" i="45"/>
  <c r="X1789" i="45"/>
  <c r="W1789" i="45"/>
  <c r="Y1789" i="45" s="1"/>
  <c r="V1789" i="45"/>
  <c r="U1789" i="45"/>
  <c r="Q1789" i="45"/>
  <c r="R1789" i="45" s="1"/>
  <c r="P1789" i="45"/>
  <c r="N1789" i="45"/>
  <c r="M1789" i="45"/>
  <c r="L1789" i="45"/>
  <c r="K1789" i="45"/>
  <c r="J1789" i="45"/>
  <c r="Y1788" i="45"/>
  <c r="X1788" i="45"/>
  <c r="W1788" i="45"/>
  <c r="V1788" i="45"/>
  <c r="U1788" i="45"/>
  <c r="Q1788" i="45"/>
  <c r="R1788" i="45" s="1"/>
  <c r="P1788" i="45"/>
  <c r="N1788" i="45"/>
  <c r="M1788" i="45"/>
  <c r="L1788" i="45"/>
  <c r="K1788" i="45"/>
  <c r="J1788" i="45"/>
  <c r="X1787" i="45"/>
  <c r="W1787" i="45"/>
  <c r="Y1787" i="45" s="1"/>
  <c r="V1787" i="45"/>
  <c r="U1787" i="45"/>
  <c r="Q1787" i="45"/>
  <c r="R1787" i="45" s="1"/>
  <c r="P1787" i="45"/>
  <c r="N1787" i="45"/>
  <c r="M1787" i="45"/>
  <c r="L1787" i="45"/>
  <c r="K1787" i="45"/>
  <c r="J1787" i="45"/>
  <c r="Y1786" i="45"/>
  <c r="X1786" i="45"/>
  <c r="W1786" i="45"/>
  <c r="V1786" i="45"/>
  <c r="U1786" i="45"/>
  <c r="Q1786" i="45"/>
  <c r="R1786" i="45" s="1"/>
  <c r="P1786" i="45"/>
  <c r="N1786" i="45"/>
  <c r="M1786" i="45"/>
  <c r="L1786" i="45"/>
  <c r="K1786" i="45"/>
  <c r="J1786" i="45"/>
  <c r="X1785" i="45"/>
  <c r="W1785" i="45"/>
  <c r="Y1785" i="45" s="1"/>
  <c r="V1785" i="45"/>
  <c r="U1785" i="45"/>
  <c r="Q1785" i="45"/>
  <c r="R1785" i="45" s="1"/>
  <c r="P1785" i="45"/>
  <c r="N1785" i="45"/>
  <c r="M1785" i="45"/>
  <c r="L1785" i="45"/>
  <c r="K1785" i="45"/>
  <c r="J1785" i="45"/>
  <c r="Y1784" i="45"/>
  <c r="X1784" i="45"/>
  <c r="W1784" i="45"/>
  <c r="V1784" i="45"/>
  <c r="U1784" i="45"/>
  <c r="Q1784" i="45"/>
  <c r="R1784" i="45" s="1"/>
  <c r="P1784" i="45"/>
  <c r="N1784" i="45"/>
  <c r="M1784" i="45"/>
  <c r="L1784" i="45"/>
  <c r="K1784" i="45"/>
  <c r="J1784" i="45"/>
  <c r="X1783" i="45"/>
  <c r="W1783" i="45"/>
  <c r="Y1783" i="45" s="1"/>
  <c r="V1783" i="45"/>
  <c r="U1783" i="45"/>
  <c r="Q1783" i="45"/>
  <c r="R1783" i="45" s="1"/>
  <c r="P1783" i="45"/>
  <c r="N1783" i="45"/>
  <c r="M1783" i="45"/>
  <c r="L1783" i="45"/>
  <c r="K1783" i="45"/>
  <c r="J1783" i="45"/>
  <c r="Y1782" i="45"/>
  <c r="X1782" i="45"/>
  <c r="W1782" i="45"/>
  <c r="V1782" i="45"/>
  <c r="U1782" i="45"/>
  <c r="Q1782" i="45"/>
  <c r="R1782" i="45" s="1"/>
  <c r="P1782" i="45"/>
  <c r="N1782" i="45"/>
  <c r="M1782" i="45"/>
  <c r="L1782" i="45"/>
  <c r="K1782" i="45"/>
  <c r="J1782" i="45"/>
  <c r="X1781" i="45"/>
  <c r="W1781" i="45"/>
  <c r="Y1781" i="45" s="1"/>
  <c r="V1781" i="45"/>
  <c r="U1781" i="45"/>
  <c r="Q1781" i="45"/>
  <c r="R1781" i="45" s="1"/>
  <c r="P1781" i="45"/>
  <c r="N1781" i="45"/>
  <c r="M1781" i="45"/>
  <c r="L1781" i="45"/>
  <c r="K1781" i="45"/>
  <c r="J1781" i="45"/>
  <c r="Y1780" i="45"/>
  <c r="X1780" i="45"/>
  <c r="W1780" i="45"/>
  <c r="V1780" i="45"/>
  <c r="U1780" i="45"/>
  <c r="Q1780" i="45"/>
  <c r="R1780" i="45" s="1"/>
  <c r="P1780" i="45"/>
  <c r="N1780" i="45"/>
  <c r="M1780" i="45"/>
  <c r="L1780" i="45"/>
  <c r="K1780" i="45"/>
  <c r="J1780" i="45"/>
  <c r="X1779" i="45"/>
  <c r="W1779" i="45"/>
  <c r="Y1779" i="45" s="1"/>
  <c r="V1779" i="45"/>
  <c r="U1779" i="45"/>
  <c r="Q1779" i="45"/>
  <c r="R1779" i="45" s="1"/>
  <c r="P1779" i="45"/>
  <c r="N1779" i="45"/>
  <c r="M1779" i="45"/>
  <c r="L1779" i="45"/>
  <c r="K1779" i="45"/>
  <c r="J1779" i="45"/>
  <c r="Y1778" i="45"/>
  <c r="X1778" i="45"/>
  <c r="W1778" i="45"/>
  <c r="V1778" i="45"/>
  <c r="U1778" i="45"/>
  <c r="Q1778" i="45"/>
  <c r="R1778" i="45" s="1"/>
  <c r="P1778" i="45"/>
  <c r="N1778" i="45"/>
  <c r="M1778" i="45"/>
  <c r="L1778" i="45"/>
  <c r="K1778" i="45"/>
  <c r="J1778" i="45"/>
  <c r="X1777" i="45"/>
  <c r="W1777" i="45"/>
  <c r="Y1777" i="45" s="1"/>
  <c r="V1777" i="45"/>
  <c r="U1777" i="45"/>
  <c r="Q1777" i="45"/>
  <c r="R1777" i="45" s="1"/>
  <c r="P1777" i="45"/>
  <c r="N1777" i="45"/>
  <c r="M1777" i="45"/>
  <c r="L1777" i="45"/>
  <c r="K1777" i="45"/>
  <c r="J1777" i="45"/>
  <c r="Y1776" i="45"/>
  <c r="X1776" i="45"/>
  <c r="W1776" i="45"/>
  <c r="V1776" i="45"/>
  <c r="U1776" i="45"/>
  <c r="Q1776" i="45"/>
  <c r="R1776" i="45" s="1"/>
  <c r="P1776" i="45"/>
  <c r="N1776" i="45"/>
  <c r="M1776" i="45"/>
  <c r="L1776" i="45"/>
  <c r="K1776" i="45"/>
  <c r="J1776" i="45"/>
  <c r="X1775" i="45"/>
  <c r="W1775" i="45"/>
  <c r="Y1775" i="45" s="1"/>
  <c r="V1775" i="45"/>
  <c r="U1775" i="45"/>
  <c r="Q1775" i="45"/>
  <c r="R1775" i="45" s="1"/>
  <c r="P1775" i="45"/>
  <c r="N1775" i="45"/>
  <c r="M1775" i="45"/>
  <c r="L1775" i="45"/>
  <c r="K1775" i="45"/>
  <c r="J1775" i="45"/>
  <c r="Y1774" i="45"/>
  <c r="X1774" i="45"/>
  <c r="W1774" i="45"/>
  <c r="V1774" i="45"/>
  <c r="U1774" i="45"/>
  <c r="Q1774" i="45"/>
  <c r="R1774" i="45" s="1"/>
  <c r="P1774" i="45"/>
  <c r="N1774" i="45"/>
  <c r="M1774" i="45"/>
  <c r="L1774" i="45"/>
  <c r="K1774" i="45"/>
  <c r="J1774" i="45"/>
  <c r="X1773" i="45"/>
  <c r="W1773" i="45"/>
  <c r="Y1773" i="45" s="1"/>
  <c r="V1773" i="45"/>
  <c r="U1773" i="45"/>
  <c r="Q1773" i="45"/>
  <c r="R1773" i="45" s="1"/>
  <c r="P1773" i="45"/>
  <c r="N1773" i="45"/>
  <c r="M1773" i="45"/>
  <c r="L1773" i="45"/>
  <c r="K1773" i="45"/>
  <c r="J1773" i="45"/>
  <c r="Y1772" i="45"/>
  <c r="X1772" i="45"/>
  <c r="W1772" i="45"/>
  <c r="V1772" i="45"/>
  <c r="U1772" i="45"/>
  <c r="Q1772" i="45"/>
  <c r="R1772" i="45" s="1"/>
  <c r="P1772" i="45"/>
  <c r="N1772" i="45"/>
  <c r="M1772" i="45"/>
  <c r="L1772" i="45"/>
  <c r="K1772" i="45"/>
  <c r="J1772" i="45"/>
  <c r="X1771" i="45"/>
  <c r="W1771" i="45"/>
  <c r="Y1771" i="45" s="1"/>
  <c r="V1771" i="45"/>
  <c r="U1771" i="45"/>
  <c r="Q1771" i="45"/>
  <c r="R1771" i="45" s="1"/>
  <c r="P1771" i="45"/>
  <c r="N1771" i="45"/>
  <c r="M1771" i="45"/>
  <c r="L1771" i="45"/>
  <c r="K1771" i="45"/>
  <c r="J1771" i="45"/>
  <c r="Y1770" i="45"/>
  <c r="X1770" i="45"/>
  <c r="W1770" i="45"/>
  <c r="V1770" i="45"/>
  <c r="U1770" i="45"/>
  <c r="Q1770" i="45"/>
  <c r="R1770" i="45" s="1"/>
  <c r="P1770" i="45"/>
  <c r="N1770" i="45"/>
  <c r="M1770" i="45"/>
  <c r="L1770" i="45"/>
  <c r="K1770" i="45"/>
  <c r="J1770" i="45"/>
  <c r="X1769" i="45"/>
  <c r="W1769" i="45"/>
  <c r="Y1769" i="45" s="1"/>
  <c r="V1769" i="45"/>
  <c r="U1769" i="45"/>
  <c r="Q1769" i="45"/>
  <c r="R1769" i="45" s="1"/>
  <c r="P1769" i="45"/>
  <c r="N1769" i="45"/>
  <c r="M1769" i="45"/>
  <c r="L1769" i="45"/>
  <c r="K1769" i="45"/>
  <c r="J1769" i="45"/>
  <c r="Y1768" i="45"/>
  <c r="X1768" i="45"/>
  <c r="W1768" i="45"/>
  <c r="V1768" i="45"/>
  <c r="U1768" i="45"/>
  <c r="Q1768" i="45"/>
  <c r="R1768" i="45" s="1"/>
  <c r="P1768" i="45"/>
  <c r="N1768" i="45"/>
  <c r="M1768" i="45"/>
  <c r="L1768" i="45"/>
  <c r="K1768" i="45"/>
  <c r="J1768" i="45"/>
  <c r="X1767" i="45"/>
  <c r="W1767" i="45"/>
  <c r="Y1767" i="45" s="1"/>
  <c r="V1767" i="45"/>
  <c r="U1767" i="45"/>
  <c r="Q1767" i="45"/>
  <c r="R1767" i="45" s="1"/>
  <c r="P1767" i="45"/>
  <c r="N1767" i="45"/>
  <c r="M1767" i="45"/>
  <c r="L1767" i="45"/>
  <c r="K1767" i="45"/>
  <c r="J1767" i="45"/>
  <c r="Y1766" i="45"/>
  <c r="X1766" i="45"/>
  <c r="W1766" i="45"/>
  <c r="V1766" i="45"/>
  <c r="U1766" i="45"/>
  <c r="R1766" i="45"/>
  <c r="Q1766" i="45"/>
  <c r="P1766" i="45"/>
  <c r="N1766" i="45"/>
  <c r="M1766" i="45"/>
  <c r="L1766" i="45"/>
  <c r="K1766" i="45"/>
  <c r="J1766" i="45"/>
  <c r="X1765" i="45"/>
  <c r="W1765" i="45"/>
  <c r="V1765" i="45"/>
  <c r="Y1765" i="45" s="1"/>
  <c r="U1765" i="45"/>
  <c r="Q1765" i="45"/>
  <c r="R1765" i="45" s="1"/>
  <c r="P1765" i="45"/>
  <c r="N1765" i="45"/>
  <c r="M1765" i="45"/>
  <c r="L1765" i="45"/>
  <c r="K1765" i="45"/>
  <c r="J1765" i="45"/>
  <c r="X1764" i="45"/>
  <c r="W1764" i="45"/>
  <c r="Y1764" i="45" s="1"/>
  <c r="V1764" i="45"/>
  <c r="U1764" i="45"/>
  <c r="R1764" i="45"/>
  <c r="Q1764" i="45"/>
  <c r="P1764" i="45"/>
  <c r="N1764" i="45"/>
  <c r="M1764" i="45"/>
  <c r="L1764" i="45"/>
  <c r="K1764" i="45"/>
  <c r="J1764" i="45"/>
  <c r="X1763" i="45"/>
  <c r="W1763" i="45"/>
  <c r="V1763" i="45"/>
  <c r="Y1763" i="45" s="1"/>
  <c r="U1763" i="45"/>
  <c r="Q1763" i="45"/>
  <c r="R1763" i="45" s="1"/>
  <c r="P1763" i="45"/>
  <c r="N1763" i="45"/>
  <c r="M1763" i="45"/>
  <c r="L1763" i="45"/>
  <c r="K1763" i="45"/>
  <c r="J1763" i="45"/>
  <c r="Y1762" i="45"/>
  <c r="X1762" i="45"/>
  <c r="W1762" i="45"/>
  <c r="V1762" i="45"/>
  <c r="U1762" i="45"/>
  <c r="R1762" i="45"/>
  <c r="Q1762" i="45"/>
  <c r="P1762" i="45"/>
  <c r="N1762" i="45"/>
  <c r="M1762" i="45"/>
  <c r="L1762" i="45"/>
  <c r="K1762" i="45"/>
  <c r="J1762" i="45"/>
  <c r="X1761" i="45"/>
  <c r="W1761" i="45"/>
  <c r="V1761" i="45"/>
  <c r="Y1761" i="45" s="1"/>
  <c r="U1761" i="45"/>
  <c r="Q1761" i="45"/>
  <c r="R1761" i="45" s="1"/>
  <c r="P1761" i="45"/>
  <c r="N1761" i="45"/>
  <c r="M1761" i="45"/>
  <c r="L1761" i="45"/>
  <c r="K1761" i="45"/>
  <c r="J1761" i="45"/>
  <c r="X1760" i="45"/>
  <c r="W1760" i="45"/>
  <c r="Y1760" i="45" s="1"/>
  <c r="V1760" i="45"/>
  <c r="U1760" i="45"/>
  <c r="R1760" i="45"/>
  <c r="Q1760" i="45"/>
  <c r="P1760" i="45"/>
  <c r="N1760" i="45"/>
  <c r="M1760" i="45"/>
  <c r="L1760" i="45"/>
  <c r="K1760" i="45"/>
  <c r="J1760" i="45"/>
  <c r="X1759" i="45"/>
  <c r="W1759" i="45"/>
  <c r="V1759" i="45"/>
  <c r="Y1759" i="45" s="1"/>
  <c r="U1759" i="45"/>
  <c r="Q1759" i="45"/>
  <c r="R1759" i="45" s="1"/>
  <c r="P1759" i="45"/>
  <c r="N1759" i="45"/>
  <c r="M1759" i="45"/>
  <c r="L1759" i="45"/>
  <c r="K1759" i="45"/>
  <c r="J1759" i="45"/>
  <c r="Y1758" i="45"/>
  <c r="X1758" i="45"/>
  <c r="W1758" i="45"/>
  <c r="V1758" i="45"/>
  <c r="U1758" i="45"/>
  <c r="R1758" i="45"/>
  <c r="Q1758" i="45"/>
  <c r="P1758" i="45"/>
  <c r="N1758" i="45"/>
  <c r="M1758" i="45"/>
  <c r="L1758" i="45"/>
  <c r="K1758" i="45"/>
  <c r="J1758" i="45"/>
  <c r="X1757" i="45"/>
  <c r="W1757" i="45"/>
  <c r="V1757" i="45"/>
  <c r="Y1757" i="45" s="1"/>
  <c r="U1757" i="45"/>
  <c r="Q1757" i="45"/>
  <c r="R1757" i="45" s="1"/>
  <c r="P1757" i="45"/>
  <c r="N1757" i="45"/>
  <c r="M1757" i="45"/>
  <c r="L1757" i="45"/>
  <c r="K1757" i="45"/>
  <c r="J1757" i="45"/>
  <c r="X1756" i="45"/>
  <c r="W1756" i="45"/>
  <c r="Y1756" i="45" s="1"/>
  <c r="V1756" i="45"/>
  <c r="U1756" i="45"/>
  <c r="R1756" i="45"/>
  <c r="Q1756" i="45"/>
  <c r="P1756" i="45"/>
  <c r="N1756" i="45"/>
  <c r="M1756" i="45"/>
  <c r="L1756" i="45"/>
  <c r="K1756" i="45"/>
  <c r="J1756" i="45"/>
  <c r="X1755" i="45"/>
  <c r="W1755" i="45"/>
  <c r="V1755" i="45"/>
  <c r="Y1755" i="45" s="1"/>
  <c r="U1755" i="45"/>
  <c r="Q1755" i="45"/>
  <c r="R1755" i="45" s="1"/>
  <c r="P1755" i="45"/>
  <c r="N1755" i="45"/>
  <c r="M1755" i="45"/>
  <c r="L1755" i="45"/>
  <c r="K1755" i="45"/>
  <c r="J1755" i="45"/>
  <c r="Y1754" i="45"/>
  <c r="X1754" i="45"/>
  <c r="W1754" i="45"/>
  <c r="V1754" i="45"/>
  <c r="U1754" i="45"/>
  <c r="R1754" i="45"/>
  <c r="Q1754" i="45"/>
  <c r="P1754" i="45"/>
  <c r="N1754" i="45"/>
  <c r="M1754" i="45"/>
  <c r="L1754" i="45"/>
  <c r="K1754" i="45"/>
  <c r="J1754" i="45"/>
  <c r="X1753" i="45"/>
  <c r="W1753" i="45"/>
  <c r="V1753" i="45"/>
  <c r="Y1753" i="45" s="1"/>
  <c r="U1753" i="45"/>
  <c r="S1753" i="45"/>
  <c r="Q1753" i="45"/>
  <c r="R1753" i="45" s="1"/>
  <c r="P1753" i="45"/>
  <c r="N1753" i="45"/>
  <c r="M1753" i="45"/>
  <c r="L1753" i="45"/>
  <c r="K1753" i="45"/>
  <c r="J1753" i="45"/>
  <c r="X1752" i="45"/>
  <c r="W1752" i="45"/>
  <c r="Y1752" i="45" s="1"/>
  <c r="V1752" i="45"/>
  <c r="U1752" i="45"/>
  <c r="R1752" i="45"/>
  <c r="Q1752" i="45"/>
  <c r="P1752" i="45"/>
  <c r="N1752" i="45"/>
  <c r="M1752" i="45"/>
  <c r="L1752" i="45"/>
  <c r="K1752" i="45"/>
  <c r="J1752" i="45"/>
  <c r="X1751" i="45"/>
  <c r="W1751" i="45"/>
  <c r="V1751" i="45"/>
  <c r="Y1751" i="45" s="1"/>
  <c r="U1751" i="45"/>
  <c r="Q1751" i="45"/>
  <c r="R1751" i="45" s="1"/>
  <c r="P1751" i="45"/>
  <c r="N1751" i="45"/>
  <c r="M1751" i="45"/>
  <c r="L1751" i="45"/>
  <c r="K1751" i="45"/>
  <c r="J1751" i="45"/>
  <c r="X1750" i="45"/>
  <c r="W1750" i="45"/>
  <c r="Y1750" i="45" s="1"/>
  <c r="V1750" i="45"/>
  <c r="U1750" i="45"/>
  <c r="R1750" i="45"/>
  <c r="Q1750" i="45"/>
  <c r="P1750" i="45"/>
  <c r="N1750" i="45"/>
  <c r="M1750" i="45"/>
  <c r="L1750" i="45"/>
  <c r="K1750" i="45"/>
  <c r="J1750" i="45"/>
  <c r="X1749" i="45"/>
  <c r="W1749" i="45"/>
  <c r="V1749" i="45"/>
  <c r="Y1749" i="45" s="1"/>
  <c r="U1749" i="45"/>
  <c r="R1749" i="45"/>
  <c r="S1749" i="45" s="1"/>
  <c r="T1749" i="45" s="1"/>
  <c r="Q1749" i="45"/>
  <c r="P1749" i="45"/>
  <c r="N1749" i="45"/>
  <c r="M1749" i="45"/>
  <c r="L1749" i="45"/>
  <c r="K1749" i="45"/>
  <c r="J1749" i="45"/>
  <c r="X1748" i="45"/>
  <c r="W1748" i="45"/>
  <c r="V1748" i="45"/>
  <c r="Y1748" i="45" s="1"/>
  <c r="U1748" i="45"/>
  <c r="R1748" i="45"/>
  <c r="Q1748" i="45"/>
  <c r="P1748" i="45"/>
  <c r="N1748" i="45"/>
  <c r="M1748" i="45"/>
  <c r="L1748" i="45"/>
  <c r="K1748" i="45"/>
  <c r="J1748" i="45"/>
  <c r="X1747" i="45"/>
  <c r="W1747" i="45"/>
  <c r="V1747" i="45"/>
  <c r="U1747" i="45"/>
  <c r="R1747" i="45"/>
  <c r="Q1747" i="45"/>
  <c r="P1747" i="45"/>
  <c r="N1747" i="45"/>
  <c r="M1747" i="45"/>
  <c r="L1747" i="45"/>
  <c r="K1747" i="45"/>
  <c r="J1747" i="45"/>
  <c r="X1746" i="45"/>
  <c r="W1746" i="45"/>
  <c r="V1746" i="45"/>
  <c r="U1746" i="45"/>
  <c r="R1746" i="45"/>
  <c r="S1746" i="45" s="1"/>
  <c r="Q1746" i="45"/>
  <c r="P1746" i="45"/>
  <c r="N1746" i="45"/>
  <c r="M1746" i="45"/>
  <c r="L1746" i="45"/>
  <c r="K1746" i="45"/>
  <c r="J1746" i="45"/>
  <c r="X1745" i="45"/>
  <c r="W1745" i="45"/>
  <c r="V1745" i="45"/>
  <c r="Y1745" i="45" s="1"/>
  <c r="U1745" i="45"/>
  <c r="T1745" i="45"/>
  <c r="R1745" i="45"/>
  <c r="S1745" i="45" s="1"/>
  <c r="Q1745" i="45"/>
  <c r="P1745" i="45"/>
  <c r="N1745" i="45"/>
  <c r="M1745" i="45"/>
  <c r="L1745" i="45"/>
  <c r="K1745" i="45"/>
  <c r="J1745" i="45"/>
  <c r="X1744" i="45"/>
  <c r="W1744" i="45"/>
  <c r="V1744" i="45"/>
  <c r="U1744" i="45"/>
  <c r="R1744" i="45"/>
  <c r="S1744" i="45" s="1"/>
  <c r="Q1744" i="45"/>
  <c r="P1744" i="45"/>
  <c r="N1744" i="45"/>
  <c r="M1744" i="45"/>
  <c r="L1744" i="45"/>
  <c r="K1744" i="45"/>
  <c r="J1744" i="45"/>
  <c r="X1743" i="45"/>
  <c r="W1743" i="45"/>
  <c r="V1743" i="45"/>
  <c r="Y1743" i="45" s="1"/>
  <c r="U1743" i="45"/>
  <c r="T1743" i="45"/>
  <c r="R1743" i="45"/>
  <c r="S1743" i="45" s="1"/>
  <c r="Q1743" i="45"/>
  <c r="P1743" i="45"/>
  <c r="N1743" i="45"/>
  <c r="M1743" i="45"/>
  <c r="L1743" i="45"/>
  <c r="K1743" i="45"/>
  <c r="J1743" i="45"/>
  <c r="X1742" i="45"/>
  <c r="W1742" i="45"/>
  <c r="V1742" i="45"/>
  <c r="Y1742" i="45" s="1"/>
  <c r="U1742" i="45"/>
  <c r="T1742" i="45"/>
  <c r="R1742" i="45"/>
  <c r="S1742" i="45" s="1"/>
  <c r="Q1742" i="45"/>
  <c r="P1742" i="45"/>
  <c r="N1742" i="45"/>
  <c r="M1742" i="45"/>
  <c r="L1742" i="45"/>
  <c r="K1742" i="45"/>
  <c r="J1742" i="45"/>
  <c r="X1741" i="45"/>
  <c r="W1741" i="45"/>
  <c r="V1741" i="45"/>
  <c r="Y1741" i="45" s="1"/>
  <c r="U1741" i="45"/>
  <c r="R1741" i="45"/>
  <c r="S1741" i="45" s="1"/>
  <c r="Q1741" i="45"/>
  <c r="P1741" i="45"/>
  <c r="N1741" i="45"/>
  <c r="M1741" i="45"/>
  <c r="L1741" i="45"/>
  <c r="K1741" i="45"/>
  <c r="J1741" i="45"/>
  <c r="X1740" i="45"/>
  <c r="W1740" i="45"/>
  <c r="V1740" i="45"/>
  <c r="Y1740" i="45" s="1"/>
  <c r="U1740" i="45"/>
  <c r="R1740" i="45"/>
  <c r="Q1740" i="45"/>
  <c r="P1740" i="45"/>
  <c r="N1740" i="45"/>
  <c r="M1740" i="45"/>
  <c r="L1740" i="45"/>
  <c r="K1740" i="45"/>
  <c r="J1740" i="45"/>
  <c r="X1739" i="45"/>
  <c r="W1739" i="45"/>
  <c r="V1739" i="45"/>
  <c r="U1739" i="45"/>
  <c r="R1739" i="45"/>
  <c r="Q1739" i="45"/>
  <c r="P1739" i="45"/>
  <c r="N1739" i="45"/>
  <c r="M1739" i="45"/>
  <c r="L1739" i="45"/>
  <c r="K1739" i="45"/>
  <c r="J1739" i="45"/>
  <c r="X1738" i="45"/>
  <c r="W1738" i="45"/>
  <c r="V1738" i="45"/>
  <c r="U1738" i="45"/>
  <c r="R1738" i="45"/>
  <c r="S1738" i="45" s="1"/>
  <c r="Q1738" i="45"/>
  <c r="P1738" i="45"/>
  <c r="N1738" i="45"/>
  <c r="M1738" i="45"/>
  <c r="L1738" i="45"/>
  <c r="K1738" i="45"/>
  <c r="J1738" i="45"/>
  <c r="X1737" i="45"/>
  <c r="W1737" i="45"/>
  <c r="V1737" i="45"/>
  <c r="Y1737" i="45" s="1"/>
  <c r="U1737" i="45"/>
  <c r="T1737" i="45"/>
  <c r="R1737" i="45"/>
  <c r="S1737" i="45" s="1"/>
  <c r="Q1737" i="45"/>
  <c r="P1737" i="45"/>
  <c r="N1737" i="45"/>
  <c r="M1737" i="45"/>
  <c r="L1737" i="45"/>
  <c r="K1737" i="45"/>
  <c r="J1737" i="45"/>
  <c r="X1736" i="45"/>
  <c r="W1736" i="45"/>
  <c r="V1736" i="45"/>
  <c r="U1736" i="45"/>
  <c r="R1736" i="45"/>
  <c r="S1736" i="45" s="1"/>
  <c r="Q1736" i="45"/>
  <c r="P1736" i="45"/>
  <c r="N1736" i="45"/>
  <c r="M1736" i="45"/>
  <c r="L1736" i="45"/>
  <c r="K1736" i="45"/>
  <c r="J1736" i="45"/>
  <c r="X1735" i="45"/>
  <c r="W1735" i="45"/>
  <c r="V1735" i="45"/>
  <c r="Y1735" i="45" s="1"/>
  <c r="U1735" i="45"/>
  <c r="T1735" i="45"/>
  <c r="R1735" i="45"/>
  <c r="S1735" i="45" s="1"/>
  <c r="Q1735" i="45"/>
  <c r="P1735" i="45"/>
  <c r="N1735" i="45"/>
  <c r="M1735" i="45"/>
  <c r="L1735" i="45"/>
  <c r="K1735" i="45"/>
  <c r="J1735" i="45"/>
  <c r="X1734" i="45"/>
  <c r="W1734" i="45"/>
  <c r="V1734" i="45"/>
  <c r="Y1734" i="45" s="1"/>
  <c r="U1734" i="45"/>
  <c r="T1734" i="45"/>
  <c r="R1734" i="45"/>
  <c r="S1734" i="45" s="1"/>
  <c r="Q1734" i="45"/>
  <c r="P1734" i="45"/>
  <c r="N1734" i="45"/>
  <c r="M1734" i="45"/>
  <c r="L1734" i="45"/>
  <c r="K1734" i="45"/>
  <c r="J1734" i="45"/>
  <c r="X1733" i="45"/>
  <c r="W1733" i="45"/>
  <c r="V1733" i="45"/>
  <c r="Y1733" i="45" s="1"/>
  <c r="U1733" i="45"/>
  <c r="R1733" i="45"/>
  <c r="S1733" i="45" s="1"/>
  <c r="Q1733" i="45"/>
  <c r="P1733" i="45"/>
  <c r="N1733" i="45"/>
  <c r="M1733" i="45"/>
  <c r="L1733" i="45"/>
  <c r="K1733" i="45"/>
  <c r="J1733" i="45"/>
  <c r="X1732" i="45"/>
  <c r="W1732" i="45"/>
  <c r="V1732" i="45"/>
  <c r="Y1732" i="45" s="1"/>
  <c r="U1732" i="45"/>
  <c r="R1732" i="45"/>
  <c r="Q1732" i="45"/>
  <c r="P1732" i="45"/>
  <c r="N1732" i="45"/>
  <c r="M1732" i="45"/>
  <c r="L1732" i="45"/>
  <c r="K1732" i="45"/>
  <c r="J1732" i="45"/>
  <c r="X1731" i="45"/>
  <c r="W1731" i="45"/>
  <c r="V1731" i="45"/>
  <c r="U1731" i="45"/>
  <c r="R1731" i="45"/>
  <c r="Q1731" i="45"/>
  <c r="P1731" i="45"/>
  <c r="N1731" i="45"/>
  <c r="M1731" i="45"/>
  <c r="L1731" i="45"/>
  <c r="K1731" i="45"/>
  <c r="J1731" i="45"/>
  <c r="X1730" i="45"/>
  <c r="W1730" i="45"/>
  <c r="V1730" i="45"/>
  <c r="U1730" i="45"/>
  <c r="R1730" i="45"/>
  <c r="S1730" i="45" s="1"/>
  <c r="Q1730" i="45"/>
  <c r="P1730" i="45"/>
  <c r="N1730" i="45"/>
  <c r="M1730" i="45"/>
  <c r="L1730" i="45"/>
  <c r="K1730" i="45"/>
  <c r="J1730" i="45"/>
  <c r="X1729" i="45"/>
  <c r="W1729" i="45"/>
  <c r="V1729" i="45"/>
  <c r="Y1729" i="45" s="1"/>
  <c r="U1729" i="45"/>
  <c r="T1729" i="45"/>
  <c r="R1729" i="45"/>
  <c r="S1729" i="45" s="1"/>
  <c r="Q1729" i="45"/>
  <c r="P1729" i="45"/>
  <c r="N1729" i="45"/>
  <c r="M1729" i="45"/>
  <c r="L1729" i="45"/>
  <c r="K1729" i="45"/>
  <c r="J1729" i="45"/>
  <c r="X1728" i="45"/>
  <c r="W1728" i="45"/>
  <c r="V1728" i="45"/>
  <c r="U1728" i="45"/>
  <c r="R1728" i="45"/>
  <c r="S1728" i="45" s="1"/>
  <c r="Q1728" i="45"/>
  <c r="P1728" i="45"/>
  <c r="N1728" i="45"/>
  <c r="M1728" i="45"/>
  <c r="L1728" i="45"/>
  <c r="K1728" i="45"/>
  <c r="J1728" i="45"/>
  <c r="X1727" i="45"/>
  <c r="W1727" i="45"/>
  <c r="V1727" i="45"/>
  <c r="Y1727" i="45" s="1"/>
  <c r="U1727" i="45"/>
  <c r="T1727" i="45"/>
  <c r="R1727" i="45"/>
  <c r="S1727" i="45" s="1"/>
  <c r="Q1727" i="45"/>
  <c r="P1727" i="45"/>
  <c r="N1727" i="45"/>
  <c r="M1727" i="45"/>
  <c r="L1727" i="45"/>
  <c r="K1727" i="45"/>
  <c r="J1727" i="45"/>
  <c r="X1726" i="45"/>
  <c r="W1726" i="45"/>
  <c r="V1726" i="45"/>
  <c r="Y1726" i="45" s="1"/>
  <c r="U1726" i="45"/>
  <c r="T1726" i="45"/>
  <c r="R1726" i="45"/>
  <c r="S1726" i="45" s="1"/>
  <c r="Q1726" i="45"/>
  <c r="P1726" i="45"/>
  <c r="N1726" i="45"/>
  <c r="M1726" i="45"/>
  <c r="L1726" i="45"/>
  <c r="K1726" i="45"/>
  <c r="J1726" i="45"/>
  <c r="X1725" i="45"/>
  <c r="W1725" i="45"/>
  <c r="V1725" i="45"/>
  <c r="Y1725" i="45" s="1"/>
  <c r="U1725" i="45"/>
  <c r="R1725" i="45"/>
  <c r="S1725" i="45" s="1"/>
  <c r="Q1725" i="45"/>
  <c r="P1725" i="45"/>
  <c r="N1725" i="45"/>
  <c r="M1725" i="45"/>
  <c r="L1725" i="45"/>
  <c r="K1725" i="45"/>
  <c r="J1725" i="45"/>
  <c r="X1724" i="45"/>
  <c r="W1724" i="45"/>
  <c r="V1724" i="45"/>
  <c r="Y1724" i="45" s="1"/>
  <c r="U1724" i="45"/>
  <c r="R1724" i="45"/>
  <c r="Q1724" i="45"/>
  <c r="P1724" i="45"/>
  <c r="N1724" i="45"/>
  <c r="M1724" i="45"/>
  <c r="L1724" i="45"/>
  <c r="K1724" i="45"/>
  <c r="J1724" i="45"/>
  <c r="X1723" i="45"/>
  <c r="W1723" i="45"/>
  <c r="V1723" i="45"/>
  <c r="U1723" i="45"/>
  <c r="R1723" i="45"/>
  <c r="Q1723" i="45"/>
  <c r="P1723" i="45"/>
  <c r="N1723" i="45"/>
  <c r="M1723" i="45"/>
  <c r="L1723" i="45"/>
  <c r="K1723" i="45"/>
  <c r="J1723" i="45"/>
  <c r="X1722" i="45"/>
  <c r="W1722" i="45"/>
  <c r="V1722" i="45"/>
  <c r="U1722" i="45"/>
  <c r="R1722" i="45"/>
  <c r="S1722" i="45" s="1"/>
  <c r="Q1722" i="45"/>
  <c r="P1722" i="45"/>
  <c r="N1722" i="45"/>
  <c r="M1722" i="45"/>
  <c r="L1722" i="45"/>
  <c r="K1722" i="45"/>
  <c r="J1722" i="45"/>
  <c r="X1721" i="45"/>
  <c r="W1721" i="45"/>
  <c r="V1721" i="45"/>
  <c r="Y1721" i="45" s="1"/>
  <c r="U1721" i="45"/>
  <c r="T1721" i="45"/>
  <c r="R1721" i="45"/>
  <c r="S1721" i="45" s="1"/>
  <c r="Q1721" i="45"/>
  <c r="P1721" i="45"/>
  <c r="N1721" i="45"/>
  <c r="M1721" i="45"/>
  <c r="L1721" i="45"/>
  <c r="K1721" i="45"/>
  <c r="J1721" i="45"/>
  <c r="X1720" i="45"/>
  <c r="W1720" i="45"/>
  <c r="V1720" i="45"/>
  <c r="U1720" i="45"/>
  <c r="R1720" i="45"/>
  <c r="S1720" i="45" s="1"/>
  <c r="Q1720" i="45"/>
  <c r="P1720" i="45"/>
  <c r="N1720" i="45"/>
  <c r="M1720" i="45"/>
  <c r="L1720" i="45"/>
  <c r="K1720" i="45"/>
  <c r="J1720" i="45"/>
  <c r="X1719" i="45"/>
  <c r="W1719" i="45"/>
  <c r="V1719" i="45"/>
  <c r="Y1719" i="45" s="1"/>
  <c r="U1719" i="45"/>
  <c r="T1719" i="45"/>
  <c r="R1719" i="45"/>
  <c r="S1719" i="45" s="1"/>
  <c r="Q1719" i="45"/>
  <c r="P1719" i="45"/>
  <c r="N1719" i="45"/>
  <c r="M1719" i="45"/>
  <c r="L1719" i="45"/>
  <c r="K1719" i="45"/>
  <c r="J1719" i="45"/>
  <c r="X1718" i="45"/>
  <c r="W1718" i="45"/>
  <c r="V1718" i="45"/>
  <c r="Y1718" i="45" s="1"/>
  <c r="U1718" i="45"/>
  <c r="T1718" i="45"/>
  <c r="R1718" i="45"/>
  <c r="S1718" i="45" s="1"/>
  <c r="Q1718" i="45"/>
  <c r="P1718" i="45"/>
  <c r="N1718" i="45"/>
  <c r="M1718" i="45"/>
  <c r="L1718" i="45"/>
  <c r="K1718" i="45"/>
  <c r="J1718" i="45"/>
  <c r="X1717" i="45"/>
  <c r="W1717" i="45"/>
  <c r="V1717" i="45"/>
  <c r="Y1717" i="45" s="1"/>
  <c r="U1717" i="45"/>
  <c r="R1717" i="45"/>
  <c r="S1717" i="45" s="1"/>
  <c r="Q1717" i="45"/>
  <c r="P1717" i="45"/>
  <c r="N1717" i="45"/>
  <c r="M1717" i="45"/>
  <c r="L1717" i="45"/>
  <c r="K1717" i="45"/>
  <c r="J1717" i="45"/>
  <c r="X1716" i="45"/>
  <c r="W1716" i="45"/>
  <c r="V1716" i="45"/>
  <c r="Y1716" i="45" s="1"/>
  <c r="U1716" i="45"/>
  <c r="R1716" i="45"/>
  <c r="Q1716" i="45"/>
  <c r="P1716" i="45"/>
  <c r="N1716" i="45"/>
  <c r="M1716" i="45"/>
  <c r="L1716" i="45"/>
  <c r="K1716" i="45"/>
  <c r="J1716" i="45"/>
  <c r="X1715" i="45"/>
  <c r="W1715" i="45"/>
  <c r="V1715" i="45"/>
  <c r="Y1715" i="45" s="1"/>
  <c r="U1715" i="45"/>
  <c r="T1715" i="45"/>
  <c r="R1715" i="45"/>
  <c r="S1715" i="45" s="1"/>
  <c r="Q1715" i="45"/>
  <c r="P1715" i="45"/>
  <c r="N1715" i="45"/>
  <c r="M1715" i="45"/>
  <c r="L1715" i="45"/>
  <c r="K1715" i="45"/>
  <c r="J1715" i="45"/>
  <c r="X1714" i="45"/>
  <c r="W1714" i="45"/>
  <c r="V1714" i="45"/>
  <c r="U1714" i="45"/>
  <c r="R1714" i="45"/>
  <c r="S1714" i="45" s="1"/>
  <c r="Q1714" i="45"/>
  <c r="P1714" i="45"/>
  <c r="N1714" i="45"/>
  <c r="M1714" i="45"/>
  <c r="L1714" i="45"/>
  <c r="K1714" i="45"/>
  <c r="J1714" i="45"/>
  <c r="X1713" i="45"/>
  <c r="W1713" i="45"/>
  <c r="V1713" i="45"/>
  <c r="U1713" i="45"/>
  <c r="R1713" i="45"/>
  <c r="S1713" i="45" s="1"/>
  <c r="Q1713" i="45"/>
  <c r="P1713" i="45"/>
  <c r="N1713" i="45"/>
  <c r="M1713" i="45"/>
  <c r="L1713" i="45"/>
  <c r="K1713" i="45"/>
  <c r="J1713" i="45"/>
  <c r="X1712" i="45"/>
  <c r="W1712" i="45"/>
  <c r="V1712" i="45"/>
  <c r="Y1712" i="45" s="1"/>
  <c r="U1712" i="45"/>
  <c r="R1712" i="45"/>
  <c r="Q1712" i="45"/>
  <c r="P1712" i="45"/>
  <c r="N1712" i="45"/>
  <c r="M1712" i="45"/>
  <c r="L1712" i="45"/>
  <c r="K1712" i="45"/>
  <c r="J1712" i="45"/>
  <c r="X1711" i="45"/>
  <c r="W1711" i="45"/>
  <c r="V1711" i="45"/>
  <c r="Y1711" i="45" s="1"/>
  <c r="U1711" i="45"/>
  <c r="T1711" i="45"/>
  <c r="R1711" i="45"/>
  <c r="S1711" i="45" s="1"/>
  <c r="Q1711" i="45"/>
  <c r="P1711" i="45"/>
  <c r="N1711" i="45"/>
  <c r="M1711" i="45"/>
  <c r="L1711" i="45"/>
  <c r="K1711" i="45"/>
  <c r="J1711" i="45"/>
  <c r="X1710" i="45"/>
  <c r="W1710" i="45"/>
  <c r="V1710" i="45"/>
  <c r="U1710" i="45"/>
  <c r="R1710" i="45"/>
  <c r="S1710" i="45" s="1"/>
  <c r="Q1710" i="45"/>
  <c r="P1710" i="45"/>
  <c r="N1710" i="45"/>
  <c r="M1710" i="45"/>
  <c r="L1710" i="45"/>
  <c r="K1710" i="45"/>
  <c r="J1710" i="45"/>
  <c r="X1709" i="45"/>
  <c r="W1709" i="45"/>
  <c r="V1709" i="45"/>
  <c r="U1709" i="45"/>
  <c r="R1709" i="45"/>
  <c r="S1709" i="45" s="1"/>
  <c r="Q1709" i="45"/>
  <c r="P1709" i="45"/>
  <c r="N1709" i="45"/>
  <c r="M1709" i="45"/>
  <c r="L1709" i="45"/>
  <c r="K1709" i="45"/>
  <c r="J1709" i="45"/>
  <c r="X1708" i="45"/>
  <c r="W1708" i="45"/>
  <c r="V1708" i="45"/>
  <c r="Y1708" i="45" s="1"/>
  <c r="U1708" i="45"/>
  <c r="R1708" i="45"/>
  <c r="Q1708" i="45"/>
  <c r="P1708" i="45"/>
  <c r="N1708" i="45"/>
  <c r="M1708" i="45"/>
  <c r="L1708" i="45"/>
  <c r="K1708" i="45"/>
  <c r="J1708" i="45"/>
  <c r="X1707" i="45"/>
  <c r="W1707" i="45"/>
  <c r="V1707" i="45"/>
  <c r="Y1707" i="45" s="1"/>
  <c r="U1707" i="45"/>
  <c r="T1707" i="45"/>
  <c r="R1707" i="45"/>
  <c r="S1707" i="45" s="1"/>
  <c r="Q1707" i="45"/>
  <c r="P1707" i="45"/>
  <c r="N1707" i="45"/>
  <c r="M1707" i="45"/>
  <c r="L1707" i="45"/>
  <c r="K1707" i="45"/>
  <c r="J1707" i="45"/>
  <c r="X1706" i="45"/>
  <c r="W1706" i="45"/>
  <c r="V1706" i="45"/>
  <c r="U1706" i="45"/>
  <c r="R1706" i="45"/>
  <c r="S1706" i="45" s="1"/>
  <c r="Q1706" i="45"/>
  <c r="P1706" i="45"/>
  <c r="N1706" i="45"/>
  <c r="M1706" i="45"/>
  <c r="L1706" i="45"/>
  <c r="K1706" i="45"/>
  <c r="J1706" i="45"/>
  <c r="X1705" i="45"/>
  <c r="W1705" i="45"/>
  <c r="V1705" i="45"/>
  <c r="U1705" i="45"/>
  <c r="R1705" i="45"/>
  <c r="S1705" i="45" s="1"/>
  <c r="Q1705" i="45"/>
  <c r="P1705" i="45"/>
  <c r="N1705" i="45"/>
  <c r="M1705" i="45"/>
  <c r="L1705" i="45"/>
  <c r="K1705" i="45"/>
  <c r="J1705" i="45"/>
  <c r="X1704" i="45"/>
  <c r="W1704" i="45"/>
  <c r="V1704" i="45"/>
  <c r="Y1704" i="45" s="1"/>
  <c r="U1704" i="45"/>
  <c r="R1704" i="45"/>
  <c r="Q1704" i="45"/>
  <c r="P1704" i="45"/>
  <c r="N1704" i="45"/>
  <c r="M1704" i="45"/>
  <c r="L1704" i="45"/>
  <c r="K1704" i="45"/>
  <c r="J1704" i="45"/>
  <c r="X1703" i="45"/>
  <c r="W1703" i="45"/>
  <c r="V1703" i="45"/>
  <c r="Y1703" i="45" s="1"/>
  <c r="U1703" i="45"/>
  <c r="T1703" i="45"/>
  <c r="R1703" i="45"/>
  <c r="S1703" i="45" s="1"/>
  <c r="Q1703" i="45"/>
  <c r="P1703" i="45"/>
  <c r="N1703" i="45"/>
  <c r="M1703" i="45"/>
  <c r="L1703" i="45"/>
  <c r="K1703" i="45"/>
  <c r="J1703" i="45"/>
  <c r="X1702" i="45"/>
  <c r="W1702" i="45"/>
  <c r="V1702" i="45"/>
  <c r="U1702" i="45"/>
  <c r="R1702" i="45"/>
  <c r="S1702" i="45" s="1"/>
  <c r="Q1702" i="45"/>
  <c r="P1702" i="45"/>
  <c r="N1702" i="45"/>
  <c r="M1702" i="45"/>
  <c r="L1702" i="45"/>
  <c r="K1702" i="45"/>
  <c r="J1702" i="45"/>
  <c r="X1701" i="45"/>
  <c r="W1701" i="45"/>
  <c r="V1701" i="45"/>
  <c r="U1701" i="45"/>
  <c r="R1701" i="45"/>
  <c r="S1701" i="45" s="1"/>
  <c r="Q1701" i="45"/>
  <c r="P1701" i="45"/>
  <c r="N1701" i="45"/>
  <c r="M1701" i="45"/>
  <c r="L1701" i="45"/>
  <c r="K1701" i="45"/>
  <c r="J1701" i="45"/>
  <c r="X1700" i="45"/>
  <c r="W1700" i="45"/>
  <c r="V1700" i="45"/>
  <c r="Y1700" i="45" s="1"/>
  <c r="U1700" i="45"/>
  <c r="R1700" i="45"/>
  <c r="Q1700" i="45"/>
  <c r="P1700" i="45"/>
  <c r="N1700" i="45"/>
  <c r="M1700" i="45"/>
  <c r="L1700" i="45"/>
  <c r="K1700" i="45"/>
  <c r="J1700" i="45"/>
  <c r="X1699" i="45"/>
  <c r="W1699" i="45"/>
  <c r="V1699" i="45"/>
  <c r="Y1699" i="45" s="1"/>
  <c r="U1699" i="45"/>
  <c r="T1699" i="45"/>
  <c r="R1699" i="45"/>
  <c r="S1699" i="45" s="1"/>
  <c r="Q1699" i="45"/>
  <c r="P1699" i="45"/>
  <c r="N1699" i="45"/>
  <c r="M1699" i="45"/>
  <c r="L1699" i="45"/>
  <c r="K1699" i="45"/>
  <c r="J1699" i="45"/>
  <c r="X1698" i="45"/>
  <c r="W1698" i="45"/>
  <c r="V1698" i="45"/>
  <c r="Y1698" i="45" s="1"/>
  <c r="U1698" i="45"/>
  <c r="R1698" i="45"/>
  <c r="Q1698" i="45"/>
  <c r="P1698" i="45"/>
  <c r="N1698" i="45"/>
  <c r="M1698" i="45"/>
  <c r="L1698" i="45"/>
  <c r="K1698" i="45"/>
  <c r="J1698" i="45"/>
  <c r="X1697" i="45"/>
  <c r="W1697" i="45"/>
  <c r="Y1697" i="45" s="1"/>
  <c r="V1697" i="45"/>
  <c r="U1697" i="45"/>
  <c r="Q1697" i="45"/>
  <c r="R1697" i="45" s="1"/>
  <c r="P1697" i="45"/>
  <c r="N1697" i="45"/>
  <c r="M1697" i="45"/>
  <c r="L1697" i="45"/>
  <c r="K1697" i="45"/>
  <c r="J1697" i="45"/>
  <c r="X1696" i="45"/>
  <c r="W1696" i="45"/>
  <c r="V1696" i="45"/>
  <c r="Y1696" i="45" s="1"/>
  <c r="U1696" i="45"/>
  <c r="Q1696" i="45"/>
  <c r="R1696" i="45" s="1"/>
  <c r="P1696" i="45"/>
  <c r="N1696" i="45"/>
  <c r="M1696" i="45"/>
  <c r="L1696" i="45"/>
  <c r="K1696" i="45"/>
  <c r="J1696" i="45"/>
  <c r="X1695" i="45"/>
  <c r="W1695" i="45"/>
  <c r="V1695" i="45"/>
  <c r="U1695" i="45"/>
  <c r="Q1695" i="45"/>
  <c r="R1695" i="45" s="1"/>
  <c r="P1695" i="45"/>
  <c r="N1695" i="45"/>
  <c r="M1695" i="45"/>
  <c r="L1695" i="45"/>
  <c r="K1695" i="45"/>
  <c r="J1695" i="45"/>
  <c r="X1694" i="45"/>
  <c r="W1694" i="45"/>
  <c r="V1694" i="45"/>
  <c r="Y1694" i="45" s="1"/>
  <c r="U1694" i="45"/>
  <c r="Q1694" i="45"/>
  <c r="R1694" i="45" s="1"/>
  <c r="S1694" i="45" s="1"/>
  <c r="P1694" i="45"/>
  <c r="N1694" i="45"/>
  <c r="M1694" i="45"/>
  <c r="L1694" i="45"/>
  <c r="K1694" i="45"/>
  <c r="J1694" i="45"/>
  <c r="X1693" i="45"/>
  <c r="W1693" i="45"/>
  <c r="V1693" i="45"/>
  <c r="Y1693" i="45" s="1"/>
  <c r="U1693" i="45"/>
  <c r="R1693" i="45"/>
  <c r="Q1693" i="45"/>
  <c r="P1693" i="45"/>
  <c r="N1693" i="45"/>
  <c r="M1693" i="45"/>
  <c r="L1693" i="45"/>
  <c r="K1693" i="45"/>
  <c r="J1693" i="45"/>
  <c r="X1692" i="45"/>
  <c r="W1692" i="45"/>
  <c r="V1692" i="45"/>
  <c r="Y1692" i="45" s="1"/>
  <c r="U1692" i="45"/>
  <c r="Q1692" i="45"/>
  <c r="R1692" i="45" s="1"/>
  <c r="S1692" i="45" s="1"/>
  <c r="P1692" i="45"/>
  <c r="N1692" i="45"/>
  <c r="M1692" i="45"/>
  <c r="L1692" i="45"/>
  <c r="K1692" i="45"/>
  <c r="J1692" i="45"/>
  <c r="Y1691" i="45"/>
  <c r="X1691" i="45"/>
  <c r="W1691" i="45"/>
  <c r="V1691" i="45"/>
  <c r="U1691" i="45"/>
  <c r="R1691" i="45"/>
  <c r="S1691" i="45" s="1"/>
  <c r="Q1691" i="45"/>
  <c r="P1691" i="45"/>
  <c r="N1691" i="45"/>
  <c r="M1691" i="45"/>
  <c r="L1691" i="45"/>
  <c r="K1691" i="45"/>
  <c r="J1691" i="45"/>
  <c r="X1690" i="45"/>
  <c r="W1690" i="45"/>
  <c r="V1690" i="45"/>
  <c r="U1690" i="45"/>
  <c r="Q1690" i="45"/>
  <c r="R1690" i="45" s="1"/>
  <c r="P1690" i="45"/>
  <c r="N1690" i="45"/>
  <c r="M1690" i="45"/>
  <c r="L1690" i="45"/>
  <c r="K1690" i="45"/>
  <c r="J1690" i="45"/>
  <c r="Y1689" i="45"/>
  <c r="X1689" i="45"/>
  <c r="W1689" i="45"/>
  <c r="V1689" i="45"/>
  <c r="U1689" i="45"/>
  <c r="Q1689" i="45"/>
  <c r="R1689" i="45" s="1"/>
  <c r="P1689" i="45"/>
  <c r="N1689" i="45"/>
  <c r="M1689" i="45"/>
  <c r="L1689" i="45"/>
  <c r="K1689" i="45"/>
  <c r="J1689" i="45"/>
  <c r="Y1688" i="45"/>
  <c r="X1688" i="45"/>
  <c r="W1688" i="45"/>
  <c r="V1688" i="45"/>
  <c r="U1688" i="45"/>
  <c r="Q1688" i="45"/>
  <c r="R1688" i="45" s="1"/>
  <c r="P1688" i="45"/>
  <c r="N1688" i="45"/>
  <c r="M1688" i="45"/>
  <c r="L1688" i="45"/>
  <c r="K1688" i="45"/>
  <c r="J1688" i="45"/>
  <c r="X1687" i="45"/>
  <c r="W1687" i="45"/>
  <c r="V1687" i="45"/>
  <c r="U1687" i="45"/>
  <c r="R1687" i="45"/>
  <c r="S1687" i="45" s="1"/>
  <c r="Q1687" i="45"/>
  <c r="P1687" i="45"/>
  <c r="N1687" i="45"/>
  <c r="M1687" i="45"/>
  <c r="L1687" i="45"/>
  <c r="K1687" i="45"/>
  <c r="J1687" i="45"/>
  <c r="X1686" i="45"/>
  <c r="W1686" i="45"/>
  <c r="V1686" i="45"/>
  <c r="Y1686" i="45" s="1"/>
  <c r="U1686" i="45"/>
  <c r="R1686" i="45"/>
  <c r="S1686" i="45" s="1"/>
  <c r="T1686" i="45" s="1"/>
  <c r="Q1686" i="45"/>
  <c r="P1686" i="45"/>
  <c r="N1686" i="45"/>
  <c r="M1686" i="45"/>
  <c r="L1686" i="45"/>
  <c r="K1686" i="45"/>
  <c r="J1686" i="45"/>
  <c r="X1685" i="45"/>
  <c r="W1685" i="45"/>
  <c r="V1685" i="45"/>
  <c r="Y1685" i="45" s="1"/>
  <c r="U1685" i="45"/>
  <c r="T1685" i="45"/>
  <c r="R1685" i="45"/>
  <c r="S1685" i="45" s="1"/>
  <c r="Q1685" i="45"/>
  <c r="P1685" i="45"/>
  <c r="N1685" i="45"/>
  <c r="M1685" i="45"/>
  <c r="L1685" i="45"/>
  <c r="K1685" i="45"/>
  <c r="J1685" i="45"/>
  <c r="X1684" i="45"/>
  <c r="W1684" i="45"/>
  <c r="V1684" i="45"/>
  <c r="U1684" i="45"/>
  <c r="T1684" i="45"/>
  <c r="R1684" i="45"/>
  <c r="S1684" i="45" s="1"/>
  <c r="Q1684" i="45"/>
  <c r="P1684" i="45"/>
  <c r="N1684" i="45"/>
  <c r="M1684" i="45"/>
  <c r="L1684" i="45"/>
  <c r="K1684" i="45"/>
  <c r="J1684" i="45"/>
  <c r="X1683" i="45"/>
  <c r="W1683" i="45"/>
  <c r="V1683" i="45"/>
  <c r="Y1683" i="45" s="1"/>
  <c r="U1683" i="45"/>
  <c r="T1683" i="45"/>
  <c r="R1683" i="45"/>
  <c r="S1683" i="45" s="1"/>
  <c r="Q1683" i="45"/>
  <c r="P1683" i="45"/>
  <c r="N1683" i="45"/>
  <c r="M1683" i="45"/>
  <c r="L1683" i="45"/>
  <c r="K1683" i="45"/>
  <c r="J1683" i="45"/>
  <c r="X1682" i="45"/>
  <c r="W1682" i="45"/>
  <c r="V1682" i="45"/>
  <c r="Y1682" i="45" s="1"/>
  <c r="U1682" i="45"/>
  <c r="R1682" i="45"/>
  <c r="S1682" i="45" s="1"/>
  <c r="T1682" i="45" s="1"/>
  <c r="Q1682" i="45"/>
  <c r="P1682" i="45"/>
  <c r="N1682" i="45"/>
  <c r="M1682" i="45"/>
  <c r="L1682" i="45"/>
  <c r="K1682" i="45"/>
  <c r="J1682" i="45"/>
  <c r="X1681" i="45"/>
  <c r="W1681" i="45"/>
  <c r="V1681" i="45"/>
  <c r="Y1681" i="45" s="1"/>
  <c r="U1681" i="45"/>
  <c r="T1681" i="45"/>
  <c r="R1681" i="45"/>
  <c r="S1681" i="45" s="1"/>
  <c r="Q1681" i="45"/>
  <c r="P1681" i="45"/>
  <c r="N1681" i="45"/>
  <c r="M1681" i="45"/>
  <c r="L1681" i="45"/>
  <c r="K1681" i="45"/>
  <c r="J1681" i="45"/>
  <c r="X1680" i="45"/>
  <c r="W1680" i="45"/>
  <c r="V1680" i="45"/>
  <c r="U1680" i="45"/>
  <c r="T1680" i="45"/>
  <c r="R1680" i="45"/>
  <c r="S1680" i="45" s="1"/>
  <c r="Q1680" i="45"/>
  <c r="P1680" i="45"/>
  <c r="N1680" i="45"/>
  <c r="M1680" i="45"/>
  <c r="L1680" i="45"/>
  <c r="K1680" i="45"/>
  <c r="J1680" i="45"/>
  <c r="X1679" i="45"/>
  <c r="W1679" i="45"/>
  <c r="V1679" i="45"/>
  <c r="Y1679" i="45" s="1"/>
  <c r="U1679" i="45"/>
  <c r="T1679" i="45"/>
  <c r="R1679" i="45"/>
  <c r="S1679" i="45" s="1"/>
  <c r="Q1679" i="45"/>
  <c r="P1679" i="45"/>
  <c r="N1679" i="45"/>
  <c r="M1679" i="45"/>
  <c r="L1679" i="45"/>
  <c r="K1679" i="45"/>
  <c r="J1679" i="45"/>
  <c r="X1678" i="45"/>
  <c r="W1678" i="45"/>
  <c r="V1678" i="45"/>
  <c r="Y1678" i="45" s="1"/>
  <c r="U1678" i="45"/>
  <c r="R1678" i="45"/>
  <c r="S1678" i="45" s="1"/>
  <c r="Q1678" i="45"/>
  <c r="P1678" i="45"/>
  <c r="N1678" i="45"/>
  <c r="M1678" i="45"/>
  <c r="L1678" i="45"/>
  <c r="K1678" i="45"/>
  <c r="J1678" i="45"/>
  <c r="X1677" i="45"/>
  <c r="W1677" i="45"/>
  <c r="V1677" i="45"/>
  <c r="Y1677" i="45" s="1"/>
  <c r="U1677" i="45"/>
  <c r="T1677" i="45"/>
  <c r="R1677" i="45"/>
  <c r="S1677" i="45" s="1"/>
  <c r="Q1677" i="45"/>
  <c r="P1677" i="45"/>
  <c r="N1677" i="45"/>
  <c r="M1677" i="45"/>
  <c r="L1677" i="45"/>
  <c r="K1677" i="45"/>
  <c r="J1677" i="45"/>
  <c r="X1676" i="45"/>
  <c r="W1676" i="45"/>
  <c r="V1676" i="45"/>
  <c r="U1676" i="45"/>
  <c r="T1676" i="45"/>
  <c r="R1676" i="45"/>
  <c r="S1676" i="45" s="1"/>
  <c r="Q1676" i="45"/>
  <c r="P1676" i="45"/>
  <c r="N1676" i="45"/>
  <c r="M1676" i="45"/>
  <c r="L1676" i="45"/>
  <c r="K1676" i="45"/>
  <c r="J1676" i="45"/>
  <c r="X1675" i="45"/>
  <c r="W1675" i="45"/>
  <c r="V1675" i="45"/>
  <c r="U1675" i="45"/>
  <c r="T1675" i="45"/>
  <c r="R1675" i="45"/>
  <c r="S1675" i="45" s="1"/>
  <c r="Q1675" i="45"/>
  <c r="P1675" i="45"/>
  <c r="N1675" i="45"/>
  <c r="M1675" i="45"/>
  <c r="L1675" i="45"/>
  <c r="K1675" i="45"/>
  <c r="J1675" i="45"/>
  <c r="X1674" i="45"/>
  <c r="W1674" i="45"/>
  <c r="V1674" i="45"/>
  <c r="Y1674" i="45" s="1"/>
  <c r="U1674" i="45"/>
  <c r="R1674" i="45"/>
  <c r="S1674" i="45" s="1"/>
  <c r="Q1674" i="45"/>
  <c r="P1674" i="45"/>
  <c r="N1674" i="45"/>
  <c r="M1674" i="45"/>
  <c r="L1674" i="45"/>
  <c r="K1674" i="45"/>
  <c r="J1674" i="45"/>
  <c r="X1673" i="45"/>
  <c r="W1673" i="45"/>
  <c r="V1673" i="45"/>
  <c r="Y1673" i="45" s="1"/>
  <c r="U1673" i="45"/>
  <c r="T1673" i="45"/>
  <c r="R1673" i="45"/>
  <c r="S1673" i="45" s="1"/>
  <c r="Q1673" i="45"/>
  <c r="P1673" i="45"/>
  <c r="N1673" i="45"/>
  <c r="M1673" i="45"/>
  <c r="L1673" i="45"/>
  <c r="K1673" i="45"/>
  <c r="J1673" i="45"/>
  <c r="X1672" i="45"/>
  <c r="W1672" i="45"/>
  <c r="V1672" i="45"/>
  <c r="U1672" i="45"/>
  <c r="T1672" i="45"/>
  <c r="R1672" i="45"/>
  <c r="S1672" i="45" s="1"/>
  <c r="Q1672" i="45"/>
  <c r="P1672" i="45"/>
  <c r="N1672" i="45"/>
  <c r="M1672" i="45"/>
  <c r="L1672" i="45"/>
  <c r="K1672" i="45"/>
  <c r="J1672" i="45"/>
  <c r="X1671" i="45"/>
  <c r="W1671" i="45"/>
  <c r="V1671" i="45"/>
  <c r="U1671" i="45"/>
  <c r="R1671" i="45"/>
  <c r="S1671" i="45" s="1"/>
  <c r="Q1671" i="45"/>
  <c r="P1671" i="45"/>
  <c r="N1671" i="45"/>
  <c r="M1671" i="45"/>
  <c r="L1671" i="45"/>
  <c r="K1671" i="45"/>
  <c r="J1671" i="45"/>
  <c r="X1670" i="45"/>
  <c r="W1670" i="45"/>
  <c r="V1670" i="45"/>
  <c r="Y1670" i="45" s="1"/>
  <c r="U1670" i="45"/>
  <c r="R1670" i="45"/>
  <c r="S1670" i="45" s="1"/>
  <c r="Q1670" i="45"/>
  <c r="P1670" i="45"/>
  <c r="N1670" i="45"/>
  <c r="M1670" i="45"/>
  <c r="L1670" i="45"/>
  <c r="K1670" i="45"/>
  <c r="J1670" i="45"/>
  <c r="X1669" i="45"/>
  <c r="W1669" i="45"/>
  <c r="V1669" i="45"/>
  <c r="Y1669" i="45" s="1"/>
  <c r="U1669" i="45"/>
  <c r="T1669" i="45"/>
  <c r="R1669" i="45"/>
  <c r="S1669" i="45" s="1"/>
  <c r="Q1669" i="45"/>
  <c r="P1669" i="45"/>
  <c r="N1669" i="45"/>
  <c r="M1669" i="45"/>
  <c r="L1669" i="45"/>
  <c r="K1669" i="45"/>
  <c r="J1669" i="45"/>
  <c r="X1668" i="45"/>
  <c r="W1668" i="45"/>
  <c r="V1668" i="45"/>
  <c r="U1668" i="45"/>
  <c r="T1668" i="45"/>
  <c r="R1668" i="45"/>
  <c r="S1668" i="45" s="1"/>
  <c r="Q1668" i="45"/>
  <c r="P1668" i="45"/>
  <c r="N1668" i="45"/>
  <c r="M1668" i="45"/>
  <c r="L1668" i="45"/>
  <c r="K1668" i="45"/>
  <c r="J1668" i="45"/>
  <c r="X1667" i="45"/>
  <c r="W1667" i="45"/>
  <c r="V1667" i="45"/>
  <c r="U1667" i="45"/>
  <c r="R1667" i="45"/>
  <c r="S1667" i="45" s="1"/>
  <c r="Q1667" i="45"/>
  <c r="P1667" i="45"/>
  <c r="N1667" i="45"/>
  <c r="M1667" i="45"/>
  <c r="L1667" i="45"/>
  <c r="K1667" i="45"/>
  <c r="J1667" i="45"/>
  <c r="X1666" i="45"/>
  <c r="W1666" i="45"/>
  <c r="V1666" i="45"/>
  <c r="Y1666" i="45" s="1"/>
  <c r="U1666" i="45"/>
  <c r="R1666" i="45"/>
  <c r="S1666" i="45" s="1"/>
  <c r="Q1666" i="45"/>
  <c r="P1666" i="45"/>
  <c r="N1666" i="45"/>
  <c r="M1666" i="45"/>
  <c r="L1666" i="45"/>
  <c r="K1666" i="45"/>
  <c r="J1666" i="45"/>
  <c r="X1665" i="45"/>
  <c r="W1665" i="45"/>
  <c r="V1665" i="45"/>
  <c r="Y1665" i="45" s="1"/>
  <c r="U1665" i="45"/>
  <c r="T1665" i="45"/>
  <c r="R1665" i="45"/>
  <c r="S1665" i="45" s="1"/>
  <c r="Q1665" i="45"/>
  <c r="P1665" i="45"/>
  <c r="N1665" i="45"/>
  <c r="M1665" i="45"/>
  <c r="L1665" i="45"/>
  <c r="K1665" i="45"/>
  <c r="J1665" i="45"/>
  <c r="X1664" i="45"/>
  <c r="W1664" i="45"/>
  <c r="V1664" i="45"/>
  <c r="U1664" i="45"/>
  <c r="T1664" i="45"/>
  <c r="R1664" i="45"/>
  <c r="S1664" i="45" s="1"/>
  <c r="Q1664" i="45"/>
  <c r="P1664" i="45"/>
  <c r="N1664" i="45"/>
  <c r="M1664" i="45"/>
  <c r="L1664" i="45"/>
  <c r="K1664" i="45"/>
  <c r="J1664" i="45"/>
  <c r="X1663" i="45"/>
  <c r="W1663" i="45"/>
  <c r="V1663" i="45"/>
  <c r="U1663" i="45"/>
  <c r="R1663" i="45"/>
  <c r="S1663" i="45" s="1"/>
  <c r="Q1663" i="45"/>
  <c r="P1663" i="45"/>
  <c r="N1663" i="45"/>
  <c r="M1663" i="45"/>
  <c r="L1663" i="45"/>
  <c r="K1663" i="45"/>
  <c r="J1663" i="45"/>
  <c r="X1662" i="45"/>
  <c r="W1662" i="45"/>
  <c r="V1662" i="45"/>
  <c r="Y1662" i="45" s="1"/>
  <c r="U1662" i="45"/>
  <c r="R1662" i="45"/>
  <c r="S1662" i="45" s="1"/>
  <c r="Q1662" i="45"/>
  <c r="P1662" i="45"/>
  <c r="N1662" i="45"/>
  <c r="M1662" i="45"/>
  <c r="L1662" i="45"/>
  <c r="K1662" i="45"/>
  <c r="J1662" i="45"/>
  <c r="X1661" i="45"/>
  <c r="W1661" i="45"/>
  <c r="V1661" i="45"/>
  <c r="Y1661" i="45" s="1"/>
  <c r="U1661" i="45"/>
  <c r="T1661" i="45"/>
  <c r="R1661" i="45"/>
  <c r="S1661" i="45" s="1"/>
  <c r="Q1661" i="45"/>
  <c r="P1661" i="45"/>
  <c r="N1661" i="45"/>
  <c r="M1661" i="45"/>
  <c r="L1661" i="45"/>
  <c r="K1661" i="45"/>
  <c r="J1661" i="45"/>
  <c r="X1660" i="45"/>
  <c r="W1660" i="45"/>
  <c r="V1660" i="45"/>
  <c r="U1660" i="45"/>
  <c r="T1660" i="45"/>
  <c r="R1660" i="45"/>
  <c r="S1660" i="45" s="1"/>
  <c r="Q1660" i="45"/>
  <c r="P1660" i="45"/>
  <c r="N1660" i="45"/>
  <c r="M1660" i="45"/>
  <c r="L1660" i="45"/>
  <c r="K1660" i="45"/>
  <c r="J1660" i="45"/>
  <c r="X1659" i="45"/>
  <c r="W1659" i="45"/>
  <c r="V1659" i="45"/>
  <c r="U1659" i="45"/>
  <c r="R1659" i="45"/>
  <c r="S1659" i="45" s="1"/>
  <c r="Q1659" i="45"/>
  <c r="P1659" i="45"/>
  <c r="N1659" i="45"/>
  <c r="M1659" i="45"/>
  <c r="L1659" i="45"/>
  <c r="K1659" i="45"/>
  <c r="J1659" i="45"/>
  <c r="X1658" i="45"/>
  <c r="W1658" i="45"/>
  <c r="V1658" i="45"/>
  <c r="Y1658" i="45" s="1"/>
  <c r="U1658" i="45"/>
  <c r="R1658" i="45"/>
  <c r="Q1658" i="45"/>
  <c r="P1658" i="45"/>
  <c r="N1658" i="45"/>
  <c r="M1658" i="45"/>
  <c r="L1658" i="45"/>
  <c r="K1658" i="45"/>
  <c r="J1658" i="45"/>
  <c r="X1657" i="45"/>
  <c r="W1657" i="45"/>
  <c r="V1657" i="45"/>
  <c r="Y1657" i="45" s="1"/>
  <c r="U1657" i="45"/>
  <c r="T1657" i="45"/>
  <c r="R1657" i="45"/>
  <c r="S1657" i="45" s="1"/>
  <c r="Q1657" i="45"/>
  <c r="P1657" i="45"/>
  <c r="N1657" i="45"/>
  <c r="M1657" i="45"/>
  <c r="L1657" i="45"/>
  <c r="K1657" i="45"/>
  <c r="J1657" i="45"/>
  <c r="X1656" i="45"/>
  <c r="W1656" i="45"/>
  <c r="V1656" i="45"/>
  <c r="U1656" i="45"/>
  <c r="T1656" i="45"/>
  <c r="R1656" i="45"/>
  <c r="S1656" i="45" s="1"/>
  <c r="Q1656" i="45"/>
  <c r="P1656" i="45"/>
  <c r="N1656" i="45"/>
  <c r="M1656" i="45"/>
  <c r="L1656" i="45"/>
  <c r="K1656" i="45"/>
  <c r="J1656" i="45"/>
  <c r="X1655" i="45"/>
  <c r="W1655" i="45"/>
  <c r="V1655" i="45"/>
  <c r="U1655" i="45"/>
  <c r="R1655" i="45"/>
  <c r="S1655" i="45" s="1"/>
  <c r="Q1655" i="45"/>
  <c r="P1655" i="45"/>
  <c r="N1655" i="45"/>
  <c r="M1655" i="45"/>
  <c r="L1655" i="45"/>
  <c r="K1655" i="45"/>
  <c r="J1655" i="45"/>
  <c r="X1654" i="45"/>
  <c r="W1654" i="45"/>
  <c r="V1654" i="45"/>
  <c r="Y1654" i="45" s="1"/>
  <c r="U1654" i="45"/>
  <c r="R1654" i="45"/>
  <c r="Q1654" i="45"/>
  <c r="P1654" i="45"/>
  <c r="N1654" i="45"/>
  <c r="M1654" i="45"/>
  <c r="L1654" i="45"/>
  <c r="K1654" i="45"/>
  <c r="J1654" i="45"/>
  <c r="X1653" i="45"/>
  <c r="W1653" i="45"/>
  <c r="V1653" i="45"/>
  <c r="Y1653" i="45" s="1"/>
  <c r="U1653" i="45"/>
  <c r="T1653" i="45"/>
  <c r="R1653" i="45"/>
  <c r="S1653" i="45" s="1"/>
  <c r="Q1653" i="45"/>
  <c r="P1653" i="45"/>
  <c r="N1653" i="45"/>
  <c r="M1653" i="45"/>
  <c r="L1653" i="45"/>
  <c r="K1653" i="45"/>
  <c r="J1653" i="45"/>
  <c r="X1652" i="45"/>
  <c r="W1652" i="45"/>
  <c r="V1652" i="45"/>
  <c r="U1652" i="45"/>
  <c r="T1652" i="45"/>
  <c r="R1652" i="45"/>
  <c r="S1652" i="45" s="1"/>
  <c r="Q1652" i="45"/>
  <c r="P1652" i="45"/>
  <c r="N1652" i="45"/>
  <c r="M1652" i="45"/>
  <c r="L1652" i="45"/>
  <c r="K1652" i="45"/>
  <c r="J1652" i="45"/>
  <c r="X1651" i="45"/>
  <c r="W1651" i="45"/>
  <c r="V1651" i="45"/>
  <c r="U1651" i="45"/>
  <c r="R1651" i="45"/>
  <c r="S1651" i="45" s="1"/>
  <c r="Q1651" i="45"/>
  <c r="P1651" i="45"/>
  <c r="N1651" i="45"/>
  <c r="M1651" i="45"/>
  <c r="L1651" i="45"/>
  <c r="K1651" i="45"/>
  <c r="J1651" i="45"/>
  <c r="X1650" i="45"/>
  <c r="W1650" i="45"/>
  <c r="V1650" i="45"/>
  <c r="Y1650" i="45" s="1"/>
  <c r="U1650" i="45"/>
  <c r="R1650" i="45"/>
  <c r="Q1650" i="45"/>
  <c r="P1650" i="45"/>
  <c r="N1650" i="45"/>
  <c r="M1650" i="45"/>
  <c r="L1650" i="45"/>
  <c r="K1650" i="45"/>
  <c r="J1650" i="45"/>
  <c r="X1649" i="45"/>
  <c r="W1649" i="45"/>
  <c r="V1649" i="45"/>
  <c r="Y1649" i="45" s="1"/>
  <c r="U1649" i="45"/>
  <c r="T1649" i="45"/>
  <c r="R1649" i="45"/>
  <c r="S1649" i="45" s="1"/>
  <c r="Q1649" i="45"/>
  <c r="P1649" i="45"/>
  <c r="N1649" i="45"/>
  <c r="M1649" i="45"/>
  <c r="L1649" i="45"/>
  <c r="K1649" i="45"/>
  <c r="J1649" i="45"/>
  <c r="X1648" i="45"/>
  <c r="W1648" i="45"/>
  <c r="V1648" i="45"/>
  <c r="U1648" i="45"/>
  <c r="T1648" i="45"/>
  <c r="R1648" i="45"/>
  <c r="S1648" i="45" s="1"/>
  <c r="Q1648" i="45"/>
  <c r="P1648" i="45"/>
  <c r="N1648" i="45"/>
  <c r="M1648" i="45"/>
  <c r="L1648" i="45"/>
  <c r="K1648" i="45"/>
  <c r="J1648" i="45"/>
  <c r="X1647" i="45"/>
  <c r="W1647" i="45"/>
  <c r="V1647" i="45"/>
  <c r="Y1647" i="45" s="1"/>
  <c r="U1647" i="45"/>
  <c r="R1647" i="45"/>
  <c r="S1647" i="45" s="1"/>
  <c r="Q1647" i="45"/>
  <c r="P1647" i="45"/>
  <c r="N1647" i="45"/>
  <c r="M1647" i="45"/>
  <c r="L1647" i="45"/>
  <c r="K1647" i="45"/>
  <c r="J1647" i="45"/>
  <c r="X1646" i="45"/>
  <c r="Y1646" i="45" s="1"/>
  <c r="W1646" i="45"/>
  <c r="V1646" i="45"/>
  <c r="U1646" i="45"/>
  <c r="Q1646" i="45"/>
  <c r="R1646" i="45" s="1"/>
  <c r="P1646" i="45"/>
  <c r="N1646" i="45"/>
  <c r="M1646" i="45"/>
  <c r="L1646" i="45"/>
  <c r="K1646" i="45"/>
  <c r="J1646" i="45"/>
  <c r="X1645" i="45"/>
  <c r="W1645" i="45"/>
  <c r="V1645" i="45"/>
  <c r="Y1645" i="45" s="1"/>
  <c r="U1645" i="45"/>
  <c r="Q1645" i="45"/>
  <c r="R1645" i="45" s="1"/>
  <c r="S1645" i="45" s="1"/>
  <c r="P1645" i="45"/>
  <c r="N1645" i="45"/>
  <c r="M1645" i="45"/>
  <c r="L1645" i="45"/>
  <c r="K1645" i="45"/>
  <c r="J1645" i="45"/>
  <c r="X1644" i="45"/>
  <c r="W1644" i="45"/>
  <c r="V1644" i="45"/>
  <c r="Y1644" i="45" s="1"/>
  <c r="U1644" i="45"/>
  <c r="R1644" i="45"/>
  <c r="Q1644" i="45"/>
  <c r="P1644" i="45"/>
  <c r="N1644" i="45"/>
  <c r="M1644" i="45"/>
  <c r="L1644" i="45"/>
  <c r="K1644" i="45"/>
  <c r="J1644" i="45"/>
  <c r="X1643" i="45"/>
  <c r="W1643" i="45"/>
  <c r="V1643" i="45"/>
  <c r="Y1643" i="45" s="1"/>
  <c r="U1643" i="45"/>
  <c r="Q1643" i="45"/>
  <c r="R1643" i="45" s="1"/>
  <c r="P1643" i="45"/>
  <c r="N1643" i="45"/>
  <c r="M1643" i="45"/>
  <c r="L1643" i="45"/>
  <c r="K1643" i="45"/>
  <c r="J1643" i="45"/>
  <c r="Y1642" i="45"/>
  <c r="X1642" i="45"/>
  <c r="W1642" i="45"/>
  <c r="V1642" i="45"/>
  <c r="U1642" i="45"/>
  <c r="T1642" i="45"/>
  <c r="R1642" i="45"/>
  <c r="S1642" i="45" s="1"/>
  <c r="Q1642" i="45"/>
  <c r="P1642" i="45"/>
  <c r="N1642" i="45"/>
  <c r="M1642" i="45"/>
  <c r="L1642" i="45"/>
  <c r="K1642" i="45"/>
  <c r="J1642" i="45"/>
  <c r="X1641" i="45"/>
  <c r="W1641" i="45"/>
  <c r="V1641" i="45"/>
  <c r="U1641" i="45"/>
  <c r="R1641" i="45"/>
  <c r="Q1641" i="45"/>
  <c r="P1641" i="45"/>
  <c r="N1641" i="45"/>
  <c r="M1641" i="45"/>
  <c r="L1641" i="45"/>
  <c r="K1641" i="45"/>
  <c r="J1641" i="45"/>
  <c r="X1640" i="45"/>
  <c r="W1640" i="45"/>
  <c r="Y1640" i="45" s="1"/>
  <c r="V1640" i="45"/>
  <c r="U1640" i="45"/>
  <c r="Q1640" i="45"/>
  <c r="R1640" i="45" s="1"/>
  <c r="P1640" i="45"/>
  <c r="N1640" i="45"/>
  <c r="M1640" i="45"/>
  <c r="L1640" i="45"/>
  <c r="K1640" i="45"/>
  <c r="J1640" i="45"/>
  <c r="X1639" i="45"/>
  <c r="W1639" i="45"/>
  <c r="V1639" i="45"/>
  <c r="Y1639" i="45" s="1"/>
  <c r="U1639" i="45"/>
  <c r="R1639" i="45"/>
  <c r="S1639" i="45" s="1"/>
  <c r="Q1639" i="45"/>
  <c r="P1639" i="45"/>
  <c r="N1639" i="45"/>
  <c r="M1639" i="45"/>
  <c r="L1639" i="45"/>
  <c r="K1639" i="45"/>
  <c r="J1639" i="45"/>
  <c r="X1638" i="45"/>
  <c r="Y1638" i="45" s="1"/>
  <c r="W1638" i="45"/>
  <c r="V1638" i="45"/>
  <c r="U1638" i="45"/>
  <c r="Q1638" i="45"/>
  <c r="R1638" i="45" s="1"/>
  <c r="P1638" i="45"/>
  <c r="N1638" i="45"/>
  <c r="M1638" i="45"/>
  <c r="L1638" i="45"/>
  <c r="K1638" i="45"/>
  <c r="J1638" i="45"/>
  <c r="X1637" i="45"/>
  <c r="W1637" i="45"/>
  <c r="V1637" i="45"/>
  <c r="Y1637" i="45" s="1"/>
  <c r="U1637" i="45"/>
  <c r="Q1637" i="45"/>
  <c r="R1637" i="45" s="1"/>
  <c r="S1637" i="45" s="1"/>
  <c r="P1637" i="45"/>
  <c r="N1637" i="45"/>
  <c r="M1637" i="45"/>
  <c r="L1637" i="45"/>
  <c r="K1637" i="45"/>
  <c r="J1637" i="45"/>
  <c r="X1636" i="45"/>
  <c r="W1636" i="45"/>
  <c r="V1636" i="45"/>
  <c r="Y1636" i="45" s="1"/>
  <c r="U1636" i="45"/>
  <c r="R1636" i="45"/>
  <c r="Q1636" i="45"/>
  <c r="P1636" i="45"/>
  <c r="N1636" i="45"/>
  <c r="M1636" i="45"/>
  <c r="L1636" i="45"/>
  <c r="K1636" i="45"/>
  <c r="J1636" i="45"/>
  <c r="X1635" i="45"/>
  <c r="W1635" i="45"/>
  <c r="V1635" i="45"/>
  <c r="Y1635" i="45" s="1"/>
  <c r="U1635" i="45"/>
  <c r="Q1635" i="45"/>
  <c r="R1635" i="45" s="1"/>
  <c r="S1635" i="45" s="1"/>
  <c r="P1635" i="45"/>
  <c r="N1635" i="45"/>
  <c r="M1635" i="45"/>
  <c r="L1635" i="45"/>
  <c r="K1635" i="45"/>
  <c r="J1635" i="45"/>
  <c r="Y1634" i="45"/>
  <c r="X1634" i="45"/>
  <c r="W1634" i="45"/>
  <c r="V1634" i="45"/>
  <c r="U1634" i="45"/>
  <c r="R1634" i="45"/>
  <c r="S1634" i="45" s="1"/>
  <c r="Q1634" i="45"/>
  <c r="P1634" i="45"/>
  <c r="N1634" i="45"/>
  <c r="M1634" i="45"/>
  <c r="L1634" i="45"/>
  <c r="K1634" i="45"/>
  <c r="J1634" i="45"/>
  <c r="X1633" i="45"/>
  <c r="W1633" i="45"/>
  <c r="V1633" i="45"/>
  <c r="U1633" i="45"/>
  <c r="S1633" i="45"/>
  <c r="R1633" i="45"/>
  <c r="Q1633" i="45"/>
  <c r="P1633" i="45"/>
  <c r="N1633" i="45"/>
  <c r="M1633" i="45"/>
  <c r="L1633" i="45"/>
  <c r="K1633" i="45"/>
  <c r="J1633" i="45"/>
  <c r="X1632" i="45"/>
  <c r="W1632" i="45"/>
  <c r="V1632" i="45"/>
  <c r="U1632" i="45"/>
  <c r="S1632" i="45"/>
  <c r="R1632" i="45"/>
  <c r="Q1632" i="45"/>
  <c r="P1632" i="45"/>
  <c r="N1632" i="45"/>
  <c r="M1632" i="45"/>
  <c r="L1632" i="45"/>
  <c r="K1632" i="45"/>
  <c r="J1632" i="45"/>
  <c r="X1631" i="45"/>
  <c r="W1631" i="45"/>
  <c r="V1631" i="45"/>
  <c r="Y1631" i="45" s="1"/>
  <c r="U1631" i="45"/>
  <c r="S1631" i="45"/>
  <c r="R1631" i="45"/>
  <c r="Q1631" i="45"/>
  <c r="P1631" i="45"/>
  <c r="N1631" i="45"/>
  <c r="M1631" i="45"/>
  <c r="L1631" i="45"/>
  <c r="K1631" i="45"/>
  <c r="J1631" i="45"/>
  <c r="X1630" i="45"/>
  <c r="W1630" i="45"/>
  <c r="V1630" i="45"/>
  <c r="U1630" i="45"/>
  <c r="R1630" i="45"/>
  <c r="Q1630" i="45"/>
  <c r="P1630" i="45"/>
  <c r="N1630" i="45"/>
  <c r="M1630" i="45"/>
  <c r="L1630" i="45"/>
  <c r="K1630" i="45"/>
  <c r="J1630" i="45"/>
  <c r="X1629" i="45"/>
  <c r="W1629" i="45"/>
  <c r="V1629" i="45"/>
  <c r="U1629" i="45"/>
  <c r="S1629" i="45"/>
  <c r="R1629" i="45"/>
  <c r="Q1629" i="45"/>
  <c r="P1629" i="45"/>
  <c r="N1629" i="45"/>
  <c r="M1629" i="45"/>
  <c r="L1629" i="45"/>
  <c r="K1629" i="45"/>
  <c r="J1629" i="45"/>
  <c r="X1628" i="45"/>
  <c r="W1628" i="45"/>
  <c r="V1628" i="45"/>
  <c r="U1628" i="45"/>
  <c r="R1628" i="45"/>
  <c r="Q1628" i="45"/>
  <c r="P1628" i="45"/>
  <c r="N1628" i="45"/>
  <c r="M1628" i="45"/>
  <c r="L1628" i="45"/>
  <c r="K1628" i="45"/>
  <c r="J1628" i="45"/>
  <c r="X1627" i="45"/>
  <c r="W1627" i="45"/>
  <c r="V1627" i="45"/>
  <c r="U1627" i="45"/>
  <c r="R1627" i="45"/>
  <c r="Q1627" i="45"/>
  <c r="P1627" i="45"/>
  <c r="N1627" i="45"/>
  <c r="M1627" i="45"/>
  <c r="L1627" i="45"/>
  <c r="K1627" i="45"/>
  <c r="J1627" i="45"/>
  <c r="X1626" i="45"/>
  <c r="W1626" i="45"/>
  <c r="V1626" i="45"/>
  <c r="U1626" i="45"/>
  <c r="R1626" i="45"/>
  <c r="Q1626" i="45"/>
  <c r="P1626" i="45"/>
  <c r="N1626" i="45"/>
  <c r="M1626" i="45"/>
  <c r="L1626" i="45"/>
  <c r="K1626" i="45"/>
  <c r="J1626" i="45"/>
  <c r="X1625" i="45"/>
  <c r="W1625" i="45"/>
  <c r="V1625" i="45"/>
  <c r="U1625" i="45"/>
  <c r="S1625" i="45"/>
  <c r="R1625" i="45"/>
  <c r="Q1625" i="45"/>
  <c r="P1625" i="45"/>
  <c r="N1625" i="45"/>
  <c r="M1625" i="45"/>
  <c r="L1625" i="45"/>
  <c r="K1625" i="45"/>
  <c r="J1625" i="45"/>
  <c r="X1624" i="45"/>
  <c r="W1624" i="45"/>
  <c r="V1624" i="45"/>
  <c r="U1624" i="45"/>
  <c r="S1624" i="45"/>
  <c r="R1624" i="45"/>
  <c r="Q1624" i="45"/>
  <c r="P1624" i="45"/>
  <c r="N1624" i="45"/>
  <c r="M1624" i="45"/>
  <c r="L1624" i="45"/>
  <c r="K1624" i="45"/>
  <c r="J1624" i="45"/>
  <c r="X1623" i="45"/>
  <c r="W1623" i="45"/>
  <c r="V1623" i="45"/>
  <c r="Y1623" i="45" s="1"/>
  <c r="U1623" i="45"/>
  <c r="S1623" i="45"/>
  <c r="R1623" i="45"/>
  <c r="Q1623" i="45"/>
  <c r="P1623" i="45"/>
  <c r="N1623" i="45"/>
  <c r="M1623" i="45"/>
  <c r="L1623" i="45"/>
  <c r="K1623" i="45"/>
  <c r="J1623" i="45"/>
  <c r="X1622" i="45"/>
  <c r="W1622" i="45"/>
  <c r="V1622" i="45"/>
  <c r="U1622" i="45"/>
  <c r="R1622" i="45"/>
  <c r="Q1622" i="45"/>
  <c r="P1622" i="45"/>
  <c r="N1622" i="45"/>
  <c r="M1622" i="45"/>
  <c r="L1622" i="45"/>
  <c r="K1622" i="45"/>
  <c r="J1622" i="45"/>
  <c r="X1621" i="45"/>
  <c r="W1621" i="45"/>
  <c r="V1621" i="45"/>
  <c r="U1621" i="45"/>
  <c r="S1621" i="45"/>
  <c r="R1621" i="45"/>
  <c r="Q1621" i="45"/>
  <c r="P1621" i="45"/>
  <c r="N1621" i="45"/>
  <c r="M1621" i="45"/>
  <c r="L1621" i="45"/>
  <c r="K1621" i="45"/>
  <c r="J1621" i="45"/>
  <c r="X1620" i="45"/>
  <c r="W1620" i="45"/>
  <c r="V1620" i="45"/>
  <c r="U1620" i="45"/>
  <c r="R1620" i="45"/>
  <c r="Q1620" i="45"/>
  <c r="P1620" i="45"/>
  <c r="N1620" i="45"/>
  <c r="M1620" i="45"/>
  <c r="L1620" i="45"/>
  <c r="K1620" i="45"/>
  <c r="J1620" i="45"/>
  <c r="X1619" i="45"/>
  <c r="W1619" i="45"/>
  <c r="V1619" i="45"/>
  <c r="U1619" i="45"/>
  <c r="R1619" i="45"/>
  <c r="Q1619" i="45"/>
  <c r="P1619" i="45"/>
  <c r="N1619" i="45"/>
  <c r="M1619" i="45"/>
  <c r="L1619" i="45"/>
  <c r="K1619" i="45"/>
  <c r="J1619" i="45"/>
  <c r="X1618" i="45"/>
  <c r="W1618" i="45"/>
  <c r="V1618" i="45"/>
  <c r="U1618" i="45"/>
  <c r="R1618" i="45"/>
  <c r="Q1618" i="45"/>
  <c r="P1618" i="45"/>
  <c r="N1618" i="45"/>
  <c r="M1618" i="45"/>
  <c r="L1618" i="45"/>
  <c r="K1618" i="45"/>
  <c r="J1618" i="45"/>
  <c r="X1617" i="45"/>
  <c r="W1617" i="45"/>
  <c r="V1617" i="45"/>
  <c r="U1617" i="45"/>
  <c r="S1617" i="45"/>
  <c r="R1617" i="45"/>
  <c r="Q1617" i="45"/>
  <c r="P1617" i="45"/>
  <c r="N1617" i="45"/>
  <c r="M1617" i="45"/>
  <c r="L1617" i="45"/>
  <c r="K1617" i="45"/>
  <c r="J1617" i="45"/>
  <c r="X1616" i="45"/>
  <c r="W1616" i="45"/>
  <c r="V1616" i="45"/>
  <c r="U1616" i="45"/>
  <c r="S1616" i="45"/>
  <c r="R1616" i="45"/>
  <c r="Q1616" i="45"/>
  <c r="P1616" i="45"/>
  <c r="N1616" i="45"/>
  <c r="M1616" i="45"/>
  <c r="L1616" i="45"/>
  <c r="K1616" i="45"/>
  <c r="J1616" i="45"/>
  <c r="X1615" i="45"/>
  <c r="W1615" i="45"/>
  <c r="V1615" i="45"/>
  <c r="Y1615" i="45" s="1"/>
  <c r="U1615" i="45"/>
  <c r="S1615" i="45"/>
  <c r="R1615" i="45"/>
  <c r="Q1615" i="45"/>
  <c r="P1615" i="45"/>
  <c r="N1615" i="45"/>
  <c r="M1615" i="45"/>
  <c r="L1615" i="45"/>
  <c r="K1615" i="45"/>
  <c r="J1615" i="45"/>
  <c r="X1614" i="45"/>
  <c r="W1614" i="45"/>
  <c r="V1614" i="45"/>
  <c r="Y1614" i="45" s="1"/>
  <c r="U1614" i="45"/>
  <c r="R1614" i="45"/>
  <c r="Q1614" i="45"/>
  <c r="P1614" i="45"/>
  <c r="N1614" i="45"/>
  <c r="M1614" i="45"/>
  <c r="L1614" i="45"/>
  <c r="K1614" i="45"/>
  <c r="J1614" i="45"/>
  <c r="X1613" i="45"/>
  <c r="W1613" i="45"/>
  <c r="V1613" i="45"/>
  <c r="U1613" i="45"/>
  <c r="R1613" i="45"/>
  <c r="Q1613" i="45"/>
  <c r="P1613" i="45"/>
  <c r="N1613" i="45"/>
  <c r="M1613" i="45"/>
  <c r="L1613" i="45"/>
  <c r="K1613" i="45"/>
  <c r="J1613" i="45"/>
  <c r="X1612" i="45"/>
  <c r="W1612" i="45"/>
  <c r="V1612" i="45"/>
  <c r="U1612" i="45"/>
  <c r="R1612" i="45"/>
  <c r="Q1612" i="45"/>
  <c r="P1612" i="45"/>
  <c r="N1612" i="45"/>
  <c r="M1612" i="45"/>
  <c r="L1612" i="45"/>
  <c r="K1612" i="45"/>
  <c r="J1612" i="45"/>
  <c r="X1611" i="45"/>
  <c r="W1611" i="45"/>
  <c r="V1611" i="45"/>
  <c r="U1611" i="45"/>
  <c r="R1611" i="45"/>
  <c r="Q1611" i="45"/>
  <c r="P1611" i="45"/>
  <c r="N1611" i="45"/>
  <c r="M1611" i="45"/>
  <c r="L1611" i="45"/>
  <c r="K1611" i="45"/>
  <c r="J1611" i="45"/>
  <c r="X1610" i="45"/>
  <c r="W1610" i="45"/>
  <c r="V1610" i="45"/>
  <c r="U1610" i="45"/>
  <c r="R1610" i="45"/>
  <c r="Q1610" i="45"/>
  <c r="P1610" i="45"/>
  <c r="N1610" i="45"/>
  <c r="M1610" i="45"/>
  <c r="L1610" i="45"/>
  <c r="K1610" i="45"/>
  <c r="J1610" i="45"/>
  <c r="X1609" i="45"/>
  <c r="W1609" i="45"/>
  <c r="V1609" i="45"/>
  <c r="U1609" i="45"/>
  <c r="S1609" i="45"/>
  <c r="R1609" i="45"/>
  <c r="Q1609" i="45"/>
  <c r="P1609" i="45"/>
  <c r="N1609" i="45"/>
  <c r="M1609" i="45"/>
  <c r="L1609" i="45"/>
  <c r="K1609" i="45"/>
  <c r="J1609" i="45"/>
  <c r="X1608" i="45"/>
  <c r="W1608" i="45"/>
  <c r="V1608" i="45"/>
  <c r="U1608" i="45"/>
  <c r="S1608" i="45"/>
  <c r="R1608" i="45"/>
  <c r="Q1608" i="45"/>
  <c r="P1608" i="45"/>
  <c r="N1608" i="45"/>
  <c r="M1608" i="45"/>
  <c r="L1608" i="45"/>
  <c r="K1608" i="45"/>
  <c r="J1608" i="45"/>
  <c r="X1607" i="45"/>
  <c r="W1607" i="45"/>
  <c r="V1607" i="45"/>
  <c r="Y1607" i="45" s="1"/>
  <c r="U1607" i="45"/>
  <c r="S1607" i="45"/>
  <c r="R1607" i="45"/>
  <c r="Q1607" i="45"/>
  <c r="P1607" i="45"/>
  <c r="N1607" i="45"/>
  <c r="M1607" i="45"/>
  <c r="L1607" i="45"/>
  <c r="K1607" i="45"/>
  <c r="J1607" i="45"/>
  <c r="X1606" i="45"/>
  <c r="W1606" i="45"/>
  <c r="V1606" i="45"/>
  <c r="Y1606" i="45" s="1"/>
  <c r="U1606" i="45"/>
  <c r="R1606" i="45"/>
  <c r="Q1606" i="45"/>
  <c r="P1606" i="45"/>
  <c r="N1606" i="45"/>
  <c r="M1606" i="45"/>
  <c r="L1606" i="45"/>
  <c r="K1606" i="45"/>
  <c r="J1606" i="45"/>
  <c r="X1605" i="45"/>
  <c r="W1605" i="45"/>
  <c r="V1605" i="45"/>
  <c r="U1605" i="45"/>
  <c r="R1605" i="45"/>
  <c r="Q1605" i="45"/>
  <c r="P1605" i="45"/>
  <c r="N1605" i="45"/>
  <c r="M1605" i="45"/>
  <c r="L1605" i="45"/>
  <c r="K1605" i="45"/>
  <c r="J1605" i="45"/>
  <c r="X1604" i="45"/>
  <c r="W1604" i="45"/>
  <c r="V1604" i="45"/>
  <c r="U1604" i="45"/>
  <c r="R1604" i="45"/>
  <c r="Q1604" i="45"/>
  <c r="P1604" i="45"/>
  <c r="N1604" i="45"/>
  <c r="M1604" i="45"/>
  <c r="L1604" i="45"/>
  <c r="K1604" i="45"/>
  <c r="J1604" i="45"/>
  <c r="X1603" i="45"/>
  <c r="W1603" i="45"/>
  <c r="V1603" i="45"/>
  <c r="U1603" i="45"/>
  <c r="R1603" i="45"/>
  <c r="Q1603" i="45"/>
  <c r="P1603" i="45"/>
  <c r="N1603" i="45"/>
  <c r="M1603" i="45"/>
  <c r="L1603" i="45"/>
  <c r="K1603" i="45"/>
  <c r="J1603" i="45"/>
  <c r="X1602" i="45"/>
  <c r="W1602" i="45"/>
  <c r="V1602" i="45"/>
  <c r="U1602" i="45"/>
  <c r="R1602" i="45"/>
  <c r="Q1602" i="45"/>
  <c r="P1602" i="45"/>
  <c r="N1602" i="45"/>
  <c r="M1602" i="45"/>
  <c r="L1602" i="45"/>
  <c r="K1602" i="45"/>
  <c r="J1602" i="45"/>
  <c r="X1601" i="45"/>
  <c r="W1601" i="45"/>
  <c r="V1601" i="45"/>
  <c r="U1601" i="45"/>
  <c r="S1601" i="45"/>
  <c r="R1601" i="45"/>
  <c r="Q1601" i="45"/>
  <c r="P1601" i="45"/>
  <c r="N1601" i="45"/>
  <c r="M1601" i="45"/>
  <c r="L1601" i="45"/>
  <c r="K1601" i="45"/>
  <c r="J1601" i="45"/>
  <c r="X1600" i="45"/>
  <c r="W1600" i="45"/>
  <c r="V1600" i="45"/>
  <c r="U1600" i="45"/>
  <c r="R1600" i="45"/>
  <c r="Q1600" i="45"/>
  <c r="P1600" i="45"/>
  <c r="N1600" i="45"/>
  <c r="M1600" i="45"/>
  <c r="L1600" i="45"/>
  <c r="K1600" i="45"/>
  <c r="J1600" i="45"/>
  <c r="X1599" i="45"/>
  <c r="W1599" i="45"/>
  <c r="V1599" i="45"/>
  <c r="Y1599" i="45" s="1"/>
  <c r="U1599" i="45"/>
  <c r="S1599" i="45"/>
  <c r="R1599" i="45"/>
  <c r="Q1599" i="45"/>
  <c r="P1599" i="45"/>
  <c r="N1599" i="45"/>
  <c r="M1599" i="45"/>
  <c r="L1599" i="45"/>
  <c r="K1599" i="45"/>
  <c r="J1599" i="45"/>
  <c r="X1598" i="45"/>
  <c r="W1598" i="45"/>
  <c r="V1598" i="45"/>
  <c r="Y1598" i="45" s="1"/>
  <c r="U1598" i="45"/>
  <c r="S1598" i="45"/>
  <c r="R1598" i="45"/>
  <c r="Q1598" i="45"/>
  <c r="P1598" i="45"/>
  <c r="N1598" i="45"/>
  <c r="M1598" i="45"/>
  <c r="L1598" i="45"/>
  <c r="K1598" i="45"/>
  <c r="J1598" i="45"/>
  <c r="X1597" i="45"/>
  <c r="W1597" i="45"/>
  <c r="V1597" i="45"/>
  <c r="U1597" i="45"/>
  <c r="S1597" i="45"/>
  <c r="R1597" i="45"/>
  <c r="Q1597" i="45"/>
  <c r="P1597" i="45"/>
  <c r="N1597" i="45"/>
  <c r="M1597" i="45"/>
  <c r="L1597" i="45"/>
  <c r="K1597" i="45"/>
  <c r="J1597" i="45"/>
  <c r="X1596" i="45"/>
  <c r="W1596" i="45"/>
  <c r="V1596" i="45"/>
  <c r="U1596" i="45"/>
  <c r="R1596" i="45"/>
  <c r="Q1596" i="45"/>
  <c r="P1596" i="45"/>
  <c r="N1596" i="45"/>
  <c r="M1596" i="45"/>
  <c r="L1596" i="45"/>
  <c r="K1596" i="45"/>
  <c r="J1596" i="45"/>
  <c r="X1595" i="45"/>
  <c r="W1595" i="45"/>
  <c r="V1595" i="45"/>
  <c r="Y1595" i="45" s="1"/>
  <c r="U1595" i="45"/>
  <c r="T1595" i="45"/>
  <c r="S1595" i="45"/>
  <c r="R1595" i="45"/>
  <c r="Q1595" i="45"/>
  <c r="P1595" i="45"/>
  <c r="N1595" i="45"/>
  <c r="M1595" i="45"/>
  <c r="L1595" i="45"/>
  <c r="K1595" i="45"/>
  <c r="J1595" i="45"/>
  <c r="X1594" i="45"/>
  <c r="W1594" i="45"/>
  <c r="V1594" i="45"/>
  <c r="U1594" i="45"/>
  <c r="S1594" i="45"/>
  <c r="R1594" i="45"/>
  <c r="T1594" i="45" s="1"/>
  <c r="Q1594" i="45"/>
  <c r="P1594" i="45"/>
  <c r="N1594" i="45"/>
  <c r="M1594" i="45"/>
  <c r="L1594" i="45"/>
  <c r="K1594" i="45"/>
  <c r="J1594" i="45"/>
  <c r="X1593" i="45"/>
  <c r="W1593" i="45"/>
  <c r="V1593" i="45"/>
  <c r="Y1593" i="45" s="1"/>
  <c r="U1593" i="45"/>
  <c r="R1593" i="45"/>
  <c r="Q1593" i="45"/>
  <c r="P1593" i="45"/>
  <c r="N1593" i="45"/>
  <c r="M1593" i="45"/>
  <c r="L1593" i="45"/>
  <c r="K1593" i="45"/>
  <c r="J1593" i="45"/>
  <c r="X1592" i="45"/>
  <c r="W1592" i="45"/>
  <c r="V1592" i="45"/>
  <c r="Y1592" i="45" s="1"/>
  <c r="U1592" i="45"/>
  <c r="S1592" i="45"/>
  <c r="R1592" i="45"/>
  <c r="T1592" i="45" s="1"/>
  <c r="Q1592" i="45"/>
  <c r="P1592" i="45"/>
  <c r="N1592" i="45"/>
  <c r="M1592" i="45"/>
  <c r="L1592" i="45"/>
  <c r="K1592" i="45"/>
  <c r="J1592" i="45"/>
  <c r="X1591" i="45"/>
  <c r="W1591" i="45"/>
  <c r="V1591" i="45"/>
  <c r="U1591" i="45"/>
  <c r="R1591" i="45"/>
  <c r="Q1591" i="45"/>
  <c r="P1591" i="45"/>
  <c r="N1591" i="45"/>
  <c r="M1591" i="45"/>
  <c r="L1591" i="45"/>
  <c r="K1591" i="45"/>
  <c r="J1591" i="45"/>
  <c r="X1590" i="45"/>
  <c r="W1590" i="45"/>
  <c r="V1590" i="45"/>
  <c r="U1590" i="45"/>
  <c r="S1590" i="45"/>
  <c r="T1590" i="45" s="1"/>
  <c r="R1590" i="45"/>
  <c r="Q1590" i="45"/>
  <c r="P1590" i="45"/>
  <c r="N1590" i="45"/>
  <c r="M1590" i="45"/>
  <c r="L1590" i="45"/>
  <c r="K1590" i="45"/>
  <c r="J1590" i="45"/>
  <c r="X1589" i="45"/>
  <c r="W1589" i="45"/>
  <c r="V1589" i="45"/>
  <c r="Y1589" i="45" s="1"/>
  <c r="U1589" i="45"/>
  <c r="R1589" i="45"/>
  <c r="Q1589" i="45"/>
  <c r="P1589" i="45"/>
  <c r="N1589" i="45"/>
  <c r="M1589" i="45"/>
  <c r="L1589" i="45"/>
  <c r="K1589" i="45"/>
  <c r="J1589" i="45"/>
  <c r="X1588" i="45"/>
  <c r="W1588" i="45"/>
  <c r="V1588" i="45"/>
  <c r="U1588" i="45"/>
  <c r="R1588" i="45"/>
  <c r="S1588" i="45" s="1"/>
  <c r="Q1588" i="45"/>
  <c r="P1588" i="45"/>
  <c r="N1588" i="45"/>
  <c r="M1588" i="45"/>
  <c r="L1588" i="45"/>
  <c r="K1588" i="45"/>
  <c r="J1588" i="45"/>
  <c r="X1587" i="45"/>
  <c r="W1587" i="45"/>
  <c r="V1587" i="45"/>
  <c r="Y1587" i="45" s="1"/>
  <c r="U1587" i="45"/>
  <c r="T1587" i="45"/>
  <c r="S1587" i="45"/>
  <c r="R1587" i="45"/>
  <c r="Q1587" i="45"/>
  <c r="P1587" i="45"/>
  <c r="N1587" i="45"/>
  <c r="M1587" i="45"/>
  <c r="L1587" i="45"/>
  <c r="K1587" i="45"/>
  <c r="J1587" i="45"/>
  <c r="X1586" i="45"/>
  <c r="W1586" i="45"/>
  <c r="V1586" i="45"/>
  <c r="U1586" i="45"/>
  <c r="S1586" i="45"/>
  <c r="R1586" i="45"/>
  <c r="T1586" i="45" s="1"/>
  <c r="Q1586" i="45"/>
  <c r="P1586" i="45"/>
  <c r="N1586" i="45"/>
  <c r="M1586" i="45"/>
  <c r="L1586" i="45"/>
  <c r="K1586" i="45"/>
  <c r="J1586" i="45"/>
  <c r="X1585" i="45"/>
  <c r="W1585" i="45"/>
  <c r="V1585" i="45"/>
  <c r="Y1585" i="45" s="1"/>
  <c r="U1585" i="45"/>
  <c r="R1585" i="45"/>
  <c r="Q1585" i="45"/>
  <c r="P1585" i="45"/>
  <c r="N1585" i="45"/>
  <c r="M1585" i="45"/>
  <c r="L1585" i="45"/>
  <c r="K1585" i="45"/>
  <c r="J1585" i="45"/>
  <c r="X1584" i="45"/>
  <c r="W1584" i="45"/>
  <c r="V1584" i="45"/>
  <c r="Y1584" i="45" s="1"/>
  <c r="U1584" i="45"/>
  <c r="R1584" i="45"/>
  <c r="Q1584" i="45"/>
  <c r="P1584" i="45"/>
  <c r="N1584" i="45"/>
  <c r="M1584" i="45"/>
  <c r="L1584" i="45"/>
  <c r="K1584" i="45"/>
  <c r="J1584" i="45"/>
  <c r="X1583" i="45"/>
  <c r="W1583" i="45"/>
  <c r="V1583" i="45"/>
  <c r="Y1583" i="45" s="1"/>
  <c r="U1583" i="45"/>
  <c r="R1583" i="45"/>
  <c r="Q1583" i="45"/>
  <c r="P1583" i="45"/>
  <c r="N1583" i="45"/>
  <c r="M1583" i="45"/>
  <c r="L1583" i="45"/>
  <c r="K1583" i="45"/>
  <c r="J1583" i="45"/>
  <c r="X1582" i="45"/>
  <c r="W1582" i="45"/>
  <c r="V1582" i="45"/>
  <c r="Y1582" i="45" s="1"/>
  <c r="U1582" i="45"/>
  <c r="R1582" i="45"/>
  <c r="Q1582" i="45"/>
  <c r="P1582" i="45"/>
  <c r="N1582" i="45"/>
  <c r="M1582" i="45"/>
  <c r="L1582" i="45"/>
  <c r="K1582" i="45"/>
  <c r="J1582" i="45"/>
  <c r="X1581" i="45"/>
  <c r="W1581" i="45"/>
  <c r="V1581" i="45"/>
  <c r="Y1581" i="45" s="1"/>
  <c r="U1581" i="45"/>
  <c r="R1581" i="45"/>
  <c r="Q1581" i="45"/>
  <c r="P1581" i="45"/>
  <c r="N1581" i="45"/>
  <c r="M1581" i="45"/>
  <c r="L1581" i="45"/>
  <c r="K1581" i="45"/>
  <c r="J1581" i="45"/>
  <c r="X1580" i="45"/>
  <c r="W1580" i="45"/>
  <c r="V1580" i="45"/>
  <c r="Y1580" i="45" s="1"/>
  <c r="U1580" i="45"/>
  <c r="R1580" i="45"/>
  <c r="Q1580" i="45"/>
  <c r="P1580" i="45"/>
  <c r="N1580" i="45"/>
  <c r="M1580" i="45"/>
  <c r="L1580" i="45"/>
  <c r="K1580" i="45"/>
  <c r="J1580" i="45"/>
  <c r="X1579" i="45"/>
  <c r="W1579" i="45"/>
  <c r="V1579" i="45"/>
  <c r="Y1579" i="45" s="1"/>
  <c r="U1579" i="45"/>
  <c r="R1579" i="45"/>
  <c r="Q1579" i="45"/>
  <c r="P1579" i="45"/>
  <c r="N1579" i="45"/>
  <c r="M1579" i="45"/>
  <c r="L1579" i="45"/>
  <c r="K1579" i="45"/>
  <c r="J1579" i="45"/>
  <c r="X1578" i="45"/>
  <c r="W1578" i="45"/>
  <c r="V1578" i="45"/>
  <c r="Y1578" i="45" s="1"/>
  <c r="U1578" i="45"/>
  <c r="R1578" i="45"/>
  <c r="Q1578" i="45"/>
  <c r="P1578" i="45"/>
  <c r="N1578" i="45"/>
  <c r="M1578" i="45"/>
  <c r="L1578" i="45"/>
  <c r="K1578" i="45"/>
  <c r="J1578" i="45"/>
  <c r="X1577" i="45"/>
  <c r="W1577" i="45"/>
  <c r="V1577" i="45"/>
  <c r="Y1577" i="45" s="1"/>
  <c r="U1577" i="45"/>
  <c r="R1577" i="45"/>
  <c r="Q1577" i="45"/>
  <c r="P1577" i="45"/>
  <c r="N1577" i="45"/>
  <c r="M1577" i="45"/>
  <c r="L1577" i="45"/>
  <c r="K1577" i="45"/>
  <c r="J1577" i="45"/>
  <c r="X1576" i="45"/>
  <c r="W1576" i="45"/>
  <c r="V1576" i="45"/>
  <c r="Y1576" i="45" s="1"/>
  <c r="U1576" i="45"/>
  <c r="R1576" i="45"/>
  <c r="Q1576" i="45"/>
  <c r="P1576" i="45"/>
  <c r="N1576" i="45"/>
  <c r="M1576" i="45"/>
  <c r="L1576" i="45"/>
  <c r="K1576" i="45"/>
  <c r="J1576" i="45"/>
  <c r="X1575" i="45"/>
  <c r="W1575" i="45"/>
  <c r="V1575" i="45"/>
  <c r="Y1575" i="45" s="1"/>
  <c r="U1575" i="45"/>
  <c r="R1575" i="45"/>
  <c r="Q1575" i="45"/>
  <c r="P1575" i="45"/>
  <c r="N1575" i="45"/>
  <c r="M1575" i="45"/>
  <c r="L1575" i="45"/>
  <c r="K1575" i="45"/>
  <c r="J1575" i="45"/>
  <c r="X1574" i="45"/>
  <c r="W1574" i="45"/>
  <c r="V1574" i="45"/>
  <c r="Y1574" i="45" s="1"/>
  <c r="U1574" i="45"/>
  <c r="R1574" i="45"/>
  <c r="Q1574" i="45"/>
  <c r="P1574" i="45"/>
  <c r="N1574" i="45"/>
  <c r="M1574" i="45"/>
  <c r="L1574" i="45"/>
  <c r="K1574" i="45"/>
  <c r="J1574" i="45"/>
  <c r="X1573" i="45"/>
  <c r="W1573" i="45"/>
  <c r="V1573" i="45"/>
  <c r="Y1573" i="45" s="1"/>
  <c r="U1573" i="45"/>
  <c r="R1573" i="45"/>
  <c r="Q1573" i="45"/>
  <c r="P1573" i="45"/>
  <c r="N1573" i="45"/>
  <c r="M1573" i="45"/>
  <c r="L1573" i="45"/>
  <c r="K1573" i="45"/>
  <c r="J1573" i="45"/>
  <c r="X1572" i="45"/>
  <c r="W1572" i="45"/>
  <c r="V1572" i="45"/>
  <c r="Y1572" i="45" s="1"/>
  <c r="U1572" i="45"/>
  <c r="R1572" i="45"/>
  <c r="Q1572" i="45"/>
  <c r="P1572" i="45"/>
  <c r="N1572" i="45"/>
  <c r="M1572" i="45"/>
  <c r="L1572" i="45"/>
  <c r="K1572" i="45"/>
  <c r="J1572" i="45"/>
  <c r="X1571" i="45"/>
  <c r="W1571" i="45"/>
  <c r="V1571" i="45"/>
  <c r="Y1571" i="45" s="1"/>
  <c r="U1571" i="45"/>
  <c r="R1571" i="45"/>
  <c r="Q1571" i="45"/>
  <c r="P1571" i="45"/>
  <c r="N1571" i="45"/>
  <c r="M1571" i="45"/>
  <c r="L1571" i="45"/>
  <c r="K1571" i="45"/>
  <c r="J1571" i="45"/>
  <c r="X1570" i="45"/>
  <c r="W1570" i="45"/>
  <c r="V1570" i="45"/>
  <c r="Y1570" i="45" s="1"/>
  <c r="U1570" i="45"/>
  <c r="R1570" i="45"/>
  <c r="Q1570" i="45"/>
  <c r="P1570" i="45"/>
  <c r="N1570" i="45"/>
  <c r="M1570" i="45"/>
  <c r="L1570" i="45"/>
  <c r="K1570" i="45"/>
  <c r="J1570" i="45"/>
  <c r="X1569" i="45"/>
  <c r="W1569" i="45"/>
  <c r="V1569" i="45"/>
  <c r="Y1569" i="45" s="1"/>
  <c r="U1569" i="45"/>
  <c r="R1569" i="45"/>
  <c r="Q1569" i="45"/>
  <c r="P1569" i="45"/>
  <c r="N1569" i="45"/>
  <c r="M1569" i="45"/>
  <c r="L1569" i="45"/>
  <c r="K1569" i="45"/>
  <c r="J1569" i="45"/>
  <c r="X1568" i="45"/>
  <c r="W1568" i="45"/>
  <c r="V1568" i="45"/>
  <c r="Y1568" i="45" s="1"/>
  <c r="U1568" i="45"/>
  <c r="R1568" i="45"/>
  <c r="Q1568" i="45"/>
  <c r="P1568" i="45"/>
  <c r="N1568" i="45"/>
  <c r="M1568" i="45"/>
  <c r="L1568" i="45"/>
  <c r="K1568" i="45"/>
  <c r="J1568" i="45"/>
  <c r="X1567" i="45"/>
  <c r="W1567" i="45"/>
  <c r="V1567" i="45"/>
  <c r="Y1567" i="45" s="1"/>
  <c r="U1567" i="45"/>
  <c r="R1567" i="45"/>
  <c r="Q1567" i="45"/>
  <c r="P1567" i="45"/>
  <c r="N1567" i="45"/>
  <c r="M1567" i="45"/>
  <c r="L1567" i="45"/>
  <c r="K1567" i="45"/>
  <c r="J1567" i="45"/>
  <c r="X1566" i="45"/>
  <c r="W1566" i="45"/>
  <c r="V1566" i="45"/>
  <c r="Y1566" i="45" s="1"/>
  <c r="U1566" i="45"/>
  <c r="R1566" i="45"/>
  <c r="Q1566" i="45"/>
  <c r="P1566" i="45"/>
  <c r="N1566" i="45"/>
  <c r="M1566" i="45"/>
  <c r="L1566" i="45"/>
  <c r="K1566" i="45"/>
  <c r="J1566" i="45"/>
  <c r="X1565" i="45"/>
  <c r="W1565" i="45"/>
  <c r="V1565" i="45"/>
  <c r="Y1565" i="45" s="1"/>
  <c r="U1565" i="45"/>
  <c r="R1565" i="45"/>
  <c r="Q1565" i="45"/>
  <c r="P1565" i="45"/>
  <c r="N1565" i="45"/>
  <c r="M1565" i="45"/>
  <c r="L1565" i="45"/>
  <c r="K1565" i="45"/>
  <c r="J1565" i="45"/>
  <c r="X1564" i="45"/>
  <c r="W1564" i="45"/>
  <c r="V1564" i="45"/>
  <c r="Y1564" i="45" s="1"/>
  <c r="U1564" i="45"/>
  <c r="R1564" i="45"/>
  <c r="Q1564" i="45"/>
  <c r="P1564" i="45"/>
  <c r="N1564" i="45"/>
  <c r="M1564" i="45"/>
  <c r="L1564" i="45"/>
  <c r="K1564" i="45"/>
  <c r="J1564" i="45"/>
  <c r="X1563" i="45"/>
  <c r="W1563" i="45"/>
  <c r="V1563" i="45"/>
  <c r="Y1563" i="45" s="1"/>
  <c r="U1563" i="45"/>
  <c r="R1563" i="45"/>
  <c r="Q1563" i="45"/>
  <c r="P1563" i="45"/>
  <c r="N1563" i="45"/>
  <c r="M1563" i="45"/>
  <c r="L1563" i="45"/>
  <c r="K1563" i="45"/>
  <c r="J1563" i="45"/>
  <c r="X1562" i="45"/>
  <c r="W1562" i="45"/>
  <c r="V1562" i="45"/>
  <c r="Y1562" i="45" s="1"/>
  <c r="U1562" i="45"/>
  <c r="R1562" i="45"/>
  <c r="Q1562" i="45"/>
  <c r="P1562" i="45"/>
  <c r="N1562" i="45"/>
  <c r="M1562" i="45"/>
  <c r="L1562" i="45"/>
  <c r="K1562" i="45"/>
  <c r="J1562" i="45"/>
  <c r="X1561" i="45"/>
  <c r="W1561" i="45"/>
  <c r="V1561" i="45"/>
  <c r="Y1561" i="45" s="1"/>
  <c r="U1561" i="45"/>
  <c r="R1561" i="45"/>
  <c r="Q1561" i="45"/>
  <c r="P1561" i="45"/>
  <c r="N1561" i="45"/>
  <c r="M1561" i="45"/>
  <c r="L1561" i="45"/>
  <c r="K1561" i="45"/>
  <c r="J1561" i="45"/>
  <c r="X1560" i="45"/>
  <c r="W1560" i="45"/>
  <c r="V1560" i="45"/>
  <c r="Y1560" i="45" s="1"/>
  <c r="U1560" i="45"/>
  <c r="R1560" i="45"/>
  <c r="Q1560" i="45"/>
  <c r="P1560" i="45"/>
  <c r="N1560" i="45"/>
  <c r="M1560" i="45"/>
  <c r="L1560" i="45"/>
  <c r="K1560" i="45"/>
  <c r="J1560" i="45"/>
  <c r="X1559" i="45"/>
  <c r="W1559" i="45"/>
  <c r="V1559" i="45"/>
  <c r="Y1559" i="45" s="1"/>
  <c r="U1559" i="45"/>
  <c r="R1559" i="45"/>
  <c r="Q1559" i="45"/>
  <c r="P1559" i="45"/>
  <c r="N1559" i="45"/>
  <c r="M1559" i="45"/>
  <c r="L1559" i="45"/>
  <c r="K1559" i="45"/>
  <c r="J1559" i="45"/>
  <c r="X1558" i="45"/>
  <c r="W1558" i="45"/>
  <c r="V1558" i="45"/>
  <c r="Y1558" i="45" s="1"/>
  <c r="U1558" i="45"/>
  <c r="R1558" i="45"/>
  <c r="Q1558" i="45"/>
  <c r="P1558" i="45"/>
  <c r="N1558" i="45"/>
  <c r="M1558" i="45"/>
  <c r="L1558" i="45"/>
  <c r="K1558" i="45"/>
  <c r="J1558" i="45"/>
  <c r="X1557" i="45"/>
  <c r="W1557" i="45"/>
  <c r="V1557" i="45"/>
  <c r="Y1557" i="45" s="1"/>
  <c r="U1557" i="45"/>
  <c r="R1557" i="45"/>
  <c r="Q1557" i="45"/>
  <c r="P1557" i="45"/>
  <c r="N1557" i="45"/>
  <c r="M1557" i="45"/>
  <c r="L1557" i="45"/>
  <c r="K1557" i="45"/>
  <c r="J1557" i="45"/>
  <c r="X1556" i="45"/>
  <c r="W1556" i="45"/>
  <c r="V1556" i="45"/>
  <c r="Y1556" i="45" s="1"/>
  <c r="U1556" i="45"/>
  <c r="R1556" i="45"/>
  <c r="Q1556" i="45"/>
  <c r="P1556" i="45"/>
  <c r="N1556" i="45"/>
  <c r="M1556" i="45"/>
  <c r="L1556" i="45"/>
  <c r="K1556" i="45"/>
  <c r="J1556" i="45"/>
  <c r="X1555" i="45"/>
  <c r="W1555" i="45"/>
  <c r="V1555" i="45"/>
  <c r="Y1555" i="45" s="1"/>
  <c r="U1555" i="45"/>
  <c r="R1555" i="45"/>
  <c r="Q1555" i="45"/>
  <c r="P1555" i="45"/>
  <c r="N1555" i="45"/>
  <c r="M1555" i="45"/>
  <c r="L1555" i="45"/>
  <c r="K1555" i="45"/>
  <c r="J1555" i="45"/>
  <c r="X1554" i="45"/>
  <c r="W1554" i="45"/>
  <c r="V1554" i="45"/>
  <c r="Y1554" i="45" s="1"/>
  <c r="U1554" i="45"/>
  <c r="R1554" i="45"/>
  <c r="Q1554" i="45"/>
  <c r="P1554" i="45"/>
  <c r="N1554" i="45"/>
  <c r="M1554" i="45"/>
  <c r="L1554" i="45"/>
  <c r="K1554" i="45"/>
  <c r="J1554" i="45"/>
  <c r="X1553" i="45"/>
  <c r="W1553" i="45"/>
  <c r="V1553" i="45"/>
  <c r="Y1553" i="45" s="1"/>
  <c r="U1553" i="45"/>
  <c r="R1553" i="45"/>
  <c r="Q1553" i="45"/>
  <c r="P1553" i="45"/>
  <c r="N1553" i="45"/>
  <c r="M1553" i="45"/>
  <c r="L1553" i="45"/>
  <c r="K1553" i="45"/>
  <c r="J1553" i="45"/>
  <c r="X1552" i="45"/>
  <c r="W1552" i="45"/>
  <c r="V1552" i="45"/>
  <c r="Y1552" i="45" s="1"/>
  <c r="U1552" i="45"/>
  <c r="R1552" i="45"/>
  <c r="Q1552" i="45"/>
  <c r="P1552" i="45"/>
  <c r="N1552" i="45"/>
  <c r="M1552" i="45"/>
  <c r="L1552" i="45"/>
  <c r="K1552" i="45"/>
  <c r="J1552" i="45"/>
  <c r="X1551" i="45"/>
  <c r="W1551" i="45"/>
  <c r="V1551" i="45"/>
  <c r="Y1551" i="45" s="1"/>
  <c r="U1551" i="45"/>
  <c r="R1551" i="45"/>
  <c r="Q1551" i="45"/>
  <c r="P1551" i="45"/>
  <c r="N1551" i="45"/>
  <c r="M1551" i="45"/>
  <c r="L1551" i="45"/>
  <c r="K1551" i="45"/>
  <c r="J1551" i="45"/>
  <c r="X1550" i="45"/>
  <c r="W1550" i="45"/>
  <c r="V1550" i="45"/>
  <c r="Y1550" i="45" s="1"/>
  <c r="U1550" i="45"/>
  <c r="R1550" i="45"/>
  <c r="Q1550" i="45"/>
  <c r="P1550" i="45"/>
  <c r="N1550" i="45"/>
  <c r="M1550" i="45"/>
  <c r="L1550" i="45"/>
  <c r="K1550" i="45"/>
  <c r="J1550" i="45"/>
  <c r="X1549" i="45"/>
  <c r="W1549" i="45"/>
  <c r="V1549" i="45"/>
  <c r="Y1549" i="45" s="1"/>
  <c r="U1549" i="45"/>
  <c r="R1549" i="45"/>
  <c r="Q1549" i="45"/>
  <c r="P1549" i="45"/>
  <c r="N1549" i="45"/>
  <c r="M1549" i="45"/>
  <c r="L1549" i="45"/>
  <c r="K1549" i="45"/>
  <c r="J1549" i="45"/>
  <c r="X1548" i="45"/>
  <c r="W1548" i="45"/>
  <c r="V1548" i="45"/>
  <c r="Y1548" i="45" s="1"/>
  <c r="U1548" i="45"/>
  <c r="R1548" i="45"/>
  <c r="Q1548" i="45"/>
  <c r="P1548" i="45"/>
  <c r="N1548" i="45"/>
  <c r="M1548" i="45"/>
  <c r="L1548" i="45"/>
  <c r="K1548" i="45"/>
  <c r="J1548" i="45"/>
  <c r="X1547" i="45"/>
  <c r="W1547" i="45"/>
  <c r="V1547" i="45"/>
  <c r="Y1547" i="45" s="1"/>
  <c r="U1547" i="45"/>
  <c r="R1547" i="45"/>
  <c r="Q1547" i="45"/>
  <c r="P1547" i="45"/>
  <c r="N1547" i="45"/>
  <c r="M1547" i="45"/>
  <c r="L1547" i="45"/>
  <c r="K1547" i="45"/>
  <c r="J1547" i="45"/>
  <c r="X1546" i="45"/>
  <c r="W1546" i="45"/>
  <c r="V1546" i="45"/>
  <c r="Y1546" i="45" s="1"/>
  <c r="U1546" i="45"/>
  <c r="R1546" i="45"/>
  <c r="Q1546" i="45"/>
  <c r="P1546" i="45"/>
  <c r="N1546" i="45"/>
  <c r="M1546" i="45"/>
  <c r="L1546" i="45"/>
  <c r="K1546" i="45"/>
  <c r="J1546" i="45"/>
  <c r="X1545" i="45"/>
  <c r="W1545" i="45"/>
  <c r="V1545" i="45"/>
  <c r="Y1545" i="45" s="1"/>
  <c r="U1545" i="45"/>
  <c r="R1545" i="45"/>
  <c r="Q1545" i="45"/>
  <c r="P1545" i="45"/>
  <c r="N1545" i="45"/>
  <c r="M1545" i="45"/>
  <c r="L1545" i="45"/>
  <c r="K1545" i="45"/>
  <c r="J1545" i="45"/>
  <c r="X1544" i="45"/>
  <c r="W1544" i="45"/>
  <c r="V1544" i="45"/>
  <c r="U1544" i="45"/>
  <c r="R1544" i="45"/>
  <c r="Q1544" i="45"/>
  <c r="P1544" i="45"/>
  <c r="N1544" i="45"/>
  <c r="M1544" i="45"/>
  <c r="L1544" i="45"/>
  <c r="K1544" i="45"/>
  <c r="J1544" i="45"/>
  <c r="X1543" i="45"/>
  <c r="W1543" i="45"/>
  <c r="V1543" i="45"/>
  <c r="U1543" i="45"/>
  <c r="R1543" i="45"/>
  <c r="Q1543" i="45"/>
  <c r="P1543" i="45"/>
  <c r="N1543" i="45"/>
  <c r="M1543" i="45"/>
  <c r="L1543" i="45"/>
  <c r="K1543" i="45"/>
  <c r="J1543" i="45"/>
  <c r="X1542" i="45"/>
  <c r="W1542" i="45"/>
  <c r="V1542" i="45"/>
  <c r="Y1542" i="45" s="1"/>
  <c r="U1542" i="45"/>
  <c r="R1542" i="45"/>
  <c r="Q1542" i="45"/>
  <c r="P1542" i="45"/>
  <c r="N1542" i="45"/>
  <c r="M1542" i="45"/>
  <c r="L1542" i="45"/>
  <c r="K1542" i="45"/>
  <c r="J1542" i="45"/>
  <c r="X1541" i="45"/>
  <c r="W1541" i="45"/>
  <c r="V1541" i="45"/>
  <c r="Y1541" i="45" s="1"/>
  <c r="U1541" i="45"/>
  <c r="R1541" i="45"/>
  <c r="Q1541" i="45"/>
  <c r="P1541" i="45"/>
  <c r="N1541" i="45"/>
  <c r="M1541" i="45"/>
  <c r="L1541" i="45"/>
  <c r="K1541" i="45"/>
  <c r="J1541" i="45"/>
  <c r="X1540" i="45"/>
  <c r="W1540" i="45"/>
  <c r="V1540" i="45"/>
  <c r="Y1540" i="45" s="1"/>
  <c r="U1540" i="45"/>
  <c r="R1540" i="45"/>
  <c r="Q1540" i="45"/>
  <c r="P1540" i="45"/>
  <c r="N1540" i="45"/>
  <c r="M1540" i="45"/>
  <c r="L1540" i="45"/>
  <c r="K1540" i="45"/>
  <c r="J1540" i="45"/>
  <c r="X1539" i="45"/>
  <c r="W1539" i="45"/>
  <c r="V1539" i="45"/>
  <c r="U1539" i="45"/>
  <c r="R1539" i="45"/>
  <c r="Q1539" i="45"/>
  <c r="P1539" i="45"/>
  <c r="N1539" i="45"/>
  <c r="M1539" i="45"/>
  <c r="L1539" i="45"/>
  <c r="K1539" i="45"/>
  <c r="J1539" i="45"/>
  <c r="X1538" i="45"/>
  <c r="W1538" i="45"/>
  <c r="V1538" i="45"/>
  <c r="U1538" i="45"/>
  <c r="R1538" i="45"/>
  <c r="Q1538" i="45"/>
  <c r="P1538" i="45"/>
  <c r="N1538" i="45"/>
  <c r="M1538" i="45"/>
  <c r="L1538" i="45"/>
  <c r="K1538" i="45"/>
  <c r="J1538" i="45"/>
  <c r="X1537" i="45"/>
  <c r="W1537" i="45"/>
  <c r="V1537" i="45"/>
  <c r="Y1537" i="45" s="1"/>
  <c r="U1537" i="45"/>
  <c r="R1537" i="45"/>
  <c r="Q1537" i="45"/>
  <c r="P1537" i="45"/>
  <c r="N1537" i="45"/>
  <c r="M1537" i="45"/>
  <c r="L1537" i="45"/>
  <c r="K1537" i="45"/>
  <c r="J1537" i="45"/>
  <c r="X1536" i="45"/>
  <c r="W1536" i="45"/>
  <c r="V1536" i="45"/>
  <c r="U1536" i="45"/>
  <c r="R1536" i="45"/>
  <c r="Q1536" i="45"/>
  <c r="P1536" i="45"/>
  <c r="N1536" i="45"/>
  <c r="M1536" i="45"/>
  <c r="L1536" i="45"/>
  <c r="K1536" i="45"/>
  <c r="J1536" i="45"/>
  <c r="X1535" i="45"/>
  <c r="W1535" i="45"/>
  <c r="V1535" i="45"/>
  <c r="U1535" i="45"/>
  <c r="R1535" i="45"/>
  <c r="Q1535" i="45"/>
  <c r="P1535" i="45"/>
  <c r="N1535" i="45"/>
  <c r="M1535" i="45"/>
  <c r="L1535" i="45"/>
  <c r="K1535" i="45"/>
  <c r="J1535" i="45"/>
  <c r="X1534" i="45"/>
  <c r="W1534" i="45"/>
  <c r="V1534" i="45"/>
  <c r="Y1534" i="45" s="1"/>
  <c r="U1534" i="45"/>
  <c r="R1534" i="45"/>
  <c r="Q1534" i="45"/>
  <c r="P1534" i="45"/>
  <c r="N1534" i="45"/>
  <c r="M1534" i="45"/>
  <c r="L1534" i="45"/>
  <c r="K1534" i="45"/>
  <c r="J1534" i="45"/>
  <c r="X1533" i="45"/>
  <c r="W1533" i="45"/>
  <c r="V1533" i="45"/>
  <c r="Y1533" i="45" s="1"/>
  <c r="U1533" i="45"/>
  <c r="R1533" i="45"/>
  <c r="Q1533" i="45"/>
  <c r="P1533" i="45"/>
  <c r="N1533" i="45"/>
  <c r="M1533" i="45"/>
  <c r="L1533" i="45"/>
  <c r="K1533" i="45"/>
  <c r="J1533" i="45"/>
  <c r="X1532" i="45"/>
  <c r="W1532" i="45"/>
  <c r="V1532" i="45"/>
  <c r="Y1532" i="45" s="1"/>
  <c r="U1532" i="45"/>
  <c r="R1532" i="45"/>
  <c r="Q1532" i="45"/>
  <c r="P1532" i="45"/>
  <c r="N1532" i="45"/>
  <c r="M1532" i="45"/>
  <c r="L1532" i="45"/>
  <c r="K1532" i="45"/>
  <c r="J1532" i="45"/>
  <c r="X1531" i="45"/>
  <c r="W1531" i="45"/>
  <c r="V1531" i="45"/>
  <c r="U1531" i="45"/>
  <c r="R1531" i="45"/>
  <c r="Q1531" i="45"/>
  <c r="P1531" i="45"/>
  <c r="N1531" i="45"/>
  <c r="M1531" i="45"/>
  <c r="L1531" i="45"/>
  <c r="K1531" i="45"/>
  <c r="J1531" i="45"/>
  <c r="X1530" i="45"/>
  <c r="W1530" i="45"/>
  <c r="V1530" i="45"/>
  <c r="U1530" i="45"/>
  <c r="R1530" i="45"/>
  <c r="Q1530" i="45"/>
  <c r="P1530" i="45"/>
  <c r="N1530" i="45"/>
  <c r="M1530" i="45"/>
  <c r="L1530" i="45"/>
  <c r="K1530" i="45"/>
  <c r="J1530" i="45"/>
  <c r="X1529" i="45"/>
  <c r="W1529" i="45"/>
  <c r="V1529" i="45"/>
  <c r="Y1529" i="45" s="1"/>
  <c r="U1529" i="45"/>
  <c r="R1529" i="45"/>
  <c r="Q1529" i="45"/>
  <c r="P1529" i="45"/>
  <c r="N1529" i="45"/>
  <c r="M1529" i="45"/>
  <c r="L1529" i="45"/>
  <c r="K1529" i="45"/>
  <c r="J1529" i="45"/>
  <c r="X1528" i="45"/>
  <c r="W1528" i="45"/>
  <c r="V1528" i="45"/>
  <c r="U1528" i="45"/>
  <c r="R1528" i="45"/>
  <c r="Q1528" i="45"/>
  <c r="P1528" i="45"/>
  <c r="N1528" i="45"/>
  <c r="M1528" i="45"/>
  <c r="L1528" i="45"/>
  <c r="K1528" i="45"/>
  <c r="J1528" i="45"/>
  <c r="X1527" i="45"/>
  <c r="W1527" i="45"/>
  <c r="V1527" i="45"/>
  <c r="U1527" i="45"/>
  <c r="R1527" i="45"/>
  <c r="Q1527" i="45"/>
  <c r="P1527" i="45"/>
  <c r="N1527" i="45"/>
  <c r="M1527" i="45"/>
  <c r="L1527" i="45"/>
  <c r="K1527" i="45"/>
  <c r="J1527" i="45"/>
  <c r="X1526" i="45"/>
  <c r="W1526" i="45"/>
  <c r="V1526" i="45"/>
  <c r="Y1526" i="45" s="1"/>
  <c r="U1526" i="45"/>
  <c r="R1526" i="45"/>
  <c r="Q1526" i="45"/>
  <c r="P1526" i="45"/>
  <c r="N1526" i="45"/>
  <c r="M1526" i="45"/>
  <c r="L1526" i="45"/>
  <c r="K1526" i="45"/>
  <c r="J1526" i="45"/>
  <c r="X1525" i="45"/>
  <c r="W1525" i="45"/>
  <c r="V1525" i="45"/>
  <c r="Y1525" i="45" s="1"/>
  <c r="U1525" i="45"/>
  <c r="R1525" i="45"/>
  <c r="Q1525" i="45"/>
  <c r="P1525" i="45"/>
  <c r="N1525" i="45"/>
  <c r="M1525" i="45"/>
  <c r="L1525" i="45"/>
  <c r="K1525" i="45"/>
  <c r="J1525" i="45"/>
  <c r="X1524" i="45"/>
  <c r="W1524" i="45"/>
  <c r="V1524" i="45"/>
  <c r="Y1524" i="45" s="1"/>
  <c r="U1524" i="45"/>
  <c r="R1524" i="45"/>
  <c r="Q1524" i="45"/>
  <c r="P1524" i="45"/>
  <c r="N1524" i="45"/>
  <c r="M1524" i="45"/>
  <c r="L1524" i="45"/>
  <c r="K1524" i="45"/>
  <c r="J1524" i="45"/>
  <c r="X1523" i="45"/>
  <c r="W1523" i="45"/>
  <c r="V1523" i="45"/>
  <c r="U1523" i="45"/>
  <c r="R1523" i="45"/>
  <c r="Q1523" i="45"/>
  <c r="P1523" i="45"/>
  <c r="N1523" i="45"/>
  <c r="M1523" i="45"/>
  <c r="L1523" i="45"/>
  <c r="K1523" i="45"/>
  <c r="J1523" i="45"/>
  <c r="X1522" i="45"/>
  <c r="W1522" i="45"/>
  <c r="V1522" i="45"/>
  <c r="U1522" i="45"/>
  <c r="R1522" i="45"/>
  <c r="Q1522" i="45"/>
  <c r="P1522" i="45"/>
  <c r="N1522" i="45"/>
  <c r="M1522" i="45"/>
  <c r="L1522" i="45"/>
  <c r="K1522" i="45"/>
  <c r="J1522" i="45"/>
  <c r="X1521" i="45"/>
  <c r="W1521" i="45"/>
  <c r="V1521" i="45"/>
  <c r="Y1521" i="45" s="1"/>
  <c r="U1521" i="45"/>
  <c r="R1521" i="45"/>
  <c r="Q1521" i="45"/>
  <c r="P1521" i="45"/>
  <c r="N1521" i="45"/>
  <c r="M1521" i="45"/>
  <c r="L1521" i="45"/>
  <c r="K1521" i="45"/>
  <c r="J1521" i="45"/>
  <c r="X1520" i="45"/>
  <c r="W1520" i="45"/>
  <c r="V1520" i="45"/>
  <c r="U1520" i="45"/>
  <c r="R1520" i="45"/>
  <c r="Q1520" i="45"/>
  <c r="P1520" i="45"/>
  <c r="N1520" i="45"/>
  <c r="M1520" i="45"/>
  <c r="L1520" i="45"/>
  <c r="K1520" i="45"/>
  <c r="J1520" i="45"/>
  <c r="X1519" i="45"/>
  <c r="W1519" i="45"/>
  <c r="V1519" i="45"/>
  <c r="U1519" i="45"/>
  <c r="R1519" i="45"/>
  <c r="Q1519" i="45"/>
  <c r="P1519" i="45"/>
  <c r="N1519" i="45"/>
  <c r="M1519" i="45"/>
  <c r="L1519" i="45"/>
  <c r="K1519" i="45"/>
  <c r="J1519" i="45"/>
  <c r="X1518" i="45"/>
  <c r="W1518" i="45"/>
  <c r="V1518" i="45"/>
  <c r="Y1518" i="45" s="1"/>
  <c r="U1518" i="45"/>
  <c r="R1518" i="45"/>
  <c r="Q1518" i="45"/>
  <c r="P1518" i="45"/>
  <c r="N1518" i="45"/>
  <c r="M1518" i="45"/>
  <c r="L1518" i="45"/>
  <c r="K1518" i="45"/>
  <c r="J1518" i="45"/>
  <c r="X1517" i="45"/>
  <c r="W1517" i="45"/>
  <c r="V1517" i="45"/>
  <c r="Y1517" i="45" s="1"/>
  <c r="U1517" i="45"/>
  <c r="R1517" i="45"/>
  <c r="Q1517" i="45"/>
  <c r="P1517" i="45"/>
  <c r="N1517" i="45"/>
  <c r="M1517" i="45"/>
  <c r="L1517" i="45"/>
  <c r="K1517" i="45"/>
  <c r="J1517" i="45"/>
  <c r="X1516" i="45"/>
  <c r="W1516" i="45"/>
  <c r="V1516" i="45"/>
  <c r="Y1516" i="45" s="1"/>
  <c r="U1516" i="45"/>
  <c r="R1516" i="45"/>
  <c r="Q1516" i="45"/>
  <c r="P1516" i="45"/>
  <c r="N1516" i="45"/>
  <c r="M1516" i="45"/>
  <c r="L1516" i="45"/>
  <c r="K1516" i="45"/>
  <c r="J1516" i="45"/>
  <c r="X1515" i="45"/>
  <c r="W1515" i="45"/>
  <c r="V1515" i="45"/>
  <c r="U1515" i="45"/>
  <c r="R1515" i="45"/>
  <c r="Q1515" i="45"/>
  <c r="P1515" i="45"/>
  <c r="N1515" i="45"/>
  <c r="M1515" i="45"/>
  <c r="L1515" i="45"/>
  <c r="K1515" i="45"/>
  <c r="J1515" i="45"/>
  <c r="X1514" i="45"/>
  <c r="W1514" i="45"/>
  <c r="V1514" i="45"/>
  <c r="U1514" i="45"/>
  <c r="Q1514" i="45"/>
  <c r="R1514" i="45" s="1"/>
  <c r="P1514" i="45"/>
  <c r="N1514" i="45"/>
  <c r="M1514" i="45"/>
  <c r="L1514" i="45"/>
  <c r="K1514" i="45"/>
  <c r="J1514" i="45"/>
  <c r="X1513" i="45"/>
  <c r="W1513" i="45"/>
  <c r="V1513" i="45"/>
  <c r="Y1513" i="45" s="1"/>
  <c r="U1513" i="45"/>
  <c r="Q1513" i="45"/>
  <c r="R1513" i="45" s="1"/>
  <c r="P1513" i="45"/>
  <c r="N1513" i="45"/>
  <c r="M1513" i="45"/>
  <c r="L1513" i="45"/>
  <c r="K1513" i="45"/>
  <c r="J1513" i="45"/>
  <c r="Y1512" i="45"/>
  <c r="X1512" i="45"/>
  <c r="W1512" i="45"/>
  <c r="V1512" i="45"/>
  <c r="U1512" i="45"/>
  <c r="R1512" i="45"/>
  <c r="Q1512" i="45"/>
  <c r="P1512" i="45"/>
  <c r="N1512" i="45"/>
  <c r="M1512" i="45"/>
  <c r="L1512" i="45"/>
  <c r="K1512" i="45"/>
  <c r="J1512" i="45"/>
  <c r="X1511" i="45"/>
  <c r="Y1511" i="45" s="1"/>
  <c r="W1511" i="45"/>
  <c r="V1511" i="45"/>
  <c r="U1511" i="45"/>
  <c r="Q1511" i="45"/>
  <c r="R1511" i="45" s="1"/>
  <c r="P1511" i="45"/>
  <c r="N1511" i="45"/>
  <c r="M1511" i="45"/>
  <c r="L1511" i="45"/>
  <c r="K1511" i="45"/>
  <c r="J1511" i="45"/>
  <c r="X1510" i="45"/>
  <c r="Y1510" i="45" s="1"/>
  <c r="W1510" i="45"/>
  <c r="V1510" i="45"/>
  <c r="U1510" i="45"/>
  <c r="Q1510" i="45"/>
  <c r="R1510" i="45" s="1"/>
  <c r="P1510" i="45"/>
  <c r="N1510" i="45"/>
  <c r="M1510" i="45"/>
  <c r="L1510" i="45"/>
  <c r="K1510" i="45"/>
  <c r="J1510" i="45"/>
  <c r="X1509" i="45"/>
  <c r="W1509" i="45"/>
  <c r="V1509" i="45"/>
  <c r="Y1509" i="45" s="1"/>
  <c r="U1509" i="45"/>
  <c r="R1509" i="45"/>
  <c r="S1509" i="45" s="1"/>
  <c r="Q1509" i="45"/>
  <c r="P1509" i="45"/>
  <c r="N1509" i="45"/>
  <c r="M1509" i="45"/>
  <c r="L1509" i="45"/>
  <c r="K1509" i="45"/>
  <c r="J1509" i="45"/>
  <c r="X1508" i="45"/>
  <c r="W1508" i="45"/>
  <c r="V1508" i="45"/>
  <c r="Y1508" i="45" s="1"/>
  <c r="U1508" i="45"/>
  <c r="Q1508" i="45"/>
  <c r="R1508" i="45" s="1"/>
  <c r="P1508" i="45"/>
  <c r="N1508" i="45"/>
  <c r="M1508" i="45"/>
  <c r="L1508" i="45"/>
  <c r="K1508" i="45"/>
  <c r="J1508" i="45"/>
  <c r="Y1507" i="45"/>
  <c r="X1507" i="45"/>
  <c r="W1507" i="45"/>
  <c r="V1507" i="45"/>
  <c r="U1507" i="45"/>
  <c r="T1507" i="45"/>
  <c r="Q1507" i="45"/>
  <c r="R1507" i="45" s="1"/>
  <c r="S1507" i="45" s="1"/>
  <c r="P1507" i="45"/>
  <c r="N1507" i="45"/>
  <c r="M1507" i="45"/>
  <c r="L1507" i="45"/>
  <c r="K1507" i="45"/>
  <c r="J1507" i="45"/>
  <c r="X1506" i="45"/>
  <c r="Y1506" i="45" s="1"/>
  <c r="W1506" i="45"/>
  <c r="V1506" i="45"/>
  <c r="U1506" i="45"/>
  <c r="R1506" i="45"/>
  <c r="Q1506" i="45"/>
  <c r="P1506" i="45"/>
  <c r="N1506" i="45"/>
  <c r="M1506" i="45"/>
  <c r="L1506" i="45"/>
  <c r="K1506" i="45"/>
  <c r="J1506" i="45"/>
  <c r="X1505" i="45"/>
  <c r="Y1505" i="45" s="1"/>
  <c r="W1505" i="45"/>
  <c r="V1505" i="45"/>
  <c r="U1505" i="45"/>
  <c r="Q1505" i="45"/>
  <c r="R1505" i="45" s="1"/>
  <c r="P1505" i="45"/>
  <c r="N1505" i="45"/>
  <c r="M1505" i="45"/>
  <c r="L1505" i="45"/>
  <c r="K1505" i="45"/>
  <c r="J1505" i="45"/>
  <c r="Y1504" i="45"/>
  <c r="X1504" i="45"/>
  <c r="W1504" i="45"/>
  <c r="V1504" i="45"/>
  <c r="U1504" i="45"/>
  <c r="Q1504" i="45"/>
  <c r="R1504" i="45" s="1"/>
  <c r="P1504" i="45"/>
  <c r="N1504" i="45"/>
  <c r="M1504" i="45"/>
  <c r="L1504" i="45"/>
  <c r="K1504" i="45"/>
  <c r="J1504" i="45"/>
  <c r="X1503" i="45"/>
  <c r="Y1503" i="45" s="1"/>
  <c r="W1503" i="45"/>
  <c r="V1503" i="45"/>
  <c r="U1503" i="45"/>
  <c r="Q1503" i="45"/>
  <c r="R1503" i="45" s="1"/>
  <c r="P1503" i="45"/>
  <c r="N1503" i="45"/>
  <c r="M1503" i="45"/>
  <c r="L1503" i="45"/>
  <c r="K1503" i="45"/>
  <c r="J1503" i="45"/>
  <c r="X1502" i="45"/>
  <c r="W1502" i="45"/>
  <c r="V1502" i="45"/>
  <c r="U1502" i="45"/>
  <c r="Q1502" i="45"/>
  <c r="R1502" i="45" s="1"/>
  <c r="P1502" i="45"/>
  <c r="N1502" i="45"/>
  <c r="M1502" i="45"/>
  <c r="L1502" i="45"/>
  <c r="K1502" i="45"/>
  <c r="J1502" i="45"/>
  <c r="X1501" i="45"/>
  <c r="W1501" i="45"/>
  <c r="V1501" i="45"/>
  <c r="Y1501" i="45" s="1"/>
  <c r="U1501" i="45"/>
  <c r="R1501" i="45"/>
  <c r="S1501" i="45" s="1"/>
  <c r="Q1501" i="45"/>
  <c r="P1501" i="45"/>
  <c r="N1501" i="45"/>
  <c r="M1501" i="45"/>
  <c r="L1501" i="45"/>
  <c r="K1501" i="45"/>
  <c r="J1501" i="45"/>
  <c r="X1500" i="45"/>
  <c r="W1500" i="45"/>
  <c r="V1500" i="45"/>
  <c r="Y1500" i="45" s="1"/>
  <c r="U1500" i="45"/>
  <c r="Q1500" i="45"/>
  <c r="R1500" i="45" s="1"/>
  <c r="P1500" i="45"/>
  <c r="N1500" i="45"/>
  <c r="M1500" i="45"/>
  <c r="L1500" i="45"/>
  <c r="K1500" i="45"/>
  <c r="J1500" i="45"/>
  <c r="Y1499" i="45"/>
  <c r="X1499" i="45"/>
  <c r="W1499" i="45"/>
  <c r="V1499" i="45"/>
  <c r="U1499" i="45"/>
  <c r="Q1499" i="45"/>
  <c r="R1499" i="45" s="1"/>
  <c r="S1499" i="45" s="1"/>
  <c r="P1499" i="45"/>
  <c r="N1499" i="45"/>
  <c r="M1499" i="45"/>
  <c r="L1499" i="45"/>
  <c r="K1499" i="45"/>
  <c r="J1499" i="45"/>
  <c r="Y1498" i="45"/>
  <c r="X1498" i="45"/>
  <c r="W1498" i="45"/>
  <c r="V1498" i="45"/>
  <c r="U1498" i="45"/>
  <c r="Q1498" i="45"/>
  <c r="R1498" i="45" s="1"/>
  <c r="S1498" i="45" s="1"/>
  <c r="P1498" i="45"/>
  <c r="N1498" i="45"/>
  <c r="M1498" i="45"/>
  <c r="L1498" i="45"/>
  <c r="K1498" i="45"/>
  <c r="J1498" i="45"/>
  <c r="Y1497" i="45"/>
  <c r="X1497" i="45"/>
  <c r="W1497" i="45"/>
  <c r="V1497" i="45"/>
  <c r="U1497" i="45"/>
  <c r="T1497" i="45"/>
  <c r="Q1497" i="45"/>
  <c r="R1497" i="45" s="1"/>
  <c r="S1497" i="45" s="1"/>
  <c r="P1497" i="45"/>
  <c r="N1497" i="45"/>
  <c r="M1497" i="45"/>
  <c r="L1497" i="45"/>
  <c r="K1497" i="45"/>
  <c r="J1497" i="45"/>
  <c r="Y1496" i="45"/>
  <c r="X1496" i="45"/>
  <c r="W1496" i="45"/>
  <c r="V1496" i="45"/>
  <c r="U1496" i="45"/>
  <c r="Q1496" i="45"/>
  <c r="R1496" i="45" s="1"/>
  <c r="S1496" i="45" s="1"/>
  <c r="P1496" i="45"/>
  <c r="N1496" i="45"/>
  <c r="M1496" i="45"/>
  <c r="L1496" i="45"/>
  <c r="K1496" i="45"/>
  <c r="J1496" i="45"/>
  <c r="Y1495" i="45"/>
  <c r="X1495" i="45"/>
  <c r="W1495" i="45"/>
  <c r="V1495" i="45"/>
  <c r="U1495" i="45"/>
  <c r="Q1495" i="45"/>
  <c r="R1495" i="45" s="1"/>
  <c r="S1495" i="45" s="1"/>
  <c r="P1495" i="45"/>
  <c r="N1495" i="45"/>
  <c r="M1495" i="45"/>
  <c r="L1495" i="45"/>
  <c r="K1495" i="45"/>
  <c r="J1495" i="45"/>
  <c r="Y1494" i="45"/>
  <c r="X1494" i="45"/>
  <c r="W1494" i="45"/>
  <c r="V1494" i="45"/>
  <c r="U1494" i="45"/>
  <c r="Q1494" i="45"/>
  <c r="R1494" i="45" s="1"/>
  <c r="S1494" i="45" s="1"/>
  <c r="P1494" i="45"/>
  <c r="N1494" i="45"/>
  <c r="M1494" i="45"/>
  <c r="L1494" i="45"/>
  <c r="K1494" i="45"/>
  <c r="J1494" i="45"/>
  <c r="Y1493" i="45"/>
  <c r="X1493" i="45"/>
  <c r="W1493" i="45"/>
  <c r="V1493" i="45"/>
  <c r="U1493" i="45"/>
  <c r="T1493" i="45"/>
  <c r="Q1493" i="45"/>
  <c r="R1493" i="45" s="1"/>
  <c r="S1493" i="45" s="1"/>
  <c r="P1493" i="45"/>
  <c r="N1493" i="45"/>
  <c r="M1493" i="45"/>
  <c r="L1493" i="45"/>
  <c r="K1493" i="45"/>
  <c r="J1493" i="45"/>
  <c r="Y1492" i="45"/>
  <c r="X1492" i="45"/>
  <c r="W1492" i="45"/>
  <c r="V1492" i="45"/>
  <c r="U1492" i="45"/>
  <c r="Q1492" i="45"/>
  <c r="R1492" i="45" s="1"/>
  <c r="S1492" i="45" s="1"/>
  <c r="P1492" i="45"/>
  <c r="N1492" i="45"/>
  <c r="M1492" i="45"/>
  <c r="L1492" i="45"/>
  <c r="K1492" i="45"/>
  <c r="J1492" i="45"/>
  <c r="Y1491" i="45"/>
  <c r="X1491" i="45"/>
  <c r="W1491" i="45"/>
  <c r="V1491" i="45"/>
  <c r="U1491" i="45"/>
  <c r="Q1491" i="45"/>
  <c r="R1491" i="45" s="1"/>
  <c r="S1491" i="45" s="1"/>
  <c r="P1491" i="45"/>
  <c r="N1491" i="45"/>
  <c r="M1491" i="45"/>
  <c r="L1491" i="45"/>
  <c r="K1491" i="45"/>
  <c r="J1491" i="45"/>
  <c r="Y1490" i="45"/>
  <c r="X1490" i="45"/>
  <c r="W1490" i="45"/>
  <c r="V1490" i="45"/>
  <c r="U1490" i="45"/>
  <c r="Q1490" i="45"/>
  <c r="R1490" i="45" s="1"/>
  <c r="S1490" i="45" s="1"/>
  <c r="P1490" i="45"/>
  <c r="N1490" i="45"/>
  <c r="M1490" i="45"/>
  <c r="L1490" i="45"/>
  <c r="K1490" i="45"/>
  <c r="J1490" i="45"/>
  <c r="Y1489" i="45"/>
  <c r="X1489" i="45"/>
  <c r="W1489" i="45"/>
  <c r="V1489" i="45"/>
  <c r="U1489" i="45"/>
  <c r="T1489" i="45"/>
  <c r="Q1489" i="45"/>
  <c r="R1489" i="45" s="1"/>
  <c r="S1489" i="45" s="1"/>
  <c r="P1489" i="45"/>
  <c r="N1489" i="45"/>
  <c r="M1489" i="45"/>
  <c r="L1489" i="45"/>
  <c r="K1489" i="45"/>
  <c r="J1489" i="45"/>
  <c r="Y1488" i="45"/>
  <c r="X1488" i="45"/>
  <c r="W1488" i="45"/>
  <c r="V1488" i="45"/>
  <c r="U1488" i="45"/>
  <c r="Q1488" i="45"/>
  <c r="R1488" i="45" s="1"/>
  <c r="S1488" i="45" s="1"/>
  <c r="P1488" i="45"/>
  <c r="N1488" i="45"/>
  <c r="M1488" i="45"/>
  <c r="L1488" i="45"/>
  <c r="K1488" i="45"/>
  <c r="J1488" i="45"/>
  <c r="Y1487" i="45"/>
  <c r="X1487" i="45"/>
  <c r="W1487" i="45"/>
  <c r="V1487" i="45"/>
  <c r="U1487" i="45"/>
  <c r="Q1487" i="45"/>
  <c r="R1487" i="45" s="1"/>
  <c r="S1487" i="45" s="1"/>
  <c r="P1487" i="45"/>
  <c r="N1487" i="45"/>
  <c r="M1487" i="45"/>
  <c r="L1487" i="45"/>
  <c r="K1487" i="45"/>
  <c r="J1487" i="45"/>
  <c r="Y1486" i="45"/>
  <c r="X1486" i="45"/>
  <c r="W1486" i="45"/>
  <c r="V1486" i="45"/>
  <c r="U1486" i="45"/>
  <c r="Q1486" i="45"/>
  <c r="R1486" i="45" s="1"/>
  <c r="S1486" i="45" s="1"/>
  <c r="P1486" i="45"/>
  <c r="N1486" i="45"/>
  <c r="M1486" i="45"/>
  <c r="L1486" i="45"/>
  <c r="K1486" i="45"/>
  <c r="J1486" i="45"/>
  <c r="Y1485" i="45"/>
  <c r="X1485" i="45"/>
  <c r="W1485" i="45"/>
  <c r="V1485" i="45"/>
  <c r="U1485" i="45"/>
  <c r="T1485" i="45"/>
  <c r="Q1485" i="45"/>
  <c r="R1485" i="45" s="1"/>
  <c r="S1485" i="45" s="1"/>
  <c r="P1485" i="45"/>
  <c r="N1485" i="45"/>
  <c r="M1485" i="45"/>
  <c r="L1485" i="45"/>
  <c r="K1485" i="45"/>
  <c r="J1485" i="45"/>
  <c r="Y1484" i="45"/>
  <c r="X1484" i="45"/>
  <c r="W1484" i="45"/>
  <c r="V1484" i="45"/>
  <c r="U1484" i="45"/>
  <c r="Q1484" i="45"/>
  <c r="R1484" i="45" s="1"/>
  <c r="S1484" i="45" s="1"/>
  <c r="P1484" i="45"/>
  <c r="N1484" i="45"/>
  <c r="M1484" i="45"/>
  <c r="L1484" i="45"/>
  <c r="K1484" i="45"/>
  <c r="J1484" i="45"/>
  <c r="Y1483" i="45"/>
  <c r="X1483" i="45"/>
  <c r="W1483" i="45"/>
  <c r="V1483" i="45"/>
  <c r="U1483" i="45"/>
  <c r="Q1483" i="45"/>
  <c r="R1483" i="45" s="1"/>
  <c r="S1483" i="45" s="1"/>
  <c r="P1483" i="45"/>
  <c r="N1483" i="45"/>
  <c r="M1483" i="45"/>
  <c r="L1483" i="45"/>
  <c r="K1483" i="45"/>
  <c r="J1483" i="45"/>
  <c r="Y1482" i="45"/>
  <c r="X1482" i="45"/>
  <c r="W1482" i="45"/>
  <c r="V1482" i="45"/>
  <c r="U1482" i="45"/>
  <c r="Q1482" i="45"/>
  <c r="R1482" i="45" s="1"/>
  <c r="S1482" i="45" s="1"/>
  <c r="P1482" i="45"/>
  <c r="N1482" i="45"/>
  <c r="M1482" i="45"/>
  <c r="L1482" i="45"/>
  <c r="K1482" i="45"/>
  <c r="J1482" i="45"/>
  <c r="Y1481" i="45"/>
  <c r="X1481" i="45"/>
  <c r="W1481" i="45"/>
  <c r="V1481" i="45"/>
  <c r="U1481" i="45"/>
  <c r="T1481" i="45"/>
  <c r="Q1481" i="45"/>
  <c r="R1481" i="45" s="1"/>
  <c r="S1481" i="45" s="1"/>
  <c r="P1481" i="45"/>
  <c r="N1481" i="45"/>
  <c r="M1481" i="45"/>
  <c r="L1481" i="45"/>
  <c r="K1481" i="45"/>
  <c r="J1481" i="45"/>
  <c r="Y1480" i="45"/>
  <c r="X1480" i="45"/>
  <c r="W1480" i="45"/>
  <c r="V1480" i="45"/>
  <c r="U1480" i="45"/>
  <c r="Q1480" i="45"/>
  <c r="R1480" i="45" s="1"/>
  <c r="S1480" i="45" s="1"/>
  <c r="P1480" i="45"/>
  <c r="N1480" i="45"/>
  <c r="M1480" i="45"/>
  <c r="L1480" i="45"/>
  <c r="K1480" i="45"/>
  <c r="J1480" i="45"/>
  <c r="Y1479" i="45"/>
  <c r="X1479" i="45"/>
  <c r="W1479" i="45"/>
  <c r="V1479" i="45"/>
  <c r="U1479" i="45"/>
  <c r="Q1479" i="45"/>
  <c r="R1479" i="45" s="1"/>
  <c r="S1479" i="45" s="1"/>
  <c r="P1479" i="45"/>
  <c r="N1479" i="45"/>
  <c r="M1479" i="45"/>
  <c r="L1479" i="45"/>
  <c r="K1479" i="45"/>
  <c r="J1479" i="45"/>
  <c r="Y1478" i="45"/>
  <c r="X1478" i="45"/>
  <c r="W1478" i="45"/>
  <c r="V1478" i="45"/>
  <c r="U1478" i="45"/>
  <c r="Q1478" i="45"/>
  <c r="R1478" i="45" s="1"/>
  <c r="S1478" i="45" s="1"/>
  <c r="P1478" i="45"/>
  <c r="N1478" i="45"/>
  <c r="M1478" i="45"/>
  <c r="L1478" i="45"/>
  <c r="K1478" i="45"/>
  <c r="J1478" i="45"/>
  <c r="Y1477" i="45"/>
  <c r="X1477" i="45"/>
  <c r="W1477" i="45"/>
  <c r="V1477" i="45"/>
  <c r="U1477" i="45"/>
  <c r="T1477" i="45"/>
  <c r="Q1477" i="45"/>
  <c r="R1477" i="45" s="1"/>
  <c r="S1477" i="45" s="1"/>
  <c r="P1477" i="45"/>
  <c r="N1477" i="45"/>
  <c r="M1477" i="45"/>
  <c r="L1477" i="45"/>
  <c r="K1477" i="45"/>
  <c r="J1477" i="45"/>
  <c r="Y1476" i="45"/>
  <c r="X1476" i="45"/>
  <c r="W1476" i="45"/>
  <c r="V1476" i="45"/>
  <c r="U1476" i="45"/>
  <c r="Q1476" i="45"/>
  <c r="R1476" i="45" s="1"/>
  <c r="S1476" i="45" s="1"/>
  <c r="P1476" i="45"/>
  <c r="N1476" i="45"/>
  <c r="M1476" i="45"/>
  <c r="L1476" i="45"/>
  <c r="K1476" i="45"/>
  <c r="J1476" i="45"/>
  <c r="Y1475" i="45"/>
  <c r="X1475" i="45"/>
  <c r="W1475" i="45"/>
  <c r="V1475" i="45"/>
  <c r="U1475" i="45"/>
  <c r="Q1475" i="45"/>
  <c r="R1475" i="45" s="1"/>
  <c r="S1475" i="45" s="1"/>
  <c r="P1475" i="45"/>
  <c r="N1475" i="45"/>
  <c r="M1475" i="45"/>
  <c r="L1475" i="45"/>
  <c r="K1475" i="45"/>
  <c r="J1475" i="45"/>
  <c r="Y1474" i="45"/>
  <c r="X1474" i="45"/>
  <c r="W1474" i="45"/>
  <c r="V1474" i="45"/>
  <c r="U1474" i="45"/>
  <c r="Q1474" i="45"/>
  <c r="R1474" i="45" s="1"/>
  <c r="S1474" i="45" s="1"/>
  <c r="P1474" i="45"/>
  <c r="N1474" i="45"/>
  <c r="M1474" i="45"/>
  <c r="L1474" i="45"/>
  <c r="K1474" i="45"/>
  <c r="J1474" i="45"/>
  <c r="Y1473" i="45"/>
  <c r="X1473" i="45"/>
  <c r="W1473" i="45"/>
  <c r="V1473" i="45"/>
  <c r="U1473" i="45"/>
  <c r="T1473" i="45"/>
  <c r="Q1473" i="45"/>
  <c r="R1473" i="45" s="1"/>
  <c r="S1473" i="45" s="1"/>
  <c r="P1473" i="45"/>
  <c r="N1473" i="45"/>
  <c r="M1473" i="45"/>
  <c r="L1473" i="45"/>
  <c r="K1473" i="45"/>
  <c r="J1473" i="45"/>
  <c r="Y1472" i="45"/>
  <c r="X1472" i="45"/>
  <c r="W1472" i="45"/>
  <c r="V1472" i="45"/>
  <c r="U1472" i="45"/>
  <c r="Q1472" i="45"/>
  <c r="R1472" i="45" s="1"/>
  <c r="S1472" i="45" s="1"/>
  <c r="P1472" i="45"/>
  <c r="N1472" i="45"/>
  <c r="M1472" i="45"/>
  <c r="L1472" i="45"/>
  <c r="K1472" i="45"/>
  <c r="J1472" i="45"/>
  <c r="Y1471" i="45"/>
  <c r="X1471" i="45"/>
  <c r="W1471" i="45"/>
  <c r="V1471" i="45"/>
  <c r="U1471" i="45"/>
  <c r="Q1471" i="45"/>
  <c r="R1471" i="45" s="1"/>
  <c r="S1471" i="45" s="1"/>
  <c r="P1471" i="45"/>
  <c r="N1471" i="45"/>
  <c r="M1471" i="45"/>
  <c r="L1471" i="45"/>
  <c r="K1471" i="45"/>
  <c r="J1471" i="45"/>
  <c r="Y1470" i="45"/>
  <c r="X1470" i="45"/>
  <c r="W1470" i="45"/>
  <c r="V1470" i="45"/>
  <c r="U1470" i="45"/>
  <c r="Q1470" i="45"/>
  <c r="R1470" i="45" s="1"/>
  <c r="S1470" i="45" s="1"/>
  <c r="P1470" i="45"/>
  <c r="N1470" i="45"/>
  <c r="M1470" i="45"/>
  <c r="L1470" i="45"/>
  <c r="K1470" i="45"/>
  <c r="J1470" i="45"/>
  <c r="Y1469" i="45"/>
  <c r="X1469" i="45"/>
  <c r="W1469" i="45"/>
  <c r="V1469" i="45"/>
  <c r="U1469" i="45"/>
  <c r="T1469" i="45"/>
  <c r="Q1469" i="45"/>
  <c r="R1469" i="45" s="1"/>
  <c r="S1469" i="45" s="1"/>
  <c r="P1469" i="45"/>
  <c r="N1469" i="45"/>
  <c r="M1469" i="45"/>
  <c r="L1469" i="45"/>
  <c r="K1469" i="45"/>
  <c r="J1469" i="45"/>
  <c r="Y1468" i="45"/>
  <c r="X1468" i="45"/>
  <c r="W1468" i="45"/>
  <c r="V1468" i="45"/>
  <c r="U1468" i="45"/>
  <c r="Q1468" i="45"/>
  <c r="R1468" i="45" s="1"/>
  <c r="S1468" i="45" s="1"/>
  <c r="P1468" i="45"/>
  <c r="N1468" i="45"/>
  <c r="M1468" i="45"/>
  <c r="L1468" i="45"/>
  <c r="K1468" i="45"/>
  <c r="J1468" i="45"/>
  <c r="Y1467" i="45"/>
  <c r="X1467" i="45"/>
  <c r="W1467" i="45"/>
  <c r="V1467" i="45"/>
  <c r="U1467" i="45"/>
  <c r="Q1467" i="45"/>
  <c r="R1467" i="45" s="1"/>
  <c r="S1467" i="45" s="1"/>
  <c r="P1467" i="45"/>
  <c r="N1467" i="45"/>
  <c r="M1467" i="45"/>
  <c r="L1467" i="45"/>
  <c r="K1467" i="45"/>
  <c r="J1467" i="45"/>
  <c r="Y1466" i="45"/>
  <c r="X1466" i="45"/>
  <c r="W1466" i="45"/>
  <c r="V1466" i="45"/>
  <c r="U1466" i="45"/>
  <c r="Q1466" i="45"/>
  <c r="R1466" i="45" s="1"/>
  <c r="S1466" i="45" s="1"/>
  <c r="P1466" i="45"/>
  <c r="N1466" i="45"/>
  <c r="M1466" i="45"/>
  <c r="L1466" i="45"/>
  <c r="K1466" i="45"/>
  <c r="J1466" i="45"/>
  <c r="Y1465" i="45"/>
  <c r="X1465" i="45"/>
  <c r="W1465" i="45"/>
  <c r="V1465" i="45"/>
  <c r="U1465" i="45"/>
  <c r="T1465" i="45"/>
  <c r="Q1465" i="45"/>
  <c r="R1465" i="45" s="1"/>
  <c r="S1465" i="45" s="1"/>
  <c r="P1465" i="45"/>
  <c r="N1465" i="45"/>
  <c r="M1465" i="45"/>
  <c r="L1465" i="45"/>
  <c r="K1465" i="45"/>
  <c r="J1465" i="45"/>
  <c r="Y1464" i="45"/>
  <c r="X1464" i="45"/>
  <c r="W1464" i="45"/>
  <c r="V1464" i="45"/>
  <c r="U1464" i="45"/>
  <c r="Q1464" i="45"/>
  <c r="R1464" i="45" s="1"/>
  <c r="S1464" i="45" s="1"/>
  <c r="P1464" i="45"/>
  <c r="N1464" i="45"/>
  <c r="M1464" i="45"/>
  <c r="L1464" i="45"/>
  <c r="K1464" i="45"/>
  <c r="J1464" i="45"/>
  <c r="Y1463" i="45"/>
  <c r="X1463" i="45"/>
  <c r="W1463" i="45"/>
  <c r="V1463" i="45"/>
  <c r="U1463" i="45"/>
  <c r="Q1463" i="45"/>
  <c r="R1463" i="45" s="1"/>
  <c r="S1463" i="45" s="1"/>
  <c r="P1463" i="45"/>
  <c r="N1463" i="45"/>
  <c r="M1463" i="45"/>
  <c r="L1463" i="45"/>
  <c r="K1463" i="45"/>
  <c r="J1463" i="45"/>
  <c r="Y1462" i="45"/>
  <c r="X1462" i="45"/>
  <c r="W1462" i="45"/>
  <c r="V1462" i="45"/>
  <c r="U1462" i="45"/>
  <c r="Q1462" i="45"/>
  <c r="R1462" i="45" s="1"/>
  <c r="S1462" i="45" s="1"/>
  <c r="P1462" i="45"/>
  <c r="N1462" i="45"/>
  <c r="M1462" i="45"/>
  <c r="L1462" i="45"/>
  <c r="K1462" i="45"/>
  <c r="J1462" i="45"/>
  <c r="Y1461" i="45"/>
  <c r="X1461" i="45"/>
  <c r="W1461" i="45"/>
  <c r="V1461" i="45"/>
  <c r="U1461" i="45"/>
  <c r="T1461" i="45"/>
  <c r="Q1461" i="45"/>
  <c r="R1461" i="45" s="1"/>
  <c r="S1461" i="45" s="1"/>
  <c r="P1461" i="45"/>
  <c r="N1461" i="45"/>
  <c r="M1461" i="45"/>
  <c r="L1461" i="45"/>
  <c r="K1461" i="45"/>
  <c r="J1461" i="45"/>
  <c r="Y1460" i="45"/>
  <c r="X1460" i="45"/>
  <c r="W1460" i="45"/>
  <c r="V1460" i="45"/>
  <c r="U1460" i="45"/>
  <c r="Q1460" i="45"/>
  <c r="R1460" i="45" s="1"/>
  <c r="S1460" i="45" s="1"/>
  <c r="P1460" i="45"/>
  <c r="N1460" i="45"/>
  <c r="M1460" i="45"/>
  <c r="L1460" i="45"/>
  <c r="K1460" i="45"/>
  <c r="J1460" i="45"/>
  <c r="Y1459" i="45"/>
  <c r="X1459" i="45"/>
  <c r="W1459" i="45"/>
  <c r="V1459" i="45"/>
  <c r="U1459" i="45"/>
  <c r="Q1459" i="45"/>
  <c r="R1459" i="45" s="1"/>
  <c r="S1459" i="45" s="1"/>
  <c r="P1459" i="45"/>
  <c r="N1459" i="45"/>
  <c r="M1459" i="45"/>
  <c r="L1459" i="45"/>
  <c r="K1459" i="45"/>
  <c r="J1459" i="45"/>
  <c r="Y1458" i="45"/>
  <c r="X1458" i="45"/>
  <c r="W1458" i="45"/>
  <c r="V1458" i="45"/>
  <c r="U1458" i="45"/>
  <c r="Q1458" i="45"/>
  <c r="R1458" i="45" s="1"/>
  <c r="S1458" i="45" s="1"/>
  <c r="P1458" i="45"/>
  <c r="N1458" i="45"/>
  <c r="M1458" i="45"/>
  <c r="L1458" i="45"/>
  <c r="K1458" i="45"/>
  <c r="J1458" i="45"/>
  <c r="Y1457" i="45"/>
  <c r="X1457" i="45"/>
  <c r="W1457" i="45"/>
  <c r="V1457" i="45"/>
  <c r="U1457" i="45"/>
  <c r="T1457" i="45"/>
  <c r="Q1457" i="45"/>
  <c r="R1457" i="45" s="1"/>
  <c r="S1457" i="45" s="1"/>
  <c r="P1457" i="45"/>
  <c r="N1457" i="45"/>
  <c r="M1457" i="45"/>
  <c r="L1457" i="45"/>
  <c r="K1457" i="45"/>
  <c r="J1457" i="45"/>
  <c r="Y1456" i="45"/>
  <c r="X1456" i="45"/>
  <c r="W1456" i="45"/>
  <c r="V1456" i="45"/>
  <c r="U1456" i="45"/>
  <c r="Q1456" i="45"/>
  <c r="R1456" i="45" s="1"/>
  <c r="S1456" i="45" s="1"/>
  <c r="P1456" i="45"/>
  <c r="N1456" i="45"/>
  <c r="M1456" i="45"/>
  <c r="L1456" i="45"/>
  <c r="K1456" i="45"/>
  <c r="J1456" i="45"/>
  <c r="Y1455" i="45"/>
  <c r="X1455" i="45"/>
  <c r="W1455" i="45"/>
  <c r="V1455" i="45"/>
  <c r="U1455" i="45"/>
  <c r="Q1455" i="45"/>
  <c r="R1455" i="45" s="1"/>
  <c r="S1455" i="45" s="1"/>
  <c r="P1455" i="45"/>
  <c r="N1455" i="45"/>
  <c r="M1455" i="45"/>
  <c r="L1455" i="45"/>
  <c r="K1455" i="45"/>
  <c r="J1455" i="45"/>
  <c r="Y1454" i="45"/>
  <c r="X1454" i="45"/>
  <c r="W1454" i="45"/>
  <c r="V1454" i="45"/>
  <c r="U1454" i="45"/>
  <c r="Q1454" i="45"/>
  <c r="R1454" i="45" s="1"/>
  <c r="S1454" i="45" s="1"/>
  <c r="P1454" i="45"/>
  <c r="N1454" i="45"/>
  <c r="M1454" i="45"/>
  <c r="L1454" i="45"/>
  <c r="K1454" i="45"/>
  <c r="J1454" i="45"/>
  <c r="Y1453" i="45"/>
  <c r="X1453" i="45"/>
  <c r="W1453" i="45"/>
  <c r="V1453" i="45"/>
  <c r="U1453" i="45"/>
  <c r="T1453" i="45"/>
  <c r="Q1453" i="45"/>
  <c r="R1453" i="45" s="1"/>
  <c r="S1453" i="45" s="1"/>
  <c r="P1453" i="45"/>
  <c r="N1453" i="45"/>
  <c r="M1453" i="45"/>
  <c r="L1453" i="45"/>
  <c r="K1453" i="45"/>
  <c r="J1453" i="45"/>
  <c r="Y1452" i="45"/>
  <c r="X1452" i="45"/>
  <c r="W1452" i="45"/>
  <c r="V1452" i="45"/>
  <c r="U1452" i="45"/>
  <c r="Q1452" i="45"/>
  <c r="R1452" i="45" s="1"/>
  <c r="S1452" i="45" s="1"/>
  <c r="P1452" i="45"/>
  <c r="N1452" i="45"/>
  <c r="M1452" i="45"/>
  <c r="L1452" i="45"/>
  <c r="K1452" i="45"/>
  <c r="J1452" i="45"/>
  <c r="X1451" i="45"/>
  <c r="W1451" i="45"/>
  <c r="V1451" i="45"/>
  <c r="Y1451" i="45" s="1"/>
  <c r="U1451" i="45"/>
  <c r="Q1451" i="45"/>
  <c r="R1451" i="45" s="1"/>
  <c r="S1451" i="45" s="1"/>
  <c r="P1451" i="45"/>
  <c r="N1451" i="45"/>
  <c r="M1451" i="45"/>
  <c r="L1451" i="45"/>
  <c r="K1451" i="45"/>
  <c r="J1451" i="45"/>
  <c r="Y1450" i="45"/>
  <c r="X1450" i="45"/>
  <c r="W1450" i="45"/>
  <c r="V1450" i="45"/>
  <c r="U1450" i="45"/>
  <c r="Q1450" i="45"/>
  <c r="R1450" i="45" s="1"/>
  <c r="S1450" i="45" s="1"/>
  <c r="P1450" i="45"/>
  <c r="N1450" i="45"/>
  <c r="M1450" i="45"/>
  <c r="L1450" i="45"/>
  <c r="K1450" i="45"/>
  <c r="J1450" i="45"/>
  <c r="Y1449" i="45"/>
  <c r="X1449" i="45"/>
  <c r="W1449" i="45"/>
  <c r="V1449" i="45"/>
  <c r="U1449" i="45"/>
  <c r="T1449" i="45"/>
  <c r="Q1449" i="45"/>
  <c r="R1449" i="45" s="1"/>
  <c r="S1449" i="45" s="1"/>
  <c r="P1449" i="45"/>
  <c r="N1449" i="45"/>
  <c r="M1449" i="45"/>
  <c r="L1449" i="45"/>
  <c r="K1449" i="45"/>
  <c r="J1449" i="45"/>
  <c r="Y1448" i="45"/>
  <c r="X1448" i="45"/>
  <c r="W1448" i="45"/>
  <c r="V1448" i="45"/>
  <c r="U1448" i="45"/>
  <c r="Q1448" i="45"/>
  <c r="R1448" i="45" s="1"/>
  <c r="S1448" i="45" s="1"/>
  <c r="P1448" i="45"/>
  <c r="N1448" i="45"/>
  <c r="M1448" i="45"/>
  <c r="L1448" i="45"/>
  <c r="K1448" i="45"/>
  <c r="J1448" i="45"/>
  <c r="X1447" i="45"/>
  <c r="W1447" i="45"/>
  <c r="V1447" i="45"/>
  <c r="Y1447" i="45" s="1"/>
  <c r="U1447" i="45"/>
  <c r="Q1447" i="45"/>
  <c r="R1447" i="45" s="1"/>
  <c r="S1447" i="45" s="1"/>
  <c r="P1447" i="45"/>
  <c r="N1447" i="45"/>
  <c r="M1447" i="45"/>
  <c r="L1447" i="45"/>
  <c r="K1447" i="45"/>
  <c r="J1447" i="45"/>
  <c r="Y1446" i="45"/>
  <c r="X1446" i="45"/>
  <c r="W1446" i="45"/>
  <c r="V1446" i="45"/>
  <c r="U1446" i="45"/>
  <c r="T1446" i="45"/>
  <c r="Q1446" i="45"/>
  <c r="R1446" i="45" s="1"/>
  <c r="S1446" i="45" s="1"/>
  <c r="P1446" i="45"/>
  <c r="N1446" i="45"/>
  <c r="M1446" i="45"/>
  <c r="L1446" i="45"/>
  <c r="K1446" i="45"/>
  <c r="J1446" i="45"/>
  <c r="X1445" i="45"/>
  <c r="W1445" i="45"/>
  <c r="V1445" i="45"/>
  <c r="Y1445" i="45" s="1"/>
  <c r="U1445" i="45"/>
  <c r="T1445" i="45"/>
  <c r="Q1445" i="45"/>
  <c r="R1445" i="45" s="1"/>
  <c r="S1445" i="45" s="1"/>
  <c r="P1445" i="45"/>
  <c r="N1445" i="45"/>
  <c r="M1445" i="45"/>
  <c r="L1445" i="45"/>
  <c r="K1445" i="45"/>
  <c r="J1445" i="45"/>
  <c r="X1444" i="45"/>
  <c r="W1444" i="45"/>
  <c r="V1444" i="45"/>
  <c r="Y1444" i="45" s="1"/>
  <c r="U1444" i="45"/>
  <c r="T1444" i="45"/>
  <c r="Q1444" i="45"/>
  <c r="R1444" i="45" s="1"/>
  <c r="S1444" i="45" s="1"/>
  <c r="P1444" i="45"/>
  <c r="N1444" i="45"/>
  <c r="M1444" i="45"/>
  <c r="L1444" i="45"/>
  <c r="K1444" i="45"/>
  <c r="J1444" i="45"/>
  <c r="X1443" i="45"/>
  <c r="W1443" i="45"/>
  <c r="V1443" i="45"/>
  <c r="Y1443" i="45" s="1"/>
  <c r="U1443" i="45"/>
  <c r="Q1443" i="45"/>
  <c r="R1443" i="45" s="1"/>
  <c r="S1443" i="45" s="1"/>
  <c r="P1443" i="45"/>
  <c r="N1443" i="45"/>
  <c r="M1443" i="45"/>
  <c r="L1443" i="45"/>
  <c r="K1443" i="45"/>
  <c r="J1443" i="45"/>
  <c r="Y1442" i="45"/>
  <c r="X1442" i="45"/>
  <c r="W1442" i="45"/>
  <c r="V1442" i="45"/>
  <c r="U1442" i="45"/>
  <c r="T1442" i="45"/>
  <c r="Q1442" i="45"/>
  <c r="R1442" i="45" s="1"/>
  <c r="S1442" i="45" s="1"/>
  <c r="P1442" i="45"/>
  <c r="N1442" i="45"/>
  <c r="M1442" i="45"/>
  <c r="L1442" i="45"/>
  <c r="K1442" i="45"/>
  <c r="J1442" i="45"/>
  <c r="X1441" i="45"/>
  <c r="W1441" i="45"/>
  <c r="V1441" i="45"/>
  <c r="Y1441" i="45" s="1"/>
  <c r="U1441" i="45"/>
  <c r="T1441" i="45"/>
  <c r="Q1441" i="45"/>
  <c r="R1441" i="45" s="1"/>
  <c r="S1441" i="45" s="1"/>
  <c r="P1441" i="45"/>
  <c r="N1441" i="45"/>
  <c r="M1441" i="45"/>
  <c r="L1441" i="45"/>
  <c r="K1441" i="45"/>
  <c r="J1441" i="45"/>
  <c r="X1440" i="45"/>
  <c r="W1440" i="45"/>
  <c r="V1440" i="45"/>
  <c r="Y1440" i="45" s="1"/>
  <c r="U1440" i="45"/>
  <c r="T1440" i="45"/>
  <c r="Q1440" i="45"/>
  <c r="R1440" i="45" s="1"/>
  <c r="S1440" i="45" s="1"/>
  <c r="P1440" i="45"/>
  <c r="N1440" i="45"/>
  <c r="M1440" i="45"/>
  <c r="L1440" i="45"/>
  <c r="K1440" i="45"/>
  <c r="J1440" i="45"/>
  <c r="X1439" i="45"/>
  <c r="W1439" i="45"/>
  <c r="V1439" i="45"/>
  <c r="Y1439" i="45" s="1"/>
  <c r="U1439" i="45"/>
  <c r="Q1439" i="45"/>
  <c r="R1439" i="45" s="1"/>
  <c r="S1439" i="45" s="1"/>
  <c r="P1439" i="45"/>
  <c r="N1439" i="45"/>
  <c r="M1439" i="45"/>
  <c r="L1439" i="45"/>
  <c r="K1439" i="45"/>
  <c r="J1439" i="45"/>
  <c r="Y1438" i="45"/>
  <c r="X1438" i="45"/>
  <c r="W1438" i="45"/>
  <c r="V1438" i="45"/>
  <c r="U1438" i="45"/>
  <c r="T1438" i="45"/>
  <c r="Q1438" i="45"/>
  <c r="R1438" i="45" s="1"/>
  <c r="S1438" i="45" s="1"/>
  <c r="P1438" i="45"/>
  <c r="N1438" i="45"/>
  <c r="M1438" i="45"/>
  <c r="L1438" i="45"/>
  <c r="K1438" i="45"/>
  <c r="J1438" i="45"/>
  <c r="X1437" i="45"/>
  <c r="W1437" i="45"/>
  <c r="V1437" i="45"/>
  <c r="Y1437" i="45" s="1"/>
  <c r="U1437" i="45"/>
  <c r="T1437" i="45"/>
  <c r="Q1437" i="45"/>
  <c r="R1437" i="45" s="1"/>
  <c r="S1437" i="45" s="1"/>
  <c r="P1437" i="45"/>
  <c r="N1437" i="45"/>
  <c r="M1437" i="45"/>
  <c r="L1437" i="45"/>
  <c r="K1437" i="45"/>
  <c r="J1437" i="45"/>
  <c r="X1436" i="45"/>
  <c r="W1436" i="45"/>
  <c r="Y1436" i="45" s="1"/>
  <c r="V1436" i="45"/>
  <c r="U1436" i="45"/>
  <c r="T1436" i="45"/>
  <c r="Q1436" i="45"/>
  <c r="R1436" i="45" s="1"/>
  <c r="S1436" i="45" s="1"/>
  <c r="P1436" i="45"/>
  <c r="N1436" i="45"/>
  <c r="M1436" i="45"/>
  <c r="L1436" i="45"/>
  <c r="K1436" i="45"/>
  <c r="J1436" i="45"/>
  <c r="X1435" i="45"/>
  <c r="W1435" i="45"/>
  <c r="V1435" i="45"/>
  <c r="Y1435" i="45" s="1"/>
  <c r="U1435" i="45"/>
  <c r="Q1435" i="45"/>
  <c r="R1435" i="45" s="1"/>
  <c r="S1435" i="45" s="1"/>
  <c r="P1435" i="45"/>
  <c r="N1435" i="45"/>
  <c r="M1435" i="45"/>
  <c r="L1435" i="45"/>
  <c r="K1435" i="45"/>
  <c r="J1435" i="45"/>
  <c r="Y1434" i="45"/>
  <c r="X1434" i="45"/>
  <c r="W1434" i="45"/>
  <c r="V1434" i="45"/>
  <c r="U1434" i="45"/>
  <c r="T1434" i="45"/>
  <c r="Q1434" i="45"/>
  <c r="R1434" i="45" s="1"/>
  <c r="S1434" i="45" s="1"/>
  <c r="P1434" i="45"/>
  <c r="N1434" i="45"/>
  <c r="M1434" i="45"/>
  <c r="L1434" i="45"/>
  <c r="K1434" i="45"/>
  <c r="J1434" i="45"/>
  <c r="X1433" i="45"/>
  <c r="W1433" i="45"/>
  <c r="V1433" i="45"/>
  <c r="Y1433" i="45" s="1"/>
  <c r="U1433" i="45"/>
  <c r="T1433" i="45"/>
  <c r="Q1433" i="45"/>
  <c r="R1433" i="45" s="1"/>
  <c r="S1433" i="45" s="1"/>
  <c r="P1433" i="45"/>
  <c r="N1433" i="45"/>
  <c r="M1433" i="45"/>
  <c r="L1433" i="45"/>
  <c r="K1433" i="45"/>
  <c r="J1433" i="45"/>
  <c r="X1432" i="45"/>
  <c r="W1432" i="45"/>
  <c r="Y1432" i="45" s="1"/>
  <c r="V1432" i="45"/>
  <c r="U1432" i="45"/>
  <c r="T1432" i="45"/>
  <c r="Q1432" i="45"/>
  <c r="R1432" i="45" s="1"/>
  <c r="S1432" i="45" s="1"/>
  <c r="P1432" i="45"/>
  <c r="N1432" i="45"/>
  <c r="M1432" i="45"/>
  <c r="L1432" i="45"/>
  <c r="K1432" i="45"/>
  <c r="J1432" i="45"/>
  <c r="X1431" i="45"/>
  <c r="W1431" i="45"/>
  <c r="V1431" i="45"/>
  <c r="Y1431" i="45" s="1"/>
  <c r="U1431" i="45"/>
  <c r="Q1431" i="45"/>
  <c r="R1431" i="45" s="1"/>
  <c r="S1431" i="45" s="1"/>
  <c r="P1431" i="45"/>
  <c r="N1431" i="45"/>
  <c r="M1431" i="45"/>
  <c r="L1431" i="45"/>
  <c r="K1431" i="45"/>
  <c r="J1431" i="45"/>
  <c r="Y1430" i="45"/>
  <c r="X1430" i="45"/>
  <c r="W1430" i="45"/>
  <c r="V1430" i="45"/>
  <c r="U1430" i="45"/>
  <c r="T1430" i="45"/>
  <c r="Q1430" i="45"/>
  <c r="R1430" i="45" s="1"/>
  <c r="S1430" i="45" s="1"/>
  <c r="P1430" i="45"/>
  <c r="N1430" i="45"/>
  <c r="M1430" i="45"/>
  <c r="L1430" i="45"/>
  <c r="K1430" i="45"/>
  <c r="J1430" i="45"/>
  <c r="X1429" i="45"/>
  <c r="W1429" i="45"/>
  <c r="V1429" i="45"/>
  <c r="Y1429" i="45" s="1"/>
  <c r="U1429" i="45"/>
  <c r="T1429" i="45"/>
  <c r="Q1429" i="45"/>
  <c r="R1429" i="45" s="1"/>
  <c r="S1429" i="45" s="1"/>
  <c r="P1429" i="45"/>
  <c r="N1429" i="45"/>
  <c r="M1429" i="45"/>
  <c r="L1429" i="45"/>
  <c r="K1429" i="45"/>
  <c r="J1429" i="45"/>
  <c r="X1428" i="45"/>
  <c r="W1428" i="45"/>
  <c r="Y1428" i="45" s="1"/>
  <c r="V1428" i="45"/>
  <c r="U1428" i="45"/>
  <c r="T1428" i="45"/>
  <c r="Q1428" i="45"/>
  <c r="R1428" i="45" s="1"/>
  <c r="S1428" i="45" s="1"/>
  <c r="P1428" i="45"/>
  <c r="N1428" i="45"/>
  <c r="M1428" i="45"/>
  <c r="L1428" i="45"/>
  <c r="K1428" i="45"/>
  <c r="J1428" i="45"/>
  <c r="X1427" i="45"/>
  <c r="W1427" i="45"/>
  <c r="V1427" i="45"/>
  <c r="Y1427" i="45" s="1"/>
  <c r="U1427" i="45"/>
  <c r="Q1427" i="45"/>
  <c r="R1427" i="45" s="1"/>
  <c r="S1427" i="45" s="1"/>
  <c r="P1427" i="45"/>
  <c r="N1427" i="45"/>
  <c r="M1427" i="45"/>
  <c r="L1427" i="45"/>
  <c r="K1427" i="45"/>
  <c r="J1427" i="45"/>
  <c r="Y1426" i="45"/>
  <c r="X1426" i="45"/>
  <c r="W1426" i="45"/>
  <c r="V1426" i="45"/>
  <c r="U1426" i="45"/>
  <c r="T1426" i="45"/>
  <c r="Q1426" i="45"/>
  <c r="R1426" i="45" s="1"/>
  <c r="S1426" i="45" s="1"/>
  <c r="P1426" i="45"/>
  <c r="N1426" i="45"/>
  <c r="M1426" i="45"/>
  <c r="L1426" i="45"/>
  <c r="K1426" i="45"/>
  <c r="J1426" i="45"/>
  <c r="X1425" i="45"/>
  <c r="W1425" i="45"/>
  <c r="V1425" i="45"/>
  <c r="Y1425" i="45" s="1"/>
  <c r="U1425" i="45"/>
  <c r="T1425" i="45"/>
  <c r="Q1425" i="45"/>
  <c r="R1425" i="45" s="1"/>
  <c r="S1425" i="45" s="1"/>
  <c r="P1425" i="45"/>
  <c r="N1425" i="45"/>
  <c r="M1425" i="45"/>
  <c r="L1425" i="45"/>
  <c r="K1425" i="45"/>
  <c r="J1425" i="45"/>
  <c r="X1424" i="45"/>
  <c r="W1424" i="45"/>
  <c r="Y1424" i="45" s="1"/>
  <c r="V1424" i="45"/>
  <c r="U1424" i="45"/>
  <c r="T1424" i="45"/>
  <c r="Q1424" i="45"/>
  <c r="R1424" i="45" s="1"/>
  <c r="S1424" i="45" s="1"/>
  <c r="P1424" i="45"/>
  <c r="N1424" i="45"/>
  <c r="M1424" i="45"/>
  <c r="L1424" i="45"/>
  <c r="K1424" i="45"/>
  <c r="J1424" i="45"/>
  <c r="X1423" i="45"/>
  <c r="W1423" i="45"/>
  <c r="V1423" i="45"/>
  <c r="Y1423" i="45" s="1"/>
  <c r="U1423" i="45"/>
  <c r="Q1423" i="45"/>
  <c r="R1423" i="45" s="1"/>
  <c r="S1423" i="45" s="1"/>
  <c r="P1423" i="45"/>
  <c r="N1423" i="45"/>
  <c r="M1423" i="45"/>
  <c r="L1423" i="45"/>
  <c r="K1423" i="45"/>
  <c r="J1423" i="45"/>
  <c r="Y1422" i="45"/>
  <c r="X1422" i="45"/>
  <c r="W1422" i="45"/>
  <c r="V1422" i="45"/>
  <c r="U1422" i="45"/>
  <c r="T1422" i="45"/>
  <c r="Q1422" i="45"/>
  <c r="R1422" i="45" s="1"/>
  <c r="S1422" i="45" s="1"/>
  <c r="P1422" i="45"/>
  <c r="N1422" i="45"/>
  <c r="M1422" i="45"/>
  <c r="L1422" i="45"/>
  <c r="K1422" i="45"/>
  <c r="J1422" i="45"/>
  <c r="X1421" i="45"/>
  <c r="W1421" i="45"/>
  <c r="V1421" i="45"/>
  <c r="Y1421" i="45" s="1"/>
  <c r="U1421" i="45"/>
  <c r="Q1421" i="45"/>
  <c r="R1421" i="45" s="1"/>
  <c r="S1421" i="45" s="1"/>
  <c r="T1421" i="45" s="1"/>
  <c r="P1421" i="45"/>
  <c r="N1421" i="45"/>
  <c r="M1421" i="45"/>
  <c r="L1421" i="45"/>
  <c r="K1421" i="45"/>
  <c r="J1421" i="45"/>
  <c r="X1420" i="45"/>
  <c r="W1420" i="45"/>
  <c r="Y1420" i="45" s="1"/>
  <c r="V1420" i="45"/>
  <c r="U1420" i="45"/>
  <c r="T1420" i="45"/>
  <c r="Q1420" i="45"/>
  <c r="R1420" i="45" s="1"/>
  <c r="S1420" i="45" s="1"/>
  <c r="P1420" i="45"/>
  <c r="N1420" i="45"/>
  <c r="M1420" i="45"/>
  <c r="L1420" i="45"/>
  <c r="K1420" i="45"/>
  <c r="J1420" i="45"/>
  <c r="X1419" i="45"/>
  <c r="W1419" i="45"/>
  <c r="V1419" i="45"/>
  <c r="Y1419" i="45" s="1"/>
  <c r="U1419" i="45"/>
  <c r="Q1419" i="45"/>
  <c r="R1419" i="45" s="1"/>
  <c r="S1419" i="45" s="1"/>
  <c r="P1419" i="45"/>
  <c r="N1419" i="45"/>
  <c r="M1419" i="45"/>
  <c r="L1419" i="45"/>
  <c r="K1419" i="45"/>
  <c r="J1419" i="45"/>
  <c r="Y1418" i="45"/>
  <c r="X1418" i="45"/>
  <c r="W1418" i="45"/>
  <c r="V1418" i="45"/>
  <c r="U1418" i="45"/>
  <c r="T1418" i="45"/>
  <c r="Q1418" i="45"/>
  <c r="R1418" i="45" s="1"/>
  <c r="S1418" i="45" s="1"/>
  <c r="P1418" i="45"/>
  <c r="N1418" i="45"/>
  <c r="M1418" i="45"/>
  <c r="L1418" i="45"/>
  <c r="K1418" i="45"/>
  <c r="J1418" i="45"/>
  <c r="X1417" i="45"/>
  <c r="W1417" i="45"/>
  <c r="V1417" i="45"/>
  <c r="Y1417" i="45" s="1"/>
  <c r="U1417" i="45"/>
  <c r="Q1417" i="45"/>
  <c r="R1417" i="45" s="1"/>
  <c r="S1417" i="45" s="1"/>
  <c r="P1417" i="45"/>
  <c r="N1417" i="45"/>
  <c r="M1417" i="45"/>
  <c r="L1417" i="45"/>
  <c r="K1417" i="45"/>
  <c r="J1417" i="45"/>
  <c r="X1416" i="45"/>
  <c r="W1416" i="45"/>
  <c r="Y1416" i="45" s="1"/>
  <c r="V1416" i="45"/>
  <c r="U1416" i="45"/>
  <c r="T1416" i="45"/>
  <c r="Q1416" i="45"/>
  <c r="R1416" i="45" s="1"/>
  <c r="S1416" i="45" s="1"/>
  <c r="P1416" i="45"/>
  <c r="N1416" i="45"/>
  <c r="M1416" i="45"/>
  <c r="L1416" i="45"/>
  <c r="K1416" i="45"/>
  <c r="J1416" i="45"/>
  <c r="X1415" i="45"/>
  <c r="W1415" i="45"/>
  <c r="V1415" i="45"/>
  <c r="Y1415" i="45" s="1"/>
  <c r="U1415" i="45"/>
  <c r="Q1415" i="45"/>
  <c r="R1415" i="45" s="1"/>
  <c r="S1415" i="45" s="1"/>
  <c r="P1415" i="45"/>
  <c r="N1415" i="45"/>
  <c r="M1415" i="45"/>
  <c r="L1415" i="45"/>
  <c r="K1415" i="45"/>
  <c r="J1415" i="45"/>
  <c r="X1414" i="45"/>
  <c r="Y1414" i="45" s="1"/>
  <c r="W1414" i="45"/>
  <c r="V1414" i="45"/>
  <c r="U1414" i="45"/>
  <c r="T1414" i="45"/>
  <c r="Q1414" i="45"/>
  <c r="R1414" i="45" s="1"/>
  <c r="S1414" i="45" s="1"/>
  <c r="P1414" i="45"/>
  <c r="N1414" i="45"/>
  <c r="M1414" i="45"/>
  <c r="L1414" i="45"/>
  <c r="K1414" i="45"/>
  <c r="J1414" i="45"/>
  <c r="X1413" i="45"/>
  <c r="W1413" i="45"/>
  <c r="V1413" i="45"/>
  <c r="Y1413" i="45" s="1"/>
  <c r="U1413" i="45"/>
  <c r="Q1413" i="45"/>
  <c r="R1413" i="45" s="1"/>
  <c r="S1413" i="45" s="1"/>
  <c r="P1413" i="45"/>
  <c r="N1413" i="45"/>
  <c r="M1413" i="45"/>
  <c r="L1413" i="45"/>
  <c r="K1413" i="45"/>
  <c r="J1413" i="45"/>
  <c r="X1412" i="45"/>
  <c r="Y1412" i="45" s="1"/>
  <c r="W1412" i="45"/>
  <c r="V1412" i="45"/>
  <c r="U1412" i="45"/>
  <c r="T1412" i="45"/>
  <c r="Q1412" i="45"/>
  <c r="R1412" i="45" s="1"/>
  <c r="S1412" i="45" s="1"/>
  <c r="P1412" i="45"/>
  <c r="N1412" i="45"/>
  <c r="M1412" i="45"/>
  <c r="L1412" i="45"/>
  <c r="K1412" i="45"/>
  <c r="J1412" i="45"/>
  <c r="X1411" i="45"/>
  <c r="W1411" i="45"/>
  <c r="V1411" i="45"/>
  <c r="Y1411" i="45" s="1"/>
  <c r="U1411" i="45"/>
  <c r="Q1411" i="45"/>
  <c r="R1411" i="45" s="1"/>
  <c r="S1411" i="45" s="1"/>
  <c r="P1411" i="45"/>
  <c r="N1411" i="45"/>
  <c r="M1411" i="45"/>
  <c r="L1411" i="45"/>
  <c r="K1411" i="45"/>
  <c r="J1411" i="45"/>
  <c r="X1410" i="45"/>
  <c r="Y1410" i="45" s="1"/>
  <c r="W1410" i="45"/>
  <c r="V1410" i="45"/>
  <c r="U1410" i="45"/>
  <c r="T1410" i="45"/>
  <c r="Q1410" i="45"/>
  <c r="R1410" i="45" s="1"/>
  <c r="S1410" i="45" s="1"/>
  <c r="P1410" i="45"/>
  <c r="N1410" i="45"/>
  <c r="M1410" i="45"/>
  <c r="L1410" i="45"/>
  <c r="K1410" i="45"/>
  <c r="J1410" i="45"/>
  <c r="X1409" i="45"/>
  <c r="W1409" i="45"/>
  <c r="V1409" i="45"/>
  <c r="Y1409" i="45" s="1"/>
  <c r="U1409" i="45"/>
  <c r="Q1409" i="45"/>
  <c r="R1409" i="45" s="1"/>
  <c r="S1409" i="45" s="1"/>
  <c r="P1409" i="45"/>
  <c r="N1409" i="45"/>
  <c r="M1409" i="45"/>
  <c r="L1409" i="45"/>
  <c r="K1409" i="45"/>
  <c r="J1409" i="45"/>
  <c r="X1408" i="45"/>
  <c r="Y1408" i="45" s="1"/>
  <c r="W1408" i="45"/>
  <c r="V1408" i="45"/>
  <c r="U1408" i="45"/>
  <c r="T1408" i="45"/>
  <c r="Q1408" i="45"/>
  <c r="R1408" i="45" s="1"/>
  <c r="S1408" i="45" s="1"/>
  <c r="P1408" i="45"/>
  <c r="N1408" i="45"/>
  <c r="M1408" i="45"/>
  <c r="L1408" i="45"/>
  <c r="K1408" i="45"/>
  <c r="J1408" i="45"/>
  <c r="X1407" i="45"/>
  <c r="W1407" i="45"/>
  <c r="V1407" i="45"/>
  <c r="Y1407" i="45" s="1"/>
  <c r="U1407" i="45"/>
  <c r="Q1407" i="45"/>
  <c r="R1407" i="45" s="1"/>
  <c r="S1407" i="45" s="1"/>
  <c r="P1407" i="45"/>
  <c r="N1407" i="45"/>
  <c r="M1407" i="45"/>
  <c r="L1407" i="45"/>
  <c r="K1407" i="45"/>
  <c r="J1407" i="45"/>
  <c r="X1406" i="45"/>
  <c r="Y1406" i="45" s="1"/>
  <c r="W1406" i="45"/>
  <c r="V1406" i="45"/>
  <c r="U1406" i="45"/>
  <c r="T1406" i="45"/>
  <c r="Q1406" i="45"/>
  <c r="R1406" i="45" s="1"/>
  <c r="S1406" i="45" s="1"/>
  <c r="P1406" i="45"/>
  <c r="N1406" i="45"/>
  <c r="M1406" i="45"/>
  <c r="L1406" i="45"/>
  <c r="K1406" i="45"/>
  <c r="J1406" i="45"/>
  <c r="X1405" i="45"/>
  <c r="W1405" i="45"/>
  <c r="V1405" i="45"/>
  <c r="Y1405" i="45" s="1"/>
  <c r="U1405" i="45"/>
  <c r="Q1405" i="45"/>
  <c r="R1405" i="45" s="1"/>
  <c r="S1405" i="45" s="1"/>
  <c r="P1405" i="45"/>
  <c r="N1405" i="45"/>
  <c r="M1405" i="45"/>
  <c r="L1405" i="45"/>
  <c r="K1405" i="45"/>
  <c r="J1405" i="45"/>
  <c r="X1404" i="45"/>
  <c r="Y1404" i="45" s="1"/>
  <c r="W1404" i="45"/>
  <c r="V1404" i="45"/>
  <c r="U1404" i="45"/>
  <c r="T1404" i="45"/>
  <c r="Q1404" i="45"/>
  <c r="R1404" i="45" s="1"/>
  <c r="S1404" i="45" s="1"/>
  <c r="P1404" i="45"/>
  <c r="N1404" i="45"/>
  <c r="M1404" i="45"/>
  <c r="L1404" i="45"/>
  <c r="K1404" i="45"/>
  <c r="J1404" i="45"/>
  <c r="X1403" i="45"/>
  <c r="W1403" i="45"/>
  <c r="V1403" i="45"/>
  <c r="Y1403" i="45" s="1"/>
  <c r="U1403" i="45"/>
  <c r="Q1403" i="45"/>
  <c r="R1403" i="45" s="1"/>
  <c r="S1403" i="45" s="1"/>
  <c r="P1403" i="45"/>
  <c r="N1403" i="45"/>
  <c r="M1403" i="45"/>
  <c r="L1403" i="45"/>
  <c r="K1403" i="45"/>
  <c r="J1403" i="45"/>
  <c r="X1402" i="45"/>
  <c r="Y1402" i="45" s="1"/>
  <c r="W1402" i="45"/>
  <c r="V1402" i="45"/>
  <c r="U1402" i="45"/>
  <c r="T1402" i="45"/>
  <c r="Q1402" i="45"/>
  <c r="R1402" i="45" s="1"/>
  <c r="S1402" i="45" s="1"/>
  <c r="P1402" i="45"/>
  <c r="N1402" i="45"/>
  <c r="M1402" i="45"/>
  <c r="L1402" i="45"/>
  <c r="K1402" i="45"/>
  <c r="J1402" i="45"/>
  <c r="X1401" i="45"/>
  <c r="W1401" i="45"/>
  <c r="V1401" i="45"/>
  <c r="Y1401" i="45" s="1"/>
  <c r="U1401" i="45"/>
  <c r="Q1401" i="45"/>
  <c r="R1401" i="45" s="1"/>
  <c r="S1401" i="45" s="1"/>
  <c r="P1401" i="45"/>
  <c r="N1401" i="45"/>
  <c r="M1401" i="45"/>
  <c r="L1401" i="45"/>
  <c r="K1401" i="45"/>
  <c r="J1401" i="45"/>
  <c r="X1400" i="45"/>
  <c r="Y1400" i="45" s="1"/>
  <c r="W1400" i="45"/>
  <c r="V1400" i="45"/>
  <c r="U1400" i="45"/>
  <c r="T1400" i="45"/>
  <c r="Q1400" i="45"/>
  <c r="R1400" i="45" s="1"/>
  <c r="S1400" i="45" s="1"/>
  <c r="P1400" i="45"/>
  <c r="N1400" i="45"/>
  <c r="M1400" i="45"/>
  <c r="L1400" i="45"/>
  <c r="K1400" i="45"/>
  <c r="J1400" i="45"/>
  <c r="X1399" i="45"/>
  <c r="W1399" i="45"/>
  <c r="V1399" i="45"/>
  <c r="Y1399" i="45" s="1"/>
  <c r="U1399" i="45"/>
  <c r="Q1399" i="45"/>
  <c r="R1399" i="45" s="1"/>
  <c r="S1399" i="45" s="1"/>
  <c r="P1399" i="45"/>
  <c r="N1399" i="45"/>
  <c r="M1399" i="45"/>
  <c r="L1399" i="45"/>
  <c r="K1399" i="45"/>
  <c r="J1399" i="45"/>
  <c r="X1398" i="45"/>
  <c r="Y1398" i="45" s="1"/>
  <c r="W1398" i="45"/>
  <c r="V1398" i="45"/>
  <c r="U1398" i="45"/>
  <c r="T1398" i="45"/>
  <c r="Q1398" i="45"/>
  <c r="R1398" i="45" s="1"/>
  <c r="S1398" i="45" s="1"/>
  <c r="P1398" i="45"/>
  <c r="N1398" i="45"/>
  <c r="M1398" i="45"/>
  <c r="L1398" i="45"/>
  <c r="K1398" i="45"/>
  <c r="J1398" i="45"/>
  <c r="X1397" i="45"/>
  <c r="W1397" i="45"/>
  <c r="V1397" i="45"/>
  <c r="Y1397" i="45" s="1"/>
  <c r="U1397" i="45"/>
  <c r="Q1397" i="45"/>
  <c r="R1397" i="45" s="1"/>
  <c r="S1397" i="45" s="1"/>
  <c r="P1397" i="45"/>
  <c r="N1397" i="45"/>
  <c r="M1397" i="45"/>
  <c r="L1397" i="45"/>
  <c r="K1397" i="45"/>
  <c r="J1397" i="45"/>
  <c r="X1396" i="45"/>
  <c r="Y1396" i="45" s="1"/>
  <c r="W1396" i="45"/>
  <c r="V1396" i="45"/>
  <c r="U1396" i="45"/>
  <c r="T1396" i="45"/>
  <c r="Q1396" i="45"/>
  <c r="R1396" i="45" s="1"/>
  <c r="S1396" i="45" s="1"/>
  <c r="P1396" i="45"/>
  <c r="N1396" i="45"/>
  <c r="M1396" i="45"/>
  <c r="L1396" i="45"/>
  <c r="K1396" i="45"/>
  <c r="J1396" i="45"/>
  <c r="X1395" i="45"/>
  <c r="W1395" i="45"/>
  <c r="V1395" i="45"/>
  <c r="Y1395" i="45" s="1"/>
  <c r="U1395" i="45"/>
  <c r="Q1395" i="45"/>
  <c r="R1395" i="45" s="1"/>
  <c r="S1395" i="45" s="1"/>
  <c r="P1395" i="45"/>
  <c r="N1395" i="45"/>
  <c r="M1395" i="45"/>
  <c r="L1395" i="45"/>
  <c r="K1395" i="45"/>
  <c r="J1395" i="45"/>
  <c r="X1394" i="45"/>
  <c r="Y1394" i="45" s="1"/>
  <c r="W1394" i="45"/>
  <c r="V1394" i="45"/>
  <c r="U1394" i="45"/>
  <c r="T1394" i="45"/>
  <c r="Q1394" i="45"/>
  <c r="R1394" i="45" s="1"/>
  <c r="S1394" i="45" s="1"/>
  <c r="P1394" i="45"/>
  <c r="N1394" i="45"/>
  <c r="M1394" i="45"/>
  <c r="L1394" i="45"/>
  <c r="K1394" i="45"/>
  <c r="J1394" i="45"/>
  <c r="X1393" i="45"/>
  <c r="W1393" i="45"/>
  <c r="V1393" i="45"/>
  <c r="Y1393" i="45" s="1"/>
  <c r="U1393" i="45"/>
  <c r="Q1393" i="45"/>
  <c r="R1393" i="45" s="1"/>
  <c r="S1393" i="45" s="1"/>
  <c r="P1393" i="45"/>
  <c r="N1393" i="45"/>
  <c r="M1393" i="45"/>
  <c r="L1393" i="45"/>
  <c r="K1393" i="45"/>
  <c r="J1393" i="45"/>
  <c r="X1392" i="45"/>
  <c r="Y1392" i="45" s="1"/>
  <c r="W1392" i="45"/>
  <c r="V1392" i="45"/>
  <c r="U1392" i="45"/>
  <c r="T1392" i="45"/>
  <c r="Q1392" i="45"/>
  <c r="R1392" i="45" s="1"/>
  <c r="S1392" i="45" s="1"/>
  <c r="P1392" i="45"/>
  <c r="N1392" i="45"/>
  <c r="M1392" i="45"/>
  <c r="L1392" i="45"/>
  <c r="K1392" i="45"/>
  <c r="J1392" i="45"/>
  <c r="X1391" i="45"/>
  <c r="W1391" i="45"/>
  <c r="V1391" i="45"/>
  <c r="Y1391" i="45" s="1"/>
  <c r="U1391" i="45"/>
  <c r="Q1391" i="45"/>
  <c r="R1391" i="45" s="1"/>
  <c r="S1391" i="45" s="1"/>
  <c r="P1391" i="45"/>
  <c r="N1391" i="45"/>
  <c r="M1391" i="45"/>
  <c r="L1391" i="45"/>
  <c r="K1391" i="45"/>
  <c r="J1391" i="45"/>
  <c r="X1390" i="45"/>
  <c r="Y1390" i="45" s="1"/>
  <c r="W1390" i="45"/>
  <c r="V1390" i="45"/>
  <c r="U1390" i="45"/>
  <c r="T1390" i="45"/>
  <c r="Q1390" i="45"/>
  <c r="R1390" i="45" s="1"/>
  <c r="S1390" i="45" s="1"/>
  <c r="P1390" i="45"/>
  <c r="N1390" i="45"/>
  <c r="M1390" i="45"/>
  <c r="L1390" i="45"/>
  <c r="K1390" i="45"/>
  <c r="J1390" i="45"/>
  <c r="X1389" i="45"/>
  <c r="W1389" i="45"/>
  <c r="V1389" i="45"/>
  <c r="Y1389" i="45" s="1"/>
  <c r="U1389" i="45"/>
  <c r="Q1389" i="45"/>
  <c r="R1389" i="45" s="1"/>
  <c r="S1389" i="45" s="1"/>
  <c r="P1389" i="45"/>
  <c r="N1389" i="45"/>
  <c r="M1389" i="45"/>
  <c r="L1389" i="45"/>
  <c r="K1389" i="45"/>
  <c r="J1389" i="45"/>
  <c r="X1388" i="45"/>
  <c r="Y1388" i="45" s="1"/>
  <c r="W1388" i="45"/>
  <c r="V1388" i="45"/>
  <c r="U1388" i="45"/>
  <c r="T1388" i="45"/>
  <c r="Q1388" i="45"/>
  <c r="R1388" i="45" s="1"/>
  <c r="S1388" i="45" s="1"/>
  <c r="P1388" i="45"/>
  <c r="N1388" i="45"/>
  <c r="M1388" i="45"/>
  <c r="L1388" i="45"/>
  <c r="K1388" i="45"/>
  <c r="J1388" i="45"/>
  <c r="X1387" i="45"/>
  <c r="W1387" i="45"/>
  <c r="V1387" i="45"/>
  <c r="Y1387" i="45" s="1"/>
  <c r="U1387" i="45"/>
  <c r="Q1387" i="45"/>
  <c r="R1387" i="45" s="1"/>
  <c r="S1387" i="45" s="1"/>
  <c r="P1387" i="45"/>
  <c r="N1387" i="45"/>
  <c r="M1387" i="45"/>
  <c r="L1387" i="45"/>
  <c r="K1387" i="45"/>
  <c r="J1387" i="45"/>
  <c r="X1386" i="45"/>
  <c r="Y1386" i="45" s="1"/>
  <c r="W1386" i="45"/>
  <c r="V1386" i="45"/>
  <c r="U1386" i="45"/>
  <c r="T1386" i="45"/>
  <c r="Q1386" i="45"/>
  <c r="R1386" i="45" s="1"/>
  <c r="S1386" i="45" s="1"/>
  <c r="P1386" i="45"/>
  <c r="N1386" i="45"/>
  <c r="M1386" i="45"/>
  <c r="L1386" i="45"/>
  <c r="K1386" i="45"/>
  <c r="J1386" i="45"/>
  <c r="X1385" i="45"/>
  <c r="W1385" i="45"/>
  <c r="V1385" i="45"/>
  <c r="Y1385" i="45" s="1"/>
  <c r="U1385" i="45"/>
  <c r="Q1385" i="45"/>
  <c r="R1385" i="45" s="1"/>
  <c r="S1385" i="45" s="1"/>
  <c r="P1385" i="45"/>
  <c r="N1385" i="45"/>
  <c r="M1385" i="45"/>
  <c r="L1385" i="45"/>
  <c r="K1385" i="45"/>
  <c r="J1385" i="45"/>
  <c r="X1384" i="45"/>
  <c r="Y1384" i="45" s="1"/>
  <c r="W1384" i="45"/>
  <c r="V1384" i="45"/>
  <c r="U1384" i="45"/>
  <c r="T1384" i="45"/>
  <c r="Q1384" i="45"/>
  <c r="R1384" i="45" s="1"/>
  <c r="S1384" i="45" s="1"/>
  <c r="P1384" i="45"/>
  <c r="N1384" i="45"/>
  <c r="M1384" i="45"/>
  <c r="L1384" i="45"/>
  <c r="K1384" i="45"/>
  <c r="J1384" i="45"/>
  <c r="X1383" i="45"/>
  <c r="W1383" i="45"/>
  <c r="V1383" i="45"/>
  <c r="Y1383" i="45" s="1"/>
  <c r="U1383" i="45"/>
  <c r="Q1383" i="45"/>
  <c r="R1383" i="45" s="1"/>
  <c r="S1383" i="45" s="1"/>
  <c r="P1383" i="45"/>
  <c r="N1383" i="45"/>
  <c r="M1383" i="45"/>
  <c r="L1383" i="45"/>
  <c r="K1383" i="45"/>
  <c r="J1383" i="45"/>
  <c r="X1382" i="45"/>
  <c r="Y1382" i="45" s="1"/>
  <c r="W1382" i="45"/>
  <c r="V1382" i="45"/>
  <c r="U1382" i="45"/>
  <c r="T1382" i="45"/>
  <c r="Q1382" i="45"/>
  <c r="R1382" i="45" s="1"/>
  <c r="S1382" i="45" s="1"/>
  <c r="P1382" i="45"/>
  <c r="N1382" i="45"/>
  <c r="M1382" i="45"/>
  <c r="L1382" i="45"/>
  <c r="K1382" i="45"/>
  <c r="J1382" i="45"/>
  <c r="X1381" i="45"/>
  <c r="W1381" i="45"/>
  <c r="V1381" i="45"/>
  <c r="Y1381" i="45" s="1"/>
  <c r="U1381" i="45"/>
  <c r="Q1381" i="45"/>
  <c r="R1381" i="45" s="1"/>
  <c r="S1381" i="45" s="1"/>
  <c r="P1381" i="45"/>
  <c r="N1381" i="45"/>
  <c r="M1381" i="45"/>
  <c r="L1381" i="45"/>
  <c r="K1381" i="45"/>
  <c r="J1381" i="45"/>
  <c r="X1380" i="45"/>
  <c r="Y1380" i="45" s="1"/>
  <c r="W1380" i="45"/>
  <c r="V1380" i="45"/>
  <c r="U1380" i="45"/>
  <c r="T1380" i="45"/>
  <c r="Q1380" i="45"/>
  <c r="R1380" i="45" s="1"/>
  <c r="S1380" i="45" s="1"/>
  <c r="P1380" i="45"/>
  <c r="N1380" i="45"/>
  <c r="M1380" i="45"/>
  <c r="L1380" i="45"/>
  <c r="K1380" i="45"/>
  <c r="J1380" i="45"/>
  <c r="X1379" i="45"/>
  <c r="W1379" i="45"/>
  <c r="V1379" i="45"/>
  <c r="Y1379" i="45" s="1"/>
  <c r="U1379" i="45"/>
  <c r="Q1379" i="45"/>
  <c r="R1379" i="45" s="1"/>
  <c r="S1379" i="45" s="1"/>
  <c r="P1379" i="45"/>
  <c r="N1379" i="45"/>
  <c r="M1379" i="45"/>
  <c r="L1379" i="45"/>
  <c r="K1379" i="45"/>
  <c r="J1379" i="45"/>
  <c r="X1378" i="45"/>
  <c r="Y1378" i="45" s="1"/>
  <c r="W1378" i="45"/>
  <c r="V1378" i="45"/>
  <c r="U1378" i="45"/>
  <c r="T1378" i="45"/>
  <c r="Q1378" i="45"/>
  <c r="R1378" i="45" s="1"/>
  <c r="S1378" i="45" s="1"/>
  <c r="P1378" i="45"/>
  <c r="N1378" i="45"/>
  <c r="M1378" i="45"/>
  <c r="L1378" i="45"/>
  <c r="K1378" i="45"/>
  <c r="J1378" i="45"/>
  <c r="X1377" i="45"/>
  <c r="W1377" i="45"/>
  <c r="V1377" i="45"/>
  <c r="Y1377" i="45" s="1"/>
  <c r="U1377" i="45"/>
  <c r="Q1377" i="45"/>
  <c r="R1377" i="45" s="1"/>
  <c r="S1377" i="45" s="1"/>
  <c r="P1377" i="45"/>
  <c r="N1377" i="45"/>
  <c r="M1377" i="45"/>
  <c r="L1377" i="45"/>
  <c r="K1377" i="45"/>
  <c r="J1377" i="45"/>
  <c r="X1376" i="45"/>
  <c r="Y1376" i="45" s="1"/>
  <c r="W1376" i="45"/>
  <c r="V1376" i="45"/>
  <c r="U1376" i="45"/>
  <c r="T1376" i="45"/>
  <c r="Q1376" i="45"/>
  <c r="R1376" i="45" s="1"/>
  <c r="S1376" i="45" s="1"/>
  <c r="P1376" i="45"/>
  <c r="N1376" i="45"/>
  <c r="M1376" i="45"/>
  <c r="L1376" i="45"/>
  <c r="K1376" i="45"/>
  <c r="J1376" i="45"/>
  <c r="X1375" i="45"/>
  <c r="W1375" i="45"/>
  <c r="V1375" i="45"/>
  <c r="Y1375" i="45" s="1"/>
  <c r="U1375" i="45"/>
  <c r="Q1375" i="45"/>
  <c r="R1375" i="45" s="1"/>
  <c r="S1375" i="45" s="1"/>
  <c r="P1375" i="45"/>
  <c r="N1375" i="45"/>
  <c r="M1375" i="45"/>
  <c r="L1375" i="45"/>
  <c r="K1375" i="45"/>
  <c r="J1375" i="45"/>
  <c r="X1374" i="45"/>
  <c r="Y1374" i="45" s="1"/>
  <c r="W1374" i="45"/>
  <c r="V1374" i="45"/>
  <c r="U1374" i="45"/>
  <c r="T1374" i="45"/>
  <c r="Q1374" i="45"/>
  <c r="R1374" i="45" s="1"/>
  <c r="S1374" i="45" s="1"/>
  <c r="P1374" i="45"/>
  <c r="N1374" i="45"/>
  <c r="M1374" i="45"/>
  <c r="L1374" i="45"/>
  <c r="K1374" i="45"/>
  <c r="J1374" i="45"/>
  <c r="X1373" i="45"/>
  <c r="W1373" i="45"/>
  <c r="V1373" i="45"/>
  <c r="Y1373" i="45" s="1"/>
  <c r="U1373" i="45"/>
  <c r="Q1373" i="45"/>
  <c r="R1373" i="45" s="1"/>
  <c r="S1373" i="45" s="1"/>
  <c r="P1373" i="45"/>
  <c r="N1373" i="45"/>
  <c r="M1373" i="45"/>
  <c r="L1373" i="45"/>
  <c r="K1373" i="45"/>
  <c r="J1373" i="45"/>
  <c r="X1372" i="45"/>
  <c r="Y1372" i="45" s="1"/>
  <c r="W1372" i="45"/>
  <c r="V1372" i="45"/>
  <c r="U1372" i="45"/>
  <c r="T1372" i="45"/>
  <c r="Q1372" i="45"/>
  <c r="R1372" i="45" s="1"/>
  <c r="S1372" i="45" s="1"/>
  <c r="P1372" i="45"/>
  <c r="N1372" i="45"/>
  <c r="M1372" i="45"/>
  <c r="L1372" i="45"/>
  <c r="K1372" i="45"/>
  <c r="J1372" i="45"/>
  <c r="X1371" i="45"/>
  <c r="W1371" i="45"/>
  <c r="V1371" i="45"/>
  <c r="Y1371" i="45" s="1"/>
  <c r="U1371" i="45"/>
  <c r="Q1371" i="45"/>
  <c r="R1371" i="45" s="1"/>
  <c r="S1371" i="45" s="1"/>
  <c r="P1371" i="45"/>
  <c r="N1371" i="45"/>
  <c r="M1371" i="45"/>
  <c r="L1371" i="45"/>
  <c r="K1371" i="45"/>
  <c r="J1371" i="45"/>
  <c r="X1370" i="45"/>
  <c r="Y1370" i="45" s="1"/>
  <c r="W1370" i="45"/>
  <c r="V1370" i="45"/>
  <c r="U1370" i="45"/>
  <c r="T1370" i="45"/>
  <c r="Q1370" i="45"/>
  <c r="R1370" i="45" s="1"/>
  <c r="S1370" i="45" s="1"/>
  <c r="P1370" i="45"/>
  <c r="N1370" i="45"/>
  <c r="M1370" i="45"/>
  <c r="L1370" i="45"/>
  <c r="K1370" i="45"/>
  <c r="J1370" i="45"/>
  <c r="X1369" i="45"/>
  <c r="W1369" i="45"/>
  <c r="V1369" i="45"/>
  <c r="Y1369" i="45" s="1"/>
  <c r="U1369" i="45"/>
  <c r="Q1369" i="45"/>
  <c r="R1369" i="45" s="1"/>
  <c r="S1369" i="45" s="1"/>
  <c r="P1369" i="45"/>
  <c r="N1369" i="45"/>
  <c r="M1369" i="45"/>
  <c r="L1369" i="45"/>
  <c r="K1369" i="45"/>
  <c r="J1369" i="45"/>
  <c r="X1368" i="45"/>
  <c r="Y1368" i="45" s="1"/>
  <c r="W1368" i="45"/>
  <c r="V1368" i="45"/>
  <c r="U1368" i="45"/>
  <c r="T1368" i="45"/>
  <c r="Q1368" i="45"/>
  <c r="R1368" i="45" s="1"/>
  <c r="S1368" i="45" s="1"/>
  <c r="P1368" i="45"/>
  <c r="N1368" i="45"/>
  <c r="M1368" i="45"/>
  <c r="L1368" i="45"/>
  <c r="K1368" i="45"/>
  <c r="J1368" i="45"/>
  <c r="X1367" i="45"/>
  <c r="W1367" i="45"/>
  <c r="V1367" i="45"/>
  <c r="Y1367" i="45" s="1"/>
  <c r="U1367" i="45"/>
  <c r="Q1367" i="45"/>
  <c r="R1367" i="45" s="1"/>
  <c r="S1367" i="45" s="1"/>
  <c r="P1367" i="45"/>
  <c r="N1367" i="45"/>
  <c r="M1367" i="45"/>
  <c r="L1367" i="45"/>
  <c r="K1367" i="45"/>
  <c r="J1367" i="45"/>
  <c r="X1366" i="45"/>
  <c r="Y1366" i="45" s="1"/>
  <c r="W1366" i="45"/>
  <c r="V1366" i="45"/>
  <c r="U1366" i="45"/>
  <c r="T1366" i="45"/>
  <c r="Q1366" i="45"/>
  <c r="R1366" i="45" s="1"/>
  <c r="S1366" i="45" s="1"/>
  <c r="P1366" i="45"/>
  <c r="N1366" i="45"/>
  <c r="M1366" i="45"/>
  <c r="L1366" i="45"/>
  <c r="K1366" i="45"/>
  <c r="J1366" i="45"/>
  <c r="X1365" i="45"/>
  <c r="W1365" i="45"/>
  <c r="V1365" i="45"/>
  <c r="Y1365" i="45" s="1"/>
  <c r="U1365" i="45"/>
  <c r="Q1365" i="45"/>
  <c r="R1365" i="45" s="1"/>
  <c r="S1365" i="45" s="1"/>
  <c r="P1365" i="45"/>
  <c r="N1365" i="45"/>
  <c r="M1365" i="45"/>
  <c r="L1365" i="45"/>
  <c r="K1365" i="45"/>
  <c r="J1365" i="45"/>
  <c r="X1364" i="45"/>
  <c r="Y1364" i="45" s="1"/>
  <c r="W1364" i="45"/>
  <c r="V1364" i="45"/>
  <c r="U1364" i="45"/>
  <c r="T1364" i="45"/>
  <c r="Q1364" i="45"/>
  <c r="R1364" i="45" s="1"/>
  <c r="S1364" i="45" s="1"/>
  <c r="P1364" i="45"/>
  <c r="N1364" i="45"/>
  <c r="M1364" i="45"/>
  <c r="L1364" i="45"/>
  <c r="K1364" i="45"/>
  <c r="J1364" i="45"/>
  <c r="X1363" i="45"/>
  <c r="W1363" i="45"/>
  <c r="V1363" i="45"/>
  <c r="Y1363" i="45" s="1"/>
  <c r="U1363" i="45"/>
  <c r="Q1363" i="45"/>
  <c r="R1363" i="45" s="1"/>
  <c r="S1363" i="45" s="1"/>
  <c r="P1363" i="45"/>
  <c r="N1363" i="45"/>
  <c r="M1363" i="45"/>
  <c r="L1363" i="45"/>
  <c r="K1363" i="45"/>
  <c r="J1363" i="45"/>
  <c r="X1362" i="45"/>
  <c r="Y1362" i="45" s="1"/>
  <c r="W1362" i="45"/>
  <c r="V1362" i="45"/>
  <c r="U1362" i="45"/>
  <c r="T1362" i="45"/>
  <c r="Q1362" i="45"/>
  <c r="R1362" i="45" s="1"/>
  <c r="S1362" i="45" s="1"/>
  <c r="P1362" i="45"/>
  <c r="N1362" i="45"/>
  <c r="M1362" i="45"/>
  <c r="L1362" i="45"/>
  <c r="K1362" i="45"/>
  <c r="J1362" i="45"/>
  <c r="X1361" i="45"/>
  <c r="W1361" i="45"/>
  <c r="V1361" i="45"/>
  <c r="Y1361" i="45" s="1"/>
  <c r="U1361" i="45"/>
  <c r="Q1361" i="45"/>
  <c r="R1361" i="45" s="1"/>
  <c r="S1361" i="45" s="1"/>
  <c r="P1361" i="45"/>
  <c r="N1361" i="45"/>
  <c r="M1361" i="45"/>
  <c r="L1361" i="45"/>
  <c r="K1361" i="45"/>
  <c r="J1361" i="45"/>
  <c r="X1360" i="45"/>
  <c r="Y1360" i="45" s="1"/>
  <c r="W1360" i="45"/>
  <c r="V1360" i="45"/>
  <c r="U1360" i="45"/>
  <c r="T1360" i="45"/>
  <c r="Q1360" i="45"/>
  <c r="R1360" i="45" s="1"/>
  <c r="S1360" i="45" s="1"/>
  <c r="P1360" i="45"/>
  <c r="N1360" i="45"/>
  <c r="M1360" i="45"/>
  <c r="L1360" i="45"/>
  <c r="K1360" i="45"/>
  <c r="J1360" i="45"/>
  <c r="X1359" i="45"/>
  <c r="W1359" i="45"/>
  <c r="V1359" i="45"/>
  <c r="Y1359" i="45" s="1"/>
  <c r="U1359" i="45"/>
  <c r="Q1359" i="45"/>
  <c r="R1359" i="45" s="1"/>
  <c r="S1359" i="45" s="1"/>
  <c r="P1359" i="45"/>
  <c r="N1359" i="45"/>
  <c r="M1359" i="45"/>
  <c r="L1359" i="45"/>
  <c r="K1359" i="45"/>
  <c r="J1359" i="45"/>
  <c r="X1358" i="45"/>
  <c r="Y1358" i="45" s="1"/>
  <c r="W1358" i="45"/>
  <c r="V1358" i="45"/>
  <c r="U1358" i="45"/>
  <c r="T1358" i="45"/>
  <c r="Q1358" i="45"/>
  <c r="R1358" i="45" s="1"/>
  <c r="S1358" i="45" s="1"/>
  <c r="P1358" i="45"/>
  <c r="N1358" i="45"/>
  <c r="M1358" i="45"/>
  <c r="L1358" i="45"/>
  <c r="K1358" i="45"/>
  <c r="J1358" i="45"/>
  <c r="X1357" i="45"/>
  <c r="W1357" i="45"/>
  <c r="V1357" i="45"/>
  <c r="Y1357" i="45" s="1"/>
  <c r="U1357" i="45"/>
  <c r="Q1357" i="45"/>
  <c r="R1357" i="45" s="1"/>
  <c r="S1357" i="45" s="1"/>
  <c r="P1357" i="45"/>
  <c r="N1357" i="45"/>
  <c r="M1357" i="45"/>
  <c r="L1357" i="45"/>
  <c r="K1357" i="45"/>
  <c r="J1357" i="45"/>
  <c r="X1356" i="45"/>
  <c r="Y1356" i="45" s="1"/>
  <c r="W1356" i="45"/>
  <c r="V1356" i="45"/>
  <c r="U1356" i="45"/>
  <c r="T1356" i="45"/>
  <c r="Q1356" i="45"/>
  <c r="R1356" i="45" s="1"/>
  <c r="S1356" i="45" s="1"/>
  <c r="P1356" i="45"/>
  <c r="N1356" i="45"/>
  <c r="M1356" i="45"/>
  <c r="L1356" i="45"/>
  <c r="K1356" i="45"/>
  <c r="J1356" i="45"/>
  <c r="X1355" i="45"/>
  <c r="W1355" i="45"/>
  <c r="V1355" i="45"/>
  <c r="Y1355" i="45" s="1"/>
  <c r="U1355" i="45"/>
  <c r="Q1355" i="45"/>
  <c r="R1355" i="45" s="1"/>
  <c r="S1355" i="45" s="1"/>
  <c r="P1355" i="45"/>
  <c r="N1355" i="45"/>
  <c r="M1355" i="45"/>
  <c r="L1355" i="45"/>
  <c r="K1355" i="45"/>
  <c r="J1355" i="45"/>
  <c r="X1354" i="45"/>
  <c r="Y1354" i="45" s="1"/>
  <c r="W1354" i="45"/>
  <c r="V1354" i="45"/>
  <c r="U1354" i="45"/>
  <c r="T1354" i="45"/>
  <c r="S1354" i="45"/>
  <c r="Q1354" i="45"/>
  <c r="R1354" i="45" s="1"/>
  <c r="P1354" i="45"/>
  <c r="N1354" i="45"/>
  <c r="M1354" i="45"/>
  <c r="L1354" i="45"/>
  <c r="K1354" i="45"/>
  <c r="J1354" i="45"/>
  <c r="X1353" i="45"/>
  <c r="W1353" i="45"/>
  <c r="V1353" i="45"/>
  <c r="U1353" i="45"/>
  <c r="S1353" i="45"/>
  <c r="Q1353" i="45"/>
  <c r="R1353" i="45" s="1"/>
  <c r="T1353" i="45" s="1"/>
  <c r="P1353" i="45"/>
  <c r="N1353" i="45"/>
  <c r="M1353" i="45"/>
  <c r="L1353" i="45"/>
  <c r="K1353" i="45"/>
  <c r="J1353" i="45"/>
  <c r="X1352" i="45"/>
  <c r="W1352" i="45"/>
  <c r="V1352" i="45"/>
  <c r="Y1352" i="45" s="1"/>
  <c r="U1352" i="45"/>
  <c r="Q1352" i="45"/>
  <c r="R1352" i="45" s="1"/>
  <c r="P1352" i="45"/>
  <c r="N1352" i="45"/>
  <c r="M1352" i="45"/>
  <c r="L1352" i="45"/>
  <c r="K1352" i="45"/>
  <c r="J1352" i="45"/>
  <c r="Y1351" i="45"/>
  <c r="X1351" i="45"/>
  <c r="W1351" i="45"/>
  <c r="V1351" i="45"/>
  <c r="U1351" i="45"/>
  <c r="Q1351" i="45"/>
  <c r="R1351" i="45" s="1"/>
  <c r="P1351" i="45"/>
  <c r="N1351" i="45"/>
  <c r="M1351" i="45"/>
  <c r="L1351" i="45"/>
  <c r="K1351" i="45"/>
  <c r="J1351" i="45"/>
  <c r="X1350" i="45"/>
  <c r="Y1350" i="45" s="1"/>
  <c r="W1350" i="45"/>
  <c r="V1350" i="45"/>
  <c r="U1350" i="45"/>
  <c r="T1350" i="45"/>
  <c r="S1350" i="45"/>
  <c r="Q1350" i="45"/>
  <c r="R1350" i="45" s="1"/>
  <c r="P1350" i="45"/>
  <c r="N1350" i="45"/>
  <c r="M1350" i="45"/>
  <c r="L1350" i="45"/>
  <c r="K1350" i="45"/>
  <c r="J1350" i="45"/>
  <c r="X1349" i="45"/>
  <c r="W1349" i="45"/>
  <c r="V1349" i="45"/>
  <c r="Y1349" i="45" s="1"/>
  <c r="U1349" i="45"/>
  <c r="S1349" i="45"/>
  <c r="T1349" i="45" s="1"/>
  <c r="Q1349" i="45"/>
  <c r="R1349" i="45" s="1"/>
  <c r="P1349" i="45"/>
  <c r="N1349" i="45"/>
  <c r="M1349" i="45"/>
  <c r="L1349" i="45"/>
  <c r="K1349" i="45"/>
  <c r="J1349" i="45"/>
  <c r="X1348" i="45"/>
  <c r="W1348" i="45"/>
  <c r="V1348" i="45"/>
  <c r="Y1348" i="45" s="1"/>
  <c r="U1348" i="45"/>
  <c r="Q1348" i="45"/>
  <c r="R1348" i="45" s="1"/>
  <c r="P1348" i="45"/>
  <c r="N1348" i="45"/>
  <c r="M1348" i="45"/>
  <c r="L1348" i="45"/>
  <c r="K1348" i="45"/>
  <c r="J1348" i="45"/>
  <c r="Y1347" i="45"/>
  <c r="X1347" i="45"/>
  <c r="W1347" i="45"/>
  <c r="V1347" i="45"/>
  <c r="U1347" i="45"/>
  <c r="Q1347" i="45"/>
  <c r="R1347" i="45" s="1"/>
  <c r="P1347" i="45"/>
  <c r="N1347" i="45"/>
  <c r="M1347" i="45"/>
  <c r="L1347" i="45"/>
  <c r="K1347" i="45"/>
  <c r="J1347" i="45"/>
  <c r="X1346" i="45"/>
  <c r="Y1346" i="45" s="1"/>
  <c r="W1346" i="45"/>
  <c r="V1346" i="45"/>
  <c r="U1346" i="45"/>
  <c r="Q1346" i="45"/>
  <c r="R1346" i="45" s="1"/>
  <c r="S1346" i="45" s="1"/>
  <c r="P1346" i="45"/>
  <c r="N1346" i="45"/>
  <c r="M1346" i="45"/>
  <c r="L1346" i="45"/>
  <c r="K1346" i="45"/>
  <c r="J1346" i="45"/>
  <c r="X1345" i="45"/>
  <c r="Y1345" i="45" s="1"/>
  <c r="W1345" i="45"/>
  <c r="V1345" i="45"/>
  <c r="U1345" i="45"/>
  <c r="Q1345" i="45"/>
  <c r="R1345" i="45" s="1"/>
  <c r="S1345" i="45" s="1"/>
  <c r="P1345" i="45"/>
  <c r="N1345" i="45"/>
  <c r="M1345" i="45"/>
  <c r="L1345" i="45"/>
  <c r="K1345" i="45"/>
  <c r="J1345" i="45"/>
  <c r="X1344" i="45"/>
  <c r="Y1344" i="45" s="1"/>
  <c r="W1344" i="45"/>
  <c r="V1344" i="45"/>
  <c r="U1344" i="45"/>
  <c r="Q1344" i="45"/>
  <c r="R1344" i="45" s="1"/>
  <c r="S1344" i="45" s="1"/>
  <c r="P1344" i="45"/>
  <c r="N1344" i="45"/>
  <c r="M1344" i="45"/>
  <c r="L1344" i="45"/>
  <c r="K1344" i="45"/>
  <c r="J1344" i="45"/>
  <c r="X1343" i="45"/>
  <c r="Y1343" i="45" s="1"/>
  <c r="W1343" i="45"/>
  <c r="V1343" i="45"/>
  <c r="U1343" i="45"/>
  <c r="Q1343" i="45"/>
  <c r="R1343" i="45" s="1"/>
  <c r="S1343" i="45" s="1"/>
  <c r="P1343" i="45"/>
  <c r="N1343" i="45"/>
  <c r="M1343" i="45"/>
  <c r="L1343" i="45"/>
  <c r="K1343" i="45"/>
  <c r="J1343" i="45"/>
  <c r="X1342" i="45"/>
  <c r="Y1342" i="45" s="1"/>
  <c r="W1342" i="45"/>
  <c r="V1342" i="45"/>
  <c r="U1342" i="45"/>
  <c r="Q1342" i="45"/>
  <c r="R1342" i="45" s="1"/>
  <c r="S1342" i="45" s="1"/>
  <c r="P1342" i="45"/>
  <c r="N1342" i="45"/>
  <c r="M1342" i="45"/>
  <c r="L1342" i="45"/>
  <c r="K1342" i="45"/>
  <c r="J1342" i="45"/>
  <c r="X1341" i="45"/>
  <c r="Y1341" i="45" s="1"/>
  <c r="W1341" i="45"/>
  <c r="V1341" i="45"/>
  <c r="U1341" i="45"/>
  <c r="Q1341" i="45"/>
  <c r="R1341" i="45" s="1"/>
  <c r="S1341" i="45" s="1"/>
  <c r="P1341" i="45"/>
  <c r="N1341" i="45"/>
  <c r="M1341" i="45"/>
  <c r="L1341" i="45"/>
  <c r="K1341" i="45"/>
  <c r="J1341" i="45"/>
  <c r="X1340" i="45"/>
  <c r="Y1340" i="45" s="1"/>
  <c r="W1340" i="45"/>
  <c r="V1340" i="45"/>
  <c r="U1340" i="45"/>
  <c r="Q1340" i="45"/>
  <c r="R1340" i="45" s="1"/>
  <c r="S1340" i="45" s="1"/>
  <c r="P1340" i="45"/>
  <c r="N1340" i="45"/>
  <c r="M1340" i="45"/>
  <c r="L1340" i="45"/>
  <c r="K1340" i="45"/>
  <c r="J1340" i="45"/>
  <c r="X1339" i="45"/>
  <c r="Y1339" i="45" s="1"/>
  <c r="W1339" i="45"/>
  <c r="V1339" i="45"/>
  <c r="U1339" i="45"/>
  <c r="Q1339" i="45"/>
  <c r="R1339" i="45" s="1"/>
  <c r="S1339" i="45" s="1"/>
  <c r="P1339" i="45"/>
  <c r="N1339" i="45"/>
  <c r="M1339" i="45"/>
  <c r="L1339" i="45"/>
  <c r="K1339" i="45"/>
  <c r="J1339" i="45"/>
  <c r="X1338" i="45"/>
  <c r="Y1338" i="45" s="1"/>
  <c r="W1338" i="45"/>
  <c r="V1338" i="45"/>
  <c r="U1338" i="45"/>
  <c r="Q1338" i="45"/>
  <c r="R1338" i="45" s="1"/>
  <c r="S1338" i="45" s="1"/>
  <c r="P1338" i="45"/>
  <c r="N1338" i="45"/>
  <c r="M1338" i="45"/>
  <c r="L1338" i="45"/>
  <c r="K1338" i="45"/>
  <c r="J1338" i="45"/>
  <c r="X1337" i="45"/>
  <c r="Y1337" i="45" s="1"/>
  <c r="W1337" i="45"/>
  <c r="V1337" i="45"/>
  <c r="U1337" i="45"/>
  <c r="Q1337" i="45"/>
  <c r="R1337" i="45" s="1"/>
  <c r="S1337" i="45" s="1"/>
  <c r="P1337" i="45"/>
  <c r="N1337" i="45"/>
  <c r="M1337" i="45"/>
  <c r="L1337" i="45"/>
  <c r="K1337" i="45"/>
  <c r="J1337" i="45"/>
  <c r="X1336" i="45"/>
  <c r="Y1336" i="45" s="1"/>
  <c r="W1336" i="45"/>
  <c r="V1336" i="45"/>
  <c r="U1336" i="45"/>
  <c r="Q1336" i="45"/>
  <c r="R1336" i="45" s="1"/>
  <c r="S1336" i="45" s="1"/>
  <c r="P1336" i="45"/>
  <c r="N1336" i="45"/>
  <c r="M1336" i="45"/>
  <c r="L1336" i="45"/>
  <c r="K1336" i="45"/>
  <c r="J1336" i="45"/>
  <c r="X1335" i="45"/>
  <c r="Y1335" i="45" s="1"/>
  <c r="W1335" i="45"/>
  <c r="V1335" i="45"/>
  <c r="U1335" i="45"/>
  <c r="Q1335" i="45"/>
  <c r="R1335" i="45" s="1"/>
  <c r="S1335" i="45" s="1"/>
  <c r="P1335" i="45"/>
  <c r="N1335" i="45"/>
  <c r="M1335" i="45"/>
  <c r="L1335" i="45"/>
  <c r="K1335" i="45"/>
  <c r="J1335" i="45"/>
  <c r="X1334" i="45"/>
  <c r="Y1334" i="45" s="1"/>
  <c r="W1334" i="45"/>
  <c r="V1334" i="45"/>
  <c r="U1334" i="45"/>
  <c r="Q1334" i="45"/>
  <c r="R1334" i="45" s="1"/>
  <c r="S1334" i="45" s="1"/>
  <c r="P1334" i="45"/>
  <c r="N1334" i="45"/>
  <c r="M1334" i="45"/>
  <c r="L1334" i="45"/>
  <c r="K1334" i="45"/>
  <c r="J1334" i="45"/>
  <c r="X1333" i="45"/>
  <c r="Y1333" i="45" s="1"/>
  <c r="W1333" i="45"/>
  <c r="V1333" i="45"/>
  <c r="U1333" i="45"/>
  <c r="Q1333" i="45"/>
  <c r="R1333" i="45" s="1"/>
  <c r="S1333" i="45" s="1"/>
  <c r="P1333" i="45"/>
  <c r="N1333" i="45"/>
  <c r="M1333" i="45"/>
  <c r="L1333" i="45"/>
  <c r="K1333" i="45"/>
  <c r="J1333" i="45"/>
  <c r="X1332" i="45"/>
  <c r="Y1332" i="45" s="1"/>
  <c r="W1332" i="45"/>
  <c r="V1332" i="45"/>
  <c r="U1332" i="45"/>
  <c r="Q1332" i="45"/>
  <c r="R1332" i="45" s="1"/>
  <c r="S1332" i="45" s="1"/>
  <c r="P1332" i="45"/>
  <c r="N1332" i="45"/>
  <c r="M1332" i="45"/>
  <c r="L1332" i="45"/>
  <c r="K1332" i="45"/>
  <c r="J1332" i="45"/>
  <c r="X1331" i="45"/>
  <c r="Y1331" i="45" s="1"/>
  <c r="W1331" i="45"/>
  <c r="V1331" i="45"/>
  <c r="U1331" i="45"/>
  <c r="Q1331" i="45"/>
  <c r="R1331" i="45" s="1"/>
  <c r="S1331" i="45" s="1"/>
  <c r="P1331" i="45"/>
  <c r="N1331" i="45"/>
  <c r="M1331" i="45"/>
  <c r="L1331" i="45"/>
  <c r="K1331" i="45"/>
  <c r="J1331" i="45"/>
  <c r="X1330" i="45"/>
  <c r="Y1330" i="45" s="1"/>
  <c r="W1330" i="45"/>
  <c r="V1330" i="45"/>
  <c r="U1330" i="45"/>
  <c r="Q1330" i="45"/>
  <c r="R1330" i="45" s="1"/>
  <c r="S1330" i="45" s="1"/>
  <c r="P1330" i="45"/>
  <c r="N1330" i="45"/>
  <c r="M1330" i="45"/>
  <c r="L1330" i="45"/>
  <c r="K1330" i="45"/>
  <c r="J1330" i="45"/>
  <c r="X1329" i="45"/>
  <c r="Y1329" i="45" s="1"/>
  <c r="W1329" i="45"/>
  <c r="V1329" i="45"/>
  <c r="U1329" i="45"/>
  <c r="Q1329" i="45"/>
  <c r="R1329" i="45" s="1"/>
  <c r="S1329" i="45" s="1"/>
  <c r="P1329" i="45"/>
  <c r="N1329" i="45"/>
  <c r="M1329" i="45"/>
  <c r="L1329" i="45"/>
  <c r="K1329" i="45"/>
  <c r="J1329" i="45"/>
  <c r="X1328" i="45"/>
  <c r="Y1328" i="45" s="1"/>
  <c r="W1328" i="45"/>
  <c r="V1328" i="45"/>
  <c r="U1328" i="45"/>
  <c r="Q1328" i="45"/>
  <c r="R1328" i="45" s="1"/>
  <c r="S1328" i="45" s="1"/>
  <c r="P1328" i="45"/>
  <c r="N1328" i="45"/>
  <c r="M1328" i="45"/>
  <c r="L1328" i="45"/>
  <c r="K1328" i="45"/>
  <c r="J1328" i="45"/>
  <c r="X1327" i="45"/>
  <c r="Y1327" i="45" s="1"/>
  <c r="W1327" i="45"/>
  <c r="V1327" i="45"/>
  <c r="U1327" i="45"/>
  <c r="Q1327" i="45"/>
  <c r="R1327" i="45" s="1"/>
  <c r="S1327" i="45" s="1"/>
  <c r="P1327" i="45"/>
  <c r="N1327" i="45"/>
  <c r="M1327" i="45"/>
  <c r="L1327" i="45"/>
  <c r="K1327" i="45"/>
  <c r="J1327" i="45"/>
  <c r="X1326" i="45"/>
  <c r="Y1326" i="45" s="1"/>
  <c r="W1326" i="45"/>
  <c r="V1326" i="45"/>
  <c r="U1326" i="45"/>
  <c r="Q1326" i="45"/>
  <c r="R1326" i="45" s="1"/>
  <c r="S1326" i="45" s="1"/>
  <c r="P1326" i="45"/>
  <c r="N1326" i="45"/>
  <c r="M1326" i="45"/>
  <c r="L1326" i="45"/>
  <c r="K1326" i="45"/>
  <c r="J1326" i="45"/>
  <c r="X1325" i="45"/>
  <c r="Y1325" i="45" s="1"/>
  <c r="W1325" i="45"/>
  <c r="V1325" i="45"/>
  <c r="U1325" i="45"/>
  <c r="Q1325" i="45"/>
  <c r="R1325" i="45" s="1"/>
  <c r="S1325" i="45" s="1"/>
  <c r="P1325" i="45"/>
  <c r="N1325" i="45"/>
  <c r="M1325" i="45"/>
  <c r="L1325" i="45"/>
  <c r="K1325" i="45"/>
  <c r="J1325" i="45"/>
  <c r="X1324" i="45"/>
  <c r="Y1324" i="45" s="1"/>
  <c r="W1324" i="45"/>
  <c r="V1324" i="45"/>
  <c r="U1324" i="45"/>
  <c r="Q1324" i="45"/>
  <c r="R1324" i="45" s="1"/>
  <c r="S1324" i="45" s="1"/>
  <c r="P1324" i="45"/>
  <c r="N1324" i="45"/>
  <c r="M1324" i="45"/>
  <c r="L1324" i="45"/>
  <c r="K1324" i="45"/>
  <c r="J1324" i="45"/>
  <c r="X1323" i="45"/>
  <c r="Y1323" i="45" s="1"/>
  <c r="W1323" i="45"/>
  <c r="V1323" i="45"/>
  <c r="U1323" i="45"/>
  <c r="Q1323" i="45"/>
  <c r="R1323" i="45" s="1"/>
  <c r="S1323" i="45" s="1"/>
  <c r="P1323" i="45"/>
  <c r="N1323" i="45"/>
  <c r="M1323" i="45"/>
  <c r="L1323" i="45"/>
  <c r="K1323" i="45"/>
  <c r="J1323" i="45"/>
  <c r="X1322" i="45"/>
  <c r="Y1322" i="45" s="1"/>
  <c r="W1322" i="45"/>
  <c r="V1322" i="45"/>
  <c r="U1322" i="45"/>
  <c r="T1322" i="45"/>
  <c r="Q1322" i="45"/>
  <c r="R1322" i="45" s="1"/>
  <c r="S1322" i="45" s="1"/>
  <c r="P1322" i="45"/>
  <c r="N1322" i="45"/>
  <c r="M1322" i="45"/>
  <c r="L1322" i="45"/>
  <c r="K1322" i="45"/>
  <c r="J1322" i="45"/>
  <c r="X1321" i="45"/>
  <c r="Y1321" i="45" s="1"/>
  <c r="W1321" i="45"/>
  <c r="V1321" i="45"/>
  <c r="U1321" i="45"/>
  <c r="T1321" i="45"/>
  <c r="Q1321" i="45"/>
  <c r="R1321" i="45" s="1"/>
  <c r="S1321" i="45" s="1"/>
  <c r="P1321" i="45"/>
  <c r="N1321" i="45"/>
  <c r="M1321" i="45"/>
  <c r="L1321" i="45"/>
  <c r="K1321" i="45"/>
  <c r="J1321" i="45"/>
  <c r="X1320" i="45"/>
  <c r="W1320" i="45"/>
  <c r="V1320" i="45"/>
  <c r="U1320" i="45"/>
  <c r="Q1320" i="45"/>
  <c r="R1320" i="45" s="1"/>
  <c r="S1320" i="45" s="1"/>
  <c r="P1320" i="45"/>
  <c r="N1320" i="45"/>
  <c r="M1320" i="45"/>
  <c r="L1320" i="45"/>
  <c r="K1320" i="45"/>
  <c r="J1320" i="45"/>
  <c r="X1319" i="45"/>
  <c r="W1319" i="45"/>
  <c r="V1319" i="45"/>
  <c r="U1319" i="45"/>
  <c r="Q1319" i="45"/>
  <c r="R1319" i="45" s="1"/>
  <c r="S1319" i="45" s="1"/>
  <c r="P1319" i="45"/>
  <c r="N1319" i="45"/>
  <c r="M1319" i="45"/>
  <c r="L1319" i="45"/>
  <c r="K1319" i="45"/>
  <c r="J1319" i="45"/>
  <c r="X1318" i="45"/>
  <c r="Y1318" i="45" s="1"/>
  <c r="W1318" i="45"/>
  <c r="V1318" i="45"/>
  <c r="U1318" i="45"/>
  <c r="T1318" i="45"/>
  <c r="Q1318" i="45"/>
  <c r="R1318" i="45" s="1"/>
  <c r="S1318" i="45" s="1"/>
  <c r="P1318" i="45"/>
  <c r="N1318" i="45"/>
  <c r="M1318" i="45"/>
  <c r="L1318" i="45"/>
  <c r="K1318" i="45"/>
  <c r="J1318" i="45"/>
  <c r="X1317" i="45"/>
  <c r="Y1317" i="45" s="1"/>
  <c r="W1317" i="45"/>
  <c r="V1317" i="45"/>
  <c r="U1317" i="45"/>
  <c r="T1317" i="45"/>
  <c r="Q1317" i="45"/>
  <c r="R1317" i="45" s="1"/>
  <c r="S1317" i="45" s="1"/>
  <c r="P1317" i="45"/>
  <c r="N1317" i="45"/>
  <c r="M1317" i="45"/>
  <c r="L1317" i="45"/>
  <c r="K1317" i="45"/>
  <c r="J1317" i="45"/>
  <c r="X1316" i="45"/>
  <c r="W1316" i="45"/>
  <c r="V1316" i="45"/>
  <c r="U1316" i="45"/>
  <c r="Q1316" i="45"/>
  <c r="R1316" i="45" s="1"/>
  <c r="S1316" i="45" s="1"/>
  <c r="P1316" i="45"/>
  <c r="N1316" i="45"/>
  <c r="M1316" i="45"/>
  <c r="L1316" i="45"/>
  <c r="K1316" i="45"/>
  <c r="J1316" i="45"/>
  <c r="X1315" i="45"/>
  <c r="W1315" i="45"/>
  <c r="V1315" i="45"/>
  <c r="U1315" i="45"/>
  <c r="Q1315" i="45"/>
  <c r="R1315" i="45" s="1"/>
  <c r="S1315" i="45" s="1"/>
  <c r="P1315" i="45"/>
  <c r="N1315" i="45"/>
  <c r="M1315" i="45"/>
  <c r="L1315" i="45"/>
  <c r="K1315" i="45"/>
  <c r="J1315" i="45"/>
  <c r="Y1314" i="45"/>
  <c r="X1314" i="45"/>
  <c r="W1314" i="45"/>
  <c r="V1314" i="45"/>
  <c r="U1314" i="45"/>
  <c r="T1314" i="45"/>
  <c r="Q1314" i="45"/>
  <c r="R1314" i="45" s="1"/>
  <c r="S1314" i="45" s="1"/>
  <c r="P1314" i="45"/>
  <c r="N1314" i="45"/>
  <c r="M1314" i="45"/>
  <c r="L1314" i="45"/>
  <c r="K1314" i="45"/>
  <c r="J1314" i="45"/>
  <c r="X1313" i="45"/>
  <c r="Y1313" i="45" s="1"/>
  <c r="W1313" i="45"/>
  <c r="V1313" i="45"/>
  <c r="U1313" i="45"/>
  <c r="Q1313" i="45"/>
  <c r="R1313" i="45" s="1"/>
  <c r="S1313" i="45" s="1"/>
  <c r="P1313" i="45"/>
  <c r="N1313" i="45"/>
  <c r="M1313" i="45"/>
  <c r="L1313" i="45"/>
  <c r="K1313" i="45"/>
  <c r="J1313" i="45"/>
  <c r="Y1312" i="45"/>
  <c r="X1312" i="45"/>
  <c r="W1312" i="45"/>
  <c r="V1312" i="45"/>
  <c r="U1312" i="45"/>
  <c r="T1312" i="45"/>
  <c r="Q1312" i="45"/>
  <c r="R1312" i="45" s="1"/>
  <c r="S1312" i="45" s="1"/>
  <c r="P1312" i="45"/>
  <c r="N1312" i="45"/>
  <c r="M1312" i="45"/>
  <c r="L1312" i="45"/>
  <c r="K1312" i="45"/>
  <c r="J1312" i="45"/>
  <c r="X1311" i="45"/>
  <c r="Y1311" i="45" s="1"/>
  <c r="W1311" i="45"/>
  <c r="V1311" i="45"/>
  <c r="U1311" i="45"/>
  <c r="Q1311" i="45"/>
  <c r="R1311" i="45" s="1"/>
  <c r="S1311" i="45" s="1"/>
  <c r="P1311" i="45"/>
  <c r="N1311" i="45"/>
  <c r="M1311" i="45"/>
  <c r="L1311" i="45"/>
  <c r="K1311" i="45"/>
  <c r="J1311" i="45"/>
  <c r="Y1310" i="45"/>
  <c r="X1310" i="45"/>
  <c r="W1310" i="45"/>
  <c r="V1310" i="45"/>
  <c r="U1310" i="45"/>
  <c r="T1310" i="45"/>
  <c r="Q1310" i="45"/>
  <c r="R1310" i="45" s="1"/>
  <c r="S1310" i="45" s="1"/>
  <c r="P1310" i="45"/>
  <c r="N1310" i="45"/>
  <c r="M1310" i="45"/>
  <c r="L1310" i="45"/>
  <c r="K1310" i="45"/>
  <c r="J1310" i="45"/>
  <c r="X1309" i="45"/>
  <c r="W1309" i="45"/>
  <c r="V1309" i="45"/>
  <c r="Y1309" i="45" s="1"/>
  <c r="U1309" i="45"/>
  <c r="Q1309" i="45"/>
  <c r="R1309" i="45" s="1"/>
  <c r="S1309" i="45" s="1"/>
  <c r="P1309" i="45"/>
  <c r="N1309" i="45"/>
  <c r="M1309" i="45"/>
  <c r="L1309" i="45"/>
  <c r="K1309" i="45"/>
  <c r="J1309" i="45"/>
  <c r="Y1308" i="45"/>
  <c r="X1308" i="45"/>
  <c r="W1308" i="45"/>
  <c r="V1308" i="45"/>
  <c r="U1308" i="45"/>
  <c r="T1308" i="45"/>
  <c r="Q1308" i="45"/>
  <c r="R1308" i="45" s="1"/>
  <c r="S1308" i="45" s="1"/>
  <c r="P1308" i="45"/>
  <c r="N1308" i="45"/>
  <c r="M1308" i="45"/>
  <c r="L1308" i="45"/>
  <c r="K1308" i="45"/>
  <c r="J1308" i="45"/>
  <c r="X1307" i="45"/>
  <c r="W1307" i="45"/>
  <c r="V1307" i="45"/>
  <c r="Y1307" i="45" s="1"/>
  <c r="U1307" i="45"/>
  <c r="Q1307" i="45"/>
  <c r="R1307" i="45" s="1"/>
  <c r="S1307" i="45" s="1"/>
  <c r="P1307" i="45"/>
  <c r="N1307" i="45"/>
  <c r="M1307" i="45"/>
  <c r="L1307" i="45"/>
  <c r="K1307" i="45"/>
  <c r="J1307" i="45"/>
  <c r="Y1306" i="45"/>
  <c r="X1306" i="45"/>
  <c r="W1306" i="45"/>
  <c r="V1306" i="45"/>
  <c r="U1306" i="45"/>
  <c r="T1306" i="45"/>
  <c r="Q1306" i="45"/>
  <c r="R1306" i="45" s="1"/>
  <c r="S1306" i="45" s="1"/>
  <c r="P1306" i="45"/>
  <c r="N1306" i="45"/>
  <c r="M1306" i="45"/>
  <c r="L1306" i="45"/>
  <c r="K1306" i="45"/>
  <c r="J1306" i="45"/>
  <c r="X1305" i="45"/>
  <c r="W1305" i="45"/>
  <c r="V1305" i="45"/>
  <c r="Y1305" i="45" s="1"/>
  <c r="U1305" i="45"/>
  <c r="Q1305" i="45"/>
  <c r="R1305" i="45" s="1"/>
  <c r="S1305" i="45" s="1"/>
  <c r="P1305" i="45"/>
  <c r="N1305" i="45"/>
  <c r="M1305" i="45"/>
  <c r="L1305" i="45"/>
  <c r="K1305" i="45"/>
  <c r="J1305" i="45"/>
  <c r="Y1304" i="45"/>
  <c r="X1304" i="45"/>
  <c r="W1304" i="45"/>
  <c r="V1304" i="45"/>
  <c r="U1304" i="45"/>
  <c r="T1304" i="45"/>
  <c r="Q1304" i="45"/>
  <c r="R1304" i="45" s="1"/>
  <c r="S1304" i="45" s="1"/>
  <c r="P1304" i="45"/>
  <c r="N1304" i="45"/>
  <c r="M1304" i="45"/>
  <c r="L1304" i="45"/>
  <c r="K1304" i="45"/>
  <c r="J1304" i="45"/>
  <c r="X1303" i="45"/>
  <c r="W1303" i="45"/>
  <c r="V1303" i="45"/>
  <c r="Y1303" i="45" s="1"/>
  <c r="U1303" i="45"/>
  <c r="S1303" i="45"/>
  <c r="T1303" i="45" s="1"/>
  <c r="Q1303" i="45"/>
  <c r="R1303" i="45" s="1"/>
  <c r="P1303" i="45"/>
  <c r="N1303" i="45"/>
  <c r="M1303" i="45"/>
  <c r="L1303" i="45"/>
  <c r="K1303" i="45"/>
  <c r="J1303" i="45"/>
  <c r="X1302" i="45"/>
  <c r="W1302" i="45"/>
  <c r="V1302" i="45"/>
  <c r="Y1302" i="45" s="1"/>
  <c r="U1302" i="45"/>
  <c r="Q1302" i="45"/>
  <c r="R1302" i="45" s="1"/>
  <c r="P1302" i="45"/>
  <c r="N1302" i="45"/>
  <c r="M1302" i="45"/>
  <c r="L1302" i="45"/>
  <c r="K1302" i="45"/>
  <c r="J1302" i="45"/>
  <c r="Y1301" i="45"/>
  <c r="X1301" i="45"/>
  <c r="W1301" i="45"/>
  <c r="V1301" i="45"/>
  <c r="U1301" i="45"/>
  <c r="Q1301" i="45"/>
  <c r="R1301" i="45" s="1"/>
  <c r="P1301" i="45"/>
  <c r="N1301" i="45"/>
  <c r="M1301" i="45"/>
  <c r="L1301" i="45"/>
  <c r="K1301" i="45"/>
  <c r="J1301" i="45"/>
  <c r="X1300" i="45"/>
  <c r="Y1300" i="45" s="1"/>
  <c r="W1300" i="45"/>
  <c r="V1300" i="45"/>
  <c r="U1300" i="45"/>
  <c r="T1300" i="45"/>
  <c r="S1300" i="45"/>
  <c r="Q1300" i="45"/>
  <c r="R1300" i="45" s="1"/>
  <c r="P1300" i="45"/>
  <c r="N1300" i="45"/>
  <c r="M1300" i="45"/>
  <c r="L1300" i="45"/>
  <c r="K1300" i="45"/>
  <c r="J1300" i="45"/>
  <c r="X1299" i="45"/>
  <c r="W1299" i="45"/>
  <c r="V1299" i="45"/>
  <c r="Y1299" i="45" s="1"/>
  <c r="U1299" i="45"/>
  <c r="S1299" i="45"/>
  <c r="Q1299" i="45"/>
  <c r="R1299" i="45" s="1"/>
  <c r="T1299" i="45" s="1"/>
  <c r="P1299" i="45"/>
  <c r="N1299" i="45"/>
  <c r="M1299" i="45"/>
  <c r="L1299" i="45"/>
  <c r="K1299" i="45"/>
  <c r="J1299" i="45"/>
  <c r="X1298" i="45"/>
  <c r="W1298" i="45"/>
  <c r="V1298" i="45"/>
  <c r="Y1298" i="45" s="1"/>
  <c r="U1298" i="45"/>
  <c r="Q1298" i="45"/>
  <c r="R1298" i="45" s="1"/>
  <c r="S1298" i="45" s="1"/>
  <c r="P1298" i="45"/>
  <c r="N1298" i="45"/>
  <c r="M1298" i="45"/>
  <c r="L1298" i="45"/>
  <c r="K1298" i="45"/>
  <c r="J1298" i="45"/>
  <c r="Y1297" i="45"/>
  <c r="X1297" i="45"/>
  <c r="W1297" i="45"/>
  <c r="V1297" i="45"/>
  <c r="U1297" i="45"/>
  <c r="Q1297" i="45"/>
  <c r="R1297" i="45" s="1"/>
  <c r="P1297" i="45"/>
  <c r="N1297" i="45"/>
  <c r="M1297" i="45"/>
  <c r="L1297" i="45"/>
  <c r="K1297" i="45"/>
  <c r="J1297" i="45"/>
  <c r="X1296" i="45"/>
  <c r="Y1296" i="45" s="1"/>
  <c r="W1296" i="45"/>
  <c r="V1296" i="45"/>
  <c r="U1296" i="45"/>
  <c r="T1296" i="45"/>
  <c r="S1296" i="45"/>
  <c r="Q1296" i="45"/>
  <c r="R1296" i="45" s="1"/>
  <c r="P1296" i="45"/>
  <c r="N1296" i="45"/>
  <c r="M1296" i="45"/>
  <c r="L1296" i="45"/>
  <c r="K1296" i="45"/>
  <c r="J1296" i="45"/>
  <c r="X1295" i="45"/>
  <c r="W1295" i="45"/>
  <c r="V1295" i="45"/>
  <c r="Y1295" i="45" s="1"/>
  <c r="U1295" i="45"/>
  <c r="S1295" i="45"/>
  <c r="T1295" i="45" s="1"/>
  <c r="Q1295" i="45"/>
  <c r="R1295" i="45" s="1"/>
  <c r="P1295" i="45"/>
  <c r="N1295" i="45"/>
  <c r="M1295" i="45"/>
  <c r="L1295" i="45"/>
  <c r="K1295" i="45"/>
  <c r="J1295" i="45"/>
  <c r="X1294" i="45"/>
  <c r="W1294" i="45"/>
  <c r="V1294" i="45"/>
  <c r="Y1294" i="45" s="1"/>
  <c r="U1294" i="45"/>
  <c r="Q1294" i="45"/>
  <c r="R1294" i="45" s="1"/>
  <c r="P1294" i="45"/>
  <c r="N1294" i="45"/>
  <c r="M1294" i="45"/>
  <c r="L1294" i="45"/>
  <c r="K1294" i="45"/>
  <c r="J1294" i="45"/>
  <c r="Y1293" i="45"/>
  <c r="X1293" i="45"/>
  <c r="W1293" i="45"/>
  <c r="V1293" i="45"/>
  <c r="U1293" i="45"/>
  <c r="Q1293" i="45"/>
  <c r="R1293" i="45" s="1"/>
  <c r="P1293" i="45"/>
  <c r="N1293" i="45"/>
  <c r="M1293" i="45"/>
  <c r="L1293" i="45"/>
  <c r="K1293" i="45"/>
  <c r="J1293" i="45"/>
  <c r="X1292" i="45"/>
  <c r="Y1292" i="45" s="1"/>
  <c r="W1292" i="45"/>
  <c r="V1292" i="45"/>
  <c r="U1292" i="45"/>
  <c r="T1292" i="45"/>
  <c r="S1292" i="45"/>
  <c r="Q1292" i="45"/>
  <c r="R1292" i="45" s="1"/>
  <c r="P1292" i="45"/>
  <c r="N1292" i="45"/>
  <c r="M1292" i="45"/>
  <c r="L1292" i="45"/>
  <c r="K1292" i="45"/>
  <c r="J1292" i="45"/>
  <c r="X1291" i="45"/>
  <c r="W1291" i="45"/>
  <c r="V1291" i="45"/>
  <c r="Y1291" i="45" s="1"/>
  <c r="U1291" i="45"/>
  <c r="S1291" i="45"/>
  <c r="T1291" i="45" s="1"/>
  <c r="Q1291" i="45"/>
  <c r="R1291" i="45" s="1"/>
  <c r="P1291" i="45"/>
  <c r="N1291" i="45"/>
  <c r="M1291" i="45"/>
  <c r="L1291" i="45"/>
  <c r="K1291" i="45"/>
  <c r="J1291" i="45"/>
  <c r="X1290" i="45"/>
  <c r="W1290" i="45"/>
  <c r="V1290" i="45"/>
  <c r="Y1290" i="45" s="1"/>
  <c r="U1290" i="45"/>
  <c r="Q1290" i="45"/>
  <c r="R1290" i="45" s="1"/>
  <c r="S1290" i="45" s="1"/>
  <c r="P1290" i="45"/>
  <c r="N1290" i="45"/>
  <c r="M1290" i="45"/>
  <c r="L1290" i="45"/>
  <c r="K1290" i="45"/>
  <c r="J1290" i="45"/>
  <c r="Y1289" i="45"/>
  <c r="X1289" i="45"/>
  <c r="W1289" i="45"/>
  <c r="V1289" i="45"/>
  <c r="U1289" i="45"/>
  <c r="Q1289" i="45"/>
  <c r="R1289" i="45" s="1"/>
  <c r="P1289" i="45"/>
  <c r="N1289" i="45"/>
  <c r="M1289" i="45"/>
  <c r="L1289" i="45"/>
  <c r="K1289" i="45"/>
  <c r="J1289" i="45"/>
  <c r="X1288" i="45"/>
  <c r="Y1288" i="45" s="1"/>
  <c r="W1288" i="45"/>
  <c r="V1288" i="45"/>
  <c r="U1288" i="45"/>
  <c r="T1288" i="45"/>
  <c r="S1288" i="45"/>
  <c r="Q1288" i="45"/>
  <c r="R1288" i="45" s="1"/>
  <c r="P1288" i="45"/>
  <c r="N1288" i="45"/>
  <c r="M1288" i="45"/>
  <c r="L1288" i="45"/>
  <c r="K1288" i="45"/>
  <c r="J1288" i="45"/>
  <c r="X1287" i="45"/>
  <c r="W1287" i="45"/>
  <c r="V1287" i="45"/>
  <c r="Y1287" i="45" s="1"/>
  <c r="U1287" i="45"/>
  <c r="S1287" i="45"/>
  <c r="T1287" i="45" s="1"/>
  <c r="Q1287" i="45"/>
  <c r="R1287" i="45" s="1"/>
  <c r="P1287" i="45"/>
  <c r="N1287" i="45"/>
  <c r="M1287" i="45"/>
  <c r="L1287" i="45"/>
  <c r="K1287" i="45"/>
  <c r="J1287" i="45"/>
  <c r="X1286" i="45"/>
  <c r="W1286" i="45"/>
  <c r="V1286" i="45"/>
  <c r="Y1286" i="45" s="1"/>
  <c r="U1286" i="45"/>
  <c r="Q1286" i="45"/>
  <c r="R1286" i="45" s="1"/>
  <c r="P1286" i="45"/>
  <c r="N1286" i="45"/>
  <c r="M1286" i="45"/>
  <c r="L1286" i="45"/>
  <c r="K1286" i="45"/>
  <c r="J1286" i="45"/>
  <c r="Y1285" i="45"/>
  <c r="X1285" i="45"/>
  <c r="W1285" i="45"/>
  <c r="V1285" i="45"/>
  <c r="U1285" i="45"/>
  <c r="Q1285" i="45"/>
  <c r="R1285" i="45" s="1"/>
  <c r="P1285" i="45"/>
  <c r="N1285" i="45"/>
  <c r="M1285" i="45"/>
  <c r="L1285" i="45"/>
  <c r="K1285" i="45"/>
  <c r="J1285" i="45"/>
  <c r="X1284" i="45"/>
  <c r="Y1284" i="45" s="1"/>
  <c r="W1284" i="45"/>
  <c r="V1284" i="45"/>
  <c r="U1284" i="45"/>
  <c r="T1284" i="45"/>
  <c r="S1284" i="45"/>
  <c r="Q1284" i="45"/>
  <c r="R1284" i="45" s="1"/>
  <c r="P1284" i="45"/>
  <c r="N1284" i="45"/>
  <c r="M1284" i="45"/>
  <c r="L1284" i="45"/>
  <c r="K1284" i="45"/>
  <c r="J1284" i="45"/>
  <c r="X1283" i="45"/>
  <c r="W1283" i="45"/>
  <c r="V1283" i="45"/>
  <c r="Y1283" i="45" s="1"/>
  <c r="U1283" i="45"/>
  <c r="S1283" i="45"/>
  <c r="T1283" i="45" s="1"/>
  <c r="Q1283" i="45"/>
  <c r="R1283" i="45" s="1"/>
  <c r="P1283" i="45"/>
  <c r="N1283" i="45"/>
  <c r="M1283" i="45"/>
  <c r="L1283" i="45"/>
  <c r="K1283" i="45"/>
  <c r="J1283" i="45"/>
  <c r="X1282" i="45"/>
  <c r="W1282" i="45"/>
  <c r="V1282" i="45"/>
  <c r="Y1282" i="45" s="1"/>
  <c r="U1282" i="45"/>
  <c r="Q1282" i="45"/>
  <c r="R1282" i="45" s="1"/>
  <c r="S1282" i="45" s="1"/>
  <c r="P1282" i="45"/>
  <c r="N1282" i="45"/>
  <c r="M1282" i="45"/>
  <c r="L1282" i="45"/>
  <c r="K1282" i="45"/>
  <c r="J1282" i="45"/>
  <c r="Y1281" i="45"/>
  <c r="X1281" i="45"/>
  <c r="W1281" i="45"/>
  <c r="V1281" i="45"/>
  <c r="U1281" i="45"/>
  <c r="Q1281" i="45"/>
  <c r="R1281" i="45" s="1"/>
  <c r="P1281" i="45"/>
  <c r="N1281" i="45"/>
  <c r="M1281" i="45"/>
  <c r="L1281" i="45"/>
  <c r="K1281" i="45"/>
  <c r="J1281" i="45"/>
  <c r="X1280" i="45"/>
  <c r="Y1280" i="45" s="1"/>
  <c r="W1280" i="45"/>
  <c r="V1280" i="45"/>
  <c r="U1280" i="45"/>
  <c r="T1280" i="45"/>
  <c r="S1280" i="45"/>
  <c r="Q1280" i="45"/>
  <c r="R1280" i="45" s="1"/>
  <c r="P1280" i="45"/>
  <c r="N1280" i="45"/>
  <c r="M1280" i="45"/>
  <c r="L1280" i="45"/>
  <c r="K1280" i="45"/>
  <c r="J1280" i="45"/>
  <c r="X1279" i="45"/>
  <c r="W1279" i="45"/>
  <c r="V1279" i="45"/>
  <c r="Y1279" i="45" s="1"/>
  <c r="U1279" i="45"/>
  <c r="S1279" i="45"/>
  <c r="T1279" i="45" s="1"/>
  <c r="Q1279" i="45"/>
  <c r="R1279" i="45" s="1"/>
  <c r="P1279" i="45"/>
  <c r="N1279" i="45"/>
  <c r="M1279" i="45"/>
  <c r="L1279" i="45"/>
  <c r="K1279" i="45"/>
  <c r="J1279" i="45"/>
  <c r="X1278" i="45"/>
  <c r="W1278" i="45"/>
  <c r="V1278" i="45"/>
  <c r="Y1278" i="45" s="1"/>
  <c r="U1278" i="45"/>
  <c r="Q1278" i="45"/>
  <c r="R1278" i="45" s="1"/>
  <c r="P1278" i="45"/>
  <c r="N1278" i="45"/>
  <c r="M1278" i="45"/>
  <c r="L1278" i="45"/>
  <c r="K1278" i="45"/>
  <c r="J1278" i="45"/>
  <c r="Y1277" i="45"/>
  <c r="X1277" i="45"/>
  <c r="W1277" i="45"/>
  <c r="V1277" i="45"/>
  <c r="U1277" i="45"/>
  <c r="Q1277" i="45"/>
  <c r="R1277" i="45" s="1"/>
  <c r="P1277" i="45"/>
  <c r="N1277" i="45"/>
  <c r="M1277" i="45"/>
  <c r="L1277" i="45"/>
  <c r="K1277" i="45"/>
  <c r="J1277" i="45"/>
  <c r="X1276" i="45"/>
  <c r="Y1276" i="45" s="1"/>
  <c r="W1276" i="45"/>
  <c r="V1276" i="45"/>
  <c r="U1276" i="45"/>
  <c r="T1276" i="45"/>
  <c r="S1276" i="45"/>
  <c r="Q1276" i="45"/>
  <c r="R1276" i="45" s="1"/>
  <c r="P1276" i="45"/>
  <c r="N1276" i="45"/>
  <c r="M1276" i="45"/>
  <c r="L1276" i="45"/>
  <c r="K1276" i="45"/>
  <c r="J1276" i="45"/>
  <c r="X1275" i="45"/>
  <c r="W1275" i="45"/>
  <c r="V1275" i="45"/>
  <c r="Y1275" i="45" s="1"/>
  <c r="U1275" i="45"/>
  <c r="S1275" i="45"/>
  <c r="Q1275" i="45"/>
  <c r="R1275" i="45" s="1"/>
  <c r="T1275" i="45" s="1"/>
  <c r="P1275" i="45"/>
  <c r="N1275" i="45"/>
  <c r="M1275" i="45"/>
  <c r="L1275" i="45"/>
  <c r="K1275" i="45"/>
  <c r="J1275" i="45"/>
  <c r="X1274" i="45"/>
  <c r="W1274" i="45"/>
  <c r="V1274" i="45"/>
  <c r="Y1274" i="45" s="1"/>
  <c r="U1274" i="45"/>
  <c r="Q1274" i="45"/>
  <c r="R1274" i="45" s="1"/>
  <c r="S1274" i="45" s="1"/>
  <c r="P1274" i="45"/>
  <c r="N1274" i="45"/>
  <c r="M1274" i="45"/>
  <c r="L1274" i="45"/>
  <c r="K1274" i="45"/>
  <c r="J1274" i="45"/>
  <c r="Y1273" i="45"/>
  <c r="X1273" i="45"/>
  <c r="W1273" i="45"/>
  <c r="V1273" i="45"/>
  <c r="U1273" i="45"/>
  <c r="Q1273" i="45"/>
  <c r="R1273" i="45" s="1"/>
  <c r="P1273" i="45"/>
  <c r="N1273" i="45"/>
  <c r="M1273" i="45"/>
  <c r="L1273" i="45"/>
  <c r="K1273" i="45"/>
  <c r="J1273" i="45"/>
  <c r="X1272" i="45"/>
  <c r="Y1272" i="45" s="1"/>
  <c r="W1272" i="45"/>
  <c r="V1272" i="45"/>
  <c r="U1272" i="45"/>
  <c r="T1272" i="45"/>
  <c r="S1272" i="45"/>
  <c r="Q1272" i="45"/>
  <c r="R1272" i="45" s="1"/>
  <c r="P1272" i="45"/>
  <c r="N1272" i="45"/>
  <c r="M1272" i="45"/>
  <c r="L1272" i="45"/>
  <c r="K1272" i="45"/>
  <c r="J1272" i="45"/>
  <c r="X1271" i="45"/>
  <c r="W1271" i="45"/>
  <c r="V1271" i="45"/>
  <c r="Y1271" i="45" s="1"/>
  <c r="U1271" i="45"/>
  <c r="S1271" i="45"/>
  <c r="T1271" i="45" s="1"/>
  <c r="Q1271" i="45"/>
  <c r="R1271" i="45" s="1"/>
  <c r="P1271" i="45"/>
  <c r="N1271" i="45"/>
  <c r="M1271" i="45"/>
  <c r="L1271" i="45"/>
  <c r="K1271" i="45"/>
  <c r="J1271" i="45"/>
  <c r="X1270" i="45"/>
  <c r="W1270" i="45"/>
  <c r="V1270" i="45"/>
  <c r="Y1270" i="45" s="1"/>
  <c r="U1270" i="45"/>
  <c r="Q1270" i="45"/>
  <c r="R1270" i="45" s="1"/>
  <c r="P1270" i="45"/>
  <c r="N1270" i="45"/>
  <c r="M1270" i="45"/>
  <c r="L1270" i="45"/>
  <c r="K1270" i="45"/>
  <c r="J1270" i="45"/>
  <c r="Y1269" i="45"/>
  <c r="X1269" i="45"/>
  <c r="W1269" i="45"/>
  <c r="V1269" i="45"/>
  <c r="U1269" i="45"/>
  <c r="Q1269" i="45"/>
  <c r="R1269" i="45" s="1"/>
  <c r="P1269" i="45"/>
  <c r="N1269" i="45"/>
  <c r="M1269" i="45"/>
  <c r="L1269" i="45"/>
  <c r="K1269" i="45"/>
  <c r="J1269" i="45"/>
  <c r="X1268" i="45"/>
  <c r="Y1268" i="45" s="1"/>
  <c r="W1268" i="45"/>
  <c r="V1268" i="45"/>
  <c r="U1268" i="45"/>
  <c r="T1268" i="45"/>
  <c r="S1268" i="45"/>
  <c r="Q1268" i="45"/>
  <c r="R1268" i="45" s="1"/>
  <c r="P1268" i="45"/>
  <c r="N1268" i="45"/>
  <c r="M1268" i="45"/>
  <c r="L1268" i="45"/>
  <c r="K1268" i="45"/>
  <c r="J1268" i="45"/>
  <c r="X1267" i="45"/>
  <c r="W1267" i="45"/>
  <c r="V1267" i="45"/>
  <c r="Y1267" i="45" s="1"/>
  <c r="U1267" i="45"/>
  <c r="S1267" i="45"/>
  <c r="Q1267" i="45"/>
  <c r="R1267" i="45" s="1"/>
  <c r="T1267" i="45" s="1"/>
  <c r="P1267" i="45"/>
  <c r="N1267" i="45"/>
  <c r="M1267" i="45"/>
  <c r="L1267" i="45"/>
  <c r="K1267" i="45"/>
  <c r="J1267" i="45"/>
  <c r="X1266" i="45"/>
  <c r="W1266" i="45"/>
  <c r="V1266" i="45"/>
  <c r="Y1266" i="45" s="1"/>
  <c r="U1266" i="45"/>
  <c r="Q1266" i="45"/>
  <c r="R1266" i="45" s="1"/>
  <c r="S1266" i="45" s="1"/>
  <c r="P1266" i="45"/>
  <c r="N1266" i="45"/>
  <c r="M1266" i="45"/>
  <c r="L1266" i="45"/>
  <c r="K1266" i="45"/>
  <c r="J1266" i="45"/>
  <c r="Y1265" i="45"/>
  <c r="X1265" i="45"/>
  <c r="W1265" i="45"/>
  <c r="V1265" i="45"/>
  <c r="U1265" i="45"/>
  <c r="Q1265" i="45"/>
  <c r="R1265" i="45" s="1"/>
  <c r="P1265" i="45"/>
  <c r="N1265" i="45"/>
  <c r="M1265" i="45"/>
  <c r="L1265" i="45"/>
  <c r="K1265" i="45"/>
  <c r="J1265" i="45"/>
  <c r="X1264" i="45"/>
  <c r="Y1264" i="45" s="1"/>
  <c r="W1264" i="45"/>
  <c r="V1264" i="45"/>
  <c r="U1264" i="45"/>
  <c r="Q1264" i="45"/>
  <c r="R1264" i="45" s="1"/>
  <c r="S1264" i="45" s="1"/>
  <c r="T1264" i="45" s="1"/>
  <c r="P1264" i="45"/>
  <c r="N1264" i="45"/>
  <c r="M1264" i="45"/>
  <c r="L1264" i="45"/>
  <c r="K1264" i="45"/>
  <c r="J1264" i="45"/>
  <c r="X1263" i="45"/>
  <c r="W1263" i="45"/>
  <c r="V1263" i="45"/>
  <c r="Y1263" i="45" s="1"/>
  <c r="U1263" i="45"/>
  <c r="S1263" i="45"/>
  <c r="T1263" i="45" s="1"/>
  <c r="Q1263" i="45"/>
  <c r="R1263" i="45" s="1"/>
  <c r="P1263" i="45"/>
  <c r="N1263" i="45"/>
  <c r="M1263" i="45"/>
  <c r="L1263" i="45"/>
  <c r="K1263" i="45"/>
  <c r="J1263" i="45"/>
  <c r="X1262" i="45"/>
  <c r="W1262" i="45"/>
  <c r="V1262" i="45"/>
  <c r="Y1262" i="45" s="1"/>
  <c r="U1262" i="45"/>
  <c r="Q1262" i="45"/>
  <c r="R1262" i="45" s="1"/>
  <c r="P1262" i="45"/>
  <c r="N1262" i="45"/>
  <c r="M1262" i="45"/>
  <c r="L1262" i="45"/>
  <c r="K1262" i="45"/>
  <c r="J1262" i="45"/>
  <c r="Y1261" i="45"/>
  <c r="X1261" i="45"/>
  <c r="W1261" i="45"/>
  <c r="V1261" i="45"/>
  <c r="U1261" i="45"/>
  <c r="Q1261" i="45"/>
  <c r="R1261" i="45" s="1"/>
  <c r="P1261" i="45"/>
  <c r="N1261" i="45"/>
  <c r="M1261" i="45"/>
  <c r="L1261" i="45"/>
  <c r="K1261" i="45"/>
  <c r="J1261" i="45"/>
  <c r="X1260" i="45"/>
  <c r="Y1260" i="45" s="1"/>
  <c r="W1260" i="45"/>
  <c r="V1260" i="45"/>
  <c r="U1260" i="45"/>
  <c r="T1260" i="45"/>
  <c r="S1260" i="45"/>
  <c r="Q1260" i="45"/>
  <c r="R1260" i="45" s="1"/>
  <c r="P1260" i="45"/>
  <c r="N1260" i="45"/>
  <c r="M1260" i="45"/>
  <c r="L1260" i="45"/>
  <c r="K1260" i="45"/>
  <c r="J1260" i="45"/>
  <c r="X1259" i="45"/>
  <c r="W1259" i="45"/>
  <c r="V1259" i="45"/>
  <c r="Y1259" i="45" s="1"/>
  <c r="U1259" i="45"/>
  <c r="S1259" i="45"/>
  <c r="Q1259" i="45"/>
  <c r="R1259" i="45" s="1"/>
  <c r="T1259" i="45" s="1"/>
  <c r="P1259" i="45"/>
  <c r="N1259" i="45"/>
  <c r="M1259" i="45"/>
  <c r="L1259" i="45"/>
  <c r="K1259" i="45"/>
  <c r="J1259" i="45"/>
  <c r="X1258" i="45"/>
  <c r="W1258" i="45"/>
  <c r="V1258" i="45"/>
  <c r="Y1258" i="45" s="1"/>
  <c r="U1258" i="45"/>
  <c r="Q1258" i="45"/>
  <c r="R1258" i="45" s="1"/>
  <c r="S1258" i="45" s="1"/>
  <c r="P1258" i="45"/>
  <c r="N1258" i="45"/>
  <c r="M1258" i="45"/>
  <c r="L1258" i="45"/>
  <c r="K1258" i="45"/>
  <c r="J1258" i="45"/>
  <c r="Y1257" i="45"/>
  <c r="X1257" i="45"/>
  <c r="W1257" i="45"/>
  <c r="V1257" i="45"/>
  <c r="U1257" i="45"/>
  <c r="S1257" i="45"/>
  <c r="Q1257" i="45"/>
  <c r="R1257" i="45" s="1"/>
  <c r="T1257" i="45" s="1"/>
  <c r="P1257" i="45"/>
  <c r="N1257" i="45"/>
  <c r="M1257" i="45"/>
  <c r="L1257" i="45"/>
  <c r="K1257" i="45"/>
  <c r="J1257" i="45"/>
  <c r="X1256" i="45"/>
  <c r="Y1256" i="45" s="1"/>
  <c r="W1256" i="45"/>
  <c r="V1256" i="45"/>
  <c r="U1256" i="45"/>
  <c r="Q1256" i="45"/>
  <c r="R1256" i="45" s="1"/>
  <c r="S1256" i="45" s="1"/>
  <c r="T1256" i="45" s="1"/>
  <c r="P1256" i="45"/>
  <c r="N1256" i="45"/>
  <c r="M1256" i="45"/>
  <c r="L1256" i="45"/>
  <c r="K1256" i="45"/>
  <c r="J1256" i="45"/>
  <c r="X1255" i="45"/>
  <c r="W1255" i="45"/>
  <c r="V1255" i="45"/>
  <c r="Y1255" i="45" s="1"/>
  <c r="U1255" i="45"/>
  <c r="S1255" i="45"/>
  <c r="T1255" i="45" s="1"/>
  <c r="Q1255" i="45"/>
  <c r="R1255" i="45" s="1"/>
  <c r="P1255" i="45"/>
  <c r="N1255" i="45"/>
  <c r="M1255" i="45"/>
  <c r="L1255" i="45"/>
  <c r="K1255" i="45"/>
  <c r="J1255" i="45"/>
  <c r="X1254" i="45"/>
  <c r="W1254" i="45"/>
  <c r="V1254" i="45"/>
  <c r="Y1254" i="45" s="1"/>
  <c r="U1254" i="45"/>
  <c r="Q1254" i="45"/>
  <c r="R1254" i="45" s="1"/>
  <c r="P1254" i="45"/>
  <c r="N1254" i="45"/>
  <c r="M1254" i="45"/>
  <c r="L1254" i="45"/>
  <c r="K1254" i="45"/>
  <c r="J1254" i="45"/>
  <c r="Y1253" i="45"/>
  <c r="X1253" i="45"/>
  <c r="W1253" i="45"/>
  <c r="V1253" i="45"/>
  <c r="U1253" i="45"/>
  <c r="Q1253" i="45"/>
  <c r="R1253" i="45" s="1"/>
  <c r="P1253" i="45"/>
  <c r="N1253" i="45"/>
  <c r="M1253" i="45"/>
  <c r="L1253" i="45"/>
  <c r="K1253" i="45"/>
  <c r="J1253" i="45"/>
  <c r="X1252" i="45"/>
  <c r="Y1252" i="45" s="1"/>
  <c r="W1252" i="45"/>
  <c r="V1252" i="45"/>
  <c r="U1252" i="45"/>
  <c r="T1252" i="45"/>
  <c r="S1252" i="45"/>
  <c r="Q1252" i="45"/>
  <c r="R1252" i="45" s="1"/>
  <c r="P1252" i="45"/>
  <c r="N1252" i="45"/>
  <c r="M1252" i="45"/>
  <c r="L1252" i="45"/>
  <c r="K1252" i="45"/>
  <c r="J1252" i="45"/>
  <c r="X1251" i="45"/>
  <c r="W1251" i="45"/>
  <c r="V1251" i="45"/>
  <c r="Y1251" i="45" s="1"/>
  <c r="U1251" i="45"/>
  <c r="S1251" i="45"/>
  <c r="Q1251" i="45"/>
  <c r="R1251" i="45" s="1"/>
  <c r="T1251" i="45" s="1"/>
  <c r="P1251" i="45"/>
  <c r="N1251" i="45"/>
  <c r="M1251" i="45"/>
  <c r="L1251" i="45"/>
  <c r="K1251" i="45"/>
  <c r="J1251" i="45"/>
  <c r="X1250" i="45"/>
  <c r="W1250" i="45"/>
  <c r="V1250" i="45"/>
  <c r="Y1250" i="45" s="1"/>
  <c r="U1250" i="45"/>
  <c r="Q1250" i="45"/>
  <c r="R1250" i="45" s="1"/>
  <c r="S1250" i="45" s="1"/>
  <c r="P1250" i="45"/>
  <c r="N1250" i="45"/>
  <c r="M1250" i="45"/>
  <c r="L1250" i="45"/>
  <c r="K1250" i="45"/>
  <c r="J1250" i="45"/>
  <c r="Y1249" i="45"/>
  <c r="X1249" i="45"/>
  <c r="W1249" i="45"/>
  <c r="V1249" i="45"/>
  <c r="U1249" i="45"/>
  <c r="S1249" i="45"/>
  <c r="Q1249" i="45"/>
  <c r="R1249" i="45" s="1"/>
  <c r="T1249" i="45" s="1"/>
  <c r="P1249" i="45"/>
  <c r="N1249" i="45"/>
  <c r="M1249" i="45"/>
  <c r="L1249" i="45"/>
  <c r="K1249" i="45"/>
  <c r="J1249" i="45"/>
  <c r="X1248" i="45"/>
  <c r="Y1248" i="45" s="1"/>
  <c r="W1248" i="45"/>
  <c r="V1248" i="45"/>
  <c r="U1248" i="45"/>
  <c r="Q1248" i="45"/>
  <c r="R1248" i="45" s="1"/>
  <c r="S1248" i="45" s="1"/>
  <c r="T1248" i="45" s="1"/>
  <c r="P1248" i="45"/>
  <c r="N1248" i="45"/>
  <c r="M1248" i="45"/>
  <c r="L1248" i="45"/>
  <c r="K1248" i="45"/>
  <c r="J1248" i="45"/>
  <c r="X1247" i="45"/>
  <c r="W1247" i="45"/>
  <c r="V1247" i="45"/>
  <c r="Y1247" i="45" s="1"/>
  <c r="U1247" i="45"/>
  <c r="S1247" i="45"/>
  <c r="T1247" i="45" s="1"/>
  <c r="Q1247" i="45"/>
  <c r="R1247" i="45" s="1"/>
  <c r="P1247" i="45"/>
  <c r="N1247" i="45"/>
  <c r="M1247" i="45"/>
  <c r="L1247" i="45"/>
  <c r="K1247" i="45"/>
  <c r="J1247" i="45"/>
  <c r="X1246" i="45"/>
  <c r="W1246" i="45"/>
  <c r="V1246" i="45"/>
  <c r="Y1246" i="45" s="1"/>
  <c r="U1246" i="45"/>
  <c r="Q1246" i="45"/>
  <c r="R1246" i="45" s="1"/>
  <c r="P1246" i="45"/>
  <c r="N1246" i="45"/>
  <c r="M1246" i="45"/>
  <c r="L1246" i="45"/>
  <c r="K1246" i="45"/>
  <c r="J1246" i="45"/>
  <c r="Y1245" i="45"/>
  <c r="X1245" i="45"/>
  <c r="W1245" i="45"/>
  <c r="V1245" i="45"/>
  <c r="U1245" i="45"/>
  <c r="Q1245" i="45"/>
  <c r="R1245" i="45" s="1"/>
  <c r="P1245" i="45"/>
  <c r="N1245" i="45"/>
  <c r="M1245" i="45"/>
  <c r="L1245" i="45"/>
  <c r="K1245" i="45"/>
  <c r="J1245" i="45"/>
  <c r="X1244" i="45"/>
  <c r="Y1244" i="45" s="1"/>
  <c r="W1244" i="45"/>
  <c r="V1244" i="45"/>
  <c r="U1244" i="45"/>
  <c r="T1244" i="45"/>
  <c r="S1244" i="45"/>
  <c r="Q1244" i="45"/>
  <c r="R1244" i="45" s="1"/>
  <c r="P1244" i="45"/>
  <c r="N1244" i="45"/>
  <c r="M1244" i="45"/>
  <c r="L1244" i="45"/>
  <c r="K1244" i="45"/>
  <c r="J1244" i="45"/>
  <c r="X1243" i="45"/>
  <c r="W1243" i="45"/>
  <c r="V1243" i="45"/>
  <c r="Y1243" i="45" s="1"/>
  <c r="U1243" i="45"/>
  <c r="S1243" i="45"/>
  <c r="Q1243" i="45"/>
  <c r="R1243" i="45" s="1"/>
  <c r="T1243" i="45" s="1"/>
  <c r="P1243" i="45"/>
  <c r="N1243" i="45"/>
  <c r="M1243" i="45"/>
  <c r="L1243" i="45"/>
  <c r="K1243" i="45"/>
  <c r="J1243" i="45"/>
  <c r="X1242" i="45"/>
  <c r="W1242" i="45"/>
  <c r="V1242" i="45"/>
  <c r="Y1242" i="45" s="1"/>
  <c r="U1242" i="45"/>
  <c r="Q1242" i="45"/>
  <c r="R1242" i="45" s="1"/>
  <c r="S1242" i="45" s="1"/>
  <c r="P1242" i="45"/>
  <c r="N1242" i="45"/>
  <c r="M1242" i="45"/>
  <c r="L1242" i="45"/>
  <c r="K1242" i="45"/>
  <c r="J1242" i="45"/>
  <c r="Y1241" i="45"/>
  <c r="X1241" i="45"/>
  <c r="W1241" i="45"/>
  <c r="V1241" i="45"/>
  <c r="U1241" i="45"/>
  <c r="S1241" i="45"/>
  <c r="Q1241" i="45"/>
  <c r="R1241" i="45" s="1"/>
  <c r="T1241" i="45" s="1"/>
  <c r="P1241" i="45"/>
  <c r="N1241" i="45"/>
  <c r="M1241" i="45"/>
  <c r="L1241" i="45"/>
  <c r="K1241" i="45"/>
  <c r="J1241" i="45"/>
  <c r="X1240" i="45"/>
  <c r="Y1240" i="45" s="1"/>
  <c r="W1240" i="45"/>
  <c r="V1240" i="45"/>
  <c r="U1240" i="45"/>
  <c r="Q1240" i="45"/>
  <c r="R1240" i="45" s="1"/>
  <c r="S1240" i="45" s="1"/>
  <c r="T1240" i="45" s="1"/>
  <c r="P1240" i="45"/>
  <c r="N1240" i="45"/>
  <c r="M1240" i="45"/>
  <c r="L1240" i="45"/>
  <c r="K1240" i="45"/>
  <c r="J1240" i="45"/>
  <c r="X1239" i="45"/>
  <c r="W1239" i="45"/>
  <c r="V1239" i="45"/>
  <c r="Y1239" i="45" s="1"/>
  <c r="U1239" i="45"/>
  <c r="S1239" i="45"/>
  <c r="T1239" i="45" s="1"/>
  <c r="Q1239" i="45"/>
  <c r="R1239" i="45" s="1"/>
  <c r="P1239" i="45"/>
  <c r="N1239" i="45"/>
  <c r="M1239" i="45"/>
  <c r="L1239" i="45"/>
  <c r="K1239" i="45"/>
  <c r="J1239" i="45"/>
  <c r="X1238" i="45"/>
  <c r="W1238" i="45"/>
  <c r="V1238" i="45"/>
  <c r="Y1238" i="45" s="1"/>
  <c r="U1238" i="45"/>
  <c r="Q1238" i="45"/>
  <c r="R1238" i="45" s="1"/>
  <c r="P1238" i="45"/>
  <c r="N1238" i="45"/>
  <c r="M1238" i="45"/>
  <c r="L1238" i="45"/>
  <c r="K1238" i="45"/>
  <c r="J1238" i="45"/>
  <c r="Y1237" i="45"/>
  <c r="X1237" i="45"/>
  <c r="W1237" i="45"/>
  <c r="V1237" i="45"/>
  <c r="U1237" i="45"/>
  <c r="Q1237" i="45"/>
  <c r="R1237" i="45" s="1"/>
  <c r="P1237" i="45"/>
  <c r="N1237" i="45"/>
  <c r="M1237" i="45"/>
  <c r="L1237" i="45"/>
  <c r="K1237" i="45"/>
  <c r="J1237" i="45"/>
  <c r="X1236" i="45"/>
  <c r="Y1236" i="45" s="1"/>
  <c r="W1236" i="45"/>
  <c r="V1236" i="45"/>
  <c r="U1236" i="45"/>
  <c r="T1236" i="45"/>
  <c r="S1236" i="45"/>
  <c r="Q1236" i="45"/>
  <c r="R1236" i="45" s="1"/>
  <c r="P1236" i="45"/>
  <c r="N1236" i="45"/>
  <c r="M1236" i="45"/>
  <c r="L1236" i="45"/>
  <c r="K1236" i="45"/>
  <c r="J1236" i="45"/>
  <c r="X1235" i="45"/>
  <c r="W1235" i="45"/>
  <c r="V1235" i="45"/>
  <c r="Y1235" i="45" s="1"/>
  <c r="U1235" i="45"/>
  <c r="S1235" i="45"/>
  <c r="Q1235" i="45"/>
  <c r="R1235" i="45" s="1"/>
  <c r="T1235" i="45" s="1"/>
  <c r="P1235" i="45"/>
  <c r="N1235" i="45"/>
  <c r="M1235" i="45"/>
  <c r="L1235" i="45"/>
  <c r="K1235" i="45"/>
  <c r="J1235" i="45"/>
  <c r="X1234" i="45"/>
  <c r="W1234" i="45"/>
  <c r="V1234" i="45"/>
  <c r="Y1234" i="45" s="1"/>
  <c r="U1234" i="45"/>
  <c r="Q1234" i="45"/>
  <c r="R1234" i="45" s="1"/>
  <c r="S1234" i="45" s="1"/>
  <c r="P1234" i="45"/>
  <c r="N1234" i="45"/>
  <c r="M1234" i="45"/>
  <c r="L1234" i="45"/>
  <c r="K1234" i="45"/>
  <c r="J1234" i="45"/>
  <c r="Y1233" i="45"/>
  <c r="X1233" i="45"/>
  <c r="W1233" i="45"/>
  <c r="V1233" i="45"/>
  <c r="U1233" i="45"/>
  <c r="Q1233" i="45"/>
  <c r="R1233" i="45" s="1"/>
  <c r="P1233" i="45"/>
  <c r="N1233" i="45"/>
  <c r="M1233" i="45"/>
  <c r="L1233" i="45"/>
  <c r="K1233" i="45"/>
  <c r="J1233" i="45"/>
  <c r="X1232" i="45"/>
  <c r="Y1232" i="45" s="1"/>
  <c r="W1232" i="45"/>
  <c r="V1232" i="45"/>
  <c r="U1232" i="45"/>
  <c r="Q1232" i="45"/>
  <c r="R1232" i="45" s="1"/>
  <c r="S1232" i="45" s="1"/>
  <c r="T1232" i="45" s="1"/>
  <c r="P1232" i="45"/>
  <c r="N1232" i="45"/>
  <c r="M1232" i="45"/>
  <c r="L1232" i="45"/>
  <c r="K1232" i="45"/>
  <c r="J1232" i="45"/>
  <c r="X1231" i="45"/>
  <c r="W1231" i="45"/>
  <c r="V1231" i="45"/>
  <c r="Y1231" i="45" s="1"/>
  <c r="U1231" i="45"/>
  <c r="S1231" i="45"/>
  <c r="T1231" i="45" s="1"/>
  <c r="Q1231" i="45"/>
  <c r="R1231" i="45" s="1"/>
  <c r="P1231" i="45"/>
  <c r="N1231" i="45"/>
  <c r="M1231" i="45"/>
  <c r="L1231" i="45"/>
  <c r="K1231" i="45"/>
  <c r="J1231" i="45"/>
  <c r="X1230" i="45"/>
  <c r="W1230" i="45"/>
  <c r="V1230" i="45"/>
  <c r="Y1230" i="45" s="1"/>
  <c r="U1230" i="45"/>
  <c r="Q1230" i="45"/>
  <c r="R1230" i="45" s="1"/>
  <c r="P1230" i="45"/>
  <c r="N1230" i="45"/>
  <c r="M1230" i="45"/>
  <c r="L1230" i="45"/>
  <c r="K1230" i="45"/>
  <c r="J1230" i="45"/>
  <c r="Y1229" i="45"/>
  <c r="X1229" i="45"/>
  <c r="W1229" i="45"/>
  <c r="V1229" i="45"/>
  <c r="U1229" i="45"/>
  <c r="Q1229" i="45"/>
  <c r="R1229" i="45" s="1"/>
  <c r="P1229" i="45"/>
  <c r="N1229" i="45"/>
  <c r="M1229" i="45"/>
  <c r="L1229" i="45"/>
  <c r="K1229" i="45"/>
  <c r="J1229" i="45"/>
  <c r="X1228" i="45"/>
  <c r="Y1228" i="45" s="1"/>
  <c r="W1228" i="45"/>
  <c r="V1228" i="45"/>
  <c r="U1228" i="45"/>
  <c r="T1228" i="45"/>
  <c r="S1228" i="45"/>
  <c r="Q1228" i="45"/>
  <c r="R1228" i="45" s="1"/>
  <c r="P1228" i="45"/>
  <c r="N1228" i="45"/>
  <c r="M1228" i="45"/>
  <c r="L1228" i="45"/>
  <c r="K1228" i="45"/>
  <c r="J1228" i="45"/>
  <c r="X1227" i="45"/>
  <c r="W1227" i="45"/>
  <c r="V1227" i="45"/>
  <c r="Y1227" i="45" s="1"/>
  <c r="U1227" i="45"/>
  <c r="S1227" i="45"/>
  <c r="Q1227" i="45"/>
  <c r="R1227" i="45" s="1"/>
  <c r="T1227" i="45" s="1"/>
  <c r="P1227" i="45"/>
  <c r="N1227" i="45"/>
  <c r="M1227" i="45"/>
  <c r="L1227" i="45"/>
  <c r="K1227" i="45"/>
  <c r="J1227" i="45"/>
  <c r="X1226" i="45"/>
  <c r="W1226" i="45"/>
  <c r="V1226" i="45"/>
  <c r="Y1226" i="45" s="1"/>
  <c r="U1226" i="45"/>
  <c r="Q1226" i="45"/>
  <c r="R1226" i="45" s="1"/>
  <c r="S1226" i="45" s="1"/>
  <c r="P1226" i="45"/>
  <c r="N1226" i="45"/>
  <c r="M1226" i="45"/>
  <c r="L1226" i="45"/>
  <c r="K1226" i="45"/>
  <c r="J1226" i="45"/>
  <c r="Y1225" i="45"/>
  <c r="X1225" i="45"/>
  <c r="W1225" i="45"/>
  <c r="V1225" i="45"/>
  <c r="U1225" i="45"/>
  <c r="Q1225" i="45"/>
  <c r="R1225" i="45" s="1"/>
  <c r="P1225" i="45"/>
  <c r="N1225" i="45"/>
  <c r="M1225" i="45"/>
  <c r="L1225" i="45"/>
  <c r="K1225" i="45"/>
  <c r="J1225" i="45"/>
  <c r="X1224" i="45"/>
  <c r="Y1224" i="45" s="1"/>
  <c r="W1224" i="45"/>
  <c r="V1224" i="45"/>
  <c r="U1224" i="45"/>
  <c r="Q1224" i="45"/>
  <c r="R1224" i="45" s="1"/>
  <c r="S1224" i="45" s="1"/>
  <c r="T1224" i="45" s="1"/>
  <c r="P1224" i="45"/>
  <c r="N1224" i="45"/>
  <c r="M1224" i="45"/>
  <c r="L1224" i="45"/>
  <c r="K1224" i="45"/>
  <c r="J1224" i="45"/>
  <c r="X1223" i="45"/>
  <c r="W1223" i="45"/>
  <c r="V1223" i="45"/>
  <c r="Y1223" i="45" s="1"/>
  <c r="U1223" i="45"/>
  <c r="S1223" i="45"/>
  <c r="T1223" i="45" s="1"/>
  <c r="Q1223" i="45"/>
  <c r="R1223" i="45" s="1"/>
  <c r="P1223" i="45"/>
  <c r="N1223" i="45"/>
  <c r="M1223" i="45"/>
  <c r="L1223" i="45"/>
  <c r="K1223" i="45"/>
  <c r="J1223" i="45"/>
  <c r="X1222" i="45"/>
  <c r="W1222" i="45"/>
  <c r="V1222" i="45"/>
  <c r="Y1222" i="45" s="1"/>
  <c r="U1222" i="45"/>
  <c r="Q1222" i="45"/>
  <c r="R1222" i="45" s="1"/>
  <c r="P1222" i="45"/>
  <c r="N1222" i="45"/>
  <c r="M1222" i="45"/>
  <c r="L1222" i="45"/>
  <c r="K1222" i="45"/>
  <c r="J1222" i="45"/>
  <c r="Y1221" i="45"/>
  <c r="X1221" i="45"/>
  <c r="W1221" i="45"/>
  <c r="V1221" i="45"/>
  <c r="U1221" i="45"/>
  <c r="Q1221" i="45"/>
  <c r="R1221" i="45" s="1"/>
  <c r="P1221" i="45"/>
  <c r="N1221" i="45"/>
  <c r="M1221" i="45"/>
  <c r="L1221" i="45"/>
  <c r="K1221" i="45"/>
  <c r="J1221" i="45"/>
  <c r="X1220" i="45"/>
  <c r="Y1220" i="45" s="1"/>
  <c r="W1220" i="45"/>
  <c r="V1220" i="45"/>
  <c r="U1220" i="45"/>
  <c r="T1220" i="45"/>
  <c r="S1220" i="45"/>
  <c r="Q1220" i="45"/>
  <c r="R1220" i="45" s="1"/>
  <c r="P1220" i="45"/>
  <c r="N1220" i="45"/>
  <c r="M1220" i="45"/>
  <c r="L1220" i="45"/>
  <c r="K1220" i="45"/>
  <c r="J1220" i="45"/>
  <c r="X1219" i="45"/>
  <c r="W1219" i="45"/>
  <c r="V1219" i="45"/>
  <c r="Y1219" i="45" s="1"/>
  <c r="U1219" i="45"/>
  <c r="S1219" i="45"/>
  <c r="Q1219" i="45"/>
  <c r="R1219" i="45" s="1"/>
  <c r="P1219" i="45"/>
  <c r="N1219" i="45"/>
  <c r="M1219" i="45"/>
  <c r="L1219" i="45"/>
  <c r="K1219" i="45"/>
  <c r="J1219" i="45"/>
  <c r="X1218" i="45"/>
  <c r="W1218" i="45"/>
  <c r="V1218" i="45"/>
  <c r="Y1218" i="45" s="1"/>
  <c r="U1218" i="45"/>
  <c r="Q1218" i="45"/>
  <c r="R1218" i="45" s="1"/>
  <c r="P1218" i="45"/>
  <c r="N1218" i="45"/>
  <c r="M1218" i="45"/>
  <c r="L1218" i="45"/>
  <c r="K1218" i="45"/>
  <c r="J1218" i="45"/>
  <c r="Y1217" i="45"/>
  <c r="X1217" i="45"/>
  <c r="W1217" i="45"/>
  <c r="V1217" i="45"/>
  <c r="U1217" i="45"/>
  <c r="Q1217" i="45"/>
  <c r="R1217" i="45" s="1"/>
  <c r="P1217" i="45"/>
  <c r="N1217" i="45"/>
  <c r="M1217" i="45"/>
  <c r="L1217" i="45"/>
  <c r="K1217" i="45"/>
  <c r="J1217" i="45"/>
  <c r="X1216" i="45"/>
  <c r="Y1216" i="45" s="1"/>
  <c r="W1216" i="45"/>
  <c r="V1216" i="45"/>
  <c r="U1216" i="45"/>
  <c r="Q1216" i="45"/>
  <c r="R1216" i="45" s="1"/>
  <c r="S1216" i="45" s="1"/>
  <c r="T1216" i="45" s="1"/>
  <c r="P1216" i="45"/>
  <c r="N1216" i="45"/>
  <c r="M1216" i="45"/>
  <c r="L1216" i="45"/>
  <c r="K1216" i="45"/>
  <c r="J1216" i="45"/>
  <c r="X1215" i="45"/>
  <c r="W1215" i="45"/>
  <c r="V1215" i="45"/>
  <c r="U1215" i="45"/>
  <c r="Q1215" i="45"/>
  <c r="R1215" i="45" s="1"/>
  <c r="P1215" i="45"/>
  <c r="N1215" i="45"/>
  <c r="M1215" i="45"/>
  <c r="L1215" i="45"/>
  <c r="K1215" i="45"/>
  <c r="J1215" i="45"/>
  <c r="X1214" i="45"/>
  <c r="W1214" i="45"/>
  <c r="V1214" i="45"/>
  <c r="U1214" i="45"/>
  <c r="Q1214" i="45"/>
  <c r="R1214" i="45" s="1"/>
  <c r="P1214" i="45"/>
  <c r="N1214" i="45"/>
  <c r="M1214" i="45"/>
  <c r="L1214" i="45"/>
  <c r="K1214" i="45"/>
  <c r="J1214" i="45"/>
  <c r="X1213" i="45"/>
  <c r="W1213" i="45"/>
  <c r="V1213" i="45"/>
  <c r="U1213" i="45"/>
  <c r="Q1213" i="45"/>
  <c r="R1213" i="45" s="1"/>
  <c r="P1213" i="45"/>
  <c r="N1213" i="45"/>
  <c r="M1213" i="45"/>
  <c r="L1213" i="45"/>
  <c r="K1213" i="45"/>
  <c r="J1213" i="45"/>
  <c r="X1212" i="45"/>
  <c r="W1212" i="45"/>
  <c r="V1212" i="45"/>
  <c r="U1212" i="45"/>
  <c r="Q1212" i="45"/>
  <c r="R1212" i="45" s="1"/>
  <c r="P1212" i="45"/>
  <c r="N1212" i="45"/>
  <c r="M1212" i="45"/>
  <c r="L1212" i="45"/>
  <c r="K1212" i="45"/>
  <c r="J1212" i="45"/>
  <c r="X1211" i="45"/>
  <c r="W1211" i="45"/>
  <c r="V1211" i="45"/>
  <c r="U1211" i="45"/>
  <c r="Q1211" i="45"/>
  <c r="R1211" i="45" s="1"/>
  <c r="P1211" i="45"/>
  <c r="N1211" i="45"/>
  <c r="M1211" i="45"/>
  <c r="L1211" i="45"/>
  <c r="K1211" i="45"/>
  <c r="J1211" i="45"/>
  <c r="X1210" i="45"/>
  <c r="W1210" i="45"/>
  <c r="V1210" i="45"/>
  <c r="U1210" i="45"/>
  <c r="Q1210" i="45"/>
  <c r="R1210" i="45" s="1"/>
  <c r="P1210" i="45"/>
  <c r="N1210" i="45"/>
  <c r="M1210" i="45"/>
  <c r="L1210" i="45"/>
  <c r="K1210" i="45"/>
  <c r="J1210" i="45"/>
  <c r="X1209" i="45"/>
  <c r="W1209" i="45"/>
  <c r="V1209" i="45"/>
  <c r="U1209" i="45"/>
  <c r="Q1209" i="45"/>
  <c r="R1209" i="45" s="1"/>
  <c r="P1209" i="45"/>
  <c r="N1209" i="45"/>
  <c r="M1209" i="45"/>
  <c r="L1209" i="45"/>
  <c r="K1209" i="45"/>
  <c r="J1209" i="45"/>
  <c r="X1208" i="45"/>
  <c r="W1208" i="45"/>
  <c r="V1208" i="45"/>
  <c r="U1208" i="45"/>
  <c r="Q1208" i="45"/>
  <c r="R1208" i="45" s="1"/>
  <c r="P1208" i="45"/>
  <c r="N1208" i="45"/>
  <c r="M1208" i="45"/>
  <c r="L1208" i="45"/>
  <c r="K1208" i="45"/>
  <c r="J1208" i="45"/>
  <c r="X1207" i="45"/>
  <c r="W1207" i="45"/>
  <c r="V1207" i="45"/>
  <c r="U1207" i="45"/>
  <c r="Q1207" i="45"/>
  <c r="R1207" i="45" s="1"/>
  <c r="P1207" i="45"/>
  <c r="N1207" i="45"/>
  <c r="M1207" i="45"/>
  <c r="L1207" i="45"/>
  <c r="K1207" i="45"/>
  <c r="J1207" i="45"/>
  <c r="X1206" i="45"/>
  <c r="W1206" i="45"/>
  <c r="V1206" i="45"/>
  <c r="U1206" i="45"/>
  <c r="Q1206" i="45"/>
  <c r="R1206" i="45" s="1"/>
  <c r="P1206" i="45"/>
  <c r="N1206" i="45"/>
  <c r="M1206" i="45"/>
  <c r="L1206" i="45"/>
  <c r="K1206" i="45"/>
  <c r="J1206" i="45"/>
  <c r="X1205" i="45"/>
  <c r="W1205" i="45"/>
  <c r="V1205" i="45"/>
  <c r="U1205" i="45"/>
  <c r="Q1205" i="45"/>
  <c r="R1205" i="45" s="1"/>
  <c r="P1205" i="45"/>
  <c r="N1205" i="45"/>
  <c r="M1205" i="45"/>
  <c r="L1205" i="45"/>
  <c r="K1205" i="45"/>
  <c r="J1205" i="45"/>
  <c r="X1204" i="45"/>
  <c r="W1204" i="45"/>
  <c r="V1204" i="45"/>
  <c r="U1204" i="45"/>
  <c r="Q1204" i="45"/>
  <c r="R1204" i="45" s="1"/>
  <c r="P1204" i="45"/>
  <c r="N1204" i="45"/>
  <c r="M1204" i="45"/>
  <c r="L1204" i="45"/>
  <c r="K1204" i="45"/>
  <c r="J1204" i="45"/>
  <c r="X1203" i="45"/>
  <c r="W1203" i="45"/>
  <c r="V1203" i="45"/>
  <c r="U1203" i="45"/>
  <c r="Q1203" i="45"/>
  <c r="R1203" i="45" s="1"/>
  <c r="P1203" i="45"/>
  <c r="N1203" i="45"/>
  <c r="M1203" i="45"/>
  <c r="L1203" i="45"/>
  <c r="K1203" i="45"/>
  <c r="J1203" i="45"/>
  <c r="X1202" i="45"/>
  <c r="W1202" i="45"/>
  <c r="V1202" i="45"/>
  <c r="U1202" i="45"/>
  <c r="Q1202" i="45"/>
  <c r="R1202" i="45" s="1"/>
  <c r="P1202" i="45"/>
  <c r="N1202" i="45"/>
  <c r="M1202" i="45"/>
  <c r="L1202" i="45"/>
  <c r="K1202" i="45"/>
  <c r="J1202" i="45"/>
  <c r="X1201" i="45"/>
  <c r="W1201" i="45"/>
  <c r="V1201" i="45"/>
  <c r="U1201" i="45"/>
  <c r="Q1201" i="45"/>
  <c r="R1201" i="45" s="1"/>
  <c r="P1201" i="45"/>
  <c r="N1201" i="45"/>
  <c r="M1201" i="45"/>
  <c r="L1201" i="45"/>
  <c r="K1201" i="45"/>
  <c r="J1201" i="45"/>
  <c r="X1200" i="45"/>
  <c r="W1200" i="45"/>
  <c r="V1200" i="45"/>
  <c r="U1200" i="45"/>
  <c r="Q1200" i="45"/>
  <c r="R1200" i="45" s="1"/>
  <c r="P1200" i="45"/>
  <c r="N1200" i="45"/>
  <c r="M1200" i="45"/>
  <c r="L1200" i="45"/>
  <c r="K1200" i="45"/>
  <c r="J1200" i="45"/>
  <c r="X1199" i="45"/>
  <c r="W1199" i="45"/>
  <c r="V1199" i="45"/>
  <c r="U1199" i="45"/>
  <c r="Q1199" i="45"/>
  <c r="R1199" i="45" s="1"/>
  <c r="P1199" i="45"/>
  <c r="N1199" i="45"/>
  <c r="M1199" i="45"/>
  <c r="L1199" i="45"/>
  <c r="K1199" i="45"/>
  <c r="J1199" i="45"/>
  <c r="X1198" i="45"/>
  <c r="W1198" i="45"/>
  <c r="V1198" i="45"/>
  <c r="U1198" i="45"/>
  <c r="Q1198" i="45"/>
  <c r="R1198" i="45" s="1"/>
  <c r="P1198" i="45"/>
  <c r="N1198" i="45"/>
  <c r="M1198" i="45"/>
  <c r="L1198" i="45"/>
  <c r="K1198" i="45"/>
  <c r="J1198" i="45"/>
  <c r="X1197" i="45"/>
  <c r="W1197" i="45"/>
  <c r="V1197" i="45"/>
  <c r="U1197" i="45"/>
  <c r="Q1197" i="45"/>
  <c r="R1197" i="45" s="1"/>
  <c r="P1197" i="45"/>
  <c r="N1197" i="45"/>
  <c r="M1197" i="45"/>
  <c r="L1197" i="45"/>
  <c r="K1197" i="45"/>
  <c r="J1197" i="45"/>
  <c r="X1196" i="45"/>
  <c r="W1196" i="45"/>
  <c r="V1196" i="45"/>
  <c r="U1196" i="45"/>
  <c r="Q1196" i="45"/>
  <c r="R1196" i="45" s="1"/>
  <c r="P1196" i="45"/>
  <c r="N1196" i="45"/>
  <c r="M1196" i="45"/>
  <c r="L1196" i="45"/>
  <c r="K1196" i="45"/>
  <c r="J1196" i="45"/>
  <c r="X1195" i="45"/>
  <c r="W1195" i="45"/>
  <c r="V1195" i="45"/>
  <c r="U1195" i="45"/>
  <c r="Q1195" i="45"/>
  <c r="R1195" i="45" s="1"/>
  <c r="P1195" i="45"/>
  <c r="N1195" i="45"/>
  <c r="M1195" i="45"/>
  <c r="L1195" i="45"/>
  <c r="K1195" i="45"/>
  <c r="J1195" i="45"/>
  <c r="X1194" i="45"/>
  <c r="W1194" i="45"/>
  <c r="V1194" i="45"/>
  <c r="U1194" i="45"/>
  <c r="Q1194" i="45"/>
  <c r="R1194" i="45" s="1"/>
  <c r="P1194" i="45"/>
  <c r="N1194" i="45"/>
  <c r="M1194" i="45"/>
  <c r="L1194" i="45"/>
  <c r="K1194" i="45"/>
  <c r="J1194" i="45"/>
  <c r="X1193" i="45"/>
  <c r="W1193" i="45"/>
  <c r="V1193" i="45"/>
  <c r="U1193" i="45"/>
  <c r="Q1193" i="45"/>
  <c r="R1193" i="45" s="1"/>
  <c r="P1193" i="45"/>
  <c r="N1193" i="45"/>
  <c r="M1193" i="45"/>
  <c r="L1193" i="45"/>
  <c r="K1193" i="45"/>
  <c r="J1193" i="45"/>
  <c r="X1192" i="45"/>
  <c r="W1192" i="45"/>
  <c r="V1192" i="45"/>
  <c r="U1192" i="45"/>
  <c r="Q1192" i="45"/>
  <c r="R1192" i="45" s="1"/>
  <c r="P1192" i="45"/>
  <c r="N1192" i="45"/>
  <c r="M1192" i="45"/>
  <c r="L1192" i="45"/>
  <c r="K1192" i="45"/>
  <c r="J1192" i="45"/>
  <c r="X1191" i="45"/>
  <c r="W1191" i="45"/>
  <c r="V1191" i="45"/>
  <c r="U1191" i="45"/>
  <c r="Q1191" i="45"/>
  <c r="R1191" i="45" s="1"/>
  <c r="P1191" i="45"/>
  <c r="N1191" i="45"/>
  <c r="M1191" i="45"/>
  <c r="L1191" i="45"/>
  <c r="K1191" i="45"/>
  <c r="J1191" i="45"/>
  <c r="X1190" i="45"/>
  <c r="W1190" i="45"/>
  <c r="V1190" i="45"/>
  <c r="U1190" i="45"/>
  <c r="Q1190" i="45"/>
  <c r="R1190" i="45" s="1"/>
  <c r="P1190" i="45"/>
  <c r="N1190" i="45"/>
  <c r="M1190" i="45"/>
  <c r="L1190" i="45"/>
  <c r="K1190" i="45"/>
  <c r="J1190" i="45"/>
  <c r="X1189" i="45"/>
  <c r="W1189" i="45"/>
  <c r="V1189" i="45"/>
  <c r="U1189" i="45"/>
  <c r="S1189" i="45"/>
  <c r="Q1189" i="45"/>
  <c r="R1189" i="45" s="1"/>
  <c r="P1189" i="45"/>
  <c r="N1189" i="45"/>
  <c r="M1189" i="45"/>
  <c r="L1189" i="45"/>
  <c r="K1189" i="45"/>
  <c r="J1189" i="45"/>
  <c r="X1188" i="45"/>
  <c r="W1188" i="45"/>
  <c r="V1188" i="45"/>
  <c r="Y1188" i="45" s="1"/>
  <c r="U1188" i="45"/>
  <c r="S1188" i="45"/>
  <c r="Q1188" i="45"/>
  <c r="R1188" i="45" s="1"/>
  <c r="P1188" i="45"/>
  <c r="N1188" i="45"/>
  <c r="M1188" i="45"/>
  <c r="L1188" i="45"/>
  <c r="K1188" i="45"/>
  <c r="J1188" i="45"/>
  <c r="X1187" i="45"/>
  <c r="W1187" i="45"/>
  <c r="V1187" i="45"/>
  <c r="Y1187" i="45" s="1"/>
  <c r="U1187" i="45"/>
  <c r="Q1187" i="45"/>
  <c r="R1187" i="45" s="1"/>
  <c r="P1187" i="45"/>
  <c r="N1187" i="45"/>
  <c r="M1187" i="45"/>
  <c r="L1187" i="45"/>
  <c r="K1187" i="45"/>
  <c r="J1187" i="45"/>
  <c r="X1186" i="45"/>
  <c r="W1186" i="45"/>
  <c r="V1186" i="45"/>
  <c r="U1186" i="45"/>
  <c r="Q1186" i="45"/>
  <c r="R1186" i="45" s="1"/>
  <c r="P1186" i="45"/>
  <c r="N1186" i="45"/>
  <c r="M1186" i="45"/>
  <c r="L1186" i="45"/>
  <c r="K1186" i="45"/>
  <c r="J1186" i="45"/>
  <c r="X1185" i="45"/>
  <c r="W1185" i="45"/>
  <c r="V1185" i="45"/>
  <c r="U1185" i="45"/>
  <c r="S1185" i="45"/>
  <c r="Q1185" i="45"/>
  <c r="R1185" i="45" s="1"/>
  <c r="P1185" i="45"/>
  <c r="N1185" i="45"/>
  <c r="M1185" i="45"/>
  <c r="L1185" i="45"/>
  <c r="K1185" i="45"/>
  <c r="J1185" i="45"/>
  <c r="X1184" i="45"/>
  <c r="W1184" i="45"/>
  <c r="V1184" i="45"/>
  <c r="U1184" i="45"/>
  <c r="S1184" i="45"/>
  <c r="Q1184" i="45"/>
  <c r="R1184" i="45" s="1"/>
  <c r="P1184" i="45"/>
  <c r="N1184" i="45"/>
  <c r="M1184" i="45"/>
  <c r="L1184" i="45"/>
  <c r="K1184" i="45"/>
  <c r="J1184" i="45"/>
  <c r="X1183" i="45"/>
  <c r="W1183" i="45"/>
  <c r="V1183" i="45"/>
  <c r="Y1183" i="45" s="1"/>
  <c r="U1183" i="45"/>
  <c r="S1183" i="45"/>
  <c r="Q1183" i="45"/>
  <c r="R1183" i="45" s="1"/>
  <c r="T1183" i="45" s="1"/>
  <c r="P1183" i="45"/>
  <c r="N1183" i="45"/>
  <c r="M1183" i="45"/>
  <c r="L1183" i="45"/>
  <c r="K1183" i="45"/>
  <c r="J1183" i="45"/>
  <c r="X1182" i="45"/>
  <c r="W1182" i="45"/>
  <c r="V1182" i="45"/>
  <c r="U1182" i="45"/>
  <c r="Q1182" i="45"/>
  <c r="R1182" i="45" s="1"/>
  <c r="P1182" i="45"/>
  <c r="N1182" i="45"/>
  <c r="M1182" i="45"/>
  <c r="L1182" i="45"/>
  <c r="K1182" i="45"/>
  <c r="J1182" i="45"/>
  <c r="X1181" i="45"/>
  <c r="W1181" i="45"/>
  <c r="V1181" i="45"/>
  <c r="U1181" i="45"/>
  <c r="S1181" i="45"/>
  <c r="Q1181" i="45"/>
  <c r="R1181" i="45" s="1"/>
  <c r="P1181" i="45"/>
  <c r="N1181" i="45"/>
  <c r="M1181" i="45"/>
  <c r="L1181" i="45"/>
  <c r="K1181" i="45"/>
  <c r="J1181" i="45"/>
  <c r="X1180" i="45"/>
  <c r="W1180" i="45"/>
  <c r="V1180" i="45"/>
  <c r="Y1180" i="45" s="1"/>
  <c r="U1180" i="45"/>
  <c r="S1180" i="45"/>
  <c r="Q1180" i="45"/>
  <c r="R1180" i="45" s="1"/>
  <c r="P1180" i="45"/>
  <c r="N1180" i="45"/>
  <c r="M1180" i="45"/>
  <c r="L1180" i="45"/>
  <c r="K1180" i="45"/>
  <c r="J1180" i="45"/>
  <c r="X1179" i="45"/>
  <c r="W1179" i="45"/>
  <c r="V1179" i="45"/>
  <c r="Y1179" i="45" s="1"/>
  <c r="U1179" i="45"/>
  <c r="Q1179" i="45"/>
  <c r="R1179" i="45" s="1"/>
  <c r="P1179" i="45"/>
  <c r="N1179" i="45"/>
  <c r="M1179" i="45"/>
  <c r="L1179" i="45"/>
  <c r="K1179" i="45"/>
  <c r="J1179" i="45"/>
  <c r="X1178" i="45"/>
  <c r="W1178" i="45"/>
  <c r="V1178" i="45"/>
  <c r="U1178" i="45"/>
  <c r="Q1178" i="45"/>
  <c r="R1178" i="45" s="1"/>
  <c r="P1178" i="45"/>
  <c r="N1178" i="45"/>
  <c r="M1178" i="45"/>
  <c r="L1178" i="45"/>
  <c r="K1178" i="45"/>
  <c r="J1178" i="45"/>
  <c r="X1177" i="45"/>
  <c r="W1177" i="45"/>
  <c r="V1177" i="45"/>
  <c r="U1177" i="45"/>
  <c r="S1177" i="45"/>
  <c r="Q1177" i="45"/>
  <c r="R1177" i="45" s="1"/>
  <c r="P1177" i="45"/>
  <c r="N1177" i="45"/>
  <c r="M1177" i="45"/>
  <c r="L1177" i="45"/>
  <c r="K1177" i="45"/>
  <c r="J1177" i="45"/>
  <c r="X1176" i="45"/>
  <c r="W1176" i="45"/>
  <c r="V1176" i="45"/>
  <c r="Y1176" i="45" s="1"/>
  <c r="U1176" i="45"/>
  <c r="S1176" i="45"/>
  <c r="Q1176" i="45"/>
  <c r="R1176" i="45" s="1"/>
  <c r="P1176" i="45"/>
  <c r="N1176" i="45"/>
  <c r="M1176" i="45"/>
  <c r="L1176" i="45"/>
  <c r="K1176" i="45"/>
  <c r="J1176" i="45"/>
  <c r="X1175" i="45"/>
  <c r="W1175" i="45"/>
  <c r="V1175" i="45"/>
  <c r="Y1175" i="45" s="1"/>
  <c r="U1175" i="45"/>
  <c r="Q1175" i="45"/>
  <c r="R1175" i="45" s="1"/>
  <c r="P1175" i="45"/>
  <c r="N1175" i="45"/>
  <c r="M1175" i="45"/>
  <c r="L1175" i="45"/>
  <c r="K1175" i="45"/>
  <c r="J1175" i="45"/>
  <c r="X1174" i="45"/>
  <c r="W1174" i="45"/>
  <c r="V1174" i="45"/>
  <c r="U1174" i="45"/>
  <c r="Q1174" i="45"/>
  <c r="R1174" i="45" s="1"/>
  <c r="P1174" i="45"/>
  <c r="N1174" i="45"/>
  <c r="M1174" i="45"/>
  <c r="L1174" i="45"/>
  <c r="K1174" i="45"/>
  <c r="J1174" i="45"/>
  <c r="X1173" i="45"/>
  <c r="W1173" i="45"/>
  <c r="V1173" i="45"/>
  <c r="U1173" i="45"/>
  <c r="S1173" i="45"/>
  <c r="Q1173" i="45"/>
  <c r="R1173" i="45" s="1"/>
  <c r="P1173" i="45"/>
  <c r="N1173" i="45"/>
  <c r="M1173" i="45"/>
  <c r="L1173" i="45"/>
  <c r="K1173" i="45"/>
  <c r="J1173" i="45"/>
  <c r="X1172" i="45"/>
  <c r="W1172" i="45"/>
  <c r="V1172" i="45"/>
  <c r="Y1172" i="45" s="1"/>
  <c r="U1172" i="45"/>
  <c r="S1172" i="45"/>
  <c r="Q1172" i="45"/>
  <c r="R1172" i="45" s="1"/>
  <c r="P1172" i="45"/>
  <c r="N1172" i="45"/>
  <c r="M1172" i="45"/>
  <c r="L1172" i="45"/>
  <c r="K1172" i="45"/>
  <c r="J1172" i="45"/>
  <c r="X1171" i="45"/>
  <c r="W1171" i="45"/>
  <c r="V1171" i="45"/>
  <c r="Y1171" i="45" s="1"/>
  <c r="U1171" i="45"/>
  <c r="Q1171" i="45"/>
  <c r="R1171" i="45" s="1"/>
  <c r="P1171" i="45"/>
  <c r="N1171" i="45"/>
  <c r="M1171" i="45"/>
  <c r="L1171" i="45"/>
  <c r="K1171" i="45"/>
  <c r="J1171" i="45"/>
  <c r="X1170" i="45"/>
  <c r="W1170" i="45"/>
  <c r="V1170" i="45"/>
  <c r="U1170" i="45"/>
  <c r="Q1170" i="45"/>
  <c r="R1170" i="45" s="1"/>
  <c r="P1170" i="45"/>
  <c r="N1170" i="45"/>
  <c r="M1170" i="45"/>
  <c r="L1170" i="45"/>
  <c r="K1170" i="45"/>
  <c r="J1170" i="45"/>
  <c r="X1169" i="45"/>
  <c r="W1169" i="45"/>
  <c r="V1169" i="45"/>
  <c r="U1169" i="45"/>
  <c r="S1169" i="45"/>
  <c r="Q1169" i="45"/>
  <c r="R1169" i="45" s="1"/>
  <c r="P1169" i="45"/>
  <c r="N1169" i="45"/>
  <c r="M1169" i="45"/>
  <c r="L1169" i="45"/>
  <c r="K1169" i="45"/>
  <c r="J1169" i="45"/>
  <c r="X1168" i="45"/>
  <c r="W1168" i="45"/>
  <c r="V1168" i="45"/>
  <c r="Y1168" i="45" s="1"/>
  <c r="U1168" i="45"/>
  <c r="S1168" i="45"/>
  <c r="Q1168" i="45"/>
  <c r="R1168" i="45" s="1"/>
  <c r="P1168" i="45"/>
  <c r="N1168" i="45"/>
  <c r="M1168" i="45"/>
  <c r="L1168" i="45"/>
  <c r="K1168" i="45"/>
  <c r="J1168" i="45"/>
  <c r="X1167" i="45"/>
  <c r="W1167" i="45"/>
  <c r="V1167" i="45"/>
  <c r="Y1167" i="45" s="1"/>
  <c r="U1167" i="45"/>
  <c r="Q1167" i="45"/>
  <c r="R1167" i="45" s="1"/>
  <c r="P1167" i="45"/>
  <c r="N1167" i="45"/>
  <c r="M1167" i="45"/>
  <c r="L1167" i="45"/>
  <c r="K1167" i="45"/>
  <c r="J1167" i="45"/>
  <c r="X1166" i="45"/>
  <c r="W1166" i="45"/>
  <c r="V1166" i="45"/>
  <c r="U1166" i="45"/>
  <c r="Q1166" i="45"/>
  <c r="R1166" i="45" s="1"/>
  <c r="P1166" i="45"/>
  <c r="N1166" i="45"/>
  <c r="M1166" i="45"/>
  <c r="L1166" i="45"/>
  <c r="K1166" i="45"/>
  <c r="J1166" i="45"/>
  <c r="X1165" i="45"/>
  <c r="W1165" i="45"/>
  <c r="V1165" i="45"/>
  <c r="U1165" i="45"/>
  <c r="S1165" i="45"/>
  <c r="Q1165" i="45"/>
  <c r="R1165" i="45" s="1"/>
  <c r="P1165" i="45"/>
  <c r="N1165" i="45"/>
  <c r="M1165" i="45"/>
  <c r="L1165" i="45"/>
  <c r="K1165" i="45"/>
  <c r="J1165" i="45"/>
  <c r="X1164" i="45"/>
  <c r="W1164" i="45"/>
  <c r="V1164" i="45"/>
  <c r="U1164" i="45"/>
  <c r="S1164" i="45"/>
  <c r="Q1164" i="45"/>
  <c r="R1164" i="45" s="1"/>
  <c r="P1164" i="45"/>
  <c r="N1164" i="45"/>
  <c r="M1164" i="45"/>
  <c r="L1164" i="45"/>
  <c r="K1164" i="45"/>
  <c r="J1164" i="45"/>
  <c r="X1163" i="45"/>
  <c r="W1163" i="45"/>
  <c r="V1163" i="45"/>
  <c r="Y1163" i="45" s="1"/>
  <c r="U1163" i="45"/>
  <c r="Q1163" i="45"/>
  <c r="R1163" i="45" s="1"/>
  <c r="P1163" i="45"/>
  <c r="N1163" i="45"/>
  <c r="M1163" i="45"/>
  <c r="L1163" i="45"/>
  <c r="K1163" i="45"/>
  <c r="J1163" i="45"/>
  <c r="X1162" i="45"/>
  <c r="W1162" i="45"/>
  <c r="V1162" i="45"/>
  <c r="U1162" i="45"/>
  <c r="Q1162" i="45"/>
  <c r="R1162" i="45" s="1"/>
  <c r="P1162" i="45"/>
  <c r="N1162" i="45"/>
  <c r="M1162" i="45"/>
  <c r="L1162" i="45"/>
  <c r="K1162" i="45"/>
  <c r="J1162" i="45"/>
  <c r="X1161" i="45"/>
  <c r="W1161" i="45"/>
  <c r="V1161" i="45"/>
  <c r="U1161" i="45"/>
  <c r="S1161" i="45"/>
  <c r="Q1161" i="45"/>
  <c r="R1161" i="45" s="1"/>
  <c r="P1161" i="45"/>
  <c r="N1161" i="45"/>
  <c r="M1161" i="45"/>
  <c r="L1161" i="45"/>
  <c r="K1161" i="45"/>
  <c r="J1161" i="45"/>
  <c r="X1160" i="45"/>
  <c r="W1160" i="45"/>
  <c r="V1160" i="45"/>
  <c r="U1160" i="45"/>
  <c r="S1160" i="45"/>
  <c r="Q1160" i="45"/>
  <c r="R1160" i="45" s="1"/>
  <c r="P1160" i="45"/>
  <c r="N1160" i="45"/>
  <c r="M1160" i="45"/>
  <c r="L1160" i="45"/>
  <c r="K1160" i="45"/>
  <c r="J1160" i="45"/>
  <c r="X1159" i="45"/>
  <c r="W1159" i="45"/>
  <c r="V1159" i="45"/>
  <c r="Y1159" i="45" s="1"/>
  <c r="U1159" i="45"/>
  <c r="Q1159" i="45"/>
  <c r="R1159" i="45" s="1"/>
  <c r="P1159" i="45"/>
  <c r="N1159" i="45"/>
  <c r="M1159" i="45"/>
  <c r="L1159" i="45"/>
  <c r="K1159" i="45"/>
  <c r="J1159" i="45"/>
  <c r="X1158" i="45"/>
  <c r="W1158" i="45"/>
  <c r="V1158" i="45"/>
  <c r="U1158" i="45"/>
  <c r="Q1158" i="45"/>
  <c r="R1158" i="45" s="1"/>
  <c r="P1158" i="45"/>
  <c r="N1158" i="45"/>
  <c r="M1158" i="45"/>
  <c r="L1158" i="45"/>
  <c r="K1158" i="45"/>
  <c r="J1158" i="45"/>
  <c r="X1157" i="45"/>
  <c r="W1157" i="45"/>
  <c r="V1157" i="45"/>
  <c r="U1157" i="45"/>
  <c r="S1157" i="45"/>
  <c r="Q1157" i="45"/>
  <c r="R1157" i="45" s="1"/>
  <c r="P1157" i="45"/>
  <c r="N1157" i="45"/>
  <c r="M1157" i="45"/>
  <c r="L1157" i="45"/>
  <c r="K1157" i="45"/>
  <c r="J1157" i="45"/>
  <c r="X1156" i="45"/>
  <c r="W1156" i="45"/>
  <c r="V1156" i="45"/>
  <c r="U1156" i="45"/>
  <c r="S1156" i="45"/>
  <c r="Q1156" i="45"/>
  <c r="R1156" i="45" s="1"/>
  <c r="P1156" i="45"/>
  <c r="N1156" i="45"/>
  <c r="M1156" i="45"/>
  <c r="L1156" i="45"/>
  <c r="K1156" i="45"/>
  <c r="J1156" i="45"/>
  <c r="X1155" i="45"/>
  <c r="W1155" i="45"/>
  <c r="V1155" i="45"/>
  <c r="Y1155" i="45" s="1"/>
  <c r="U1155" i="45"/>
  <c r="Q1155" i="45"/>
  <c r="R1155" i="45" s="1"/>
  <c r="P1155" i="45"/>
  <c r="N1155" i="45"/>
  <c r="M1155" i="45"/>
  <c r="L1155" i="45"/>
  <c r="K1155" i="45"/>
  <c r="J1155" i="45"/>
  <c r="X1154" i="45"/>
  <c r="W1154" i="45"/>
  <c r="V1154" i="45"/>
  <c r="U1154" i="45"/>
  <c r="Q1154" i="45"/>
  <c r="R1154" i="45" s="1"/>
  <c r="P1154" i="45"/>
  <c r="N1154" i="45"/>
  <c r="M1154" i="45"/>
  <c r="L1154" i="45"/>
  <c r="K1154" i="45"/>
  <c r="J1154" i="45"/>
  <c r="X1153" i="45"/>
  <c r="W1153" i="45"/>
  <c r="V1153" i="45"/>
  <c r="U1153" i="45"/>
  <c r="S1153" i="45"/>
  <c r="Q1153" i="45"/>
  <c r="R1153" i="45" s="1"/>
  <c r="P1153" i="45"/>
  <c r="N1153" i="45"/>
  <c r="M1153" i="45"/>
  <c r="L1153" i="45"/>
  <c r="K1153" i="45"/>
  <c r="J1153" i="45"/>
  <c r="X1152" i="45"/>
  <c r="W1152" i="45"/>
  <c r="V1152" i="45"/>
  <c r="U1152" i="45"/>
  <c r="S1152" i="45"/>
  <c r="Q1152" i="45"/>
  <c r="R1152" i="45" s="1"/>
  <c r="P1152" i="45"/>
  <c r="N1152" i="45"/>
  <c r="M1152" i="45"/>
  <c r="L1152" i="45"/>
  <c r="K1152" i="45"/>
  <c r="J1152" i="45"/>
  <c r="X1151" i="45"/>
  <c r="W1151" i="45"/>
  <c r="V1151" i="45"/>
  <c r="Y1151" i="45" s="1"/>
  <c r="U1151" i="45"/>
  <c r="Q1151" i="45"/>
  <c r="R1151" i="45" s="1"/>
  <c r="P1151" i="45"/>
  <c r="N1151" i="45"/>
  <c r="M1151" i="45"/>
  <c r="L1151" i="45"/>
  <c r="K1151" i="45"/>
  <c r="J1151" i="45"/>
  <c r="X1150" i="45"/>
  <c r="W1150" i="45"/>
  <c r="V1150" i="45"/>
  <c r="U1150" i="45"/>
  <c r="Q1150" i="45"/>
  <c r="R1150" i="45" s="1"/>
  <c r="P1150" i="45"/>
  <c r="N1150" i="45"/>
  <c r="M1150" i="45"/>
  <c r="L1150" i="45"/>
  <c r="K1150" i="45"/>
  <c r="J1150" i="45"/>
  <c r="X1149" i="45"/>
  <c r="W1149" i="45"/>
  <c r="V1149" i="45"/>
  <c r="U1149" i="45"/>
  <c r="S1149" i="45"/>
  <c r="Q1149" i="45"/>
  <c r="R1149" i="45" s="1"/>
  <c r="P1149" i="45"/>
  <c r="N1149" i="45"/>
  <c r="M1149" i="45"/>
  <c r="L1149" i="45"/>
  <c r="K1149" i="45"/>
  <c r="J1149" i="45"/>
  <c r="X1148" i="45"/>
  <c r="W1148" i="45"/>
  <c r="V1148" i="45"/>
  <c r="U1148" i="45"/>
  <c r="S1148" i="45"/>
  <c r="Q1148" i="45"/>
  <c r="R1148" i="45" s="1"/>
  <c r="P1148" i="45"/>
  <c r="N1148" i="45"/>
  <c r="M1148" i="45"/>
  <c r="L1148" i="45"/>
  <c r="K1148" i="45"/>
  <c r="J1148" i="45"/>
  <c r="X1147" i="45"/>
  <c r="W1147" i="45"/>
  <c r="V1147" i="45"/>
  <c r="Y1147" i="45" s="1"/>
  <c r="U1147" i="45"/>
  <c r="Q1147" i="45"/>
  <c r="R1147" i="45" s="1"/>
  <c r="P1147" i="45"/>
  <c r="N1147" i="45"/>
  <c r="M1147" i="45"/>
  <c r="L1147" i="45"/>
  <c r="K1147" i="45"/>
  <c r="J1147" i="45"/>
  <c r="X1146" i="45"/>
  <c r="W1146" i="45"/>
  <c r="V1146" i="45"/>
  <c r="U1146" i="45"/>
  <c r="Q1146" i="45"/>
  <c r="R1146" i="45" s="1"/>
  <c r="P1146" i="45"/>
  <c r="N1146" i="45"/>
  <c r="M1146" i="45"/>
  <c r="L1146" i="45"/>
  <c r="K1146" i="45"/>
  <c r="J1146" i="45"/>
  <c r="X1145" i="45"/>
  <c r="W1145" i="45"/>
  <c r="V1145" i="45"/>
  <c r="U1145" i="45"/>
  <c r="S1145" i="45"/>
  <c r="Q1145" i="45"/>
  <c r="R1145" i="45" s="1"/>
  <c r="P1145" i="45"/>
  <c r="N1145" i="45"/>
  <c r="M1145" i="45"/>
  <c r="L1145" i="45"/>
  <c r="K1145" i="45"/>
  <c r="J1145" i="45"/>
  <c r="X1144" i="45"/>
  <c r="W1144" i="45"/>
  <c r="V1144" i="45"/>
  <c r="U1144" i="45"/>
  <c r="S1144" i="45"/>
  <c r="Q1144" i="45"/>
  <c r="R1144" i="45" s="1"/>
  <c r="P1144" i="45"/>
  <c r="N1144" i="45"/>
  <c r="M1144" i="45"/>
  <c r="L1144" i="45"/>
  <c r="K1144" i="45"/>
  <c r="J1144" i="45"/>
  <c r="X1143" i="45"/>
  <c r="W1143" i="45"/>
  <c r="V1143" i="45"/>
  <c r="Y1143" i="45" s="1"/>
  <c r="U1143" i="45"/>
  <c r="Q1143" i="45"/>
  <c r="R1143" i="45" s="1"/>
  <c r="P1143" i="45"/>
  <c r="N1143" i="45"/>
  <c r="M1143" i="45"/>
  <c r="L1143" i="45"/>
  <c r="K1143" i="45"/>
  <c r="J1143" i="45"/>
  <c r="X1142" i="45"/>
  <c r="W1142" i="45"/>
  <c r="V1142" i="45"/>
  <c r="U1142" i="45"/>
  <c r="Q1142" i="45"/>
  <c r="R1142" i="45" s="1"/>
  <c r="P1142" i="45"/>
  <c r="N1142" i="45"/>
  <c r="M1142" i="45"/>
  <c r="L1142" i="45"/>
  <c r="K1142" i="45"/>
  <c r="J1142" i="45"/>
  <c r="X1141" i="45"/>
  <c r="W1141" i="45"/>
  <c r="V1141" i="45"/>
  <c r="U1141" i="45"/>
  <c r="S1141" i="45"/>
  <c r="Q1141" i="45"/>
  <c r="R1141" i="45" s="1"/>
  <c r="P1141" i="45"/>
  <c r="N1141" i="45"/>
  <c r="M1141" i="45"/>
  <c r="L1141" i="45"/>
  <c r="K1141" i="45"/>
  <c r="J1141" i="45"/>
  <c r="X1140" i="45"/>
  <c r="W1140" i="45"/>
  <c r="V1140" i="45"/>
  <c r="U1140" i="45"/>
  <c r="S1140" i="45"/>
  <c r="Q1140" i="45"/>
  <c r="R1140" i="45" s="1"/>
  <c r="P1140" i="45"/>
  <c r="N1140" i="45"/>
  <c r="M1140" i="45"/>
  <c r="L1140" i="45"/>
  <c r="K1140" i="45"/>
  <c r="J1140" i="45"/>
  <c r="X1139" i="45"/>
  <c r="W1139" i="45"/>
  <c r="V1139" i="45"/>
  <c r="Y1139" i="45" s="1"/>
  <c r="U1139" i="45"/>
  <c r="Q1139" i="45"/>
  <c r="R1139" i="45" s="1"/>
  <c r="P1139" i="45"/>
  <c r="N1139" i="45"/>
  <c r="M1139" i="45"/>
  <c r="L1139" i="45"/>
  <c r="K1139" i="45"/>
  <c r="J1139" i="45"/>
  <c r="X1138" i="45"/>
  <c r="W1138" i="45"/>
  <c r="V1138" i="45"/>
  <c r="U1138" i="45"/>
  <c r="Q1138" i="45"/>
  <c r="R1138" i="45" s="1"/>
  <c r="P1138" i="45"/>
  <c r="N1138" i="45"/>
  <c r="M1138" i="45"/>
  <c r="L1138" i="45"/>
  <c r="K1138" i="45"/>
  <c r="J1138" i="45"/>
  <c r="X1137" i="45"/>
  <c r="W1137" i="45"/>
  <c r="V1137" i="45"/>
  <c r="U1137" i="45"/>
  <c r="S1137" i="45"/>
  <c r="Q1137" i="45"/>
  <c r="R1137" i="45" s="1"/>
  <c r="P1137" i="45"/>
  <c r="N1137" i="45"/>
  <c r="M1137" i="45"/>
  <c r="L1137" i="45"/>
  <c r="K1137" i="45"/>
  <c r="J1137" i="45"/>
  <c r="X1136" i="45"/>
  <c r="W1136" i="45"/>
  <c r="V1136" i="45"/>
  <c r="U1136" i="45"/>
  <c r="S1136" i="45"/>
  <c r="Q1136" i="45"/>
  <c r="R1136" i="45" s="1"/>
  <c r="P1136" i="45"/>
  <c r="N1136" i="45"/>
  <c r="M1136" i="45"/>
  <c r="L1136" i="45"/>
  <c r="K1136" i="45"/>
  <c r="J1136" i="45"/>
  <c r="X1135" i="45"/>
  <c r="W1135" i="45"/>
  <c r="V1135" i="45"/>
  <c r="Y1135" i="45" s="1"/>
  <c r="U1135" i="45"/>
  <c r="Q1135" i="45"/>
  <c r="R1135" i="45" s="1"/>
  <c r="P1135" i="45"/>
  <c r="N1135" i="45"/>
  <c r="M1135" i="45"/>
  <c r="L1135" i="45"/>
  <c r="K1135" i="45"/>
  <c r="J1135" i="45"/>
  <c r="X1134" i="45"/>
  <c r="W1134" i="45"/>
  <c r="V1134" i="45"/>
  <c r="U1134" i="45"/>
  <c r="Q1134" i="45"/>
  <c r="R1134" i="45" s="1"/>
  <c r="P1134" i="45"/>
  <c r="N1134" i="45"/>
  <c r="M1134" i="45"/>
  <c r="L1134" i="45"/>
  <c r="K1134" i="45"/>
  <c r="J1134" i="45"/>
  <c r="X1133" i="45"/>
  <c r="W1133" i="45"/>
  <c r="V1133" i="45"/>
  <c r="U1133" i="45"/>
  <c r="S1133" i="45"/>
  <c r="Q1133" i="45"/>
  <c r="R1133" i="45" s="1"/>
  <c r="P1133" i="45"/>
  <c r="N1133" i="45"/>
  <c r="M1133" i="45"/>
  <c r="L1133" i="45"/>
  <c r="K1133" i="45"/>
  <c r="J1133" i="45"/>
  <c r="X1132" i="45"/>
  <c r="W1132" i="45"/>
  <c r="V1132" i="45"/>
  <c r="U1132" i="45"/>
  <c r="S1132" i="45"/>
  <c r="Q1132" i="45"/>
  <c r="R1132" i="45" s="1"/>
  <c r="P1132" i="45"/>
  <c r="N1132" i="45"/>
  <c r="M1132" i="45"/>
  <c r="L1132" i="45"/>
  <c r="K1132" i="45"/>
  <c r="J1132" i="45"/>
  <c r="X1131" i="45"/>
  <c r="W1131" i="45"/>
  <c r="V1131" i="45"/>
  <c r="Y1131" i="45" s="1"/>
  <c r="U1131" i="45"/>
  <c r="Q1131" i="45"/>
  <c r="R1131" i="45" s="1"/>
  <c r="P1131" i="45"/>
  <c r="N1131" i="45"/>
  <c r="M1131" i="45"/>
  <c r="L1131" i="45"/>
  <c r="K1131" i="45"/>
  <c r="J1131" i="45"/>
  <c r="X1130" i="45"/>
  <c r="W1130" i="45"/>
  <c r="V1130" i="45"/>
  <c r="U1130" i="45"/>
  <c r="Q1130" i="45"/>
  <c r="R1130" i="45" s="1"/>
  <c r="P1130" i="45"/>
  <c r="N1130" i="45"/>
  <c r="M1130" i="45"/>
  <c r="L1130" i="45"/>
  <c r="K1130" i="45"/>
  <c r="J1130" i="45"/>
  <c r="X1129" i="45"/>
  <c r="W1129" i="45"/>
  <c r="V1129" i="45"/>
  <c r="U1129" i="45"/>
  <c r="S1129" i="45"/>
  <c r="Q1129" i="45"/>
  <c r="R1129" i="45" s="1"/>
  <c r="P1129" i="45"/>
  <c r="N1129" i="45"/>
  <c r="M1129" i="45"/>
  <c r="L1129" i="45"/>
  <c r="K1129" i="45"/>
  <c r="J1129" i="45"/>
  <c r="X1128" i="45"/>
  <c r="W1128" i="45"/>
  <c r="V1128" i="45"/>
  <c r="U1128" i="45"/>
  <c r="S1128" i="45"/>
  <c r="Q1128" i="45"/>
  <c r="R1128" i="45" s="1"/>
  <c r="P1128" i="45"/>
  <c r="N1128" i="45"/>
  <c r="M1128" i="45"/>
  <c r="L1128" i="45"/>
  <c r="K1128" i="45"/>
  <c r="J1128" i="45"/>
  <c r="X1127" i="45"/>
  <c r="W1127" i="45"/>
  <c r="V1127" i="45"/>
  <c r="Y1127" i="45" s="1"/>
  <c r="U1127" i="45"/>
  <c r="Q1127" i="45"/>
  <c r="R1127" i="45" s="1"/>
  <c r="P1127" i="45"/>
  <c r="N1127" i="45"/>
  <c r="M1127" i="45"/>
  <c r="L1127" i="45"/>
  <c r="K1127" i="45"/>
  <c r="J1127" i="45"/>
  <c r="X1126" i="45"/>
  <c r="W1126" i="45"/>
  <c r="V1126" i="45"/>
  <c r="U1126" i="45"/>
  <c r="Q1126" i="45"/>
  <c r="R1126" i="45" s="1"/>
  <c r="P1126" i="45"/>
  <c r="N1126" i="45"/>
  <c r="M1126" i="45"/>
  <c r="L1126" i="45"/>
  <c r="K1126" i="45"/>
  <c r="J1126" i="45"/>
  <c r="X1125" i="45"/>
  <c r="W1125" i="45"/>
  <c r="V1125" i="45"/>
  <c r="U1125" i="45"/>
  <c r="S1125" i="45"/>
  <c r="Q1125" i="45"/>
  <c r="R1125" i="45" s="1"/>
  <c r="P1125" i="45"/>
  <c r="N1125" i="45"/>
  <c r="M1125" i="45"/>
  <c r="L1125" i="45"/>
  <c r="K1125" i="45"/>
  <c r="J1125" i="45"/>
  <c r="X1124" i="45"/>
  <c r="W1124" i="45"/>
  <c r="V1124" i="45"/>
  <c r="U1124" i="45"/>
  <c r="S1124" i="45"/>
  <c r="Q1124" i="45"/>
  <c r="R1124" i="45" s="1"/>
  <c r="P1124" i="45"/>
  <c r="N1124" i="45"/>
  <c r="M1124" i="45"/>
  <c r="L1124" i="45"/>
  <c r="K1124" i="45"/>
  <c r="J1124" i="45"/>
  <c r="X1123" i="45"/>
  <c r="W1123" i="45"/>
  <c r="V1123" i="45"/>
  <c r="Y1123" i="45" s="1"/>
  <c r="U1123" i="45"/>
  <c r="Q1123" i="45"/>
  <c r="R1123" i="45" s="1"/>
  <c r="P1123" i="45"/>
  <c r="N1123" i="45"/>
  <c r="M1123" i="45"/>
  <c r="L1123" i="45"/>
  <c r="K1123" i="45"/>
  <c r="J1123" i="45"/>
  <c r="X1122" i="45"/>
  <c r="W1122" i="45"/>
  <c r="V1122" i="45"/>
  <c r="U1122" i="45"/>
  <c r="Q1122" i="45"/>
  <c r="R1122" i="45" s="1"/>
  <c r="P1122" i="45"/>
  <c r="N1122" i="45"/>
  <c r="M1122" i="45"/>
  <c r="L1122" i="45"/>
  <c r="K1122" i="45"/>
  <c r="J1122" i="45"/>
  <c r="X1121" i="45"/>
  <c r="W1121" i="45"/>
  <c r="V1121" i="45"/>
  <c r="U1121" i="45"/>
  <c r="S1121" i="45"/>
  <c r="Q1121" i="45"/>
  <c r="R1121" i="45" s="1"/>
  <c r="P1121" i="45"/>
  <c r="N1121" i="45"/>
  <c r="M1121" i="45"/>
  <c r="L1121" i="45"/>
  <c r="K1121" i="45"/>
  <c r="J1121" i="45"/>
  <c r="X1120" i="45"/>
  <c r="W1120" i="45"/>
  <c r="V1120" i="45"/>
  <c r="U1120" i="45"/>
  <c r="S1120" i="45"/>
  <c r="Q1120" i="45"/>
  <c r="R1120" i="45" s="1"/>
  <c r="P1120" i="45"/>
  <c r="N1120" i="45"/>
  <c r="M1120" i="45"/>
  <c r="L1120" i="45"/>
  <c r="K1120" i="45"/>
  <c r="J1120" i="45"/>
  <c r="X1119" i="45"/>
  <c r="W1119" i="45"/>
  <c r="V1119" i="45"/>
  <c r="Y1119" i="45" s="1"/>
  <c r="U1119" i="45"/>
  <c r="Q1119" i="45"/>
  <c r="R1119" i="45" s="1"/>
  <c r="P1119" i="45"/>
  <c r="N1119" i="45"/>
  <c r="M1119" i="45"/>
  <c r="L1119" i="45"/>
  <c r="K1119" i="45"/>
  <c r="J1119" i="45"/>
  <c r="X1118" i="45"/>
  <c r="W1118" i="45"/>
  <c r="V1118" i="45"/>
  <c r="U1118" i="45"/>
  <c r="Q1118" i="45"/>
  <c r="R1118" i="45" s="1"/>
  <c r="P1118" i="45"/>
  <c r="N1118" i="45"/>
  <c r="M1118" i="45"/>
  <c r="L1118" i="45"/>
  <c r="K1118" i="45"/>
  <c r="J1118" i="45"/>
  <c r="X1117" i="45"/>
  <c r="W1117" i="45"/>
  <c r="V1117" i="45"/>
  <c r="U1117" i="45"/>
  <c r="S1117" i="45"/>
  <c r="Q1117" i="45"/>
  <c r="R1117" i="45" s="1"/>
  <c r="P1117" i="45"/>
  <c r="N1117" i="45"/>
  <c r="M1117" i="45"/>
  <c r="L1117" i="45"/>
  <c r="K1117" i="45"/>
  <c r="J1117" i="45"/>
  <c r="X1116" i="45"/>
  <c r="W1116" i="45"/>
  <c r="V1116" i="45"/>
  <c r="U1116" i="45"/>
  <c r="S1116" i="45"/>
  <c r="Q1116" i="45"/>
  <c r="R1116" i="45" s="1"/>
  <c r="P1116" i="45"/>
  <c r="N1116" i="45"/>
  <c r="M1116" i="45"/>
  <c r="L1116" i="45"/>
  <c r="K1116" i="45"/>
  <c r="J1116" i="45"/>
  <c r="X1115" i="45"/>
  <c r="W1115" i="45"/>
  <c r="V1115" i="45"/>
  <c r="Y1115" i="45" s="1"/>
  <c r="U1115" i="45"/>
  <c r="Q1115" i="45"/>
  <c r="R1115" i="45" s="1"/>
  <c r="P1115" i="45"/>
  <c r="N1115" i="45"/>
  <c r="M1115" i="45"/>
  <c r="L1115" i="45"/>
  <c r="K1115" i="45"/>
  <c r="J1115" i="45"/>
  <c r="X1114" i="45"/>
  <c r="Y1114" i="45" s="1"/>
  <c r="W1114" i="45"/>
  <c r="V1114" i="45"/>
  <c r="U1114" i="45"/>
  <c r="S1114" i="45"/>
  <c r="Q1114" i="45"/>
  <c r="R1114" i="45" s="1"/>
  <c r="P1114" i="45"/>
  <c r="N1114" i="45"/>
  <c r="M1114" i="45"/>
  <c r="L1114" i="45"/>
  <c r="K1114" i="45"/>
  <c r="J1114" i="45"/>
  <c r="X1113" i="45"/>
  <c r="W1113" i="45"/>
  <c r="V1113" i="45"/>
  <c r="Y1113" i="45" s="1"/>
  <c r="U1113" i="45"/>
  <c r="Q1113" i="45"/>
  <c r="R1113" i="45" s="1"/>
  <c r="P1113" i="45"/>
  <c r="N1113" i="45"/>
  <c r="M1113" i="45"/>
  <c r="L1113" i="45"/>
  <c r="K1113" i="45"/>
  <c r="J1113" i="45"/>
  <c r="X1112" i="45"/>
  <c r="W1112" i="45"/>
  <c r="V1112" i="45"/>
  <c r="Y1112" i="45" s="1"/>
  <c r="U1112" i="45"/>
  <c r="S1112" i="45"/>
  <c r="Q1112" i="45"/>
  <c r="R1112" i="45" s="1"/>
  <c r="P1112" i="45"/>
  <c r="N1112" i="45"/>
  <c r="M1112" i="45"/>
  <c r="L1112" i="45"/>
  <c r="K1112" i="45"/>
  <c r="J1112" i="45"/>
  <c r="X1111" i="45"/>
  <c r="W1111" i="45"/>
  <c r="V1111" i="45"/>
  <c r="Y1111" i="45" s="1"/>
  <c r="U1111" i="45"/>
  <c r="Q1111" i="45"/>
  <c r="R1111" i="45" s="1"/>
  <c r="P1111" i="45"/>
  <c r="N1111" i="45"/>
  <c r="M1111" i="45"/>
  <c r="L1111" i="45"/>
  <c r="K1111" i="45"/>
  <c r="J1111" i="45"/>
  <c r="X1110" i="45"/>
  <c r="Y1110" i="45" s="1"/>
  <c r="W1110" i="45"/>
  <c r="V1110" i="45"/>
  <c r="U1110" i="45"/>
  <c r="T1110" i="45"/>
  <c r="S1110" i="45"/>
  <c r="Q1110" i="45"/>
  <c r="R1110" i="45" s="1"/>
  <c r="P1110" i="45"/>
  <c r="N1110" i="45"/>
  <c r="M1110" i="45"/>
  <c r="L1110" i="45"/>
  <c r="K1110" i="45"/>
  <c r="J1110" i="45"/>
  <c r="X1109" i="45"/>
  <c r="W1109" i="45"/>
  <c r="V1109" i="45"/>
  <c r="U1109" i="45"/>
  <c r="S1109" i="45"/>
  <c r="Q1109" i="45"/>
  <c r="R1109" i="45" s="1"/>
  <c r="T1109" i="45" s="1"/>
  <c r="P1109" i="45"/>
  <c r="N1109" i="45"/>
  <c r="M1109" i="45"/>
  <c r="L1109" i="45"/>
  <c r="K1109" i="45"/>
  <c r="J1109" i="45"/>
  <c r="X1108" i="45"/>
  <c r="W1108" i="45"/>
  <c r="V1108" i="45"/>
  <c r="Y1108" i="45" s="1"/>
  <c r="U1108" i="45"/>
  <c r="Q1108" i="45"/>
  <c r="R1108" i="45" s="1"/>
  <c r="P1108" i="45"/>
  <c r="N1108" i="45"/>
  <c r="M1108" i="45"/>
  <c r="L1108" i="45"/>
  <c r="K1108" i="45"/>
  <c r="J1108" i="45"/>
  <c r="Y1107" i="45"/>
  <c r="X1107" i="45"/>
  <c r="W1107" i="45"/>
  <c r="V1107" i="45"/>
  <c r="U1107" i="45"/>
  <c r="Q1107" i="45"/>
  <c r="R1107" i="45" s="1"/>
  <c r="S1107" i="45" s="1"/>
  <c r="T1107" i="45" s="1"/>
  <c r="P1107" i="45"/>
  <c r="N1107" i="45"/>
  <c r="M1107" i="45"/>
  <c r="L1107" i="45"/>
  <c r="K1107" i="45"/>
  <c r="J1107" i="45"/>
  <c r="X1106" i="45"/>
  <c r="W1106" i="45"/>
  <c r="V1106" i="45"/>
  <c r="Y1106" i="45" s="1"/>
  <c r="U1106" i="45"/>
  <c r="T1106" i="45"/>
  <c r="S1106" i="45"/>
  <c r="Q1106" i="45"/>
  <c r="R1106" i="45" s="1"/>
  <c r="P1106" i="45"/>
  <c r="N1106" i="45"/>
  <c r="M1106" i="45"/>
  <c r="L1106" i="45"/>
  <c r="K1106" i="45"/>
  <c r="J1106" i="45"/>
  <c r="X1105" i="45"/>
  <c r="W1105" i="45"/>
  <c r="V1105" i="45"/>
  <c r="U1105" i="45"/>
  <c r="S1105" i="45"/>
  <c r="Q1105" i="45"/>
  <c r="R1105" i="45" s="1"/>
  <c r="P1105" i="45"/>
  <c r="N1105" i="45"/>
  <c r="M1105" i="45"/>
  <c r="L1105" i="45"/>
  <c r="K1105" i="45"/>
  <c r="J1105" i="45"/>
  <c r="X1104" i="45"/>
  <c r="W1104" i="45"/>
  <c r="V1104" i="45"/>
  <c r="Y1104" i="45" s="1"/>
  <c r="U1104" i="45"/>
  <c r="Q1104" i="45"/>
  <c r="R1104" i="45" s="1"/>
  <c r="P1104" i="45"/>
  <c r="N1104" i="45"/>
  <c r="M1104" i="45"/>
  <c r="L1104" i="45"/>
  <c r="K1104" i="45"/>
  <c r="J1104" i="45"/>
  <c r="Y1103" i="45"/>
  <c r="X1103" i="45"/>
  <c r="W1103" i="45"/>
  <c r="V1103" i="45"/>
  <c r="U1103" i="45"/>
  <c r="Q1103" i="45"/>
  <c r="R1103" i="45" s="1"/>
  <c r="S1103" i="45" s="1"/>
  <c r="T1103" i="45" s="1"/>
  <c r="P1103" i="45"/>
  <c r="N1103" i="45"/>
  <c r="M1103" i="45"/>
  <c r="L1103" i="45"/>
  <c r="K1103" i="45"/>
  <c r="J1103" i="45"/>
  <c r="X1102" i="45"/>
  <c r="Y1102" i="45" s="1"/>
  <c r="W1102" i="45"/>
  <c r="V1102" i="45"/>
  <c r="U1102" i="45"/>
  <c r="T1102" i="45"/>
  <c r="S1102" i="45"/>
  <c r="Q1102" i="45"/>
  <c r="R1102" i="45" s="1"/>
  <c r="P1102" i="45"/>
  <c r="N1102" i="45"/>
  <c r="M1102" i="45"/>
  <c r="L1102" i="45"/>
  <c r="K1102" i="45"/>
  <c r="J1102" i="45"/>
  <c r="X1101" i="45"/>
  <c r="W1101" i="45"/>
  <c r="V1101" i="45"/>
  <c r="Y1101" i="45" s="1"/>
  <c r="U1101" i="45"/>
  <c r="S1101" i="45"/>
  <c r="Q1101" i="45"/>
  <c r="R1101" i="45" s="1"/>
  <c r="T1101" i="45" s="1"/>
  <c r="P1101" i="45"/>
  <c r="N1101" i="45"/>
  <c r="M1101" i="45"/>
  <c r="L1101" i="45"/>
  <c r="K1101" i="45"/>
  <c r="J1101" i="45"/>
  <c r="X1100" i="45"/>
  <c r="W1100" i="45"/>
  <c r="V1100" i="45"/>
  <c r="Y1100" i="45" s="1"/>
  <c r="U1100" i="45"/>
  <c r="Q1100" i="45"/>
  <c r="R1100" i="45" s="1"/>
  <c r="P1100" i="45"/>
  <c r="N1100" i="45"/>
  <c r="M1100" i="45"/>
  <c r="L1100" i="45"/>
  <c r="K1100" i="45"/>
  <c r="J1100" i="45"/>
  <c r="Y1099" i="45"/>
  <c r="X1099" i="45"/>
  <c r="W1099" i="45"/>
  <c r="V1099" i="45"/>
  <c r="U1099" i="45"/>
  <c r="Q1099" i="45"/>
  <c r="R1099" i="45" s="1"/>
  <c r="S1099" i="45" s="1"/>
  <c r="T1099" i="45" s="1"/>
  <c r="P1099" i="45"/>
  <c r="N1099" i="45"/>
  <c r="M1099" i="45"/>
  <c r="L1099" i="45"/>
  <c r="K1099" i="45"/>
  <c r="J1099" i="45"/>
  <c r="X1098" i="45"/>
  <c r="W1098" i="45"/>
  <c r="V1098" i="45"/>
  <c r="Y1098" i="45" s="1"/>
  <c r="U1098" i="45"/>
  <c r="T1098" i="45"/>
  <c r="S1098" i="45"/>
  <c r="Q1098" i="45"/>
  <c r="R1098" i="45" s="1"/>
  <c r="P1098" i="45"/>
  <c r="N1098" i="45"/>
  <c r="M1098" i="45"/>
  <c r="L1098" i="45"/>
  <c r="K1098" i="45"/>
  <c r="J1098" i="45"/>
  <c r="X1097" i="45"/>
  <c r="W1097" i="45"/>
  <c r="V1097" i="45"/>
  <c r="U1097" i="45"/>
  <c r="S1097" i="45"/>
  <c r="Q1097" i="45"/>
  <c r="R1097" i="45" s="1"/>
  <c r="P1097" i="45"/>
  <c r="N1097" i="45"/>
  <c r="M1097" i="45"/>
  <c r="L1097" i="45"/>
  <c r="K1097" i="45"/>
  <c r="J1097" i="45"/>
  <c r="X1096" i="45"/>
  <c r="W1096" i="45"/>
  <c r="V1096" i="45"/>
  <c r="Y1096" i="45" s="1"/>
  <c r="U1096" i="45"/>
  <c r="Q1096" i="45"/>
  <c r="R1096" i="45" s="1"/>
  <c r="P1096" i="45"/>
  <c r="N1096" i="45"/>
  <c r="M1096" i="45"/>
  <c r="L1096" i="45"/>
  <c r="K1096" i="45"/>
  <c r="J1096" i="45"/>
  <c r="Y1095" i="45"/>
  <c r="X1095" i="45"/>
  <c r="W1095" i="45"/>
  <c r="V1095" i="45"/>
  <c r="U1095" i="45"/>
  <c r="T1095" i="45"/>
  <c r="Q1095" i="45"/>
  <c r="R1095" i="45" s="1"/>
  <c r="S1095" i="45" s="1"/>
  <c r="P1095" i="45"/>
  <c r="N1095" i="45"/>
  <c r="M1095" i="45"/>
  <c r="L1095" i="45"/>
  <c r="K1095" i="45"/>
  <c r="J1095" i="45"/>
  <c r="X1094" i="45"/>
  <c r="Y1094" i="45" s="1"/>
  <c r="W1094" i="45"/>
  <c r="V1094" i="45"/>
  <c r="U1094" i="45"/>
  <c r="S1094" i="45"/>
  <c r="T1094" i="45" s="1"/>
  <c r="Q1094" i="45"/>
  <c r="R1094" i="45" s="1"/>
  <c r="P1094" i="45"/>
  <c r="N1094" i="45"/>
  <c r="M1094" i="45"/>
  <c r="L1094" i="45"/>
  <c r="K1094" i="45"/>
  <c r="J1094" i="45"/>
  <c r="X1093" i="45"/>
  <c r="W1093" i="45"/>
  <c r="V1093" i="45"/>
  <c r="Y1093" i="45" s="1"/>
  <c r="U1093" i="45"/>
  <c r="S1093" i="45"/>
  <c r="Q1093" i="45"/>
  <c r="R1093" i="45" s="1"/>
  <c r="P1093" i="45"/>
  <c r="N1093" i="45"/>
  <c r="M1093" i="45"/>
  <c r="L1093" i="45"/>
  <c r="K1093" i="45"/>
  <c r="J1093" i="45"/>
  <c r="Y1092" i="45"/>
  <c r="X1092" i="45"/>
  <c r="W1092" i="45"/>
  <c r="V1092" i="45"/>
  <c r="U1092" i="45"/>
  <c r="Q1092" i="45"/>
  <c r="R1092" i="45" s="1"/>
  <c r="P1092" i="45"/>
  <c r="N1092" i="45"/>
  <c r="M1092" i="45"/>
  <c r="L1092" i="45"/>
  <c r="K1092" i="45"/>
  <c r="J1092" i="45"/>
  <c r="X1091" i="45"/>
  <c r="Y1091" i="45" s="1"/>
  <c r="W1091" i="45"/>
  <c r="V1091" i="45"/>
  <c r="U1091" i="45"/>
  <c r="Q1091" i="45"/>
  <c r="R1091" i="45" s="1"/>
  <c r="S1091" i="45" s="1"/>
  <c r="T1091" i="45" s="1"/>
  <c r="P1091" i="45"/>
  <c r="N1091" i="45"/>
  <c r="M1091" i="45"/>
  <c r="L1091" i="45"/>
  <c r="K1091" i="45"/>
  <c r="J1091" i="45"/>
  <c r="X1090" i="45"/>
  <c r="W1090" i="45"/>
  <c r="V1090" i="45"/>
  <c r="U1090" i="45"/>
  <c r="T1090" i="45"/>
  <c r="S1090" i="45"/>
  <c r="Q1090" i="45"/>
  <c r="R1090" i="45" s="1"/>
  <c r="P1090" i="45"/>
  <c r="N1090" i="45"/>
  <c r="M1090" i="45"/>
  <c r="L1090" i="45"/>
  <c r="K1090" i="45"/>
  <c r="J1090" i="45"/>
  <c r="X1089" i="45"/>
  <c r="W1089" i="45"/>
  <c r="V1089" i="45"/>
  <c r="U1089" i="45"/>
  <c r="S1089" i="45"/>
  <c r="R1089" i="45"/>
  <c r="Q1089" i="45"/>
  <c r="P1089" i="45"/>
  <c r="N1089" i="45"/>
  <c r="M1089" i="45"/>
  <c r="L1089" i="45"/>
  <c r="K1089" i="45"/>
  <c r="J1089" i="45"/>
  <c r="X1088" i="45"/>
  <c r="W1088" i="45"/>
  <c r="V1088" i="45"/>
  <c r="U1088" i="45"/>
  <c r="S1088" i="45"/>
  <c r="R1088" i="45"/>
  <c r="Q1088" i="45"/>
  <c r="P1088" i="45"/>
  <c r="N1088" i="45"/>
  <c r="M1088" i="45"/>
  <c r="L1088" i="45"/>
  <c r="K1088" i="45"/>
  <c r="J1088" i="45"/>
  <c r="X1087" i="45"/>
  <c r="W1087" i="45"/>
  <c r="V1087" i="45"/>
  <c r="Y1087" i="45" s="1"/>
  <c r="U1087" i="45"/>
  <c r="R1087" i="45"/>
  <c r="Q1087" i="45"/>
  <c r="P1087" i="45"/>
  <c r="N1087" i="45"/>
  <c r="M1087" i="45"/>
  <c r="L1087" i="45"/>
  <c r="K1087" i="45"/>
  <c r="J1087" i="45"/>
  <c r="X1086" i="45"/>
  <c r="W1086" i="45"/>
  <c r="V1086" i="45"/>
  <c r="U1086" i="45"/>
  <c r="R1086" i="45"/>
  <c r="Q1086" i="45"/>
  <c r="P1086" i="45"/>
  <c r="N1086" i="45"/>
  <c r="M1086" i="45"/>
  <c r="L1086" i="45"/>
  <c r="K1086" i="45"/>
  <c r="J1086" i="45"/>
  <c r="X1085" i="45"/>
  <c r="W1085" i="45"/>
  <c r="V1085" i="45"/>
  <c r="U1085" i="45"/>
  <c r="R1085" i="45"/>
  <c r="Q1085" i="45"/>
  <c r="P1085" i="45"/>
  <c r="N1085" i="45"/>
  <c r="M1085" i="45"/>
  <c r="L1085" i="45"/>
  <c r="K1085" i="45"/>
  <c r="J1085" i="45"/>
  <c r="X1084" i="45"/>
  <c r="W1084" i="45"/>
  <c r="V1084" i="45"/>
  <c r="U1084" i="45"/>
  <c r="S1084" i="45"/>
  <c r="R1084" i="45"/>
  <c r="Q1084" i="45"/>
  <c r="P1084" i="45"/>
  <c r="N1084" i="45"/>
  <c r="M1084" i="45"/>
  <c r="L1084" i="45"/>
  <c r="K1084" i="45"/>
  <c r="J1084" i="45"/>
  <c r="X1083" i="45"/>
  <c r="W1083" i="45"/>
  <c r="V1083" i="45"/>
  <c r="Y1083" i="45" s="1"/>
  <c r="U1083" i="45"/>
  <c r="R1083" i="45"/>
  <c r="Q1083" i="45"/>
  <c r="P1083" i="45"/>
  <c r="N1083" i="45"/>
  <c r="M1083" i="45"/>
  <c r="L1083" i="45"/>
  <c r="K1083" i="45"/>
  <c r="J1083" i="45"/>
  <c r="X1082" i="45"/>
  <c r="W1082" i="45"/>
  <c r="V1082" i="45"/>
  <c r="U1082" i="45"/>
  <c r="R1082" i="45"/>
  <c r="Q1082" i="45"/>
  <c r="P1082" i="45"/>
  <c r="N1082" i="45"/>
  <c r="M1082" i="45"/>
  <c r="L1082" i="45"/>
  <c r="K1082" i="45"/>
  <c r="J1082" i="45"/>
  <c r="X1081" i="45"/>
  <c r="W1081" i="45"/>
  <c r="V1081" i="45"/>
  <c r="U1081" i="45"/>
  <c r="R1081" i="45"/>
  <c r="Q1081" i="45"/>
  <c r="P1081" i="45"/>
  <c r="N1081" i="45"/>
  <c r="M1081" i="45"/>
  <c r="L1081" i="45"/>
  <c r="K1081" i="45"/>
  <c r="J1081" i="45"/>
  <c r="X1080" i="45"/>
  <c r="W1080" i="45"/>
  <c r="V1080" i="45"/>
  <c r="U1080" i="45"/>
  <c r="S1080" i="45"/>
  <c r="R1080" i="45"/>
  <c r="Q1080" i="45"/>
  <c r="P1080" i="45"/>
  <c r="N1080" i="45"/>
  <c r="M1080" i="45"/>
  <c r="L1080" i="45"/>
  <c r="K1080" i="45"/>
  <c r="J1080" i="45"/>
  <c r="X1079" i="45"/>
  <c r="W1079" i="45"/>
  <c r="V1079" i="45"/>
  <c r="U1079" i="45"/>
  <c r="R1079" i="45"/>
  <c r="Q1079" i="45"/>
  <c r="P1079" i="45"/>
  <c r="N1079" i="45"/>
  <c r="M1079" i="45"/>
  <c r="L1079" i="45"/>
  <c r="K1079" i="45"/>
  <c r="J1079" i="45"/>
  <c r="X1078" i="45"/>
  <c r="W1078" i="45"/>
  <c r="V1078" i="45"/>
  <c r="U1078" i="45"/>
  <c r="R1078" i="45"/>
  <c r="Q1078" i="45"/>
  <c r="P1078" i="45"/>
  <c r="N1078" i="45"/>
  <c r="M1078" i="45"/>
  <c r="L1078" i="45"/>
  <c r="K1078" i="45"/>
  <c r="J1078" i="45"/>
  <c r="X1077" i="45"/>
  <c r="W1077" i="45"/>
  <c r="V1077" i="45"/>
  <c r="U1077" i="45"/>
  <c r="R1077" i="45"/>
  <c r="Q1077" i="45"/>
  <c r="P1077" i="45"/>
  <c r="N1077" i="45"/>
  <c r="M1077" i="45"/>
  <c r="L1077" i="45"/>
  <c r="K1077" i="45"/>
  <c r="J1077" i="45"/>
  <c r="X1076" i="45"/>
  <c r="W1076" i="45"/>
  <c r="V1076" i="45"/>
  <c r="U1076" i="45"/>
  <c r="S1076" i="45"/>
  <c r="R1076" i="45"/>
  <c r="Q1076" i="45"/>
  <c r="P1076" i="45"/>
  <c r="N1076" i="45"/>
  <c r="M1076" i="45"/>
  <c r="L1076" i="45"/>
  <c r="K1076" i="45"/>
  <c r="J1076" i="45"/>
  <c r="X1075" i="45"/>
  <c r="W1075" i="45"/>
  <c r="V1075" i="45"/>
  <c r="U1075" i="45"/>
  <c r="S1075" i="45"/>
  <c r="R1075" i="45"/>
  <c r="T1075" i="45" s="1"/>
  <c r="Q1075" i="45"/>
  <c r="P1075" i="45"/>
  <c r="N1075" i="45"/>
  <c r="M1075" i="45"/>
  <c r="L1075" i="45"/>
  <c r="K1075" i="45"/>
  <c r="J1075" i="45"/>
  <c r="X1074" i="45"/>
  <c r="W1074" i="45"/>
  <c r="V1074" i="45"/>
  <c r="U1074" i="45"/>
  <c r="R1074" i="45"/>
  <c r="S1074" i="45" s="1"/>
  <c r="T1074" i="45" s="1"/>
  <c r="Q1074" i="45"/>
  <c r="P1074" i="45"/>
  <c r="N1074" i="45"/>
  <c r="M1074" i="45"/>
  <c r="L1074" i="45"/>
  <c r="K1074" i="45"/>
  <c r="J1074" i="45"/>
  <c r="X1073" i="45"/>
  <c r="W1073" i="45"/>
  <c r="V1073" i="45"/>
  <c r="U1073" i="45"/>
  <c r="S1073" i="45"/>
  <c r="T1073" i="45" s="1"/>
  <c r="R1073" i="45"/>
  <c r="Q1073" i="45"/>
  <c r="P1073" i="45"/>
  <c r="N1073" i="45"/>
  <c r="M1073" i="45"/>
  <c r="L1073" i="45"/>
  <c r="K1073" i="45"/>
  <c r="J1073" i="45"/>
  <c r="X1072" i="45"/>
  <c r="W1072" i="45"/>
  <c r="V1072" i="45"/>
  <c r="U1072" i="45"/>
  <c r="R1072" i="45"/>
  <c r="Q1072" i="45"/>
  <c r="P1072" i="45"/>
  <c r="N1072" i="45"/>
  <c r="M1072" i="45"/>
  <c r="L1072" i="45"/>
  <c r="K1072" i="45"/>
  <c r="J1072" i="45"/>
  <c r="X1071" i="45"/>
  <c r="W1071" i="45"/>
  <c r="V1071" i="45"/>
  <c r="U1071" i="45"/>
  <c r="S1071" i="45"/>
  <c r="R1071" i="45"/>
  <c r="T1071" i="45" s="1"/>
  <c r="Q1071" i="45"/>
  <c r="P1071" i="45"/>
  <c r="N1071" i="45"/>
  <c r="M1071" i="45"/>
  <c r="L1071" i="45"/>
  <c r="K1071" i="45"/>
  <c r="J1071" i="45"/>
  <c r="X1070" i="45"/>
  <c r="W1070" i="45"/>
  <c r="V1070" i="45"/>
  <c r="U1070" i="45"/>
  <c r="R1070" i="45"/>
  <c r="S1070" i="45" s="1"/>
  <c r="T1070" i="45" s="1"/>
  <c r="Q1070" i="45"/>
  <c r="P1070" i="45"/>
  <c r="N1070" i="45"/>
  <c r="M1070" i="45"/>
  <c r="L1070" i="45"/>
  <c r="K1070" i="45"/>
  <c r="J1070" i="45"/>
  <c r="X1069" i="45"/>
  <c r="W1069" i="45"/>
  <c r="V1069" i="45"/>
  <c r="U1069" i="45"/>
  <c r="T1069" i="45"/>
  <c r="S1069" i="45"/>
  <c r="R1069" i="45"/>
  <c r="Q1069" i="45"/>
  <c r="P1069" i="45"/>
  <c r="N1069" i="45"/>
  <c r="M1069" i="45"/>
  <c r="L1069" i="45"/>
  <c r="K1069" i="45"/>
  <c r="J1069" i="45"/>
  <c r="X1068" i="45"/>
  <c r="W1068" i="45"/>
  <c r="V1068" i="45"/>
  <c r="Y1068" i="45" s="1"/>
  <c r="U1068" i="45"/>
  <c r="T1068" i="45"/>
  <c r="S1068" i="45"/>
  <c r="R1068" i="45"/>
  <c r="Q1068" i="45"/>
  <c r="P1068" i="45"/>
  <c r="N1068" i="45"/>
  <c r="M1068" i="45"/>
  <c r="L1068" i="45"/>
  <c r="K1068" i="45"/>
  <c r="J1068" i="45"/>
  <c r="X1067" i="45"/>
  <c r="W1067" i="45"/>
  <c r="V1067" i="45"/>
  <c r="Y1067" i="45" s="1"/>
  <c r="U1067" i="45"/>
  <c r="R1067" i="45"/>
  <c r="S1067" i="45" s="1"/>
  <c r="T1067" i="45" s="1"/>
  <c r="Q1067" i="45"/>
  <c r="P1067" i="45"/>
  <c r="N1067" i="45"/>
  <c r="M1067" i="45"/>
  <c r="L1067" i="45"/>
  <c r="K1067" i="45"/>
  <c r="J1067" i="45"/>
  <c r="X1066" i="45"/>
  <c r="W1066" i="45"/>
  <c r="V1066" i="45"/>
  <c r="Y1066" i="45" s="1"/>
  <c r="U1066" i="45"/>
  <c r="R1066" i="45"/>
  <c r="S1066" i="45" s="1"/>
  <c r="T1066" i="45" s="1"/>
  <c r="Q1066" i="45"/>
  <c r="P1066" i="45"/>
  <c r="N1066" i="45"/>
  <c r="M1066" i="45"/>
  <c r="L1066" i="45"/>
  <c r="K1066" i="45"/>
  <c r="J1066" i="45"/>
  <c r="X1065" i="45"/>
  <c r="W1065" i="45"/>
  <c r="V1065" i="45"/>
  <c r="Y1065" i="45" s="1"/>
  <c r="U1065" i="45"/>
  <c r="R1065" i="45"/>
  <c r="S1065" i="45" s="1"/>
  <c r="T1065" i="45" s="1"/>
  <c r="Q1065" i="45"/>
  <c r="P1065" i="45"/>
  <c r="N1065" i="45"/>
  <c r="M1065" i="45"/>
  <c r="L1065" i="45"/>
  <c r="K1065" i="45"/>
  <c r="J1065" i="45"/>
  <c r="X1064" i="45"/>
  <c r="W1064" i="45"/>
  <c r="V1064" i="45"/>
  <c r="Y1064" i="45" s="1"/>
  <c r="U1064" i="45"/>
  <c r="R1064" i="45"/>
  <c r="S1064" i="45" s="1"/>
  <c r="T1064" i="45" s="1"/>
  <c r="Q1064" i="45"/>
  <c r="P1064" i="45"/>
  <c r="N1064" i="45"/>
  <c r="M1064" i="45"/>
  <c r="L1064" i="45"/>
  <c r="K1064" i="45"/>
  <c r="J1064" i="45"/>
  <c r="X1063" i="45"/>
  <c r="W1063" i="45"/>
  <c r="V1063" i="45"/>
  <c r="Y1063" i="45" s="1"/>
  <c r="U1063" i="45"/>
  <c r="R1063" i="45"/>
  <c r="S1063" i="45" s="1"/>
  <c r="T1063" i="45" s="1"/>
  <c r="Q1063" i="45"/>
  <c r="P1063" i="45"/>
  <c r="N1063" i="45"/>
  <c r="M1063" i="45"/>
  <c r="L1063" i="45"/>
  <c r="K1063" i="45"/>
  <c r="J1063" i="45"/>
  <c r="X1062" i="45"/>
  <c r="W1062" i="45"/>
  <c r="V1062" i="45"/>
  <c r="Y1062" i="45" s="1"/>
  <c r="U1062" i="45"/>
  <c r="R1062" i="45"/>
  <c r="S1062" i="45" s="1"/>
  <c r="T1062" i="45" s="1"/>
  <c r="Q1062" i="45"/>
  <c r="P1062" i="45"/>
  <c r="N1062" i="45"/>
  <c r="M1062" i="45"/>
  <c r="L1062" i="45"/>
  <c r="K1062" i="45"/>
  <c r="J1062" i="45"/>
  <c r="X1061" i="45"/>
  <c r="W1061" i="45"/>
  <c r="V1061" i="45"/>
  <c r="Y1061" i="45" s="1"/>
  <c r="U1061" i="45"/>
  <c r="R1061" i="45"/>
  <c r="S1061" i="45" s="1"/>
  <c r="T1061" i="45" s="1"/>
  <c r="Q1061" i="45"/>
  <c r="P1061" i="45"/>
  <c r="N1061" i="45"/>
  <c r="M1061" i="45"/>
  <c r="L1061" i="45"/>
  <c r="K1061" i="45"/>
  <c r="J1061" i="45"/>
  <c r="X1060" i="45"/>
  <c r="W1060" i="45"/>
  <c r="V1060" i="45"/>
  <c r="Y1060" i="45" s="1"/>
  <c r="U1060" i="45"/>
  <c r="R1060" i="45"/>
  <c r="S1060" i="45" s="1"/>
  <c r="T1060" i="45" s="1"/>
  <c r="Q1060" i="45"/>
  <c r="P1060" i="45"/>
  <c r="N1060" i="45"/>
  <c r="M1060" i="45"/>
  <c r="L1060" i="45"/>
  <c r="K1060" i="45"/>
  <c r="J1060" i="45"/>
  <c r="X1059" i="45"/>
  <c r="W1059" i="45"/>
  <c r="V1059" i="45"/>
  <c r="Y1059" i="45" s="1"/>
  <c r="U1059" i="45"/>
  <c r="R1059" i="45"/>
  <c r="S1059" i="45" s="1"/>
  <c r="T1059" i="45" s="1"/>
  <c r="Q1059" i="45"/>
  <c r="P1059" i="45"/>
  <c r="N1059" i="45"/>
  <c r="M1059" i="45"/>
  <c r="L1059" i="45"/>
  <c r="K1059" i="45"/>
  <c r="J1059" i="45"/>
  <c r="X1058" i="45"/>
  <c r="W1058" i="45"/>
  <c r="V1058" i="45"/>
  <c r="Y1058" i="45" s="1"/>
  <c r="U1058" i="45"/>
  <c r="R1058" i="45"/>
  <c r="S1058" i="45" s="1"/>
  <c r="T1058" i="45" s="1"/>
  <c r="Q1058" i="45"/>
  <c r="P1058" i="45"/>
  <c r="N1058" i="45"/>
  <c r="M1058" i="45"/>
  <c r="L1058" i="45"/>
  <c r="K1058" i="45"/>
  <c r="J1058" i="45"/>
  <c r="X1057" i="45"/>
  <c r="W1057" i="45"/>
  <c r="V1057" i="45"/>
  <c r="Y1057" i="45" s="1"/>
  <c r="U1057" i="45"/>
  <c r="R1057" i="45"/>
  <c r="S1057" i="45" s="1"/>
  <c r="T1057" i="45" s="1"/>
  <c r="Q1057" i="45"/>
  <c r="P1057" i="45"/>
  <c r="N1057" i="45"/>
  <c r="M1057" i="45"/>
  <c r="L1057" i="45"/>
  <c r="K1057" i="45"/>
  <c r="J1057" i="45"/>
  <c r="X1056" i="45"/>
  <c r="W1056" i="45"/>
  <c r="V1056" i="45"/>
  <c r="Y1056" i="45" s="1"/>
  <c r="U1056" i="45"/>
  <c r="R1056" i="45"/>
  <c r="S1056" i="45" s="1"/>
  <c r="T1056" i="45" s="1"/>
  <c r="Q1056" i="45"/>
  <c r="P1056" i="45"/>
  <c r="N1056" i="45"/>
  <c r="M1056" i="45"/>
  <c r="L1056" i="45"/>
  <c r="K1056" i="45"/>
  <c r="J1056" i="45"/>
  <c r="X1055" i="45"/>
  <c r="W1055" i="45"/>
  <c r="V1055" i="45"/>
  <c r="Y1055" i="45" s="1"/>
  <c r="U1055" i="45"/>
  <c r="R1055" i="45"/>
  <c r="S1055" i="45" s="1"/>
  <c r="T1055" i="45" s="1"/>
  <c r="Q1055" i="45"/>
  <c r="P1055" i="45"/>
  <c r="N1055" i="45"/>
  <c r="M1055" i="45"/>
  <c r="L1055" i="45"/>
  <c r="K1055" i="45"/>
  <c r="J1055" i="45"/>
  <c r="X1054" i="45"/>
  <c r="W1054" i="45"/>
  <c r="V1054" i="45"/>
  <c r="Y1054" i="45" s="1"/>
  <c r="U1054" i="45"/>
  <c r="R1054" i="45"/>
  <c r="S1054" i="45" s="1"/>
  <c r="T1054" i="45" s="1"/>
  <c r="Q1054" i="45"/>
  <c r="P1054" i="45"/>
  <c r="N1054" i="45"/>
  <c r="M1054" i="45"/>
  <c r="L1054" i="45"/>
  <c r="K1054" i="45"/>
  <c r="J1054" i="45"/>
  <c r="X1053" i="45"/>
  <c r="W1053" i="45"/>
  <c r="V1053" i="45"/>
  <c r="Y1053" i="45" s="1"/>
  <c r="U1053" i="45"/>
  <c r="R1053" i="45"/>
  <c r="S1053" i="45" s="1"/>
  <c r="T1053" i="45" s="1"/>
  <c r="Q1053" i="45"/>
  <c r="P1053" i="45"/>
  <c r="N1053" i="45"/>
  <c r="M1053" i="45"/>
  <c r="L1053" i="45"/>
  <c r="K1053" i="45"/>
  <c r="J1053" i="45"/>
  <c r="X1052" i="45"/>
  <c r="W1052" i="45"/>
  <c r="V1052" i="45"/>
  <c r="Y1052" i="45" s="1"/>
  <c r="U1052" i="45"/>
  <c r="R1052" i="45"/>
  <c r="Q1052" i="45"/>
  <c r="P1052" i="45"/>
  <c r="N1052" i="45"/>
  <c r="M1052" i="45"/>
  <c r="L1052" i="45"/>
  <c r="K1052" i="45"/>
  <c r="J1052" i="45"/>
  <c r="X1051" i="45"/>
  <c r="W1051" i="45"/>
  <c r="V1051" i="45"/>
  <c r="Y1051" i="45" s="1"/>
  <c r="U1051" i="45"/>
  <c r="R1051" i="45"/>
  <c r="Q1051" i="45"/>
  <c r="P1051" i="45"/>
  <c r="N1051" i="45"/>
  <c r="M1051" i="45"/>
  <c r="L1051" i="45"/>
  <c r="K1051" i="45"/>
  <c r="J1051" i="45"/>
  <c r="X1050" i="45"/>
  <c r="W1050" i="45"/>
  <c r="V1050" i="45"/>
  <c r="Y1050" i="45" s="1"/>
  <c r="U1050" i="45"/>
  <c r="R1050" i="45"/>
  <c r="Q1050" i="45"/>
  <c r="P1050" i="45"/>
  <c r="N1050" i="45"/>
  <c r="M1050" i="45"/>
  <c r="L1050" i="45"/>
  <c r="K1050" i="45"/>
  <c r="J1050" i="45"/>
  <c r="X1049" i="45"/>
  <c r="W1049" i="45"/>
  <c r="V1049" i="45"/>
  <c r="Y1049" i="45" s="1"/>
  <c r="U1049" i="45"/>
  <c r="R1049" i="45"/>
  <c r="Q1049" i="45"/>
  <c r="P1049" i="45"/>
  <c r="N1049" i="45"/>
  <c r="M1049" i="45"/>
  <c r="L1049" i="45"/>
  <c r="K1049" i="45"/>
  <c r="J1049" i="45"/>
  <c r="X1048" i="45"/>
  <c r="W1048" i="45"/>
  <c r="V1048" i="45"/>
  <c r="Y1048" i="45" s="1"/>
  <c r="U1048" i="45"/>
  <c r="R1048" i="45"/>
  <c r="Q1048" i="45"/>
  <c r="P1048" i="45"/>
  <c r="N1048" i="45"/>
  <c r="M1048" i="45"/>
  <c r="L1048" i="45"/>
  <c r="K1048" i="45"/>
  <c r="J1048" i="45"/>
  <c r="X1047" i="45"/>
  <c r="W1047" i="45"/>
  <c r="V1047" i="45"/>
  <c r="Y1047" i="45" s="1"/>
  <c r="U1047" i="45"/>
  <c r="R1047" i="45"/>
  <c r="Q1047" i="45"/>
  <c r="P1047" i="45"/>
  <c r="N1047" i="45"/>
  <c r="M1047" i="45"/>
  <c r="L1047" i="45"/>
  <c r="K1047" i="45"/>
  <c r="J1047" i="45"/>
  <c r="X1046" i="45"/>
  <c r="W1046" i="45"/>
  <c r="V1046" i="45"/>
  <c r="Y1046" i="45" s="1"/>
  <c r="U1046" i="45"/>
  <c r="R1046" i="45"/>
  <c r="Q1046" i="45"/>
  <c r="P1046" i="45"/>
  <c r="N1046" i="45"/>
  <c r="M1046" i="45"/>
  <c r="L1046" i="45"/>
  <c r="K1046" i="45"/>
  <c r="J1046" i="45"/>
  <c r="X1045" i="45"/>
  <c r="W1045" i="45"/>
  <c r="V1045" i="45"/>
  <c r="Y1045" i="45" s="1"/>
  <c r="U1045" i="45"/>
  <c r="R1045" i="45"/>
  <c r="Q1045" i="45"/>
  <c r="P1045" i="45"/>
  <c r="N1045" i="45"/>
  <c r="M1045" i="45"/>
  <c r="L1045" i="45"/>
  <c r="K1045" i="45"/>
  <c r="J1045" i="45"/>
  <c r="X1044" i="45"/>
  <c r="W1044" i="45"/>
  <c r="V1044" i="45"/>
  <c r="Y1044" i="45" s="1"/>
  <c r="U1044" i="45"/>
  <c r="R1044" i="45"/>
  <c r="Q1044" i="45"/>
  <c r="P1044" i="45"/>
  <c r="N1044" i="45"/>
  <c r="M1044" i="45"/>
  <c r="L1044" i="45"/>
  <c r="K1044" i="45"/>
  <c r="J1044" i="45"/>
  <c r="X1043" i="45"/>
  <c r="W1043" i="45"/>
  <c r="V1043" i="45"/>
  <c r="Y1043" i="45" s="1"/>
  <c r="U1043" i="45"/>
  <c r="R1043" i="45"/>
  <c r="Q1043" i="45"/>
  <c r="P1043" i="45"/>
  <c r="N1043" i="45"/>
  <c r="M1043" i="45"/>
  <c r="L1043" i="45"/>
  <c r="K1043" i="45"/>
  <c r="J1043" i="45"/>
  <c r="X1042" i="45"/>
  <c r="W1042" i="45"/>
  <c r="V1042" i="45"/>
  <c r="Y1042" i="45" s="1"/>
  <c r="U1042" i="45"/>
  <c r="R1042" i="45"/>
  <c r="Q1042" i="45"/>
  <c r="P1042" i="45"/>
  <c r="N1042" i="45"/>
  <c r="M1042" i="45"/>
  <c r="L1042" i="45"/>
  <c r="K1042" i="45"/>
  <c r="J1042" i="45"/>
  <c r="X1041" i="45"/>
  <c r="W1041" i="45"/>
  <c r="V1041" i="45"/>
  <c r="Y1041" i="45" s="1"/>
  <c r="U1041" i="45"/>
  <c r="R1041" i="45"/>
  <c r="Q1041" i="45"/>
  <c r="P1041" i="45"/>
  <c r="N1041" i="45"/>
  <c r="M1041" i="45"/>
  <c r="L1041" i="45"/>
  <c r="K1041" i="45"/>
  <c r="J1041" i="45"/>
  <c r="X1040" i="45"/>
  <c r="W1040" i="45"/>
  <c r="V1040" i="45"/>
  <c r="Y1040" i="45" s="1"/>
  <c r="U1040" i="45"/>
  <c r="R1040" i="45"/>
  <c r="Q1040" i="45"/>
  <c r="P1040" i="45"/>
  <c r="N1040" i="45"/>
  <c r="M1040" i="45"/>
  <c r="L1040" i="45"/>
  <c r="K1040" i="45"/>
  <c r="J1040" i="45"/>
  <c r="X1039" i="45"/>
  <c r="W1039" i="45"/>
  <c r="V1039" i="45"/>
  <c r="Y1039" i="45" s="1"/>
  <c r="U1039" i="45"/>
  <c r="R1039" i="45"/>
  <c r="Q1039" i="45"/>
  <c r="P1039" i="45"/>
  <c r="N1039" i="45"/>
  <c r="M1039" i="45"/>
  <c r="L1039" i="45"/>
  <c r="K1039" i="45"/>
  <c r="J1039" i="45"/>
  <c r="X1038" i="45"/>
  <c r="W1038" i="45"/>
  <c r="V1038" i="45"/>
  <c r="Y1038" i="45" s="1"/>
  <c r="U1038" i="45"/>
  <c r="R1038" i="45"/>
  <c r="Q1038" i="45"/>
  <c r="P1038" i="45"/>
  <c r="N1038" i="45"/>
  <c r="M1038" i="45"/>
  <c r="L1038" i="45"/>
  <c r="K1038" i="45"/>
  <c r="J1038" i="45"/>
  <c r="X1037" i="45"/>
  <c r="W1037" i="45"/>
  <c r="V1037" i="45"/>
  <c r="Y1037" i="45" s="1"/>
  <c r="U1037" i="45"/>
  <c r="R1037" i="45"/>
  <c r="Q1037" i="45"/>
  <c r="P1037" i="45"/>
  <c r="N1037" i="45"/>
  <c r="M1037" i="45"/>
  <c r="L1037" i="45"/>
  <c r="K1037" i="45"/>
  <c r="J1037" i="45"/>
  <c r="X1036" i="45"/>
  <c r="W1036" i="45"/>
  <c r="V1036" i="45"/>
  <c r="Y1036" i="45" s="1"/>
  <c r="U1036" i="45"/>
  <c r="R1036" i="45"/>
  <c r="Q1036" i="45"/>
  <c r="P1036" i="45"/>
  <c r="N1036" i="45"/>
  <c r="M1036" i="45"/>
  <c r="L1036" i="45"/>
  <c r="K1036" i="45"/>
  <c r="J1036" i="45"/>
  <c r="X1035" i="45"/>
  <c r="W1035" i="45"/>
  <c r="V1035" i="45"/>
  <c r="Y1035" i="45" s="1"/>
  <c r="U1035" i="45"/>
  <c r="R1035" i="45"/>
  <c r="Q1035" i="45"/>
  <c r="P1035" i="45"/>
  <c r="N1035" i="45"/>
  <c r="M1035" i="45"/>
  <c r="L1035" i="45"/>
  <c r="K1035" i="45"/>
  <c r="J1035" i="45"/>
  <c r="X1034" i="45"/>
  <c r="W1034" i="45"/>
  <c r="V1034" i="45"/>
  <c r="Y1034" i="45" s="1"/>
  <c r="U1034" i="45"/>
  <c r="R1034" i="45"/>
  <c r="Q1034" i="45"/>
  <c r="P1034" i="45"/>
  <c r="N1034" i="45"/>
  <c r="M1034" i="45"/>
  <c r="L1034" i="45"/>
  <c r="K1034" i="45"/>
  <c r="J1034" i="45"/>
  <c r="X1033" i="45"/>
  <c r="W1033" i="45"/>
  <c r="V1033" i="45"/>
  <c r="Y1033" i="45" s="1"/>
  <c r="U1033" i="45"/>
  <c r="R1033" i="45"/>
  <c r="Q1033" i="45"/>
  <c r="P1033" i="45"/>
  <c r="N1033" i="45"/>
  <c r="M1033" i="45"/>
  <c r="L1033" i="45"/>
  <c r="K1033" i="45"/>
  <c r="J1033" i="45"/>
  <c r="X1032" i="45"/>
  <c r="W1032" i="45"/>
  <c r="V1032" i="45"/>
  <c r="Y1032" i="45" s="1"/>
  <c r="U1032" i="45"/>
  <c r="R1032" i="45"/>
  <c r="Q1032" i="45"/>
  <c r="P1032" i="45"/>
  <c r="N1032" i="45"/>
  <c r="M1032" i="45"/>
  <c r="L1032" i="45"/>
  <c r="K1032" i="45"/>
  <c r="J1032" i="45"/>
  <c r="X1031" i="45"/>
  <c r="W1031" i="45"/>
  <c r="V1031" i="45"/>
  <c r="Y1031" i="45" s="1"/>
  <c r="U1031" i="45"/>
  <c r="R1031" i="45"/>
  <c r="Q1031" i="45"/>
  <c r="P1031" i="45"/>
  <c r="N1031" i="45"/>
  <c r="M1031" i="45"/>
  <c r="L1031" i="45"/>
  <c r="K1031" i="45"/>
  <c r="J1031" i="45"/>
  <c r="X1030" i="45"/>
  <c r="W1030" i="45"/>
  <c r="V1030" i="45"/>
  <c r="Y1030" i="45" s="1"/>
  <c r="U1030" i="45"/>
  <c r="R1030" i="45"/>
  <c r="Q1030" i="45"/>
  <c r="P1030" i="45"/>
  <c r="N1030" i="45"/>
  <c r="M1030" i="45"/>
  <c r="L1030" i="45"/>
  <c r="K1030" i="45"/>
  <c r="J1030" i="45"/>
  <c r="X1029" i="45"/>
  <c r="W1029" i="45"/>
  <c r="V1029" i="45"/>
  <c r="Y1029" i="45" s="1"/>
  <c r="U1029" i="45"/>
  <c r="R1029" i="45"/>
  <c r="Q1029" i="45"/>
  <c r="P1029" i="45"/>
  <c r="N1029" i="45"/>
  <c r="M1029" i="45"/>
  <c r="L1029" i="45"/>
  <c r="K1029" i="45"/>
  <c r="J1029" i="45"/>
  <c r="X1028" i="45"/>
  <c r="W1028" i="45"/>
  <c r="V1028" i="45"/>
  <c r="Y1028" i="45" s="1"/>
  <c r="U1028" i="45"/>
  <c r="R1028" i="45"/>
  <c r="Q1028" i="45"/>
  <c r="P1028" i="45"/>
  <c r="N1028" i="45"/>
  <c r="M1028" i="45"/>
  <c r="L1028" i="45"/>
  <c r="K1028" i="45"/>
  <c r="J1028" i="45"/>
  <c r="X1027" i="45"/>
  <c r="W1027" i="45"/>
  <c r="V1027" i="45"/>
  <c r="Y1027" i="45" s="1"/>
  <c r="U1027" i="45"/>
  <c r="R1027" i="45"/>
  <c r="Q1027" i="45"/>
  <c r="P1027" i="45"/>
  <c r="N1027" i="45"/>
  <c r="M1027" i="45"/>
  <c r="L1027" i="45"/>
  <c r="K1027" i="45"/>
  <c r="J1027" i="45"/>
  <c r="X1026" i="45"/>
  <c r="W1026" i="45"/>
  <c r="V1026" i="45"/>
  <c r="Y1026" i="45" s="1"/>
  <c r="U1026" i="45"/>
  <c r="R1026" i="45"/>
  <c r="Q1026" i="45"/>
  <c r="P1026" i="45"/>
  <c r="N1026" i="45"/>
  <c r="M1026" i="45"/>
  <c r="L1026" i="45"/>
  <c r="K1026" i="45"/>
  <c r="J1026" i="45"/>
  <c r="X1025" i="45"/>
  <c r="W1025" i="45"/>
  <c r="V1025" i="45"/>
  <c r="Y1025" i="45" s="1"/>
  <c r="U1025" i="45"/>
  <c r="R1025" i="45"/>
  <c r="Q1025" i="45"/>
  <c r="P1025" i="45"/>
  <c r="N1025" i="45"/>
  <c r="M1025" i="45"/>
  <c r="L1025" i="45"/>
  <c r="K1025" i="45"/>
  <c r="J1025" i="45"/>
  <c r="X1024" i="45"/>
  <c r="W1024" i="45"/>
  <c r="V1024" i="45"/>
  <c r="Y1024" i="45" s="1"/>
  <c r="U1024" i="45"/>
  <c r="R1024" i="45"/>
  <c r="Q1024" i="45"/>
  <c r="P1024" i="45"/>
  <c r="N1024" i="45"/>
  <c r="M1024" i="45"/>
  <c r="L1024" i="45"/>
  <c r="K1024" i="45"/>
  <c r="J1024" i="45"/>
  <c r="X1023" i="45"/>
  <c r="W1023" i="45"/>
  <c r="V1023" i="45"/>
  <c r="Y1023" i="45" s="1"/>
  <c r="U1023" i="45"/>
  <c r="R1023" i="45"/>
  <c r="Q1023" i="45"/>
  <c r="P1023" i="45"/>
  <c r="N1023" i="45"/>
  <c r="M1023" i="45"/>
  <c r="L1023" i="45"/>
  <c r="K1023" i="45"/>
  <c r="J1023" i="45"/>
  <c r="X1022" i="45"/>
  <c r="W1022" i="45"/>
  <c r="V1022" i="45"/>
  <c r="Y1022" i="45" s="1"/>
  <c r="U1022" i="45"/>
  <c r="R1022" i="45"/>
  <c r="Q1022" i="45"/>
  <c r="P1022" i="45"/>
  <c r="N1022" i="45"/>
  <c r="M1022" i="45"/>
  <c r="L1022" i="45"/>
  <c r="K1022" i="45"/>
  <c r="J1022" i="45"/>
  <c r="X1021" i="45"/>
  <c r="W1021" i="45"/>
  <c r="V1021" i="45"/>
  <c r="Y1021" i="45" s="1"/>
  <c r="U1021" i="45"/>
  <c r="R1021" i="45"/>
  <c r="Q1021" i="45"/>
  <c r="P1021" i="45"/>
  <c r="N1021" i="45"/>
  <c r="M1021" i="45"/>
  <c r="L1021" i="45"/>
  <c r="K1021" i="45"/>
  <c r="J1021" i="45"/>
  <c r="X1020" i="45"/>
  <c r="W1020" i="45"/>
  <c r="V1020" i="45"/>
  <c r="Y1020" i="45" s="1"/>
  <c r="U1020" i="45"/>
  <c r="R1020" i="45"/>
  <c r="Q1020" i="45"/>
  <c r="P1020" i="45"/>
  <c r="N1020" i="45"/>
  <c r="M1020" i="45"/>
  <c r="L1020" i="45"/>
  <c r="K1020" i="45"/>
  <c r="J1020" i="45"/>
  <c r="X1019" i="45"/>
  <c r="W1019" i="45"/>
  <c r="V1019" i="45"/>
  <c r="Y1019" i="45" s="1"/>
  <c r="U1019" i="45"/>
  <c r="R1019" i="45"/>
  <c r="Q1019" i="45"/>
  <c r="P1019" i="45"/>
  <c r="N1019" i="45"/>
  <c r="M1019" i="45"/>
  <c r="L1019" i="45"/>
  <c r="K1019" i="45"/>
  <c r="J1019" i="45"/>
  <c r="X1018" i="45"/>
  <c r="W1018" i="45"/>
  <c r="V1018" i="45"/>
  <c r="Y1018" i="45" s="1"/>
  <c r="U1018" i="45"/>
  <c r="R1018" i="45"/>
  <c r="Q1018" i="45"/>
  <c r="P1018" i="45"/>
  <c r="N1018" i="45"/>
  <c r="M1018" i="45"/>
  <c r="L1018" i="45"/>
  <c r="K1018" i="45"/>
  <c r="J1018" i="45"/>
  <c r="X1017" i="45"/>
  <c r="W1017" i="45"/>
  <c r="V1017" i="45"/>
  <c r="Y1017" i="45" s="1"/>
  <c r="U1017" i="45"/>
  <c r="R1017" i="45"/>
  <c r="Q1017" i="45"/>
  <c r="P1017" i="45"/>
  <c r="N1017" i="45"/>
  <c r="M1017" i="45"/>
  <c r="L1017" i="45"/>
  <c r="K1017" i="45"/>
  <c r="J1017" i="45"/>
  <c r="X1016" i="45"/>
  <c r="W1016" i="45"/>
  <c r="V1016" i="45"/>
  <c r="Y1016" i="45" s="1"/>
  <c r="U1016" i="45"/>
  <c r="R1016" i="45"/>
  <c r="Q1016" i="45"/>
  <c r="P1016" i="45"/>
  <c r="N1016" i="45"/>
  <c r="M1016" i="45"/>
  <c r="L1016" i="45"/>
  <c r="K1016" i="45"/>
  <c r="J1016" i="45"/>
  <c r="X1015" i="45"/>
  <c r="W1015" i="45"/>
  <c r="V1015" i="45"/>
  <c r="Y1015" i="45" s="1"/>
  <c r="U1015" i="45"/>
  <c r="R1015" i="45"/>
  <c r="Q1015" i="45"/>
  <c r="P1015" i="45"/>
  <c r="N1015" i="45"/>
  <c r="M1015" i="45"/>
  <c r="L1015" i="45"/>
  <c r="K1015" i="45"/>
  <c r="J1015" i="45"/>
  <c r="X1014" i="45"/>
  <c r="W1014" i="45"/>
  <c r="V1014" i="45"/>
  <c r="Y1014" i="45" s="1"/>
  <c r="U1014" i="45"/>
  <c r="R1014" i="45"/>
  <c r="Q1014" i="45"/>
  <c r="P1014" i="45"/>
  <c r="N1014" i="45"/>
  <c r="M1014" i="45"/>
  <c r="L1014" i="45"/>
  <c r="K1014" i="45"/>
  <c r="J1014" i="45"/>
  <c r="X1013" i="45"/>
  <c r="W1013" i="45"/>
  <c r="V1013" i="45"/>
  <c r="Y1013" i="45" s="1"/>
  <c r="U1013" i="45"/>
  <c r="R1013" i="45"/>
  <c r="Q1013" i="45"/>
  <c r="P1013" i="45"/>
  <c r="N1013" i="45"/>
  <c r="M1013" i="45"/>
  <c r="L1013" i="45"/>
  <c r="K1013" i="45"/>
  <c r="J1013" i="45"/>
  <c r="X1012" i="45"/>
  <c r="W1012" i="45"/>
  <c r="V1012" i="45"/>
  <c r="Y1012" i="45" s="1"/>
  <c r="U1012" i="45"/>
  <c r="R1012" i="45"/>
  <c r="Q1012" i="45"/>
  <c r="P1012" i="45"/>
  <c r="N1012" i="45"/>
  <c r="M1012" i="45"/>
  <c r="L1012" i="45"/>
  <c r="K1012" i="45"/>
  <c r="J1012" i="45"/>
  <c r="X1011" i="45"/>
  <c r="W1011" i="45"/>
  <c r="V1011" i="45"/>
  <c r="Y1011" i="45" s="1"/>
  <c r="U1011" i="45"/>
  <c r="R1011" i="45"/>
  <c r="Q1011" i="45"/>
  <c r="P1011" i="45"/>
  <c r="N1011" i="45"/>
  <c r="M1011" i="45"/>
  <c r="L1011" i="45"/>
  <c r="K1011" i="45"/>
  <c r="J1011" i="45"/>
  <c r="X1010" i="45"/>
  <c r="W1010" i="45"/>
  <c r="V1010" i="45"/>
  <c r="Y1010" i="45" s="1"/>
  <c r="U1010" i="45"/>
  <c r="R1010" i="45"/>
  <c r="Q1010" i="45"/>
  <c r="P1010" i="45"/>
  <c r="N1010" i="45"/>
  <c r="M1010" i="45"/>
  <c r="L1010" i="45"/>
  <c r="K1010" i="45"/>
  <c r="J1010" i="45"/>
  <c r="X1009" i="45"/>
  <c r="W1009" i="45"/>
  <c r="V1009" i="45"/>
  <c r="Y1009" i="45" s="1"/>
  <c r="U1009" i="45"/>
  <c r="R1009" i="45"/>
  <c r="Q1009" i="45"/>
  <c r="P1009" i="45"/>
  <c r="N1009" i="45"/>
  <c r="M1009" i="45"/>
  <c r="L1009" i="45"/>
  <c r="K1009" i="45"/>
  <c r="J1009" i="45"/>
  <c r="X1008" i="45"/>
  <c r="W1008" i="45"/>
  <c r="V1008" i="45"/>
  <c r="Y1008" i="45" s="1"/>
  <c r="U1008" i="45"/>
  <c r="R1008" i="45"/>
  <c r="Q1008" i="45"/>
  <c r="P1008" i="45"/>
  <c r="N1008" i="45"/>
  <c r="M1008" i="45"/>
  <c r="L1008" i="45"/>
  <c r="K1008" i="45"/>
  <c r="J1008" i="45"/>
  <c r="X1007" i="45"/>
  <c r="W1007" i="45"/>
  <c r="V1007" i="45"/>
  <c r="Y1007" i="45" s="1"/>
  <c r="U1007" i="45"/>
  <c r="R1007" i="45"/>
  <c r="Q1007" i="45"/>
  <c r="P1007" i="45"/>
  <c r="N1007" i="45"/>
  <c r="M1007" i="45"/>
  <c r="L1007" i="45"/>
  <c r="K1007" i="45"/>
  <c r="J1007" i="45"/>
  <c r="X1006" i="45"/>
  <c r="W1006" i="45"/>
  <c r="V1006" i="45"/>
  <c r="Y1006" i="45" s="1"/>
  <c r="U1006" i="45"/>
  <c r="R1006" i="45"/>
  <c r="Q1006" i="45"/>
  <c r="P1006" i="45"/>
  <c r="N1006" i="45"/>
  <c r="M1006" i="45"/>
  <c r="L1006" i="45"/>
  <c r="K1006" i="45"/>
  <c r="J1006" i="45"/>
  <c r="X1005" i="45"/>
  <c r="W1005" i="45"/>
  <c r="V1005" i="45"/>
  <c r="Y1005" i="45" s="1"/>
  <c r="U1005" i="45"/>
  <c r="R1005" i="45"/>
  <c r="Q1005" i="45"/>
  <c r="P1005" i="45"/>
  <c r="N1005" i="45"/>
  <c r="M1005" i="45"/>
  <c r="L1005" i="45"/>
  <c r="K1005" i="45"/>
  <c r="J1005" i="45"/>
  <c r="X1004" i="45"/>
  <c r="W1004" i="45"/>
  <c r="V1004" i="45"/>
  <c r="Y1004" i="45" s="1"/>
  <c r="U1004" i="45"/>
  <c r="R1004" i="45"/>
  <c r="Q1004" i="45"/>
  <c r="P1004" i="45"/>
  <c r="N1004" i="45"/>
  <c r="M1004" i="45"/>
  <c r="L1004" i="45"/>
  <c r="K1004" i="45"/>
  <c r="J1004" i="45"/>
  <c r="X1003" i="45"/>
  <c r="W1003" i="45"/>
  <c r="V1003" i="45"/>
  <c r="Y1003" i="45" s="1"/>
  <c r="U1003" i="45"/>
  <c r="R1003" i="45"/>
  <c r="Q1003" i="45"/>
  <c r="P1003" i="45"/>
  <c r="N1003" i="45"/>
  <c r="M1003" i="45"/>
  <c r="L1003" i="45"/>
  <c r="K1003" i="45"/>
  <c r="J1003" i="45"/>
  <c r="X1002" i="45"/>
  <c r="W1002" i="45"/>
  <c r="V1002" i="45"/>
  <c r="Y1002" i="45" s="1"/>
  <c r="U1002" i="45"/>
  <c r="R1002" i="45"/>
  <c r="Q1002" i="45"/>
  <c r="P1002" i="45"/>
  <c r="N1002" i="45"/>
  <c r="M1002" i="45"/>
  <c r="L1002" i="45"/>
  <c r="K1002" i="45"/>
  <c r="J1002" i="45"/>
  <c r="X1001" i="45"/>
  <c r="W1001" i="45"/>
  <c r="V1001" i="45"/>
  <c r="Y1001" i="45" s="1"/>
  <c r="U1001" i="45"/>
  <c r="R1001" i="45"/>
  <c r="Q1001" i="45"/>
  <c r="P1001" i="45"/>
  <c r="N1001" i="45"/>
  <c r="M1001" i="45"/>
  <c r="L1001" i="45"/>
  <c r="K1001" i="45"/>
  <c r="J1001" i="45"/>
  <c r="X1000" i="45"/>
  <c r="W1000" i="45"/>
  <c r="V1000" i="45"/>
  <c r="Y1000" i="45" s="1"/>
  <c r="U1000" i="45"/>
  <c r="R1000" i="45"/>
  <c r="Q1000" i="45"/>
  <c r="P1000" i="45"/>
  <c r="N1000" i="45"/>
  <c r="M1000" i="45"/>
  <c r="L1000" i="45"/>
  <c r="K1000" i="45"/>
  <c r="J1000" i="45"/>
  <c r="X999" i="45"/>
  <c r="W999" i="45"/>
  <c r="V999" i="45"/>
  <c r="Y999" i="45" s="1"/>
  <c r="U999" i="45"/>
  <c r="R999" i="45"/>
  <c r="Q999" i="45"/>
  <c r="P999" i="45"/>
  <c r="N999" i="45"/>
  <c r="M999" i="45"/>
  <c r="L999" i="45"/>
  <c r="K999" i="45"/>
  <c r="J999" i="45"/>
  <c r="X998" i="45"/>
  <c r="W998" i="45"/>
  <c r="V998" i="45"/>
  <c r="Y998" i="45" s="1"/>
  <c r="U998" i="45"/>
  <c r="R998" i="45"/>
  <c r="Q998" i="45"/>
  <c r="P998" i="45"/>
  <c r="N998" i="45"/>
  <c r="M998" i="45"/>
  <c r="L998" i="45"/>
  <c r="K998" i="45"/>
  <c r="J998" i="45"/>
  <c r="X997" i="45"/>
  <c r="W997" i="45"/>
  <c r="V997" i="45"/>
  <c r="Y997" i="45" s="1"/>
  <c r="U997" i="45"/>
  <c r="R997" i="45"/>
  <c r="Q997" i="45"/>
  <c r="P997" i="45"/>
  <c r="N997" i="45"/>
  <c r="M997" i="45"/>
  <c r="L997" i="45"/>
  <c r="K997" i="45"/>
  <c r="J997" i="45"/>
  <c r="X996" i="45"/>
  <c r="W996" i="45"/>
  <c r="V996" i="45"/>
  <c r="U996" i="45"/>
  <c r="R996" i="45"/>
  <c r="Q996" i="45"/>
  <c r="P996" i="45"/>
  <c r="N996" i="45"/>
  <c r="M996" i="45"/>
  <c r="L996" i="45"/>
  <c r="K996" i="45"/>
  <c r="J996" i="45"/>
  <c r="X995" i="45"/>
  <c r="W995" i="45"/>
  <c r="V995" i="45"/>
  <c r="Y995" i="45" s="1"/>
  <c r="U995" i="45"/>
  <c r="R995" i="45"/>
  <c r="Q995" i="45"/>
  <c r="P995" i="45"/>
  <c r="N995" i="45"/>
  <c r="M995" i="45"/>
  <c r="L995" i="45"/>
  <c r="K995" i="45"/>
  <c r="J995" i="45"/>
  <c r="X994" i="45"/>
  <c r="W994" i="45"/>
  <c r="V994" i="45"/>
  <c r="U994" i="45"/>
  <c r="R994" i="45"/>
  <c r="Q994" i="45"/>
  <c r="P994" i="45"/>
  <c r="N994" i="45"/>
  <c r="M994" i="45"/>
  <c r="L994" i="45"/>
  <c r="K994" i="45"/>
  <c r="J994" i="45"/>
  <c r="X993" i="45"/>
  <c r="W993" i="45"/>
  <c r="V993" i="45"/>
  <c r="U993" i="45"/>
  <c r="R993" i="45"/>
  <c r="Q993" i="45"/>
  <c r="P993" i="45"/>
  <c r="N993" i="45"/>
  <c r="M993" i="45"/>
  <c r="L993" i="45"/>
  <c r="K993" i="45"/>
  <c r="J993" i="45"/>
  <c r="X992" i="45"/>
  <c r="W992" i="45"/>
  <c r="V992" i="45"/>
  <c r="U992" i="45"/>
  <c r="R992" i="45"/>
  <c r="S992" i="45" s="1"/>
  <c r="Q992" i="45"/>
  <c r="P992" i="45"/>
  <c r="N992" i="45"/>
  <c r="M992" i="45"/>
  <c r="L992" i="45"/>
  <c r="K992" i="45"/>
  <c r="J992" i="45"/>
  <c r="X991" i="45"/>
  <c r="W991" i="45"/>
  <c r="V991" i="45"/>
  <c r="U991" i="45"/>
  <c r="R991" i="45"/>
  <c r="S991" i="45" s="1"/>
  <c r="Q991" i="45"/>
  <c r="P991" i="45"/>
  <c r="N991" i="45"/>
  <c r="M991" i="45"/>
  <c r="L991" i="45"/>
  <c r="K991" i="45"/>
  <c r="J991" i="45"/>
  <c r="X990" i="45"/>
  <c r="W990" i="45"/>
  <c r="V990" i="45"/>
  <c r="U990" i="45"/>
  <c r="R990" i="45"/>
  <c r="S990" i="45" s="1"/>
  <c r="Q990" i="45"/>
  <c r="P990" i="45"/>
  <c r="N990" i="45"/>
  <c r="M990" i="45"/>
  <c r="L990" i="45"/>
  <c r="K990" i="45"/>
  <c r="J990" i="45"/>
  <c r="X989" i="45"/>
  <c r="W989" i="45"/>
  <c r="V989" i="45"/>
  <c r="U989" i="45"/>
  <c r="R989" i="45"/>
  <c r="Q989" i="45"/>
  <c r="P989" i="45"/>
  <c r="N989" i="45"/>
  <c r="M989" i="45"/>
  <c r="L989" i="45"/>
  <c r="K989" i="45"/>
  <c r="J989" i="45"/>
  <c r="X988" i="45"/>
  <c r="W988" i="45"/>
  <c r="V988" i="45"/>
  <c r="U988" i="45"/>
  <c r="R988" i="45"/>
  <c r="S988" i="45" s="1"/>
  <c r="Q988" i="45"/>
  <c r="P988" i="45"/>
  <c r="N988" i="45"/>
  <c r="M988" i="45"/>
  <c r="L988" i="45"/>
  <c r="K988" i="45"/>
  <c r="J988" i="45"/>
  <c r="X987" i="45"/>
  <c r="W987" i="45"/>
  <c r="V987" i="45"/>
  <c r="U987" i="45"/>
  <c r="R987" i="45"/>
  <c r="S987" i="45" s="1"/>
  <c r="Q987" i="45"/>
  <c r="P987" i="45"/>
  <c r="N987" i="45"/>
  <c r="M987" i="45"/>
  <c r="L987" i="45"/>
  <c r="K987" i="45"/>
  <c r="J987" i="45"/>
  <c r="X986" i="45"/>
  <c r="W986" i="45"/>
  <c r="V986" i="45"/>
  <c r="U986" i="45"/>
  <c r="R986" i="45"/>
  <c r="S986" i="45" s="1"/>
  <c r="Q986" i="45"/>
  <c r="P986" i="45"/>
  <c r="N986" i="45"/>
  <c r="M986" i="45"/>
  <c r="L986" i="45"/>
  <c r="K986" i="45"/>
  <c r="J986" i="45"/>
  <c r="X985" i="45"/>
  <c r="W985" i="45"/>
  <c r="V985" i="45"/>
  <c r="U985" i="45"/>
  <c r="R985" i="45"/>
  <c r="Q985" i="45"/>
  <c r="P985" i="45"/>
  <c r="N985" i="45"/>
  <c r="M985" i="45"/>
  <c r="L985" i="45"/>
  <c r="K985" i="45"/>
  <c r="J985" i="45"/>
  <c r="X984" i="45"/>
  <c r="W984" i="45"/>
  <c r="V984" i="45"/>
  <c r="U984" i="45"/>
  <c r="R984" i="45"/>
  <c r="S984" i="45" s="1"/>
  <c r="Q984" i="45"/>
  <c r="P984" i="45"/>
  <c r="N984" i="45"/>
  <c r="M984" i="45"/>
  <c r="L984" i="45"/>
  <c r="K984" i="45"/>
  <c r="J984" i="45"/>
  <c r="X983" i="45"/>
  <c r="W983" i="45"/>
  <c r="V983" i="45"/>
  <c r="U983" i="45"/>
  <c r="R983" i="45"/>
  <c r="Q983" i="45"/>
  <c r="P983" i="45"/>
  <c r="N983" i="45"/>
  <c r="M983" i="45"/>
  <c r="L983" i="45"/>
  <c r="K983" i="45"/>
  <c r="J983" i="45"/>
  <c r="X982" i="45"/>
  <c r="W982" i="45"/>
  <c r="V982" i="45"/>
  <c r="U982" i="45"/>
  <c r="R982" i="45"/>
  <c r="S982" i="45" s="1"/>
  <c r="Q982" i="45"/>
  <c r="P982" i="45"/>
  <c r="N982" i="45"/>
  <c r="M982" i="45"/>
  <c r="L982" i="45"/>
  <c r="K982" i="45"/>
  <c r="J982" i="45"/>
  <c r="X981" i="45"/>
  <c r="W981" i="45"/>
  <c r="V981" i="45"/>
  <c r="U981" i="45"/>
  <c r="R981" i="45"/>
  <c r="Q981" i="45"/>
  <c r="P981" i="45"/>
  <c r="N981" i="45"/>
  <c r="M981" i="45"/>
  <c r="L981" i="45"/>
  <c r="K981" i="45"/>
  <c r="J981" i="45"/>
  <c r="X980" i="45"/>
  <c r="W980" i="45"/>
  <c r="V980" i="45"/>
  <c r="U980" i="45"/>
  <c r="R980" i="45"/>
  <c r="S980" i="45" s="1"/>
  <c r="Q980" i="45"/>
  <c r="P980" i="45"/>
  <c r="N980" i="45"/>
  <c r="M980" i="45"/>
  <c r="L980" i="45"/>
  <c r="K980" i="45"/>
  <c r="J980" i="45"/>
  <c r="X979" i="45"/>
  <c r="W979" i="45"/>
  <c r="V979" i="45"/>
  <c r="U979" i="45"/>
  <c r="R979" i="45"/>
  <c r="Q979" i="45"/>
  <c r="P979" i="45"/>
  <c r="N979" i="45"/>
  <c r="M979" i="45"/>
  <c r="L979" i="45"/>
  <c r="K979" i="45"/>
  <c r="J979" i="45"/>
  <c r="X978" i="45"/>
  <c r="W978" i="45"/>
  <c r="V978" i="45"/>
  <c r="U978" i="45"/>
  <c r="R978" i="45"/>
  <c r="S978" i="45" s="1"/>
  <c r="Q978" i="45"/>
  <c r="P978" i="45"/>
  <c r="N978" i="45"/>
  <c r="M978" i="45"/>
  <c r="L978" i="45"/>
  <c r="K978" i="45"/>
  <c r="J978" i="45"/>
  <c r="X977" i="45"/>
  <c r="W977" i="45"/>
  <c r="V977" i="45"/>
  <c r="U977" i="45"/>
  <c r="R977" i="45"/>
  <c r="Q977" i="45"/>
  <c r="P977" i="45"/>
  <c r="N977" i="45"/>
  <c r="M977" i="45"/>
  <c r="L977" i="45"/>
  <c r="K977" i="45"/>
  <c r="J977" i="45"/>
  <c r="X976" i="45"/>
  <c r="W976" i="45"/>
  <c r="V976" i="45"/>
  <c r="U976" i="45"/>
  <c r="R976" i="45"/>
  <c r="S976" i="45" s="1"/>
  <c r="Q976" i="45"/>
  <c r="P976" i="45"/>
  <c r="N976" i="45"/>
  <c r="M976" i="45"/>
  <c r="L976" i="45"/>
  <c r="K976" i="45"/>
  <c r="J976" i="45"/>
  <c r="X975" i="45"/>
  <c r="W975" i="45"/>
  <c r="V975" i="45"/>
  <c r="U975" i="45"/>
  <c r="R975" i="45"/>
  <c r="Q975" i="45"/>
  <c r="P975" i="45"/>
  <c r="N975" i="45"/>
  <c r="M975" i="45"/>
  <c r="L975" i="45"/>
  <c r="K975" i="45"/>
  <c r="J975" i="45"/>
  <c r="X974" i="45"/>
  <c r="W974" i="45"/>
  <c r="V974" i="45"/>
  <c r="U974" i="45"/>
  <c r="R974" i="45"/>
  <c r="S974" i="45" s="1"/>
  <c r="Q974" i="45"/>
  <c r="P974" i="45"/>
  <c r="N974" i="45"/>
  <c r="M974" i="45"/>
  <c r="L974" i="45"/>
  <c r="K974" i="45"/>
  <c r="J974" i="45"/>
  <c r="X973" i="45"/>
  <c r="W973" i="45"/>
  <c r="V973" i="45"/>
  <c r="U973" i="45"/>
  <c r="R973" i="45"/>
  <c r="Q973" i="45"/>
  <c r="P973" i="45"/>
  <c r="N973" i="45"/>
  <c r="M973" i="45"/>
  <c r="L973" i="45"/>
  <c r="K973" i="45"/>
  <c r="J973" i="45"/>
  <c r="X972" i="45"/>
  <c r="W972" i="45"/>
  <c r="V972" i="45"/>
  <c r="U972" i="45"/>
  <c r="R972" i="45"/>
  <c r="S972" i="45" s="1"/>
  <c r="Q972" i="45"/>
  <c r="P972" i="45"/>
  <c r="N972" i="45"/>
  <c r="M972" i="45"/>
  <c r="L972" i="45"/>
  <c r="K972" i="45"/>
  <c r="J972" i="45"/>
  <c r="X971" i="45"/>
  <c r="W971" i="45"/>
  <c r="V971" i="45"/>
  <c r="U971" i="45"/>
  <c r="R971" i="45"/>
  <c r="Q971" i="45"/>
  <c r="P971" i="45"/>
  <c r="N971" i="45"/>
  <c r="M971" i="45"/>
  <c r="L971" i="45"/>
  <c r="K971" i="45"/>
  <c r="J971" i="45"/>
  <c r="X970" i="45"/>
  <c r="W970" i="45"/>
  <c r="V970" i="45"/>
  <c r="U970" i="45"/>
  <c r="R970" i="45"/>
  <c r="S970" i="45" s="1"/>
  <c r="Q970" i="45"/>
  <c r="P970" i="45"/>
  <c r="N970" i="45"/>
  <c r="M970" i="45"/>
  <c r="L970" i="45"/>
  <c r="K970" i="45"/>
  <c r="J970" i="45"/>
  <c r="X969" i="45"/>
  <c r="W969" i="45"/>
  <c r="V969" i="45"/>
  <c r="U969" i="45"/>
  <c r="R969" i="45"/>
  <c r="Q969" i="45"/>
  <c r="P969" i="45"/>
  <c r="N969" i="45"/>
  <c r="M969" i="45"/>
  <c r="L969" i="45"/>
  <c r="K969" i="45"/>
  <c r="J969" i="45"/>
  <c r="X968" i="45"/>
  <c r="W968" i="45"/>
  <c r="V968" i="45"/>
  <c r="U968" i="45"/>
  <c r="R968" i="45"/>
  <c r="S968" i="45" s="1"/>
  <c r="Q968" i="45"/>
  <c r="P968" i="45"/>
  <c r="N968" i="45"/>
  <c r="M968" i="45"/>
  <c r="L968" i="45"/>
  <c r="K968" i="45"/>
  <c r="J968" i="45"/>
  <c r="X967" i="45"/>
  <c r="W967" i="45"/>
  <c r="V967" i="45"/>
  <c r="U967" i="45"/>
  <c r="R967" i="45"/>
  <c r="Q967" i="45"/>
  <c r="P967" i="45"/>
  <c r="N967" i="45"/>
  <c r="M967" i="45"/>
  <c r="L967" i="45"/>
  <c r="K967" i="45"/>
  <c r="J967" i="45"/>
  <c r="X966" i="45"/>
  <c r="W966" i="45"/>
  <c r="V966" i="45"/>
  <c r="U966" i="45"/>
  <c r="R966" i="45"/>
  <c r="S966" i="45" s="1"/>
  <c r="Q966" i="45"/>
  <c r="P966" i="45"/>
  <c r="N966" i="45"/>
  <c r="M966" i="45"/>
  <c r="L966" i="45"/>
  <c r="K966" i="45"/>
  <c r="J966" i="45"/>
  <c r="X965" i="45"/>
  <c r="W965" i="45"/>
  <c r="V965" i="45"/>
  <c r="U965" i="45"/>
  <c r="R965" i="45"/>
  <c r="Q965" i="45"/>
  <c r="P965" i="45"/>
  <c r="N965" i="45"/>
  <c r="M965" i="45"/>
  <c r="L965" i="45"/>
  <c r="K965" i="45"/>
  <c r="J965" i="45"/>
  <c r="X964" i="45"/>
  <c r="W964" i="45"/>
  <c r="V964" i="45"/>
  <c r="U964" i="45"/>
  <c r="R964" i="45"/>
  <c r="Q964" i="45"/>
  <c r="P964" i="45"/>
  <c r="N964" i="45"/>
  <c r="M964" i="45"/>
  <c r="L964" i="45"/>
  <c r="K964" i="45"/>
  <c r="J964" i="45"/>
  <c r="X963" i="45"/>
  <c r="W963" i="45"/>
  <c r="V963" i="45"/>
  <c r="U963" i="45"/>
  <c r="R963" i="45"/>
  <c r="Q963" i="45"/>
  <c r="P963" i="45"/>
  <c r="N963" i="45"/>
  <c r="M963" i="45"/>
  <c r="L963" i="45"/>
  <c r="K963" i="45"/>
  <c r="J963" i="45"/>
  <c r="X962" i="45"/>
  <c r="W962" i="45"/>
  <c r="V962" i="45"/>
  <c r="U962" i="45"/>
  <c r="R962" i="45"/>
  <c r="Q962" i="45"/>
  <c r="P962" i="45"/>
  <c r="N962" i="45"/>
  <c r="M962" i="45"/>
  <c r="L962" i="45"/>
  <c r="K962" i="45"/>
  <c r="J962" i="45"/>
  <c r="X961" i="45"/>
  <c r="W961" i="45"/>
  <c r="V961" i="45"/>
  <c r="U961" i="45"/>
  <c r="R961" i="45"/>
  <c r="Q961" i="45"/>
  <c r="P961" i="45"/>
  <c r="N961" i="45"/>
  <c r="M961" i="45"/>
  <c r="L961" i="45"/>
  <c r="K961" i="45"/>
  <c r="J961" i="45"/>
  <c r="X960" i="45"/>
  <c r="W960" i="45"/>
  <c r="V960" i="45"/>
  <c r="U960" i="45"/>
  <c r="R960" i="45"/>
  <c r="Q960" i="45"/>
  <c r="P960" i="45"/>
  <c r="N960" i="45"/>
  <c r="M960" i="45"/>
  <c r="L960" i="45"/>
  <c r="K960" i="45"/>
  <c r="J960" i="45"/>
  <c r="X959" i="45"/>
  <c r="W959" i="45"/>
  <c r="V959" i="45"/>
  <c r="U959" i="45"/>
  <c r="R959" i="45"/>
  <c r="Q959" i="45"/>
  <c r="P959" i="45"/>
  <c r="N959" i="45"/>
  <c r="M959" i="45"/>
  <c r="L959" i="45"/>
  <c r="K959" i="45"/>
  <c r="J959" i="45"/>
  <c r="X958" i="45"/>
  <c r="W958" i="45"/>
  <c r="V958" i="45"/>
  <c r="U958" i="45"/>
  <c r="R958" i="45"/>
  <c r="Q958" i="45"/>
  <c r="P958" i="45"/>
  <c r="N958" i="45"/>
  <c r="M958" i="45"/>
  <c r="L958" i="45"/>
  <c r="K958" i="45"/>
  <c r="J958" i="45"/>
  <c r="X957" i="45"/>
  <c r="W957" i="45"/>
  <c r="V957" i="45"/>
  <c r="U957" i="45"/>
  <c r="R957" i="45"/>
  <c r="Q957" i="45"/>
  <c r="P957" i="45"/>
  <c r="N957" i="45"/>
  <c r="M957" i="45"/>
  <c r="L957" i="45"/>
  <c r="K957" i="45"/>
  <c r="J957" i="45"/>
  <c r="X956" i="45"/>
  <c r="W956" i="45"/>
  <c r="V956" i="45"/>
  <c r="U956" i="45"/>
  <c r="R956" i="45"/>
  <c r="Q956" i="45"/>
  <c r="P956" i="45"/>
  <c r="N956" i="45"/>
  <c r="M956" i="45"/>
  <c r="L956" i="45"/>
  <c r="K956" i="45"/>
  <c r="J956" i="45"/>
  <c r="X955" i="45"/>
  <c r="W955" i="45"/>
  <c r="V955" i="45"/>
  <c r="U955" i="45"/>
  <c r="R955" i="45"/>
  <c r="Q955" i="45"/>
  <c r="P955" i="45"/>
  <c r="N955" i="45"/>
  <c r="M955" i="45"/>
  <c r="L955" i="45"/>
  <c r="K955" i="45"/>
  <c r="J955" i="45"/>
  <c r="X954" i="45"/>
  <c r="W954" i="45"/>
  <c r="V954" i="45"/>
  <c r="U954" i="45"/>
  <c r="R954" i="45"/>
  <c r="Q954" i="45"/>
  <c r="P954" i="45"/>
  <c r="N954" i="45"/>
  <c r="M954" i="45"/>
  <c r="L954" i="45"/>
  <c r="K954" i="45"/>
  <c r="J954" i="45"/>
  <c r="X953" i="45"/>
  <c r="W953" i="45"/>
  <c r="V953" i="45"/>
  <c r="U953" i="45"/>
  <c r="R953" i="45"/>
  <c r="Q953" i="45"/>
  <c r="P953" i="45"/>
  <c r="N953" i="45"/>
  <c r="M953" i="45"/>
  <c r="L953" i="45"/>
  <c r="K953" i="45"/>
  <c r="J953" i="45"/>
  <c r="X952" i="45"/>
  <c r="W952" i="45"/>
  <c r="V952" i="45"/>
  <c r="U952" i="45"/>
  <c r="R952" i="45"/>
  <c r="Q952" i="45"/>
  <c r="P952" i="45"/>
  <c r="N952" i="45"/>
  <c r="M952" i="45"/>
  <c r="L952" i="45"/>
  <c r="K952" i="45"/>
  <c r="J952" i="45"/>
  <c r="X951" i="45"/>
  <c r="W951" i="45"/>
  <c r="V951" i="45"/>
  <c r="U951" i="45"/>
  <c r="R951" i="45"/>
  <c r="Q951" i="45"/>
  <c r="P951" i="45"/>
  <c r="N951" i="45"/>
  <c r="M951" i="45"/>
  <c r="L951" i="45"/>
  <c r="K951" i="45"/>
  <c r="J951" i="45"/>
  <c r="X950" i="45"/>
  <c r="W950" i="45"/>
  <c r="V950" i="45"/>
  <c r="U950" i="45"/>
  <c r="R950" i="45"/>
  <c r="Q950" i="45"/>
  <c r="P950" i="45"/>
  <c r="N950" i="45"/>
  <c r="M950" i="45"/>
  <c r="L950" i="45"/>
  <c r="K950" i="45"/>
  <c r="J950" i="45"/>
  <c r="X949" i="45"/>
  <c r="W949" i="45"/>
  <c r="V949" i="45"/>
  <c r="U949" i="45"/>
  <c r="R949" i="45"/>
  <c r="Q949" i="45"/>
  <c r="P949" i="45"/>
  <c r="N949" i="45"/>
  <c r="M949" i="45"/>
  <c r="L949" i="45"/>
  <c r="K949" i="45"/>
  <c r="J949" i="45"/>
  <c r="X948" i="45"/>
  <c r="W948" i="45"/>
  <c r="V948" i="45"/>
  <c r="U948" i="45"/>
  <c r="R948" i="45"/>
  <c r="Q948" i="45"/>
  <c r="P948" i="45"/>
  <c r="N948" i="45"/>
  <c r="M948" i="45"/>
  <c r="L948" i="45"/>
  <c r="K948" i="45"/>
  <c r="J948" i="45"/>
  <c r="X947" i="45"/>
  <c r="W947" i="45"/>
  <c r="V947" i="45"/>
  <c r="U947" i="45"/>
  <c r="R947" i="45"/>
  <c r="Q947" i="45"/>
  <c r="P947" i="45"/>
  <c r="N947" i="45"/>
  <c r="M947" i="45"/>
  <c r="L947" i="45"/>
  <c r="K947" i="45"/>
  <c r="J947" i="45"/>
  <c r="X946" i="45"/>
  <c r="W946" i="45"/>
  <c r="V946" i="45"/>
  <c r="U946" i="45"/>
  <c r="R946" i="45"/>
  <c r="Q946" i="45"/>
  <c r="P946" i="45"/>
  <c r="N946" i="45"/>
  <c r="M946" i="45"/>
  <c r="L946" i="45"/>
  <c r="K946" i="45"/>
  <c r="J946" i="45"/>
  <c r="X945" i="45"/>
  <c r="W945" i="45"/>
  <c r="V945" i="45"/>
  <c r="U945" i="45"/>
  <c r="R945" i="45"/>
  <c r="Q945" i="45"/>
  <c r="P945" i="45"/>
  <c r="N945" i="45"/>
  <c r="M945" i="45"/>
  <c r="L945" i="45"/>
  <c r="K945" i="45"/>
  <c r="J945" i="45"/>
  <c r="X944" i="45"/>
  <c r="W944" i="45"/>
  <c r="V944" i="45"/>
  <c r="U944" i="45"/>
  <c r="R944" i="45"/>
  <c r="Q944" i="45"/>
  <c r="P944" i="45"/>
  <c r="N944" i="45"/>
  <c r="M944" i="45"/>
  <c r="L944" i="45"/>
  <c r="K944" i="45"/>
  <c r="J944" i="45"/>
  <c r="X943" i="45"/>
  <c r="W943" i="45"/>
  <c r="V943" i="45"/>
  <c r="U943" i="45"/>
  <c r="R943" i="45"/>
  <c r="Q943" i="45"/>
  <c r="P943" i="45"/>
  <c r="N943" i="45"/>
  <c r="M943" i="45"/>
  <c r="L943" i="45"/>
  <c r="K943" i="45"/>
  <c r="J943" i="45"/>
  <c r="X942" i="45"/>
  <c r="W942" i="45"/>
  <c r="V942" i="45"/>
  <c r="U942" i="45"/>
  <c r="R942" i="45"/>
  <c r="Q942" i="45"/>
  <c r="P942" i="45"/>
  <c r="N942" i="45"/>
  <c r="M942" i="45"/>
  <c r="L942" i="45"/>
  <c r="K942" i="45"/>
  <c r="J942" i="45"/>
  <c r="X941" i="45"/>
  <c r="W941" i="45"/>
  <c r="V941" i="45"/>
  <c r="U941" i="45"/>
  <c r="R941" i="45"/>
  <c r="Q941" i="45"/>
  <c r="P941" i="45"/>
  <c r="N941" i="45"/>
  <c r="M941" i="45"/>
  <c r="L941" i="45"/>
  <c r="K941" i="45"/>
  <c r="J941" i="45"/>
  <c r="X940" i="45"/>
  <c r="W940" i="45"/>
  <c r="V940" i="45"/>
  <c r="U940" i="45"/>
  <c r="R940" i="45"/>
  <c r="Q940" i="45"/>
  <c r="P940" i="45"/>
  <c r="N940" i="45"/>
  <c r="M940" i="45"/>
  <c r="L940" i="45"/>
  <c r="K940" i="45"/>
  <c r="J940" i="45"/>
  <c r="X939" i="45"/>
  <c r="W939" i="45"/>
  <c r="V939" i="45"/>
  <c r="U939" i="45"/>
  <c r="R939" i="45"/>
  <c r="Q939" i="45"/>
  <c r="P939" i="45"/>
  <c r="N939" i="45"/>
  <c r="M939" i="45"/>
  <c r="L939" i="45"/>
  <c r="K939" i="45"/>
  <c r="J939" i="45"/>
  <c r="X938" i="45"/>
  <c r="W938" i="45"/>
  <c r="V938" i="45"/>
  <c r="U938" i="45"/>
  <c r="R938" i="45"/>
  <c r="Q938" i="45"/>
  <c r="P938" i="45"/>
  <c r="N938" i="45"/>
  <c r="M938" i="45"/>
  <c r="L938" i="45"/>
  <c r="K938" i="45"/>
  <c r="J938" i="45"/>
  <c r="X937" i="45"/>
  <c r="W937" i="45"/>
  <c r="V937" i="45"/>
  <c r="U937" i="45"/>
  <c r="R937" i="45"/>
  <c r="Q937" i="45"/>
  <c r="P937" i="45"/>
  <c r="N937" i="45"/>
  <c r="M937" i="45"/>
  <c r="L937" i="45"/>
  <c r="K937" i="45"/>
  <c r="J937" i="45"/>
  <c r="X936" i="45"/>
  <c r="W936" i="45"/>
  <c r="V936" i="45"/>
  <c r="U936" i="45"/>
  <c r="R936" i="45"/>
  <c r="Q936" i="45"/>
  <c r="P936" i="45"/>
  <c r="N936" i="45"/>
  <c r="M936" i="45"/>
  <c r="L936" i="45"/>
  <c r="K936" i="45"/>
  <c r="J936" i="45"/>
  <c r="X935" i="45"/>
  <c r="W935" i="45"/>
  <c r="V935" i="45"/>
  <c r="U935" i="45"/>
  <c r="R935" i="45"/>
  <c r="Q935" i="45"/>
  <c r="P935" i="45"/>
  <c r="N935" i="45"/>
  <c r="M935" i="45"/>
  <c r="L935" i="45"/>
  <c r="K935" i="45"/>
  <c r="J935" i="45"/>
  <c r="X934" i="45"/>
  <c r="W934" i="45"/>
  <c r="V934" i="45"/>
  <c r="U934" i="45"/>
  <c r="R934" i="45"/>
  <c r="Q934" i="45"/>
  <c r="P934" i="45"/>
  <c r="N934" i="45"/>
  <c r="M934" i="45"/>
  <c r="L934" i="45"/>
  <c r="K934" i="45"/>
  <c r="J934" i="45"/>
  <c r="X933" i="45"/>
  <c r="W933" i="45"/>
  <c r="V933" i="45"/>
  <c r="U933" i="45"/>
  <c r="R933" i="45"/>
  <c r="Q933" i="45"/>
  <c r="P933" i="45"/>
  <c r="N933" i="45"/>
  <c r="M933" i="45"/>
  <c r="L933" i="45"/>
  <c r="K933" i="45"/>
  <c r="J933" i="45"/>
  <c r="X932" i="45"/>
  <c r="W932" i="45"/>
  <c r="V932" i="45"/>
  <c r="U932" i="45"/>
  <c r="R932" i="45"/>
  <c r="Q932" i="45"/>
  <c r="P932" i="45"/>
  <c r="N932" i="45"/>
  <c r="M932" i="45"/>
  <c r="L932" i="45"/>
  <c r="K932" i="45"/>
  <c r="J932" i="45"/>
  <c r="X931" i="45"/>
  <c r="W931" i="45"/>
  <c r="V931" i="45"/>
  <c r="U931" i="45"/>
  <c r="R931" i="45"/>
  <c r="Q931" i="45"/>
  <c r="P931" i="45"/>
  <c r="N931" i="45"/>
  <c r="M931" i="45"/>
  <c r="L931" i="45"/>
  <c r="K931" i="45"/>
  <c r="J931" i="45"/>
  <c r="X930" i="45"/>
  <c r="W930" i="45"/>
  <c r="V930" i="45"/>
  <c r="U930" i="45"/>
  <c r="R930" i="45"/>
  <c r="Q930" i="45"/>
  <c r="P930" i="45"/>
  <c r="N930" i="45"/>
  <c r="M930" i="45"/>
  <c r="L930" i="45"/>
  <c r="K930" i="45"/>
  <c r="J930" i="45"/>
  <c r="X929" i="45"/>
  <c r="W929" i="45"/>
  <c r="V929" i="45"/>
  <c r="U929" i="45"/>
  <c r="R929" i="45"/>
  <c r="Q929" i="45"/>
  <c r="P929" i="45"/>
  <c r="N929" i="45"/>
  <c r="M929" i="45"/>
  <c r="L929" i="45"/>
  <c r="K929" i="45"/>
  <c r="J929" i="45"/>
  <c r="X928" i="45"/>
  <c r="W928" i="45"/>
  <c r="V928" i="45"/>
  <c r="U928" i="45"/>
  <c r="R928" i="45"/>
  <c r="Q928" i="45"/>
  <c r="P928" i="45"/>
  <c r="N928" i="45"/>
  <c r="M928" i="45"/>
  <c r="L928" i="45"/>
  <c r="K928" i="45"/>
  <c r="J928" i="45"/>
  <c r="X927" i="45"/>
  <c r="W927" i="45"/>
  <c r="V927" i="45"/>
  <c r="U927" i="45"/>
  <c r="R927" i="45"/>
  <c r="Q927" i="45"/>
  <c r="P927" i="45"/>
  <c r="N927" i="45"/>
  <c r="M927" i="45"/>
  <c r="L927" i="45"/>
  <c r="K927" i="45"/>
  <c r="J927" i="45"/>
  <c r="X926" i="45"/>
  <c r="W926" i="45"/>
  <c r="V926" i="45"/>
  <c r="U926" i="45"/>
  <c r="R926" i="45"/>
  <c r="Q926" i="45"/>
  <c r="P926" i="45"/>
  <c r="N926" i="45"/>
  <c r="M926" i="45"/>
  <c r="L926" i="45"/>
  <c r="K926" i="45"/>
  <c r="J926" i="45"/>
  <c r="X925" i="45"/>
  <c r="W925" i="45"/>
  <c r="V925" i="45"/>
  <c r="U925" i="45"/>
  <c r="R925" i="45"/>
  <c r="Q925" i="45"/>
  <c r="P925" i="45"/>
  <c r="N925" i="45"/>
  <c r="M925" i="45"/>
  <c r="L925" i="45"/>
  <c r="K925" i="45"/>
  <c r="J925" i="45"/>
  <c r="X924" i="45"/>
  <c r="W924" i="45"/>
  <c r="V924" i="45"/>
  <c r="U924" i="45"/>
  <c r="R924" i="45"/>
  <c r="Q924" i="45"/>
  <c r="P924" i="45"/>
  <c r="N924" i="45"/>
  <c r="M924" i="45"/>
  <c r="L924" i="45"/>
  <c r="K924" i="45"/>
  <c r="J924" i="45"/>
  <c r="X923" i="45"/>
  <c r="W923" i="45"/>
  <c r="V923" i="45"/>
  <c r="U923" i="45"/>
  <c r="R923" i="45"/>
  <c r="Q923" i="45"/>
  <c r="P923" i="45"/>
  <c r="N923" i="45"/>
  <c r="M923" i="45"/>
  <c r="L923" i="45"/>
  <c r="K923" i="45"/>
  <c r="J923" i="45"/>
  <c r="X922" i="45"/>
  <c r="W922" i="45"/>
  <c r="V922" i="45"/>
  <c r="U922" i="45"/>
  <c r="R922" i="45"/>
  <c r="Q922" i="45"/>
  <c r="P922" i="45"/>
  <c r="N922" i="45"/>
  <c r="M922" i="45"/>
  <c r="L922" i="45"/>
  <c r="K922" i="45"/>
  <c r="J922" i="45"/>
  <c r="X921" i="45"/>
  <c r="W921" i="45"/>
  <c r="V921" i="45"/>
  <c r="U921" i="45"/>
  <c r="T921" i="45"/>
  <c r="Q921" i="45"/>
  <c r="R921" i="45" s="1"/>
  <c r="S921" i="45" s="1"/>
  <c r="P921" i="45"/>
  <c r="N921" i="45"/>
  <c r="M921" i="45"/>
  <c r="L921" i="45"/>
  <c r="K921" i="45"/>
  <c r="J921" i="45"/>
  <c r="X920" i="45"/>
  <c r="W920" i="45"/>
  <c r="Y920" i="45" s="1"/>
  <c r="V920" i="45"/>
  <c r="U920" i="45"/>
  <c r="R920" i="45"/>
  <c r="Q920" i="45"/>
  <c r="P920" i="45"/>
  <c r="N920" i="45"/>
  <c r="M920" i="45"/>
  <c r="L920" i="45"/>
  <c r="K920" i="45"/>
  <c r="J920" i="45"/>
  <c r="X919" i="45"/>
  <c r="W919" i="45"/>
  <c r="V919" i="45"/>
  <c r="Y919" i="45" s="1"/>
  <c r="U919" i="45"/>
  <c r="Q919" i="45"/>
  <c r="R919" i="45" s="1"/>
  <c r="P919" i="45"/>
  <c r="N919" i="45"/>
  <c r="M919" i="45"/>
  <c r="L919" i="45"/>
  <c r="K919" i="45"/>
  <c r="J919" i="45"/>
  <c r="Y918" i="45"/>
  <c r="X918" i="45"/>
  <c r="W918" i="45"/>
  <c r="V918" i="45"/>
  <c r="U918" i="45"/>
  <c r="R918" i="45"/>
  <c r="Q918" i="45"/>
  <c r="P918" i="45"/>
  <c r="N918" i="45"/>
  <c r="M918" i="45"/>
  <c r="L918" i="45"/>
  <c r="K918" i="45"/>
  <c r="J918" i="45"/>
  <c r="X917" i="45"/>
  <c r="W917" i="45"/>
  <c r="V917" i="45"/>
  <c r="U917" i="45"/>
  <c r="T917" i="45"/>
  <c r="Q917" i="45"/>
  <c r="R917" i="45" s="1"/>
  <c r="S917" i="45" s="1"/>
  <c r="P917" i="45"/>
  <c r="N917" i="45"/>
  <c r="M917" i="45"/>
  <c r="L917" i="45"/>
  <c r="K917" i="45"/>
  <c r="J917" i="45"/>
  <c r="Y916" i="45"/>
  <c r="X916" i="45"/>
  <c r="W916" i="45"/>
  <c r="V916" i="45"/>
  <c r="U916" i="45"/>
  <c r="R916" i="45"/>
  <c r="Q916" i="45"/>
  <c r="P916" i="45"/>
  <c r="N916" i="45"/>
  <c r="M916" i="45"/>
  <c r="L916" i="45"/>
  <c r="K916" i="45"/>
  <c r="J916" i="45"/>
  <c r="X915" i="45"/>
  <c r="W915" i="45"/>
  <c r="V915" i="45"/>
  <c r="U915" i="45"/>
  <c r="Q915" i="45"/>
  <c r="R915" i="45" s="1"/>
  <c r="S915" i="45" s="1"/>
  <c r="P915" i="45"/>
  <c r="N915" i="45"/>
  <c r="M915" i="45"/>
  <c r="L915" i="45"/>
  <c r="K915" i="45"/>
  <c r="J915" i="45"/>
  <c r="X914" i="45"/>
  <c r="W914" i="45"/>
  <c r="V914" i="45"/>
  <c r="Y914" i="45" s="1"/>
  <c r="U914" i="45"/>
  <c r="R914" i="45"/>
  <c r="Q914" i="45"/>
  <c r="P914" i="45"/>
  <c r="N914" i="45"/>
  <c r="M914" i="45"/>
  <c r="L914" i="45"/>
  <c r="K914" i="45"/>
  <c r="J914" i="45"/>
  <c r="X913" i="45"/>
  <c r="W913" i="45"/>
  <c r="V913" i="45"/>
  <c r="U913" i="45"/>
  <c r="T913" i="45"/>
  <c r="Q913" i="45"/>
  <c r="R913" i="45" s="1"/>
  <c r="S913" i="45" s="1"/>
  <c r="P913" i="45"/>
  <c r="N913" i="45"/>
  <c r="M913" i="45"/>
  <c r="L913" i="45"/>
  <c r="K913" i="45"/>
  <c r="J913" i="45"/>
  <c r="X912" i="45"/>
  <c r="W912" i="45"/>
  <c r="Y912" i="45" s="1"/>
  <c r="V912" i="45"/>
  <c r="U912" i="45"/>
  <c r="R912" i="45"/>
  <c r="S912" i="45" s="1"/>
  <c r="Q912" i="45"/>
  <c r="P912" i="45"/>
  <c r="N912" i="45"/>
  <c r="M912" i="45"/>
  <c r="L912" i="45"/>
  <c r="K912" i="45"/>
  <c r="J912" i="45"/>
  <c r="X911" i="45"/>
  <c r="W911" i="45"/>
  <c r="V911" i="45"/>
  <c r="Y911" i="45" s="1"/>
  <c r="U911" i="45"/>
  <c r="T911" i="45"/>
  <c r="S911" i="45"/>
  <c r="R911" i="45"/>
  <c r="Q911" i="45"/>
  <c r="P911" i="45"/>
  <c r="N911" i="45"/>
  <c r="M911" i="45"/>
  <c r="L911" i="45"/>
  <c r="K911" i="45"/>
  <c r="J911" i="45"/>
  <c r="X910" i="45"/>
  <c r="W910" i="45"/>
  <c r="V910" i="45"/>
  <c r="U910" i="45"/>
  <c r="R910" i="45"/>
  <c r="Q910" i="45"/>
  <c r="P910" i="45"/>
  <c r="N910" i="45"/>
  <c r="M910" i="45"/>
  <c r="L910" i="45"/>
  <c r="K910" i="45"/>
  <c r="J910" i="45"/>
  <c r="X909" i="45"/>
  <c r="W909" i="45"/>
  <c r="V909" i="45"/>
  <c r="U909" i="45"/>
  <c r="S909" i="45"/>
  <c r="R909" i="45"/>
  <c r="T909" i="45" s="1"/>
  <c r="Q909" i="45"/>
  <c r="P909" i="45"/>
  <c r="N909" i="45"/>
  <c r="M909" i="45"/>
  <c r="L909" i="45"/>
  <c r="K909" i="45"/>
  <c r="J909" i="45"/>
  <c r="X908" i="45"/>
  <c r="W908" i="45"/>
  <c r="V908" i="45"/>
  <c r="U908" i="45"/>
  <c r="R908" i="45"/>
  <c r="Q908" i="45"/>
  <c r="P908" i="45"/>
  <c r="N908" i="45"/>
  <c r="M908" i="45"/>
  <c r="L908" i="45"/>
  <c r="K908" i="45"/>
  <c r="J908" i="45"/>
  <c r="X907" i="45"/>
  <c r="W907" i="45"/>
  <c r="V907" i="45"/>
  <c r="Y907" i="45" s="1"/>
  <c r="U907" i="45"/>
  <c r="R907" i="45"/>
  <c r="S907" i="45" s="1"/>
  <c r="T907" i="45" s="1"/>
  <c r="Q907" i="45"/>
  <c r="P907" i="45"/>
  <c r="N907" i="45"/>
  <c r="M907" i="45"/>
  <c r="L907" i="45"/>
  <c r="K907" i="45"/>
  <c r="J907" i="45"/>
  <c r="X906" i="45"/>
  <c r="W906" i="45"/>
  <c r="V906" i="45"/>
  <c r="U906" i="45"/>
  <c r="T906" i="45"/>
  <c r="S906" i="45"/>
  <c r="R906" i="45"/>
  <c r="Q906" i="45"/>
  <c r="P906" i="45"/>
  <c r="N906" i="45"/>
  <c r="M906" i="45"/>
  <c r="L906" i="45"/>
  <c r="K906" i="45"/>
  <c r="J906" i="45"/>
  <c r="X905" i="45"/>
  <c r="W905" i="45"/>
  <c r="V905" i="45"/>
  <c r="U905" i="45"/>
  <c r="T905" i="45"/>
  <c r="S905" i="45"/>
  <c r="R905" i="45"/>
  <c r="Q905" i="45"/>
  <c r="P905" i="45"/>
  <c r="N905" i="45"/>
  <c r="M905" i="45"/>
  <c r="L905" i="45"/>
  <c r="K905" i="45"/>
  <c r="J905" i="45"/>
  <c r="X904" i="45"/>
  <c r="W904" i="45"/>
  <c r="V904" i="45"/>
  <c r="Y904" i="45" s="1"/>
  <c r="U904" i="45"/>
  <c r="S904" i="45"/>
  <c r="T904" i="45" s="1"/>
  <c r="R904" i="45"/>
  <c r="Q904" i="45"/>
  <c r="P904" i="45"/>
  <c r="N904" i="45"/>
  <c r="M904" i="45"/>
  <c r="L904" i="45"/>
  <c r="K904" i="45"/>
  <c r="J904" i="45"/>
  <c r="X903" i="45"/>
  <c r="W903" i="45"/>
  <c r="V903" i="45"/>
  <c r="U903" i="45"/>
  <c r="R903" i="45"/>
  <c r="Q903" i="45"/>
  <c r="P903" i="45"/>
  <c r="N903" i="45"/>
  <c r="M903" i="45"/>
  <c r="L903" i="45"/>
  <c r="K903" i="45"/>
  <c r="J903" i="45"/>
  <c r="X902" i="45"/>
  <c r="W902" i="45"/>
  <c r="V902" i="45"/>
  <c r="U902" i="45"/>
  <c r="R902" i="45"/>
  <c r="S902" i="45" s="1"/>
  <c r="T902" i="45" s="1"/>
  <c r="Q902" i="45"/>
  <c r="P902" i="45"/>
  <c r="N902" i="45"/>
  <c r="M902" i="45"/>
  <c r="L902" i="45"/>
  <c r="K902" i="45"/>
  <c r="J902" i="45"/>
  <c r="X901" i="45"/>
  <c r="W901" i="45"/>
  <c r="V901" i="45"/>
  <c r="U901" i="45"/>
  <c r="S901" i="45"/>
  <c r="R901" i="45"/>
  <c r="T901" i="45" s="1"/>
  <c r="Q901" i="45"/>
  <c r="P901" i="45"/>
  <c r="N901" i="45"/>
  <c r="M901" i="45"/>
  <c r="L901" i="45"/>
  <c r="K901" i="45"/>
  <c r="J901" i="45"/>
  <c r="X900" i="45"/>
  <c r="W900" i="45"/>
  <c r="V900" i="45"/>
  <c r="U900" i="45"/>
  <c r="R900" i="45"/>
  <c r="Q900" i="45"/>
  <c r="P900" i="45"/>
  <c r="N900" i="45"/>
  <c r="M900" i="45"/>
  <c r="L900" i="45"/>
  <c r="K900" i="45"/>
  <c r="J900" i="45"/>
  <c r="X899" i="45"/>
  <c r="W899" i="45"/>
  <c r="V899" i="45"/>
  <c r="Y899" i="45" s="1"/>
  <c r="U899" i="45"/>
  <c r="R899" i="45"/>
  <c r="S899" i="45" s="1"/>
  <c r="T899" i="45" s="1"/>
  <c r="Q899" i="45"/>
  <c r="P899" i="45"/>
  <c r="N899" i="45"/>
  <c r="M899" i="45"/>
  <c r="L899" i="45"/>
  <c r="K899" i="45"/>
  <c r="J899" i="45"/>
  <c r="X898" i="45"/>
  <c r="W898" i="45"/>
  <c r="V898" i="45"/>
  <c r="U898" i="45"/>
  <c r="T898" i="45"/>
  <c r="S898" i="45"/>
  <c r="R898" i="45"/>
  <c r="Q898" i="45"/>
  <c r="P898" i="45"/>
  <c r="N898" i="45"/>
  <c r="M898" i="45"/>
  <c r="L898" i="45"/>
  <c r="K898" i="45"/>
  <c r="J898" i="45"/>
  <c r="X897" i="45"/>
  <c r="W897" i="45"/>
  <c r="V897" i="45"/>
  <c r="U897" i="45"/>
  <c r="T897" i="45"/>
  <c r="S897" i="45"/>
  <c r="R897" i="45"/>
  <c r="Q897" i="45"/>
  <c r="P897" i="45"/>
  <c r="N897" i="45"/>
  <c r="M897" i="45"/>
  <c r="L897" i="45"/>
  <c r="K897" i="45"/>
  <c r="J897" i="45"/>
  <c r="X896" i="45"/>
  <c r="W896" i="45"/>
  <c r="V896" i="45"/>
  <c r="Y896" i="45" s="1"/>
  <c r="U896" i="45"/>
  <c r="S896" i="45"/>
  <c r="T896" i="45" s="1"/>
  <c r="R896" i="45"/>
  <c r="Q896" i="45"/>
  <c r="P896" i="45"/>
  <c r="N896" i="45"/>
  <c r="M896" i="45"/>
  <c r="L896" i="45"/>
  <c r="K896" i="45"/>
  <c r="J896" i="45"/>
  <c r="X895" i="45"/>
  <c r="W895" i="45"/>
  <c r="V895" i="45"/>
  <c r="U895" i="45"/>
  <c r="R895" i="45"/>
  <c r="Q895" i="45"/>
  <c r="P895" i="45"/>
  <c r="N895" i="45"/>
  <c r="M895" i="45"/>
  <c r="L895" i="45"/>
  <c r="K895" i="45"/>
  <c r="J895" i="45"/>
  <c r="X894" i="45"/>
  <c r="W894" i="45"/>
  <c r="V894" i="45"/>
  <c r="U894" i="45"/>
  <c r="R894" i="45"/>
  <c r="S894" i="45" s="1"/>
  <c r="T894" i="45" s="1"/>
  <c r="Q894" i="45"/>
  <c r="P894" i="45"/>
  <c r="N894" i="45"/>
  <c r="M894" i="45"/>
  <c r="L894" i="45"/>
  <c r="K894" i="45"/>
  <c r="J894" i="45"/>
  <c r="X893" i="45"/>
  <c r="W893" i="45"/>
  <c r="V893" i="45"/>
  <c r="U893" i="45"/>
  <c r="S893" i="45"/>
  <c r="R893" i="45"/>
  <c r="T893" i="45" s="1"/>
  <c r="Q893" i="45"/>
  <c r="P893" i="45"/>
  <c r="N893" i="45"/>
  <c r="M893" i="45"/>
  <c r="L893" i="45"/>
  <c r="K893" i="45"/>
  <c r="J893" i="45"/>
  <c r="X892" i="45"/>
  <c r="W892" i="45"/>
  <c r="V892" i="45"/>
  <c r="U892" i="45"/>
  <c r="R892" i="45"/>
  <c r="Q892" i="45"/>
  <c r="P892" i="45"/>
  <c r="N892" i="45"/>
  <c r="M892" i="45"/>
  <c r="L892" i="45"/>
  <c r="K892" i="45"/>
  <c r="J892" i="45"/>
  <c r="X891" i="45"/>
  <c r="W891" i="45"/>
  <c r="V891" i="45"/>
  <c r="Y891" i="45" s="1"/>
  <c r="U891" i="45"/>
  <c r="R891" i="45"/>
  <c r="S891" i="45" s="1"/>
  <c r="T891" i="45" s="1"/>
  <c r="Q891" i="45"/>
  <c r="P891" i="45"/>
  <c r="N891" i="45"/>
  <c r="M891" i="45"/>
  <c r="L891" i="45"/>
  <c r="K891" i="45"/>
  <c r="J891" i="45"/>
  <c r="X890" i="45"/>
  <c r="W890" i="45"/>
  <c r="V890" i="45"/>
  <c r="U890" i="45"/>
  <c r="T890" i="45"/>
  <c r="S890" i="45"/>
  <c r="R890" i="45"/>
  <c r="Q890" i="45"/>
  <c r="P890" i="45"/>
  <c r="N890" i="45"/>
  <c r="M890" i="45"/>
  <c r="L890" i="45"/>
  <c r="K890" i="45"/>
  <c r="J890" i="45"/>
  <c r="X889" i="45"/>
  <c r="W889" i="45"/>
  <c r="V889" i="45"/>
  <c r="U889" i="45"/>
  <c r="T889" i="45"/>
  <c r="S889" i="45"/>
  <c r="R889" i="45"/>
  <c r="Q889" i="45"/>
  <c r="P889" i="45"/>
  <c r="N889" i="45"/>
  <c r="M889" i="45"/>
  <c r="L889" i="45"/>
  <c r="K889" i="45"/>
  <c r="J889" i="45"/>
  <c r="X888" i="45"/>
  <c r="W888" i="45"/>
  <c r="V888" i="45"/>
  <c r="Y888" i="45" s="1"/>
  <c r="U888" i="45"/>
  <c r="S888" i="45"/>
  <c r="T888" i="45" s="1"/>
  <c r="R888" i="45"/>
  <c r="Q888" i="45"/>
  <c r="P888" i="45"/>
  <c r="N888" i="45"/>
  <c r="M888" i="45"/>
  <c r="L888" i="45"/>
  <c r="K888" i="45"/>
  <c r="J888" i="45"/>
  <c r="X887" i="45"/>
  <c r="W887" i="45"/>
  <c r="V887" i="45"/>
  <c r="U887" i="45"/>
  <c r="R887" i="45"/>
  <c r="Q887" i="45"/>
  <c r="P887" i="45"/>
  <c r="N887" i="45"/>
  <c r="M887" i="45"/>
  <c r="L887" i="45"/>
  <c r="K887" i="45"/>
  <c r="J887" i="45"/>
  <c r="X886" i="45"/>
  <c r="W886" i="45"/>
  <c r="V886" i="45"/>
  <c r="U886" i="45"/>
  <c r="R886" i="45"/>
  <c r="S886" i="45" s="1"/>
  <c r="T886" i="45" s="1"/>
  <c r="Q886" i="45"/>
  <c r="P886" i="45"/>
  <c r="N886" i="45"/>
  <c r="M886" i="45"/>
  <c r="L886" i="45"/>
  <c r="K886" i="45"/>
  <c r="J886" i="45"/>
  <c r="X885" i="45"/>
  <c r="W885" i="45"/>
  <c r="V885" i="45"/>
  <c r="U885" i="45"/>
  <c r="S885" i="45"/>
  <c r="R885" i="45"/>
  <c r="T885" i="45" s="1"/>
  <c r="Q885" i="45"/>
  <c r="P885" i="45"/>
  <c r="N885" i="45"/>
  <c r="M885" i="45"/>
  <c r="L885" i="45"/>
  <c r="K885" i="45"/>
  <c r="J885" i="45"/>
  <c r="X884" i="45"/>
  <c r="W884" i="45"/>
  <c r="V884" i="45"/>
  <c r="U884" i="45"/>
  <c r="R884" i="45"/>
  <c r="Q884" i="45"/>
  <c r="P884" i="45"/>
  <c r="N884" i="45"/>
  <c r="M884" i="45"/>
  <c r="L884" i="45"/>
  <c r="K884" i="45"/>
  <c r="J884" i="45"/>
  <c r="X883" i="45"/>
  <c r="W883" i="45"/>
  <c r="V883" i="45"/>
  <c r="Y883" i="45" s="1"/>
  <c r="U883" i="45"/>
  <c r="R883" i="45"/>
  <c r="S883" i="45" s="1"/>
  <c r="T883" i="45" s="1"/>
  <c r="Q883" i="45"/>
  <c r="P883" i="45"/>
  <c r="N883" i="45"/>
  <c r="M883" i="45"/>
  <c r="L883" i="45"/>
  <c r="K883" i="45"/>
  <c r="J883" i="45"/>
  <c r="X882" i="45"/>
  <c r="W882" i="45"/>
  <c r="V882" i="45"/>
  <c r="U882" i="45"/>
  <c r="T882" i="45"/>
  <c r="S882" i="45"/>
  <c r="R882" i="45"/>
  <c r="Q882" i="45"/>
  <c r="P882" i="45"/>
  <c r="N882" i="45"/>
  <c r="M882" i="45"/>
  <c r="L882" i="45"/>
  <c r="K882" i="45"/>
  <c r="J882" i="45"/>
  <c r="X881" i="45"/>
  <c r="W881" i="45"/>
  <c r="V881" i="45"/>
  <c r="U881" i="45"/>
  <c r="T881" i="45"/>
  <c r="S881" i="45"/>
  <c r="R881" i="45"/>
  <c r="Q881" i="45"/>
  <c r="P881" i="45"/>
  <c r="N881" i="45"/>
  <c r="M881" i="45"/>
  <c r="L881" i="45"/>
  <c r="K881" i="45"/>
  <c r="J881" i="45"/>
  <c r="X880" i="45"/>
  <c r="W880" i="45"/>
  <c r="V880" i="45"/>
  <c r="Y880" i="45" s="1"/>
  <c r="U880" i="45"/>
  <c r="S880" i="45"/>
  <c r="R880" i="45"/>
  <c r="T880" i="45" s="1"/>
  <c r="Q880" i="45"/>
  <c r="P880" i="45"/>
  <c r="N880" i="45"/>
  <c r="M880" i="45"/>
  <c r="L880" i="45"/>
  <c r="K880" i="45"/>
  <c r="J880" i="45"/>
  <c r="X879" i="45"/>
  <c r="W879" i="45"/>
  <c r="V879" i="45"/>
  <c r="U879" i="45"/>
  <c r="R879" i="45"/>
  <c r="Q879" i="45"/>
  <c r="P879" i="45"/>
  <c r="N879" i="45"/>
  <c r="M879" i="45"/>
  <c r="L879" i="45"/>
  <c r="K879" i="45"/>
  <c r="J879" i="45"/>
  <c r="X878" i="45"/>
  <c r="W878" i="45"/>
  <c r="V878" i="45"/>
  <c r="U878" i="45"/>
  <c r="R878" i="45"/>
  <c r="S878" i="45" s="1"/>
  <c r="T878" i="45" s="1"/>
  <c r="Q878" i="45"/>
  <c r="P878" i="45"/>
  <c r="N878" i="45"/>
  <c r="M878" i="45"/>
  <c r="L878" i="45"/>
  <c r="K878" i="45"/>
  <c r="J878" i="45"/>
  <c r="X877" i="45"/>
  <c r="W877" i="45"/>
  <c r="V877" i="45"/>
  <c r="U877" i="45"/>
  <c r="S877" i="45"/>
  <c r="R877" i="45"/>
  <c r="T877" i="45" s="1"/>
  <c r="Q877" i="45"/>
  <c r="P877" i="45"/>
  <c r="N877" i="45"/>
  <c r="M877" i="45"/>
  <c r="L877" i="45"/>
  <c r="K877" i="45"/>
  <c r="J877" i="45"/>
  <c r="X876" i="45"/>
  <c r="W876" i="45"/>
  <c r="V876" i="45"/>
  <c r="U876" i="45"/>
  <c r="R876" i="45"/>
  <c r="Q876" i="45"/>
  <c r="P876" i="45"/>
  <c r="N876" i="45"/>
  <c r="M876" i="45"/>
  <c r="L876" i="45"/>
  <c r="K876" i="45"/>
  <c r="J876" i="45"/>
  <c r="X875" i="45"/>
  <c r="W875" i="45"/>
  <c r="V875" i="45"/>
  <c r="Y875" i="45" s="1"/>
  <c r="U875" i="45"/>
  <c r="R875" i="45"/>
  <c r="S875" i="45" s="1"/>
  <c r="T875" i="45" s="1"/>
  <c r="Q875" i="45"/>
  <c r="P875" i="45"/>
  <c r="N875" i="45"/>
  <c r="M875" i="45"/>
  <c r="L875" i="45"/>
  <c r="K875" i="45"/>
  <c r="J875" i="45"/>
  <c r="X874" i="45"/>
  <c r="W874" i="45"/>
  <c r="V874" i="45"/>
  <c r="U874" i="45"/>
  <c r="T874" i="45"/>
  <c r="S874" i="45"/>
  <c r="R874" i="45"/>
  <c r="Q874" i="45"/>
  <c r="P874" i="45"/>
  <c r="N874" i="45"/>
  <c r="M874" i="45"/>
  <c r="L874" i="45"/>
  <c r="K874" i="45"/>
  <c r="J874" i="45"/>
  <c r="X873" i="45"/>
  <c r="W873" i="45"/>
  <c r="V873" i="45"/>
  <c r="U873" i="45"/>
  <c r="T873" i="45"/>
  <c r="S873" i="45"/>
  <c r="R873" i="45"/>
  <c r="Q873" i="45"/>
  <c r="P873" i="45"/>
  <c r="N873" i="45"/>
  <c r="M873" i="45"/>
  <c r="L873" i="45"/>
  <c r="K873" i="45"/>
  <c r="J873" i="45"/>
  <c r="X872" i="45"/>
  <c r="W872" i="45"/>
  <c r="V872" i="45"/>
  <c r="Y872" i="45" s="1"/>
  <c r="U872" i="45"/>
  <c r="S872" i="45"/>
  <c r="R872" i="45"/>
  <c r="T872" i="45" s="1"/>
  <c r="Q872" i="45"/>
  <c r="P872" i="45"/>
  <c r="N872" i="45"/>
  <c r="M872" i="45"/>
  <c r="L872" i="45"/>
  <c r="K872" i="45"/>
  <c r="J872" i="45"/>
  <c r="X871" i="45"/>
  <c r="W871" i="45"/>
  <c r="V871" i="45"/>
  <c r="U871" i="45"/>
  <c r="R871" i="45"/>
  <c r="Q871" i="45"/>
  <c r="P871" i="45"/>
  <c r="N871" i="45"/>
  <c r="M871" i="45"/>
  <c r="L871" i="45"/>
  <c r="K871" i="45"/>
  <c r="J871" i="45"/>
  <c r="X870" i="45"/>
  <c r="W870" i="45"/>
  <c r="V870" i="45"/>
  <c r="U870" i="45"/>
  <c r="T870" i="45"/>
  <c r="R870" i="45"/>
  <c r="S870" i="45" s="1"/>
  <c r="Q870" i="45"/>
  <c r="P870" i="45"/>
  <c r="N870" i="45"/>
  <c r="M870" i="45"/>
  <c r="L870" i="45"/>
  <c r="K870" i="45"/>
  <c r="J870" i="45"/>
  <c r="X869" i="45"/>
  <c r="W869" i="45"/>
  <c r="V869" i="45"/>
  <c r="U869" i="45"/>
  <c r="S869" i="45"/>
  <c r="R869" i="45"/>
  <c r="Q869" i="45"/>
  <c r="P869" i="45"/>
  <c r="N869" i="45"/>
  <c r="M869" i="45"/>
  <c r="L869" i="45"/>
  <c r="K869" i="45"/>
  <c r="J869" i="45"/>
  <c r="X868" i="45"/>
  <c r="W868" i="45"/>
  <c r="V868" i="45"/>
  <c r="U868" i="45"/>
  <c r="R868" i="45"/>
  <c r="Q868" i="45"/>
  <c r="P868" i="45"/>
  <c r="N868" i="45"/>
  <c r="M868" i="45"/>
  <c r="L868" i="45"/>
  <c r="K868" i="45"/>
  <c r="J868" i="45"/>
  <c r="X867" i="45"/>
  <c r="W867" i="45"/>
  <c r="V867" i="45"/>
  <c r="Y867" i="45" s="1"/>
  <c r="U867" i="45"/>
  <c r="R867" i="45"/>
  <c r="S867" i="45" s="1"/>
  <c r="T867" i="45" s="1"/>
  <c r="Q867" i="45"/>
  <c r="P867" i="45"/>
  <c r="N867" i="45"/>
  <c r="M867" i="45"/>
  <c r="L867" i="45"/>
  <c r="K867" i="45"/>
  <c r="J867" i="45"/>
  <c r="X866" i="45"/>
  <c r="W866" i="45"/>
  <c r="V866" i="45"/>
  <c r="U866" i="45"/>
  <c r="T866" i="45"/>
  <c r="S866" i="45"/>
  <c r="R866" i="45"/>
  <c r="Q866" i="45"/>
  <c r="P866" i="45"/>
  <c r="N866" i="45"/>
  <c r="M866" i="45"/>
  <c r="L866" i="45"/>
  <c r="K866" i="45"/>
  <c r="J866" i="45"/>
  <c r="X865" i="45"/>
  <c r="W865" i="45"/>
  <c r="V865" i="45"/>
  <c r="U865" i="45"/>
  <c r="S865" i="45"/>
  <c r="T865" i="45" s="1"/>
  <c r="R865" i="45"/>
  <c r="Q865" i="45"/>
  <c r="P865" i="45"/>
  <c r="N865" i="45"/>
  <c r="M865" i="45"/>
  <c r="L865" i="45"/>
  <c r="K865" i="45"/>
  <c r="J865" i="45"/>
  <c r="X864" i="45"/>
  <c r="W864" i="45"/>
  <c r="V864" i="45"/>
  <c r="Y864" i="45" s="1"/>
  <c r="U864" i="45"/>
  <c r="S864" i="45"/>
  <c r="R864" i="45"/>
  <c r="Q864" i="45"/>
  <c r="P864" i="45"/>
  <c r="N864" i="45"/>
  <c r="M864" i="45"/>
  <c r="L864" i="45"/>
  <c r="K864" i="45"/>
  <c r="J864" i="45"/>
  <c r="X863" i="45"/>
  <c r="W863" i="45"/>
  <c r="V863" i="45"/>
  <c r="U863" i="45"/>
  <c r="R863" i="45"/>
  <c r="Q863" i="45"/>
  <c r="P863" i="45"/>
  <c r="N863" i="45"/>
  <c r="M863" i="45"/>
  <c r="L863" i="45"/>
  <c r="K863" i="45"/>
  <c r="J863" i="45"/>
  <c r="X862" i="45"/>
  <c r="W862" i="45"/>
  <c r="V862" i="45"/>
  <c r="U862" i="45"/>
  <c r="R862" i="45"/>
  <c r="S862" i="45" s="1"/>
  <c r="T862" i="45" s="1"/>
  <c r="Q862" i="45"/>
  <c r="P862" i="45"/>
  <c r="N862" i="45"/>
  <c r="M862" i="45"/>
  <c r="L862" i="45"/>
  <c r="K862" i="45"/>
  <c r="J862" i="45"/>
  <c r="X861" i="45"/>
  <c r="W861" i="45"/>
  <c r="V861" i="45"/>
  <c r="U861" i="45"/>
  <c r="S861" i="45"/>
  <c r="R861" i="45"/>
  <c r="T861" i="45" s="1"/>
  <c r="Q861" i="45"/>
  <c r="P861" i="45"/>
  <c r="N861" i="45"/>
  <c r="M861" i="45"/>
  <c r="L861" i="45"/>
  <c r="K861" i="45"/>
  <c r="J861" i="45"/>
  <c r="X860" i="45"/>
  <c r="W860" i="45"/>
  <c r="V860" i="45"/>
  <c r="Y860" i="45" s="1"/>
  <c r="U860" i="45"/>
  <c r="R860" i="45"/>
  <c r="Q860" i="45"/>
  <c r="P860" i="45"/>
  <c r="N860" i="45"/>
  <c r="M860" i="45"/>
  <c r="L860" i="45"/>
  <c r="K860" i="45"/>
  <c r="J860" i="45"/>
  <c r="X859" i="45"/>
  <c r="W859" i="45"/>
  <c r="V859" i="45"/>
  <c r="Y859" i="45" s="1"/>
  <c r="U859" i="45"/>
  <c r="R859" i="45"/>
  <c r="S859" i="45" s="1"/>
  <c r="T859" i="45" s="1"/>
  <c r="Q859" i="45"/>
  <c r="P859" i="45"/>
  <c r="N859" i="45"/>
  <c r="M859" i="45"/>
  <c r="L859" i="45"/>
  <c r="K859" i="45"/>
  <c r="J859" i="45"/>
  <c r="X858" i="45"/>
  <c r="W858" i="45"/>
  <c r="V858" i="45"/>
  <c r="U858" i="45"/>
  <c r="T858" i="45"/>
  <c r="S858" i="45"/>
  <c r="R858" i="45"/>
  <c r="Q858" i="45"/>
  <c r="P858" i="45"/>
  <c r="N858" i="45"/>
  <c r="M858" i="45"/>
  <c r="L858" i="45"/>
  <c r="K858" i="45"/>
  <c r="J858" i="45"/>
  <c r="X857" i="45"/>
  <c r="W857" i="45"/>
  <c r="V857" i="45"/>
  <c r="U857" i="45"/>
  <c r="Q857" i="45"/>
  <c r="R857" i="45" s="1"/>
  <c r="S857" i="45" s="1"/>
  <c r="P857" i="45"/>
  <c r="N857" i="45"/>
  <c r="M857" i="45"/>
  <c r="L857" i="45"/>
  <c r="K857" i="45"/>
  <c r="J857" i="45"/>
  <c r="X856" i="45"/>
  <c r="W856" i="45"/>
  <c r="V856" i="45"/>
  <c r="Y856" i="45" s="1"/>
  <c r="U856" i="45"/>
  <c r="T856" i="45"/>
  <c r="Q856" i="45"/>
  <c r="R856" i="45" s="1"/>
  <c r="S856" i="45" s="1"/>
  <c r="P856" i="45"/>
  <c r="N856" i="45"/>
  <c r="M856" i="45"/>
  <c r="L856" i="45"/>
  <c r="K856" i="45"/>
  <c r="J856" i="45"/>
  <c r="X855" i="45"/>
  <c r="W855" i="45"/>
  <c r="V855" i="45"/>
  <c r="U855" i="45"/>
  <c r="Q855" i="45"/>
  <c r="R855" i="45" s="1"/>
  <c r="S855" i="45" s="1"/>
  <c r="P855" i="45"/>
  <c r="N855" i="45"/>
  <c r="M855" i="45"/>
  <c r="L855" i="45"/>
  <c r="K855" i="45"/>
  <c r="J855" i="45"/>
  <c r="X854" i="45"/>
  <c r="W854" i="45"/>
  <c r="V854" i="45"/>
  <c r="Y854" i="45" s="1"/>
  <c r="U854" i="45"/>
  <c r="T854" i="45"/>
  <c r="Q854" i="45"/>
  <c r="R854" i="45" s="1"/>
  <c r="S854" i="45" s="1"/>
  <c r="P854" i="45"/>
  <c r="N854" i="45"/>
  <c r="M854" i="45"/>
  <c r="L854" i="45"/>
  <c r="K854" i="45"/>
  <c r="J854" i="45"/>
  <c r="X853" i="45"/>
  <c r="W853" i="45"/>
  <c r="V853" i="45"/>
  <c r="U853" i="45"/>
  <c r="Q853" i="45"/>
  <c r="R853" i="45" s="1"/>
  <c r="S853" i="45" s="1"/>
  <c r="P853" i="45"/>
  <c r="N853" i="45"/>
  <c r="M853" i="45"/>
  <c r="L853" i="45"/>
  <c r="K853" i="45"/>
  <c r="J853" i="45"/>
  <c r="X852" i="45"/>
  <c r="W852" i="45"/>
  <c r="V852" i="45"/>
  <c r="Y852" i="45" s="1"/>
  <c r="U852" i="45"/>
  <c r="T852" i="45"/>
  <c r="Q852" i="45"/>
  <c r="R852" i="45" s="1"/>
  <c r="S852" i="45" s="1"/>
  <c r="P852" i="45"/>
  <c r="N852" i="45"/>
  <c r="M852" i="45"/>
  <c r="L852" i="45"/>
  <c r="K852" i="45"/>
  <c r="J852" i="45"/>
  <c r="X851" i="45"/>
  <c r="W851" i="45"/>
  <c r="V851" i="45"/>
  <c r="U851" i="45"/>
  <c r="Q851" i="45"/>
  <c r="R851" i="45" s="1"/>
  <c r="S851" i="45" s="1"/>
  <c r="P851" i="45"/>
  <c r="N851" i="45"/>
  <c r="M851" i="45"/>
  <c r="L851" i="45"/>
  <c r="K851" i="45"/>
  <c r="J851" i="45"/>
  <c r="X850" i="45"/>
  <c r="W850" i="45"/>
  <c r="V850" i="45"/>
  <c r="Y850" i="45" s="1"/>
  <c r="U850" i="45"/>
  <c r="T850" i="45"/>
  <c r="Q850" i="45"/>
  <c r="R850" i="45" s="1"/>
  <c r="S850" i="45" s="1"/>
  <c r="P850" i="45"/>
  <c r="N850" i="45"/>
  <c r="M850" i="45"/>
  <c r="L850" i="45"/>
  <c r="K850" i="45"/>
  <c r="J850" i="45"/>
  <c r="X849" i="45"/>
  <c r="W849" i="45"/>
  <c r="V849" i="45"/>
  <c r="U849" i="45"/>
  <c r="Q849" i="45"/>
  <c r="R849" i="45" s="1"/>
  <c r="S849" i="45" s="1"/>
  <c r="P849" i="45"/>
  <c r="N849" i="45"/>
  <c r="M849" i="45"/>
  <c r="L849" i="45"/>
  <c r="K849" i="45"/>
  <c r="J849" i="45"/>
  <c r="X848" i="45"/>
  <c r="W848" i="45"/>
  <c r="V848" i="45"/>
  <c r="U848" i="45"/>
  <c r="T848" i="45"/>
  <c r="Q848" i="45"/>
  <c r="R848" i="45" s="1"/>
  <c r="S848" i="45" s="1"/>
  <c r="P848" i="45"/>
  <c r="N848" i="45"/>
  <c r="M848" i="45"/>
  <c r="L848" i="45"/>
  <c r="K848" i="45"/>
  <c r="J848" i="45"/>
  <c r="X847" i="45"/>
  <c r="W847" i="45"/>
  <c r="V847" i="45"/>
  <c r="U847" i="45"/>
  <c r="Q847" i="45"/>
  <c r="R847" i="45" s="1"/>
  <c r="S847" i="45" s="1"/>
  <c r="P847" i="45"/>
  <c r="N847" i="45"/>
  <c r="M847" i="45"/>
  <c r="L847" i="45"/>
  <c r="K847" i="45"/>
  <c r="J847" i="45"/>
  <c r="X846" i="45"/>
  <c r="W846" i="45"/>
  <c r="V846" i="45"/>
  <c r="U846" i="45"/>
  <c r="T846" i="45"/>
  <c r="Q846" i="45"/>
  <c r="R846" i="45" s="1"/>
  <c r="S846" i="45" s="1"/>
  <c r="P846" i="45"/>
  <c r="N846" i="45"/>
  <c r="M846" i="45"/>
  <c r="L846" i="45"/>
  <c r="K846" i="45"/>
  <c r="J846" i="45"/>
  <c r="X845" i="45"/>
  <c r="W845" i="45"/>
  <c r="V845" i="45"/>
  <c r="U845" i="45"/>
  <c r="Q845" i="45"/>
  <c r="R845" i="45" s="1"/>
  <c r="S845" i="45" s="1"/>
  <c r="P845" i="45"/>
  <c r="N845" i="45"/>
  <c r="M845" i="45"/>
  <c r="L845" i="45"/>
  <c r="K845" i="45"/>
  <c r="J845" i="45"/>
  <c r="X844" i="45"/>
  <c r="W844" i="45"/>
  <c r="V844" i="45"/>
  <c r="U844" i="45"/>
  <c r="T844" i="45"/>
  <c r="Q844" i="45"/>
  <c r="R844" i="45" s="1"/>
  <c r="S844" i="45" s="1"/>
  <c r="P844" i="45"/>
  <c r="N844" i="45"/>
  <c r="M844" i="45"/>
  <c r="L844" i="45"/>
  <c r="K844" i="45"/>
  <c r="J844" i="45"/>
  <c r="X843" i="45"/>
  <c r="W843" i="45"/>
  <c r="V843" i="45"/>
  <c r="U843" i="45"/>
  <c r="Q843" i="45"/>
  <c r="R843" i="45" s="1"/>
  <c r="S843" i="45" s="1"/>
  <c r="P843" i="45"/>
  <c r="N843" i="45"/>
  <c r="M843" i="45"/>
  <c r="L843" i="45"/>
  <c r="K843" i="45"/>
  <c r="J843" i="45"/>
  <c r="X842" i="45"/>
  <c r="W842" i="45"/>
  <c r="V842" i="45"/>
  <c r="U842" i="45"/>
  <c r="T842" i="45"/>
  <c r="Q842" i="45"/>
  <c r="R842" i="45" s="1"/>
  <c r="S842" i="45" s="1"/>
  <c r="P842" i="45"/>
  <c r="N842" i="45"/>
  <c r="M842" i="45"/>
  <c r="L842" i="45"/>
  <c r="K842" i="45"/>
  <c r="J842" i="45"/>
  <c r="X841" i="45"/>
  <c r="W841" i="45"/>
  <c r="V841" i="45"/>
  <c r="U841" i="45"/>
  <c r="Q841" i="45"/>
  <c r="R841" i="45" s="1"/>
  <c r="S841" i="45" s="1"/>
  <c r="P841" i="45"/>
  <c r="N841" i="45"/>
  <c r="M841" i="45"/>
  <c r="L841" i="45"/>
  <c r="K841" i="45"/>
  <c r="J841" i="45"/>
  <c r="X840" i="45"/>
  <c r="W840" i="45"/>
  <c r="V840" i="45"/>
  <c r="U840" i="45"/>
  <c r="T840" i="45"/>
  <c r="Q840" i="45"/>
  <c r="R840" i="45" s="1"/>
  <c r="S840" i="45" s="1"/>
  <c r="P840" i="45"/>
  <c r="N840" i="45"/>
  <c r="M840" i="45"/>
  <c r="L840" i="45"/>
  <c r="K840" i="45"/>
  <c r="J840" i="45"/>
  <c r="X839" i="45"/>
  <c r="W839" i="45"/>
  <c r="V839" i="45"/>
  <c r="U839" i="45"/>
  <c r="Q839" i="45"/>
  <c r="R839" i="45" s="1"/>
  <c r="S839" i="45" s="1"/>
  <c r="P839" i="45"/>
  <c r="N839" i="45"/>
  <c r="M839" i="45"/>
  <c r="L839" i="45"/>
  <c r="K839" i="45"/>
  <c r="J839" i="45"/>
  <c r="X838" i="45"/>
  <c r="W838" i="45"/>
  <c r="V838" i="45"/>
  <c r="U838" i="45"/>
  <c r="T838" i="45"/>
  <c r="Q838" i="45"/>
  <c r="R838" i="45" s="1"/>
  <c r="S838" i="45" s="1"/>
  <c r="P838" i="45"/>
  <c r="N838" i="45"/>
  <c r="M838" i="45"/>
  <c r="L838" i="45"/>
  <c r="K838" i="45"/>
  <c r="J838" i="45"/>
  <c r="X837" i="45"/>
  <c r="W837" i="45"/>
  <c r="V837" i="45"/>
  <c r="U837" i="45"/>
  <c r="Q837" i="45"/>
  <c r="R837" i="45" s="1"/>
  <c r="S837" i="45" s="1"/>
  <c r="P837" i="45"/>
  <c r="N837" i="45"/>
  <c r="M837" i="45"/>
  <c r="L837" i="45"/>
  <c r="K837" i="45"/>
  <c r="J837" i="45"/>
  <c r="X836" i="45"/>
  <c r="W836" i="45"/>
  <c r="V836" i="45"/>
  <c r="U836" i="45"/>
  <c r="T836" i="45"/>
  <c r="Q836" i="45"/>
  <c r="R836" i="45" s="1"/>
  <c r="S836" i="45" s="1"/>
  <c r="P836" i="45"/>
  <c r="N836" i="45"/>
  <c r="M836" i="45"/>
  <c r="L836" i="45"/>
  <c r="K836" i="45"/>
  <c r="J836" i="45"/>
  <c r="X835" i="45"/>
  <c r="W835" i="45"/>
  <c r="V835" i="45"/>
  <c r="U835" i="45"/>
  <c r="Q835" i="45"/>
  <c r="R835" i="45" s="1"/>
  <c r="S835" i="45" s="1"/>
  <c r="P835" i="45"/>
  <c r="N835" i="45"/>
  <c r="M835" i="45"/>
  <c r="L835" i="45"/>
  <c r="K835" i="45"/>
  <c r="J835" i="45"/>
  <c r="X834" i="45"/>
  <c r="W834" i="45"/>
  <c r="V834" i="45"/>
  <c r="U834" i="45"/>
  <c r="T834" i="45"/>
  <c r="Q834" i="45"/>
  <c r="R834" i="45" s="1"/>
  <c r="S834" i="45" s="1"/>
  <c r="P834" i="45"/>
  <c r="N834" i="45"/>
  <c r="M834" i="45"/>
  <c r="L834" i="45"/>
  <c r="K834" i="45"/>
  <c r="J834" i="45"/>
  <c r="X833" i="45"/>
  <c r="W833" i="45"/>
  <c r="V833" i="45"/>
  <c r="U833" i="45"/>
  <c r="Q833" i="45"/>
  <c r="R833" i="45" s="1"/>
  <c r="S833" i="45" s="1"/>
  <c r="P833" i="45"/>
  <c r="N833" i="45"/>
  <c r="M833" i="45"/>
  <c r="L833" i="45"/>
  <c r="K833" i="45"/>
  <c r="J833" i="45"/>
  <c r="X832" i="45"/>
  <c r="W832" i="45"/>
  <c r="V832" i="45"/>
  <c r="U832" i="45"/>
  <c r="T832" i="45"/>
  <c r="Q832" i="45"/>
  <c r="R832" i="45" s="1"/>
  <c r="S832" i="45" s="1"/>
  <c r="P832" i="45"/>
  <c r="N832" i="45"/>
  <c r="M832" i="45"/>
  <c r="L832" i="45"/>
  <c r="K832" i="45"/>
  <c r="J832" i="45"/>
  <c r="X831" i="45"/>
  <c r="W831" i="45"/>
  <c r="V831" i="45"/>
  <c r="U831" i="45"/>
  <c r="Q831" i="45"/>
  <c r="R831" i="45" s="1"/>
  <c r="S831" i="45" s="1"/>
  <c r="P831" i="45"/>
  <c r="N831" i="45"/>
  <c r="M831" i="45"/>
  <c r="L831" i="45"/>
  <c r="K831" i="45"/>
  <c r="J831" i="45"/>
  <c r="X830" i="45"/>
  <c r="W830" i="45"/>
  <c r="V830" i="45"/>
  <c r="U830" i="45"/>
  <c r="T830" i="45"/>
  <c r="Q830" i="45"/>
  <c r="R830" i="45" s="1"/>
  <c r="S830" i="45" s="1"/>
  <c r="P830" i="45"/>
  <c r="N830" i="45"/>
  <c r="M830" i="45"/>
  <c r="L830" i="45"/>
  <c r="K830" i="45"/>
  <c r="J830" i="45"/>
  <c r="X829" i="45"/>
  <c r="W829" i="45"/>
  <c r="V829" i="45"/>
  <c r="Y829" i="45" s="1"/>
  <c r="U829" i="45"/>
  <c r="T829" i="45"/>
  <c r="Q829" i="45"/>
  <c r="R829" i="45" s="1"/>
  <c r="S829" i="45" s="1"/>
  <c r="P829" i="45"/>
  <c r="N829" i="45"/>
  <c r="M829" i="45"/>
  <c r="L829" i="45"/>
  <c r="K829" i="45"/>
  <c r="J829" i="45"/>
  <c r="X828" i="45"/>
  <c r="W828" i="45"/>
  <c r="V828" i="45"/>
  <c r="Y828" i="45" s="1"/>
  <c r="U828" i="45"/>
  <c r="Q828" i="45"/>
  <c r="R828" i="45" s="1"/>
  <c r="P828" i="45"/>
  <c r="N828" i="45"/>
  <c r="M828" i="45"/>
  <c r="L828" i="45"/>
  <c r="K828" i="45"/>
  <c r="J828" i="45"/>
  <c r="X827" i="45"/>
  <c r="W827" i="45"/>
  <c r="V827" i="45"/>
  <c r="U827" i="45"/>
  <c r="Q827" i="45"/>
  <c r="R827" i="45" s="1"/>
  <c r="S827" i="45" s="1"/>
  <c r="P827" i="45"/>
  <c r="N827" i="45"/>
  <c r="M827" i="45"/>
  <c r="L827" i="45"/>
  <c r="K827" i="45"/>
  <c r="J827" i="45"/>
  <c r="X826" i="45"/>
  <c r="W826" i="45"/>
  <c r="V826" i="45"/>
  <c r="U826" i="45"/>
  <c r="Q826" i="45"/>
  <c r="R826" i="45" s="1"/>
  <c r="S826" i="45" s="1"/>
  <c r="P826" i="45"/>
  <c r="N826" i="45"/>
  <c r="M826" i="45"/>
  <c r="L826" i="45"/>
  <c r="K826" i="45"/>
  <c r="J826" i="45"/>
  <c r="X825" i="45"/>
  <c r="W825" i="45"/>
  <c r="V825" i="45"/>
  <c r="U825" i="45"/>
  <c r="T825" i="45"/>
  <c r="Q825" i="45"/>
  <c r="R825" i="45" s="1"/>
  <c r="S825" i="45" s="1"/>
  <c r="P825" i="45"/>
  <c r="N825" i="45"/>
  <c r="M825" i="45"/>
  <c r="L825" i="45"/>
  <c r="K825" i="45"/>
  <c r="J825" i="45"/>
  <c r="X824" i="45"/>
  <c r="W824" i="45"/>
  <c r="V824" i="45"/>
  <c r="U824" i="45"/>
  <c r="T824" i="45"/>
  <c r="Q824" i="45"/>
  <c r="R824" i="45" s="1"/>
  <c r="S824" i="45" s="1"/>
  <c r="P824" i="45"/>
  <c r="N824" i="45"/>
  <c r="M824" i="45"/>
  <c r="L824" i="45"/>
  <c r="K824" i="45"/>
  <c r="J824" i="45"/>
  <c r="X823" i="45"/>
  <c r="W823" i="45"/>
  <c r="V823" i="45"/>
  <c r="U823" i="45"/>
  <c r="T823" i="45"/>
  <c r="Q823" i="45"/>
  <c r="R823" i="45" s="1"/>
  <c r="S823" i="45" s="1"/>
  <c r="P823" i="45"/>
  <c r="N823" i="45"/>
  <c r="M823" i="45"/>
  <c r="L823" i="45"/>
  <c r="K823" i="45"/>
  <c r="J823" i="45"/>
  <c r="X822" i="45"/>
  <c r="W822" i="45"/>
  <c r="V822" i="45"/>
  <c r="U822" i="45"/>
  <c r="T822" i="45"/>
  <c r="Q822" i="45"/>
  <c r="R822" i="45" s="1"/>
  <c r="S822" i="45" s="1"/>
  <c r="P822" i="45"/>
  <c r="N822" i="45"/>
  <c r="M822" i="45"/>
  <c r="L822" i="45"/>
  <c r="K822" i="45"/>
  <c r="J822" i="45"/>
  <c r="X821" i="45"/>
  <c r="W821" i="45"/>
  <c r="V821" i="45"/>
  <c r="Y821" i="45" s="1"/>
  <c r="U821" i="45"/>
  <c r="T821" i="45"/>
  <c r="Q821" i="45"/>
  <c r="R821" i="45" s="1"/>
  <c r="S821" i="45" s="1"/>
  <c r="P821" i="45"/>
  <c r="N821" i="45"/>
  <c r="M821" i="45"/>
  <c r="L821" i="45"/>
  <c r="K821" i="45"/>
  <c r="J821" i="45"/>
  <c r="X820" i="45"/>
  <c r="W820" i="45"/>
  <c r="V820" i="45"/>
  <c r="Y820" i="45" s="1"/>
  <c r="U820" i="45"/>
  <c r="Q820" i="45"/>
  <c r="R820" i="45" s="1"/>
  <c r="P820" i="45"/>
  <c r="N820" i="45"/>
  <c r="M820" i="45"/>
  <c r="L820" i="45"/>
  <c r="K820" i="45"/>
  <c r="J820" i="45"/>
  <c r="X819" i="45"/>
  <c r="W819" i="45"/>
  <c r="V819" i="45"/>
  <c r="U819" i="45"/>
  <c r="S819" i="45"/>
  <c r="Q819" i="45"/>
  <c r="R819" i="45" s="1"/>
  <c r="T819" i="45" s="1"/>
  <c r="P819" i="45"/>
  <c r="N819" i="45"/>
  <c r="M819" i="45"/>
  <c r="L819" i="45"/>
  <c r="K819" i="45"/>
  <c r="J819" i="45"/>
  <c r="X818" i="45"/>
  <c r="W818" i="45"/>
  <c r="V818" i="45"/>
  <c r="Y818" i="45" s="1"/>
  <c r="U818" i="45"/>
  <c r="T818" i="45"/>
  <c r="S818" i="45"/>
  <c r="Q818" i="45"/>
  <c r="R818" i="45" s="1"/>
  <c r="P818" i="45"/>
  <c r="N818" i="45"/>
  <c r="M818" i="45"/>
  <c r="L818" i="45"/>
  <c r="K818" i="45"/>
  <c r="J818" i="45"/>
  <c r="X817" i="45"/>
  <c r="W817" i="45"/>
  <c r="V817" i="45"/>
  <c r="U817" i="45"/>
  <c r="T817" i="45"/>
  <c r="Q817" i="45"/>
  <c r="R817" i="45" s="1"/>
  <c r="S817" i="45" s="1"/>
  <c r="P817" i="45"/>
  <c r="N817" i="45"/>
  <c r="M817" i="45"/>
  <c r="L817" i="45"/>
  <c r="K817" i="45"/>
  <c r="J817" i="45"/>
  <c r="X816" i="45"/>
  <c r="W816" i="45"/>
  <c r="V816" i="45"/>
  <c r="U816" i="45"/>
  <c r="Q816" i="45"/>
  <c r="R816" i="45" s="1"/>
  <c r="P816" i="45"/>
  <c r="N816" i="45"/>
  <c r="M816" i="45"/>
  <c r="L816" i="45"/>
  <c r="K816" i="45"/>
  <c r="J816" i="45"/>
  <c r="X815" i="45"/>
  <c r="W815" i="45"/>
  <c r="V815" i="45"/>
  <c r="U815" i="45"/>
  <c r="S815" i="45"/>
  <c r="Q815" i="45"/>
  <c r="R815" i="45" s="1"/>
  <c r="T815" i="45" s="1"/>
  <c r="P815" i="45"/>
  <c r="N815" i="45"/>
  <c r="M815" i="45"/>
  <c r="L815" i="45"/>
  <c r="K815" i="45"/>
  <c r="J815" i="45"/>
  <c r="X814" i="45"/>
  <c r="W814" i="45"/>
  <c r="V814" i="45"/>
  <c r="Y814" i="45" s="1"/>
  <c r="U814" i="45"/>
  <c r="T814" i="45"/>
  <c r="S814" i="45"/>
  <c r="Q814" i="45"/>
  <c r="R814" i="45" s="1"/>
  <c r="P814" i="45"/>
  <c r="N814" i="45"/>
  <c r="M814" i="45"/>
  <c r="L814" i="45"/>
  <c r="K814" i="45"/>
  <c r="J814" i="45"/>
  <c r="X813" i="45"/>
  <c r="W813" i="45"/>
  <c r="V813" i="45"/>
  <c r="U813" i="45"/>
  <c r="Q813" i="45"/>
  <c r="R813" i="45" s="1"/>
  <c r="S813" i="45" s="1"/>
  <c r="T813" i="45" s="1"/>
  <c r="P813" i="45"/>
  <c r="N813" i="45"/>
  <c r="M813" i="45"/>
  <c r="L813" i="45"/>
  <c r="K813" i="45"/>
  <c r="J813" i="45"/>
  <c r="X812" i="45"/>
  <c r="W812" i="45"/>
  <c r="V812" i="45"/>
  <c r="U812" i="45"/>
  <c r="Q812" i="45"/>
  <c r="R812" i="45" s="1"/>
  <c r="P812" i="45"/>
  <c r="N812" i="45"/>
  <c r="M812" i="45"/>
  <c r="L812" i="45"/>
  <c r="K812" i="45"/>
  <c r="J812" i="45"/>
  <c r="X811" i="45"/>
  <c r="W811" i="45"/>
  <c r="V811" i="45"/>
  <c r="U811" i="45"/>
  <c r="S811" i="45"/>
  <c r="Q811" i="45"/>
  <c r="R811" i="45" s="1"/>
  <c r="T811" i="45" s="1"/>
  <c r="P811" i="45"/>
  <c r="N811" i="45"/>
  <c r="M811" i="45"/>
  <c r="L811" i="45"/>
  <c r="K811" i="45"/>
  <c r="J811" i="45"/>
  <c r="X810" i="45"/>
  <c r="W810" i="45"/>
  <c r="V810" i="45"/>
  <c r="Y810" i="45" s="1"/>
  <c r="U810" i="45"/>
  <c r="T810" i="45"/>
  <c r="S810" i="45"/>
  <c r="Q810" i="45"/>
  <c r="R810" i="45" s="1"/>
  <c r="P810" i="45"/>
  <c r="N810" i="45"/>
  <c r="M810" i="45"/>
  <c r="L810" i="45"/>
  <c r="K810" i="45"/>
  <c r="J810" i="45"/>
  <c r="X809" i="45"/>
  <c r="W809" i="45"/>
  <c r="V809" i="45"/>
  <c r="U809" i="45"/>
  <c r="T809" i="45"/>
  <c r="Q809" i="45"/>
  <c r="R809" i="45" s="1"/>
  <c r="S809" i="45" s="1"/>
  <c r="P809" i="45"/>
  <c r="N809" i="45"/>
  <c r="M809" i="45"/>
  <c r="L809" i="45"/>
  <c r="K809" i="45"/>
  <c r="J809" i="45"/>
  <c r="X808" i="45"/>
  <c r="W808" i="45"/>
  <c r="V808" i="45"/>
  <c r="U808" i="45"/>
  <c r="Q808" i="45"/>
  <c r="R808" i="45" s="1"/>
  <c r="P808" i="45"/>
  <c r="N808" i="45"/>
  <c r="M808" i="45"/>
  <c r="L808" i="45"/>
  <c r="K808" i="45"/>
  <c r="J808" i="45"/>
  <c r="X807" i="45"/>
  <c r="W807" i="45"/>
  <c r="V807" i="45"/>
  <c r="U807" i="45"/>
  <c r="S807" i="45"/>
  <c r="Q807" i="45"/>
  <c r="R807" i="45" s="1"/>
  <c r="T807" i="45" s="1"/>
  <c r="P807" i="45"/>
  <c r="N807" i="45"/>
  <c r="M807" i="45"/>
  <c r="L807" i="45"/>
  <c r="K807" i="45"/>
  <c r="J807" i="45"/>
  <c r="X806" i="45"/>
  <c r="W806" i="45"/>
  <c r="V806" i="45"/>
  <c r="Y806" i="45" s="1"/>
  <c r="U806" i="45"/>
  <c r="T806" i="45"/>
  <c r="S806" i="45"/>
  <c r="Q806" i="45"/>
  <c r="R806" i="45" s="1"/>
  <c r="P806" i="45"/>
  <c r="N806" i="45"/>
  <c r="M806" i="45"/>
  <c r="L806" i="45"/>
  <c r="K806" i="45"/>
  <c r="J806" i="45"/>
  <c r="X805" i="45"/>
  <c r="W805" i="45"/>
  <c r="V805" i="45"/>
  <c r="U805" i="45"/>
  <c r="Q805" i="45"/>
  <c r="R805" i="45" s="1"/>
  <c r="S805" i="45" s="1"/>
  <c r="T805" i="45" s="1"/>
  <c r="P805" i="45"/>
  <c r="N805" i="45"/>
  <c r="M805" i="45"/>
  <c r="L805" i="45"/>
  <c r="K805" i="45"/>
  <c r="J805" i="45"/>
  <c r="X804" i="45"/>
  <c r="W804" i="45"/>
  <c r="V804" i="45"/>
  <c r="U804" i="45"/>
  <c r="Q804" i="45"/>
  <c r="R804" i="45" s="1"/>
  <c r="P804" i="45"/>
  <c r="N804" i="45"/>
  <c r="M804" i="45"/>
  <c r="L804" i="45"/>
  <c r="K804" i="45"/>
  <c r="J804" i="45"/>
  <c r="X803" i="45"/>
  <c r="W803" i="45"/>
  <c r="V803" i="45"/>
  <c r="U803" i="45"/>
  <c r="S803" i="45"/>
  <c r="Q803" i="45"/>
  <c r="R803" i="45" s="1"/>
  <c r="T803" i="45" s="1"/>
  <c r="P803" i="45"/>
  <c r="N803" i="45"/>
  <c r="M803" i="45"/>
  <c r="L803" i="45"/>
  <c r="K803" i="45"/>
  <c r="J803" i="45"/>
  <c r="X802" i="45"/>
  <c r="W802" i="45"/>
  <c r="V802" i="45"/>
  <c r="Y802" i="45" s="1"/>
  <c r="U802" i="45"/>
  <c r="T802" i="45"/>
  <c r="S802" i="45"/>
  <c r="Q802" i="45"/>
  <c r="R802" i="45" s="1"/>
  <c r="P802" i="45"/>
  <c r="N802" i="45"/>
  <c r="M802" i="45"/>
  <c r="L802" i="45"/>
  <c r="K802" i="45"/>
  <c r="J802" i="45"/>
  <c r="X801" i="45"/>
  <c r="W801" i="45"/>
  <c r="V801" i="45"/>
  <c r="U801" i="45"/>
  <c r="Q801" i="45"/>
  <c r="R801" i="45" s="1"/>
  <c r="S801" i="45" s="1"/>
  <c r="T801" i="45" s="1"/>
  <c r="P801" i="45"/>
  <c r="N801" i="45"/>
  <c r="M801" i="45"/>
  <c r="L801" i="45"/>
  <c r="K801" i="45"/>
  <c r="J801" i="45"/>
  <c r="X800" i="45"/>
  <c r="W800" i="45"/>
  <c r="V800" i="45"/>
  <c r="U800" i="45"/>
  <c r="Q800" i="45"/>
  <c r="R800" i="45" s="1"/>
  <c r="P800" i="45"/>
  <c r="N800" i="45"/>
  <c r="M800" i="45"/>
  <c r="L800" i="45"/>
  <c r="K800" i="45"/>
  <c r="J800" i="45"/>
  <c r="X799" i="45"/>
  <c r="W799" i="45"/>
  <c r="V799" i="45"/>
  <c r="U799" i="45"/>
  <c r="S799" i="45"/>
  <c r="Q799" i="45"/>
  <c r="R799" i="45" s="1"/>
  <c r="T799" i="45" s="1"/>
  <c r="P799" i="45"/>
  <c r="N799" i="45"/>
  <c r="M799" i="45"/>
  <c r="L799" i="45"/>
  <c r="K799" i="45"/>
  <c r="J799" i="45"/>
  <c r="X798" i="45"/>
  <c r="W798" i="45"/>
  <c r="V798" i="45"/>
  <c r="Y798" i="45" s="1"/>
  <c r="U798" i="45"/>
  <c r="Q798" i="45"/>
  <c r="R798" i="45" s="1"/>
  <c r="S798" i="45" s="1"/>
  <c r="T798" i="45" s="1"/>
  <c r="P798" i="45"/>
  <c r="N798" i="45"/>
  <c r="M798" i="45"/>
  <c r="L798" i="45"/>
  <c r="K798" i="45"/>
  <c r="J798" i="45"/>
  <c r="X797" i="45"/>
  <c r="W797" i="45"/>
  <c r="V797" i="45"/>
  <c r="U797" i="45"/>
  <c r="Q797" i="45"/>
  <c r="R797" i="45" s="1"/>
  <c r="S797" i="45" s="1"/>
  <c r="T797" i="45" s="1"/>
  <c r="P797" i="45"/>
  <c r="N797" i="45"/>
  <c r="M797" i="45"/>
  <c r="L797" i="45"/>
  <c r="K797" i="45"/>
  <c r="J797" i="45"/>
  <c r="X796" i="45"/>
  <c r="W796" i="45"/>
  <c r="V796" i="45"/>
  <c r="U796" i="45"/>
  <c r="Q796" i="45"/>
  <c r="R796" i="45" s="1"/>
  <c r="P796" i="45"/>
  <c r="N796" i="45"/>
  <c r="M796" i="45"/>
  <c r="L796" i="45"/>
  <c r="K796" i="45"/>
  <c r="J796" i="45"/>
  <c r="X795" i="45"/>
  <c r="W795" i="45"/>
  <c r="V795" i="45"/>
  <c r="U795" i="45"/>
  <c r="Q795" i="45"/>
  <c r="R795" i="45" s="1"/>
  <c r="P795" i="45"/>
  <c r="N795" i="45"/>
  <c r="M795" i="45"/>
  <c r="L795" i="45"/>
  <c r="K795" i="45"/>
  <c r="J795" i="45"/>
  <c r="X794" i="45"/>
  <c r="W794" i="45"/>
  <c r="V794" i="45"/>
  <c r="Y794" i="45" s="1"/>
  <c r="U794" i="45"/>
  <c r="Q794" i="45"/>
  <c r="R794" i="45" s="1"/>
  <c r="S794" i="45" s="1"/>
  <c r="T794" i="45" s="1"/>
  <c r="P794" i="45"/>
  <c r="N794" i="45"/>
  <c r="M794" i="45"/>
  <c r="L794" i="45"/>
  <c r="K794" i="45"/>
  <c r="J794" i="45"/>
  <c r="X793" i="45"/>
  <c r="W793" i="45"/>
  <c r="V793" i="45"/>
  <c r="Y793" i="45" s="1"/>
  <c r="U793" i="45"/>
  <c r="T793" i="45"/>
  <c r="Q793" i="45"/>
  <c r="R793" i="45" s="1"/>
  <c r="S793" i="45" s="1"/>
  <c r="P793" i="45"/>
  <c r="N793" i="45"/>
  <c r="M793" i="45"/>
  <c r="L793" i="45"/>
  <c r="K793" i="45"/>
  <c r="J793" i="45"/>
  <c r="X792" i="45"/>
  <c r="W792" i="45"/>
  <c r="V792" i="45"/>
  <c r="U792" i="45"/>
  <c r="Q792" i="45"/>
  <c r="R792" i="45" s="1"/>
  <c r="P792" i="45"/>
  <c r="N792" i="45"/>
  <c r="M792" i="45"/>
  <c r="L792" i="45"/>
  <c r="K792" i="45"/>
  <c r="J792" i="45"/>
  <c r="X791" i="45"/>
  <c r="W791" i="45"/>
  <c r="V791" i="45"/>
  <c r="U791" i="45"/>
  <c r="Q791" i="45"/>
  <c r="R791" i="45" s="1"/>
  <c r="P791" i="45"/>
  <c r="N791" i="45"/>
  <c r="M791" i="45"/>
  <c r="L791" i="45"/>
  <c r="K791" i="45"/>
  <c r="J791" i="45"/>
  <c r="X790" i="45"/>
  <c r="W790" i="45"/>
  <c r="V790" i="45"/>
  <c r="Y790" i="45" s="1"/>
  <c r="U790" i="45"/>
  <c r="Q790" i="45"/>
  <c r="R790" i="45" s="1"/>
  <c r="S790" i="45" s="1"/>
  <c r="T790" i="45" s="1"/>
  <c r="P790" i="45"/>
  <c r="N790" i="45"/>
  <c r="M790" i="45"/>
  <c r="L790" i="45"/>
  <c r="K790" i="45"/>
  <c r="J790" i="45"/>
  <c r="X789" i="45"/>
  <c r="W789" i="45"/>
  <c r="V789" i="45"/>
  <c r="Y789" i="45" s="1"/>
  <c r="U789" i="45"/>
  <c r="Q789" i="45"/>
  <c r="R789" i="45" s="1"/>
  <c r="S789" i="45" s="1"/>
  <c r="T789" i="45" s="1"/>
  <c r="P789" i="45"/>
  <c r="N789" i="45"/>
  <c r="M789" i="45"/>
  <c r="L789" i="45"/>
  <c r="K789" i="45"/>
  <c r="J789" i="45"/>
  <c r="X788" i="45"/>
  <c r="W788" i="45"/>
  <c r="V788" i="45"/>
  <c r="U788" i="45"/>
  <c r="Q788" i="45"/>
  <c r="R788" i="45" s="1"/>
  <c r="P788" i="45"/>
  <c r="N788" i="45"/>
  <c r="M788" i="45"/>
  <c r="L788" i="45"/>
  <c r="K788" i="45"/>
  <c r="J788" i="45"/>
  <c r="X787" i="45"/>
  <c r="W787" i="45"/>
  <c r="V787" i="45"/>
  <c r="U787" i="45"/>
  <c r="Q787" i="45"/>
  <c r="R787" i="45" s="1"/>
  <c r="P787" i="45"/>
  <c r="N787" i="45"/>
  <c r="M787" i="45"/>
  <c r="L787" i="45"/>
  <c r="K787" i="45"/>
  <c r="J787" i="45"/>
  <c r="X786" i="45"/>
  <c r="W786" i="45"/>
  <c r="V786" i="45"/>
  <c r="Y786" i="45" s="1"/>
  <c r="U786" i="45"/>
  <c r="Q786" i="45"/>
  <c r="R786" i="45" s="1"/>
  <c r="S786" i="45" s="1"/>
  <c r="T786" i="45" s="1"/>
  <c r="P786" i="45"/>
  <c r="N786" i="45"/>
  <c r="M786" i="45"/>
  <c r="L786" i="45"/>
  <c r="K786" i="45"/>
  <c r="J786" i="45"/>
  <c r="X785" i="45"/>
  <c r="W785" i="45"/>
  <c r="V785" i="45"/>
  <c r="Y785" i="45" s="1"/>
  <c r="U785" i="45"/>
  <c r="Q785" i="45"/>
  <c r="R785" i="45" s="1"/>
  <c r="S785" i="45" s="1"/>
  <c r="T785" i="45" s="1"/>
  <c r="P785" i="45"/>
  <c r="N785" i="45"/>
  <c r="M785" i="45"/>
  <c r="L785" i="45"/>
  <c r="K785" i="45"/>
  <c r="J785" i="45"/>
  <c r="X784" i="45"/>
  <c r="W784" i="45"/>
  <c r="V784" i="45"/>
  <c r="U784" i="45"/>
  <c r="Q784" i="45"/>
  <c r="R784" i="45" s="1"/>
  <c r="P784" i="45"/>
  <c r="N784" i="45"/>
  <c r="M784" i="45"/>
  <c r="L784" i="45"/>
  <c r="K784" i="45"/>
  <c r="J784" i="45"/>
  <c r="X783" i="45"/>
  <c r="W783" i="45"/>
  <c r="V783" i="45"/>
  <c r="U783" i="45"/>
  <c r="Q783" i="45"/>
  <c r="R783" i="45" s="1"/>
  <c r="P783" i="45"/>
  <c r="N783" i="45"/>
  <c r="M783" i="45"/>
  <c r="L783" i="45"/>
  <c r="K783" i="45"/>
  <c r="J783" i="45"/>
  <c r="X782" i="45"/>
  <c r="W782" i="45"/>
  <c r="V782" i="45"/>
  <c r="Y782" i="45" s="1"/>
  <c r="U782" i="45"/>
  <c r="Q782" i="45"/>
  <c r="R782" i="45" s="1"/>
  <c r="S782" i="45" s="1"/>
  <c r="T782" i="45" s="1"/>
  <c r="P782" i="45"/>
  <c r="N782" i="45"/>
  <c r="M782" i="45"/>
  <c r="L782" i="45"/>
  <c r="K782" i="45"/>
  <c r="J782" i="45"/>
  <c r="X781" i="45"/>
  <c r="W781" i="45"/>
  <c r="V781" i="45"/>
  <c r="Y781" i="45" s="1"/>
  <c r="U781" i="45"/>
  <c r="T781" i="45"/>
  <c r="Q781" i="45"/>
  <c r="R781" i="45" s="1"/>
  <c r="S781" i="45" s="1"/>
  <c r="P781" i="45"/>
  <c r="N781" i="45"/>
  <c r="M781" i="45"/>
  <c r="L781" i="45"/>
  <c r="K781" i="45"/>
  <c r="J781" i="45"/>
  <c r="X780" i="45"/>
  <c r="W780" i="45"/>
  <c r="V780" i="45"/>
  <c r="U780" i="45"/>
  <c r="Q780" i="45"/>
  <c r="R780" i="45" s="1"/>
  <c r="P780" i="45"/>
  <c r="N780" i="45"/>
  <c r="M780" i="45"/>
  <c r="L780" i="45"/>
  <c r="K780" i="45"/>
  <c r="J780" i="45"/>
  <c r="X779" i="45"/>
  <c r="W779" i="45"/>
  <c r="V779" i="45"/>
  <c r="U779" i="45"/>
  <c r="Q779" i="45"/>
  <c r="R779" i="45" s="1"/>
  <c r="P779" i="45"/>
  <c r="N779" i="45"/>
  <c r="M779" i="45"/>
  <c r="L779" i="45"/>
  <c r="K779" i="45"/>
  <c r="J779" i="45"/>
  <c r="X778" i="45"/>
  <c r="W778" i="45"/>
  <c r="V778" i="45"/>
  <c r="Y778" i="45" s="1"/>
  <c r="U778" i="45"/>
  <c r="Q778" i="45"/>
  <c r="R778" i="45" s="1"/>
  <c r="S778" i="45" s="1"/>
  <c r="T778" i="45" s="1"/>
  <c r="P778" i="45"/>
  <c r="N778" i="45"/>
  <c r="M778" i="45"/>
  <c r="L778" i="45"/>
  <c r="K778" i="45"/>
  <c r="J778" i="45"/>
  <c r="X777" i="45"/>
  <c r="W777" i="45"/>
  <c r="V777" i="45"/>
  <c r="Y777" i="45" s="1"/>
  <c r="U777" i="45"/>
  <c r="Q777" i="45"/>
  <c r="R777" i="45" s="1"/>
  <c r="S777" i="45" s="1"/>
  <c r="T777" i="45" s="1"/>
  <c r="P777" i="45"/>
  <c r="N777" i="45"/>
  <c r="M777" i="45"/>
  <c r="L777" i="45"/>
  <c r="K777" i="45"/>
  <c r="J777" i="45"/>
  <c r="Y776" i="45"/>
  <c r="X776" i="45"/>
  <c r="W776" i="45"/>
  <c r="V776" i="45"/>
  <c r="U776" i="45"/>
  <c r="S776" i="45"/>
  <c r="Q776" i="45"/>
  <c r="R776" i="45" s="1"/>
  <c r="T776" i="45" s="1"/>
  <c r="P776" i="45"/>
  <c r="N776" i="45"/>
  <c r="M776" i="45"/>
  <c r="L776" i="45"/>
  <c r="K776" i="45"/>
  <c r="J776" i="45"/>
  <c r="X775" i="45"/>
  <c r="W775" i="45"/>
  <c r="V775" i="45"/>
  <c r="Y775" i="45" s="1"/>
  <c r="U775" i="45"/>
  <c r="Q775" i="45"/>
  <c r="R775" i="45" s="1"/>
  <c r="P775" i="45"/>
  <c r="N775" i="45"/>
  <c r="M775" i="45"/>
  <c r="L775" i="45"/>
  <c r="K775" i="45"/>
  <c r="J775" i="45"/>
  <c r="Y774" i="45"/>
  <c r="X774" i="45"/>
  <c r="W774" i="45"/>
  <c r="V774" i="45"/>
  <c r="U774" i="45"/>
  <c r="S774" i="45"/>
  <c r="T774" i="45" s="1"/>
  <c r="Q774" i="45"/>
  <c r="R774" i="45" s="1"/>
  <c r="P774" i="45"/>
  <c r="N774" i="45"/>
  <c r="M774" i="45"/>
  <c r="L774" i="45"/>
  <c r="K774" i="45"/>
  <c r="J774" i="45"/>
  <c r="X773" i="45"/>
  <c r="W773" i="45"/>
  <c r="V773" i="45"/>
  <c r="U773" i="45"/>
  <c r="Q773" i="45"/>
  <c r="R773" i="45" s="1"/>
  <c r="P773" i="45"/>
  <c r="N773" i="45"/>
  <c r="M773" i="45"/>
  <c r="L773" i="45"/>
  <c r="K773" i="45"/>
  <c r="J773" i="45"/>
  <c r="X772" i="45"/>
  <c r="W772" i="45"/>
  <c r="Y772" i="45" s="1"/>
  <c r="V772" i="45"/>
  <c r="U772" i="45"/>
  <c r="Q772" i="45"/>
  <c r="R772" i="45" s="1"/>
  <c r="P772" i="45"/>
  <c r="N772" i="45"/>
  <c r="M772" i="45"/>
  <c r="L772" i="45"/>
  <c r="K772" i="45"/>
  <c r="J772" i="45"/>
  <c r="X771" i="45"/>
  <c r="W771" i="45"/>
  <c r="V771" i="45"/>
  <c r="Y771" i="45" s="1"/>
  <c r="U771" i="45"/>
  <c r="Q771" i="45"/>
  <c r="R771" i="45" s="1"/>
  <c r="S771" i="45" s="1"/>
  <c r="T771" i="45" s="1"/>
  <c r="P771" i="45"/>
  <c r="N771" i="45"/>
  <c r="M771" i="45"/>
  <c r="L771" i="45"/>
  <c r="K771" i="45"/>
  <c r="J771" i="45"/>
  <c r="X770" i="45"/>
  <c r="Y770" i="45" s="1"/>
  <c r="W770" i="45"/>
  <c r="V770" i="45"/>
  <c r="U770" i="45"/>
  <c r="S770" i="45"/>
  <c r="Q770" i="45"/>
  <c r="R770" i="45" s="1"/>
  <c r="T770" i="45" s="1"/>
  <c r="P770" i="45"/>
  <c r="N770" i="45"/>
  <c r="M770" i="45"/>
  <c r="L770" i="45"/>
  <c r="K770" i="45"/>
  <c r="J770" i="45"/>
  <c r="X769" i="45"/>
  <c r="W769" i="45"/>
  <c r="V769" i="45"/>
  <c r="Y769" i="45" s="1"/>
  <c r="U769" i="45"/>
  <c r="Q769" i="45"/>
  <c r="R769" i="45" s="1"/>
  <c r="S769" i="45" s="1"/>
  <c r="T769" i="45" s="1"/>
  <c r="P769" i="45"/>
  <c r="N769" i="45"/>
  <c r="M769" i="45"/>
  <c r="L769" i="45"/>
  <c r="K769" i="45"/>
  <c r="J769" i="45"/>
  <c r="Y768" i="45"/>
  <c r="X768" i="45"/>
  <c r="W768" i="45"/>
  <c r="V768" i="45"/>
  <c r="U768" i="45"/>
  <c r="S768" i="45"/>
  <c r="Q768" i="45"/>
  <c r="R768" i="45" s="1"/>
  <c r="T768" i="45" s="1"/>
  <c r="P768" i="45"/>
  <c r="N768" i="45"/>
  <c r="M768" i="45"/>
  <c r="L768" i="45"/>
  <c r="K768" i="45"/>
  <c r="J768" i="45"/>
  <c r="X767" i="45"/>
  <c r="W767" i="45"/>
  <c r="V767" i="45"/>
  <c r="Y767" i="45" s="1"/>
  <c r="U767" i="45"/>
  <c r="Q767" i="45"/>
  <c r="R767" i="45" s="1"/>
  <c r="P767" i="45"/>
  <c r="N767" i="45"/>
  <c r="M767" i="45"/>
  <c r="L767" i="45"/>
  <c r="K767" i="45"/>
  <c r="J767" i="45"/>
  <c r="Y766" i="45"/>
  <c r="X766" i="45"/>
  <c r="W766" i="45"/>
  <c r="V766" i="45"/>
  <c r="U766" i="45"/>
  <c r="S766" i="45"/>
  <c r="T766" i="45" s="1"/>
  <c r="Q766" i="45"/>
  <c r="R766" i="45" s="1"/>
  <c r="P766" i="45"/>
  <c r="N766" i="45"/>
  <c r="M766" i="45"/>
  <c r="L766" i="45"/>
  <c r="K766" i="45"/>
  <c r="J766" i="45"/>
  <c r="X765" i="45"/>
  <c r="W765" i="45"/>
  <c r="V765" i="45"/>
  <c r="U765" i="45"/>
  <c r="Q765" i="45"/>
  <c r="R765" i="45" s="1"/>
  <c r="P765" i="45"/>
  <c r="N765" i="45"/>
  <c r="M765" i="45"/>
  <c r="L765" i="45"/>
  <c r="K765" i="45"/>
  <c r="J765" i="45"/>
  <c r="X764" i="45"/>
  <c r="W764" i="45"/>
  <c r="Y764" i="45" s="1"/>
  <c r="V764" i="45"/>
  <c r="U764" i="45"/>
  <c r="Q764" i="45"/>
  <c r="R764" i="45" s="1"/>
  <c r="P764" i="45"/>
  <c r="N764" i="45"/>
  <c r="M764" i="45"/>
  <c r="L764" i="45"/>
  <c r="K764" i="45"/>
  <c r="J764" i="45"/>
  <c r="X763" i="45"/>
  <c r="W763" i="45"/>
  <c r="V763" i="45"/>
  <c r="Y763" i="45" s="1"/>
  <c r="U763" i="45"/>
  <c r="Q763" i="45"/>
  <c r="R763" i="45" s="1"/>
  <c r="S763" i="45" s="1"/>
  <c r="T763" i="45" s="1"/>
  <c r="P763" i="45"/>
  <c r="N763" i="45"/>
  <c r="M763" i="45"/>
  <c r="L763" i="45"/>
  <c r="K763" i="45"/>
  <c r="J763" i="45"/>
  <c r="X762" i="45"/>
  <c r="Y762" i="45" s="1"/>
  <c r="W762" i="45"/>
  <c r="V762" i="45"/>
  <c r="U762" i="45"/>
  <c r="S762" i="45"/>
  <c r="Q762" i="45"/>
  <c r="R762" i="45" s="1"/>
  <c r="T762" i="45" s="1"/>
  <c r="P762" i="45"/>
  <c r="N762" i="45"/>
  <c r="M762" i="45"/>
  <c r="L762" i="45"/>
  <c r="K762" i="45"/>
  <c r="J762" i="45"/>
  <c r="X761" i="45"/>
  <c r="W761" i="45"/>
  <c r="V761" i="45"/>
  <c r="Y761" i="45" s="1"/>
  <c r="U761" i="45"/>
  <c r="Q761" i="45"/>
  <c r="R761" i="45" s="1"/>
  <c r="S761" i="45" s="1"/>
  <c r="T761" i="45" s="1"/>
  <c r="P761" i="45"/>
  <c r="N761" i="45"/>
  <c r="M761" i="45"/>
  <c r="L761" i="45"/>
  <c r="K761" i="45"/>
  <c r="J761" i="45"/>
  <c r="Y760" i="45"/>
  <c r="X760" i="45"/>
  <c r="W760" i="45"/>
  <c r="V760" i="45"/>
  <c r="U760" i="45"/>
  <c r="S760" i="45"/>
  <c r="Q760" i="45"/>
  <c r="R760" i="45" s="1"/>
  <c r="T760" i="45" s="1"/>
  <c r="P760" i="45"/>
  <c r="N760" i="45"/>
  <c r="M760" i="45"/>
  <c r="L760" i="45"/>
  <c r="K760" i="45"/>
  <c r="J760" i="45"/>
  <c r="X759" i="45"/>
  <c r="W759" i="45"/>
  <c r="V759" i="45"/>
  <c r="Y759" i="45" s="1"/>
  <c r="U759" i="45"/>
  <c r="Q759" i="45"/>
  <c r="R759" i="45" s="1"/>
  <c r="P759" i="45"/>
  <c r="N759" i="45"/>
  <c r="M759" i="45"/>
  <c r="L759" i="45"/>
  <c r="K759" i="45"/>
  <c r="J759" i="45"/>
  <c r="Y758" i="45"/>
  <c r="X758" i="45"/>
  <c r="W758" i="45"/>
  <c r="V758" i="45"/>
  <c r="U758" i="45"/>
  <c r="S758" i="45"/>
  <c r="T758" i="45" s="1"/>
  <c r="Q758" i="45"/>
  <c r="R758" i="45" s="1"/>
  <c r="P758" i="45"/>
  <c r="N758" i="45"/>
  <c r="M758" i="45"/>
  <c r="L758" i="45"/>
  <c r="K758" i="45"/>
  <c r="J758" i="45"/>
  <c r="X757" i="45"/>
  <c r="W757" i="45"/>
  <c r="V757" i="45"/>
  <c r="U757" i="45"/>
  <c r="Q757" i="45"/>
  <c r="R757" i="45" s="1"/>
  <c r="P757" i="45"/>
  <c r="N757" i="45"/>
  <c r="M757" i="45"/>
  <c r="L757" i="45"/>
  <c r="K757" i="45"/>
  <c r="J757" i="45"/>
  <c r="X756" i="45"/>
  <c r="W756" i="45"/>
  <c r="Y756" i="45" s="1"/>
  <c r="V756" i="45"/>
  <c r="U756" i="45"/>
  <c r="Q756" i="45"/>
  <c r="R756" i="45" s="1"/>
  <c r="P756" i="45"/>
  <c r="N756" i="45"/>
  <c r="M756" i="45"/>
  <c r="L756" i="45"/>
  <c r="K756" i="45"/>
  <c r="J756" i="45"/>
  <c r="X755" i="45"/>
  <c r="W755" i="45"/>
  <c r="V755" i="45"/>
  <c r="Y755" i="45" s="1"/>
  <c r="U755" i="45"/>
  <c r="Q755" i="45"/>
  <c r="R755" i="45" s="1"/>
  <c r="S755" i="45" s="1"/>
  <c r="T755" i="45" s="1"/>
  <c r="P755" i="45"/>
  <c r="N755" i="45"/>
  <c r="M755" i="45"/>
  <c r="L755" i="45"/>
  <c r="K755" i="45"/>
  <c r="J755" i="45"/>
  <c r="X754" i="45"/>
  <c r="Y754" i="45" s="1"/>
  <c r="W754" i="45"/>
  <c r="V754" i="45"/>
  <c r="U754" i="45"/>
  <c r="S754" i="45"/>
  <c r="Q754" i="45"/>
  <c r="R754" i="45" s="1"/>
  <c r="T754" i="45" s="1"/>
  <c r="P754" i="45"/>
  <c r="N754" i="45"/>
  <c r="M754" i="45"/>
  <c r="L754" i="45"/>
  <c r="K754" i="45"/>
  <c r="J754" i="45"/>
  <c r="X753" i="45"/>
  <c r="W753" i="45"/>
  <c r="V753" i="45"/>
  <c r="Y753" i="45" s="1"/>
  <c r="U753" i="45"/>
  <c r="Q753" i="45"/>
  <c r="R753" i="45" s="1"/>
  <c r="S753" i="45" s="1"/>
  <c r="T753" i="45" s="1"/>
  <c r="P753" i="45"/>
  <c r="N753" i="45"/>
  <c r="M753" i="45"/>
  <c r="L753" i="45"/>
  <c r="K753" i="45"/>
  <c r="J753" i="45"/>
  <c r="Y752" i="45"/>
  <c r="X752" i="45"/>
  <c r="W752" i="45"/>
  <c r="V752" i="45"/>
  <c r="U752" i="45"/>
  <c r="S752" i="45"/>
  <c r="Q752" i="45"/>
  <c r="R752" i="45" s="1"/>
  <c r="T752" i="45" s="1"/>
  <c r="P752" i="45"/>
  <c r="N752" i="45"/>
  <c r="M752" i="45"/>
  <c r="L752" i="45"/>
  <c r="K752" i="45"/>
  <c r="J752" i="45"/>
  <c r="X751" i="45"/>
  <c r="W751" i="45"/>
  <c r="V751" i="45"/>
  <c r="Y751" i="45" s="1"/>
  <c r="U751" i="45"/>
  <c r="Q751" i="45"/>
  <c r="R751" i="45" s="1"/>
  <c r="P751" i="45"/>
  <c r="N751" i="45"/>
  <c r="M751" i="45"/>
  <c r="L751" i="45"/>
  <c r="K751" i="45"/>
  <c r="J751" i="45"/>
  <c r="Y750" i="45"/>
  <c r="X750" i="45"/>
  <c r="W750" i="45"/>
  <c r="V750" i="45"/>
  <c r="U750" i="45"/>
  <c r="S750" i="45"/>
  <c r="T750" i="45" s="1"/>
  <c r="Q750" i="45"/>
  <c r="R750" i="45" s="1"/>
  <c r="P750" i="45"/>
  <c r="N750" i="45"/>
  <c r="M750" i="45"/>
  <c r="L750" i="45"/>
  <c r="K750" i="45"/>
  <c r="J750" i="45"/>
  <c r="X749" i="45"/>
  <c r="W749" i="45"/>
  <c r="V749" i="45"/>
  <c r="U749" i="45"/>
  <c r="Q749" i="45"/>
  <c r="R749" i="45" s="1"/>
  <c r="P749" i="45"/>
  <c r="N749" i="45"/>
  <c r="M749" i="45"/>
  <c r="L749" i="45"/>
  <c r="K749" i="45"/>
  <c r="J749" i="45"/>
  <c r="X748" i="45"/>
  <c r="W748" i="45"/>
  <c r="Y748" i="45" s="1"/>
  <c r="V748" i="45"/>
  <c r="U748" i="45"/>
  <c r="Q748" i="45"/>
  <c r="R748" i="45" s="1"/>
  <c r="P748" i="45"/>
  <c r="N748" i="45"/>
  <c r="M748" i="45"/>
  <c r="L748" i="45"/>
  <c r="K748" i="45"/>
  <c r="J748" i="45"/>
  <c r="X747" i="45"/>
  <c r="W747" i="45"/>
  <c r="V747" i="45"/>
  <c r="Y747" i="45" s="1"/>
  <c r="U747" i="45"/>
  <c r="Q747" i="45"/>
  <c r="R747" i="45" s="1"/>
  <c r="S747" i="45" s="1"/>
  <c r="T747" i="45" s="1"/>
  <c r="P747" i="45"/>
  <c r="N747" i="45"/>
  <c r="M747" i="45"/>
  <c r="L747" i="45"/>
  <c r="K747" i="45"/>
  <c r="J747" i="45"/>
  <c r="X746" i="45"/>
  <c r="Y746" i="45" s="1"/>
  <c r="W746" i="45"/>
  <c r="V746" i="45"/>
  <c r="U746" i="45"/>
  <c r="S746" i="45"/>
  <c r="Q746" i="45"/>
  <c r="R746" i="45" s="1"/>
  <c r="T746" i="45" s="1"/>
  <c r="P746" i="45"/>
  <c r="N746" i="45"/>
  <c r="M746" i="45"/>
  <c r="L746" i="45"/>
  <c r="K746" i="45"/>
  <c r="J746" i="45"/>
  <c r="X745" i="45"/>
  <c r="W745" i="45"/>
  <c r="V745" i="45"/>
  <c r="Y745" i="45" s="1"/>
  <c r="U745" i="45"/>
  <c r="Q745" i="45"/>
  <c r="R745" i="45" s="1"/>
  <c r="S745" i="45" s="1"/>
  <c r="T745" i="45" s="1"/>
  <c r="P745" i="45"/>
  <c r="N745" i="45"/>
  <c r="M745" i="45"/>
  <c r="L745" i="45"/>
  <c r="K745" i="45"/>
  <c r="J745" i="45"/>
  <c r="Y744" i="45"/>
  <c r="X744" i="45"/>
  <c r="W744" i="45"/>
  <c r="V744" i="45"/>
  <c r="U744" i="45"/>
  <c r="S744" i="45"/>
  <c r="Q744" i="45"/>
  <c r="R744" i="45" s="1"/>
  <c r="T744" i="45" s="1"/>
  <c r="P744" i="45"/>
  <c r="N744" i="45"/>
  <c r="M744" i="45"/>
  <c r="L744" i="45"/>
  <c r="K744" i="45"/>
  <c r="J744" i="45"/>
  <c r="X743" i="45"/>
  <c r="W743" i="45"/>
  <c r="V743" i="45"/>
  <c r="Y743" i="45" s="1"/>
  <c r="U743" i="45"/>
  <c r="Q743" i="45"/>
  <c r="R743" i="45" s="1"/>
  <c r="P743" i="45"/>
  <c r="N743" i="45"/>
  <c r="M743" i="45"/>
  <c r="L743" i="45"/>
  <c r="K743" i="45"/>
  <c r="J743" i="45"/>
  <c r="Y742" i="45"/>
  <c r="X742" i="45"/>
  <c r="W742" i="45"/>
  <c r="V742" i="45"/>
  <c r="U742" i="45"/>
  <c r="S742" i="45"/>
  <c r="T742" i="45" s="1"/>
  <c r="Q742" i="45"/>
  <c r="R742" i="45" s="1"/>
  <c r="P742" i="45"/>
  <c r="N742" i="45"/>
  <c r="M742" i="45"/>
  <c r="L742" i="45"/>
  <c r="K742" i="45"/>
  <c r="J742" i="45"/>
  <c r="X741" i="45"/>
  <c r="W741" i="45"/>
  <c r="V741" i="45"/>
  <c r="U741" i="45"/>
  <c r="Q741" i="45"/>
  <c r="R741" i="45" s="1"/>
  <c r="P741" i="45"/>
  <c r="N741" i="45"/>
  <c r="M741" i="45"/>
  <c r="L741" i="45"/>
  <c r="K741" i="45"/>
  <c r="J741" i="45"/>
  <c r="X740" i="45"/>
  <c r="W740" i="45"/>
  <c r="Y740" i="45" s="1"/>
  <c r="V740" i="45"/>
  <c r="U740" i="45"/>
  <c r="Q740" i="45"/>
  <c r="R740" i="45" s="1"/>
  <c r="P740" i="45"/>
  <c r="N740" i="45"/>
  <c r="M740" i="45"/>
  <c r="L740" i="45"/>
  <c r="K740" i="45"/>
  <c r="J740" i="45"/>
  <c r="X739" i="45"/>
  <c r="W739" i="45"/>
  <c r="V739" i="45"/>
  <c r="Y739" i="45" s="1"/>
  <c r="U739" i="45"/>
  <c r="Q739" i="45"/>
  <c r="R739" i="45" s="1"/>
  <c r="S739" i="45" s="1"/>
  <c r="T739" i="45" s="1"/>
  <c r="P739" i="45"/>
  <c r="N739" i="45"/>
  <c r="M739" i="45"/>
  <c r="L739" i="45"/>
  <c r="K739" i="45"/>
  <c r="J739" i="45"/>
  <c r="X738" i="45"/>
  <c r="Y738" i="45" s="1"/>
  <c r="W738" i="45"/>
  <c r="V738" i="45"/>
  <c r="U738" i="45"/>
  <c r="S738" i="45"/>
  <c r="Q738" i="45"/>
  <c r="R738" i="45" s="1"/>
  <c r="T738" i="45" s="1"/>
  <c r="P738" i="45"/>
  <c r="N738" i="45"/>
  <c r="M738" i="45"/>
  <c r="L738" i="45"/>
  <c r="K738" i="45"/>
  <c r="J738" i="45"/>
  <c r="X737" i="45"/>
  <c r="W737" i="45"/>
  <c r="V737" i="45"/>
  <c r="Y737" i="45" s="1"/>
  <c r="U737" i="45"/>
  <c r="Q737" i="45"/>
  <c r="R737" i="45" s="1"/>
  <c r="S737" i="45" s="1"/>
  <c r="T737" i="45" s="1"/>
  <c r="P737" i="45"/>
  <c r="N737" i="45"/>
  <c r="M737" i="45"/>
  <c r="L737" i="45"/>
  <c r="K737" i="45"/>
  <c r="J737" i="45"/>
  <c r="Y736" i="45"/>
  <c r="X736" i="45"/>
  <c r="W736" i="45"/>
  <c r="V736" i="45"/>
  <c r="U736" i="45"/>
  <c r="S736" i="45"/>
  <c r="Q736" i="45"/>
  <c r="R736" i="45" s="1"/>
  <c r="T736" i="45" s="1"/>
  <c r="P736" i="45"/>
  <c r="N736" i="45"/>
  <c r="M736" i="45"/>
  <c r="L736" i="45"/>
  <c r="K736" i="45"/>
  <c r="J736" i="45"/>
  <c r="X735" i="45"/>
  <c r="W735" i="45"/>
  <c r="V735" i="45"/>
  <c r="Y735" i="45" s="1"/>
  <c r="U735" i="45"/>
  <c r="Q735" i="45"/>
  <c r="R735" i="45" s="1"/>
  <c r="P735" i="45"/>
  <c r="N735" i="45"/>
  <c r="M735" i="45"/>
  <c r="L735" i="45"/>
  <c r="K735" i="45"/>
  <c r="J735" i="45"/>
  <c r="Y734" i="45"/>
  <c r="X734" i="45"/>
  <c r="W734" i="45"/>
  <c r="V734" i="45"/>
  <c r="U734" i="45"/>
  <c r="S734" i="45"/>
  <c r="T734" i="45" s="1"/>
  <c r="Q734" i="45"/>
  <c r="R734" i="45" s="1"/>
  <c r="P734" i="45"/>
  <c r="N734" i="45"/>
  <c r="M734" i="45"/>
  <c r="L734" i="45"/>
  <c r="K734" i="45"/>
  <c r="J734" i="45"/>
  <c r="X733" i="45"/>
  <c r="W733" i="45"/>
  <c r="V733" i="45"/>
  <c r="U733" i="45"/>
  <c r="Q733" i="45"/>
  <c r="R733" i="45" s="1"/>
  <c r="P733" i="45"/>
  <c r="N733" i="45"/>
  <c r="M733" i="45"/>
  <c r="L733" i="45"/>
  <c r="K733" i="45"/>
  <c r="J733" i="45"/>
  <c r="X732" i="45"/>
  <c r="W732" i="45"/>
  <c r="Y732" i="45" s="1"/>
  <c r="V732" i="45"/>
  <c r="U732" i="45"/>
  <c r="Q732" i="45"/>
  <c r="R732" i="45" s="1"/>
  <c r="P732" i="45"/>
  <c r="N732" i="45"/>
  <c r="M732" i="45"/>
  <c r="L732" i="45"/>
  <c r="K732" i="45"/>
  <c r="J732" i="45"/>
  <c r="X731" i="45"/>
  <c r="W731" i="45"/>
  <c r="V731" i="45"/>
  <c r="Y731" i="45" s="1"/>
  <c r="U731" i="45"/>
  <c r="Q731" i="45"/>
  <c r="R731" i="45" s="1"/>
  <c r="S731" i="45" s="1"/>
  <c r="T731" i="45" s="1"/>
  <c r="P731" i="45"/>
  <c r="N731" i="45"/>
  <c r="M731" i="45"/>
  <c r="L731" i="45"/>
  <c r="K731" i="45"/>
  <c r="J731" i="45"/>
  <c r="X730" i="45"/>
  <c r="Y730" i="45" s="1"/>
  <c r="W730" i="45"/>
  <c r="V730" i="45"/>
  <c r="U730" i="45"/>
  <c r="S730" i="45"/>
  <c r="Q730" i="45"/>
  <c r="R730" i="45" s="1"/>
  <c r="T730" i="45" s="1"/>
  <c r="P730" i="45"/>
  <c r="N730" i="45"/>
  <c r="M730" i="45"/>
  <c r="L730" i="45"/>
  <c r="K730" i="45"/>
  <c r="J730" i="45"/>
  <c r="X729" i="45"/>
  <c r="W729" i="45"/>
  <c r="V729" i="45"/>
  <c r="Y729" i="45" s="1"/>
  <c r="U729" i="45"/>
  <c r="Q729" i="45"/>
  <c r="R729" i="45" s="1"/>
  <c r="S729" i="45" s="1"/>
  <c r="T729" i="45" s="1"/>
  <c r="P729" i="45"/>
  <c r="N729" i="45"/>
  <c r="M729" i="45"/>
  <c r="L729" i="45"/>
  <c r="K729" i="45"/>
  <c r="J729" i="45"/>
  <c r="Y728" i="45"/>
  <c r="X728" i="45"/>
  <c r="W728" i="45"/>
  <c r="V728" i="45"/>
  <c r="U728" i="45"/>
  <c r="S728" i="45"/>
  <c r="Q728" i="45"/>
  <c r="R728" i="45" s="1"/>
  <c r="T728" i="45" s="1"/>
  <c r="P728" i="45"/>
  <c r="N728" i="45"/>
  <c r="M728" i="45"/>
  <c r="L728" i="45"/>
  <c r="K728" i="45"/>
  <c r="J728" i="45"/>
  <c r="X727" i="45"/>
  <c r="W727" i="45"/>
  <c r="V727" i="45"/>
  <c r="Y727" i="45" s="1"/>
  <c r="U727" i="45"/>
  <c r="Q727" i="45"/>
  <c r="R727" i="45" s="1"/>
  <c r="P727" i="45"/>
  <c r="N727" i="45"/>
  <c r="M727" i="45"/>
  <c r="L727" i="45"/>
  <c r="K727" i="45"/>
  <c r="J727" i="45"/>
  <c r="Y726" i="45"/>
  <c r="X726" i="45"/>
  <c r="W726" i="45"/>
  <c r="V726" i="45"/>
  <c r="U726" i="45"/>
  <c r="S726" i="45"/>
  <c r="T726" i="45" s="1"/>
  <c r="Q726" i="45"/>
  <c r="R726" i="45" s="1"/>
  <c r="P726" i="45"/>
  <c r="N726" i="45"/>
  <c r="M726" i="45"/>
  <c r="L726" i="45"/>
  <c r="K726" i="45"/>
  <c r="J726" i="45"/>
  <c r="X725" i="45"/>
  <c r="W725" i="45"/>
  <c r="V725" i="45"/>
  <c r="U725" i="45"/>
  <c r="Q725" i="45"/>
  <c r="R725" i="45" s="1"/>
  <c r="P725" i="45"/>
  <c r="N725" i="45"/>
  <c r="M725" i="45"/>
  <c r="L725" i="45"/>
  <c r="K725" i="45"/>
  <c r="J725" i="45"/>
  <c r="X724" i="45"/>
  <c r="W724" i="45"/>
  <c r="Y724" i="45" s="1"/>
  <c r="V724" i="45"/>
  <c r="U724" i="45"/>
  <c r="Q724" i="45"/>
  <c r="R724" i="45" s="1"/>
  <c r="P724" i="45"/>
  <c r="N724" i="45"/>
  <c r="M724" i="45"/>
  <c r="L724" i="45"/>
  <c r="K724" i="45"/>
  <c r="J724" i="45"/>
  <c r="X723" i="45"/>
  <c r="W723" i="45"/>
  <c r="V723" i="45"/>
  <c r="Y723" i="45" s="1"/>
  <c r="U723" i="45"/>
  <c r="Q723" i="45"/>
  <c r="R723" i="45" s="1"/>
  <c r="S723" i="45" s="1"/>
  <c r="T723" i="45" s="1"/>
  <c r="P723" i="45"/>
  <c r="N723" i="45"/>
  <c r="M723" i="45"/>
  <c r="L723" i="45"/>
  <c r="K723" i="45"/>
  <c r="J723" i="45"/>
  <c r="X722" i="45"/>
  <c r="Y722" i="45" s="1"/>
  <c r="W722" i="45"/>
  <c r="V722" i="45"/>
  <c r="U722" i="45"/>
  <c r="S722" i="45"/>
  <c r="Q722" i="45"/>
  <c r="R722" i="45" s="1"/>
  <c r="T722" i="45" s="1"/>
  <c r="P722" i="45"/>
  <c r="N722" i="45"/>
  <c r="M722" i="45"/>
  <c r="L722" i="45"/>
  <c r="K722" i="45"/>
  <c r="J722" i="45"/>
  <c r="X721" i="45"/>
  <c r="W721" i="45"/>
  <c r="V721" i="45"/>
  <c r="Y721" i="45" s="1"/>
  <c r="U721" i="45"/>
  <c r="Q721" i="45"/>
  <c r="R721" i="45" s="1"/>
  <c r="S721" i="45" s="1"/>
  <c r="T721" i="45" s="1"/>
  <c r="P721" i="45"/>
  <c r="N721" i="45"/>
  <c r="M721" i="45"/>
  <c r="L721" i="45"/>
  <c r="K721" i="45"/>
  <c r="J721" i="45"/>
  <c r="Y720" i="45"/>
  <c r="X720" i="45"/>
  <c r="W720" i="45"/>
  <c r="V720" i="45"/>
  <c r="U720" i="45"/>
  <c r="S720" i="45"/>
  <c r="Q720" i="45"/>
  <c r="R720" i="45" s="1"/>
  <c r="T720" i="45" s="1"/>
  <c r="P720" i="45"/>
  <c r="N720" i="45"/>
  <c r="M720" i="45"/>
  <c r="L720" i="45"/>
  <c r="K720" i="45"/>
  <c r="J720" i="45"/>
  <c r="X719" i="45"/>
  <c r="W719" i="45"/>
  <c r="V719" i="45"/>
  <c r="Y719" i="45" s="1"/>
  <c r="U719" i="45"/>
  <c r="Q719" i="45"/>
  <c r="R719" i="45" s="1"/>
  <c r="P719" i="45"/>
  <c r="N719" i="45"/>
  <c r="M719" i="45"/>
  <c r="L719" i="45"/>
  <c r="K719" i="45"/>
  <c r="J719" i="45"/>
  <c r="Y718" i="45"/>
  <c r="X718" i="45"/>
  <c r="W718" i="45"/>
  <c r="V718" i="45"/>
  <c r="U718" i="45"/>
  <c r="Q718" i="45"/>
  <c r="R718" i="45" s="1"/>
  <c r="P718" i="45"/>
  <c r="N718" i="45"/>
  <c r="M718" i="45"/>
  <c r="L718" i="45"/>
  <c r="K718" i="45"/>
  <c r="J718" i="45"/>
  <c r="Y717" i="45"/>
  <c r="X717" i="45"/>
  <c r="W717" i="45"/>
  <c r="V717" i="45"/>
  <c r="U717" i="45"/>
  <c r="Q717" i="45"/>
  <c r="R717" i="45" s="1"/>
  <c r="P717" i="45"/>
  <c r="N717" i="45"/>
  <c r="M717" i="45"/>
  <c r="L717" i="45"/>
  <c r="K717" i="45"/>
  <c r="J717" i="45"/>
  <c r="Y716" i="45"/>
  <c r="X716" i="45"/>
  <c r="W716" i="45"/>
  <c r="V716" i="45"/>
  <c r="U716" i="45"/>
  <c r="Q716" i="45"/>
  <c r="R716" i="45" s="1"/>
  <c r="P716" i="45"/>
  <c r="N716" i="45"/>
  <c r="M716" i="45"/>
  <c r="L716" i="45"/>
  <c r="K716" i="45"/>
  <c r="J716" i="45"/>
  <c r="Y715" i="45"/>
  <c r="X715" i="45"/>
  <c r="W715" i="45"/>
  <c r="V715" i="45"/>
  <c r="U715" i="45"/>
  <c r="Q715" i="45"/>
  <c r="R715" i="45" s="1"/>
  <c r="P715" i="45"/>
  <c r="N715" i="45"/>
  <c r="M715" i="45"/>
  <c r="L715" i="45"/>
  <c r="K715" i="45"/>
  <c r="J715" i="45"/>
  <c r="Y714" i="45"/>
  <c r="X714" i="45"/>
  <c r="W714" i="45"/>
  <c r="V714" i="45"/>
  <c r="U714" i="45"/>
  <c r="Q714" i="45"/>
  <c r="R714" i="45" s="1"/>
  <c r="P714" i="45"/>
  <c r="N714" i="45"/>
  <c r="M714" i="45"/>
  <c r="L714" i="45"/>
  <c r="K714" i="45"/>
  <c r="J714" i="45"/>
  <c r="Y713" i="45"/>
  <c r="X713" i="45"/>
  <c r="W713" i="45"/>
  <c r="V713" i="45"/>
  <c r="U713" i="45"/>
  <c r="Q713" i="45"/>
  <c r="R713" i="45" s="1"/>
  <c r="P713" i="45"/>
  <c r="N713" i="45"/>
  <c r="M713" i="45"/>
  <c r="L713" i="45"/>
  <c r="K713" i="45"/>
  <c r="J713" i="45"/>
  <c r="Y712" i="45"/>
  <c r="X712" i="45"/>
  <c r="W712" i="45"/>
  <c r="V712" i="45"/>
  <c r="U712" i="45"/>
  <c r="Q712" i="45"/>
  <c r="R712" i="45" s="1"/>
  <c r="P712" i="45"/>
  <c r="N712" i="45"/>
  <c r="M712" i="45"/>
  <c r="L712" i="45"/>
  <c r="K712" i="45"/>
  <c r="J712" i="45"/>
  <c r="Y711" i="45"/>
  <c r="X711" i="45"/>
  <c r="W711" i="45"/>
  <c r="V711" i="45"/>
  <c r="U711" i="45"/>
  <c r="Q711" i="45"/>
  <c r="R711" i="45" s="1"/>
  <c r="P711" i="45"/>
  <c r="N711" i="45"/>
  <c r="M711" i="45"/>
  <c r="L711" i="45"/>
  <c r="K711" i="45"/>
  <c r="J711" i="45"/>
  <c r="Y710" i="45"/>
  <c r="X710" i="45"/>
  <c r="W710" i="45"/>
  <c r="V710" i="45"/>
  <c r="U710" i="45"/>
  <c r="Q710" i="45"/>
  <c r="R710" i="45" s="1"/>
  <c r="P710" i="45"/>
  <c r="N710" i="45"/>
  <c r="M710" i="45"/>
  <c r="L710" i="45"/>
  <c r="K710" i="45"/>
  <c r="J710" i="45"/>
  <c r="Y709" i="45"/>
  <c r="X709" i="45"/>
  <c r="W709" i="45"/>
  <c r="V709" i="45"/>
  <c r="U709" i="45"/>
  <c r="Q709" i="45"/>
  <c r="R709" i="45" s="1"/>
  <c r="P709" i="45"/>
  <c r="N709" i="45"/>
  <c r="M709" i="45"/>
  <c r="L709" i="45"/>
  <c r="K709" i="45"/>
  <c r="J709" i="45"/>
  <c r="Y708" i="45"/>
  <c r="X708" i="45"/>
  <c r="W708" i="45"/>
  <c r="V708" i="45"/>
  <c r="U708" i="45"/>
  <c r="Q708" i="45"/>
  <c r="R708" i="45" s="1"/>
  <c r="P708" i="45"/>
  <c r="N708" i="45"/>
  <c r="M708" i="45"/>
  <c r="L708" i="45"/>
  <c r="K708" i="45"/>
  <c r="J708" i="45"/>
  <c r="Y707" i="45"/>
  <c r="X707" i="45"/>
  <c r="W707" i="45"/>
  <c r="V707" i="45"/>
  <c r="U707" i="45"/>
  <c r="Q707" i="45"/>
  <c r="R707" i="45" s="1"/>
  <c r="P707" i="45"/>
  <c r="N707" i="45"/>
  <c r="M707" i="45"/>
  <c r="L707" i="45"/>
  <c r="K707" i="45"/>
  <c r="J707" i="45"/>
  <c r="Y706" i="45"/>
  <c r="X706" i="45"/>
  <c r="W706" i="45"/>
  <c r="V706" i="45"/>
  <c r="U706" i="45"/>
  <c r="Q706" i="45"/>
  <c r="R706" i="45" s="1"/>
  <c r="P706" i="45"/>
  <c r="N706" i="45"/>
  <c r="M706" i="45"/>
  <c r="L706" i="45"/>
  <c r="K706" i="45"/>
  <c r="J706" i="45"/>
  <c r="Y705" i="45"/>
  <c r="X705" i="45"/>
  <c r="W705" i="45"/>
  <c r="V705" i="45"/>
  <c r="U705" i="45"/>
  <c r="Q705" i="45"/>
  <c r="R705" i="45" s="1"/>
  <c r="P705" i="45"/>
  <c r="N705" i="45"/>
  <c r="M705" i="45"/>
  <c r="L705" i="45"/>
  <c r="K705" i="45"/>
  <c r="J705" i="45"/>
  <c r="Y704" i="45"/>
  <c r="X704" i="45"/>
  <c r="W704" i="45"/>
  <c r="V704" i="45"/>
  <c r="U704" i="45"/>
  <c r="Q704" i="45"/>
  <c r="R704" i="45" s="1"/>
  <c r="P704" i="45"/>
  <c r="N704" i="45"/>
  <c r="M704" i="45"/>
  <c r="L704" i="45"/>
  <c r="K704" i="45"/>
  <c r="J704" i="45"/>
  <c r="Y703" i="45"/>
  <c r="X703" i="45"/>
  <c r="W703" i="45"/>
  <c r="V703" i="45"/>
  <c r="U703" i="45"/>
  <c r="Q703" i="45"/>
  <c r="R703" i="45" s="1"/>
  <c r="P703" i="45"/>
  <c r="N703" i="45"/>
  <c r="M703" i="45"/>
  <c r="L703" i="45"/>
  <c r="K703" i="45"/>
  <c r="J703" i="45"/>
  <c r="Y702" i="45"/>
  <c r="X702" i="45"/>
  <c r="W702" i="45"/>
  <c r="V702" i="45"/>
  <c r="U702" i="45"/>
  <c r="Q702" i="45"/>
  <c r="R702" i="45" s="1"/>
  <c r="P702" i="45"/>
  <c r="N702" i="45"/>
  <c r="M702" i="45"/>
  <c r="L702" i="45"/>
  <c r="K702" i="45"/>
  <c r="J702" i="45"/>
  <c r="Y701" i="45"/>
  <c r="X701" i="45"/>
  <c r="W701" i="45"/>
  <c r="V701" i="45"/>
  <c r="U701" i="45"/>
  <c r="Q701" i="45"/>
  <c r="R701" i="45" s="1"/>
  <c r="P701" i="45"/>
  <c r="N701" i="45"/>
  <c r="M701" i="45"/>
  <c r="L701" i="45"/>
  <c r="K701" i="45"/>
  <c r="J701" i="45"/>
  <c r="Y700" i="45"/>
  <c r="X700" i="45"/>
  <c r="W700" i="45"/>
  <c r="V700" i="45"/>
  <c r="U700" i="45"/>
  <c r="Q700" i="45"/>
  <c r="R700" i="45" s="1"/>
  <c r="P700" i="45"/>
  <c r="N700" i="45"/>
  <c r="M700" i="45"/>
  <c r="L700" i="45"/>
  <c r="K700" i="45"/>
  <c r="J700" i="45"/>
  <c r="Y699" i="45"/>
  <c r="X699" i="45"/>
  <c r="W699" i="45"/>
  <c r="V699" i="45"/>
  <c r="U699" i="45"/>
  <c r="Q699" i="45"/>
  <c r="R699" i="45" s="1"/>
  <c r="P699" i="45"/>
  <c r="N699" i="45"/>
  <c r="M699" i="45"/>
  <c r="L699" i="45"/>
  <c r="K699" i="45"/>
  <c r="J699" i="45"/>
  <c r="Y698" i="45"/>
  <c r="X698" i="45"/>
  <c r="W698" i="45"/>
  <c r="V698" i="45"/>
  <c r="U698" i="45"/>
  <c r="Q698" i="45"/>
  <c r="R698" i="45" s="1"/>
  <c r="P698" i="45"/>
  <c r="N698" i="45"/>
  <c r="M698" i="45"/>
  <c r="L698" i="45"/>
  <c r="K698" i="45"/>
  <c r="J698" i="45"/>
  <c r="Y697" i="45"/>
  <c r="X697" i="45"/>
  <c r="W697" i="45"/>
  <c r="V697" i="45"/>
  <c r="U697" i="45"/>
  <c r="Q697" i="45"/>
  <c r="R697" i="45" s="1"/>
  <c r="P697" i="45"/>
  <c r="N697" i="45"/>
  <c r="M697" i="45"/>
  <c r="L697" i="45"/>
  <c r="K697" i="45"/>
  <c r="J697" i="45"/>
  <c r="Y696" i="45"/>
  <c r="X696" i="45"/>
  <c r="W696" i="45"/>
  <c r="V696" i="45"/>
  <c r="U696" i="45"/>
  <c r="Q696" i="45"/>
  <c r="R696" i="45" s="1"/>
  <c r="P696" i="45"/>
  <c r="N696" i="45"/>
  <c r="M696" i="45"/>
  <c r="L696" i="45"/>
  <c r="K696" i="45"/>
  <c r="J696" i="45"/>
  <c r="Y695" i="45"/>
  <c r="X695" i="45"/>
  <c r="W695" i="45"/>
  <c r="V695" i="45"/>
  <c r="U695" i="45"/>
  <c r="Q695" i="45"/>
  <c r="R695" i="45" s="1"/>
  <c r="P695" i="45"/>
  <c r="N695" i="45"/>
  <c r="M695" i="45"/>
  <c r="L695" i="45"/>
  <c r="K695" i="45"/>
  <c r="J695" i="45"/>
  <c r="Y694" i="45"/>
  <c r="X694" i="45"/>
  <c r="W694" i="45"/>
  <c r="V694" i="45"/>
  <c r="U694" i="45"/>
  <c r="Q694" i="45"/>
  <c r="R694" i="45" s="1"/>
  <c r="P694" i="45"/>
  <c r="N694" i="45"/>
  <c r="M694" i="45"/>
  <c r="L694" i="45"/>
  <c r="K694" i="45"/>
  <c r="J694" i="45"/>
  <c r="Y693" i="45"/>
  <c r="X693" i="45"/>
  <c r="W693" i="45"/>
  <c r="V693" i="45"/>
  <c r="U693" i="45"/>
  <c r="Q693" i="45"/>
  <c r="R693" i="45" s="1"/>
  <c r="P693" i="45"/>
  <c r="N693" i="45"/>
  <c r="M693" i="45"/>
  <c r="L693" i="45"/>
  <c r="K693" i="45"/>
  <c r="J693" i="45"/>
  <c r="Y692" i="45"/>
  <c r="X692" i="45"/>
  <c r="W692" i="45"/>
  <c r="V692" i="45"/>
  <c r="U692" i="45"/>
  <c r="Q692" i="45"/>
  <c r="R692" i="45" s="1"/>
  <c r="P692" i="45"/>
  <c r="N692" i="45"/>
  <c r="M692" i="45"/>
  <c r="L692" i="45"/>
  <c r="K692" i="45"/>
  <c r="J692" i="45"/>
  <c r="Y691" i="45"/>
  <c r="X691" i="45"/>
  <c r="W691" i="45"/>
  <c r="V691" i="45"/>
  <c r="U691" i="45"/>
  <c r="Q691" i="45"/>
  <c r="R691" i="45" s="1"/>
  <c r="P691" i="45"/>
  <c r="N691" i="45"/>
  <c r="M691" i="45"/>
  <c r="L691" i="45"/>
  <c r="K691" i="45"/>
  <c r="J691" i="45"/>
  <c r="Y690" i="45"/>
  <c r="X690" i="45"/>
  <c r="W690" i="45"/>
  <c r="V690" i="45"/>
  <c r="U690" i="45"/>
  <c r="Q690" i="45"/>
  <c r="R690" i="45" s="1"/>
  <c r="P690" i="45"/>
  <c r="N690" i="45"/>
  <c r="M690" i="45"/>
  <c r="L690" i="45"/>
  <c r="K690" i="45"/>
  <c r="J690" i="45"/>
  <c r="X689" i="45"/>
  <c r="W689" i="45"/>
  <c r="Y689" i="45" s="1"/>
  <c r="V689" i="45"/>
  <c r="U689" i="45"/>
  <c r="Q689" i="45"/>
  <c r="R689" i="45" s="1"/>
  <c r="P689" i="45"/>
  <c r="N689" i="45"/>
  <c r="M689" i="45"/>
  <c r="L689" i="45"/>
  <c r="K689" i="45"/>
  <c r="J689" i="45"/>
  <c r="X688" i="45"/>
  <c r="W688" i="45"/>
  <c r="Y688" i="45" s="1"/>
  <c r="V688" i="45"/>
  <c r="U688" i="45"/>
  <c r="Q688" i="45"/>
  <c r="R688" i="45" s="1"/>
  <c r="P688" i="45"/>
  <c r="N688" i="45"/>
  <c r="M688" i="45"/>
  <c r="L688" i="45"/>
  <c r="K688" i="45"/>
  <c r="J688" i="45"/>
  <c r="Y687" i="45"/>
  <c r="X687" i="45"/>
  <c r="W687" i="45"/>
  <c r="V687" i="45"/>
  <c r="U687" i="45"/>
  <c r="Q687" i="45"/>
  <c r="R687" i="45" s="1"/>
  <c r="P687" i="45"/>
  <c r="N687" i="45"/>
  <c r="M687" i="45"/>
  <c r="L687" i="45"/>
  <c r="K687" i="45"/>
  <c r="J687" i="45"/>
  <c r="Y686" i="45"/>
  <c r="X686" i="45"/>
  <c r="W686" i="45"/>
  <c r="V686" i="45"/>
  <c r="U686" i="45"/>
  <c r="Q686" i="45"/>
  <c r="R686" i="45" s="1"/>
  <c r="P686" i="45"/>
  <c r="N686" i="45"/>
  <c r="M686" i="45"/>
  <c r="L686" i="45"/>
  <c r="K686" i="45"/>
  <c r="J686" i="45"/>
  <c r="Y685" i="45"/>
  <c r="X685" i="45"/>
  <c r="W685" i="45"/>
  <c r="V685" i="45"/>
  <c r="U685" i="45"/>
  <c r="Q685" i="45"/>
  <c r="R685" i="45" s="1"/>
  <c r="P685" i="45"/>
  <c r="N685" i="45"/>
  <c r="M685" i="45"/>
  <c r="L685" i="45"/>
  <c r="K685" i="45"/>
  <c r="J685" i="45"/>
  <c r="Y684" i="45"/>
  <c r="X684" i="45"/>
  <c r="W684" i="45"/>
  <c r="V684" i="45"/>
  <c r="U684" i="45"/>
  <c r="Q684" i="45"/>
  <c r="R684" i="45" s="1"/>
  <c r="P684" i="45"/>
  <c r="N684" i="45"/>
  <c r="M684" i="45"/>
  <c r="L684" i="45"/>
  <c r="K684" i="45"/>
  <c r="J684" i="45"/>
  <c r="Y683" i="45"/>
  <c r="X683" i="45"/>
  <c r="W683" i="45"/>
  <c r="V683" i="45"/>
  <c r="U683" i="45"/>
  <c r="Q683" i="45"/>
  <c r="R683" i="45" s="1"/>
  <c r="P683" i="45"/>
  <c r="N683" i="45"/>
  <c r="M683" i="45"/>
  <c r="L683" i="45"/>
  <c r="K683" i="45"/>
  <c r="J683" i="45"/>
  <c r="Y682" i="45"/>
  <c r="X682" i="45"/>
  <c r="W682" i="45"/>
  <c r="V682" i="45"/>
  <c r="U682" i="45"/>
  <c r="Q682" i="45"/>
  <c r="R682" i="45" s="1"/>
  <c r="P682" i="45"/>
  <c r="N682" i="45"/>
  <c r="M682" i="45"/>
  <c r="L682" i="45"/>
  <c r="K682" i="45"/>
  <c r="J682" i="45"/>
  <c r="X681" i="45"/>
  <c r="W681" i="45"/>
  <c r="Y681" i="45" s="1"/>
  <c r="V681" i="45"/>
  <c r="U681" i="45"/>
  <c r="Q681" i="45"/>
  <c r="R681" i="45" s="1"/>
  <c r="P681" i="45"/>
  <c r="N681" i="45"/>
  <c r="M681" i="45"/>
  <c r="L681" i="45"/>
  <c r="K681" i="45"/>
  <c r="J681" i="45"/>
  <c r="X680" i="45"/>
  <c r="W680" i="45"/>
  <c r="Y680" i="45" s="1"/>
  <c r="V680" i="45"/>
  <c r="U680" i="45"/>
  <c r="Q680" i="45"/>
  <c r="R680" i="45" s="1"/>
  <c r="P680" i="45"/>
  <c r="N680" i="45"/>
  <c r="M680" i="45"/>
  <c r="L680" i="45"/>
  <c r="K680" i="45"/>
  <c r="J680" i="45"/>
  <c r="Y679" i="45"/>
  <c r="X679" i="45"/>
  <c r="W679" i="45"/>
  <c r="V679" i="45"/>
  <c r="U679" i="45"/>
  <c r="Q679" i="45"/>
  <c r="R679" i="45" s="1"/>
  <c r="P679" i="45"/>
  <c r="N679" i="45"/>
  <c r="M679" i="45"/>
  <c r="L679" i="45"/>
  <c r="K679" i="45"/>
  <c r="J679" i="45"/>
  <c r="Y678" i="45"/>
  <c r="X678" i="45"/>
  <c r="W678" i="45"/>
  <c r="V678" i="45"/>
  <c r="U678" i="45"/>
  <c r="Q678" i="45"/>
  <c r="R678" i="45" s="1"/>
  <c r="P678" i="45"/>
  <c r="N678" i="45"/>
  <c r="M678" i="45"/>
  <c r="L678" i="45"/>
  <c r="K678" i="45"/>
  <c r="J678" i="45"/>
  <c r="Y677" i="45"/>
  <c r="X677" i="45"/>
  <c r="W677" i="45"/>
  <c r="V677" i="45"/>
  <c r="U677" i="45"/>
  <c r="Q677" i="45"/>
  <c r="R677" i="45" s="1"/>
  <c r="P677" i="45"/>
  <c r="N677" i="45"/>
  <c r="M677" i="45"/>
  <c r="L677" i="45"/>
  <c r="K677" i="45"/>
  <c r="J677" i="45"/>
  <c r="Y676" i="45"/>
  <c r="X676" i="45"/>
  <c r="W676" i="45"/>
  <c r="V676" i="45"/>
  <c r="U676" i="45"/>
  <c r="Q676" i="45"/>
  <c r="R676" i="45" s="1"/>
  <c r="P676" i="45"/>
  <c r="N676" i="45"/>
  <c r="M676" i="45"/>
  <c r="L676" i="45"/>
  <c r="K676" i="45"/>
  <c r="J676" i="45"/>
  <c r="Y675" i="45"/>
  <c r="X675" i="45"/>
  <c r="W675" i="45"/>
  <c r="V675" i="45"/>
  <c r="U675" i="45"/>
  <c r="Q675" i="45"/>
  <c r="R675" i="45" s="1"/>
  <c r="P675" i="45"/>
  <c r="N675" i="45"/>
  <c r="M675" i="45"/>
  <c r="L675" i="45"/>
  <c r="K675" i="45"/>
  <c r="J675" i="45"/>
  <c r="Y674" i="45"/>
  <c r="X674" i="45"/>
  <c r="W674" i="45"/>
  <c r="V674" i="45"/>
  <c r="U674" i="45"/>
  <c r="Q674" i="45"/>
  <c r="R674" i="45" s="1"/>
  <c r="P674" i="45"/>
  <c r="N674" i="45"/>
  <c r="M674" i="45"/>
  <c r="L674" i="45"/>
  <c r="K674" i="45"/>
  <c r="J674" i="45"/>
  <c r="X673" i="45"/>
  <c r="W673" i="45"/>
  <c r="Y673" i="45" s="1"/>
  <c r="V673" i="45"/>
  <c r="U673" i="45"/>
  <c r="Q673" i="45"/>
  <c r="R673" i="45" s="1"/>
  <c r="P673" i="45"/>
  <c r="N673" i="45"/>
  <c r="M673" i="45"/>
  <c r="L673" i="45"/>
  <c r="K673" i="45"/>
  <c r="J673" i="45"/>
  <c r="X672" i="45"/>
  <c r="W672" i="45"/>
  <c r="Y672" i="45" s="1"/>
  <c r="V672" i="45"/>
  <c r="U672" i="45"/>
  <c r="Q672" i="45"/>
  <c r="R672" i="45" s="1"/>
  <c r="P672" i="45"/>
  <c r="N672" i="45"/>
  <c r="M672" i="45"/>
  <c r="L672" i="45"/>
  <c r="K672" i="45"/>
  <c r="J672" i="45"/>
  <c r="Y671" i="45"/>
  <c r="X671" i="45"/>
  <c r="W671" i="45"/>
  <c r="V671" i="45"/>
  <c r="U671" i="45"/>
  <c r="Q671" i="45"/>
  <c r="R671" i="45" s="1"/>
  <c r="P671" i="45"/>
  <c r="N671" i="45"/>
  <c r="M671" i="45"/>
  <c r="L671" i="45"/>
  <c r="K671" i="45"/>
  <c r="J671" i="45"/>
  <c r="Y670" i="45"/>
  <c r="X670" i="45"/>
  <c r="W670" i="45"/>
  <c r="V670" i="45"/>
  <c r="U670" i="45"/>
  <c r="Q670" i="45"/>
  <c r="R670" i="45" s="1"/>
  <c r="P670" i="45"/>
  <c r="N670" i="45"/>
  <c r="M670" i="45"/>
  <c r="L670" i="45"/>
  <c r="K670" i="45"/>
  <c r="J670" i="45"/>
  <c r="Y669" i="45"/>
  <c r="X669" i="45"/>
  <c r="W669" i="45"/>
  <c r="V669" i="45"/>
  <c r="U669" i="45"/>
  <c r="Q669" i="45"/>
  <c r="R669" i="45" s="1"/>
  <c r="P669" i="45"/>
  <c r="N669" i="45"/>
  <c r="M669" i="45"/>
  <c r="L669" i="45"/>
  <c r="K669" i="45"/>
  <c r="J669" i="45"/>
  <c r="Y668" i="45"/>
  <c r="X668" i="45"/>
  <c r="W668" i="45"/>
  <c r="V668" i="45"/>
  <c r="U668" i="45"/>
  <c r="Q668" i="45"/>
  <c r="R668" i="45" s="1"/>
  <c r="P668" i="45"/>
  <c r="N668" i="45"/>
  <c r="M668" i="45"/>
  <c r="L668" i="45"/>
  <c r="K668" i="45"/>
  <c r="J668" i="45"/>
  <c r="Y667" i="45"/>
  <c r="X667" i="45"/>
  <c r="W667" i="45"/>
  <c r="V667" i="45"/>
  <c r="U667" i="45"/>
  <c r="Q667" i="45"/>
  <c r="R667" i="45" s="1"/>
  <c r="P667" i="45"/>
  <c r="N667" i="45"/>
  <c r="M667" i="45"/>
  <c r="L667" i="45"/>
  <c r="K667" i="45"/>
  <c r="J667" i="45"/>
  <c r="Y666" i="45"/>
  <c r="X666" i="45"/>
  <c r="W666" i="45"/>
  <c r="V666" i="45"/>
  <c r="U666" i="45"/>
  <c r="Q666" i="45"/>
  <c r="R666" i="45" s="1"/>
  <c r="P666" i="45"/>
  <c r="N666" i="45"/>
  <c r="M666" i="45"/>
  <c r="L666" i="45"/>
  <c r="K666" i="45"/>
  <c r="J666" i="45"/>
  <c r="X665" i="45"/>
  <c r="W665" i="45"/>
  <c r="Y665" i="45" s="1"/>
  <c r="V665" i="45"/>
  <c r="U665" i="45"/>
  <c r="Q665" i="45"/>
  <c r="R665" i="45" s="1"/>
  <c r="P665" i="45"/>
  <c r="N665" i="45"/>
  <c r="M665" i="45"/>
  <c r="L665" i="45"/>
  <c r="K665" i="45"/>
  <c r="J665" i="45"/>
  <c r="X664" i="45"/>
  <c r="W664" i="45"/>
  <c r="Y664" i="45" s="1"/>
  <c r="V664" i="45"/>
  <c r="U664" i="45"/>
  <c r="Q664" i="45"/>
  <c r="R664" i="45" s="1"/>
  <c r="P664" i="45"/>
  <c r="N664" i="45"/>
  <c r="M664" i="45"/>
  <c r="L664" i="45"/>
  <c r="K664" i="45"/>
  <c r="J664" i="45"/>
  <c r="Y663" i="45"/>
  <c r="X663" i="45"/>
  <c r="W663" i="45"/>
  <c r="V663" i="45"/>
  <c r="U663" i="45"/>
  <c r="Q663" i="45"/>
  <c r="R663" i="45" s="1"/>
  <c r="P663" i="45"/>
  <c r="N663" i="45"/>
  <c r="M663" i="45"/>
  <c r="L663" i="45"/>
  <c r="K663" i="45"/>
  <c r="J663" i="45"/>
  <c r="Y662" i="45"/>
  <c r="X662" i="45"/>
  <c r="W662" i="45"/>
  <c r="V662" i="45"/>
  <c r="U662" i="45"/>
  <c r="Q662" i="45"/>
  <c r="R662" i="45" s="1"/>
  <c r="P662" i="45"/>
  <c r="N662" i="45"/>
  <c r="M662" i="45"/>
  <c r="L662" i="45"/>
  <c r="K662" i="45"/>
  <c r="J662" i="45"/>
  <c r="Y661" i="45"/>
  <c r="X661" i="45"/>
  <c r="W661" i="45"/>
  <c r="V661" i="45"/>
  <c r="U661" i="45"/>
  <c r="Q661" i="45"/>
  <c r="R661" i="45" s="1"/>
  <c r="P661" i="45"/>
  <c r="N661" i="45"/>
  <c r="M661" i="45"/>
  <c r="L661" i="45"/>
  <c r="K661" i="45"/>
  <c r="J661" i="45"/>
  <c r="Y660" i="45"/>
  <c r="X660" i="45"/>
  <c r="W660" i="45"/>
  <c r="V660" i="45"/>
  <c r="U660" i="45"/>
  <c r="Q660" i="45"/>
  <c r="R660" i="45" s="1"/>
  <c r="P660" i="45"/>
  <c r="N660" i="45"/>
  <c r="M660" i="45"/>
  <c r="L660" i="45"/>
  <c r="K660" i="45"/>
  <c r="J660" i="45"/>
  <c r="Y659" i="45"/>
  <c r="X659" i="45"/>
  <c r="W659" i="45"/>
  <c r="V659" i="45"/>
  <c r="U659" i="45"/>
  <c r="Q659" i="45"/>
  <c r="R659" i="45" s="1"/>
  <c r="P659" i="45"/>
  <c r="N659" i="45"/>
  <c r="M659" i="45"/>
  <c r="L659" i="45"/>
  <c r="K659" i="45"/>
  <c r="J659" i="45"/>
  <c r="Y658" i="45"/>
  <c r="X658" i="45"/>
  <c r="W658" i="45"/>
  <c r="V658" i="45"/>
  <c r="U658" i="45"/>
  <c r="Q658" i="45"/>
  <c r="R658" i="45" s="1"/>
  <c r="P658" i="45"/>
  <c r="N658" i="45"/>
  <c r="M658" i="45"/>
  <c r="L658" i="45"/>
  <c r="K658" i="45"/>
  <c r="J658" i="45"/>
  <c r="X657" i="45"/>
  <c r="W657" i="45"/>
  <c r="Y657" i="45" s="1"/>
  <c r="V657" i="45"/>
  <c r="U657" i="45"/>
  <c r="Q657" i="45"/>
  <c r="R657" i="45" s="1"/>
  <c r="P657" i="45"/>
  <c r="N657" i="45"/>
  <c r="M657" i="45"/>
  <c r="L657" i="45"/>
  <c r="K657" i="45"/>
  <c r="J657" i="45"/>
  <c r="X656" i="45"/>
  <c r="W656" i="45"/>
  <c r="Y656" i="45" s="1"/>
  <c r="V656" i="45"/>
  <c r="U656" i="45"/>
  <c r="Q656" i="45"/>
  <c r="R656" i="45" s="1"/>
  <c r="P656" i="45"/>
  <c r="N656" i="45"/>
  <c r="M656" i="45"/>
  <c r="L656" i="45"/>
  <c r="K656" i="45"/>
  <c r="J656" i="45"/>
  <c r="Y655" i="45"/>
  <c r="X655" i="45"/>
  <c r="W655" i="45"/>
  <c r="V655" i="45"/>
  <c r="U655" i="45"/>
  <c r="Q655" i="45"/>
  <c r="R655" i="45" s="1"/>
  <c r="P655" i="45"/>
  <c r="N655" i="45"/>
  <c r="M655" i="45"/>
  <c r="L655" i="45"/>
  <c r="K655" i="45"/>
  <c r="J655" i="45"/>
  <c r="Y654" i="45"/>
  <c r="X654" i="45"/>
  <c r="W654" i="45"/>
  <c r="V654" i="45"/>
  <c r="U654" i="45"/>
  <c r="Q654" i="45"/>
  <c r="R654" i="45" s="1"/>
  <c r="P654" i="45"/>
  <c r="N654" i="45"/>
  <c r="M654" i="45"/>
  <c r="L654" i="45"/>
  <c r="K654" i="45"/>
  <c r="J654" i="45"/>
  <c r="Y653" i="45"/>
  <c r="X653" i="45"/>
  <c r="W653" i="45"/>
  <c r="V653" i="45"/>
  <c r="U653" i="45"/>
  <c r="Q653" i="45"/>
  <c r="R653" i="45" s="1"/>
  <c r="P653" i="45"/>
  <c r="N653" i="45"/>
  <c r="M653" i="45"/>
  <c r="L653" i="45"/>
  <c r="K653" i="45"/>
  <c r="J653" i="45"/>
  <c r="Y652" i="45"/>
  <c r="X652" i="45"/>
  <c r="W652" i="45"/>
  <c r="V652" i="45"/>
  <c r="U652" i="45"/>
  <c r="Q652" i="45"/>
  <c r="R652" i="45" s="1"/>
  <c r="P652" i="45"/>
  <c r="N652" i="45"/>
  <c r="M652" i="45"/>
  <c r="L652" i="45"/>
  <c r="K652" i="45"/>
  <c r="J652" i="45"/>
  <c r="Y651" i="45"/>
  <c r="X651" i="45"/>
  <c r="W651" i="45"/>
  <c r="V651" i="45"/>
  <c r="U651" i="45"/>
  <c r="Q651" i="45"/>
  <c r="R651" i="45" s="1"/>
  <c r="P651" i="45"/>
  <c r="N651" i="45"/>
  <c r="M651" i="45"/>
  <c r="L651" i="45"/>
  <c r="K651" i="45"/>
  <c r="J651" i="45"/>
  <c r="Y650" i="45"/>
  <c r="X650" i="45"/>
  <c r="W650" i="45"/>
  <c r="V650" i="45"/>
  <c r="U650" i="45"/>
  <c r="Q650" i="45"/>
  <c r="R650" i="45" s="1"/>
  <c r="P650" i="45"/>
  <c r="N650" i="45"/>
  <c r="M650" i="45"/>
  <c r="L650" i="45"/>
  <c r="K650" i="45"/>
  <c r="J650" i="45"/>
  <c r="X649" i="45"/>
  <c r="W649" i="45"/>
  <c r="Y649" i="45" s="1"/>
  <c r="V649" i="45"/>
  <c r="U649" i="45"/>
  <c r="Q649" i="45"/>
  <c r="R649" i="45" s="1"/>
  <c r="P649" i="45"/>
  <c r="N649" i="45"/>
  <c r="M649" i="45"/>
  <c r="L649" i="45"/>
  <c r="K649" i="45"/>
  <c r="J649" i="45"/>
  <c r="X648" i="45"/>
  <c r="W648" i="45"/>
  <c r="Y648" i="45" s="1"/>
  <c r="V648" i="45"/>
  <c r="U648" i="45"/>
  <c r="Q648" i="45"/>
  <c r="R648" i="45" s="1"/>
  <c r="P648" i="45"/>
  <c r="N648" i="45"/>
  <c r="M648" i="45"/>
  <c r="L648" i="45"/>
  <c r="K648" i="45"/>
  <c r="J648" i="45"/>
  <c r="Y647" i="45"/>
  <c r="X647" i="45"/>
  <c r="W647" i="45"/>
  <c r="V647" i="45"/>
  <c r="U647" i="45"/>
  <c r="Q647" i="45"/>
  <c r="R647" i="45" s="1"/>
  <c r="P647" i="45"/>
  <c r="N647" i="45"/>
  <c r="M647" i="45"/>
  <c r="L647" i="45"/>
  <c r="K647" i="45"/>
  <c r="J647" i="45"/>
  <c r="X646" i="45"/>
  <c r="W646" i="45"/>
  <c r="V646" i="45"/>
  <c r="Y646" i="45" s="1"/>
  <c r="U646" i="45"/>
  <c r="Q646" i="45"/>
  <c r="R646" i="45" s="1"/>
  <c r="P646" i="45"/>
  <c r="N646" i="45"/>
  <c r="M646" i="45"/>
  <c r="L646" i="45"/>
  <c r="K646" i="45"/>
  <c r="J646" i="45"/>
  <c r="Y645" i="45"/>
  <c r="X645" i="45"/>
  <c r="W645" i="45"/>
  <c r="V645" i="45"/>
  <c r="U645" i="45"/>
  <c r="Q645" i="45"/>
  <c r="R645" i="45" s="1"/>
  <c r="P645" i="45"/>
  <c r="N645" i="45"/>
  <c r="M645" i="45"/>
  <c r="L645" i="45"/>
  <c r="K645" i="45"/>
  <c r="J645" i="45"/>
  <c r="X644" i="45"/>
  <c r="W644" i="45"/>
  <c r="V644" i="45"/>
  <c r="Y644" i="45" s="1"/>
  <c r="U644" i="45"/>
  <c r="Q644" i="45"/>
  <c r="R644" i="45" s="1"/>
  <c r="P644" i="45"/>
  <c r="N644" i="45"/>
  <c r="M644" i="45"/>
  <c r="L644" i="45"/>
  <c r="K644" i="45"/>
  <c r="J644" i="45"/>
  <c r="X643" i="45"/>
  <c r="W643" i="45"/>
  <c r="V643" i="45"/>
  <c r="Y643" i="45" s="1"/>
  <c r="U643" i="45"/>
  <c r="Q643" i="45"/>
  <c r="R643" i="45" s="1"/>
  <c r="P643" i="45"/>
  <c r="N643" i="45"/>
  <c r="M643" i="45"/>
  <c r="L643" i="45"/>
  <c r="K643" i="45"/>
  <c r="J643" i="45"/>
  <c r="Y642" i="45"/>
  <c r="X642" i="45"/>
  <c r="W642" i="45"/>
  <c r="V642" i="45"/>
  <c r="U642" i="45"/>
  <c r="Q642" i="45"/>
  <c r="R642" i="45" s="1"/>
  <c r="P642" i="45"/>
  <c r="N642" i="45"/>
  <c r="M642" i="45"/>
  <c r="L642" i="45"/>
  <c r="K642" i="45"/>
  <c r="J642" i="45"/>
  <c r="X641" i="45"/>
  <c r="W641" i="45"/>
  <c r="V641" i="45"/>
  <c r="Y641" i="45" s="1"/>
  <c r="U641" i="45"/>
  <c r="Q641" i="45"/>
  <c r="R641" i="45" s="1"/>
  <c r="P641" i="45"/>
  <c r="N641" i="45"/>
  <c r="M641" i="45"/>
  <c r="L641" i="45"/>
  <c r="K641" i="45"/>
  <c r="J641" i="45"/>
  <c r="X640" i="45"/>
  <c r="W640" i="45"/>
  <c r="Y640" i="45" s="1"/>
  <c r="V640" i="45"/>
  <c r="U640" i="45"/>
  <c r="Q640" i="45"/>
  <c r="R640" i="45" s="1"/>
  <c r="P640" i="45"/>
  <c r="N640" i="45"/>
  <c r="M640" i="45"/>
  <c r="L640" i="45"/>
  <c r="K640" i="45"/>
  <c r="J640" i="45"/>
  <c r="Y639" i="45"/>
  <c r="X639" i="45"/>
  <c r="W639" i="45"/>
  <c r="V639" i="45"/>
  <c r="U639" i="45"/>
  <c r="Q639" i="45"/>
  <c r="R639" i="45" s="1"/>
  <c r="P639" i="45"/>
  <c r="N639" i="45"/>
  <c r="M639" i="45"/>
  <c r="L639" i="45"/>
  <c r="K639" i="45"/>
  <c r="J639" i="45"/>
  <c r="X638" i="45"/>
  <c r="W638" i="45"/>
  <c r="V638" i="45"/>
  <c r="Y638" i="45" s="1"/>
  <c r="U638" i="45"/>
  <c r="Q638" i="45"/>
  <c r="R638" i="45" s="1"/>
  <c r="P638" i="45"/>
  <c r="N638" i="45"/>
  <c r="M638" i="45"/>
  <c r="L638" i="45"/>
  <c r="K638" i="45"/>
  <c r="J638" i="45"/>
  <c r="Y637" i="45"/>
  <c r="X637" i="45"/>
  <c r="W637" i="45"/>
  <c r="V637" i="45"/>
  <c r="U637" i="45"/>
  <c r="Q637" i="45"/>
  <c r="R637" i="45" s="1"/>
  <c r="P637" i="45"/>
  <c r="N637" i="45"/>
  <c r="M637" i="45"/>
  <c r="L637" i="45"/>
  <c r="K637" i="45"/>
  <c r="J637" i="45"/>
  <c r="X636" i="45"/>
  <c r="W636" i="45"/>
  <c r="V636" i="45"/>
  <c r="Y636" i="45" s="1"/>
  <c r="U636" i="45"/>
  <c r="Q636" i="45"/>
  <c r="R636" i="45" s="1"/>
  <c r="P636" i="45"/>
  <c r="N636" i="45"/>
  <c r="M636" i="45"/>
  <c r="L636" i="45"/>
  <c r="K636" i="45"/>
  <c r="J636" i="45"/>
  <c r="X635" i="45"/>
  <c r="W635" i="45"/>
  <c r="V635" i="45"/>
  <c r="Y635" i="45" s="1"/>
  <c r="U635" i="45"/>
  <c r="Q635" i="45"/>
  <c r="R635" i="45" s="1"/>
  <c r="P635" i="45"/>
  <c r="N635" i="45"/>
  <c r="M635" i="45"/>
  <c r="L635" i="45"/>
  <c r="K635" i="45"/>
  <c r="J635" i="45"/>
  <c r="Y634" i="45"/>
  <c r="X634" i="45"/>
  <c r="W634" i="45"/>
  <c r="V634" i="45"/>
  <c r="U634" i="45"/>
  <c r="Q634" i="45"/>
  <c r="R634" i="45" s="1"/>
  <c r="P634" i="45"/>
  <c r="N634" i="45"/>
  <c r="M634" i="45"/>
  <c r="L634" i="45"/>
  <c r="K634" i="45"/>
  <c r="J634" i="45"/>
  <c r="X633" i="45"/>
  <c r="W633" i="45"/>
  <c r="V633" i="45"/>
  <c r="Y633" i="45" s="1"/>
  <c r="U633" i="45"/>
  <c r="Q633" i="45"/>
  <c r="R633" i="45" s="1"/>
  <c r="P633" i="45"/>
  <c r="N633" i="45"/>
  <c r="M633" i="45"/>
  <c r="L633" i="45"/>
  <c r="K633" i="45"/>
  <c r="J633" i="45"/>
  <c r="X632" i="45"/>
  <c r="W632" i="45"/>
  <c r="Y632" i="45" s="1"/>
  <c r="V632" i="45"/>
  <c r="U632" i="45"/>
  <c r="Q632" i="45"/>
  <c r="R632" i="45" s="1"/>
  <c r="P632" i="45"/>
  <c r="N632" i="45"/>
  <c r="M632" i="45"/>
  <c r="L632" i="45"/>
  <c r="K632" i="45"/>
  <c r="J632" i="45"/>
  <c r="Y631" i="45"/>
  <c r="X631" i="45"/>
  <c r="W631" i="45"/>
  <c r="V631" i="45"/>
  <c r="U631" i="45"/>
  <c r="Q631" i="45"/>
  <c r="R631" i="45" s="1"/>
  <c r="P631" i="45"/>
  <c r="N631" i="45"/>
  <c r="M631" i="45"/>
  <c r="L631" i="45"/>
  <c r="K631" i="45"/>
  <c r="J631" i="45"/>
  <c r="X630" i="45"/>
  <c r="W630" i="45"/>
  <c r="V630" i="45"/>
  <c r="Y630" i="45" s="1"/>
  <c r="U630" i="45"/>
  <c r="Q630" i="45"/>
  <c r="R630" i="45" s="1"/>
  <c r="P630" i="45"/>
  <c r="N630" i="45"/>
  <c r="M630" i="45"/>
  <c r="L630" i="45"/>
  <c r="K630" i="45"/>
  <c r="J630" i="45"/>
  <c r="Y629" i="45"/>
  <c r="X629" i="45"/>
  <c r="W629" i="45"/>
  <c r="V629" i="45"/>
  <c r="U629" i="45"/>
  <c r="Q629" i="45"/>
  <c r="R629" i="45" s="1"/>
  <c r="P629" i="45"/>
  <c r="N629" i="45"/>
  <c r="M629" i="45"/>
  <c r="L629" i="45"/>
  <c r="K629" i="45"/>
  <c r="J629" i="45"/>
  <c r="X628" i="45"/>
  <c r="W628" i="45"/>
  <c r="V628" i="45"/>
  <c r="Y628" i="45" s="1"/>
  <c r="U628" i="45"/>
  <c r="Q628" i="45"/>
  <c r="R628" i="45" s="1"/>
  <c r="P628" i="45"/>
  <c r="N628" i="45"/>
  <c r="M628" i="45"/>
  <c r="L628" i="45"/>
  <c r="K628" i="45"/>
  <c r="J628" i="45"/>
  <c r="X627" i="45"/>
  <c r="W627" i="45"/>
  <c r="V627" i="45"/>
  <c r="Y627" i="45" s="1"/>
  <c r="U627" i="45"/>
  <c r="Q627" i="45"/>
  <c r="R627" i="45" s="1"/>
  <c r="P627" i="45"/>
  <c r="N627" i="45"/>
  <c r="M627" i="45"/>
  <c r="L627" i="45"/>
  <c r="K627" i="45"/>
  <c r="J627" i="45"/>
  <c r="Y626" i="45"/>
  <c r="X626" i="45"/>
  <c r="W626" i="45"/>
  <c r="V626" i="45"/>
  <c r="U626" i="45"/>
  <c r="Q626" i="45"/>
  <c r="R626" i="45" s="1"/>
  <c r="P626" i="45"/>
  <c r="N626" i="45"/>
  <c r="M626" i="45"/>
  <c r="L626" i="45"/>
  <c r="K626" i="45"/>
  <c r="J626" i="45"/>
  <c r="X625" i="45"/>
  <c r="W625" i="45"/>
  <c r="V625" i="45"/>
  <c r="Y625" i="45" s="1"/>
  <c r="U625" i="45"/>
  <c r="Q625" i="45"/>
  <c r="R625" i="45" s="1"/>
  <c r="P625" i="45"/>
  <c r="N625" i="45"/>
  <c r="M625" i="45"/>
  <c r="L625" i="45"/>
  <c r="K625" i="45"/>
  <c r="J625" i="45"/>
  <c r="X624" i="45"/>
  <c r="W624" i="45"/>
  <c r="Y624" i="45" s="1"/>
  <c r="V624" i="45"/>
  <c r="U624" i="45"/>
  <c r="Q624" i="45"/>
  <c r="R624" i="45" s="1"/>
  <c r="P624" i="45"/>
  <c r="N624" i="45"/>
  <c r="M624" i="45"/>
  <c r="L624" i="45"/>
  <c r="K624" i="45"/>
  <c r="J624" i="45"/>
  <c r="Y623" i="45"/>
  <c r="X623" i="45"/>
  <c r="W623" i="45"/>
  <c r="V623" i="45"/>
  <c r="U623" i="45"/>
  <c r="Q623" i="45"/>
  <c r="R623" i="45" s="1"/>
  <c r="P623" i="45"/>
  <c r="N623" i="45"/>
  <c r="M623" i="45"/>
  <c r="L623" i="45"/>
  <c r="K623" i="45"/>
  <c r="J623" i="45"/>
  <c r="X622" i="45"/>
  <c r="W622" i="45"/>
  <c r="V622" i="45"/>
  <c r="Y622" i="45" s="1"/>
  <c r="U622" i="45"/>
  <c r="Q622" i="45"/>
  <c r="R622" i="45" s="1"/>
  <c r="P622" i="45"/>
  <c r="N622" i="45"/>
  <c r="M622" i="45"/>
  <c r="L622" i="45"/>
  <c r="K622" i="45"/>
  <c r="J622" i="45"/>
  <c r="Y621" i="45"/>
  <c r="X621" i="45"/>
  <c r="W621" i="45"/>
  <c r="V621" i="45"/>
  <c r="U621" i="45"/>
  <c r="Q621" i="45"/>
  <c r="R621" i="45" s="1"/>
  <c r="P621" i="45"/>
  <c r="N621" i="45"/>
  <c r="M621" i="45"/>
  <c r="L621" i="45"/>
  <c r="K621" i="45"/>
  <c r="J621" i="45"/>
  <c r="X620" i="45"/>
  <c r="W620" i="45"/>
  <c r="V620" i="45"/>
  <c r="Y620" i="45" s="1"/>
  <c r="U620" i="45"/>
  <c r="Q620" i="45"/>
  <c r="R620" i="45" s="1"/>
  <c r="P620" i="45"/>
  <c r="N620" i="45"/>
  <c r="M620" i="45"/>
  <c r="L620" i="45"/>
  <c r="K620" i="45"/>
  <c r="J620" i="45"/>
  <c r="X619" i="45"/>
  <c r="W619" i="45"/>
  <c r="V619" i="45"/>
  <c r="Y619" i="45" s="1"/>
  <c r="U619" i="45"/>
  <c r="Q619" i="45"/>
  <c r="R619" i="45" s="1"/>
  <c r="P619" i="45"/>
  <c r="N619" i="45"/>
  <c r="M619" i="45"/>
  <c r="L619" i="45"/>
  <c r="K619" i="45"/>
  <c r="J619" i="45"/>
  <c r="X618" i="45"/>
  <c r="Y618" i="45" s="1"/>
  <c r="W618" i="45"/>
  <c r="V618" i="45"/>
  <c r="U618" i="45"/>
  <c r="Q618" i="45"/>
  <c r="R618" i="45" s="1"/>
  <c r="P618" i="45"/>
  <c r="N618" i="45"/>
  <c r="M618" i="45"/>
  <c r="L618" i="45"/>
  <c r="K618" i="45"/>
  <c r="J618" i="45"/>
  <c r="X617" i="45"/>
  <c r="W617" i="45"/>
  <c r="V617" i="45"/>
  <c r="Y617" i="45" s="1"/>
  <c r="U617" i="45"/>
  <c r="Q617" i="45"/>
  <c r="R617" i="45" s="1"/>
  <c r="P617" i="45"/>
  <c r="N617" i="45"/>
  <c r="M617" i="45"/>
  <c r="L617" i="45"/>
  <c r="K617" i="45"/>
  <c r="J617" i="45"/>
  <c r="X616" i="45"/>
  <c r="W616" i="45"/>
  <c r="Y616" i="45" s="1"/>
  <c r="V616" i="45"/>
  <c r="U616" i="45"/>
  <c r="Q616" i="45"/>
  <c r="R616" i="45" s="1"/>
  <c r="P616" i="45"/>
  <c r="N616" i="45"/>
  <c r="M616" i="45"/>
  <c r="L616" i="45"/>
  <c r="K616" i="45"/>
  <c r="J616" i="45"/>
  <c r="Y615" i="45"/>
  <c r="X615" i="45"/>
  <c r="W615" i="45"/>
  <c r="V615" i="45"/>
  <c r="U615" i="45"/>
  <c r="Q615" i="45"/>
  <c r="R615" i="45" s="1"/>
  <c r="P615" i="45"/>
  <c r="N615" i="45"/>
  <c r="M615" i="45"/>
  <c r="L615" i="45"/>
  <c r="K615" i="45"/>
  <c r="J615" i="45"/>
  <c r="X614" i="45"/>
  <c r="W614" i="45"/>
  <c r="V614" i="45"/>
  <c r="Y614" i="45" s="1"/>
  <c r="U614" i="45"/>
  <c r="Q614" i="45"/>
  <c r="R614" i="45" s="1"/>
  <c r="P614" i="45"/>
  <c r="N614" i="45"/>
  <c r="M614" i="45"/>
  <c r="L614" i="45"/>
  <c r="K614" i="45"/>
  <c r="J614" i="45"/>
  <c r="Y613" i="45"/>
  <c r="X613" i="45"/>
  <c r="W613" i="45"/>
  <c r="V613" i="45"/>
  <c r="U613" i="45"/>
  <c r="Q613" i="45"/>
  <c r="R613" i="45" s="1"/>
  <c r="P613" i="45"/>
  <c r="N613" i="45"/>
  <c r="M613" i="45"/>
  <c r="L613" i="45"/>
  <c r="K613" i="45"/>
  <c r="J613" i="45"/>
  <c r="X612" i="45"/>
  <c r="W612" i="45"/>
  <c r="V612" i="45"/>
  <c r="Y612" i="45" s="1"/>
  <c r="U612" i="45"/>
  <c r="Q612" i="45"/>
  <c r="R612" i="45" s="1"/>
  <c r="P612" i="45"/>
  <c r="N612" i="45"/>
  <c r="M612" i="45"/>
  <c r="L612" i="45"/>
  <c r="K612" i="45"/>
  <c r="J612" i="45"/>
  <c r="X611" i="45"/>
  <c r="W611" i="45"/>
  <c r="V611" i="45"/>
  <c r="Y611" i="45" s="1"/>
  <c r="U611" i="45"/>
  <c r="Q611" i="45"/>
  <c r="R611" i="45" s="1"/>
  <c r="P611" i="45"/>
  <c r="N611" i="45"/>
  <c r="M611" i="45"/>
  <c r="L611" i="45"/>
  <c r="K611" i="45"/>
  <c r="J611" i="45"/>
  <c r="X610" i="45"/>
  <c r="Y610" i="45" s="1"/>
  <c r="W610" i="45"/>
  <c r="V610" i="45"/>
  <c r="U610" i="45"/>
  <c r="Q610" i="45"/>
  <c r="R610" i="45" s="1"/>
  <c r="P610" i="45"/>
  <c r="N610" i="45"/>
  <c r="M610" i="45"/>
  <c r="L610" i="45"/>
  <c r="K610" i="45"/>
  <c r="J610" i="45"/>
  <c r="X609" i="45"/>
  <c r="W609" i="45"/>
  <c r="V609" i="45"/>
  <c r="Y609" i="45" s="1"/>
  <c r="U609" i="45"/>
  <c r="Q609" i="45"/>
  <c r="R609" i="45" s="1"/>
  <c r="P609" i="45"/>
  <c r="N609" i="45"/>
  <c r="M609" i="45"/>
  <c r="L609" i="45"/>
  <c r="K609" i="45"/>
  <c r="J609" i="45"/>
  <c r="X608" i="45"/>
  <c r="W608" i="45"/>
  <c r="Y608" i="45" s="1"/>
  <c r="V608" i="45"/>
  <c r="U608" i="45"/>
  <c r="Q608" i="45"/>
  <c r="R608" i="45" s="1"/>
  <c r="P608" i="45"/>
  <c r="N608" i="45"/>
  <c r="M608" i="45"/>
  <c r="L608" i="45"/>
  <c r="K608" i="45"/>
  <c r="J608" i="45"/>
  <c r="Y607" i="45"/>
  <c r="X607" i="45"/>
  <c r="W607" i="45"/>
  <c r="V607" i="45"/>
  <c r="U607" i="45"/>
  <c r="Q607" i="45"/>
  <c r="R607" i="45" s="1"/>
  <c r="P607" i="45"/>
  <c r="N607" i="45"/>
  <c r="M607" i="45"/>
  <c r="L607" i="45"/>
  <c r="K607" i="45"/>
  <c r="J607" i="45"/>
  <c r="X606" i="45"/>
  <c r="W606" i="45"/>
  <c r="V606" i="45"/>
  <c r="Y606" i="45" s="1"/>
  <c r="U606" i="45"/>
  <c r="Q606" i="45"/>
  <c r="R606" i="45" s="1"/>
  <c r="P606" i="45"/>
  <c r="N606" i="45"/>
  <c r="M606" i="45"/>
  <c r="L606" i="45"/>
  <c r="K606" i="45"/>
  <c r="J606" i="45"/>
  <c r="Y605" i="45"/>
  <c r="X605" i="45"/>
  <c r="W605" i="45"/>
  <c r="V605" i="45"/>
  <c r="U605" i="45"/>
  <c r="Q605" i="45"/>
  <c r="R605" i="45" s="1"/>
  <c r="P605" i="45"/>
  <c r="N605" i="45"/>
  <c r="M605" i="45"/>
  <c r="L605" i="45"/>
  <c r="K605" i="45"/>
  <c r="J605" i="45"/>
  <c r="X604" i="45"/>
  <c r="W604" i="45"/>
  <c r="V604" i="45"/>
  <c r="Y604" i="45" s="1"/>
  <c r="U604" i="45"/>
  <c r="Q604" i="45"/>
  <c r="R604" i="45" s="1"/>
  <c r="P604" i="45"/>
  <c r="N604" i="45"/>
  <c r="M604" i="45"/>
  <c r="L604" i="45"/>
  <c r="K604" i="45"/>
  <c r="J604" i="45"/>
  <c r="X603" i="45"/>
  <c r="W603" i="45"/>
  <c r="V603" i="45"/>
  <c r="Y603" i="45" s="1"/>
  <c r="U603" i="45"/>
  <c r="Q603" i="45"/>
  <c r="R603" i="45" s="1"/>
  <c r="P603" i="45"/>
  <c r="N603" i="45"/>
  <c r="M603" i="45"/>
  <c r="L603" i="45"/>
  <c r="K603" i="45"/>
  <c r="J603" i="45"/>
  <c r="X602" i="45"/>
  <c r="Y602" i="45" s="1"/>
  <c r="W602" i="45"/>
  <c r="V602" i="45"/>
  <c r="U602" i="45"/>
  <c r="Q602" i="45"/>
  <c r="R602" i="45" s="1"/>
  <c r="P602" i="45"/>
  <c r="N602" i="45"/>
  <c r="M602" i="45"/>
  <c r="L602" i="45"/>
  <c r="K602" i="45"/>
  <c r="J602" i="45"/>
  <c r="X601" i="45"/>
  <c r="W601" i="45"/>
  <c r="V601" i="45"/>
  <c r="Y601" i="45" s="1"/>
  <c r="U601" i="45"/>
  <c r="Q601" i="45"/>
  <c r="R601" i="45" s="1"/>
  <c r="P601" i="45"/>
  <c r="N601" i="45"/>
  <c r="M601" i="45"/>
  <c r="L601" i="45"/>
  <c r="K601" i="45"/>
  <c r="J601" i="45"/>
  <c r="X600" i="45"/>
  <c r="W600" i="45"/>
  <c r="Y600" i="45" s="1"/>
  <c r="V600" i="45"/>
  <c r="U600" i="45"/>
  <c r="Q600" i="45"/>
  <c r="R600" i="45" s="1"/>
  <c r="P600" i="45"/>
  <c r="N600" i="45"/>
  <c r="M600" i="45"/>
  <c r="L600" i="45"/>
  <c r="K600" i="45"/>
  <c r="J600" i="45"/>
  <c r="Y599" i="45"/>
  <c r="X599" i="45"/>
  <c r="W599" i="45"/>
  <c r="V599" i="45"/>
  <c r="U599" i="45"/>
  <c r="Q599" i="45"/>
  <c r="R599" i="45" s="1"/>
  <c r="P599" i="45"/>
  <c r="N599" i="45"/>
  <c r="M599" i="45"/>
  <c r="L599" i="45"/>
  <c r="K599" i="45"/>
  <c r="J599" i="45"/>
  <c r="X598" i="45"/>
  <c r="W598" i="45"/>
  <c r="V598" i="45"/>
  <c r="Y598" i="45" s="1"/>
  <c r="U598" i="45"/>
  <c r="Q598" i="45"/>
  <c r="R598" i="45" s="1"/>
  <c r="P598" i="45"/>
  <c r="N598" i="45"/>
  <c r="M598" i="45"/>
  <c r="L598" i="45"/>
  <c r="K598" i="45"/>
  <c r="J598" i="45"/>
  <c r="Y597" i="45"/>
  <c r="X597" i="45"/>
  <c r="W597" i="45"/>
  <c r="V597" i="45"/>
  <c r="U597" i="45"/>
  <c r="Q597" i="45"/>
  <c r="R597" i="45" s="1"/>
  <c r="P597" i="45"/>
  <c r="N597" i="45"/>
  <c r="M597" i="45"/>
  <c r="L597" i="45"/>
  <c r="K597" i="45"/>
  <c r="J597" i="45"/>
  <c r="X596" i="45"/>
  <c r="W596" i="45"/>
  <c r="V596" i="45"/>
  <c r="Y596" i="45" s="1"/>
  <c r="U596" i="45"/>
  <c r="Q596" i="45"/>
  <c r="R596" i="45" s="1"/>
  <c r="P596" i="45"/>
  <c r="N596" i="45"/>
  <c r="M596" i="45"/>
  <c r="L596" i="45"/>
  <c r="K596" i="45"/>
  <c r="J596" i="45"/>
  <c r="X595" i="45"/>
  <c r="W595" i="45"/>
  <c r="V595" i="45"/>
  <c r="Y595" i="45" s="1"/>
  <c r="U595" i="45"/>
  <c r="Q595" i="45"/>
  <c r="R595" i="45" s="1"/>
  <c r="P595" i="45"/>
  <c r="N595" i="45"/>
  <c r="M595" i="45"/>
  <c r="L595" i="45"/>
  <c r="K595" i="45"/>
  <c r="J595" i="45"/>
  <c r="X594" i="45"/>
  <c r="Y594" i="45" s="1"/>
  <c r="W594" i="45"/>
  <c r="V594" i="45"/>
  <c r="U594" i="45"/>
  <c r="Q594" i="45"/>
  <c r="R594" i="45" s="1"/>
  <c r="P594" i="45"/>
  <c r="N594" i="45"/>
  <c r="M594" i="45"/>
  <c r="L594" i="45"/>
  <c r="K594" i="45"/>
  <c r="J594" i="45"/>
  <c r="X593" i="45"/>
  <c r="W593" i="45"/>
  <c r="V593" i="45"/>
  <c r="Y593" i="45" s="1"/>
  <c r="U593" i="45"/>
  <c r="Q593" i="45"/>
  <c r="R593" i="45" s="1"/>
  <c r="P593" i="45"/>
  <c r="N593" i="45"/>
  <c r="M593" i="45"/>
  <c r="L593" i="45"/>
  <c r="K593" i="45"/>
  <c r="J593" i="45"/>
  <c r="X592" i="45"/>
  <c r="W592" i="45"/>
  <c r="Y592" i="45" s="1"/>
  <c r="V592" i="45"/>
  <c r="U592" i="45"/>
  <c r="Q592" i="45"/>
  <c r="R592" i="45" s="1"/>
  <c r="P592" i="45"/>
  <c r="N592" i="45"/>
  <c r="M592" i="45"/>
  <c r="L592" i="45"/>
  <c r="K592" i="45"/>
  <c r="J592" i="45"/>
  <c r="Y591" i="45"/>
  <c r="X591" i="45"/>
  <c r="W591" i="45"/>
  <c r="V591" i="45"/>
  <c r="U591" i="45"/>
  <c r="Q591" i="45"/>
  <c r="R591" i="45" s="1"/>
  <c r="P591" i="45"/>
  <c r="N591" i="45"/>
  <c r="M591" i="45"/>
  <c r="L591" i="45"/>
  <c r="K591" i="45"/>
  <c r="J591" i="45"/>
  <c r="X590" i="45"/>
  <c r="W590" i="45"/>
  <c r="V590" i="45"/>
  <c r="Y590" i="45" s="1"/>
  <c r="U590" i="45"/>
  <c r="Q590" i="45"/>
  <c r="R590" i="45" s="1"/>
  <c r="P590" i="45"/>
  <c r="N590" i="45"/>
  <c r="M590" i="45"/>
  <c r="L590" i="45"/>
  <c r="K590" i="45"/>
  <c r="J590" i="45"/>
  <c r="Y589" i="45"/>
  <c r="X589" i="45"/>
  <c r="W589" i="45"/>
  <c r="V589" i="45"/>
  <c r="U589" i="45"/>
  <c r="Q589" i="45"/>
  <c r="R589" i="45" s="1"/>
  <c r="P589" i="45"/>
  <c r="N589" i="45"/>
  <c r="M589" i="45"/>
  <c r="L589" i="45"/>
  <c r="K589" i="45"/>
  <c r="J589" i="45"/>
  <c r="X588" i="45"/>
  <c r="W588" i="45"/>
  <c r="V588" i="45"/>
  <c r="Y588" i="45" s="1"/>
  <c r="U588" i="45"/>
  <c r="Q588" i="45"/>
  <c r="R588" i="45" s="1"/>
  <c r="P588" i="45"/>
  <c r="N588" i="45"/>
  <c r="M588" i="45"/>
  <c r="L588" i="45"/>
  <c r="K588" i="45"/>
  <c r="J588" i="45"/>
  <c r="X587" i="45"/>
  <c r="W587" i="45"/>
  <c r="V587" i="45"/>
  <c r="Y587" i="45" s="1"/>
  <c r="U587" i="45"/>
  <c r="Q587" i="45"/>
  <c r="R587" i="45" s="1"/>
  <c r="P587" i="45"/>
  <c r="N587" i="45"/>
  <c r="M587" i="45"/>
  <c r="L587" i="45"/>
  <c r="K587" i="45"/>
  <c r="J587" i="45"/>
  <c r="Y586" i="45"/>
  <c r="X586" i="45"/>
  <c r="W586" i="45"/>
  <c r="V586" i="45"/>
  <c r="U586" i="45"/>
  <c r="Q586" i="45"/>
  <c r="R586" i="45" s="1"/>
  <c r="P586" i="45"/>
  <c r="N586" i="45"/>
  <c r="M586" i="45"/>
  <c r="L586" i="45"/>
  <c r="K586" i="45"/>
  <c r="J586" i="45"/>
  <c r="Y585" i="45"/>
  <c r="X585" i="45"/>
  <c r="W585" i="45"/>
  <c r="V585" i="45"/>
  <c r="U585" i="45"/>
  <c r="S585" i="45"/>
  <c r="Q585" i="45"/>
  <c r="R585" i="45" s="1"/>
  <c r="P585" i="45"/>
  <c r="N585" i="45"/>
  <c r="M585" i="45"/>
  <c r="L585" i="45"/>
  <c r="K585" i="45"/>
  <c r="J585" i="45"/>
  <c r="X584" i="45"/>
  <c r="W584" i="45"/>
  <c r="V584" i="45"/>
  <c r="Y584" i="45" s="1"/>
  <c r="U584" i="45"/>
  <c r="Q584" i="45"/>
  <c r="R584" i="45" s="1"/>
  <c r="P584" i="45"/>
  <c r="N584" i="45"/>
  <c r="M584" i="45"/>
  <c r="L584" i="45"/>
  <c r="K584" i="45"/>
  <c r="J584" i="45"/>
  <c r="X583" i="45"/>
  <c r="W583" i="45"/>
  <c r="V583" i="45"/>
  <c r="Y583" i="45" s="1"/>
  <c r="U583" i="45"/>
  <c r="T583" i="45"/>
  <c r="S583" i="45"/>
  <c r="Q583" i="45"/>
  <c r="R583" i="45" s="1"/>
  <c r="P583" i="45"/>
  <c r="N583" i="45"/>
  <c r="M583" i="45"/>
  <c r="L583" i="45"/>
  <c r="K583" i="45"/>
  <c r="J583" i="45"/>
  <c r="X582" i="45"/>
  <c r="W582" i="45"/>
  <c r="V582" i="45"/>
  <c r="Y582" i="45" s="1"/>
  <c r="U582" i="45"/>
  <c r="S582" i="45"/>
  <c r="Q582" i="45"/>
  <c r="R582" i="45" s="1"/>
  <c r="T582" i="45" s="1"/>
  <c r="P582" i="45"/>
  <c r="N582" i="45"/>
  <c r="M582" i="45"/>
  <c r="L582" i="45"/>
  <c r="K582" i="45"/>
  <c r="J582" i="45"/>
  <c r="X581" i="45"/>
  <c r="W581" i="45"/>
  <c r="Y581" i="45" s="1"/>
  <c r="V581" i="45"/>
  <c r="U581" i="45"/>
  <c r="Q581" i="45"/>
  <c r="R581" i="45" s="1"/>
  <c r="S581" i="45" s="1"/>
  <c r="T581" i="45" s="1"/>
  <c r="P581" i="45"/>
  <c r="N581" i="45"/>
  <c r="M581" i="45"/>
  <c r="L581" i="45"/>
  <c r="K581" i="45"/>
  <c r="J581" i="45"/>
  <c r="Y580" i="45"/>
  <c r="X580" i="45"/>
  <c r="W580" i="45"/>
  <c r="V580" i="45"/>
  <c r="U580" i="45"/>
  <c r="S580" i="45"/>
  <c r="T580" i="45" s="1"/>
  <c r="Q580" i="45"/>
  <c r="R580" i="45" s="1"/>
  <c r="P580" i="45"/>
  <c r="N580" i="45"/>
  <c r="M580" i="45"/>
  <c r="L580" i="45"/>
  <c r="K580" i="45"/>
  <c r="J580" i="45"/>
  <c r="X579" i="45"/>
  <c r="Y579" i="45" s="1"/>
  <c r="W579" i="45"/>
  <c r="V579" i="45"/>
  <c r="U579" i="45"/>
  <c r="Q579" i="45"/>
  <c r="R579" i="45" s="1"/>
  <c r="P579" i="45"/>
  <c r="N579" i="45"/>
  <c r="M579" i="45"/>
  <c r="L579" i="45"/>
  <c r="K579" i="45"/>
  <c r="J579" i="45"/>
  <c r="Y578" i="45"/>
  <c r="X578" i="45"/>
  <c r="W578" i="45"/>
  <c r="V578" i="45"/>
  <c r="U578" i="45"/>
  <c r="Q578" i="45"/>
  <c r="R578" i="45" s="1"/>
  <c r="S578" i="45" s="1"/>
  <c r="T578" i="45" s="1"/>
  <c r="P578" i="45"/>
  <c r="N578" i="45"/>
  <c r="M578" i="45"/>
  <c r="L578" i="45"/>
  <c r="K578" i="45"/>
  <c r="J578" i="45"/>
  <c r="X577" i="45"/>
  <c r="W577" i="45"/>
  <c r="V577" i="45"/>
  <c r="Y577" i="45" s="1"/>
  <c r="U577" i="45"/>
  <c r="S577" i="45"/>
  <c r="T577" i="45" s="1"/>
  <c r="Q577" i="45"/>
  <c r="R577" i="45" s="1"/>
  <c r="P577" i="45"/>
  <c r="N577" i="45"/>
  <c r="M577" i="45"/>
  <c r="L577" i="45"/>
  <c r="K577" i="45"/>
  <c r="J577" i="45"/>
  <c r="X576" i="45"/>
  <c r="W576" i="45"/>
  <c r="V576" i="45"/>
  <c r="Y576" i="45" s="1"/>
  <c r="U576" i="45"/>
  <c r="Q576" i="45"/>
  <c r="R576" i="45" s="1"/>
  <c r="P576" i="45"/>
  <c r="N576" i="45"/>
  <c r="M576" i="45"/>
  <c r="L576" i="45"/>
  <c r="K576" i="45"/>
  <c r="J576" i="45"/>
  <c r="X575" i="45"/>
  <c r="W575" i="45"/>
  <c r="V575" i="45"/>
  <c r="Y575" i="45" s="1"/>
  <c r="U575" i="45"/>
  <c r="T575" i="45"/>
  <c r="S575" i="45"/>
  <c r="Q575" i="45"/>
  <c r="R575" i="45" s="1"/>
  <c r="P575" i="45"/>
  <c r="N575" i="45"/>
  <c r="M575" i="45"/>
  <c r="L575" i="45"/>
  <c r="K575" i="45"/>
  <c r="J575" i="45"/>
  <c r="X574" i="45"/>
  <c r="W574" i="45"/>
  <c r="V574" i="45"/>
  <c r="Y574" i="45" s="1"/>
  <c r="U574" i="45"/>
  <c r="S574" i="45"/>
  <c r="Q574" i="45"/>
  <c r="R574" i="45" s="1"/>
  <c r="T574" i="45" s="1"/>
  <c r="P574" i="45"/>
  <c r="N574" i="45"/>
  <c r="M574" i="45"/>
  <c r="L574" i="45"/>
  <c r="K574" i="45"/>
  <c r="J574" i="45"/>
  <c r="X573" i="45"/>
  <c r="W573" i="45"/>
  <c r="Y573" i="45" s="1"/>
  <c r="V573" i="45"/>
  <c r="U573" i="45"/>
  <c r="Q573" i="45"/>
  <c r="R573" i="45" s="1"/>
  <c r="S573" i="45" s="1"/>
  <c r="T573" i="45" s="1"/>
  <c r="P573" i="45"/>
  <c r="N573" i="45"/>
  <c r="M573" i="45"/>
  <c r="L573" i="45"/>
  <c r="K573" i="45"/>
  <c r="J573" i="45"/>
  <c r="Y572" i="45"/>
  <c r="X572" i="45"/>
  <c r="W572" i="45"/>
  <c r="V572" i="45"/>
  <c r="U572" i="45"/>
  <c r="S572" i="45"/>
  <c r="T572" i="45" s="1"/>
  <c r="Q572" i="45"/>
  <c r="R572" i="45" s="1"/>
  <c r="P572" i="45"/>
  <c r="N572" i="45"/>
  <c r="M572" i="45"/>
  <c r="L572" i="45"/>
  <c r="K572" i="45"/>
  <c r="J572" i="45"/>
  <c r="X571" i="45"/>
  <c r="Y571" i="45" s="1"/>
  <c r="W571" i="45"/>
  <c r="V571" i="45"/>
  <c r="U571" i="45"/>
  <c r="Q571" i="45"/>
  <c r="R571" i="45" s="1"/>
  <c r="P571" i="45"/>
  <c r="N571" i="45"/>
  <c r="M571" i="45"/>
  <c r="L571" i="45"/>
  <c r="K571" i="45"/>
  <c r="J571" i="45"/>
  <c r="Y570" i="45"/>
  <c r="X570" i="45"/>
  <c r="W570" i="45"/>
  <c r="V570" i="45"/>
  <c r="U570" i="45"/>
  <c r="Q570" i="45"/>
  <c r="R570" i="45" s="1"/>
  <c r="S570" i="45" s="1"/>
  <c r="T570" i="45" s="1"/>
  <c r="P570" i="45"/>
  <c r="N570" i="45"/>
  <c r="M570" i="45"/>
  <c r="L570" i="45"/>
  <c r="K570" i="45"/>
  <c r="J570" i="45"/>
  <c r="X569" i="45"/>
  <c r="W569" i="45"/>
  <c r="V569" i="45"/>
  <c r="Y569" i="45" s="1"/>
  <c r="U569" i="45"/>
  <c r="S569" i="45"/>
  <c r="T569" i="45" s="1"/>
  <c r="Q569" i="45"/>
  <c r="R569" i="45" s="1"/>
  <c r="P569" i="45"/>
  <c r="N569" i="45"/>
  <c r="M569" i="45"/>
  <c r="L569" i="45"/>
  <c r="K569" i="45"/>
  <c r="J569" i="45"/>
  <c r="X568" i="45"/>
  <c r="W568" i="45"/>
  <c r="V568" i="45"/>
  <c r="Y568" i="45" s="1"/>
  <c r="U568" i="45"/>
  <c r="Q568" i="45"/>
  <c r="R568" i="45" s="1"/>
  <c r="P568" i="45"/>
  <c r="N568" i="45"/>
  <c r="M568" i="45"/>
  <c r="L568" i="45"/>
  <c r="K568" i="45"/>
  <c r="J568" i="45"/>
  <c r="X567" i="45"/>
  <c r="W567" i="45"/>
  <c r="V567" i="45"/>
  <c r="Y567" i="45" s="1"/>
  <c r="U567" i="45"/>
  <c r="T567" i="45"/>
  <c r="S567" i="45"/>
  <c r="Q567" i="45"/>
  <c r="R567" i="45" s="1"/>
  <c r="P567" i="45"/>
  <c r="N567" i="45"/>
  <c r="M567" i="45"/>
  <c r="L567" i="45"/>
  <c r="K567" i="45"/>
  <c r="J567" i="45"/>
  <c r="X566" i="45"/>
  <c r="W566" i="45"/>
  <c r="V566" i="45"/>
  <c r="Y566" i="45" s="1"/>
  <c r="U566" i="45"/>
  <c r="S566" i="45"/>
  <c r="Q566" i="45"/>
  <c r="R566" i="45" s="1"/>
  <c r="T566" i="45" s="1"/>
  <c r="P566" i="45"/>
  <c r="N566" i="45"/>
  <c r="M566" i="45"/>
  <c r="L566" i="45"/>
  <c r="K566" i="45"/>
  <c r="J566" i="45"/>
  <c r="X565" i="45"/>
  <c r="W565" i="45"/>
  <c r="Y565" i="45" s="1"/>
  <c r="V565" i="45"/>
  <c r="U565" i="45"/>
  <c r="Q565" i="45"/>
  <c r="R565" i="45" s="1"/>
  <c r="S565" i="45" s="1"/>
  <c r="T565" i="45" s="1"/>
  <c r="P565" i="45"/>
  <c r="N565" i="45"/>
  <c r="M565" i="45"/>
  <c r="L565" i="45"/>
  <c r="K565" i="45"/>
  <c r="J565" i="45"/>
  <c r="Y564" i="45"/>
  <c r="X564" i="45"/>
  <c r="W564" i="45"/>
  <c r="V564" i="45"/>
  <c r="U564" i="45"/>
  <c r="S564" i="45"/>
  <c r="T564" i="45" s="1"/>
  <c r="Q564" i="45"/>
  <c r="R564" i="45" s="1"/>
  <c r="P564" i="45"/>
  <c r="N564" i="45"/>
  <c r="M564" i="45"/>
  <c r="L564" i="45"/>
  <c r="K564" i="45"/>
  <c r="J564" i="45"/>
  <c r="X563" i="45"/>
  <c r="Y563" i="45" s="1"/>
  <c r="W563" i="45"/>
  <c r="V563" i="45"/>
  <c r="U563" i="45"/>
  <c r="Q563" i="45"/>
  <c r="R563" i="45" s="1"/>
  <c r="P563" i="45"/>
  <c r="N563" i="45"/>
  <c r="M563" i="45"/>
  <c r="L563" i="45"/>
  <c r="K563" i="45"/>
  <c r="J563" i="45"/>
  <c r="Y562" i="45"/>
  <c r="X562" i="45"/>
  <c r="W562" i="45"/>
  <c r="V562" i="45"/>
  <c r="U562" i="45"/>
  <c r="Q562" i="45"/>
  <c r="R562" i="45" s="1"/>
  <c r="S562" i="45" s="1"/>
  <c r="T562" i="45" s="1"/>
  <c r="P562" i="45"/>
  <c r="N562" i="45"/>
  <c r="M562" i="45"/>
  <c r="L562" i="45"/>
  <c r="K562" i="45"/>
  <c r="J562" i="45"/>
  <c r="X561" i="45"/>
  <c r="W561" i="45"/>
  <c r="V561" i="45"/>
  <c r="Y561" i="45" s="1"/>
  <c r="U561" i="45"/>
  <c r="S561" i="45"/>
  <c r="T561" i="45" s="1"/>
  <c r="Q561" i="45"/>
  <c r="R561" i="45" s="1"/>
  <c r="P561" i="45"/>
  <c r="N561" i="45"/>
  <c r="M561" i="45"/>
  <c r="L561" i="45"/>
  <c r="K561" i="45"/>
  <c r="J561" i="45"/>
  <c r="X560" i="45"/>
  <c r="W560" i="45"/>
  <c r="V560" i="45"/>
  <c r="Y560" i="45" s="1"/>
  <c r="U560" i="45"/>
  <c r="Q560" i="45"/>
  <c r="R560" i="45" s="1"/>
  <c r="P560" i="45"/>
  <c r="N560" i="45"/>
  <c r="M560" i="45"/>
  <c r="L560" i="45"/>
  <c r="K560" i="45"/>
  <c r="J560" i="45"/>
  <c r="X559" i="45"/>
  <c r="W559" i="45"/>
  <c r="V559" i="45"/>
  <c r="Y559" i="45" s="1"/>
  <c r="U559" i="45"/>
  <c r="T559" i="45"/>
  <c r="S559" i="45"/>
  <c r="Q559" i="45"/>
  <c r="R559" i="45" s="1"/>
  <c r="P559" i="45"/>
  <c r="N559" i="45"/>
  <c r="M559" i="45"/>
  <c r="L559" i="45"/>
  <c r="K559" i="45"/>
  <c r="J559" i="45"/>
  <c r="X558" i="45"/>
  <c r="W558" i="45"/>
  <c r="V558" i="45"/>
  <c r="Y558" i="45" s="1"/>
  <c r="U558" i="45"/>
  <c r="S558" i="45"/>
  <c r="Q558" i="45"/>
  <c r="R558" i="45" s="1"/>
  <c r="T558" i="45" s="1"/>
  <c r="P558" i="45"/>
  <c r="N558" i="45"/>
  <c r="M558" i="45"/>
  <c r="L558" i="45"/>
  <c r="K558" i="45"/>
  <c r="J558" i="45"/>
  <c r="X557" i="45"/>
  <c r="W557" i="45"/>
  <c r="Y557" i="45" s="1"/>
  <c r="V557" i="45"/>
  <c r="U557" i="45"/>
  <c r="Q557" i="45"/>
  <c r="R557" i="45" s="1"/>
  <c r="S557" i="45" s="1"/>
  <c r="T557" i="45" s="1"/>
  <c r="P557" i="45"/>
  <c r="N557" i="45"/>
  <c r="M557" i="45"/>
  <c r="L557" i="45"/>
  <c r="K557" i="45"/>
  <c r="J557" i="45"/>
  <c r="Y556" i="45"/>
  <c r="X556" i="45"/>
  <c r="W556" i="45"/>
  <c r="V556" i="45"/>
  <c r="U556" i="45"/>
  <c r="S556" i="45"/>
  <c r="T556" i="45" s="1"/>
  <c r="Q556" i="45"/>
  <c r="R556" i="45" s="1"/>
  <c r="P556" i="45"/>
  <c r="N556" i="45"/>
  <c r="M556" i="45"/>
  <c r="L556" i="45"/>
  <c r="K556" i="45"/>
  <c r="J556" i="45"/>
  <c r="X555" i="45"/>
  <c r="Y555" i="45" s="1"/>
  <c r="W555" i="45"/>
  <c r="V555" i="45"/>
  <c r="U555" i="45"/>
  <c r="Q555" i="45"/>
  <c r="R555" i="45" s="1"/>
  <c r="P555" i="45"/>
  <c r="N555" i="45"/>
  <c r="M555" i="45"/>
  <c r="L555" i="45"/>
  <c r="K555" i="45"/>
  <c r="J555" i="45"/>
  <c r="Y554" i="45"/>
  <c r="X554" i="45"/>
  <c r="W554" i="45"/>
  <c r="V554" i="45"/>
  <c r="U554" i="45"/>
  <c r="Q554" i="45"/>
  <c r="R554" i="45" s="1"/>
  <c r="S554" i="45" s="1"/>
  <c r="T554" i="45" s="1"/>
  <c r="P554" i="45"/>
  <c r="N554" i="45"/>
  <c r="M554" i="45"/>
  <c r="L554" i="45"/>
  <c r="K554" i="45"/>
  <c r="J554" i="45"/>
  <c r="X553" i="45"/>
  <c r="W553" i="45"/>
  <c r="V553" i="45"/>
  <c r="Y553" i="45" s="1"/>
  <c r="U553" i="45"/>
  <c r="S553" i="45"/>
  <c r="T553" i="45" s="1"/>
  <c r="Q553" i="45"/>
  <c r="R553" i="45" s="1"/>
  <c r="P553" i="45"/>
  <c r="N553" i="45"/>
  <c r="M553" i="45"/>
  <c r="L553" i="45"/>
  <c r="K553" i="45"/>
  <c r="J553" i="45"/>
  <c r="X552" i="45"/>
  <c r="W552" i="45"/>
  <c r="V552" i="45"/>
  <c r="Y552" i="45" s="1"/>
  <c r="U552" i="45"/>
  <c r="Q552" i="45"/>
  <c r="R552" i="45" s="1"/>
  <c r="P552" i="45"/>
  <c r="N552" i="45"/>
  <c r="M552" i="45"/>
  <c r="L552" i="45"/>
  <c r="K552" i="45"/>
  <c r="J552" i="45"/>
  <c r="X551" i="45"/>
  <c r="W551" i="45"/>
  <c r="V551" i="45"/>
  <c r="Y551" i="45" s="1"/>
  <c r="U551" i="45"/>
  <c r="T551" i="45"/>
  <c r="S551" i="45"/>
  <c r="Q551" i="45"/>
  <c r="R551" i="45" s="1"/>
  <c r="P551" i="45"/>
  <c r="N551" i="45"/>
  <c r="M551" i="45"/>
  <c r="L551" i="45"/>
  <c r="K551" i="45"/>
  <c r="J551" i="45"/>
  <c r="X550" i="45"/>
  <c r="W550" i="45"/>
  <c r="V550" i="45"/>
  <c r="Y550" i="45" s="1"/>
  <c r="U550" i="45"/>
  <c r="S550" i="45"/>
  <c r="Q550" i="45"/>
  <c r="R550" i="45" s="1"/>
  <c r="T550" i="45" s="1"/>
  <c r="P550" i="45"/>
  <c r="N550" i="45"/>
  <c r="M550" i="45"/>
  <c r="L550" i="45"/>
  <c r="K550" i="45"/>
  <c r="J550" i="45"/>
  <c r="X549" i="45"/>
  <c r="W549" i="45"/>
  <c r="Y549" i="45" s="1"/>
  <c r="V549" i="45"/>
  <c r="U549" i="45"/>
  <c r="Q549" i="45"/>
  <c r="R549" i="45" s="1"/>
  <c r="S549" i="45" s="1"/>
  <c r="T549" i="45" s="1"/>
  <c r="P549" i="45"/>
  <c r="N549" i="45"/>
  <c r="M549" i="45"/>
  <c r="L549" i="45"/>
  <c r="K549" i="45"/>
  <c r="J549" i="45"/>
  <c r="Y548" i="45"/>
  <c r="X548" i="45"/>
  <c r="W548" i="45"/>
  <c r="V548" i="45"/>
  <c r="U548" i="45"/>
  <c r="S548" i="45"/>
  <c r="T548" i="45" s="1"/>
  <c r="Q548" i="45"/>
  <c r="R548" i="45" s="1"/>
  <c r="P548" i="45"/>
  <c r="N548" i="45"/>
  <c r="M548" i="45"/>
  <c r="L548" i="45"/>
  <c r="K548" i="45"/>
  <c r="J548" i="45"/>
  <c r="X547" i="45"/>
  <c r="Y547" i="45" s="1"/>
  <c r="W547" i="45"/>
  <c r="V547" i="45"/>
  <c r="U547" i="45"/>
  <c r="Q547" i="45"/>
  <c r="R547" i="45" s="1"/>
  <c r="P547" i="45"/>
  <c r="N547" i="45"/>
  <c r="M547" i="45"/>
  <c r="L547" i="45"/>
  <c r="K547" i="45"/>
  <c r="J547" i="45"/>
  <c r="Y546" i="45"/>
  <c r="X546" i="45"/>
  <c r="W546" i="45"/>
  <c r="V546" i="45"/>
  <c r="U546" i="45"/>
  <c r="Q546" i="45"/>
  <c r="R546" i="45" s="1"/>
  <c r="S546" i="45" s="1"/>
  <c r="T546" i="45" s="1"/>
  <c r="P546" i="45"/>
  <c r="N546" i="45"/>
  <c r="M546" i="45"/>
  <c r="L546" i="45"/>
  <c r="K546" i="45"/>
  <c r="J546" i="45"/>
  <c r="X545" i="45"/>
  <c r="W545" i="45"/>
  <c r="V545" i="45"/>
  <c r="Y545" i="45" s="1"/>
  <c r="U545" i="45"/>
  <c r="S545" i="45"/>
  <c r="T545" i="45" s="1"/>
  <c r="Q545" i="45"/>
  <c r="R545" i="45" s="1"/>
  <c r="P545" i="45"/>
  <c r="N545" i="45"/>
  <c r="M545" i="45"/>
  <c r="L545" i="45"/>
  <c r="K545" i="45"/>
  <c r="J545" i="45"/>
  <c r="X544" i="45"/>
  <c r="W544" i="45"/>
  <c r="V544" i="45"/>
  <c r="Y544" i="45" s="1"/>
  <c r="U544" i="45"/>
  <c r="Q544" i="45"/>
  <c r="R544" i="45" s="1"/>
  <c r="P544" i="45"/>
  <c r="N544" i="45"/>
  <c r="M544" i="45"/>
  <c r="L544" i="45"/>
  <c r="K544" i="45"/>
  <c r="J544" i="45"/>
  <c r="X543" i="45"/>
  <c r="W543" i="45"/>
  <c r="V543" i="45"/>
  <c r="Y543" i="45" s="1"/>
  <c r="U543" i="45"/>
  <c r="T543" i="45"/>
  <c r="S543" i="45"/>
  <c r="Q543" i="45"/>
  <c r="R543" i="45" s="1"/>
  <c r="P543" i="45"/>
  <c r="N543" i="45"/>
  <c r="M543" i="45"/>
  <c r="L543" i="45"/>
  <c r="K543" i="45"/>
  <c r="J543" i="45"/>
  <c r="X542" i="45"/>
  <c r="W542" i="45"/>
  <c r="V542" i="45"/>
  <c r="Y542" i="45" s="1"/>
  <c r="U542" i="45"/>
  <c r="S542" i="45"/>
  <c r="Q542" i="45"/>
  <c r="R542" i="45" s="1"/>
  <c r="T542" i="45" s="1"/>
  <c r="P542" i="45"/>
  <c r="N542" i="45"/>
  <c r="M542" i="45"/>
  <c r="L542" i="45"/>
  <c r="K542" i="45"/>
  <c r="J542" i="45"/>
  <c r="X541" i="45"/>
  <c r="W541" i="45"/>
  <c r="Y541" i="45" s="1"/>
  <c r="V541" i="45"/>
  <c r="U541" i="45"/>
  <c r="Q541" i="45"/>
  <c r="R541" i="45" s="1"/>
  <c r="S541" i="45" s="1"/>
  <c r="T541" i="45" s="1"/>
  <c r="P541" i="45"/>
  <c r="N541" i="45"/>
  <c r="M541" i="45"/>
  <c r="L541" i="45"/>
  <c r="K541" i="45"/>
  <c r="J541" i="45"/>
  <c r="Y540" i="45"/>
  <c r="X540" i="45"/>
  <c r="W540" i="45"/>
  <c r="V540" i="45"/>
  <c r="U540" i="45"/>
  <c r="S540" i="45"/>
  <c r="T540" i="45" s="1"/>
  <c r="Q540" i="45"/>
  <c r="R540" i="45" s="1"/>
  <c r="P540" i="45"/>
  <c r="N540" i="45"/>
  <c r="M540" i="45"/>
  <c r="L540" i="45"/>
  <c r="K540" i="45"/>
  <c r="J540" i="45"/>
  <c r="X539" i="45"/>
  <c r="Y539" i="45" s="1"/>
  <c r="W539" i="45"/>
  <c r="V539" i="45"/>
  <c r="U539" i="45"/>
  <c r="Q539" i="45"/>
  <c r="R539" i="45" s="1"/>
  <c r="P539" i="45"/>
  <c r="N539" i="45"/>
  <c r="M539" i="45"/>
  <c r="L539" i="45"/>
  <c r="K539" i="45"/>
  <c r="J539" i="45"/>
  <c r="Y538" i="45"/>
  <c r="X538" i="45"/>
  <c r="W538" i="45"/>
  <c r="V538" i="45"/>
  <c r="U538" i="45"/>
  <c r="Q538" i="45"/>
  <c r="R538" i="45" s="1"/>
  <c r="S538" i="45" s="1"/>
  <c r="T538" i="45" s="1"/>
  <c r="P538" i="45"/>
  <c r="N538" i="45"/>
  <c r="M538" i="45"/>
  <c r="L538" i="45"/>
  <c r="K538" i="45"/>
  <c r="J538" i="45"/>
  <c r="X537" i="45"/>
  <c r="W537" i="45"/>
  <c r="V537" i="45"/>
  <c r="Y537" i="45" s="1"/>
  <c r="U537" i="45"/>
  <c r="S537" i="45"/>
  <c r="T537" i="45" s="1"/>
  <c r="Q537" i="45"/>
  <c r="R537" i="45" s="1"/>
  <c r="P537" i="45"/>
  <c r="N537" i="45"/>
  <c r="M537" i="45"/>
  <c r="L537" i="45"/>
  <c r="K537" i="45"/>
  <c r="J537" i="45"/>
  <c r="X536" i="45"/>
  <c r="W536" i="45"/>
  <c r="V536" i="45"/>
  <c r="Y536" i="45" s="1"/>
  <c r="U536" i="45"/>
  <c r="Q536" i="45"/>
  <c r="R536" i="45" s="1"/>
  <c r="P536" i="45"/>
  <c r="N536" i="45"/>
  <c r="M536" i="45"/>
  <c r="L536" i="45"/>
  <c r="K536" i="45"/>
  <c r="J536" i="45"/>
  <c r="X535" i="45"/>
  <c r="W535" i="45"/>
  <c r="V535" i="45"/>
  <c r="Y535" i="45" s="1"/>
  <c r="U535" i="45"/>
  <c r="T535" i="45"/>
  <c r="S535" i="45"/>
  <c r="Q535" i="45"/>
  <c r="R535" i="45" s="1"/>
  <c r="P535" i="45"/>
  <c r="N535" i="45"/>
  <c r="M535" i="45"/>
  <c r="L535" i="45"/>
  <c r="K535" i="45"/>
  <c r="J535" i="45"/>
  <c r="X534" i="45"/>
  <c r="W534" i="45"/>
  <c r="V534" i="45"/>
  <c r="Y534" i="45" s="1"/>
  <c r="U534" i="45"/>
  <c r="S534" i="45"/>
  <c r="Q534" i="45"/>
  <c r="R534" i="45" s="1"/>
  <c r="T534" i="45" s="1"/>
  <c r="P534" i="45"/>
  <c r="N534" i="45"/>
  <c r="M534" i="45"/>
  <c r="L534" i="45"/>
  <c r="K534" i="45"/>
  <c r="J534" i="45"/>
  <c r="X533" i="45"/>
  <c r="W533" i="45"/>
  <c r="Y533" i="45" s="1"/>
  <c r="V533" i="45"/>
  <c r="U533" i="45"/>
  <c r="Q533" i="45"/>
  <c r="R533" i="45" s="1"/>
  <c r="S533" i="45" s="1"/>
  <c r="T533" i="45" s="1"/>
  <c r="P533" i="45"/>
  <c r="N533" i="45"/>
  <c r="M533" i="45"/>
  <c r="L533" i="45"/>
  <c r="K533" i="45"/>
  <c r="J533" i="45"/>
  <c r="Y532" i="45"/>
  <c r="X532" i="45"/>
  <c r="W532" i="45"/>
  <c r="V532" i="45"/>
  <c r="U532" i="45"/>
  <c r="S532" i="45"/>
  <c r="T532" i="45" s="1"/>
  <c r="Q532" i="45"/>
  <c r="R532" i="45" s="1"/>
  <c r="P532" i="45"/>
  <c r="N532" i="45"/>
  <c r="M532" i="45"/>
  <c r="L532" i="45"/>
  <c r="K532" i="45"/>
  <c r="J532" i="45"/>
  <c r="X531" i="45"/>
  <c r="Y531" i="45" s="1"/>
  <c r="W531" i="45"/>
  <c r="V531" i="45"/>
  <c r="U531" i="45"/>
  <c r="Q531" i="45"/>
  <c r="R531" i="45" s="1"/>
  <c r="P531" i="45"/>
  <c r="N531" i="45"/>
  <c r="M531" i="45"/>
  <c r="L531" i="45"/>
  <c r="K531" i="45"/>
  <c r="J531" i="45"/>
  <c r="Y530" i="45"/>
  <c r="X530" i="45"/>
  <c r="W530" i="45"/>
  <c r="V530" i="45"/>
  <c r="U530" i="45"/>
  <c r="Q530" i="45"/>
  <c r="R530" i="45" s="1"/>
  <c r="S530" i="45" s="1"/>
  <c r="T530" i="45" s="1"/>
  <c r="P530" i="45"/>
  <c r="N530" i="45"/>
  <c r="M530" i="45"/>
  <c r="L530" i="45"/>
  <c r="K530" i="45"/>
  <c r="J530" i="45"/>
  <c r="X529" i="45"/>
  <c r="W529" i="45"/>
  <c r="V529" i="45"/>
  <c r="Y529" i="45" s="1"/>
  <c r="U529" i="45"/>
  <c r="S529" i="45"/>
  <c r="T529" i="45" s="1"/>
  <c r="Q529" i="45"/>
  <c r="R529" i="45" s="1"/>
  <c r="P529" i="45"/>
  <c r="N529" i="45"/>
  <c r="M529" i="45"/>
  <c r="L529" i="45"/>
  <c r="K529" i="45"/>
  <c r="J529" i="45"/>
  <c r="X528" i="45"/>
  <c r="W528" i="45"/>
  <c r="V528" i="45"/>
  <c r="Y528" i="45" s="1"/>
  <c r="U528" i="45"/>
  <c r="Q528" i="45"/>
  <c r="R528" i="45" s="1"/>
  <c r="P528" i="45"/>
  <c r="N528" i="45"/>
  <c r="M528" i="45"/>
  <c r="L528" i="45"/>
  <c r="K528" i="45"/>
  <c r="J528" i="45"/>
  <c r="X527" i="45"/>
  <c r="W527" i="45"/>
  <c r="V527" i="45"/>
  <c r="Y527" i="45" s="1"/>
  <c r="U527" i="45"/>
  <c r="T527" i="45"/>
  <c r="S527" i="45"/>
  <c r="Q527" i="45"/>
  <c r="R527" i="45" s="1"/>
  <c r="P527" i="45"/>
  <c r="N527" i="45"/>
  <c r="M527" i="45"/>
  <c r="L527" i="45"/>
  <c r="K527" i="45"/>
  <c r="J527" i="45"/>
  <c r="X526" i="45"/>
  <c r="W526" i="45"/>
  <c r="V526" i="45"/>
  <c r="Y526" i="45" s="1"/>
  <c r="U526" i="45"/>
  <c r="S526" i="45"/>
  <c r="Q526" i="45"/>
  <c r="R526" i="45" s="1"/>
  <c r="T526" i="45" s="1"/>
  <c r="P526" i="45"/>
  <c r="N526" i="45"/>
  <c r="M526" i="45"/>
  <c r="L526" i="45"/>
  <c r="K526" i="45"/>
  <c r="J526" i="45"/>
  <c r="X525" i="45"/>
  <c r="W525" i="45"/>
  <c r="Y525" i="45" s="1"/>
  <c r="V525" i="45"/>
  <c r="U525" i="45"/>
  <c r="Q525" i="45"/>
  <c r="R525" i="45" s="1"/>
  <c r="S525" i="45" s="1"/>
  <c r="T525" i="45" s="1"/>
  <c r="P525" i="45"/>
  <c r="N525" i="45"/>
  <c r="M525" i="45"/>
  <c r="L525" i="45"/>
  <c r="K525" i="45"/>
  <c r="J525" i="45"/>
  <c r="Y524" i="45"/>
  <c r="X524" i="45"/>
  <c r="W524" i="45"/>
  <c r="V524" i="45"/>
  <c r="U524" i="45"/>
  <c r="S524" i="45"/>
  <c r="T524" i="45" s="1"/>
  <c r="Q524" i="45"/>
  <c r="R524" i="45" s="1"/>
  <c r="P524" i="45"/>
  <c r="N524" i="45"/>
  <c r="M524" i="45"/>
  <c r="L524" i="45"/>
  <c r="K524" i="45"/>
  <c r="J524" i="45"/>
  <c r="X523" i="45"/>
  <c r="Y523" i="45" s="1"/>
  <c r="W523" i="45"/>
  <c r="V523" i="45"/>
  <c r="U523" i="45"/>
  <c r="Q523" i="45"/>
  <c r="R523" i="45" s="1"/>
  <c r="P523" i="45"/>
  <c r="N523" i="45"/>
  <c r="M523" i="45"/>
  <c r="L523" i="45"/>
  <c r="K523" i="45"/>
  <c r="J523" i="45"/>
  <c r="Y522" i="45"/>
  <c r="X522" i="45"/>
  <c r="W522" i="45"/>
  <c r="V522" i="45"/>
  <c r="U522" i="45"/>
  <c r="Q522" i="45"/>
  <c r="R522" i="45" s="1"/>
  <c r="S522" i="45" s="1"/>
  <c r="T522" i="45" s="1"/>
  <c r="P522" i="45"/>
  <c r="N522" i="45"/>
  <c r="M522" i="45"/>
  <c r="L522" i="45"/>
  <c r="K522" i="45"/>
  <c r="J522" i="45"/>
  <c r="X521" i="45"/>
  <c r="W521" i="45"/>
  <c r="V521" i="45"/>
  <c r="Y521" i="45" s="1"/>
  <c r="U521" i="45"/>
  <c r="S521" i="45"/>
  <c r="T521" i="45" s="1"/>
  <c r="Q521" i="45"/>
  <c r="R521" i="45" s="1"/>
  <c r="P521" i="45"/>
  <c r="N521" i="45"/>
  <c r="M521" i="45"/>
  <c r="L521" i="45"/>
  <c r="K521" i="45"/>
  <c r="J521" i="45"/>
  <c r="X520" i="45"/>
  <c r="W520" i="45"/>
  <c r="V520" i="45"/>
  <c r="Y520" i="45" s="1"/>
  <c r="U520" i="45"/>
  <c r="Q520" i="45"/>
  <c r="R520" i="45" s="1"/>
  <c r="P520" i="45"/>
  <c r="N520" i="45"/>
  <c r="M520" i="45"/>
  <c r="L520" i="45"/>
  <c r="K520" i="45"/>
  <c r="J520" i="45"/>
  <c r="X519" i="45"/>
  <c r="W519" i="45"/>
  <c r="V519" i="45"/>
  <c r="Y519" i="45" s="1"/>
  <c r="U519" i="45"/>
  <c r="T519" i="45"/>
  <c r="S519" i="45"/>
  <c r="Q519" i="45"/>
  <c r="R519" i="45" s="1"/>
  <c r="P519" i="45"/>
  <c r="N519" i="45"/>
  <c r="M519" i="45"/>
  <c r="L519" i="45"/>
  <c r="K519" i="45"/>
  <c r="J519" i="45"/>
  <c r="X518" i="45"/>
  <c r="W518" i="45"/>
  <c r="V518" i="45"/>
  <c r="Y518" i="45" s="1"/>
  <c r="U518" i="45"/>
  <c r="S518" i="45"/>
  <c r="Q518" i="45"/>
  <c r="R518" i="45" s="1"/>
  <c r="T518" i="45" s="1"/>
  <c r="P518" i="45"/>
  <c r="N518" i="45"/>
  <c r="M518" i="45"/>
  <c r="L518" i="45"/>
  <c r="K518" i="45"/>
  <c r="J518" i="45"/>
  <c r="X517" i="45"/>
  <c r="W517" i="45"/>
  <c r="Y517" i="45" s="1"/>
  <c r="V517" i="45"/>
  <c r="U517" i="45"/>
  <c r="Q517" i="45"/>
  <c r="R517" i="45" s="1"/>
  <c r="S517" i="45" s="1"/>
  <c r="T517" i="45" s="1"/>
  <c r="P517" i="45"/>
  <c r="N517" i="45"/>
  <c r="M517" i="45"/>
  <c r="L517" i="45"/>
  <c r="K517" i="45"/>
  <c r="J517" i="45"/>
  <c r="Y516" i="45"/>
  <c r="X516" i="45"/>
  <c r="W516" i="45"/>
  <c r="V516" i="45"/>
  <c r="U516" i="45"/>
  <c r="S516" i="45"/>
  <c r="T516" i="45" s="1"/>
  <c r="Q516" i="45"/>
  <c r="R516" i="45" s="1"/>
  <c r="P516" i="45"/>
  <c r="N516" i="45"/>
  <c r="M516" i="45"/>
  <c r="L516" i="45"/>
  <c r="K516" i="45"/>
  <c r="J516" i="45"/>
  <c r="X515" i="45"/>
  <c r="Y515" i="45" s="1"/>
  <c r="W515" i="45"/>
  <c r="V515" i="45"/>
  <c r="U515" i="45"/>
  <c r="Q515" i="45"/>
  <c r="R515" i="45" s="1"/>
  <c r="P515" i="45"/>
  <c r="N515" i="45"/>
  <c r="M515" i="45"/>
  <c r="L515" i="45"/>
  <c r="K515" i="45"/>
  <c r="J515" i="45"/>
  <c r="Y514" i="45"/>
  <c r="X514" i="45"/>
  <c r="W514" i="45"/>
  <c r="V514" i="45"/>
  <c r="U514" i="45"/>
  <c r="Q514" i="45"/>
  <c r="R514" i="45" s="1"/>
  <c r="S514" i="45" s="1"/>
  <c r="T514" i="45" s="1"/>
  <c r="P514" i="45"/>
  <c r="N514" i="45"/>
  <c r="M514" i="45"/>
  <c r="L514" i="45"/>
  <c r="K514" i="45"/>
  <c r="J514" i="45"/>
  <c r="X513" i="45"/>
  <c r="W513" i="45"/>
  <c r="V513" i="45"/>
  <c r="Y513" i="45" s="1"/>
  <c r="U513" i="45"/>
  <c r="S513" i="45"/>
  <c r="T513" i="45" s="1"/>
  <c r="Q513" i="45"/>
  <c r="R513" i="45" s="1"/>
  <c r="P513" i="45"/>
  <c r="N513" i="45"/>
  <c r="M513" i="45"/>
  <c r="L513" i="45"/>
  <c r="K513" i="45"/>
  <c r="J513" i="45"/>
  <c r="X512" i="45"/>
  <c r="W512" i="45"/>
  <c r="V512" i="45"/>
  <c r="Y512" i="45" s="1"/>
  <c r="U512" i="45"/>
  <c r="Q512" i="45"/>
  <c r="R512" i="45" s="1"/>
  <c r="P512" i="45"/>
  <c r="N512" i="45"/>
  <c r="M512" i="45"/>
  <c r="L512" i="45"/>
  <c r="K512" i="45"/>
  <c r="J512" i="45"/>
  <c r="X511" i="45"/>
  <c r="W511" i="45"/>
  <c r="V511" i="45"/>
  <c r="Y511" i="45" s="1"/>
  <c r="U511" i="45"/>
  <c r="T511" i="45"/>
  <c r="S511" i="45"/>
  <c r="Q511" i="45"/>
  <c r="R511" i="45" s="1"/>
  <c r="P511" i="45"/>
  <c r="N511" i="45"/>
  <c r="M511" i="45"/>
  <c r="L511" i="45"/>
  <c r="K511" i="45"/>
  <c r="J511" i="45"/>
  <c r="X510" i="45"/>
  <c r="W510" i="45"/>
  <c r="V510" i="45"/>
  <c r="Y510" i="45" s="1"/>
  <c r="U510" i="45"/>
  <c r="S510" i="45"/>
  <c r="Q510" i="45"/>
  <c r="R510" i="45" s="1"/>
  <c r="T510" i="45" s="1"/>
  <c r="P510" i="45"/>
  <c r="N510" i="45"/>
  <c r="M510" i="45"/>
  <c r="L510" i="45"/>
  <c r="K510" i="45"/>
  <c r="J510" i="45"/>
  <c r="X509" i="45"/>
  <c r="W509" i="45"/>
  <c r="Y509" i="45" s="1"/>
  <c r="V509" i="45"/>
  <c r="U509" i="45"/>
  <c r="Q509" i="45"/>
  <c r="R509" i="45" s="1"/>
  <c r="S509" i="45" s="1"/>
  <c r="T509" i="45" s="1"/>
  <c r="P509" i="45"/>
  <c r="N509" i="45"/>
  <c r="M509" i="45"/>
  <c r="L509" i="45"/>
  <c r="K509" i="45"/>
  <c r="J509" i="45"/>
  <c r="Y508" i="45"/>
  <c r="X508" i="45"/>
  <c r="W508" i="45"/>
  <c r="V508" i="45"/>
  <c r="U508" i="45"/>
  <c r="S508" i="45"/>
  <c r="T508" i="45" s="1"/>
  <c r="Q508" i="45"/>
  <c r="R508" i="45" s="1"/>
  <c r="P508" i="45"/>
  <c r="N508" i="45"/>
  <c r="M508" i="45"/>
  <c r="L508" i="45"/>
  <c r="K508" i="45"/>
  <c r="J508" i="45"/>
  <c r="X507" i="45"/>
  <c r="Y507" i="45" s="1"/>
  <c r="W507" i="45"/>
  <c r="V507" i="45"/>
  <c r="U507" i="45"/>
  <c r="Q507" i="45"/>
  <c r="R507" i="45" s="1"/>
  <c r="P507" i="45"/>
  <c r="N507" i="45"/>
  <c r="M507" i="45"/>
  <c r="L507" i="45"/>
  <c r="K507" i="45"/>
  <c r="J507" i="45"/>
  <c r="Y506" i="45"/>
  <c r="X506" i="45"/>
  <c r="W506" i="45"/>
  <c r="V506" i="45"/>
  <c r="U506" i="45"/>
  <c r="Q506" i="45"/>
  <c r="R506" i="45" s="1"/>
  <c r="S506" i="45" s="1"/>
  <c r="T506" i="45" s="1"/>
  <c r="P506" i="45"/>
  <c r="N506" i="45"/>
  <c r="M506" i="45"/>
  <c r="L506" i="45"/>
  <c r="K506" i="45"/>
  <c r="J506" i="45"/>
  <c r="X505" i="45"/>
  <c r="W505" i="45"/>
  <c r="V505" i="45"/>
  <c r="Y505" i="45" s="1"/>
  <c r="U505" i="45"/>
  <c r="S505" i="45"/>
  <c r="T505" i="45" s="1"/>
  <c r="Q505" i="45"/>
  <c r="R505" i="45" s="1"/>
  <c r="P505" i="45"/>
  <c r="N505" i="45"/>
  <c r="M505" i="45"/>
  <c r="L505" i="45"/>
  <c r="K505" i="45"/>
  <c r="J505" i="45"/>
  <c r="X504" i="45"/>
  <c r="W504" i="45"/>
  <c r="V504" i="45"/>
  <c r="Y504" i="45" s="1"/>
  <c r="U504" i="45"/>
  <c r="Q504" i="45"/>
  <c r="R504" i="45" s="1"/>
  <c r="P504" i="45"/>
  <c r="N504" i="45"/>
  <c r="M504" i="45"/>
  <c r="L504" i="45"/>
  <c r="K504" i="45"/>
  <c r="J504" i="45"/>
  <c r="X503" i="45"/>
  <c r="W503" i="45"/>
  <c r="V503" i="45"/>
  <c r="Y503" i="45" s="1"/>
  <c r="U503" i="45"/>
  <c r="T503" i="45"/>
  <c r="S503" i="45"/>
  <c r="Q503" i="45"/>
  <c r="R503" i="45" s="1"/>
  <c r="P503" i="45"/>
  <c r="N503" i="45"/>
  <c r="M503" i="45"/>
  <c r="L503" i="45"/>
  <c r="K503" i="45"/>
  <c r="J503" i="45"/>
  <c r="X502" i="45"/>
  <c r="W502" i="45"/>
  <c r="V502" i="45"/>
  <c r="Y502" i="45" s="1"/>
  <c r="U502" i="45"/>
  <c r="S502" i="45"/>
  <c r="Q502" i="45"/>
  <c r="R502" i="45" s="1"/>
  <c r="T502" i="45" s="1"/>
  <c r="P502" i="45"/>
  <c r="N502" i="45"/>
  <c r="M502" i="45"/>
  <c r="L502" i="45"/>
  <c r="K502" i="45"/>
  <c r="J502" i="45"/>
  <c r="X501" i="45"/>
  <c r="W501" i="45"/>
  <c r="Y501" i="45" s="1"/>
  <c r="V501" i="45"/>
  <c r="U501" i="45"/>
  <c r="Q501" i="45"/>
  <c r="R501" i="45" s="1"/>
  <c r="S501" i="45" s="1"/>
  <c r="T501" i="45" s="1"/>
  <c r="P501" i="45"/>
  <c r="N501" i="45"/>
  <c r="M501" i="45"/>
  <c r="L501" i="45"/>
  <c r="K501" i="45"/>
  <c r="J501" i="45"/>
  <c r="Y500" i="45"/>
  <c r="X500" i="45"/>
  <c r="W500" i="45"/>
  <c r="V500" i="45"/>
  <c r="U500" i="45"/>
  <c r="S500" i="45"/>
  <c r="T500" i="45" s="1"/>
  <c r="Q500" i="45"/>
  <c r="R500" i="45" s="1"/>
  <c r="P500" i="45"/>
  <c r="N500" i="45"/>
  <c r="M500" i="45"/>
  <c r="L500" i="45"/>
  <c r="K500" i="45"/>
  <c r="J500" i="45"/>
  <c r="X499" i="45"/>
  <c r="Y499" i="45" s="1"/>
  <c r="W499" i="45"/>
  <c r="V499" i="45"/>
  <c r="U499" i="45"/>
  <c r="Q499" i="45"/>
  <c r="R499" i="45" s="1"/>
  <c r="P499" i="45"/>
  <c r="N499" i="45"/>
  <c r="M499" i="45"/>
  <c r="L499" i="45"/>
  <c r="K499" i="45"/>
  <c r="J499" i="45"/>
  <c r="Y498" i="45"/>
  <c r="X498" i="45"/>
  <c r="W498" i="45"/>
  <c r="V498" i="45"/>
  <c r="U498" i="45"/>
  <c r="Q498" i="45"/>
  <c r="R498" i="45" s="1"/>
  <c r="S498" i="45" s="1"/>
  <c r="T498" i="45" s="1"/>
  <c r="P498" i="45"/>
  <c r="N498" i="45"/>
  <c r="M498" i="45"/>
  <c r="L498" i="45"/>
  <c r="K498" i="45"/>
  <c r="J498" i="45"/>
  <c r="X497" i="45"/>
  <c r="W497" i="45"/>
  <c r="V497" i="45"/>
  <c r="Y497" i="45" s="1"/>
  <c r="U497" i="45"/>
  <c r="S497" i="45"/>
  <c r="T497" i="45" s="1"/>
  <c r="Q497" i="45"/>
  <c r="R497" i="45" s="1"/>
  <c r="P497" i="45"/>
  <c r="N497" i="45"/>
  <c r="M497" i="45"/>
  <c r="L497" i="45"/>
  <c r="K497" i="45"/>
  <c r="J497" i="45"/>
  <c r="X496" i="45"/>
  <c r="W496" i="45"/>
  <c r="V496" i="45"/>
  <c r="Y496" i="45" s="1"/>
  <c r="U496" i="45"/>
  <c r="Q496" i="45"/>
  <c r="R496" i="45" s="1"/>
  <c r="P496" i="45"/>
  <c r="N496" i="45"/>
  <c r="M496" i="45"/>
  <c r="L496" i="45"/>
  <c r="K496" i="45"/>
  <c r="J496" i="45"/>
  <c r="X495" i="45"/>
  <c r="W495" i="45"/>
  <c r="V495" i="45"/>
  <c r="Y495" i="45" s="1"/>
  <c r="U495" i="45"/>
  <c r="T495" i="45"/>
  <c r="S495" i="45"/>
  <c r="Q495" i="45"/>
  <c r="R495" i="45" s="1"/>
  <c r="P495" i="45"/>
  <c r="N495" i="45"/>
  <c r="M495" i="45"/>
  <c r="L495" i="45"/>
  <c r="K495" i="45"/>
  <c r="J495" i="45"/>
  <c r="X494" i="45"/>
  <c r="W494" i="45"/>
  <c r="V494" i="45"/>
  <c r="Y494" i="45" s="1"/>
  <c r="U494" i="45"/>
  <c r="S494" i="45"/>
  <c r="Q494" i="45"/>
  <c r="R494" i="45" s="1"/>
  <c r="T494" i="45" s="1"/>
  <c r="P494" i="45"/>
  <c r="N494" i="45"/>
  <c r="M494" i="45"/>
  <c r="L494" i="45"/>
  <c r="K494" i="45"/>
  <c r="J494" i="45"/>
  <c r="X493" i="45"/>
  <c r="W493" i="45"/>
  <c r="Y493" i="45" s="1"/>
  <c r="V493" i="45"/>
  <c r="U493" i="45"/>
  <c r="Q493" i="45"/>
  <c r="R493" i="45" s="1"/>
  <c r="S493" i="45" s="1"/>
  <c r="T493" i="45" s="1"/>
  <c r="P493" i="45"/>
  <c r="N493" i="45"/>
  <c r="M493" i="45"/>
  <c r="L493" i="45"/>
  <c r="K493" i="45"/>
  <c r="J493" i="45"/>
  <c r="Y492" i="45"/>
  <c r="X492" i="45"/>
  <c r="W492" i="45"/>
  <c r="V492" i="45"/>
  <c r="U492" i="45"/>
  <c r="S492" i="45"/>
  <c r="T492" i="45" s="1"/>
  <c r="Q492" i="45"/>
  <c r="R492" i="45" s="1"/>
  <c r="P492" i="45"/>
  <c r="N492" i="45"/>
  <c r="M492" i="45"/>
  <c r="L492" i="45"/>
  <c r="K492" i="45"/>
  <c r="J492" i="45"/>
  <c r="X491" i="45"/>
  <c r="Y491" i="45" s="1"/>
  <c r="W491" i="45"/>
  <c r="V491" i="45"/>
  <c r="U491" i="45"/>
  <c r="Q491" i="45"/>
  <c r="R491" i="45" s="1"/>
  <c r="P491" i="45"/>
  <c r="N491" i="45"/>
  <c r="M491" i="45"/>
  <c r="L491" i="45"/>
  <c r="K491" i="45"/>
  <c r="J491" i="45"/>
  <c r="Y490" i="45"/>
  <c r="X490" i="45"/>
  <c r="W490" i="45"/>
  <c r="V490" i="45"/>
  <c r="U490" i="45"/>
  <c r="Q490" i="45"/>
  <c r="R490" i="45" s="1"/>
  <c r="P490" i="45"/>
  <c r="N490" i="45"/>
  <c r="M490" i="45"/>
  <c r="L490" i="45"/>
  <c r="K490" i="45"/>
  <c r="J490" i="45"/>
  <c r="Y489" i="45"/>
  <c r="X489" i="45"/>
  <c r="W489" i="45"/>
  <c r="V489" i="45"/>
  <c r="U489" i="45"/>
  <c r="Q489" i="45"/>
  <c r="R489" i="45" s="1"/>
  <c r="P489" i="45"/>
  <c r="N489" i="45"/>
  <c r="M489" i="45"/>
  <c r="L489" i="45"/>
  <c r="K489" i="45"/>
  <c r="J489" i="45"/>
  <c r="Y488" i="45"/>
  <c r="X488" i="45"/>
  <c r="W488" i="45"/>
  <c r="V488" i="45"/>
  <c r="U488" i="45"/>
  <c r="Q488" i="45"/>
  <c r="R488" i="45" s="1"/>
  <c r="P488" i="45"/>
  <c r="N488" i="45"/>
  <c r="M488" i="45"/>
  <c r="L488" i="45"/>
  <c r="K488" i="45"/>
  <c r="J488" i="45"/>
  <c r="Y487" i="45"/>
  <c r="X487" i="45"/>
  <c r="W487" i="45"/>
  <c r="V487" i="45"/>
  <c r="U487" i="45"/>
  <c r="Q487" i="45"/>
  <c r="R487" i="45" s="1"/>
  <c r="P487" i="45"/>
  <c r="N487" i="45"/>
  <c r="M487" i="45"/>
  <c r="L487" i="45"/>
  <c r="K487" i="45"/>
  <c r="J487" i="45"/>
  <c r="Y486" i="45"/>
  <c r="X486" i="45"/>
  <c r="W486" i="45"/>
  <c r="V486" i="45"/>
  <c r="U486" i="45"/>
  <c r="Q486" i="45"/>
  <c r="R486" i="45" s="1"/>
  <c r="P486" i="45"/>
  <c r="N486" i="45"/>
  <c r="M486" i="45"/>
  <c r="L486" i="45"/>
  <c r="K486" i="45"/>
  <c r="J486" i="45"/>
  <c r="Y485" i="45"/>
  <c r="X485" i="45"/>
  <c r="W485" i="45"/>
  <c r="V485" i="45"/>
  <c r="U485" i="45"/>
  <c r="Q485" i="45"/>
  <c r="R485" i="45" s="1"/>
  <c r="P485" i="45"/>
  <c r="N485" i="45"/>
  <c r="M485" i="45"/>
  <c r="L485" i="45"/>
  <c r="K485" i="45"/>
  <c r="J485" i="45"/>
  <c r="Y484" i="45"/>
  <c r="X484" i="45"/>
  <c r="W484" i="45"/>
  <c r="V484" i="45"/>
  <c r="U484" i="45"/>
  <c r="Q484" i="45"/>
  <c r="R484" i="45" s="1"/>
  <c r="P484" i="45"/>
  <c r="N484" i="45"/>
  <c r="M484" i="45"/>
  <c r="L484" i="45"/>
  <c r="K484" i="45"/>
  <c r="J484" i="45"/>
  <c r="Y483" i="45"/>
  <c r="X483" i="45"/>
  <c r="W483" i="45"/>
  <c r="V483" i="45"/>
  <c r="U483" i="45"/>
  <c r="Q483" i="45"/>
  <c r="R483" i="45" s="1"/>
  <c r="P483" i="45"/>
  <c r="N483" i="45"/>
  <c r="M483" i="45"/>
  <c r="L483" i="45"/>
  <c r="K483" i="45"/>
  <c r="J483" i="45"/>
  <c r="Y482" i="45"/>
  <c r="X482" i="45"/>
  <c r="W482" i="45"/>
  <c r="V482" i="45"/>
  <c r="U482" i="45"/>
  <c r="Q482" i="45"/>
  <c r="R482" i="45" s="1"/>
  <c r="P482" i="45"/>
  <c r="N482" i="45"/>
  <c r="M482" i="45"/>
  <c r="L482" i="45"/>
  <c r="K482" i="45"/>
  <c r="J482" i="45"/>
  <c r="Y481" i="45"/>
  <c r="X481" i="45"/>
  <c r="W481" i="45"/>
  <c r="V481" i="45"/>
  <c r="U481" i="45"/>
  <c r="Q481" i="45"/>
  <c r="R481" i="45" s="1"/>
  <c r="P481" i="45"/>
  <c r="N481" i="45"/>
  <c r="M481" i="45"/>
  <c r="L481" i="45"/>
  <c r="K481" i="45"/>
  <c r="J481" i="45"/>
  <c r="Y480" i="45"/>
  <c r="X480" i="45"/>
  <c r="W480" i="45"/>
  <c r="V480" i="45"/>
  <c r="U480" i="45"/>
  <c r="Q480" i="45"/>
  <c r="R480" i="45" s="1"/>
  <c r="P480" i="45"/>
  <c r="N480" i="45"/>
  <c r="M480" i="45"/>
  <c r="L480" i="45"/>
  <c r="K480" i="45"/>
  <c r="J480" i="45"/>
  <c r="Y479" i="45"/>
  <c r="X479" i="45"/>
  <c r="W479" i="45"/>
  <c r="V479" i="45"/>
  <c r="U479" i="45"/>
  <c r="Q479" i="45"/>
  <c r="R479" i="45" s="1"/>
  <c r="P479" i="45"/>
  <c r="N479" i="45"/>
  <c r="M479" i="45"/>
  <c r="L479" i="45"/>
  <c r="K479" i="45"/>
  <c r="J479" i="45"/>
  <c r="Y478" i="45"/>
  <c r="X478" i="45"/>
  <c r="W478" i="45"/>
  <c r="V478" i="45"/>
  <c r="U478" i="45"/>
  <c r="Q478" i="45"/>
  <c r="R478" i="45" s="1"/>
  <c r="P478" i="45"/>
  <c r="N478" i="45"/>
  <c r="M478" i="45"/>
  <c r="L478" i="45"/>
  <c r="K478" i="45"/>
  <c r="J478" i="45"/>
  <c r="Y477" i="45"/>
  <c r="X477" i="45"/>
  <c r="W477" i="45"/>
  <c r="V477" i="45"/>
  <c r="U477" i="45"/>
  <c r="Q477" i="45"/>
  <c r="R477" i="45" s="1"/>
  <c r="P477" i="45"/>
  <c r="N477" i="45"/>
  <c r="M477" i="45"/>
  <c r="L477" i="45"/>
  <c r="K477" i="45"/>
  <c r="J477" i="45"/>
  <c r="Y476" i="45"/>
  <c r="X476" i="45"/>
  <c r="W476" i="45"/>
  <c r="V476" i="45"/>
  <c r="U476" i="45"/>
  <c r="Q476" i="45"/>
  <c r="R476" i="45" s="1"/>
  <c r="P476" i="45"/>
  <c r="N476" i="45"/>
  <c r="M476" i="45"/>
  <c r="L476" i="45"/>
  <c r="K476" i="45"/>
  <c r="J476" i="45"/>
  <c r="Y475" i="45"/>
  <c r="X475" i="45"/>
  <c r="W475" i="45"/>
  <c r="V475" i="45"/>
  <c r="U475" i="45"/>
  <c r="Q475" i="45"/>
  <c r="R475" i="45" s="1"/>
  <c r="P475" i="45"/>
  <c r="N475" i="45"/>
  <c r="M475" i="45"/>
  <c r="L475" i="45"/>
  <c r="K475" i="45"/>
  <c r="J475" i="45"/>
  <c r="Y474" i="45"/>
  <c r="X474" i="45"/>
  <c r="W474" i="45"/>
  <c r="V474" i="45"/>
  <c r="U474" i="45"/>
  <c r="Q474" i="45"/>
  <c r="R474" i="45" s="1"/>
  <c r="P474" i="45"/>
  <c r="N474" i="45"/>
  <c r="M474" i="45"/>
  <c r="L474" i="45"/>
  <c r="K474" i="45"/>
  <c r="J474" i="45"/>
  <c r="Y473" i="45"/>
  <c r="X473" i="45"/>
  <c r="W473" i="45"/>
  <c r="V473" i="45"/>
  <c r="U473" i="45"/>
  <c r="Q473" i="45"/>
  <c r="R473" i="45" s="1"/>
  <c r="P473" i="45"/>
  <c r="N473" i="45"/>
  <c r="M473" i="45"/>
  <c r="L473" i="45"/>
  <c r="K473" i="45"/>
  <c r="J473" i="45"/>
  <c r="Y472" i="45"/>
  <c r="X472" i="45"/>
  <c r="W472" i="45"/>
  <c r="V472" i="45"/>
  <c r="U472" i="45"/>
  <c r="Q472" i="45"/>
  <c r="R472" i="45" s="1"/>
  <c r="P472" i="45"/>
  <c r="N472" i="45"/>
  <c r="M472" i="45"/>
  <c r="L472" i="45"/>
  <c r="K472" i="45"/>
  <c r="J472" i="45"/>
  <c r="Y471" i="45"/>
  <c r="X471" i="45"/>
  <c r="W471" i="45"/>
  <c r="V471" i="45"/>
  <c r="U471" i="45"/>
  <c r="Q471" i="45"/>
  <c r="R471" i="45" s="1"/>
  <c r="P471" i="45"/>
  <c r="N471" i="45"/>
  <c r="M471" i="45"/>
  <c r="L471" i="45"/>
  <c r="K471" i="45"/>
  <c r="J471" i="45"/>
  <c r="Y470" i="45"/>
  <c r="X470" i="45"/>
  <c r="W470" i="45"/>
  <c r="V470" i="45"/>
  <c r="U470" i="45"/>
  <c r="Q470" i="45"/>
  <c r="R470" i="45" s="1"/>
  <c r="P470" i="45"/>
  <c r="N470" i="45"/>
  <c r="M470" i="45"/>
  <c r="L470" i="45"/>
  <c r="K470" i="45"/>
  <c r="J470" i="45"/>
  <c r="Y469" i="45"/>
  <c r="X469" i="45"/>
  <c r="W469" i="45"/>
  <c r="V469" i="45"/>
  <c r="U469" i="45"/>
  <c r="Q469" i="45"/>
  <c r="R469" i="45" s="1"/>
  <c r="P469" i="45"/>
  <c r="N469" i="45"/>
  <c r="M469" i="45"/>
  <c r="L469" i="45"/>
  <c r="K469" i="45"/>
  <c r="J469" i="45"/>
  <c r="Y468" i="45"/>
  <c r="X468" i="45"/>
  <c r="W468" i="45"/>
  <c r="V468" i="45"/>
  <c r="U468" i="45"/>
  <c r="Q468" i="45"/>
  <c r="R468" i="45" s="1"/>
  <c r="P468" i="45"/>
  <c r="N468" i="45"/>
  <c r="M468" i="45"/>
  <c r="L468" i="45"/>
  <c r="K468" i="45"/>
  <c r="J468" i="45"/>
  <c r="Y467" i="45"/>
  <c r="X467" i="45"/>
  <c r="W467" i="45"/>
  <c r="V467" i="45"/>
  <c r="U467" i="45"/>
  <c r="Q467" i="45"/>
  <c r="R467" i="45" s="1"/>
  <c r="P467" i="45"/>
  <c r="N467" i="45"/>
  <c r="M467" i="45"/>
  <c r="L467" i="45"/>
  <c r="K467" i="45"/>
  <c r="J467" i="45"/>
  <c r="Y466" i="45"/>
  <c r="X466" i="45"/>
  <c r="W466" i="45"/>
  <c r="V466" i="45"/>
  <c r="U466" i="45"/>
  <c r="Q466" i="45"/>
  <c r="R466" i="45" s="1"/>
  <c r="P466" i="45"/>
  <c r="N466" i="45"/>
  <c r="M466" i="45"/>
  <c r="L466" i="45"/>
  <c r="K466" i="45"/>
  <c r="J466" i="45"/>
  <c r="Y465" i="45"/>
  <c r="X465" i="45"/>
  <c r="W465" i="45"/>
  <c r="V465" i="45"/>
  <c r="U465" i="45"/>
  <c r="Q465" i="45"/>
  <c r="R465" i="45" s="1"/>
  <c r="P465" i="45"/>
  <c r="N465" i="45"/>
  <c r="M465" i="45"/>
  <c r="L465" i="45"/>
  <c r="K465" i="45"/>
  <c r="J465" i="45"/>
  <c r="Y464" i="45"/>
  <c r="X464" i="45"/>
  <c r="W464" i="45"/>
  <c r="V464" i="45"/>
  <c r="U464" i="45"/>
  <c r="Q464" i="45"/>
  <c r="R464" i="45" s="1"/>
  <c r="P464" i="45"/>
  <c r="N464" i="45"/>
  <c r="M464" i="45"/>
  <c r="L464" i="45"/>
  <c r="K464" i="45"/>
  <c r="J464" i="45"/>
  <c r="Y463" i="45"/>
  <c r="X463" i="45"/>
  <c r="W463" i="45"/>
  <c r="V463" i="45"/>
  <c r="U463" i="45"/>
  <c r="Q463" i="45"/>
  <c r="R463" i="45" s="1"/>
  <c r="P463" i="45"/>
  <c r="N463" i="45"/>
  <c r="M463" i="45"/>
  <c r="L463" i="45"/>
  <c r="K463" i="45"/>
  <c r="J463" i="45"/>
  <c r="Y462" i="45"/>
  <c r="X462" i="45"/>
  <c r="W462" i="45"/>
  <c r="V462" i="45"/>
  <c r="U462" i="45"/>
  <c r="Q462" i="45"/>
  <c r="R462" i="45" s="1"/>
  <c r="P462" i="45"/>
  <c r="N462" i="45"/>
  <c r="M462" i="45"/>
  <c r="L462" i="45"/>
  <c r="K462" i="45"/>
  <c r="J462" i="45"/>
  <c r="Y461" i="45"/>
  <c r="X461" i="45"/>
  <c r="W461" i="45"/>
  <c r="V461" i="45"/>
  <c r="U461" i="45"/>
  <c r="Q461" i="45"/>
  <c r="R461" i="45" s="1"/>
  <c r="P461" i="45"/>
  <c r="N461" i="45"/>
  <c r="M461" i="45"/>
  <c r="L461" i="45"/>
  <c r="K461" i="45"/>
  <c r="J461" i="45"/>
  <c r="Y460" i="45"/>
  <c r="X460" i="45"/>
  <c r="W460" i="45"/>
  <c r="V460" i="45"/>
  <c r="U460" i="45"/>
  <c r="Q460" i="45"/>
  <c r="R460" i="45" s="1"/>
  <c r="P460" i="45"/>
  <c r="N460" i="45"/>
  <c r="M460" i="45"/>
  <c r="L460" i="45"/>
  <c r="K460" i="45"/>
  <c r="J460" i="45"/>
  <c r="X459" i="45"/>
  <c r="W459" i="45"/>
  <c r="Y459" i="45" s="1"/>
  <c r="V459" i="45"/>
  <c r="U459" i="45"/>
  <c r="Q459" i="45"/>
  <c r="R459" i="45" s="1"/>
  <c r="P459" i="45"/>
  <c r="N459" i="45"/>
  <c r="M459" i="45"/>
  <c r="L459" i="45"/>
  <c r="K459" i="45"/>
  <c r="J459" i="45"/>
  <c r="X458" i="45"/>
  <c r="W458" i="45"/>
  <c r="Y458" i="45" s="1"/>
  <c r="V458" i="45"/>
  <c r="U458" i="45"/>
  <c r="Q458" i="45"/>
  <c r="R458" i="45" s="1"/>
  <c r="P458" i="45"/>
  <c r="N458" i="45"/>
  <c r="M458" i="45"/>
  <c r="L458" i="45"/>
  <c r="K458" i="45"/>
  <c r="J458" i="45"/>
  <c r="Y457" i="45"/>
  <c r="X457" i="45"/>
  <c r="W457" i="45"/>
  <c r="V457" i="45"/>
  <c r="U457" i="45"/>
  <c r="Q457" i="45"/>
  <c r="R457" i="45" s="1"/>
  <c r="P457" i="45"/>
  <c r="N457" i="45"/>
  <c r="M457" i="45"/>
  <c r="L457" i="45"/>
  <c r="K457" i="45"/>
  <c r="J457" i="45"/>
  <c r="X456" i="45"/>
  <c r="W456" i="45"/>
  <c r="Y456" i="45" s="1"/>
  <c r="V456" i="45"/>
  <c r="U456" i="45"/>
  <c r="Q456" i="45"/>
  <c r="R456" i="45" s="1"/>
  <c r="P456" i="45"/>
  <c r="N456" i="45"/>
  <c r="M456" i="45"/>
  <c r="L456" i="45"/>
  <c r="K456" i="45"/>
  <c r="J456" i="45"/>
  <c r="X455" i="45"/>
  <c r="W455" i="45"/>
  <c r="Y455" i="45" s="1"/>
  <c r="V455" i="45"/>
  <c r="U455" i="45"/>
  <c r="Q455" i="45"/>
  <c r="R455" i="45" s="1"/>
  <c r="P455" i="45"/>
  <c r="N455" i="45"/>
  <c r="M455" i="45"/>
  <c r="L455" i="45"/>
  <c r="K455" i="45"/>
  <c r="J455" i="45"/>
  <c r="Y454" i="45"/>
  <c r="X454" i="45"/>
  <c r="W454" i="45"/>
  <c r="V454" i="45"/>
  <c r="U454" i="45"/>
  <c r="Q454" i="45"/>
  <c r="R454" i="45" s="1"/>
  <c r="P454" i="45"/>
  <c r="N454" i="45"/>
  <c r="M454" i="45"/>
  <c r="L454" i="45"/>
  <c r="K454" i="45"/>
  <c r="J454" i="45"/>
  <c r="Y453" i="45"/>
  <c r="X453" i="45"/>
  <c r="W453" i="45"/>
  <c r="V453" i="45"/>
  <c r="U453" i="45"/>
  <c r="Q453" i="45"/>
  <c r="R453" i="45" s="1"/>
  <c r="P453" i="45"/>
  <c r="N453" i="45"/>
  <c r="M453" i="45"/>
  <c r="L453" i="45"/>
  <c r="K453" i="45"/>
  <c r="J453" i="45"/>
  <c r="Y452" i="45"/>
  <c r="X452" i="45"/>
  <c r="W452" i="45"/>
  <c r="V452" i="45"/>
  <c r="U452" i="45"/>
  <c r="Q452" i="45"/>
  <c r="R452" i="45" s="1"/>
  <c r="P452" i="45"/>
  <c r="N452" i="45"/>
  <c r="M452" i="45"/>
  <c r="L452" i="45"/>
  <c r="K452" i="45"/>
  <c r="J452" i="45"/>
  <c r="X451" i="45"/>
  <c r="W451" i="45"/>
  <c r="Y451" i="45" s="1"/>
  <c r="V451" i="45"/>
  <c r="U451" i="45"/>
  <c r="Q451" i="45"/>
  <c r="R451" i="45" s="1"/>
  <c r="P451" i="45"/>
  <c r="N451" i="45"/>
  <c r="M451" i="45"/>
  <c r="L451" i="45"/>
  <c r="K451" i="45"/>
  <c r="J451" i="45"/>
  <c r="X450" i="45"/>
  <c r="W450" i="45"/>
  <c r="Y450" i="45" s="1"/>
  <c r="V450" i="45"/>
  <c r="U450" i="45"/>
  <c r="Q450" i="45"/>
  <c r="R450" i="45" s="1"/>
  <c r="P450" i="45"/>
  <c r="N450" i="45"/>
  <c r="M450" i="45"/>
  <c r="L450" i="45"/>
  <c r="K450" i="45"/>
  <c r="J450" i="45"/>
  <c r="Y449" i="45"/>
  <c r="X449" i="45"/>
  <c r="W449" i="45"/>
  <c r="V449" i="45"/>
  <c r="U449" i="45"/>
  <c r="Q449" i="45"/>
  <c r="R449" i="45" s="1"/>
  <c r="P449" i="45"/>
  <c r="N449" i="45"/>
  <c r="M449" i="45"/>
  <c r="L449" i="45"/>
  <c r="K449" i="45"/>
  <c r="J449" i="45"/>
  <c r="X448" i="45"/>
  <c r="W448" i="45"/>
  <c r="Y448" i="45" s="1"/>
  <c r="V448" i="45"/>
  <c r="U448" i="45"/>
  <c r="Q448" i="45"/>
  <c r="R448" i="45" s="1"/>
  <c r="P448" i="45"/>
  <c r="N448" i="45"/>
  <c r="M448" i="45"/>
  <c r="L448" i="45"/>
  <c r="K448" i="45"/>
  <c r="J448" i="45"/>
  <c r="X447" i="45"/>
  <c r="W447" i="45"/>
  <c r="Y447" i="45" s="1"/>
  <c r="V447" i="45"/>
  <c r="U447" i="45"/>
  <c r="Q447" i="45"/>
  <c r="R447" i="45" s="1"/>
  <c r="P447" i="45"/>
  <c r="N447" i="45"/>
  <c r="M447" i="45"/>
  <c r="L447" i="45"/>
  <c r="K447" i="45"/>
  <c r="J447" i="45"/>
  <c r="Y446" i="45"/>
  <c r="X446" i="45"/>
  <c r="W446" i="45"/>
  <c r="V446" i="45"/>
  <c r="U446" i="45"/>
  <c r="Q446" i="45"/>
  <c r="R446" i="45" s="1"/>
  <c r="P446" i="45"/>
  <c r="N446" i="45"/>
  <c r="M446" i="45"/>
  <c r="L446" i="45"/>
  <c r="K446" i="45"/>
  <c r="J446" i="45"/>
  <c r="Y445" i="45"/>
  <c r="X445" i="45"/>
  <c r="W445" i="45"/>
  <c r="V445" i="45"/>
  <c r="U445" i="45"/>
  <c r="Q445" i="45"/>
  <c r="R445" i="45" s="1"/>
  <c r="P445" i="45"/>
  <c r="N445" i="45"/>
  <c r="M445" i="45"/>
  <c r="L445" i="45"/>
  <c r="K445" i="45"/>
  <c r="J445" i="45"/>
  <c r="Y444" i="45"/>
  <c r="X444" i="45"/>
  <c r="W444" i="45"/>
  <c r="V444" i="45"/>
  <c r="U444" i="45"/>
  <c r="Q444" i="45"/>
  <c r="R444" i="45" s="1"/>
  <c r="P444" i="45"/>
  <c r="N444" i="45"/>
  <c r="M444" i="45"/>
  <c r="L444" i="45"/>
  <c r="K444" i="45"/>
  <c r="J444" i="45"/>
  <c r="Y443" i="45"/>
  <c r="X443" i="45"/>
  <c r="W443" i="45"/>
  <c r="V443" i="45"/>
  <c r="U443" i="45"/>
  <c r="Q443" i="45"/>
  <c r="R443" i="45" s="1"/>
  <c r="P443" i="45"/>
  <c r="N443" i="45"/>
  <c r="M443" i="45"/>
  <c r="L443" i="45"/>
  <c r="K443" i="45"/>
  <c r="J443" i="45"/>
  <c r="X442" i="45"/>
  <c r="W442" i="45"/>
  <c r="Y442" i="45" s="1"/>
  <c r="V442" i="45"/>
  <c r="U442" i="45"/>
  <c r="Q442" i="45"/>
  <c r="R442" i="45" s="1"/>
  <c r="P442" i="45"/>
  <c r="N442" i="45"/>
  <c r="M442" i="45"/>
  <c r="L442" i="45"/>
  <c r="K442" i="45"/>
  <c r="J442" i="45"/>
  <c r="Y441" i="45"/>
  <c r="X441" i="45"/>
  <c r="W441" i="45"/>
  <c r="V441" i="45"/>
  <c r="U441" i="45"/>
  <c r="Q441" i="45"/>
  <c r="R441" i="45" s="1"/>
  <c r="P441" i="45"/>
  <c r="N441" i="45"/>
  <c r="M441" i="45"/>
  <c r="L441" i="45"/>
  <c r="K441" i="45"/>
  <c r="J441" i="45"/>
  <c r="X440" i="45"/>
  <c r="W440" i="45"/>
  <c r="Y440" i="45" s="1"/>
  <c r="V440" i="45"/>
  <c r="U440" i="45"/>
  <c r="Q440" i="45"/>
  <c r="R440" i="45" s="1"/>
  <c r="P440" i="45"/>
  <c r="N440" i="45"/>
  <c r="M440" i="45"/>
  <c r="L440" i="45"/>
  <c r="K440" i="45"/>
  <c r="J440" i="45"/>
  <c r="X439" i="45"/>
  <c r="W439" i="45"/>
  <c r="Y439" i="45" s="1"/>
  <c r="V439" i="45"/>
  <c r="U439" i="45"/>
  <c r="Q439" i="45"/>
  <c r="R439" i="45" s="1"/>
  <c r="P439" i="45"/>
  <c r="N439" i="45"/>
  <c r="M439" i="45"/>
  <c r="L439" i="45"/>
  <c r="K439" i="45"/>
  <c r="J439" i="45"/>
  <c r="Y438" i="45"/>
  <c r="X438" i="45"/>
  <c r="W438" i="45"/>
  <c r="V438" i="45"/>
  <c r="U438" i="45"/>
  <c r="Q438" i="45"/>
  <c r="R438" i="45" s="1"/>
  <c r="P438" i="45"/>
  <c r="N438" i="45"/>
  <c r="M438" i="45"/>
  <c r="L438" i="45"/>
  <c r="K438" i="45"/>
  <c r="J438" i="45"/>
  <c r="Y437" i="45"/>
  <c r="X437" i="45"/>
  <c r="W437" i="45"/>
  <c r="V437" i="45"/>
  <c r="U437" i="45"/>
  <c r="Q437" i="45"/>
  <c r="R437" i="45" s="1"/>
  <c r="P437" i="45"/>
  <c r="N437" i="45"/>
  <c r="M437" i="45"/>
  <c r="L437" i="45"/>
  <c r="K437" i="45"/>
  <c r="J437" i="45"/>
  <c r="Y436" i="45"/>
  <c r="X436" i="45"/>
  <c r="W436" i="45"/>
  <c r="V436" i="45"/>
  <c r="U436" i="45"/>
  <c r="Q436" i="45"/>
  <c r="R436" i="45" s="1"/>
  <c r="P436" i="45"/>
  <c r="N436" i="45"/>
  <c r="M436" i="45"/>
  <c r="L436" i="45"/>
  <c r="K436" i="45"/>
  <c r="J436" i="45"/>
  <c r="X435" i="45"/>
  <c r="W435" i="45"/>
  <c r="Y435" i="45" s="1"/>
  <c r="V435" i="45"/>
  <c r="U435" i="45"/>
  <c r="Q435" i="45"/>
  <c r="R435" i="45" s="1"/>
  <c r="P435" i="45"/>
  <c r="N435" i="45"/>
  <c r="M435" i="45"/>
  <c r="L435" i="45"/>
  <c r="K435" i="45"/>
  <c r="J435" i="45"/>
  <c r="X434" i="45"/>
  <c r="W434" i="45"/>
  <c r="Y434" i="45" s="1"/>
  <c r="V434" i="45"/>
  <c r="U434" i="45"/>
  <c r="Q434" i="45"/>
  <c r="R434" i="45" s="1"/>
  <c r="P434" i="45"/>
  <c r="N434" i="45"/>
  <c r="M434" i="45"/>
  <c r="L434" i="45"/>
  <c r="K434" i="45"/>
  <c r="J434" i="45"/>
  <c r="Y433" i="45"/>
  <c r="X433" i="45"/>
  <c r="W433" i="45"/>
  <c r="V433" i="45"/>
  <c r="U433" i="45"/>
  <c r="Q433" i="45"/>
  <c r="R433" i="45" s="1"/>
  <c r="P433" i="45"/>
  <c r="N433" i="45"/>
  <c r="M433" i="45"/>
  <c r="L433" i="45"/>
  <c r="K433" i="45"/>
  <c r="J433" i="45"/>
  <c r="X432" i="45"/>
  <c r="W432" i="45"/>
  <c r="Y432" i="45" s="1"/>
  <c r="V432" i="45"/>
  <c r="U432" i="45"/>
  <c r="Q432" i="45"/>
  <c r="R432" i="45" s="1"/>
  <c r="P432" i="45"/>
  <c r="N432" i="45"/>
  <c r="M432" i="45"/>
  <c r="L432" i="45"/>
  <c r="K432" i="45"/>
  <c r="J432" i="45"/>
  <c r="X431" i="45"/>
  <c r="W431" i="45"/>
  <c r="Y431" i="45" s="1"/>
  <c r="V431" i="45"/>
  <c r="U431" i="45"/>
  <c r="Q431" i="45"/>
  <c r="R431" i="45" s="1"/>
  <c r="P431" i="45"/>
  <c r="N431" i="45"/>
  <c r="M431" i="45"/>
  <c r="L431" i="45"/>
  <c r="K431" i="45"/>
  <c r="J431" i="45"/>
  <c r="Y430" i="45"/>
  <c r="X430" i="45"/>
  <c r="W430" i="45"/>
  <c r="V430" i="45"/>
  <c r="U430" i="45"/>
  <c r="Q430" i="45"/>
  <c r="R430" i="45" s="1"/>
  <c r="P430" i="45"/>
  <c r="N430" i="45"/>
  <c r="M430" i="45"/>
  <c r="L430" i="45"/>
  <c r="K430" i="45"/>
  <c r="J430" i="45"/>
  <c r="Y429" i="45"/>
  <c r="X429" i="45"/>
  <c r="W429" i="45"/>
  <c r="V429" i="45"/>
  <c r="U429" i="45"/>
  <c r="Q429" i="45"/>
  <c r="R429" i="45" s="1"/>
  <c r="P429" i="45"/>
  <c r="N429" i="45"/>
  <c r="M429" i="45"/>
  <c r="L429" i="45"/>
  <c r="K429" i="45"/>
  <c r="J429" i="45"/>
  <c r="Y428" i="45"/>
  <c r="X428" i="45"/>
  <c r="W428" i="45"/>
  <c r="V428" i="45"/>
  <c r="U428" i="45"/>
  <c r="Q428" i="45"/>
  <c r="R428" i="45" s="1"/>
  <c r="P428" i="45"/>
  <c r="N428" i="45"/>
  <c r="M428" i="45"/>
  <c r="L428" i="45"/>
  <c r="K428" i="45"/>
  <c r="J428" i="45"/>
  <c r="X427" i="45"/>
  <c r="W427" i="45"/>
  <c r="Y427" i="45" s="1"/>
  <c r="V427" i="45"/>
  <c r="U427" i="45"/>
  <c r="Q427" i="45"/>
  <c r="R427" i="45" s="1"/>
  <c r="P427" i="45"/>
  <c r="N427" i="45"/>
  <c r="M427" i="45"/>
  <c r="L427" i="45"/>
  <c r="K427" i="45"/>
  <c r="J427" i="45"/>
  <c r="X426" i="45"/>
  <c r="W426" i="45"/>
  <c r="Y426" i="45" s="1"/>
  <c r="V426" i="45"/>
  <c r="U426" i="45"/>
  <c r="Q426" i="45"/>
  <c r="R426" i="45" s="1"/>
  <c r="P426" i="45"/>
  <c r="N426" i="45"/>
  <c r="M426" i="45"/>
  <c r="L426" i="45"/>
  <c r="K426" i="45"/>
  <c r="J426" i="45"/>
  <c r="Y425" i="45"/>
  <c r="X425" i="45"/>
  <c r="W425" i="45"/>
  <c r="V425" i="45"/>
  <c r="U425" i="45"/>
  <c r="Q425" i="45"/>
  <c r="R425" i="45" s="1"/>
  <c r="P425" i="45"/>
  <c r="N425" i="45"/>
  <c r="M425" i="45"/>
  <c r="L425" i="45"/>
  <c r="K425" i="45"/>
  <c r="J425" i="45"/>
  <c r="X424" i="45"/>
  <c r="W424" i="45"/>
  <c r="Y424" i="45" s="1"/>
  <c r="V424" i="45"/>
  <c r="U424" i="45"/>
  <c r="Q424" i="45"/>
  <c r="R424" i="45" s="1"/>
  <c r="P424" i="45"/>
  <c r="N424" i="45"/>
  <c r="M424" i="45"/>
  <c r="L424" i="45"/>
  <c r="K424" i="45"/>
  <c r="J424" i="45"/>
  <c r="X423" i="45"/>
  <c r="W423" i="45"/>
  <c r="Y423" i="45" s="1"/>
  <c r="V423" i="45"/>
  <c r="U423" i="45"/>
  <c r="Q423" i="45"/>
  <c r="R423" i="45" s="1"/>
  <c r="P423" i="45"/>
  <c r="N423" i="45"/>
  <c r="M423" i="45"/>
  <c r="L423" i="45"/>
  <c r="K423" i="45"/>
  <c r="J423" i="45"/>
  <c r="Y422" i="45"/>
  <c r="X422" i="45"/>
  <c r="W422" i="45"/>
  <c r="V422" i="45"/>
  <c r="U422" i="45"/>
  <c r="Q422" i="45"/>
  <c r="R422" i="45" s="1"/>
  <c r="P422" i="45"/>
  <c r="N422" i="45"/>
  <c r="M422" i="45"/>
  <c r="L422" i="45"/>
  <c r="K422" i="45"/>
  <c r="J422" i="45"/>
  <c r="Y421" i="45"/>
  <c r="X421" i="45"/>
  <c r="W421" i="45"/>
  <c r="V421" i="45"/>
  <c r="U421" i="45"/>
  <c r="Q421" i="45"/>
  <c r="R421" i="45" s="1"/>
  <c r="P421" i="45"/>
  <c r="N421" i="45"/>
  <c r="M421" i="45"/>
  <c r="L421" i="45"/>
  <c r="K421" i="45"/>
  <c r="J421" i="45"/>
  <c r="Y420" i="45"/>
  <c r="X420" i="45"/>
  <c r="W420" i="45"/>
  <c r="V420" i="45"/>
  <c r="U420" i="45"/>
  <c r="Q420" i="45"/>
  <c r="R420" i="45" s="1"/>
  <c r="P420" i="45"/>
  <c r="N420" i="45"/>
  <c r="M420" i="45"/>
  <c r="L420" i="45"/>
  <c r="K420" i="45"/>
  <c r="J420" i="45"/>
  <c r="Y419" i="45"/>
  <c r="X419" i="45"/>
  <c r="W419" i="45"/>
  <c r="V419" i="45"/>
  <c r="U419" i="45"/>
  <c r="Q419" i="45"/>
  <c r="R419" i="45" s="1"/>
  <c r="P419" i="45"/>
  <c r="N419" i="45"/>
  <c r="M419" i="45"/>
  <c r="L419" i="45"/>
  <c r="K419" i="45"/>
  <c r="J419" i="45"/>
  <c r="X418" i="45"/>
  <c r="W418" i="45"/>
  <c r="Y418" i="45" s="1"/>
  <c r="V418" i="45"/>
  <c r="U418" i="45"/>
  <c r="Q418" i="45"/>
  <c r="R418" i="45" s="1"/>
  <c r="P418" i="45"/>
  <c r="N418" i="45"/>
  <c r="M418" i="45"/>
  <c r="L418" i="45"/>
  <c r="K418" i="45"/>
  <c r="J418" i="45"/>
  <c r="Y417" i="45"/>
  <c r="X417" i="45"/>
  <c r="W417" i="45"/>
  <c r="V417" i="45"/>
  <c r="U417" i="45"/>
  <c r="Q417" i="45"/>
  <c r="R417" i="45" s="1"/>
  <c r="P417" i="45"/>
  <c r="N417" i="45"/>
  <c r="M417" i="45"/>
  <c r="L417" i="45"/>
  <c r="K417" i="45"/>
  <c r="J417" i="45"/>
  <c r="X416" i="45"/>
  <c r="W416" i="45"/>
  <c r="Y416" i="45" s="1"/>
  <c r="V416" i="45"/>
  <c r="U416" i="45"/>
  <c r="Q416" i="45"/>
  <c r="R416" i="45" s="1"/>
  <c r="P416" i="45"/>
  <c r="N416" i="45"/>
  <c r="M416" i="45"/>
  <c r="L416" i="45"/>
  <c r="K416" i="45"/>
  <c r="J416" i="45"/>
  <c r="X415" i="45"/>
  <c r="W415" i="45"/>
  <c r="Y415" i="45" s="1"/>
  <c r="V415" i="45"/>
  <c r="U415" i="45"/>
  <c r="Q415" i="45"/>
  <c r="R415" i="45" s="1"/>
  <c r="P415" i="45"/>
  <c r="N415" i="45"/>
  <c r="M415" i="45"/>
  <c r="L415" i="45"/>
  <c r="K415" i="45"/>
  <c r="J415" i="45"/>
  <c r="Y414" i="45"/>
  <c r="X414" i="45"/>
  <c r="W414" i="45"/>
  <c r="V414" i="45"/>
  <c r="U414" i="45"/>
  <c r="Q414" i="45"/>
  <c r="R414" i="45" s="1"/>
  <c r="P414" i="45"/>
  <c r="N414" i="45"/>
  <c r="M414" i="45"/>
  <c r="L414" i="45"/>
  <c r="K414" i="45"/>
  <c r="J414" i="45"/>
  <c r="Y413" i="45"/>
  <c r="X413" i="45"/>
  <c r="W413" i="45"/>
  <c r="V413" i="45"/>
  <c r="U413" i="45"/>
  <c r="Q413" i="45"/>
  <c r="R413" i="45" s="1"/>
  <c r="P413" i="45"/>
  <c r="N413" i="45"/>
  <c r="M413" i="45"/>
  <c r="L413" i="45"/>
  <c r="K413" i="45"/>
  <c r="J413" i="45"/>
  <c r="Y412" i="45"/>
  <c r="X412" i="45"/>
  <c r="W412" i="45"/>
  <c r="V412" i="45"/>
  <c r="U412" i="45"/>
  <c r="Q412" i="45"/>
  <c r="R412" i="45" s="1"/>
  <c r="P412" i="45"/>
  <c r="N412" i="45"/>
  <c r="M412" i="45"/>
  <c r="L412" i="45"/>
  <c r="K412" i="45"/>
  <c r="J412" i="45"/>
  <c r="Y411" i="45"/>
  <c r="X411" i="45"/>
  <c r="W411" i="45"/>
  <c r="V411" i="45"/>
  <c r="U411" i="45"/>
  <c r="Q411" i="45"/>
  <c r="R411" i="45" s="1"/>
  <c r="P411" i="45"/>
  <c r="N411" i="45"/>
  <c r="M411" i="45"/>
  <c r="L411" i="45"/>
  <c r="K411" i="45"/>
  <c r="J411" i="45"/>
  <c r="X410" i="45"/>
  <c r="W410" i="45"/>
  <c r="Y410" i="45" s="1"/>
  <c r="V410" i="45"/>
  <c r="U410" i="45"/>
  <c r="Q410" i="45"/>
  <c r="R410" i="45" s="1"/>
  <c r="P410" i="45"/>
  <c r="N410" i="45"/>
  <c r="M410" i="45"/>
  <c r="L410" i="45"/>
  <c r="K410" i="45"/>
  <c r="J410" i="45"/>
  <c r="Y409" i="45"/>
  <c r="X409" i="45"/>
  <c r="W409" i="45"/>
  <c r="V409" i="45"/>
  <c r="U409" i="45"/>
  <c r="Q409" i="45"/>
  <c r="R409" i="45" s="1"/>
  <c r="P409" i="45"/>
  <c r="N409" i="45"/>
  <c r="M409" i="45"/>
  <c r="L409" i="45"/>
  <c r="K409" i="45"/>
  <c r="J409" i="45"/>
  <c r="X408" i="45"/>
  <c r="W408" i="45"/>
  <c r="Y408" i="45" s="1"/>
  <c r="V408" i="45"/>
  <c r="U408" i="45"/>
  <c r="Q408" i="45"/>
  <c r="R408" i="45" s="1"/>
  <c r="P408" i="45"/>
  <c r="N408" i="45"/>
  <c r="M408" i="45"/>
  <c r="L408" i="45"/>
  <c r="K408" i="45"/>
  <c r="J408" i="45"/>
  <c r="X407" i="45"/>
  <c r="W407" i="45"/>
  <c r="V407" i="45"/>
  <c r="Y407" i="45" s="1"/>
  <c r="U407" i="45"/>
  <c r="Q407" i="45"/>
  <c r="R407" i="45" s="1"/>
  <c r="P407" i="45"/>
  <c r="N407" i="45"/>
  <c r="M407" i="45"/>
  <c r="L407" i="45"/>
  <c r="K407" i="45"/>
  <c r="J407" i="45"/>
  <c r="Y406" i="45"/>
  <c r="X406" i="45"/>
  <c r="W406" i="45"/>
  <c r="V406" i="45"/>
  <c r="U406" i="45"/>
  <c r="Q406" i="45"/>
  <c r="R406" i="45" s="1"/>
  <c r="P406" i="45"/>
  <c r="N406" i="45"/>
  <c r="M406" i="45"/>
  <c r="L406" i="45"/>
  <c r="K406" i="45"/>
  <c r="J406" i="45"/>
  <c r="X405" i="45"/>
  <c r="W405" i="45"/>
  <c r="V405" i="45"/>
  <c r="Y405" i="45" s="1"/>
  <c r="U405" i="45"/>
  <c r="Q405" i="45"/>
  <c r="R405" i="45" s="1"/>
  <c r="P405" i="45"/>
  <c r="N405" i="45"/>
  <c r="M405" i="45"/>
  <c r="L405" i="45"/>
  <c r="K405" i="45"/>
  <c r="J405" i="45"/>
  <c r="X404" i="45"/>
  <c r="W404" i="45"/>
  <c r="V404" i="45"/>
  <c r="Y404" i="45" s="1"/>
  <c r="U404" i="45"/>
  <c r="Q404" i="45"/>
  <c r="R404" i="45" s="1"/>
  <c r="P404" i="45"/>
  <c r="N404" i="45"/>
  <c r="M404" i="45"/>
  <c r="L404" i="45"/>
  <c r="K404" i="45"/>
  <c r="J404" i="45"/>
  <c r="X403" i="45"/>
  <c r="W403" i="45"/>
  <c r="V403" i="45"/>
  <c r="Y403" i="45" s="1"/>
  <c r="U403" i="45"/>
  <c r="Q403" i="45"/>
  <c r="R403" i="45" s="1"/>
  <c r="P403" i="45"/>
  <c r="N403" i="45"/>
  <c r="M403" i="45"/>
  <c r="L403" i="45"/>
  <c r="K403" i="45"/>
  <c r="J403" i="45"/>
  <c r="X402" i="45"/>
  <c r="W402" i="45"/>
  <c r="V402" i="45"/>
  <c r="Y402" i="45" s="1"/>
  <c r="U402" i="45"/>
  <c r="Q402" i="45"/>
  <c r="R402" i="45" s="1"/>
  <c r="P402" i="45"/>
  <c r="N402" i="45"/>
  <c r="M402" i="45"/>
  <c r="L402" i="45"/>
  <c r="K402" i="45"/>
  <c r="J402" i="45"/>
  <c r="Y401" i="45"/>
  <c r="X401" i="45"/>
  <c r="W401" i="45"/>
  <c r="V401" i="45"/>
  <c r="U401" i="45"/>
  <c r="Q401" i="45"/>
  <c r="R401" i="45" s="1"/>
  <c r="P401" i="45"/>
  <c r="N401" i="45"/>
  <c r="M401" i="45"/>
  <c r="L401" i="45"/>
  <c r="K401" i="45"/>
  <c r="J401" i="45"/>
  <c r="X400" i="45"/>
  <c r="W400" i="45"/>
  <c r="Y400" i="45" s="1"/>
  <c r="V400" i="45"/>
  <c r="U400" i="45"/>
  <c r="Q400" i="45"/>
  <c r="R400" i="45" s="1"/>
  <c r="P400" i="45"/>
  <c r="N400" i="45"/>
  <c r="M400" i="45"/>
  <c r="L400" i="45"/>
  <c r="K400" i="45"/>
  <c r="J400" i="45"/>
  <c r="X399" i="45"/>
  <c r="W399" i="45"/>
  <c r="V399" i="45"/>
  <c r="Y399" i="45" s="1"/>
  <c r="U399" i="45"/>
  <c r="Q399" i="45"/>
  <c r="R399" i="45" s="1"/>
  <c r="P399" i="45"/>
  <c r="N399" i="45"/>
  <c r="M399" i="45"/>
  <c r="L399" i="45"/>
  <c r="K399" i="45"/>
  <c r="J399" i="45"/>
  <c r="Y398" i="45"/>
  <c r="X398" i="45"/>
  <c r="W398" i="45"/>
  <c r="V398" i="45"/>
  <c r="U398" i="45"/>
  <c r="Q398" i="45"/>
  <c r="R398" i="45" s="1"/>
  <c r="P398" i="45"/>
  <c r="N398" i="45"/>
  <c r="M398" i="45"/>
  <c r="L398" i="45"/>
  <c r="K398" i="45"/>
  <c r="J398" i="45"/>
  <c r="X397" i="45"/>
  <c r="W397" i="45"/>
  <c r="V397" i="45"/>
  <c r="Y397" i="45" s="1"/>
  <c r="U397" i="45"/>
  <c r="Q397" i="45"/>
  <c r="R397" i="45" s="1"/>
  <c r="P397" i="45"/>
  <c r="N397" i="45"/>
  <c r="M397" i="45"/>
  <c r="L397" i="45"/>
  <c r="K397" i="45"/>
  <c r="J397" i="45"/>
  <c r="X396" i="45"/>
  <c r="W396" i="45"/>
  <c r="V396" i="45"/>
  <c r="Y396" i="45" s="1"/>
  <c r="U396" i="45"/>
  <c r="Q396" i="45"/>
  <c r="R396" i="45" s="1"/>
  <c r="P396" i="45"/>
  <c r="N396" i="45"/>
  <c r="M396" i="45"/>
  <c r="L396" i="45"/>
  <c r="K396" i="45"/>
  <c r="J396" i="45"/>
  <c r="X395" i="45"/>
  <c r="W395" i="45"/>
  <c r="V395" i="45"/>
  <c r="Y395" i="45" s="1"/>
  <c r="U395" i="45"/>
  <c r="Q395" i="45"/>
  <c r="R395" i="45" s="1"/>
  <c r="P395" i="45"/>
  <c r="N395" i="45"/>
  <c r="M395" i="45"/>
  <c r="L395" i="45"/>
  <c r="K395" i="45"/>
  <c r="J395" i="45"/>
  <c r="X394" i="45"/>
  <c r="W394" i="45"/>
  <c r="V394" i="45"/>
  <c r="Y394" i="45" s="1"/>
  <c r="U394" i="45"/>
  <c r="Q394" i="45"/>
  <c r="R394" i="45" s="1"/>
  <c r="P394" i="45"/>
  <c r="N394" i="45"/>
  <c r="M394" i="45"/>
  <c r="L394" i="45"/>
  <c r="K394" i="45"/>
  <c r="J394" i="45"/>
  <c r="Y393" i="45"/>
  <c r="X393" i="45"/>
  <c r="W393" i="45"/>
  <c r="V393" i="45"/>
  <c r="U393" i="45"/>
  <c r="Q393" i="45"/>
  <c r="R393" i="45" s="1"/>
  <c r="P393" i="45"/>
  <c r="N393" i="45"/>
  <c r="M393" i="45"/>
  <c r="L393" i="45"/>
  <c r="K393" i="45"/>
  <c r="J393" i="45"/>
  <c r="X392" i="45"/>
  <c r="W392" i="45"/>
  <c r="Y392" i="45" s="1"/>
  <c r="V392" i="45"/>
  <c r="U392" i="45"/>
  <c r="Q392" i="45"/>
  <c r="R392" i="45" s="1"/>
  <c r="P392" i="45"/>
  <c r="N392" i="45"/>
  <c r="M392" i="45"/>
  <c r="L392" i="45"/>
  <c r="K392" i="45"/>
  <c r="J392" i="45"/>
  <c r="X391" i="45"/>
  <c r="W391" i="45"/>
  <c r="V391" i="45"/>
  <c r="Y391" i="45" s="1"/>
  <c r="U391" i="45"/>
  <c r="Q391" i="45"/>
  <c r="R391" i="45" s="1"/>
  <c r="P391" i="45"/>
  <c r="N391" i="45"/>
  <c r="M391" i="45"/>
  <c r="L391" i="45"/>
  <c r="K391" i="45"/>
  <c r="J391" i="45"/>
  <c r="Y390" i="45"/>
  <c r="X390" i="45"/>
  <c r="W390" i="45"/>
  <c r="V390" i="45"/>
  <c r="U390" i="45"/>
  <c r="Q390" i="45"/>
  <c r="R390" i="45" s="1"/>
  <c r="P390" i="45"/>
  <c r="N390" i="45"/>
  <c r="M390" i="45"/>
  <c r="L390" i="45"/>
  <c r="K390" i="45"/>
  <c r="J390" i="45"/>
  <c r="X389" i="45"/>
  <c r="W389" i="45"/>
  <c r="V389" i="45"/>
  <c r="Y389" i="45" s="1"/>
  <c r="U389" i="45"/>
  <c r="Q389" i="45"/>
  <c r="R389" i="45" s="1"/>
  <c r="P389" i="45"/>
  <c r="N389" i="45"/>
  <c r="M389" i="45"/>
  <c r="L389" i="45"/>
  <c r="K389" i="45"/>
  <c r="J389" i="45"/>
  <c r="X388" i="45"/>
  <c r="W388" i="45"/>
  <c r="V388" i="45"/>
  <c r="Y388" i="45" s="1"/>
  <c r="U388" i="45"/>
  <c r="Q388" i="45"/>
  <c r="R388" i="45" s="1"/>
  <c r="P388" i="45"/>
  <c r="N388" i="45"/>
  <c r="M388" i="45"/>
  <c r="L388" i="45"/>
  <c r="K388" i="45"/>
  <c r="J388" i="45"/>
  <c r="X387" i="45"/>
  <c r="W387" i="45"/>
  <c r="V387" i="45"/>
  <c r="Y387" i="45" s="1"/>
  <c r="U387" i="45"/>
  <c r="Q387" i="45"/>
  <c r="R387" i="45" s="1"/>
  <c r="P387" i="45"/>
  <c r="N387" i="45"/>
  <c r="M387" i="45"/>
  <c r="L387" i="45"/>
  <c r="K387" i="45"/>
  <c r="J387" i="45"/>
  <c r="X386" i="45"/>
  <c r="W386" i="45"/>
  <c r="V386" i="45"/>
  <c r="Y386" i="45" s="1"/>
  <c r="U386" i="45"/>
  <c r="Q386" i="45"/>
  <c r="R386" i="45" s="1"/>
  <c r="P386" i="45"/>
  <c r="N386" i="45"/>
  <c r="M386" i="45"/>
  <c r="L386" i="45"/>
  <c r="K386" i="45"/>
  <c r="J386" i="45"/>
  <c r="X385" i="45"/>
  <c r="W385" i="45"/>
  <c r="V385" i="45"/>
  <c r="Y385" i="45" s="1"/>
  <c r="U385" i="45"/>
  <c r="Q385" i="45"/>
  <c r="R385" i="45" s="1"/>
  <c r="P385" i="45"/>
  <c r="N385" i="45"/>
  <c r="M385" i="45"/>
  <c r="L385" i="45"/>
  <c r="K385" i="45"/>
  <c r="J385" i="45"/>
  <c r="X384" i="45"/>
  <c r="W384" i="45"/>
  <c r="Y384" i="45" s="1"/>
  <c r="V384" i="45"/>
  <c r="U384" i="45"/>
  <c r="Q384" i="45"/>
  <c r="R384" i="45" s="1"/>
  <c r="P384" i="45"/>
  <c r="N384" i="45"/>
  <c r="M384" i="45"/>
  <c r="L384" i="45"/>
  <c r="K384" i="45"/>
  <c r="J384" i="45"/>
  <c r="X383" i="45"/>
  <c r="W383" i="45"/>
  <c r="V383" i="45"/>
  <c r="Y383" i="45" s="1"/>
  <c r="U383" i="45"/>
  <c r="Q383" i="45"/>
  <c r="R383" i="45" s="1"/>
  <c r="P383" i="45"/>
  <c r="N383" i="45"/>
  <c r="M383" i="45"/>
  <c r="L383" i="45"/>
  <c r="K383" i="45"/>
  <c r="J383" i="45"/>
  <c r="Y382" i="45"/>
  <c r="X382" i="45"/>
  <c r="W382" i="45"/>
  <c r="V382" i="45"/>
  <c r="U382" i="45"/>
  <c r="Q382" i="45"/>
  <c r="R382" i="45" s="1"/>
  <c r="P382" i="45"/>
  <c r="N382" i="45"/>
  <c r="M382" i="45"/>
  <c r="L382" i="45"/>
  <c r="K382" i="45"/>
  <c r="J382" i="45"/>
  <c r="X381" i="45"/>
  <c r="W381" i="45"/>
  <c r="V381" i="45"/>
  <c r="Y381" i="45" s="1"/>
  <c r="U381" i="45"/>
  <c r="Q381" i="45"/>
  <c r="R381" i="45" s="1"/>
  <c r="P381" i="45"/>
  <c r="N381" i="45"/>
  <c r="M381" i="45"/>
  <c r="L381" i="45"/>
  <c r="K381" i="45"/>
  <c r="J381" i="45"/>
  <c r="X380" i="45"/>
  <c r="W380" i="45"/>
  <c r="V380" i="45"/>
  <c r="Y380" i="45" s="1"/>
  <c r="U380" i="45"/>
  <c r="Q380" i="45"/>
  <c r="R380" i="45" s="1"/>
  <c r="P380" i="45"/>
  <c r="N380" i="45"/>
  <c r="M380" i="45"/>
  <c r="L380" i="45"/>
  <c r="K380" i="45"/>
  <c r="J380" i="45"/>
  <c r="X379" i="45"/>
  <c r="W379" i="45"/>
  <c r="V379" i="45"/>
  <c r="Y379" i="45" s="1"/>
  <c r="U379" i="45"/>
  <c r="Q379" i="45"/>
  <c r="R379" i="45" s="1"/>
  <c r="P379" i="45"/>
  <c r="N379" i="45"/>
  <c r="M379" i="45"/>
  <c r="L379" i="45"/>
  <c r="K379" i="45"/>
  <c r="J379" i="45"/>
  <c r="X378" i="45"/>
  <c r="W378" i="45"/>
  <c r="V378" i="45"/>
  <c r="Y378" i="45" s="1"/>
  <c r="U378" i="45"/>
  <c r="Q378" i="45"/>
  <c r="R378" i="45" s="1"/>
  <c r="P378" i="45"/>
  <c r="N378" i="45"/>
  <c r="M378" i="45"/>
  <c r="L378" i="45"/>
  <c r="K378" i="45"/>
  <c r="J378" i="45"/>
  <c r="X377" i="45"/>
  <c r="W377" i="45"/>
  <c r="V377" i="45"/>
  <c r="Y377" i="45" s="1"/>
  <c r="U377" i="45"/>
  <c r="Q377" i="45"/>
  <c r="R377" i="45" s="1"/>
  <c r="P377" i="45"/>
  <c r="N377" i="45"/>
  <c r="M377" i="45"/>
  <c r="L377" i="45"/>
  <c r="K377" i="45"/>
  <c r="J377" i="45"/>
  <c r="X376" i="45"/>
  <c r="W376" i="45"/>
  <c r="Y376" i="45" s="1"/>
  <c r="V376" i="45"/>
  <c r="U376" i="45"/>
  <c r="Q376" i="45"/>
  <c r="R376" i="45" s="1"/>
  <c r="P376" i="45"/>
  <c r="N376" i="45"/>
  <c r="M376" i="45"/>
  <c r="L376" i="45"/>
  <c r="K376" i="45"/>
  <c r="J376" i="45"/>
  <c r="X375" i="45"/>
  <c r="W375" i="45"/>
  <c r="V375" i="45"/>
  <c r="Y375" i="45" s="1"/>
  <c r="U375" i="45"/>
  <c r="Q375" i="45"/>
  <c r="R375" i="45" s="1"/>
  <c r="P375" i="45"/>
  <c r="N375" i="45"/>
  <c r="M375" i="45"/>
  <c r="L375" i="45"/>
  <c r="K375" i="45"/>
  <c r="J375" i="45"/>
  <c r="Y374" i="45"/>
  <c r="X374" i="45"/>
  <c r="W374" i="45"/>
  <c r="V374" i="45"/>
  <c r="U374" i="45"/>
  <c r="Q374" i="45"/>
  <c r="R374" i="45" s="1"/>
  <c r="P374" i="45"/>
  <c r="N374" i="45"/>
  <c r="M374" i="45"/>
  <c r="L374" i="45"/>
  <c r="K374" i="45"/>
  <c r="J374" i="45"/>
  <c r="X373" i="45"/>
  <c r="W373" i="45"/>
  <c r="V373" i="45"/>
  <c r="Y373" i="45" s="1"/>
  <c r="U373" i="45"/>
  <c r="Q373" i="45"/>
  <c r="R373" i="45" s="1"/>
  <c r="P373" i="45"/>
  <c r="N373" i="45"/>
  <c r="M373" i="45"/>
  <c r="L373" i="45"/>
  <c r="K373" i="45"/>
  <c r="J373" i="45"/>
  <c r="X372" i="45"/>
  <c r="W372" i="45"/>
  <c r="V372" i="45"/>
  <c r="Y372" i="45" s="1"/>
  <c r="U372" i="45"/>
  <c r="Q372" i="45"/>
  <c r="R372" i="45" s="1"/>
  <c r="P372" i="45"/>
  <c r="N372" i="45"/>
  <c r="M372" i="45"/>
  <c r="L372" i="45"/>
  <c r="K372" i="45"/>
  <c r="J372" i="45"/>
  <c r="X371" i="45"/>
  <c r="W371" i="45"/>
  <c r="V371" i="45"/>
  <c r="U371" i="45"/>
  <c r="Q371" i="45"/>
  <c r="R371" i="45" s="1"/>
  <c r="P371" i="45"/>
  <c r="N371" i="45"/>
  <c r="M371" i="45"/>
  <c r="L371" i="45"/>
  <c r="K371" i="45"/>
  <c r="J371" i="45"/>
  <c r="X370" i="45"/>
  <c r="W370" i="45"/>
  <c r="V370" i="45"/>
  <c r="Y370" i="45" s="1"/>
  <c r="U370" i="45"/>
  <c r="Q370" i="45"/>
  <c r="R370" i="45" s="1"/>
  <c r="P370" i="45"/>
  <c r="N370" i="45"/>
  <c r="M370" i="45"/>
  <c r="L370" i="45"/>
  <c r="K370" i="45"/>
  <c r="J370" i="45"/>
  <c r="X369" i="45"/>
  <c r="W369" i="45"/>
  <c r="V369" i="45"/>
  <c r="Y369" i="45" s="1"/>
  <c r="U369" i="45"/>
  <c r="Q369" i="45"/>
  <c r="R369" i="45" s="1"/>
  <c r="P369" i="45"/>
  <c r="N369" i="45"/>
  <c r="M369" i="45"/>
  <c r="L369" i="45"/>
  <c r="K369" i="45"/>
  <c r="J369" i="45"/>
  <c r="X368" i="45"/>
  <c r="W368" i="45"/>
  <c r="Y368" i="45" s="1"/>
  <c r="V368" i="45"/>
  <c r="U368" i="45"/>
  <c r="Q368" i="45"/>
  <c r="R368" i="45" s="1"/>
  <c r="P368" i="45"/>
  <c r="N368" i="45"/>
  <c r="M368" i="45"/>
  <c r="L368" i="45"/>
  <c r="K368" i="45"/>
  <c r="J368" i="45"/>
  <c r="X367" i="45"/>
  <c r="W367" i="45"/>
  <c r="V367" i="45"/>
  <c r="Y367" i="45" s="1"/>
  <c r="U367" i="45"/>
  <c r="Q367" i="45"/>
  <c r="R367" i="45" s="1"/>
  <c r="P367" i="45"/>
  <c r="N367" i="45"/>
  <c r="M367" i="45"/>
  <c r="L367" i="45"/>
  <c r="K367" i="45"/>
  <c r="J367" i="45"/>
  <c r="Y366" i="45"/>
  <c r="X366" i="45"/>
  <c r="W366" i="45"/>
  <c r="V366" i="45"/>
  <c r="U366" i="45"/>
  <c r="Q366" i="45"/>
  <c r="R366" i="45" s="1"/>
  <c r="P366" i="45"/>
  <c r="N366" i="45"/>
  <c r="M366" i="45"/>
  <c r="L366" i="45"/>
  <c r="K366" i="45"/>
  <c r="J366" i="45"/>
  <c r="X365" i="45"/>
  <c r="W365" i="45"/>
  <c r="V365" i="45"/>
  <c r="Y365" i="45" s="1"/>
  <c r="U365" i="45"/>
  <c r="Q365" i="45"/>
  <c r="R365" i="45" s="1"/>
  <c r="P365" i="45"/>
  <c r="N365" i="45"/>
  <c r="M365" i="45"/>
  <c r="L365" i="45"/>
  <c r="K365" i="45"/>
  <c r="J365" i="45"/>
  <c r="X364" i="45"/>
  <c r="W364" i="45"/>
  <c r="V364" i="45"/>
  <c r="Y364" i="45" s="1"/>
  <c r="U364" i="45"/>
  <c r="Q364" i="45"/>
  <c r="R364" i="45" s="1"/>
  <c r="P364" i="45"/>
  <c r="N364" i="45"/>
  <c r="M364" i="45"/>
  <c r="L364" i="45"/>
  <c r="K364" i="45"/>
  <c r="J364" i="45"/>
  <c r="X363" i="45"/>
  <c r="W363" i="45"/>
  <c r="V363" i="45"/>
  <c r="Y363" i="45" s="1"/>
  <c r="U363" i="45"/>
  <c r="Q363" i="45"/>
  <c r="R363" i="45" s="1"/>
  <c r="P363" i="45"/>
  <c r="N363" i="45"/>
  <c r="M363" i="45"/>
  <c r="L363" i="45"/>
  <c r="K363" i="45"/>
  <c r="J363" i="45"/>
  <c r="X362" i="45"/>
  <c r="W362" i="45"/>
  <c r="V362" i="45"/>
  <c r="Y362" i="45" s="1"/>
  <c r="U362" i="45"/>
  <c r="Q362" i="45"/>
  <c r="R362" i="45" s="1"/>
  <c r="P362" i="45"/>
  <c r="N362" i="45"/>
  <c r="M362" i="45"/>
  <c r="L362" i="45"/>
  <c r="K362" i="45"/>
  <c r="J362" i="45"/>
  <c r="X361" i="45"/>
  <c r="W361" i="45"/>
  <c r="V361" i="45"/>
  <c r="Y361" i="45" s="1"/>
  <c r="U361" i="45"/>
  <c r="Q361" i="45"/>
  <c r="R361" i="45" s="1"/>
  <c r="P361" i="45"/>
  <c r="N361" i="45"/>
  <c r="M361" i="45"/>
  <c r="L361" i="45"/>
  <c r="K361" i="45"/>
  <c r="J361" i="45"/>
  <c r="X360" i="45"/>
  <c r="W360" i="45"/>
  <c r="Y360" i="45" s="1"/>
  <c r="V360" i="45"/>
  <c r="U360" i="45"/>
  <c r="Q360" i="45"/>
  <c r="R360" i="45" s="1"/>
  <c r="P360" i="45"/>
  <c r="N360" i="45"/>
  <c r="M360" i="45"/>
  <c r="L360" i="45"/>
  <c r="K360" i="45"/>
  <c r="J360" i="45"/>
  <c r="X359" i="45"/>
  <c r="W359" i="45"/>
  <c r="V359" i="45"/>
  <c r="Y359" i="45" s="1"/>
  <c r="U359" i="45"/>
  <c r="Q359" i="45"/>
  <c r="R359" i="45" s="1"/>
  <c r="P359" i="45"/>
  <c r="N359" i="45"/>
  <c r="M359" i="45"/>
  <c r="L359" i="45"/>
  <c r="K359" i="45"/>
  <c r="J359" i="45"/>
  <c r="Y358" i="45"/>
  <c r="X358" i="45"/>
  <c r="W358" i="45"/>
  <c r="V358" i="45"/>
  <c r="U358" i="45"/>
  <c r="Q358" i="45"/>
  <c r="R358" i="45" s="1"/>
  <c r="P358" i="45"/>
  <c r="N358" i="45"/>
  <c r="M358" i="45"/>
  <c r="L358" i="45"/>
  <c r="K358" i="45"/>
  <c r="J358" i="45"/>
  <c r="X357" i="45"/>
  <c r="W357" i="45"/>
  <c r="V357" i="45"/>
  <c r="Y357" i="45" s="1"/>
  <c r="U357" i="45"/>
  <c r="Q357" i="45"/>
  <c r="R357" i="45" s="1"/>
  <c r="P357" i="45"/>
  <c r="N357" i="45"/>
  <c r="M357" i="45"/>
  <c r="L357" i="45"/>
  <c r="K357" i="45"/>
  <c r="J357" i="45"/>
  <c r="Y356" i="45"/>
  <c r="X356" i="45"/>
  <c r="W356" i="45"/>
  <c r="V356" i="45"/>
  <c r="U356" i="45"/>
  <c r="Q356" i="45"/>
  <c r="R356" i="45" s="1"/>
  <c r="P356" i="45"/>
  <c r="N356" i="45"/>
  <c r="M356" i="45"/>
  <c r="L356" i="45"/>
  <c r="K356" i="45"/>
  <c r="J356" i="45"/>
  <c r="X355" i="45"/>
  <c r="W355" i="45"/>
  <c r="V355" i="45"/>
  <c r="Y355" i="45" s="1"/>
  <c r="U355" i="45"/>
  <c r="Q355" i="45"/>
  <c r="R355" i="45" s="1"/>
  <c r="P355" i="45"/>
  <c r="N355" i="45"/>
  <c r="M355" i="45"/>
  <c r="L355" i="45"/>
  <c r="K355" i="45"/>
  <c r="J355" i="45"/>
  <c r="X354" i="45"/>
  <c r="W354" i="45"/>
  <c r="V354" i="45"/>
  <c r="Y354" i="45" s="1"/>
  <c r="U354" i="45"/>
  <c r="Q354" i="45"/>
  <c r="R354" i="45" s="1"/>
  <c r="P354" i="45"/>
  <c r="N354" i="45"/>
  <c r="M354" i="45"/>
  <c r="L354" i="45"/>
  <c r="K354" i="45"/>
  <c r="J354" i="45"/>
  <c r="X353" i="45"/>
  <c r="W353" i="45"/>
  <c r="V353" i="45"/>
  <c r="Y353" i="45" s="1"/>
  <c r="U353" i="45"/>
  <c r="Q353" i="45"/>
  <c r="R353" i="45" s="1"/>
  <c r="P353" i="45"/>
  <c r="N353" i="45"/>
  <c r="M353" i="45"/>
  <c r="L353" i="45"/>
  <c r="K353" i="45"/>
  <c r="J353" i="45"/>
  <c r="X352" i="45"/>
  <c r="W352" i="45"/>
  <c r="Y352" i="45" s="1"/>
  <c r="V352" i="45"/>
  <c r="U352" i="45"/>
  <c r="Q352" i="45"/>
  <c r="R352" i="45" s="1"/>
  <c r="P352" i="45"/>
  <c r="N352" i="45"/>
  <c r="M352" i="45"/>
  <c r="L352" i="45"/>
  <c r="K352" i="45"/>
  <c r="J352" i="45"/>
  <c r="X351" i="45"/>
  <c r="W351" i="45"/>
  <c r="V351" i="45"/>
  <c r="Y351" i="45" s="1"/>
  <c r="U351" i="45"/>
  <c r="Q351" i="45"/>
  <c r="R351" i="45" s="1"/>
  <c r="P351" i="45"/>
  <c r="N351" i="45"/>
  <c r="M351" i="45"/>
  <c r="L351" i="45"/>
  <c r="K351" i="45"/>
  <c r="J351" i="45"/>
  <c r="Y350" i="45"/>
  <c r="X350" i="45"/>
  <c r="W350" i="45"/>
  <c r="V350" i="45"/>
  <c r="U350" i="45"/>
  <c r="Q350" i="45"/>
  <c r="R350" i="45" s="1"/>
  <c r="P350" i="45"/>
  <c r="N350" i="45"/>
  <c r="M350" i="45"/>
  <c r="L350" i="45"/>
  <c r="K350" i="45"/>
  <c r="J350" i="45"/>
  <c r="X349" i="45"/>
  <c r="W349" i="45"/>
  <c r="V349" i="45"/>
  <c r="Y349" i="45" s="1"/>
  <c r="U349" i="45"/>
  <c r="Q349" i="45"/>
  <c r="R349" i="45" s="1"/>
  <c r="P349" i="45"/>
  <c r="N349" i="45"/>
  <c r="M349" i="45"/>
  <c r="L349" i="45"/>
  <c r="K349" i="45"/>
  <c r="J349" i="45"/>
  <c r="Y348" i="45"/>
  <c r="X348" i="45"/>
  <c r="W348" i="45"/>
  <c r="V348" i="45"/>
  <c r="U348" i="45"/>
  <c r="Q348" i="45"/>
  <c r="R348" i="45" s="1"/>
  <c r="P348" i="45"/>
  <c r="N348" i="45"/>
  <c r="M348" i="45"/>
  <c r="L348" i="45"/>
  <c r="K348" i="45"/>
  <c r="J348" i="45"/>
  <c r="X347" i="45"/>
  <c r="W347" i="45"/>
  <c r="V347" i="45"/>
  <c r="U347" i="45"/>
  <c r="Q347" i="45"/>
  <c r="R347" i="45" s="1"/>
  <c r="P347" i="45"/>
  <c r="N347" i="45"/>
  <c r="M347" i="45"/>
  <c r="L347" i="45"/>
  <c r="K347" i="45"/>
  <c r="J347" i="45"/>
  <c r="X346" i="45"/>
  <c r="W346" i="45"/>
  <c r="V346" i="45"/>
  <c r="Y346" i="45" s="1"/>
  <c r="U346" i="45"/>
  <c r="Q346" i="45"/>
  <c r="R346" i="45" s="1"/>
  <c r="P346" i="45"/>
  <c r="N346" i="45"/>
  <c r="M346" i="45"/>
  <c r="L346" i="45"/>
  <c r="K346" i="45"/>
  <c r="J346" i="45"/>
  <c r="X345" i="45"/>
  <c r="W345" i="45"/>
  <c r="V345" i="45"/>
  <c r="Y345" i="45" s="1"/>
  <c r="U345" i="45"/>
  <c r="Q345" i="45"/>
  <c r="R345" i="45" s="1"/>
  <c r="P345" i="45"/>
  <c r="N345" i="45"/>
  <c r="M345" i="45"/>
  <c r="L345" i="45"/>
  <c r="K345" i="45"/>
  <c r="J345" i="45"/>
  <c r="X344" i="45"/>
  <c r="W344" i="45"/>
  <c r="Y344" i="45" s="1"/>
  <c r="V344" i="45"/>
  <c r="U344" i="45"/>
  <c r="Q344" i="45"/>
  <c r="R344" i="45" s="1"/>
  <c r="P344" i="45"/>
  <c r="N344" i="45"/>
  <c r="M344" i="45"/>
  <c r="L344" i="45"/>
  <c r="K344" i="45"/>
  <c r="J344" i="45"/>
  <c r="X343" i="45"/>
  <c r="W343" i="45"/>
  <c r="V343" i="45"/>
  <c r="Y343" i="45" s="1"/>
  <c r="U343" i="45"/>
  <c r="Q343" i="45"/>
  <c r="R343" i="45" s="1"/>
  <c r="P343" i="45"/>
  <c r="N343" i="45"/>
  <c r="M343" i="45"/>
  <c r="L343" i="45"/>
  <c r="K343" i="45"/>
  <c r="J343" i="45"/>
  <c r="Y342" i="45"/>
  <c r="X342" i="45"/>
  <c r="W342" i="45"/>
  <c r="V342" i="45"/>
  <c r="U342" i="45"/>
  <c r="Q342" i="45"/>
  <c r="R342" i="45" s="1"/>
  <c r="P342" i="45"/>
  <c r="N342" i="45"/>
  <c r="M342" i="45"/>
  <c r="L342" i="45"/>
  <c r="K342" i="45"/>
  <c r="J342" i="45"/>
  <c r="X341" i="45"/>
  <c r="W341" i="45"/>
  <c r="V341" i="45"/>
  <c r="Y341" i="45" s="1"/>
  <c r="U341" i="45"/>
  <c r="Q341" i="45"/>
  <c r="R341" i="45" s="1"/>
  <c r="P341" i="45"/>
  <c r="N341" i="45"/>
  <c r="M341" i="45"/>
  <c r="L341" i="45"/>
  <c r="K341" i="45"/>
  <c r="J341" i="45"/>
  <c r="Y340" i="45"/>
  <c r="X340" i="45"/>
  <c r="W340" i="45"/>
  <c r="V340" i="45"/>
  <c r="U340" i="45"/>
  <c r="Q340" i="45"/>
  <c r="R340" i="45" s="1"/>
  <c r="P340" i="45"/>
  <c r="N340" i="45"/>
  <c r="M340" i="45"/>
  <c r="L340" i="45"/>
  <c r="K340" i="45"/>
  <c r="J340" i="45"/>
  <c r="X339" i="45"/>
  <c r="W339" i="45"/>
  <c r="V339" i="45"/>
  <c r="U339" i="45"/>
  <c r="Q339" i="45"/>
  <c r="R339" i="45" s="1"/>
  <c r="P339" i="45"/>
  <c r="N339" i="45"/>
  <c r="M339" i="45"/>
  <c r="L339" i="45"/>
  <c r="K339" i="45"/>
  <c r="J339" i="45"/>
  <c r="X338" i="45"/>
  <c r="W338" i="45"/>
  <c r="V338" i="45"/>
  <c r="Y338" i="45" s="1"/>
  <c r="U338" i="45"/>
  <c r="Q338" i="45"/>
  <c r="R338" i="45" s="1"/>
  <c r="P338" i="45"/>
  <c r="N338" i="45"/>
  <c r="M338" i="45"/>
  <c r="L338" i="45"/>
  <c r="K338" i="45"/>
  <c r="J338" i="45"/>
  <c r="X337" i="45"/>
  <c r="W337" i="45"/>
  <c r="V337" i="45"/>
  <c r="Y337" i="45" s="1"/>
  <c r="U337" i="45"/>
  <c r="Q337" i="45"/>
  <c r="R337" i="45" s="1"/>
  <c r="P337" i="45"/>
  <c r="N337" i="45"/>
  <c r="M337" i="45"/>
  <c r="L337" i="45"/>
  <c r="K337" i="45"/>
  <c r="J337" i="45"/>
  <c r="X336" i="45"/>
  <c r="W336" i="45"/>
  <c r="Y336" i="45" s="1"/>
  <c r="V336" i="45"/>
  <c r="U336" i="45"/>
  <c r="Q336" i="45"/>
  <c r="R336" i="45" s="1"/>
  <c r="P336" i="45"/>
  <c r="N336" i="45"/>
  <c r="M336" i="45"/>
  <c r="L336" i="45"/>
  <c r="K336" i="45"/>
  <c r="J336" i="45"/>
  <c r="X335" i="45"/>
  <c r="W335" i="45"/>
  <c r="V335" i="45"/>
  <c r="Y335" i="45" s="1"/>
  <c r="U335" i="45"/>
  <c r="Q335" i="45"/>
  <c r="R335" i="45" s="1"/>
  <c r="P335" i="45"/>
  <c r="N335" i="45"/>
  <c r="M335" i="45"/>
  <c r="L335" i="45"/>
  <c r="K335" i="45"/>
  <c r="J335" i="45"/>
  <c r="Y334" i="45"/>
  <c r="X334" i="45"/>
  <c r="W334" i="45"/>
  <c r="V334" i="45"/>
  <c r="U334" i="45"/>
  <c r="Q334" i="45"/>
  <c r="R334" i="45" s="1"/>
  <c r="P334" i="45"/>
  <c r="N334" i="45"/>
  <c r="M334" i="45"/>
  <c r="L334" i="45"/>
  <c r="K334" i="45"/>
  <c r="J334" i="45"/>
  <c r="X333" i="45"/>
  <c r="W333" i="45"/>
  <c r="V333" i="45"/>
  <c r="Y333" i="45" s="1"/>
  <c r="U333" i="45"/>
  <c r="Q333" i="45"/>
  <c r="R333" i="45" s="1"/>
  <c r="P333" i="45"/>
  <c r="N333" i="45"/>
  <c r="M333" i="45"/>
  <c r="L333" i="45"/>
  <c r="K333" i="45"/>
  <c r="J333" i="45"/>
  <c r="Y332" i="45"/>
  <c r="X332" i="45"/>
  <c r="W332" i="45"/>
  <c r="V332" i="45"/>
  <c r="U332" i="45"/>
  <c r="Q332" i="45"/>
  <c r="R332" i="45" s="1"/>
  <c r="P332" i="45"/>
  <c r="N332" i="45"/>
  <c r="M332" i="45"/>
  <c r="L332" i="45"/>
  <c r="K332" i="45"/>
  <c r="J332" i="45"/>
  <c r="X331" i="45"/>
  <c r="W331" i="45"/>
  <c r="V331" i="45"/>
  <c r="Y331" i="45" s="1"/>
  <c r="U331" i="45"/>
  <c r="Q331" i="45"/>
  <c r="R331" i="45" s="1"/>
  <c r="P331" i="45"/>
  <c r="N331" i="45"/>
  <c r="M331" i="45"/>
  <c r="L331" i="45"/>
  <c r="K331" i="45"/>
  <c r="J331" i="45"/>
  <c r="X330" i="45"/>
  <c r="W330" i="45"/>
  <c r="V330" i="45"/>
  <c r="Y330" i="45" s="1"/>
  <c r="U330" i="45"/>
  <c r="Q330" i="45"/>
  <c r="R330" i="45" s="1"/>
  <c r="P330" i="45"/>
  <c r="N330" i="45"/>
  <c r="M330" i="45"/>
  <c r="L330" i="45"/>
  <c r="K330" i="45"/>
  <c r="J330" i="45"/>
  <c r="X329" i="45"/>
  <c r="W329" i="45"/>
  <c r="V329" i="45"/>
  <c r="Y329" i="45" s="1"/>
  <c r="U329" i="45"/>
  <c r="Q329" i="45"/>
  <c r="R329" i="45" s="1"/>
  <c r="P329" i="45"/>
  <c r="N329" i="45"/>
  <c r="M329" i="45"/>
  <c r="L329" i="45"/>
  <c r="K329" i="45"/>
  <c r="J329" i="45"/>
  <c r="X328" i="45"/>
  <c r="W328" i="45"/>
  <c r="Y328" i="45" s="1"/>
  <c r="V328" i="45"/>
  <c r="U328" i="45"/>
  <c r="Q328" i="45"/>
  <c r="R328" i="45" s="1"/>
  <c r="P328" i="45"/>
  <c r="N328" i="45"/>
  <c r="M328" i="45"/>
  <c r="L328" i="45"/>
  <c r="K328" i="45"/>
  <c r="J328" i="45"/>
  <c r="X327" i="45"/>
  <c r="W327" i="45"/>
  <c r="V327" i="45"/>
  <c r="Y327" i="45" s="1"/>
  <c r="U327" i="45"/>
  <c r="Q327" i="45"/>
  <c r="R327" i="45" s="1"/>
  <c r="P327" i="45"/>
  <c r="N327" i="45"/>
  <c r="M327" i="45"/>
  <c r="L327" i="45"/>
  <c r="K327" i="45"/>
  <c r="J327" i="45"/>
  <c r="Y326" i="45"/>
  <c r="X326" i="45"/>
  <c r="W326" i="45"/>
  <c r="V326" i="45"/>
  <c r="U326" i="45"/>
  <c r="Q326" i="45"/>
  <c r="R326" i="45" s="1"/>
  <c r="S326" i="45" s="1"/>
  <c r="P326" i="45"/>
  <c r="N326" i="45"/>
  <c r="M326" i="45"/>
  <c r="L326" i="45"/>
  <c r="K326" i="45"/>
  <c r="J326" i="45"/>
  <c r="X325" i="45"/>
  <c r="W325" i="45"/>
  <c r="Y325" i="45" s="1"/>
  <c r="V325" i="45"/>
  <c r="U325" i="45"/>
  <c r="T325" i="45"/>
  <c r="Q325" i="45"/>
  <c r="R325" i="45" s="1"/>
  <c r="S325" i="45" s="1"/>
  <c r="P325" i="45"/>
  <c r="N325" i="45"/>
  <c r="M325" i="45"/>
  <c r="L325" i="45"/>
  <c r="K325" i="45"/>
  <c r="J325" i="45"/>
  <c r="X324" i="45"/>
  <c r="W324" i="45"/>
  <c r="V324" i="45"/>
  <c r="Y324" i="45" s="1"/>
  <c r="U324" i="45"/>
  <c r="Q324" i="45"/>
  <c r="R324" i="45" s="1"/>
  <c r="S324" i="45" s="1"/>
  <c r="P324" i="45"/>
  <c r="N324" i="45"/>
  <c r="M324" i="45"/>
  <c r="L324" i="45"/>
  <c r="K324" i="45"/>
  <c r="J324" i="45"/>
  <c r="Y323" i="45"/>
  <c r="X323" i="45"/>
  <c r="W323" i="45"/>
  <c r="V323" i="45"/>
  <c r="U323" i="45"/>
  <c r="Q323" i="45"/>
  <c r="R323" i="45" s="1"/>
  <c r="P323" i="45"/>
  <c r="N323" i="45"/>
  <c r="M323" i="45"/>
  <c r="L323" i="45"/>
  <c r="K323" i="45"/>
  <c r="J323" i="45"/>
  <c r="Y322" i="45"/>
  <c r="X322" i="45"/>
  <c r="W322" i="45"/>
  <c r="V322" i="45"/>
  <c r="U322" i="45"/>
  <c r="Q322" i="45"/>
  <c r="R322" i="45" s="1"/>
  <c r="S322" i="45" s="1"/>
  <c r="P322" i="45"/>
  <c r="N322" i="45"/>
  <c r="M322" i="45"/>
  <c r="L322" i="45"/>
  <c r="K322" i="45"/>
  <c r="J322" i="45"/>
  <c r="X321" i="45"/>
  <c r="W321" i="45"/>
  <c r="Y321" i="45" s="1"/>
  <c r="V321" i="45"/>
  <c r="U321" i="45"/>
  <c r="T321" i="45"/>
  <c r="Q321" i="45"/>
  <c r="R321" i="45" s="1"/>
  <c r="S321" i="45" s="1"/>
  <c r="P321" i="45"/>
  <c r="N321" i="45"/>
  <c r="M321" i="45"/>
  <c r="L321" i="45"/>
  <c r="K321" i="45"/>
  <c r="J321" i="45"/>
  <c r="X320" i="45"/>
  <c r="W320" i="45"/>
  <c r="V320" i="45"/>
  <c r="Y320" i="45" s="1"/>
  <c r="U320" i="45"/>
  <c r="Q320" i="45"/>
  <c r="R320" i="45" s="1"/>
  <c r="S320" i="45" s="1"/>
  <c r="P320" i="45"/>
  <c r="N320" i="45"/>
  <c r="M320" i="45"/>
  <c r="L320" i="45"/>
  <c r="K320" i="45"/>
  <c r="J320" i="45"/>
  <c r="Y319" i="45"/>
  <c r="X319" i="45"/>
  <c r="W319" i="45"/>
  <c r="V319" i="45"/>
  <c r="U319" i="45"/>
  <c r="Q319" i="45"/>
  <c r="R319" i="45" s="1"/>
  <c r="P319" i="45"/>
  <c r="N319" i="45"/>
  <c r="M319" i="45"/>
  <c r="L319" i="45"/>
  <c r="K319" i="45"/>
  <c r="J319" i="45"/>
  <c r="Y318" i="45"/>
  <c r="X318" i="45"/>
  <c r="W318" i="45"/>
  <c r="V318" i="45"/>
  <c r="U318" i="45"/>
  <c r="Q318" i="45"/>
  <c r="R318" i="45" s="1"/>
  <c r="S318" i="45" s="1"/>
  <c r="P318" i="45"/>
  <c r="N318" i="45"/>
  <c r="M318" i="45"/>
  <c r="L318" i="45"/>
  <c r="K318" i="45"/>
  <c r="J318" i="45"/>
  <c r="X317" i="45"/>
  <c r="W317" i="45"/>
  <c r="Y317" i="45" s="1"/>
  <c r="V317" i="45"/>
  <c r="U317" i="45"/>
  <c r="T317" i="45"/>
  <c r="Q317" i="45"/>
  <c r="R317" i="45" s="1"/>
  <c r="S317" i="45" s="1"/>
  <c r="P317" i="45"/>
  <c r="N317" i="45"/>
  <c r="M317" i="45"/>
  <c r="L317" i="45"/>
  <c r="K317" i="45"/>
  <c r="J317" i="45"/>
  <c r="X316" i="45"/>
  <c r="W316" i="45"/>
  <c r="V316" i="45"/>
  <c r="Y316" i="45" s="1"/>
  <c r="U316" i="45"/>
  <c r="Q316" i="45"/>
  <c r="R316" i="45" s="1"/>
  <c r="S316" i="45" s="1"/>
  <c r="P316" i="45"/>
  <c r="N316" i="45"/>
  <c r="M316" i="45"/>
  <c r="L316" i="45"/>
  <c r="K316" i="45"/>
  <c r="J316" i="45"/>
  <c r="Y315" i="45"/>
  <c r="X315" i="45"/>
  <c r="W315" i="45"/>
  <c r="V315" i="45"/>
  <c r="U315" i="45"/>
  <c r="Q315" i="45"/>
  <c r="R315" i="45" s="1"/>
  <c r="P315" i="45"/>
  <c r="N315" i="45"/>
  <c r="M315" i="45"/>
  <c r="L315" i="45"/>
  <c r="K315" i="45"/>
  <c r="J315" i="45"/>
  <c r="Y314" i="45"/>
  <c r="X314" i="45"/>
  <c r="W314" i="45"/>
  <c r="V314" i="45"/>
  <c r="U314" i="45"/>
  <c r="Q314" i="45"/>
  <c r="R314" i="45" s="1"/>
  <c r="S314" i="45" s="1"/>
  <c r="P314" i="45"/>
  <c r="N314" i="45"/>
  <c r="M314" i="45"/>
  <c r="L314" i="45"/>
  <c r="K314" i="45"/>
  <c r="J314" i="45"/>
  <c r="X313" i="45"/>
  <c r="W313" i="45"/>
  <c r="Y313" i="45" s="1"/>
  <c r="V313" i="45"/>
  <c r="U313" i="45"/>
  <c r="T313" i="45"/>
  <c r="Q313" i="45"/>
  <c r="R313" i="45" s="1"/>
  <c r="S313" i="45" s="1"/>
  <c r="P313" i="45"/>
  <c r="N313" i="45"/>
  <c r="M313" i="45"/>
  <c r="L313" i="45"/>
  <c r="K313" i="45"/>
  <c r="J313" i="45"/>
  <c r="X312" i="45"/>
  <c r="W312" i="45"/>
  <c r="V312" i="45"/>
  <c r="Y312" i="45" s="1"/>
  <c r="U312" i="45"/>
  <c r="Q312" i="45"/>
  <c r="R312" i="45" s="1"/>
  <c r="S312" i="45" s="1"/>
  <c r="P312" i="45"/>
  <c r="N312" i="45"/>
  <c r="M312" i="45"/>
  <c r="L312" i="45"/>
  <c r="K312" i="45"/>
  <c r="J312" i="45"/>
  <c r="Y311" i="45"/>
  <c r="X311" i="45"/>
  <c r="W311" i="45"/>
  <c r="V311" i="45"/>
  <c r="U311" i="45"/>
  <c r="Q311" i="45"/>
  <c r="R311" i="45" s="1"/>
  <c r="P311" i="45"/>
  <c r="N311" i="45"/>
  <c r="M311" i="45"/>
  <c r="L311" i="45"/>
  <c r="K311" i="45"/>
  <c r="J311" i="45"/>
  <c r="Y310" i="45"/>
  <c r="X310" i="45"/>
  <c r="W310" i="45"/>
  <c r="V310" i="45"/>
  <c r="U310" i="45"/>
  <c r="Q310" i="45"/>
  <c r="R310" i="45" s="1"/>
  <c r="S310" i="45" s="1"/>
  <c r="P310" i="45"/>
  <c r="N310" i="45"/>
  <c r="M310" i="45"/>
  <c r="L310" i="45"/>
  <c r="K310" i="45"/>
  <c r="J310" i="45"/>
  <c r="X309" i="45"/>
  <c r="W309" i="45"/>
  <c r="Y309" i="45" s="1"/>
  <c r="V309" i="45"/>
  <c r="U309" i="45"/>
  <c r="T309" i="45"/>
  <c r="Q309" i="45"/>
  <c r="R309" i="45" s="1"/>
  <c r="S309" i="45" s="1"/>
  <c r="P309" i="45"/>
  <c r="N309" i="45"/>
  <c r="M309" i="45"/>
  <c r="L309" i="45"/>
  <c r="K309" i="45"/>
  <c r="J309" i="45"/>
  <c r="X308" i="45"/>
  <c r="W308" i="45"/>
  <c r="V308" i="45"/>
  <c r="Y308" i="45" s="1"/>
  <c r="U308" i="45"/>
  <c r="Q308" i="45"/>
  <c r="R308" i="45" s="1"/>
  <c r="S308" i="45" s="1"/>
  <c r="P308" i="45"/>
  <c r="N308" i="45"/>
  <c r="M308" i="45"/>
  <c r="L308" i="45"/>
  <c r="K308" i="45"/>
  <c r="J308" i="45"/>
  <c r="Y307" i="45"/>
  <c r="X307" i="45"/>
  <c r="W307" i="45"/>
  <c r="V307" i="45"/>
  <c r="U307" i="45"/>
  <c r="Q307" i="45"/>
  <c r="R307" i="45" s="1"/>
  <c r="P307" i="45"/>
  <c r="N307" i="45"/>
  <c r="M307" i="45"/>
  <c r="L307" i="45"/>
  <c r="K307" i="45"/>
  <c r="J307" i="45"/>
  <c r="Y306" i="45"/>
  <c r="X306" i="45"/>
  <c r="W306" i="45"/>
  <c r="V306" i="45"/>
  <c r="U306" i="45"/>
  <c r="Q306" i="45"/>
  <c r="R306" i="45" s="1"/>
  <c r="S306" i="45" s="1"/>
  <c r="P306" i="45"/>
  <c r="N306" i="45"/>
  <c r="M306" i="45"/>
  <c r="L306" i="45"/>
  <c r="K306" i="45"/>
  <c r="J306" i="45"/>
  <c r="X305" i="45"/>
  <c r="W305" i="45"/>
  <c r="Y305" i="45" s="1"/>
  <c r="V305" i="45"/>
  <c r="U305" i="45"/>
  <c r="T305" i="45"/>
  <c r="Q305" i="45"/>
  <c r="R305" i="45" s="1"/>
  <c r="S305" i="45" s="1"/>
  <c r="P305" i="45"/>
  <c r="N305" i="45"/>
  <c r="M305" i="45"/>
  <c r="L305" i="45"/>
  <c r="K305" i="45"/>
  <c r="J305" i="45"/>
  <c r="X304" i="45"/>
  <c r="W304" i="45"/>
  <c r="V304" i="45"/>
  <c r="Y304" i="45" s="1"/>
  <c r="U304" i="45"/>
  <c r="Q304" i="45"/>
  <c r="R304" i="45" s="1"/>
  <c r="S304" i="45" s="1"/>
  <c r="P304" i="45"/>
  <c r="N304" i="45"/>
  <c r="M304" i="45"/>
  <c r="L304" i="45"/>
  <c r="K304" i="45"/>
  <c r="J304" i="45"/>
  <c r="Y303" i="45"/>
  <c r="X303" i="45"/>
  <c r="W303" i="45"/>
  <c r="V303" i="45"/>
  <c r="U303" i="45"/>
  <c r="Q303" i="45"/>
  <c r="R303" i="45" s="1"/>
  <c r="P303" i="45"/>
  <c r="N303" i="45"/>
  <c r="M303" i="45"/>
  <c r="L303" i="45"/>
  <c r="K303" i="45"/>
  <c r="J303" i="45"/>
  <c r="Y302" i="45"/>
  <c r="X302" i="45"/>
  <c r="W302" i="45"/>
  <c r="V302" i="45"/>
  <c r="U302" i="45"/>
  <c r="Q302" i="45"/>
  <c r="R302" i="45" s="1"/>
  <c r="S302" i="45" s="1"/>
  <c r="P302" i="45"/>
  <c r="N302" i="45"/>
  <c r="M302" i="45"/>
  <c r="L302" i="45"/>
  <c r="K302" i="45"/>
  <c r="J302" i="45"/>
  <c r="X301" i="45"/>
  <c r="W301" i="45"/>
  <c r="Y301" i="45" s="1"/>
  <c r="V301" i="45"/>
  <c r="U301" i="45"/>
  <c r="T301" i="45"/>
  <c r="Q301" i="45"/>
  <c r="R301" i="45" s="1"/>
  <c r="S301" i="45" s="1"/>
  <c r="P301" i="45"/>
  <c r="N301" i="45"/>
  <c r="M301" i="45"/>
  <c r="L301" i="45"/>
  <c r="K301" i="45"/>
  <c r="J301" i="45"/>
  <c r="X300" i="45"/>
  <c r="W300" i="45"/>
  <c r="V300" i="45"/>
  <c r="Y300" i="45" s="1"/>
  <c r="U300" i="45"/>
  <c r="Q300" i="45"/>
  <c r="R300" i="45" s="1"/>
  <c r="S300" i="45" s="1"/>
  <c r="P300" i="45"/>
  <c r="N300" i="45"/>
  <c r="M300" i="45"/>
  <c r="L300" i="45"/>
  <c r="K300" i="45"/>
  <c r="J300" i="45"/>
  <c r="Y299" i="45"/>
  <c r="X299" i="45"/>
  <c r="W299" i="45"/>
  <c r="V299" i="45"/>
  <c r="U299" i="45"/>
  <c r="Q299" i="45"/>
  <c r="R299" i="45" s="1"/>
  <c r="P299" i="45"/>
  <c r="N299" i="45"/>
  <c r="M299" i="45"/>
  <c r="L299" i="45"/>
  <c r="K299" i="45"/>
  <c r="J299" i="45"/>
  <c r="Y298" i="45"/>
  <c r="X298" i="45"/>
  <c r="W298" i="45"/>
  <c r="V298" i="45"/>
  <c r="U298" i="45"/>
  <c r="Q298" i="45"/>
  <c r="R298" i="45" s="1"/>
  <c r="S298" i="45" s="1"/>
  <c r="P298" i="45"/>
  <c r="N298" i="45"/>
  <c r="M298" i="45"/>
  <c r="L298" i="45"/>
  <c r="K298" i="45"/>
  <c r="J298" i="45"/>
  <c r="X297" i="45"/>
  <c r="W297" i="45"/>
  <c r="Y297" i="45" s="1"/>
  <c r="V297" i="45"/>
  <c r="U297" i="45"/>
  <c r="T297" i="45"/>
  <c r="Q297" i="45"/>
  <c r="R297" i="45" s="1"/>
  <c r="S297" i="45" s="1"/>
  <c r="P297" i="45"/>
  <c r="N297" i="45"/>
  <c r="M297" i="45"/>
  <c r="L297" i="45"/>
  <c r="K297" i="45"/>
  <c r="J297" i="45"/>
  <c r="X296" i="45"/>
  <c r="W296" i="45"/>
  <c r="V296" i="45"/>
  <c r="Y296" i="45" s="1"/>
  <c r="U296" i="45"/>
  <c r="Q296" i="45"/>
  <c r="R296" i="45" s="1"/>
  <c r="S296" i="45" s="1"/>
  <c r="P296" i="45"/>
  <c r="N296" i="45"/>
  <c r="M296" i="45"/>
  <c r="L296" i="45"/>
  <c r="K296" i="45"/>
  <c r="J296" i="45"/>
  <c r="Y295" i="45"/>
  <c r="X295" i="45"/>
  <c r="W295" i="45"/>
  <c r="V295" i="45"/>
  <c r="U295" i="45"/>
  <c r="Q295" i="45"/>
  <c r="R295" i="45" s="1"/>
  <c r="P295" i="45"/>
  <c r="N295" i="45"/>
  <c r="M295" i="45"/>
  <c r="L295" i="45"/>
  <c r="K295" i="45"/>
  <c r="J295" i="45"/>
  <c r="Y294" i="45"/>
  <c r="X294" i="45"/>
  <c r="W294" i="45"/>
  <c r="V294" i="45"/>
  <c r="U294" i="45"/>
  <c r="Q294" i="45"/>
  <c r="R294" i="45" s="1"/>
  <c r="S294" i="45" s="1"/>
  <c r="P294" i="45"/>
  <c r="N294" i="45"/>
  <c r="M294" i="45"/>
  <c r="L294" i="45"/>
  <c r="K294" i="45"/>
  <c r="J294" i="45"/>
  <c r="X293" i="45"/>
  <c r="W293" i="45"/>
  <c r="Y293" i="45" s="1"/>
  <c r="V293" i="45"/>
  <c r="U293" i="45"/>
  <c r="T293" i="45"/>
  <c r="Q293" i="45"/>
  <c r="R293" i="45" s="1"/>
  <c r="S293" i="45" s="1"/>
  <c r="P293" i="45"/>
  <c r="N293" i="45"/>
  <c r="M293" i="45"/>
  <c r="L293" i="45"/>
  <c r="K293" i="45"/>
  <c r="J293" i="45"/>
  <c r="X292" i="45"/>
  <c r="W292" i="45"/>
  <c r="V292" i="45"/>
  <c r="Y292" i="45" s="1"/>
  <c r="U292" i="45"/>
  <c r="Q292" i="45"/>
  <c r="R292" i="45" s="1"/>
  <c r="S292" i="45" s="1"/>
  <c r="P292" i="45"/>
  <c r="N292" i="45"/>
  <c r="M292" i="45"/>
  <c r="L292" i="45"/>
  <c r="K292" i="45"/>
  <c r="J292" i="45"/>
  <c r="Y291" i="45"/>
  <c r="X291" i="45"/>
  <c r="W291" i="45"/>
  <c r="V291" i="45"/>
  <c r="U291" i="45"/>
  <c r="Q291" i="45"/>
  <c r="R291" i="45" s="1"/>
  <c r="P291" i="45"/>
  <c r="N291" i="45"/>
  <c r="M291" i="45"/>
  <c r="L291" i="45"/>
  <c r="K291" i="45"/>
  <c r="J291" i="45"/>
  <c r="Y290" i="45"/>
  <c r="X290" i="45"/>
  <c r="W290" i="45"/>
  <c r="V290" i="45"/>
  <c r="U290" i="45"/>
  <c r="Q290" i="45"/>
  <c r="R290" i="45" s="1"/>
  <c r="S290" i="45" s="1"/>
  <c r="P290" i="45"/>
  <c r="N290" i="45"/>
  <c r="M290" i="45"/>
  <c r="L290" i="45"/>
  <c r="K290" i="45"/>
  <c r="J290" i="45"/>
  <c r="X289" i="45"/>
  <c r="W289" i="45"/>
  <c r="Y289" i="45" s="1"/>
  <c r="V289" i="45"/>
  <c r="U289" i="45"/>
  <c r="T289" i="45"/>
  <c r="Q289" i="45"/>
  <c r="R289" i="45" s="1"/>
  <c r="S289" i="45" s="1"/>
  <c r="P289" i="45"/>
  <c r="N289" i="45"/>
  <c r="M289" i="45"/>
  <c r="L289" i="45"/>
  <c r="K289" i="45"/>
  <c r="J289" i="45"/>
  <c r="X288" i="45"/>
  <c r="W288" i="45"/>
  <c r="V288" i="45"/>
  <c r="Y288" i="45" s="1"/>
  <c r="U288" i="45"/>
  <c r="Q288" i="45"/>
  <c r="R288" i="45" s="1"/>
  <c r="P288" i="45"/>
  <c r="N288" i="45"/>
  <c r="M288" i="45"/>
  <c r="L288" i="45"/>
  <c r="K288" i="45"/>
  <c r="J288" i="45"/>
  <c r="Y287" i="45"/>
  <c r="X287" i="45"/>
  <c r="W287" i="45"/>
  <c r="V287" i="45"/>
  <c r="U287" i="45"/>
  <c r="Q287" i="45"/>
  <c r="R287" i="45" s="1"/>
  <c r="P287" i="45"/>
  <c r="N287" i="45"/>
  <c r="M287" i="45"/>
  <c r="L287" i="45"/>
  <c r="K287" i="45"/>
  <c r="J287" i="45"/>
  <c r="Y286" i="45"/>
  <c r="X286" i="45"/>
  <c r="W286" i="45"/>
  <c r="V286" i="45"/>
  <c r="U286" i="45"/>
  <c r="Q286" i="45"/>
  <c r="R286" i="45" s="1"/>
  <c r="S286" i="45" s="1"/>
  <c r="P286" i="45"/>
  <c r="N286" i="45"/>
  <c r="M286" i="45"/>
  <c r="L286" i="45"/>
  <c r="K286" i="45"/>
  <c r="J286" i="45"/>
  <c r="X285" i="45"/>
  <c r="W285" i="45"/>
  <c r="Y285" i="45" s="1"/>
  <c r="V285" i="45"/>
  <c r="U285" i="45"/>
  <c r="T285" i="45"/>
  <c r="Q285" i="45"/>
  <c r="R285" i="45" s="1"/>
  <c r="S285" i="45" s="1"/>
  <c r="P285" i="45"/>
  <c r="N285" i="45"/>
  <c r="M285" i="45"/>
  <c r="L285" i="45"/>
  <c r="K285" i="45"/>
  <c r="J285" i="45"/>
  <c r="X284" i="45"/>
  <c r="W284" i="45"/>
  <c r="V284" i="45"/>
  <c r="Y284" i="45" s="1"/>
  <c r="U284" i="45"/>
  <c r="Q284" i="45"/>
  <c r="R284" i="45" s="1"/>
  <c r="P284" i="45"/>
  <c r="N284" i="45"/>
  <c r="M284" i="45"/>
  <c r="L284" i="45"/>
  <c r="K284" i="45"/>
  <c r="J284" i="45"/>
  <c r="Y283" i="45"/>
  <c r="X283" i="45"/>
  <c r="W283" i="45"/>
  <c r="V283" i="45"/>
  <c r="U283" i="45"/>
  <c r="Q283" i="45"/>
  <c r="R283" i="45" s="1"/>
  <c r="P283" i="45"/>
  <c r="N283" i="45"/>
  <c r="M283" i="45"/>
  <c r="L283" i="45"/>
  <c r="K283" i="45"/>
  <c r="J283" i="45"/>
  <c r="X282" i="45"/>
  <c r="W282" i="45"/>
  <c r="Y282" i="45" s="1"/>
  <c r="V282" i="45"/>
  <c r="U282" i="45"/>
  <c r="Q282" i="45"/>
  <c r="R282" i="45" s="1"/>
  <c r="S282" i="45" s="1"/>
  <c r="P282" i="45"/>
  <c r="N282" i="45"/>
  <c r="M282" i="45"/>
  <c r="L282" i="45"/>
  <c r="K282" i="45"/>
  <c r="J282" i="45"/>
  <c r="X281" i="45"/>
  <c r="W281" i="45"/>
  <c r="Y281" i="45" s="1"/>
  <c r="V281" i="45"/>
  <c r="U281" i="45"/>
  <c r="T281" i="45"/>
  <c r="Q281" i="45"/>
  <c r="R281" i="45" s="1"/>
  <c r="S281" i="45" s="1"/>
  <c r="P281" i="45"/>
  <c r="N281" i="45"/>
  <c r="M281" i="45"/>
  <c r="L281" i="45"/>
  <c r="K281" i="45"/>
  <c r="J281" i="45"/>
  <c r="X280" i="45"/>
  <c r="W280" i="45"/>
  <c r="V280" i="45"/>
  <c r="Y280" i="45" s="1"/>
  <c r="U280" i="45"/>
  <c r="Q280" i="45"/>
  <c r="R280" i="45" s="1"/>
  <c r="P280" i="45"/>
  <c r="N280" i="45"/>
  <c r="M280" i="45"/>
  <c r="L280" i="45"/>
  <c r="K280" i="45"/>
  <c r="J280" i="45"/>
  <c r="Y279" i="45"/>
  <c r="X279" i="45"/>
  <c r="W279" i="45"/>
  <c r="V279" i="45"/>
  <c r="U279" i="45"/>
  <c r="Q279" i="45"/>
  <c r="R279" i="45" s="1"/>
  <c r="P279" i="45"/>
  <c r="N279" i="45"/>
  <c r="M279" i="45"/>
  <c r="L279" i="45"/>
  <c r="K279" i="45"/>
  <c r="J279" i="45"/>
  <c r="X278" i="45"/>
  <c r="W278" i="45"/>
  <c r="Y278" i="45" s="1"/>
  <c r="V278" i="45"/>
  <c r="U278" i="45"/>
  <c r="Q278" i="45"/>
  <c r="R278" i="45" s="1"/>
  <c r="S278" i="45" s="1"/>
  <c r="P278" i="45"/>
  <c r="N278" i="45"/>
  <c r="M278" i="45"/>
  <c r="L278" i="45"/>
  <c r="K278" i="45"/>
  <c r="J278" i="45"/>
  <c r="X277" i="45"/>
  <c r="W277" i="45"/>
  <c r="Y277" i="45" s="1"/>
  <c r="V277" i="45"/>
  <c r="U277" i="45"/>
  <c r="T277" i="45"/>
  <c r="Q277" i="45"/>
  <c r="R277" i="45" s="1"/>
  <c r="S277" i="45" s="1"/>
  <c r="P277" i="45"/>
  <c r="N277" i="45"/>
  <c r="M277" i="45"/>
  <c r="L277" i="45"/>
  <c r="K277" i="45"/>
  <c r="J277" i="45"/>
  <c r="X276" i="45"/>
  <c r="Y276" i="45" s="1"/>
  <c r="W276" i="45"/>
  <c r="V276" i="45"/>
  <c r="U276" i="45"/>
  <c r="Q276" i="45"/>
  <c r="R276" i="45" s="1"/>
  <c r="P276" i="45"/>
  <c r="N276" i="45"/>
  <c r="M276" i="45"/>
  <c r="L276" i="45"/>
  <c r="K276" i="45"/>
  <c r="J276" i="45"/>
  <c r="Y275" i="45"/>
  <c r="X275" i="45"/>
  <c r="W275" i="45"/>
  <c r="V275" i="45"/>
  <c r="U275" i="45"/>
  <c r="Q275" i="45"/>
  <c r="R275" i="45" s="1"/>
  <c r="P275" i="45"/>
  <c r="N275" i="45"/>
  <c r="M275" i="45"/>
  <c r="L275" i="45"/>
  <c r="K275" i="45"/>
  <c r="J275" i="45"/>
  <c r="Y274" i="45"/>
  <c r="X274" i="45"/>
  <c r="W274" i="45"/>
  <c r="V274" i="45"/>
  <c r="U274" i="45"/>
  <c r="Q274" i="45"/>
  <c r="R274" i="45" s="1"/>
  <c r="S274" i="45" s="1"/>
  <c r="P274" i="45"/>
  <c r="N274" i="45"/>
  <c r="M274" i="45"/>
  <c r="L274" i="45"/>
  <c r="K274" i="45"/>
  <c r="J274" i="45"/>
  <c r="X273" i="45"/>
  <c r="W273" i="45"/>
  <c r="Y273" i="45" s="1"/>
  <c r="V273" i="45"/>
  <c r="U273" i="45"/>
  <c r="T273" i="45"/>
  <c r="Q273" i="45"/>
  <c r="R273" i="45" s="1"/>
  <c r="S273" i="45" s="1"/>
  <c r="P273" i="45"/>
  <c r="N273" i="45"/>
  <c r="M273" i="45"/>
  <c r="L273" i="45"/>
  <c r="K273" i="45"/>
  <c r="J273" i="45"/>
  <c r="X272" i="45"/>
  <c r="Y272" i="45" s="1"/>
  <c r="W272" i="45"/>
  <c r="V272" i="45"/>
  <c r="U272" i="45"/>
  <c r="Q272" i="45"/>
  <c r="R272" i="45" s="1"/>
  <c r="P272" i="45"/>
  <c r="N272" i="45"/>
  <c r="M272" i="45"/>
  <c r="L272" i="45"/>
  <c r="K272" i="45"/>
  <c r="J272" i="45"/>
  <c r="Y271" i="45"/>
  <c r="X271" i="45"/>
  <c r="W271" i="45"/>
  <c r="V271" i="45"/>
  <c r="U271" i="45"/>
  <c r="Q271" i="45"/>
  <c r="R271" i="45" s="1"/>
  <c r="P271" i="45"/>
  <c r="N271" i="45"/>
  <c r="M271" i="45"/>
  <c r="L271" i="45"/>
  <c r="K271" i="45"/>
  <c r="J271" i="45"/>
  <c r="Y270" i="45"/>
  <c r="X270" i="45"/>
  <c r="W270" i="45"/>
  <c r="V270" i="45"/>
  <c r="U270" i="45"/>
  <c r="Q270" i="45"/>
  <c r="R270" i="45" s="1"/>
  <c r="S270" i="45" s="1"/>
  <c r="P270" i="45"/>
  <c r="N270" i="45"/>
  <c r="M270" i="45"/>
  <c r="L270" i="45"/>
  <c r="K270" i="45"/>
  <c r="J270" i="45"/>
  <c r="X269" i="45"/>
  <c r="W269" i="45"/>
  <c r="Y269" i="45" s="1"/>
  <c r="V269" i="45"/>
  <c r="U269" i="45"/>
  <c r="T269" i="45"/>
  <c r="Q269" i="45"/>
  <c r="R269" i="45" s="1"/>
  <c r="S269" i="45" s="1"/>
  <c r="P269" i="45"/>
  <c r="N269" i="45"/>
  <c r="M269" i="45"/>
  <c r="L269" i="45"/>
  <c r="K269" i="45"/>
  <c r="J269" i="45"/>
  <c r="X268" i="45"/>
  <c r="Y268" i="45" s="1"/>
  <c r="W268" i="45"/>
  <c r="V268" i="45"/>
  <c r="U268" i="45"/>
  <c r="Q268" i="45"/>
  <c r="R268" i="45" s="1"/>
  <c r="P268" i="45"/>
  <c r="N268" i="45"/>
  <c r="M268" i="45"/>
  <c r="L268" i="45"/>
  <c r="K268" i="45"/>
  <c r="J268" i="45"/>
  <c r="Y267" i="45"/>
  <c r="X267" i="45"/>
  <c r="W267" i="45"/>
  <c r="V267" i="45"/>
  <c r="U267" i="45"/>
  <c r="Q267" i="45"/>
  <c r="R267" i="45" s="1"/>
  <c r="P267" i="45"/>
  <c r="N267" i="45"/>
  <c r="M267" i="45"/>
  <c r="L267" i="45"/>
  <c r="K267" i="45"/>
  <c r="J267" i="45"/>
  <c r="X266" i="45"/>
  <c r="W266" i="45"/>
  <c r="Y266" i="45" s="1"/>
  <c r="V266" i="45"/>
  <c r="U266" i="45"/>
  <c r="Q266" i="45"/>
  <c r="R266" i="45" s="1"/>
  <c r="S266" i="45" s="1"/>
  <c r="P266" i="45"/>
  <c r="N266" i="45"/>
  <c r="M266" i="45"/>
  <c r="L266" i="45"/>
  <c r="K266" i="45"/>
  <c r="J266" i="45"/>
  <c r="X265" i="45"/>
  <c r="W265" i="45"/>
  <c r="Y265" i="45" s="1"/>
  <c r="V265" i="45"/>
  <c r="U265" i="45"/>
  <c r="T265" i="45"/>
  <c r="Q265" i="45"/>
  <c r="R265" i="45" s="1"/>
  <c r="S265" i="45" s="1"/>
  <c r="P265" i="45"/>
  <c r="N265" i="45"/>
  <c r="M265" i="45"/>
  <c r="L265" i="45"/>
  <c r="K265" i="45"/>
  <c r="J265" i="45"/>
  <c r="X264" i="45"/>
  <c r="Y264" i="45" s="1"/>
  <c r="W264" i="45"/>
  <c r="V264" i="45"/>
  <c r="U264" i="45"/>
  <c r="Q264" i="45"/>
  <c r="R264" i="45" s="1"/>
  <c r="P264" i="45"/>
  <c r="N264" i="45"/>
  <c r="M264" i="45"/>
  <c r="L264" i="45"/>
  <c r="K264" i="45"/>
  <c r="J264" i="45"/>
  <c r="Y263" i="45"/>
  <c r="X263" i="45"/>
  <c r="W263" i="45"/>
  <c r="V263" i="45"/>
  <c r="U263" i="45"/>
  <c r="Q263" i="45"/>
  <c r="R263" i="45" s="1"/>
  <c r="P263" i="45"/>
  <c r="N263" i="45"/>
  <c r="M263" i="45"/>
  <c r="L263" i="45"/>
  <c r="K263" i="45"/>
  <c r="J263" i="45"/>
  <c r="X262" i="45"/>
  <c r="W262" i="45"/>
  <c r="Y262" i="45" s="1"/>
  <c r="V262" i="45"/>
  <c r="U262" i="45"/>
  <c r="Q262" i="45"/>
  <c r="R262" i="45" s="1"/>
  <c r="S262" i="45" s="1"/>
  <c r="P262" i="45"/>
  <c r="N262" i="45"/>
  <c r="M262" i="45"/>
  <c r="L262" i="45"/>
  <c r="K262" i="45"/>
  <c r="J262" i="45"/>
  <c r="X261" i="45"/>
  <c r="W261" i="45"/>
  <c r="Y261" i="45" s="1"/>
  <c r="V261" i="45"/>
  <c r="U261" i="45"/>
  <c r="T261" i="45"/>
  <c r="Q261" i="45"/>
  <c r="R261" i="45" s="1"/>
  <c r="S261" i="45" s="1"/>
  <c r="P261" i="45"/>
  <c r="N261" i="45"/>
  <c r="M261" i="45"/>
  <c r="L261" i="45"/>
  <c r="K261" i="45"/>
  <c r="J261" i="45"/>
  <c r="X260" i="45"/>
  <c r="Y260" i="45" s="1"/>
  <c r="W260" i="45"/>
  <c r="V260" i="45"/>
  <c r="U260" i="45"/>
  <c r="Q260" i="45"/>
  <c r="R260" i="45" s="1"/>
  <c r="P260" i="45"/>
  <c r="N260" i="45"/>
  <c r="M260" i="45"/>
  <c r="L260" i="45"/>
  <c r="K260" i="45"/>
  <c r="J260" i="45"/>
  <c r="Y259" i="45"/>
  <c r="X259" i="45"/>
  <c r="W259" i="45"/>
  <c r="V259" i="45"/>
  <c r="U259" i="45"/>
  <c r="Q259" i="45"/>
  <c r="R259" i="45" s="1"/>
  <c r="P259" i="45"/>
  <c r="N259" i="45"/>
  <c r="M259" i="45"/>
  <c r="L259" i="45"/>
  <c r="K259" i="45"/>
  <c r="J259" i="45"/>
  <c r="X258" i="45"/>
  <c r="W258" i="45"/>
  <c r="Y258" i="45" s="1"/>
  <c r="V258" i="45"/>
  <c r="U258" i="45"/>
  <c r="Q258" i="45"/>
  <c r="R258" i="45" s="1"/>
  <c r="S258" i="45" s="1"/>
  <c r="P258" i="45"/>
  <c r="N258" i="45"/>
  <c r="M258" i="45"/>
  <c r="L258" i="45"/>
  <c r="K258" i="45"/>
  <c r="J258" i="45"/>
  <c r="X257" i="45"/>
  <c r="W257" i="45"/>
  <c r="Y257" i="45" s="1"/>
  <c r="V257" i="45"/>
  <c r="U257" i="45"/>
  <c r="T257" i="45"/>
  <c r="Q257" i="45"/>
  <c r="R257" i="45" s="1"/>
  <c r="S257" i="45" s="1"/>
  <c r="P257" i="45"/>
  <c r="N257" i="45"/>
  <c r="M257" i="45"/>
  <c r="L257" i="45"/>
  <c r="K257" i="45"/>
  <c r="J257" i="45"/>
  <c r="X256" i="45"/>
  <c r="Y256" i="45" s="1"/>
  <c r="W256" i="45"/>
  <c r="V256" i="45"/>
  <c r="U256" i="45"/>
  <c r="Q256" i="45"/>
  <c r="R256" i="45" s="1"/>
  <c r="P256" i="45"/>
  <c r="N256" i="45"/>
  <c r="M256" i="45"/>
  <c r="L256" i="45"/>
  <c r="K256" i="45"/>
  <c r="J256" i="45"/>
  <c r="Y255" i="45"/>
  <c r="X255" i="45"/>
  <c r="W255" i="45"/>
  <c r="V255" i="45"/>
  <c r="U255" i="45"/>
  <c r="Q255" i="45"/>
  <c r="R255" i="45" s="1"/>
  <c r="P255" i="45"/>
  <c r="N255" i="45"/>
  <c r="M255" i="45"/>
  <c r="L255" i="45"/>
  <c r="K255" i="45"/>
  <c r="J255" i="45"/>
  <c r="Y254" i="45"/>
  <c r="X254" i="45"/>
  <c r="W254" i="45"/>
  <c r="V254" i="45"/>
  <c r="U254" i="45"/>
  <c r="Q254" i="45"/>
  <c r="R254" i="45" s="1"/>
  <c r="S254" i="45" s="1"/>
  <c r="P254" i="45"/>
  <c r="N254" i="45"/>
  <c r="M254" i="45"/>
  <c r="L254" i="45"/>
  <c r="K254" i="45"/>
  <c r="J254" i="45"/>
  <c r="X253" i="45"/>
  <c r="W253" i="45"/>
  <c r="Y253" i="45" s="1"/>
  <c r="V253" i="45"/>
  <c r="U253" i="45"/>
  <c r="T253" i="45"/>
  <c r="Q253" i="45"/>
  <c r="R253" i="45" s="1"/>
  <c r="S253" i="45" s="1"/>
  <c r="P253" i="45"/>
  <c r="N253" i="45"/>
  <c r="M253" i="45"/>
  <c r="L253" i="45"/>
  <c r="K253" i="45"/>
  <c r="J253" i="45"/>
  <c r="X252" i="45"/>
  <c r="Y252" i="45" s="1"/>
  <c r="W252" i="45"/>
  <c r="V252" i="45"/>
  <c r="U252" i="45"/>
  <c r="Q252" i="45"/>
  <c r="R252" i="45" s="1"/>
  <c r="P252" i="45"/>
  <c r="N252" i="45"/>
  <c r="M252" i="45"/>
  <c r="L252" i="45"/>
  <c r="K252" i="45"/>
  <c r="J252" i="45"/>
  <c r="Y251" i="45"/>
  <c r="X251" i="45"/>
  <c r="W251" i="45"/>
  <c r="V251" i="45"/>
  <c r="U251" i="45"/>
  <c r="Q251" i="45"/>
  <c r="R251" i="45" s="1"/>
  <c r="P251" i="45"/>
  <c r="N251" i="45"/>
  <c r="M251" i="45"/>
  <c r="L251" i="45"/>
  <c r="K251" i="45"/>
  <c r="J251" i="45"/>
  <c r="Y250" i="45"/>
  <c r="X250" i="45"/>
  <c r="W250" i="45"/>
  <c r="V250" i="45"/>
  <c r="U250" i="45"/>
  <c r="Q250" i="45"/>
  <c r="R250" i="45" s="1"/>
  <c r="S250" i="45" s="1"/>
  <c r="P250" i="45"/>
  <c r="N250" i="45"/>
  <c r="M250" i="45"/>
  <c r="L250" i="45"/>
  <c r="K250" i="45"/>
  <c r="J250" i="45"/>
  <c r="X249" i="45"/>
  <c r="W249" i="45"/>
  <c r="Y249" i="45" s="1"/>
  <c r="V249" i="45"/>
  <c r="U249" i="45"/>
  <c r="T249" i="45"/>
  <c r="Q249" i="45"/>
  <c r="R249" i="45" s="1"/>
  <c r="S249" i="45" s="1"/>
  <c r="P249" i="45"/>
  <c r="N249" i="45"/>
  <c r="M249" i="45"/>
  <c r="L249" i="45"/>
  <c r="K249" i="45"/>
  <c r="J249" i="45"/>
  <c r="X248" i="45"/>
  <c r="Y248" i="45" s="1"/>
  <c r="W248" i="45"/>
  <c r="V248" i="45"/>
  <c r="U248" i="45"/>
  <c r="Q248" i="45"/>
  <c r="R248" i="45" s="1"/>
  <c r="P248" i="45"/>
  <c r="N248" i="45"/>
  <c r="M248" i="45"/>
  <c r="L248" i="45"/>
  <c r="K248" i="45"/>
  <c r="J248" i="45"/>
  <c r="Y247" i="45"/>
  <c r="X247" i="45"/>
  <c r="W247" i="45"/>
  <c r="V247" i="45"/>
  <c r="U247" i="45"/>
  <c r="Q247" i="45"/>
  <c r="R247" i="45" s="1"/>
  <c r="P247" i="45"/>
  <c r="N247" i="45"/>
  <c r="M247" i="45"/>
  <c r="L247" i="45"/>
  <c r="K247" i="45"/>
  <c r="J247" i="45"/>
  <c r="Y246" i="45"/>
  <c r="X246" i="45"/>
  <c r="W246" i="45"/>
  <c r="V246" i="45"/>
  <c r="U246" i="45"/>
  <c r="Q246" i="45"/>
  <c r="R246" i="45" s="1"/>
  <c r="S246" i="45" s="1"/>
  <c r="P246" i="45"/>
  <c r="N246" i="45"/>
  <c r="M246" i="45"/>
  <c r="L246" i="45"/>
  <c r="K246" i="45"/>
  <c r="J246" i="45"/>
  <c r="X245" i="45"/>
  <c r="W245" i="45"/>
  <c r="Y245" i="45" s="1"/>
  <c r="V245" i="45"/>
  <c r="U245" i="45"/>
  <c r="T245" i="45"/>
  <c r="Q245" i="45"/>
  <c r="R245" i="45" s="1"/>
  <c r="S245" i="45" s="1"/>
  <c r="P245" i="45"/>
  <c r="N245" i="45"/>
  <c r="M245" i="45"/>
  <c r="L245" i="45"/>
  <c r="K245" i="45"/>
  <c r="J245" i="45"/>
  <c r="X244" i="45"/>
  <c r="Y244" i="45" s="1"/>
  <c r="W244" i="45"/>
  <c r="V244" i="45"/>
  <c r="U244" i="45"/>
  <c r="Q244" i="45"/>
  <c r="R244" i="45" s="1"/>
  <c r="P244" i="45"/>
  <c r="N244" i="45"/>
  <c r="M244" i="45"/>
  <c r="L244" i="45"/>
  <c r="K244" i="45"/>
  <c r="J244" i="45"/>
  <c r="Y243" i="45"/>
  <c r="X243" i="45"/>
  <c r="W243" i="45"/>
  <c r="V243" i="45"/>
  <c r="U243" i="45"/>
  <c r="Q243" i="45"/>
  <c r="R243" i="45" s="1"/>
  <c r="P243" i="45"/>
  <c r="N243" i="45"/>
  <c r="M243" i="45"/>
  <c r="L243" i="45"/>
  <c r="K243" i="45"/>
  <c r="J243" i="45"/>
  <c r="X242" i="45"/>
  <c r="W242" i="45"/>
  <c r="Y242" i="45" s="1"/>
  <c r="V242" i="45"/>
  <c r="U242" i="45"/>
  <c r="Q242" i="45"/>
  <c r="R242" i="45" s="1"/>
  <c r="S242" i="45" s="1"/>
  <c r="P242" i="45"/>
  <c r="N242" i="45"/>
  <c r="M242" i="45"/>
  <c r="L242" i="45"/>
  <c r="K242" i="45"/>
  <c r="J242" i="45"/>
  <c r="X241" i="45"/>
  <c r="W241" i="45"/>
  <c r="Y241" i="45" s="1"/>
  <c r="V241" i="45"/>
  <c r="U241" i="45"/>
  <c r="T241" i="45"/>
  <c r="Q241" i="45"/>
  <c r="R241" i="45" s="1"/>
  <c r="S241" i="45" s="1"/>
  <c r="P241" i="45"/>
  <c r="N241" i="45"/>
  <c r="M241" i="45"/>
  <c r="L241" i="45"/>
  <c r="K241" i="45"/>
  <c r="J241" i="45"/>
  <c r="X240" i="45"/>
  <c r="Y240" i="45" s="1"/>
  <c r="W240" i="45"/>
  <c r="V240" i="45"/>
  <c r="U240" i="45"/>
  <c r="Q240" i="45"/>
  <c r="R240" i="45" s="1"/>
  <c r="P240" i="45"/>
  <c r="N240" i="45"/>
  <c r="M240" i="45"/>
  <c r="L240" i="45"/>
  <c r="K240" i="45"/>
  <c r="J240" i="45"/>
  <c r="Y239" i="45"/>
  <c r="X239" i="45"/>
  <c r="W239" i="45"/>
  <c r="V239" i="45"/>
  <c r="U239" i="45"/>
  <c r="Q239" i="45"/>
  <c r="R239" i="45" s="1"/>
  <c r="P239" i="45"/>
  <c r="N239" i="45"/>
  <c r="M239" i="45"/>
  <c r="L239" i="45"/>
  <c r="K239" i="45"/>
  <c r="J239" i="45"/>
  <c r="X238" i="45"/>
  <c r="W238" i="45"/>
  <c r="Y238" i="45" s="1"/>
  <c r="V238" i="45"/>
  <c r="U238" i="45"/>
  <c r="Q238" i="45"/>
  <c r="R238" i="45" s="1"/>
  <c r="S238" i="45" s="1"/>
  <c r="P238" i="45"/>
  <c r="N238" i="45"/>
  <c r="M238" i="45"/>
  <c r="L238" i="45"/>
  <c r="K238" i="45"/>
  <c r="J238" i="45"/>
  <c r="X237" i="45"/>
  <c r="W237" i="45"/>
  <c r="Y237" i="45" s="1"/>
  <c r="V237" i="45"/>
  <c r="U237" i="45"/>
  <c r="T237" i="45"/>
  <c r="Q237" i="45"/>
  <c r="R237" i="45" s="1"/>
  <c r="S237" i="45" s="1"/>
  <c r="P237" i="45"/>
  <c r="N237" i="45"/>
  <c r="M237" i="45"/>
  <c r="L237" i="45"/>
  <c r="K237" i="45"/>
  <c r="J237" i="45"/>
  <c r="X236" i="45"/>
  <c r="Y236" i="45" s="1"/>
  <c r="W236" i="45"/>
  <c r="V236" i="45"/>
  <c r="U236" i="45"/>
  <c r="Q236" i="45"/>
  <c r="R236" i="45" s="1"/>
  <c r="P236" i="45"/>
  <c r="N236" i="45"/>
  <c r="M236" i="45"/>
  <c r="L236" i="45"/>
  <c r="K236" i="45"/>
  <c r="J236" i="45"/>
  <c r="Y235" i="45"/>
  <c r="X235" i="45"/>
  <c r="W235" i="45"/>
  <c r="V235" i="45"/>
  <c r="U235" i="45"/>
  <c r="S235" i="45"/>
  <c r="T235" i="45" s="1"/>
  <c r="Q235" i="45"/>
  <c r="R235" i="45" s="1"/>
  <c r="P235" i="45"/>
  <c r="N235" i="45"/>
  <c r="M235" i="45"/>
  <c r="L235" i="45"/>
  <c r="K235" i="45"/>
  <c r="J235" i="45"/>
  <c r="X234" i="45"/>
  <c r="W234" i="45"/>
  <c r="V234" i="45"/>
  <c r="Y234" i="45" s="1"/>
  <c r="U234" i="45"/>
  <c r="Q234" i="45"/>
  <c r="R234" i="45" s="1"/>
  <c r="P234" i="45"/>
  <c r="N234" i="45"/>
  <c r="M234" i="45"/>
  <c r="L234" i="45"/>
  <c r="K234" i="45"/>
  <c r="J234" i="45"/>
  <c r="X233" i="45"/>
  <c r="W233" i="45"/>
  <c r="Y233" i="45" s="1"/>
  <c r="V233" i="45"/>
  <c r="U233" i="45"/>
  <c r="S233" i="45"/>
  <c r="T233" i="45" s="1"/>
  <c r="Q233" i="45"/>
  <c r="R233" i="45" s="1"/>
  <c r="P233" i="45"/>
  <c r="N233" i="45"/>
  <c r="M233" i="45"/>
  <c r="L233" i="45"/>
  <c r="K233" i="45"/>
  <c r="J233" i="45"/>
  <c r="X232" i="45"/>
  <c r="W232" i="45"/>
  <c r="V232" i="45"/>
  <c r="Y232" i="45" s="1"/>
  <c r="U232" i="45"/>
  <c r="Q232" i="45"/>
  <c r="R232" i="45" s="1"/>
  <c r="P232" i="45"/>
  <c r="N232" i="45"/>
  <c r="M232" i="45"/>
  <c r="L232" i="45"/>
  <c r="K232" i="45"/>
  <c r="J232" i="45"/>
  <c r="X231" i="45"/>
  <c r="W231" i="45"/>
  <c r="Y231" i="45" s="1"/>
  <c r="V231" i="45"/>
  <c r="U231" i="45"/>
  <c r="Q231" i="45"/>
  <c r="R231" i="45" s="1"/>
  <c r="S231" i="45" s="1"/>
  <c r="T231" i="45" s="1"/>
  <c r="P231" i="45"/>
  <c r="N231" i="45"/>
  <c r="M231" i="45"/>
  <c r="L231" i="45"/>
  <c r="K231" i="45"/>
  <c r="J231" i="45"/>
  <c r="X230" i="45"/>
  <c r="W230" i="45"/>
  <c r="V230" i="45"/>
  <c r="Y230" i="45" s="1"/>
  <c r="U230" i="45"/>
  <c r="T230" i="45"/>
  <c r="S230" i="45"/>
  <c r="Q230" i="45"/>
  <c r="R230" i="45" s="1"/>
  <c r="P230" i="45"/>
  <c r="N230" i="45"/>
  <c r="M230" i="45"/>
  <c r="L230" i="45"/>
  <c r="K230" i="45"/>
  <c r="J230" i="45"/>
  <c r="X229" i="45"/>
  <c r="Y229" i="45" s="1"/>
  <c r="W229" i="45"/>
  <c r="V229" i="45"/>
  <c r="U229" i="45"/>
  <c r="S229" i="45"/>
  <c r="Q229" i="45"/>
  <c r="R229" i="45" s="1"/>
  <c r="T229" i="45" s="1"/>
  <c r="P229" i="45"/>
  <c r="N229" i="45"/>
  <c r="M229" i="45"/>
  <c r="L229" i="45"/>
  <c r="K229" i="45"/>
  <c r="J229" i="45"/>
  <c r="Y228" i="45"/>
  <c r="X228" i="45"/>
  <c r="W228" i="45"/>
  <c r="V228" i="45"/>
  <c r="U228" i="45"/>
  <c r="T228" i="45"/>
  <c r="Q228" i="45"/>
  <c r="R228" i="45" s="1"/>
  <c r="S228" i="45" s="1"/>
  <c r="P228" i="45"/>
  <c r="N228" i="45"/>
  <c r="M228" i="45"/>
  <c r="L228" i="45"/>
  <c r="K228" i="45"/>
  <c r="J228" i="45"/>
  <c r="Y227" i="45"/>
  <c r="X227" i="45"/>
  <c r="W227" i="45"/>
  <c r="V227" i="45"/>
  <c r="U227" i="45"/>
  <c r="S227" i="45"/>
  <c r="T227" i="45" s="1"/>
  <c r="Q227" i="45"/>
  <c r="R227" i="45" s="1"/>
  <c r="P227" i="45"/>
  <c r="N227" i="45"/>
  <c r="M227" i="45"/>
  <c r="L227" i="45"/>
  <c r="K227" i="45"/>
  <c r="J227" i="45"/>
  <c r="X226" i="45"/>
  <c r="W226" i="45"/>
  <c r="V226" i="45"/>
  <c r="Y226" i="45" s="1"/>
  <c r="U226" i="45"/>
  <c r="Q226" i="45"/>
  <c r="R226" i="45" s="1"/>
  <c r="P226" i="45"/>
  <c r="N226" i="45"/>
  <c r="M226" i="45"/>
  <c r="L226" i="45"/>
  <c r="K226" i="45"/>
  <c r="J226" i="45"/>
  <c r="X225" i="45"/>
  <c r="W225" i="45"/>
  <c r="Y225" i="45" s="1"/>
  <c r="V225" i="45"/>
  <c r="U225" i="45"/>
  <c r="Q225" i="45"/>
  <c r="R225" i="45" s="1"/>
  <c r="P225" i="45"/>
  <c r="N225" i="45"/>
  <c r="M225" i="45"/>
  <c r="L225" i="45"/>
  <c r="K225" i="45"/>
  <c r="J225" i="45"/>
  <c r="X224" i="45"/>
  <c r="W224" i="45"/>
  <c r="Y224" i="45" s="1"/>
  <c r="V224" i="45"/>
  <c r="U224" i="45"/>
  <c r="Q224" i="45"/>
  <c r="R224" i="45" s="1"/>
  <c r="P224" i="45"/>
  <c r="N224" i="45"/>
  <c r="M224" i="45"/>
  <c r="L224" i="45"/>
  <c r="K224" i="45"/>
  <c r="J224" i="45"/>
  <c r="Y223" i="45"/>
  <c r="X223" i="45"/>
  <c r="W223" i="45"/>
  <c r="V223" i="45"/>
  <c r="U223" i="45"/>
  <c r="Q223" i="45"/>
  <c r="R223" i="45" s="1"/>
  <c r="P223" i="45"/>
  <c r="N223" i="45"/>
  <c r="M223" i="45"/>
  <c r="L223" i="45"/>
  <c r="K223" i="45"/>
  <c r="J223" i="45"/>
  <c r="Y222" i="45"/>
  <c r="X222" i="45"/>
  <c r="W222" i="45"/>
  <c r="V222" i="45"/>
  <c r="U222" i="45"/>
  <c r="Q222" i="45"/>
  <c r="R222" i="45" s="1"/>
  <c r="P222" i="45"/>
  <c r="N222" i="45"/>
  <c r="M222" i="45"/>
  <c r="L222" i="45"/>
  <c r="K222" i="45"/>
  <c r="J222" i="45"/>
  <c r="Y221" i="45"/>
  <c r="X221" i="45"/>
  <c r="W221" i="45"/>
  <c r="V221" i="45"/>
  <c r="U221" i="45"/>
  <c r="Q221" i="45"/>
  <c r="R221" i="45" s="1"/>
  <c r="P221" i="45"/>
  <c r="N221" i="45"/>
  <c r="M221" i="45"/>
  <c r="L221" i="45"/>
  <c r="K221" i="45"/>
  <c r="J221" i="45"/>
  <c r="X220" i="45"/>
  <c r="W220" i="45"/>
  <c r="V220" i="45"/>
  <c r="Y220" i="45" s="1"/>
  <c r="U220" i="45"/>
  <c r="Q220" i="45"/>
  <c r="R220" i="45" s="1"/>
  <c r="P220" i="45"/>
  <c r="N220" i="45"/>
  <c r="M220" i="45"/>
  <c r="L220" i="45"/>
  <c r="K220" i="45"/>
  <c r="J220" i="45"/>
  <c r="Y219" i="45"/>
  <c r="X219" i="45"/>
  <c r="W219" i="45"/>
  <c r="V219" i="45"/>
  <c r="U219" i="45"/>
  <c r="Q219" i="45"/>
  <c r="R219" i="45" s="1"/>
  <c r="P219" i="45"/>
  <c r="N219" i="45"/>
  <c r="M219" i="45"/>
  <c r="L219" i="45"/>
  <c r="K219" i="45"/>
  <c r="J219" i="45"/>
  <c r="Y218" i="45"/>
  <c r="X218" i="45"/>
  <c r="W218" i="45"/>
  <c r="V218" i="45"/>
  <c r="U218" i="45"/>
  <c r="Q218" i="45"/>
  <c r="R218" i="45" s="1"/>
  <c r="P218" i="45"/>
  <c r="N218" i="45"/>
  <c r="M218" i="45"/>
  <c r="L218" i="45"/>
  <c r="K218" i="45"/>
  <c r="J218" i="45"/>
  <c r="X217" i="45"/>
  <c r="W217" i="45"/>
  <c r="V217" i="45"/>
  <c r="Y217" i="45" s="1"/>
  <c r="U217" i="45"/>
  <c r="Q217" i="45"/>
  <c r="R217" i="45" s="1"/>
  <c r="P217" i="45"/>
  <c r="N217" i="45"/>
  <c r="M217" i="45"/>
  <c r="L217" i="45"/>
  <c r="K217" i="45"/>
  <c r="J217" i="45"/>
  <c r="X216" i="45"/>
  <c r="W216" i="45"/>
  <c r="V216" i="45"/>
  <c r="Y216" i="45" s="1"/>
  <c r="U216" i="45"/>
  <c r="Q216" i="45"/>
  <c r="R216" i="45" s="1"/>
  <c r="P216" i="45"/>
  <c r="N216" i="45"/>
  <c r="M216" i="45"/>
  <c r="L216" i="45"/>
  <c r="K216" i="45"/>
  <c r="J216" i="45"/>
  <c r="Y215" i="45"/>
  <c r="X215" i="45"/>
  <c r="W215" i="45"/>
  <c r="V215" i="45"/>
  <c r="U215" i="45"/>
  <c r="Q215" i="45"/>
  <c r="R215" i="45" s="1"/>
  <c r="P215" i="45"/>
  <c r="N215" i="45"/>
  <c r="M215" i="45"/>
  <c r="L215" i="45"/>
  <c r="K215" i="45"/>
  <c r="J215" i="45"/>
  <c r="X214" i="45"/>
  <c r="W214" i="45"/>
  <c r="V214" i="45"/>
  <c r="Y214" i="45" s="1"/>
  <c r="U214" i="45"/>
  <c r="Q214" i="45"/>
  <c r="R214" i="45" s="1"/>
  <c r="P214" i="45"/>
  <c r="N214" i="45"/>
  <c r="M214" i="45"/>
  <c r="L214" i="45"/>
  <c r="K214" i="45"/>
  <c r="J214" i="45"/>
  <c r="X213" i="45"/>
  <c r="W213" i="45"/>
  <c r="Y213" i="45" s="1"/>
  <c r="V213" i="45"/>
  <c r="U213" i="45"/>
  <c r="Q213" i="45"/>
  <c r="R213" i="45" s="1"/>
  <c r="P213" i="45"/>
  <c r="N213" i="45"/>
  <c r="M213" i="45"/>
  <c r="L213" i="45"/>
  <c r="K213" i="45"/>
  <c r="J213" i="45"/>
  <c r="X212" i="45"/>
  <c r="W212" i="45"/>
  <c r="V212" i="45"/>
  <c r="Y212" i="45" s="1"/>
  <c r="U212" i="45"/>
  <c r="Q212" i="45"/>
  <c r="R212" i="45" s="1"/>
  <c r="P212" i="45"/>
  <c r="N212" i="45"/>
  <c r="M212" i="45"/>
  <c r="L212" i="45"/>
  <c r="K212" i="45"/>
  <c r="J212" i="45"/>
  <c r="Y211" i="45"/>
  <c r="X211" i="45"/>
  <c r="W211" i="45"/>
  <c r="V211" i="45"/>
  <c r="U211" i="45"/>
  <c r="Q211" i="45"/>
  <c r="R211" i="45" s="1"/>
  <c r="P211" i="45"/>
  <c r="N211" i="45"/>
  <c r="M211" i="45"/>
  <c r="L211" i="45"/>
  <c r="K211" i="45"/>
  <c r="J211" i="45"/>
  <c r="Y210" i="45"/>
  <c r="X210" i="45"/>
  <c r="W210" i="45"/>
  <c r="V210" i="45"/>
  <c r="U210" i="45"/>
  <c r="Q210" i="45"/>
  <c r="R210" i="45" s="1"/>
  <c r="P210" i="45"/>
  <c r="N210" i="45"/>
  <c r="M210" i="45"/>
  <c r="L210" i="45"/>
  <c r="K210" i="45"/>
  <c r="J210" i="45"/>
  <c r="X209" i="45"/>
  <c r="W209" i="45"/>
  <c r="V209" i="45"/>
  <c r="Y209" i="45" s="1"/>
  <c r="U209" i="45"/>
  <c r="Q209" i="45"/>
  <c r="R209" i="45" s="1"/>
  <c r="P209" i="45"/>
  <c r="N209" i="45"/>
  <c r="M209" i="45"/>
  <c r="L209" i="45"/>
  <c r="K209" i="45"/>
  <c r="J209" i="45"/>
  <c r="X208" i="45"/>
  <c r="W208" i="45"/>
  <c r="V208" i="45"/>
  <c r="Y208" i="45" s="1"/>
  <c r="U208" i="45"/>
  <c r="Q208" i="45"/>
  <c r="R208" i="45" s="1"/>
  <c r="P208" i="45"/>
  <c r="N208" i="45"/>
  <c r="M208" i="45"/>
  <c r="L208" i="45"/>
  <c r="K208" i="45"/>
  <c r="J208" i="45"/>
  <c r="Y207" i="45"/>
  <c r="X207" i="45"/>
  <c r="W207" i="45"/>
  <c r="V207" i="45"/>
  <c r="U207" i="45"/>
  <c r="Q207" i="45"/>
  <c r="R207" i="45" s="1"/>
  <c r="P207" i="45"/>
  <c r="N207" i="45"/>
  <c r="M207" i="45"/>
  <c r="L207" i="45"/>
  <c r="K207" i="45"/>
  <c r="J207" i="45"/>
  <c r="X206" i="45"/>
  <c r="W206" i="45"/>
  <c r="V206" i="45"/>
  <c r="Y206" i="45" s="1"/>
  <c r="U206" i="45"/>
  <c r="Q206" i="45"/>
  <c r="R206" i="45" s="1"/>
  <c r="P206" i="45"/>
  <c r="N206" i="45"/>
  <c r="M206" i="45"/>
  <c r="L206" i="45"/>
  <c r="K206" i="45"/>
  <c r="J206" i="45"/>
  <c r="X205" i="45"/>
  <c r="W205" i="45"/>
  <c r="Y205" i="45" s="1"/>
  <c r="V205" i="45"/>
  <c r="U205" i="45"/>
  <c r="Q205" i="45"/>
  <c r="R205" i="45" s="1"/>
  <c r="P205" i="45"/>
  <c r="N205" i="45"/>
  <c r="M205" i="45"/>
  <c r="L205" i="45"/>
  <c r="K205" i="45"/>
  <c r="J205" i="45"/>
  <c r="X204" i="45"/>
  <c r="W204" i="45"/>
  <c r="V204" i="45"/>
  <c r="Y204" i="45" s="1"/>
  <c r="U204" i="45"/>
  <c r="Q204" i="45"/>
  <c r="R204" i="45" s="1"/>
  <c r="P204" i="45"/>
  <c r="N204" i="45"/>
  <c r="M204" i="45"/>
  <c r="L204" i="45"/>
  <c r="K204" i="45"/>
  <c r="J204" i="45"/>
  <c r="Y203" i="45"/>
  <c r="X203" i="45"/>
  <c r="W203" i="45"/>
  <c r="V203" i="45"/>
  <c r="U203" i="45"/>
  <c r="Q203" i="45"/>
  <c r="R203" i="45" s="1"/>
  <c r="P203" i="45"/>
  <c r="N203" i="45"/>
  <c r="M203" i="45"/>
  <c r="L203" i="45"/>
  <c r="K203" i="45"/>
  <c r="J203" i="45"/>
  <c r="Y202" i="45"/>
  <c r="X202" i="45"/>
  <c r="W202" i="45"/>
  <c r="V202" i="45"/>
  <c r="U202" i="45"/>
  <c r="Q202" i="45"/>
  <c r="R202" i="45" s="1"/>
  <c r="P202" i="45"/>
  <c r="N202" i="45"/>
  <c r="M202" i="45"/>
  <c r="L202" i="45"/>
  <c r="K202" i="45"/>
  <c r="J202" i="45"/>
  <c r="X201" i="45"/>
  <c r="W201" i="45"/>
  <c r="V201" i="45"/>
  <c r="Y201" i="45" s="1"/>
  <c r="U201" i="45"/>
  <c r="Q201" i="45"/>
  <c r="R201" i="45" s="1"/>
  <c r="P201" i="45"/>
  <c r="N201" i="45"/>
  <c r="M201" i="45"/>
  <c r="L201" i="45"/>
  <c r="K201" i="45"/>
  <c r="J201" i="45"/>
  <c r="X200" i="45"/>
  <c r="W200" i="45"/>
  <c r="V200" i="45"/>
  <c r="Y200" i="45" s="1"/>
  <c r="U200" i="45"/>
  <c r="Q200" i="45"/>
  <c r="R200" i="45" s="1"/>
  <c r="P200" i="45"/>
  <c r="N200" i="45"/>
  <c r="M200" i="45"/>
  <c r="L200" i="45"/>
  <c r="K200" i="45"/>
  <c r="J200" i="45"/>
  <c r="Y199" i="45"/>
  <c r="X199" i="45"/>
  <c r="W199" i="45"/>
  <c r="V199" i="45"/>
  <c r="U199" i="45"/>
  <c r="Q199" i="45"/>
  <c r="R199" i="45" s="1"/>
  <c r="P199" i="45"/>
  <c r="N199" i="45"/>
  <c r="M199" i="45"/>
  <c r="L199" i="45"/>
  <c r="K199" i="45"/>
  <c r="J199" i="45"/>
  <c r="X198" i="45"/>
  <c r="W198" i="45"/>
  <c r="V198" i="45"/>
  <c r="Y198" i="45" s="1"/>
  <c r="U198" i="45"/>
  <c r="Q198" i="45"/>
  <c r="R198" i="45" s="1"/>
  <c r="P198" i="45"/>
  <c r="N198" i="45"/>
  <c r="M198" i="45"/>
  <c r="L198" i="45"/>
  <c r="K198" i="45"/>
  <c r="J198" i="45"/>
  <c r="X197" i="45"/>
  <c r="W197" i="45"/>
  <c r="Y197" i="45" s="1"/>
  <c r="V197" i="45"/>
  <c r="U197" i="45"/>
  <c r="Q197" i="45"/>
  <c r="R197" i="45" s="1"/>
  <c r="P197" i="45"/>
  <c r="N197" i="45"/>
  <c r="M197" i="45"/>
  <c r="L197" i="45"/>
  <c r="K197" i="45"/>
  <c r="J197" i="45"/>
  <c r="X196" i="45"/>
  <c r="W196" i="45"/>
  <c r="V196" i="45"/>
  <c r="Y196" i="45" s="1"/>
  <c r="U196" i="45"/>
  <c r="Q196" i="45"/>
  <c r="R196" i="45" s="1"/>
  <c r="P196" i="45"/>
  <c r="N196" i="45"/>
  <c r="M196" i="45"/>
  <c r="L196" i="45"/>
  <c r="K196" i="45"/>
  <c r="J196" i="45"/>
  <c r="Y195" i="45"/>
  <c r="X195" i="45"/>
  <c r="W195" i="45"/>
  <c r="V195" i="45"/>
  <c r="U195" i="45"/>
  <c r="Q195" i="45"/>
  <c r="R195" i="45" s="1"/>
  <c r="P195" i="45"/>
  <c r="N195" i="45"/>
  <c r="M195" i="45"/>
  <c r="L195" i="45"/>
  <c r="K195" i="45"/>
  <c r="J195" i="45"/>
  <c r="Y194" i="45"/>
  <c r="X194" i="45"/>
  <c r="W194" i="45"/>
  <c r="V194" i="45"/>
  <c r="U194" i="45"/>
  <c r="Q194" i="45"/>
  <c r="R194" i="45" s="1"/>
  <c r="P194" i="45"/>
  <c r="N194" i="45"/>
  <c r="M194" i="45"/>
  <c r="L194" i="45"/>
  <c r="K194" i="45"/>
  <c r="J194" i="45"/>
  <c r="X193" i="45"/>
  <c r="W193" i="45"/>
  <c r="V193" i="45"/>
  <c r="Y193" i="45" s="1"/>
  <c r="U193" i="45"/>
  <c r="Q193" i="45"/>
  <c r="R193" i="45" s="1"/>
  <c r="P193" i="45"/>
  <c r="N193" i="45"/>
  <c r="M193" i="45"/>
  <c r="L193" i="45"/>
  <c r="K193" i="45"/>
  <c r="J193" i="45"/>
  <c r="X192" i="45"/>
  <c r="W192" i="45"/>
  <c r="V192" i="45"/>
  <c r="Y192" i="45" s="1"/>
  <c r="U192" i="45"/>
  <c r="Q192" i="45"/>
  <c r="R192" i="45" s="1"/>
  <c r="P192" i="45"/>
  <c r="N192" i="45"/>
  <c r="M192" i="45"/>
  <c r="L192" i="45"/>
  <c r="K192" i="45"/>
  <c r="J192" i="45"/>
  <c r="Y191" i="45"/>
  <c r="X191" i="45"/>
  <c r="W191" i="45"/>
  <c r="V191" i="45"/>
  <c r="U191" i="45"/>
  <c r="Q191" i="45"/>
  <c r="R191" i="45" s="1"/>
  <c r="P191" i="45"/>
  <c r="N191" i="45"/>
  <c r="M191" i="45"/>
  <c r="L191" i="45"/>
  <c r="K191" i="45"/>
  <c r="J191" i="45"/>
  <c r="X190" i="45"/>
  <c r="W190" i="45"/>
  <c r="V190" i="45"/>
  <c r="Y190" i="45" s="1"/>
  <c r="U190" i="45"/>
  <c r="Q190" i="45"/>
  <c r="R190" i="45" s="1"/>
  <c r="P190" i="45"/>
  <c r="N190" i="45"/>
  <c r="M190" i="45"/>
  <c r="L190" i="45"/>
  <c r="K190" i="45"/>
  <c r="J190" i="45"/>
  <c r="X189" i="45"/>
  <c r="W189" i="45"/>
  <c r="Y189" i="45" s="1"/>
  <c r="V189" i="45"/>
  <c r="U189" i="45"/>
  <c r="Q189" i="45"/>
  <c r="R189" i="45" s="1"/>
  <c r="P189" i="45"/>
  <c r="N189" i="45"/>
  <c r="M189" i="45"/>
  <c r="L189" i="45"/>
  <c r="K189" i="45"/>
  <c r="J189" i="45"/>
  <c r="X188" i="45"/>
  <c r="W188" i="45"/>
  <c r="V188" i="45"/>
  <c r="Y188" i="45" s="1"/>
  <c r="U188" i="45"/>
  <c r="Q188" i="45"/>
  <c r="R188" i="45" s="1"/>
  <c r="P188" i="45"/>
  <c r="N188" i="45"/>
  <c r="M188" i="45"/>
  <c r="L188" i="45"/>
  <c r="K188" i="45"/>
  <c r="J188" i="45"/>
  <c r="Y187" i="45"/>
  <c r="X187" i="45"/>
  <c r="W187" i="45"/>
  <c r="V187" i="45"/>
  <c r="U187" i="45"/>
  <c r="Q187" i="45"/>
  <c r="R187" i="45" s="1"/>
  <c r="P187" i="45"/>
  <c r="N187" i="45"/>
  <c r="M187" i="45"/>
  <c r="L187" i="45"/>
  <c r="K187" i="45"/>
  <c r="J187" i="45"/>
  <c r="Y186" i="45"/>
  <c r="X186" i="45"/>
  <c r="W186" i="45"/>
  <c r="V186" i="45"/>
  <c r="U186" i="45"/>
  <c r="Q186" i="45"/>
  <c r="R186" i="45" s="1"/>
  <c r="P186" i="45"/>
  <c r="N186" i="45"/>
  <c r="M186" i="45"/>
  <c r="L186" i="45"/>
  <c r="K186" i="45"/>
  <c r="J186" i="45"/>
  <c r="X185" i="45"/>
  <c r="W185" i="45"/>
  <c r="V185" i="45"/>
  <c r="Y185" i="45" s="1"/>
  <c r="U185" i="45"/>
  <c r="Q185" i="45"/>
  <c r="R185" i="45" s="1"/>
  <c r="P185" i="45"/>
  <c r="N185" i="45"/>
  <c r="M185" i="45"/>
  <c r="L185" i="45"/>
  <c r="K185" i="45"/>
  <c r="J185" i="45"/>
  <c r="X184" i="45"/>
  <c r="W184" i="45"/>
  <c r="V184" i="45"/>
  <c r="Y184" i="45" s="1"/>
  <c r="U184" i="45"/>
  <c r="Q184" i="45"/>
  <c r="R184" i="45" s="1"/>
  <c r="P184" i="45"/>
  <c r="N184" i="45"/>
  <c r="M184" i="45"/>
  <c r="L184" i="45"/>
  <c r="K184" i="45"/>
  <c r="J184" i="45"/>
  <c r="Y183" i="45"/>
  <c r="X183" i="45"/>
  <c r="W183" i="45"/>
  <c r="V183" i="45"/>
  <c r="U183" i="45"/>
  <c r="Q183" i="45"/>
  <c r="R183" i="45" s="1"/>
  <c r="P183" i="45"/>
  <c r="N183" i="45"/>
  <c r="M183" i="45"/>
  <c r="L183" i="45"/>
  <c r="K183" i="45"/>
  <c r="J183" i="45"/>
  <c r="X182" i="45"/>
  <c r="W182" i="45"/>
  <c r="V182" i="45"/>
  <c r="Y182" i="45" s="1"/>
  <c r="U182" i="45"/>
  <c r="Q182" i="45"/>
  <c r="R182" i="45" s="1"/>
  <c r="P182" i="45"/>
  <c r="N182" i="45"/>
  <c r="M182" i="45"/>
  <c r="L182" i="45"/>
  <c r="K182" i="45"/>
  <c r="J182" i="45"/>
  <c r="X181" i="45"/>
  <c r="W181" i="45"/>
  <c r="Y181" i="45" s="1"/>
  <c r="V181" i="45"/>
  <c r="U181" i="45"/>
  <c r="Q181" i="45"/>
  <c r="R181" i="45" s="1"/>
  <c r="P181" i="45"/>
  <c r="N181" i="45"/>
  <c r="M181" i="45"/>
  <c r="L181" i="45"/>
  <c r="K181" i="45"/>
  <c r="J181" i="45"/>
  <c r="X180" i="45"/>
  <c r="W180" i="45"/>
  <c r="V180" i="45"/>
  <c r="Y180" i="45" s="1"/>
  <c r="U180" i="45"/>
  <c r="S180" i="45"/>
  <c r="Q180" i="45"/>
  <c r="R180" i="45" s="1"/>
  <c r="P180" i="45"/>
  <c r="N180" i="45"/>
  <c r="M180" i="45"/>
  <c r="L180" i="45"/>
  <c r="K180" i="45"/>
  <c r="J180" i="45"/>
  <c r="X179" i="45"/>
  <c r="W179" i="45"/>
  <c r="V179" i="45"/>
  <c r="Y179" i="45" s="1"/>
  <c r="U179" i="45"/>
  <c r="S179" i="45"/>
  <c r="Q179" i="45"/>
  <c r="R179" i="45" s="1"/>
  <c r="P179" i="45"/>
  <c r="N179" i="45"/>
  <c r="M179" i="45"/>
  <c r="L179" i="45"/>
  <c r="K179" i="45"/>
  <c r="J179" i="45"/>
  <c r="X178" i="45"/>
  <c r="W178" i="45"/>
  <c r="V178" i="45"/>
  <c r="Y178" i="45" s="1"/>
  <c r="U178" i="45"/>
  <c r="Q178" i="45"/>
  <c r="R178" i="45" s="1"/>
  <c r="P178" i="45"/>
  <c r="N178" i="45"/>
  <c r="M178" i="45"/>
  <c r="L178" i="45"/>
  <c r="K178" i="45"/>
  <c r="J178" i="45"/>
  <c r="Y177" i="45"/>
  <c r="X177" i="45"/>
  <c r="W177" i="45"/>
  <c r="V177" i="45"/>
  <c r="U177" i="45"/>
  <c r="S177" i="45"/>
  <c r="Q177" i="45"/>
  <c r="R177" i="45" s="1"/>
  <c r="P177" i="45"/>
  <c r="N177" i="45"/>
  <c r="M177" i="45"/>
  <c r="L177" i="45"/>
  <c r="K177" i="45"/>
  <c r="J177" i="45"/>
  <c r="X176" i="45"/>
  <c r="W176" i="45"/>
  <c r="V176" i="45"/>
  <c r="Y176" i="45" s="1"/>
  <c r="U176" i="45"/>
  <c r="S176" i="45"/>
  <c r="Q176" i="45"/>
  <c r="R176" i="45" s="1"/>
  <c r="P176" i="45"/>
  <c r="N176" i="45"/>
  <c r="M176" i="45"/>
  <c r="L176" i="45"/>
  <c r="K176" i="45"/>
  <c r="J176" i="45"/>
  <c r="X175" i="45"/>
  <c r="W175" i="45"/>
  <c r="V175" i="45"/>
  <c r="Y175" i="45" s="1"/>
  <c r="U175" i="45"/>
  <c r="S175" i="45"/>
  <c r="Q175" i="45"/>
  <c r="R175" i="45" s="1"/>
  <c r="P175" i="45"/>
  <c r="N175" i="45"/>
  <c r="M175" i="45"/>
  <c r="L175" i="45"/>
  <c r="K175" i="45"/>
  <c r="J175" i="45"/>
  <c r="X174" i="45"/>
  <c r="W174" i="45"/>
  <c r="V174" i="45"/>
  <c r="Y174" i="45" s="1"/>
  <c r="U174" i="45"/>
  <c r="Q174" i="45"/>
  <c r="R174" i="45" s="1"/>
  <c r="P174" i="45"/>
  <c r="N174" i="45"/>
  <c r="M174" i="45"/>
  <c r="L174" i="45"/>
  <c r="K174" i="45"/>
  <c r="J174" i="45"/>
  <c r="Y173" i="45"/>
  <c r="X173" i="45"/>
  <c r="W173" i="45"/>
  <c r="V173" i="45"/>
  <c r="U173" i="45"/>
  <c r="S173" i="45"/>
  <c r="Q173" i="45"/>
  <c r="R173" i="45" s="1"/>
  <c r="P173" i="45"/>
  <c r="N173" i="45"/>
  <c r="M173" i="45"/>
  <c r="L173" i="45"/>
  <c r="K173" i="45"/>
  <c r="J173" i="45"/>
  <c r="X172" i="45"/>
  <c r="W172" i="45"/>
  <c r="V172" i="45"/>
  <c r="Y172" i="45" s="1"/>
  <c r="U172" i="45"/>
  <c r="S172" i="45"/>
  <c r="Q172" i="45"/>
  <c r="R172" i="45" s="1"/>
  <c r="P172" i="45"/>
  <c r="N172" i="45"/>
  <c r="M172" i="45"/>
  <c r="L172" i="45"/>
  <c r="K172" i="45"/>
  <c r="J172" i="45"/>
  <c r="X171" i="45"/>
  <c r="W171" i="45"/>
  <c r="V171" i="45"/>
  <c r="Y171" i="45" s="1"/>
  <c r="U171" i="45"/>
  <c r="S171" i="45"/>
  <c r="Q171" i="45"/>
  <c r="R171" i="45" s="1"/>
  <c r="P171" i="45"/>
  <c r="N171" i="45"/>
  <c r="M171" i="45"/>
  <c r="L171" i="45"/>
  <c r="K171" i="45"/>
  <c r="J171" i="45"/>
  <c r="X170" i="45"/>
  <c r="W170" i="45"/>
  <c r="V170" i="45"/>
  <c r="Y170" i="45" s="1"/>
  <c r="U170" i="45"/>
  <c r="Q170" i="45"/>
  <c r="R170" i="45" s="1"/>
  <c r="P170" i="45"/>
  <c r="N170" i="45"/>
  <c r="M170" i="45"/>
  <c r="L170" i="45"/>
  <c r="K170" i="45"/>
  <c r="J170" i="45"/>
  <c r="Y169" i="45"/>
  <c r="X169" i="45"/>
  <c r="W169" i="45"/>
  <c r="V169" i="45"/>
  <c r="U169" i="45"/>
  <c r="S169" i="45"/>
  <c r="Q169" i="45"/>
  <c r="R169" i="45" s="1"/>
  <c r="P169" i="45"/>
  <c r="N169" i="45"/>
  <c r="M169" i="45"/>
  <c r="L169" i="45"/>
  <c r="K169" i="45"/>
  <c r="J169" i="45"/>
  <c r="X168" i="45"/>
  <c r="W168" i="45"/>
  <c r="V168" i="45"/>
  <c r="Y168" i="45" s="1"/>
  <c r="U168" i="45"/>
  <c r="S168" i="45"/>
  <c r="Q168" i="45"/>
  <c r="R168" i="45" s="1"/>
  <c r="P168" i="45"/>
  <c r="N168" i="45"/>
  <c r="M168" i="45"/>
  <c r="L168" i="45"/>
  <c r="K168" i="45"/>
  <c r="J168" i="45"/>
  <c r="X167" i="45"/>
  <c r="W167" i="45"/>
  <c r="V167" i="45"/>
  <c r="Y167" i="45" s="1"/>
  <c r="U167" i="45"/>
  <c r="S167" i="45"/>
  <c r="Q167" i="45"/>
  <c r="R167" i="45" s="1"/>
  <c r="P167" i="45"/>
  <c r="N167" i="45"/>
  <c r="M167" i="45"/>
  <c r="L167" i="45"/>
  <c r="K167" i="45"/>
  <c r="J167" i="45"/>
  <c r="X166" i="45"/>
  <c r="W166" i="45"/>
  <c r="V166" i="45"/>
  <c r="Y166" i="45" s="1"/>
  <c r="U166" i="45"/>
  <c r="Q166" i="45"/>
  <c r="R166" i="45" s="1"/>
  <c r="P166" i="45"/>
  <c r="N166" i="45"/>
  <c r="M166" i="45"/>
  <c r="L166" i="45"/>
  <c r="K166" i="45"/>
  <c r="J166" i="45"/>
  <c r="Y165" i="45"/>
  <c r="X165" i="45"/>
  <c r="W165" i="45"/>
  <c r="V165" i="45"/>
  <c r="U165" i="45"/>
  <c r="S165" i="45"/>
  <c r="Q165" i="45"/>
  <c r="R165" i="45" s="1"/>
  <c r="P165" i="45"/>
  <c r="N165" i="45"/>
  <c r="M165" i="45"/>
  <c r="L165" i="45"/>
  <c r="K165" i="45"/>
  <c r="J165" i="45"/>
  <c r="X164" i="45"/>
  <c r="W164" i="45"/>
  <c r="V164" i="45"/>
  <c r="Y164" i="45" s="1"/>
  <c r="U164" i="45"/>
  <c r="S164" i="45"/>
  <c r="Q164" i="45"/>
  <c r="R164" i="45" s="1"/>
  <c r="P164" i="45"/>
  <c r="N164" i="45"/>
  <c r="M164" i="45"/>
  <c r="L164" i="45"/>
  <c r="K164" i="45"/>
  <c r="J164" i="45"/>
  <c r="X163" i="45"/>
  <c r="W163" i="45"/>
  <c r="V163" i="45"/>
  <c r="Y163" i="45" s="1"/>
  <c r="U163" i="45"/>
  <c r="S163" i="45"/>
  <c r="Q163" i="45"/>
  <c r="R163" i="45" s="1"/>
  <c r="P163" i="45"/>
  <c r="N163" i="45"/>
  <c r="M163" i="45"/>
  <c r="L163" i="45"/>
  <c r="K163" i="45"/>
  <c r="J163" i="45"/>
  <c r="X162" i="45"/>
  <c r="W162" i="45"/>
  <c r="V162" i="45"/>
  <c r="Y162" i="45" s="1"/>
  <c r="U162" i="45"/>
  <c r="Q162" i="45"/>
  <c r="R162" i="45" s="1"/>
  <c r="P162" i="45"/>
  <c r="N162" i="45"/>
  <c r="M162" i="45"/>
  <c r="L162" i="45"/>
  <c r="K162" i="45"/>
  <c r="J162" i="45"/>
  <c r="Y161" i="45"/>
  <c r="X161" i="45"/>
  <c r="W161" i="45"/>
  <c r="V161" i="45"/>
  <c r="U161" i="45"/>
  <c r="S161" i="45"/>
  <c r="Q161" i="45"/>
  <c r="R161" i="45" s="1"/>
  <c r="P161" i="45"/>
  <c r="N161" i="45"/>
  <c r="M161" i="45"/>
  <c r="L161" i="45"/>
  <c r="K161" i="45"/>
  <c r="J161" i="45"/>
  <c r="X160" i="45"/>
  <c r="W160" i="45"/>
  <c r="V160" i="45"/>
  <c r="Y160" i="45" s="1"/>
  <c r="U160" i="45"/>
  <c r="S160" i="45"/>
  <c r="Q160" i="45"/>
  <c r="R160" i="45" s="1"/>
  <c r="P160" i="45"/>
  <c r="N160" i="45"/>
  <c r="M160" i="45"/>
  <c r="L160" i="45"/>
  <c r="K160" i="45"/>
  <c r="J160" i="45"/>
  <c r="X159" i="45"/>
  <c r="W159" i="45"/>
  <c r="V159" i="45"/>
  <c r="Y159" i="45" s="1"/>
  <c r="U159" i="45"/>
  <c r="S159" i="45"/>
  <c r="Q159" i="45"/>
  <c r="R159" i="45" s="1"/>
  <c r="P159" i="45"/>
  <c r="N159" i="45"/>
  <c r="M159" i="45"/>
  <c r="L159" i="45"/>
  <c r="K159" i="45"/>
  <c r="J159" i="45"/>
  <c r="X158" i="45"/>
  <c r="W158" i="45"/>
  <c r="V158" i="45"/>
  <c r="Y158" i="45" s="1"/>
  <c r="U158" i="45"/>
  <c r="Q158" i="45"/>
  <c r="R158" i="45" s="1"/>
  <c r="P158" i="45"/>
  <c r="N158" i="45"/>
  <c r="M158" i="45"/>
  <c r="L158" i="45"/>
  <c r="K158" i="45"/>
  <c r="J158" i="45"/>
  <c r="Y157" i="45"/>
  <c r="X157" i="45"/>
  <c r="W157" i="45"/>
  <c r="V157" i="45"/>
  <c r="U157" i="45"/>
  <c r="S157" i="45"/>
  <c r="Q157" i="45"/>
  <c r="R157" i="45" s="1"/>
  <c r="P157" i="45"/>
  <c r="N157" i="45"/>
  <c r="M157" i="45"/>
  <c r="L157" i="45"/>
  <c r="K157" i="45"/>
  <c r="J157" i="45"/>
  <c r="X156" i="45"/>
  <c r="W156" i="45"/>
  <c r="V156" i="45"/>
  <c r="Y156" i="45" s="1"/>
  <c r="U156" i="45"/>
  <c r="Q156" i="45"/>
  <c r="R156" i="45" s="1"/>
  <c r="P156" i="45"/>
  <c r="N156" i="45"/>
  <c r="M156" i="45"/>
  <c r="L156" i="45"/>
  <c r="K156" i="45"/>
  <c r="J156" i="45"/>
  <c r="X155" i="45"/>
  <c r="W155" i="45"/>
  <c r="V155" i="45"/>
  <c r="Y155" i="45" s="1"/>
  <c r="U155" i="45"/>
  <c r="S155" i="45"/>
  <c r="Q155" i="45"/>
  <c r="R155" i="45" s="1"/>
  <c r="P155" i="45"/>
  <c r="N155" i="45"/>
  <c r="M155" i="45"/>
  <c r="L155" i="45"/>
  <c r="K155" i="45"/>
  <c r="J155" i="45"/>
  <c r="X154" i="45"/>
  <c r="W154" i="45"/>
  <c r="V154" i="45"/>
  <c r="Y154" i="45" s="1"/>
  <c r="U154" i="45"/>
  <c r="Q154" i="45"/>
  <c r="R154" i="45" s="1"/>
  <c r="P154" i="45"/>
  <c r="N154" i="45"/>
  <c r="M154" i="45"/>
  <c r="L154" i="45"/>
  <c r="K154" i="45"/>
  <c r="J154" i="45"/>
  <c r="Y153" i="45"/>
  <c r="X153" i="45"/>
  <c r="W153" i="45"/>
  <c r="V153" i="45"/>
  <c r="U153" i="45"/>
  <c r="S153" i="45"/>
  <c r="Q153" i="45"/>
  <c r="R153" i="45" s="1"/>
  <c r="P153" i="45"/>
  <c r="N153" i="45"/>
  <c r="M153" i="45"/>
  <c r="L153" i="45"/>
  <c r="K153" i="45"/>
  <c r="J153" i="45"/>
  <c r="X152" i="45"/>
  <c r="W152" i="45"/>
  <c r="V152" i="45"/>
  <c r="Y152" i="45" s="1"/>
  <c r="U152" i="45"/>
  <c r="Q152" i="45"/>
  <c r="R152" i="45" s="1"/>
  <c r="P152" i="45"/>
  <c r="N152" i="45"/>
  <c r="M152" i="45"/>
  <c r="L152" i="45"/>
  <c r="K152" i="45"/>
  <c r="J152" i="45"/>
  <c r="X151" i="45"/>
  <c r="W151" i="45"/>
  <c r="V151" i="45"/>
  <c r="Y151" i="45" s="1"/>
  <c r="U151" i="45"/>
  <c r="S151" i="45"/>
  <c r="Q151" i="45"/>
  <c r="R151" i="45" s="1"/>
  <c r="P151" i="45"/>
  <c r="N151" i="45"/>
  <c r="M151" i="45"/>
  <c r="L151" i="45"/>
  <c r="K151" i="45"/>
  <c r="J151" i="45"/>
  <c r="X150" i="45"/>
  <c r="W150" i="45"/>
  <c r="V150" i="45"/>
  <c r="Y150" i="45" s="1"/>
  <c r="U150" i="45"/>
  <c r="Q150" i="45"/>
  <c r="R150" i="45" s="1"/>
  <c r="P150" i="45"/>
  <c r="N150" i="45"/>
  <c r="M150" i="45"/>
  <c r="L150" i="45"/>
  <c r="K150" i="45"/>
  <c r="J150" i="45"/>
  <c r="Y149" i="45"/>
  <c r="X149" i="45"/>
  <c r="W149" i="45"/>
  <c r="V149" i="45"/>
  <c r="U149" i="45"/>
  <c r="S149" i="45"/>
  <c r="Q149" i="45"/>
  <c r="R149" i="45" s="1"/>
  <c r="P149" i="45"/>
  <c r="N149" i="45"/>
  <c r="M149" i="45"/>
  <c r="L149" i="45"/>
  <c r="K149" i="45"/>
  <c r="J149" i="45"/>
  <c r="X148" i="45"/>
  <c r="W148" i="45"/>
  <c r="V148" i="45"/>
  <c r="Y148" i="45" s="1"/>
  <c r="U148" i="45"/>
  <c r="Q148" i="45"/>
  <c r="R148" i="45" s="1"/>
  <c r="P148" i="45"/>
  <c r="N148" i="45"/>
  <c r="M148" i="45"/>
  <c r="L148" i="45"/>
  <c r="K148" i="45"/>
  <c r="J148" i="45"/>
  <c r="X147" i="45"/>
  <c r="W147" i="45"/>
  <c r="V147" i="45"/>
  <c r="Y147" i="45" s="1"/>
  <c r="U147" i="45"/>
  <c r="S147" i="45"/>
  <c r="Q147" i="45"/>
  <c r="R147" i="45" s="1"/>
  <c r="P147" i="45"/>
  <c r="N147" i="45"/>
  <c r="M147" i="45"/>
  <c r="L147" i="45"/>
  <c r="K147" i="45"/>
  <c r="J147" i="45"/>
  <c r="X146" i="45"/>
  <c r="W146" i="45"/>
  <c r="V146" i="45"/>
  <c r="Y146" i="45" s="1"/>
  <c r="U146" i="45"/>
  <c r="Q146" i="45"/>
  <c r="R146" i="45" s="1"/>
  <c r="P146" i="45"/>
  <c r="N146" i="45"/>
  <c r="M146" i="45"/>
  <c r="L146" i="45"/>
  <c r="K146" i="45"/>
  <c r="J146" i="45"/>
  <c r="Y145" i="45"/>
  <c r="X145" i="45"/>
  <c r="W145" i="45"/>
  <c r="V145" i="45"/>
  <c r="U145" i="45"/>
  <c r="S145" i="45"/>
  <c r="Q145" i="45"/>
  <c r="R145" i="45" s="1"/>
  <c r="P145" i="45"/>
  <c r="N145" i="45"/>
  <c r="M145" i="45"/>
  <c r="L145" i="45"/>
  <c r="K145" i="45"/>
  <c r="J145" i="45"/>
  <c r="X144" i="45"/>
  <c r="W144" i="45"/>
  <c r="Y144" i="45" s="1"/>
  <c r="V144" i="45"/>
  <c r="U144" i="45"/>
  <c r="Q144" i="45"/>
  <c r="R144" i="45" s="1"/>
  <c r="P144" i="45"/>
  <c r="N144" i="45"/>
  <c r="M144" i="45"/>
  <c r="L144" i="45"/>
  <c r="K144" i="45"/>
  <c r="J144" i="45"/>
  <c r="X143" i="45"/>
  <c r="W143" i="45"/>
  <c r="V143" i="45"/>
  <c r="Y143" i="45" s="1"/>
  <c r="U143" i="45"/>
  <c r="S143" i="45"/>
  <c r="Q143" i="45"/>
  <c r="R143" i="45" s="1"/>
  <c r="P143" i="45"/>
  <c r="N143" i="45"/>
  <c r="M143" i="45"/>
  <c r="L143" i="45"/>
  <c r="K143" i="45"/>
  <c r="J143" i="45"/>
  <c r="X142" i="45"/>
  <c r="W142" i="45"/>
  <c r="V142" i="45"/>
  <c r="Y142" i="45" s="1"/>
  <c r="U142" i="45"/>
  <c r="Q142" i="45"/>
  <c r="R142" i="45" s="1"/>
  <c r="P142" i="45"/>
  <c r="N142" i="45"/>
  <c r="M142" i="45"/>
  <c r="L142" i="45"/>
  <c r="K142" i="45"/>
  <c r="J142" i="45"/>
  <c r="Y141" i="45"/>
  <c r="X141" i="45"/>
  <c r="W141" i="45"/>
  <c r="V141" i="45"/>
  <c r="U141" i="45"/>
  <c r="Q141" i="45"/>
  <c r="R141" i="45" s="1"/>
  <c r="P141" i="45"/>
  <c r="N141" i="45"/>
  <c r="M141" i="45"/>
  <c r="L141" i="45"/>
  <c r="K141" i="45"/>
  <c r="J141" i="45"/>
  <c r="X140" i="45"/>
  <c r="W140" i="45"/>
  <c r="Y140" i="45" s="1"/>
  <c r="V140" i="45"/>
  <c r="U140" i="45"/>
  <c r="Q140" i="45"/>
  <c r="R140" i="45" s="1"/>
  <c r="P140" i="45"/>
  <c r="N140" i="45"/>
  <c r="M140" i="45"/>
  <c r="L140" i="45"/>
  <c r="K140" i="45"/>
  <c r="J140" i="45"/>
  <c r="X139" i="45"/>
  <c r="W139" i="45"/>
  <c r="V139" i="45"/>
  <c r="Y139" i="45" s="1"/>
  <c r="U139" i="45"/>
  <c r="Q139" i="45"/>
  <c r="R139" i="45" s="1"/>
  <c r="P139" i="45"/>
  <c r="N139" i="45"/>
  <c r="M139" i="45"/>
  <c r="L139" i="45"/>
  <c r="K139" i="45"/>
  <c r="J139" i="45"/>
  <c r="X138" i="45"/>
  <c r="W138" i="45"/>
  <c r="V138" i="45"/>
  <c r="Y138" i="45" s="1"/>
  <c r="U138" i="45"/>
  <c r="Q138" i="45"/>
  <c r="R138" i="45" s="1"/>
  <c r="P138" i="45"/>
  <c r="N138" i="45"/>
  <c r="M138" i="45"/>
  <c r="L138" i="45"/>
  <c r="K138" i="45"/>
  <c r="J138" i="45"/>
  <c r="Y137" i="45"/>
  <c r="X137" i="45"/>
  <c r="W137" i="45"/>
  <c r="V137" i="45"/>
  <c r="U137" i="45"/>
  <c r="Q137" i="45"/>
  <c r="R137" i="45" s="1"/>
  <c r="P137" i="45"/>
  <c r="N137" i="45"/>
  <c r="M137" i="45"/>
  <c r="L137" i="45"/>
  <c r="K137" i="45"/>
  <c r="J137" i="45"/>
  <c r="X136" i="45"/>
  <c r="Y136" i="45" s="1"/>
  <c r="W136" i="45"/>
  <c r="V136" i="45"/>
  <c r="U136" i="45"/>
  <c r="Q136" i="45"/>
  <c r="R136" i="45" s="1"/>
  <c r="P136" i="45"/>
  <c r="N136" i="45"/>
  <c r="M136" i="45"/>
  <c r="L136" i="45"/>
  <c r="K136" i="45"/>
  <c r="J136" i="45"/>
  <c r="X135" i="45"/>
  <c r="W135" i="45"/>
  <c r="V135" i="45"/>
  <c r="Y135" i="45" s="1"/>
  <c r="U135" i="45"/>
  <c r="Q135" i="45"/>
  <c r="R135" i="45" s="1"/>
  <c r="P135" i="45"/>
  <c r="N135" i="45"/>
  <c r="M135" i="45"/>
  <c r="L135" i="45"/>
  <c r="K135" i="45"/>
  <c r="J135" i="45"/>
  <c r="X134" i="45"/>
  <c r="W134" i="45"/>
  <c r="Y134" i="45" s="1"/>
  <c r="V134" i="45"/>
  <c r="U134" i="45"/>
  <c r="Q134" i="45"/>
  <c r="R134" i="45" s="1"/>
  <c r="P134" i="45"/>
  <c r="N134" i="45"/>
  <c r="M134" i="45"/>
  <c r="L134" i="45"/>
  <c r="K134" i="45"/>
  <c r="J134" i="45"/>
  <c r="Y133" i="45"/>
  <c r="X133" i="45"/>
  <c r="W133" i="45"/>
  <c r="V133" i="45"/>
  <c r="U133" i="45"/>
  <c r="Q133" i="45"/>
  <c r="R133" i="45" s="1"/>
  <c r="P133" i="45"/>
  <c r="N133" i="45"/>
  <c r="M133" i="45"/>
  <c r="L133" i="45"/>
  <c r="K133" i="45"/>
  <c r="J133" i="45"/>
  <c r="X132" i="45"/>
  <c r="Y132" i="45" s="1"/>
  <c r="W132" i="45"/>
  <c r="V132" i="45"/>
  <c r="U132" i="45"/>
  <c r="Q132" i="45"/>
  <c r="R132" i="45" s="1"/>
  <c r="P132" i="45"/>
  <c r="N132" i="45"/>
  <c r="M132" i="45"/>
  <c r="L132" i="45"/>
  <c r="K132" i="45"/>
  <c r="J132" i="45"/>
  <c r="X131" i="45"/>
  <c r="W131" i="45"/>
  <c r="V131" i="45"/>
  <c r="Y131" i="45" s="1"/>
  <c r="U131" i="45"/>
  <c r="Q131" i="45"/>
  <c r="R131" i="45" s="1"/>
  <c r="P131" i="45"/>
  <c r="N131" i="45"/>
  <c r="M131" i="45"/>
  <c r="L131" i="45"/>
  <c r="K131" i="45"/>
  <c r="J131" i="45"/>
  <c r="X130" i="45"/>
  <c r="W130" i="45"/>
  <c r="Y130" i="45" s="1"/>
  <c r="V130" i="45"/>
  <c r="U130" i="45"/>
  <c r="Q130" i="45"/>
  <c r="R130" i="45" s="1"/>
  <c r="P130" i="45"/>
  <c r="N130" i="45"/>
  <c r="M130" i="45"/>
  <c r="L130" i="45"/>
  <c r="K130" i="45"/>
  <c r="J130" i="45"/>
  <c r="Y129" i="45"/>
  <c r="X129" i="45"/>
  <c r="W129" i="45"/>
  <c r="V129" i="45"/>
  <c r="U129" i="45"/>
  <c r="Q129" i="45"/>
  <c r="R129" i="45" s="1"/>
  <c r="P129" i="45"/>
  <c r="N129" i="45"/>
  <c r="M129" i="45"/>
  <c r="L129" i="45"/>
  <c r="K129" i="45"/>
  <c r="J129" i="45"/>
  <c r="X128" i="45"/>
  <c r="Y128" i="45" s="1"/>
  <c r="W128" i="45"/>
  <c r="V128" i="45"/>
  <c r="U128" i="45"/>
  <c r="Q128" i="45"/>
  <c r="R128" i="45" s="1"/>
  <c r="P128" i="45"/>
  <c r="N128" i="45"/>
  <c r="M128" i="45"/>
  <c r="L128" i="45"/>
  <c r="K128" i="45"/>
  <c r="J128" i="45"/>
  <c r="X127" i="45"/>
  <c r="W127" i="45"/>
  <c r="V127" i="45"/>
  <c r="Y127" i="45" s="1"/>
  <c r="U127" i="45"/>
  <c r="Q127" i="45"/>
  <c r="R127" i="45" s="1"/>
  <c r="P127" i="45"/>
  <c r="N127" i="45"/>
  <c r="M127" i="45"/>
  <c r="L127" i="45"/>
  <c r="K127" i="45"/>
  <c r="J127" i="45"/>
  <c r="X126" i="45"/>
  <c r="W126" i="45"/>
  <c r="Y126" i="45" s="1"/>
  <c r="V126" i="45"/>
  <c r="U126" i="45"/>
  <c r="Q126" i="45"/>
  <c r="R126" i="45" s="1"/>
  <c r="P126" i="45"/>
  <c r="N126" i="45"/>
  <c r="M126" i="45"/>
  <c r="L126" i="45"/>
  <c r="K126" i="45"/>
  <c r="J126" i="45"/>
  <c r="Y125" i="45"/>
  <c r="X125" i="45"/>
  <c r="W125" i="45"/>
  <c r="V125" i="45"/>
  <c r="U125" i="45"/>
  <c r="Q125" i="45"/>
  <c r="R125" i="45" s="1"/>
  <c r="P125" i="45"/>
  <c r="N125" i="45"/>
  <c r="M125" i="45"/>
  <c r="L125" i="45"/>
  <c r="K125" i="45"/>
  <c r="J125" i="45"/>
  <c r="X124" i="45"/>
  <c r="Y124" i="45" s="1"/>
  <c r="W124" i="45"/>
  <c r="V124" i="45"/>
  <c r="U124" i="45"/>
  <c r="Q124" i="45"/>
  <c r="R124" i="45" s="1"/>
  <c r="P124" i="45"/>
  <c r="N124" i="45"/>
  <c r="M124" i="45"/>
  <c r="L124" i="45"/>
  <c r="K124" i="45"/>
  <c r="J124" i="45"/>
  <c r="X123" i="45"/>
  <c r="W123" i="45"/>
  <c r="V123" i="45"/>
  <c r="Y123" i="45" s="1"/>
  <c r="U123" i="45"/>
  <c r="Q123" i="45"/>
  <c r="R123" i="45" s="1"/>
  <c r="P123" i="45"/>
  <c r="N123" i="45"/>
  <c r="M123" i="45"/>
  <c r="L123" i="45"/>
  <c r="K123" i="45"/>
  <c r="J123" i="45"/>
  <c r="X122" i="45"/>
  <c r="W122" i="45"/>
  <c r="Y122" i="45" s="1"/>
  <c r="V122" i="45"/>
  <c r="U122" i="45"/>
  <c r="Q122" i="45"/>
  <c r="R122" i="45" s="1"/>
  <c r="P122" i="45"/>
  <c r="N122" i="45"/>
  <c r="M122" i="45"/>
  <c r="L122" i="45"/>
  <c r="K122" i="45"/>
  <c r="J122" i="45"/>
  <c r="Y121" i="45"/>
  <c r="X121" i="45"/>
  <c r="W121" i="45"/>
  <c r="V121" i="45"/>
  <c r="U121" i="45"/>
  <c r="Q121" i="45"/>
  <c r="R121" i="45" s="1"/>
  <c r="P121" i="45"/>
  <c r="N121" i="45"/>
  <c r="M121" i="45"/>
  <c r="L121" i="45"/>
  <c r="K121" i="45"/>
  <c r="J121" i="45"/>
  <c r="X120" i="45"/>
  <c r="Y120" i="45" s="1"/>
  <c r="W120" i="45"/>
  <c r="V120" i="45"/>
  <c r="U120" i="45"/>
  <c r="Q120" i="45"/>
  <c r="R120" i="45" s="1"/>
  <c r="P120" i="45"/>
  <c r="N120" i="45"/>
  <c r="M120" i="45"/>
  <c r="L120" i="45"/>
  <c r="K120" i="45"/>
  <c r="J120" i="45"/>
  <c r="X119" i="45"/>
  <c r="W119" i="45"/>
  <c r="V119" i="45"/>
  <c r="Y119" i="45" s="1"/>
  <c r="U119" i="45"/>
  <c r="Q119" i="45"/>
  <c r="R119" i="45" s="1"/>
  <c r="P119" i="45"/>
  <c r="N119" i="45"/>
  <c r="M119" i="45"/>
  <c r="L119" i="45"/>
  <c r="K119" i="45"/>
  <c r="J119" i="45"/>
  <c r="X118" i="45"/>
  <c r="W118" i="45"/>
  <c r="Y118" i="45" s="1"/>
  <c r="V118" i="45"/>
  <c r="U118" i="45"/>
  <c r="Q118" i="45"/>
  <c r="R118" i="45" s="1"/>
  <c r="P118" i="45"/>
  <c r="N118" i="45"/>
  <c r="M118" i="45"/>
  <c r="L118" i="45"/>
  <c r="K118" i="45"/>
  <c r="J118" i="45"/>
  <c r="Y117" i="45"/>
  <c r="X117" i="45"/>
  <c r="W117" i="45"/>
  <c r="V117" i="45"/>
  <c r="U117" i="45"/>
  <c r="Q117" i="45"/>
  <c r="R117" i="45" s="1"/>
  <c r="P117" i="45"/>
  <c r="N117" i="45"/>
  <c r="M117" i="45"/>
  <c r="L117" i="45"/>
  <c r="K117" i="45"/>
  <c r="J117" i="45"/>
  <c r="X116" i="45"/>
  <c r="Y116" i="45" s="1"/>
  <c r="W116" i="45"/>
  <c r="V116" i="45"/>
  <c r="U116" i="45"/>
  <c r="Q116" i="45"/>
  <c r="R116" i="45" s="1"/>
  <c r="P116" i="45"/>
  <c r="N116" i="45"/>
  <c r="M116" i="45"/>
  <c r="L116" i="45"/>
  <c r="K116" i="45"/>
  <c r="J116" i="45"/>
  <c r="X115" i="45"/>
  <c r="W115" i="45"/>
  <c r="V115" i="45"/>
  <c r="Y115" i="45" s="1"/>
  <c r="U115" i="45"/>
  <c r="Q115" i="45"/>
  <c r="R115" i="45" s="1"/>
  <c r="P115" i="45"/>
  <c r="N115" i="45"/>
  <c r="M115" i="45"/>
  <c r="L115" i="45"/>
  <c r="K115" i="45"/>
  <c r="J115" i="45"/>
  <c r="X114" i="45"/>
  <c r="W114" i="45"/>
  <c r="Y114" i="45" s="1"/>
  <c r="V114" i="45"/>
  <c r="U114" i="45"/>
  <c r="Q114" i="45"/>
  <c r="R114" i="45" s="1"/>
  <c r="P114" i="45"/>
  <c r="N114" i="45"/>
  <c r="M114" i="45"/>
  <c r="L114" i="45"/>
  <c r="K114" i="45"/>
  <c r="J114" i="45"/>
  <c r="Y113" i="45"/>
  <c r="X113" i="45"/>
  <c r="W113" i="45"/>
  <c r="V113" i="45"/>
  <c r="U113" i="45"/>
  <c r="Q113" i="45"/>
  <c r="R113" i="45" s="1"/>
  <c r="P113" i="45"/>
  <c r="N113" i="45"/>
  <c r="M113" i="45"/>
  <c r="L113" i="45"/>
  <c r="K113" i="45"/>
  <c r="J113" i="45"/>
  <c r="X112" i="45"/>
  <c r="Y112" i="45" s="1"/>
  <c r="W112" i="45"/>
  <c r="V112" i="45"/>
  <c r="U112" i="45"/>
  <c r="Q112" i="45"/>
  <c r="R112" i="45" s="1"/>
  <c r="P112" i="45"/>
  <c r="N112" i="45"/>
  <c r="M112" i="45"/>
  <c r="L112" i="45"/>
  <c r="K112" i="45"/>
  <c r="J112" i="45"/>
  <c r="X111" i="45"/>
  <c r="W111" i="45"/>
  <c r="V111" i="45"/>
  <c r="Y111" i="45" s="1"/>
  <c r="U111" i="45"/>
  <c r="S111" i="45"/>
  <c r="Q111" i="45"/>
  <c r="R111" i="45" s="1"/>
  <c r="T111" i="45" s="1"/>
  <c r="P111" i="45"/>
  <c r="N111" i="45"/>
  <c r="M111" i="45"/>
  <c r="L111" i="45"/>
  <c r="K111" i="45"/>
  <c r="J111" i="45"/>
  <c r="X110" i="45"/>
  <c r="W110" i="45"/>
  <c r="V110" i="45"/>
  <c r="Y110" i="45" s="1"/>
  <c r="U110" i="45"/>
  <c r="Q110" i="45"/>
  <c r="R110" i="45" s="1"/>
  <c r="S110" i="45" s="1"/>
  <c r="T110" i="45" s="1"/>
  <c r="P110" i="45"/>
  <c r="N110" i="45"/>
  <c r="M110" i="45"/>
  <c r="L110" i="45"/>
  <c r="K110" i="45"/>
  <c r="J110" i="45"/>
  <c r="X109" i="45"/>
  <c r="W109" i="45"/>
  <c r="Y109" i="45" s="1"/>
  <c r="V109" i="45"/>
  <c r="U109" i="45"/>
  <c r="S109" i="45"/>
  <c r="T109" i="45" s="1"/>
  <c r="Q109" i="45"/>
  <c r="R109" i="45" s="1"/>
  <c r="P109" i="45"/>
  <c r="N109" i="45"/>
  <c r="M109" i="45"/>
  <c r="L109" i="45"/>
  <c r="K109" i="45"/>
  <c r="J109" i="45"/>
  <c r="X108" i="45"/>
  <c r="W108" i="45"/>
  <c r="V108" i="45"/>
  <c r="Y108" i="45" s="1"/>
  <c r="U108" i="45"/>
  <c r="Q108" i="45"/>
  <c r="R108" i="45" s="1"/>
  <c r="P108" i="45"/>
  <c r="N108" i="45"/>
  <c r="M108" i="45"/>
  <c r="L108" i="45"/>
  <c r="K108" i="45"/>
  <c r="J108" i="45"/>
  <c r="Y107" i="45"/>
  <c r="X107" i="45"/>
  <c r="W107" i="45"/>
  <c r="V107" i="45"/>
  <c r="U107" i="45"/>
  <c r="Q107" i="45"/>
  <c r="R107" i="45" s="1"/>
  <c r="P107" i="45"/>
  <c r="N107" i="45"/>
  <c r="M107" i="45"/>
  <c r="L107" i="45"/>
  <c r="K107" i="45"/>
  <c r="J107" i="45"/>
  <c r="X106" i="45"/>
  <c r="Y106" i="45" s="1"/>
  <c r="W106" i="45"/>
  <c r="V106" i="45"/>
  <c r="U106" i="45"/>
  <c r="Q106" i="45"/>
  <c r="R106" i="45" s="1"/>
  <c r="S106" i="45" s="1"/>
  <c r="T106" i="45" s="1"/>
  <c r="P106" i="45"/>
  <c r="N106" i="45"/>
  <c r="M106" i="45"/>
  <c r="L106" i="45"/>
  <c r="K106" i="45"/>
  <c r="J106" i="45"/>
  <c r="X105" i="45"/>
  <c r="Y105" i="45" s="1"/>
  <c r="W105" i="45"/>
  <c r="V105" i="45"/>
  <c r="U105" i="45"/>
  <c r="S105" i="45"/>
  <c r="T105" i="45" s="1"/>
  <c r="Q105" i="45"/>
  <c r="R105" i="45" s="1"/>
  <c r="P105" i="45"/>
  <c r="N105" i="45"/>
  <c r="M105" i="45"/>
  <c r="L105" i="45"/>
  <c r="K105" i="45"/>
  <c r="J105" i="45"/>
  <c r="X104" i="45"/>
  <c r="W104" i="45"/>
  <c r="V104" i="45"/>
  <c r="Y104" i="45" s="1"/>
  <c r="U104" i="45"/>
  <c r="Q104" i="45"/>
  <c r="R104" i="45" s="1"/>
  <c r="P104" i="45"/>
  <c r="N104" i="45"/>
  <c r="M104" i="45"/>
  <c r="L104" i="45"/>
  <c r="K104" i="45"/>
  <c r="J104" i="45"/>
  <c r="X103" i="45"/>
  <c r="W103" i="45"/>
  <c r="V103" i="45"/>
  <c r="Y103" i="45" s="1"/>
  <c r="U103" i="45"/>
  <c r="S103" i="45"/>
  <c r="Q103" i="45"/>
  <c r="R103" i="45" s="1"/>
  <c r="T103" i="45" s="1"/>
  <c r="P103" i="45"/>
  <c r="N103" i="45"/>
  <c r="M103" i="45"/>
  <c r="L103" i="45"/>
  <c r="K103" i="45"/>
  <c r="J103" i="45"/>
  <c r="X102" i="45"/>
  <c r="W102" i="45"/>
  <c r="V102" i="45"/>
  <c r="Y102" i="45" s="1"/>
  <c r="U102" i="45"/>
  <c r="Q102" i="45"/>
  <c r="R102" i="45" s="1"/>
  <c r="S102" i="45" s="1"/>
  <c r="T102" i="45" s="1"/>
  <c r="P102" i="45"/>
  <c r="N102" i="45"/>
  <c r="M102" i="45"/>
  <c r="L102" i="45"/>
  <c r="K102" i="45"/>
  <c r="J102" i="45"/>
  <c r="X101" i="45"/>
  <c r="W101" i="45"/>
  <c r="Y101" i="45" s="1"/>
  <c r="V101" i="45"/>
  <c r="U101" i="45"/>
  <c r="S101" i="45"/>
  <c r="T101" i="45" s="1"/>
  <c r="Q101" i="45"/>
  <c r="R101" i="45" s="1"/>
  <c r="P101" i="45"/>
  <c r="N101" i="45"/>
  <c r="M101" i="45"/>
  <c r="L101" i="45"/>
  <c r="K101" i="45"/>
  <c r="J101" i="45"/>
  <c r="X100" i="45"/>
  <c r="W100" i="45"/>
  <c r="V100" i="45"/>
  <c r="Y100" i="45" s="1"/>
  <c r="U100" i="45"/>
  <c r="Q100" i="45"/>
  <c r="R100" i="45" s="1"/>
  <c r="P100" i="45"/>
  <c r="N100" i="45"/>
  <c r="M100" i="45"/>
  <c r="L100" i="45"/>
  <c r="K100" i="45"/>
  <c r="J100" i="45"/>
  <c r="Y99" i="45"/>
  <c r="X99" i="45"/>
  <c r="W99" i="45"/>
  <c r="V99" i="45"/>
  <c r="U99" i="45"/>
  <c r="Q99" i="45"/>
  <c r="R99" i="45" s="1"/>
  <c r="P99" i="45"/>
  <c r="N99" i="45"/>
  <c r="M99" i="45"/>
  <c r="L99" i="45"/>
  <c r="K99" i="45"/>
  <c r="J99" i="45"/>
  <c r="X98" i="45"/>
  <c r="Y98" i="45" s="1"/>
  <c r="W98" i="45"/>
  <c r="V98" i="45"/>
  <c r="U98" i="45"/>
  <c r="Q98" i="45"/>
  <c r="R98" i="45" s="1"/>
  <c r="S98" i="45" s="1"/>
  <c r="T98" i="45" s="1"/>
  <c r="P98" i="45"/>
  <c r="N98" i="45"/>
  <c r="M98" i="45"/>
  <c r="L98" i="45"/>
  <c r="K98" i="45"/>
  <c r="J98" i="45"/>
  <c r="X97" i="45"/>
  <c r="Y97" i="45" s="1"/>
  <c r="W97" i="45"/>
  <c r="V97" i="45"/>
  <c r="U97" i="45"/>
  <c r="S97" i="45"/>
  <c r="T97" i="45" s="1"/>
  <c r="Q97" i="45"/>
  <c r="R97" i="45" s="1"/>
  <c r="P97" i="45"/>
  <c r="N97" i="45"/>
  <c r="M97" i="45"/>
  <c r="L97" i="45"/>
  <c r="K97" i="45"/>
  <c r="J97" i="45"/>
  <c r="X96" i="45"/>
  <c r="W96" i="45"/>
  <c r="V96" i="45"/>
  <c r="Y96" i="45" s="1"/>
  <c r="U96" i="45"/>
  <c r="Q96" i="45"/>
  <c r="R96" i="45" s="1"/>
  <c r="P96" i="45"/>
  <c r="N96" i="45"/>
  <c r="M96" i="45"/>
  <c r="L96" i="45"/>
  <c r="K96" i="45"/>
  <c r="J96" i="45"/>
  <c r="X95" i="45"/>
  <c r="W95" i="45"/>
  <c r="V95" i="45"/>
  <c r="Y95" i="45" s="1"/>
  <c r="U95" i="45"/>
  <c r="S95" i="45"/>
  <c r="Q95" i="45"/>
  <c r="R95" i="45" s="1"/>
  <c r="T95" i="45" s="1"/>
  <c r="P95" i="45"/>
  <c r="N95" i="45"/>
  <c r="M95" i="45"/>
  <c r="L95" i="45"/>
  <c r="K95" i="45"/>
  <c r="J95" i="45"/>
  <c r="X94" i="45"/>
  <c r="W94" i="45"/>
  <c r="V94" i="45"/>
  <c r="Y94" i="45" s="1"/>
  <c r="U94" i="45"/>
  <c r="Q94" i="45"/>
  <c r="R94" i="45" s="1"/>
  <c r="S94" i="45" s="1"/>
  <c r="T94" i="45" s="1"/>
  <c r="P94" i="45"/>
  <c r="N94" i="45"/>
  <c r="M94" i="45"/>
  <c r="L94" i="45"/>
  <c r="K94" i="45"/>
  <c r="J94" i="45"/>
  <c r="X93" i="45"/>
  <c r="W93" i="45"/>
  <c r="Y93" i="45" s="1"/>
  <c r="V93" i="45"/>
  <c r="U93" i="45"/>
  <c r="S93" i="45"/>
  <c r="T93" i="45" s="1"/>
  <c r="Q93" i="45"/>
  <c r="R93" i="45" s="1"/>
  <c r="P93" i="45"/>
  <c r="N93" i="45"/>
  <c r="M93" i="45"/>
  <c r="L93" i="45"/>
  <c r="K93" i="45"/>
  <c r="J93" i="45"/>
  <c r="X92" i="45"/>
  <c r="W92" i="45"/>
  <c r="V92" i="45"/>
  <c r="Y92" i="45" s="1"/>
  <c r="U92" i="45"/>
  <c r="Q92" i="45"/>
  <c r="R92" i="45" s="1"/>
  <c r="P92" i="45"/>
  <c r="N92" i="45"/>
  <c r="M92" i="45"/>
  <c r="L92" i="45"/>
  <c r="K92" i="45"/>
  <c r="J92" i="45"/>
  <c r="Y91" i="45"/>
  <c r="X91" i="45"/>
  <c r="W91" i="45"/>
  <c r="V91" i="45"/>
  <c r="U91" i="45"/>
  <c r="Q91" i="45"/>
  <c r="R91" i="45" s="1"/>
  <c r="P91" i="45"/>
  <c r="N91" i="45"/>
  <c r="M91" i="45"/>
  <c r="L91" i="45"/>
  <c r="K91" i="45"/>
  <c r="J91" i="45"/>
  <c r="X90" i="45"/>
  <c r="Y90" i="45" s="1"/>
  <c r="W90" i="45"/>
  <c r="V90" i="45"/>
  <c r="U90" i="45"/>
  <c r="Q90" i="45"/>
  <c r="R90" i="45" s="1"/>
  <c r="S90" i="45" s="1"/>
  <c r="T90" i="45" s="1"/>
  <c r="P90" i="45"/>
  <c r="N90" i="45"/>
  <c r="M90" i="45"/>
  <c r="L90" i="45"/>
  <c r="K90" i="45"/>
  <c r="J90" i="45"/>
  <c r="X89" i="45"/>
  <c r="Y89" i="45" s="1"/>
  <c r="W89" i="45"/>
  <c r="V89" i="45"/>
  <c r="U89" i="45"/>
  <c r="S89" i="45"/>
  <c r="T89" i="45" s="1"/>
  <c r="Q89" i="45"/>
  <c r="R89" i="45" s="1"/>
  <c r="P89" i="45"/>
  <c r="N89" i="45"/>
  <c r="M89" i="45"/>
  <c r="L89" i="45"/>
  <c r="K89" i="45"/>
  <c r="J89" i="45"/>
  <c r="X88" i="45"/>
  <c r="W88" i="45"/>
  <c r="V88" i="45"/>
  <c r="Y88" i="45" s="1"/>
  <c r="U88" i="45"/>
  <c r="Q88" i="45"/>
  <c r="R88" i="45" s="1"/>
  <c r="P88" i="45"/>
  <c r="N88" i="45"/>
  <c r="M88" i="45"/>
  <c r="L88" i="45"/>
  <c r="K88" i="45"/>
  <c r="J88" i="45"/>
  <c r="X87" i="45"/>
  <c r="W87" i="45"/>
  <c r="V87" i="45"/>
  <c r="Y87" i="45" s="1"/>
  <c r="U87" i="45"/>
  <c r="S87" i="45"/>
  <c r="Q87" i="45"/>
  <c r="R87" i="45" s="1"/>
  <c r="T87" i="45" s="1"/>
  <c r="P87" i="45"/>
  <c r="N87" i="45"/>
  <c r="M87" i="45"/>
  <c r="L87" i="45"/>
  <c r="K87" i="45"/>
  <c r="J87" i="45"/>
  <c r="X86" i="45"/>
  <c r="W86" i="45"/>
  <c r="V86" i="45"/>
  <c r="Y86" i="45" s="1"/>
  <c r="U86" i="45"/>
  <c r="Q86" i="45"/>
  <c r="R86" i="45" s="1"/>
  <c r="S86" i="45" s="1"/>
  <c r="T86" i="45" s="1"/>
  <c r="P86" i="45"/>
  <c r="N86" i="45"/>
  <c r="M86" i="45"/>
  <c r="L86" i="45"/>
  <c r="K86" i="45"/>
  <c r="J86" i="45"/>
  <c r="X85" i="45"/>
  <c r="W85" i="45"/>
  <c r="Y85" i="45" s="1"/>
  <c r="V85" i="45"/>
  <c r="U85" i="45"/>
  <c r="S85" i="45"/>
  <c r="T85" i="45" s="1"/>
  <c r="Q85" i="45"/>
  <c r="R85" i="45" s="1"/>
  <c r="P85" i="45"/>
  <c r="N85" i="45"/>
  <c r="M85" i="45"/>
  <c r="L85" i="45"/>
  <c r="K85" i="45"/>
  <c r="J85" i="45"/>
  <c r="X84" i="45"/>
  <c r="W84" i="45"/>
  <c r="V84" i="45"/>
  <c r="Y84" i="45" s="1"/>
  <c r="U84" i="45"/>
  <c r="Q84" i="45"/>
  <c r="R84" i="45" s="1"/>
  <c r="P84" i="45"/>
  <c r="N84" i="45"/>
  <c r="M84" i="45"/>
  <c r="L84" i="45"/>
  <c r="K84" i="45"/>
  <c r="J84" i="45"/>
  <c r="Y83" i="45"/>
  <c r="X83" i="45"/>
  <c r="W83" i="45"/>
  <c r="V83" i="45"/>
  <c r="U83" i="45"/>
  <c r="Q83" i="45"/>
  <c r="R83" i="45" s="1"/>
  <c r="P83" i="45"/>
  <c r="N83" i="45"/>
  <c r="M83" i="45"/>
  <c r="L83" i="45"/>
  <c r="K83" i="45"/>
  <c r="J83" i="45"/>
  <c r="X82" i="45"/>
  <c r="Y82" i="45" s="1"/>
  <c r="W82" i="45"/>
  <c r="V82" i="45"/>
  <c r="U82" i="45"/>
  <c r="Q82" i="45"/>
  <c r="R82" i="45" s="1"/>
  <c r="S82" i="45" s="1"/>
  <c r="T82" i="45" s="1"/>
  <c r="P82" i="45"/>
  <c r="N82" i="45"/>
  <c r="M82" i="45"/>
  <c r="L82" i="45"/>
  <c r="K82" i="45"/>
  <c r="J82" i="45"/>
  <c r="X81" i="45"/>
  <c r="Y81" i="45" s="1"/>
  <c r="W81" i="45"/>
  <c r="V81" i="45"/>
  <c r="U81" i="45"/>
  <c r="S81" i="45"/>
  <c r="T81" i="45" s="1"/>
  <c r="Q81" i="45"/>
  <c r="R81" i="45" s="1"/>
  <c r="P81" i="45"/>
  <c r="N81" i="45"/>
  <c r="M81" i="45"/>
  <c r="L81" i="45"/>
  <c r="K81" i="45"/>
  <c r="J81" i="45"/>
  <c r="X80" i="45"/>
  <c r="W80" i="45"/>
  <c r="V80" i="45"/>
  <c r="Y80" i="45" s="1"/>
  <c r="U80" i="45"/>
  <c r="Q80" i="45"/>
  <c r="R80" i="45" s="1"/>
  <c r="P80" i="45"/>
  <c r="N80" i="45"/>
  <c r="M80" i="45"/>
  <c r="L80" i="45"/>
  <c r="K80" i="45"/>
  <c r="J80" i="45"/>
  <c r="X79" i="45"/>
  <c r="W79" i="45"/>
  <c r="V79" i="45"/>
  <c r="Y79" i="45" s="1"/>
  <c r="U79" i="45"/>
  <c r="S79" i="45"/>
  <c r="Q79" i="45"/>
  <c r="R79" i="45" s="1"/>
  <c r="T79" i="45" s="1"/>
  <c r="P79" i="45"/>
  <c r="N79" i="45"/>
  <c r="M79" i="45"/>
  <c r="L79" i="45"/>
  <c r="K79" i="45"/>
  <c r="J79" i="45"/>
  <c r="X78" i="45"/>
  <c r="W78" i="45"/>
  <c r="V78" i="45"/>
  <c r="Y78" i="45" s="1"/>
  <c r="U78" i="45"/>
  <c r="Q78" i="45"/>
  <c r="R78" i="45" s="1"/>
  <c r="S78" i="45" s="1"/>
  <c r="T78" i="45" s="1"/>
  <c r="P78" i="45"/>
  <c r="N78" i="45"/>
  <c r="M78" i="45"/>
  <c r="L78" i="45"/>
  <c r="K78" i="45"/>
  <c r="J78" i="45"/>
  <c r="X77" i="45"/>
  <c r="W77" i="45"/>
  <c r="Y77" i="45" s="1"/>
  <c r="V77" i="45"/>
  <c r="U77" i="45"/>
  <c r="S77" i="45"/>
  <c r="T77" i="45" s="1"/>
  <c r="Q77" i="45"/>
  <c r="R77" i="45" s="1"/>
  <c r="P77" i="45"/>
  <c r="N77" i="45"/>
  <c r="M77" i="45"/>
  <c r="L77" i="45"/>
  <c r="K77" i="45"/>
  <c r="J77" i="45"/>
  <c r="X76" i="45"/>
  <c r="W76" i="45"/>
  <c r="V76" i="45"/>
  <c r="Y76" i="45" s="1"/>
  <c r="U76" i="45"/>
  <c r="Q76" i="45"/>
  <c r="R76" i="45" s="1"/>
  <c r="P76" i="45"/>
  <c r="N76" i="45"/>
  <c r="M76" i="45"/>
  <c r="L76" i="45"/>
  <c r="K76" i="45"/>
  <c r="J76" i="45"/>
  <c r="Y75" i="45"/>
  <c r="X75" i="45"/>
  <c r="W75" i="45"/>
  <c r="V75" i="45"/>
  <c r="U75" i="45"/>
  <c r="Q75" i="45"/>
  <c r="R75" i="45" s="1"/>
  <c r="P75" i="45"/>
  <c r="N75" i="45"/>
  <c r="M75" i="45"/>
  <c r="L75" i="45"/>
  <c r="K75" i="45"/>
  <c r="J75" i="45"/>
  <c r="X74" i="45"/>
  <c r="Y74" i="45" s="1"/>
  <c r="W74" i="45"/>
  <c r="V74" i="45"/>
  <c r="U74" i="45"/>
  <c r="Q74" i="45"/>
  <c r="R74" i="45" s="1"/>
  <c r="S74" i="45" s="1"/>
  <c r="T74" i="45" s="1"/>
  <c r="P74" i="45"/>
  <c r="N74" i="45"/>
  <c r="M74" i="45"/>
  <c r="L74" i="45"/>
  <c r="K74" i="45"/>
  <c r="J74" i="45"/>
  <c r="X73" i="45"/>
  <c r="Y73" i="45" s="1"/>
  <c r="W73" i="45"/>
  <c r="V73" i="45"/>
  <c r="U73" i="45"/>
  <c r="S73" i="45"/>
  <c r="T73" i="45" s="1"/>
  <c r="Q73" i="45"/>
  <c r="R73" i="45" s="1"/>
  <c r="P73" i="45"/>
  <c r="N73" i="45"/>
  <c r="M73" i="45"/>
  <c r="L73" i="45"/>
  <c r="K73" i="45"/>
  <c r="J73" i="45"/>
  <c r="X72" i="45"/>
  <c r="W72" i="45"/>
  <c r="V72" i="45"/>
  <c r="Y72" i="45" s="1"/>
  <c r="U72" i="45"/>
  <c r="Q72" i="45"/>
  <c r="R72" i="45" s="1"/>
  <c r="P72" i="45"/>
  <c r="N72" i="45"/>
  <c r="M72" i="45"/>
  <c r="L72" i="45"/>
  <c r="K72" i="45"/>
  <c r="J72" i="45"/>
  <c r="X71" i="45"/>
  <c r="W71" i="45"/>
  <c r="V71" i="45"/>
  <c r="Y71" i="45" s="1"/>
  <c r="U71" i="45"/>
  <c r="S71" i="45"/>
  <c r="Q71" i="45"/>
  <c r="R71" i="45" s="1"/>
  <c r="T71" i="45" s="1"/>
  <c r="P71" i="45"/>
  <c r="N71" i="45"/>
  <c r="M71" i="45"/>
  <c r="L71" i="45"/>
  <c r="K71" i="45"/>
  <c r="J71" i="45"/>
  <c r="X70" i="45"/>
  <c r="W70" i="45"/>
  <c r="V70" i="45"/>
  <c r="Y70" i="45" s="1"/>
  <c r="U70" i="45"/>
  <c r="Q70" i="45"/>
  <c r="R70" i="45" s="1"/>
  <c r="S70" i="45" s="1"/>
  <c r="T70" i="45" s="1"/>
  <c r="P70" i="45"/>
  <c r="N70" i="45"/>
  <c r="M70" i="45"/>
  <c r="L70" i="45"/>
  <c r="K70" i="45"/>
  <c r="J70" i="45"/>
  <c r="X69" i="45"/>
  <c r="W69" i="45"/>
  <c r="Y69" i="45" s="1"/>
  <c r="V69" i="45"/>
  <c r="U69" i="45"/>
  <c r="S69" i="45"/>
  <c r="T69" i="45" s="1"/>
  <c r="Q69" i="45"/>
  <c r="R69" i="45" s="1"/>
  <c r="P69" i="45"/>
  <c r="N69" i="45"/>
  <c r="M69" i="45"/>
  <c r="L69" i="45"/>
  <c r="K69" i="45"/>
  <c r="J69" i="45"/>
  <c r="X68" i="45"/>
  <c r="W68" i="45"/>
  <c r="V68" i="45"/>
  <c r="Y68" i="45" s="1"/>
  <c r="U68" i="45"/>
  <c r="Q68" i="45"/>
  <c r="R68" i="45" s="1"/>
  <c r="P68" i="45"/>
  <c r="N68" i="45"/>
  <c r="M68" i="45"/>
  <c r="L68" i="45"/>
  <c r="K68" i="45"/>
  <c r="J68" i="45"/>
  <c r="Y67" i="45"/>
  <c r="X67" i="45"/>
  <c r="W67" i="45"/>
  <c r="V67" i="45"/>
  <c r="U67" i="45"/>
  <c r="Q67" i="45"/>
  <c r="R67" i="45" s="1"/>
  <c r="P67" i="45"/>
  <c r="N67" i="45"/>
  <c r="M67" i="45"/>
  <c r="L67" i="45"/>
  <c r="K67" i="45"/>
  <c r="J67" i="45"/>
  <c r="X66" i="45"/>
  <c r="Y66" i="45" s="1"/>
  <c r="W66" i="45"/>
  <c r="V66" i="45"/>
  <c r="U66" i="45"/>
  <c r="Q66" i="45"/>
  <c r="R66" i="45" s="1"/>
  <c r="S66" i="45" s="1"/>
  <c r="T66" i="45" s="1"/>
  <c r="P66" i="45"/>
  <c r="N66" i="45"/>
  <c r="M66" i="45"/>
  <c r="L66" i="45"/>
  <c r="K66" i="45"/>
  <c r="J66" i="45"/>
  <c r="X65" i="45"/>
  <c r="Y65" i="45" s="1"/>
  <c r="W65" i="45"/>
  <c r="V65" i="45"/>
  <c r="U65" i="45"/>
  <c r="S65" i="45"/>
  <c r="T65" i="45" s="1"/>
  <c r="Q65" i="45"/>
  <c r="R65" i="45" s="1"/>
  <c r="P65" i="45"/>
  <c r="N65" i="45"/>
  <c r="M65" i="45"/>
  <c r="L65" i="45"/>
  <c r="K65" i="45"/>
  <c r="J65" i="45"/>
  <c r="X64" i="45"/>
  <c r="W64" i="45"/>
  <c r="V64" i="45"/>
  <c r="Y64" i="45" s="1"/>
  <c r="U64" i="45"/>
  <c r="Q64" i="45"/>
  <c r="R64" i="45" s="1"/>
  <c r="P64" i="45"/>
  <c r="N64" i="45"/>
  <c r="M64" i="45"/>
  <c r="L64" i="45"/>
  <c r="K64" i="45"/>
  <c r="J64" i="45"/>
  <c r="X63" i="45"/>
  <c r="W63" i="45"/>
  <c r="V63" i="45"/>
  <c r="Y63" i="45" s="1"/>
  <c r="U63" i="45"/>
  <c r="S63" i="45"/>
  <c r="Q63" i="45"/>
  <c r="R63" i="45" s="1"/>
  <c r="T63" i="45" s="1"/>
  <c r="P63" i="45"/>
  <c r="N63" i="45"/>
  <c r="M63" i="45"/>
  <c r="L63" i="45"/>
  <c r="K63" i="45"/>
  <c r="J63" i="45"/>
  <c r="X62" i="45"/>
  <c r="W62" i="45"/>
  <c r="V62" i="45"/>
  <c r="Y62" i="45" s="1"/>
  <c r="U62" i="45"/>
  <c r="Q62" i="45"/>
  <c r="R62" i="45" s="1"/>
  <c r="S62" i="45" s="1"/>
  <c r="T62" i="45" s="1"/>
  <c r="P62" i="45"/>
  <c r="N62" i="45"/>
  <c r="M62" i="45"/>
  <c r="L62" i="45"/>
  <c r="K62" i="45"/>
  <c r="J62" i="45"/>
  <c r="X61" i="45"/>
  <c r="W61" i="45"/>
  <c r="Y61" i="45" s="1"/>
  <c r="V61" i="45"/>
  <c r="U61" i="45"/>
  <c r="S61" i="45"/>
  <c r="T61" i="45" s="1"/>
  <c r="Q61" i="45"/>
  <c r="R61" i="45" s="1"/>
  <c r="P61" i="45"/>
  <c r="N61" i="45"/>
  <c r="M61" i="45"/>
  <c r="L61" i="45"/>
  <c r="K61" i="45"/>
  <c r="J61" i="45"/>
  <c r="X60" i="45"/>
  <c r="W60" i="45"/>
  <c r="V60" i="45"/>
  <c r="Y60" i="45" s="1"/>
  <c r="U60" i="45"/>
  <c r="Q60" i="45"/>
  <c r="R60" i="45" s="1"/>
  <c r="P60" i="45"/>
  <c r="N60" i="45"/>
  <c r="M60" i="45"/>
  <c r="L60" i="45"/>
  <c r="K60" i="45"/>
  <c r="J60" i="45"/>
  <c r="Y59" i="45"/>
  <c r="X59" i="45"/>
  <c r="W59" i="45"/>
  <c r="V59" i="45"/>
  <c r="U59" i="45"/>
  <c r="Q59" i="45"/>
  <c r="R59" i="45" s="1"/>
  <c r="P59" i="45"/>
  <c r="N59" i="45"/>
  <c r="M59" i="45"/>
  <c r="L59" i="45"/>
  <c r="K59" i="45"/>
  <c r="J59" i="45"/>
  <c r="X58" i="45"/>
  <c r="Y58" i="45" s="1"/>
  <c r="W58" i="45"/>
  <c r="V58" i="45"/>
  <c r="U58" i="45"/>
  <c r="Q58" i="45"/>
  <c r="R58" i="45" s="1"/>
  <c r="S58" i="45" s="1"/>
  <c r="T58" i="45" s="1"/>
  <c r="P58" i="45"/>
  <c r="N58" i="45"/>
  <c r="M58" i="45"/>
  <c r="L58" i="45"/>
  <c r="K58" i="45"/>
  <c r="J58" i="45"/>
  <c r="X57" i="45"/>
  <c r="Y57" i="45" s="1"/>
  <c r="W57" i="45"/>
  <c r="V57" i="45"/>
  <c r="U57" i="45"/>
  <c r="S57" i="45"/>
  <c r="T57" i="45" s="1"/>
  <c r="Q57" i="45"/>
  <c r="R57" i="45" s="1"/>
  <c r="P57" i="45"/>
  <c r="N57" i="45"/>
  <c r="M57" i="45"/>
  <c r="L57" i="45"/>
  <c r="K57" i="45"/>
  <c r="J57" i="45"/>
  <c r="X56" i="45"/>
  <c r="W56" i="45"/>
  <c r="V56" i="45"/>
  <c r="Y56" i="45" s="1"/>
  <c r="U56" i="45"/>
  <c r="R56" i="45"/>
  <c r="Q56" i="45"/>
  <c r="P56" i="45"/>
  <c r="N56" i="45"/>
  <c r="M56" i="45"/>
  <c r="L56" i="45"/>
  <c r="K56" i="45"/>
  <c r="J56" i="45"/>
  <c r="X55" i="45"/>
  <c r="W55" i="45"/>
  <c r="V55" i="45"/>
  <c r="Y55" i="45" s="1"/>
  <c r="U55" i="45"/>
  <c r="R55" i="45"/>
  <c r="Q55" i="45"/>
  <c r="P55" i="45"/>
  <c r="N55" i="45"/>
  <c r="M55" i="45"/>
  <c r="L55" i="45"/>
  <c r="K55" i="45"/>
  <c r="J55" i="45"/>
  <c r="X54" i="45"/>
  <c r="W54" i="45"/>
  <c r="V54" i="45"/>
  <c r="Y54" i="45" s="1"/>
  <c r="U54" i="45"/>
  <c r="R54" i="45"/>
  <c r="Q54" i="45"/>
  <c r="P54" i="45"/>
  <c r="N54" i="45"/>
  <c r="M54" i="45"/>
  <c r="L54" i="45"/>
  <c r="K54" i="45"/>
  <c r="J54" i="45"/>
  <c r="X53" i="45"/>
  <c r="W53" i="45"/>
  <c r="V53" i="45"/>
  <c r="Y53" i="45" s="1"/>
  <c r="U53" i="45"/>
  <c r="R53" i="45"/>
  <c r="Q53" i="45"/>
  <c r="P53" i="45"/>
  <c r="N53" i="45"/>
  <c r="M53" i="45"/>
  <c r="L53" i="45"/>
  <c r="K53" i="45"/>
  <c r="J53" i="45"/>
  <c r="X52" i="45"/>
  <c r="W52" i="45"/>
  <c r="V52" i="45"/>
  <c r="Y52" i="45" s="1"/>
  <c r="U52" i="45"/>
  <c r="R52" i="45"/>
  <c r="Q52" i="45"/>
  <c r="P52" i="45"/>
  <c r="N52" i="45"/>
  <c r="M52" i="45"/>
  <c r="L52" i="45"/>
  <c r="K52" i="45"/>
  <c r="J52" i="45"/>
  <c r="X51" i="45"/>
  <c r="W51" i="45"/>
  <c r="V51" i="45"/>
  <c r="Y51" i="45" s="1"/>
  <c r="U51" i="45"/>
  <c r="R51" i="45"/>
  <c r="Q51" i="45"/>
  <c r="P51" i="45"/>
  <c r="N51" i="45"/>
  <c r="M51" i="45"/>
  <c r="L51" i="45"/>
  <c r="K51" i="45"/>
  <c r="J51" i="45"/>
  <c r="X50" i="45"/>
  <c r="W50" i="45"/>
  <c r="V50" i="45"/>
  <c r="Y50" i="45" s="1"/>
  <c r="U50" i="45"/>
  <c r="R50" i="45"/>
  <c r="Q50" i="45"/>
  <c r="P50" i="45"/>
  <c r="N50" i="45"/>
  <c r="M50" i="45"/>
  <c r="L50" i="45"/>
  <c r="K50" i="45"/>
  <c r="J50" i="45"/>
  <c r="X49" i="45"/>
  <c r="W49" i="45"/>
  <c r="V49" i="45"/>
  <c r="Y49" i="45" s="1"/>
  <c r="U49" i="45"/>
  <c r="R49" i="45"/>
  <c r="Q49" i="45"/>
  <c r="P49" i="45"/>
  <c r="N49" i="45"/>
  <c r="M49" i="45"/>
  <c r="L49" i="45"/>
  <c r="K49" i="45"/>
  <c r="J49" i="45"/>
  <c r="X48" i="45"/>
  <c r="W48" i="45"/>
  <c r="V48" i="45"/>
  <c r="Y48" i="45" s="1"/>
  <c r="U48" i="45"/>
  <c r="R48" i="45"/>
  <c r="Q48" i="45"/>
  <c r="P48" i="45"/>
  <c r="N48" i="45"/>
  <c r="M48" i="45"/>
  <c r="L48" i="45"/>
  <c r="K48" i="45"/>
  <c r="J48" i="45"/>
  <c r="X47" i="45"/>
  <c r="W47" i="45"/>
  <c r="V47" i="45"/>
  <c r="Y47" i="45" s="1"/>
  <c r="U47" i="45"/>
  <c r="R47" i="45"/>
  <c r="Q47" i="45"/>
  <c r="P47" i="45"/>
  <c r="N47" i="45"/>
  <c r="M47" i="45"/>
  <c r="L47" i="45"/>
  <c r="K47" i="45"/>
  <c r="J47" i="45"/>
  <c r="X46" i="45"/>
  <c r="W46" i="45"/>
  <c r="V46" i="45"/>
  <c r="Y46" i="45" s="1"/>
  <c r="U46" i="45"/>
  <c r="R46" i="45"/>
  <c r="Q46" i="45"/>
  <c r="P46" i="45"/>
  <c r="N46" i="45"/>
  <c r="M46" i="45"/>
  <c r="L46" i="45"/>
  <c r="K46" i="45"/>
  <c r="J46" i="45"/>
  <c r="X45" i="45"/>
  <c r="W45" i="45"/>
  <c r="V45" i="45"/>
  <c r="Y45" i="45" s="1"/>
  <c r="U45" i="45"/>
  <c r="R45" i="45"/>
  <c r="Q45" i="45"/>
  <c r="P45" i="45"/>
  <c r="N45" i="45"/>
  <c r="M45" i="45"/>
  <c r="L45" i="45"/>
  <c r="K45" i="45"/>
  <c r="J45" i="45"/>
  <c r="X44" i="45"/>
  <c r="W44" i="45"/>
  <c r="V44" i="45"/>
  <c r="Y44" i="45" s="1"/>
  <c r="U44" i="45"/>
  <c r="R44" i="45"/>
  <c r="Q44" i="45"/>
  <c r="P44" i="45"/>
  <c r="N44" i="45"/>
  <c r="M44" i="45"/>
  <c r="L44" i="45"/>
  <c r="K44" i="45"/>
  <c r="J44" i="45"/>
  <c r="X43" i="45"/>
  <c r="W43" i="45"/>
  <c r="V43" i="45"/>
  <c r="Y43" i="45" s="1"/>
  <c r="U43" i="45"/>
  <c r="R43" i="45"/>
  <c r="Q43" i="45"/>
  <c r="P43" i="45"/>
  <c r="N43" i="45"/>
  <c r="M43" i="45"/>
  <c r="L43" i="45"/>
  <c r="K43" i="45"/>
  <c r="J43" i="45"/>
  <c r="X42" i="45"/>
  <c r="W42" i="45"/>
  <c r="V42" i="45"/>
  <c r="Y42" i="45" s="1"/>
  <c r="U42" i="45"/>
  <c r="R42" i="45"/>
  <c r="Q42" i="45"/>
  <c r="P42" i="45"/>
  <c r="N42" i="45"/>
  <c r="M42" i="45"/>
  <c r="L42" i="45"/>
  <c r="K42" i="45"/>
  <c r="J42" i="45"/>
  <c r="X41" i="45"/>
  <c r="W41" i="45"/>
  <c r="V41" i="45"/>
  <c r="Y41" i="45" s="1"/>
  <c r="U41" i="45"/>
  <c r="R41" i="45"/>
  <c r="Q41" i="45"/>
  <c r="P41" i="45"/>
  <c r="N41" i="45"/>
  <c r="M41" i="45"/>
  <c r="L41" i="45"/>
  <c r="K41" i="45"/>
  <c r="J41" i="45"/>
  <c r="X40" i="45"/>
  <c r="W40" i="45"/>
  <c r="V40" i="45"/>
  <c r="Y40" i="45" s="1"/>
  <c r="U40" i="45"/>
  <c r="R40" i="45"/>
  <c r="Q40" i="45"/>
  <c r="P40" i="45"/>
  <c r="N40" i="45"/>
  <c r="M40" i="45"/>
  <c r="L40" i="45"/>
  <c r="K40" i="45"/>
  <c r="J40" i="45"/>
  <c r="X39" i="45"/>
  <c r="W39" i="45"/>
  <c r="V39" i="45"/>
  <c r="Y39" i="45" s="1"/>
  <c r="U39" i="45"/>
  <c r="R39" i="45"/>
  <c r="Q39" i="45"/>
  <c r="P39" i="45"/>
  <c r="N39" i="45"/>
  <c r="M39" i="45"/>
  <c r="L39" i="45"/>
  <c r="K39" i="45"/>
  <c r="J39" i="45"/>
  <c r="X38" i="45"/>
  <c r="W38" i="45"/>
  <c r="V38" i="45"/>
  <c r="Y38" i="45" s="1"/>
  <c r="U38" i="45"/>
  <c r="R38" i="45"/>
  <c r="Q38" i="45"/>
  <c r="P38" i="45"/>
  <c r="N38" i="45"/>
  <c r="M38" i="45"/>
  <c r="L38" i="45"/>
  <c r="K38" i="45"/>
  <c r="J38" i="45"/>
  <c r="X37" i="45"/>
  <c r="W37" i="45"/>
  <c r="V37" i="45"/>
  <c r="Y37" i="45" s="1"/>
  <c r="U37" i="45"/>
  <c r="R37" i="45"/>
  <c r="Q37" i="45"/>
  <c r="P37" i="45"/>
  <c r="N37" i="45"/>
  <c r="M37" i="45"/>
  <c r="L37" i="45"/>
  <c r="K37" i="45"/>
  <c r="J37" i="45"/>
  <c r="X36" i="45"/>
  <c r="W36" i="45"/>
  <c r="V36" i="45"/>
  <c r="Y36" i="45" s="1"/>
  <c r="U36" i="45"/>
  <c r="R36" i="45"/>
  <c r="Q36" i="45"/>
  <c r="P36" i="45"/>
  <c r="N36" i="45"/>
  <c r="M36" i="45"/>
  <c r="L36" i="45"/>
  <c r="K36" i="45"/>
  <c r="J36" i="45"/>
  <c r="X35" i="45"/>
  <c r="W35" i="45"/>
  <c r="V35" i="45"/>
  <c r="Y35" i="45" s="1"/>
  <c r="U35" i="45"/>
  <c r="R35" i="45"/>
  <c r="Q35" i="45"/>
  <c r="P35" i="45"/>
  <c r="N35" i="45"/>
  <c r="M35" i="45"/>
  <c r="L35" i="45"/>
  <c r="K35" i="45"/>
  <c r="J35" i="45"/>
  <c r="X34" i="45"/>
  <c r="W34" i="45"/>
  <c r="V34" i="45"/>
  <c r="Y34" i="45" s="1"/>
  <c r="U34" i="45"/>
  <c r="R34" i="45"/>
  <c r="Q34" i="45"/>
  <c r="P34" i="45"/>
  <c r="N34" i="45"/>
  <c r="M34" i="45"/>
  <c r="L34" i="45"/>
  <c r="K34" i="45"/>
  <c r="J34" i="45"/>
  <c r="X33" i="45"/>
  <c r="W33" i="45"/>
  <c r="V33" i="45"/>
  <c r="Y33" i="45" s="1"/>
  <c r="U33" i="45"/>
  <c r="R33" i="45"/>
  <c r="Q33" i="45"/>
  <c r="P33" i="45"/>
  <c r="N33" i="45"/>
  <c r="M33" i="45"/>
  <c r="L33" i="45"/>
  <c r="K33" i="45"/>
  <c r="J33" i="45"/>
  <c r="X32" i="45"/>
  <c r="W32" i="45"/>
  <c r="V32" i="45"/>
  <c r="Y32" i="45" s="1"/>
  <c r="U32" i="45"/>
  <c r="R32" i="45"/>
  <c r="Q32" i="45"/>
  <c r="P32" i="45"/>
  <c r="N32" i="45"/>
  <c r="M32" i="45"/>
  <c r="L32" i="45"/>
  <c r="K32" i="45"/>
  <c r="J32" i="45"/>
  <c r="X31" i="45"/>
  <c r="W31" i="45"/>
  <c r="V31" i="45"/>
  <c r="Y31" i="45" s="1"/>
  <c r="U31" i="45"/>
  <c r="R31" i="45"/>
  <c r="Q31" i="45"/>
  <c r="P31" i="45"/>
  <c r="N31" i="45"/>
  <c r="M31" i="45"/>
  <c r="L31" i="45"/>
  <c r="K31" i="45"/>
  <c r="J31" i="45"/>
  <c r="X30" i="45"/>
  <c r="W30" i="45"/>
  <c r="V30" i="45"/>
  <c r="Y30" i="45" s="1"/>
  <c r="U30" i="45"/>
  <c r="R30" i="45"/>
  <c r="Q30" i="45"/>
  <c r="P30" i="45"/>
  <c r="N30" i="45"/>
  <c r="M30" i="45"/>
  <c r="L30" i="45"/>
  <c r="K30" i="45"/>
  <c r="J30" i="45"/>
  <c r="X29" i="45"/>
  <c r="W29" i="45"/>
  <c r="V29" i="45"/>
  <c r="Y29" i="45" s="1"/>
  <c r="U29" i="45"/>
  <c r="R29" i="45"/>
  <c r="Q29" i="45"/>
  <c r="P29" i="45"/>
  <c r="N29" i="45"/>
  <c r="M29" i="45"/>
  <c r="L29" i="45"/>
  <c r="K29" i="45"/>
  <c r="J29" i="45"/>
  <c r="X28" i="45"/>
  <c r="W28" i="45"/>
  <c r="V28" i="45"/>
  <c r="Y28" i="45" s="1"/>
  <c r="U28" i="45"/>
  <c r="R28" i="45"/>
  <c r="Q28" i="45"/>
  <c r="P28" i="45"/>
  <c r="N28" i="45"/>
  <c r="M28" i="45"/>
  <c r="L28" i="45"/>
  <c r="K28" i="45"/>
  <c r="J28" i="45"/>
  <c r="X27" i="45"/>
  <c r="W27" i="45"/>
  <c r="V27" i="45"/>
  <c r="Y27" i="45" s="1"/>
  <c r="U27" i="45"/>
  <c r="R27" i="45"/>
  <c r="Q27" i="45"/>
  <c r="P27" i="45"/>
  <c r="N27" i="45"/>
  <c r="M27" i="45"/>
  <c r="L27" i="45"/>
  <c r="K27" i="45"/>
  <c r="J27" i="45"/>
  <c r="X26" i="45"/>
  <c r="W26" i="45"/>
  <c r="V26" i="45"/>
  <c r="Y26" i="45" s="1"/>
  <c r="U26" i="45"/>
  <c r="R26" i="45"/>
  <c r="Q26" i="45"/>
  <c r="P26" i="45"/>
  <c r="N26" i="45"/>
  <c r="M26" i="45"/>
  <c r="L26" i="45"/>
  <c r="K26" i="45"/>
  <c r="J26" i="45"/>
  <c r="X25" i="45"/>
  <c r="W25" i="45"/>
  <c r="V25" i="45"/>
  <c r="Y25" i="45" s="1"/>
  <c r="U25" i="45"/>
  <c r="R25" i="45"/>
  <c r="Q25" i="45"/>
  <c r="P25" i="45"/>
  <c r="N25" i="45"/>
  <c r="M25" i="45"/>
  <c r="L25" i="45"/>
  <c r="K25" i="45"/>
  <c r="J25" i="45"/>
  <c r="X24" i="45"/>
  <c r="W24" i="45"/>
  <c r="V24" i="45"/>
  <c r="Y24" i="45" s="1"/>
  <c r="U24" i="45"/>
  <c r="R24" i="45"/>
  <c r="Q24" i="45"/>
  <c r="P24" i="45"/>
  <c r="N24" i="45"/>
  <c r="M24" i="45"/>
  <c r="L24" i="45"/>
  <c r="K24" i="45"/>
  <c r="J24" i="45"/>
  <c r="X23" i="45"/>
  <c r="W23" i="45"/>
  <c r="V23" i="45"/>
  <c r="Y23" i="45" s="1"/>
  <c r="U23" i="45"/>
  <c r="R23" i="45"/>
  <c r="Q23" i="45"/>
  <c r="P23" i="45"/>
  <c r="N23" i="45"/>
  <c r="M23" i="45"/>
  <c r="L23" i="45"/>
  <c r="K23" i="45"/>
  <c r="J23" i="45"/>
  <c r="X22" i="45"/>
  <c r="W22" i="45"/>
  <c r="V22" i="45"/>
  <c r="Y22" i="45" s="1"/>
  <c r="U22" i="45"/>
  <c r="R22" i="45"/>
  <c r="Q22" i="45"/>
  <c r="P22" i="45"/>
  <c r="N22" i="45"/>
  <c r="M22" i="45"/>
  <c r="L22" i="45"/>
  <c r="K22" i="45"/>
  <c r="J22" i="45"/>
  <c r="X21" i="45"/>
  <c r="W21" i="45"/>
  <c r="V21" i="45"/>
  <c r="Y21" i="45" s="1"/>
  <c r="U21" i="45"/>
  <c r="R21" i="45"/>
  <c r="Q21" i="45"/>
  <c r="P21" i="45"/>
  <c r="N21" i="45"/>
  <c r="M21" i="45"/>
  <c r="L21" i="45"/>
  <c r="K21" i="45"/>
  <c r="J21" i="45"/>
  <c r="X20" i="45"/>
  <c r="W20" i="45"/>
  <c r="V20" i="45"/>
  <c r="Y20" i="45" s="1"/>
  <c r="U20" i="45"/>
  <c r="R20" i="45"/>
  <c r="Q20" i="45"/>
  <c r="P20" i="45"/>
  <c r="N20" i="45"/>
  <c r="M20" i="45"/>
  <c r="L20" i="45"/>
  <c r="K20" i="45"/>
  <c r="J20" i="45"/>
  <c r="X19" i="45"/>
  <c r="W19" i="45"/>
  <c r="V19" i="45"/>
  <c r="Y19" i="45" s="1"/>
  <c r="U19" i="45"/>
  <c r="R19" i="45"/>
  <c r="Q19" i="45"/>
  <c r="P19" i="45"/>
  <c r="N19" i="45"/>
  <c r="M19" i="45"/>
  <c r="L19" i="45"/>
  <c r="K19" i="45"/>
  <c r="J19" i="45"/>
  <c r="X18" i="45"/>
  <c r="W18" i="45"/>
  <c r="V18" i="45"/>
  <c r="Y18" i="45" s="1"/>
  <c r="U18" i="45"/>
  <c r="R18" i="45"/>
  <c r="Q18" i="45"/>
  <c r="P18" i="45"/>
  <c r="N18" i="45"/>
  <c r="M18" i="45"/>
  <c r="L18" i="45"/>
  <c r="K18" i="45"/>
  <c r="J18" i="45"/>
  <c r="X17" i="45"/>
  <c r="W17" i="45"/>
  <c r="V17" i="45"/>
  <c r="Y17" i="45" s="1"/>
  <c r="U17" i="45"/>
  <c r="R17" i="45"/>
  <c r="Q17" i="45"/>
  <c r="P17" i="45"/>
  <c r="N17" i="45"/>
  <c r="M17" i="45"/>
  <c r="L17" i="45"/>
  <c r="K17" i="45"/>
  <c r="J17" i="45"/>
  <c r="X16" i="45"/>
  <c r="W16" i="45"/>
  <c r="V16" i="45"/>
  <c r="Y16" i="45" s="1"/>
  <c r="U16" i="45"/>
  <c r="R16" i="45"/>
  <c r="Q16" i="45"/>
  <c r="P16" i="45"/>
  <c r="N16" i="45"/>
  <c r="M16" i="45"/>
  <c r="L16" i="45"/>
  <c r="K16" i="45"/>
  <c r="J16" i="45"/>
  <c r="X15" i="45"/>
  <c r="W15" i="45"/>
  <c r="V15" i="45"/>
  <c r="Y15" i="45" s="1"/>
  <c r="U15" i="45"/>
  <c r="R15" i="45"/>
  <c r="Q15" i="45"/>
  <c r="P15" i="45"/>
  <c r="N15" i="45"/>
  <c r="M15" i="45"/>
  <c r="L15" i="45"/>
  <c r="K15" i="45"/>
  <c r="J15" i="45"/>
  <c r="X14" i="45"/>
  <c r="W14" i="45"/>
  <c r="V14" i="45"/>
  <c r="Y14" i="45" s="1"/>
  <c r="U14" i="45"/>
  <c r="R14" i="45"/>
  <c r="Q14" i="45"/>
  <c r="P14" i="45"/>
  <c r="N14" i="45"/>
  <c r="M14" i="45"/>
  <c r="L14" i="45"/>
  <c r="K14" i="45"/>
  <c r="J14" i="45"/>
  <c r="X13" i="45"/>
  <c r="W13" i="45"/>
  <c r="V13" i="45"/>
  <c r="Y13" i="45" s="1"/>
  <c r="U13" i="45"/>
  <c r="R13" i="45"/>
  <c r="Q13" i="45"/>
  <c r="P13" i="45"/>
  <c r="N13" i="45"/>
  <c r="M13" i="45"/>
  <c r="L13" i="45"/>
  <c r="K13" i="45"/>
  <c r="J13" i="45"/>
  <c r="X12" i="45"/>
  <c r="W12" i="45"/>
  <c r="V12" i="45"/>
  <c r="Y12" i="45" s="1"/>
  <c r="U12" i="45"/>
  <c r="R12" i="45"/>
  <c r="Q12" i="45"/>
  <c r="P12" i="45"/>
  <c r="N12" i="45"/>
  <c r="M12" i="45"/>
  <c r="L12" i="45"/>
  <c r="K12" i="45"/>
  <c r="J12" i="45"/>
  <c r="X11" i="45"/>
  <c r="W11" i="45"/>
  <c r="V11" i="45"/>
  <c r="Y11" i="45" s="1"/>
  <c r="U11" i="45"/>
  <c r="R11" i="45"/>
  <c r="Q11" i="45"/>
  <c r="P11" i="45"/>
  <c r="N11" i="45"/>
  <c r="M11" i="45"/>
  <c r="L11" i="45"/>
  <c r="K11" i="45"/>
  <c r="J11" i="45"/>
  <c r="X10" i="45"/>
  <c r="W10" i="45"/>
  <c r="V10" i="45"/>
  <c r="Y10" i="45" s="1"/>
  <c r="U10" i="45"/>
  <c r="R10" i="45"/>
  <c r="Q10" i="45"/>
  <c r="P10" i="45"/>
  <c r="N10" i="45"/>
  <c r="M10" i="45"/>
  <c r="L10" i="45"/>
  <c r="K10" i="45"/>
  <c r="J10" i="45"/>
  <c r="X9" i="45"/>
  <c r="W9" i="45"/>
  <c r="V9" i="45"/>
  <c r="Y9" i="45" s="1"/>
  <c r="U9" i="45"/>
  <c r="R9" i="45"/>
  <c r="Q9" i="45"/>
  <c r="P9" i="45"/>
  <c r="N9" i="45"/>
  <c r="M9" i="45"/>
  <c r="L9" i="45"/>
  <c r="K9" i="45"/>
  <c r="J9" i="45"/>
  <c r="X8" i="45"/>
  <c r="W8" i="45"/>
  <c r="V8" i="45"/>
  <c r="Y8" i="45" s="1"/>
  <c r="U8" i="45"/>
  <c r="R8" i="45"/>
  <c r="Q8" i="45"/>
  <c r="P8" i="45"/>
  <c r="N8" i="45"/>
  <c r="M8" i="45"/>
  <c r="L8" i="45"/>
  <c r="K8" i="45"/>
  <c r="J8" i="45"/>
  <c r="X7" i="45"/>
  <c r="W7" i="45"/>
  <c r="V7" i="45"/>
  <c r="Y7" i="45" s="1"/>
  <c r="U7" i="45"/>
  <c r="R7" i="45"/>
  <c r="Q7" i="45"/>
  <c r="P7" i="45"/>
  <c r="N7" i="45"/>
  <c r="M7" i="45"/>
  <c r="L7" i="45"/>
  <c r="K7" i="45"/>
  <c r="J7" i="45"/>
  <c r="X6" i="45"/>
  <c r="W6" i="45"/>
  <c r="V6" i="45"/>
  <c r="Y6" i="45" s="1"/>
  <c r="U6" i="45"/>
  <c r="R6" i="45"/>
  <c r="Q6" i="45"/>
  <c r="P6" i="45"/>
  <c r="N6" i="45"/>
  <c r="M6" i="45"/>
  <c r="L6" i="45"/>
  <c r="K6" i="45"/>
  <c r="J6" i="45"/>
  <c r="X5" i="45"/>
  <c r="W5" i="45"/>
  <c r="V5" i="45"/>
  <c r="Y5" i="45" s="1"/>
  <c r="U5" i="45"/>
  <c r="R5" i="45"/>
  <c r="Q5" i="45"/>
  <c r="P5" i="45"/>
  <c r="N5" i="45"/>
  <c r="M5" i="45"/>
  <c r="L5" i="45"/>
  <c r="K5" i="45"/>
  <c r="J5" i="45"/>
  <c r="X4" i="45"/>
  <c r="W4" i="45"/>
  <c r="V4" i="45"/>
  <c r="Y4" i="45" s="1"/>
  <c r="U4" i="45"/>
  <c r="R4" i="45"/>
  <c r="Q4" i="45"/>
  <c r="P4" i="45"/>
  <c r="N4" i="45"/>
  <c r="M4" i="45"/>
  <c r="L4" i="45"/>
  <c r="K4" i="45"/>
  <c r="J4" i="45"/>
  <c r="X3" i="45"/>
  <c r="W3" i="45"/>
  <c r="V3" i="45"/>
  <c r="Y3" i="45" s="1"/>
  <c r="U3" i="45"/>
  <c r="R3" i="45"/>
  <c r="Q3" i="45"/>
  <c r="P3" i="45"/>
  <c r="N3" i="45"/>
  <c r="M3" i="45"/>
  <c r="L3" i="45"/>
  <c r="K3" i="45"/>
  <c r="J3" i="45"/>
  <c r="X2" i="45"/>
  <c r="W2" i="45"/>
  <c r="V2" i="45"/>
  <c r="Y2" i="45" s="1"/>
  <c r="U2" i="45"/>
  <c r="R2" i="45"/>
  <c r="Q2" i="45"/>
  <c r="P2" i="45"/>
  <c r="N2" i="45"/>
  <c r="M2" i="45"/>
  <c r="L2" i="45"/>
  <c r="K2" i="45"/>
  <c r="J2" i="45"/>
  <c r="X1894" i="44"/>
  <c r="W1894" i="44"/>
  <c r="V1894" i="44"/>
  <c r="Y1894" i="44" s="1"/>
  <c r="U1894" i="44"/>
  <c r="Q1894" i="44"/>
  <c r="R1894" i="44" s="1"/>
  <c r="P1894" i="44"/>
  <c r="N1894" i="44"/>
  <c r="M1894" i="44"/>
  <c r="L1894" i="44"/>
  <c r="K1894" i="44"/>
  <c r="J1894" i="44"/>
  <c r="Y1893" i="44"/>
  <c r="X1893" i="44"/>
  <c r="W1893" i="44"/>
  <c r="V1893" i="44"/>
  <c r="U1893" i="44"/>
  <c r="Q1893" i="44"/>
  <c r="R1893" i="44" s="1"/>
  <c r="P1893" i="44"/>
  <c r="N1893" i="44"/>
  <c r="M1893" i="44"/>
  <c r="L1893" i="44"/>
  <c r="K1893" i="44"/>
  <c r="J1893" i="44"/>
  <c r="X1892" i="44"/>
  <c r="W1892" i="44"/>
  <c r="V1892" i="44"/>
  <c r="Y1892" i="44" s="1"/>
  <c r="U1892" i="44"/>
  <c r="Q1892" i="44"/>
  <c r="R1892" i="44" s="1"/>
  <c r="P1892" i="44"/>
  <c r="N1892" i="44"/>
  <c r="M1892" i="44"/>
  <c r="L1892" i="44"/>
  <c r="K1892" i="44"/>
  <c r="J1892" i="44"/>
  <c r="X1891" i="44"/>
  <c r="W1891" i="44"/>
  <c r="V1891" i="44"/>
  <c r="Y1891" i="44" s="1"/>
  <c r="U1891" i="44"/>
  <c r="Q1891" i="44"/>
  <c r="R1891" i="44" s="1"/>
  <c r="P1891" i="44"/>
  <c r="N1891" i="44"/>
  <c r="M1891" i="44"/>
  <c r="L1891" i="44"/>
  <c r="K1891" i="44"/>
  <c r="J1891" i="44"/>
  <c r="Y1890" i="44"/>
  <c r="X1890" i="44"/>
  <c r="W1890" i="44"/>
  <c r="V1890" i="44"/>
  <c r="U1890" i="44"/>
  <c r="Q1890" i="44"/>
  <c r="R1890" i="44" s="1"/>
  <c r="P1890" i="44"/>
  <c r="N1890" i="44"/>
  <c r="M1890" i="44"/>
  <c r="L1890" i="44"/>
  <c r="K1890" i="44"/>
  <c r="J1890" i="44"/>
  <c r="X1889" i="44"/>
  <c r="W1889" i="44"/>
  <c r="V1889" i="44"/>
  <c r="Y1889" i="44" s="1"/>
  <c r="U1889" i="44"/>
  <c r="Q1889" i="44"/>
  <c r="R1889" i="44" s="1"/>
  <c r="P1889" i="44"/>
  <c r="N1889" i="44"/>
  <c r="M1889" i="44"/>
  <c r="L1889" i="44"/>
  <c r="K1889" i="44"/>
  <c r="J1889" i="44"/>
  <c r="X1888" i="44"/>
  <c r="W1888" i="44"/>
  <c r="V1888" i="44"/>
  <c r="Y1888" i="44" s="1"/>
  <c r="U1888" i="44"/>
  <c r="Q1888" i="44"/>
  <c r="R1888" i="44" s="1"/>
  <c r="P1888" i="44"/>
  <c r="N1888" i="44"/>
  <c r="M1888" i="44"/>
  <c r="L1888" i="44"/>
  <c r="K1888" i="44"/>
  <c r="J1888" i="44"/>
  <c r="X1887" i="44"/>
  <c r="Y1887" i="44" s="1"/>
  <c r="W1887" i="44"/>
  <c r="V1887" i="44"/>
  <c r="U1887" i="44"/>
  <c r="Q1887" i="44"/>
  <c r="R1887" i="44" s="1"/>
  <c r="P1887" i="44"/>
  <c r="N1887" i="44"/>
  <c r="M1887" i="44"/>
  <c r="L1887" i="44"/>
  <c r="K1887" i="44"/>
  <c r="J1887" i="44"/>
  <c r="X1886" i="44"/>
  <c r="W1886" i="44"/>
  <c r="V1886" i="44"/>
  <c r="Y1886" i="44" s="1"/>
  <c r="U1886" i="44"/>
  <c r="Q1886" i="44"/>
  <c r="R1886" i="44" s="1"/>
  <c r="P1886" i="44"/>
  <c r="N1886" i="44"/>
  <c r="M1886" i="44"/>
  <c r="L1886" i="44"/>
  <c r="K1886" i="44"/>
  <c r="J1886" i="44"/>
  <c r="Y1885" i="44"/>
  <c r="X1885" i="44"/>
  <c r="W1885" i="44"/>
  <c r="V1885" i="44"/>
  <c r="U1885" i="44"/>
  <c r="Q1885" i="44"/>
  <c r="R1885" i="44" s="1"/>
  <c r="P1885" i="44"/>
  <c r="N1885" i="44"/>
  <c r="M1885" i="44"/>
  <c r="L1885" i="44"/>
  <c r="K1885" i="44"/>
  <c r="J1885" i="44"/>
  <c r="X1884" i="44"/>
  <c r="W1884" i="44"/>
  <c r="V1884" i="44"/>
  <c r="Y1884" i="44" s="1"/>
  <c r="U1884" i="44"/>
  <c r="Q1884" i="44"/>
  <c r="R1884" i="44" s="1"/>
  <c r="P1884" i="44"/>
  <c r="N1884" i="44"/>
  <c r="M1884" i="44"/>
  <c r="L1884" i="44"/>
  <c r="K1884" i="44"/>
  <c r="J1884" i="44"/>
  <c r="X1883" i="44"/>
  <c r="W1883" i="44"/>
  <c r="V1883" i="44"/>
  <c r="Y1883" i="44" s="1"/>
  <c r="U1883" i="44"/>
  <c r="Q1883" i="44"/>
  <c r="R1883" i="44" s="1"/>
  <c r="P1883" i="44"/>
  <c r="N1883" i="44"/>
  <c r="M1883" i="44"/>
  <c r="L1883" i="44"/>
  <c r="K1883" i="44"/>
  <c r="J1883" i="44"/>
  <c r="Y1882" i="44"/>
  <c r="X1882" i="44"/>
  <c r="W1882" i="44"/>
  <c r="V1882" i="44"/>
  <c r="U1882" i="44"/>
  <c r="Q1882" i="44"/>
  <c r="R1882" i="44" s="1"/>
  <c r="P1882" i="44"/>
  <c r="N1882" i="44"/>
  <c r="M1882" i="44"/>
  <c r="L1882" i="44"/>
  <c r="K1882" i="44"/>
  <c r="J1882" i="44"/>
  <c r="Y1881" i="44"/>
  <c r="X1881" i="44"/>
  <c r="W1881" i="44"/>
  <c r="V1881" i="44"/>
  <c r="U1881" i="44"/>
  <c r="Q1881" i="44"/>
  <c r="R1881" i="44" s="1"/>
  <c r="P1881" i="44"/>
  <c r="N1881" i="44"/>
  <c r="M1881" i="44"/>
  <c r="L1881" i="44"/>
  <c r="K1881" i="44"/>
  <c r="J1881" i="44"/>
  <c r="X1880" i="44"/>
  <c r="W1880" i="44"/>
  <c r="V1880" i="44"/>
  <c r="Y1880" i="44" s="1"/>
  <c r="U1880" i="44"/>
  <c r="Q1880" i="44"/>
  <c r="R1880" i="44" s="1"/>
  <c r="P1880" i="44"/>
  <c r="N1880" i="44"/>
  <c r="M1880" i="44"/>
  <c r="L1880" i="44"/>
  <c r="K1880" i="44"/>
  <c r="J1880" i="44"/>
  <c r="Y1879" i="44"/>
  <c r="X1879" i="44"/>
  <c r="W1879" i="44"/>
  <c r="V1879" i="44"/>
  <c r="U1879" i="44"/>
  <c r="Q1879" i="44"/>
  <c r="R1879" i="44" s="1"/>
  <c r="P1879" i="44"/>
  <c r="N1879" i="44"/>
  <c r="M1879" i="44"/>
  <c r="L1879" i="44"/>
  <c r="K1879" i="44"/>
  <c r="J1879" i="44"/>
  <c r="X1878" i="44"/>
  <c r="W1878" i="44"/>
  <c r="V1878" i="44"/>
  <c r="Y1878" i="44" s="1"/>
  <c r="U1878" i="44"/>
  <c r="Q1878" i="44"/>
  <c r="R1878" i="44" s="1"/>
  <c r="P1878" i="44"/>
  <c r="N1878" i="44"/>
  <c r="M1878" i="44"/>
  <c r="L1878" i="44"/>
  <c r="K1878" i="44"/>
  <c r="J1878" i="44"/>
  <c r="Y1877" i="44"/>
  <c r="X1877" i="44"/>
  <c r="W1877" i="44"/>
  <c r="V1877" i="44"/>
  <c r="U1877" i="44"/>
  <c r="Q1877" i="44"/>
  <c r="R1877" i="44" s="1"/>
  <c r="P1877" i="44"/>
  <c r="N1877" i="44"/>
  <c r="M1877" i="44"/>
  <c r="L1877" i="44"/>
  <c r="K1877" i="44"/>
  <c r="J1877" i="44"/>
  <c r="X1876" i="44"/>
  <c r="W1876" i="44"/>
  <c r="V1876" i="44"/>
  <c r="Y1876" i="44" s="1"/>
  <c r="U1876" i="44"/>
  <c r="Q1876" i="44"/>
  <c r="R1876" i="44" s="1"/>
  <c r="P1876" i="44"/>
  <c r="N1876" i="44"/>
  <c r="M1876" i="44"/>
  <c r="L1876" i="44"/>
  <c r="K1876" i="44"/>
  <c r="J1876" i="44"/>
  <c r="X1875" i="44"/>
  <c r="Y1875" i="44" s="1"/>
  <c r="W1875" i="44"/>
  <c r="V1875" i="44"/>
  <c r="U1875" i="44"/>
  <c r="Q1875" i="44"/>
  <c r="R1875" i="44" s="1"/>
  <c r="P1875" i="44"/>
  <c r="N1875" i="44"/>
  <c r="M1875" i="44"/>
  <c r="L1875" i="44"/>
  <c r="K1875" i="44"/>
  <c r="J1875" i="44"/>
  <c r="X1874" i="44"/>
  <c r="Y1874" i="44" s="1"/>
  <c r="W1874" i="44"/>
  <c r="V1874" i="44"/>
  <c r="U1874" i="44"/>
  <c r="Q1874" i="44"/>
  <c r="R1874" i="44" s="1"/>
  <c r="P1874" i="44"/>
  <c r="N1874" i="44"/>
  <c r="M1874" i="44"/>
  <c r="L1874" i="44"/>
  <c r="K1874" i="44"/>
  <c r="J1874" i="44"/>
  <c r="Y1873" i="44"/>
  <c r="X1873" i="44"/>
  <c r="W1873" i="44"/>
  <c r="V1873" i="44"/>
  <c r="U1873" i="44"/>
  <c r="Q1873" i="44"/>
  <c r="R1873" i="44" s="1"/>
  <c r="P1873" i="44"/>
  <c r="N1873" i="44"/>
  <c r="M1873" i="44"/>
  <c r="L1873" i="44"/>
  <c r="K1873" i="44"/>
  <c r="J1873" i="44"/>
  <c r="X1872" i="44"/>
  <c r="W1872" i="44"/>
  <c r="V1872" i="44"/>
  <c r="Y1872" i="44" s="1"/>
  <c r="U1872" i="44"/>
  <c r="Q1872" i="44"/>
  <c r="R1872" i="44" s="1"/>
  <c r="P1872" i="44"/>
  <c r="N1872" i="44"/>
  <c r="M1872" i="44"/>
  <c r="L1872" i="44"/>
  <c r="K1872" i="44"/>
  <c r="J1872" i="44"/>
  <c r="X1871" i="44"/>
  <c r="W1871" i="44"/>
  <c r="Y1871" i="44" s="1"/>
  <c r="V1871" i="44"/>
  <c r="U1871" i="44"/>
  <c r="Q1871" i="44"/>
  <c r="R1871" i="44" s="1"/>
  <c r="P1871" i="44"/>
  <c r="N1871" i="44"/>
  <c r="M1871" i="44"/>
  <c r="L1871" i="44"/>
  <c r="K1871" i="44"/>
  <c r="J1871" i="44"/>
  <c r="X1870" i="44"/>
  <c r="Y1870" i="44" s="1"/>
  <c r="W1870" i="44"/>
  <c r="V1870" i="44"/>
  <c r="U1870" i="44"/>
  <c r="Q1870" i="44"/>
  <c r="R1870" i="44" s="1"/>
  <c r="P1870" i="44"/>
  <c r="N1870" i="44"/>
  <c r="M1870" i="44"/>
  <c r="L1870" i="44"/>
  <c r="K1870" i="44"/>
  <c r="J1870" i="44"/>
  <c r="Y1869" i="44"/>
  <c r="X1869" i="44"/>
  <c r="W1869" i="44"/>
  <c r="V1869" i="44"/>
  <c r="U1869" i="44"/>
  <c r="Q1869" i="44"/>
  <c r="R1869" i="44" s="1"/>
  <c r="P1869" i="44"/>
  <c r="N1869" i="44"/>
  <c r="M1869" i="44"/>
  <c r="L1869" i="44"/>
  <c r="K1869" i="44"/>
  <c r="J1869" i="44"/>
  <c r="X1868" i="44"/>
  <c r="W1868" i="44"/>
  <c r="V1868" i="44"/>
  <c r="Y1868" i="44" s="1"/>
  <c r="U1868" i="44"/>
  <c r="Q1868" i="44"/>
  <c r="R1868" i="44" s="1"/>
  <c r="P1868" i="44"/>
  <c r="N1868" i="44"/>
  <c r="M1868" i="44"/>
  <c r="L1868" i="44"/>
  <c r="K1868" i="44"/>
  <c r="J1868" i="44"/>
  <c r="X1867" i="44"/>
  <c r="Y1867" i="44" s="1"/>
  <c r="W1867" i="44"/>
  <c r="V1867" i="44"/>
  <c r="U1867" i="44"/>
  <c r="Q1867" i="44"/>
  <c r="R1867" i="44" s="1"/>
  <c r="P1867" i="44"/>
  <c r="N1867" i="44"/>
  <c r="M1867" i="44"/>
  <c r="L1867" i="44"/>
  <c r="K1867" i="44"/>
  <c r="J1867" i="44"/>
  <c r="X1866" i="44"/>
  <c r="Y1866" i="44" s="1"/>
  <c r="W1866" i="44"/>
  <c r="V1866" i="44"/>
  <c r="U1866" i="44"/>
  <c r="Q1866" i="44"/>
  <c r="R1866" i="44" s="1"/>
  <c r="P1866" i="44"/>
  <c r="N1866" i="44"/>
  <c r="M1866" i="44"/>
  <c r="L1866" i="44"/>
  <c r="K1866" i="44"/>
  <c r="J1866" i="44"/>
  <c r="Y1865" i="44"/>
  <c r="X1865" i="44"/>
  <c r="W1865" i="44"/>
  <c r="V1865" i="44"/>
  <c r="U1865" i="44"/>
  <c r="Q1865" i="44"/>
  <c r="R1865" i="44" s="1"/>
  <c r="P1865" i="44"/>
  <c r="N1865" i="44"/>
  <c r="M1865" i="44"/>
  <c r="L1865" i="44"/>
  <c r="K1865" i="44"/>
  <c r="J1865" i="44"/>
  <c r="X1864" i="44"/>
  <c r="W1864" i="44"/>
  <c r="V1864" i="44"/>
  <c r="Y1864" i="44" s="1"/>
  <c r="U1864" i="44"/>
  <c r="Q1864" i="44"/>
  <c r="R1864" i="44" s="1"/>
  <c r="P1864" i="44"/>
  <c r="N1864" i="44"/>
  <c r="M1864" i="44"/>
  <c r="L1864" i="44"/>
  <c r="K1864" i="44"/>
  <c r="J1864" i="44"/>
  <c r="X1863" i="44"/>
  <c r="W1863" i="44"/>
  <c r="Y1863" i="44" s="1"/>
  <c r="V1863" i="44"/>
  <c r="U1863" i="44"/>
  <c r="Q1863" i="44"/>
  <c r="R1863" i="44" s="1"/>
  <c r="P1863" i="44"/>
  <c r="N1863" i="44"/>
  <c r="M1863" i="44"/>
  <c r="L1863" i="44"/>
  <c r="K1863" i="44"/>
  <c r="J1863" i="44"/>
  <c r="X1862" i="44"/>
  <c r="Y1862" i="44" s="1"/>
  <c r="W1862" i="44"/>
  <c r="V1862" i="44"/>
  <c r="U1862" i="44"/>
  <c r="Q1862" i="44"/>
  <c r="R1862" i="44" s="1"/>
  <c r="P1862" i="44"/>
  <c r="N1862" i="44"/>
  <c r="M1862" i="44"/>
  <c r="L1862" i="44"/>
  <c r="K1862" i="44"/>
  <c r="J1862" i="44"/>
  <c r="Y1861" i="44"/>
  <c r="X1861" i="44"/>
  <c r="W1861" i="44"/>
  <c r="V1861" i="44"/>
  <c r="U1861" i="44"/>
  <c r="Q1861" i="44"/>
  <c r="R1861" i="44" s="1"/>
  <c r="P1861" i="44"/>
  <c r="N1861" i="44"/>
  <c r="M1861" i="44"/>
  <c r="L1861" i="44"/>
  <c r="K1861" i="44"/>
  <c r="J1861" i="44"/>
  <c r="X1860" i="44"/>
  <c r="W1860" i="44"/>
  <c r="V1860" i="44"/>
  <c r="Y1860" i="44" s="1"/>
  <c r="U1860" i="44"/>
  <c r="Q1860" i="44"/>
  <c r="R1860" i="44" s="1"/>
  <c r="P1860" i="44"/>
  <c r="N1860" i="44"/>
  <c r="M1860" i="44"/>
  <c r="L1860" i="44"/>
  <c r="K1860" i="44"/>
  <c r="J1860" i="44"/>
  <c r="X1859" i="44"/>
  <c r="Y1859" i="44" s="1"/>
  <c r="W1859" i="44"/>
  <c r="V1859" i="44"/>
  <c r="U1859" i="44"/>
  <c r="Q1859" i="44"/>
  <c r="R1859" i="44" s="1"/>
  <c r="P1859" i="44"/>
  <c r="N1859" i="44"/>
  <c r="M1859" i="44"/>
  <c r="L1859" i="44"/>
  <c r="K1859" i="44"/>
  <c r="J1859" i="44"/>
  <c r="X1858" i="44"/>
  <c r="Y1858" i="44" s="1"/>
  <c r="W1858" i="44"/>
  <c r="V1858" i="44"/>
  <c r="U1858" i="44"/>
  <c r="Q1858" i="44"/>
  <c r="R1858" i="44" s="1"/>
  <c r="P1858" i="44"/>
  <c r="N1858" i="44"/>
  <c r="M1858" i="44"/>
  <c r="L1858" i="44"/>
  <c r="K1858" i="44"/>
  <c r="J1858" i="44"/>
  <c r="Y1857" i="44"/>
  <c r="X1857" i="44"/>
  <c r="W1857" i="44"/>
  <c r="V1857" i="44"/>
  <c r="U1857" i="44"/>
  <c r="Q1857" i="44"/>
  <c r="R1857" i="44" s="1"/>
  <c r="P1857" i="44"/>
  <c r="N1857" i="44"/>
  <c r="M1857" i="44"/>
  <c r="L1857" i="44"/>
  <c r="K1857" i="44"/>
  <c r="J1857" i="44"/>
  <c r="X1856" i="44"/>
  <c r="W1856" i="44"/>
  <c r="V1856" i="44"/>
  <c r="Y1856" i="44" s="1"/>
  <c r="U1856" i="44"/>
  <c r="Q1856" i="44"/>
  <c r="R1856" i="44" s="1"/>
  <c r="P1856" i="44"/>
  <c r="N1856" i="44"/>
  <c r="M1856" i="44"/>
  <c r="L1856" i="44"/>
  <c r="K1856" i="44"/>
  <c r="J1856" i="44"/>
  <c r="X1855" i="44"/>
  <c r="W1855" i="44"/>
  <c r="Y1855" i="44" s="1"/>
  <c r="V1855" i="44"/>
  <c r="U1855" i="44"/>
  <c r="Q1855" i="44"/>
  <c r="R1855" i="44" s="1"/>
  <c r="P1855" i="44"/>
  <c r="N1855" i="44"/>
  <c r="M1855" i="44"/>
  <c r="L1855" i="44"/>
  <c r="K1855" i="44"/>
  <c r="J1855" i="44"/>
  <c r="X1854" i="44"/>
  <c r="Y1854" i="44" s="1"/>
  <c r="W1854" i="44"/>
  <c r="V1854" i="44"/>
  <c r="U1854" i="44"/>
  <c r="Q1854" i="44"/>
  <c r="R1854" i="44" s="1"/>
  <c r="P1854" i="44"/>
  <c r="N1854" i="44"/>
  <c r="M1854" i="44"/>
  <c r="L1854" i="44"/>
  <c r="K1854" i="44"/>
  <c r="J1854" i="44"/>
  <c r="Y1853" i="44"/>
  <c r="X1853" i="44"/>
  <c r="W1853" i="44"/>
  <c r="V1853" i="44"/>
  <c r="U1853" i="44"/>
  <c r="Q1853" i="44"/>
  <c r="R1853" i="44" s="1"/>
  <c r="P1853" i="44"/>
  <c r="N1853" i="44"/>
  <c r="M1853" i="44"/>
  <c r="L1853" i="44"/>
  <c r="K1853" i="44"/>
  <c r="J1853" i="44"/>
  <c r="X1852" i="44"/>
  <c r="W1852" i="44"/>
  <c r="V1852" i="44"/>
  <c r="Y1852" i="44" s="1"/>
  <c r="U1852" i="44"/>
  <c r="Q1852" i="44"/>
  <c r="R1852" i="44" s="1"/>
  <c r="P1852" i="44"/>
  <c r="N1852" i="44"/>
  <c r="M1852" i="44"/>
  <c r="L1852" i="44"/>
  <c r="K1852" i="44"/>
  <c r="J1852" i="44"/>
  <c r="X1851" i="44"/>
  <c r="Y1851" i="44" s="1"/>
  <c r="W1851" i="44"/>
  <c r="V1851" i="44"/>
  <c r="U1851" i="44"/>
  <c r="Q1851" i="44"/>
  <c r="R1851" i="44" s="1"/>
  <c r="P1851" i="44"/>
  <c r="N1851" i="44"/>
  <c r="M1851" i="44"/>
  <c r="L1851" i="44"/>
  <c r="K1851" i="44"/>
  <c r="J1851" i="44"/>
  <c r="X1850" i="44"/>
  <c r="Y1850" i="44" s="1"/>
  <c r="W1850" i="44"/>
  <c r="V1850" i="44"/>
  <c r="U1850" i="44"/>
  <c r="Q1850" i="44"/>
  <c r="R1850" i="44" s="1"/>
  <c r="P1850" i="44"/>
  <c r="N1850" i="44"/>
  <c r="M1850" i="44"/>
  <c r="L1850" i="44"/>
  <c r="K1850" i="44"/>
  <c r="J1850" i="44"/>
  <c r="Y1849" i="44"/>
  <c r="X1849" i="44"/>
  <c r="W1849" i="44"/>
  <c r="V1849" i="44"/>
  <c r="U1849" i="44"/>
  <c r="Q1849" i="44"/>
  <c r="R1849" i="44" s="1"/>
  <c r="P1849" i="44"/>
  <c r="N1849" i="44"/>
  <c r="M1849" i="44"/>
  <c r="L1849" i="44"/>
  <c r="K1849" i="44"/>
  <c r="J1849" i="44"/>
  <c r="X1848" i="44"/>
  <c r="W1848" i="44"/>
  <c r="V1848" i="44"/>
  <c r="Y1848" i="44" s="1"/>
  <c r="U1848" i="44"/>
  <c r="Q1848" i="44"/>
  <c r="R1848" i="44" s="1"/>
  <c r="P1848" i="44"/>
  <c r="N1848" i="44"/>
  <c r="M1848" i="44"/>
  <c r="L1848" i="44"/>
  <c r="K1848" i="44"/>
  <c r="J1848" i="44"/>
  <c r="X1847" i="44"/>
  <c r="W1847" i="44"/>
  <c r="Y1847" i="44" s="1"/>
  <c r="V1847" i="44"/>
  <c r="U1847" i="44"/>
  <c r="Q1847" i="44"/>
  <c r="R1847" i="44" s="1"/>
  <c r="P1847" i="44"/>
  <c r="N1847" i="44"/>
  <c r="M1847" i="44"/>
  <c r="L1847" i="44"/>
  <c r="K1847" i="44"/>
  <c r="J1847" i="44"/>
  <c r="X1846" i="44"/>
  <c r="Y1846" i="44" s="1"/>
  <c r="W1846" i="44"/>
  <c r="V1846" i="44"/>
  <c r="U1846" i="44"/>
  <c r="Q1846" i="44"/>
  <c r="R1846" i="44" s="1"/>
  <c r="P1846" i="44"/>
  <c r="N1846" i="44"/>
  <c r="M1846" i="44"/>
  <c r="L1846" i="44"/>
  <c r="K1846" i="44"/>
  <c r="J1846" i="44"/>
  <c r="Y1845" i="44"/>
  <c r="X1845" i="44"/>
  <c r="W1845" i="44"/>
  <c r="V1845" i="44"/>
  <c r="U1845" i="44"/>
  <c r="Q1845" i="44"/>
  <c r="R1845" i="44" s="1"/>
  <c r="P1845" i="44"/>
  <c r="N1845" i="44"/>
  <c r="M1845" i="44"/>
  <c r="L1845" i="44"/>
  <c r="K1845" i="44"/>
  <c r="J1845" i="44"/>
  <c r="X1844" i="44"/>
  <c r="W1844" i="44"/>
  <c r="V1844" i="44"/>
  <c r="Y1844" i="44" s="1"/>
  <c r="U1844" i="44"/>
  <c r="Q1844" i="44"/>
  <c r="R1844" i="44" s="1"/>
  <c r="P1844" i="44"/>
  <c r="N1844" i="44"/>
  <c r="M1844" i="44"/>
  <c r="L1844" i="44"/>
  <c r="K1844" i="44"/>
  <c r="J1844" i="44"/>
  <c r="X1843" i="44"/>
  <c r="Y1843" i="44" s="1"/>
  <c r="W1843" i="44"/>
  <c r="V1843" i="44"/>
  <c r="U1843" i="44"/>
  <c r="Q1843" i="44"/>
  <c r="R1843" i="44" s="1"/>
  <c r="P1843" i="44"/>
  <c r="N1843" i="44"/>
  <c r="M1843" i="44"/>
  <c r="L1843" i="44"/>
  <c r="K1843" i="44"/>
  <c r="J1843" i="44"/>
  <c r="X1842" i="44"/>
  <c r="Y1842" i="44" s="1"/>
  <c r="W1842" i="44"/>
  <c r="V1842" i="44"/>
  <c r="U1842" i="44"/>
  <c r="Q1842" i="44"/>
  <c r="R1842" i="44" s="1"/>
  <c r="P1842" i="44"/>
  <c r="N1842" i="44"/>
  <c r="M1842" i="44"/>
  <c r="L1842" i="44"/>
  <c r="K1842" i="44"/>
  <c r="J1842" i="44"/>
  <c r="Y1841" i="44"/>
  <c r="X1841" i="44"/>
  <c r="W1841" i="44"/>
  <c r="V1841" i="44"/>
  <c r="U1841" i="44"/>
  <c r="Q1841" i="44"/>
  <c r="R1841" i="44" s="1"/>
  <c r="P1841" i="44"/>
  <c r="N1841" i="44"/>
  <c r="M1841" i="44"/>
  <c r="L1841" i="44"/>
  <c r="K1841" i="44"/>
  <c r="J1841" i="44"/>
  <c r="X1840" i="44"/>
  <c r="W1840" i="44"/>
  <c r="V1840" i="44"/>
  <c r="Y1840" i="44" s="1"/>
  <c r="U1840" i="44"/>
  <c r="Q1840" i="44"/>
  <c r="R1840" i="44" s="1"/>
  <c r="P1840" i="44"/>
  <c r="N1840" i="44"/>
  <c r="M1840" i="44"/>
  <c r="L1840" i="44"/>
  <c r="K1840" i="44"/>
  <c r="J1840" i="44"/>
  <c r="X1839" i="44"/>
  <c r="W1839" i="44"/>
  <c r="Y1839" i="44" s="1"/>
  <c r="V1839" i="44"/>
  <c r="U1839" i="44"/>
  <c r="Q1839" i="44"/>
  <c r="R1839" i="44" s="1"/>
  <c r="P1839" i="44"/>
  <c r="N1839" i="44"/>
  <c r="M1839" i="44"/>
  <c r="L1839" i="44"/>
  <c r="K1839" i="44"/>
  <c r="J1839" i="44"/>
  <c r="X1838" i="44"/>
  <c r="Y1838" i="44" s="1"/>
  <c r="W1838" i="44"/>
  <c r="V1838" i="44"/>
  <c r="U1838" i="44"/>
  <c r="Q1838" i="44"/>
  <c r="R1838" i="44" s="1"/>
  <c r="P1838" i="44"/>
  <c r="N1838" i="44"/>
  <c r="M1838" i="44"/>
  <c r="L1838" i="44"/>
  <c r="K1838" i="44"/>
  <c r="J1838" i="44"/>
  <c r="Y1837" i="44"/>
  <c r="X1837" i="44"/>
  <c r="W1837" i="44"/>
  <c r="V1837" i="44"/>
  <c r="U1837" i="44"/>
  <c r="Q1837" i="44"/>
  <c r="R1837" i="44" s="1"/>
  <c r="P1837" i="44"/>
  <c r="N1837" i="44"/>
  <c r="M1837" i="44"/>
  <c r="L1837" i="44"/>
  <c r="K1837" i="44"/>
  <c r="J1837" i="44"/>
  <c r="X1836" i="44"/>
  <c r="W1836" i="44"/>
  <c r="V1836" i="44"/>
  <c r="Y1836" i="44" s="1"/>
  <c r="U1836" i="44"/>
  <c r="Q1836" i="44"/>
  <c r="R1836" i="44" s="1"/>
  <c r="P1836" i="44"/>
  <c r="N1836" i="44"/>
  <c r="M1836" i="44"/>
  <c r="L1836" i="44"/>
  <c r="K1836" i="44"/>
  <c r="J1836" i="44"/>
  <c r="X1835" i="44"/>
  <c r="Y1835" i="44" s="1"/>
  <c r="W1835" i="44"/>
  <c r="V1835" i="44"/>
  <c r="U1835" i="44"/>
  <c r="Q1835" i="44"/>
  <c r="R1835" i="44" s="1"/>
  <c r="P1835" i="44"/>
  <c r="N1835" i="44"/>
  <c r="M1835" i="44"/>
  <c r="L1835" i="44"/>
  <c r="K1835" i="44"/>
  <c r="J1835" i="44"/>
  <c r="X1834" i="44"/>
  <c r="Y1834" i="44" s="1"/>
  <c r="W1834" i="44"/>
  <c r="V1834" i="44"/>
  <c r="U1834" i="44"/>
  <c r="Q1834" i="44"/>
  <c r="R1834" i="44" s="1"/>
  <c r="P1834" i="44"/>
  <c r="N1834" i="44"/>
  <c r="M1834" i="44"/>
  <c r="L1834" i="44"/>
  <c r="K1834" i="44"/>
  <c r="J1834" i="44"/>
  <c r="Y1833" i="44"/>
  <c r="X1833" i="44"/>
  <c r="W1833" i="44"/>
  <c r="V1833" i="44"/>
  <c r="U1833" i="44"/>
  <c r="Q1833" i="44"/>
  <c r="R1833" i="44" s="1"/>
  <c r="P1833" i="44"/>
  <c r="N1833" i="44"/>
  <c r="M1833" i="44"/>
  <c r="L1833" i="44"/>
  <c r="K1833" i="44"/>
  <c r="J1833" i="44"/>
  <c r="X1832" i="44"/>
  <c r="W1832" i="44"/>
  <c r="V1832" i="44"/>
  <c r="Y1832" i="44" s="1"/>
  <c r="U1832" i="44"/>
  <c r="Q1832" i="44"/>
  <c r="R1832" i="44" s="1"/>
  <c r="P1832" i="44"/>
  <c r="N1832" i="44"/>
  <c r="M1832" i="44"/>
  <c r="L1832" i="44"/>
  <c r="K1832" i="44"/>
  <c r="J1832" i="44"/>
  <c r="X1831" i="44"/>
  <c r="W1831" i="44"/>
  <c r="Y1831" i="44" s="1"/>
  <c r="V1831" i="44"/>
  <c r="U1831" i="44"/>
  <c r="Q1831" i="44"/>
  <c r="R1831" i="44" s="1"/>
  <c r="P1831" i="44"/>
  <c r="N1831" i="44"/>
  <c r="M1831" i="44"/>
  <c r="L1831" i="44"/>
  <c r="K1831" i="44"/>
  <c r="J1831" i="44"/>
  <c r="X1830" i="44"/>
  <c r="Y1830" i="44" s="1"/>
  <c r="W1830" i="44"/>
  <c r="V1830" i="44"/>
  <c r="U1830" i="44"/>
  <c r="Q1830" i="44"/>
  <c r="R1830" i="44" s="1"/>
  <c r="P1830" i="44"/>
  <c r="N1830" i="44"/>
  <c r="M1830" i="44"/>
  <c r="L1830" i="44"/>
  <c r="K1830" i="44"/>
  <c r="J1830" i="44"/>
  <c r="Y1829" i="44"/>
  <c r="X1829" i="44"/>
  <c r="W1829" i="44"/>
  <c r="V1829" i="44"/>
  <c r="U1829" i="44"/>
  <c r="Q1829" i="44"/>
  <c r="R1829" i="44" s="1"/>
  <c r="P1829" i="44"/>
  <c r="N1829" i="44"/>
  <c r="M1829" i="44"/>
  <c r="L1829" i="44"/>
  <c r="K1829" i="44"/>
  <c r="J1829" i="44"/>
  <c r="X1828" i="44"/>
  <c r="W1828" i="44"/>
  <c r="V1828" i="44"/>
  <c r="Y1828" i="44" s="1"/>
  <c r="U1828" i="44"/>
  <c r="Q1828" i="44"/>
  <c r="R1828" i="44" s="1"/>
  <c r="P1828" i="44"/>
  <c r="N1828" i="44"/>
  <c r="M1828" i="44"/>
  <c r="L1828" i="44"/>
  <c r="K1828" i="44"/>
  <c r="J1828" i="44"/>
  <c r="X1827" i="44"/>
  <c r="Y1827" i="44" s="1"/>
  <c r="W1827" i="44"/>
  <c r="V1827" i="44"/>
  <c r="U1827" i="44"/>
  <c r="Q1827" i="44"/>
  <c r="R1827" i="44" s="1"/>
  <c r="P1827" i="44"/>
  <c r="N1827" i="44"/>
  <c r="M1827" i="44"/>
  <c r="L1827" i="44"/>
  <c r="K1827" i="44"/>
  <c r="J1827" i="44"/>
  <c r="X1826" i="44"/>
  <c r="Y1826" i="44" s="1"/>
  <c r="W1826" i="44"/>
  <c r="V1826" i="44"/>
  <c r="U1826" i="44"/>
  <c r="Q1826" i="44"/>
  <c r="R1826" i="44" s="1"/>
  <c r="P1826" i="44"/>
  <c r="N1826" i="44"/>
  <c r="M1826" i="44"/>
  <c r="L1826" i="44"/>
  <c r="K1826" i="44"/>
  <c r="J1826" i="44"/>
  <c r="Y1825" i="44"/>
  <c r="X1825" i="44"/>
  <c r="W1825" i="44"/>
  <c r="V1825" i="44"/>
  <c r="U1825" i="44"/>
  <c r="Q1825" i="44"/>
  <c r="R1825" i="44" s="1"/>
  <c r="P1825" i="44"/>
  <c r="N1825" i="44"/>
  <c r="M1825" i="44"/>
  <c r="L1825" i="44"/>
  <c r="K1825" i="44"/>
  <c r="J1825" i="44"/>
  <c r="X1824" i="44"/>
  <c r="W1824" i="44"/>
  <c r="V1824" i="44"/>
  <c r="Y1824" i="44" s="1"/>
  <c r="U1824" i="44"/>
  <c r="Q1824" i="44"/>
  <c r="R1824" i="44" s="1"/>
  <c r="P1824" i="44"/>
  <c r="N1824" i="44"/>
  <c r="M1824" i="44"/>
  <c r="L1824" i="44"/>
  <c r="K1824" i="44"/>
  <c r="J1824" i="44"/>
  <c r="X1823" i="44"/>
  <c r="W1823" i="44"/>
  <c r="Y1823" i="44" s="1"/>
  <c r="V1823" i="44"/>
  <c r="U1823" i="44"/>
  <c r="Q1823" i="44"/>
  <c r="R1823" i="44" s="1"/>
  <c r="P1823" i="44"/>
  <c r="N1823" i="44"/>
  <c r="M1823" i="44"/>
  <c r="L1823" i="44"/>
  <c r="K1823" i="44"/>
  <c r="J1823" i="44"/>
  <c r="X1822" i="44"/>
  <c r="Y1822" i="44" s="1"/>
  <c r="W1822" i="44"/>
  <c r="V1822" i="44"/>
  <c r="U1822" i="44"/>
  <c r="Q1822" i="44"/>
  <c r="R1822" i="44" s="1"/>
  <c r="P1822" i="44"/>
  <c r="N1822" i="44"/>
  <c r="M1822" i="44"/>
  <c r="L1822" i="44"/>
  <c r="K1822" i="44"/>
  <c r="J1822" i="44"/>
  <c r="Y1821" i="44"/>
  <c r="X1821" i="44"/>
  <c r="W1821" i="44"/>
  <c r="V1821" i="44"/>
  <c r="U1821" i="44"/>
  <c r="Q1821" i="44"/>
  <c r="R1821" i="44" s="1"/>
  <c r="P1821" i="44"/>
  <c r="N1821" i="44"/>
  <c r="M1821" i="44"/>
  <c r="L1821" i="44"/>
  <c r="K1821" i="44"/>
  <c r="J1821" i="44"/>
  <c r="X1820" i="44"/>
  <c r="W1820" i="44"/>
  <c r="V1820" i="44"/>
  <c r="Y1820" i="44" s="1"/>
  <c r="U1820" i="44"/>
  <c r="Q1820" i="44"/>
  <c r="R1820" i="44" s="1"/>
  <c r="P1820" i="44"/>
  <c r="N1820" i="44"/>
  <c r="M1820" i="44"/>
  <c r="L1820" i="44"/>
  <c r="K1820" i="44"/>
  <c r="J1820" i="44"/>
  <c r="X1819" i="44"/>
  <c r="Y1819" i="44" s="1"/>
  <c r="W1819" i="44"/>
  <c r="V1819" i="44"/>
  <c r="U1819" i="44"/>
  <c r="S1819" i="44"/>
  <c r="Q1819" i="44"/>
  <c r="R1819" i="44" s="1"/>
  <c r="P1819" i="44"/>
  <c r="N1819" i="44"/>
  <c r="M1819" i="44"/>
  <c r="L1819" i="44"/>
  <c r="K1819" i="44"/>
  <c r="J1819" i="44"/>
  <c r="X1818" i="44"/>
  <c r="W1818" i="44"/>
  <c r="V1818" i="44"/>
  <c r="Y1818" i="44" s="1"/>
  <c r="U1818" i="44"/>
  <c r="S1818" i="44"/>
  <c r="Q1818" i="44"/>
  <c r="R1818" i="44" s="1"/>
  <c r="P1818" i="44"/>
  <c r="N1818" i="44"/>
  <c r="M1818" i="44"/>
  <c r="L1818" i="44"/>
  <c r="K1818" i="44"/>
  <c r="J1818" i="44"/>
  <c r="X1817" i="44"/>
  <c r="Y1817" i="44" s="1"/>
  <c r="W1817" i="44"/>
  <c r="V1817" i="44"/>
  <c r="U1817" i="44"/>
  <c r="S1817" i="44"/>
  <c r="Q1817" i="44"/>
  <c r="R1817" i="44" s="1"/>
  <c r="P1817" i="44"/>
  <c r="N1817" i="44"/>
  <c r="M1817" i="44"/>
  <c r="L1817" i="44"/>
  <c r="K1817" i="44"/>
  <c r="J1817" i="44"/>
  <c r="X1816" i="44"/>
  <c r="W1816" i="44"/>
  <c r="V1816" i="44"/>
  <c r="Y1816" i="44" s="1"/>
  <c r="U1816" i="44"/>
  <c r="Q1816" i="44"/>
  <c r="R1816" i="44" s="1"/>
  <c r="P1816" i="44"/>
  <c r="N1816" i="44"/>
  <c r="M1816" i="44"/>
  <c r="L1816" i="44"/>
  <c r="K1816" i="44"/>
  <c r="J1816" i="44"/>
  <c r="Y1815" i="44"/>
  <c r="X1815" i="44"/>
  <c r="W1815" i="44"/>
  <c r="V1815" i="44"/>
  <c r="U1815" i="44"/>
  <c r="Q1815" i="44"/>
  <c r="R1815" i="44" s="1"/>
  <c r="S1815" i="44" s="1"/>
  <c r="T1815" i="44" s="1"/>
  <c r="P1815" i="44"/>
  <c r="N1815" i="44"/>
  <c r="M1815" i="44"/>
  <c r="L1815" i="44"/>
  <c r="K1815" i="44"/>
  <c r="J1815" i="44"/>
  <c r="X1814" i="44"/>
  <c r="Y1814" i="44" s="1"/>
  <c r="W1814" i="44"/>
  <c r="V1814" i="44"/>
  <c r="U1814" i="44"/>
  <c r="S1814" i="44"/>
  <c r="T1814" i="44" s="1"/>
  <c r="Q1814" i="44"/>
  <c r="R1814" i="44" s="1"/>
  <c r="P1814" i="44"/>
  <c r="N1814" i="44"/>
  <c r="M1814" i="44"/>
  <c r="L1814" i="44"/>
  <c r="K1814" i="44"/>
  <c r="J1814" i="44"/>
  <c r="X1813" i="44"/>
  <c r="W1813" i="44"/>
  <c r="V1813" i="44"/>
  <c r="U1813" i="44"/>
  <c r="Q1813" i="44"/>
  <c r="R1813" i="44" s="1"/>
  <c r="P1813" i="44"/>
  <c r="N1813" i="44"/>
  <c r="M1813" i="44"/>
  <c r="L1813" i="44"/>
  <c r="K1813" i="44"/>
  <c r="J1813" i="44"/>
  <c r="X1812" i="44"/>
  <c r="W1812" i="44"/>
  <c r="V1812" i="44"/>
  <c r="Y1812" i="44" s="1"/>
  <c r="U1812" i="44"/>
  <c r="Q1812" i="44"/>
  <c r="R1812" i="44" s="1"/>
  <c r="P1812" i="44"/>
  <c r="N1812" i="44"/>
  <c r="M1812" i="44"/>
  <c r="L1812" i="44"/>
  <c r="K1812" i="44"/>
  <c r="J1812" i="44"/>
  <c r="X1811" i="44"/>
  <c r="Y1811" i="44" s="1"/>
  <c r="W1811" i="44"/>
  <c r="V1811" i="44"/>
  <c r="U1811" i="44"/>
  <c r="Q1811" i="44"/>
  <c r="R1811" i="44" s="1"/>
  <c r="S1811" i="44" s="1"/>
  <c r="T1811" i="44" s="1"/>
  <c r="P1811" i="44"/>
  <c r="N1811" i="44"/>
  <c r="M1811" i="44"/>
  <c r="L1811" i="44"/>
  <c r="K1811" i="44"/>
  <c r="J1811" i="44"/>
  <c r="X1810" i="44"/>
  <c r="W1810" i="44"/>
  <c r="Y1810" i="44" s="1"/>
  <c r="V1810" i="44"/>
  <c r="U1810" i="44"/>
  <c r="T1810" i="44"/>
  <c r="S1810" i="44"/>
  <c r="Q1810" i="44"/>
  <c r="R1810" i="44" s="1"/>
  <c r="P1810" i="44"/>
  <c r="N1810" i="44"/>
  <c r="M1810" i="44"/>
  <c r="L1810" i="44"/>
  <c r="K1810" i="44"/>
  <c r="J1810" i="44"/>
  <c r="X1809" i="44"/>
  <c r="W1809" i="44"/>
  <c r="V1809" i="44"/>
  <c r="Y1809" i="44" s="1"/>
  <c r="U1809" i="44"/>
  <c r="S1809" i="44"/>
  <c r="R1809" i="44"/>
  <c r="Q1809" i="44"/>
  <c r="P1809" i="44"/>
  <c r="N1809" i="44"/>
  <c r="M1809" i="44"/>
  <c r="L1809" i="44"/>
  <c r="K1809" i="44"/>
  <c r="J1809" i="44"/>
  <c r="X1808" i="44"/>
  <c r="W1808" i="44"/>
  <c r="V1808" i="44"/>
  <c r="Y1808" i="44" s="1"/>
  <c r="U1808" i="44"/>
  <c r="R1808" i="44"/>
  <c r="Q1808" i="44"/>
  <c r="P1808" i="44"/>
  <c r="N1808" i="44"/>
  <c r="M1808" i="44"/>
  <c r="L1808" i="44"/>
  <c r="K1808" i="44"/>
  <c r="J1808" i="44"/>
  <c r="X1807" i="44"/>
  <c r="W1807" i="44"/>
  <c r="V1807" i="44"/>
  <c r="Y1807" i="44" s="1"/>
  <c r="U1807" i="44"/>
  <c r="R1807" i="44"/>
  <c r="Q1807" i="44"/>
  <c r="P1807" i="44"/>
  <c r="N1807" i="44"/>
  <c r="M1807" i="44"/>
  <c r="L1807" i="44"/>
  <c r="K1807" i="44"/>
  <c r="J1807" i="44"/>
  <c r="X1806" i="44"/>
  <c r="W1806" i="44"/>
  <c r="V1806" i="44"/>
  <c r="Y1806" i="44" s="1"/>
  <c r="U1806" i="44"/>
  <c r="R1806" i="44"/>
  <c r="Q1806" i="44"/>
  <c r="P1806" i="44"/>
  <c r="N1806" i="44"/>
  <c r="M1806" i="44"/>
  <c r="L1806" i="44"/>
  <c r="K1806" i="44"/>
  <c r="J1806" i="44"/>
  <c r="X1805" i="44"/>
  <c r="W1805" i="44"/>
  <c r="V1805" i="44"/>
  <c r="U1805" i="44"/>
  <c r="R1805" i="44"/>
  <c r="Q1805" i="44"/>
  <c r="P1805" i="44"/>
  <c r="N1805" i="44"/>
  <c r="M1805" i="44"/>
  <c r="L1805" i="44"/>
  <c r="K1805" i="44"/>
  <c r="J1805" i="44"/>
  <c r="X1804" i="44"/>
  <c r="W1804" i="44"/>
  <c r="V1804" i="44"/>
  <c r="Y1804" i="44" s="1"/>
  <c r="U1804" i="44"/>
  <c r="R1804" i="44"/>
  <c r="Q1804" i="44"/>
  <c r="P1804" i="44"/>
  <c r="N1804" i="44"/>
  <c r="M1804" i="44"/>
  <c r="L1804" i="44"/>
  <c r="K1804" i="44"/>
  <c r="J1804" i="44"/>
  <c r="X1803" i="44"/>
  <c r="W1803" i="44"/>
  <c r="V1803" i="44"/>
  <c r="Y1803" i="44" s="1"/>
  <c r="U1803" i="44"/>
  <c r="S1803" i="44"/>
  <c r="R1803" i="44"/>
  <c r="Q1803" i="44"/>
  <c r="P1803" i="44"/>
  <c r="N1803" i="44"/>
  <c r="M1803" i="44"/>
  <c r="L1803" i="44"/>
  <c r="K1803" i="44"/>
  <c r="J1803" i="44"/>
  <c r="X1802" i="44"/>
  <c r="W1802" i="44"/>
  <c r="V1802" i="44"/>
  <c r="U1802" i="44"/>
  <c r="R1802" i="44"/>
  <c r="Q1802" i="44"/>
  <c r="P1802" i="44"/>
  <c r="N1802" i="44"/>
  <c r="M1802" i="44"/>
  <c r="L1802" i="44"/>
  <c r="K1802" i="44"/>
  <c r="J1802" i="44"/>
  <c r="X1801" i="44"/>
  <c r="W1801" i="44"/>
  <c r="V1801" i="44"/>
  <c r="U1801" i="44"/>
  <c r="R1801" i="44"/>
  <c r="Q1801" i="44"/>
  <c r="P1801" i="44"/>
  <c r="N1801" i="44"/>
  <c r="M1801" i="44"/>
  <c r="L1801" i="44"/>
  <c r="K1801" i="44"/>
  <c r="J1801" i="44"/>
  <c r="X1800" i="44"/>
  <c r="W1800" i="44"/>
  <c r="V1800" i="44"/>
  <c r="Y1800" i="44" s="1"/>
  <c r="U1800" i="44"/>
  <c r="R1800" i="44"/>
  <c r="Q1800" i="44"/>
  <c r="P1800" i="44"/>
  <c r="N1800" i="44"/>
  <c r="M1800" i="44"/>
  <c r="L1800" i="44"/>
  <c r="K1800" i="44"/>
  <c r="J1800" i="44"/>
  <c r="X1799" i="44"/>
  <c r="W1799" i="44"/>
  <c r="V1799" i="44"/>
  <c r="Y1799" i="44" s="1"/>
  <c r="U1799" i="44"/>
  <c r="S1799" i="44"/>
  <c r="R1799" i="44"/>
  <c r="Q1799" i="44"/>
  <c r="P1799" i="44"/>
  <c r="N1799" i="44"/>
  <c r="M1799" i="44"/>
  <c r="L1799" i="44"/>
  <c r="K1799" i="44"/>
  <c r="J1799" i="44"/>
  <c r="X1798" i="44"/>
  <c r="W1798" i="44"/>
  <c r="V1798" i="44"/>
  <c r="U1798" i="44"/>
  <c r="R1798" i="44"/>
  <c r="Q1798" i="44"/>
  <c r="P1798" i="44"/>
  <c r="N1798" i="44"/>
  <c r="M1798" i="44"/>
  <c r="L1798" i="44"/>
  <c r="K1798" i="44"/>
  <c r="J1798" i="44"/>
  <c r="X1797" i="44"/>
  <c r="W1797" i="44"/>
  <c r="V1797" i="44"/>
  <c r="U1797" i="44"/>
  <c r="R1797" i="44"/>
  <c r="Q1797" i="44"/>
  <c r="P1797" i="44"/>
  <c r="N1797" i="44"/>
  <c r="M1797" i="44"/>
  <c r="L1797" i="44"/>
  <c r="K1797" i="44"/>
  <c r="J1797" i="44"/>
  <c r="X1796" i="44"/>
  <c r="W1796" i="44"/>
  <c r="V1796" i="44"/>
  <c r="Y1796" i="44" s="1"/>
  <c r="U1796" i="44"/>
  <c r="R1796" i="44"/>
  <c r="Q1796" i="44"/>
  <c r="P1796" i="44"/>
  <c r="N1796" i="44"/>
  <c r="M1796" i="44"/>
  <c r="L1796" i="44"/>
  <c r="K1796" i="44"/>
  <c r="J1796" i="44"/>
  <c r="X1795" i="44"/>
  <c r="W1795" i="44"/>
  <c r="V1795" i="44"/>
  <c r="Y1795" i="44" s="1"/>
  <c r="U1795" i="44"/>
  <c r="S1795" i="44"/>
  <c r="R1795" i="44"/>
  <c r="Q1795" i="44"/>
  <c r="P1795" i="44"/>
  <c r="N1795" i="44"/>
  <c r="M1795" i="44"/>
  <c r="L1795" i="44"/>
  <c r="K1795" i="44"/>
  <c r="J1795" i="44"/>
  <c r="X1794" i="44"/>
  <c r="W1794" i="44"/>
  <c r="V1794" i="44"/>
  <c r="U1794" i="44"/>
  <c r="R1794" i="44"/>
  <c r="Q1794" i="44"/>
  <c r="P1794" i="44"/>
  <c r="N1794" i="44"/>
  <c r="M1794" i="44"/>
  <c r="L1794" i="44"/>
  <c r="K1794" i="44"/>
  <c r="J1794" i="44"/>
  <c r="X1793" i="44"/>
  <c r="W1793" i="44"/>
  <c r="V1793" i="44"/>
  <c r="U1793" i="44"/>
  <c r="R1793" i="44"/>
  <c r="Q1793" i="44"/>
  <c r="P1793" i="44"/>
  <c r="N1793" i="44"/>
  <c r="M1793" i="44"/>
  <c r="L1793" i="44"/>
  <c r="K1793" i="44"/>
  <c r="J1793" i="44"/>
  <c r="X1792" i="44"/>
  <c r="W1792" i="44"/>
  <c r="V1792" i="44"/>
  <c r="Y1792" i="44" s="1"/>
  <c r="U1792" i="44"/>
  <c r="R1792" i="44"/>
  <c r="Q1792" i="44"/>
  <c r="P1792" i="44"/>
  <c r="N1792" i="44"/>
  <c r="M1792" i="44"/>
  <c r="L1792" i="44"/>
  <c r="K1792" i="44"/>
  <c r="J1792" i="44"/>
  <c r="X1791" i="44"/>
  <c r="W1791" i="44"/>
  <c r="V1791" i="44"/>
  <c r="Y1791" i="44" s="1"/>
  <c r="U1791" i="44"/>
  <c r="S1791" i="44"/>
  <c r="R1791" i="44"/>
  <c r="Q1791" i="44"/>
  <c r="P1791" i="44"/>
  <c r="N1791" i="44"/>
  <c r="M1791" i="44"/>
  <c r="L1791" i="44"/>
  <c r="K1791" i="44"/>
  <c r="J1791" i="44"/>
  <c r="X1790" i="44"/>
  <c r="W1790" i="44"/>
  <c r="V1790" i="44"/>
  <c r="U1790" i="44"/>
  <c r="R1790" i="44"/>
  <c r="Q1790" i="44"/>
  <c r="P1790" i="44"/>
  <c r="N1790" i="44"/>
  <c r="M1790" i="44"/>
  <c r="L1790" i="44"/>
  <c r="K1790" i="44"/>
  <c r="J1790" i="44"/>
  <c r="X1789" i="44"/>
  <c r="W1789" i="44"/>
  <c r="V1789" i="44"/>
  <c r="U1789" i="44"/>
  <c r="R1789" i="44"/>
  <c r="Q1789" i="44"/>
  <c r="P1789" i="44"/>
  <c r="N1789" i="44"/>
  <c r="M1789" i="44"/>
  <c r="L1789" i="44"/>
  <c r="K1789" i="44"/>
  <c r="J1789" i="44"/>
  <c r="X1788" i="44"/>
  <c r="W1788" i="44"/>
  <c r="V1788" i="44"/>
  <c r="Y1788" i="44" s="1"/>
  <c r="U1788" i="44"/>
  <c r="R1788" i="44"/>
  <c r="Q1788" i="44"/>
  <c r="P1788" i="44"/>
  <c r="N1788" i="44"/>
  <c r="M1788" i="44"/>
  <c r="L1788" i="44"/>
  <c r="K1788" i="44"/>
  <c r="J1788" i="44"/>
  <c r="X1787" i="44"/>
  <c r="W1787" i="44"/>
  <c r="V1787" i="44"/>
  <c r="U1787" i="44"/>
  <c r="S1787" i="44"/>
  <c r="R1787" i="44"/>
  <c r="Q1787" i="44"/>
  <c r="P1787" i="44"/>
  <c r="N1787" i="44"/>
  <c r="M1787" i="44"/>
  <c r="L1787" i="44"/>
  <c r="K1787" i="44"/>
  <c r="J1787" i="44"/>
  <c r="X1786" i="44"/>
  <c r="W1786" i="44"/>
  <c r="V1786" i="44"/>
  <c r="U1786" i="44"/>
  <c r="R1786" i="44"/>
  <c r="Q1786" i="44"/>
  <c r="P1786" i="44"/>
  <c r="N1786" i="44"/>
  <c r="M1786" i="44"/>
  <c r="L1786" i="44"/>
  <c r="K1786" i="44"/>
  <c r="J1786" i="44"/>
  <c r="X1785" i="44"/>
  <c r="W1785" i="44"/>
  <c r="V1785" i="44"/>
  <c r="U1785" i="44"/>
  <c r="R1785" i="44"/>
  <c r="Q1785" i="44"/>
  <c r="P1785" i="44"/>
  <c r="N1785" i="44"/>
  <c r="M1785" i="44"/>
  <c r="L1785" i="44"/>
  <c r="K1785" i="44"/>
  <c r="J1785" i="44"/>
  <c r="X1784" i="44"/>
  <c r="W1784" i="44"/>
  <c r="V1784" i="44"/>
  <c r="Y1784" i="44" s="1"/>
  <c r="U1784" i="44"/>
  <c r="R1784" i="44"/>
  <c r="Q1784" i="44"/>
  <c r="P1784" i="44"/>
  <c r="N1784" i="44"/>
  <c r="M1784" i="44"/>
  <c r="L1784" i="44"/>
  <c r="K1784" i="44"/>
  <c r="J1784" i="44"/>
  <c r="X1783" i="44"/>
  <c r="W1783" i="44"/>
  <c r="V1783" i="44"/>
  <c r="U1783" i="44"/>
  <c r="S1783" i="44"/>
  <c r="R1783" i="44"/>
  <c r="Q1783" i="44"/>
  <c r="P1783" i="44"/>
  <c r="N1783" i="44"/>
  <c r="M1783" i="44"/>
  <c r="L1783" i="44"/>
  <c r="K1783" i="44"/>
  <c r="J1783" i="44"/>
  <c r="X1782" i="44"/>
  <c r="W1782" i="44"/>
  <c r="V1782" i="44"/>
  <c r="U1782" i="44"/>
  <c r="R1782" i="44"/>
  <c r="Q1782" i="44"/>
  <c r="P1782" i="44"/>
  <c r="N1782" i="44"/>
  <c r="M1782" i="44"/>
  <c r="L1782" i="44"/>
  <c r="K1782" i="44"/>
  <c r="J1782" i="44"/>
  <c r="X1781" i="44"/>
  <c r="W1781" i="44"/>
  <c r="V1781" i="44"/>
  <c r="U1781" i="44"/>
  <c r="R1781" i="44"/>
  <c r="Q1781" i="44"/>
  <c r="P1781" i="44"/>
  <c r="N1781" i="44"/>
  <c r="M1781" i="44"/>
  <c r="L1781" i="44"/>
  <c r="K1781" i="44"/>
  <c r="J1781" i="44"/>
  <c r="X1780" i="44"/>
  <c r="W1780" i="44"/>
  <c r="V1780" i="44"/>
  <c r="Y1780" i="44" s="1"/>
  <c r="U1780" i="44"/>
  <c r="R1780" i="44"/>
  <c r="Q1780" i="44"/>
  <c r="P1780" i="44"/>
  <c r="N1780" i="44"/>
  <c r="M1780" i="44"/>
  <c r="L1780" i="44"/>
  <c r="K1780" i="44"/>
  <c r="J1780" i="44"/>
  <c r="X1779" i="44"/>
  <c r="W1779" i="44"/>
  <c r="V1779" i="44"/>
  <c r="U1779" i="44"/>
  <c r="S1779" i="44"/>
  <c r="R1779" i="44"/>
  <c r="Q1779" i="44"/>
  <c r="P1779" i="44"/>
  <c r="N1779" i="44"/>
  <c r="M1779" i="44"/>
  <c r="L1779" i="44"/>
  <c r="K1779" i="44"/>
  <c r="J1779" i="44"/>
  <c r="X1778" i="44"/>
  <c r="W1778" i="44"/>
  <c r="V1778" i="44"/>
  <c r="U1778" i="44"/>
  <c r="R1778" i="44"/>
  <c r="Q1778" i="44"/>
  <c r="P1778" i="44"/>
  <c r="N1778" i="44"/>
  <c r="M1778" i="44"/>
  <c r="L1778" i="44"/>
  <c r="K1778" i="44"/>
  <c r="J1778" i="44"/>
  <c r="X1777" i="44"/>
  <c r="W1777" i="44"/>
  <c r="V1777" i="44"/>
  <c r="U1777" i="44"/>
  <c r="R1777" i="44"/>
  <c r="Q1777" i="44"/>
  <c r="P1777" i="44"/>
  <c r="N1777" i="44"/>
  <c r="M1777" i="44"/>
  <c r="L1777" i="44"/>
  <c r="K1777" i="44"/>
  <c r="J1777" i="44"/>
  <c r="X1776" i="44"/>
  <c r="W1776" i="44"/>
  <c r="V1776" i="44"/>
  <c r="Y1776" i="44" s="1"/>
  <c r="U1776" i="44"/>
  <c r="R1776" i="44"/>
  <c r="Q1776" i="44"/>
  <c r="P1776" i="44"/>
  <c r="N1776" i="44"/>
  <c r="M1776" i="44"/>
  <c r="L1776" i="44"/>
  <c r="K1776" i="44"/>
  <c r="J1776" i="44"/>
  <c r="X1775" i="44"/>
  <c r="W1775" i="44"/>
  <c r="V1775" i="44"/>
  <c r="U1775" i="44"/>
  <c r="S1775" i="44"/>
  <c r="R1775" i="44"/>
  <c r="Q1775" i="44"/>
  <c r="P1775" i="44"/>
  <c r="N1775" i="44"/>
  <c r="M1775" i="44"/>
  <c r="L1775" i="44"/>
  <c r="K1775" i="44"/>
  <c r="J1775" i="44"/>
  <c r="X1774" i="44"/>
  <c r="W1774" i="44"/>
  <c r="V1774" i="44"/>
  <c r="U1774" i="44"/>
  <c r="R1774" i="44"/>
  <c r="Q1774" i="44"/>
  <c r="P1774" i="44"/>
  <c r="N1774" i="44"/>
  <c r="M1774" i="44"/>
  <c r="L1774" i="44"/>
  <c r="K1774" i="44"/>
  <c r="J1774" i="44"/>
  <c r="X1773" i="44"/>
  <c r="W1773" i="44"/>
  <c r="V1773" i="44"/>
  <c r="U1773" i="44"/>
  <c r="R1773" i="44"/>
  <c r="Q1773" i="44"/>
  <c r="P1773" i="44"/>
  <c r="N1773" i="44"/>
  <c r="M1773" i="44"/>
  <c r="L1773" i="44"/>
  <c r="K1773" i="44"/>
  <c r="J1773" i="44"/>
  <c r="X1772" i="44"/>
  <c r="W1772" i="44"/>
  <c r="V1772" i="44"/>
  <c r="Y1772" i="44" s="1"/>
  <c r="U1772" i="44"/>
  <c r="R1772" i="44"/>
  <c r="Q1772" i="44"/>
  <c r="P1772" i="44"/>
  <c r="N1772" i="44"/>
  <c r="M1772" i="44"/>
  <c r="L1772" i="44"/>
  <c r="K1772" i="44"/>
  <c r="J1772" i="44"/>
  <c r="X1771" i="44"/>
  <c r="W1771" i="44"/>
  <c r="V1771" i="44"/>
  <c r="U1771" i="44"/>
  <c r="S1771" i="44"/>
  <c r="R1771" i="44"/>
  <c r="Q1771" i="44"/>
  <c r="P1771" i="44"/>
  <c r="N1771" i="44"/>
  <c r="M1771" i="44"/>
  <c r="L1771" i="44"/>
  <c r="K1771" i="44"/>
  <c r="J1771" i="44"/>
  <c r="X1770" i="44"/>
  <c r="W1770" i="44"/>
  <c r="V1770" i="44"/>
  <c r="U1770" i="44"/>
  <c r="R1770" i="44"/>
  <c r="Q1770" i="44"/>
  <c r="P1770" i="44"/>
  <c r="N1770" i="44"/>
  <c r="M1770" i="44"/>
  <c r="L1770" i="44"/>
  <c r="K1770" i="44"/>
  <c r="J1770" i="44"/>
  <c r="X1769" i="44"/>
  <c r="W1769" i="44"/>
  <c r="V1769" i="44"/>
  <c r="U1769" i="44"/>
  <c r="R1769" i="44"/>
  <c r="Q1769" i="44"/>
  <c r="P1769" i="44"/>
  <c r="N1769" i="44"/>
  <c r="M1769" i="44"/>
  <c r="L1769" i="44"/>
  <c r="K1769" i="44"/>
  <c r="J1769" i="44"/>
  <c r="X1768" i="44"/>
  <c r="W1768" i="44"/>
  <c r="V1768" i="44"/>
  <c r="Y1768" i="44" s="1"/>
  <c r="U1768" i="44"/>
  <c r="R1768" i="44"/>
  <c r="Q1768" i="44"/>
  <c r="P1768" i="44"/>
  <c r="N1768" i="44"/>
  <c r="M1768" i="44"/>
  <c r="L1768" i="44"/>
  <c r="K1768" i="44"/>
  <c r="J1768" i="44"/>
  <c r="X1767" i="44"/>
  <c r="W1767" i="44"/>
  <c r="V1767" i="44"/>
  <c r="U1767" i="44"/>
  <c r="R1767" i="44"/>
  <c r="Q1767" i="44"/>
  <c r="P1767" i="44"/>
  <c r="N1767" i="44"/>
  <c r="M1767" i="44"/>
  <c r="L1767" i="44"/>
  <c r="K1767" i="44"/>
  <c r="J1767" i="44"/>
  <c r="X1766" i="44"/>
  <c r="W1766" i="44"/>
  <c r="V1766" i="44"/>
  <c r="U1766" i="44"/>
  <c r="R1766" i="44"/>
  <c r="Q1766" i="44"/>
  <c r="P1766" i="44"/>
  <c r="N1766" i="44"/>
  <c r="M1766" i="44"/>
  <c r="L1766" i="44"/>
  <c r="K1766" i="44"/>
  <c r="J1766" i="44"/>
  <c r="X1765" i="44"/>
  <c r="W1765" i="44"/>
  <c r="V1765" i="44"/>
  <c r="U1765" i="44"/>
  <c r="R1765" i="44"/>
  <c r="Q1765" i="44"/>
  <c r="P1765" i="44"/>
  <c r="N1765" i="44"/>
  <c r="M1765" i="44"/>
  <c r="L1765" i="44"/>
  <c r="K1765" i="44"/>
  <c r="J1765" i="44"/>
  <c r="X1764" i="44"/>
  <c r="W1764" i="44"/>
  <c r="V1764" i="44"/>
  <c r="U1764" i="44"/>
  <c r="R1764" i="44"/>
  <c r="Q1764" i="44"/>
  <c r="P1764" i="44"/>
  <c r="N1764" i="44"/>
  <c r="M1764" i="44"/>
  <c r="L1764" i="44"/>
  <c r="K1764" i="44"/>
  <c r="J1764" i="44"/>
  <c r="X1763" i="44"/>
  <c r="W1763" i="44"/>
  <c r="V1763" i="44"/>
  <c r="U1763" i="44"/>
  <c r="R1763" i="44"/>
  <c r="Q1763" i="44"/>
  <c r="P1763" i="44"/>
  <c r="N1763" i="44"/>
  <c r="M1763" i="44"/>
  <c r="L1763" i="44"/>
  <c r="K1763" i="44"/>
  <c r="J1763" i="44"/>
  <c r="X1762" i="44"/>
  <c r="W1762" i="44"/>
  <c r="V1762" i="44"/>
  <c r="U1762" i="44"/>
  <c r="R1762" i="44"/>
  <c r="Q1762" i="44"/>
  <c r="P1762" i="44"/>
  <c r="N1762" i="44"/>
  <c r="M1762" i="44"/>
  <c r="L1762" i="44"/>
  <c r="K1762" i="44"/>
  <c r="J1762" i="44"/>
  <c r="X1761" i="44"/>
  <c r="W1761" i="44"/>
  <c r="V1761" i="44"/>
  <c r="U1761" i="44"/>
  <c r="R1761" i="44"/>
  <c r="Q1761" i="44"/>
  <c r="P1761" i="44"/>
  <c r="N1761" i="44"/>
  <c r="M1761" i="44"/>
  <c r="L1761" i="44"/>
  <c r="K1761" i="44"/>
  <c r="J1761" i="44"/>
  <c r="X1760" i="44"/>
  <c r="W1760" i="44"/>
  <c r="V1760" i="44"/>
  <c r="U1760" i="44"/>
  <c r="R1760" i="44"/>
  <c r="Q1760" i="44"/>
  <c r="P1760" i="44"/>
  <c r="N1760" i="44"/>
  <c r="M1760" i="44"/>
  <c r="L1760" i="44"/>
  <c r="K1760" i="44"/>
  <c r="J1760" i="44"/>
  <c r="X1759" i="44"/>
  <c r="W1759" i="44"/>
  <c r="V1759" i="44"/>
  <c r="U1759" i="44"/>
  <c r="R1759" i="44"/>
  <c r="Q1759" i="44"/>
  <c r="P1759" i="44"/>
  <c r="N1759" i="44"/>
  <c r="M1759" i="44"/>
  <c r="L1759" i="44"/>
  <c r="K1759" i="44"/>
  <c r="J1759" i="44"/>
  <c r="X1758" i="44"/>
  <c r="W1758" i="44"/>
  <c r="V1758" i="44"/>
  <c r="U1758" i="44"/>
  <c r="R1758" i="44"/>
  <c r="Q1758" i="44"/>
  <c r="P1758" i="44"/>
  <c r="N1758" i="44"/>
  <c r="M1758" i="44"/>
  <c r="L1758" i="44"/>
  <c r="K1758" i="44"/>
  <c r="J1758" i="44"/>
  <c r="X1757" i="44"/>
  <c r="W1757" i="44"/>
  <c r="V1757" i="44"/>
  <c r="U1757" i="44"/>
  <c r="R1757" i="44"/>
  <c r="Q1757" i="44"/>
  <c r="P1757" i="44"/>
  <c r="N1757" i="44"/>
  <c r="M1757" i="44"/>
  <c r="L1757" i="44"/>
  <c r="K1757" i="44"/>
  <c r="J1757" i="44"/>
  <c r="X1756" i="44"/>
  <c r="W1756" i="44"/>
  <c r="V1756" i="44"/>
  <c r="U1756" i="44"/>
  <c r="R1756" i="44"/>
  <c r="Q1756" i="44"/>
  <c r="P1756" i="44"/>
  <c r="N1756" i="44"/>
  <c r="M1756" i="44"/>
  <c r="L1756" i="44"/>
  <c r="K1756" i="44"/>
  <c r="J1756" i="44"/>
  <c r="X1755" i="44"/>
  <c r="W1755" i="44"/>
  <c r="V1755" i="44"/>
  <c r="U1755" i="44"/>
  <c r="S1755" i="44"/>
  <c r="R1755" i="44"/>
  <c r="Q1755" i="44"/>
  <c r="P1755" i="44"/>
  <c r="N1755" i="44"/>
  <c r="M1755" i="44"/>
  <c r="L1755" i="44"/>
  <c r="K1755" i="44"/>
  <c r="J1755" i="44"/>
  <c r="X1754" i="44"/>
  <c r="W1754" i="44"/>
  <c r="V1754" i="44"/>
  <c r="U1754" i="44"/>
  <c r="R1754" i="44"/>
  <c r="Q1754" i="44"/>
  <c r="P1754" i="44"/>
  <c r="N1754" i="44"/>
  <c r="M1754" i="44"/>
  <c r="L1754" i="44"/>
  <c r="K1754" i="44"/>
  <c r="J1754" i="44"/>
  <c r="X1753" i="44"/>
  <c r="W1753" i="44"/>
  <c r="V1753" i="44"/>
  <c r="U1753" i="44"/>
  <c r="Q1753" i="44"/>
  <c r="R1753" i="44" s="1"/>
  <c r="P1753" i="44"/>
  <c r="N1753" i="44"/>
  <c r="M1753" i="44"/>
  <c r="L1753" i="44"/>
  <c r="K1753" i="44"/>
  <c r="J1753" i="44"/>
  <c r="X1752" i="44"/>
  <c r="W1752" i="44"/>
  <c r="Y1752" i="44" s="1"/>
  <c r="V1752" i="44"/>
  <c r="U1752" i="44"/>
  <c r="Q1752" i="44"/>
  <c r="R1752" i="44" s="1"/>
  <c r="P1752" i="44"/>
  <c r="N1752" i="44"/>
  <c r="M1752" i="44"/>
  <c r="L1752" i="44"/>
  <c r="K1752" i="44"/>
  <c r="J1752" i="44"/>
  <c r="X1751" i="44"/>
  <c r="W1751" i="44"/>
  <c r="Y1751" i="44" s="1"/>
  <c r="V1751" i="44"/>
  <c r="U1751" i="44"/>
  <c r="Q1751" i="44"/>
  <c r="R1751" i="44" s="1"/>
  <c r="P1751" i="44"/>
  <c r="N1751" i="44"/>
  <c r="M1751" i="44"/>
  <c r="L1751" i="44"/>
  <c r="K1751" i="44"/>
  <c r="J1751" i="44"/>
  <c r="Y1750" i="44"/>
  <c r="X1750" i="44"/>
  <c r="W1750" i="44"/>
  <c r="V1750" i="44"/>
  <c r="U1750" i="44"/>
  <c r="Q1750" i="44"/>
  <c r="R1750" i="44" s="1"/>
  <c r="P1750" i="44"/>
  <c r="N1750" i="44"/>
  <c r="M1750" i="44"/>
  <c r="L1750" i="44"/>
  <c r="K1750" i="44"/>
  <c r="J1750" i="44"/>
  <c r="Y1749" i="44"/>
  <c r="X1749" i="44"/>
  <c r="W1749" i="44"/>
  <c r="V1749" i="44"/>
  <c r="U1749" i="44"/>
  <c r="Q1749" i="44"/>
  <c r="R1749" i="44" s="1"/>
  <c r="P1749" i="44"/>
  <c r="N1749" i="44"/>
  <c r="M1749" i="44"/>
  <c r="L1749" i="44"/>
  <c r="K1749" i="44"/>
  <c r="J1749" i="44"/>
  <c r="Y1748" i="44"/>
  <c r="X1748" i="44"/>
  <c r="W1748" i="44"/>
  <c r="V1748" i="44"/>
  <c r="U1748" i="44"/>
  <c r="Q1748" i="44"/>
  <c r="R1748" i="44" s="1"/>
  <c r="P1748" i="44"/>
  <c r="N1748" i="44"/>
  <c r="M1748" i="44"/>
  <c r="L1748" i="44"/>
  <c r="K1748" i="44"/>
  <c r="J1748" i="44"/>
  <c r="X1747" i="44"/>
  <c r="Y1747" i="44" s="1"/>
  <c r="W1747" i="44"/>
  <c r="V1747" i="44"/>
  <c r="U1747" i="44"/>
  <c r="Q1747" i="44"/>
  <c r="R1747" i="44" s="1"/>
  <c r="P1747" i="44"/>
  <c r="N1747" i="44"/>
  <c r="M1747" i="44"/>
  <c r="L1747" i="44"/>
  <c r="K1747" i="44"/>
  <c r="J1747" i="44"/>
  <c r="X1746" i="44"/>
  <c r="Y1746" i="44" s="1"/>
  <c r="W1746" i="44"/>
  <c r="V1746" i="44"/>
  <c r="U1746" i="44"/>
  <c r="Q1746" i="44"/>
  <c r="R1746" i="44" s="1"/>
  <c r="P1746" i="44"/>
  <c r="N1746" i="44"/>
  <c r="M1746" i="44"/>
  <c r="L1746" i="44"/>
  <c r="K1746" i="44"/>
  <c r="J1746" i="44"/>
  <c r="X1745" i="44"/>
  <c r="Y1745" i="44" s="1"/>
  <c r="W1745" i="44"/>
  <c r="V1745" i="44"/>
  <c r="U1745" i="44"/>
  <c r="Q1745" i="44"/>
  <c r="R1745" i="44" s="1"/>
  <c r="P1745" i="44"/>
  <c r="N1745" i="44"/>
  <c r="M1745" i="44"/>
  <c r="L1745" i="44"/>
  <c r="K1745" i="44"/>
  <c r="J1745" i="44"/>
  <c r="X1744" i="44"/>
  <c r="W1744" i="44"/>
  <c r="Y1744" i="44" s="1"/>
  <c r="V1744" i="44"/>
  <c r="U1744" i="44"/>
  <c r="Q1744" i="44"/>
  <c r="R1744" i="44" s="1"/>
  <c r="P1744" i="44"/>
  <c r="N1744" i="44"/>
  <c r="M1744" i="44"/>
  <c r="L1744" i="44"/>
  <c r="K1744" i="44"/>
  <c r="J1744" i="44"/>
  <c r="X1743" i="44"/>
  <c r="W1743" i="44"/>
  <c r="Y1743" i="44" s="1"/>
  <c r="V1743" i="44"/>
  <c r="U1743" i="44"/>
  <c r="Q1743" i="44"/>
  <c r="R1743" i="44" s="1"/>
  <c r="P1743" i="44"/>
  <c r="N1743" i="44"/>
  <c r="M1743" i="44"/>
  <c r="L1743" i="44"/>
  <c r="K1743" i="44"/>
  <c r="J1743" i="44"/>
  <c r="Y1742" i="44"/>
  <c r="X1742" i="44"/>
  <c r="W1742" i="44"/>
  <c r="V1742" i="44"/>
  <c r="U1742" i="44"/>
  <c r="Q1742" i="44"/>
  <c r="R1742" i="44" s="1"/>
  <c r="P1742" i="44"/>
  <c r="N1742" i="44"/>
  <c r="M1742" i="44"/>
  <c r="L1742" i="44"/>
  <c r="K1742" i="44"/>
  <c r="J1742" i="44"/>
  <c r="Y1741" i="44"/>
  <c r="X1741" i="44"/>
  <c r="W1741" i="44"/>
  <c r="V1741" i="44"/>
  <c r="U1741" i="44"/>
  <c r="Q1741" i="44"/>
  <c r="R1741" i="44" s="1"/>
  <c r="P1741" i="44"/>
  <c r="N1741" i="44"/>
  <c r="M1741" i="44"/>
  <c r="L1741" i="44"/>
  <c r="K1741" i="44"/>
  <c r="J1741" i="44"/>
  <c r="X1740" i="44"/>
  <c r="W1740" i="44"/>
  <c r="V1740" i="44"/>
  <c r="Y1740" i="44" s="1"/>
  <c r="U1740" i="44"/>
  <c r="Q1740" i="44"/>
  <c r="R1740" i="44" s="1"/>
  <c r="P1740" i="44"/>
  <c r="N1740" i="44"/>
  <c r="M1740" i="44"/>
  <c r="L1740" i="44"/>
  <c r="K1740" i="44"/>
  <c r="J1740" i="44"/>
  <c r="X1739" i="44"/>
  <c r="W1739" i="44"/>
  <c r="V1739" i="44"/>
  <c r="Y1739" i="44" s="1"/>
  <c r="U1739" i="44"/>
  <c r="Q1739" i="44"/>
  <c r="R1739" i="44" s="1"/>
  <c r="P1739" i="44"/>
  <c r="N1739" i="44"/>
  <c r="M1739" i="44"/>
  <c r="L1739" i="44"/>
  <c r="K1739" i="44"/>
  <c r="J1739" i="44"/>
  <c r="X1738" i="44"/>
  <c r="Y1738" i="44" s="1"/>
  <c r="W1738" i="44"/>
  <c r="V1738" i="44"/>
  <c r="U1738" i="44"/>
  <c r="Q1738" i="44"/>
  <c r="R1738" i="44" s="1"/>
  <c r="P1738" i="44"/>
  <c r="N1738" i="44"/>
  <c r="M1738" i="44"/>
  <c r="L1738" i="44"/>
  <c r="K1738" i="44"/>
  <c r="J1738" i="44"/>
  <c r="X1737" i="44"/>
  <c r="W1737" i="44"/>
  <c r="V1737" i="44"/>
  <c r="Y1737" i="44" s="1"/>
  <c r="U1737" i="44"/>
  <c r="Q1737" i="44"/>
  <c r="R1737" i="44" s="1"/>
  <c r="P1737" i="44"/>
  <c r="N1737" i="44"/>
  <c r="M1737" i="44"/>
  <c r="L1737" i="44"/>
  <c r="K1737" i="44"/>
  <c r="J1737" i="44"/>
  <c r="X1736" i="44"/>
  <c r="W1736" i="44"/>
  <c r="Y1736" i="44" s="1"/>
  <c r="V1736" i="44"/>
  <c r="U1736" i="44"/>
  <c r="Q1736" i="44"/>
  <c r="R1736" i="44" s="1"/>
  <c r="P1736" i="44"/>
  <c r="N1736" i="44"/>
  <c r="M1736" i="44"/>
  <c r="L1736" i="44"/>
  <c r="K1736" i="44"/>
  <c r="J1736" i="44"/>
  <c r="X1735" i="44"/>
  <c r="W1735" i="44"/>
  <c r="V1735" i="44"/>
  <c r="U1735" i="44"/>
  <c r="Q1735" i="44"/>
  <c r="R1735" i="44" s="1"/>
  <c r="P1735" i="44"/>
  <c r="N1735" i="44"/>
  <c r="M1735" i="44"/>
  <c r="L1735" i="44"/>
  <c r="K1735" i="44"/>
  <c r="J1735" i="44"/>
  <c r="Y1734" i="44"/>
  <c r="X1734" i="44"/>
  <c r="W1734" i="44"/>
  <c r="V1734" i="44"/>
  <c r="U1734" i="44"/>
  <c r="Q1734" i="44"/>
  <c r="R1734" i="44" s="1"/>
  <c r="P1734" i="44"/>
  <c r="N1734" i="44"/>
  <c r="M1734" i="44"/>
  <c r="L1734" i="44"/>
  <c r="K1734" i="44"/>
  <c r="J1734" i="44"/>
  <c r="Y1733" i="44"/>
  <c r="X1733" i="44"/>
  <c r="W1733" i="44"/>
  <c r="V1733" i="44"/>
  <c r="U1733" i="44"/>
  <c r="Q1733" i="44"/>
  <c r="R1733" i="44" s="1"/>
  <c r="P1733" i="44"/>
  <c r="N1733" i="44"/>
  <c r="M1733" i="44"/>
  <c r="L1733" i="44"/>
  <c r="K1733" i="44"/>
  <c r="J1733" i="44"/>
  <c r="X1732" i="44"/>
  <c r="W1732" i="44"/>
  <c r="V1732" i="44"/>
  <c r="Y1732" i="44" s="1"/>
  <c r="U1732" i="44"/>
  <c r="Q1732" i="44"/>
  <c r="R1732" i="44" s="1"/>
  <c r="P1732" i="44"/>
  <c r="N1732" i="44"/>
  <c r="M1732" i="44"/>
  <c r="L1732" i="44"/>
  <c r="K1732" i="44"/>
  <c r="J1732" i="44"/>
  <c r="Y1731" i="44"/>
  <c r="X1731" i="44"/>
  <c r="W1731" i="44"/>
  <c r="V1731" i="44"/>
  <c r="U1731" i="44"/>
  <c r="S1731" i="44"/>
  <c r="Q1731" i="44"/>
  <c r="R1731" i="44" s="1"/>
  <c r="P1731" i="44"/>
  <c r="N1731" i="44"/>
  <c r="M1731" i="44"/>
  <c r="L1731" i="44"/>
  <c r="K1731" i="44"/>
  <c r="J1731" i="44"/>
  <c r="X1730" i="44"/>
  <c r="W1730" i="44"/>
  <c r="Y1730" i="44" s="1"/>
  <c r="V1730" i="44"/>
  <c r="U1730" i="44"/>
  <c r="Q1730" i="44"/>
  <c r="R1730" i="44" s="1"/>
  <c r="P1730" i="44"/>
  <c r="N1730" i="44"/>
  <c r="M1730" i="44"/>
  <c r="L1730" i="44"/>
  <c r="K1730" i="44"/>
  <c r="J1730" i="44"/>
  <c r="X1729" i="44"/>
  <c r="Y1729" i="44" s="1"/>
  <c r="W1729" i="44"/>
  <c r="V1729" i="44"/>
  <c r="U1729" i="44"/>
  <c r="Q1729" i="44"/>
  <c r="R1729" i="44" s="1"/>
  <c r="P1729" i="44"/>
  <c r="N1729" i="44"/>
  <c r="M1729" i="44"/>
  <c r="L1729" i="44"/>
  <c r="K1729" i="44"/>
  <c r="J1729" i="44"/>
  <c r="X1728" i="44"/>
  <c r="W1728" i="44"/>
  <c r="V1728" i="44"/>
  <c r="Y1728" i="44" s="1"/>
  <c r="U1728" i="44"/>
  <c r="Q1728" i="44"/>
  <c r="R1728" i="44" s="1"/>
  <c r="P1728" i="44"/>
  <c r="N1728" i="44"/>
  <c r="M1728" i="44"/>
  <c r="L1728" i="44"/>
  <c r="K1728" i="44"/>
  <c r="J1728" i="44"/>
  <c r="Y1727" i="44"/>
  <c r="X1727" i="44"/>
  <c r="W1727" i="44"/>
  <c r="V1727" i="44"/>
  <c r="U1727" i="44"/>
  <c r="S1727" i="44"/>
  <c r="Q1727" i="44"/>
  <c r="R1727" i="44" s="1"/>
  <c r="P1727" i="44"/>
  <c r="N1727" i="44"/>
  <c r="M1727" i="44"/>
  <c r="L1727" i="44"/>
  <c r="K1727" i="44"/>
  <c r="J1727" i="44"/>
  <c r="X1726" i="44"/>
  <c r="W1726" i="44"/>
  <c r="Y1726" i="44" s="1"/>
  <c r="V1726" i="44"/>
  <c r="U1726" i="44"/>
  <c r="Q1726" i="44"/>
  <c r="R1726" i="44" s="1"/>
  <c r="P1726" i="44"/>
  <c r="N1726" i="44"/>
  <c r="M1726" i="44"/>
  <c r="L1726" i="44"/>
  <c r="K1726" i="44"/>
  <c r="J1726" i="44"/>
  <c r="X1725" i="44"/>
  <c r="Y1725" i="44" s="1"/>
  <c r="W1725" i="44"/>
  <c r="V1725" i="44"/>
  <c r="U1725" i="44"/>
  <c r="Q1725" i="44"/>
  <c r="R1725" i="44" s="1"/>
  <c r="P1725" i="44"/>
  <c r="N1725" i="44"/>
  <c r="M1725" i="44"/>
  <c r="L1725" i="44"/>
  <c r="K1725" i="44"/>
  <c r="J1725" i="44"/>
  <c r="X1724" i="44"/>
  <c r="W1724" i="44"/>
  <c r="V1724" i="44"/>
  <c r="Y1724" i="44" s="1"/>
  <c r="U1724" i="44"/>
  <c r="Q1724" i="44"/>
  <c r="R1724" i="44" s="1"/>
  <c r="P1724" i="44"/>
  <c r="N1724" i="44"/>
  <c r="M1724" i="44"/>
  <c r="L1724" i="44"/>
  <c r="K1724" i="44"/>
  <c r="J1724" i="44"/>
  <c r="Y1723" i="44"/>
  <c r="X1723" i="44"/>
  <c r="W1723" i="44"/>
  <c r="V1723" i="44"/>
  <c r="U1723" i="44"/>
  <c r="S1723" i="44"/>
  <c r="Q1723" i="44"/>
  <c r="R1723" i="44" s="1"/>
  <c r="P1723" i="44"/>
  <c r="N1723" i="44"/>
  <c r="M1723" i="44"/>
  <c r="L1723" i="44"/>
  <c r="K1723" i="44"/>
  <c r="J1723" i="44"/>
  <c r="X1722" i="44"/>
  <c r="W1722" i="44"/>
  <c r="Y1722" i="44" s="1"/>
  <c r="V1722" i="44"/>
  <c r="U1722" i="44"/>
  <c r="Q1722" i="44"/>
  <c r="R1722" i="44" s="1"/>
  <c r="P1722" i="44"/>
  <c r="N1722" i="44"/>
  <c r="M1722" i="44"/>
  <c r="L1722" i="44"/>
  <c r="K1722" i="44"/>
  <c r="J1722" i="44"/>
  <c r="X1721" i="44"/>
  <c r="Y1721" i="44" s="1"/>
  <c r="W1721" i="44"/>
  <c r="V1721" i="44"/>
  <c r="U1721" i="44"/>
  <c r="Q1721" i="44"/>
  <c r="R1721" i="44" s="1"/>
  <c r="P1721" i="44"/>
  <c r="N1721" i="44"/>
  <c r="M1721" i="44"/>
  <c r="L1721" i="44"/>
  <c r="K1721" i="44"/>
  <c r="J1721" i="44"/>
  <c r="X1720" i="44"/>
  <c r="W1720" i="44"/>
  <c r="V1720" i="44"/>
  <c r="Y1720" i="44" s="1"/>
  <c r="U1720" i="44"/>
  <c r="Q1720" i="44"/>
  <c r="R1720" i="44" s="1"/>
  <c r="P1720" i="44"/>
  <c r="N1720" i="44"/>
  <c r="M1720" i="44"/>
  <c r="L1720" i="44"/>
  <c r="K1720" i="44"/>
  <c r="J1720" i="44"/>
  <c r="Y1719" i="44"/>
  <c r="X1719" i="44"/>
  <c r="W1719" i="44"/>
  <c r="V1719" i="44"/>
  <c r="U1719" i="44"/>
  <c r="S1719" i="44"/>
  <c r="Q1719" i="44"/>
  <c r="R1719" i="44" s="1"/>
  <c r="P1719" i="44"/>
  <c r="N1719" i="44"/>
  <c r="M1719" i="44"/>
  <c r="L1719" i="44"/>
  <c r="K1719" i="44"/>
  <c r="J1719" i="44"/>
  <c r="X1718" i="44"/>
  <c r="W1718" i="44"/>
  <c r="Y1718" i="44" s="1"/>
  <c r="V1718" i="44"/>
  <c r="U1718" i="44"/>
  <c r="Q1718" i="44"/>
  <c r="R1718" i="44" s="1"/>
  <c r="P1718" i="44"/>
  <c r="N1718" i="44"/>
  <c r="M1718" i="44"/>
  <c r="L1718" i="44"/>
  <c r="K1718" i="44"/>
  <c r="J1718" i="44"/>
  <c r="X1717" i="44"/>
  <c r="Y1717" i="44" s="1"/>
  <c r="W1717" i="44"/>
  <c r="V1717" i="44"/>
  <c r="U1717" i="44"/>
  <c r="Q1717" i="44"/>
  <c r="R1717" i="44" s="1"/>
  <c r="P1717" i="44"/>
  <c r="N1717" i="44"/>
  <c r="M1717" i="44"/>
  <c r="L1717" i="44"/>
  <c r="K1717" i="44"/>
  <c r="J1717" i="44"/>
  <c r="X1716" i="44"/>
  <c r="W1716" i="44"/>
  <c r="V1716" i="44"/>
  <c r="Y1716" i="44" s="1"/>
  <c r="U1716" i="44"/>
  <c r="R1716" i="44"/>
  <c r="Q1716" i="44"/>
  <c r="P1716" i="44"/>
  <c r="N1716" i="44"/>
  <c r="M1716" i="44"/>
  <c r="L1716" i="44"/>
  <c r="K1716" i="44"/>
  <c r="J1716" i="44"/>
  <c r="X1715" i="44"/>
  <c r="W1715" i="44"/>
  <c r="V1715" i="44"/>
  <c r="Y1715" i="44" s="1"/>
  <c r="U1715" i="44"/>
  <c r="Q1715" i="44"/>
  <c r="R1715" i="44" s="1"/>
  <c r="P1715" i="44"/>
  <c r="N1715" i="44"/>
  <c r="M1715" i="44"/>
  <c r="L1715" i="44"/>
  <c r="K1715" i="44"/>
  <c r="J1715" i="44"/>
  <c r="Y1714" i="44"/>
  <c r="X1714" i="44"/>
  <c r="W1714" i="44"/>
  <c r="V1714" i="44"/>
  <c r="U1714" i="44"/>
  <c r="S1714" i="44"/>
  <c r="R1714" i="44"/>
  <c r="Q1714" i="44"/>
  <c r="P1714" i="44"/>
  <c r="N1714" i="44"/>
  <c r="M1714" i="44"/>
  <c r="L1714" i="44"/>
  <c r="K1714" i="44"/>
  <c r="J1714" i="44"/>
  <c r="X1713" i="44"/>
  <c r="W1713" i="44"/>
  <c r="V1713" i="44"/>
  <c r="Y1713" i="44" s="1"/>
  <c r="U1713" i="44"/>
  <c r="R1713" i="44"/>
  <c r="Q1713" i="44"/>
  <c r="P1713" i="44"/>
  <c r="N1713" i="44"/>
  <c r="M1713" i="44"/>
  <c r="L1713" i="44"/>
  <c r="K1713" i="44"/>
  <c r="J1713" i="44"/>
  <c r="X1712" i="44"/>
  <c r="W1712" i="44"/>
  <c r="Y1712" i="44" s="1"/>
  <c r="V1712" i="44"/>
  <c r="U1712" i="44"/>
  <c r="Q1712" i="44"/>
  <c r="R1712" i="44" s="1"/>
  <c r="P1712" i="44"/>
  <c r="N1712" i="44"/>
  <c r="M1712" i="44"/>
  <c r="L1712" i="44"/>
  <c r="K1712" i="44"/>
  <c r="J1712" i="44"/>
  <c r="Y1711" i="44"/>
  <c r="X1711" i="44"/>
  <c r="W1711" i="44"/>
  <c r="V1711" i="44"/>
  <c r="U1711" i="44"/>
  <c r="Q1711" i="44"/>
  <c r="R1711" i="44" s="1"/>
  <c r="P1711" i="44"/>
  <c r="N1711" i="44"/>
  <c r="M1711" i="44"/>
  <c r="L1711" i="44"/>
  <c r="K1711" i="44"/>
  <c r="J1711" i="44"/>
  <c r="X1710" i="44"/>
  <c r="Y1710" i="44" s="1"/>
  <c r="W1710" i="44"/>
  <c r="V1710" i="44"/>
  <c r="U1710" i="44"/>
  <c r="R1710" i="44"/>
  <c r="Q1710" i="44"/>
  <c r="P1710" i="44"/>
  <c r="N1710" i="44"/>
  <c r="M1710" i="44"/>
  <c r="L1710" i="44"/>
  <c r="K1710" i="44"/>
  <c r="J1710" i="44"/>
  <c r="X1709" i="44"/>
  <c r="W1709" i="44"/>
  <c r="V1709" i="44"/>
  <c r="U1709" i="44"/>
  <c r="Q1709" i="44"/>
  <c r="R1709" i="44" s="1"/>
  <c r="P1709" i="44"/>
  <c r="N1709" i="44"/>
  <c r="M1709" i="44"/>
  <c r="L1709" i="44"/>
  <c r="K1709" i="44"/>
  <c r="J1709" i="44"/>
  <c r="X1708" i="44"/>
  <c r="W1708" i="44"/>
  <c r="V1708" i="44"/>
  <c r="Y1708" i="44" s="1"/>
  <c r="U1708" i="44"/>
  <c r="Q1708" i="44"/>
  <c r="R1708" i="44" s="1"/>
  <c r="P1708" i="44"/>
  <c r="N1708" i="44"/>
  <c r="M1708" i="44"/>
  <c r="L1708" i="44"/>
  <c r="K1708" i="44"/>
  <c r="J1708" i="44"/>
  <c r="X1707" i="44"/>
  <c r="W1707" i="44"/>
  <c r="V1707" i="44"/>
  <c r="Y1707" i="44" s="1"/>
  <c r="U1707" i="44"/>
  <c r="Q1707" i="44"/>
  <c r="R1707" i="44" s="1"/>
  <c r="P1707" i="44"/>
  <c r="N1707" i="44"/>
  <c r="M1707" i="44"/>
  <c r="L1707" i="44"/>
  <c r="K1707" i="44"/>
  <c r="J1707" i="44"/>
  <c r="X1706" i="44"/>
  <c r="W1706" i="44"/>
  <c r="V1706" i="44"/>
  <c r="Y1706" i="44" s="1"/>
  <c r="U1706" i="44"/>
  <c r="Q1706" i="44"/>
  <c r="R1706" i="44" s="1"/>
  <c r="P1706" i="44"/>
  <c r="N1706" i="44"/>
  <c r="M1706" i="44"/>
  <c r="L1706" i="44"/>
  <c r="K1706" i="44"/>
  <c r="J1706" i="44"/>
  <c r="X1705" i="44"/>
  <c r="W1705" i="44"/>
  <c r="V1705" i="44"/>
  <c r="Y1705" i="44" s="1"/>
  <c r="U1705" i="44"/>
  <c r="Q1705" i="44"/>
  <c r="R1705" i="44" s="1"/>
  <c r="P1705" i="44"/>
  <c r="N1705" i="44"/>
  <c r="M1705" i="44"/>
  <c r="L1705" i="44"/>
  <c r="K1705" i="44"/>
  <c r="J1705" i="44"/>
  <c r="X1704" i="44"/>
  <c r="W1704" i="44"/>
  <c r="V1704" i="44"/>
  <c r="Y1704" i="44" s="1"/>
  <c r="U1704" i="44"/>
  <c r="Q1704" i="44"/>
  <c r="R1704" i="44" s="1"/>
  <c r="P1704" i="44"/>
  <c r="N1704" i="44"/>
  <c r="M1704" i="44"/>
  <c r="L1704" i="44"/>
  <c r="K1704" i="44"/>
  <c r="J1704" i="44"/>
  <c r="X1703" i="44"/>
  <c r="W1703" i="44"/>
  <c r="V1703" i="44"/>
  <c r="Y1703" i="44" s="1"/>
  <c r="U1703" i="44"/>
  <c r="Q1703" i="44"/>
  <c r="R1703" i="44" s="1"/>
  <c r="P1703" i="44"/>
  <c r="N1703" i="44"/>
  <c r="M1703" i="44"/>
  <c r="L1703" i="44"/>
  <c r="K1703" i="44"/>
  <c r="J1703" i="44"/>
  <c r="X1702" i="44"/>
  <c r="W1702" i="44"/>
  <c r="V1702" i="44"/>
  <c r="Y1702" i="44" s="1"/>
  <c r="U1702" i="44"/>
  <c r="Q1702" i="44"/>
  <c r="R1702" i="44" s="1"/>
  <c r="P1702" i="44"/>
  <c r="N1702" i="44"/>
  <c r="M1702" i="44"/>
  <c r="L1702" i="44"/>
  <c r="K1702" i="44"/>
  <c r="J1702" i="44"/>
  <c r="X1701" i="44"/>
  <c r="W1701" i="44"/>
  <c r="V1701" i="44"/>
  <c r="Y1701" i="44" s="1"/>
  <c r="U1701" i="44"/>
  <c r="Q1701" i="44"/>
  <c r="R1701" i="44" s="1"/>
  <c r="P1701" i="44"/>
  <c r="N1701" i="44"/>
  <c r="M1701" i="44"/>
  <c r="L1701" i="44"/>
  <c r="K1701" i="44"/>
  <c r="J1701" i="44"/>
  <c r="X1700" i="44"/>
  <c r="W1700" i="44"/>
  <c r="V1700" i="44"/>
  <c r="Y1700" i="44" s="1"/>
  <c r="U1700" i="44"/>
  <c r="Q1700" i="44"/>
  <c r="R1700" i="44" s="1"/>
  <c r="P1700" i="44"/>
  <c r="N1700" i="44"/>
  <c r="M1700" i="44"/>
  <c r="L1700" i="44"/>
  <c r="K1700" i="44"/>
  <c r="J1700" i="44"/>
  <c r="X1699" i="44"/>
  <c r="W1699" i="44"/>
  <c r="V1699" i="44"/>
  <c r="Y1699" i="44" s="1"/>
  <c r="U1699" i="44"/>
  <c r="Q1699" i="44"/>
  <c r="R1699" i="44" s="1"/>
  <c r="P1699" i="44"/>
  <c r="N1699" i="44"/>
  <c r="M1699" i="44"/>
  <c r="L1699" i="44"/>
  <c r="K1699" i="44"/>
  <c r="J1699" i="44"/>
  <c r="X1698" i="44"/>
  <c r="W1698" i="44"/>
  <c r="V1698" i="44"/>
  <c r="Y1698" i="44" s="1"/>
  <c r="U1698" i="44"/>
  <c r="Q1698" i="44"/>
  <c r="R1698" i="44" s="1"/>
  <c r="P1698" i="44"/>
  <c r="N1698" i="44"/>
  <c r="M1698" i="44"/>
  <c r="L1698" i="44"/>
  <c r="K1698" i="44"/>
  <c r="J1698" i="44"/>
  <c r="X1697" i="44"/>
  <c r="W1697" i="44"/>
  <c r="V1697" i="44"/>
  <c r="Y1697" i="44" s="1"/>
  <c r="U1697" i="44"/>
  <c r="Q1697" i="44"/>
  <c r="R1697" i="44" s="1"/>
  <c r="P1697" i="44"/>
  <c r="N1697" i="44"/>
  <c r="M1697" i="44"/>
  <c r="L1697" i="44"/>
  <c r="K1697" i="44"/>
  <c r="J1697" i="44"/>
  <c r="X1696" i="44"/>
  <c r="W1696" i="44"/>
  <c r="V1696" i="44"/>
  <c r="Y1696" i="44" s="1"/>
  <c r="U1696" i="44"/>
  <c r="Q1696" i="44"/>
  <c r="R1696" i="44" s="1"/>
  <c r="P1696" i="44"/>
  <c r="N1696" i="44"/>
  <c r="M1696" i="44"/>
  <c r="L1696" i="44"/>
  <c r="K1696" i="44"/>
  <c r="J1696" i="44"/>
  <c r="X1695" i="44"/>
  <c r="W1695" i="44"/>
  <c r="V1695" i="44"/>
  <c r="Y1695" i="44" s="1"/>
  <c r="U1695" i="44"/>
  <c r="Q1695" i="44"/>
  <c r="R1695" i="44" s="1"/>
  <c r="P1695" i="44"/>
  <c r="N1695" i="44"/>
  <c r="M1695" i="44"/>
  <c r="L1695" i="44"/>
  <c r="K1695" i="44"/>
  <c r="J1695" i="44"/>
  <c r="X1694" i="44"/>
  <c r="W1694" i="44"/>
  <c r="V1694" i="44"/>
  <c r="Y1694" i="44" s="1"/>
  <c r="U1694" i="44"/>
  <c r="Q1694" i="44"/>
  <c r="R1694" i="44" s="1"/>
  <c r="P1694" i="44"/>
  <c r="N1694" i="44"/>
  <c r="M1694" i="44"/>
  <c r="L1694" i="44"/>
  <c r="K1694" i="44"/>
  <c r="J1694" i="44"/>
  <c r="X1693" i="44"/>
  <c r="W1693" i="44"/>
  <c r="V1693" i="44"/>
  <c r="Y1693" i="44" s="1"/>
  <c r="U1693" i="44"/>
  <c r="Q1693" i="44"/>
  <c r="R1693" i="44" s="1"/>
  <c r="P1693" i="44"/>
  <c r="N1693" i="44"/>
  <c r="M1693" i="44"/>
  <c r="L1693" i="44"/>
  <c r="K1693" i="44"/>
  <c r="J1693" i="44"/>
  <c r="X1692" i="44"/>
  <c r="W1692" i="44"/>
  <c r="V1692" i="44"/>
  <c r="Y1692" i="44" s="1"/>
  <c r="U1692" i="44"/>
  <c r="Q1692" i="44"/>
  <c r="R1692" i="44" s="1"/>
  <c r="P1692" i="44"/>
  <c r="N1692" i="44"/>
  <c r="M1692" i="44"/>
  <c r="L1692" i="44"/>
  <c r="K1692" i="44"/>
  <c r="J1692" i="44"/>
  <c r="X1691" i="44"/>
  <c r="W1691" i="44"/>
  <c r="V1691" i="44"/>
  <c r="Y1691" i="44" s="1"/>
  <c r="U1691" i="44"/>
  <c r="Q1691" i="44"/>
  <c r="R1691" i="44" s="1"/>
  <c r="P1691" i="44"/>
  <c r="N1691" i="44"/>
  <c r="M1691" i="44"/>
  <c r="L1691" i="44"/>
  <c r="K1691" i="44"/>
  <c r="J1691" i="44"/>
  <c r="X1690" i="44"/>
  <c r="W1690" i="44"/>
  <c r="V1690" i="44"/>
  <c r="Y1690" i="44" s="1"/>
  <c r="U1690" i="44"/>
  <c r="Q1690" i="44"/>
  <c r="R1690" i="44" s="1"/>
  <c r="P1690" i="44"/>
  <c r="N1690" i="44"/>
  <c r="M1690" i="44"/>
  <c r="L1690" i="44"/>
  <c r="K1690" i="44"/>
  <c r="J1690" i="44"/>
  <c r="X1689" i="44"/>
  <c r="W1689" i="44"/>
  <c r="V1689" i="44"/>
  <c r="Y1689" i="44" s="1"/>
  <c r="U1689" i="44"/>
  <c r="Q1689" i="44"/>
  <c r="R1689" i="44" s="1"/>
  <c r="P1689" i="44"/>
  <c r="N1689" i="44"/>
  <c r="M1689" i="44"/>
  <c r="L1689" i="44"/>
  <c r="K1689" i="44"/>
  <c r="J1689" i="44"/>
  <c r="X1688" i="44"/>
  <c r="W1688" i="44"/>
  <c r="V1688" i="44"/>
  <c r="Y1688" i="44" s="1"/>
  <c r="U1688" i="44"/>
  <c r="Q1688" i="44"/>
  <c r="R1688" i="44" s="1"/>
  <c r="P1688" i="44"/>
  <c r="N1688" i="44"/>
  <c r="M1688" i="44"/>
  <c r="L1688" i="44"/>
  <c r="K1688" i="44"/>
  <c r="J1688" i="44"/>
  <c r="X1687" i="44"/>
  <c r="W1687" i="44"/>
  <c r="Y1687" i="44" s="1"/>
  <c r="V1687" i="44"/>
  <c r="U1687" i="44"/>
  <c r="Q1687" i="44"/>
  <c r="R1687" i="44" s="1"/>
  <c r="P1687" i="44"/>
  <c r="N1687" i="44"/>
  <c r="M1687" i="44"/>
  <c r="L1687" i="44"/>
  <c r="K1687" i="44"/>
  <c r="J1687" i="44"/>
  <c r="X1686" i="44"/>
  <c r="W1686" i="44"/>
  <c r="Y1686" i="44" s="1"/>
  <c r="V1686" i="44"/>
  <c r="U1686" i="44"/>
  <c r="S1686" i="44"/>
  <c r="Q1686" i="44"/>
  <c r="R1686" i="44" s="1"/>
  <c r="P1686" i="44"/>
  <c r="N1686" i="44"/>
  <c r="M1686" i="44"/>
  <c r="L1686" i="44"/>
  <c r="K1686" i="44"/>
  <c r="J1686" i="44"/>
  <c r="X1685" i="44"/>
  <c r="W1685" i="44"/>
  <c r="Y1685" i="44" s="1"/>
  <c r="V1685" i="44"/>
  <c r="U1685" i="44"/>
  <c r="S1685" i="44"/>
  <c r="Q1685" i="44"/>
  <c r="R1685" i="44" s="1"/>
  <c r="P1685" i="44"/>
  <c r="N1685" i="44"/>
  <c r="M1685" i="44"/>
  <c r="L1685" i="44"/>
  <c r="K1685" i="44"/>
  <c r="J1685" i="44"/>
  <c r="X1684" i="44"/>
  <c r="W1684" i="44"/>
  <c r="V1684" i="44"/>
  <c r="Y1684" i="44" s="1"/>
  <c r="U1684" i="44"/>
  <c r="Q1684" i="44"/>
  <c r="R1684" i="44" s="1"/>
  <c r="P1684" i="44"/>
  <c r="N1684" i="44"/>
  <c r="M1684" i="44"/>
  <c r="L1684" i="44"/>
  <c r="K1684" i="44"/>
  <c r="J1684" i="44"/>
  <c r="Y1683" i="44"/>
  <c r="X1683" i="44"/>
  <c r="W1683" i="44"/>
  <c r="V1683" i="44"/>
  <c r="U1683" i="44"/>
  <c r="Q1683" i="44"/>
  <c r="R1683" i="44" s="1"/>
  <c r="P1683" i="44"/>
  <c r="N1683" i="44"/>
  <c r="M1683" i="44"/>
  <c r="L1683" i="44"/>
  <c r="K1683" i="44"/>
  <c r="J1683" i="44"/>
  <c r="X1682" i="44"/>
  <c r="W1682" i="44"/>
  <c r="Y1682" i="44" s="1"/>
  <c r="V1682" i="44"/>
  <c r="U1682" i="44"/>
  <c r="Q1682" i="44"/>
  <c r="R1682" i="44" s="1"/>
  <c r="P1682" i="44"/>
  <c r="N1682" i="44"/>
  <c r="M1682" i="44"/>
  <c r="L1682" i="44"/>
  <c r="K1682" i="44"/>
  <c r="J1682" i="44"/>
  <c r="X1681" i="44"/>
  <c r="W1681" i="44"/>
  <c r="Y1681" i="44" s="1"/>
  <c r="V1681" i="44"/>
  <c r="U1681" i="44"/>
  <c r="S1681" i="44"/>
  <c r="Q1681" i="44"/>
  <c r="R1681" i="44" s="1"/>
  <c r="P1681" i="44"/>
  <c r="N1681" i="44"/>
  <c r="M1681" i="44"/>
  <c r="L1681" i="44"/>
  <c r="K1681" i="44"/>
  <c r="J1681" i="44"/>
  <c r="X1680" i="44"/>
  <c r="W1680" i="44"/>
  <c r="V1680" i="44"/>
  <c r="Y1680" i="44" s="1"/>
  <c r="U1680" i="44"/>
  <c r="Q1680" i="44"/>
  <c r="R1680" i="44" s="1"/>
  <c r="P1680" i="44"/>
  <c r="N1680" i="44"/>
  <c r="M1680" i="44"/>
  <c r="L1680" i="44"/>
  <c r="K1680" i="44"/>
  <c r="J1680" i="44"/>
  <c r="Y1679" i="44"/>
  <c r="X1679" i="44"/>
  <c r="W1679" i="44"/>
  <c r="V1679" i="44"/>
  <c r="U1679" i="44"/>
  <c r="Q1679" i="44"/>
  <c r="R1679" i="44" s="1"/>
  <c r="P1679" i="44"/>
  <c r="N1679" i="44"/>
  <c r="M1679" i="44"/>
  <c r="L1679" i="44"/>
  <c r="K1679" i="44"/>
  <c r="J1679" i="44"/>
  <c r="X1678" i="44"/>
  <c r="W1678" i="44"/>
  <c r="Y1678" i="44" s="1"/>
  <c r="V1678" i="44"/>
  <c r="U1678" i="44"/>
  <c r="Q1678" i="44"/>
  <c r="R1678" i="44" s="1"/>
  <c r="P1678" i="44"/>
  <c r="N1678" i="44"/>
  <c r="M1678" i="44"/>
  <c r="L1678" i="44"/>
  <c r="K1678" i="44"/>
  <c r="J1678" i="44"/>
  <c r="X1677" i="44"/>
  <c r="W1677" i="44"/>
  <c r="Y1677" i="44" s="1"/>
  <c r="V1677" i="44"/>
  <c r="U1677" i="44"/>
  <c r="Q1677" i="44"/>
  <c r="R1677" i="44" s="1"/>
  <c r="P1677" i="44"/>
  <c r="N1677" i="44"/>
  <c r="M1677" i="44"/>
  <c r="L1677" i="44"/>
  <c r="K1677" i="44"/>
  <c r="J1677" i="44"/>
  <c r="X1676" i="44"/>
  <c r="W1676" i="44"/>
  <c r="V1676" i="44"/>
  <c r="Y1676" i="44" s="1"/>
  <c r="U1676" i="44"/>
  <c r="Q1676" i="44"/>
  <c r="R1676" i="44" s="1"/>
  <c r="P1676" i="44"/>
  <c r="N1676" i="44"/>
  <c r="M1676" i="44"/>
  <c r="L1676" i="44"/>
  <c r="K1676" i="44"/>
  <c r="J1676" i="44"/>
  <c r="Y1675" i="44"/>
  <c r="X1675" i="44"/>
  <c r="W1675" i="44"/>
  <c r="V1675" i="44"/>
  <c r="U1675" i="44"/>
  <c r="Q1675" i="44"/>
  <c r="R1675" i="44" s="1"/>
  <c r="P1675" i="44"/>
  <c r="N1675" i="44"/>
  <c r="M1675" i="44"/>
  <c r="L1675" i="44"/>
  <c r="K1675" i="44"/>
  <c r="J1675" i="44"/>
  <c r="X1674" i="44"/>
  <c r="W1674" i="44"/>
  <c r="Y1674" i="44" s="1"/>
  <c r="V1674" i="44"/>
  <c r="U1674" i="44"/>
  <c r="Q1674" i="44"/>
  <c r="R1674" i="44" s="1"/>
  <c r="P1674" i="44"/>
  <c r="N1674" i="44"/>
  <c r="M1674" i="44"/>
  <c r="L1674" i="44"/>
  <c r="K1674" i="44"/>
  <c r="J1674" i="44"/>
  <c r="X1673" i="44"/>
  <c r="W1673" i="44"/>
  <c r="Y1673" i="44" s="1"/>
  <c r="V1673" i="44"/>
  <c r="U1673" i="44"/>
  <c r="Q1673" i="44"/>
  <c r="R1673" i="44" s="1"/>
  <c r="P1673" i="44"/>
  <c r="N1673" i="44"/>
  <c r="M1673" i="44"/>
  <c r="L1673" i="44"/>
  <c r="K1673" i="44"/>
  <c r="J1673" i="44"/>
  <c r="X1672" i="44"/>
  <c r="Y1672" i="44" s="1"/>
  <c r="W1672" i="44"/>
  <c r="V1672" i="44"/>
  <c r="U1672" i="44"/>
  <c r="Q1672" i="44"/>
  <c r="R1672" i="44" s="1"/>
  <c r="P1672" i="44"/>
  <c r="N1672" i="44"/>
  <c r="M1672" i="44"/>
  <c r="L1672" i="44"/>
  <c r="K1672" i="44"/>
  <c r="J1672" i="44"/>
  <c r="Y1671" i="44"/>
  <c r="X1671" i="44"/>
  <c r="W1671" i="44"/>
  <c r="V1671" i="44"/>
  <c r="U1671" i="44"/>
  <c r="Q1671" i="44"/>
  <c r="R1671" i="44" s="1"/>
  <c r="P1671" i="44"/>
  <c r="N1671" i="44"/>
  <c r="M1671" i="44"/>
  <c r="L1671" i="44"/>
  <c r="K1671" i="44"/>
  <c r="J1671" i="44"/>
  <c r="X1670" i="44"/>
  <c r="W1670" i="44"/>
  <c r="Y1670" i="44" s="1"/>
  <c r="V1670" i="44"/>
  <c r="U1670" i="44"/>
  <c r="Q1670" i="44"/>
  <c r="R1670" i="44" s="1"/>
  <c r="P1670" i="44"/>
  <c r="N1670" i="44"/>
  <c r="M1670" i="44"/>
  <c r="L1670" i="44"/>
  <c r="K1670" i="44"/>
  <c r="J1670" i="44"/>
  <c r="X1669" i="44"/>
  <c r="W1669" i="44"/>
  <c r="Y1669" i="44" s="1"/>
  <c r="V1669" i="44"/>
  <c r="U1669" i="44"/>
  <c r="Q1669" i="44"/>
  <c r="R1669" i="44" s="1"/>
  <c r="P1669" i="44"/>
  <c r="N1669" i="44"/>
  <c r="M1669" i="44"/>
  <c r="L1669" i="44"/>
  <c r="K1669" i="44"/>
  <c r="J1669" i="44"/>
  <c r="X1668" i="44"/>
  <c r="W1668" i="44"/>
  <c r="Y1668" i="44" s="1"/>
  <c r="V1668" i="44"/>
  <c r="U1668" i="44"/>
  <c r="Q1668" i="44"/>
  <c r="R1668" i="44" s="1"/>
  <c r="P1668" i="44"/>
  <c r="N1668" i="44"/>
  <c r="M1668" i="44"/>
  <c r="L1668" i="44"/>
  <c r="K1668" i="44"/>
  <c r="J1668" i="44"/>
  <c r="Y1667" i="44"/>
  <c r="X1667" i="44"/>
  <c r="W1667" i="44"/>
  <c r="V1667" i="44"/>
  <c r="U1667" i="44"/>
  <c r="Q1667" i="44"/>
  <c r="R1667" i="44" s="1"/>
  <c r="P1667" i="44"/>
  <c r="N1667" i="44"/>
  <c r="M1667" i="44"/>
  <c r="L1667" i="44"/>
  <c r="K1667" i="44"/>
  <c r="J1667" i="44"/>
  <c r="X1666" i="44"/>
  <c r="W1666" i="44"/>
  <c r="Y1666" i="44" s="1"/>
  <c r="V1666" i="44"/>
  <c r="U1666" i="44"/>
  <c r="Q1666" i="44"/>
  <c r="R1666" i="44" s="1"/>
  <c r="P1666" i="44"/>
  <c r="N1666" i="44"/>
  <c r="M1666" i="44"/>
  <c r="L1666" i="44"/>
  <c r="K1666" i="44"/>
  <c r="J1666" i="44"/>
  <c r="X1665" i="44"/>
  <c r="W1665" i="44"/>
  <c r="Y1665" i="44" s="1"/>
  <c r="V1665" i="44"/>
  <c r="U1665" i="44"/>
  <c r="Q1665" i="44"/>
  <c r="R1665" i="44" s="1"/>
  <c r="P1665" i="44"/>
  <c r="N1665" i="44"/>
  <c r="M1665" i="44"/>
  <c r="L1665" i="44"/>
  <c r="K1665" i="44"/>
  <c r="J1665" i="44"/>
  <c r="X1664" i="44"/>
  <c r="W1664" i="44"/>
  <c r="Y1664" i="44" s="1"/>
  <c r="V1664" i="44"/>
  <c r="U1664" i="44"/>
  <c r="Q1664" i="44"/>
  <c r="R1664" i="44" s="1"/>
  <c r="P1664" i="44"/>
  <c r="N1664" i="44"/>
  <c r="M1664" i="44"/>
  <c r="L1664" i="44"/>
  <c r="K1664" i="44"/>
  <c r="J1664" i="44"/>
  <c r="Y1663" i="44"/>
  <c r="X1663" i="44"/>
  <c r="W1663" i="44"/>
  <c r="V1663" i="44"/>
  <c r="U1663" i="44"/>
  <c r="Q1663" i="44"/>
  <c r="R1663" i="44" s="1"/>
  <c r="P1663" i="44"/>
  <c r="N1663" i="44"/>
  <c r="M1663" i="44"/>
  <c r="L1663" i="44"/>
  <c r="K1663" i="44"/>
  <c r="J1663" i="44"/>
  <c r="X1662" i="44"/>
  <c r="W1662" i="44"/>
  <c r="Y1662" i="44" s="1"/>
  <c r="V1662" i="44"/>
  <c r="U1662" i="44"/>
  <c r="Q1662" i="44"/>
  <c r="R1662" i="44" s="1"/>
  <c r="P1662" i="44"/>
  <c r="N1662" i="44"/>
  <c r="M1662" i="44"/>
  <c r="L1662" i="44"/>
  <c r="K1662" i="44"/>
  <c r="J1662" i="44"/>
  <c r="X1661" i="44"/>
  <c r="W1661" i="44"/>
  <c r="Y1661" i="44" s="1"/>
  <c r="V1661" i="44"/>
  <c r="U1661" i="44"/>
  <c r="Q1661" i="44"/>
  <c r="R1661" i="44" s="1"/>
  <c r="P1661" i="44"/>
  <c r="N1661" i="44"/>
  <c r="M1661" i="44"/>
  <c r="L1661" i="44"/>
  <c r="K1661" i="44"/>
  <c r="J1661" i="44"/>
  <c r="X1660" i="44"/>
  <c r="W1660" i="44"/>
  <c r="Y1660" i="44" s="1"/>
  <c r="V1660" i="44"/>
  <c r="U1660" i="44"/>
  <c r="Q1660" i="44"/>
  <c r="R1660" i="44" s="1"/>
  <c r="P1660" i="44"/>
  <c r="N1660" i="44"/>
  <c r="M1660" i="44"/>
  <c r="L1660" i="44"/>
  <c r="K1660" i="44"/>
  <c r="J1660" i="44"/>
  <c r="Y1659" i="44"/>
  <c r="X1659" i="44"/>
  <c r="W1659" i="44"/>
  <c r="V1659" i="44"/>
  <c r="U1659" i="44"/>
  <c r="Q1659" i="44"/>
  <c r="R1659" i="44" s="1"/>
  <c r="P1659" i="44"/>
  <c r="N1659" i="44"/>
  <c r="M1659" i="44"/>
  <c r="L1659" i="44"/>
  <c r="K1659" i="44"/>
  <c r="J1659" i="44"/>
  <c r="X1658" i="44"/>
  <c r="W1658" i="44"/>
  <c r="Y1658" i="44" s="1"/>
  <c r="V1658" i="44"/>
  <c r="U1658" i="44"/>
  <c r="Q1658" i="44"/>
  <c r="R1658" i="44" s="1"/>
  <c r="P1658" i="44"/>
  <c r="N1658" i="44"/>
  <c r="M1658" i="44"/>
  <c r="L1658" i="44"/>
  <c r="K1658" i="44"/>
  <c r="J1658" i="44"/>
  <c r="X1657" i="44"/>
  <c r="W1657" i="44"/>
  <c r="Y1657" i="44" s="1"/>
  <c r="V1657" i="44"/>
  <c r="U1657" i="44"/>
  <c r="Q1657" i="44"/>
  <c r="R1657" i="44" s="1"/>
  <c r="P1657" i="44"/>
  <c r="N1657" i="44"/>
  <c r="M1657" i="44"/>
  <c r="L1657" i="44"/>
  <c r="K1657" i="44"/>
  <c r="J1657" i="44"/>
  <c r="X1656" i="44"/>
  <c r="W1656" i="44"/>
  <c r="Y1656" i="44" s="1"/>
  <c r="V1656" i="44"/>
  <c r="U1656" i="44"/>
  <c r="Q1656" i="44"/>
  <c r="R1656" i="44" s="1"/>
  <c r="P1656" i="44"/>
  <c r="N1656" i="44"/>
  <c r="M1656" i="44"/>
  <c r="L1656" i="44"/>
  <c r="K1656" i="44"/>
  <c r="J1656" i="44"/>
  <c r="Y1655" i="44"/>
  <c r="X1655" i="44"/>
  <c r="W1655" i="44"/>
  <c r="V1655" i="44"/>
  <c r="U1655" i="44"/>
  <c r="Q1655" i="44"/>
  <c r="R1655" i="44" s="1"/>
  <c r="P1655" i="44"/>
  <c r="N1655" i="44"/>
  <c r="M1655" i="44"/>
  <c r="L1655" i="44"/>
  <c r="K1655" i="44"/>
  <c r="J1655" i="44"/>
  <c r="X1654" i="44"/>
  <c r="W1654" i="44"/>
  <c r="Y1654" i="44" s="1"/>
  <c r="V1654" i="44"/>
  <c r="U1654" i="44"/>
  <c r="Q1654" i="44"/>
  <c r="R1654" i="44" s="1"/>
  <c r="P1654" i="44"/>
  <c r="N1654" i="44"/>
  <c r="M1654" i="44"/>
  <c r="L1654" i="44"/>
  <c r="K1654" i="44"/>
  <c r="J1654" i="44"/>
  <c r="X1653" i="44"/>
  <c r="W1653" i="44"/>
  <c r="Y1653" i="44" s="1"/>
  <c r="V1653" i="44"/>
  <c r="U1653" i="44"/>
  <c r="Q1653" i="44"/>
  <c r="R1653" i="44" s="1"/>
  <c r="P1653" i="44"/>
  <c r="N1653" i="44"/>
  <c r="M1653" i="44"/>
  <c r="L1653" i="44"/>
  <c r="K1653" i="44"/>
  <c r="J1653" i="44"/>
  <c r="X1652" i="44"/>
  <c r="W1652" i="44"/>
  <c r="Y1652" i="44" s="1"/>
  <c r="V1652" i="44"/>
  <c r="U1652" i="44"/>
  <c r="Q1652" i="44"/>
  <c r="R1652" i="44" s="1"/>
  <c r="P1652" i="44"/>
  <c r="N1652" i="44"/>
  <c r="M1652" i="44"/>
  <c r="L1652" i="44"/>
  <c r="K1652" i="44"/>
  <c r="J1652" i="44"/>
  <c r="Y1651" i="44"/>
  <c r="X1651" i="44"/>
  <c r="W1651" i="44"/>
  <c r="V1651" i="44"/>
  <c r="U1651" i="44"/>
  <c r="Q1651" i="44"/>
  <c r="R1651" i="44" s="1"/>
  <c r="P1651" i="44"/>
  <c r="N1651" i="44"/>
  <c r="M1651" i="44"/>
  <c r="L1651" i="44"/>
  <c r="K1651" i="44"/>
  <c r="J1651" i="44"/>
  <c r="X1650" i="44"/>
  <c r="W1650" i="44"/>
  <c r="Y1650" i="44" s="1"/>
  <c r="V1650" i="44"/>
  <c r="U1650" i="44"/>
  <c r="Q1650" i="44"/>
  <c r="R1650" i="44" s="1"/>
  <c r="P1650" i="44"/>
  <c r="N1650" i="44"/>
  <c r="M1650" i="44"/>
  <c r="L1650" i="44"/>
  <c r="K1650" i="44"/>
  <c r="J1650" i="44"/>
  <c r="X1649" i="44"/>
  <c r="W1649" i="44"/>
  <c r="Y1649" i="44" s="1"/>
  <c r="V1649" i="44"/>
  <c r="U1649" i="44"/>
  <c r="Q1649" i="44"/>
  <c r="R1649" i="44" s="1"/>
  <c r="P1649" i="44"/>
  <c r="N1649" i="44"/>
  <c r="M1649" i="44"/>
  <c r="L1649" i="44"/>
  <c r="K1649" i="44"/>
  <c r="J1649" i="44"/>
  <c r="X1648" i="44"/>
  <c r="W1648" i="44"/>
  <c r="Y1648" i="44" s="1"/>
  <c r="V1648" i="44"/>
  <c r="U1648" i="44"/>
  <c r="Q1648" i="44"/>
  <c r="R1648" i="44" s="1"/>
  <c r="P1648" i="44"/>
  <c r="N1648" i="44"/>
  <c r="M1648" i="44"/>
  <c r="L1648" i="44"/>
  <c r="K1648" i="44"/>
  <c r="J1648" i="44"/>
  <c r="Y1647" i="44"/>
  <c r="X1647" i="44"/>
  <c r="W1647" i="44"/>
  <c r="V1647" i="44"/>
  <c r="U1647" i="44"/>
  <c r="Q1647" i="44"/>
  <c r="R1647" i="44" s="1"/>
  <c r="P1647" i="44"/>
  <c r="N1647" i="44"/>
  <c r="M1647" i="44"/>
  <c r="L1647" i="44"/>
  <c r="K1647" i="44"/>
  <c r="J1647" i="44"/>
  <c r="X1646" i="44"/>
  <c r="W1646" i="44"/>
  <c r="Y1646" i="44" s="1"/>
  <c r="V1646" i="44"/>
  <c r="U1646" i="44"/>
  <c r="Q1646" i="44"/>
  <c r="R1646" i="44" s="1"/>
  <c r="P1646" i="44"/>
  <c r="N1646" i="44"/>
  <c r="M1646" i="44"/>
  <c r="L1646" i="44"/>
  <c r="K1646" i="44"/>
  <c r="J1646" i="44"/>
  <c r="X1645" i="44"/>
  <c r="W1645" i="44"/>
  <c r="Y1645" i="44" s="1"/>
  <c r="V1645" i="44"/>
  <c r="U1645" i="44"/>
  <c r="Q1645" i="44"/>
  <c r="R1645" i="44" s="1"/>
  <c r="P1645" i="44"/>
  <c r="N1645" i="44"/>
  <c r="M1645" i="44"/>
  <c r="L1645" i="44"/>
  <c r="K1645" i="44"/>
  <c r="J1645" i="44"/>
  <c r="X1644" i="44"/>
  <c r="W1644" i="44"/>
  <c r="Y1644" i="44" s="1"/>
  <c r="V1644" i="44"/>
  <c r="U1644" i="44"/>
  <c r="Q1644" i="44"/>
  <c r="R1644" i="44" s="1"/>
  <c r="P1644" i="44"/>
  <c r="N1644" i="44"/>
  <c r="M1644" i="44"/>
  <c r="L1644" i="44"/>
  <c r="K1644" i="44"/>
  <c r="J1644" i="44"/>
  <c r="Y1643" i="44"/>
  <c r="X1643" i="44"/>
  <c r="W1643" i="44"/>
  <c r="V1643" i="44"/>
  <c r="U1643" i="44"/>
  <c r="Q1643" i="44"/>
  <c r="R1643" i="44" s="1"/>
  <c r="P1643" i="44"/>
  <c r="N1643" i="44"/>
  <c r="M1643" i="44"/>
  <c r="L1643" i="44"/>
  <c r="K1643" i="44"/>
  <c r="J1643" i="44"/>
  <c r="X1642" i="44"/>
  <c r="W1642" i="44"/>
  <c r="Y1642" i="44" s="1"/>
  <c r="V1642" i="44"/>
  <c r="U1642" i="44"/>
  <c r="Q1642" i="44"/>
  <c r="R1642" i="44" s="1"/>
  <c r="P1642" i="44"/>
  <c r="N1642" i="44"/>
  <c r="M1642" i="44"/>
  <c r="L1642" i="44"/>
  <c r="K1642" i="44"/>
  <c r="J1642" i="44"/>
  <c r="X1641" i="44"/>
  <c r="W1641" i="44"/>
  <c r="Y1641" i="44" s="1"/>
  <c r="V1641" i="44"/>
  <c r="U1641" i="44"/>
  <c r="S1641" i="44"/>
  <c r="Q1641" i="44"/>
  <c r="R1641" i="44" s="1"/>
  <c r="T1641" i="44" s="1"/>
  <c r="P1641" i="44"/>
  <c r="N1641" i="44"/>
  <c r="M1641" i="44"/>
  <c r="L1641" i="44"/>
  <c r="K1641" i="44"/>
  <c r="J1641" i="44"/>
  <c r="X1640" i="44"/>
  <c r="W1640" i="44"/>
  <c r="V1640" i="44"/>
  <c r="Y1640" i="44" s="1"/>
  <c r="U1640" i="44"/>
  <c r="Q1640" i="44"/>
  <c r="R1640" i="44" s="1"/>
  <c r="S1640" i="44" s="1"/>
  <c r="T1640" i="44" s="1"/>
  <c r="P1640" i="44"/>
  <c r="N1640" i="44"/>
  <c r="M1640" i="44"/>
  <c r="L1640" i="44"/>
  <c r="K1640" i="44"/>
  <c r="J1640" i="44"/>
  <c r="X1639" i="44"/>
  <c r="W1639" i="44"/>
  <c r="Y1639" i="44" s="1"/>
  <c r="V1639" i="44"/>
  <c r="U1639" i="44"/>
  <c r="S1639" i="44"/>
  <c r="Q1639" i="44"/>
  <c r="R1639" i="44" s="1"/>
  <c r="T1639" i="44" s="1"/>
  <c r="P1639" i="44"/>
  <c r="N1639" i="44"/>
  <c r="M1639" i="44"/>
  <c r="L1639" i="44"/>
  <c r="K1639" i="44"/>
  <c r="J1639" i="44"/>
  <c r="X1638" i="44"/>
  <c r="W1638" i="44"/>
  <c r="V1638" i="44"/>
  <c r="Y1638" i="44" s="1"/>
  <c r="U1638" i="44"/>
  <c r="Q1638" i="44"/>
  <c r="R1638" i="44" s="1"/>
  <c r="S1638" i="44" s="1"/>
  <c r="P1638" i="44"/>
  <c r="N1638" i="44"/>
  <c r="M1638" i="44"/>
  <c r="L1638" i="44"/>
  <c r="K1638" i="44"/>
  <c r="J1638" i="44"/>
  <c r="Y1637" i="44"/>
  <c r="X1637" i="44"/>
  <c r="W1637" i="44"/>
  <c r="V1637" i="44"/>
  <c r="U1637" i="44"/>
  <c r="Q1637" i="44"/>
  <c r="R1637" i="44" s="1"/>
  <c r="P1637" i="44"/>
  <c r="N1637" i="44"/>
  <c r="M1637" i="44"/>
  <c r="L1637" i="44"/>
  <c r="K1637" i="44"/>
  <c r="J1637" i="44"/>
  <c r="Y1636" i="44"/>
  <c r="X1636" i="44"/>
  <c r="W1636" i="44"/>
  <c r="V1636" i="44"/>
  <c r="U1636" i="44"/>
  <c r="S1636" i="44"/>
  <c r="Q1636" i="44"/>
  <c r="R1636" i="44" s="1"/>
  <c r="P1636" i="44"/>
  <c r="N1636" i="44"/>
  <c r="M1636" i="44"/>
  <c r="L1636" i="44"/>
  <c r="K1636" i="44"/>
  <c r="J1636" i="44"/>
  <c r="Y1635" i="44"/>
  <c r="X1635" i="44"/>
  <c r="W1635" i="44"/>
  <c r="V1635" i="44"/>
  <c r="U1635" i="44"/>
  <c r="Q1635" i="44"/>
  <c r="R1635" i="44" s="1"/>
  <c r="P1635" i="44"/>
  <c r="N1635" i="44"/>
  <c r="M1635" i="44"/>
  <c r="L1635" i="44"/>
  <c r="K1635" i="44"/>
  <c r="J1635" i="44"/>
  <c r="Y1634" i="44"/>
  <c r="X1634" i="44"/>
  <c r="W1634" i="44"/>
  <c r="V1634" i="44"/>
  <c r="U1634" i="44"/>
  <c r="Q1634" i="44"/>
  <c r="R1634" i="44" s="1"/>
  <c r="S1634" i="44" s="1"/>
  <c r="P1634" i="44"/>
  <c r="N1634" i="44"/>
  <c r="M1634" i="44"/>
  <c r="L1634" i="44"/>
  <c r="K1634" i="44"/>
  <c r="J1634" i="44"/>
  <c r="Y1633" i="44"/>
  <c r="X1633" i="44"/>
  <c r="W1633" i="44"/>
  <c r="V1633" i="44"/>
  <c r="U1633" i="44"/>
  <c r="Q1633" i="44"/>
  <c r="R1633" i="44" s="1"/>
  <c r="P1633" i="44"/>
  <c r="N1633" i="44"/>
  <c r="M1633" i="44"/>
  <c r="L1633" i="44"/>
  <c r="K1633" i="44"/>
  <c r="J1633" i="44"/>
  <c r="Y1632" i="44"/>
  <c r="X1632" i="44"/>
  <c r="W1632" i="44"/>
  <c r="V1632" i="44"/>
  <c r="U1632" i="44"/>
  <c r="S1632" i="44"/>
  <c r="Q1632" i="44"/>
  <c r="R1632" i="44" s="1"/>
  <c r="P1632" i="44"/>
  <c r="N1632" i="44"/>
  <c r="M1632" i="44"/>
  <c r="L1632" i="44"/>
  <c r="K1632" i="44"/>
  <c r="J1632" i="44"/>
  <c r="Y1631" i="44"/>
  <c r="X1631" i="44"/>
  <c r="W1631" i="44"/>
  <c r="V1631" i="44"/>
  <c r="U1631" i="44"/>
  <c r="S1631" i="44"/>
  <c r="Q1631" i="44"/>
  <c r="R1631" i="44" s="1"/>
  <c r="P1631" i="44"/>
  <c r="N1631" i="44"/>
  <c r="M1631" i="44"/>
  <c r="L1631" i="44"/>
  <c r="K1631" i="44"/>
  <c r="J1631" i="44"/>
  <c r="Y1630" i="44"/>
  <c r="X1630" i="44"/>
  <c r="W1630" i="44"/>
  <c r="V1630" i="44"/>
  <c r="U1630" i="44"/>
  <c r="Q1630" i="44"/>
  <c r="R1630" i="44" s="1"/>
  <c r="P1630" i="44"/>
  <c r="N1630" i="44"/>
  <c r="M1630" i="44"/>
  <c r="L1630" i="44"/>
  <c r="K1630" i="44"/>
  <c r="J1630" i="44"/>
  <c r="Y1629" i="44"/>
  <c r="X1629" i="44"/>
  <c r="W1629" i="44"/>
  <c r="V1629" i="44"/>
  <c r="U1629" i="44"/>
  <c r="S1629" i="44"/>
  <c r="Q1629" i="44"/>
  <c r="R1629" i="44" s="1"/>
  <c r="P1629" i="44"/>
  <c r="N1629" i="44"/>
  <c r="M1629" i="44"/>
  <c r="L1629" i="44"/>
  <c r="K1629" i="44"/>
  <c r="J1629" i="44"/>
  <c r="Y1628" i="44"/>
  <c r="X1628" i="44"/>
  <c r="W1628" i="44"/>
  <c r="V1628" i="44"/>
  <c r="U1628" i="44"/>
  <c r="Q1628" i="44"/>
  <c r="R1628" i="44" s="1"/>
  <c r="P1628" i="44"/>
  <c r="N1628" i="44"/>
  <c r="M1628" i="44"/>
  <c r="L1628" i="44"/>
  <c r="K1628" i="44"/>
  <c r="J1628" i="44"/>
  <c r="X1627" i="44"/>
  <c r="W1627" i="44"/>
  <c r="Y1627" i="44" s="1"/>
  <c r="V1627" i="44"/>
  <c r="U1627" i="44"/>
  <c r="Q1627" i="44"/>
  <c r="R1627" i="44" s="1"/>
  <c r="P1627" i="44"/>
  <c r="N1627" i="44"/>
  <c r="M1627" i="44"/>
  <c r="L1627" i="44"/>
  <c r="K1627" i="44"/>
  <c r="J1627" i="44"/>
  <c r="Y1626" i="44"/>
  <c r="X1626" i="44"/>
  <c r="W1626" i="44"/>
  <c r="V1626" i="44"/>
  <c r="U1626" i="44"/>
  <c r="Q1626" i="44"/>
  <c r="R1626" i="44" s="1"/>
  <c r="P1626" i="44"/>
  <c r="N1626" i="44"/>
  <c r="M1626" i="44"/>
  <c r="L1626" i="44"/>
  <c r="K1626" i="44"/>
  <c r="J1626" i="44"/>
  <c r="X1625" i="44"/>
  <c r="W1625" i="44"/>
  <c r="Y1625" i="44" s="1"/>
  <c r="V1625" i="44"/>
  <c r="U1625" i="44"/>
  <c r="Q1625" i="44"/>
  <c r="R1625" i="44" s="1"/>
  <c r="P1625" i="44"/>
  <c r="N1625" i="44"/>
  <c r="M1625" i="44"/>
  <c r="L1625" i="44"/>
  <c r="K1625" i="44"/>
  <c r="J1625" i="44"/>
  <c r="Y1624" i="44"/>
  <c r="X1624" i="44"/>
  <c r="W1624" i="44"/>
  <c r="V1624" i="44"/>
  <c r="U1624" i="44"/>
  <c r="Q1624" i="44"/>
  <c r="R1624" i="44" s="1"/>
  <c r="P1624" i="44"/>
  <c r="N1624" i="44"/>
  <c r="M1624" i="44"/>
  <c r="L1624" i="44"/>
  <c r="K1624" i="44"/>
  <c r="J1624" i="44"/>
  <c r="X1623" i="44"/>
  <c r="W1623" i="44"/>
  <c r="Y1623" i="44" s="1"/>
  <c r="V1623" i="44"/>
  <c r="U1623" i="44"/>
  <c r="Q1623" i="44"/>
  <c r="R1623" i="44" s="1"/>
  <c r="P1623" i="44"/>
  <c r="N1623" i="44"/>
  <c r="M1623" i="44"/>
  <c r="L1623" i="44"/>
  <c r="K1623" i="44"/>
  <c r="J1623" i="44"/>
  <c r="Y1622" i="44"/>
  <c r="X1622" i="44"/>
  <c r="W1622" i="44"/>
  <c r="V1622" i="44"/>
  <c r="U1622" i="44"/>
  <c r="Q1622" i="44"/>
  <c r="R1622" i="44" s="1"/>
  <c r="P1622" i="44"/>
  <c r="N1622" i="44"/>
  <c r="M1622" i="44"/>
  <c r="L1622" i="44"/>
  <c r="K1622" i="44"/>
  <c r="J1622" i="44"/>
  <c r="X1621" i="44"/>
  <c r="W1621" i="44"/>
  <c r="Y1621" i="44" s="1"/>
  <c r="V1621" i="44"/>
  <c r="U1621" i="44"/>
  <c r="Q1621" i="44"/>
  <c r="R1621" i="44" s="1"/>
  <c r="P1621" i="44"/>
  <c r="N1621" i="44"/>
  <c r="M1621" i="44"/>
  <c r="L1621" i="44"/>
  <c r="K1621" i="44"/>
  <c r="J1621" i="44"/>
  <c r="Y1620" i="44"/>
  <c r="X1620" i="44"/>
  <c r="W1620" i="44"/>
  <c r="V1620" i="44"/>
  <c r="U1620" i="44"/>
  <c r="Q1620" i="44"/>
  <c r="R1620" i="44" s="1"/>
  <c r="P1620" i="44"/>
  <c r="N1620" i="44"/>
  <c r="M1620" i="44"/>
  <c r="L1620" i="44"/>
  <c r="K1620" i="44"/>
  <c r="J1620" i="44"/>
  <c r="X1619" i="44"/>
  <c r="W1619" i="44"/>
  <c r="Y1619" i="44" s="1"/>
  <c r="V1619" i="44"/>
  <c r="U1619" i="44"/>
  <c r="Q1619" i="44"/>
  <c r="R1619" i="44" s="1"/>
  <c r="P1619" i="44"/>
  <c r="N1619" i="44"/>
  <c r="M1619" i="44"/>
  <c r="L1619" i="44"/>
  <c r="K1619" i="44"/>
  <c r="J1619" i="44"/>
  <c r="Y1618" i="44"/>
  <c r="X1618" i="44"/>
  <c r="W1618" i="44"/>
  <c r="V1618" i="44"/>
  <c r="U1618" i="44"/>
  <c r="Q1618" i="44"/>
  <c r="R1618" i="44" s="1"/>
  <c r="P1618" i="44"/>
  <c r="N1618" i="44"/>
  <c r="M1618" i="44"/>
  <c r="L1618" i="44"/>
  <c r="K1618" i="44"/>
  <c r="J1618" i="44"/>
  <c r="X1617" i="44"/>
  <c r="W1617" i="44"/>
  <c r="Y1617" i="44" s="1"/>
  <c r="V1617" i="44"/>
  <c r="U1617" i="44"/>
  <c r="Q1617" i="44"/>
  <c r="R1617" i="44" s="1"/>
  <c r="P1617" i="44"/>
  <c r="N1617" i="44"/>
  <c r="M1617" i="44"/>
  <c r="L1617" i="44"/>
  <c r="K1617" i="44"/>
  <c r="J1617" i="44"/>
  <c r="Y1616" i="44"/>
  <c r="X1616" i="44"/>
  <c r="W1616" i="44"/>
  <c r="V1616" i="44"/>
  <c r="U1616" i="44"/>
  <c r="Q1616" i="44"/>
  <c r="R1616" i="44" s="1"/>
  <c r="P1616" i="44"/>
  <c r="N1616" i="44"/>
  <c r="M1616" i="44"/>
  <c r="L1616" i="44"/>
  <c r="K1616" i="44"/>
  <c r="J1616" i="44"/>
  <c r="X1615" i="44"/>
  <c r="W1615" i="44"/>
  <c r="Y1615" i="44" s="1"/>
  <c r="V1615" i="44"/>
  <c r="U1615" i="44"/>
  <c r="Q1615" i="44"/>
  <c r="R1615" i="44" s="1"/>
  <c r="P1615" i="44"/>
  <c r="N1615" i="44"/>
  <c r="M1615" i="44"/>
  <c r="L1615" i="44"/>
  <c r="K1615" i="44"/>
  <c r="J1615" i="44"/>
  <c r="Y1614" i="44"/>
  <c r="X1614" i="44"/>
  <c r="W1614" i="44"/>
  <c r="V1614" i="44"/>
  <c r="U1614" i="44"/>
  <c r="Q1614" i="44"/>
  <c r="R1614" i="44" s="1"/>
  <c r="P1614" i="44"/>
  <c r="N1614" i="44"/>
  <c r="M1614" i="44"/>
  <c r="L1614" i="44"/>
  <c r="K1614" i="44"/>
  <c r="J1614" i="44"/>
  <c r="X1613" i="44"/>
  <c r="W1613" i="44"/>
  <c r="Y1613" i="44" s="1"/>
  <c r="V1613" i="44"/>
  <c r="U1613" i="44"/>
  <c r="Q1613" i="44"/>
  <c r="R1613" i="44" s="1"/>
  <c r="P1613" i="44"/>
  <c r="N1613" i="44"/>
  <c r="M1613" i="44"/>
  <c r="L1613" i="44"/>
  <c r="K1613" i="44"/>
  <c r="J1613" i="44"/>
  <c r="Y1612" i="44"/>
  <c r="X1612" i="44"/>
  <c r="W1612" i="44"/>
  <c r="V1612" i="44"/>
  <c r="U1612" i="44"/>
  <c r="Q1612" i="44"/>
  <c r="R1612" i="44" s="1"/>
  <c r="P1612" i="44"/>
  <c r="N1612" i="44"/>
  <c r="M1612" i="44"/>
  <c r="L1612" i="44"/>
  <c r="K1612" i="44"/>
  <c r="J1612" i="44"/>
  <c r="X1611" i="44"/>
  <c r="W1611" i="44"/>
  <c r="Y1611" i="44" s="1"/>
  <c r="V1611" i="44"/>
  <c r="U1611" i="44"/>
  <c r="Q1611" i="44"/>
  <c r="R1611" i="44" s="1"/>
  <c r="P1611" i="44"/>
  <c r="N1611" i="44"/>
  <c r="M1611" i="44"/>
  <c r="L1611" i="44"/>
  <c r="K1611" i="44"/>
  <c r="J1611" i="44"/>
  <c r="Y1610" i="44"/>
  <c r="X1610" i="44"/>
  <c r="W1610" i="44"/>
  <c r="V1610" i="44"/>
  <c r="U1610" i="44"/>
  <c r="Q1610" i="44"/>
  <c r="R1610" i="44" s="1"/>
  <c r="P1610" i="44"/>
  <c r="N1610" i="44"/>
  <c r="M1610" i="44"/>
  <c r="L1610" i="44"/>
  <c r="K1610" i="44"/>
  <c r="J1610" i="44"/>
  <c r="X1609" i="44"/>
  <c r="W1609" i="44"/>
  <c r="Y1609" i="44" s="1"/>
  <c r="V1609" i="44"/>
  <c r="U1609" i="44"/>
  <c r="Q1609" i="44"/>
  <c r="R1609" i="44" s="1"/>
  <c r="P1609" i="44"/>
  <c r="N1609" i="44"/>
  <c r="M1609" i="44"/>
  <c r="L1609" i="44"/>
  <c r="K1609" i="44"/>
  <c r="J1609" i="44"/>
  <c r="Y1608" i="44"/>
  <c r="X1608" i="44"/>
  <c r="W1608" i="44"/>
  <c r="V1608" i="44"/>
  <c r="U1608" i="44"/>
  <c r="Q1608" i="44"/>
  <c r="R1608" i="44" s="1"/>
  <c r="P1608" i="44"/>
  <c r="N1608" i="44"/>
  <c r="M1608" i="44"/>
  <c r="L1608" i="44"/>
  <c r="K1608" i="44"/>
  <c r="J1608" i="44"/>
  <c r="X1607" i="44"/>
  <c r="W1607" i="44"/>
  <c r="Y1607" i="44" s="1"/>
  <c r="V1607" i="44"/>
  <c r="U1607" i="44"/>
  <c r="Q1607" i="44"/>
  <c r="R1607" i="44" s="1"/>
  <c r="P1607" i="44"/>
  <c r="N1607" i="44"/>
  <c r="M1607" i="44"/>
  <c r="L1607" i="44"/>
  <c r="K1607" i="44"/>
  <c r="J1607" i="44"/>
  <c r="Y1606" i="44"/>
  <c r="X1606" i="44"/>
  <c r="W1606" i="44"/>
  <c r="V1606" i="44"/>
  <c r="U1606" i="44"/>
  <c r="Q1606" i="44"/>
  <c r="R1606" i="44" s="1"/>
  <c r="P1606" i="44"/>
  <c r="N1606" i="44"/>
  <c r="M1606" i="44"/>
  <c r="L1606" i="44"/>
  <c r="K1606" i="44"/>
  <c r="J1606" i="44"/>
  <c r="X1605" i="44"/>
  <c r="W1605" i="44"/>
  <c r="Y1605" i="44" s="1"/>
  <c r="V1605" i="44"/>
  <c r="U1605" i="44"/>
  <c r="Q1605" i="44"/>
  <c r="R1605" i="44" s="1"/>
  <c r="P1605" i="44"/>
  <c r="N1605" i="44"/>
  <c r="M1605" i="44"/>
  <c r="L1605" i="44"/>
  <c r="K1605" i="44"/>
  <c r="J1605" i="44"/>
  <c r="Y1604" i="44"/>
  <c r="X1604" i="44"/>
  <c r="W1604" i="44"/>
  <c r="V1604" i="44"/>
  <c r="U1604" i="44"/>
  <c r="Q1604" i="44"/>
  <c r="R1604" i="44" s="1"/>
  <c r="P1604" i="44"/>
  <c r="N1604" i="44"/>
  <c r="M1604" i="44"/>
  <c r="L1604" i="44"/>
  <c r="K1604" i="44"/>
  <c r="J1604" i="44"/>
  <c r="X1603" i="44"/>
  <c r="W1603" i="44"/>
  <c r="Y1603" i="44" s="1"/>
  <c r="V1603" i="44"/>
  <c r="U1603" i="44"/>
  <c r="Q1603" i="44"/>
  <c r="R1603" i="44" s="1"/>
  <c r="P1603" i="44"/>
  <c r="N1603" i="44"/>
  <c r="M1603" i="44"/>
  <c r="L1603" i="44"/>
  <c r="K1603" i="44"/>
  <c r="J1603" i="44"/>
  <c r="Y1602" i="44"/>
  <c r="X1602" i="44"/>
  <c r="W1602" i="44"/>
  <c r="V1602" i="44"/>
  <c r="U1602" i="44"/>
  <c r="Q1602" i="44"/>
  <c r="R1602" i="44" s="1"/>
  <c r="P1602" i="44"/>
  <c r="N1602" i="44"/>
  <c r="M1602" i="44"/>
  <c r="L1602" i="44"/>
  <c r="K1602" i="44"/>
  <c r="J1602" i="44"/>
  <c r="X1601" i="44"/>
  <c r="W1601" i="44"/>
  <c r="Y1601" i="44" s="1"/>
  <c r="V1601" i="44"/>
  <c r="U1601" i="44"/>
  <c r="Q1601" i="44"/>
  <c r="R1601" i="44" s="1"/>
  <c r="P1601" i="44"/>
  <c r="N1601" i="44"/>
  <c r="M1601" i="44"/>
  <c r="L1601" i="44"/>
  <c r="K1601" i="44"/>
  <c r="J1601" i="44"/>
  <c r="Y1600" i="44"/>
  <c r="X1600" i="44"/>
  <c r="W1600" i="44"/>
  <c r="V1600" i="44"/>
  <c r="U1600" i="44"/>
  <c r="Q1600" i="44"/>
  <c r="R1600" i="44" s="1"/>
  <c r="P1600" i="44"/>
  <c r="N1600" i="44"/>
  <c r="M1600" i="44"/>
  <c r="L1600" i="44"/>
  <c r="K1600" i="44"/>
  <c r="J1600" i="44"/>
  <c r="X1599" i="44"/>
  <c r="W1599" i="44"/>
  <c r="Y1599" i="44" s="1"/>
  <c r="V1599" i="44"/>
  <c r="U1599" i="44"/>
  <c r="Q1599" i="44"/>
  <c r="R1599" i="44" s="1"/>
  <c r="P1599" i="44"/>
  <c r="N1599" i="44"/>
  <c r="M1599" i="44"/>
  <c r="L1599" i="44"/>
  <c r="K1599" i="44"/>
  <c r="J1599" i="44"/>
  <c r="Y1598" i="44"/>
  <c r="X1598" i="44"/>
  <c r="W1598" i="44"/>
  <c r="V1598" i="44"/>
  <c r="U1598" i="44"/>
  <c r="Q1598" i="44"/>
  <c r="R1598" i="44" s="1"/>
  <c r="P1598" i="44"/>
  <c r="N1598" i="44"/>
  <c r="M1598" i="44"/>
  <c r="L1598" i="44"/>
  <c r="K1598" i="44"/>
  <c r="J1598" i="44"/>
  <c r="X1597" i="44"/>
  <c r="W1597" i="44"/>
  <c r="Y1597" i="44" s="1"/>
  <c r="V1597" i="44"/>
  <c r="U1597" i="44"/>
  <c r="Q1597" i="44"/>
  <c r="R1597" i="44" s="1"/>
  <c r="P1597" i="44"/>
  <c r="N1597" i="44"/>
  <c r="M1597" i="44"/>
  <c r="L1597" i="44"/>
  <c r="K1597" i="44"/>
  <c r="J1597" i="44"/>
  <c r="Y1596" i="44"/>
  <c r="X1596" i="44"/>
  <c r="W1596" i="44"/>
  <c r="V1596" i="44"/>
  <c r="U1596" i="44"/>
  <c r="Q1596" i="44"/>
  <c r="R1596" i="44" s="1"/>
  <c r="P1596" i="44"/>
  <c r="N1596" i="44"/>
  <c r="M1596" i="44"/>
  <c r="L1596" i="44"/>
  <c r="K1596" i="44"/>
  <c r="J1596" i="44"/>
  <c r="X1595" i="44"/>
  <c r="W1595" i="44"/>
  <c r="Y1595" i="44" s="1"/>
  <c r="V1595" i="44"/>
  <c r="U1595" i="44"/>
  <c r="Q1595" i="44"/>
  <c r="R1595" i="44" s="1"/>
  <c r="P1595" i="44"/>
  <c r="N1595" i="44"/>
  <c r="M1595" i="44"/>
  <c r="L1595" i="44"/>
  <c r="K1595" i="44"/>
  <c r="J1595" i="44"/>
  <c r="Y1594" i="44"/>
  <c r="X1594" i="44"/>
  <c r="W1594" i="44"/>
  <c r="V1594" i="44"/>
  <c r="U1594" i="44"/>
  <c r="Q1594" i="44"/>
  <c r="R1594" i="44" s="1"/>
  <c r="P1594" i="44"/>
  <c r="N1594" i="44"/>
  <c r="M1594" i="44"/>
  <c r="L1594" i="44"/>
  <c r="K1594" i="44"/>
  <c r="J1594" i="44"/>
  <c r="X1593" i="44"/>
  <c r="W1593" i="44"/>
  <c r="Y1593" i="44" s="1"/>
  <c r="V1593" i="44"/>
  <c r="U1593" i="44"/>
  <c r="Q1593" i="44"/>
  <c r="R1593" i="44" s="1"/>
  <c r="P1593" i="44"/>
  <c r="N1593" i="44"/>
  <c r="M1593" i="44"/>
  <c r="L1593" i="44"/>
  <c r="K1593" i="44"/>
  <c r="J1593" i="44"/>
  <c r="Y1592" i="44"/>
  <c r="X1592" i="44"/>
  <c r="W1592" i="44"/>
  <c r="V1592" i="44"/>
  <c r="U1592" i="44"/>
  <c r="Q1592" i="44"/>
  <c r="R1592" i="44" s="1"/>
  <c r="P1592" i="44"/>
  <c r="N1592" i="44"/>
  <c r="M1592" i="44"/>
  <c r="L1592" i="44"/>
  <c r="K1592" i="44"/>
  <c r="J1592" i="44"/>
  <c r="X1591" i="44"/>
  <c r="W1591" i="44"/>
  <c r="Y1591" i="44" s="1"/>
  <c r="V1591" i="44"/>
  <c r="U1591" i="44"/>
  <c r="Q1591" i="44"/>
  <c r="R1591" i="44" s="1"/>
  <c r="P1591" i="44"/>
  <c r="N1591" i="44"/>
  <c r="M1591" i="44"/>
  <c r="L1591" i="44"/>
  <c r="K1591" i="44"/>
  <c r="J1591" i="44"/>
  <c r="Y1590" i="44"/>
  <c r="X1590" i="44"/>
  <c r="W1590" i="44"/>
  <c r="V1590" i="44"/>
  <c r="U1590" i="44"/>
  <c r="Q1590" i="44"/>
  <c r="R1590" i="44" s="1"/>
  <c r="P1590" i="44"/>
  <c r="N1590" i="44"/>
  <c r="M1590" i="44"/>
  <c r="L1590" i="44"/>
  <c r="K1590" i="44"/>
  <c r="J1590" i="44"/>
  <c r="X1589" i="44"/>
  <c r="W1589" i="44"/>
  <c r="Y1589" i="44" s="1"/>
  <c r="V1589" i="44"/>
  <c r="U1589" i="44"/>
  <c r="Q1589" i="44"/>
  <c r="R1589" i="44" s="1"/>
  <c r="P1589" i="44"/>
  <c r="N1589" i="44"/>
  <c r="M1589" i="44"/>
  <c r="L1589" i="44"/>
  <c r="K1589" i="44"/>
  <c r="J1589" i="44"/>
  <c r="Y1588" i="44"/>
  <c r="X1588" i="44"/>
  <c r="W1588" i="44"/>
  <c r="V1588" i="44"/>
  <c r="U1588" i="44"/>
  <c r="Q1588" i="44"/>
  <c r="R1588" i="44" s="1"/>
  <c r="P1588" i="44"/>
  <c r="N1588" i="44"/>
  <c r="M1588" i="44"/>
  <c r="L1588" i="44"/>
  <c r="K1588" i="44"/>
  <c r="J1588" i="44"/>
  <c r="X1587" i="44"/>
  <c r="W1587" i="44"/>
  <c r="Y1587" i="44" s="1"/>
  <c r="V1587" i="44"/>
  <c r="U1587" i="44"/>
  <c r="Q1587" i="44"/>
  <c r="R1587" i="44" s="1"/>
  <c r="P1587" i="44"/>
  <c r="N1587" i="44"/>
  <c r="M1587" i="44"/>
  <c r="L1587" i="44"/>
  <c r="K1587" i="44"/>
  <c r="J1587" i="44"/>
  <c r="Y1586" i="44"/>
  <c r="X1586" i="44"/>
  <c r="W1586" i="44"/>
  <c r="V1586" i="44"/>
  <c r="U1586" i="44"/>
  <c r="Q1586" i="44"/>
  <c r="R1586" i="44" s="1"/>
  <c r="P1586" i="44"/>
  <c r="N1586" i="44"/>
  <c r="M1586" i="44"/>
  <c r="L1586" i="44"/>
  <c r="K1586" i="44"/>
  <c r="J1586" i="44"/>
  <c r="X1585" i="44"/>
  <c r="W1585" i="44"/>
  <c r="Y1585" i="44" s="1"/>
  <c r="V1585" i="44"/>
  <c r="U1585" i="44"/>
  <c r="Q1585" i="44"/>
  <c r="R1585" i="44" s="1"/>
  <c r="P1585" i="44"/>
  <c r="N1585" i="44"/>
  <c r="M1585" i="44"/>
  <c r="L1585" i="44"/>
  <c r="K1585" i="44"/>
  <c r="J1585" i="44"/>
  <c r="Y1584" i="44"/>
  <c r="X1584" i="44"/>
  <c r="W1584" i="44"/>
  <c r="V1584" i="44"/>
  <c r="U1584" i="44"/>
  <c r="Q1584" i="44"/>
  <c r="R1584" i="44" s="1"/>
  <c r="P1584" i="44"/>
  <c r="N1584" i="44"/>
  <c r="M1584" i="44"/>
  <c r="L1584" i="44"/>
  <c r="K1584" i="44"/>
  <c r="J1584" i="44"/>
  <c r="X1583" i="44"/>
  <c r="W1583" i="44"/>
  <c r="Y1583" i="44" s="1"/>
  <c r="V1583" i="44"/>
  <c r="U1583" i="44"/>
  <c r="S1583" i="44"/>
  <c r="T1583" i="44" s="1"/>
  <c r="Q1583" i="44"/>
  <c r="R1583" i="44" s="1"/>
  <c r="P1583" i="44"/>
  <c r="N1583" i="44"/>
  <c r="M1583" i="44"/>
  <c r="L1583" i="44"/>
  <c r="K1583" i="44"/>
  <c r="J1583" i="44"/>
  <c r="X1582" i="44"/>
  <c r="W1582" i="44"/>
  <c r="V1582" i="44"/>
  <c r="Y1582" i="44" s="1"/>
  <c r="U1582" i="44"/>
  <c r="Q1582" i="44"/>
  <c r="R1582" i="44" s="1"/>
  <c r="P1582" i="44"/>
  <c r="N1582" i="44"/>
  <c r="M1582" i="44"/>
  <c r="L1582" i="44"/>
  <c r="K1582" i="44"/>
  <c r="J1582" i="44"/>
  <c r="Y1581" i="44"/>
  <c r="X1581" i="44"/>
  <c r="W1581" i="44"/>
  <c r="V1581" i="44"/>
  <c r="U1581" i="44"/>
  <c r="S1581" i="44"/>
  <c r="Q1581" i="44"/>
  <c r="R1581" i="44" s="1"/>
  <c r="T1581" i="44" s="1"/>
  <c r="P1581" i="44"/>
  <c r="N1581" i="44"/>
  <c r="M1581" i="44"/>
  <c r="L1581" i="44"/>
  <c r="K1581" i="44"/>
  <c r="J1581" i="44"/>
  <c r="X1580" i="44"/>
  <c r="W1580" i="44"/>
  <c r="V1580" i="44"/>
  <c r="Y1580" i="44" s="1"/>
  <c r="U1580" i="44"/>
  <c r="Q1580" i="44"/>
  <c r="R1580" i="44" s="1"/>
  <c r="S1580" i="44" s="1"/>
  <c r="T1580" i="44" s="1"/>
  <c r="P1580" i="44"/>
  <c r="N1580" i="44"/>
  <c r="M1580" i="44"/>
  <c r="L1580" i="44"/>
  <c r="K1580" i="44"/>
  <c r="J1580" i="44"/>
  <c r="X1579" i="44"/>
  <c r="W1579" i="44"/>
  <c r="Y1579" i="44" s="1"/>
  <c r="V1579" i="44"/>
  <c r="U1579" i="44"/>
  <c r="S1579" i="44"/>
  <c r="T1579" i="44" s="1"/>
  <c r="Q1579" i="44"/>
  <c r="R1579" i="44" s="1"/>
  <c r="P1579" i="44"/>
  <c r="N1579" i="44"/>
  <c r="M1579" i="44"/>
  <c r="L1579" i="44"/>
  <c r="K1579" i="44"/>
  <c r="J1579" i="44"/>
  <c r="X1578" i="44"/>
  <c r="W1578" i="44"/>
  <c r="V1578" i="44"/>
  <c r="Y1578" i="44" s="1"/>
  <c r="U1578" i="44"/>
  <c r="Q1578" i="44"/>
  <c r="R1578" i="44" s="1"/>
  <c r="S1578" i="44" s="1"/>
  <c r="P1578" i="44"/>
  <c r="N1578" i="44"/>
  <c r="M1578" i="44"/>
  <c r="L1578" i="44"/>
  <c r="K1578" i="44"/>
  <c r="J1578" i="44"/>
  <c r="Y1577" i="44"/>
  <c r="X1577" i="44"/>
  <c r="W1577" i="44"/>
  <c r="V1577" i="44"/>
  <c r="U1577" i="44"/>
  <c r="S1577" i="44"/>
  <c r="Q1577" i="44"/>
  <c r="R1577" i="44" s="1"/>
  <c r="T1577" i="44" s="1"/>
  <c r="P1577" i="44"/>
  <c r="N1577" i="44"/>
  <c r="M1577" i="44"/>
  <c r="L1577" i="44"/>
  <c r="K1577" i="44"/>
  <c r="J1577" i="44"/>
  <c r="X1576" i="44"/>
  <c r="W1576" i="44"/>
  <c r="V1576" i="44"/>
  <c r="Y1576" i="44" s="1"/>
  <c r="U1576" i="44"/>
  <c r="Q1576" i="44"/>
  <c r="R1576" i="44" s="1"/>
  <c r="S1576" i="44" s="1"/>
  <c r="T1576" i="44" s="1"/>
  <c r="P1576" i="44"/>
  <c r="N1576" i="44"/>
  <c r="M1576" i="44"/>
  <c r="L1576" i="44"/>
  <c r="K1576" i="44"/>
  <c r="J1576" i="44"/>
  <c r="X1575" i="44"/>
  <c r="W1575" i="44"/>
  <c r="Y1575" i="44" s="1"/>
  <c r="V1575" i="44"/>
  <c r="U1575" i="44"/>
  <c r="S1575" i="44"/>
  <c r="T1575" i="44" s="1"/>
  <c r="Q1575" i="44"/>
  <c r="R1575" i="44" s="1"/>
  <c r="P1575" i="44"/>
  <c r="N1575" i="44"/>
  <c r="M1575" i="44"/>
  <c r="L1575" i="44"/>
  <c r="K1575" i="44"/>
  <c r="J1575" i="44"/>
  <c r="X1574" i="44"/>
  <c r="W1574" i="44"/>
  <c r="V1574" i="44"/>
  <c r="Y1574" i="44" s="1"/>
  <c r="U1574" i="44"/>
  <c r="Q1574" i="44"/>
  <c r="R1574" i="44" s="1"/>
  <c r="P1574" i="44"/>
  <c r="N1574" i="44"/>
  <c r="M1574" i="44"/>
  <c r="L1574" i="44"/>
  <c r="K1574" i="44"/>
  <c r="J1574" i="44"/>
  <c r="Y1573" i="44"/>
  <c r="X1573" i="44"/>
  <c r="W1573" i="44"/>
  <c r="V1573" i="44"/>
  <c r="U1573" i="44"/>
  <c r="S1573" i="44"/>
  <c r="Q1573" i="44"/>
  <c r="R1573" i="44" s="1"/>
  <c r="T1573" i="44" s="1"/>
  <c r="P1573" i="44"/>
  <c r="N1573" i="44"/>
  <c r="M1573" i="44"/>
  <c r="L1573" i="44"/>
  <c r="K1573" i="44"/>
  <c r="J1573" i="44"/>
  <c r="X1572" i="44"/>
  <c r="W1572" i="44"/>
  <c r="V1572" i="44"/>
  <c r="Y1572" i="44" s="1"/>
  <c r="U1572" i="44"/>
  <c r="Q1572" i="44"/>
  <c r="R1572" i="44" s="1"/>
  <c r="S1572" i="44" s="1"/>
  <c r="T1572" i="44" s="1"/>
  <c r="P1572" i="44"/>
  <c r="N1572" i="44"/>
  <c r="M1572" i="44"/>
  <c r="L1572" i="44"/>
  <c r="K1572" i="44"/>
  <c r="J1572" i="44"/>
  <c r="X1571" i="44"/>
  <c r="W1571" i="44"/>
  <c r="Y1571" i="44" s="1"/>
  <c r="V1571" i="44"/>
  <c r="U1571" i="44"/>
  <c r="S1571" i="44"/>
  <c r="T1571" i="44" s="1"/>
  <c r="Q1571" i="44"/>
  <c r="R1571" i="44" s="1"/>
  <c r="P1571" i="44"/>
  <c r="N1571" i="44"/>
  <c r="M1571" i="44"/>
  <c r="L1571" i="44"/>
  <c r="K1571" i="44"/>
  <c r="J1571" i="44"/>
  <c r="X1570" i="44"/>
  <c r="W1570" i="44"/>
  <c r="V1570" i="44"/>
  <c r="Y1570" i="44" s="1"/>
  <c r="U1570" i="44"/>
  <c r="Q1570" i="44"/>
  <c r="R1570" i="44" s="1"/>
  <c r="S1570" i="44" s="1"/>
  <c r="P1570" i="44"/>
  <c r="N1570" i="44"/>
  <c r="M1570" i="44"/>
  <c r="L1570" i="44"/>
  <c r="K1570" i="44"/>
  <c r="J1570" i="44"/>
  <c r="Y1569" i="44"/>
  <c r="X1569" i="44"/>
  <c r="W1569" i="44"/>
  <c r="V1569" i="44"/>
  <c r="U1569" i="44"/>
  <c r="S1569" i="44"/>
  <c r="Q1569" i="44"/>
  <c r="R1569" i="44" s="1"/>
  <c r="T1569" i="44" s="1"/>
  <c r="P1569" i="44"/>
  <c r="N1569" i="44"/>
  <c r="M1569" i="44"/>
  <c r="L1569" i="44"/>
  <c r="K1569" i="44"/>
  <c r="J1569" i="44"/>
  <c r="X1568" i="44"/>
  <c r="W1568" i="44"/>
  <c r="V1568" i="44"/>
  <c r="Y1568" i="44" s="1"/>
  <c r="U1568" i="44"/>
  <c r="Q1568" i="44"/>
  <c r="R1568" i="44" s="1"/>
  <c r="S1568" i="44" s="1"/>
  <c r="T1568" i="44" s="1"/>
  <c r="P1568" i="44"/>
  <c r="N1568" i="44"/>
  <c r="M1568" i="44"/>
  <c r="L1568" i="44"/>
  <c r="K1568" i="44"/>
  <c r="J1568" i="44"/>
  <c r="X1567" i="44"/>
  <c r="W1567" i="44"/>
  <c r="Y1567" i="44" s="1"/>
  <c r="V1567" i="44"/>
  <c r="U1567" i="44"/>
  <c r="S1567" i="44"/>
  <c r="T1567" i="44" s="1"/>
  <c r="Q1567" i="44"/>
  <c r="R1567" i="44" s="1"/>
  <c r="P1567" i="44"/>
  <c r="N1567" i="44"/>
  <c r="M1567" i="44"/>
  <c r="L1567" i="44"/>
  <c r="K1567" i="44"/>
  <c r="J1567" i="44"/>
  <c r="X1566" i="44"/>
  <c r="W1566" i="44"/>
  <c r="V1566" i="44"/>
  <c r="Y1566" i="44" s="1"/>
  <c r="U1566" i="44"/>
  <c r="R1566" i="44"/>
  <c r="Q1566" i="44"/>
  <c r="P1566" i="44"/>
  <c r="N1566" i="44"/>
  <c r="M1566" i="44"/>
  <c r="L1566" i="44"/>
  <c r="K1566" i="44"/>
  <c r="J1566" i="44"/>
  <c r="X1565" i="44"/>
  <c r="W1565" i="44"/>
  <c r="V1565" i="44"/>
  <c r="Y1565" i="44" s="1"/>
  <c r="U1565" i="44"/>
  <c r="R1565" i="44"/>
  <c r="Q1565" i="44"/>
  <c r="P1565" i="44"/>
  <c r="N1565" i="44"/>
  <c r="M1565" i="44"/>
  <c r="L1565" i="44"/>
  <c r="K1565" i="44"/>
  <c r="J1565" i="44"/>
  <c r="X1564" i="44"/>
  <c r="W1564" i="44"/>
  <c r="V1564" i="44"/>
  <c r="Y1564" i="44" s="1"/>
  <c r="U1564" i="44"/>
  <c r="R1564" i="44"/>
  <c r="Q1564" i="44"/>
  <c r="P1564" i="44"/>
  <c r="N1564" i="44"/>
  <c r="M1564" i="44"/>
  <c r="L1564" i="44"/>
  <c r="K1564" i="44"/>
  <c r="J1564" i="44"/>
  <c r="X1563" i="44"/>
  <c r="W1563" i="44"/>
  <c r="V1563" i="44"/>
  <c r="Y1563" i="44" s="1"/>
  <c r="U1563" i="44"/>
  <c r="R1563" i="44"/>
  <c r="Q1563" i="44"/>
  <c r="P1563" i="44"/>
  <c r="N1563" i="44"/>
  <c r="M1563" i="44"/>
  <c r="L1563" i="44"/>
  <c r="K1563" i="44"/>
  <c r="J1563" i="44"/>
  <c r="X1562" i="44"/>
  <c r="W1562" i="44"/>
  <c r="V1562" i="44"/>
  <c r="Y1562" i="44" s="1"/>
  <c r="U1562" i="44"/>
  <c r="R1562" i="44"/>
  <c r="Q1562" i="44"/>
  <c r="P1562" i="44"/>
  <c r="N1562" i="44"/>
  <c r="M1562" i="44"/>
  <c r="L1562" i="44"/>
  <c r="K1562" i="44"/>
  <c r="J1562" i="44"/>
  <c r="X1561" i="44"/>
  <c r="W1561" i="44"/>
  <c r="V1561" i="44"/>
  <c r="Y1561" i="44" s="1"/>
  <c r="U1561" i="44"/>
  <c r="R1561" i="44"/>
  <c r="Q1561" i="44"/>
  <c r="P1561" i="44"/>
  <c r="N1561" i="44"/>
  <c r="M1561" i="44"/>
  <c r="L1561" i="44"/>
  <c r="K1561" i="44"/>
  <c r="J1561" i="44"/>
  <c r="X1560" i="44"/>
  <c r="W1560" i="44"/>
  <c r="V1560" i="44"/>
  <c r="Y1560" i="44" s="1"/>
  <c r="U1560" i="44"/>
  <c r="R1560" i="44"/>
  <c r="Q1560" i="44"/>
  <c r="P1560" i="44"/>
  <c r="N1560" i="44"/>
  <c r="M1560" i="44"/>
  <c r="L1560" i="44"/>
  <c r="K1560" i="44"/>
  <c r="J1560" i="44"/>
  <c r="X1559" i="44"/>
  <c r="W1559" i="44"/>
  <c r="V1559" i="44"/>
  <c r="Y1559" i="44" s="1"/>
  <c r="U1559" i="44"/>
  <c r="R1559" i="44"/>
  <c r="Q1559" i="44"/>
  <c r="P1559" i="44"/>
  <c r="N1559" i="44"/>
  <c r="M1559" i="44"/>
  <c r="L1559" i="44"/>
  <c r="K1559" i="44"/>
  <c r="J1559" i="44"/>
  <c r="X1558" i="44"/>
  <c r="W1558" i="44"/>
  <c r="V1558" i="44"/>
  <c r="Y1558" i="44" s="1"/>
  <c r="U1558" i="44"/>
  <c r="R1558" i="44"/>
  <c r="Q1558" i="44"/>
  <c r="P1558" i="44"/>
  <c r="N1558" i="44"/>
  <c r="M1558" i="44"/>
  <c r="L1558" i="44"/>
  <c r="K1558" i="44"/>
  <c r="J1558" i="44"/>
  <c r="X1557" i="44"/>
  <c r="W1557" i="44"/>
  <c r="V1557" i="44"/>
  <c r="Y1557" i="44" s="1"/>
  <c r="U1557" i="44"/>
  <c r="R1557" i="44"/>
  <c r="Q1557" i="44"/>
  <c r="P1557" i="44"/>
  <c r="N1557" i="44"/>
  <c r="M1557" i="44"/>
  <c r="L1557" i="44"/>
  <c r="K1557" i="44"/>
  <c r="J1557" i="44"/>
  <c r="X1556" i="44"/>
  <c r="W1556" i="44"/>
  <c r="V1556" i="44"/>
  <c r="Y1556" i="44" s="1"/>
  <c r="U1556" i="44"/>
  <c r="R1556" i="44"/>
  <c r="Q1556" i="44"/>
  <c r="P1556" i="44"/>
  <c r="N1556" i="44"/>
  <c r="M1556" i="44"/>
  <c r="L1556" i="44"/>
  <c r="K1556" i="44"/>
  <c r="J1556" i="44"/>
  <c r="X1555" i="44"/>
  <c r="W1555" i="44"/>
  <c r="V1555" i="44"/>
  <c r="Y1555" i="44" s="1"/>
  <c r="U1555" i="44"/>
  <c r="R1555" i="44"/>
  <c r="Q1555" i="44"/>
  <c r="P1555" i="44"/>
  <c r="N1555" i="44"/>
  <c r="M1555" i="44"/>
  <c r="L1555" i="44"/>
  <c r="K1555" i="44"/>
  <c r="J1555" i="44"/>
  <c r="X1554" i="44"/>
  <c r="W1554" i="44"/>
  <c r="V1554" i="44"/>
  <c r="Y1554" i="44" s="1"/>
  <c r="U1554" i="44"/>
  <c r="R1554" i="44"/>
  <c r="Q1554" i="44"/>
  <c r="P1554" i="44"/>
  <c r="N1554" i="44"/>
  <c r="M1554" i="44"/>
  <c r="L1554" i="44"/>
  <c r="K1554" i="44"/>
  <c r="J1554" i="44"/>
  <c r="X1553" i="44"/>
  <c r="W1553" i="44"/>
  <c r="V1553" i="44"/>
  <c r="Y1553" i="44" s="1"/>
  <c r="U1553" i="44"/>
  <c r="R1553" i="44"/>
  <c r="Q1553" i="44"/>
  <c r="P1553" i="44"/>
  <c r="N1553" i="44"/>
  <c r="M1553" i="44"/>
  <c r="L1553" i="44"/>
  <c r="K1553" i="44"/>
  <c r="J1553" i="44"/>
  <c r="X1552" i="44"/>
  <c r="W1552" i="44"/>
  <c r="V1552" i="44"/>
  <c r="Y1552" i="44" s="1"/>
  <c r="U1552" i="44"/>
  <c r="R1552" i="44"/>
  <c r="Q1552" i="44"/>
  <c r="P1552" i="44"/>
  <c r="N1552" i="44"/>
  <c r="M1552" i="44"/>
  <c r="L1552" i="44"/>
  <c r="K1552" i="44"/>
  <c r="J1552" i="44"/>
  <c r="X1551" i="44"/>
  <c r="W1551" i="44"/>
  <c r="V1551" i="44"/>
  <c r="Y1551" i="44" s="1"/>
  <c r="U1551" i="44"/>
  <c r="R1551" i="44"/>
  <c r="Q1551" i="44"/>
  <c r="P1551" i="44"/>
  <c r="N1551" i="44"/>
  <c r="M1551" i="44"/>
  <c r="L1551" i="44"/>
  <c r="K1551" i="44"/>
  <c r="J1551" i="44"/>
  <c r="X1550" i="44"/>
  <c r="W1550" i="44"/>
  <c r="V1550" i="44"/>
  <c r="Y1550" i="44" s="1"/>
  <c r="U1550" i="44"/>
  <c r="R1550" i="44"/>
  <c r="Q1550" i="44"/>
  <c r="P1550" i="44"/>
  <c r="N1550" i="44"/>
  <c r="M1550" i="44"/>
  <c r="L1550" i="44"/>
  <c r="K1550" i="44"/>
  <c r="J1550" i="44"/>
  <c r="X1549" i="44"/>
  <c r="W1549" i="44"/>
  <c r="V1549" i="44"/>
  <c r="Y1549" i="44" s="1"/>
  <c r="U1549" i="44"/>
  <c r="R1549" i="44"/>
  <c r="Q1549" i="44"/>
  <c r="P1549" i="44"/>
  <c r="N1549" i="44"/>
  <c r="M1549" i="44"/>
  <c r="L1549" i="44"/>
  <c r="K1549" i="44"/>
  <c r="J1549" i="44"/>
  <c r="X1548" i="44"/>
  <c r="W1548" i="44"/>
  <c r="V1548" i="44"/>
  <c r="Y1548" i="44" s="1"/>
  <c r="U1548" i="44"/>
  <c r="R1548" i="44"/>
  <c r="Q1548" i="44"/>
  <c r="P1548" i="44"/>
  <c r="N1548" i="44"/>
  <c r="M1548" i="44"/>
  <c r="L1548" i="44"/>
  <c r="K1548" i="44"/>
  <c r="J1548" i="44"/>
  <c r="X1547" i="44"/>
  <c r="W1547" i="44"/>
  <c r="V1547" i="44"/>
  <c r="Y1547" i="44" s="1"/>
  <c r="U1547" i="44"/>
  <c r="R1547" i="44"/>
  <c r="Q1547" i="44"/>
  <c r="P1547" i="44"/>
  <c r="N1547" i="44"/>
  <c r="M1547" i="44"/>
  <c r="L1547" i="44"/>
  <c r="K1547" i="44"/>
  <c r="J1547" i="44"/>
  <c r="X1546" i="44"/>
  <c r="W1546" i="44"/>
  <c r="V1546" i="44"/>
  <c r="Y1546" i="44" s="1"/>
  <c r="U1546" i="44"/>
  <c r="R1546" i="44"/>
  <c r="Q1546" i="44"/>
  <c r="P1546" i="44"/>
  <c r="N1546" i="44"/>
  <c r="M1546" i="44"/>
  <c r="L1546" i="44"/>
  <c r="K1546" i="44"/>
  <c r="J1546" i="44"/>
  <c r="X1545" i="44"/>
  <c r="W1545" i="44"/>
  <c r="V1545" i="44"/>
  <c r="Y1545" i="44" s="1"/>
  <c r="U1545" i="44"/>
  <c r="R1545" i="44"/>
  <c r="Q1545" i="44"/>
  <c r="P1545" i="44"/>
  <c r="N1545" i="44"/>
  <c r="M1545" i="44"/>
  <c r="L1545" i="44"/>
  <c r="K1545" i="44"/>
  <c r="J1545" i="44"/>
  <c r="X1544" i="44"/>
  <c r="W1544" i="44"/>
  <c r="V1544" i="44"/>
  <c r="Y1544" i="44" s="1"/>
  <c r="U1544" i="44"/>
  <c r="R1544" i="44"/>
  <c r="Q1544" i="44"/>
  <c r="P1544" i="44"/>
  <c r="N1544" i="44"/>
  <c r="M1544" i="44"/>
  <c r="L1544" i="44"/>
  <c r="K1544" i="44"/>
  <c r="J1544" i="44"/>
  <c r="X1543" i="44"/>
  <c r="W1543" i="44"/>
  <c r="V1543" i="44"/>
  <c r="U1543" i="44"/>
  <c r="R1543" i="44"/>
  <c r="Q1543" i="44"/>
  <c r="P1543" i="44"/>
  <c r="N1543" i="44"/>
  <c r="M1543" i="44"/>
  <c r="L1543" i="44"/>
  <c r="K1543" i="44"/>
  <c r="J1543" i="44"/>
  <c r="X1542" i="44"/>
  <c r="W1542" i="44"/>
  <c r="V1542" i="44"/>
  <c r="U1542" i="44"/>
  <c r="R1542" i="44"/>
  <c r="Q1542" i="44"/>
  <c r="P1542" i="44"/>
  <c r="N1542" i="44"/>
  <c r="M1542" i="44"/>
  <c r="L1542" i="44"/>
  <c r="K1542" i="44"/>
  <c r="J1542" i="44"/>
  <c r="X1541" i="44"/>
  <c r="W1541" i="44"/>
  <c r="V1541" i="44"/>
  <c r="U1541" i="44"/>
  <c r="R1541" i="44"/>
  <c r="Q1541" i="44"/>
  <c r="P1541" i="44"/>
  <c r="N1541" i="44"/>
  <c r="M1541" i="44"/>
  <c r="L1541" i="44"/>
  <c r="K1541" i="44"/>
  <c r="J1541" i="44"/>
  <c r="X1540" i="44"/>
  <c r="W1540" i="44"/>
  <c r="V1540" i="44"/>
  <c r="Y1540" i="44" s="1"/>
  <c r="U1540" i="44"/>
  <c r="R1540" i="44"/>
  <c r="Q1540" i="44"/>
  <c r="P1540" i="44"/>
  <c r="N1540" i="44"/>
  <c r="M1540" i="44"/>
  <c r="L1540" i="44"/>
  <c r="K1540" i="44"/>
  <c r="J1540" i="44"/>
  <c r="X1539" i="44"/>
  <c r="W1539" i="44"/>
  <c r="V1539" i="44"/>
  <c r="U1539" i="44"/>
  <c r="R1539" i="44"/>
  <c r="Q1539" i="44"/>
  <c r="P1539" i="44"/>
  <c r="N1539" i="44"/>
  <c r="M1539" i="44"/>
  <c r="L1539" i="44"/>
  <c r="K1539" i="44"/>
  <c r="J1539" i="44"/>
  <c r="X1538" i="44"/>
  <c r="W1538" i="44"/>
  <c r="V1538" i="44"/>
  <c r="Y1538" i="44" s="1"/>
  <c r="U1538" i="44"/>
  <c r="R1538" i="44"/>
  <c r="Q1538" i="44"/>
  <c r="P1538" i="44"/>
  <c r="N1538" i="44"/>
  <c r="M1538" i="44"/>
  <c r="L1538" i="44"/>
  <c r="K1538" i="44"/>
  <c r="J1538" i="44"/>
  <c r="X1537" i="44"/>
  <c r="W1537" i="44"/>
  <c r="V1537" i="44"/>
  <c r="U1537" i="44"/>
  <c r="R1537" i="44"/>
  <c r="Q1537" i="44"/>
  <c r="P1537" i="44"/>
  <c r="N1537" i="44"/>
  <c r="M1537" i="44"/>
  <c r="L1537" i="44"/>
  <c r="K1537" i="44"/>
  <c r="J1537" i="44"/>
  <c r="X1536" i="44"/>
  <c r="W1536" i="44"/>
  <c r="V1536" i="44"/>
  <c r="Y1536" i="44" s="1"/>
  <c r="U1536" i="44"/>
  <c r="R1536" i="44"/>
  <c r="Q1536" i="44"/>
  <c r="P1536" i="44"/>
  <c r="N1536" i="44"/>
  <c r="M1536" i="44"/>
  <c r="L1536" i="44"/>
  <c r="K1536" i="44"/>
  <c r="J1536" i="44"/>
  <c r="X1535" i="44"/>
  <c r="W1535" i="44"/>
  <c r="V1535" i="44"/>
  <c r="U1535" i="44"/>
  <c r="R1535" i="44"/>
  <c r="Q1535" i="44"/>
  <c r="P1535" i="44"/>
  <c r="N1535" i="44"/>
  <c r="M1535" i="44"/>
  <c r="L1535" i="44"/>
  <c r="K1535" i="44"/>
  <c r="J1535" i="44"/>
  <c r="X1534" i="44"/>
  <c r="W1534" i="44"/>
  <c r="V1534" i="44"/>
  <c r="Y1534" i="44" s="1"/>
  <c r="U1534" i="44"/>
  <c r="R1534" i="44"/>
  <c r="Q1534" i="44"/>
  <c r="P1534" i="44"/>
  <c r="N1534" i="44"/>
  <c r="M1534" i="44"/>
  <c r="L1534" i="44"/>
  <c r="K1534" i="44"/>
  <c r="J1534" i="44"/>
  <c r="X1533" i="44"/>
  <c r="W1533" i="44"/>
  <c r="V1533" i="44"/>
  <c r="U1533" i="44"/>
  <c r="R1533" i="44"/>
  <c r="Q1533" i="44"/>
  <c r="P1533" i="44"/>
  <c r="N1533" i="44"/>
  <c r="M1533" i="44"/>
  <c r="L1533" i="44"/>
  <c r="K1533" i="44"/>
  <c r="J1533" i="44"/>
  <c r="X1532" i="44"/>
  <c r="W1532" i="44"/>
  <c r="V1532" i="44"/>
  <c r="U1532" i="44"/>
  <c r="R1532" i="44"/>
  <c r="Q1532" i="44"/>
  <c r="P1532" i="44"/>
  <c r="N1532" i="44"/>
  <c r="M1532" i="44"/>
  <c r="L1532" i="44"/>
  <c r="K1532" i="44"/>
  <c r="J1532" i="44"/>
  <c r="X1531" i="44"/>
  <c r="W1531" i="44"/>
  <c r="V1531" i="44"/>
  <c r="Y1531" i="44" s="1"/>
  <c r="U1531" i="44"/>
  <c r="R1531" i="44"/>
  <c r="Q1531" i="44"/>
  <c r="P1531" i="44"/>
  <c r="N1531" i="44"/>
  <c r="M1531" i="44"/>
  <c r="L1531" i="44"/>
  <c r="K1531" i="44"/>
  <c r="J1531" i="44"/>
  <c r="X1530" i="44"/>
  <c r="W1530" i="44"/>
  <c r="V1530" i="44"/>
  <c r="U1530" i="44"/>
  <c r="R1530" i="44"/>
  <c r="Q1530" i="44"/>
  <c r="P1530" i="44"/>
  <c r="N1530" i="44"/>
  <c r="M1530" i="44"/>
  <c r="L1530" i="44"/>
  <c r="K1530" i="44"/>
  <c r="J1530" i="44"/>
  <c r="X1529" i="44"/>
  <c r="W1529" i="44"/>
  <c r="V1529" i="44"/>
  <c r="Y1529" i="44" s="1"/>
  <c r="U1529" i="44"/>
  <c r="R1529" i="44"/>
  <c r="Q1529" i="44"/>
  <c r="P1529" i="44"/>
  <c r="N1529" i="44"/>
  <c r="M1529" i="44"/>
  <c r="L1529" i="44"/>
  <c r="K1529" i="44"/>
  <c r="J1529" i="44"/>
  <c r="X1528" i="44"/>
  <c r="W1528" i="44"/>
  <c r="V1528" i="44"/>
  <c r="U1528" i="44"/>
  <c r="R1528" i="44"/>
  <c r="Q1528" i="44"/>
  <c r="P1528" i="44"/>
  <c r="N1528" i="44"/>
  <c r="M1528" i="44"/>
  <c r="L1528" i="44"/>
  <c r="K1528" i="44"/>
  <c r="J1528" i="44"/>
  <c r="X1527" i="44"/>
  <c r="W1527" i="44"/>
  <c r="V1527" i="44"/>
  <c r="U1527" i="44"/>
  <c r="R1527" i="44"/>
  <c r="Q1527" i="44"/>
  <c r="P1527" i="44"/>
  <c r="N1527" i="44"/>
  <c r="M1527" i="44"/>
  <c r="L1527" i="44"/>
  <c r="K1527" i="44"/>
  <c r="J1527" i="44"/>
  <c r="X1526" i="44"/>
  <c r="W1526" i="44"/>
  <c r="V1526" i="44"/>
  <c r="U1526" i="44"/>
  <c r="R1526" i="44"/>
  <c r="Q1526" i="44"/>
  <c r="P1526" i="44"/>
  <c r="N1526" i="44"/>
  <c r="M1526" i="44"/>
  <c r="L1526" i="44"/>
  <c r="K1526" i="44"/>
  <c r="J1526" i="44"/>
  <c r="X1525" i="44"/>
  <c r="W1525" i="44"/>
  <c r="V1525" i="44"/>
  <c r="U1525" i="44"/>
  <c r="R1525" i="44"/>
  <c r="Q1525" i="44"/>
  <c r="P1525" i="44"/>
  <c r="N1525" i="44"/>
  <c r="M1525" i="44"/>
  <c r="L1525" i="44"/>
  <c r="K1525" i="44"/>
  <c r="J1525" i="44"/>
  <c r="X1524" i="44"/>
  <c r="W1524" i="44"/>
  <c r="V1524" i="44"/>
  <c r="U1524" i="44"/>
  <c r="R1524" i="44"/>
  <c r="Q1524" i="44"/>
  <c r="P1524" i="44"/>
  <c r="N1524" i="44"/>
  <c r="M1524" i="44"/>
  <c r="L1524" i="44"/>
  <c r="K1524" i="44"/>
  <c r="J1524" i="44"/>
  <c r="X1523" i="44"/>
  <c r="W1523" i="44"/>
  <c r="V1523" i="44"/>
  <c r="Y1523" i="44" s="1"/>
  <c r="U1523" i="44"/>
  <c r="R1523" i="44"/>
  <c r="Q1523" i="44"/>
  <c r="P1523" i="44"/>
  <c r="N1523" i="44"/>
  <c r="M1523" i="44"/>
  <c r="L1523" i="44"/>
  <c r="K1523" i="44"/>
  <c r="J1523" i="44"/>
  <c r="X1522" i="44"/>
  <c r="W1522" i="44"/>
  <c r="V1522" i="44"/>
  <c r="U1522" i="44"/>
  <c r="R1522" i="44"/>
  <c r="Q1522" i="44"/>
  <c r="P1522" i="44"/>
  <c r="N1522" i="44"/>
  <c r="M1522" i="44"/>
  <c r="L1522" i="44"/>
  <c r="K1522" i="44"/>
  <c r="J1522" i="44"/>
  <c r="X1521" i="44"/>
  <c r="W1521" i="44"/>
  <c r="V1521" i="44"/>
  <c r="Y1521" i="44" s="1"/>
  <c r="U1521" i="44"/>
  <c r="R1521" i="44"/>
  <c r="Q1521" i="44"/>
  <c r="P1521" i="44"/>
  <c r="N1521" i="44"/>
  <c r="M1521" i="44"/>
  <c r="L1521" i="44"/>
  <c r="K1521" i="44"/>
  <c r="J1521" i="44"/>
  <c r="X1520" i="44"/>
  <c r="W1520" i="44"/>
  <c r="V1520" i="44"/>
  <c r="U1520" i="44"/>
  <c r="R1520" i="44"/>
  <c r="Q1520" i="44"/>
  <c r="P1520" i="44"/>
  <c r="N1520" i="44"/>
  <c r="M1520" i="44"/>
  <c r="L1520" i="44"/>
  <c r="K1520" i="44"/>
  <c r="J1520" i="44"/>
  <c r="X1519" i="44"/>
  <c r="W1519" i="44"/>
  <c r="V1519" i="44"/>
  <c r="U1519" i="44"/>
  <c r="R1519" i="44"/>
  <c r="Q1519" i="44"/>
  <c r="P1519" i="44"/>
  <c r="N1519" i="44"/>
  <c r="M1519" i="44"/>
  <c r="L1519" i="44"/>
  <c r="K1519" i="44"/>
  <c r="J1519" i="44"/>
  <c r="X1518" i="44"/>
  <c r="W1518" i="44"/>
  <c r="V1518" i="44"/>
  <c r="U1518" i="44"/>
  <c r="R1518" i="44"/>
  <c r="Q1518" i="44"/>
  <c r="P1518" i="44"/>
  <c r="N1518" i="44"/>
  <c r="M1518" i="44"/>
  <c r="L1518" i="44"/>
  <c r="K1518" i="44"/>
  <c r="J1518" i="44"/>
  <c r="X1517" i="44"/>
  <c r="W1517" i="44"/>
  <c r="V1517" i="44"/>
  <c r="U1517" i="44"/>
  <c r="R1517" i="44"/>
  <c r="Q1517" i="44"/>
  <c r="P1517" i="44"/>
  <c r="N1517" i="44"/>
  <c r="M1517" i="44"/>
  <c r="L1517" i="44"/>
  <c r="K1517" i="44"/>
  <c r="J1517" i="44"/>
  <c r="X1516" i="44"/>
  <c r="W1516" i="44"/>
  <c r="V1516" i="44"/>
  <c r="U1516" i="44"/>
  <c r="R1516" i="44"/>
  <c r="Q1516" i="44"/>
  <c r="P1516" i="44"/>
  <c r="N1516" i="44"/>
  <c r="M1516" i="44"/>
  <c r="L1516" i="44"/>
  <c r="K1516" i="44"/>
  <c r="J1516" i="44"/>
  <c r="X1515" i="44"/>
  <c r="W1515" i="44"/>
  <c r="V1515" i="44"/>
  <c r="Y1515" i="44" s="1"/>
  <c r="U1515" i="44"/>
  <c r="R1515" i="44"/>
  <c r="Q1515" i="44"/>
  <c r="P1515" i="44"/>
  <c r="N1515" i="44"/>
  <c r="M1515" i="44"/>
  <c r="L1515" i="44"/>
  <c r="K1515" i="44"/>
  <c r="J1515" i="44"/>
  <c r="X1514" i="44"/>
  <c r="W1514" i="44"/>
  <c r="V1514" i="44"/>
  <c r="Y1514" i="44" s="1"/>
  <c r="U1514" i="44"/>
  <c r="R1514" i="44"/>
  <c r="S1514" i="44" s="1"/>
  <c r="Q1514" i="44"/>
  <c r="P1514" i="44"/>
  <c r="N1514" i="44"/>
  <c r="M1514" i="44"/>
  <c r="L1514" i="44"/>
  <c r="K1514" i="44"/>
  <c r="J1514" i="44"/>
  <c r="X1513" i="44"/>
  <c r="W1513" i="44"/>
  <c r="V1513" i="44"/>
  <c r="U1513" i="44"/>
  <c r="T1513" i="44"/>
  <c r="R1513" i="44"/>
  <c r="S1513" i="44" s="1"/>
  <c r="Q1513" i="44"/>
  <c r="P1513" i="44"/>
  <c r="N1513" i="44"/>
  <c r="M1513" i="44"/>
  <c r="L1513" i="44"/>
  <c r="K1513" i="44"/>
  <c r="J1513" i="44"/>
  <c r="X1512" i="44"/>
  <c r="W1512" i="44"/>
  <c r="V1512" i="44"/>
  <c r="U1512" i="44"/>
  <c r="R1512" i="44"/>
  <c r="S1512" i="44" s="1"/>
  <c r="Q1512" i="44"/>
  <c r="P1512" i="44"/>
  <c r="N1512" i="44"/>
  <c r="M1512" i="44"/>
  <c r="L1512" i="44"/>
  <c r="K1512" i="44"/>
  <c r="J1512" i="44"/>
  <c r="X1511" i="44"/>
  <c r="W1511" i="44"/>
  <c r="V1511" i="44"/>
  <c r="U1511" i="44"/>
  <c r="R1511" i="44"/>
  <c r="S1511" i="44" s="1"/>
  <c r="Q1511" i="44"/>
  <c r="P1511" i="44"/>
  <c r="N1511" i="44"/>
  <c r="M1511" i="44"/>
  <c r="L1511" i="44"/>
  <c r="K1511" i="44"/>
  <c r="J1511" i="44"/>
  <c r="X1510" i="44"/>
  <c r="W1510" i="44"/>
  <c r="V1510" i="44"/>
  <c r="Y1510" i="44" s="1"/>
  <c r="U1510" i="44"/>
  <c r="R1510" i="44"/>
  <c r="S1510" i="44" s="1"/>
  <c r="Q1510" i="44"/>
  <c r="P1510" i="44"/>
  <c r="N1510" i="44"/>
  <c r="M1510" i="44"/>
  <c r="L1510" i="44"/>
  <c r="K1510" i="44"/>
  <c r="J1510" i="44"/>
  <c r="X1509" i="44"/>
  <c r="W1509" i="44"/>
  <c r="V1509" i="44"/>
  <c r="U1509" i="44"/>
  <c r="T1509" i="44"/>
  <c r="R1509" i="44"/>
  <c r="S1509" i="44" s="1"/>
  <c r="Q1509" i="44"/>
  <c r="P1509" i="44"/>
  <c r="N1509" i="44"/>
  <c r="M1509" i="44"/>
  <c r="L1509" i="44"/>
  <c r="K1509" i="44"/>
  <c r="J1509" i="44"/>
  <c r="X1508" i="44"/>
  <c r="W1508" i="44"/>
  <c r="V1508" i="44"/>
  <c r="U1508" i="44"/>
  <c r="R1508" i="44"/>
  <c r="S1508" i="44" s="1"/>
  <c r="Q1508" i="44"/>
  <c r="P1508" i="44"/>
  <c r="N1508" i="44"/>
  <c r="M1508" i="44"/>
  <c r="L1508" i="44"/>
  <c r="K1508" i="44"/>
  <c r="J1508" i="44"/>
  <c r="X1507" i="44"/>
  <c r="W1507" i="44"/>
  <c r="V1507" i="44"/>
  <c r="U1507" i="44"/>
  <c r="R1507" i="44"/>
  <c r="S1507" i="44" s="1"/>
  <c r="Q1507" i="44"/>
  <c r="P1507" i="44"/>
  <c r="N1507" i="44"/>
  <c r="M1507" i="44"/>
  <c r="L1507" i="44"/>
  <c r="K1507" i="44"/>
  <c r="J1507" i="44"/>
  <c r="X1506" i="44"/>
  <c r="W1506" i="44"/>
  <c r="V1506" i="44"/>
  <c r="Y1506" i="44" s="1"/>
  <c r="U1506" i="44"/>
  <c r="R1506" i="44"/>
  <c r="S1506" i="44" s="1"/>
  <c r="Q1506" i="44"/>
  <c r="P1506" i="44"/>
  <c r="N1506" i="44"/>
  <c r="M1506" i="44"/>
  <c r="L1506" i="44"/>
  <c r="K1506" i="44"/>
  <c r="J1506" i="44"/>
  <c r="X1505" i="44"/>
  <c r="W1505" i="44"/>
  <c r="V1505" i="44"/>
  <c r="U1505" i="44"/>
  <c r="T1505" i="44"/>
  <c r="R1505" i="44"/>
  <c r="S1505" i="44" s="1"/>
  <c r="Q1505" i="44"/>
  <c r="P1505" i="44"/>
  <c r="N1505" i="44"/>
  <c r="M1505" i="44"/>
  <c r="L1505" i="44"/>
  <c r="K1505" i="44"/>
  <c r="J1505" i="44"/>
  <c r="X1504" i="44"/>
  <c r="W1504" i="44"/>
  <c r="V1504" i="44"/>
  <c r="U1504" i="44"/>
  <c r="R1504" i="44"/>
  <c r="S1504" i="44" s="1"/>
  <c r="Q1504" i="44"/>
  <c r="P1504" i="44"/>
  <c r="N1504" i="44"/>
  <c r="M1504" i="44"/>
  <c r="L1504" i="44"/>
  <c r="K1504" i="44"/>
  <c r="J1504" i="44"/>
  <c r="X1503" i="44"/>
  <c r="W1503" i="44"/>
  <c r="V1503" i="44"/>
  <c r="U1503" i="44"/>
  <c r="S1503" i="44"/>
  <c r="R1503" i="44"/>
  <c r="T1503" i="44" s="1"/>
  <c r="Q1503" i="44"/>
  <c r="P1503" i="44"/>
  <c r="N1503" i="44"/>
  <c r="M1503" i="44"/>
  <c r="L1503" i="44"/>
  <c r="K1503" i="44"/>
  <c r="J1503" i="44"/>
  <c r="X1502" i="44"/>
  <c r="W1502" i="44"/>
  <c r="V1502" i="44"/>
  <c r="U1502" i="44"/>
  <c r="R1502" i="44"/>
  <c r="Q1502" i="44"/>
  <c r="P1502" i="44"/>
  <c r="N1502" i="44"/>
  <c r="M1502" i="44"/>
  <c r="L1502" i="44"/>
  <c r="K1502" i="44"/>
  <c r="J1502" i="44"/>
  <c r="X1501" i="44"/>
  <c r="W1501" i="44"/>
  <c r="V1501" i="44"/>
  <c r="Y1501" i="44" s="1"/>
  <c r="U1501" i="44"/>
  <c r="S1501" i="44"/>
  <c r="T1501" i="44" s="1"/>
  <c r="R1501" i="44"/>
  <c r="Q1501" i="44"/>
  <c r="P1501" i="44"/>
  <c r="N1501" i="44"/>
  <c r="M1501" i="44"/>
  <c r="L1501" i="44"/>
  <c r="K1501" i="44"/>
  <c r="J1501" i="44"/>
  <c r="X1500" i="44"/>
  <c r="W1500" i="44"/>
  <c r="V1500" i="44"/>
  <c r="U1500" i="44"/>
  <c r="R1500" i="44"/>
  <c r="Q1500" i="44"/>
  <c r="P1500" i="44"/>
  <c r="N1500" i="44"/>
  <c r="M1500" i="44"/>
  <c r="L1500" i="44"/>
  <c r="K1500" i="44"/>
  <c r="J1500" i="44"/>
  <c r="X1499" i="44"/>
  <c r="W1499" i="44"/>
  <c r="V1499" i="44"/>
  <c r="U1499" i="44"/>
  <c r="T1499" i="44"/>
  <c r="S1499" i="44"/>
  <c r="R1499" i="44"/>
  <c r="Q1499" i="44"/>
  <c r="P1499" i="44"/>
  <c r="N1499" i="44"/>
  <c r="M1499" i="44"/>
  <c r="L1499" i="44"/>
  <c r="K1499" i="44"/>
  <c r="J1499" i="44"/>
  <c r="X1498" i="44"/>
  <c r="W1498" i="44"/>
  <c r="V1498" i="44"/>
  <c r="Y1498" i="44" s="1"/>
  <c r="U1498" i="44"/>
  <c r="S1498" i="44"/>
  <c r="T1498" i="44" s="1"/>
  <c r="R1498" i="44"/>
  <c r="Q1498" i="44"/>
  <c r="P1498" i="44"/>
  <c r="N1498" i="44"/>
  <c r="M1498" i="44"/>
  <c r="L1498" i="44"/>
  <c r="K1498" i="44"/>
  <c r="J1498" i="44"/>
  <c r="X1497" i="44"/>
  <c r="W1497" i="44"/>
  <c r="V1497" i="44"/>
  <c r="U1497" i="44"/>
  <c r="R1497" i="44"/>
  <c r="Q1497" i="44"/>
  <c r="P1497" i="44"/>
  <c r="N1497" i="44"/>
  <c r="M1497" i="44"/>
  <c r="L1497" i="44"/>
  <c r="K1497" i="44"/>
  <c r="J1497" i="44"/>
  <c r="X1496" i="44"/>
  <c r="W1496" i="44"/>
  <c r="V1496" i="44"/>
  <c r="Y1496" i="44" s="1"/>
  <c r="U1496" i="44"/>
  <c r="T1496" i="44"/>
  <c r="R1496" i="44"/>
  <c r="S1496" i="44" s="1"/>
  <c r="Q1496" i="44"/>
  <c r="P1496" i="44"/>
  <c r="N1496" i="44"/>
  <c r="M1496" i="44"/>
  <c r="L1496" i="44"/>
  <c r="K1496" i="44"/>
  <c r="J1496" i="44"/>
  <c r="X1495" i="44"/>
  <c r="W1495" i="44"/>
  <c r="V1495" i="44"/>
  <c r="U1495" i="44"/>
  <c r="S1495" i="44"/>
  <c r="R1495" i="44"/>
  <c r="Q1495" i="44"/>
  <c r="P1495" i="44"/>
  <c r="N1495" i="44"/>
  <c r="M1495" i="44"/>
  <c r="L1495" i="44"/>
  <c r="K1495" i="44"/>
  <c r="J1495" i="44"/>
  <c r="X1494" i="44"/>
  <c r="W1494" i="44"/>
  <c r="V1494" i="44"/>
  <c r="U1494" i="44"/>
  <c r="R1494" i="44"/>
  <c r="Q1494" i="44"/>
  <c r="P1494" i="44"/>
  <c r="N1494" i="44"/>
  <c r="M1494" i="44"/>
  <c r="L1494" i="44"/>
  <c r="K1494" i="44"/>
  <c r="J1494" i="44"/>
  <c r="X1493" i="44"/>
  <c r="W1493" i="44"/>
  <c r="V1493" i="44"/>
  <c r="Y1493" i="44" s="1"/>
  <c r="U1493" i="44"/>
  <c r="S1493" i="44"/>
  <c r="T1493" i="44" s="1"/>
  <c r="R1493" i="44"/>
  <c r="Q1493" i="44"/>
  <c r="P1493" i="44"/>
  <c r="N1493" i="44"/>
  <c r="M1493" i="44"/>
  <c r="L1493" i="44"/>
  <c r="K1493" i="44"/>
  <c r="J1493" i="44"/>
  <c r="X1492" i="44"/>
  <c r="W1492" i="44"/>
  <c r="V1492" i="44"/>
  <c r="U1492" i="44"/>
  <c r="R1492" i="44"/>
  <c r="Q1492" i="44"/>
  <c r="P1492" i="44"/>
  <c r="N1492" i="44"/>
  <c r="M1492" i="44"/>
  <c r="L1492" i="44"/>
  <c r="K1492" i="44"/>
  <c r="J1492" i="44"/>
  <c r="X1491" i="44"/>
  <c r="W1491" i="44"/>
  <c r="V1491" i="44"/>
  <c r="U1491" i="44"/>
  <c r="T1491" i="44"/>
  <c r="S1491" i="44"/>
  <c r="R1491" i="44"/>
  <c r="Q1491" i="44"/>
  <c r="P1491" i="44"/>
  <c r="N1491" i="44"/>
  <c r="M1491" i="44"/>
  <c r="L1491" i="44"/>
  <c r="K1491" i="44"/>
  <c r="J1491" i="44"/>
  <c r="X1490" i="44"/>
  <c r="W1490" i="44"/>
  <c r="V1490" i="44"/>
  <c r="Y1490" i="44" s="1"/>
  <c r="U1490" i="44"/>
  <c r="S1490" i="44"/>
  <c r="T1490" i="44" s="1"/>
  <c r="R1490" i="44"/>
  <c r="Q1490" i="44"/>
  <c r="P1490" i="44"/>
  <c r="N1490" i="44"/>
  <c r="M1490" i="44"/>
  <c r="L1490" i="44"/>
  <c r="K1490" i="44"/>
  <c r="J1490" i="44"/>
  <c r="X1489" i="44"/>
  <c r="W1489" i="44"/>
  <c r="V1489" i="44"/>
  <c r="U1489" i="44"/>
  <c r="R1489" i="44"/>
  <c r="Q1489" i="44"/>
  <c r="P1489" i="44"/>
  <c r="N1489" i="44"/>
  <c r="M1489" i="44"/>
  <c r="L1489" i="44"/>
  <c r="K1489" i="44"/>
  <c r="J1489" i="44"/>
  <c r="X1488" i="44"/>
  <c r="W1488" i="44"/>
  <c r="V1488" i="44"/>
  <c r="Y1488" i="44" s="1"/>
  <c r="U1488" i="44"/>
  <c r="T1488" i="44"/>
  <c r="R1488" i="44"/>
  <c r="S1488" i="44" s="1"/>
  <c r="Q1488" i="44"/>
  <c r="P1488" i="44"/>
  <c r="N1488" i="44"/>
  <c r="M1488" i="44"/>
  <c r="L1488" i="44"/>
  <c r="K1488" i="44"/>
  <c r="J1488" i="44"/>
  <c r="X1487" i="44"/>
  <c r="W1487" i="44"/>
  <c r="V1487" i="44"/>
  <c r="U1487" i="44"/>
  <c r="S1487" i="44"/>
  <c r="R1487" i="44"/>
  <c r="Q1487" i="44"/>
  <c r="P1487" i="44"/>
  <c r="N1487" i="44"/>
  <c r="M1487" i="44"/>
  <c r="L1487" i="44"/>
  <c r="K1487" i="44"/>
  <c r="J1487" i="44"/>
  <c r="X1486" i="44"/>
  <c r="W1486" i="44"/>
  <c r="V1486" i="44"/>
  <c r="U1486" i="44"/>
  <c r="R1486" i="44"/>
  <c r="Q1486" i="44"/>
  <c r="P1486" i="44"/>
  <c r="N1486" i="44"/>
  <c r="M1486" i="44"/>
  <c r="L1486" i="44"/>
  <c r="K1486" i="44"/>
  <c r="J1486" i="44"/>
  <c r="X1485" i="44"/>
  <c r="W1485" i="44"/>
  <c r="V1485" i="44"/>
  <c r="Y1485" i="44" s="1"/>
  <c r="U1485" i="44"/>
  <c r="S1485" i="44"/>
  <c r="T1485" i="44" s="1"/>
  <c r="R1485" i="44"/>
  <c r="Q1485" i="44"/>
  <c r="P1485" i="44"/>
  <c r="N1485" i="44"/>
  <c r="M1485" i="44"/>
  <c r="L1485" i="44"/>
  <c r="K1485" i="44"/>
  <c r="J1485" i="44"/>
  <c r="X1484" i="44"/>
  <c r="W1484" i="44"/>
  <c r="V1484" i="44"/>
  <c r="U1484" i="44"/>
  <c r="R1484" i="44"/>
  <c r="Q1484" i="44"/>
  <c r="P1484" i="44"/>
  <c r="N1484" i="44"/>
  <c r="M1484" i="44"/>
  <c r="L1484" i="44"/>
  <c r="K1484" i="44"/>
  <c r="J1484" i="44"/>
  <c r="X1483" i="44"/>
  <c r="W1483" i="44"/>
  <c r="V1483" i="44"/>
  <c r="U1483" i="44"/>
  <c r="T1483" i="44"/>
  <c r="S1483" i="44"/>
  <c r="R1483" i="44"/>
  <c r="Q1483" i="44"/>
  <c r="P1483" i="44"/>
  <c r="N1483" i="44"/>
  <c r="M1483" i="44"/>
  <c r="L1483" i="44"/>
  <c r="K1483" i="44"/>
  <c r="J1483" i="44"/>
  <c r="X1482" i="44"/>
  <c r="W1482" i="44"/>
  <c r="V1482" i="44"/>
  <c r="U1482" i="44"/>
  <c r="S1482" i="44"/>
  <c r="T1482" i="44" s="1"/>
  <c r="R1482" i="44"/>
  <c r="Q1482" i="44"/>
  <c r="P1482" i="44"/>
  <c r="N1482" i="44"/>
  <c r="M1482" i="44"/>
  <c r="L1482" i="44"/>
  <c r="K1482" i="44"/>
  <c r="J1482" i="44"/>
  <c r="X1481" i="44"/>
  <c r="W1481" i="44"/>
  <c r="V1481" i="44"/>
  <c r="U1481" i="44"/>
  <c r="R1481" i="44"/>
  <c r="Q1481" i="44"/>
  <c r="P1481" i="44"/>
  <c r="N1481" i="44"/>
  <c r="M1481" i="44"/>
  <c r="L1481" i="44"/>
  <c r="K1481" i="44"/>
  <c r="J1481" i="44"/>
  <c r="X1480" i="44"/>
  <c r="W1480" i="44"/>
  <c r="V1480" i="44"/>
  <c r="Y1480" i="44" s="1"/>
  <c r="U1480" i="44"/>
  <c r="R1480" i="44"/>
  <c r="S1480" i="44" s="1"/>
  <c r="T1480" i="44" s="1"/>
  <c r="Q1480" i="44"/>
  <c r="P1480" i="44"/>
  <c r="N1480" i="44"/>
  <c r="M1480" i="44"/>
  <c r="L1480" i="44"/>
  <c r="K1480" i="44"/>
  <c r="J1480" i="44"/>
  <c r="X1479" i="44"/>
  <c r="W1479" i="44"/>
  <c r="V1479" i="44"/>
  <c r="U1479" i="44"/>
  <c r="S1479" i="44"/>
  <c r="R1479" i="44"/>
  <c r="T1479" i="44" s="1"/>
  <c r="Q1479" i="44"/>
  <c r="P1479" i="44"/>
  <c r="N1479" i="44"/>
  <c r="M1479" i="44"/>
  <c r="L1479" i="44"/>
  <c r="K1479" i="44"/>
  <c r="J1479" i="44"/>
  <c r="X1478" i="44"/>
  <c r="W1478" i="44"/>
  <c r="V1478" i="44"/>
  <c r="U1478" i="44"/>
  <c r="T1478" i="44"/>
  <c r="R1478" i="44"/>
  <c r="S1478" i="44" s="1"/>
  <c r="Q1478" i="44"/>
  <c r="P1478" i="44"/>
  <c r="N1478" i="44"/>
  <c r="M1478" i="44"/>
  <c r="L1478" i="44"/>
  <c r="K1478" i="44"/>
  <c r="J1478" i="44"/>
  <c r="X1477" i="44"/>
  <c r="W1477" i="44"/>
  <c r="V1477" i="44"/>
  <c r="Y1477" i="44" s="1"/>
  <c r="U1477" i="44"/>
  <c r="S1477" i="44"/>
  <c r="T1477" i="44" s="1"/>
  <c r="R1477" i="44"/>
  <c r="Q1477" i="44"/>
  <c r="P1477" i="44"/>
  <c r="N1477" i="44"/>
  <c r="M1477" i="44"/>
  <c r="L1477" i="44"/>
  <c r="K1477" i="44"/>
  <c r="J1477" i="44"/>
  <c r="X1476" i="44"/>
  <c r="W1476" i="44"/>
  <c r="V1476" i="44"/>
  <c r="U1476" i="44"/>
  <c r="R1476" i="44"/>
  <c r="Q1476" i="44"/>
  <c r="P1476" i="44"/>
  <c r="N1476" i="44"/>
  <c r="M1476" i="44"/>
  <c r="L1476" i="44"/>
  <c r="K1476" i="44"/>
  <c r="J1476" i="44"/>
  <c r="X1475" i="44"/>
  <c r="W1475" i="44"/>
  <c r="V1475" i="44"/>
  <c r="U1475" i="44"/>
  <c r="T1475" i="44"/>
  <c r="S1475" i="44"/>
  <c r="R1475" i="44"/>
  <c r="Q1475" i="44"/>
  <c r="P1475" i="44"/>
  <c r="N1475" i="44"/>
  <c r="M1475" i="44"/>
  <c r="L1475" i="44"/>
  <c r="K1475" i="44"/>
  <c r="J1475" i="44"/>
  <c r="X1474" i="44"/>
  <c r="W1474" i="44"/>
  <c r="V1474" i="44"/>
  <c r="Y1474" i="44" s="1"/>
  <c r="U1474" i="44"/>
  <c r="S1474" i="44"/>
  <c r="T1474" i="44" s="1"/>
  <c r="R1474" i="44"/>
  <c r="Q1474" i="44"/>
  <c r="P1474" i="44"/>
  <c r="N1474" i="44"/>
  <c r="M1474" i="44"/>
  <c r="L1474" i="44"/>
  <c r="K1474" i="44"/>
  <c r="J1474" i="44"/>
  <c r="X1473" i="44"/>
  <c r="W1473" i="44"/>
  <c r="V1473" i="44"/>
  <c r="U1473" i="44"/>
  <c r="R1473" i="44"/>
  <c r="Q1473" i="44"/>
  <c r="P1473" i="44"/>
  <c r="N1473" i="44"/>
  <c r="M1473" i="44"/>
  <c r="L1473" i="44"/>
  <c r="K1473" i="44"/>
  <c r="J1473" i="44"/>
  <c r="X1472" i="44"/>
  <c r="W1472" i="44"/>
  <c r="V1472" i="44"/>
  <c r="Y1472" i="44" s="1"/>
  <c r="U1472" i="44"/>
  <c r="T1472" i="44"/>
  <c r="R1472" i="44"/>
  <c r="S1472" i="44" s="1"/>
  <c r="Q1472" i="44"/>
  <c r="P1472" i="44"/>
  <c r="N1472" i="44"/>
  <c r="M1472" i="44"/>
  <c r="L1472" i="44"/>
  <c r="K1472" i="44"/>
  <c r="J1472" i="44"/>
  <c r="X1471" i="44"/>
  <c r="W1471" i="44"/>
  <c r="V1471" i="44"/>
  <c r="U1471" i="44"/>
  <c r="S1471" i="44"/>
  <c r="R1471" i="44"/>
  <c r="Q1471" i="44"/>
  <c r="P1471" i="44"/>
  <c r="N1471" i="44"/>
  <c r="M1471" i="44"/>
  <c r="L1471" i="44"/>
  <c r="K1471" i="44"/>
  <c r="J1471" i="44"/>
  <c r="X1470" i="44"/>
  <c r="W1470" i="44"/>
  <c r="V1470" i="44"/>
  <c r="U1470" i="44"/>
  <c r="T1470" i="44"/>
  <c r="R1470" i="44"/>
  <c r="S1470" i="44" s="1"/>
  <c r="Q1470" i="44"/>
  <c r="P1470" i="44"/>
  <c r="N1470" i="44"/>
  <c r="M1470" i="44"/>
  <c r="L1470" i="44"/>
  <c r="K1470" i="44"/>
  <c r="J1470" i="44"/>
  <c r="X1469" i="44"/>
  <c r="W1469" i="44"/>
  <c r="V1469" i="44"/>
  <c r="Y1469" i="44" s="1"/>
  <c r="U1469" i="44"/>
  <c r="S1469" i="44"/>
  <c r="T1469" i="44" s="1"/>
  <c r="R1469" i="44"/>
  <c r="Q1469" i="44"/>
  <c r="P1469" i="44"/>
  <c r="N1469" i="44"/>
  <c r="M1469" i="44"/>
  <c r="L1469" i="44"/>
  <c r="K1469" i="44"/>
  <c r="J1469" i="44"/>
  <c r="X1468" i="44"/>
  <c r="W1468" i="44"/>
  <c r="V1468" i="44"/>
  <c r="U1468" i="44"/>
  <c r="R1468" i="44"/>
  <c r="Q1468" i="44"/>
  <c r="P1468" i="44"/>
  <c r="N1468" i="44"/>
  <c r="M1468" i="44"/>
  <c r="L1468" i="44"/>
  <c r="K1468" i="44"/>
  <c r="J1468" i="44"/>
  <c r="X1467" i="44"/>
  <c r="W1467" i="44"/>
  <c r="V1467" i="44"/>
  <c r="U1467" i="44"/>
  <c r="T1467" i="44"/>
  <c r="S1467" i="44"/>
  <c r="R1467" i="44"/>
  <c r="Q1467" i="44"/>
  <c r="P1467" i="44"/>
  <c r="N1467" i="44"/>
  <c r="M1467" i="44"/>
  <c r="L1467" i="44"/>
  <c r="K1467" i="44"/>
  <c r="J1467" i="44"/>
  <c r="X1466" i="44"/>
  <c r="W1466" i="44"/>
  <c r="V1466" i="44"/>
  <c r="U1466" i="44"/>
  <c r="S1466" i="44"/>
  <c r="T1466" i="44" s="1"/>
  <c r="R1466" i="44"/>
  <c r="Q1466" i="44"/>
  <c r="P1466" i="44"/>
  <c r="N1466" i="44"/>
  <c r="M1466" i="44"/>
  <c r="L1466" i="44"/>
  <c r="K1466" i="44"/>
  <c r="J1466" i="44"/>
  <c r="X1465" i="44"/>
  <c r="W1465" i="44"/>
  <c r="V1465" i="44"/>
  <c r="U1465" i="44"/>
  <c r="R1465" i="44"/>
  <c r="Q1465" i="44"/>
  <c r="P1465" i="44"/>
  <c r="N1465" i="44"/>
  <c r="M1465" i="44"/>
  <c r="L1465" i="44"/>
  <c r="K1465" i="44"/>
  <c r="J1465" i="44"/>
  <c r="X1464" i="44"/>
  <c r="W1464" i="44"/>
  <c r="V1464" i="44"/>
  <c r="Y1464" i="44" s="1"/>
  <c r="U1464" i="44"/>
  <c r="T1464" i="44"/>
  <c r="R1464" i="44"/>
  <c r="S1464" i="44" s="1"/>
  <c r="Q1464" i="44"/>
  <c r="P1464" i="44"/>
  <c r="N1464" i="44"/>
  <c r="M1464" i="44"/>
  <c r="L1464" i="44"/>
  <c r="K1464" i="44"/>
  <c r="J1464" i="44"/>
  <c r="X1463" i="44"/>
  <c r="W1463" i="44"/>
  <c r="V1463" i="44"/>
  <c r="U1463" i="44"/>
  <c r="S1463" i="44"/>
  <c r="R1463" i="44"/>
  <c r="Q1463" i="44"/>
  <c r="P1463" i="44"/>
  <c r="N1463" i="44"/>
  <c r="M1463" i="44"/>
  <c r="L1463" i="44"/>
  <c r="K1463" i="44"/>
  <c r="J1463" i="44"/>
  <c r="X1462" i="44"/>
  <c r="W1462" i="44"/>
  <c r="V1462" i="44"/>
  <c r="U1462" i="44"/>
  <c r="T1462" i="44"/>
  <c r="R1462" i="44"/>
  <c r="S1462" i="44" s="1"/>
  <c r="Q1462" i="44"/>
  <c r="P1462" i="44"/>
  <c r="N1462" i="44"/>
  <c r="M1462" i="44"/>
  <c r="L1462" i="44"/>
  <c r="K1462" i="44"/>
  <c r="J1462" i="44"/>
  <c r="X1461" i="44"/>
  <c r="W1461" i="44"/>
  <c r="V1461" i="44"/>
  <c r="Y1461" i="44" s="1"/>
  <c r="U1461" i="44"/>
  <c r="S1461" i="44"/>
  <c r="T1461" i="44" s="1"/>
  <c r="R1461" i="44"/>
  <c r="Q1461" i="44"/>
  <c r="P1461" i="44"/>
  <c r="N1461" i="44"/>
  <c r="M1461" i="44"/>
  <c r="L1461" i="44"/>
  <c r="K1461" i="44"/>
  <c r="J1461" i="44"/>
  <c r="X1460" i="44"/>
  <c r="W1460" i="44"/>
  <c r="V1460" i="44"/>
  <c r="U1460" i="44"/>
  <c r="R1460" i="44"/>
  <c r="Q1460" i="44"/>
  <c r="P1460" i="44"/>
  <c r="N1460" i="44"/>
  <c r="M1460" i="44"/>
  <c r="L1460" i="44"/>
  <c r="K1460" i="44"/>
  <c r="J1460" i="44"/>
  <c r="X1459" i="44"/>
  <c r="W1459" i="44"/>
  <c r="V1459" i="44"/>
  <c r="U1459" i="44"/>
  <c r="T1459" i="44"/>
  <c r="S1459" i="44"/>
  <c r="R1459" i="44"/>
  <c r="Q1459" i="44"/>
  <c r="P1459" i="44"/>
  <c r="N1459" i="44"/>
  <c r="M1459" i="44"/>
  <c r="L1459" i="44"/>
  <c r="K1459" i="44"/>
  <c r="J1459" i="44"/>
  <c r="X1458" i="44"/>
  <c r="W1458" i="44"/>
  <c r="V1458" i="44"/>
  <c r="Y1458" i="44" s="1"/>
  <c r="U1458" i="44"/>
  <c r="S1458" i="44"/>
  <c r="T1458" i="44" s="1"/>
  <c r="R1458" i="44"/>
  <c r="Q1458" i="44"/>
  <c r="P1458" i="44"/>
  <c r="N1458" i="44"/>
  <c r="M1458" i="44"/>
  <c r="L1458" i="44"/>
  <c r="K1458" i="44"/>
  <c r="J1458" i="44"/>
  <c r="X1457" i="44"/>
  <c r="W1457" i="44"/>
  <c r="V1457" i="44"/>
  <c r="U1457" i="44"/>
  <c r="R1457" i="44"/>
  <c r="Q1457" i="44"/>
  <c r="P1457" i="44"/>
  <c r="N1457" i="44"/>
  <c r="M1457" i="44"/>
  <c r="L1457" i="44"/>
  <c r="K1457" i="44"/>
  <c r="J1457" i="44"/>
  <c r="X1456" i="44"/>
  <c r="W1456" i="44"/>
  <c r="V1456" i="44"/>
  <c r="Y1456" i="44" s="1"/>
  <c r="U1456" i="44"/>
  <c r="T1456" i="44"/>
  <c r="R1456" i="44"/>
  <c r="S1456" i="44" s="1"/>
  <c r="Q1456" i="44"/>
  <c r="P1456" i="44"/>
  <c r="N1456" i="44"/>
  <c r="M1456" i="44"/>
  <c r="L1456" i="44"/>
  <c r="K1456" i="44"/>
  <c r="J1456" i="44"/>
  <c r="X1455" i="44"/>
  <c r="W1455" i="44"/>
  <c r="V1455" i="44"/>
  <c r="U1455" i="44"/>
  <c r="S1455" i="44"/>
  <c r="R1455" i="44"/>
  <c r="T1455" i="44" s="1"/>
  <c r="Q1455" i="44"/>
  <c r="P1455" i="44"/>
  <c r="N1455" i="44"/>
  <c r="M1455" i="44"/>
  <c r="L1455" i="44"/>
  <c r="K1455" i="44"/>
  <c r="J1455" i="44"/>
  <c r="X1454" i="44"/>
  <c r="W1454" i="44"/>
  <c r="V1454" i="44"/>
  <c r="U1454" i="44"/>
  <c r="R1454" i="44"/>
  <c r="S1454" i="44" s="1"/>
  <c r="Q1454" i="44"/>
  <c r="P1454" i="44"/>
  <c r="N1454" i="44"/>
  <c r="M1454" i="44"/>
  <c r="L1454" i="44"/>
  <c r="K1454" i="44"/>
  <c r="J1454" i="44"/>
  <c r="X1453" i="44"/>
  <c r="W1453" i="44"/>
  <c r="V1453" i="44"/>
  <c r="Y1453" i="44" s="1"/>
  <c r="U1453" i="44"/>
  <c r="S1453" i="44"/>
  <c r="T1453" i="44" s="1"/>
  <c r="R1453" i="44"/>
  <c r="Q1453" i="44"/>
  <c r="P1453" i="44"/>
  <c r="N1453" i="44"/>
  <c r="M1453" i="44"/>
  <c r="L1453" i="44"/>
  <c r="K1453" i="44"/>
  <c r="J1453" i="44"/>
  <c r="X1452" i="44"/>
  <c r="W1452" i="44"/>
  <c r="V1452" i="44"/>
  <c r="Y1452" i="44" s="1"/>
  <c r="U1452" i="44"/>
  <c r="R1452" i="44"/>
  <c r="Q1452" i="44"/>
  <c r="P1452" i="44"/>
  <c r="N1452" i="44"/>
  <c r="M1452" i="44"/>
  <c r="L1452" i="44"/>
  <c r="K1452" i="44"/>
  <c r="J1452" i="44"/>
  <c r="X1451" i="44"/>
  <c r="W1451" i="44"/>
  <c r="V1451" i="44"/>
  <c r="U1451" i="44"/>
  <c r="T1451" i="44"/>
  <c r="S1451" i="44"/>
  <c r="R1451" i="44"/>
  <c r="Q1451" i="44"/>
  <c r="P1451" i="44"/>
  <c r="N1451" i="44"/>
  <c r="M1451" i="44"/>
  <c r="L1451" i="44"/>
  <c r="K1451" i="44"/>
  <c r="J1451" i="44"/>
  <c r="X1450" i="44"/>
  <c r="W1450" i="44"/>
  <c r="V1450" i="44"/>
  <c r="U1450" i="44"/>
  <c r="S1450" i="44"/>
  <c r="T1450" i="44" s="1"/>
  <c r="R1450" i="44"/>
  <c r="Q1450" i="44"/>
  <c r="P1450" i="44"/>
  <c r="N1450" i="44"/>
  <c r="M1450" i="44"/>
  <c r="L1450" i="44"/>
  <c r="K1450" i="44"/>
  <c r="J1450" i="44"/>
  <c r="X1449" i="44"/>
  <c r="W1449" i="44"/>
  <c r="V1449" i="44"/>
  <c r="U1449" i="44"/>
  <c r="T1449" i="44"/>
  <c r="S1449" i="44"/>
  <c r="R1449" i="44"/>
  <c r="Q1449" i="44"/>
  <c r="P1449" i="44"/>
  <c r="N1449" i="44"/>
  <c r="M1449" i="44"/>
  <c r="L1449" i="44"/>
  <c r="K1449" i="44"/>
  <c r="J1449" i="44"/>
  <c r="X1448" i="44"/>
  <c r="W1448" i="44"/>
  <c r="V1448" i="44"/>
  <c r="Y1448" i="44" s="1"/>
  <c r="U1448" i="44"/>
  <c r="S1448" i="44"/>
  <c r="R1448" i="44"/>
  <c r="T1448" i="44" s="1"/>
  <c r="Q1448" i="44"/>
  <c r="P1448" i="44"/>
  <c r="N1448" i="44"/>
  <c r="M1448" i="44"/>
  <c r="L1448" i="44"/>
  <c r="K1448" i="44"/>
  <c r="J1448" i="44"/>
  <c r="X1447" i="44"/>
  <c r="W1447" i="44"/>
  <c r="V1447" i="44"/>
  <c r="U1447" i="44"/>
  <c r="R1447" i="44"/>
  <c r="Q1447" i="44"/>
  <c r="P1447" i="44"/>
  <c r="N1447" i="44"/>
  <c r="M1447" i="44"/>
  <c r="L1447" i="44"/>
  <c r="K1447" i="44"/>
  <c r="J1447" i="44"/>
  <c r="Y1446" i="44"/>
  <c r="X1446" i="44"/>
  <c r="W1446" i="44"/>
  <c r="V1446" i="44"/>
  <c r="U1446" i="44"/>
  <c r="S1446" i="44"/>
  <c r="R1446" i="44"/>
  <c r="Q1446" i="44"/>
  <c r="P1446" i="44"/>
  <c r="N1446" i="44"/>
  <c r="M1446" i="44"/>
  <c r="L1446" i="44"/>
  <c r="K1446" i="44"/>
  <c r="J1446" i="44"/>
  <c r="Y1445" i="44"/>
  <c r="X1445" i="44"/>
  <c r="W1445" i="44"/>
  <c r="V1445" i="44"/>
  <c r="U1445" i="44"/>
  <c r="Q1445" i="44"/>
  <c r="R1445" i="44" s="1"/>
  <c r="P1445" i="44"/>
  <c r="N1445" i="44"/>
  <c r="M1445" i="44"/>
  <c r="L1445" i="44"/>
  <c r="K1445" i="44"/>
  <c r="J1445" i="44"/>
  <c r="Y1444" i="44"/>
  <c r="X1444" i="44"/>
  <c r="W1444" i="44"/>
  <c r="V1444" i="44"/>
  <c r="U1444" i="44"/>
  <c r="R1444" i="44"/>
  <c r="Q1444" i="44"/>
  <c r="P1444" i="44"/>
  <c r="N1444" i="44"/>
  <c r="M1444" i="44"/>
  <c r="L1444" i="44"/>
  <c r="K1444" i="44"/>
  <c r="J1444" i="44"/>
  <c r="X1443" i="44"/>
  <c r="W1443" i="44"/>
  <c r="V1443" i="44"/>
  <c r="Y1443" i="44" s="1"/>
  <c r="U1443" i="44"/>
  <c r="Q1443" i="44"/>
  <c r="R1443" i="44" s="1"/>
  <c r="P1443" i="44"/>
  <c r="N1443" i="44"/>
  <c r="M1443" i="44"/>
  <c r="L1443" i="44"/>
  <c r="K1443" i="44"/>
  <c r="J1443" i="44"/>
  <c r="X1442" i="44"/>
  <c r="W1442" i="44"/>
  <c r="V1442" i="44"/>
  <c r="Y1442" i="44" s="1"/>
  <c r="U1442" i="44"/>
  <c r="Q1442" i="44"/>
  <c r="R1442" i="44" s="1"/>
  <c r="P1442" i="44"/>
  <c r="N1442" i="44"/>
  <c r="M1442" i="44"/>
  <c r="L1442" i="44"/>
  <c r="K1442" i="44"/>
  <c r="J1442" i="44"/>
  <c r="X1441" i="44"/>
  <c r="W1441" i="44"/>
  <c r="V1441" i="44"/>
  <c r="Y1441" i="44" s="1"/>
  <c r="U1441" i="44"/>
  <c r="R1441" i="44"/>
  <c r="Q1441" i="44"/>
  <c r="P1441" i="44"/>
  <c r="N1441" i="44"/>
  <c r="M1441" i="44"/>
  <c r="L1441" i="44"/>
  <c r="K1441" i="44"/>
  <c r="J1441" i="44"/>
  <c r="X1440" i="44"/>
  <c r="W1440" i="44"/>
  <c r="V1440" i="44"/>
  <c r="Y1440" i="44" s="1"/>
  <c r="U1440" i="44"/>
  <c r="Q1440" i="44"/>
  <c r="R1440" i="44" s="1"/>
  <c r="P1440" i="44"/>
  <c r="N1440" i="44"/>
  <c r="M1440" i="44"/>
  <c r="L1440" i="44"/>
  <c r="K1440" i="44"/>
  <c r="J1440" i="44"/>
  <c r="Y1439" i="44"/>
  <c r="X1439" i="44"/>
  <c r="W1439" i="44"/>
  <c r="V1439" i="44"/>
  <c r="U1439" i="44"/>
  <c r="S1439" i="44"/>
  <c r="R1439" i="44"/>
  <c r="Q1439" i="44"/>
  <c r="P1439" i="44"/>
  <c r="N1439" i="44"/>
  <c r="M1439" i="44"/>
  <c r="L1439" i="44"/>
  <c r="K1439" i="44"/>
  <c r="J1439" i="44"/>
  <c r="X1438" i="44"/>
  <c r="W1438" i="44"/>
  <c r="V1438" i="44"/>
  <c r="Y1438" i="44" s="1"/>
  <c r="U1438" i="44"/>
  <c r="R1438" i="44"/>
  <c r="Q1438" i="44"/>
  <c r="P1438" i="44"/>
  <c r="N1438" i="44"/>
  <c r="M1438" i="44"/>
  <c r="L1438" i="44"/>
  <c r="K1438" i="44"/>
  <c r="J1438" i="44"/>
  <c r="Y1437" i="44"/>
  <c r="X1437" i="44"/>
  <c r="W1437" i="44"/>
  <c r="V1437" i="44"/>
  <c r="U1437" i="44"/>
  <c r="Q1437" i="44"/>
  <c r="R1437" i="44" s="1"/>
  <c r="P1437" i="44"/>
  <c r="N1437" i="44"/>
  <c r="M1437" i="44"/>
  <c r="L1437" i="44"/>
  <c r="K1437" i="44"/>
  <c r="J1437" i="44"/>
  <c r="Y1436" i="44"/>
  <c r="X1436" i="44"/>
  <c r="W1436" i="44"/>
  <c r="V1436" i="44"/>
  <c r="U1436" i="44"/>
  <c r="R1436" i="44"/>
  <c r="Q1436" i="44"/>
  <c r="P1436" i="44"/>
  <c r="N1436" i="44"/>
  <c r="M1436" i="44"/>
  <c r="L1436" i="44"/>
  <c r="K1436" i="44"/>
  <c r="J1436" i="44"/>
  <c r="X1435" i="44"/>
  <c r="W1435" i="44"/>
  <c r="V1435" i="44"/>
  <c r="Y1435" i="44" s="1"/>
  <c r="U1435" i="44"/>
  <c r="Q1435" i="44"/>
  <c r="R1435" i="44" s="1"/>
  <c r="P1435" i="44"/>
  <c r="N1435" i="44"/>
  <c r="M1435" i="44"/>
  <c r="L1435" i="44"/>
  <c r="K1435" i="44"/>
  <c r="J1435" i="44"/>
  <c r="X1434" i="44"/>
  <c r="W1434" i="44"/>
  <c r="V1434" i="44"/>
  <c r="Y1434" i="44" s="1"/>
  <c r="U1434" i="44"/>
  <c r="Q1434" i="44"/>
  <c r="R1434" i="44" s="1"/>
  <c r="P1434" i="44"/>
  <c r="N1434" i="44"/>
  <c r="M1434" i="44"/>
  <c r="L1434" i="44"/>
  <c r="K1434" i="44"/>
  <c r="J1434" i="44"/>
  <c r="X1433" i="44"/>
  <c r="W1433" i="44"/>
  <c r="V1433" i="44"/>
  <c r="Y1433" i="44" s="1"/>
  <c r="U1433" i="44"/>
  <c r="R1433" i="44"/>
  <c r="Q1433" i="44"/>
  <c r="P1433" i="44"/>
  <c r="N1433" i="44"/>
  <c r="M1433" i="44"/>
  <c r="L1433" i="44"/>
  <c r="K1433" i="44"/>
  <c r="J1433" i="44"/>
  <c r="X1432" i="44"/>
  <c r="W1432" i="44"/>
  <c r="V1432" i="44"/>
  <c r="Y1432" i="44" s="1"/>
  <c r="U1432" i="44"/>
  <c r="Q1432" i="44"/>
  <c r="R1432" i="44" s="1"/>
  <c r="P1432" i="44"/>
  <c r="N1432" i="44"/>
  <c r="M1432" i="44"/>
  <c r="L1432" i="44"/>
  <c r="K1432" i="44"/>
  <c r="J1432" i="44"/>
  <c r="Y1431" i="44"/>
  <c r="X1431" i="44"/>
  <c r="W1431" i="44"/>
  <c r="V1431" i="44"/>
  <c r="U1431" i="44"/>
  <c r="S1431" i="44"/>
  <c r="R1431" i="44"/>
  <c r="Q1431" i="44"/>
  <c r="P1431" i="44"/>
  <c r="N1431" i="44"/>
  <c r="M1431" i="44"/>
  <c r="L1431" i="44"/>
  <c r="K1431" i="44"/>
  <c r="J1431" i="44"/>
  <c r="X1430" i="44"/>
  <c r="W1430" i="44"/>
  <c r="V1430" i="44"/>
  <c r="Y1430" i="44" s="1"/>
  <c r="U1430" i="44"/>
  <c r="R1430" i="44"/>
  <c r="Q1430" i="44"/>
  <c r="P1430" i="44"/>
  <c r="N1430" i="44"/>
  <c r="M1430" i="44"/>
  <c r="L1430" i="44"/>
  <c r="K1430" i="44"/>
  <c r="J1430" i="44"/>
  <c r="Y1429" i="44"/>
  <c r="X1429" i="44"/>
  <c r="W1429" i="44"/>
  <c r="V1429" i="44"/>
  <c r="U1429" i="44"/>
  <c r="Q1429" i="44"/>
  <c r="R1429" i="44" s="1"/>
  <c r="P1429" i="44"/>
  <c r="N1429" i="44"/>
  <c r="M1429" i="44"/>
  <c r="L1429" i="44"/>
  <c r="K1429" i="44"/>
  <c r="J1429" i="44"/>
  <c r="Y1428" i="44"/>
  <c r="X1428" i="44"/>
  <c r="W1428" i="44"/>
  <c r="V1428" i="44"/>
  <c r="U1428" i="44"/>
  <c r="R1428" i="44"/>
  <c r="Q1428" i="44"/>
  <c r="P1428" i="44"/>
  <c r="N1428" i="44"/>
  <c r="M1428" i="44"/>
  <c r="L1428" i="44"/>
  <c r="K1428" i="44"/>
  <c r="J1428" i="44"/>
  <c r="X1427" i="44"/>
  <c r="W1427" i="44"/>
  <c r="V1427" i="44"/>
  <c r="Y1427" i="44" s="1"/>
  <c r="U1427" i="44"/>
  <c r="Q1427" i="44"/>
  <c r="R1427" i="44" s="1"/>
  <c r="P1427" i="44"/>
  <c r="N1427" i="44"/>
  <c r="M1427" i="44"/>
  <c r="L1427" i="44"/>
  <c r="K1427" i="44"/>
  <c r="J1427" i="44"/>
  <c r="X1426" i="44"/>
  <c r="W1426" i="44"/>
  <c r="V1426" i="44"/>
  <c r="Y1426" i="44" s="1"/>
  <c r="U1426" i="44"/>
  <c r="Q1426" i="44"/>
  <c r="R1426" i="44" s="1"/>
  <c r="P1426" i="44"/>
  <c r="N1426" i="44"/>
  <c r="M1426" i="44"/>
  <c r="L1426" i="44"/>
  <c r="K1426" i="44"/>
  <c r="J1426" i="44"/>
  <c r="X1425" i="44"/>
  <c r="W1425" i="44"/>
  <c r="V1425" i="44"/>
  <c r="Y1425" i="44" s="1"/>
  <c r="U1425" i="44"/>
  <c r="R1425" i="44"/>
  <c r="Q1425" i="44"/>
  <c r="P1425" i="44"/>
  <c r="N1425" i="44"/>
  <c r="M1425" i="44"/>
  <c r="L1425" i="44"/>
  <c r="K1425" i="44"/>
  <c r="J1425" i="44"/>
  <c r="X1424" i="44"/>
  <c r="W1424" i="44"/>
  <c r="V1424" i="44"/>
  <c r="Y1424" i="44" s="1"/>
  <c r="U1424" i="44"/>
  <c r="Q1424" i="44"/>
  <c r="R1424" i="44" s="1"/>
  <c r="P1424" i="44"/>
  <c r="N1424" i="44"/>
  <c r="M1424" i="44"/>
  <c r="L1424" i="44"/>
  <c r="K1424" i="44"/>
  <c r="J1424" i="44"/>
  <c r="Y1423" i="44"/>
  <c r="X1423" i="44"/>
  <c r="W1423" i="44"/>
  <c r="V1423" i="44"/>
  <c r="U1423" i="44"/>
  <c r="S1423" i="44"/>
  <c r="R1423" i="44"/>
  <c r="Q1423" i="44"/>
  <c r="P1423" i="44"/>
  <c r="N1423" i="44"/>
  <c r="M1423" i="44"/>
  <c r="L1423" i="44"/>
  <c r="K1423" i="44"/>
  <c r="J1423" i="44"/>
  <c r="X1422" i="44"/>
  <c r="W1422" i="44"/>
  <c r="V1422" i="44"/>
  <c r="Y1422" i="44" s="1"/>
  <c r="U1422" i="44"/>
  <c r="R1422" i="44"/>
  <c r="Q1422" i="44"/>
  <c r="P1422" i="44"/>
  <c r="N1422" i="44"/>
  <c r="M1422" i="44"/>
  <c r="L1422" i="44"/>
  <c r="K1422" i="44"/>
  <c r="J1422" i="44"/>
  <c r="Y1421" i="44"/>
  <c r="X1421" i="44"/>
  <c r="W1421" i="44"/>
  <c r="V1421" i="44"/>
  <c r="U1421" i="44"/>
  <c r="Q1421" i="44"/>
  <c r="R1421" i="44" s="1"/>
  <c r="P1421" i="44"/>
  <c r="N1421" i="44"/>
  <c r="M1421" i="44"/>
  <c r="L1421" i="44"/>
  <c r="K1421" i="44"/>
  <c r="J1421" i="44"/>
  <c r="Y1420" i="44"/>
  <c r="X1420" i="44"/>
  <c r="W1420" i="44"/>
  <c r="V1420" i="44"/>
  <c r="U1420" i="44"/>
  <c r="R1420" i="44"/>
  <c r="Q1420" i="44"/>
  <c r="P1420" i="44"/>
  <c r="N1420" i="44"/>
  <c r="M1420" i="44"/>
  <c r="L1420" i="44"/>
  <c r="K1420" i="44"/>
  <c r="J1420" i="44"/>
  <c r="X1419" i="44"/>
  <c r="W1419" i="44"/>
  <c r="V1419" i="44"/>
  <c r="Y1419" i="44" s="1"/>
  <c r="U1419" i="44"/>
  <c r="Q1419" i="44"/>
  <c r="R1419" i="44" s="1"/>
  <c r="P1419" i="44"/>
  <c r="N1419" i="44"/>
  <c r="M1419" i="44"/>
  <c r="L1419" i="44"/>
  <c r="K1419" i="44"/>
  <c r="J1419" i="44"/>
  <c r="X1418" i="44"/>
  <c r="W1418" i="44"/>
  <c r="V1418" i="44"/>
  <c r="U1418" i="44"/>
  <c r="Q1418" i="44"/>
  <c r="R1418" i="44" s="1"/>
  <c r="P1418" i="44"/>
  <c r="N1418" i="44"/>
  <c r="M1418" i="44"/>
  <c r="L1418" i="44"/>
  <c r="K1418" i="44"/>
  <c r="J1418" i="44"/>
  <c r="X1417" i="44"/>
  <c r="W1417" i="44"/>
  <c r="V1417" i="44"/>
  <c r="Y1417" i="44" s="1"/>
  <c r="U1417" i="44"/>
  <c r="R1417" i="44"/>
  <c r="Q1417" i="44"/>
  <c r="P1417" i="44"/>
  <c r="N1417" i="44"/>
  <c r="M1417" i="44"/>
  <c r="L1417" i="44"/>
  <c r="K1417" i="44"/>
  <c r="J1417" i="44"/>
  <c r="X1416" i="44"/>
  <c r="W1416" i="44"/>
  <c r="V1416" i="44"/>
  <c r="Y1416" i="44" s="1"/>
  <c r="U1416" i="44"/>
  <c r="Q1416" i="44"/>
  <c r="R1416" i="44" s="1"/>
  <c r="P1416" i="44"/>
  <c r="N1416" i="44"/>
  <c r="M1416" i="44"/>
  <c r="L1416" i="44"/>
  <c r="K1416" i="44"/>
  <c r="J1416" i="44"/>
  <c r="Y1415" i="44"/>
  <c r="X1415" i="44"/>
  <c r="W1415" i="44"/>
  <c r="V1415" i="44"/>
  <c r="U1415" i="44"/>
  <c r="S1415" i="44"/>
  <c r="R1415" i="44"/>
  <c r="Q1415" i="44"/>
  <c r="P1415" i="44"/>
  <c r="N1415" i="44"/>
  <c r="M1415" i="44"/>
  <c r="L1415" i="44"/>
  <c r="K1415" i="44"/>
  <c r="J1415" i="44"/>
  <c r="X1414" i="44"/>
  <c r="W1414" i="44"/>
  <c r="V1414" i="44"/>
  <c r="Y1414" i="44" s="1"/>
  <c r="U1414" i="44"/>
  <c r="R1414" i="44"/>
  <c r="Q1414" i="44"/>
  <c r="P1414" i="44"/>
  <c r="N1414" i="44"/>
  <c r="M1414" i="44"/>
  <c r="L1414" i="44"/>
  <c r="K1414" i="44"/>
  <c r="J1414" i="44"/>
  <c r="Y1413" i="44"/>
  <c r="X1413" i="44"/>
  <c r="W1413" i="44"/>
  <c r="V1413" i="44"/>
  <c r="U1413" i="44"/>
  <c r="Q1413" i="44"/>
  <c r="R1413" i="44" s="1"/>
  <c r="P1413" i="44"/>
  <c r="N1413" i="44"/>
  <c r="M1413" i="44"/>
  <c r="L1413" i="44"/>
  <c r="K1413" i="44"/>
  <c r="J1413" i="44"/>
  <c r="Y1412" i="44"/>
  <c r="X1412" i="44"/>
  <c r="W1412" i="44"/>
  <c r="V1412" i="44"/>
  <c r="U1412" i="44"/>
  <c r="R1412" i="44"/>
  <c r="Q1412" i="44"/>
  <c r="P1412" i="44"/>
  <c r="N1412" i="44"/>
  <c r="M1412" i="44"/>
  <c r="L1412" i="44"/>
  <c r="K1412" i="44"/>
  <c r="J1412" i="44"/>
  <c r="X1411" i="44"/>
  <c r="W1411" i="44"/>
  <c r="V1411" i="44"/>
  <c r="U1411" i="44"/>
  <c r="Q1411" i="44"/>
  <c r="R1411" i="44" s="1"/>
  <c r="P1411" i="44"/>
  <c r="N1411" i="44"/>
  <c r="M1411" i="44"/>
  <c r="L1411" i="44"/>
  <c r="K1411" i="44"/>
  <c r="J1411" i="44"/>
  <c r="X1410" i="44"/>
  <c r="W1410" i="44"/>
  <c r="V1410" i="44"/>
  <c r="Y1410" i="44" s="1"/>
  <c r="U1410" i="44"/>
  <c r="Q1410" i="44"/>
  <c r="R1410" i="44" s="1"/>
  <c r="P1410" i="44"/>
  <c r="N1410" i="44"/>
  <c r="M1410" i="44"/>
  <c r="L1410" i="44"/>
  <c r="K1410" i="44"/>
  <c r="J1410" i="44"/>
  <c r="X1409" i="44"/>
  <c r="W1409" i="44"/>
  <c r="V1409" i="44"/>
  <c r="Y1409" i="44" s="1"/>
  <c r="U1409" i="44"/>
  <c r="R1409" i="44"/>
  <c r="Q1409" i="44"/>
  <c r="P1409" i="44"/>
  <c r="N1409" i="44"/>
  <c r="M1409" i="44"/>
  <c r="L1409" i="44"/>
  <c r="K1409" i="44"/>
  <c r="J1409" i="44"/>
  <c r="X1408" i="44"/>
  <c r="W1408" i="44"/>
  <c r="V1408" i="44"/>
  <c r="Y1408" i="44" s="1"/>
  <c r="U1408" i="44"/>
  <c r="Q1408" i="44"/>
  <c r="R1408" i="44" s="1"/>
  <c r="P1408" i="44"/>
  <c r="N1408" i="44"/>
  <c r="M1408" i="44"/>
  <c r="L1408" i="44"/>
  <c r="K1408" i="44"/>
  <c r="J1408" i="44"/>
  <c r="Y1407" i="44"/>
  <c r="X1407" i="44"/>
  <c r="W1407" i="44"/>
  <c r="V1407" i="44"/>
  <c r="U1407" i="44"/>
  <c r="S1407" i="44"/>
  <c r="R1407" i="44"/>
  <c r="Q1407" i="44"/>
  <c r="P1407" i="44"/>
  <c r="N1407" i="44"/>
  <c r="M1407" i="44"/>
  <c r="L1407" i="44"/>
  <c r="K1407" i="44"/>
  <c r="J1407" i="44"/>
  <c r="X1406" i="44"/>
  <c r="W1406" i="44"/>
  <c r="V1406" i="44"/>
  <c r="Y1406" i="44" s="1"/>
  <c r="U1406" i="44"/>
  <c r="R1406" i="44"/>
  <c r="Q1406" i="44"/>
  <c r="P1406" i="44"/>
  <c r="N1406" i="44"/>
  <c r="M1406" i="44"/>
  <c r="L1406" i="44"/>
  <c r="K1406" i="44"/>
  <c r="J1406" i="44"/>
  <c r="Y1405" i="44"/>
  <c r="X1405" i="44"/>
  <c r="W1405" i="44"/>
  <c r="V1405" i="44"/>
  <c r="U1405" i="44"/>
  <c r="Q1405" i="44"/>
  <c r="R1405" i="44" s="1"/>
  <c r="P1405" i="44"/>
  <c r="N1405" i="44"/>
  <c r="M1405" i="44"/>
  <c r="L1405" i="44"/>
  <c r="K1405" i="44"/>
  <c r="J1405" i="44"/>
  <c r="Y1404" i="44"/>
  <c r="X1404" i="44"/>
  <c r="W1404" i="44"/>
  <c r="V1404" i="44"/>
  <c r="U1404" i="44"/>
  <c r="R1404" i="44"/>
  <c r="Q1404" i="44"/>
  <c r="P1404" i="44"/>
  <c r="N1404" i="44"/>
  <c r="M1404" i="44"/>
  <c r="L1404" i="44"/>
  <c r="K1404" i="44"/>
  <c r="J1404" i="44"/>
  <c r="X1403" i="44"/>
  <c r="W1403" i="44"/>
  <c r="V1403" i="44"/>
  <c r="Y1403" i="44" s="1"/>
  <c r="U1403" i="44"/>
  <c r="R1403" i="44"/>
  <c r="Q1403" i="44"/>
  <c r="P1403" i="44"/>
  <c r="N1403" i="44"/>
  <c r="M1403" i="44"/>
  <c r="L1403" i="44"/>
  <c r="K1403" i="44"/>
  <c r="J1403" i="44"/>
  <c r="X1402" i="44"/>
  <c r="W1402" i="44"/>
  <c r="V1402" i="44"/>
  <c r="U1402" i="44"/>
  <c r="R1402" i="44"/>
  <c r="Q1402" i="44"/>
  <c r="P1402" i="44"/>
  <c r="N1402" i="44"/>
  <c r="M1402" i="44"/>
  <c r="L1402" i="44"/>
  <c r="K1402" i="44"/>
  <c r="J1402" i="44"/>
  <c r="X1401" i="44"/>
  <c r="W1401" i="44"/>
  <c r="V1401" i="44"/>
  <c r="U1401" i="44"/>
  <c r="R1401" i="44"/>
  <c r="Q1401" i="44"/>
  <c r="P1401" i="44"/>
  <c r="N1401" i="44"/>
  <c r="M1401" i="44"/>
  <c r="L1401" i="44"/>
  <c r="K1401" i="44"/>
  <c r="J1401" i="44"/>
  <c r="X1400" i="44"/>
  <c r="W1400" i="44"/>
  <c r="V1400" i="44"/>
  <c r="Y1400" i="44" s="1"/>
  <c r="U1400" i="44"/>
  <c r="R1400" i="44"/>
  <c r="Q1400" i="44"/>
  <c r="P1400" i="44"/>
  <c r="N1400" i="44"/>
  <c r="M1400" i="44"/>
  <c r="L1400" i="44"/>
  <c r="K1400" i="44"/>
  <c r="J1400" i="44"/>
  <c r="X1399" i="44"/>
  <c r="W1399" i="44"/>
  <c r="V1399" i="44"/>
  <c r="Y1399" i="44" s="1"/>
  <c r="U1399" i="44"/>
  <c r="R1399" i="44"/>
  <c r="Q1399" i="44"/>
  <c r="P1399" i="44"/>
  <c r="N1399" i="44"/>
  <c r="M1399" i="44"/>
  <c r="L1399" i="44"/>
  <c r="K1399" i="44"/>
  <c r="J1399" i="44"/>
  <c r="X1398" i="44"/>
  <c r="W1398" i="44"/>
  <c r="V1398" i="44"/>
  <c r="Y1398" i="44" s="1"/>
  <c r="U1398" i="44"/>
  <c r="R1398" i="44"/>
  <c r="Q1398" i="44"/>
  <c r="P1398" i="44"/>
  <c r="N1398" i="44"/>
  <c r="M1398" i="44"/>
  <c r="L1398" i="44"/>
  <c r="K1398" i="44"/>
  <c r="J1398" i="44"/>
  <c r="X1397" i="44"/>
  <c r="W1397" i="44"/>
  <c r="V1397" i="44"/>
  <c r="U1397" i="44"/>
  <c r="R1397" i="44"/>
  <c r="Q1397" i="44"/>
  <c r="P1397" i="44"/>
  <c r="N1397" i="44"/>
  <c r="M1397" i="44"/>
  <c r="L1397" i="44"/>
  <c r="K1397" i="44"/>
  <c r="J1397" i="44"/>
  <c r="X1396" i="44"/>
  <c r="W1396" i="44"/>
  <c r="V1396" i="44"/>
  <c r="U1396" i="44"/>
  <c r="R1396" i="44"/>
  <c r="Q1396" i="44"/>
  <c r="P1396" i="44"/>
  <c r="N1396" i="44"/>
  <c r="M1396" i="44"/>
  <c r="L1396" i="44"/>
  <c r="K1396" i="44"/>
  <c r="J1396" i="44"/>
  <c r="X1395" i="44"/>
  <c r="W1395" i="44"/>
  <c r="V1395" i="44"/>
  <c r="U1395" i="44"/>
  <c r="R1395" i="44"/>
  <c r="Q1395" i="44"/>
  <c r="P1395" i="44"/>
  <c r="N1395" i="44"/>
  <c r="M1395" i="44"/>
  <c r="L1395" i="44"/>
  <c r="K1395" i="44"/>
  <c r="J1395" i="44"/>
  <c r="X1394" i="44"/>
  <c r="W1394" i="44"/>
  <c r="V1394" i="44"/>
  <c r="U1394" i="44"/>
  <c r="R1394" i="44"/>
  <c r="Q1394" i="44"/>
  <c r="P1394" i="44"/>
  <c r="N1394" i="44"/>
  <c r="M1394" i="44"/>
  <c r="L1394" i="44"/>
  <c r="K1394" i="44"/>
  <c r="J1394" i="44"/>
  <c r="X1393" i="44"/>
  <c r="W1393" i="44"/>
  <c r="V1393" i="44"/>
  <c r="U1393" i="44"/>
  <c r="R1393" i="44"/>
  <c r="Q1393" i="44"/>
  <c r="P1393" i="44"/>
  <c r="N1393" i="44"/>
  <c r="M1393" i="44"/>
  <c r="L1393" i="44"/>
  <c r="K1393" i="44"/>
  <c r="J1393" i="44"/>
  <c r="X1392" i="44"/>
  <c r="W1392" i="44"/>
  <c r="V1392" i="44"/>
  <c r="U1392" i="44"/>
  <c r="R1392" i="44"/>
  <c r="Q1392" i="44"/>
  <c r="P1392" i="44"/>
  <c r="N1392" i="44"/>
  <c r="M1392" i="44"/>
  <c r="L1392" i="44"/>
  <c r="K1392" i="44"/>
  <c r="J1392" i="44"/>
  <c r="X1391" i="44"/>
  <c r="W1391" i="44"/>
  <c r="V1391" i="44"/>
  <c r="U1391" i="44"/>
  <c r="R1391" i="44"/>
  <c r="Q1391" i="44"/>
  <c r="P1391" i="44"/>
  <c r="N1391" i="44"/>
  <c r="M1391" i="44"/>
  <c r="L1391" i="44"/>
  <c r="K1391" i="44"/>
  <c r="J1391" i="44"/>
  <c r="X1390" i="44"/>
  <c r="W1390" i="44"/>
  <c r="V1390" i="44"/>
  <c r="U1390" i="44"/>
  <c r="R1390" i="44"/>
  <c r="Q1390" i="44"/>
  <c r="P1390" i="44"/>
  <c r="N1390" i="44"/>
  <c r="M1390" i="44"/>
  <c r="L1390" i="44"/>
  <c r="K1390" i="44"/>
  <c r="J1390" i="44"/>
  <c r="X1389" i="44"/>
  <c r="W1389" i="44"/>
  <c r="V1389" i="44"/>
  <c r="U1389" i="44"/>
  <c r="R1389" i="44"/>
  <c r="Q1389" i="44"/>
  <c r="P1389" i="44"/>
  <c r="N1389" i="44"/>
  <c r="M1389" i="44"/>
  <c r="L1389" i="44"/>
  <c r="K1389" i="44"/>
  <c r="J1389" i="44"/>
  <c r="X1388" i="44"/>
  <c r="W1388" i="44"/>
  <c r="V1388" i="44"/>
  <c r="U1388" i="44"/>
  <c r="R1388" i="44"/>
  <c r="Q1388" i="44"/>
  <c r="P1388" i="44"/>
  <c r="N1388" i="44"/>
  <c r="M1388" i="44"/>
  <c r="L1388" i="44"/>
  <c r="K1388" i="44"/>
  <c r="J1388" i="44"/>
  <c r="X1387" i="44"/>
  <c r="W1387" i="44"/>
  <c r="V1387" i="44"/>
  <c r="U1387" i="44"/>
  <c r="R1387" i="44"/>
  <c r="Q1387" i="44"/>
  <c r="P1387" i="44"/>
  <c r="N1387" i="44"/>
  <c r="M1387" i="44"/>
  <c r="L1387" i="44"/>
  <c r="K1387" i="44"/>
  <c r="J1387" i="44"/>
  <c r="X1386" i="44"/>
  <c r="W1386" i="44"/>
  <c r="V1386" i="44"/>
  <c r="U1386" i="44"/>
  <c r="R1386" i="44"/>
  <c r="Q1386" i="44"/>
  <c r="P1386" i="44"/>
  <c r="N1386" i="44"/>
  <c r="M1386" i="44"/>
  <c r="L1386" i="44"/>
  <c r="K1386" i="44"/>
  <c r="J1386" i="44"/>
  <c r="X1385" i="44"/>
  <c r="W1385" i="44"/>
  <c r="V1385" i="44"/>
  <c r="U1385" i="44"/>
  <c r="R1385" i="44"/>
  <c r="Q1385" i="44"/>
  <c r="P1385" i="44"/>
  <c r="N1385" i="44"/>
  <c r="M1385" i="44"/>
  <c r="L1385" i="44"/>
  <c r="K1385" i="44"/>
  <c r="J1385" i="44"/>
  <c r="X1384" i="44"/>
  <c r="W1384" i="44"/>
  <c r="V1384" i="44"/>
  <c r="U1384" i="44"/>
  <c r="R1384" i="44"/>
  <c r="Q1384" i="44"/>
  <c r="P1384" i="44"/>
  <c r="N1384" i="44"/>
  <c r="M1384" i="44"/>
  <c r="L1384" i="44"/>
  <c r="K1384" i="44"/>
  <c r="J1384" i="44"/>
  <c r="X1383" i="44"/>
  <c r="W1383" i="44"/>
  <c r="V1383" i="44"/>
  <c r="U1383" i="44"/>
  <c r="R1383" i="44"/>
  <c r="Q1383" i="44"/>
  <c r="P1383" i="44"/>
  <c r="N1383" i="44"/>
  <c r="M1383" i="44"/>
  <c r="L1383" i="44"/>
  <c r="K1383" i="44"/>
  <c r="J1383" i="44"/>
  <c r="X1382" i="44"/>
  <c r="W1382" i="44"/>
  <c r="V1382" i="44"/>
  <c r="U1382" i="44"/>
  <c r="R1382" i="44"/>
  <c r="Q1382" i="44"/>
  <c r="P1382" i="44"/>
  <c r="N1382" i="44"/>
  <c r="M1382" i="44"/>
  <c r="L1382" i="44"/>
  <c r="K1382" i="44"/>
  <c r="J1382" i="44"/>
  <c r="X1381" i="44"/>
  <c r="W1381" i="44"/>
  <c r="V1381" i="44"/>
  <c r="U1381" i="44"/>
  <c r="R1381" i="44"/>
  <c r="Q1381" i="44"/>
  <c r="P1381" i="44"/>
  <c r="N1381" i="44"/>
  <c r="M1381" i="44"/>
  <c r="L1381" i="44"/>
  <c r="K1381" i="44"/>
  <c r="J1381" i="44"/>
  <c r="X1380" i="44"/>
  <c r="W1380" i="44"/>
  <c r="V1380" i="44"/>
  <c r="U1380" i="44"/>
  <c r="R1380" i="44"/>
  <c r="Q1380" i="44"/>
  <c r="P1380" i="44"/>
  <c r="N1380" i="44"/>
  <c r="M1380" i="44"/>
  <c r="L1380" i="44"/>
  <c r="K1380" i="44"/>
  <c r="J1380" i="44"/>
  <c r="X1379" i="44"/>
  <c r="W1379" i="44"/>
  <c r="V1379" i="44"/>
  <c r="U1379" i="44"/>
  <c r="R1379" i="44"/>
  <c r="Q1379" i="44"/>
  <c r="P1379" i="44"/>
  <c r="N1379" i="44"/>
  <c r="M1379" i="44"/>
  <c r="L1379" i="44"/>
  <c r="K1379" i="44"/>
  <c r="J1379" i="44"/>
  <c r="X1378" i="44"/>
  <c r="W1378" i="44"/>
  <c r="V1378" i="44"/>
  <c r="U1378" i="44"/>
  <c r="R1378" i="44"/>
  <c r="Q1378" i="44"/>
  <c r="P1378" i="44"/>
  <c r="N1378" i="44"/>
  <c r="M1378" i="44"/>
  <c r="L1378" i="44"/>
  <c r="K1378" i="44"/>
  <c r="J1378" i="44"/>
  <c r="X1377" i="44"/>
  <c r="W1377" i="44"/>
  <c r="V1377" i="44"/>
  <c r="U1377" i="44"/>
  <c r="R1377" i="44"/>
  <c r="Q1377" i="44"/>
  <c r="P1377" i="44"/>
  <c r="N1377" i="44"/>
  <c r="M1377" i="44"/>
  <c r="L1377" i="44"/>
  <c r="K1377" i="44"/>
  <c r="J1377" i="44"/>
  <c r="X1376" i="44"/>
  <c r="W1376" i="44"/>
  <c r="V1376" i="44"/>
  <c r="U1376" i="44"/>
  <c r="R1376" i="44"/>
  <c r="Q1376" i="44"/>
  <c r="P1376" i="44"/>
  <c r="N1376" i="44"/>
  <c r="M1376" i="44"/>
  <c r="L1376" i="44"/>
  <c r="K1376" i="44"/>
  <c r="J1376" i="44"/>
  <c r="X1375" i="44"/>
  <c r="W1375" i="44"/>
  <c r="V1375" i="44"/>
  <c r="U1375" i="44"/>
  <c r="R1375" i="44"/>
  <c r="Q1375" i="44"/>
  <c r="P1375" i="44"/>
  <c r="N1375" i="44"/>
  <c r="M1375" i="44"/>
  <c r="L1375" i="44"/>
  <c r="K1375" i="44"/>
  <c r="J1375" i="44"/>
  <c r="X1374" i="44"/>
  <c r="W1374" i="44"/>
  <c r="V1374" i="44"/>
  <c r="U1374" i="44"/>
  <c r="R1374" i="44"/>
  <c r="Q1374" i="44"/>
  <c r="P1374" i="44"/>
  <c r="N1374" i="44"/>
  <c r="M1374" i="44"/>
  <c r="L1374" i="44"/>
  <c r="K1374" i="44"/>
  <c r="J1374" i="44"/>
  <c r="X1373" i="44"/>
  <c r="W1373" i="44"/>
  <c r="V1373" i="44"/>
  <c r="U1373" i="44"/>
  <c r="R1373" i="44"/>
  <c r="Q1373" i="44"/>
  <c r="P1373" i="44"/>
  <c r="N1373" i="44"/>
  <c r="M1373" i="44"/>
  <c r="L1373" i="44"/>
  <c r="K1373" i="44"/>
  <c r="J1373" i="44"/>
  <c r="X1372" i="44"/>
  <c r="W1372" i="44"/>
  <c r="V1372" i="44"/>
  <c r="U1372" i="44"/>
  <c r="R1372" i="44"/>
  <c r="Q1372" i="44"/>
  <c r="P1372" i="44"/>
  <c r="N1372" i="44"/>
  <c r="M1372" i="44"/>
  <c r="L1372" i="44"/>
  <c r="K1372" i="44"/>
  <c r="J1372" i="44"/>
  <c r="X1371" i="44"/>
  <c r="W1371" i="44"/>
  <c r="V1371" i="44"/>
  <c r="Y1371" i="44" s="1"/>
  <c r="U1371" i="44"/>
  <c r="R1371" i="44"/>
  <c r="Q1371" i="44"/>
  <c r="P1371" i="44"/>
  <c r="N1371" i="44"/>
  <c r="M1371" i="44"/>
  <c r="L1371" i="44"/>
  <c r="K1371" i="44"/>
  <c r="J1371" i="44"/>
  <c r="X1370" i="44"/>
  <c r="W1370" i="44"/>
  <c r="V1370" i="44"/>
  <c r="U1370" i="44"/>
  <c r="R1370" i="44"/>
  <c r="Q1370" i="44"/>
  <c r="P1370" i="44"/>
  <c r="N1370" i="44"/>
  <c r="M1370" i="44"/>
  <c r="L1370" i="44"/>
  <c r="K1370" i="44"/>
  <c r="J1370" i="44"/>
  <c r="X1369" i="44"/>
  <c r="W1369" i="44"/>
  <c r="V1369" i="44"/>
  <c r="U1369" i="44"/>
  <c r="R1369" i="44"/>
  <c r="Q1369" i="44"/>
  <c r="P1369" i="44"/>
  <c r="N1369" i="44"/>
  <c r="M1369" i="44"/>
  <c r="L1369" i="44"/>
  <c r="K1369" i="44"/>
  <c r="J1369" i="44"/>
  <c r="X1368" i="44"/>
  <c r="W1368" i="44"/>
  <c r="V1368" i="44"/>
  <c r="U1368" i="44"/>
  <c r="R1368" i="44"/>
  <c r="Q1368" i="44"/>
  <c r="P1368" i="44"/>
  <c r="N1368" i="44"/>
  <c r="M1368" i="44"/>
  <c r="L1368" i="44"/>
  <c r="K1368" i="44"/>
  <c r="J1368" i="44"/>
  <c r="X1367" i="44"/>
  <c r="W1367" i="44"/>
  <c r="V1367" i="44"/>
  <c r="Y1367" i="44" s="1"/>
  <c r="U1367" i="44"/>
  <c r="R1367" i="44"/>
  <c r="Q1367" i="44"/>
  <c r="P1367" i="44"/>
  <c r="N1367" i="44"/>
  <c r="M1367" i="44"/>
  <c r="L1367" i="44"/>
  <c r="K1367" i="44"/>
  <c r="J1367" i="44"/>
  <c r="X1366" i="44"/>
  <c r="W1366" i="44"/>
  <c r="V1366" i="44"/>
  <c r="U1366" i="44"/>
  <c r="R1366" i="44"/>
  <c r="Q1366" i="44"/>
  <c r="P1366" i="44"/>
  <c r="N1366" i="44"/>
  <c r="M1366" i="44"/>
  <c r="L1366" i="44"/>
  <c r="K1366" i="44"/>
  <c r="J1366" i="44"/>
  <c r="X1365" i="44"/>
  <c r="W1365" i="44"/>
  <c r="V1365" i="44"/>
  <c r="U1365" i="44"/>
  <c r="R1365" i="44"/>
  <c r="Q1365" i="44"/>
  <c r="P1365" i="44"/>
  <c r="N1365" i="44"/>
  <c r="M1365" i="44"/>
  <c r="L1365" i="44"/>
  <c r="K1365" i="44"/>
  <c r="J1365" i="44"/>
  <c r="X1364" i="44"/>
  <c r="W1364" i="44"/>
  <c r="V1364" i="44"/>
  <c r="U1364" i="44"/>
  <c r="R1364" i="44"/>
  <c r="Q1364" i="44"/>
  <c r="P1364" i="44"/>
  <c r="N1364" i="44"/>
  <c r="M1364" i="44"/>
  <c r="L1364" i="44"/>
  <c r="K1364" i="44"/>
  <c r="J1364" i="44"/>
  <c r="X1363" i="44"/>
  <c r="W1363" i="44"/>
  <c r="V1363" i="44"/>
  <c r="Y1363" i="44" s="1"/>
  <c r="U1363" i="44"/>
  <c r="R1363" i="44"/>
  <c r="Q1363" i="44"/>
  <c r="P1363" i="44"/>
  <c r="N1363" i="44"/>
  <c r="M1363" i="44"/>
  <c r="L1363" i="44"/>
  <c r="K1363" i="44"/>
  <c r="J1363" i="44"/>
  <c r="X1362" i="44"/>
  <c r="W1362" i="44"/>
  <c r="V1362" i="44"/>
  <c r="U1362" i="44"/>
  <c r="R1362" i="44"/>
  <c r="Q1362" i="44"/>
  <c r="P1362" i="44"/>
  <c r="N1362" i="44"/>
  <c r="M1362" i="44"/>
  <c r="L1362" i="44"/>
  <c r="K1362" i="44"/>
  <c r="J1362" i="44"/>
  <c r="X1361" i="44"/>
  <c r="W1361" i="44"/>
  <c r="V1361" i="44"/>
  <c r="U1361" i="44"/>
  <c r="R1361" i="44"/>
  <c r="Q1361" i="44"/>
  <c r="P1361" i="44"/>
  <c r="N1361" i="44"/>
  <c r="M1361" i="44"/>
  <c r="L1361" i="44"/>
  <c r="K1361" i="44"/>
  <c r="J1361" i="44"/>
  <c r="X1360" i="44"/>
  <c r="W1360" i="44"/>
  <c r="V1360" i="44"/>
  <c r="U1360" i="44"/>
  <c r="R1360" i="44"/>
  <c r="Q1360" i="44"/>
  <c r="P1360" i="44"/>
  <c r="N1360" i="44"/>
  <c r="M1360" i="44"/>
  <c r="L1360" i="44"/>
  <c r="K1360" i="44"/>
  <c r="J1360" i="44"/>
  <c r="X1359" i="44"/>
  <c r="W1359" i="44"/>
  <c r="V1359" i="44"/>
  <c r="Y1359" i="44" s="1"/>
  <c r="U1359" i="44"/>
  <c r="R1359" i="44"/>
  <c r="Q1359" i="44"/>
  <c r="P1359" i="44"/>
  <c r="N1359" i="44"/>
  <c r="M1359" i="44"/>
  <c r="L1359" i="44"/>
  <c r="K1359" i="44"/>
  <c r="J1359" i="44"/>
  <c r="X1358" i="44"/>
  <c r="W1358" i="44"/>
  <c r="V1358" i="44"/>
  <c r="U1358" i="44"/>
  <c r="R1358" i="44"/>
  <c r="Q1358" i="44"/>
  <c r="P1358" i="44"/>
  <c r="N1358" i="44"/>
  <c r="M1358" i="44"/>
  <c r="L1358" i="44"/>
  <c r="K1358" i="44"/>
  <c r="J1358" i="44"/>
  <c r="X1357" i="44"/>
  <c r="W1357" i="44"/>
  <c r="V1357" i="44"/>
  <c r="U1357" i="44"/>
  <c r="R1357" i="44"/>
  <c r="Q1357" i="44"/>
  <c r="P1357" i="44"/>
  <c r="N1357" i="44"/>
  <c r="M1357" i="44"/>
  <c r="L1357" i="44"/>
  <c r="K1357" i="44"/>
  <c r="J1357" i="44"/>
  <c r="X1356" i="44"/>
  <c r="W1356" i="44"/>
  <c r="V1356" i="44"/>
  <c r="Y1356" i="44" s="1"/>
  <c r="U1356" i="44"/>
  <c r="R1356" i="44"/>
  <c r="Q1356" i="44"/>
  <c r="P1356" i="44"/>
  <c r="N1356" i="44"/>
  <c r="M1356" i="44"/>
  <c r="L1356" i="44"/>
  <c r="K1356" i="44"/>
  <c r="J1356" i="44"/>
  <c r="X1355" i="44"/>
  <c r="W1355" i="44"/>
  <c r="V1355" i="44"/>
  <c r="Y1355" i="44" s="1"/>
  <c r="U1355" i="44"/>
  <c r="R1355" i="44"/>
  <c r="Q1355" i="44"/>
  <c r="P1355" i="44"/>
  <c r="N1355" i="44"/>
  <c r="M1355" i="44"/>
  <c r="L1355" i="44"/>
  <c r="K1355" i="44"/>
  <c r="J1355" i="44"/>
  <c r="X1354" i="44"/>
  <c r="W1354" i="44"/>
  <c r="V1354" i="44"/>
  <c r="U1354" i="44"/>
  <c r="R1354" i="44"/>
  <c r="Q1354" i="44"/>
  <c r="P1354" i="44"/>
  <c r="N1354" i="44"/>
  <c r="M1354" i="44"/>
  <c r="L1354" i="44"/>
  <c r="K1354" i="44"/>
  <c r="J1354" i="44"/>
  <c r="X1353" i="44"/>
  <c r="W1353" i="44"/>
  <c r="V1353" i="44"/>
  <c r="U1353" i="44"/>
  <c r="R1353" i="44"/>
  <c r="Q1353" i="44"/>
  <c r="P1353" i="44"/>
  <c r="N1353" i="44"/>
  <c r="M1353" i="44"/>
  <c r="L1353" i="44"/>
  <c r="K1353" i="44"/>
  <c r="J1353" i="44"/>
  <c r="X1352" i="44"/>
  <c r="W1352" i="44"/>
  <c r="V1352" i="44"/>
  <c r="U1352" i="44"/>
  <c r="R1352" i="44"/>
  <c r="Q1352" i="44"/>
  <c r="P1352" i="44"/>
  <c r="N1352" i="44"/>
  <c r="M1352" i="44"/>
  <c r="L1352" i="44"/>
  <c r="K1352" i="44"/>
  <c r="J1352" i="44"/>
  <c r="X1351" i="44"/>
  <c r="W1351" i="44"/>
  <c r="V1351" i="44"/>
  <c r="Y1351" i="44" s="1"/>
  <c r="U1351" i="44"/>
  <c r="R1351" i="44"/>
  <c r="Q1351" i="44"/>
  <c r="P1351" i="44"/>
  <c r="N1351" i="44"/>
  <c r="M1351" i="44"/>
  <c r="L1351" i="44"/>
  <c r="K1351" i="44"/>
  <c r="J1351" i="44"/>
  <c r="X1350" i="44"/>
  <c r="W1350" i="44"/>
  <c r="V1350" i="44"/>
  <c r="U1350" i="44"/>
  <c r="R1350" i="44"/>
  <c r="Q1350" i="44"/>
  <c r="P1350" i="44"/>
  <c r="N1350" i="44"/>
  <c r="M1350" i="44"/>
  <c r="L1350" i="44"/>
  <c r="K1350" i="44"/>
  <c r="J1350" i="44"/>
  <c r="X1349" i="44"/>
  <c r="W1349" i="44"/>
  <c r="V1349" i="44"/>
  <c r="U1349" i="44"/>
  <c r="R1349" i="44"/>
  <c r="Q1349" i="44"/>
  <c r="P1349" i="44"/>
  <c r="N1349" i="44"/>
  <c r="M1349" i="44"/>
  <c r="L1349" i="44"/>
  <c r="K1349" i="44"/>
  <c r="J1349" i="44"/>
  <c r="X1348" i="44"/>
  <c r="W1348" i="44"/>
  <c r="V1348" i="44"/>
  <c r="Y1348" i="44" s="1"/>
  <c r="U1348" i="44"/>
  <c r="R1348" i="44"/>
  <c r="Q1348" i="44"/>
  <c r="P1348" i="44"/>
  <c r="N1348" i="44"/>
  <c r="M1348" i="44"/>
  <c r="L1348" i="44"/>
  <c r="K1348" i="44"/>
  <c r="J1348" i="44"/>
  <c r="X1347" i="44"/>
  <c r="W1347" i="44"/>
  <c r="V1347" i="44"/>
  <c r="Y1347" i="44" s="1"/>
  <c r="U1347" i="44"/>
  <c r="R1347" i="44"/>
  <c r="Q1347" i="44"/>
  <c r="P1347" i="44"/>
  <c r="N1347" i="44"/>
  <c r="M1347" i="44"/>
  <c r="L1347" i="44"/>
  <c r="K1347" i="44"/>
  <c r="J1347" i="44"/>
  <c r="X1346" i="44"/>
  <c r="W1346" i="44"/>
  <c r="V1346" i="44"/>
  <c r="U1346" i="44"/>
  <c r="R1346" i="44"/>
  <c r="Q1346" i="44"/>
  <c r="P1346" i="44"/>
  <c r="N1346" i="44"/>
  <c r="M1346" i="44"/>
  <c r="L1346" i="44"/>
  <c r="K1346" i="44"/>
  <c r="J1346" i="44"/>
  <c r="X1345" i="44"/>
  <c r="W1345" i="44"/>
  <c r="V1345" i="44"/>
  <c r="U1345" i="44"/>
  <c r="R1345" i="44"/>
  <c r="Q1345" i="44"/>
  <c r="P1345" i="44"/>
  <c r="N1345" i="44"/>
  <c r="M1345" i="44"/>
  <c r="L1345" i="44"/>
  <c r="K1345" i="44"/>
  <c r="J1345" i="44"/>
  <c r="X1344" i="44"/>
  <c r="W1344" i="44"/>
  <c r="V1344" i="44"/>
  <c r="U1344" i="44"/>
  <c r="R1344" i="44"/>
  <c r="Q1344" i="44"/>
  <c r="P1344" i="44"/>
  <c r="N1344" i="44"/>
  <c r="M1344" i="44"/>
  <c r="L1344" i="44"/>
  <c r="K1344" i="44"/>
  <c r="J1344" i="44"/>
  <c r="X1343" i="44"/>
  <c r="W1343" i="44"/>
  <c r="V1343" i="44"/>
  <c r="Y1343" i="44" s="1"/>
  <c r="U1343" i="44"/>
  <c r="R1343" i="44"/>
  <c r="Q1343" i="44"/>
  <c r="P1343" i="44"/>
  <c r="N1343" i="44"/>
  <c r="M1343" i="44"/>
  <c r="L1343" i="44"/>
  <c r="K1343" i="44"/>
  <c r="J1343" i="44"/>
  <c r="X1342" i="44"/>
  <c r="W1342" i="44"/>
  <c r="V1342" i="44"/>
  <c r="U1342" i="44"/>
  <c r="R1342" i="44"/>
  <c r="Q1342" i="44"/>
  <c r="P1342" i="44"/>
  <c r="N1342" i="44"/>
  <c r="M1342" i="44"/>
  <c r="L1342" i="44"/>
  <c r="K1342" i="44"/>
  <c r="J1342" i="44"/>
  <c r="X1341" i="44"/>
  <c r="W1341" i="44"/>
  <c r="V1341" i="44"/>
  <c r="U1341" i="44"/>
  <c r="R1341" i="44"/>
  <c r="Q1341" i="44"/>
  <c r="P1341" i="44"/>
  <c r="N1341" i="44"/>
  <c r="M1341" i="44"/>
  <c r="L1341" i="44"/>
  <c r="K1341" i="44"/>
  <c r="J1341" i="44"/>
  <c r="X1340" i="44"/>
  <c r="W1340" i="44"/>
  <c r="V1340" i="44"/>
  <c r="Y1340" i="44" s="1"/>
  <c r="U1340" i="44"/>
  <c r="R1340" i="44"/>
  <c r="Q1340" i="44"/>
  <c r="P1340" i="44"/>
  <c r="N1340" i="44"/>
  <c r="M1340" i="44"/>
  <c r="L1340" i="44"/>
  <c r="K1340" i="44"/>
  <c r="J1340" i="44"/>
  <c r="X1339" i="44"/>
  <c r="W1339" i="44"/>
  <c r="V1339" i="44"/>
  <c r="Y1339" i="44" s="1"/>
  <c r="U1339" i="44"/>
  <c r="R1339" i="44"/>
  <c r="Q1339" i="44"/>
  <c r="P1339" i="44"/>
  <c r="N1339" i="44"/>
  <c r="M1339" i="44"/>
  <c r="L1339" i="44"/>
  <c r="K1339" i="44"/>
  <c r="J1339" i="44"/>
  <c r="X1338" i="44"/>
  <c r="W1338" i="44"/>
  <c r="V1338" i="44"/>
  <c r="U1338" i="44"/>
  <c r="R1338" i="44"/>
  <c r="Q1338" i="44"/>
  <c r="P1338" i="44"/>
  <c r="N1338" i="44"/>
  <c r="M1338" i="44"/>
  <c r="L1338" i="44"/>
  <c r="K1338" i="44"/>
  <c r="J1338" i="44"/>
  <c r="X1337" i="44"/>
  <c r="W1337" i="44"/>
  <c r="V1337" i="44"/>
  <c r="U1337" i="44"/>
  <c r="R1337" i="44"/>
  <c r="Q1337" i="44"/>
  <c r="P1337" i="44"/>
  <c r="N1337" i="44"/>
  <c r="M1337" i="44"/>
  <c r="L1337" i="44"/>
  <c r="K1337" i="44"/>
  <c r="J1337" i="44"/>
  <c r="X1336" i="44"/>
  <c r="W1336" i="44"/>
  <c r="V1336" i="44"/>
  <c r="U1336" i="44"/>
  <c r="R1336" i="44"/>
  <c r="Q1336" i="44"/>
  <c r="P1336" i="44"/>
  <c r="N1336" i="44"/>
  <c r="M1336" i="44"/>
  <c r="L1336" i="44"/>
  <c r="K1336" i="44"/>
  <c r="J1336" i="44"/>
  <c r="X1335" i="44"/>
  <c r="W1335" i="44"/>
  <c r="V1335" i="44"/>
  <c r="Y1335" i="44" s="1"/>
  <c r="U1335" i="44"/>
  <c r="R1335" i="44"/>
  <c r="Q1335" i="44"/>
  <c r="P1335" i="44"/>
  <c r="N1335" i="44"/>
  <c r="M1335" i="44"/>
  <c r="L1335" i="44"/>
  <c r="K1335" i="44"/>
  <c r="J1335" i="44"/>
  <c r="X1334" i="44"/>
  <c r="W1334" i="44"/>
  <c r="V1334" i="44"/>
  <c r="U1334" i="44"/>
  <c r="R1334" i="44"/>
  <c r="Q1334" i="44"/>
  <c r="P1334" i="44"/>
  <c r="N1334" i="44"/>
  <c r="M1334" i="44"/>
  <c r="L1334" i="44"/>
  <c r="K1334" i="44"/>
  <c r="J1334" i="44"/>
  <c r="X1333" i="44"/>
  <c r="W1333" i="44"/>
  <c r="V1333" i="44"/>
  <c r="U1333" i="44"/>
  <c r="R1333" i="44"/>
  <c r="Q1333" i="44"/>
  <c r="P1333" i="44"/>
  <c r="N1333" i="44"/>
  <c r="M1333" i="44"/>
  <c r="L1333" i="44"/>
  <c r="K1333" i="44"/>
  <c r="J1333" i="44"/>
  <c r="X1332" i="44"/>
  <c r="W1332" i="44"/>
  <c r="V1332" i="44"/>
  <c r="Y1332" i="44" s="1"/>
  <c r="U1332" i="44"/>
  <c r="R1332" i="44"/>
  <c r="Q1332" i="44"/>
  <c r="P1332" i="44"/>
  <c r="N1332" i="44"/>
  <c r="M1332" i="44"/>
  <c r="L1332" i="44"/>
  <c r="K1332" i="44"/>
  <c r="J1332" i="44"/>
  <c r="X1331" i="44"/>
  <c r="W1331" i="44"/>
  <c r="V1331" i="44"/>
  <c r="Y1331" i="44" s="1"/>
  <c r="U1331" i="44"/>
  <c r="R1331" i="44"/>
  <c r="Q1331" i="44"/>
  <c r="P1331" i="44"/>
  <c r="N1331" i="44"/>
  <c r="M1331" i="44"/>
  <c r="L1331" i="44"/>
  <c r="K1331" i="44"/>
  <c r="J1331" i="44"/>
  <c r="X1330" i="44"/>
  <c r="W1330" i="44"/>
  <c r="V1330" i="44"/>
  <c r="U1330" i="44"/>
  <c r="R1330" i="44"/>
  <c r="Q1330" i="44"/>
  <c r="P1330" i="44"/>
  <c r="N1330" i="44"/>
  <c r="M1330" i="44"/>
  <c r="L1330" i="44"/>
  <c r="K1330" i="44"/>
  <c r="J1330" i="44"/>
  <c r="X1329" i="44"/>
  <c r="W1329" i="44"/>
  <c r="V1329" i="44"/>
  <c r="U1329" i="44"/>
  <c r="R1329" i="44"/>
  <c r="Q1329" i="44"/>
  <c r="P1329" i="44"/>
  <c r="N1329" i="44"/>
  <c r="M1329" i="44"/>
  <c r="L1329" i="44"/>
  <c r="K1329" i="44"/>
  <c r="J1329" i="44"/>
  <c r="X1328" i="44"/>
  <c r="W1328" i="44"/>
  <c r="V1328" i="44"/>
  <c r="U1328" i="44"/>
  <c r="R1328" i="44"/>
  <c r="Q1328" i="44"/>
  <c r="P1328" i="44"/>
  <c r="N1328" i="44"/>
  <c r="M1328" i="44"/>
  <c r="L1328" i="44"/>
  <c r="K1328" i="44"/>
  <c r="J1328" i="44"/>
  <c r="X1327" i="44"/>
  <c r="W1327" i="44"/>
  <c r="V1327" i="44"/>
  <c r="Y1327" i="44" s="1"/>
  <c r="U1327" i="44"/>
  <c r="R1327" i="44"/>
  <c r="Q1327" i="44"/>
  <c r="P1327" i="44"/>
  <c r="N1327" i="44"/>
  <c r="M1327" i="44"/>
  <c r="L1327" i="44"/>
  <c r="K1327" i="44"/>
  <c r="J1327" i="44"/>
  <c r="X1326" i="44"/>
  <c r="W1326" i="44"/>
  <c r="V1326" i="44"/>
  <c r="U1326" i="44"/>
  <c r="R1326" i="44"/>
  <c r="Q1326" i="44"/>
  <c r="P1326" i="44"/>
  <c r="N1326" i="44"/>
  <c r="M1326" i="44"/>
  <c r="L1326" i="44"/>
  <c r="K1326" i="44"/>
  <c r="J1326" i="44"/>
  <c r="X1325" i="44"/>
  <c r="W1325" i="44"/>
  <c r="V1325" i="44"/>
  <c r="U1325" i="44"/>
  <c r="R1325" i="44"/>
  <c r="Q1325" i="44"/>
  <c r="P1325" i="44"/>
  <c r="N1325" i="44"/>
  <c r="M1325" i="44"/>
  <c r="L1325" i="44"/>
  <c r="K1325" i="44"/>
  <c r="J1325" i="44"/>
  <c r="X1324" i="44"/>
  <c r="W1324" i="44"/>
  <c r="V1324" i="44"/>
  <c r="Y1324" i="44" s="1"/>
  <c r="U1324" i="44"/>
  <c r="R1324" i="44"/>
  <c r="Q1324" i="44"/>
  <c r="P1324" i="44"/>
  <c r="N1324" i="44"/>
  <c r="M1324" i="44"/>
  <c r="L1324" i="44"/>
  <c r="K1324" i="44"/>
  <c r="J1324" i="44"/>
  <c r="X1323" i="44"/>
  <c r="W1323" i="44"/>
  <c r="V1323" i="44"/>
  <c r="Y1323" i="44" s="1"/>
  <c r="U1323" i="44"/>
  <c r="R1323" i="44"/>
  <c r="Q1323" i="44"/>
  <c r="P1323" i="44"/>
  <c r="N1323" i="44"/>
  <c r="M1323" i="44"/>
  <c r="L1323" i="44"/>
  <c r="K1323" i="44"/>
  <c r="J1323" i="44"/>
  <c r="X1322" i="44"/>
  <c r="W1322" i="44"/>
  <c r="V1322" i="44"/>
  <c r="U1322" i="44"/>
  <c r="R1322" i="44"/>
  <c r="Q1322" i="44"/>
  <c r="P1322" i="44"/>
  <c r="N1322" i="44"/>
  <c r="M1322" i="44"/>
  <c r="L1322" i="44"/>
  <c r="K1322" i="44"/>
  <c r="J1322" i="44"/>
  <c r="X1321" i="44"/>
  <c r="W1321" i="44"/>
  <c r="V1321" i="44"/>
  <c r="U1321" i="44"/>
  <c r="R1321" i="44"/>
  <c r="Q1321" i="44"/>
  <c r="P1321" i="44"/>
  <c r="N1321" i="44"/>
  <c r="M1321" i="44"/>
  <c r="L1321" i="44"/>
  <c r="K1321" i="44"/>
  <c r="J1321" i="44"/>
  <c r="X1320" i="44"/>
  <c r="W1320" i="44"/>
  <c r="V1320" i="44"/>
  <c r="U1320" i="44"/>
  <c r="R1320" i="44"/>
  <c r="Q1320" i="44"/>
  <c r="P1320" i="44"/>
  <c r="N1320" i="44"/>
  <c r="M1320" i="44"/>
  <c r="L1320" i="44"/>
  <c r="K1320" i="44"/>
  <c r="J1320" i="44"/>
  <c r="X1319" i="44"/>
  <c r="W1319" i="44"/>
  <c r="V1319" i="44"/>
  <c r="Y1319" i="44" s="1"/>
  <c r="U1319" i="44"/>
  <c r="R1319" i="44"/>
  <c r="Q1319" i="44"/>
  <c r="P1319" i="44"/>
  <c r="N1319" i="44"/>
  <c r="M1319" i="44"/>
  <c r="L1319" i="44"/>
  <c r="K1319" i="44"/>
  <c r="J1319" i="44"/>
  <c r="X1318" i="44"/>
  <c r="W1318" i="44"/>
  <c r="V1318" i="44"/>
  <c r="U1318" i="44"/>
  <c r="R1318" i="44"/>
  <c r="Q1318" i="44"/>
  <c r="P1318" i="44"/>
  <c r="N1318" i="44"/>
  <c r="M1318" i="44"/>
  <c r="L1318" i="44"/>
  <c r="K1318" i="44"/>
  <c r="J1318" i="44"/>
  <c r="X1317" i="44"/>
  <c r="W1317" i="44"/>
  <c r="V1317" i="44"/>
  <c r="U1317" i="44"/>
  <c r="R1317" i="44"/>
  <c r="Q1317" i="44"/>
  <c r="P1317" i="44"/>
  <c r="N1317" i="44"/>
  <c r="M1317" i="44"/>
  <c r="L1317" i="44"/>
  <c r="K1317" i="44"/>
  <c r="J1317" i="44"/>
  <c r="X1316" i="44"/>
  <c r="W1316" i="44"/>
  <c r="V1316" i="44"/>
  <c r="Y1316" i="44" s="1"/>
  <c r="U1316" i="44"/>
  <c r="R1316" i="44"/>
  <c r="Q1316" i="44"/>
  <c r="P1316" i="44"/>
  <c r="N1316" i="44"/>
  <c r="M1316" i="44"/>
  <c r="L1316" i="44"/>
  <c r="K1316" i="44"/>
  <c r="J1316" i="44"/>
  <c r="X1315" i="44"/>
  <c r="W1315" i="44"/>
  <c r="V1315" i="44"/>
  <c r="Y1315" i="44" s="1"/>
  <c r="U1315" i="44"/>
  <c r="R1315" i="44"/>
  <c r="Q1315" i="44"/>
  <c r="P1315" i="44"/>
  <c r="N1315" i="44"/>
  <c r="M1315" i="44"/>
  <c r="L1315" i="44"/>
  <c r="K1315" i="44"/>
  <c r="J1315" i="44"/>
  <c r="X1314" i="44"/>
  <c r="W1314" i="44"/>
  <c r="V1314" i="44"/>
  <c r="U1314" i="44"/>
  <c r="R1314" i="44"/>
  <c r="Q1314" i="44"/>
  <c r="P1314" i="44"/>
  <c r="N1314" i="44"/>
  <c r="M1314" i="44"/>
  <c r="L1314" i="44"/>
  <c r="K1314" i="44"/>
  <c r="J1314" i="44"/>
  <c r="X1313" i="44"/>
  <c r="W1313" i="44"/>
  <c r="V1313" i="44"/>
  <c r="U1313" i="44"/>
  <c r="R1313" i="44"/>
  <c r="Q1313" i="44"/>
  <c r="P1313" i="44"/>
  <c r="N1313" i="44"/>
  <c r="M1313" i="44"/>
  <c r="L1313" i="44"/>
  <c r="K1313" i="44"/>
  <c r="J1313" i="44"/>
  <c r="X1312" i="44"/>
  <c r="W1312" i="44"/>
  <c r="V1312" i="44"/>
  <c r="U1312" i="44"/>
  <c r="R1312" i="44"/>
  <c r="Q1312" i="44"/>
  <c r="P1312" i="44"/>
  <c r="N1312" i="44"/>
  <c r="M1312" i="44"/>
  <c r="L1312" i="44"/>
  <c r="K1312" i="44"/>
  <c r="J1312" i="44"/>
  <c r="X1311" i="44"/>
  <c r="W1311" i="44"/>
  <c r="V1311" i="44"/>
  <c r="Y1311" i="44" s="1"/>
  <c r="U1311" i="44"/>
  <c r="R1311" i="44"/>
  <c r="Q1311" i="44"/>
  <c r="P1311" i="44"/>
  <c r="N1311" i="44"/>
  <c r="M1311" i="44"/>
  <c r="L1311" i="44"/>
  <c r="K1311" i="44"/>
  <c r="J1311" i="44"/>
  <c r="X1310" i="44"/>
  <c r="W1310" i="44"/>
  <c r="V1310" i="44"/>
  <c r="U1310" i="44"/>
  <c r="R1310" i="44"/>
  <c r="Q1310" i="44"/>
  <c r="P1310" i="44"/>
  <c r="N1310" i="44"/>
  <c r="M1310" i="44"/>
  <c r="L1310" i="44"/>
  <c r="K1310" i="44"/>
  <c r="J1310" i="44"/>
  <c r="X1309" i="44"/>
  <c r="W1309" i="44"/>
  <c r="V1309" i="44"/>
  <c r="U1309" i="44"/>
  <c r="R1309" i="44"/>
  <c r="Q1309" i="44"/>
  <c r="P1309" i="44"/>
  <c r="N1309" i="44"/>
  <c r="M1309" i="44"/>
  <c r="L1309" i="44"/>
  <c r="K1309" i="44"/>
  <c r="J1309" i="44"/>
  <c r="X1308" i="44"/>
  <c r="W1308" i="44"/>
  <c r="V1308" i="44"/>
  <c r="Y1308" i="44" s="1"/>
  <c r="U1308" i="44"/>
  <c r="R1308" i="44"/>
  <c r="Q1308" i="44"/>
  <c r="P1308" i="44"/>
  <c r="N1308" i="44"/>
  <c r="M1308" i="44"/>
  <c r="L1308" i="44"/>
  <c r="K1308" i="44"/>
  <c r="J1308" i="44"/>
  <c r="X1307" i="44"/>
  <c r="W1307" i="44"/>
  <c r="V1307" i="44"/>
  <c r="Y1307" i="44" s="1"/>
  <c r="U1307" i="44"/>
  <c r="R1307" i="44"/>
  <c r="Q1307" i="44"/>
  <c r="P1307" i="44"/>
  <c r="N1307" i="44"/>
  <c r="M1307" i="44"/>
  <c r="L1307" i="44"/>
  <c r="K1307" i="44"/>
  <c r="J1307" i="44"/>
  <c r="X1306" i="44"/>
  <c r="W1306" i="44"/>
  <c r="V1306" i="44"/>
  <c r="U1306" i="44"/>
  <c r="R1306" i="44"/>
  <c r="Q1306" i="44"/>
  <c r="P1306" i="44"/>
  <c r="N1306" i="44"/>
  <c r="M1306" i="44"/>
  <c r="L1306" i="44"/>
  <c r="K1306" i="44"/>
  <c r="J1306" i="44"/>
  <c r="X1305" i="44"/>
  <c r="W1305" i="44"/>
  <c r="V1305" i="44"/>
  <c r="U1305" i="44"/>
  <c r="R1305" i="44"/>
  <c r="Q1305" i="44"/>
  <c r="P1305" i="44"/>
  <c r="N1305" i="44"/>
  <c r="M1305" i="44"/>
  <c r="L1305" i="44"/>
  <c r="K1305" i="44"/>
  <c r="J1305" i="44"/>
  <c r="X1304" i="44"/>
  <c r="W1304" i="44"/>
  <c r="V1304" i="44"/>
  <c r="U1304" i="44"/>
  <c r="R1304" i="44"/>
  <c r="Q1304" i="44"/>
  <c r="P1304" i="44"/>
  <c r="N1304" i="44"/>
  <c r="M1304" i="44"/>
  <c r="L1304" i="44"/>
  <c r="K1304" i="44"/>
  <c r="J1304" i="44"/>
  <c r="X1303" i="44"/>
  <c r="W1303" i="44"/>
  <c r="V1303" i="44"/>
  <c r="Y1303" i="44" s="1"/>
  <c r="U1303" i="44"/>
  <c r="R1303" i="44"/>
  <c r="Q1303" i="44"/>
  <c r="P1303" i="44"/>
  <c r="N1303" i="44"/>
  <c r="M1303" i="44"/>
  <c r="L1303" i="44"/>
  <c r="K1303" i="44"/>
  <c r="J1303" i="44"/>
  <c r="X1302" i="44"/>
  <c r="W1302" i="44"/>
  <c r="V1302" i="44"/>
  <c r="U1302" i="44"/>
  <c r="R1302" i="44"/>
  <c r="Q1302" i="44"/>
  <c r="P1302" i="44"/>
  <c r="N1302" i="44"/>
  <c r="M1302" i="44"/>
  <c r="L1302" i="44"/>
  <c r="K1302" i="44"/>
  <c r="J1302" i="44"/>
  <c r="X1301" i="44"/>
  <c r="W1301" i="44"/>
  <c r="V1301" i="44"/>
  <c r="U1301" i="44"/>
  <c r="R1301" i="44"/>
  <c r="Q1301" i="44"/>
  <c r="P1301" i="44"/>
  <c r="N1301" i="44"/>
  <c r="M1301" i="44"/>
  <c r="L1301" i="44"/>
  <c r="K1301" i="44"/>
  <c r="J1301" i="44"/>
  <c r="X1300" i="44"/>
  <c r="W1300" i="44"/>
  <c r="V1300" i="44"/>
  <c r="Y1300" i="44" s="1"/>
  <c r="U1300" i="44"/>
  <c r="R1300" i="44"/>
  <c r="Q1300" i="44"/>
  <c r="P1300" i="44"/>
  <c r="N1300" i="44"/>
  <c r="M1300" i="44"/>
  <c r="L1300" i="44"/>
  <c r="K1300" i="44"/>
  <c r="J1300" i="44"/>
  <c r="X1299" i="44"/>
  <c r="W1299" i="44"/>
  <c r="V1299" i="44"/>
  <c r="Y1299" i="44" s="1"/>
  <c r="U1299" i="44"/>
  <c r="R1299" i="44"/>
  <c r="Q1299" i="44"/>
  <c r="P1299" i="44"/>
  <c r="N1299" i="44"/>
  <c r="M1299" i="44"/>
  <c r="L1299" i="44"/>
  <c r="K1299" i="44"/>
  <c r="J1299" i="44"/>
  <c r="X1298" i="44"/>
  <c r="W1298" i="44"/>
  <c r="V1298" i="44"/>
  <c r="U1298" i="44"/>
  <c r="R1298" i="44"/>
  <c r="Q1298" i="44"/>
  <c r="P1298" i="44"/>
  <c r="N1298" i="44"/>
  <c r="M1298" i="44"/>
  <c r="L1298" i="44"/>
  <c r="K1298" i="44"/>
  <c r="J1298" i="44"/>
  <c r="X1297" i="44"/>
  <c r="W1297" i="44"/>
  <c r="V1297" i="44"/>
  <c r="U1297" i="44"/>
  <c r="R1297" i="44"/>
  <c r="Q1297" i="44"/>
  <c r="P1297" i="44"/>
  <c r="N1297" i="44"/>
  <c r="M1297" i="44"/>
  <c r="L1297" i="44"/>
  <c r="K1297" i="44"/>
  <c r="J1297" i="44"/>
  <c r="X1296" i="44"/>
  <c r="W1296" i="44"/>
  <c r="V1296" i="44"/>
  <c r="U1296" i="44"/>
  <c r="R1296" i="44"/>
  <c r="Q1296" i="44"/>
  <c r="P1296" i="44"/>
  <c r="N1296" i="44"/>
  <c r="M1296" i="44"/>
  <c r="L1296" i="44"/>
  <c r="K1296" i="44"/>
  <c r="J1296" i="44"/>
  <c r="X1295" i="44"/>
  <c r="W1295" i="44"/>
  <c r="V1295" i="44"/>
  <c r="U1295" i="44"/>
  <c r="R1295" i="44"/>
  <c r="Q1295" i="44"/>
  <c r="P1295" i="44"/>
  <c r="N1295" i="44"/>
  <c r="M1295" i="44"/>
  <c r="L1295" i="44"/>
  <c r="K1295" i="44"/>
  <c r="J1295" i="44"/>
  <c r="X1294" i="44"/>
  <c r="W1294" i="44"/>
  <c r="V1294" i="44"/>
  <c r="U1294" i="44"/>
  <c r="S1294" i="44"/>
  <c r="R1294" i="44"/>
  <c r="Q1294" i="44"/>
  <c r="P1294" i="44"/>
  <c r="N1294" i="44"/>
  <c r="M1294" i="44"/>
  <c r="L1294" i="44"/>
  <c r="K1294" i="44"/>
  <c r="J1294" i="44"/>
  <c r="X1293" i="44"/>
  <c r="W1293" i="44"/>
  <c r="V1293" i="44"/>
  <c r="U1293" i="44"/>
  <c r="R1293" i="44"/>
  <c r="Q1293" i="44"/>
  <c r="P1293" i="44"/>
  <c r="N1293" i="44"/>
  <c r="M1293" i="44"/>
  <c r="L1293" i="44"/>
  <c r="K1293" i="44"/>
  <c r="J1293" i="44"/>
  <c r="X1292" i="44"/>
  <c r="W1292" i="44"/>
  <c r="V1292" i="44"/>
  <c r="U1292" i="44"/>
  <c r="R1292" i="44"/>
  <c r="Q1292" i="44"/>
  <c r="P1292" i="44"/>
  <c r="N1292" i="44"/>
  <c r="M1292" i="44"/>
  <c r="L1292" i="44"/>
  <c r="K1292" i="44"/>
  <c r="J1292" i="44"/>
  <c r="X1291" i="44"/>
  <c r="W1291" i="44"/>
  <c r="V1291" i="44"/>
  <c r="U1291" i="44"/>
  <c r="R1291" i="44"/>
  <c r="Q1291" i="44"/>
  <c r="P1291" i="44"/>
  <c r="N1291" i="44"/>
  <c r="M1291" i="44"/>
  <c r="L1291" i="44"/>
  <c r="K1291" i="44"/>
  <c r="J1291" i="44"/>
  <c r="X1290" i="44"/>
  <c r="W1290" i="44"/>
  <c r="V1290" i="44"/>
  <c r="U1290" i="44"/>
  <c r="S1290" i="44"/>
  <c r="R1290" i="44"/>
  <c r="Q1290" i="44"/>
  <c r="P1290" i="44"/>
  <c r="N1290" i="44"/>
  <c r="M1290" i="44"/>
  <c r="L1290" i="44"/>
  <c r="K1290" i="44"/>
  <c r="J1290" i="44"/>
  <c r="X1289" i="44"/>
  <c r="W1289" i="44"/>
  <c r="V1289" i="44"/>
  <c r="U1289" i="44"/>
  <c r="R1289" i="44"/>
  <c r="Q1289" i="44"/>
  <c r="P1289" i="44"/>
  <c r="N1289" i="44"/>
  <c r="M1289" i="44"/>
  <c r="L1289" i="44"/>
  <c r="K1289" i="44"/>
  <c r="J1289" i="44"/>
  <c r="X1288" i="44"/>
  <c r="W1288" i="44"/>
  <c r="V1288" i="44"/>
  <c r="U1288" i="44"/>
  <c r="R1288" i="44"/>
  <c r="Q1288" i="44"/>
  <c r="P1288" i="44"/>
  <c r="N1288" i="44"/>
  <c r="M1288" i="44"/>
  <c r="L1288" i="44"/>
  <c r="K1288" i="44"/>
  <c r="J1288" i="44"/>
  <c r="X1287" i="44"/>
  <c r="W1287" i="44"/>
  <c r="V1287" i="44"/>
  <c r="U1287" i="44"/>
  <c r="R1287" i="44"/>
  <c r="Q1287" i="44"/>
  <c r="P1287" i="44"/>
  <c r="N1287" i="44"/>
  <c r="M1287" i="44"/>
  <c r="L1287" i="44"/>
  <c r="K1287" i="44"/>
  <c r="J1287" i="44"/>
  <c r="X1286" i="44"/>
  <c r="W1286" i="44"/>
  <c r="V1286" i="44"/>
  <c r="U1286" i="44"/>
  <c r="S1286" i="44"/>
  <c r="R1286" i="44"/>
  <c r="Q1286" i="44"/>
  <c r="P1286" i="44"/>
  <c r="N1286" i="44"/>
  <c r="M1286" i="44"/>
  <c r="L1286" i="44"/>
  <c r="K1286" i="44"/>
  <c r="J1286" i="44"/>
  <c r="X1285" i="44"/>
  <c r="W1285" i="44"/>
  <c r="V1285" i="44"/>
  <c r="U1285" i="44"/>
  <c r="R1285" i="44"/>
  <c r="Q1285" i="44"/>
  <c r="P1285" i="44"/>
  <c r="N1285" i="44"/>
  <c r="M1285" i="44"/>
  <c r="L1285" i="44"/>
  <c r="K1285" i="44"/>
  <c r="J1285" i="44"/>
  <c r="X1284" i="44"/>
  <c r="W1284" i="44"/>
  <c r="V1284" i="44"/>
  <c r="U1284" i="44"/>
  <c r="R1284" i="44"/>
  <c r="Q1284" i="44"/>
  <c r="P1284" i="44"/>
  <c r="N1284" i="44"/>
  <c r="M1284" i="44"/>
  <c r="L1284" i="44"/>
  <c r="K1284" i="44"/>
  <c r="J1284" i="44"/>
  <c r="X1283" i="44"/>
  <c r="W1283" i="44"/>
  <c r="V1283" i="44"/>
  <c r="U1283" i="44"/>
  <c r="R1283" i="44"/>
  <c r="Q1283" i="44"/>
  <c r="P1283" i="44"/>
  <c r="N1283" i="44"/>
  <c r="M1283" i="44"/>
  <c r="L1283" i="44"/>
  <c r="K1283" i="44"/>
  <c r="J1283" i="44"/>
  <c r="X1282" i="44"/>
  <c r="W1282" i="44"/>
  <c r="V1282" i="44"/>
  <c r="U1282" i="44"/>
  <c r="S1282" i="44"/>
  <c r="R1282" i="44"/>
  <c r="Q1282" i="44"/>
  <c r="P1282" i="44"/>
  <c r="N1282" i="44"/>
  <c r="M1282" i="44"/>
  <c r="L1282" i="44"/>
  <c r="K1282" i="44"/>
  <c r="J1282" i="44"/>
  <c r="X1281" i="44"/>
  <c r="W1281" i="44"/>
  <c r="V1281" i="44"/>
  <c r="U1281" i="44"/>
  <c r="S1281" i="44"/>
  <c r="R1281" i="44"/>
  <c r="Q1281" i="44"/>
  <c r="P1281" i="44"/>
  <c r="N1281" i="44"/>
  <c r="M1281" i="44"/>
  <c r="L1281" i="44"/>
  <c r="K1281" i="44"/>
  <c r="J1281" i="44"/>
  <c r="X1280" i="44"/>
  <c r="W1280" i="44"/>
  <c r="Y1280" i="44" s="1"/>
  <c r="V1280" i="44"/>
  <c r="U1280" i="44"/>
  <c r="R1280" i="44"/>
  <c r="Q1280" i="44"/>
  <c r="P1280" i="44"/>
  <c r="N1280" i="44"/>
  <c r="M1280" i="44"/>
  <c r="L1280" i="44"/>
  <c r="K1280" i="44"/>
  <c r="J1280" i="44"/>
  <c r="X1279" i="44"/>
  <c r="W1279" i="44"/>
  <c r="V1279" i="44"/>
  <c r="Y1279" i="44" s="1"/>
  <c r="U1279" i="44"/>
  <c r="Q1279" i="44"/>
  <c r="R1279" i="44" s="1"/>
  <c r="P1279" i="44"/>
  <c r="N1279" i="44"/>
  <c r="M1279" i="44"/>
  <c r="L1279" i="44"/>
  <c r="K1279" i="44"/>
  <c r="J1279" i="44"/>
  <c r="Y1278" i="44"/>
  <c r="X1278" i="44"/>
  <c r="W1278" i="44"/>
  <c r="V1278" i="44"/>
  <c r="U1278" i="44"/>
  <c r="R1278" i="44"/>
  <c r="Q1278" i="44"/>
  <c r="P1278" i="44"/>
  <c r="N1278" i="44"/>
  <c r="M1278" i="44"/>
  <c r="L1278" i="44"/>
  <c r="K1278" i="44"/>
  <c r="J1278" i="44"/>
  <c r="X1277" i="44"/>
  <c r="W1277" i="44"/>
  <c r="V1277" i="44"/>
  <c r="U1277" i="44"/>
  <c r="S1277" i="44"/>
  <c r="Q1277" i="44"/>
  <c r="R1277" i="44" s="1"/>
  <c r="P1277" i="44"/>
  <c r="N1277" i="44"/>
  <c r="M1277" i="44"/>
  <c r="L1277" i="44"/>
  <c r="K1277" i="44"/>
  <c r="J1277" i="44"/>
  <c r="X1276" i="44"/>
  <c r="W1276" i="44"/>
  <c r="Y1276" i="44" s="1"/>
  <c r="V1276" i="44"/>
  <c r="U1276" i="44"/>
  <c r="R1276" i="44"/>
  <c r="Q1276" i="44"/>
  <c r="P1276" i="44"/>
  <c r="N1276" i="44"/>
  <c r="M1276" i="44"/>
  <c r="L1276" i="44"/>
  <c r="K1276" i="44"/>
  <c r="J1276" i="44"/>
  <c r="X1275" i="44"/>
  <c r="W1275" i="44"/>
  <c r="V1275" i="44"/>
  <c r="Y1275" i="44" s="1"/>
  <c r="U1275" i="44"/>
  <c r="Q1275" i="44"/>
  <c r="R1275" i="44" s="1"/>
  <c r="P1275" i="44"/>
  <c r="N1275" i="44"/>
  <c r="M1275" i="44"/>
  <c r="L1275" i="44"/>
  <c r="K1275" i="44"/>
  <c r="J1275" i="44"/>
  <c r="Y1274" i="44"/>
  <c r="X1274" i="44"/>
  <c r="W1274" i="44"/>
  <c r="V1274" i="44"/>
  <c r="U1274" i="44"/>
  <c r="S1274" i="44"/>
  <c r="R1274" i="44"/>
  <c r="Q1274" i="44"/>
  <c r="P1274" i="44"/>
  <c r="N1274" i="44"/>
  <c r="M1274" i="44"/>
  <c r="L1274" i="44"/>
  <c r="K1274" i="44"/>
  <c r="J1274" i="44"/>
  <c r="X1273" i="44"/>
  <c r="W1273" i="44"/>
  <c r="V1273" i="44"/>
  <c r="Y1273" i="44" s="1"/>
  <c r="U1273" i="44"/>
  <c r="S1273" i="44"/>
  <c r="R1273" i="44"/>
  <c r="Q1273" i="44"/>
  <c r="P1273" i="44"/>
  <c r="N1273" i="44"/>
  <c r="M1273" i="44"/>
  <c r="L1273" i="44"/>
  <c r="K1273" i="44"/>
  <c r="J1273" i="44"/>
  <c r="X1272" i="44"/>
  <c r="W1272" i="44"/>
  <c r="Y1272" i="44" s="1"/>
  <c r="V1272" i="44"/>
  <c r="U1272" i="44"/>
  <c r="R1272" i="44"/>
  <c r="Q1272" i="44"/>
  <c r="P1272" i="44"/>
  <c r="N1272" i="44"/>
  <c r="M1272" i="44"/>
  <c r="L1272" i="44"/>
  <c r="K1272" i="44"/>
  <c r="J1272" i="44"/>
  <c r="X1271" i="44"/>
  <c r="W1271" i="44"/>
  <c r="V1271" i="44"/>
  <c r="Y1271" i="44" s="1"/>
  <c r="U1271" i="44"/>
  <c r="Q1271" i="44"/>
  <c r="R1271" i="44" s="1"/>
  <c r="P1271" i="44"/>
  <c r="N1271" i="44"/>
  <c r="M1271" i="44"/>
  <c r="L1271" i="44"/>
  <c r="K1271" i="44"/>
  <c r="J1271" i="44"/>
  <c r="Y1270" i="44"/>
  <c r="X1270" i="44"/>
  <c r="W1270" i="44"/>
  <c r="V1270" i="44"/>
  <c r="U1270" i="44"/>
  <c r="R1270" i="44"/>
  <c r="Q1270" i="44"/>
  <c r="P1270" i="44"/>
  <c r="N1270" i="44"/>
  <c r="M1270" i="44"/>
  <c r="L1270" i="44"/>
  <c r="K1270" i="44"/>
  <c r="J1270" i="44"/>
  <c r="X1269" i="44"/>
  <c r="W1269" i="44"/>
  <c r="V1269" i="44"/>
  <c r="U1269" i="44"/>
  <c r="S1269" i="44"/>
  <c r="Q1269" i="44"/>
  <c r="R1269" i="44" s="1"/>
  <c r="P1269" i="44"/>
  <c r="N1269" i="44"/>
  <c r="M1269" i="44"/>
  <c r="L1269" i="44"/>
  <c r="K1269" i="44"/>
  <c r="J1269" i="44"/>
  <c r="X1268" i="44"/>
  <c r="W1268" i="44"/>
  <c r="Y1268" i="44" s="1"/>
  <c r="V1268" i="44"/>
  <c r="U1268" i="44"/>
  <c r="R1268" i="44"/>
  <c r="Q1268" i="44"/>
  <c r="P1268" i="44"/>
  <c r="N1268" i="44"/>
  <c r="M1268" i="44"/>
  <c r="L1268" i="44"/>
  <c r="K1268" i="44"/>
  <c r="J1268" i="44"/>
  <c r="X1267" i="44"/>
  <c r="W1267" i="44"/>
  <c r="V1267" i="44"/>
  <c r="Y1267" i="44" s="1"/>
  <c r="U1267" i="44"/>
  <c r="Q1267" i="44"/>
  <c r="R1267" i="44" s="1"/>
  <c r="P1267" i="44"/>
  <c r="N1267" i="44"/>
  <c r="M1267" i="44"/>
  <c r="L1267" i="44"/>
  <c r="K1267" i="44"/>
  <c r="J1267" i="44"/>
  <c r="Y1266" i="44"/>
  <c r="X1266" i="44"/>
  <c r="W1266" i="44"/>
  <c r="V1266" i="44"/>
  <c r="U1266" i="44"/>
  <c r="S1266" i="44"/>
  <c r="R1266" i="44"/>
  <c r="Q1266" i="44"/>
  <c r="P1266" i="44"/>
  <c r="N1266" i="44"/>
  <c r="M1266" i="44"/>
  <c r="L1266" i="44"/>
  <c r="K1266" i="44"/>
  <c r="J1266" i="44"/>
  <c r="X1265" i="44"/>
  <c r="W1265" i="44"/>
  <c r="V1265" i="44"/>
  <c r="Y1265" i="44" s="1"/>
  <c r="U1265" i="44"/>
  <c r="S1265" i="44"/>
  <c r="R1265" i="44"/>
  <c r="Q1265" i="44"/>
  <c r="P1265" i="44"/>
  <c r="N1265" i="44"/>
  <c r="M1265" i="44"/>
  <c r="L1265" i="44"/>
  <c r="K1265" i="44"/>
  <c r="J1265" i="44"/>
  <c r="X1264" i="44"/>
  <c r="W1264" i="44"/>
  <c r="Y1264" i="44" s="1"/>
  <c r="V1264" i="44"/>
  <c r="U1264" i="44"/>
  <c r="R1264" i="44"/>
  <c r="Q1264" i="44"/>
  <c r="P1264" i="44"/>
  <c r="N1264" i="44"/>
  <c r="M1264" i="44"/>
  <c r="L1264" i="44"/>
  <c r="K1264" i="44"/>
  <c r="J1264" i="44"/>
  <c r="X1263" i="44"/>
  <c r="W1263" i="44"/>
  <c r="V1263" i="44"/>
  <c r="Y1263" i="44" s="1"/>
  <c r="U1263" i="44"/>
  <c r="Q1263" i="44"/>
  <c r="R1263" i="44" s="1"/>
  <c r="P1263" i="44"/>
  <c r="N1263" i="44"/>
  <c r="M1263" i="44"/>
  <c r="L1263" i="44"/>
  <c r="K1263" i="44"/>
  <c r="J1263" i="44"/>
  <c r="Y1262" i="44"/>
  <c r="X1262" i="44"/>
  <c r="W1262" i="44"/>
  <c r="V1262" i="44"/>
  <c r="U1262" i="44"/>
  <c r="R1262" i="44"/>
  <c r="Q1262" i="44"/>
  <c r="P1262" i="44"/>
  <c r="N1262" i="44"/>
  <c r="M1262" i="44"/>
  <c r="L1262" i="44"/>
  <c r="K1262" i="44"/>
  <c r="J1262" i="44"/>
  <c r="X1261" i="44"/>
  <c r="W1261" i="44"/>
  <c r="V1261" i="44"/>
  <c r="U1261" i="44"/>
  <c r="S1261" i="44"/>
  <c r="Q1261" i="44"/>
  <c r="R1261" i="44" s="1"/>
  <c r="P1261" i="44"/>
  <c r="N1261" i="44"/>
  <c r="M1261" i="44"/>
  <c r="L1261" i="44"/>
  <c r="K1261" i="44"/>
  <c r="J1261" i="44"/>
  <c r="X1260" i="44"/>
  <c r="W1260" i="44"/>
  <c r="Y1260" i="44" s="1"/>
  <c r="V1260" i="44"/>
  <c r="U1260" i="44"/>
  <c r="S1260" i="44"/>
  <c r="Q1260" i="44"/>
  <c r="R1260" i="44" s="1"/>
  <c r="P1260" i="44"/>
  <c r="N1260" i="44"/>
  <c r="M1260" i="44"/>
  <c r="L1260" i="44"/>
  <c r="K1260" i="44"/>
  <c r="J1260" i="44"/>
  <c r="X1259" i="44"/>
  <c r="W1259" i="44"/>
  <c r="Y1259" i="44" s="1"/>
  <c r="V1259" i="44"/>
  <c r="U1259" i="44"/>
  <c r="Q1259" i="44"/>
  <c r="R1259" i="44" s="1"/>
  <c r="P1259" i="44"/>
  <c r="N1259" i="44"/>
  <c r="M1259" i="44"/>
  <c r="L1259" i="44"/>
  <c r="K1259" i="44"/>
  <c r="J1259" i="44"/>
  <c r="X1258" i="44"/>
  <c r="W1258" i="44"/>
  <c r="V1258" i="44"/>
  <c r="U1258" i="44"/>
  <c r="Q1258" i="44"/>
  <c r="R1258" i="44" s="1"/>
  <c r="P1258" i="44"/>
  <c r="N1258" i="44"/>
  <c r="M1258" i="44"/>
  <c r="L1258" i="44"/>
  <c r="K1258" i="44"/>
  <c r="J1258" i="44"/>
  <c r="X1257" i="44"/>
  <c r="W1257" i="44"/>
  <c r="V1257" i="44"/>
  <c r="U1257" i="44"/>
  <c r="S1257" i="44"/>
  <c r="Q1257" i="44"/>
  <c r="R1257" i="44" s="1"/>
  <c r="P1257" i="44"/>
  <c r="N1257" i="44"/>
  <c r="M1257" i="44"/>
  <c r="L1257" i="44"/>
  <c r="K1257" i="44"/>
  <c r="J1257" i="44"/>
  <c r="X1256" i="44"/>
  <c r="W1256" i="44"/>
  <c r="V1256" i="44"/>
  <c r="U1256" i="44"/>
  <c r="S1256" i="44"/>
  <c r="Q1256" i="44"/>
  <c r="R1256" i="44" s="1"/>
  <c r="P1256" i="44"/>
  <c r="N1256" i="44"/>
  <c r="M1256" i="44"/>
  <c r="L1256" i="44"/>
  <c r="K1256" i="44"/>
  <c r="J1256" i="44"/>
  <c r="X1255" i="44"/>
  <c r="W1255" i="44"/>
  <c r="V1255" i="44"/>
  <c r="Y1255" i="44" s="1"/>
  <c r="U1255" i="44"/>
  <c r="S1255" i="44"/>
  <c r="Q1255" i="44"/>
  <c r="R1255" i="44" s="1"/>
  <c r="P1255" i="44"/>
  <c r="N1255" i="44"/>
  <c r="M1255" i="44"/>
  <c r="L1255" i="44"/>
  <c r="K1255" i="44"/>
  <c r="J1255" i="44"/>
  <c r="X1254" i="44"/>
  <c r="W1254" i="44"/>
  <c r="V1254" i="44"/>
  <c r="U1254" i="44"/>
  <c r="Q1254" i="44"/>
  <c r="R1254" i="44" s="1"/>
  <c r="P1254" i="44"/>
  <c r="N1254" i="44"/>
  <c r="M1254" i="44"/>
  <c r="L1254" i="44"/>
  <c r="K1254" i="44"/>
  <c r="J1254" i="44"/>
  <c r="X1253" i="44"/>
  <c r="W1253" i="44"/>
  <c r="V1253" i="44"/>
  <c r="U1253" i="44"/>
  <c r="Q1253" i="44"/>
  <c r="R1253" i="44" s="1"/>
  <c r="P1253" i="44"/>
  <c r="N1253" i="44"/>
  <c r="M1253" i="44"/>
  <c r="L1253" i="44"/>
  <c r="K1253" i="44"/>
  <c r="J1253" i="44"/>
  <c r="X1252" i="44"/>
  <c r="W1252" i="44"/>
  <c r="V1252" i="44"/>
  <c r="Y1252" i="44" s="1"/>
  <c r="U1252" i="44"/>
  <c r="Q1252" i="44"/>
  <c r="R1252" i="44" s="1"/>
  <c r="P1252" i="44"/>
  <c r="N1252" i="44"/>
  <c r="M1252" i="44"/>
  <c r="L1252" i="44"/>
  <c r="K1252" i="44"/>
  <c r="J1252" i="44"/>
  <c r="X1251" i="44"/>
  <c r="W1251" i="44"/>
  <c r="Y1251" i="44" s="1"/>
  <c r="V1251" i="44"/>
  <c r="U1251" i="44"/>
  <c r="S1251" i="44"/>
  <c r="Q1251" i="44"/>
  <c r="R1251" i="44" s="1"/>
  <c r="P1251" i="44"/>
  <c r="N1251" i="44"/>
  <c r="M1251" i="44"/>
  <c r="L1251" i="44"/>
  <c r="K1251" i="44"/>
  <c r="J1251" i="44"/>
  <c r="Y1250" i="44"/>
  <c r="X1250" i="44"/>
  <c r="W1250" i="44"/>
  <c r="V1250" i="44"/>
  <c r="U1250" i="44"/>
  <c r="Q1250" i="44"/>
  <c r="R1250" i="44" s="1"/>
  <c r="P1250" i="44"/>
  <c r="N1250" i="44"/>
  <c r="M1250" i="44"/>
  <c r="L1250" i="44"/>
  <c r="K1250" i="44"/>
  <c r="J1250" i="44"/>
  <c r="X1249" i="44"/>
  <c r="W1249" i="44"/>
  <c r="Y1249" i="44" s="1"/>
  <c r="V1249" i="44"/>
  <c r="U1249" i="44"/>
  <c r="Q1249" i="44"/>
  <c r="R1249" i="44" s="1"/>
  <c r="P1249" i="44"/>
  <c r="N1249" i="44"/>
  <c r="M1249" i="44"/>
  <c r="L1249" i="44"/>
  <c r="K1249" i="44"/>
  <c r="J1249" i="44"/>
  <c r="Y1248" i="44"/>
  <c r="X1248" i="44"/>
  <c r="W1248" i="44"/>
  <c r="V1248" i="44"/>
  <c r="U1248" i="44"/>
  <c r="Q1248" i="44"/>
  <c r="R1248" i="44" s="1"/>
  <c r="P1248" i="44"/>
  <c r="N1248" i="44"/>
  <c r="M1248" i="44"/>
  <c r="L1248" i="44"/>
  <c r="K1248" i="44"/>
  <c r="J1248" i="44"/>
  <c r="X1247" i="44"/>
  <c r="W1247" i="44"/>
  <c r="Y1247" i="44" s="1"/>
  <c r="V1247" i="44"/>
  <c r="U1247" i="44"/>
  <c r="Q1247" i="44"/>
  <c r="R1247" i="44" s="1"/>
  <c r="P1247" i="44"/>
  <c r="N1247" i="44"/>
  <c r="M1247" i="44"/>
  <c r="L1247" i="44"/>
  <c r="K1247" i="44"/>
  <c r="J1247" i="44"/>
  <c r="Y1246" i="44"/>
  <c r="X1246" i="44"/>
  <c r="W1246" i="44"/>
  <c r="V1246" i="44"/>
  <c r="U1246" i="44"/>
  <c r="Q1246" i="44"/>
  <c r="R1246" i="44" s="1"/>
  <c r="P1246" i="44"/>
  <c r="N1246" i="44"/>
  <c r="M1246" i="44"/>
  <c r="L1246" i="44"/>
  <c r="K1246" i="44"/>
  <c r="J1246" i="44"/>
  <c r="X1245" i="44"/>
  <c r="W1245" i="44"/>
  <c r="Y1245" i="44" s="1"/>
  <c r="V1245" i="44"/>
  <c r="U1245" i="44"/>
  <c r="Q1245" i="44"/>
  <c r="R1245" i="44" s="1"/>
  <c r="P1245" i="44"/>
  <c r="N1245" i="44"/>
  <c r="M1245" i="44"/>
  <c r="L1245" i="44"/>
  <c r="K1245" i="44"/>
  <c r="J1245" i="44"/>
  <c r="Y1244" i="44"/>
  <c r="X1244" i="44"/>
  <c r="W1244" i="44"/>
  <c r="V1244" i="44"/>
  <c r="U1244" i="44"/>
  <c r="Q1244" i="44"/>
  <c r="R1244" i="44" s="1"/>
  <c r="P1244" i="44"/>
  <c r="N1244" i="44"/>
  <c r="M1244" i="44"/>
  <c r="L1244" i="44"/>
  <c r="K1244" i="44"/>
  <c r="J1244" i="44"/>
  <c r="X1243" i="44"/>
  <c r="W1243" i="44"/>
  <c r="Y1243" i="44" s="1"/>
  <c r="V1243" i="44"/>
  <c r="U1243" i="44"/>
  <c r="Q1243" i="44"/>
  <c r="R1243" i="44" s="1"/>
  <c r="P1243" i="44"/>
  <c r="N1243" i="44"/>
  <c r="M1243" i="44"/>
  <c r="L1243" i="44"/>
  <c r="K1243" i="44"/>
  <c r="J1243" i="44"/>
  <c r="Y1242" i="44"/>
  <c r="X1242" i="44"/>
  <c r="W1242" i="44"/>
  <c r="V1242" i="44"/>
  <c r="U1242" i="44"/>
  <c r="Q1242" i="44"/>
  <c r="R1242" i="44" s="1"/>
  <c r="P1242" i="44"/>
  <c r="N1242" i="44"/>
  <c r="M1242" i="44"/>
  <c r="L1242" i="44"/>
  <c r="K1242" i="44"/>
  <c r="J1242" i="44"/>
  <c r="X1241" i="44"/>
  <c r="Y1241" i="44" s="1"/>
  <c r="W1241" i="44"/>
  <c r="V1241" i="44"/>
  <c r="U1241" i="44"/>
  <c r="Q1241" i="44"/>
  <c r="R1241" i="44" s="1"/>
  <c r="P1241" i="44"/>
  <c r="N1241" i="44"/>
  <c r="M1241" i="44"/>
  <c r="L1241" i="44"/>
  <c r="K1241" i="44"/>
  <c r="J1241" i="44"/>
  <c r="Y1240" i="44"/>
  <c r="X1240" i="44"/>
  <c r="W1240" i="44"/>
  <c r="V1240" i="44"/>
  <c r="U1240" i="44"/>
  <c r="Q1240" i="44"/>
  <c r="R1240" i="44" s="1"/>
  <c r="P1240" i="44"/>
  <c r="N1240" i="44"/>
  <c r="M1240" i="44"/>
  <c r="L1240" i="44"/>
  <c r="K1240" i="44"/>
  <c r="J1240" i="44"/>
  <c r="X1239" i="44"/>
  <c r="W1239" i="44"/>
  <c r="Y1239" i="44" s="1"/>
  <c r="V1239" i="44"/>
  <c r="U1239" i="44"/>
  <c r="Q1239" i="44"/>
  <c r="R1239" i="44" s="1"/>
  <c r="P1239" i="44"/>
  <c r="N1239" i="44"/>
  <c r="M1239" i="44"/>
  <c r="L1239" i="44"/>
  <c r="K1239" i="44"/>
  <c r="J1239" i="44"/>
  <c r="Y1238" i="44"/>
  <c r="X1238" i="44"/>
  <c r="W1238" i="44"/>
  <c r="V1238" i="44"/>
  <c r="U1238" i="44"/>
  <c r="Q1238" i="44"/>
  <c r="R1238" i="44" s="1"/>
  <c r="P1238" i="44"/>
  <c r="N1238" i="44"/>
  <c r="M1238" i="44"/>
  <c r="L1238" i="44"/>
  <c r="K1238" i="44"/>
  <c r="J1238" i="44"/>
  <c r="X1237" i="44"/>
  <c r="W1237" i="44"/>
  <c r="Y1237" i="44" s="1"/>
  <c r="V1237" i="44"/>
  <c r="U1237" i="44"/>
  <c r="Q1237" i="44"/>
  <c r="R1237" i="44" s="1"/>
  <c r="P1237" i="44"/>
  <c r="N1237" i="44"/>
  <c r="M1237" i="44"/>
  <c r="L1237" i="44"/>
  <c r="K1237" i="44"/>
  <c r="J1237" i="44"/>
  <c r="Y1236" i="44"/>
  <c r="X1236" i="44"/>
  <c r="W1236" i="44"/>
  <c r="V1236" i="44"/>
  <c r="U1236" i="44"/>
  <c r="Q1236" i="44"/>
  <c r="R1236" i="44" s="1"/>
  <c r="P1236" i="44"/>
  <c r="N1236" i="44"/>
  <c r="M1236" i="44"/>
  <c r="L1236" i="44"/>
  <c r="K1236" i="44"/>
  <c r="J1236" i="44"/>
  <c r="X1235" i="44"/>
  <c r="W1235" i="44"/>
  <c r="Y1235" i="44" s="1"/>
  <c r="V1235" i="44"/>
  <c r="U1235" i="44"/>
  <c r="Q1235" i="44"/>
  <c r="R1235" i="44" s="1"/>
  <c r="P1235" i="44"/>
  <c r="N1235" i="44"/>
  <c r="M1235" i="44"/>
  <c r="L1235" i="44"/>
  <c r="K1235" i="44"/>
  <c r="J1235" i="44"/>
  <c r="Y1234" i="44"/>
  <c r="X1234" i="44"/>
  <c r="W1234" i="44"/>
  <c r="V1234" i="44"/>
  <c r="U1234" i="44"/>
  <c r="Q1234" i="44"/>
  <c r="R1234" i="44" s="1"/>
  <c r="P1234" i="44"/>
  <c r="N1234" i="44"/>
  <c r="M1234" i="44"/>
  <c r="L1234" i="44"/>
  <c r="K1234" i="44"/>
  <c r="J1234" i="44"/>
  <c r="X1233" i="44"/>
  <c r="W1233" i="44"/>
  <c r="Y1233" i="44" s="1"/>
  <c r="V1233" i="44"/>
  <c r="U1233" i="44"/>
  <c r="Q1233" i="44"/>
  <c r="R1233" i="44" s="1"/>
  <c r="P1233" i="44"/>
  <c r="N1233" i="44"/>
  <c r="M1233" i="44"/>
  <c r="L1233" i="44"/>
  <c r="K1233" i="44"/>
  <c r="J1233" i="44"/>
  <c r="Y1232" i="44"/>
  <c r="X1232" i="44"/>
  <c r="W1232" i="44"/>
  <c r="V1232" i="44"/>
  <c r="U1232" i="44"/>
  <c r="Q1232" i="44"/>
  <c r="R1232" i="44" s="1"/>
  <c r="P1232" i="44"/>
  <c r="N1232" i="44"/>
  <c r="M1232" i="44"/>
  <c r="L1232" i="44"/>
  <c r="K1232" i="44"/>
  <c r="J1232" i="44"/>
  <c r="X1231" i="44"/>
  <c r="W1231" i="44"/>
  <c r="Y1231" i="44" s="1"/>
  <c r="V1231" i="44"/>
  <c r="U1231" i="44"/>
  <c r="Q1231" i="44"/>
  <c r="R1231" i="44" s="1"/>
  <c r="P1231" i="44"/>
  <c r="N1231" i="44"/>
  <c r="M1231" i="44"/>
  <c r="L1231" i="44"/>
  <c r="K1231" i="44"/>
  <c r="J1231" i="44"/>
  <c r="Y1230" i="44"/>
  <c r="X1230" i="44"/>
  <c r="W1230" i="44"/>
  <c r="V1230" i="44"/>
  <c r="U1230" i="44"/>
  <c r="Q1230" i="44"/>
  <c r="R1230" i="44" s="1"/>
  <c r="P1230" i="44"/>
  <c r="N1230" i="44"/>
  <c r="M1230" i="44"/>
  <c r="L1230" i="44"/>
  <c r="K1230" i="44"/>
  <c r="J1230" i="44"/>
  <c r="X1229" i="44"/>
  <c r="W1229" i="44"/>
  <c r="Y1229" i="44" s="1"/>
  <c r="V1229" i="44"/>
  <c r="U1229" i="44"/>
  <c r="Q1229" i="44"/>
  <c r="R1229" i="44" s="1"/>
  <c r="P1229" i="44"/>
  <c r="N1229" i="44"/>
  <c r="M1229" i="44"/>
  <c r="L1229" i="44"/>
  <c r="K1229" i="44"/>
  <c r="J1229" i="44"/>
  <c r="Y1228" i="44"/>
  <c r="X1228" i="44"/>
  <c r="W1228" i="44"/>
  <c r="V1228" i="44"/>
  <c r="U1228" i="44"/>
  <c r="Q1228" i="44"/>
  <c r="R1228" i="44" s="1"/>
  <c r="P1228" i="44"/>
  <c r="N1228" i="44"/>
  <c r="M1228" i="44"/>
  <c r="L1228" i="44"/>
  <c r="K1228" i="44"/>
  <c r="J1228" i="44"/>
  <c r="X1227" i="44"/>
  <c r="W1227" i="44"/>
  <c r="Y1227" i="44" s="1"/>
  <c r="V1227" i="44"/>
  <c r="U1227" i="44"/>
  <c r="S1227" i="44"/>
  <c r="Q1227" i="44"/>
  <c r="R1227" i="44" s="1"/>
  <c r="P1227" i="44"/>
  <c r="N1227" i="44"/>
  <c r="M1227" i="44"/>
  <c r="L1227" i="44"/>
  <c r="K1227" i="44"/>
  <c r="J1227" i="44"/>
  <c r="Y1226" i="44"/>
  <c r="X1226" i="44"/>
  <c r="W1226" i="44"/>
  <c r="V1226" i="44"/>
  <c r="U1226" i="44"/>
  <c r="Q1226" i="44"/>
  <c r="R1226" i="44" s="1"/>
  <c r="P1226" i="44"/>
  <c r="N1226" i="44"/>
  <c r="M1226" i="44"/>
  <c r="L1226" i="44"/>
  <c r="K1226" i="44"/>
  <c r="J1226" i="44"/>
  <c r="X1225" i="44"/>
  <c r="Y1225" i="44" s="1"/>
  <c r="W1225" i="44"/>
  <c r="V1225" i="44"/>
  <c r="U1225" i="44"/>
  <c r="Q1225" i="44"/>
  <c r="R1225" i="44" s="1"/>
  <c r="P1225" i="44"/>
  <c r="N1225" i="44"/>
  <c r="M1225" i="44"/>
  <c r="L1225" i="44"/>
  <c r="K1225" i="44"/>
  <c r="J1225" i="44"/>
  <c r="X1224" i="44"/>
  <c r="W1224" i="44"/>
  <c r="V1224" i="44"/>
  <c r="Y1224" i="44" s="1"/>
  <c r="U1224" i="44"/>
  <c r="Q1224" i="44"/>
  <c r="R1224" i="44" s="1"/>
  <c r="P1224" i="44"/>
  <c r="N1224" i="44"/>
  <c r="M1224" i="44"/>
  <c r="L1224" i="44"/>
  <c r="K1224" i="44"/>
  <c r="J1224" i="44"/>
  <c r="X1223" i="44"/>
  <c r="W1223" i="44"/>
  <c r="Y1223" i="44" s="1"/>
  <c r="V1223" i="44"/>
  <c r="U1223" i="44"/>
  <c r="S1223" i="44"/>
  <c r="Q1223" i="44"/>
  <c r="R1223" i="44" s="1"/>
  <c r="P1223" i="44"/>
  <c r="N1223" i="44"/>
  <c r="M1223" i="44"/>
  <c r="L1223" i="44"/>
  <c r="K1223" i="44"/>
  <c r="J1223" i="44"/>
  <c r="Y1222" i="44"/>
  <c r="X1222" i="44"/>
  <c r="W1222" i="44"/>
  <c r="V1222" i="44"/>
  <c r="U1222" i="44"/>
  <c r="Q1222" i="44"/>
  <c r="R1222" i="44" s="1"/>
  <c r="P1222" i="44"/>
  <c r="N1222" i="44"/>
  <c r="M1222" i="44"/>
  <c r="L1222" i="44"/>
  <c r="K1222" i="44"/>
  <c r="J1222" i="44"/>
  <c r="Y1221" i="44"/>
  <c r="X1221" i="44"/>
  <c r="W1221" i="44"/>
  <c r="V1221" i="44"/>
  <c r="U1221" i="44"/>
  <c r="Q1221" i="44"/>
  <c r="R1221" i="44" s="1"/>
  <c r="S1221" i="44" s="1"/>
  <c r="T1221" i="44" s="1"/>
  <c r="P1221" i="44"/>
  <c r="N1221" i="44"/>
  <c r="M1221" i="44"/>
  <c r="L1221" i="44"/>
  <c r="K1221" i="44"/>
  <c r="J1221" i="44"/>
  <c r="X1220" i="44"/>
  <c r="Y1220" i="44" s="1"/>
  <c r="W1220" i="44"/>
  <c r="V1220" i="44"/>
  <c r="U1220" i="44"/>
  <c r="S1220" i="44"/>
  <c r="T1220" i="44" s="1"/>
  <c r="Q1220" i="44"/>
  <c r="R1220" i="44" s="1"/>
  <c r="P1220" i="44"/>
  <c r="N1220" i="44"/>
  <c r="M1220" i="44"/>
  <c r="L1220" i="44"/>
  <c r="K1220" i="44"/>
  <c r="J1220" i="44"/>
  <c r="X1219" i="44"/>
  <c r="W1219" i="44"/>
  <c r="V1219" i="44"/>
  <c r="Y1219" i="44" s="1"/>
  <c r="U1219" i="44"/>
  <c r="Q1219" i="44"/>
  <c r="R1219" i="44" s="1"/>
  <c r="P1219" i="44"/>
  <c r="N1219" i="44"/>
  <c r="M1219" i="44"/>
  <c r="L1219" i="44"/>
  <c r="K1219" i="44"/>
  <c r="J1219" i="44"/>
  <c r="X1218" i="44"/>
  <c r="W1218" i="44"/>
  <c r="V1218" i="44"/>
  <c r="Y1218" i="44" s="1"/>
  <c r="U1218" i="44"/>
  <c r="Q1218" i="44"/>
  <c r="R1218" i="44" s="1"/>
  <c r="P1218" i="44"/>
  <c r="N1218" i="44"/>
  <c r="M1218" i="44"/>
  <c r="L1218" i="44"/>
  <c r="K1218" i="44"/>
  <c r="J1218" i="44"/>
  <c r="X1217" i="44"/>
  <c r="W1217" i="44"/>
  <c r="V1217" i="44"/>
  <c r="Y1217" i="44" s="1"/>
  <c r="U1217" i="44"/>
  <c r="Q1217" i="44"/>
  <c r="R1217" i="44" s="1"/>
  <c r="P1217" i="44"/>
  <c r="N1217" i="44"/>
  <c r="M1217" i="44"/>
  <c r="L1217" i="44"/>
  <c r="K1217" i="44"/>
  <c r="J1217" i="44"/>
  <c r="X1216" i="44"/>
  <c r="W1216" i="44"/>
  <c r="V1216" i="44"/>
  <c r="Y1216" i="44" s="1"/>
  <c r="U1216" i="44"/>
  <c r="Q1216" i="44"/>
  <c r="R1216" i="44" s="1"/>
  <c r="P1216" i="44"/>
  <c r="N1216" i="44"/>
  <c r="M1216" i="44"/>
  <c r="L1216" i="44"/>
  <c r="K1216" i="44"/>
  <c r="J1216" i="44"/>
  <c r="X1215" i="44"/>
  <c r="W1215" i="44"/>
  <c r="V1215" i="44"/>
  <c r="Y1215" i="44" s="1"/>
  <c r="U1215" i="44"/>
  <c r="Q1215" i="44"/>
  <c r="R1215" i="44" s="1"/>
  <c r="P1215" i="44"/>
  <c r="N1215" i="44"/>
  <c r="M1215" i="44"/>
  <c r="L1215" i="44"/>
  <c r="K1215" i="44"/>
  <c r="J1215" i="44"/>
  <c r="X1214" i="44"/>
  <c r="W1214" i="44"/>
  <c r="V1214" i="44"/>
  <c r="Y1214" i="44" s="1"/>
  <c r="U1214" i="44"/>
  <c r="Q1214" i="44"/>
  <c r="R1214" i="44" s="1"/>
  <c r="P1214" i="44"/>
  <c r="N1214" i="44"/>
  <c r="M1214" i="44"/>
  <c r="L1214" i="44"/>
  <c r="K1214" i="44"/>
  <c r="J1214" i="44"/>
  <c r="X1213" i="44"/>
  <c r="W1213" i="44"/>
  <c r="V1213" i="44"/>
  <c r="Y1213" i="44" s="1"/>
  <c r="U1213" i="44"/>
  <c r="Q1213" i="44"/>
  <c r="R1213" i="44" s="1"/>
  <c r="P1213" i="44"/>
  <c r="N1213" i="44"/>
  <c r="M1213" i="44"/>
  <c r="L1213" i="44"/>
  <c r="K1213" i="44"/>
  <c r="J1213" i="44"/>
  <c r="X1212" i="44"/>
  <c r="W1212" i="44"/>
  <c r="V1212" i="44"/>
  <c r="Y1212" i="44" s="1"/>
  <c r="U1212" i="44"/>
  <c r="Q1212" i="44"/>
  <c r="R1212" i="44" s="1"/>
  <c r="P1212" i="44"/>
  <c r="N1212" i="44"/>
  <c r="M1212" i="44"/>
  <c r="L1212" i="44"/>
  <c r="K1212" i="44"/>
  <c r="J1212" i="44"/>
  <c r="X1211" i="44"/>
  <c r="W1211" i="44"/>
  <c r="V1211" i="44"/>
  <c r="Y1211" i="44" s="1"/>
  <c r="U1211" i="44"/>
  <c r="Q1211" i="44"/>
  <c r="R1211" i="44" s="1"/>
  <c r="P1211" i="44"/>
  <c r="N1211" i="44"/>
  <c r="M1211" i="44"/>
  <c r="L1211" i="44"/>
  <c r="K1211" i="44"/>
  <c r="J1211" i="44"/>
  <c r="X1210" i="44"/>
  <c r="W1210" i="44"/>
  <c r="V1210" i="44"/>
  <c r="Y1210" i="44" s="1"/>
  <c r="U1210" i="44"/>
  <c r="Q1210" i="44"/>
  <c r="R1210" i="44" s="1"/>
  <c r="P1210" i="44"/>
  <c r="N1210" i="44"/>
  <c r="M1210" i="44"/>
  <c r="L1210" i="44"/>
  <c r="K1210" i="44"/>
  <c r="J1210" i="44"/>
  <c r="X1209" i="44"/>
  <c r="W1209" i="44"/>
  <c r="V1209" i="44"/>
  <c r="Y1209" i="44" s="1"/>
  <c r="U1209" i="44"/>
  <c r="Q1209" i="44"/>
  <c r="R1209" i="44" s="1"/>
  <c r="P1209" i="44"/>
  <c r="N1209" i="44"/>
  <c r="M1209" i="44"/>
  <c r="L1209" i="44"/>
  <c r="K1209" i="44"/>
  <c r="J1209" i="44"/>
  <c r="X1208" i="44"/>
  <c r="W1208" i="44"/>
  <c r="V1208" i="44"/>
  <c r="Y1208" i="44" s="1"/>
  <c r="U1208" i="44"/>
  <c r="Q1208" i="44"/>
  <c r="R1208" i="44" s="1"/>
  <c r="P1208" i="44"/>
  <c r="N1208" i="44"/>
  <c r="M1208" i="44"/>
  <c r="L1208" i="44"/>
  <c r="K1208" i="44"/>
  <c r="J1208" i="44"/>
  <c r="X1207" i="44"/>
  <c r="W1207" i="44"/>
  <c r="V1207" i="44"/>
  <c r="Y1207" i="44" s="1"/>
  <c r="U1207" i="44"/>
  <c r="Q1207" i="44"/>
  <c r="R1207" i="44" s="1"/>
  <c r="P1207" i="44"/>
  <c r="N1207" i="44"/>
  <c r="M1207" i="44"/>
  <c r="L1207" i="44"/>
  <c r="K1207" i="44"/>
  <c r="J1207" i="44"/>
  <c r="X1206" i="44"/>
  <c r="W1206" i="44"/>
  <c r="V1206" i="44"/>
  <c r="Y1206" i="44" s="1"/>
  <c r="U1206" i="44"/>
  <c r="Q1206" i="44"/>
  <c r="R1206" i="44" s="1"/>
  <c r="P1206" i="44"/>
  <c r="N1206" i="44"/>
  <c r="M1206" i="44"/>
  <c r="L1206" i="44"/>
  <c r="K1206" i="44"/>
  <c r="J1206" i="44"/>
  <c r="X1205" i="44"/>
  <c r="W1205" i="44"/>
  <c r="V1205" i="44"/>
  <c r="Y1205" i="44" s="1"/>
  <c r="U1205" i="44"/>
  <c r="Q1205" i="44"/>
  <c r="R1205" i="44" s="1"/>
  <c r="P1205" i="44"/>
  <c r="N1205" i="44"/>
  <c r="M1205" i="44"/>
  <c r="L1205" i="44"/>
  <c r="K1205" i="44"/>
  <c r="J1205" i="44"/>
  <c r="X1204" i="44"/>
  <c r="W1204" i="44"/>
  <c r="V1204" i="44"/>
  <c r="Y1204" i="44" s="1"/>
  <c r="U1204" i="44"/>
  <c r="Q1204" i="44"/>
  <c r="R1204" i="44" s="1"/>
  <c r="P1204" i="44"/>
  <c r="N1204" i="44"/>
  <c r="M1204" i="44"/>
  <c r="L1204" i="44"/>
  <c r="K1204" i="44"/>
  <c r="J1204" i="44"/>
  <c r="X1203" i="44"/>
  <c r="W1203" i="44"/>
  <c r="V1203" i="44"/>
  <c r="Y1203" i="44" s="1"/>
  <c r="U1203" i="44"/>
  <c r="Q1203" i="44"/>
  <c r="R1203" i="44" s="1"/>
  <c r="P1203" i="44"/>
  <c r="N1203" i="44"/>
  <c r="M1203" i="44"/>
  <c r="L1203" i="44"/>
  <c r="K1203" i="44"/>
  <c r="J1203" i="44"/>
  <c r="X1202" i="44"/>
  <c r="W1202" i="44"/>
  <c r="V1202" i="44"/>
  <c r="Y1202" i="44" s="1"/>
  <c r="U1202" i="44"/>
  <c r="Q1202" i="44"/>
  <c r="R1202" i="44" s="1"/>
  <c r="P1202" i="44"/>
  <c r="N1202" i="44"/>
  <c r="M1202" i="44"/>
  <c r="L1202" i="44"/>
  <c r="K1202" i="44"/>
  <c r="J1202" i="44"/>
  <c r="X1201" i="44"/>
  <c r="W1201" i="44"/>
  <c r="V1201" i="44"/>
  <c r="Y1201" i="44" s="1"/>
  <c r="U1201" i="44"/>
  <c r="Q1201" i="44"/>
  <c r="R1201" i="44" s="1"/>
  <c r="P1201" i="44"/>
  <c r="N1201" i="44"/>
  <c r="M1201" i="44"/>
  <c r="L1201" i="44"/>
  <c r="K1201" i="44"/>
  <c r="J1201" i="44"/>
  <c r="X1200" i="44"/>
  <c r="W1200" i="44"/>
  <c r="V1200" i="44"/>
  <c r="Y1200" i="44" s="1"/>
  <c r="U1200" i="44"/>
  <c r="Q1200" i="44"/>
  <c r="R1200" i="44" s="1"/>
  <c r="P1200" i="44"/>
  <c r="N1200" i="44"/>
  <c r="M1200" i="44"/>
  <c r="L1200" i="44"/>
  <c r="K1200" i="44"/>
  <c r="J1200" i="44"/>
  <c r="X1199" i="44"/>
  <c r="W1199" i="44"/>
  <c r="V1199" i="44"/>
  <c r="Y1199" i="44" s="1"/>
  <c r="U1199" i="44"/>
  <c r="Q1199" i="44"/>
  <c r="R1199" i="44" s="1"/>
  <c r="P1199" i="44"/>
  <c r="N1199" i="44"/>
  <c r="M1199" i="44"/>
  <c r="L1199" i="44"/>
  <c r="K1199" i="44"/>
  <c r="J1199" i="44"/>
  <c r="X1198" i="44"/>
  <c r="W1198" i="44"/>
  <c r="V1198" i="44"/>
  <c r="Y1198" i="44" s="1"/>
  <c r="U1198" i="44"/>
  <c r="Q1198" i="44"/>
  <c r="R1198" i="44" s="1"/>
  <c r="P1198" i="44"/>
  <c r="N1198" i="44"/>
  <c r="M1198" i="44"/>
  <c r="L1198" i="44"/>
  <c r="K1198" i="44"/>
  <c r="J1198" i="44"/>
  <c r="X1197" i="44"/>
  <c r="W1197" i="44"/>
  <c r="V1197" i="44"/>
  <c r="Y1197" i="44" s="1"/>
  <c r="U1197" i="44"/>
  <c r="Q1197" i="44"/>
  <c r="R1197" i="44" s="1"/>
  <c r="P1197" i="44"/>
  <c r="N1197" i="44"/>
  <c r="M1197" i="44"/>
  <c r="L1197" i="44"/>
  <c r="K1197" i="44"/>
  <c r="J1197" i="44"/>
  <c r="X1196" i="44"/>
  <c r="W1196" i="44"/>
  <c r="V1196" i="44"/>
  <c r="Y1196" i="44" s="1"/>
  <c r="U1196" i="44"/>
  <c r="Q1196" i="44"/>
  <c r="R1196" i="44" s="1"/>
  <c r="P1196" i="44"/>
  <c r="N1196" i="44"/>
  <c r="M1196" i="44"/>
  <c r="L1196" i="44"/>
  <c r="K1196" i="44"/>
  <c r="J1196" i="44"/>
  <c r="X1195" i="44"/>
  <c r="W1195" i="44"/>
  <c r="V1195" i="44"/>
  <c r="Y1195" i="44" s="1"/>
  <c r="U1195" i="44"/>
  <c r="Q1195" i="44"/>
  <c r="R1195" i="44" s="1"/>
  <c r="P1195" i="44"/>
  <c r="N1195" i="44"/>
  <c r="M1195" i="44"/>
  <c r="L1195" i="44"/>
  <c r="K1195" i="44"/>
  <c r="J1195" i="44"/>
  <c r="X1194" i="44"/>
  <c r="W1194" i="44"/>
  <c r="V1194" i="44"/>
  <c r="Y1194" i="44" s="1"/>
  <c r="U1194" i="44"/>
  <c r="Q1194" i="44"/>
  <c r="R1194" i="44" s="1"/>
  <c r="P1194" i="44"/>
  <c r="N1194" i="44"/>
  <c r="M1194" i="44"/>
  <c r="L1194" i="44"/>
  <c r="K1194" i="44"/>
  <c r="J1194" i="44"/>
  <c r="X1193" i="44"/>
  <c r="W1193" i="44"/>
  <c r="V1193" i="44"/>
  <c r="Y1193" i="44" s="1"/>
  <c r="U1193" i="44"/>
  <c r="Q1193" i="44"/>
  <c r="R1193" i="44" s="1"/>
  <c r="P1193" i="44"/>
  <c r="N1193" i="44"/>
  <c r="M1193" i="44"/>
  <c r="L1193" i="44"/>
  <c r="K1193" i="44"/>
  <c r="J1193" i="44"/>
  <c r="X1192" i="44"/>
  <c r="W1192" i="44"/>
  <c r="V1192" i="44"/>
  <c r="Y1192" i="44" s="1"/>
  <c r="U1192" i="44"/>
  <c r="Q1192" i="44"/>
  <c r="R1192" i="44" s="1"/>
  <c r="P1192" i="44"/>
  <c r="N1192" i="44"/>
  <c r="M1192" i="44"/>
  <c r="L1192" i="44"/>
  <c r="K1192" i="44"/>
  <c r="J1192" i="44"/>
  <c r="X1191" i="44"/>
  <c r="W1191" i="44"/>
  <c r="V1191" i="44"/>
  <c r="Y1191" i="44" s="1"/>
  <c r="U1191" i="44"/>
  <c r="Q1191" i="44"/>
  <c r="R1191" i="44" s="1"/>
  <c r="P1191" i="44"/>
  <c r="N1191" i="44"/>
  <c r="M1191" i="44"/>
  <c r="L1191" i="44"/>
  <c r="K1191" i="44"/>
  <c r="J1191" i="44"/>
  <c r="X1190" i="44"/>
  <c r="W1190" i="44"/>
  <c r="V1190" i="44"/>
  <c r="Y1190" i="44" s="1"/>
  <c r="U1190" i="44"/>
  <c r="Q1190" i="44"/>
  <c r="R1190" i="44" s="1"/>
  <c r="P1190" i="44"/>
  <c r="N1190" i="44"/>
  <c r="M1190" i="44"/>
  <c r="L1190" i="44"/>
  <c r="K1190" i="44"/>
  <c r="J1190" i="44"/>
  <c r="X1189" i="44"/>
  <c r="W1189" i="44"/>
  <c r="V1189" i="44"/>
  <c r="Y1189" i="44" s="1"/>
  <c r="U1189" i="44"/>
  <c r="Q1189" i="44"/>
  <c r="R1189" i="44" s="1"/>
  <c r="P1189" i="44"/>
  <c r="N1189" i="44"/>
  <c r="M1189" i="44"/>
  <c r="L1189" i="44"/>
  <c r="K1189" i="44"/>
  <c r="J1189" i="44"/>
  <c r="X1188" i="44"/>
  <c r="W1188" i="44"/>
  <c r="V1188" i="44"/>
  <c r="Y1188" i="44" s="1"/>
  <c r="U1188" i="44"/>
  <c r="Q1188" i="44"/>
  <c r="R1188" i="44" s="1"/>
  <c r="P1188" i="44"/>
  <c r="N1188" i="44"/>
  <c r="M1188" i="44"/>
  <c r="L1188" i="44"/>
  <c r="K1188" i="44"/>
  <c r="J1188" i="44"/>
  <c r="X1187" i="44"/>
  <c r="W1187" i="44"/>
  <c r="V1187" i="44"/>
  <c r="Y1187" i="44" s="1"/>
  <c r="U1187" i="44"/>
  <c r="Q1187" i="44"/>
  <c r="R1187" i="44" s="1"/>
  <c r="P1187" i="44"/>
  <c r="N1187" i="44"/>
  <c r="M1187" i="44"/>
  <c r="L1187" i="44"/>
  <c r="K1187" i="44"/>
  <c r="J1187" i="44"/>
  <c r="X1186" i="44"/>
  <c r="W1186" i="44"/>
  <c r="V1186" i="44"/>
  <c r="Y1186" i="44" s="1"/>
  <c r="U1186" i="44"/>
  <c r="Q1186" i="44"/>
  <c r="R1186" i="44" s="1"/>
  <c r="P1186" i="44"/>
  <c r="N1186" i="44"/>
  <c r="M1186" i="44"/>
  <c r="L1186" i="44"/>
  <c r="K1186" i="44"/>
  <c r="J1186" i="44"/>
  <c r="Y1185" i="44"/>
  <c r="X1185" i="44"/>
  <c r="W1185" i="44"/>
  <c r="V1185" i="44"/>
  <c r="U1185" i="44"/>
  <c r="Q1185" i="44"/>
  <c r="R1185" i="44" s="1"/>
  <c r="P1185" i="44"/>
  <c r="N1185" i="44"/>
  <c r="M1185" i="44"/>
  <c r="L1185" i="44"/>
  <c r="K1185" i="44"/>
  <c r="J1185" i="44"/>
  <c r="X1184" i="44"/>
  <c r="W1184" i="44"/>
  <c r="V1184" i="44"/>
  <c r="Y1184" i="44" s="1"/>
  <c r="U1184" i="44"/>
  <c r="Q1184" i="44"/>
  <c r="R1184" i="44" s="1"/>
  <c r="P1184" i="44"/>
  <c r="N1184" i="44"/>
  <c r="M1184" i="44"/>
  <c r="L1184" i="44"/>
  <c r="K1184" i="44"/>
  <c r="J1184" i="44"/>
  <c r="X1183" i="44"/>
  <c r="W1183" i="44"/>
  <c r="Y1183" i="44" s="1"/>
  <c r="V1183" i="44"/>
  <c r="U1183" i="44"/>
  <c r="Q1183" i="44"/>
  <c r="R1183" i="44" s="1"/>
  <c r="P1183" i="44"/>
  <c r="N1183" i="44"/>
  <c r="M1183" i="44"/>
  <c r="L1183" i="44"/>
  <c r="K1183" i="44"/>
  <c r="J1183" i="44"/>
  <c r="X1182" i="44"/>
  <c r="W1182" i="44"/>
  <c r="V1182" i="44"/>
  <c r="Y1182" i="44" s="1"/>
  <c r="U1182" i="44"/>
  <c r="Q1182" i="44"/>
  <c r="R1182" i="44" s="1"/>
  <c r="P1182" i="44"/>
  <c r="N1182" i="44"/>
  <c r="M1182" i="44"/>
  <c r="L1182" i="44"/>
  <c r="K1182" i="44"/>
  <c r="J1182" i="44"/>
  <c r="Y1181" i="44"/>
  <c r="X1181" i="44"/>
  <c r="W1181" i="44"/>
  <c r="V1181" i="44"/>
  <c r="U1181" i="44"/>
  <c r="Q1181" i="44"/>
  <c r="R1181" i="44" s="1"/>
  <c r="P1181" i="44"/>
  <c r="N1181" i="44"/>
  <c r="M1181" i="44"/>
  <c r="L1181" i="44"/>
  <c r="K1181" i="44"/>
  <c r="J1181" i="44"/>
  <c r="X1180" i="44"/>
  <c r="W1180" i="44"/>
  <c r="V1180" i="44"/>
  <c r="Y1180" i="44" s="1"/>
  <c r="U1180" i="44"/>
  <c r="Q1180" i="44"/>
  <c r="R1180" i="44" s="1"/>
  <c r="P1180" i="44"/>
  <c r="N1180" i="44"/>
  <c r="M1180" i="44"/>
  <c r="L1180" i="44"/>
  <c r="K1180" i="44"/>
  <c r="J1180" i="44"/>
  <c r="X1179" i="44"/>
  <c r="W1179" i="44"/>
  <c r="Y1179" i="44" s="1"/>
  <c r="V1179" i="44"/>
  <c r="U1179" i="44"/>
  <c r="Q1179" i="44"/>
  <c r="R1179" i="44" s="1"/>
  <c r="P1179" i="44"/>
  <c r="N1179" i="44"/>
  <c r="M1179" i="44"/>
  <c r="L1179" i="44"/>
  <c r="K1179" i="44"/>
  <c r="J1179" i="44"/>
  <c r="X1178" i="44"/>
  <c r="W1178" i="44"/>
  <c r="V1178" i="44"/>
  <c r="Y1178" i="44" s="1"/>
  <c r="U1178" i="44"/>
  <c r="Q1178" i="44"/>
  <c r="R1178" i="44" s="1"/>
  <c r="P1178" i="44"/>
  <c r="N1178" i="44"/>
  <c r="M1178" i="44"/>
  <c r="L1178" i="44"/>
  <c r="K1178" i="44"/>
  <c r="J1178" i="44"/>
  <c r="Y1177" i="44"/>
  <c r="X1177" i="44"/>
  <c r="W1177" i="44"/>
  <c r="V1177" i="44"/>
  <c r="U1177" i="44"/>
  <c r="Q1177" i="44"/>
  <c r="R1177" i="44" s="1"/>
  <c r="P1177" i="44"/>
  <c r="N1177" i="44"/>
  <c r="M1177" i="44"/>
  <c r="L1177" i="44"/>
  <c r="K1177" i="44"/>
  <c r="J1177" i="44"/>
  <c r="X1176" i="44"/>
  <c r="W1176" i="44"/>
  <c r="V1176" i="44"/>
  <c r="Y1176" i="44" s="1"/>
  <c r="U1176" i="44"/>
  <c r="Q1176" i="44"/>
  <c r="R1176" i="44" s="1"/>
  <c r="P1176" i="44"/>
  <c r="N1176" i="44"/>
  <c r="M1176" i="44"/>
  <c r="L1176" i="44"/>
  <c r="K1176" i="44"/>
  <c r="J1176" i="44"/>
  <c r="X1175" i="44"/>
  <c r="W1175" i="44"/>
  <c r="Y1175" i="44" s="1"/>
  <c r="V1175" i="44"/>
  <c r="U1175" i="44"/>
  <c r="Q1175" i="44"/>
  <c r="R1175" i="44" s="1"/>
  <c r="P1175" i="44"/>
  <c r="N1175" i="44"/>
  <c r="M1175" i="44"/>
  <c r="L1175" i="44"/>
  <c r="K1175" i="44"/>
  <c r="J1175" i="44"/>
  <c r="X1174" i="44"/>
  <c r="W1174" i="44"/>
  <c r="V1174" i="44"/>
  <c r="Y1174" i="44" s="1"/>
  <c r="U1174" i="44"/>
  <c r="Q1174" i="44"/>
  <c r="R1174" i="44" s="1"/>
  <c r="P1174" i="44"/>
  <c r="N1174" i="44"/>
  <c r="M1174" i="44"/>
  <c r="L1174" i="44"/>
  <c r="K1174" i="44"/>
  <c r="J1174" i="44"/>
  <c r="Y1173" i="44"/>
  <c r="X1173" i="44"/>
  <c r="W1173" i="44"/>
  <c r="V1173" i="44"/>
  <c r="U1173" i="44"/>
  <c r="Q1173" i="44"/>
  <c r="R1173" i="44" s="1"/>
  <c r="P1173" i="44"/>
  <c r="N1173" i="44"/>
  <c r="M1173" i="44"/>
  <c r="L1173" i="44"/>
  <c r="K1173" i="44"/>
  <c r="J1173" i="44"/>
  <c r="X1172" i="44"/>
  <c r="W1172" i="44"/>
  <c r="V1172" i="44"/>
  <c r="Y1172" i="44" s="1"/>
  <c r="U1172" i="44"/>
  <c r="Q1172" i="44"/>
  <c r="R1172" i="44" s="1"/>
  <c r="P1172" i="44"/>
  <c r="N1172" i="44"/>
  <c r="M1172" i="44"/>
  <c r="L1172" i="44"/>
  <c r="K1172" i="44"/>
  <c r="J1172" i="44"/>
  <c r="X1171" i="44"/>
  <c r="W1171" i="44"/>
  <c r="Y1171" i="44" s="1"/>
  <c r="V1171" i="44"/>
  <c r="U1171" i="44"/>
  <c r="Q1171" i="44"/>
  <c r="R1171" i="44" s="1"/>
  <c r="P1171" i="44"/>
  <c r="N1171" i="44"/>
  <c r="M1171" i="44"/>
  <c r="L1171" i="44"/>
  <c r="K1171" i="44"/>
  <c r="J1171" i="44"/>
  <c r="X1170" i="44"/>
  <c r="W1170" i="44"/>
  <c r="V1170" i="44"/>
  <c r="Y1170" i="44" s="1"/>
  <c r="U1170" i="44"/>
  <c r="Q1170" i="44"/>
  <c r="R1170" i="44" s="1"/>
  <c r="P1170" i="44"/>
  <c r="N1170" i="44"/>
  <c r="M1170" i="44"/>
  <c r="L1170" i="44"/>
  <c r="K1170" i="44"/>
  <c r="J1170" i="44"/>
  <c r="Y1169" i="44"/>
  <c r="X1169" i="44"/>
  <c r="W1169" i="44"/>
  <c r="V1169" i="44"/>
  <c r="U1169" i="44"/>
  <c r="Q1169" i="44"/>
  <c r="R1169" i="44" s="1"/>
  <c r="P1169" i="44"/>
  <c r="N1169" i="44"/>
  <c r="M1169" i="44"/>
  <c r="L1169" i="44"/>
  <c r="K1169" i="44"/>
  <c r="J1169" i="44"/>
  <c r="X1168" i="44"/>
  <c r="W1168" i="44"/>
  <c r="V1168" i="44"/>
  <c r="Y1168" i="44" s="1"/>
  <c r="U1168" i="44"/>
  <c r="Q1168" i="44"/>
  <c r="R1168" i="44" s="1"/>
  <c r="P1168" i="44"/>
  <c r="N1168" i="44"/>
  <c r="M1168" i="44"/>
  <c r="L1168" i="44"/>
  <c r="K1168" i="44"/>
  <c r="J1168" i="44"/>
  <c r="X1167" i="44"/>
  <c r="W1167" i="44"/>
  <c r="Y1167" i="44" s="1"/>
  <c r="V1167" i="44"/>
  <c r="U1167" i="44"/>
  <c r="Q1167" i="44"/>
  <c r="R1167" i="44" s="1"/>
  <c r="P1167" i="44"/>
  <c r="N1167" i="44"/>
  <c r="M1167" i="44"/>
  <c r="L1167" i="44"/>
  <c r="K1167" i="44"/>
  <c r="J1167" i="44"/>
  <c r="X1166" i="44"/>
  <c r="W1166" i="44"/>
  <c r="V1166" i="44"/>
  <c r="Y1166" i="44" s="1"/>
  <c r="U1166" i="44"/>
  <c r="Q1166" i="44"/>
  <c r="R1166" i="44" s="1"/>
  <c r="P1166" i="44"/>
  <c r="N1166" i="44"/>
  <c r="M1166" i="44"/>
  <c r="L1166" i="44"/>
  <c r="K1166" i="44"/>
  <c r="J1166" i="44"/>
  <c r="Y1165" i="44"/>
  <c r="X1165" i="44"/>
  <c r="W1165" i="44"/>
  <c r="V1165" i="44"/>
  <c r="U1165" i="44"/>
  <c r="Q1165" i="44"/>
  <c r="R1165" i="44" s="1"/>
  <c r="P1165" i="44"/>
  <c r="N1165" i="44"/>
  <c r="M1165" i="44"/>
  <c r="L1165" i="44"/>
  <c r="K1165" i="44"/>
  <c r="J1165" i="44"/>
  <c r="X1164" i="44"/>
  <c r="W1164" i="44"/>
  <c r="V1164" i="44"/>
  <c r="Y1164" i="44" s="1"/>
  <c r="U1164" i="44"/>
  <c r="Q1164" i="44"/>
  <c r="R1164" i="44" s="1"/>
  <c r="P1164" i="44"/>
  <c r="N1164" i="44"/>
  <c r="M1164" i="44"/>
  <c r="L1164" i="44"/>
  <c r="K1164" i="44"/>
  <c r="J1164" i="44"/>
  <c r="X1163" i="44"/>
  <c r="W1163" i="44"/>
  <c r="V1163" i="44"/>
  <c r="Y1163" i="44" s="1"/>
  <c r="U1163" i="44"/>
  <c r="Q1163" i="44"/>
  <c r="R1163" i="44" s="1"/>
  <c r="P1163" i="44"/>
  <c r="N1163" i="44"/>
  <c r="M1163" i="44"/>
  <c r="L1163" i="44"/>
  <c r="K1163" i="44"/>
  <c r="J1163" i="44"/>
  <c r="X1162" i="44"/>
  <c r="W1162" i="44"/>
  <c r="V1162" i="44"/>
  <c r="Y1162" i="44" s="1"/>
  <c r="U1162" i="44"/>
  <c r="Q1162" i="44"/>
  <c r="R1162" i="44" s="1"/>
  <c r="P1162" i="44"/>
  <c r="N1162" i="44"/>
  <c r="M1162" i="44"/>
  <c r="L1162" i="44"/>
  <c r="K1162" i="44"/>
  <c r="J1162" i="44"/>
  <c r="Y1161" i="44"/>
  <c r="X1161" i="44"/>
  <c r="W1161" i="44"/>
  <c r="V1161" i="44"/>
  <c r="U1161" i="44"/>
  <c r="Q1161" i="44"/>
  <c r="R1161" i="44" s="1"/>
  <c r="P1161" i="44"/>
  <c r="N1161" i="44"/>
  <c r="M1161" i="44"/>
  <c r="L1161" i="44"/>
  <c r="K1161" i="44"/>
  <c r="J1161" i="44"/>
  <c r="X1160" i="44"/>
  <c r="W1160" i="44"/>
  <c r="V1160" i="44"/>
  <c r="Y1160" i="44" s="1"/>
  <c r="U1160" i="44"/>
  <c r="Q1160" i="44"/>
  <c r="R1160" i="44" s="1"/>
  <c r="P1160" i="44"/>
  <c r="N1160" i="44"/>
  <c r="M1160" i="44"/>
  <c r="L1160" i="44"/>
  <c r="K1160" i="44"/>
  <c r="J1160" i="44"/>
  <c r="X1159" i="44"/>
  <c r="W1159" i="44"/>
  <c r="Y1159" i="44" s="1"/>
  <c r="V1159" i="44"/>
  <c r="U1159" i="44"/>
  <c r="Q1159" i="44"/>
  <c r="R1159" i="44" s="1"/>
  <c r="P1159" i="44"/>
  <c r="N1159" i="44"/>
  <c r="M1159" i="44"/>
  <c r="L1159" i="44"/>
  <c r="K1159" i="44"/>
  <c r="J1159" i="44"/>
  <c r="X1158" i="44"/>
  <c r="W1158" i="44"/>
  <c r="V1158" i="44"/>
  <c r="Y1158" i="44" s="1"/>
  <c r="U1158" i="44"/>
  <c r="Q1158" i="44"/>
  <c r="R1158" i="44" s="1"/>
  <c r="P1158" i="44"/>
  <c r="N1158" i="44"/>
  <c r="M1158" i="44"/>
  <c r="L1158" i="44"/>
  <c r="K1158" i="44"/>
  <c r="J1158" i="44"/>
  <c r="Y1157" i="44"/>
  <c r="X1157" i="44"/>
  <c r="W1157" i="44"/>
  <c r="V1157" i="44"/>
  <c r="U1157" i="44"/>
  <c r="Q1157" i="44"/>
  <c r="R1157" i="44" s="1"/>
  <c r="P1157" i="44"/>
  <c r="N1157" i="44"/>
  <c r="M1157" i="44"/>
  <c r="L1157" i="44"/>
  <c r="K1157" i="44"/>
  <c r="J1157" i="44"/>
  <c r="X1156" i="44"/>
  <c r="W1156" i="44"/>
  <c r="V1156" i="44"/>
  <c r="Y1156" i="44" s="1"/>
  <c r="U1156" i="44"/>
  <c r="Q1156" i="44"/>
  <c r="R1156" i="44" s="1"/>
  <c r="P1156" i="44"/>
  <c r="N1156" i="44"/>
  <c r="M1156" i="44"/>
  <c r="L1156" i="44"/>
  <c r="K1156" i="44"/>
  <c r="J1156" i="44"/>
  <c r="X1155" i="44"/>
  <c r="W1155" i="44"/>
  <c r="V1155" i="44"/>
  <c r="Y1155" i="44" s="1"/>
  <c r="U1155" i="44"/>
  <c r="Q1155" i="44"/>
  <c r="R1155" i="44" s="1"/>
  <c r="P1155" i="44"/>
  <c r="N1155" i="44"/>
  <c r="M1155" i="44"/>
  <c r="L1155" i="44"/>
  <c r="K1155" i="44"/>
  <c r="J1155" i="44"/>
  <c r="X1154" i="44"/>
  <c r="W1154" i="44"/>
  <c r="V1154" i="44"/>
  <c r="Y1154" i="44" s="1"/>
  <c r="U1154" i="44"/>
  <c r="Q1154" i="44"/>
  <c r="R1154" i="44" s="1"/>
  <c r="P1154" i="44"/>
  <c r="N1154" i="44"/>
  <c r="M1154" i="44"/>
  <c r="L1154" i="44"/>
  <c r="K1154" i="44"/>
  <c r="J1154" i="44"/>
  <c r="Y1153" i="44"/>
  <c r="X1153" i="44"/>
  <c r="W1153" i="44"/>
  <c r="V1153" i="44"/>
  <c r="U1153" i="44"/>
  <c r="Q1153" i="44"/>
  <c r="R1153" i="44" s="1"/>
  <c r="P1153" i="44"/>
  <c r="N1153" i="44"/>
  <c r="M1153" i="44"/>
  <c r="L1153" i="44"/>
  <c r="K1153" i="44"/>
  <c r="J1153" i="44"/>
  <c r="X1152" i="44"/>
  <c r="W1152" i="44"/>
  <c r="V1152" i="44"/>
  <c r="Y1152" i="44" s="1"/>
  <c r="U1152" i="44"/>
  <c r="Q1152" i="44"/>
  <c r="R1152" i="44" s="1"/>
  <c r="P1152" i="44"/>
  <c r="N1152" i="44"/>
  <c r="M1152" i="44"/>
  <c r="L1152" i="44"/>
  <c r="K1152" i="44"/>
  <c r="J1152" i="44"/>
  <c r="X1151" i="44"/>
  <c r="W1151" i="44"/>
  <c r="Y1151" i="44" s="1"/>
  <c r="V1151" i="44"/>
  <c r="U1151" i="44"/>
  <c r="Q1151" i="44"/>
  <c r="R1151" i="44" s="1"/>
  <c r="P1151" i="44"/>
  <c r="N1151" i="44"/>
  <c r="M1151" i="44"/>
  <c r="L1151" i="44"/>
  <c r="K1151" i="44"/>
  <c r="J1151" i="44"/>
  <c r="X1150" i="44"/>
  <c r="W1150" i="44"/>
  <c r="V1150" i="44"/>
  <c r="Y1150" i="44" s="1"/>
  <c r="U1150" i="44"/>
  <c r="Q1150" i="44"/>
  <c r="R1150" i="44" s="1"/>
  <c r="P1150" i="44"/>
  <c r="N1150" i="44"/>
  <c r="M1150" i="44"/>
  <c r="L1150" i="44"/>
  <c r="K1150" i="44"/>
  <c r="J1150" i="44"/>
  <c r="Y1149" i="44"/>
  <c r="X1149" i="44"/>
  <c r="W1149" i="44"/>
  <c r="V1149" i="44"/>
  <c r="U1149" i="44"/>
  <c r="Q1149" i="44"/>
  <c r="R1149" i="44" s="1"/>
  <c r="P1149" i="44"/>
  <c r="N1149" i="44"/>
  <c r="M1149" i="44"/>
  <c r="L1149" i="44"/>
  <c r="K1149" i="44"/>
  <c r="J1149" i="44"/>
  <c r="X1148" i="44"/>
  <c r="W1148" i="44"/>
  <c r="V1148" i="44"/>
  <c r="Y1148" i="44" s="1"/>
  <c r="U1148" i="44"/>
  <c r="Q1148" i="44"/>
  <c r="R1148" i="44" s="1"/>
  <c r="P1148" i="44"/>
  <c r="N1148" i="44"/>
  <c r="M1148" i="44"/>
  <c r="L1148" i="44"/>
  <c r="K1148" i="44"/>
  <c r="J1148" i="44"/>
  <c r="X1147" i="44"/>
  <c r="W1147" i="44"/>
  <c r="V1147" i="44"/>
  <c r="Y1147" i="44" s="1"/>
  <c r="U1147" i="44"/>
  <c r="Q1147" i="44"/>
  <c r="R1147" i="44" s="1"/>
  <c r="P1147" i="44"/>
  <c r="N1147" i="44"/>
  <c r="M1147" i="44"/>
  <c r="L1147" i="44"/>
  <c r="K1147" i="44"/>
  <c r="J1147" i="44"/>
  <c r="X1146" i="44"/>
  <c r="W1146" i="44"/>
  <c r="V1146" i="44"/>
  <c r="Y1146" i="44" s="1"/>
  <c r="U1146" i="44"/>
  <c r="Q1146" i="44"/>
  <c r="R1146" i="44" s="1"/>
  <c r="P1146" i="44"/>
  <c r="N1146" i="44"/>
  <c r="M1146" i="44"/>
  <c r="L1146" i="44"/>
  <c r="K1146" i="44"/>
  <c r="J1146" i="44"/>
  <c r="Y1145" i="44"/>
  <c r="X1145" i="44"/>
  <c r="W1145" i="44"/>
  <c r="V1145" i="44"/>
  <c r="U1145" i="44"/>
  <c r="Q1145" i="44"/>
  <c r="R1145" i="44" s="1"/>
  <c r="P1145" i="44"/>
  <c r="N1145" i="44"/>
  <c r="M1145" i="44"/>
  <c r="L1145" i="44"/>
  <c r="K1145" i="44"/>
  <c r="J1145" i="44"/>
  <c r="X1144" i="44"/>
  <c r="W1144" i="44"/>
  <c r="V1144" i="44"/>
  <c r="Y1144" i="44" s="1"/>
  <c r="U1144" i="44"/>
  <c r="Q1144" i="44"/>
  <c r="R1144" i="44" s="1"/>
  <c r="P1144" i="44"/>
  <c r="N1144" i="44"/>
  <c r="M1144" i="44"/>
  <c r="L1144" i="44"/>
  <c r="K1144" i="44"/>
  <c r="J1144" i="44"/>
  <c r="X1143" i="44"/>
  <c r="W1143" i="44"/>
  <c r="Y1143" i="44" s="1"/>
  <c r="V1143" i="44"/>
  <c r="U1143" i="44"/>
  <c r="Q1143" i="44"/>
  <c r="R1143" i="44" s="1"/>
  <c r="P1143" i="44"/>
  <c r="N1143" i="44"/>
  <c r="M1143" i="44"/>
  <c r="L1143" i="44"/>
  <c r="K1143" i="44"/>
  <c r="J1143" i="44"/>
  <c r="X1142" i="44"/>
  <c r="W1142" i="44"/>
  <c r="V1142" i="44"/>
  <c r="Y1142" i="44" s="1"/>
  <c r="U1142" i="44"/>
  <c r="Q1142" i="44"/>
  <c r="R1142" i="44" s="1"/>
  <c r="P1142" i="44"/>
  <c r="N1142" i="44"/>
  <c r="M1142" i="44"/>
  <c r="L1142" i="44"/>
  <c r="K1142" i="44"/>
  <c r="J1142" i="44"/>
  <c r="Y1141" i="44"/>
  <c r="X1141" i="44"/>
  <c r="W1141" i="44"/>
  <c r="V1141" i="44"/>
  <c r="U1141" i="44"/>
  <c r="Q1141" i="44"/>
  <c r="R1141" i="44" s="1"/>
  <c r="P1141" i="44"/>
  <c r="N1141" i="44"/>
  <c r="M1141" i="44"/>
  <c r="L1141" i="44"/>
  <c r="K1141" i="44"/>
  <c r="J1141" i="44"/>
  <c r="X1140" i="44"/>
  <c r="W1140" i="44"/>
  <c r="V1140" i="44"/>
  <c r="Y1140" i="44" s="1"/>
  <c r="U1140" i="44"/>
  <c r="Q1140" i="44"/>
  <c r="R1140" i="44" s="1"/>
  <c r="P1140" i="44"/>
  <c r="N1140" i="44"/>
  <c r="M1140" i="44"/>
  <c r="L1140" i="44"/>
  <c r="K1140" i="44"/>
  <c r="J1140" i="44"/>
  <c r="X1139" i="44"/>
  <c r="W1139" i="44"/>
  <c r="V1139" i="44"/>
  <c r="Y1139" i="44" s="1"/>
  <c r="U1139" i="44"/>
  <c r="Q1139" i="44"/>
  <c r="R1139" i="44" s="1"/>
  <c r="P1139" i="44"/>
  <c r="N1139" i="44"/>
  <c r="M1139" i="44"/>
  <c r="L1139" i="44"/>
  <c r="K1139" i="44"/>
  <c r="J1139" i="44"/>
  <c r="X1138" i="44"/>
  <c r="W1138" i="44"/>
  <c r="V1138" i="44"/>
  <c r="Y1138" i="44" s="1"/>
  <c r="U1138" i="44"/>
  <c r="Q1138" i="44"/>
  <c r="R1138" i="44" s="1"/>
  <c r="P1138" i="44"/>
  <c r="N1138" i="44"/>
  <c r="M1138" i="44"/>
  <c r="L1138" i="44"/>
  <c r="K1138" i="44"/>
  <c r="J1138" i="44"/>
  <c r="Y1137" i="44"/>
  <c r="X1137" i="44"/>
  <c r="W1137" i="44"/>
  <c r="V1137" i="44"/>
  <c r="U1137" i="44"/>
  <c r="Q1137" i="44"/>
  <c r="R1137" i="44" s="1"/>
  <c r="P1137" i="44"/>
  <c r="N1137" i="44"/>
  <c r="M1137" i="44"/>
  <c r="L1137" i="44"/>
  <c r="K1137" i="44"/>
  <c r="J1137" i="44"/>
  <c r="X1136" i="44"/>
  <c r="W1136" i="44"/>
  <c r="V1136" i="44"/>
  <c r="Y1136" i="44" s="1"/>
  <c r="U1136" i="44"/>
  <c r="Q1136" i="44"/>
  <c r="R1136" i="44" s="1"/>
  <c r="P1136" i="44"/>
  <c r="N1136" i="44"/>
  <c r="M1136" i="44"/>
  <c r="L1136" i="44"/>
  <c r="K1136" i="44"/>
  <c r="J1136" i="44"/>
  <c r="X1135" i="44"/>
  <c r="W1135" i="44"/>
  <c r="Y1135" i="44" s="1"/>
  <c r="V1135" i="44"/>
  <c r="U1135" i="44"/>
  <c r="Q1135" i="44"/>
  <c r="R1135" i="44" s="1"/>
  <c r="P1135" i="44"/>
  <c r="N1135" i="44"/>
  <c r="M1135" i="44"/>
  <c r="L1135" i="44"/>
  <c r="K1135" i="44"/>
  <c r="J1135" i="44"/>
  <c r="X1134" i="44"/>
  <c r="W1134" i="44"/>
  <c r="V1134" i="44"/>
  <c r="Y1134" i="44" s="1"/>
  <c r="U1134" i="44"/>
  <c r="Q1134" i="44"/>
  <c r="R1134" i="44" s="1"/>
  <c r="P1134" i="44"/>
  <c r="N1134" i="44"/>
  <c r="M1134" i="44"/>
  <c r="L1134" i="44"/>
  <c r="K1134" i="44"/>
  <c r="J1134" i="44"/>
  <c r="Y1133" i="44"/>
  <c r="X1133" i="44"/>
  <c r="W1133" i="44"/>
  <c r="V1133" i="44"/>
  <c r="U1133" i="44"/>
  <c r="Q1133" i="44"/>
  <c r="R1133" i="44" s="1"/>
  <c r="P1133" i="44"/>
  <c r="N1133" i="44"/>
  <c r="M1133" i="44"/>
  <c r="L1133" i="44"/>
  <c r="K1133" i="44"/>
  <c r="J1133" i="44"/>
  <c r="X1132" i="44"/>
  <c r="W1132" i="44"/>
  <c r="V1132" i="44"/>
  <c r="Y1132" i="44" s="1"/>
  <c r="U1132" i="44"/>
  <c r="Q1132" i="44"/>
  <c r="R1132" i="44" s="1"/>
  <c r="P1132" i="44"/>
  <c r="N1132" i="44"/>
  <c r="M1132" i="44"/>
  <c r="L1132" i="44"/>
  <c r="K1132" i="44"/>
  <c r="J1132" i="44"/>
  <c r="X1131" i="44"/>
  <c r="W1131" i="44"/>
  <c r="V1131" i="44"/>
  <c r="Y1131" i="44" s="1"/>
  <c r="U1131" i="44"/>
  <c r="Q1131" i="44"/>
  <c r="R1131" i="44" s="1"/>
  <c r="P1131" i="44"/>
  <c r="N1131" i="44"/>
  <c r="M1131" i="44"/>
  <c r="L1131" i="44"/>
  <c r="K1131" i="44"/>
  <c r="J1131" i="44"/>
  <c r="X1130" i="44"/>
  <c r="W1130" i="44"/>
  <c r="V1130" i="44"/>
  <c r="Y1130" i="44" s="1"/>
  <c r="U1130" i="44"/>
  <c r="Q1130" i="44"/>
  <c r="R1130" i="44" s="1"/>
  <c r="P1130" i="44"/>
  <c r="N1130" i="44"/>
  <c r="M1130" i="44"/>
  <c r="L1130" i="44"/>
  <c r="K1130" i="44"/>
  <c r="J1130" i="44"/>
  <c r="Y1129" i="44"/>
  <c r="X1129" i="44"/>
  <c r="W1129" i="44"/>
  <c r="V1129" i="44"/>
  <c r="U1129" i="44"/>
  <c r="Q1129" i="44"/>
  <c r="R1129" i="44" s="1"/>
  <c r="P1129" i="44"/>
  <c r="N1129" i="44"/>
  <c r="M1129" i="44"/>
  <c r="L1129" i="44"/>
  <c r="K1129" i="44"/>
  <c r="J1129" i="44"/>
  <c r="X1128" i="44"/>
  <c r="W1128" i="44"/>
  <c r="V1128" i="44"/>
  <c r="Y1128" i="44" s="1"/>
  <c r="U1128" i="44"/>
  <c r="Q1128" i="44"/>
  <c r="R1128" i="44" s="1"/>
  <c r="P1128" i="44"/>
  <c r="N1128" i="44"/>
  <c r="M1128" i="44"/>
  <c r="L1128" i="44"/>
  <c r="K1128" i="44"/>
  <c r="J1128" i="44"/>
  <c r="X1127" i="44"/>
  <c r="W1127" i="44"/>
  <c r="Y1127" i="44" s="1"/>
  <c r="V1127" i="44"/>
  <c r="U1127" i="44"/>
  <c r="Q1127" i="44"/>
  <c r="R1127" i="44" s="1"/>
  <c r="P1127" i="44"/>
  <c r="N1127" i="44"/>
  <c r="M1127" i="44"/>
  <c r="L1127" i="44"/>
  <c r="K1127" i="44"/>
  <c r="J1127" i="44"/>
  <c r="X1126" i="44"/>
  <c r="W1126" i="44"/>
  <c r="V1126" i="44"/>
  <c r="Y1126" i="44" s="1"/>
  <c r="U1126" i="44"/>
  <c r="Q1126" i="44"/>
  <c r="R1126" i="44" s="1"/>
  <c r="P1126" i="44"/>
  <c r="N1126" i="44"/>
  <c r="M1126" i="44"/>
  <c r="L1126" i="44"/>
  <c r="K1126" i="44"/>
  <c r="J1126" i="44"/>
  <c r="Y1125" i="44"/>
  <c r="X1125" i="44"/>
  <c r="W1125" i="44"/>
  <c r="V1125" i="44"/>
  <c r="U1125" i="44"/>
  <c r="Q1125" i="44"/>
  <c r="R1125" i="44" s="1"/>
  <c r="P1125" i="44"/>
  <c r="N1125" i="44"/>
  <c r="M1125" i="44"/>
  <c r="L1125" i="44"/>
  <c r="K1125" i="44"/>
  <c r="J1125" i="44"/>
  <c r="X1124" i="44"/>
  <c r="W1124" i="44"/>
  <c r="V1124" i="44"/>
  <c r="Y1124" i="44" s="1"/>
  <c r="U1124" i="44"/>
  <c r="Q1124" i="44"/>
  <c r="R1124" i="44" s="1"/>
  <c r="P1124" i="44"/>
  <c r="N1124" i="44"/>
  <c r="M1124" i="44"/>
  <c r="L1124" i="44"/>
  <c r="K1124" i="44"/>
  <c r="J1124" i="44"/>
  <c r="X1123" i="44"/>
  <c r="W1123" i="44"/>
  <c r="V1123" i="44"/>
  <c r="Y1123" i="44" s="1"/>
  <c r="U1123" i="44"/>
  <c r="Q1123" i="44"/>
  <c r="R1123" i="44" s="1"/>
  <c r="P1123" i="44"/>
  <c r="N1123" i="44"/>
  <c r="M1123" i="44"/>
  <c r="L1123" i="44"/>
  <c r="K1123" i="44"/>
  <c r="J1123" i="44"/>
  <c r="X1122" i="44"/>
  <c r="W1122" i="44"/>
  <c r="V1122" i="44"/>
  <c r="Y1122" i="44" s="1"/>
  <c r="U1122" i="44"/>
  <c r="S1122" i="44"/>
  <c r="Q1122" i="44"/>
  <c r="R1122" i="44" s="1"/>
  <c r="P1122" i="44"/>
  <c r="N1122" i="44"/>
  <c r="M1122" i="44"/>
  <c r="L1122" i="44"/>
  <c r="K1122" i="44"/>
  <c r="J1122" i="44"/>
  <c r="X1121" i="44"/>
  <c r="W1121" i="44"/>
  <c r="V1121" i="44"/>
  <c r="Y1121" i="44" s="1"/>
  <c r="U1121" i="44"/>
  <c r="S1121" i="44"/>
  <c r="Q1121" i="44"/>
  <c r="R1121" i="44" s="1"/>
  <c r="P1121" i="44"/>
  <c r="N1121" i="44"/>
  <c r="M1121" i="44"/>
  <c r="L1121" i="44"/>
  <c r="K1121" i="44"/>
  <c r="J1121" i="44"/>
  <c r="X1120" i="44"/>
  <c r="W1120" i="44"/>
  <c r="V1120" i="44"/>
  <c r="Y1120" i="44" s="1"/>
  <c r="U1120" i="44"/>
  <c r="S1120" i="44"/>
  <c r="Q1120" i="44"/>
  <c r="R1120" i="44" s="1"/>
  <c r="P1120" i="44"/>
  <c r="N1120" i="44"/>
  <c r="M1120" i="44"/>
  <c r="L1120" i="44"/>
  <c r="K1120" i="44"/>
  <c r="J1120" i="44"/>
  <c r="X1119" i="44"/>
  <c r="W1119" i="44"/>
  <c r="V1119" i="44"/>
  <c r="Y1119" i="44" s="1"/>
  <c r="U1119" i="44"/>
  <c r="S1119" i="44"/>
  <c r="Q1119" i="44"/>
  <c r="R1119" i="44" s="1"/>
  <c r="P1119" i="44"/>
  <c r="N1119" i="44"/>
  <c r="M1119" i="44"/>
  <c r="L1119" i="44"/>
  <c r="K1119" i="44"/>
  <c r="J1119" i="44"/>
  <c r="X1118" i="44"/>
  <c r="W1118" i="44"/>
  <c r="V1118" i="44"/>
  <c r="Y1118" i="44" s="1"/>
  <c r="U1118" i="44"/>
  <c r="S1118" i="44"/>
  <c r="Q1118" i="44"/>
  <c r="R1118" i="44" s="1"/>
  <c r="P1118" i="44"/>
  <c r="N1118" i="44"/>
  <c r="M1118" i="44"/>
  <c r="L1118" i="44"/>
  <c r="K1118" i="44"/>
  <c r="J1118" i="44"/>
  <c r="X1117" i="44"/>
  <c r="W1117" i="44"/>
  <c r="V1117" i="44"/>
  <c r="Y1117" i="44" s="1"/>
  <c r="U1117" i="44"/>
  <c r="S1117" i="44"/>
  <c r="Q1117" i="44"/>
  <c r="R1117" i="44" s="1"/>
  <c r="P1117" i="44"/>
  <c r="N1117" i="44"/>
  <c r="M1117" i="44"/>
  <c r="L1117" i="44"/>
  <c r="K1117" i="44"/>
  <c r="J1117" i="44"/>
  <c r="X1116" i="44"/>
  <c r="W1116" i="44"/>
  <c r="V1116" i="44"/>
  <c r="Y1116" i="44" s="1"/>
  <c r="U1116" i="44"/>
  <c r="S1116" i="44"/>
  <c r="Q1116" i="44"/>
  <c r="R1116" i="44" s="1"/>
  <c r="P1116" i="44"/>
  <c r="N1116" i="44"/>
  <c r="M1116" i="44"/>
  <c r="L1116" i="44"/>
  <c r="K1116" i="44"/>
  <c r="J1116" i="44"/>
  <c r="X1115" i="44"/>
  <c r="W1115" i="44"/>
  <c r="V1115" i="44"/>
  <c r="Y1115" i="44" s="1"/>
  <c r="U1115" i="44"/>
  <c r="S1115" i="44"/>
  <c r="Q1115" i="44"/>
  <c r="R1115" i="44" s="1"/>
  <c r="P1115" i="44"/>
  <c r="N1115" i="44"/>
  <c r="M1115" i="44"/>
  <c r="L1115" i="44"/>
  <c r="K1115" i="44"/>
  <c r="J1115" i="44"/>
  <c r="X1114" i="44"/>
  <c r="W1114" i="44"/>
  <c r="V1114" i="44"/>
  <c r="Y1114" i="44" s="1"/>
  <c r="U1114" i="44"/>
  <c r="Q1114" i="44"/>
  <c r="R1114" i="44" s="1"/>
  <c r="P1114" i="44"/>
  <c r="N1114" i="44"/>
  <c r="M1114" i="44"/>
  <c r="L1114" i="44"/>
  <c r="K1114" i="44"/>
  <c r="J1114" i="44"/>
  <c r="X1113" i="44"/>
  <c r="W1113" i="44"/>
  <c r="V1113" i="44"/>
  <c r="Y1113" i="44" s="1"/>
  <c r="U1113" i="44"/>
  <c r="S1113" i="44"/>
  <c r="Q1113" i="44"/>
  <c r="R1113" i="44" s="1"/>
  <c r="P1113" i="44"/>
  <c r="N1113" i="44"/>
  <c r="M1113" i="44"/>
  <c r="L1113" i="44"/>
  <c r="K1113" i="44"/>
  <c r="J1113" i="44"/>
  <c r="X1112" i="44"/>
  <c r="W1112" i="44"/>
  <c r="V1112" i="44"/>
  <c r="Y1112" i="44" s="1"/>
  <c r="U1112" i="44"/>
  <c r="S1112" i="44"/>
  <c r="Q1112" i="44"/>
  <c r="R1112" i="44" s="1"/>
  <c r="P1112" i="44"/>
  <c r="N1112" i="44"/>
  <c r="M1112" i="44"/>
  <c r="L1112" i="44"/>
  <c r="K1112" i="44"/>
  <c r="J1112" i="44"/>
  <c r="X1111" i="44"/>
  <c r="W1111" i="44"/>
  <c r="V1111" i="44"/>
  <c r="Y1111" i="44" s="1"/>
  <c r="U1111" i="44"/>
  <c r="S1111" i="44"/>
  <c r="Q1111" i="44"/>
  <c r="R1111" i="44" s="1"/>
  <c r="P1111" i="44"/>
  <c r="N1111" i="44"/>
  <c r="M1111" i="44"/>
  <c r="L1111" i="44"/>
  <c r="K1111" i="44"/>
  <c r="J1111" i="44"/>
  <c r="X1110" i="44"/>
  <c r="W1110" i="44"/>
  <c r="V1110" i="44"/>
  <c r="Y1110" i="44" s="1"/>
  <c r="U1110" i="44"/>
  <c r="Q1110" i="44"/>
  <c r="R1110" i="44" s="1"/>
  <c r="P1110" i="44"/>
  <c r="N1110" i="44"/>
  <c r="M1110" i="44"/>
  <c r="L1110" i="44"/>
  <c r="K1110" i="44"/>
  <c r="J1110" i="44"/>
  <c r="X1109" i="44"/>
  <c r="W1109" i="44"/>
  <c r="V1109" i="44"/>
  <c r="Y1109" i="44" s="1"/>
  <c r="U1109" i="44"/>
  <c r="S1109" i="44"/>
  <c r="Q1109" i="44"/>
  <c r="R1109" i="44" s="1"/>
  <c r="P1109" i="44"/>
  <c r="N1109" i="44"/>
  <c r="M1109" i="44"/>
  <c r="L1109" i="44"/>
  <c r="K1109" i="44"/>
  <c r="J1109" i="44"/>
  <c r="X1108" i="44"/>
  <c r="W1108" i="44"/>
  <c r="V1108" i="44"/>
  <c r="Y1108" i="44" s="1"/>
  <c r="U1108" i="44"/>
  <c r="S1108" i="44"/>
  <c r="Q1108" i="44"/>
  <c r="R1108" i="44" s="1"/>
  <c r="P1108" i="44"/>
  <c r="N1108" i="44"/>
  <c r="M1108" i="44"/>
  <c r="L1108" i="44"/>
  <c r="K1108" i="44"/>
  <c r="J1108" i="44"/>
  <c r="X1107" i="44"/>
  <c r="W1107" i="44"/>
  <c r="V1107" i="44"/>
  <c r="Y1107" i="44" s="1"/>
  <c r="U1107" i="44"/>
  <c r="S1107" i="44"/>
  <c r="Q1107" i="44"/>
  <c r="R1107" i="44" s="1"/>
  <c r="P1107" i="44"/>
  <c r="N1107" i="44"/>
  <c r="M1107" i="44"/>
  <c r="L1107" i="44"/>
  <c r="K1107" i="44"/>
  <c r="J1107" i="44"/>
  <c r="X1106" i="44"/>
  <c r="W1106" i="44"/>
  <c r="V1106" i="44"/>
  <c r="Y1106" i="44" s="1"/>
  <c r="U1106" i="44"/>
  <c r="Q1106" i="44"/>
  <c r="R1106" i="44" s="1"/>
  <c r="P1106" i="44"/>
  <c r="N1106" i="44"/>
  <c r="M1106" i="44"/>
  <c r="L1106" i="44"/>
  <c r="K1106" i="44"/>
  <c r="J1106" i="44"/>
  <c r="X1105" i="44"/>
  <c r="W1105" i="44"/>
  <c r="V1105" i="44"/>
  <c r="Y1105" i="44" s="1"/>
  <c r="U1105" i="44"/>
  <c r="S1105" i="44"/>
  <c r="Q1105" i="44"/>
  <c r="R1105" i="44" s="1"/>
  <c r="P1105" i="44"/>
  <c r="N1105" i="44"/>
  <c r="M1105" i="44"/>
  <c r="L1105" i="44"/>
  <c r="K1105" i="44"/>
  <c r="J1105" i="44"/>
  <c r="X1104" i="44"/>
  <c r="W1104" i="44"/>
  <c r="V1104" i="44"/>
  <c r="Y1104" i="44" s="1"/>
  <c r="U1104" i="44"/>
  <c r="S1104" i="44"/>
  <c r="Q1104" i="44"/>
  <c r="R1104" i="44" s="1"/>
  <c r="P1104" i="44"/>
  <c r="N1104" i="44"/>
  <c r="M1104" i="44"/>
  <c r="L1104" i="44"/>
  <c r="K1104" i="44"/>
  <c r="J1104" i="44"/>
  <c r="X1103" i="44"/>
  <c r="W1103" i="44"/>
  <c r="V1103" i="44"/>
  <c r="Y1103" i="44" s="1"/>
  <c r="U1103" i="44"/>
  <c r="S1103" i="44"/>
  <c r="Q1103" i="44"/>
  <c r="R1103" i="44" s="1"/>
  <c r="P1103" i="44"/>
  <c r="N1103" i="44"/>
  <c r="M1103" i="44"/>
  <c r="L1103" i="44"/>
  <c r="K1103" i="44"/>
  <c r="J1103" i="44"/>
  <c r="X1102" i="44"/>
  <c r="W1102" i="44"/>
  <c r="V1102" i="44"/>
  <c r="U1102" i="44"/>
  <c r="Q1102" i="44"/>
  <c r="R1102" i="44" s="1"/>
  <c r="P1102" i="44"/>
  <c r="N1102" i="44"/>
  <c r="M1102" i="44"/>
  <c r="L1102" i="44"/>
  <c r="K1102" i="44"/>
  <c r="J1102" i="44"/>
  <c r="X1101" i="44"/>
  <c r="W1101" i="44"/>
  <c r="V1101" i="44"/>
  <c r="Y1101" i="44" s="1"/>
  <c r="U1101" i="44"/>
  <c r="S1101" i="44"/>
  <c r="Q1101" i="44"/>
  <c r="R1101" i="44" s="1"/>
  <c r="P1101" i="44"/>
  <c r="N1101" i="44"/>
  <c r="M1101" i="44"/>
  <c r="L1101" i="44"/>
  <c r="K1101" i="44"/>
  <c r="J1101" i="44"/>
  <c r="X1100" i="44"/>
  <c r="W1100" i="44"/>
  <c r="V1100" i="44"/>
  <c r="Y1100" i="44" s="1"/>
  <c r="U1100" i="44"/>
  <c r="S1100" i="44"/>
  <c r="Q1100" i="44"/>
  <c r="R1100" i="44" s="1"/>
  <c r="P1100" i="44"/>
  <c r="N1100" i="44"/>
  <c r="M1100" i="44"/>
  <c r="L1100" i="44"/>
  <c r="K1100" i="44"/>
  <c r="J1100" i="44"/>
  <c r="X1099" i="44"/>
  <c r="W1099" i="44"/>
  <c r="V1099" i="44"/>
  <c r="Y1099" i="44" s="1"/>
  <c r="U1099" i="44"/>
  <c r="S1099" i="44"/>
  <c r="Q1099" i="44"/>
  <c r="R1099" i="44" s="1"/>
  <c r="P1099" i="44"/>
  <c r="N1099" i="44"/>
  <c r="M1099" i="44"/>
  <c r="L1099" i="44"/>
  <c r="K1099" i="44"/>
  <c r="J1099" i="44"/>
  <c r="X1098" i="44"/>
  <c r="W1098" i="44"/>
  <c r="V1098" i="44"/>
  <c r="U1098" i="44"/>
  <c r="Q1098" i="44"/>
  <c r="R1098" i="44" s="1"/>
  <c r="P1098" i="44"/>
  <c r="N1098" i="44"/>
  <c r="M1098" i="44"/>
  <c r="L1098" i="44"/>
  <c r="K1098" i="44"/>
  <c r="J1098" i="44"/>
  <c r="X1097" i="44"/>
  <c r="W1097" i="44"/>
  <c r="V1097" i="44"/>
  <c r="Y1097" i="44" s="1"/>
  <c r="U1097" i="44"/>
  <c r="S1097" i="44"/>
  <c r="Q1097" i="44"/>
  <c r="R1097" i="44" s="1"/>
  <c r="P1097" i="44"/>
  <c r="N1097" i="44"/>
  <c r="M1097" i="44"/>
  <c r="L1097" i="44"/>
  <c r="K1097" i="44"/>
  <c r="J1097" i="44"/>
  <c r="X1096" i="44"/>
  <c r="W1096" i="44"/>
  <c r="V1096" i="44"/>
  <c r="Y1096" i="44" s="1"/>
  <c r="U1096" i="44"/>
  <c r="S1096" i="44"/>
  <c r="Q1096" i="44"/>
  <c r="R1096" i="44" s="1"/>
  <c r="P1096" i="44"/>
  <c r="N1096" i="44"/>
  <c r="M1096" i="44"/>
  <c r="L1096" i="44"/>
  <c r="K1096" i="44"/>
  <c r="J1096" i="44"/>
  <c r="X1095" i="44"/>
  <c r="W1095" i="44"/>
  <c r="V1095" i="44"/>
  <c r="Y1095" i="44" s="1"/>
  <c r="U1095" i="44"/>
  <c r="S1095" i="44"/>
  <c r="Q1095" i="44"/>
  <c r="R1095" i="44" s="1"/>
  <c r="P1095" i="44"/>
  <c r="N1095" i="44"/>
  <c r="M1095" i="44"/>
  <c r="L1095" i="44"/>
  <c r="K1095" i="44"/>
  <c r="J1095" i="44"/>
  <c r="X1094" i="44"/>
  <c r="W1094" i="44"/>
  <c r="V1094" i="44"/>
  <c r="U1094" i="44"/>
  <c r="Q1094" i="44"/>
  <c r="R1094" i="44" s="1"/>
  <c r="P1094" i="44"/>
  <c r="N1094" i="44"/>
  <c r="M1094" i="44"/>
  <c r="L1094" i="44"/>
  <c r="K1094" i="44"/>
  <c r="J1094" i="44"/>
  <c r="X1093" i="44"/>
  <c r="W1093" i="44"/>
  <c r="V1093" i="44"/>
  <c r="Y1093" i="44" s="1"/>
  <c r="U1093" i="44"/>
  <c r="S1093" i="44"/>
  <c r="Q1093" i="44"/>
  <c r="R1093" i="44" s="1"/>
  <c r="P1093" i="44"/>
  <c r="N1093" i="44"/>
  <c r="M1093" i="44"/>
  <c r="L1093" i="44"/>
  <c r="K1093" i="44"/>
  <c r="J1093" i="44"/>
  <c r="X1092" i="44"/>
  <c r="W1092" i="44"/>
  <c r="V1092" i="44"/>
  <c r="Y1092" i="44" s="1"/>
  <c r="U1092" i="44"/>
  <c r="S1092" i="44"/>
  <c r="Q1092" i="44"/>
  <c r="R1092" i="44" s="1"/>
  <c r="P1092" i="44"/>
  <c r="N1092" i="44"/>
  <c r="M1092" i="44"/>
  <c r="L1092" i="44"/>
  <c r="K1092" i="44"/>
  <c r="J1092" i="44"/>
  <c r="X1091" i="44"/>
  <c r="W1091" i="44"/>
  <c r="V1091" i="44"/>
  <c r="Y1091" i="44" s="1"/>
  <c r="U1091" i="44"/>
  <c r="S1091" i="44"/>
  <c r="Q1091" i="44"/>
  <c r="R1091" i="44" s="1"/>
  <c r="P1091" i="44"/>
  <c r="N1091" i="44"/>
  <c r="M1091" i="44"/>
  <c r="L1091" i="44"/>
  <c r="K1091" i="44"/>
  <c r="J1091" i="44"/>
  <c r="X1090" i="44"/>
  <c r="W1090" i="44"/>
  <c r="V1090" i="44"/>
  <c r="U1090" i="44"/>
  <c r="Q1090" i="44"/>
  <c r="R1090" i="44" s="1"/>
  <c r="P1090" i="44"/>
  <c r="N1090" i="44"/>
  <c r="M1090" i="44"/>
  <c r="L1090" i="44"/>
  <c r="K1090" i="44"/>
  <c r="J1090" i="44"/>
  <c r="X1089" i="44"/>
  <c r="W1089" i="44"/>
  <c r="V1089" i="44"/>
  <c r="Y1089" i="44" s="1"/>
  <c r="U1089" i="44"/>
  <c r="S1089" i="44"/>
  <c r="Q1089" i="44"/>
  <c r="R1089" i="44" s="1"/>
  <c r="P1089" i="44"/>
  <c r="N1089" i="44"/>
  <c r="M1089" i="44"/>
  <c r="L1089" i="44"/>
  <c r="K1089" i="44"/>
  <c r="J1089" i="44"/>
  <c r="X1088" i="44"/>
  <c r="W1088" i="44"/>
  <c r="V1088" i="44"/>
  <c r="Y1088" i="44" s="1"/>
  <c r="U1088" i="44"/>
  <c r="S1088" i="44"/>
  <c r="Q1088" i="44"/>
  <c r="R1088" i="44" s="1"/>
  <c r="P1088" i="44"/>
  <c r="N1088" i="44"/>
  <c r="M1088" i="44"/>
  <c r="L1088" i="44"/>
  <c r="K1088" i="44"/>
  <c r="J1088" i="44"/>
  <c r="X1087" i="44"/>
  <c r="W1087" i="44"/>
  <c r="V1087" i="44"/>
  <c r="Y1087" i="44" s="1"/>
  <c r="U1087" i="44"/>
  <c r="S1087" i="44"/>
  <c r="Q1087" i="44"/>
  <c r="R1087" i="44" s="1"/>
  <c r="P1087" i="44"/>
  <c r="N1087" i="44"/>
  <c r="M1087" i="44"/>
  <c r="L1087" i="44"/>
  <c r="K1087" i="44"/>
  <c r="J1087" i="44"/>
  <c r="X1086" i="44"/>
  <c r="W1086" i="44"/>
  <c r="V1086" i="44"/>
  <c r="U1086" i="44"/>
  <c r="Q1086" i="44"/>
  <c r="R1086" i="44" s="1"/>
  <c r="P1086" i="44"/>
  <c r="N1086" i="44"/>
  <c r="M1086" i="44"/>
  <c r="L1086" i="44"/>
  <c r="K1086" i="44"/>
  <c r="J1086" i="44"/>
  <c r="X1085" i="44"/>
  <c r="W1085" i="44"/>
  <c r="V1085" i="44"/>
  <c r="Y1085" i="44" s="1"/>
  <c r="U1085" i="44"/>
  <c r="S1085" i="44"/>
  <c r="Q1085" i="44"/>
  <c r="R1085" i="44" s="1"/>
  <c r="P1085" i="44"/>
  <c r="N1085" i="44"/>
  <c r="M1085" i="44"/>
  <c r="L1085" i="44"/>
  <c r="K1085" i="44"/>
  <c r="J1085" i="44"/>
  <c r="X1084" i="44"/>
  <c r="W1084" i="44"/>
  <c r="V1084" i="44"/>
  <c r="Y1084" i="44" s="1"/>
  <c r="U1084" i="44"/>
  <c r="Q1084" i="44"/>
  <c r="R1084" i="44" s="1"/>
  <c r="S1084" i="44" s="1"/>
  <c r="T1084" i="44" s="1"/>
  <c r="P1084" i="44"/>
  <c r="N1084" i="44"/>
  <c r="M1084" i="44"/>
  <c r="L1084" i="44"/>
  <c r="K1084" i="44"/>
  <c r="J1084" i="44"/>
  <c r="X1083" i="44"/>
  <c r="W1083" i="44"/>
  <c r="V1083" i="44"/>
  <c r="Y1083" i="44" s="1"/>
  <c r="U1083" i="44"/>
  <c r="S1083" i="44"/>
  <c r="T1083" i="44" s="1"/>
  <c r="Q1083" i="44"/>
  <c r="R1083" i="44" s="1"/>
  <c r="P1083" i="44"/>
  <c r="N1083" i="44"/>
  <c r="M1083" i="44"/>
  <c r="L1083" i="44"/>
  <c r="K1083" i="44"/>
  <c r="J1083" i="44"/>
  <c r="X1082" i="44"/>
  <c r="W1082" i="44"/>
  <c r="V1082" i="44"/>
  <c r="Y1082" i="44" s="1"/>
  <c r="U1082" i="44"/>
  <c r="Q1082" i="44"/>
  <c r="R1082" i="44" s="1"/>
  <c r="P1082" i="44"/>
  <c r="N1082" i="44"/>
  <c r="M1082" i="44"/>
  <c r="L1082" i="44"/>
  <c r="K1082" i="44"/>
  <c r="J1082" i="44"/>
  <c r="Y1081" i="44"/>
  <c r="X1081" i="44"/>
  <c r="W1081" i="44"/>
  <c r="V1081" i="44"/>
  <c r="U1081" i="44"/>
  <c r="T1081" i="44"/>
  <c r="S1081" i="44"/>
  <c r="Q1081" i="44"/>
  <c r="R1081" i="44" s="1"/>
  <c r="P1081" i="44"/>
  <c r="N1081" i="44"/>
  <c r="M1081" i="44"/>
  <c r="L1081" i="44"/>
  <c r="K1081" i="44"/>
  <c r="J1081" i="44"/>
  <c r="X1080" i="44"/>
  <c r="W1080" i="44"/>
  <c r="V1080" i="44"/>
  <c r="U1080" i="44"/>
  <c r="S1080" i="44"/>
  <c r="T1080" i="44" s="1"/>
  <c r="Q1080" i="44"/>
  <c r="R1080" i="44" s="1"/>
  <c r="P1080" i="44"/>
  <c r="N1080" i="44"/>
  <c r="M1080" i="44"/>
  <c r="L1080" i="44"/>
  <c r="K1080" i="44"/>
  <c r="J1080" i="44"/>
  <c r="X1079" i="44"/>
  <c r="W1079" i="44"/>
  <c r="Y1079" i="44" s="1"/>
  <c r="V1079" i="44"/>
  <c r="U1079" i="44"/>
  <c r="Q1079" i="44"/>
  <c r="R1079" i="44" s="1"/>
  <c r="P1079" i="44"/>
  <c r="N1079" i="44"/>
  <c r="M1079" i="44"/>
  <c r="L1079" i="44"/>
  <c r="K1079" i="44"/>
  <c r="J1079" i="44"/>
  <c r="X1078" i="44"/>
  <c r="W1078" i="44"/>
  <c r="V1078" i="44"/>
  <c r="Y1078" i="44" s="1"/>
  <c r="U1078" i="44"/>
  <c r="Q1078" i="44"/>
  <c r="R1078" i="44" s="1"/>
  <c r="P1078" i="44"/>
  <c r="N1078" i="44"/>
  <c r="M1078" i="44"/>
  <c r="L1078" i="44"/>
  <c r="K1078" i="44"/>
  <c r="J1078" i="44"/>
  <c r="X1077" i="44"/>
  <c r="Y1077" i="44" s="1"/>
  <c r="W1077" i="44"/>
  <c r="V1077" i="44"/>
  <c r="U1077" i="44"/>
  <c r="S1077" i="44"/>
  <c r="Q1077" i="44"/>
  <c r="R1077" i="44" s="1"/>
  <c r="T1077" i="44" s="1"/>
  <c r="P1077" i="44"/>
  <c r="N1077" i="44"/>
  <c r="M1077" i="44"/>
  <c r="L1077" i="44"/>
  <c r="K1077" i="44"/>
  <c r="J1077" i="44"/>
  <c r="X1076" i="44"/>
  <c r="W1076" i="44"/>
  <c r="V1076" i="44"/>
  <c r="Y1076" i="44" s="1"/>
  <c r="U1076" i="44"/>
  <c r="Q1076" i="44"/>
  <c r="R1076" i="44" s="1"/>
  <c r="S1076" i="44" s="1"/>
  <c r="T1076" i="44" s="1"/>
  <c r="P1076" i="44"/>
  <c r="N1076" i="44"/>
  <c r="M1076" i="44"/>
  <c r="L1076" i="44"/>
  <c r="K1076" i="44"/>
  <c r="J1076" i="44"/>
  <c r="X1075" i="44"/>
  <c r="W1075" i="44"/>
  <c r="V1075" i="44"/>
  <c r="Y1075" i="44" s="1"/>
  <c r="U1075" i="44"/>
  <c r="S1075" i="44"/>
  <c r="T1075" i="44" s="1"/>
  <c r="Q1075" i="44"/>
  <c r="R1075" i="44" s="1"/>
  <c r="P1075" i="44"/>
  <c r="N1075" i="44"/>
  <c r="M1075" i="44"/>
  <c r="L1075" i="44"/>
  <c r="K1075" i="44"/>
  <c r="J1075" i="44"/>
  <c r="X1074" i="44"/>
  <c r="W1074" i="44"/>
  <c r="V1074" i="44"/>
  <c r="Y1074" i="44" s="1"/>
  <c r="U1074" i="44"/>
  <c r="Q1074" i="44"/>
  <c r="R1074" i="44" s="1"/>
  <c r="P1074" i="44"/>
  <c r="N1074" i="44"/>
  <c r="M1074" i="44"/>
  <c r="L1074" i="44"/>
  <c r="K1074" i="44"/>
  <c r="J1074" i="44"/>
  <c r="Y1073" i="44"/>
  <c r="X1073" i="44"/>
  <c r="W1073" i="44"/>
  <c r="V1073" i="44"/>
  <c r="U1073" i="44"/>
  <c r="T1073" i="44"/>
  <c r="S1073" i="44"/>
  <c r="Q1073" i="44"/>
  <c r="R1073" i="44" s="1"/>
  <c r="P1073" i="44"/>
  <c r="N1073" i="44"/>
  <c r="M1073" i="44"/>
  <c r="L1073" i="44"/>
  <c r="K1073" i="44"/>
  <c r="J1073" i="44"/>
  <c r="X1072" i="44"/>
  <c r="W1072" i="44"/>
  <c r="V1072" i="44"/>
  <c r="U1072" i="44"/>
  <c r="S1072" i="44"/>
  <c r="T1072" i="44" s="1"/>
  <c r="Q1072" i="44"/>
  <c r="R1072" i="44" s="1"/>
  <c r="P1072" i="44"/>
  <c r="N1072" i="44"/>
  <c r="M1072" i="44"/>
  <c r="L1072" i="44"/>
  <c r="K1072" i="44"/>
  <c r="J1072" i="44"/>
  <c r="X1071" i="44"/>
  <c r="W1071" i="44"/>
  <c r="Y1071" i="44" s="1"/>
  <c r="V1071" i="44"/>
  <c r="U1071" i="44"/>
  <c r="Q1071" i="44"/>
  <c r="R1071" i="44" s="1"/>
  <c r="P1071" i="44"/>
  <c r="N1071" i="44"/>
  <c r="M1071" i="44"/>
  <c r="L1071" i="44"/>
  <c r="K1071" i="44"/>
  <c r="J1071" i="44"/>
  <c r="X1070" i="44"/>
  <c r="W1070" i="44"/>
  <c r="V1070" i="44"/>
  <c r="Y1070" i="44" s="1"/>
  <c r="U1070" i="44"/>
  <c r="Q1070" i="44"/>
  <c r="R1070" i="44" s="1"/>
  <c r="P1070" i="44"/>
  <c r="N1070" i="44"/>
  <c r="M1070" i="44"/>
  <c r="L1070" i="44"/>
  <c r="K1070" i="44"/>
  <c r="J1070" i="44"/>
  <c r="X1069" i="44"/>
  <c r="Y1069" i="44" s="1"/>
  <c r="W1069" i="44"/>
  <c r="V1069" i="44"/>
  <c r="U1069" i="44"/>
  <c r="S1069" i="44"/>
  <c r="T1069" i="44" s="1"/>
  <c r="Q1069" i="44"/>
  <c r="R1069" i="44" s="1"/>
  <c r="P1069" i="44"/>
  <c r="N1069" i="44"/>
  <c r="M1069" i="44"/>
  <c r="L1069" i="44"/>
  <c r="K1069" i="44"/>
  <c r="J1069" i="44"/>
  <c r="X1068" i="44"/>
  <c r="W1068" i="44"/>
  <c r="V1068" i="44"/>
  <c r="Y1068" i="44" s="1"/>
  <c r="U1068" i="44"/>
  <c r="Q1068" i="44"/>
  <c r="R1068" i="44" s="1"/>
  <c r="S1068" i="44" s="1"/>
  <c r="T1068" i="44" s="1"/>
  <c r="P1068" i="44"/>
  <c r="N1068" i="44"/>
  <c r="M1068" i="44"/>
  <c r="L1068" i="44"/>
  <c r="K1068" i="44"/>
  <c r="J1068" i="44"/>
  <c r="X1067" i="44"/>
  <c r="W1067" i="44"/>
  <c r="V1067" i="44"/>
  <c r="Y1067" i="44" s="1"/>
  <c r="U1067" i="44"/>
  <c r="S1067" i="44"/>
  <c r="Q1067" i="44"/>
  <c r="R1067" i="44" s="1"/>
  <c r="P1067" i="44"/>
  <c r="N1067" i="44"/>
  <c r="M1067" i="44"/>
  <c r="L1067" i="44"/>
  <c r="K1067" i="44"/>
  <c r="J1067" i="44"/>
  <c r="X1066" i="44"/>
  <c r="W1066" i="44"/>
  <c r="V1066" i="44"/>
  <c r="Y1066" i="44" s="1"/>
  <c r="U1066" i="44"/>
  <c r="Q1066" i="44"/>
  <c r="R1066" i="44" s="1"/>
  <c r="P1066" i="44"/>
  <c r="N1066" i="44"/>
  <c r="M1066" i="44"/>
  <c r="L1066" i="44"/>
  <c r="K1066" i="44"/>
  <c r="J1066" i="44"/>
  <c r="Y1065" i="44"/>
  <c r="X1065" i="44"/>
  <c r="W1065" i="44"/>
  <c r="V1065" i="44"/>
  <c r="U1065" i="44"/>
  <c r="T1065" i="44"/>
  <c r="S1065" i="44"/>
  <c r="Q1065" i="44"/>
  <c r="R1065" i="44" s="1"/>
  <c r="P1065" i="44"/>
  <c r="N1065" i="44"/>
  <c r="M1065" i="44"/>
  <c r="L1065" i="44"/>
  <c r="K1065" i="44"/>
  <c r="J1065" i="44"/>
  <c r="X1064" i="44"/>
  <c r="W1064" i="44"/>
  <c r="V1064" i="44"/>
  <c r="U1064" i="44"/>
  <c r="S1064" i="44"/>
  <c r="T1064" i="44" s="1"/>
  <c r="Q1064" i="44"/>
  <c r="R1064" i="44" s="1"/>
  <c r="P1064" i="44"/>
  <c r="N1064" i="44"/>
  <c r="M1064" i="44"/>
  <c r="L1064" i="44"/>
  <c r="K1064" i="44"/>
  <c r="J1064" i="44"/>
  <c r="X1063" i="44"/>
  <c r="W1063" i="44"/>
  <c r="Y1063" i="44" s="1"/>
  <c r="V1063" i="44"/>
  <c r="U1063" i="44"/>
  <c r="Q1063" i="44"/>
  <c r="R1063" i="44" s="1"/>
  <c r="P1063" i="44"/>
  <c r="N1063" i="44"/>
  <c r="M1063" i="44"/>
  <c r="L1063" i="44"/>
  <c r="K1063" i="44"/>
  <c r="J1063" i="44"/>
  <c r="X1062" i="44"/>
  <c r="W1062" i="44"/>
  <c r="V1062" i="44"/>
  <c r="Y1062" i="44" s="1"/>
  <c r="U1062" i="44"/>
  <c r="Q1062" i="44"/>
  <c r="R1062" i="44" s="1"/>
  <c r="P1062" i="44"/>
  <c r="N1062" i="44"/>
  <c r="M1062" i="44"/>
  <c r="L1062" i="44"/>
  <c r="K1062" i="44"/>
  <c r="J1062" i="44"/>
  <c r="X1061" i="44"/>
  <c r="W1061" i="44"/>
  <c r="V1061" i="44"/>
  <c r="Y1061" i="44" s="1"/>
  <c r="U1061" i="44"/>
  <c r="Q1061" i="44"/>
  <c r="R1061" i="44" s="1"/>
  <c r="P1061" i="44"/>
  <c r="N1061" i="44"/>
  <c r="M1061" i="44"/>
  <c r="L1061" i="44"/>
  <c r="K1061" i="44"/>
  <c r="J1061" i="44"/>
  <c r="X1060" i="44"/>
  <c r="W1060" i="44"/>
  <c r="V1060" i="44"/>
  <c r="Y1060" i="44" s="1"/>
  <c r="U1060" i="44"/>
  <c r="Q1060" i="44"/>
  <c r="R1060" i="44" s="1"/>
  <c r="P1060" i="44"/>
  <c r="N1060" i="44"/>
  <c r="M1060" i="44"/>
  <c r="L1060" i="44"/>
  <c r="K1060" i="44"/>
  <c r="J1060" i="44"/>
  <c r="X1059" i="44"/>
  <c r="W1059" i="44"/>
  <c r="V1059" i="44"/>
  <c r="Y1059" i="44" s="1"/>
  <c r="U1059" i="44"/>
  <c r="Q1059" i="44"/>
  <c r="R1059" i="44" s="1"/>
  <c r="P1059" i="44"/>
  <c r="N1059" i="44"/>
  <c r="M1059" i="44"/>
  <c r="L1059" i="44"/>
  <c r="K1059" i="44"/>
  <c r="J1059" i="44"/>
  <c r="X1058" i="44"/>
  <c r="W1058" i="44"/>
  <c r="V1058" i="44"/>
  <c r="Y1058" i="44" s="1"/>
  <c r="U1058" i="44"/>
  <c r="Q1058" i="44"/>
  <c r="R1058" i="44" s="1"/>
  <c r="P1058" i="44"/>
  <c r="N1058" i="44"/>
  <c r="M1058" i="44"/>
  <c r="L1058" i="44"/>
  <c r="K1058" i="44"/>
  <c r="J1058" i="44"/>
  <c r="X1057" i="44"/>
  <c r="W1057" i="44"/>
  <c r="V1057" i="44"/>
  <c r="Y1057" i="44" s="1"/>
  <c r="U1057" i="44"/>
  <c r="Q1057" i="44"/>
  <c r="R1057" i="44" s="1"/>
  <c r="P1057" i="44"/>
  <c r="N1057" i="44"/>
  <c r="M1057" i="44"/>
  <c r="L1057" i="44"/>
  <c r="K1057" i="44"/>
  <c r="J1057" i="44"/>
  <c r="X1056" i="44"/>
  <c r="W1056" i="44"/>
  <c r="V1056" i="44"/>
  <c r="Y1056" i="44" s="1"/>
  <c r="U1056" i="44"/>
  <c r="Q1056" i="44"/>
  <c r="R1056" i="44" s="1"/>
  <c r="P1056" i="44"/>
  <c r="N1056" i="44"/>
  <c r="M1056" i="44"/>
  <c r="L1056" i="44"/>
  <c r="K1056" i="44"/>
  <c r="J1056" i="44"/>
  <c r="X1055" i="44"/>
  <c r="W1055" i="44"/>
  <c r="V1055" i="44"/>
  <c r="Y1055" i="44" s="1"/>
  <c r="U1055" i="44"/>
  <c r="Q1055" i="44"/>
  <c r="R1055" i="44" s="1"/>
  <c r="P1055" i="44"/>
  <c r="N1055" i="44"/>
  <c r="M1055" i="44"/>
  <c r="L1055" i="44"/>
  <c r="K1055" i="44"/>
  <c r="J1055" i="44"/>
  <c r="X1054" i="44"/>
  <c r="W1054" i="44"/>
  <c r="V1054" i="44"/>
  <c r="Y1054" i="44" s="1"/>
  <c r="U1054" i="44"/>
  <c r="Q1054" i="44"/>
  <c r="R1054" i="44" s="1"/>
  <c r="P1054" i="44"/>
  <c r="N1054" i="44"/>
  <c r="M1054" i="44"/>
  <c r="L1054" i="44"/>
  <c r="K1054" i="44"/>
  <c r="J1054" i="44"/>
  <c r="X1053" i="44"/>
  <c r="W1053" i="44"/>
  <c r="V1053" i="44"/>
  <c r="Y1053" i="44" s="1"/>
  <c r="U1053" i="44"/>
  <c r="Q1053" i="44"/>
  <c r="R1053" i="44" s="1"/>
  <c r="P1053" i="44"/>
  <c r="N1053" i="44"/>
  <c r="M1053" i="44"/>
  <c r="L1053" i="44"/>
  <c r="K1053" i="44"/>
  <c r="J1053" i="44"/>
  <c r="X1052" i="44"/>
  <c r="W1052" i="44"/>
  <c r="V1052" i="44"/>
  <c r="Y1052" i="44" s="1"/>
  <c r="U1052" i="44"/>
  <c r="Q1052" i="44"/>
  <c r="R1052" i="44" s="1"/>
  <c r="P1052" i="44"/>
  <c r="N1052" i="44"/>
  <c r="M1052" i="44"/>
  <c r="L1052" i="44"/>
  <c r="K1052" i="44"/>
  <c r="J1052" i="44"/>
  <c r="X1051" i="44"/>
  <c r="W1051" i="44"/>
  <c r="V1051" i="44"/>
  <c r="Y1051" i="44" s="1"/>
  <c r="U1051" i="44"/>
  <c r="Q1051" i="44"/>
  <c r="R1051" i="44" s="1"/>
  <c r="P1051" i="44"/>
  <c r="N1051" i="44"/>
  <c r="M1051" i="44"/>
  <c r="L1051" i="44"/>
  <c r="K1051" i="44"/>
  <c r="J1051" i="44"/>
  <c r="X1050" i="44"/>
  <c r="W1050" i="44"/>
  <c r="V1050" i="44"/>
  <c r="Y1050" i="44" s="1"/>
  <c r="U1050" i="44"/>
  <c r="Q1050" i="44"/>
  <c r="R1050" i="44" s="1"/>
  <c r="P1050" i="44"/>
  <c r="N1050" i="44"/>
  <c r="M1050" i="44"/>
  <c r="L1050" i="44"/>
  <c r="K1050" i="44"/>
  <c r="J1050" i="44"/>
  <c r="X1049" i="44"/>
  <c r="W1049" i="44"/>
  <c r="V1049" i="44"/>
  <c r="Y1049" i="44" s="1"/>
  <c r="U1049" i="44"/>
  <c r="Q1049" i="44"/>
  <c r="R1049" i="44" s="1"/>
  <c r="P1049" i="44"/>
  <c r="N1049" i="44"/>
  <c r="M1049" i="44"/>
  <c r="L1049" i="44"/>
  <c r="K1049" i="44"/>
  <c r="J1049" i="44"/>
  <c r="X1048" i="44"/>
  <c r="W1048" i="44"/>
  <c r="V1048" i="44"/>
  <c r="Y1048" i="44" s="1"/>
  <c r="U1048" i="44"/>
  <c r="Q1048" i="44"/>
  <c r="R1048" i="44" s="1"/>
  <c r="P1048" i="44"/>
  <c r="N1048" i="44"/>
  <c r="M1048" i="44"/>
  <c r="L1048" i="44"/>
  <c r="K1048" i="44"/>
  <c r="J1048" i="44"/>
  <c r="X1047" i="44"/>
  <c r="W1047" i="44"/>
  <c r="V1047" i="44"/>
  <c r="Y1047" i="44" s="1"/>
  <c r="U1047" i="44"/>
  <c r="Q1047" i="44"/>
  <c r="R1047" i="44" s="1"/>
  <c r="P1047" i="44"/>
  <c r="N1047" i="44"/>
  <c r="M1047" i="44"/>
  <c r="L1047" i="44"/>
  <c r="K1047" i="44"/>
  <c r="J1047" i="44"/>
  <c r="X1046" i="44"/>
  <c r="W1046" i="44"/>
  <c r="V1046" i="44"/>
  <c r="Y1046" i="44" s="1"/>
  <c r="U1046" i="44"/>
  <c r="Q1046" i="44"/>
  <c r="R1046" i="44" s="1"/>
  <c r="P1046" i="44"/>
  <c r="N1046" i="44"/>
  <c r="M1046" i="44"/>
  <c r="L1046" i="44"/>
  <c r="K1046" i="44"/>
  <c r="J1046" i="44"/>
  <c r="X1045" i="44"/>
  <c r="W1045" i="44"/>
  <c r="V1045" i="44"/>
  <c r="Y1045" i="44" s="1"/>
  <c r="U1045" i="44"/>
  <c r="Q1045" i="44"/>
  <c r="R1045" i="44" s="1"/>
  <c r="P1045" i="44"/>
  <c r="N1045" i="44"/>
  <c r="M1045" i="44"/>
  <c r="L1045" i="44"/>
  <c r="K1045" i="44"/>
  <c r="J1045" i="44"/>
  <c r="X1044" i="44"/>
  <c r="W1044" i="44"/>
  <c r="V1044" i="44"/>
  <c r="Y1044" i="44" s="1"/>
  <c r="U1044" i="44"/>
  <c r="Q1044" i="44"/>
  <c r="R1044" i="44" s="1"/>
  <c r="P1044" i="44"/>
  <c r="N1044" i="44"/>
  <c r="M1044" i="44"/>
  <c r="L1044" i="44"/>
  <c r="K1044" i="44"/>
  <c r="J1044" i="44"/>
  <c r="X1043" i="44"/>
  <c r="W1043" i="44"/>
  <c r="V1043" i="44"/>
  <c r="Y1043" i="44" s="1"/>
  <c r="U1043" i="44"/>
  <c r="Q1043" i="44"/>
  <c r="R1043" i="44" s="1"/>
  <c r="P1043" i="44"/>
  <c r="N1043" i="44"/>
  <c r="M1043" i="44"/>
  <c r="L1043" i="44"/>
  <c r="K1043" i="44"/>
  <c r="J1043" i="44"/>
  <c r="X1042" i="44"/>
  <c r="W1042" i="44"/>
  <c r="V1042" i="44"/>
  <c r="Y1042" i="44" s="1"/>
  <c r="U1042" i="44"/>
  <c r="Q1042" i="44"/>
  <c r="R1042" i="44" s="1"/>
  <c r="P1042" i="44"/>
  <c r="N1042" i="44"/>
  <c r="M1042" i="44"/>
  <c r="L1042" i="44"/>
  <c r="K1042" i="44"/>
  <c r="J1042" i="44"/>
  <c r="X1041" i="44"/>
  <c r="W1041" i="44"/>
  <c r="V1041" i="44"/>
  <c r="Y1041" i="44" s="1"/>
  <c r="U1041" i="44"/>
  <c r="Q1041" i="44"/>
  <c r="R1041" i="44" s="1"/>
  <c r="P1041" i="44"/>
  <c r="N1041" i="44"/>
  <c r="M1041" i="44"/>
  <c r="L1041" i="44"/>
  <c r="K1041" i="44"/>
  <c r="J1041" i="44"/>
  <c r="X1040" i="44"/>
  <c r="W1040" i="44"/>
  <c r="V1040" i="44"/>
  <c r="Y1040" i="44" s="1"/>
  <c r="U1040" i="44"/>
  <c r="Q1040" i="44"/>
  <c r="R1040" i="44" s="1"/>
  <c r="P1040" i="44"/>
  <c r="N1040" i="44"/>
  <c r="M1040" i="44"/>
  <c r="L1040" i="44"/>
  <c r="K1040" i="44"/>
  <c r="J1040" i="44"/>
  <c r="X1039" i="44"/>
  <c r="W1039" i="44"/>
  <c r="V1039" i="44"/>
  <c r="Y1039" i="44" s="1"/>
  <c r="U1039" i="44"/>
  <c r="Q1039" i="44"/>
  <c r="R1039" i="44" s="1"/>
  <c r="P1039" i="44"/>
  <c r="N1039" i="44"/>
  <c r="M1039" i="44"/>
  <c r="L1039" i="44"/>
  <c r="K1039" i="44"/>
  <c r="J1039" i="44"/>
  <c r="X1038" i="44"/>
  <c r="W1038" i="44"/>
  <c r="V1038" i="44"/>
  <c r="Y1038" i="44" s="1"/>
  <c r="U1038" i="44"/>
  <c r="Q1038" i="44"/>
  <c r="R1038" i="44" s="1"/>
  <c r="P1038" i="44"/>
  <c r="N1038" i="44"/>
  <c r="M1038" i="44"/>
  <c r="L1038" i="44"/>
  <c r="K1038" i="44"/>
  <c r="J1038" i="44"/>
  <c r="X1037" i="44"/>
  <c r="W1037" i="44"/>
  <c r="V1037" i="44"/>
  <c r="Y1037" i="44" s="1"/>
  <c r="U1037" i="44"/>
  <c r="Q1037" i="44"/>
  <c r="R1037" i="44" s="1"/>
  <c r="P1037" i="44"/>
  <c r="N1037" i="44"/>
  <c r="M1037" i="44"/>
  <c r="L1037" i="44"/>
  <c r="K1037" i="44"/>
  <c r="J1037" i="44"/>
  <c r="X1036" i="44"/>
  <c r="W1036" i="44"/>
  <c r="V1036" i="44"/>
  <c r="Y1036" i="44" s="1"/>
  <c r="U1036" i="44"/>
  <c r="Q1036" i="44"/>
  <c r="R1036" i="44" s="1"/>
  <c r="P1036" i="44"/>
  <c r="N1036" i="44"/>
  <c r="M1036" i="44"/>
  <c r="L1036" i="44"/>
  <c r="K1036" i="44"/>
  <c r="J1036" i="44"/>
  <c r="X1035" i="44"/>
  <c r="W1035" i="44"/>
  <c r="V1035" i="44"/>
  <c r="Y1035" i="44" s="1"/>
  <c r="U1035" i="44"/>
  <c r="Q1035" i="44"/>
  <c r="R1035" i="44" s="1"/>
  <c r="P1035" i="44"/>
  <c r="N1035" i="44"/>
  <c r="M1035" i="44"/>
  <c r="L1035" i="44"/>
  <c r="K1035" i="44"/>
  <c r="J1035" i="44"/>
  <c r="X1034" i="44"/>
  <c r="W1034" i="44"/>
  <c r="V1034" i="44"/>
  <c r="Y1034" i="44" s="1"/>
  <c r="U1034" i="44"/>
  <c r="Q1034" i="44"/>
  <c r="R1034" i="44" s="1"/>
  <c r="P1034" i="44"/>
  <c r="N1034" i="44"/>
  <c r="M1034" i="44"/>
  <c r="L1034" i="44"/>
  <c r="K1034" i="44"/>
  <c r="J1034" i="44"/>
  <c r="X1033" i="44"/>
  <c r="W1033" i="44"/>
  <c r="V1033" i="44"/>
  <c r="Y1033" i="44" s="1"/>
  <c r="U1033" i="44"/>
  <c r="Q1033" i="44"/>
  <c r="R1033" i="44" s="1"/>
  <c r="P1033" i="44"/>
  <c r="N1033" i="44"/>
  <c r="M1033" i="44"/>
  <c r="L1033" i="44"/>
  <c r="K1033" i="44"/>
  <c r="J1033" i="44"/>
  <c r="X1032" i="44"/>
  <c r="W1032" i="44"/>
  <c r="V1032" i="44"/>
  <c r="Y1032" i="44" s="1"/>
  <c r="U1032" i="44"/>
  <c r="Q1032" i="44"/>
  <c r="R1032" i="44" s="1"/>
  <c r="P1032" i="44"/>
  <c r="N1032" i="44"/>
  <c r="M1032" i="44"/>
  <c r="L1032" i="44"/>
  <c r="K1032" i="44"/>
  <c r="J1032" i="44"/>
  <c r="X1031" i="44"/>
  <c r="W1031" i="44"/>
  <c r="V1031" i="44"/>
  <c r="Y1031" i="44" s="1"/>
  <c r="U1031" i="44"/>
  <c r="Q1031" i="44"/>
  <c r="R1031" i="44" s="1"/>
  <c r="P1031" i="44"/>
  <c r="N1031" i="44"/>
  <c r="M1031" i="44"/>
  <c r="L1031" i="44"/>
  <c r="K1031" i="44"/>
  <c r="J1031" i="44"/>
  <c r="X1030" i="44"/>
  <c r="W1030" i="44"/>
  <c r="V1030" i="44"/>
  <c r="Y1030" i="44" s="1"/>
  <c r="U1030" i="44"/>
  <c r="Q1030" i="44"/>
  <c r="R1030" i="44" s="1"/>
  <c r="P1030" i="44"/>
  <c r="N1030" i="44"/>
  <c r="M1030" i="44"/>
  <c r="L1030" i="44"/>
  <c r="K1030" i="44"/>
  <c r="J1030" i="44"/>
  <c r="X1029" i="44"/>
  <c r="W1029" i="44"/>
  <c r="V1029" i="44"/>
  <c r="Y1029" i="44" s="1"/>
  <c r="U1029" i="44"/>
  <c r="Q1029" i="44"/>
  <c r="R1029" i="44" s="1"/>
  <c r="P1029" i="44"/>
  <c r="N1029" i="44"/>
  <c r="M1029" i="44"/>
  <c r="L1029" i="44"/>
  <c r="K1029" i="44"/>
  <c r="J1029" i="44"/>
  <c r="X1028" i="44"/>
  <c r="W1028" i="44"/>
  <c r="V1028" i="44"/>
  <c r="Y1028" i="44" s="1"/>
  <c r="U1028" i="44"/>
  <c r="Q1028" i="44"/>
  <c r="R1028" i="44" s="1"/>
  <c r="P1028" i="44"/>
  <c r="N1028" i="44"/>
  <c r="M1028" i="44"/>
  <c r="L1028" i="44"/>
  <c r="K1028" i="44"/>
  <c r="J1028" i="44"/>
  <c r="X1027" i="44"/>
  <c r="W1027" i="44"/>
  <c r="V1027" i="44"/>
  <c r="Y1027" i="44" s="1"/>
  <c r="U1027" i="44"/>
  <c r="Q1027" i="44"/>
  <c r="R1027" i="44" s="1"/>
  <c r="P1027" i="44"/>
  <c r="N1027" i="44"/>
  <c r="M1027" i="44"/>
  <c r="L1027" i="44"/>
  <c r="K1027" i="44"/>
  <c r="J1027" i="44"/>
  <c r="X1026" i="44"/>
  <c r="W1026" i="44"/>
  <c r="V1026" i="44"/>
  <c r="Y1026" i="44" s="1"/>
  <c r="U1026" i="44"/>
  <c r="Q1026" i="44"/>
  <c r="R1026" i="44" s="1"/>
  <c r="P1026" i="44"/>
  <c r="N1026" i="44"/>
  <c r="M1026" i="44"/>
  <c r="L1026" i="44"/>
  <c r="K1026" i="44"/>
  <c r="J1026" i="44"/>
  <c r="X1025" i="44"/>
  <c r="W1025" i="44"/>
  <c r="V1025" i="44"/>
  <c r="Y1025" i="44" s="1"/>
  <c r="U1025" i="44"/>
  <c r="Q1025" i="44"/>
  <c r="R1025" i="44" s="1"/>
  <c r="P1025" i="44"/>
  <c r="N1025" i="44"/>
  <c r="M1025" i="44"/>
  <c r="L1025" i="44"/>
  <c r="K1025" i="44"/>
  <c r="J1025" i="44"/>
  <c r="X1024" i="44"/>
  <c r="W1024" i="44"/>
  <c r="V1024" i="44"/>
  <c r="Y1024" i="44" s="1"/>
  <c r="U1024" i="44"/>
  <c r="Q1024" i="44"/>
  <c r="R1024" i="44" s="1"/>
  <c r="P1024" i="44"/>
  <c r="N1024" i="44"/>
  <c r="M1024" i="44"/>
  <c r="L1024" i="44"/>
  <c r="K1024" i="44"/>
  <c r="J1024" i="44"/>
  <c r="X1023" i="44"/>
  <c r="W1023" i="44"/>
  <c r="V1023" i="44"/>
  <c r="Y1023" i="44" s="1"/>
  <c r="U1023" i="44"/>
  <c r="Q1023" i="44"/>
  <c r="R1023" i="44" s="1"/>
  <c r="P1023" i="44"/>
  <c r="N1023" i="44"/>
  <c r="M1023" i="44"/>
  <c r="L1023" i="44"/>
  <c r="K1023" i="44"/>
  <c r="J1023" i="44"/>
  <c r="X1022" i="44"/>
  <c r="W1022" i="44"/>
  <c r="V1022" i="44"/>
  <c r="Y1022" i="44" s="1"/>
  <c r="U1022" i="44"/>
  <c r="Q1022" i="44"/>
  <c r="R1022" i="44" s="1"/>
  <c r="P1022" i="44"/>
  <c r="N1022" i="44"/>
  <c r="M1022" i="44"/>
  <c r="L1022" i="44"/>
  <c r="K1022" i="44"/>
  <c r="J1022" i="44"/>
  <c r="X1021" i="44"/>
  <c r="W1021" i="44"/>
  <c r="V1021" i="44"/>
  <c r="Y1021" i="44" s="1"/>
  <c r="U1021" i="44"/>
  <c r="Q1021" i="44"/>
  <c r="R1021" i="44" s="1"/>
  <c r="P1021" i="44"/>
  <c r="N1021" i="44"/>
  <c r="M1021" i="44"/>
  <c r="L1021" i="44"/>
  <c r="K1021" i="44"/>
  <c r="J1021" i="44"/>
  <c r="X1020" i="44"/>
  <c r="W1020" i="44"/>
  <c r="V1020" i="44"/>
  <c r="Y1020" i="44" s="1"/>
  <c r="U1020" i="44"/>
  <c r="Q1020" i="44"/>
  <c r="R1020" i="44" s="1"/>
  <c r="P1020" i="44"/>
  <c r="N1020" i="44"/>
  <c r="M1020" i="44"/>
  <c r="L1020" i="44"/>
  <c r="K1020" i="44"/>
  <c r="J1020" i="44"/>
  <c r="X1019" i="44"/>
  <c r="W1019" i="44"/>
  <c r="V1019" i="44"/>
  <c r="Y1019" i="44" s="1"/>
  <c r="U1019" i="44"/>
  <c r="Q1019" i="44"/>
  <c r="R1019" i="44" s="1"/>
  <c r="P1019" i="44"/>
  <c r="N1019" i="44"/>
  <c r="M1019" i="44"/>
  <c r="L1019" i="44"/>
  <c r="K1019" i="44"/>
  <c r="J1019" i="44"/>
  <c r="X1018" i="44"/>
  <c r="W1018" i="44"/>
  <c r="V1018" i="44"/>
  <c r="Y1018" i="44" s="1"/>
  <c r="U1018" i="44"/>
  <c r="Q1018" i="44"/>
  <c r="R1018" i="44" s="1"/>
  <c r="P1018" i="44"/>
  <c r="N1018" i="44"/>
  <c r="M1018" i="44"/>
  <c r="L1018" i="44"/>
  <c r="K1018" i="44"/>
  <c r="J1018" i="44"/>
  <c r="X1017" i="44"/>
  <c r="W1017" i="44"/>
  <c r="V1017" i="44"/>
  <c r="Y1017" i="44" s="1"/>
  <c r="U1017" i="44"/>
  <c r="Q1017" i="44"/>
  <c r="R1017" i="44" s="1"/>
  <c r="P1017" i="44"/>
  <c r="N1017" i="44"/>
  <c r="M1017" i="44"/>
  <c r="L1017" i="44"/>
  <c r="K1017" i="44"/>
  <c r="J1017" i="44"/>
  <c r="X1016" i="44"/>
  <c r="W1016" i="44"/>
  <c r="V1016" i="44"/>
  <c r="Y1016" i="44" s="1"/>
  <c r="U1016" i="44"/>
  <c r="Q1016" i="44"/>
  <c r="R1016" i="44" s="1"/>
  <c r="P1016" i="44"/>
  <c r="N1016" i="44"/>
  <c r="M1016" i="44"/>
  <c r="L1016" i="44"/>
  <c r="K1016" i="44"/>
  <c r="J1016" i="44"/>
  <c r="X1015" i="44"/>
  <c r="W1015" i="44"/>
  <c r="V1015" i="44"/>
  <c r="Y1015" i="44" s="1"/>
  <c r="U1015" i="44"/>
  <c r="Q1015" i="44"/>
  <c r="R1015" i="44" s="1"/>
  <c r="P1015" i="44"/>
  <c r="N1015" i="44"/>
  <c r="M1015" i="44"/>
  <c r="L1015" i="44"/>
  <c r="K1015" i="44"/>
  <c r="J1015" i="44"/>
  <c r="X1014" i="44"/>
  <c r="W1014" i="44"/>
  <c r="V1014" i="44"/>
  <c r="Y1014" i="44" s="1"/>
  <c r="U1014" i="44"/>
  <c r="Q1014" i="44"/>
  <c r="R1014" i="44" s="1"/>
  <c r="P1014" i="44"/>
  <c r="N1014" i="44"/>
  <c r="M1014" i="44"/>
  <c r="L1014" i="44"/>
  <c r="K1014" i="44"/>
  <c r="J1014" i="44"/>
  <c r="X1013" i="44"/>
  <c r="W1013" i="44"/>
  <c r="V1013" i="44"/>
  <c r="Y1013" i="44" s="1"/>
  <c r="U1013" i="44"/>
  <c r="Q1013" i="44"/>
  <c r="R1013" i="44" s="1"/>
  <c r="P1013" i="44"/>
  <c r="N1013" i="44"/>
  <c r="M1013" i="44"/>
  <c r="L1013" i="44"/>
  <c r="K1013" i="44"/>
  <c r="J1013" i="44"/>
  <c r="X1012" i="44"/>
  <c r="W1012" i="44"/>
  <c r="V1012" i="44"/>
  <c r="Y1012" i="44" s="1"/>
  <c r="U1012" i="44"/>
  <c r="Q1012" i="44"/>
  <c r="R1012" i="44" s="1"/>
  <c r="P1012" i="44"/>
  <c r="N1012" i="44"/>
  <c r="M1012" i="44"/>
  <c r="L1012" i="44"/>
  <c r="K1012" i="44"/>
  <c r="J1012" i="44"/>
  <c r="X1011" i="44"/>
  <c r="W1011" i="44"/>
  <c r="V1011" i="44"/>
  <c r="Y1011" i="44" s="1"/>
  <c r="U1011" i="44"/>
  <c r="Q1011" i="44"/>
  <c r="R1011" i="44" s="1"/>
  <c r="P1011" i="44"/>
  <c r="N1011" i="44"/>
  <c r="M1011" i="44"/>
  <c r="L1011" i="44"/>
  <c r="K1011" i="44"/>
  <c r="J1011" i="44"/>
  <c r="X1010" i="44"/>
  <c r="W1010" i="44"/>
  <c r="V1010" i="44"/>
  <c r="Y1010" i="44" s="1"/>
  <c r="U1010" i="44"/>
  <c r="Q1010" i="44"/>
  <c r="R1010" i="44" s="1"/>
  <c r="P1010" i="44"/>
  <c r="N1010" i="44"/>
  <c r="M1010" i="44"/>
  <c r="L1010" i="44"/>
  <c r="K1010" i="44"/>
  <c r="J1010" i="44"/>
  <c r="X1009" i="44"/>
  <c r="W1009" i="44"/>
  <c r="V1009" i="44"/>
  <c r="Y1009" i="44" s="1"/>
  <c r="U1009" i="44"/>
  <c r="Q1009" i="44"/>
  <c r="R1009" i="44" s="1"/>
  <c r="P1009" i="44"/>
  <c r="N1009" i="44"/>
  <c r="M1009" i="44"/>
  <c r="L1009" i="44"/>
  <c r="K1009" i="44"/>
  <c r="J1009" i="44"/>
  <c r="X1008" i="44"/>
  <c r="W1008" i="44"/>
  <c r="V1008" i="44"/>
  <c r="Y1008" i="44" s="1"/>
  <c r="U1008" i="44"/>
  <c r="Q1008" i="44"/>
  <c r="R1008" i="44" s="1"/>
  <c r="P1008" i="44"/>
  <c r="N1008" i="44"/>
  <c r="M1008" i="44"/>
  <c r="L1008" i="44"/>
  <c r="K1008" i="44"/>
  <c r="J1008" i="44"/>
  <c r="X1007" i="44"/>
  <c r="W1007" i="44"/>
  <c r="V1007" i="44"/>
  <c r="Y1007" i="44" s="1"/>
  <c r="U1007" i="44"/>
  <c r="Q1007" i="44"/>
  <c r="R1007" i="44" s="1"/>
  <c r="P1007" i="44"/>
  <c r="N1007" i="44"/>
  <c r="M1007" i="44"/>
  <c r="L1007" i="44"/>
  <c r="K1007" i="44"/>
  <c r="J1007" i="44"/>
  <c r="X1006" i="44"/>
  <c r="W1006" i="44"/>
  <c r="V1006" i="44"/>
  <c r="Y1006" i="44" s="1"/>
  <c r="U1006" i="44"/>
  <c r="Q1006" i="44"/>
  <c r="R1006" i="44" s="1"/>
  <c r="P1006" i="44"/>
  <c r="N1006" i="44"/>
  <c r="M1006" i="44"/>
  <c r="L1006" i="44"/>
  <c r="K1006" i="44"/>
  <c r="J1006" i="44"/>
  <c r="X1005" i="44"/>
  <c r="W1005" i="44"/>
  <c r="V1005" i="44"/>
  <c r="Y1005" i="44" s="1"/>
  <c r="U1005" i="44"/>
  <c r="Q1005" i="44"/>
  <c r="R1005" i="44" s="1"/>
  <c r="P1005" i="44"/>
  <c r="N1005" i="44"/>
  <c r="M1005" i="44"/>
  <c r="L1005" i="44"/>
  <c r="K1005" i="44"/>
  <c r="J1005" i="44"/>
  <c r="Y1004" i="44"/>
  <c r="X1004" i="44"/>
  <c r="W1004" i="44"/>
  <c r="V1004" i="44"/>
  <c r="U1004" i="44"/>
  <c r="Q1004" i="44"/>
  <c r="R1004" i="44" s="1"/>
  <c r="P1004" i="44"/>
  <c r="N1004" i="44"/>
  <c r="M1004" i="44"/>
  <c r="L1004" i="44"/>
  <c r="K1004" i="44"/>
  <c r="J1004" i="44"/>
  <c r="X1003" i="44"/>
  <c r="W1003" i="44"/>
  <c r="V1003" i="44"/>
  <c r="Y1003" i="44" s="1"/>
  <c r="U1003" i="44"/>
  <c r="Q1003" i="44"/>
  <c r="R1003" i="44" s="1"/>
  <c r="P1003" i="44"/>
  <c r="N1003" i="44"/>
  <c r="M1003" i="44"/>
  <c r="L1003" i="44"/>
  <c r="K1003" i="44"/>
  <c r="J1003" i="44"/>
  <c r="Y1002" i="44"/>
  <c r="X1002" i="44"/>
  <c r="W1002" i="44"/>
  <c r="V1002" i="44"/>
  <c r="U1002" i="44"/>
  <c r="Q1002" i="44"/>
  <c r="R1002" i="44" s="1"/>
  <c r="P1002" i="44"/>
  <c r="N1002" i="44"/>
  <c r="M1002" i="44"/>
  <c r="L1002" i="44"/>
  <c r="K1002" i="44"/>
  <c r="J1002" i="44"/>
  <c r="X1001" i="44"/>
  <c r="W1001" i="44"/>
  <c r="V1001" i="44"/>
  <c r="Y1001" i="44" s="1"/>
  <c r="U1001" i="44"/>
  <c r="Q1001" i="44"/>
  <c r="R1001" i="44" s="1"/>
  <c r="P1001" i="44"/>
  <c r="N1001" i="44"/>
  <c r="M1001" i="44"/>
  <c r="L1001" i="44"/>
  <c r="K1001" i="44"/>
  <c r="J1001" i="44"/>
  <c r="Y1000" i="44"/>
  <c r="X1000" i="44"/>
  <c r="W1000" i="44"/>
  <c r="V1000" i="44"/>
  <c r="U1000" i="44"/>
  <c r="Q1000" i="44"/>
  <c r="R1000" i="44" s="1"/>
  <c r="P1000" i="44"/>
  <c r="N1000" i="44"/>
  <c r="M1000" i="44"/>
  <c r="L1000" i="44"/>
  <c r="K1000" i="44"/>
  <c r="J1000" i="44"/>
  <c r="X999" i="44"/>
  <c r="W999" i="44"/>
  <c r="V999" i="44"/>
  <c r="Y999" i="44" s="1"/>
  <c r="U999" i="44"/>
  <c r="Q999" i="44"/>
  <c r="R999" i="44" s="1"/>
  <c r="P999" i="44"/>
  <c r="N999" i="44"/>
  <c r="M999" i="44"/>
  <c r="L999" i="44"/>
  <c r="K999" i="44"/>
  <c r="J999" i="44"/>
  <c r="Y998" i="44"/>
  <c r="X998" i="44"/>
  <c r="W998" i="44"/>
  <c r="V998" i="44"/>
  <c r="U998" i="44"/>
  <c r="Q998" i="44"/>
  <c r="R998" i="44" s="1"/>
  <c r="P998" i="44"/>
  <c r="N998" i="44"/>
  <c r="M998" i="44"/>
  <c r="L998" i="44"/>
  <c r="K998" i="44"/>
  <c r="J998" i="44"/>
  <c r="X997" i="44"/>
  <c r="W997" i="44"/>
  <c r="V997" i="44"/>
  <c r="Y997" i="44" s="1"/>
  <c r="U997" i="44"/>
  <c r="Q997" i="44"/>
  <c r="R997" i="44" s="1"/>
  <c r="P997" i="44"/>
  <c r="N997" i="44"/>
  <c r="M997" i="44"/>
  <c r="L997" i="44"/>
  <c r="K997" i="44"/>
  <c r="J997" i="44"/>
  <c r="Y996" i="44"/>
  <c r="X996" i="44"/>
  <c r="W996" i="44"/>
  <c r="V996" i="44"/>
  <c r="U996" i="44"/>
  <c r="Q996" i="44"/>
  <c r="R996" i="44" s="1"/>
  <c r="P996" i="44"/>
  <c r="N996" i="44"/>
  <c r="M996" i="44"/>
  <c r="L996" i="44"/>
  <c r="K996" i="44"/>
  <c r="J996" i="44"/>
  <c r="X995" i="44"/>
  <c r="W995" i="44"/>
  <c r="V995" i="44"/>
  <c r="Y995" i="44" s="1"/>
  <c r="U995" i="44"/>
  <c r="Q995" i="44"/>
  <c r="R995" i="44" s="1"/>
  <c r="P995" i="44"/>
  <c r="N995" i="44"/>
  <c r="M995" i="44"/>
  <c r="L995" i="44"/>
  <c r="K995" i="44"/>
  <c r="J995" i="44"/>
  <c r="Y994" i="44"/>
  <c r="X994" i="44"/>
  <c r="W994" i="44"/>
  <c r="V994" i="44"/>
  <c r="U994" i="44"/>
  <c r="Q994" i="44"/>
  <c r="R994" i="44" s="1"/>
  <c r="P994" i="44"/>
  <c r="N994" i="44"/>
  <c r="M994" i="44"/>
  <c r="L994" i="44"/>
  <c r="K994" i="44"/>
  <c r="J994" i="44"/>
  <c r="X993" i="44"/>
  <c r="W993" i="44"/>
  <c r="V993" i="44"/>
  <c r="Y993" i="44" s="1"/>
  <c r="U993" i="44"/>
  <c r="Q993" i="44"/>
  <c r="R993" i="44" s="1"/>
  <c r="P993" i="44"/>
  <c r="N993" i="44"/>
  <c r="M993" i="44"/>
  <c r="L993" i="44"/>
  <c r="K993" i="44"/>
  <c r="J993" i="44"/>
  <c r="X992" i="44"/>
  <c r="Y992" i="44" s="1"/>
  <c r="W992" i="44"/>
  <c r="V992" i="44"/>
  <c r="U992" i="44"/>
  <c r="Q992" i="44"/>
  <c r="R992" i="44" s="1"/>
  <c r="P992" i="44"/>
  <c r="N992" i="44"/>
  <c r="M992" i="44"/>
  <c r="L992" i="44"/>
  <c r="K992" i="44"/>
  <c r="J992" i="44"/>
  <c r="X991" i="44"/>
  <c r="W991" i="44"/>
  <c r="V991" i="44"/>
  <c r="Y991" i="44" s="1"/>
  <c r="U991" i="44"/>
  <c r="Q991" i="44"/>
  <c r="R991" i="44" s="1"/>
  <c r="P991" i="44"/>
  <c r="N991" i="44"/>
  <c r="M991" i="44"/>
  <c r="L991" i="44"/>
  <c r="K991" i="44"/>
  <c r="J991" i="44"/>
  <c r="Y990" i="44"/>
  <c r="X990" i="44"/>
  <c r="W990" i="44"/>
  <c r="V990" i="44"/>
  <c r="U990" i="44"/>
  <c r="Q990" i="44"/>
  <c r="R990" i="44" s="1"/>
  <c r="P990" i="44"/>
  <c r="N990" i="44"/>
  <c r="M990" i="44"/>
  <c r="L990" i="44"/>
  <c r="K990" i="44"/>
  <c r="J990" i="44"/>
  <c r="X989" i="44"/>
  <c r="W989" i="44"/>
  <c r="V989" i="44"/>
  <c r="Y989" i="44" s="1"/>
  <c r="U989" i="44"/>
  <c r="Q989" i="44"/>
  <c r="R989" i="44" s="1"/>
  <c r="P989" i="44"/>
  <c r="N989" i="44"/>
  <c r="M989" i="44"/>
  <c r="L989" i="44"/>
  <c r="K989" i="44"/>
  <c r="J989" i="44"/>
  <c r="X988" i="44"/>
  <c r="W988" i="44"/>
  <c r="Y988" i="44" s="1"/>
  <c r="V988" i="44"/>
  <c r="U988" i="44"/>
  <c r="Q988" i="44"/>
  <c r="R988" i="44" s="1"/>
  <c r="P988" i="44"/>
  <c r="N988" i="44"/>
  <c r="M988" i="44"/>
  <c r="L988" i="44"/>
  <c r="K988" i="44"/>
  <c r="J988" i="44"/>
  <c r="X987" i="44"/>
  <c r="Y987" i="44" s="1"/>
  <c r="W987" i="44"/>
  <c r="V987" i="44"/>
  <c r="U987" i="44"/>
  <c r="Q987" i="44"/>
  <c r="R987" i="44" s="1"/>
  <c r="P987" i="44"/>
  <c r="N987" i="44"/>
  <c r="M987" i="44"/>
  <c r="L987" i="44"/>
  <c r="K987" i="44"/>
  <c r="J987" i="44"/>
  <c r="Y986" i="44"/>
  <c r="X986" i="44"/>
  <c r="W986" i="44"/>
  <c r="V986" i="44"/>
  <c r="U986" i="44"/>
  <c r="Q986" i="44"/>
  <c r="R986" i="44" s="1"/>
  <c r="P986" i="44"/>
  <c r="N986" i="44"/>
  <c r="M986" i="44"/>
  <c r="L986" i="44"/>
  <c r="K986" i="44"/>
  <c r="J986" i="44"/>
  <c r="X985" i="44"/>
  <c r="W985" i="44"/>
  <c r="V985" i="44"/>
  <c r="Y985" i="44" s="1"/>
  <c r="U985" i="44"/>
  <c r="Q985" i="44"/>
  <c r="R985" i="44" s="1"/>
  <c r="P985" i="44"/>
  <c r="N985" i="44"/>
  <c r="M985" i="44"/>
  <c r="L985" i="44"/>
  <c r="K985" i="44"/>
  <c r="J985" i="44"/>
  <c r="X984" i="44"/>
  <c r="Y984" i="44" s="1"/>
  <c r="W984" i="44"/>
  <c r="V984" i="44"/>
  <c r="U984" i="44"/>
  <c r="Q984" i="44"/>
  <c r="R984" i="44" s="1"/>
  <c r="P984" i="44"/>
  <c r="N984" i="44"/>
  <c r="M984" i="44"/>
  <c r="L984" i="44"/>
  <c r="K984" i="44"/>
  <c r="J984" i="44"/>
  <c r="X983" i="44"/>
  <c r="W983" i="44"/>
  <c r="V983" i="44"/>
  <c r="Y983" i="44" s="1"/>
  <c r="U983" i="44"/>
  <c r="Q983" i="44"/>
  <c r="R983" i="44" s="1"/>
  <c r="P983" i="44"/>
  <c r="N983" i="44"/>
  <c r="M983" i="44"/>
  <c r="L983" i="44"/>
  <c r="K983" i="44"/>
  <c r="J983" i="44"/>
  <c r="Y982" i="44"/>
  <c r="X982" i="44"/>
  <c r="W982" i="44"/>
  <c r="V982" i="44"/>
  <c r="U982" i="44"/>
  <c r="Q982" i="44"/>
  <c r="R982" i="44" s="1"/>
  <c r="P982" i="44"/>
  <c r="N982" i="44"/>
  <c r="M982" i="44"/>
  <c r="L982" i="44"/>
  <c r="K982" i="44"/>
  <c r="J982" i="44"/>
  <c r="X981" i="44"/>
  <c r="W981" i="44"/>
  <c r="V981" i="44"/>
  <c r="Y981" i="44" s="1"/>
  <c r="U981" i="44"/>
  <c r="Q981" i="44"/>
  <c r="R981" i="44" s="1"/>
  <c r="P981" i="44"/>
  <c r="N981" i="44"/>
  <c r="M981" i="44"/>
  <c r="L981" i="44"/>
  <c r="K981" i="44"/>
  <c r="J981" i="44"/>
  <c r="X980" i="44"/>
  <c r="W980" i="44"/>
  <c r="Y980" i="44" s="1"/>
  <c r="V980" i="44"/>
  <c r="U980" i="44"/>
  <c r="Q980" i="44"/>
  <c r="R980" i="44" s="1"/>
  <c r="P980" i="44"/>
  <c r="N980" i="44"/>
  <c r="M980" i="44"/>
  <c r="L980" i="44"/>
  <c r="K980" i="44"/>
  <c r="J980" i="44"/>
  <c r="X979" i="44"/>
  <c r="Y979" i="44" s="1"/>
  <c r="W979" i="44"/>
  <c r="V979" i="44"/>
  <c r="U979" i="44"/>
  <c r="Q979" i="44"/>
  <c r="R979" i="44" s="1"/>
  <c r="P979" i="44"/>
  <c r="N979" i="44"/>
  <c r="M979" i="44"/>
  <c r="L979" i="44"/>
  <c r="K979" i="44"/>
  <c r="J979" i="44"/>
  <c r="Y978" i="44"/>
  <c r="X978" i="44"/>
  <c r="W978" i="44"/>
  <c r="V978" i="44"/>
  <c r="U978" i="44"/>
  <c r="Q978" i="44"/>
  <c r="R978" i="44" s="1"/>
  <c r="P978" i="44"/>
  <c r="N978" i="44"/>
  <c r="M978" i="44"/>
  <c r="L978" i="44"/>
  <c r="K978" i="44"/>
  <c r="J978" i="44"/>
  <c r="X977" i="44"/>
  <c r="W977" i="44"/>
  <c r="V977" i="44"/>
  <c r="Y977" i="44" s="1"/>
  <c r="U977" i="44"/>
  <c r="Q977" i="44"/>
  <c r="R977" i="44" s="1"/>
  <c r="P977" i="44"/>
  <c r="N977" i="44"/>
  <c r="M977" i="44"/>
  <c r="L977" i="44"/>
  <c r="K977" i="44"/>
  <c r="J977" i="44"/>
  <c r="X976" i="44"/>
  <c r="Y976" i="44" s="1"/>
  <c r="W976" i="44"/>
  <c r="V976" i="44"/>
  <c r="U976" i="44"/>
  <c r="Q976" i="44"/>
  <c r="R976" i="44" s="1"/>
  <c r="P976" i="44"/>
  <c r="N976" i="44"/>
  <c r="M976" i="44"/>
  <c r="L976" i="44"/>
  <c r="K976" i="44"/>
  <c r="J976" i="44"/>
  <c r="X975" i="44"/>
  <c r="W975" i="44"/>
  <c r="V975" i="44"/>
  <c r="Y975" i="44" s="1"/>
  <c r="U975" i="44"/>
  <c r="Q975" i="44"/>
  <c r="R975" i="44" s="1"/>
  <c r="P975" i="44"/>
  <c r="N975" i="44"/>
  <c r="M975" i="44"/>
  <c r="L975" i="44"/>
  <c r="K975" i="44"/>
  <c r="J975" i="44"/>
  <c r="Y974" i="44"/>
  <c r="X974" i="44"/>
  <c r="W974" i="44"/>
  <c r="V974" i="44"/>
  <c r="U974" i="44"/>
  <c r="Q974" i="44"/>
  <c r="R974" i="44" s="1"/>
  <c r="P974" i="44"/>
  <c r="N974" i="44"/>
  <c r="M974" i="44"/>
  <c r="L974" i="44"/>
  <c r="K974" i="44"/>
  <c r="J974" i="44"/>
  <c r="X973" i="44"/>
  <c r="W973" i="44"/>
  <c r="V973" i="44"/>
  <c r="Y973" i="44" s="1"/>
  <c r="U973" i="44"/>
  <c r="Q973" i="44"/>
  <c r="R973" i="44" s="1"/>
  <c r="P973" i="44"/>
  <c r="N973" i="44"/>
  <c r="M973" i="44"/>
  <c r="L973" i="44"/>
  <c r="K973" i="44"/>
  <c r="J973" i="44"/>
  <c r="X972" i="44"/>
  <c r="W972" i="44"/>
  <c r="Y972" i="44" s="1"/>
  <c r="V972" i="44"/>
  <c r="U972" i="44"/>
  <c r="Q972" i="44"/>
  <c r="R972" i="44" s="1"/>
  <c r="P972" i="44"/>
  <c r="N972" i="44"/>
  <c r="M972" i="44"/>
  <c r="L972" i="44"/>
  <c r="K972" i="44"/>
  <c r="J972" i="44"/>
  <c r="X971" i="44"/>
  <c r="Y971" i="44" s="1"/>
  <c r="W971" i="44"/>
  <c r="V971" i="44"/>
  <c r="U971" i="44"/>
  <c r="Q971" i="44"/>
  <c r="R971" i="44" s="1"/>
  <c r="P971" i="44"/>
  <c r="N971" i="44"/>
  <c r="M971" i="44"/>
  <c r="L971" i="44"/>
  <c r="K971" i="44"/>
  <c r="J971" i="44"/>
  <c r="Y970" i="44"/>
  <c r="X970" i="44"/>
  <c r="W970" i="44"/>
  <c r="V970" i="44"/>
  <c r="U970" i="44"/>
  <c r="Q970" i="44"/>
  <c r="R970" i="44" s="1"/>
  <c r="P970" i="44"/>
  <c r="N970" i="44"/>
  <c r="M970" i="44"/>
  <c r="L970" i="44"/>
  <c r="K970" i="44"/>
  <c r="J970" i="44"/>
  <c r="X969" i="44"/>
  <c r="W969" i="44"/>
  <c r="V969" i="44"/>
  <c r="Y969" i="44" s="1"/>
  <c r="U969" i="44"/>
  <c r="Q969" i="44"/>
  <c r="R969" i="44" s="1"/>
  <c r="P969" i="44"/>
  <c r="N969" i="44"/>
  <c r="M969" i="44"/>
  <c r="L969" i="44"/>
  <c r="K969" i="44"/>
  <c r="J969" i="44"/>
  <c r="X968" i="44"/>
  <c r="Y968" i="44" s="1"/>
  <c r="W968" i="44"/>
  <c r="V968" i="44"/>
  <c r="U968" i="44"/>
  <c r="Q968" i="44"/>
  <c r="R968" i="44" s="1"/>
  <c r="P968" i="44"/>
  <c r="N968" i="44"/>
  <c r="M968" i="44"/>
  <c r="L968" i="44"/>
  <c r="K968" i="44"/>
  <c r="J968" i="44"/>
  <c r="X967" i="44"/>
  <c r="W967" i="44"/>
  <c r="V967" i="44"/>
  <c r="Y967" i="44" s="1"/>
  <c r="U967" i="44"/>
  <c r="Q967" i="44"/>
  <c r="R967" i="44" s="1"/>
  <c r="P967" i="44"/>
  <c r="N967" i="44"/>
  <c r="M967" i="44"/>
  <c r="L967" i="44"/>
  <c r="K967" i="44"/>
  <c r="J967" i="44"/>
  <c r="Y966" i="44"/>
  <c r="X966" i="44"/>
  <c r="W966" i="44"/>
  <c r="V966" i="44"/>
  <c r="U966" i="44"/>
  <c r="Q966" i="44"/>
  <c r="R966" i="44" s="1"/>
  <c r="P966" i="44"/>
  <c r="N966" i="44"/>
  <c r="M966" i="44"/>
  <c r="L966" i="44"/>
  <c r="K966" i="44"/>
  <c r="J966" i="44"/>
  <c r="X965" i="44"/>
  <c r="W965" i="44"/>
  <c r="V965" i="44"/>
  <c r="Y965" i="44" s="1"/>
  <c r="U965" i="44"/>
  <c r="Q965" i="44"/>
  <c r="R965" i="44" s="1"/>
  <c r="P965" i="44"/>
  <c r="N965" i="44"/>
  <c r="M965" i="44"/>
  <c r="L965" i="44"/>
  <c r="K965" i="44"/>
  <c r="J965" i="44"/>
  <c r="X964" i="44"/>
  <c r="W964" i="44"/>
  <c r="Y964" i="44" s="1"/>
  <c r="V964" i="44"/>
  <c r="U964" i="44"/>
  <c r="Q964" i="44"/>
  <c r="R964" i="44" s="1"/>
  <c r="P964" i="44"/>
  <c r="N964" i="44"/>
  <c r="M964" i="44"/>
  <c r="L964" i="44"/>
  <c r="K964" i="44"/>
  <c r="J964" i="44"/>
  <c r="X963" i="44"/>
  <c r="Y963" i="44" s="1"/>
  <c r="W963" i="44"/>
  <c r="V963" i="44"/>
  <c r="U963" i="44"/>
  <c r="Q963" i="44"/>
  <c r="R963" i="44" s="1"/>
  <c r="P963" i="44"/>
  <c r="N963" i="44"/>
  <c r="M963" i="44"/>
  <c r="L963" i="44"/>
  <c r="K963" i="44"/>
  <c r="J963" i="44"/>
  <c r="Y962" i="44"/>
  <c r="X962" i="44"/>
  <c r="W962" i="44"/>
  <c r="V962" i="44"/>
  <c r="U962" i="44"/>
  <c r="Q962" i="44"/>
  <c r="R962" i="44" s="1"/>
  <c r="P962" i="44"/>
  <c r="N962" i="44"/>
  <c r="M962" i="44"/>
  <c r="L962" i="44"/>
  <c r="K962" i="44"/>
  <c r="J962" i="44"/>
  <c r="X961" i="44"/>
  <c r="W961" i="44"/>
  <c r="V961" i="44"/>
  <c r="Y961" i="44" s="1"/>
  <c r="U961" i="44"/>
  <c r="Q961" i="44"/>
  <c r="R961" i="44" s="1"/>
  <c r="P961" i="44"/>
  <c r="N961" i="44"/>
  <c r="M961" i="44"/>
  <c r="L961" i="44"/>
  <c r="K961" i="44"/>
  <c r="J961" i="44"/>
  <c r="X960" i="44"/>
  <c r="Y960" i="44" s="1"/>
  <c r="W960" i="44"/>
  <c r="V960" i="44"/>
  <c r="U960" i="44"/>
  <c r="Q960" i="44"/>
  <c r="R960" i="44" s="1"/>
  <c r="P960" i="44"/>
  <c r="N960" i="44"/>
  <c r="M960" i="44"/>
  <c r="L960" i="44"/>
  <c r="K960" i="44"/>
  <c r="J960" i="44"/>
  <c r="X959" i="44"/>
  <c r="W959" i="44"/>
  <c r="V959" i="44"/>
  <c r="Y959" i="44" s="1"/>
  <c r="U959" i="44"/>
  <c r="Q959" i="44"/>
  <c r="R959" i="44" s="1"/>
  <c r="P959" i="44"/>
  <c r="N959" i="44"/>
  <c r="M959" i="44"/>
  <c r="L959" i="44"/>
  <c r="K959" i="44"/>
  <c r="J959" i="44"/>
  <c r="Y958" i="44"/>
  <c r="X958" i="44"/>
  <c r="W958" i="44"/>
  <c r="V958" i="44"/>
  <c r="U958" i="44"/>
  <c r="Q958" i="44"/>
  <c r="R958" i="44" s="1"/>
  <c r="P958" i="44"/>
  <c r="N958" i="44"/>
  <c r="M958" i="44"/>
  <c r="L958" i="44"/>
  <c r="K958" i="44"/>
  <c r="J958" i="44"/>
  <c r="X957" i="44"/>
  <c r="W957" i="44"/>
  <c r="V957" i="44"/>
  <c r="Y957" i="44" s="1"/>
  <c r="U957" i="44"/>
  <c r="Q957" i="44"/>
  <c r="R957" i="44" s="1"/>
  <c r="P957" i="44"/>
  <c r="N957" i="44"/>
  <c r="M957" i="44"/>
  <c r="L957" i="44"/>
  <c r="K957" i="44"/>
  <c r="J957" i="44"/>
  <c r="X956" i="44"/>
  <c r="W956" i="44"/>
  <c r="Y956" i="44" s="1"/>
  <c r="V956" i="44"/>
  <c r="U956" i="44"/>
  <c r="Q956" i="44"/>
  <c r="R956" i="44" s="1"/>
  <c r="P956" i="44"/>
  <c r="N956" i="44"/>
  <c r="M956" i="44"/>
  <c r="L956" i="44"/>
  <c r="K956" i="44"/>
  <c r="J956" i="44"/>
  <c r="X955" i="44"/>
  <c r="Y955" i="44" s="1"/>
  <c r="W955" i="44"/>
  <c r="V955" i="44"/>
  <c r="U955" i="44"/>
  <c r="Q955" i="44"/>
  <c r="R955" i="44" s="1"/>
  <c r="P955" i="44"/>
  <c r="N955" i="44"/>
  <c r="M955" i="44"/>
  <c r="L955" i="44"/>
  <c r="K955" i="44"/>
  <c r="J955" i="44"/>
  <c r="Y954" i="44"/>
  <c r="X954" i="44"/>
  <c r="W954" i="44"/>
  <c r="V954" i="44"/>
  <c r="U954" i="44"/>
  <c r="Q954" i="44"/>
  <c r="R954" i="44" s="1"/>
  <c r="P954" i="44"/>
  <c r="N954" i="44"/>
  <c r="M954" i="44"/>
  <c r="L954" i="44"/>
  <c r="K954" i="44"/>
  <c r="J954" i="44"/>
  <c r="X953" i="44"/>
  <c r="W953" i="44"/>
  <c r="V953" i="44"/>
  <c r="Y953" i="44" s="1"/>
  <c r="U953" i="44"/>
  <c r="Q953" i="44"/>
  <c r="R953" i="44" s="1"/>
  <c r="P953" i="44"/>
  <c r="N953" i="44"/>
  <c r="M953" i="44"/>
  <c r="L953" i="44"/>
  <c r="K953" i="44"/>
  <c r="J953" i="44"/>
  <c r="X952" i="44"/>
  <c r="Y952" i="44" s="1"/>
  <c r="W952" i="44"/>
  <c r="V952" i="44"/>
  <c r="U952" i="44"/>
  <c r="R952" i="44"/>
  <c r="Q952" i="44"/>
  <c r="P952" i="44"/>
  <c r="N952" i="44"/>
  <c r="M952" i="44"/>
  <c r="L952" i="44"/>
  <c r="K952" i="44"/>
  <c r="J952" i="44"/>
  <c r="X951" i="44"/>
  <c r="W951" i="44"/>
  <c r="V951" i="44"/>
  <c r="Y951" i="44" s="1"/>
  <c r="U951" i="44"/>
  <c r="R951" i="44"/>
  <c r="Q951" i="44"/>
  <c r="P951" i="44"/>
  <c r="N951" i="44"/>
  <c r="M951" i="44"/>
  <c r="L951" i="44"/>
  <c r="K951" i="44"/>
  <c r="J951" i="44"/>
  <c r="X950" i="44"/>
  <c r="W950" i="44"/>
  <c r="V950" i="44"/>
  <c r="Y950" i="44" s="1"/>
  <c r="U950" i="44"/>
  <c r="R950" i="44"/>
  <c r="Q950" i="44"/>
  <c r="P950" i="44"/>
  <c r="N950" i="44"/>
  <c r="M950" i="44"/>
  <c r="L950" i="44"/>
  <c r="K950" i="44"/>
  <c r="J950" i="44"/>
  <c r="X949" i="44"/>
  <c r="W949" i="44"/>
  <c r="V949" i="44"/>
  <c r="Y949" i="44" s="1"/>
  <c r="U949" i="44"/>
  <c r="Q949" i="44"/>
  <c r="R949" i="44" s="1"/>
  <c r="P949" i="44"/>
  <c r="N949" i="44"/>
  <c r="M949" i="44"/>
  <c r="L949" i="44"/>
  <c r="K949" i="44"/>
  <c r="J949" i="44"/>
  <c r="X948" i="44"/>
  <c r="W948" i="44"/>
  <c r="V948" i="44"/>
  <c r="Y948" i="44" s="1"/>
  <c r="U948" i="44"/>
  <c r="R948" i="44"/>
  <c r="Q948" i="44"/>
  <c r="P948" i="44"/>
  <c r="N948" i="44"/>
  <c r="M948" i="44"/>
  <c r="L948" i="44"/>
  <c r="K948" i="44"/>
  <c r="J948" i="44"/>
  <c r="X947" i="44"/>
  <c r="W947" i="44"/>
  <c r="V947" i="44"/>
  <c r="Y947" i="44" s="1"/>
  <c r="U947" i="44"/>
  <c r="R947" i="44"/>
  <c r="Q947" i="44"/>
  <c r="P947" i="44"/>
  <c r="N947" i="44"/>
  <c r="M947" i="44"/>
  <c r="L947" i="44"/>
  <c r="K947" i="44"/>
  <c r="J947" i="44"/>
  <c r="X946" i="44"/>
  <c r="W946" i="44"/>
  <c r="V946" i="44"/>
  <c r="Y946" i="44" s="1"/>
  <c r="U946" i="44"/>
  <c r="R946" i="44"/>
  <c r="Q946" i="44"/>
  <c r="P946" i="44"/>
  <c r="N946" i="44"/>
  <c r="M946" i="44"/>
  <c r="L946" i="44"/>
  <c r="K946" i="44"/>
  <c r="J946" i="44"/>
  <c r="X945" i="44"/>
  <c r="W945" i="44"/>
  <c r="V945" i="44"/>
  <c r="Y945" i="44" s="1"/>
  <c r="U945" i="44"/>
  <c r="R945" i="44"/>
  <c r="Q945" i="44"/>
  <c r="P945" i="44"/>
  <c r="N945" i="44"/>
  <c r="M945" i="44"/>
  <c r="L945" i="44"/>
  <c r="K945" i="44"/>
  <c r="J945" i="44"/>
  <c r="X944" i="44"/>
  <c r="W944" i="44"/>
  <c r="V944" i="44"/>
  <c r="Y944" i="44" s="1"/>
  <c r="U944" i="44"/>
  <c r="R944" i="44"/>
  <c r="Q944" i="44"/>
  <c r="P944" i="44"/>
  <c r="N944" i="44"/>
  <c r="M944" i="44"/>
  <c r="L944" i="44"/>
  <c r="K944" i="44"/>
  <c r="J944" i="44"/>
  <c r="X943" i="44"/>
  <c r="W943" i="44"/>
  <c r="V943" i="44"/>
  <c r="Y943" i="44" s="1"/>
  <c r="U943" i="44"/>
  <c r="R943" i="44"/>
  <c r="Q943" i="44"/>
  <c r="P943" i="44"/>
  <c r="N943" i="44"/>
  <c r="M943" i="44"/>
  <c r="L943" i="44"/>
  <c r="K943" i="44"/>
  <c r="J943" i="44"/>
  <c r="X942" i="44"/>
  <c r="W942" i="44"/>
  <c r="V942" i="44"/>
  <c r="Y942" i="44" s="1"/>
  <c r="U942" i="44"/>
  <c r="R942" i="44"/>
  <c r="Q942" i="44"/>
  <c r="P942" i="44"/>
  <c r="N942" i="44"/>
  <c r="M942" i="44"/>
  <c r="L942" i="44"/>
  <c r="K942" i="44"/>
  <c r="J942" i="44"/>
  <c r="X941" i="44"/>
  <c r="W941" i="44"/>
  <c r="V941" i="44"/>
  <c r="Y941" i="44" s="1"/>
  <c r="U941" i="44"/>
  <c r="R941" i="44"/>
  <c r="Q941" i="44"/>
  <c r="P941" i="44"/>
  <c r="N941" i="44"/>
  <c r="M941" i="44"/>
  <c r="L941" i="44"/>
  <c r="K941" i="44"/>
  <c r="J941" i="44"/>
  <c r="X940" i="44"/>
  <c r="W940" i="44"/>
  <c r="V940" i="44"/>
  <c r="Y940" i="44" s="1"/>
  <c r="U940" i="44"/>
  <c r="R940" i="44"/>
  <c r="Q940" i="44"/>
  <c r="P940" i="44"/>
  <c r="N940" i="44"/>
  <c r="M940" i="44"/>
  <c r="L940" i="44"/>
  <c r="K940" i="44"/>
  <c r="J940" i="44"/>
  <c r="X939" i="44"/>
  <c r="W939" i="44"/>
  <c r="V939" i="44"/>
  <c r="Y939" i="44" s="1"/>
  <c r="U939" i="44"/>
  <c r="R939" i="44"/>
  <c r="Q939" i="44"/>
  <c r="P939" i="44"/>
  <c r="N939" i="44"/>
  <c r="M939" i="44"/>
  <c r="L939" i="44"/>
  <c r="K939" i="44"/>
  <c r="J939" i="44"/>
  <c r="X938" i="44"/>
  <c r="W938" i="44"/>
  <c r="V938" i="44"/>
  <c r="Y938" i="44" s="1"/>
  <c r="U938" i="44"/>
  <c r="R938" i="44"/>
  <c r="Q938" i="44"/>
  <c r="P938" i="44"/>
  <c r="N938" i="44"/>
  <c r="M938" i="44"/>
  <c r="L938" i="44"/>
  <c r="K938" i="44"/>
  <c r="J938" i="44"/>
  <c r="X937" i="44"/>
  <c r="W937" i="44"/>
  <c r="V937" i="44"/>
  <c r="Y937" i="44" s="1"/>
  <c r="U937" i="44"/>
  <c r="R937" i="44"/>
  <c r="Q937" i="44"/>
  <c r="P937" i="44"/>
  <c r="N937" i="44"/>
  <c r="M937" i="44"/>
  <c r="L937" i="44"/>
  <c r="K937" i="44"/>
  <c r="J937" i="44"/>
  <c r="X936" i="44"/>
  <c r="W936" i="44"/>
  <c r="V936" i="44"/>
  <c r="Y936" i="44" s="1"/>
  <c r="U936" i="44"/>
  <c r="R936" i="44"/>
  <c r="Q936" i="44"/>
  <c r="P936" i="44"/>
  <c r="N936" i="44"/>
  <c r="M936" i="44"/>
  <c r="L936" i="44"/>
  <c r="K936" i="44"/>
  <c r="J936" i="44"/>
  <c r="X935" i="44"/>
  <c r="W935" i="44"/>
  <c r="V935" i="44"/>
  <c r="Y935" i="44" s="1"/>
  <c r="U935" i="44"/>
  <c r="R935" i="44"/>
  <c r="Q935" i="44"/>
  <c r="P935" i="44"/>
  <c r="N935" i="44"/>
  <c r="M935" i="44"/>
  <c r="L935" i="44"/>
  <c r="K935" i="44"/>
  <c r="J935" i="44"/>
  <c r="X934" i="44"/>
  <c r="W934" i="44"/>
  <c r="V934" i="44"/>
  <c r="Y934" i="44" s="1"/>
  <c r="U934" i="44"/>
  <c r="R934" i="44"/>
  <c r="Q934" i="44"/>
  <c r="P934" i="44"/>
  <c r="N934" i="44"/>
  <c r="M934" i="44"/>
  <c r="L934" i="44"/>
  <c r="K934" i="44"/>
  <c r="J934" i="44"/>
  <c r="X933" i="44"/>
  <c r="W933" i="44"/>
  <c r="V933" i="44"/>
  <c r="Y933" i="44" s="1"/>
  <c r="U933" i="44"/>
  <c r="R933" i="44"/>
  <c r="Q933" i="44"/>
  <c r="P933" i="44"/>
  <c r="N933" i="44"/>
  <c r="M933" i="44"/>
  <c r="L933" i="44"/>
  <c r="K933" i="44"/>
  <c r="J933" i="44"/>
  <c r="X932" i="44"/>
  <c r="W932" i="44"/>
  <c r="V932" i="44"/>
  <c r="Y932" i="44" s="1"/>
  <c r="U932" i="44"/>
  <c r="R932" i="44"/>
  <c r="Q932" i="44"/>
  <c r="P932" i="44"/>
  <c r="N932" i="44"/>
  <c r="M932" i="44"/>
  <c r="L932" i="44"/>
  <c r="K932" i="44"/>
  <c r="J932" i="44"/>
  <c r="X931" i="44"/>
  <c r="W931" i="44"/>
  <c r="V931" i="44"/>
  <c r="Y931" i="44" s="1"/>
  <c r="U931" i="44"/>
  <c r="R931" i="44"/>
  <c r="Q931" i="44"/>
  <c r="P931" i="44"/>
  <c r="N931" i="44"/>
  <c r="M931" i="44"/>
  <c r="L931" i="44"/>
  <c r="K931" i="44"/>
  <c r="J931" i="44"/>
  <c r="X930" i="44"/>
  <c r="W930" i="44"/>
  <c r="V930" i="44"/>
  <c r="Y930" i="44" s="1"/>
  <c r="U930" i="44"/>
  <c r="R930" i="44"/>
  <c r="Q930" i="44"/>
  <c r="P930" i="44"/>
  <c r="N930" i="44"/>
  <c r="M930" i="44"/>
  <c r="L930" i="44"/>
  <c r="K930" i="44"/>
  <c r="J930" i="44"/>
  <c r="X929" i="44"/>
  <c r="W929" i="44"/>
  <c r="V929" i="44"/>
  <c r="Y929" i="44" s="1"/>
  <c r="U929" i="44"/>
  <c r="R929" i="44"/>
  <c r="Q929" i="44"/>
  <c r="P929" i="44"/>
  <c r="N929" i="44"/>
  <c r="M929" i="44"/>
  <c r="L929" i="44"/>
  <c r="K929" i="44"/>
  <c r="J929" i="44"/>
  <c r="X928" i="44"/>
  <c r="W928" i="44"/>
  <c r="V928" i="44"/>
  <c r="Y928" i="44" s="1"/>
  <c r="U928" i="44"/>
  <c r="R928" i="44"/>
  <c r="Q928" i="44"/>
  <c r="P928" i="44"/>
  <c r="N928" i="44"/>
  <c r="M928" i="44"/>
  <c r="L928" i="44"/>
  <c r="K928" i="44"/>
  <c r="J928" i="44"/>
  <c r="X927" i="44"/>
  <c r="W927" i="44"/>
  <c r="V927" i="44"/>
  <c r="Y927" i="44" s="1"/>
  <c r="U927" i="44"/>
  <c r="R927" i="44"/>
  <c r="Q927" i="44"/>
  <c r="P927" i="44"/>
  <c r="N927" i="44"/>
  <c r="M927" i="44"/>
  <c r="L927" i="44"/>
  <c r="K927" i="44"/>
  <c r="J927" i="44"/>
  <c r="X926" i="44"/>
  <c r="W926" i="44"/>
  <c r="V926" i="44"/>
  <c r="Y926" i="44" s="1"/>
  <c r="U926" i="44"/>
  <c r="R926" i="44"/>
  <c r="Q926" i="44"/>
  <c r="P926" i="44"/>
  <c r="N926" i="44"/>
  <c r="M926" i="44"/>
  <c r="L926" i="44"/>
  <c r="K926" i="44"/>
  <c r="J926" i="44"/>
  <c r="X925" i="44"/>
  <c r="W925" i="44"/>
  <c r="V925" i="44"/>
  <c r="Y925" i="44" s="1"/>
  <c r="U925" i="44"/>
  <c r="R925" i="44"/>
  <c r="Q925" i="44"/>
  <c r="P925" i="44"/>
  <c r="N925" i="44"/>
  <c r="M925" i="44"/>
  <c r="L925" i="44"/>
  <c r="K925" i="44"/>
  <c r="J925" i="44"/>
  <c r="X924" i="44"/>
  <c r="W924" i="44"/>
  <c r="V924" i="44"/>
  <c r="Y924" i="44" s="1"/>
  <c r="U924" i="44"/>
  <c r="R924" i="44"/>
  <c r="Q924" i="44"/>
  <c r="P924" i="44"/>
  <c r="N924" i="44"/>
  <c r="M924" i="44"/>
  <c r="L924" i="44"/>
  <c r="K924" i="44"/>
  <c r="J924" i="44"/>
  <c r="X923" i="44"/>
  <c r="W923" i="44"/>
  <c r="V923" i="44"/>
  <c r="Y923" i="44" s="1"/>
  <c r="U923" i="44"/>
  <c r="R923" i="44"/>
  <c r="Q923" i="44"/>
  <c r="P923" i="44"/>
  <c r="N923" i="44"/>
  <c r="M923" i="44"/>
  <c r="L923" i="44"/>
  <c r="K923" i="44"/>
  <c r="J923" i="44"/>
  <c r="X922" i="44"/>
  <c r="W922" i="44"/>
  <c r="V922" i="44"/>
  <c r="Y922" i="44" s="1"/>
  <c r="U922" i="44"/>
  <c r="R922" i="44"/>
  <c r="Q922" i="44"/>
  <c r="P922" i="44"/>
  <c r="N922" i="44"/>
  <c r="M922" i="44"/>
  <c r="L922" i="44"/>
  <c r="K922" i="44"/>
  <c r="J922" i="44"/>
  <c r="X921" i="44"/>
  <c r="W921" i="44"/>
  <c r="V921" i="44"/>
  <c r="Y921" i="44" s="1"/>
  <c r="U921" i="44"/>
  <c r="R921" i="44"/>
  <c r="Q921" i="44"/>
  <c r="P921" i="44"/>
  <c r="N921" i="44"/>
  <c r="M921" i="44"/>
  <c r="L921" i="44"/>
  <c r="K921" i="44"/>
  <c r="J921" i="44"/>
  <c r="X920" i="44"/>
  <c r="W920" i="44"/>
  <c r="V920" i="44"/>
  <c r="Y920" i="44" s="1"/>
  <c r="U920" i="44"/>
  <c r="R920" i="44"/>
  <c r="Q920" i="44"/>
  <c r="P920" i="44"/>
  <c r="N920" i="44"/>
  <c r="M920" i="44"/>
  <c r="L920" i="44"/>
  <c r="K920" i="44"/>
  <c r="J920" i="44"/>
  <c r="X919" i="44"/>
  <c r="W919" i="44"/>
  <c r="V919" i="44"/>
  <c r="Y919" i="44" s="1"/>
  <c r="U919" i="44"/>
  <c r="R919" i="44"/>
  <c r="Q919" i="44"/>
  <c r="P919" i="44"/>
  <c r="N919" i="44"/>
  <c r="M919" i="44"/>
  <c r="L919" i="44"/>
  <c r="K919" i="44"/>
  <c r="J919" i="44"/>
  <c r="X918" i="44"/>
  <c r="W918" i="44"/>
  <c r="V918" i="44"/>
  <c r="Y918" i="44" s="1"/>
  <c r="U918" i="44"/>
  <c r="R918" i="44"/>
  <c r="Q918" i="44"/>
  <c r="P918" i="44"/>
  <c r="N918" i="44"/>
  <c r="M918" i="44"/>
  <c r="L918" i="44"/>
  <c r="K918" i="44"/>
  <c r="J918" i="44"/>
  <c r="X917" i="44"/>
  <c r="W917" i="44"/>
  <c r="V917" i="44"/>
  <c r="Y917" i="44" s="1"/>
  <c r="U917" i="44"/>
  <c r="R917" i="44"/>
  <c r="Q917" i="44"/>
  <c r="P917" i="44"/>
  <c r="N917" i="44"/>
  <c r="M917" i="44"/>
  <c r="L917" i="44"/>
  <c r="K917" i="44"/>
  <c r="J917" i="44"/>
  <c r="X916" i="44"/>
  <c r="W916" i="44"/>
  <c r="V916" i="44"/>
  <c r="Y916" i="44" s="1"/>
  <c r="U916" i="44"/>
  <c r="R916" i="44"/>
  <c r="Q916" i="44"/>
  <c r="P916" i="44"/>
  <c r="N916" i="44"/>
  <c r="M916" i="44"/>
  <c r="L916" i="44"/>
  <c r="K916" i="44"/>
  <c r="J916" i="44"/>
  <c r="X915" i="44"/>
  <c r="W915" i="44"/>
  <c r="V915" i="44"/>
  <c r="Y915" i="44" s="1"/>
  <c r="U915" i="44"/>
  <c r="Q915" i="44"/>
  <c r="R915" i="44" s="1"/>
  <c r="P915" i="44"/>
  <c r="N915" i="44"/>
  <c r="M915" i="44"/>
  <c r="L915" i="44"/>
  <c r="K915" i="44"/>
  <c r="J915" i="44"/>
  <c r="Y914" i="44"/>
  <c r="X914" i="44"/>
  <c r="W914" i="44"/>
  <c r="V914" i="44"/>
  <c r="U914" i="44"/>
  <c r="R914" i="44"/>
  <c r="S914" i="44" s="1"/>
  <c r="Q914" i="44"/>
  <c r="P914" i="44"/>
  <c r="N914" i="44"/>
  <c r="M914" i="44"/>
  <c r="L914" i="44"/>
  <c r="K914" i="44"/>
  <c r="J914" i="44"/>
  <c r="X913" i="44"/>
  <c r="W913" i="44"/>
  <c r="V913" i="44"/>
  <c r="Y913" i="44" s="1"/>
  <c r="U913" i="44"/>
  <c r="T913" i="44"/>
  <c r="Q913" i="44"/>
  <c r="R913" i="44" s="1"/>
  <c r="S913" i="44" s="1"/>
  <c r="P913" i="44"/>
  <c r="N913" i="44"/>
  <c r="M913" i="44"/>
  <c r="L913" i="44"/>
  <c r="K913" i="44"/>
  <c r="J913" i="44"/>
  <c r="X912" i="44"/>
  <c r="W912" i="44"/>
  <c r="Y912" i="44" s="1"/>
  <c r="V912" i="44"/>
  <c r="U912" i="44"/>
  <c r="R912" i="44"/>
  <c r="Q912" i="44"/>
  <c r="P912" i="44"/>
  <c r="N912" i="44"/>
  <c r="M912" i="44"/>
  <c r="L912" i="44"/>
  <c r="K912" i="44"/>
  <c r="J912" i="44"/>
  <c r="X911" i="44"/>
  <c r="W911" i="44"/>
  <c r="V911" i="44"/>
  <c r="Y911" i="44" s="1"/>
  <c r="U911" i="44"/>
  <c r="Q911" i="44"/>
  <c r="R911" i="44" s="1"/>
  <c r="P911" i="44"/>
  <c r="N911" i="44"/>
  <c r="M911" i="44"/>
  <c r="L911" i="44"/>
  <c r="K911" i="44"/>
  <c r="J911" i="44"/>
  <c r="Y910" i="44"/>
  <c r="X910" i="44"/>
  <c r="W910" i="44"/>
  <c r="V910" i="44"/>
  <c r="U910" i="44"/>
  <c r="R910" i="44"/>
  <c r="S910" i="44" s="1"/>
  <c r="Q910" i="44"/>
  <c r="P910" i="44"/>
  <c r="N910" i="44"/>
  <c r="M910" i="44"/>
  <c r="L910" i="44"/>
  <c r="K910" i="44"/>
  <c r="J910" i="44"/>
  <c r="X909" i="44"/>
  <c r="W909" i="44"/>
  <c r="V909" i="44"/>
  <c r="Y909" i="44" s="1"/>
  <c r="U909" i="44"/>
  <c r="Q909" i="44"/>
  <c r="R909" i="44" s="1"/>
  <c r="S909" i="44" s="1"/>
  <c r="P909" i="44"/>
  <c r="N909" i="44"/>
  <c r="M909" i="44"/>
  <c r="L909" i="44"/>
  <c r="K909" i="44"/>
  <c r="J909" i="44"/>
  <c r="X908" i="44"/>
  <c r="W908" i="44"/>
  <c r="Y908" i="44" s="1"/>
  <c r="V908" i="44"/>
  <c r="U908" i="44"/>
  <c r="R908" i="44"/>
  <c r="Q908" i="44"/>
  <c r="P908" i="44"/>
  <c r="N908" i="44"/>
  <c r="M908" i="44"/>
  <c r="L908" i="44"/>
  <c r="K908" i="44"/>
  <c r="J908" i="44"/>
  <c r="X907" i="44"/>
  <c r="W907" i="44"/>
  <c r="V907" i="44"/>
  <c r="Y907" i="44" s="1"/>
  <c r="U907" i="44"/>
  <c r="Q907" i="44"/>
  <c r="R907" i="44" s="1"/>
  <c r="P907" i="44"/>
  <c r="N907" i="44"/>
  <c r="M907" i="44"/>
  <c r="L907" i="44"/>
  <c r="K907" i="44"/>
  <c r="J907" i="44"/>
  <c r="Y906" i="44"/>
  <c r="X906" i="44"/>
  <c r="W906" i="44"/>
  <c r="V906" i="44"/>
  <c r="U906" i="44"/>
  <c r="Q906" i="44"/>
  <c r="R906" i="44" s="1"/>
  <c r="P906" i="44"/>
  <c r="N906" i="44"/>
  <c r="M906" i="44"/>
  <c r="L906" i="44"/>
  <c r="K906" i="44"/>
  <c r="J906" i="44"/>
  <c r="Y905" i="44"/>
  <c r="X905" i="44"/>
  <c r="W905" i="44"/>
  <c r="V905" i="44"/>
  <c r="U905" i="44"/>
  <c r="S905" i="44"/>
  <c r="Q905" i="44"/>
  <c r="R905" i="44" s="1"/>
  <c r="P905" i="44"/>
  <c r="N905" i="44"/>
  <c r="M905" i="44"/>
  <c r="L905" i="44"/>
  <c r="K905" i="44"/>
  <c r="J905" i="44"/>
  <c r="Y904" i="44"/>
  <c r="X904" i="44"/>
  <c r="W904" i="44"/>
  <c r="V904" i="44"/>
  <c r="U904" i="44"/>
  <c r="S904" i="44"/>
  <c r="Q904" i="44"/>
  <c r="R904" i="44" s="1"/>
  <c r="P904" i="44"/>
  <c r="N904" i="44"/>
  <c r="M904" i="44"/>
  <c r="L904" i="44"/>
  <c r="K904" i="44"/>
  <c r="J904" i="44"/>
  <c r="Y903" i="44"/>
  <c r="X903" i="44"/>
  <c r="W903" i="44"/>
  <c r="V903" i="44"/>
  <c r="U903" i="44"/>
  <c r="Q903" i="44"/>
  <c r="R903" i="44" s="1"/>
  <c r="P903" i="44"/>
  <c r="N903" i="44"/>
  <c r="M903" i="44"/>
  <c r="L903" i="44"/>
  <c r="K903" i="44"/>
  <c r="J903" i="44"/>
  <c r="Y902" i="44"/>
  <c r="X902" i="44"/>
  <c r="W902" i="44"/>
  <c r="V902" i="44"/>
  <c r="U902" i="44"/>
  <c r="S902" i="44"/>
  <c r="Q902" i="44"/>
  <c r="R902" i="44" s="1"/>
  <c r="P902" i="44"/>
  <c r="N902" i="44"/>
  <c r="M902" i="44"/>
  <c r="L902" i="44"/>
  <c r="K902" i="44"/>
  <c r="J902" i="44"/>
  <c r="X901" i="44"/>
  <c r="W901" i="44"/>
  <c r="Y901" i="44" s="1"/>
  <c r="V901" i="44"/>
  <c r="U901" i="44"/>
  <c r="Q901" i="44"/>
  <c r="R901" i="44" s="1"/>
  <c r="P901" i="44"/>
  <c r="N901" i="44"/>
  <c r="M901" i="44"/>
  <c r="L901" i="44"/>
  <c r="K901" i="44"/>
  <c r="J901" i="44"/>
  <c r="Y900" i="44"/>
  <c r="X900" i="44"/>
  <c r="W900" i="44"/>
  <c r="V900" i="44"/>
  <c r="U900" i="44"/>
  <c r="Q900" i="44"/>
  <c r="R900" i="44" s="1"/>
  <c r="P900" i="44"/>
  <c r="N900" i="44"/>
  <c r="M900" i="44"/>
  <c r="L900" i="44"/>
  <c r="K900" i="44"/>
  <c r="J900" i="44"/>
  <c r="Y899" i="44"/>
  <c r="X899" i="44"/>
  <c r="W899" i="44"/>
  <c r="V899" i="44"/>
  <c r="U899" i="44"/>
  <c r="Q899" i="44"/>
  <c r="R899" i="44" s="1"/>
  <c r="P899" i="44"/>
  <c r="N899" i="44"/>
  <c r="M899" i="44"/>
  <c r="L899" i="44"/>
  <c r="K899" i="44"/>
  <c r="J899" i="44"/>
  <c r="Y898" i="44"/>
  <c r="X898" i="44"/>
  <c r="W898" i="44"/>
  <c r="V898" i="44"/>
  <c r="U898" i="44"/>
  <c r="S898" i="44"/>
  <c r="Q898" i="44"/>
  <c r="R898" i="44" s="1"/>
  <c r="P898" i="44"/>
  <c r="N898" i="44"/>
  <c r="M898" i="44"/>
  <c r="L898" i="44"/>
  <c r="K898" i="44"/>
  <c r="J898" i="44"/>
  <c r="X897" i="44"/>
  <c r="W897" i="44"/>
  <c r="Y897" i="44" s="1"/>
  <c r="V897" i="44"/>
  <c r="U897" i="44"/>
  <c r="Q897" i="44"/>
  <c r="R897" i="44" s="1"/>
  <c r="P897" i="44"/>
  <c r="N897" i="44"/>
  <c r="M897" i="44"/>
  <c r="L897" i="44"/>
  <c r="K897" i="44"/>
  <c r="J897" i="44"/>
  <c r="Y896" i="44"/>
  <c r="X896" i="44"/>
  <c r="W896" i="44"/>
  <c r="V896" i="44"/>
  <c r="U896" i="44"/>
  <c r="Q896" i="44"/>
  <c r="R896" i="44" s="1"/>
  <c r="P896" i="44"/>
  <c r="N896" i="44"/>
  <c r="M896" i="44"/>
  <c r="L896" i="44"/>
  <c r="K896" i="44"/>
  <c r="J896" i="44"/>
  <c r="Y895" i="44"/>
  <c r="X895" i="44"/>
  <c r="W895" i="44"/>
  <c r="V895" i="44"/>
  <c r="U895" i="44"/>
  <c r="Q895" i="44"/>
  <c r="R895" i="44" s="1"/>
  <c r="P895" i="44"/>
  <c r="N895" i="44"/>
  <c r="M895" i="44"/>
  <c r="L895" i="44"/>
  <c r="K895" i="44"/>
  <c r="J895" i="44"/>
  <c r="Y894" i="44"/>
  <c r="X894" i="44"/>
  <c r="W894" i="44"/>
  <c r="V894" i="44"/>
  <c r="U894" i="44"/>
  <c r="Q894" i="44"/>
  <c r="R894" i="44" s="1"/>
  <c r="P894" i="44"/>
  <c r="N894" i="44"/>
  <c r="M894" i="44"/>
  <c r="L894" i="44"/>
  <c r="K894" i="44"/>
  <c r="J894" i="44"/>
  <c r="X893" i="44"/>
  <c r="W893" i="44"/>
  <c r="Y893" i="44" s="1"/>
  <c r="V893" i="44"/>
  <c r="U893" i="44"/>
  <c r="Q893" i="44"/>
  <c r="R893" i="44" s="1"/>
  <c r="P893" i="44"/>
  <c r="N893" i="44"/>
  <c r="M893" i="44"/>
  <c r="L893" i="44"/>
  <c r="K893" i="44"/>
  <c r="J893" i="44"/>
  <c r="Y892" i="44"/>
  <c r="X892" i="44"/>
  <c r="W892" i="44"/>
  <c r="V892" i="44"/>
  <c r="U892" i="44"/>
  <c r="Q892" i="44"/>
  <c r="R892" i="44" s="1"/>
  <c r="P892" i="44"/>
  <c r="N892" i="44"/>
  <c r="M892" i="44"/>
  <c r="L892" i="44"/>
  <c r="K892" i="44"/>
  <c r="J892" i="44"/>
  <c r="Y891" i="44"/>
  <c r="X891" i="44"/>
  <c r="W891" i="44"/>
  <c r="V891" i="44"/>
  <c r="U891" i="44"/>
  <c r="Q891" i="44"/>
  <c r="R891" i="44" s="1"/>
  <c r="P891" i="44"/>
  <c r="N891" i="44"/>
  <c r="M891" i="44"/>
  <c r="L891" i="44"/>
  <c r="K891" i="44"/>
  <c r="J891" i="44"/>
  <c r="Y890" i="44"/>
  <c r="X890" i="44"/>
  <c r="W890" i="44"/>
  <c r="V890" i="44"/>
  <c r="U890" i="44"/>
  <c r="Q890" i="44"/>
  <c r="R890" i="44" s="1"/>
  <c r="P890" i="44"/>
  <c r="N890" i="44"/>
  <c r="M890" i="44"/>
  <c r="L890" i="44"/>
  <c r="K890" i="44"/>
  <c r="J890" i="44"/>
  <c r="X889" i="44"/>
  <c r="W889" i="44"/>
  <c r="Y889" i="44" s="1"/>
  <c r="V889" i="44"/>
  <c r="U889" i="44"/>
  <c r="Q889" i="44"/>
  <c r="R889" i="44" s="1"/>
  <c r="P889" i="44"/>
  <c r="N889" i="44"/>
  <c r="M889" i="44"/>
  <c r="L889" i="44"/>
  <c r="K889" i="44"/>
  <c r="J889" i="44"/>
  <c r="Y888" i="44"/>
  <c r="X888" i="44"/>
  <c r="W888" i="44"/>
  <c r="V888" i="44"/>
  <c r="U888" i="44"/>
  <c r="Q888" i="44"/>
  <c r="R888" i="44" s="1"/>
  <c r="P888" i="44"/>
  <c r="N888" i="44"/>
  <c r="M888" i="44"/>
  <c r="L888" i="44"/>
  <c r="K888" i="44"/>
  <c r="J888" i="44"/>
  <c r="Y887" i="44"/>
  <c r="X887" i="44"/>
  <c r="W887" i="44"/>
  <c r="V887" i="44"/>
  <c r="U887" i="44"/>
  <c r="Q887" i="44"/>
  <c r="R887" i="44" s="1"/>
  <c r="P887" i="44"/>
  <c r="N887" i="44"/>
  <c r="M887" i="44"/>
  <c r="L887" i="44"/>
  <c r="K887" i="44"/>
  <c r="J887" i="44"/>
  <c r="Y886" i="44"/>
  <c r="X886" i="44"/>
  <c r="W886" i="44"/>
  <c r="V886" i="44"/>
  <c r="U886" i="44"/>
  <c r="Q886" i="44"/>
  <c r="R886" i="44" s="1"/>
  <c r="P886" i="44"/>
  <c r="N886" i="44"/>
  <c r="M886" i="44"/>
  <c r="L886" i="44"/>
  <c r="K886" i="44"/>
  <c r="J886" i="44"/>
  <c r="X885" i="44"/>
  <c r="W885" i="44"/>
  <c r="Y885" i="44" s="1"/>
  <c r="V885" i="44"/>
  <c r="U885" i="44"/>
  <c r="Q885" i="44"/>
  <c r="R885" i="44" s="1"/>
  <c r="P885" i="44"/>
  <c r="N885" i="44"/>
  <c r="M885" i="44"/>
  <c r="L885" i="44"/>
  <c r="K885" i="44"/>
  <c r="J885" i="44"/>
  <c r="Y884" i="44"/>
  <c r="X884" i="44"/>
  <c r="W884" i="44"/>
  <c r="V884" i="44"/>
  <c r="U884" i="44"/>
  <c r="Q884" i="44"/>
  <c r="R884" i="44" s="1"/>
  <c r="P884" i="44"/>
  <c r="N884" i="44"/>
  <c r="M884" i="44"/>
  <c r="L884" i="44"/>
  <c r="K884" i="44"/>
  <c r="J884" i="44"/>
  <c r="Y883" i="44"/>
  <c r="X883" i="44"/>
  <c r="W883" i="44"/>
  <c r="V883" i="44"/>
  <c r="U883" i="44"/>
  <c r="Q883" i="44"/>
  <c r="R883" i="44" s="1"/>
  <c r="P883" i="44"/>
  <c r="N883" i="44"/>
  <c r="M883" i="44"/>
  <c r="L883" i="44"/>
  <c r="K883" i="44"/>
  <c r="J883" i="44"/>
  <c r="Y882" i="44"/>
  <c r="X882" i="44"/>
  <c r="W882" i="44"/>
  <c r="V882" i="44"/>
  <c r="U882" i="44"/>
  <c r="Q882" i="44"/>
  <c r="R882" i="44" s="1"/>
  <c r="P882" i="44"/>
  <c r="N882" i="44"/>
  <c r="M882" i="44"/>
  <c r="L882" i="44"/>
  <c r="K882" i="44"/>
  <c r="J882" i="44"/>
  <c r="X881" i="44"/>
  <c r="W881" i="44"/>
  <c r="Y881" i="44" s="1"/>
  <c r="V881" i="44"/>
  <c r="U881" i="44"/>
  <c r="Q881" i="44"/>
  <c r="R881" i="44" s="1"/>
  <c r="P881" i="44"/>
  <c r="N881" i="44"/>
  <c r="M881" i="44"/>
  <c r="L881" i="44"/>
  <c r="K881" i="44"/>
  <c r="J881" i="44"/>
  <c r="Y880" i="44"/>
  <c r="X880" i="44"/>
  <c r="W880" i="44"/>
  <c r="V880" i="44"/>
  <c r="U880" i="44"/>
  <c r="Q880" i="44"/>
  <c r="R880" i="44" s="1"/>
  <c r="P880" i="44"/>
  <c r="N880" i="44"/>
  <c r="M880" i="44"/>
  <c r="L880" i="44"/>
  <c r="K880" i="44"/>
  <c r="J880" i="44"/>
  <c r="Y879" i="44"/>
  <c r="X879" i="44"/>
  <c r="W879" i="44"/>
  <c r="V879" i="44"/>
  <c r="U879" i="44"/>
  <c r="Q879" i="44"/>
  <c r="R879" i="44" s="1"/>
  <c r="P879" i="44"/>
  <c r="N879" i="44"/>
  <c r="M879" i="44"/>
  <c r="L879" i="44"/>
  <c r="K879" i="44"/>
  <c r="J879" i="44"/>
  <c r="Y878" i="44"/>
  <c r="X878" i="44"/>
  <c r="W878" i="44"/>
  <c r="V878" i="44"/>
  <c r="U878" i="44"/>
  <c r="Q878" i="44"/>
  <c r="R878" i="44" s="1"/>
  <c r="P878" i="44"/>
  <c r="N878" i="44"/>
  <c r="M878" i="44"/>
  <c r="L878" i="44"/>
  <c r="K878" i="44"/>
  <c r="J878" i="44"/>
  <c r="X877" i="44"/>
  <c r="W877" i="44"/>
  <c r="Y877" i="44" s="1"/>
  <c r="V877" i="44"/>
  <c r="U877" i="44"/>
  <c r="Q877" i="44"/>
  <c r="R877" i="44" s="1"/>
  <c r="P877" i="44"/>
  <c r="N877" i="44"/>
  <c r="M877" i="44"/>
  <c r="L877" i="44"/>
  <c r="K877" i="44"/>
  <c r="J877" i="44"/>
  <c r="Y876" i="44"/>
  <c r="X876" i="44"/>
  <c r="W876" i="44"/>
  <c r="V876" i="44"/>
  <c r="U876" i="44"/>
  <c r="Q876" i="44"/>
  <c r="R876" i="44" s="1"/>
  <c r="P876" i="44"/>
  <c r="N876" i="44"/>
  <c r="M876" i="44"/>
  <c r="L876" i="44"/>
  <c r="K876" i="44"/>
  <c r="J876" i="44"/>
  <c r="Y875" i="44"/>
  <c r="X875" i="44"/>
  <c r="W875" i="44"/>
  <c r="V875" i="44"/>
  <c r="U875" i="44"/>
  <c r="Q875" i="44"/>
  <c r="R875" i="44" s="1"/>
  <c r="P875" i="44"/>
  <c r="N875" i="44"/>
  <c r="M875" i="44"/>
  <c r="L875" i="44"/>
  <c r="K875" i="44"/>
  <c r="J875" i="44"/>
  <c r="Y874" i="44"/>
  <c r="X874" i="44"/>
  <c r="W874" i="44"/>
  <c r="V874" i="44"/>
  <c r="U874" i="44"/>
  <c r="Q874" i="44"/>
  <c r="R874" i="44" s="1"/>
  <c r="P874" i="44"/>
  <c r="N874" i="44"/>
  <c r="M874" i="44"/>
  <c r="L874" i="44"/>
  <c r="K874" i="44"/>
  <c r="J874" i="44"/>
  <c r="X873" i="44"/>
  <c r="W873" i="44"/>
  <c r="Y873" i="44" s="1"/>
  <c r="V873" i="44"/>
  <c r="U873" i="44"/>
  <c r="Q873" i="44"/>
  <c r="R873" i="44" s="1"/>
  <c r="P873" i="44"/>
  <c r="N873" i="44"/>
  <c r="M873" i="44"/>
  <c r="L873" i="44"/>
  <c r="K873" i="44"/>
  <c r="J873" i="44"/>
  <c r="Y872" i="44"/>
  <c r="X872" i="44"/>
  <c r="W872" i="44"/>
  <c r="V872" i="44"/>
  <c r="U872" i="44"/>
  <c r="Q872" i="44"/>
  <c r="R872" i="44" s="1"/>
  <c r="P872" i="44"/>
  <c r="N872" i="44"/>
  <c r="M872" i="44"/>
  <c r="L872" i="44"/>
  <c r="K872" i="44"/>
  <c r="J872" i="44"/>
  <c r="Y871" i="44"/>
  <c r="X871" i="44"/>
  <c r="W871" i="44"/>
  <c r="V871" i="44"/>
  <c r="U871" i="44"/>
  <c r="Q871" i="44"/>
  <c r="R871" i="44" s="1"/>
  <c r="P871" i="44"/>
  <c r="N871" i="44"/>
  <c r="M871" i="44"/>
  <c r="L871" i="44"/>
  <c r="K871" i="44"/>
  <c r="J871" i="44"/>
  <c r="Y870" i="44"/>
  <c r="X870" i="44"/>
  <c r="W870" i="44"/>
  <c r="V870" i="44"/>
  <c r="U870" i="44"/>
  <c r="Q870" i="44"/>
  <c r="R870" i="44" s="1"/>
  <c r="P870" i="44"/>
  <c r="N870" i="44"/>
  <c r="M870" i="44"/>
  <c r="L870" i="44"/>
  <c r="K870" i="44"/>
  <c r="J870" i="44"/>
  <c r="X869" i="44"/>
  <c r="W869" i="44"/>
  <c r="Y869" i="44" s="1"/>
  <c r="V869" i="44"/>
  <c r="U869" i="44"/>
  <c r="Q869" i="44"/>
  <c r="R869" i="44" s="1"/>
  <c r="P869" i="44"/>
  <c r="N869" i="44"/>
  <c r="M869" i="44"/>
  <c r="L869" i="44"/>
  <c r="K869" i="44"/>
  <c r="J869" i="44"/>
  <c r="Y868" i="44"/>
  <c r="X868" i="44"/>
  <c r="W868" i="44"/>
  <c r="V868" i="44"/>
  <c r="U868" i="44"/>
  <c r="Q868" i="44"/>
  <c r="R868" i="44" s="1"/>
  <c r="P868" i="44"/>
  <c r="N868" i="44"/>
  <c r="M868" i="44"/>
  <c r="L868" i="44"/>
  <c r="K868" i="44"/>
  <c r="J868" i="44"/>
  <c r="Y867" i="44"/>
  <c r="X867" i="44"/>
  <c r="W867" i="44"/>
  <c r="V867" i="44"/>
  <c r="U867" i="44"/>
  <c r="Q867" i="44"/>
  <c r="R867" i="44" s="1"/>
  <c r="P867" i="44"/>
  <c r="N867" i="44"/>
  <c r="M867" i="44"/>
  <c r="L867" i="44"/>
  <c r="K867" i="44"/>
  <c r="J867" i="44"/>
  <c r="Y866" i="44"/>
  <c r="X866" i="44"/>
  <c r="W866" i="44"/>
  <c r="V866" i="44"/>
  <c r="U866" i="44"/>
  <c r="Q866" i="44"/>
  <c r="R866" i="44" s="1"/>
  <c r="P866" i="44"/>
  <c r="N866" i="44"/>
  <c r="M866" i="44"/>
  <c r="L866" i="44"/>
  <c r="K866" i="44"/>
  <c r="J866" i="44"/>
  <c r="X865" i="44"/>
  <c r="W865" i="44"/>
  <c r="Y865" i="44" s="1"/>
  <c r="V865" i="44"/>
  <c r="U865" i="44"/>
  <c r="Q865" i="44"/>
  <c r="R865" i="44" s="1"/>
  <c r="P865" i="44"/>
  <c r="N865" i="44"/>
  <c r="M865" i="44"/>
  <c r="L865" i="44"/>
  <c r="K865" i="44"/>
  <c r="J865" i="44"/>
  <c r="Y864" i="44"/>
  <c r="X864" i="44"/>
  <c r="W864" i="44"/>
  <c r="V864" i="44"/>
  <c r="U864" i="44"/>
  <c r="Q864" i="44"/>
  <c r="R864" i="44" s="1"/>
  <c r="P864" i="44"/>
  <c r="N864" i="44"/>
  <c r="M864" i="44"/>
  <c r="L864" i="44"/>
  <c r="K864" i="44"/>
  <c r="J864" i="44"/>
  <c r="Y863" i="44"/>
  <c r="X863" i="44"/>
  <c r="W863" i="44"/>
  <c r="V863" i="44"/>
  <c r="U863" i="44"/>
  <c r="Q863" i="44"/>
  <c r="R863" i="44" s="1"/>
  <c r="P863" i="44"/>
  <c r="N863" i="44"/>
  <c r="M863" i="44"/>
  <c r="L863" i="44"/>
  <c r="K863" i="44"/>
  <c r="J863" i="44"/>
  <c r="Y862" i="44"/>
  <c r="X862" i="44"/>
  <c r="W862" i="44"/>
  <c r="V862" i="44"/>
  <c r="U862" i="44"/>
  <c r="Q862" i="44"/>
  <c r="R862" i="44" s="1"/>
  <c r="P862" i="44"/>
  <c r="N862" i="44"/>
  <c r="M862" i="44"/>
  <c r="L862" i="44"/>
  <c r="K862" i="44"/>
  <c r="J862" i="44"/>
  <c r="X861" i="44"/>
  <c r="W861" i="44"/>
  <c r="Y861" i="44" s="1"/>
  <c r="V861" i="44"/>
  <c r="U861" i="44"/>
  <c r="Q861" i="44"/>
  <c r="R861" i="44" s="1"/>
  <c r="P861" i="44"/>
  <c r="N861" i="44"/>
  <c r="M861" i="44"/>
  <c r="L861" i="44"/>
  <c r="K861" i="44"/>
  <c r="J861" i="44"/>
  <c r="Y860" i="44"/>
  <c r="X860" i="44"/>
  <c r="W860" i="44"/>
  <c r="V860" i="44"/>
  <c r="U860" i="44"/>
  <c r="Q860" i="44"/>
  <c r="R860" i="44" s="1"/>
  <c r="P860" i="44"/>
  <c r="N860" i="44"/>
  <c r="M860" i="44"/>
  <c r="L860" i="44"/>
  <c r="K860" i="44"/>
  <c r="J860" i="44"/>
  <c r="Y859" i="44"/>
  <c r="X859" i="44"/>
  <c r="W859" i="44"/>
  <c r="V859" i="44"/>
  <c r="U859" i="44"/>
  <c r="Q859" i="44"/>
  <c r="R859" i="44" s="1"/>
  <c r="P859" i="44"/>
  <c r="N859" i="44"/>
  <c r="M859" i="44"/>
  <c r="L859" i="44"/>
  <c r="K859" i="44"/>
  <c r="J859" i="44"/>
  <c r="Y858" i="44"/>
  <c r="X858" i="44"/>
  <c r="W858" i="44"/>
  <c r="V858" i="44"/>
  <c r="U858" i="44"/>
  <c r="Q858" i="44"/>
  <c r="R858" i="44" s="1"/>
  <c r="P858" i="44"/>
  <c r="N858" i="44"/>
  <c r="M858" i="44"/>
  <c r="L858" i="44"/>
  <c r="K858" i="44"/>
  <c r="J858" i="44"/>
  <c r="X857" i="44"/>
  <c r="W857" i="44"/>
  <c r="Y857" i="44" s="1"/>
  <c r="V857" i="44"/>
  <c r="U857" i="44"/>
  <c r="Q857" i="44"/>
  <c r="R857" i="44" s="1"/>
  <c r="P857" i="44"/>
  <c r="N857" i="44"/>
  <c r="M857" i="44"/>
  <c r="L857" i="44"/>
  <c r="K857" i="44"/>
  <c r="J857" i="44"/>
  <c r="Y856" i="44"/>
  <c r="X856" i="44"/>
  <c r="W856" i="44"/>
  <c r="V856" i="44"/>
  <c r="U856" i="44"/>
  <c r="Q856" i="44"/>
  <c r="R856" i="44" s="1"/>
  <c r="P856" i="44"/>
  <c r="N856" i="44"/>
  <c r="M856" i="44"/>
  <c r="L856" i="44"/>
  <c r="K856" i="44"/>
  <c r="J856" i="44"/>
  <c r="Y855" i="44"/>
  <c r="X855" i="44"/>
  <c r="W855" i="44"/>
  <c r="V855" i="44"/>
  <c r="U855" i="44"/>
  <c r="Q855" i="44"/>
  <c r="R855" i="44" s="1"/>
  <c r="P855" i="44"/>
  <c r="N855" i="44"/>
  <c r="M855" i="44"/>
  <c r="L855" i="44"/>
  <c r="K855" i="44"/>
  <c r="J855" i="44"/>
  <c r="Y854" i="44"/>
  <c r="X854" i="44"/>
  <c r="W854" i="44"/>
  <c r="V854" i="44"/>
  <c r="U854" i="44"/>
  <c r="Q854" i="44"/>
  <c r="R854" i="44" s="1"/>
  <c r="P854" i="44"/>
  <c r="N854" i="44"/>
  <c r="M854" i="44"/>
  <c r="L854" i="44"/>
  <c r="K854" i="44"/>
  <c r="J854" i="44"/>
  <c r="X853" i="44"/>
  <c r="W853" i="44"/>
  <c r="Y853" i="44" s="1"/>
  <c r="V853" i="44"/>
  <c r="U853" i="44"/>
  <c r="Q853" i="44"/>
  <c r="R853" i="44" s="1"/>
  <c r="P853" i="44"/>
  <c r="N853" i="44"/>
  <c r="M853" i="44"/>
  <c r="L853" i="44"/>
  <c r="K853" i="44"/>
  <c r="J853" i="44"/>
  <c r="Y852" i="44"/>
  <c r="X852" i="44"/>
  <c r="W852" i="44"/>
  <c r="V852" i="44"/>
  <c r="U852" i="44"/>
  <c r="Q852" i="44"/>
  <c r="R852" i="44" s="1"/>
  <c r="P852" i="44"/>
  <c r="N852" i="44"/>
  <c r="M852" i="44"/>
  <c r="L852" i="44"/>
  <c r="K852" i="44"/>
  <c r="J852" i="44"/>
  <c r="Y851" i="44"/>
  <c r="X851" i="44"/>
  <c r="W851" i="44"/>
  <c r="V851" i="44"/>
  <c r="U851" i="44"/>
  <c r="Q851" i="44"/>
  <c r="R851" i="44" s="1"/>
  <c r="P851" i="44"/>
  <c r="N851" i="44"/>
  <c r="M851" i="44"/>
  <c r="L851" i="44"/>
  <c r="K851" i="44"/>
  <c r="J851" i="44"/>
  <c r="Y850" i="44"/>
  <c r="X850" i="44"/>
  <c r="W850" i="44"/>
  <c r="V850" i="44"/>
  <c r="U850" i="44"/>
  <c r="Q850" i="44"/>
  <c r="R850" i="44" s="1"/>
  <c r="P850" i="44"/>
  <c r="N850" i="44"/>
  <c r="M850" i="44"/>
  <c r="L850" i="44"/>
  <c r="K850" i="44"/>
  <c r="J850" i="44"/>
  <c r="X849" i="44"/>
  <c r="W849" i="44"/>
  <c r="Y849" i="44" s="1"/>
  <c r="V849" i="44"/>
  <c r="U849" i="44"/>
  <c r="Q849" i="44"/>
  <c r="R849" i="44" s="1"/>
  <c r="P849" i="44"/>
  <c r="N849" i="44"/>
  <c r="M849" i="44"/>
  <c r="L849" i="44"/>
  <c r="K849" i="44"/>
  <c r="J849" i="44"/>
  <c r="Y848" i="44"/>
  <c r="X848" i="44"/>
  <c r="W848" i="44"/>
  <c r="V848" i="44"/>
  <c r="U848" i="44"/>
  <c r="Q848" i="44"/>
  <c r="R848" i="44" s="1"/>
  <c r="P848" i="44"/>
  <c r="N848" i="44"/>
  <c r="M848" i="44"/>
  <c r="L848" i="44"/>
  <c r="K848" i="44"/>
  <c r="J848" i="44"/>
  <c r="Y847" i="44"/>
  <c r="X847" i="44"/>
  <c r="W847" i="44"/>
  <c r="V847" i="44"/>
  <c r="U847" i="44"/>
  <c r="Q847" i="44"/>
  <c r="R847" i="44" s="1"/>
  <c r="P847" i="44"/>
  <c r="N847" i="44"/>
  <c r="M847" i="44"/>
  <c r="L847" i="44"/>
  <c r="K847" i="44"/>
  <c r="J847" i="44"/>
  <c r="Y846" i="44"/>
  <c r="X846" i="44"/>
  <c r="W846" i="44"/>
  <c r="V846" i="44"/>
  <c r="U846" i="44"/>
  <c r="Q846" i="44"/>
  <c r="R846" i="44" s="1"/>
  <c r="P846" i="44"/>
  <c r="N846" i="44"/>
  <c r="M846" i="44"/>
  <c r="L846" i="44"/>
  <c r="K846" i="44"/>
  <c r="J846" i="44"/>
  <c r="X845" i="44"/>
  <c r="W845" i="44"/>
  <c r="Y845" i="44" s="1"/>
  <c r="V845" i="44"/>
  <c r="U845" i="44"/>
  <c r="Q845" i="44"/>
  <c r="R845" i="44" s="1"/>
  <c r="P845" i="44"/>
  <c r="N845" i="44"/>
  <c r="M845" i="44"/>
  <c r="L845" i="44"/>
  <c r="K845" i="44"/>
  <c r="J845" i="44"/>
  <c r="Y844" i="44"/>
  <c r="X844" i="44"/>
  <c r="W844" i="44"/>
  <c r="V844" i="44"/>
  <c r="U844" i="44"/>
  <c r="Q844" i="44"/>
  <c r="R844" i="44" s="1"/>
  <c r="P844" i="44"/>
  <c r="N844" i="44"/>
  <c r="M844" i="44"/>
  <c r="L844" i="44"/>
  <c r="K844" i="44"/>
  <c r="J844" i="44"/>
  <c r="Y843" i="44"/>
  <c r="X843" i="44"/>
  <c r="W843" i="44"/>
  <c r="V843" i="44"/>
  <c r="U843" i="44"/>
  <c r="Q843" i="44"/>
  <c r="R843" i="44" s="1"/>
  <c r="P843" i="44"/>
  <c r="N843" i="44"/>
  <c r="M843" i="44"/>
  <c r="L843" i="44"/>
  <c r="K843" i="44"/>
  <c r="J843" i="44"/>
  <c r="Y842" i="44"/>
  <c r="X842" i="44"/>
  <c r="W842" i="44"/>
  <c r="V842" i="44"/>
  <c r="U842" i="44"/>
  <c r="Q842" i="44"/>
  <c r="R842" i="44" s="1"/>
  <c r="P842" i="44"/>
  <c r="N842" i="44"/>
  <c r="M842" i="44"/>
  <c r="L842" i="44"/>
  <c r="K842" i="44"/>
  <c r="J842" i="44"/>
  <c r="X841" i="44"/>
  <c r="W841" i="44"/>
  <c r="Y841" i="44" s="1"/>
  <c r="V841" i="44"/>
  <c r="U841" i="44"/>
  <c r="Q841" i="44"/>
  <c r="R841" i="44" s="1"/>
  <c r="P841" i="44"/>
  <c r="N841" i="44"/>
  <c r="M841" i="44"/>
  <c r="L841" i="44"/>
  <c r="K841" i="44"/>
  <c r="J841" i="44"/>
  <c r="Y840" i="44"/>
  <c r="X840" i="44"/>
  <c r="W840" i="44"/>
  <c r="V840" i="44"/>
  <c r="U840" i="44"/>
  <c r="Q840" i="44"/>
  <c r="R840" i="44" s="1"/>
  <c r="P840" i="44"/>
  <c r="N840" i="44"/>
  <c r="M840" i="44"/>
  <c r="L840" i="44"/>
  <c r="K840" i="44"/>
  <c r="J840" i="44"/>
  <c r="Y839" i="44"/>
  <c r="X839" i="44"/>
  <c r="W839" i="44"/>
  <c r="V839" i="44"/>
  <c r="U839" i="44"/>
  <c r="Q839" i="44"/>
  <c r="R839" i="44" s="1"/>
  <c r="P839" i="44"/>
  <c r="N839" i="44"/>
  <c r="M839" i="44"/>
  <c r="L839" i="44"/>
  <c r="K839" i="44"/>
  <c r="J839" i="44"/>
  <c r="Y838" i="44"/>
  <c r="X838" i="44"/>
  <c r="W838" i="44"/>
  <c r="V838" i="44"/>
  <c r="U838" i="44"/>
  <c r="Q838" i="44"/>
  <c r="R838" i="44" s="1"/>
  <c r="P838" i="44"/>
  <c r="N838" i="44"/>
  <c r="M838" i="44"/>
  <c r="L838" i="44"/>
  <c r="K838" i="44"/>
  <c r="J838" i="44"/>
  <c r="X837" i="44"/>
  <c r="W837" i="44"/>
  <c r="Y837" i="44" s="1"/>
  <c r="V837" i="44"/>
  <c r="U837" i="44"/>
  <c r="Q837" i="44"/>
  <c r="R837" i="44" s="1"/>
  <c r="P837" i="44"/>
  <c r="N837" i="44"/>
  <c r="M837" i="44"/>
  <c r="L837" i="44"/>
  <c r="K837" i="44"/>
  <c r="J837" i="44"/>
  <c r="Y836" i="44"/>
  <c r="X836" i="44"/>
  <c r="W836" i="44"/>
  <c r="V836" i="44"/>
  <c r="U836" i="44"/>
  <c r="Q836" i="44"/>
  <c r="R836" i="44" s="1"/>
  <c r="P836" i="44"/>
  <c r="N836" i="44"/>
  <c r="M836" i="44"/>
  <c r="L836" i="44"/>
  <c r="K836" i="44"/>
  <c r="J836" i="44"/>
  <c r="Y835" i="44"/>
  <c r="X835" i="44"/>
  <c r="W835" i="44"/>
  <c r="V835" i="44"/>
  <c r="U835" i="44"/>
  <c r="Q835" i="44"/>
  <c r="R835" i="44" s="1"/>
  <c r="P835" i="44"/>
  <c r="N835" i="44"/>
  <c r="M835" i="44"/>
  <c r="L835" i="44"/>
  <c r="K835" i="44"/>
  <c r="J835" i="44"/>
  <c r="Y834" i="44"/>
  <c r="X834" i="44"/>
  <c r="W834" i="44"/>
  <c r="V834" i="44"/>
  <c r="U834" i="44"/>
  <c r="Q834" i="44"/>
  <c r="R834" i="44" s="1"/>
  <c r="P834" i="44"/>
  <c r="N834" i="44"/>
  <c r="M834" i="44"/>
  <c r="L834" i="44"/>
  <c r="K834" i="44"/>
  <c r="J834" i="44"/>
  <c r="X833" i="44"/>
  <c r="W833" i="44"/>
  <c r="Y833" i="44" s="1"/>
  <c r="V833" i="44"/>
  <c r="U833" i="44"/>
  <c r="Q833" i="44"/>
  <c r="R833" i="44" s="1"/>
  <c r="P833" i="44"/>
  <c r="N833" i="44"/>
  <c r="M833" i="44"/>
  <c r="L833" i="44"/>
  <c r="K833" i="44"/>
  <c r="J833" i="44"/>
  <c r="Y832" i="44"/>
  <c r="X832" i="44"/>
  <c r="W832" i="44"/>
  <c r="V832" i="44"/>
  <c r="U832" i="44"/>
  <c r="Q832" i="44"/>
  <c r="R832" i="44" s="1"/>
  <c r="P832" i="44"/>
  <c r="N832" i="44"/>
  <c r="M832" i="44"/>
  <c r="L832" i="44"/>
  <c r="K832" i="44"/>
  <c r="J832" i="44"/>
  <c r="Y831" i="44"/>
  <c r="X831" i="44"/>
  <c r="W831" i="44"/>
  <c r="V831" i="44"/>
  <c r="U831" i="44"/>
  <c r="S831" i="44"/>
  <c r="T831" i="44" s="1"/>
  <c r="Q831" i="44"/>
  <c r="R831" i="44" s="1"/>
  <c r="P831" i="44"/>
  <c r="N831" i="44"/>
  <c r="M831" i="44"/>
  <c r="L831" i="44"/>
  <c r="K831" i="44"/>
  <c r="J831" i="44"/>
  <c r="X830" i="44"/>
  <c r="W830" i="44"/>
  <c r="V830" i="44"/>
  <c r="Y830" i="44" s="1"/>
  <c r="U830" i="44"/>
  <c r="Q830" i="44"/>
  <c r="R830" i="44" s="1"/>
  <c r="P830" i="44"/>
  <c r="N830" i="44"/>
  <c r="M830" i="44"/>
  <c r="L830" i="44"/>
  <c r="K830" i="44"/>
  <c r="J830" i="44"/>
  <c r="Y829" i="44"/>
  <c r="X829" i="44"/>
  <c r="W829" i="44"/>
  <c r="V829" i="44"/>
  <c r="U829" i="44"/>
  <c r="S829" i="44"/>
  <c r="Q829" i="44"/>
  <c r="R829" i="44" s="1"/>
  <c r="T829" i="44" s="1"/>
  <c r="P829" i="44"/>
  <c r="N829" i="44"/>
  <c r="M829" i="44"/>
  <c r="L829" i="44"/>
  <c r="K829" i="44"/>
  <c r="J829" i="44"/>
  <c r="X828" i="44"/>
  <c r="W828" i="44"/>
  <c r="V828" i="44"/>
  <c r="Y828" i="44" s="1"/>
  <c r="U828" i="44"/>
  <c r="Q828" i="44"/>
  <c r="R828" i="44" s="1"/>
  <c r="S828" i="44" s="1"/>
  <c r="T828" i="44" s="1"/>
  <c r="P828" i="44"/>
  <c r="N828" i="44"/>
  <c r="M828" i="44"/>
  <c r="L828" i="44"/>
  <c r="K828" i="44"/>
  <c r="J828" i="44"/>
  <c r="X827" i="44"/>
  <c r="W827" i="44"/>
  <c r="Y827" i="44" s="1"/>
  <c r="V827" i="44"/>
  <c r="U827" i="44"/>
  <c r="S827" i="44"/>
  <c r="T827" i="44" s="1"/>
  <c r="Q827" i="44"/>
  <c r="R827" i="44" s="1"/>
  <c r="P827" i="44"/>
  <c r="N827" i="44"/>
  <c r="M827" i="44"/>
  <c r="L827" i="44"/>
  <c r="K827" i="44"/>
  <c r="J827" i="44"/>
  <c r="X826" i="44"/>
  <c r="W826" i="44"/>
  <c r="V826" i="44"/>
  <c r="Y826" i="44" s="1"/>
  <c r="U826" i="44"/>
  <c r="Q826" i="44"/>
  <c r="R826" i="44" s="1"/>
  <c r="S826" i="44" s="1"/>
  <c r="T826" i="44" s="1"/>
  <c r="P826" i="44"/>
  <c r="N826" i="44"/>
  <c r="M826" i="44"/>
  <c r="L826" i="44"/>
  <c r="K826" i="44"/>
  <c r="J826" i="44"/>
  <c r="Y825" i="44"/>
  <c r="X825" i="44"/>
  <c r="W825" i="44"/>
  <c r="V825" i="44"/>
  <c r="U825" i="44"/>
  <c r="S825" i="44"/>
  <c r="Q825" i="44"/>
  <c r="R825" i="44" s="1"/>
  <c r="T825" i="44" s="1"/>
  <c r="P825" i="44"/>
  <c r="N825" i="44"/>
  <c r="M825" i="44"/>
  <c r="L825" i="44"/>
  <c r="K825" i="44"/>
  <c r="J825" i="44"/>
  <c r="X824" i="44"/>
  <c r="W824" i="44"/>
  <c r="V824" i="44"/>
  <c r="Y824" i="44" s="1"/>
  <c r="U824" i="44"/>
  <c r="T824" i="44"/>
  <c r="Q824" i="44"/>
  <c r="R824" i="44" s="1"/>
  <c r="S824" i="44" s="1"/>
  <c r="P824" i="44"/>
  <c r="N824" i="44"/>
  <c r="M824" i="44"/>
  <c r="L824" i="44"/>
  <c r="K824" i="44"/>
  <c r="J824" i="44"/>
  <c r="Y823" i="44"/>
  <c r="X823" i="44"/>
  <c r="W823" i="44"/>
  <c r="V823" i="44"/>
  <c r="U823" i="44"/>
  <c r="S823" i="44"/>
  <c r="T823" i="44" s="1"/>
  <c r="Q823" i="44"/>
  <c r="R823" i="44" s="1"/>
  <c r="P823" i="44"/>
  <c r="N823" i="44"/>
  <c r="M823" i="44"/>
  <c r="L823" i="44"/>
  <c r="K823" i="44"/>
  <c r="J823" i="44"/>
  <c r="X822" i="44"/>
  <c r="W822" i="44"/>
  <c r="V822" i="44"/>
  <c r="U822" i="44"/>
  <c r="Q822" i="44"/>
  <c r="R822" i="44" s="1"/>
  <c r="P822" i="44"/>
  <c r="N822" i="44"/>
  <c r="M822" i="44"/>
  <c r="L822" i="44"/>
  <c r="K822" i="44"/>
  <c r="J822" i="44"/>
  <c r="Y821" i="44"/>
  <c r="X821" i="44"/>
  <c r="W821" i="44"/>
  <c r="V821" i="44"/>
  <c r="U821" i="44"/>
  <c r="S821" i="44"/>
  <c r="Q821" i="44"/>
  <c r="R821" i="44" s="1"/>
  <c r="T821" i="44" s="1"/>
  <c r="P821" i="44"/>
  <c r="N821" i="44"/>
  <c r="M821" i="44"/>
  <c r="L821" i="44"/>
  <c r="K821" i="44"/>
  <c r="J821" i="44"/>
  <c r="X820" i="44"/>
  <c r="W820" i="44"/>
  <c r="V820" i="44"/>
  <c r="Y820" i="44" s="1"/>
  <c r="U820" i="44"/>
  <c r="Q820" i="44"/>
  <c r="R820" i="44" s="1"/>
  <c r="S820" i="44" s="1"/>
  <c r="T820" i="44" s="1"/>
  <c r="P820" i="44"/>
  <c r="N820" i="44"/>
  <c r="M820" i="44"/>
  <c r="L820" i="44"/>
  <c r="K820" i="44"/>
  <c r="J820" i="44"/>
  <c r="X819" i="44"/>
  <c r="W819" i="44"/>
  <c r="Y819" i="44" s="1"/>
  <c r="V819" i="44"/>
  <c r="U819" i="44"/>
  <c r="S819" i="44"/>
  <c r="T819" i="44" s="1"/>
  <c r="Q819" i="44"/>
  <c r="R819" i="44" s="1"/>
  <c r="P819" i="44"/>
  <c r="N819" i="44"/>
  <c r="M819" i="44"/>
  <c r="L819" i="44"/>
  <c r="K819" i="44"/>
  <c r="J819" i="44"/>
  <c r="X818" i="44"/>
  <c r="W818" i="44"/>
  <c r="V818" i="44"/>
  <c r="Y818" i="44" s="1"/>
  <c r="U818" i="44"/>
  <c r="T818" i="44"/>
  <c r="Q818" i="44"/>
  <c r="R818" i="44" s="1"/>
  <c r="S818" i="44" s="1"/>
  <c r="P818" i="44"/>
  <c r="N818" i="44"/>
  <c r="M818" i="44"/>
  <c r="L818" i="44"/>
  <c r="K818" i="44"/>
  <c r="J818" i="44"/>
  <c r="Y817" i="44"/>
  <c r="X817" i="44"/>
  <c r="W817" i="44"/>
  <c r="V817" i="44"/>
  <c r="U817" i="44"/>
  <c r="S817" i="44"/>
  <c r="Q817" i="44"/>
  <c r="R817" i="44" s="1"/>
  <c r="T817" i="44" s="1"/>
  <c r="P817" i="44"/>
  <c r="N817" i="44"/>
  <c r="M817" i="44"/>
  <c r="L817" i="44"/>
  <c r="K817" i="44"/>
  <c r="J817" i="44"/>
  <c r="X816" i="44"/>
  <c r="W816" i="44"/>
  <c r="V816" i="44"/>
  <c r="Y816" i="44" s="1"/>
  <c r="U816" i="44"/>
  <c r="Q816" i="44"/>
  <c r="R816" i="44" s="1"/>
  <c r="S816" i="44" s="1"/>
  <c r="P816" i="44"/>
  <c r="N816" i="44"/>
  <c r="M816" i="44"/>
  <c r="L816" i="44"/>
  <c r="K816" i="44"/>
  <c r="J816" i="44"/>
  <c r="Y815" i="44"/>
  <c r="X815" i="44"/>
  <c r="W815" i="44"/>
  <c r="V815" i="44"/>
  <c r="U815" i="44"/>
  <c r="S815" i="44"/>
  <c r="T815" i="44" s="1"/>
  <c r="Q815" i="44"/>
  <c r="R815" i="44" s="1"/>
  <c r="P815" i="44"/>
  <c r="N815" i="44"/>
  <c r="M815" i="44"/>
  <c r="L815" i="44"/>
  <c r="K815" i="44"/>
  <c r="J815" i="44"/>
  <c r="X814" i="44"/>
  <c r="W814" i="44"/>
  <c r="V814" i="44"/>
  <c r="Y814" i="44" s="1"/>
  <c r="U814" i="44"/>
  <c r="Q814" i="44"/>
  <c r="R814" i="44" s="1"/>
  <c r="P814" i="44"/>
  <c r="N814" i="44"/>
  <c r="M814" i="44"/>
  <c r="L814" i="44"/>
  <c r="K814" i="44"/>
  <c r="J814" i="44"/>
  <c r="X813" i="44"/>
  <c r="W813" i="44"/>
  <c r="Y813" i="44" s="1"/>
  <c r="V813" i="44"/>
  <c r="U813" i="44"/>
  <c r="S813" i="44"/>
  <c r="Q813" i="44"/>
  <c r="R813" i="44" s="1"/>
  <c r="T813" i="44" s="1"/>
  <c r="P813" i="44"/>
  <c r="N813" i="44"/>
  <c r="M813" i="44"/>
  <c r="L813" i="44"/>
  <c r="K813" i="44"/>
  <c r="J813" i="44"/>
  <c r="X812" i="44"/>
  <c r="W812" i="44"/>
  <c r="V812" i="44"/>
  <c r="U812" i="44"/>
  <c r="Q812" i="44"/>
  <c r="R812" i="44" s="1"/>
  <c r="S812" i="44" s="1"/>
  <c r="T812" i="44" s="1"/>
  <c r="P812" i="44"/>
  <c r="N812" i="44"/>
  <c r="M812" i="44"/>
  <c r="L812" i="44"/>
  <c r="K812" i="44"/>
  <c r="J812" i="44"/>
  <c r="X811" i="44"/>
  <c r="W811" i="44"/>
  <c r="Y811" i="44" s="1"/>
  <c r="V811" i="44"/>
  <c r="U811" i="44"/>
  <c r="S811" i="44"/>
  <c r="T811" i="44" s="1"/>
  <c r="Q811" i="44"/>
  <c r="R811" i="44" s="1"/>
  <c r="P811" i="44"/>
  <c r="N811" i="44"/>
  <c r="M811" i="44"/>
  <c r="L811" i="44"/>
  <c r="K811" i="44"/>
  <c r="J811" i="44"/>
  <c r="X810" i="44"/>
  <c r="W810" i="44"/>
  <c r="V810" i="44"/>
  <c r="Y810" i="44" s="1"/>
  <c r="U810" i="44"/>
  <c r="Q810" i="44"/>
  <c r="R810" i="44" s="1"/>
  <c r="S810" i="44" s="1"/>
  <c r="T810" i="44" s="1"/>
  <c r="P810" i="44"/>
  <c r="N810" i="44"/>
  <c r="M810" i="44"/>
  <c r="L810" i="44"/>
  <c r="K810" i="44"/>
  <c r="J810" i="44"/>
  <c r="Y809" i="44"/>
  <c r="X809" i="44"/>
  <c r="W809" i="44"/>
  <c r="V809" i="44"/>
  <c r="U809" i="44"/>
  <c r="S809" i="44"/>
  <c r="Q809" i="44"/>
  <c r="R809" i="44" s="1"/>
  <c r="P809" i="44"/>
  <c r="N809" i="44"/>
  <c r="M809" i="44"/>
  <c r="L809" i="44"/>
  <c r="K809" i="44"/>
  <c r="J809" i="44"/>
  <c r="X808" i="44"/>
  <c r="W808" i="44"/>
  <c r="V808" i="44"/>
  <c r="Y808" i="44" s="1"/>
  <c r="U808" i="44"/>
  <c r="T808" i="44"/>
  <c r="Q808" i="44"/>
  <c r="R808" i="44" s="1"/>
  <c r="S808" i="44" s="1"/>
  <c r="P808" i="44"/>
  <c r="N808" i="44"/>
  <c r="M808" i="44"/>
  <c r="L808" i="44"/>
  <c r="K808" i="44"/>
  <c r="J808" i="44"/>
  <c r="Y807" i="44"/>
  <c r="X807" i="44"/>
  <c r="W807" i="44"/>
  <c r="V807" i="44"/>
  <c r="U807" i="44"/>
  <c r="S807" i="44"/>
  <c r="T807" i="44" s="1"/>
  <c r="Q807" i="44"/>
  <c r="R807" i="44" s="1"/>
  <c r="P807" i="44"/>
  <c r="N807" i="44"/>
  <c r="M807" i="44"/>
  <c r="L807" i="44"/>
  <c r="K807" i="44"/>
  <c r="J807" i="44"/>
  <c r="X806" i="44"/>
  <c r="W806" i="44"/>
  <c r="V806" i="44"/>
  <c r="U806" i="44"/>
  <c r="Q806" i="44"/>
  <c r="R806" i="44" s="1"/>
  <c r="P806" i="44"/>
  <c r="N806" i="44"/>
  <c r="M806" i="44"/>
  <c r="L806" i="44"/>
  <c r="K806" i="44"/>
  <c r="J806" i="44"/>
  <c r="X805" i="44"/>
  <c r="W805" i="44"/>
  <c r="Y805" i="44" s="1"/>
  <c r="V805" i="44"/>
  <c r="U805" i="44"/>
  <c r="S805" i="44"/>
  <c r="Q805" i="44"/>
  <c r="R805" i="44" s="1"/>
  <c r="T805" i="44" s="1"/>
  <c r="P805" i="44"/>
  <c r="N805" i="44"/>
  <c r="M805" i="44"/>
  <c r="L805" i="44"/>
  <c r="K805" i="44"/>
  <c r="J805" i="44"/>
  <c r="X804" i="44"/>
  <c r="W804" i="44"/>
  <c r="V804" i="44"/>
  <c r="Y804" i="44" s="1"/>
  <c r="U804" i="44"/>
  <c r="Q804" i="44"/>
  <c r="R804" i="44" s="1"/>
  <c r="S804" i="44" s="1"/>
  <c r="T804" i="44" s="1"/>
  <c r="P804" i="44"/>
  <c r="N804" i="44"/>
  <c r="M804" i="44"/>
  <c r="L804" i="44"/>
  <c r="K804" i="44"/>
  <c r="J804" i="44"/>
  <c r="X803" i="44"/>
  <c r="W803" i="44"/>
  <c r="Y803" i="44" s="1"/>
  <c r="V803" i="44"/>
  <c r="U803" i="44"/>
  <c r="S803" i="44"/>
  <c r="T803" i="44" s="1"/>
  <c r="Q803" i="44"/>
  <c r="R803" i="44" s="1"/>
  <c r="P803" i="44"/>
  <c r="N803" i="44"/>
  <c r="M803" i="44"/>
  <c r="L803" i="44"/>
  <c r="K803" i="44"/>
  <c r="J803" i="44"/>
  <c r="X802" i="44"/>
  <c r="W802" i="44"/>
  <c r="V802" i="44"/>
  <c r="Y802" i="44" s="1"/>
  <c r="U802" i="44"/>
  <c r="Q802" i="44"/>
  <c r="R802" i="44" s="1"/>
  <c r="S802" i="44" s="1"/>
  <c r="T802" i="44" s="1"/>
  <c r="P802" i="44"/>
  <c r="N802" i="44"/>
  <c r="M802" i="44"/>
  <c r="L802" i="44"/>
  <c r="K802" i="44"/>
  <c r="J802" i="44"/>
  <c r="Y801" i="44"/>
  <c r="X801" i="44"/>
  <c r="W801" i="44"/>
  <c r="V801" i="44"/>
  <c r="U801" i="44"/>
  <c r="S801" i="44"/>
  <c r="Q801" i="44"/>
  <c r="R801" i="44" s="1"/>
  <c r="T801" i="44" s="1"/>
  <c r="P801" i="44"/>
  <c r="N801" i="44"/>
  <c r="M801" i="44"/>
  <c r="L801" i="44"/>
  <c r="K801" i="44"/>
  <c r="J801" i="44"/>
  <c r="X800" i="44"/>
  <c r="W800" i="44"/>
  <c r="V800" i="44"/>
  <c r="Y800" i="44" s="1"/>
  <c r="U800" i="44"/>
  <c r="Q800" i="44"/>
  <c r="R800" i="44" s="1"/>
  <c r="S800" i="44" s="1"/>
  <c r="P800" i="44"/>
  <c r="N800" i="44"/>
  <c r="M800" i="44"/>
  <c r="L800" i="44"/>
  <c r="K800" i="44"/>
  <c r="J800" i="44"/>
  <c r="Y799" i="44"/>
  <c r="X799" i="44"/>
  <c r="W799" i="44"/>
  <c r="V799" i="44"/>
  <c r="U799" i="44"/>
  <c r="S799" i="44"/>
  <c r="T799" i="44" s="1"/>
  <c r="Q799" i="44"/>
  <c r="R799" i="44" s="1"/>
  <c r="P799" i="44"/>
  <c r="N799" i="44"/>
  <c r="M799" i="44"/>
  <c r="L799" i="44"/>
  <c r="K799" i="44"/>
  <c r="J799" i="44"/>
  <c r="X798" i="44"/>
  <c r="W798" i="44"/>
  <c r="V798" i="44"/>
  <c r="U798" i="44"/>
  <c r="Q798" i="44"/>
  <c r="R798" i="44" s="1"/>
  <c r="P798" i="44"/>
  <c r="N798" i="44"/>
  <c r="M798" i="44"/>
  <c r="L798" i="44"/>
  <c r="K798" i="44"/>
  <c r="J798" i="44"/>
  <c r="Y797" i="44"/>
  <c r="X797" i="44"/>
  <c r="W797" i="44"/>
  <c r="V797" i="44"/>
  <c r="U797" i="44"/>
  <c r="S797" i="44"/>
  <c r="Q797" i="44"/>
  <c r="R797" i="44" s="1"/>
  <c r="T797" i="44" s="1"/>
  <c r="P797" i="44"/>
  <c r="N797" i="44"/>
  <c r="M797" i="44"/>
  <c r="L797" i="44"/>
  <c r="K797" i="44"/>
  <c r="J797" i="44"/>
  <c r="X796" i="44"/>
  <c r="W796" i="44"/>
  <c r="V796" i="44"/>
  <c r="Y796" i="44" s="1"/>
  <c r="U796" i="44"/>
  <c r="Q796" i="44"/>
  <c r="R796" i="44" s="1"/>
  <c r="S796" i="44" s="1"/>
  <c r="T796" i="44" s="1"/>
  <c r="P796" i="44"/>
  <c r="N796" i="44"/>
  <c r="M796" i="44"/>
  <c r="L796" i="44"/>
  <c r="K796" i="44"/>
  <c r="J796" i="44"/>
  <c r="X795" i="44"/>
  <c r="W795" i="44"/>
  <c r="Y795" i="44" s="1"/>
  <c r="V795" i="44"/>
  <c r="U795" i="44"/>
  <c r="S795" i="44"/>
  <c r="T795" i="44" s="1"/>
  <c r="Q795" i="44"/>
  <c r="R795" i="44" s="1"/>
  <c r="P795" i="44"/>
  <c r="N795" i="44"/>
  <c r="M795" i="44"/>
  <c r="L795" i="44"/>
  <c r="K795" i="44"/>
  <c r="J795" i="44"/>
  <c r="X794" i="44"/>
  <c r="W794" i="44"/>
  <c r="V794" i="44"/>
  <c r="Y794" i="44" s="1"/>
  <c r="U794" i="44"/>
  <c r="Q794" i="44"/>
  <c r="R794" i="44" s="1"/>
  <c r="S794" i="44" s="1"/>
  <c r="T794" i="44" s="1"/>
  <c r="P794" i="44"/>
  <c r="N794" i="44"/>
  <c r="M794" i="44"/>
  <c r="L794" i="44"/>
  <c r="K794" i="44"/>
  <c r="J794" i="44"/>
  <c r="Y793" i="44"/>
  <c r="X793" i="44"/>
  <c r="W793" i="44"/>
  <c r="V793" i="44"/>
  <c r="U793" i="44"/>
  <c r="S793" i="44"/>
  <c r="Q793" i="44"/>
  <c r="R793" i="44" s="1"/>
  <c r="T793" i="44" s="1"/>
  <c r="P793" i="44"/>
  <c r="N793" i="44"/>
  <c r="M793" i="44"/>
  <c r="L793" i="44"/>
  <c r="K793" i="44"/>
  <c r="J793" i="44"/>
  <c r="X792" i="44"/>
  <c r="W792" i="44"/>
  <c r="V792" i="44"/>
  <c r="Y792" i="44" s="1"/>
  <c r="U792" i="44"/>
  <c r="T792" i="44"/>
  <c r="Q792" i="44"/>
  <c r="R792" i="44" s="1"/>
  <c r="S792" i="44" s="1"/>
  <c r="P792" i="44"/>
  <c r="N792" i="44"/>
  <c r="M792" i="44"/>
  <c r="L792" i="44"/>
  <c r="K792" i="44"/>
  <c r="J792" i="44"/>
  <c r="Y791" i="44"/>
  <c r="X791" i="44"/>
  <c r="W791" i="44"/>
  <c r="V791" i="44"/>
  <c r="U791" i="44"/>
  <c r="S791" i="44"/>
  <c r="T791" i="44" s="1"/>
  <c r="Q791" i="44"/>
  <c r="R791" i="44" s="1"/>
  <c r="P791" i="44"/>
  <c r="N791" i="44"/>
  <c r="M791" i="44"/>
  <c r="L791" i="44"/>
  <c r="K791" i="44"/>
  <c r="J791" i="44"/>
  <c r="X790" i="44"/>
  <c r="W790" i="44"/>
  <c r="V790" i="44"/>
  <c r="U790" i="44"/>
  <c r="Q790" i="44"/>
  <c r="R790" i="44" s="1"/>
  <c r="P790" i="44"/>
  <c r="N790" i="44"/>
  <c r="M790" i="44"/>
  <c r="L790" i="44"/>
  <c r="K790" i="44"/>
  <c r="J790" i="44"/>
  <c r="X789" i="44"/>
  <c r="W789" i="44"/>
  <c r="Y789" i="44" s="1"/>
  <c r="V789" i="44"/>
  <c r="U789" i="44"/>
  <c r="S789" i="44"/>
  <c r="T789" i="44" s="1"/>
  <c r="Q789" i="44"/>
  <c r="R789" i="44" s="1"/>
  <c r="P789" i="44"/>
  <c r="N789" i="44"/>
  <c r="M789" i="44"/>
  <c r="L789" i="44"/>
  <c r="K789" i="44"/>
  <c r="J789" i="44"/>
  <c r="X788" i="44"/>
  <c r="W788" i="44"/>
  <c r="V788" i="44"/>
  <c r="U788" i="44"/>
  <c r="R788" i="44"/>
  <c r="S788" i="44" s="1"/>
  <c r="T788" i="44" s="1"/>
  <c r="Q788" i="44"/>
  <c r="P788" i="44"/>
  <c r="N788" i="44"/>
  <c r="M788" i="44"/>
  <c r="L788" i="44"/>
  <c r="K788" i="44"/>
  <c r="J788" i="44"/>
  <c r="X787" i="44"/>
  <c r="W787" i="44"/>
  <c r="V787" i="44"/>
  <c r="U787" i="44"/>
  <c r="R787" i="44"/>
  <c r="S787" i="44" s="1"/>
  <c r="T787" i="44" s="1"/>
  <c r="Q787" i="44"/>
  <c r="P787" i="44"/>
  <c r="N787" i="44"/>
  <c r="M787" i="44"/>
  <c r="L787" i="44"/>
  <c r="K787" i="44"/>
  <c r="J787" i="44"/>
  <c r="X786" i="44"/>
  <c r="W786" i="44"/>
  <c r="V786" i="44"/>
  <c r="U786" i="44"/>
  <c r="R786" i="44"/>
  <c r="S786" i="44" s="1"/>
  <c r="T786" i="44" s="1"/>
  <c r="Q786" i="44"/>
  <c r="P786" i="44"/>
  <c r="N786" i="44"/>
  <c r="M786" i="44"/>
  <c r="L786" i="44"/>
  <c r="K786" i="44"/>
  <c r="J786" i="44"/>
  <c r="X785" i="44"/>
  <c r="W785" i="44"/>
  <c r="V785" i="44"/>
  <c r="U785" i="44"/>
  <c r="R785" i="44"/>
  <c r="Q785" i="44"/>
  <c r="P785" i="44"/>
  <c r="N785" i="44"/>
  <c r="M785" i="44"/>
  <c r="L785" i="44"/>
  <c r="K785" i="44"/>
  <c r="J785" i="44"/>
  <c r="X784" i="44"/>
  <c r="W784" i="44"/>
  <c r="V784" i="44"/>
  <c r="U784" i="44"/>
  <c r="R784" i="44"/>
  <c r="Q784" i="44"/>
  <c r="P784" i="44"/>
  <c r="N784" i="44"/>
  <c r="M784" i="44"/>
  <c r="L784" i="44"/>
  <c r="K784" i="44"/>
  <c r="J784" i="44"/>
  <c r="X783" i="44"/>
  <c r="W783" i="44"/>
  <c r="V783" i="44"/>
  <c r="U783" i="44"/>
  <c r="R783" i="44"/>
  <c r="Q783" i="44"/>
  <c r="P783" i="44"/>
  <c r="N783" i="44"/>
  <c r="M783" i="44"/>
  <c r="L783" i="44"/>
  <c r="K783" i="44"/>
  <c r="J783" i="44"/>
  <c r="X782" i="44"/>
  <c r="W782" i="44"/>
  <c r="V782" i="44"/>
  <c r="U782" i="44"/>
  <c r="R782" i="44"/>
  <c r="Q782" i="44"/>
  <c r="P782" i="44"/>
  <c r="N782" i="44"/>
  <c r="M782" i="44"/>
  <c r="L782" i="44"/>
  <c r="K782" i="44"/>
  <c r="J782" i="44"/>
  <c r="X781" i="44"/>
  <c r="W781" i="44"/>
  <c r="V781" i="44"/>
  <c r="U781" i="44"/>
  <c r="R781" i="44"/>
  <c r="Q781" i="44"/>
  <c r="P781" i="44"/>
  <c r="N781" i="44"/>
  <c r="M781" i="44"/>
  <c r="L781" i="44"/>
  <c r="K781" i="44"/>
  <c r="J781" i="44"/>
  <c r="X780" i="44"/>
  <c r="W780" i="44"/>
  <c r="V780" i="44"/>
  <c r="U780" i="44"/>
  <c r="R780" i="44"/>
  <c r="Q780" i="44"/>
  <c r="P780" i="44"/>
  <c r="N780" i="44"/>
  <c r="M780" i="44"/>
  <c r="L780" i="44"/>
  <c r="K780" i="44"/>
  <c r="J780" i="44"/>
  <c r="X779" i="44"/>
  <c r="W779" i="44"/>
  <c r="V779" i="44"/>
  <c r="U779" i="44"/>
  <c r="R779" i="44"/>
  <c r="Q779" i="44"/>
  <c r="P779" i="44"/>
  <c r="N779" i="44"/>
  <c r="M779" i="44"/>
  <c r="L779" i="44"/>
  <c r="K779" i="44"/>
  <c r="J779" i="44"/>
  <c r="X778" i="44"/>
  <c r="W778" i="44"/>
  <c r="V778" i="44"/>
  <c r="U778" i="44"/>
  <c r="R778" i="44"/>
  <c r="Q778" i="44"/>
  <c r="P778" i="44"/>
  <c r="N778" i="44"/>
  <c r="M778" i="44"/>
  <c r="L778" i="44"/>
  <c r="K778" i="44"/>
  <c r="J778" i="44"/>
  <c r="X777" i="44"/>
  <c r="W777" i="44"/>
  <c r="V777" i="44"/>
  <c r="U777" i="44"/>
  <c r="R777" i="44"/>
  <c r="Q777" i="44"/>
  <c r="P777" i="44"/>
  <c r="N777" i="44"/>
  <c r="M777" i="44"/>
  <c r="L777" i="44"/>
  <c r="K777" i="44"/>
  <c r="J777" i="44"/>
  <c r="X776" i="44"/>
  <c r="W776" i="44"/>
  <c r="V776" i="44"/>
  <c r="U776" i="44"/>
  <c r="R776" i="44"/>
  <c r="Q776" i="44"/>
  <c r="P776" i="44"/>
  <c r="N776" i="44"/>
  <c r="M776" i="44"/>
  <c r="L776" i="44"/>
  <c r="K776" i="44"/>
  <c r="J776" i="44"/>
  <c r="X775" i="44"/>
  <c r="W775" i="44"/>
  <c r="V775" i="44"/>
  <c r="U775" i="44"/>
  <c r="R775" i="44"/>
  <c r="Q775" i="44"/>
  <c r="P775" i="44"/>
  <c r="N775" i="44"/>
  <c r="M775" i="44"/>
  <c r="L775" i="44"/>
  <c r="K775" i="44"/>
  <c r="J775" i="44"/>
  <c r="X774" i="44"/>
  <c r="W774" i="44"/>
  <c r="V774" i="44"/>
  <c r="U774" i="44"/>
  <c r="R774" i="44"/>
  <c r="Q774" i="44"/>
  <c r="P774" i="44"/>
  <c r="N774" i="44"/>
  <c r="M774" i="44"/>
  <c r="L774" i="44"/>
  <c r="K774" i="44"/>
  <c r="J774" i="44"/>
  <c r="X773" i="44"/>
  <c r="W773" i="44"/>
  <c r="V773" i="44"/>
  <c r="U773" i="44"/>
  <c r="R773" i="44"/>
  <c r="Q773" i="44"/>
  <c r="P773" i="44"/>
  <c r="N773" i="44"/>
  <c r="M773" i="44"/>
  <c r="L773" i="44"/>
  <c r="K773" i="44"/>
  <c r="J773" i="44"/>
  <c r="X772" i="44"/>
  <c r="W772" i="44"/>
  <c r="V772" i="44"/>
  <c r="U772" i="44"/>
  <c r="R772" i="44"/>
  <c r="Q772" i="44"/>
  <c r="P772" i="44"/>
  <c r="N772" i="44"/>
  <c r="M772" i="44"/>
  <c r="L772" i="44"/>
  <c r="K772" i="44"/>
  <c r="J772" i="44"/>
  <c r="X771" i="44"/>
  <c r="W771" i="44"/>
  <c r="V771" i="44"/>
  <c r="U771" i="44"/>
  <c r="R771" i="44"/>
  <c r="Q771" i="44"/>
  <c r="P771" i="44"/>
  <c r="N771" i="44"/>
  <c r="M771" i="44"/>
  <c r="L771" i="44"/>
  <c r="K771" i="44"/>
  <c r="J771" i="44"/>
  <c r="X770" i="44"/>
  <c r="W770" i="44"/>
  <c r="V770" i="44"/>
  <c r="U770" i="44"/>
  <c r="R770" i="44"/>
  <c r="Q770" i="44"/>
  <c r="P770" i="44"/>
  <c r="N770" i="44"/>
  <c r="M770" i="44"/>
  <c r="L770" i="44"/>
  <c r="K770" i="44"/>
  <c r="J770" i="44"/>
  <c r="X769" i="44"/>
  <c r="W769" i="44"/>
  <c r="V769" i="44"/>
  <c r="U769" i="44"/>
  <c r="R769" i="44"/>
  <c r="Q769" i="44"/>
  <c r="P769" i="44"/>
  <c r="N769" i="44"/>
  <c r="M769" i="44"/>
  <c r="L769" i="44"/>
  <c r="K769" i="44"/>
  <c r="J769" i="44"/>
  <c r="X768" i="44"/>
  <c r="W768" i="44"/>
  <c r="V768" i="44"/>
  <c r="U768" i="44"/>
  <c r="R768" i="44"/>
  <c r="Q768" i="44"/>
  <c r="P768" i="44"/>
  <c r="N768" i="44"/>
  <c r="M768" i="44"/>
  <c r="L768" i="44"/>
  <c r="K768" i="44"/>
  <c r="J768" i="44"/>
  <c r="X767" i="44"/>
  <c r="W767" i="44"/>
  <c r="V767" i="44"/>
  <c r="U767" i="44"/>
  <c r="R767" i="44"/>
  <c r="Q767" i="44"/>
  <c r="P767" i="44"/>
  <c r="N767" i="44"/>
  <c r="M767" i="44"/>
  <c r="L767" i="44"/>
  <c r="K767" i="44"/>
  <c r="J767" i="44"/>
  <c r="X766" i="44"/>
  <c r="W766" i="44"/>
  <c r="V766" i="44"/>
  <c r="U766" i="44"/>
  <c r="R766" i="44"/>
  <c r="Q766" i="44"/>
  <c r="P766" i="44"/>
  <c r="N766" i="44"/>
  <c r="M766" i="44"/>
  <c r="L766" i="44"/>
  <c r="K766" i="44"/>
  <c r="J766" i="44"/>
  <c r="X765" i="44"/>
  <c r="W765" i="44"/>
  <c r="V765" i="44"/>
  <c r="U765" i="44"/>
  <c r="R765" i="44"/>
  <c r="Q765" i="44"/>
  <c r="P765" i="44"/>
  <c r="N765" i="44"/>
  <c r="M765" i="44"/>
  <c r="L765" i="44"/>
  <c r="K765" i="44"/>
  <c r="J765" i="44"/>
  <c r="X764" i="44"/>
  <c r="W764" i="44"/>
  <c r="V764" i="44"/>
  <c r="U764" i="44"/>
  <c r="R764" i="44"/>
  <c r="Q764" i="44"/>
  <c r="P764" i="44"/>
  <c r="N764" i="44"/>
  <c r="M764" i="44"/>
  <c r="L764" i="44"/>
  <c r="K764" i="44"/>
  <c r="J764" i="44"/>
  <c r="X763" i="44"/>
  <c r="W763" i="44"/>
  <c r="V763" i="44"/>
  <c r="U763" i="44"/>
  <c r="R763" i="44"/>
  <c r="Q763" i="44"/>
  <c r="P763" i="44"/>
  <c r="N763" i="44"/>
  <c r="M763" i="44"/>
  <c r="L763" i="44"/>
  <c r="K763" i="44"/>
  <c r="J763" i="44"/>
  <c r="X762" i="44"/>
  <c r="W762" i="44"/>
  <c r="V762" i="44"/>
  <c r="U762" i="44"/>
  <c r="R762" i="44"/>
  <c r="Q762" i="44"/>
  <c r="P762" i="44"/>
  <c r="N762" i="44"/>
  <c r="M762" i="44"/>
  <c r="L762" i="44"/>
  <c r="K762" i="44"/>
  <c r="J762" i="44"/>
  <c r="X761" i="44"/>
  <c r="W761" i="44"/>
  <c r="V761" i="44"/>
  <c r="U761" i="44"/>
  <c r="R761" i="44"/>
  <c r="Q761" i="44"/>
  <c r="P761" i="44"/>
  <c r="N761" i="44"/>
  <c r="M761" i="44"/>
  <c r="L761" i="44"/>
  <c r="K761" i="44"/>
  <c r="J761" i="44"/>
  <c r="X760" i="44"/>
  <c r="W760" i="44"/>
  <c r="V760" i="44"/>
  <c r="U760" i="44"/>
  <c r="R760" i="44"/>
  <c r="Q760" i="44"/>
  <c r="P760" i="44"/>
  <c r="N760" i="44"/>
  <c r="M760" i="44"/>
  <c r="L760" i="44"/>
  <c r="K760" i="44"/>
  <c r="J760" i="44"/>
  <c r="X759" i="44"/>
  <c r="W759" i="44"/>
  <c r="V759" i="44"/>
  <c r="U759" i="44"/>
  <c r="R759" i="44"/>
  <c r="Q759" i="44"/>
  <c r="P759" i="44"/>
  <c r="N759" i="44"/>
  <c r="M759" i="44"/>
  <c r="L759" i="44"/>
  <c r="K759" i="44"/>
  <c r="J759" i="44"/>
  <c r="X758" i="44"/>
  <c r="W758" i="44"/>
  <c r="V758" i="44"/>
  <c r="U758" i="44"/>
  <c r="R758" i="44"/>
  <c r="Q758" i="44"/>
  <c r="P758" i="44"/>
  <c r="N758" i="44"/>
  <c r="M758" i="44"/>
  <c r="L758" i="44"/>
  <c r="K758" i="44"/>
  <c r="J758" i="44"/>
  <c r="X757" i="44"/>
  <c r="W757" i="44"/>
  <c r="V757" i="44"/>
  <c r="U757" i="44"/>
  <c r="R757" i="44"/>
  <c r="Q757" i="44"/>
  <c r="P757" i="44"/>
  <c r="N757" i="44"/>
  <c r="M757" i="44"/>
  <c r="L757" i="44"/>
  <c r="K757" i="44"/>
  <c r="J757" i="44"/>
  <c r="X756" i="44"/>
  <c r="W756" i="44"/>
  <c r="V756" i="44"/>
  <c r="U756" i="44"/>
  <c r="R756" i="44"/>
  <c r="Q756" i="44"/>
  <c r="P756" i="44"/>
  <c r="N756" i="44"/>
  <c r="M756" i="44"/>
  <c r="L756" i="44"/>
  <c r="K756" i="44"/>
  <c r="J756" i="44"/>
  <c r="X755" i="44"/>
  <c r="W755" i="44"/>
  <c r="V755" i="44"/>
  <c r="U755" i="44"/>
  <c r="R755" i="44"/>
  <c r="Q755" i="44"/>
  <c r="P755" i="44"/>
  <c r="N755" i="44"/>
  <c r="M755" i="44"/>
  <c r="L755" i="44"/>
  <c r="K755" i="44"/>
  <c r="J755" i="44"/>
  <c r="X754" i="44"/>
  <c r="W754" i="44"/>
  <c r="V754" i="44"/>
  <c r="U754" i="44"/>
  <c r="R754" i="44"/>
  <c r="Q754" i="44"/>
  <c r="P754" i="44"/>
  <c r="N754" i="44"/>
  <c r="M754" i="44"/>
  <c r="L754" i="44"/>
  <c r="K754" i="44"/>
  <c r="J754" i="44"/>
  <c r="X753" i="44"/>
  <c r="W753" i="44"/>
  <c r="V753" i="44"/>
  <c r="U753" i="44"/>
  <c r="R753" i="44"/>
  <c r="Q753" i="44"/>
  <c r="P753" i="44"/>
  <c r="N753" i="44"/>
  <c r="M753" i="44"/>
  <c r="L753" i="44"/>
  <c r="K753" i="44"/>
  <c r="J753" i="44"/>
  <c r="X752" i="44"/>
  <c r="W752" i="44"/>
  <c r="V752" i="44"/>
  <c r="U752" i="44"/>
  <c r="R752" i="44"/>
  <c r="Q752" i="44"/>
  <c r="P752" i="44"/>
  <c r="N752" i="44"/>
  <c r="M752" i="44"/>
  <c r="L752" i="44"/>
  <c r="K752" i="44"/>
  <c r="J752" i="44"/>
  <c r="X751" i="44"/>
  <c r="W751" i="44"/>
  <c r="V751" i="44"/>
  <c r="U751" i="44"/>
  <c r="R751" i="44"/>
  <c r="Q751" i="44"/>
  <c r="P751" i="44"/>
  <c r="N751" i="44"/>
  <c r="M751" i="44"/>
  <c r="L751" i="44"/>
  <c r="K751" i="44"/>
  <c r="J751" i="44"/>
  <c r="X750" i="44"/>
  <c r="W750" i="44"/>
  <c r="V750" i="44"/>
  <c r="U750" i="44"/>
  <c r="T750" i="44"/>
  <c r="R750" i="44"/>
  <c r="S750" i="44" s="1"/>
  <c r="Q750" i="44"/>
  <c r="P750" i="44"/>
  <c r="N750" i="44"/>
  <c r="M750" i="44"/>
  <c r="L750" i="44"/>
  <c r="K750" i="44"/>
  <c r="J750" i="44"/>
  <c r="X749" i="44"/>
  <c r="W749" i="44"/>
  <c r="V749" i="44"/>
  <c r="Y749" i="44" s="1"/>
  <c r="U749" i="44"/>
  <c r="R749" i="44"/>
  <c r="S749" i="44" s="1"/>
  <c r="Q749" i="44"/>
  <c r="P749" i="44"/>
  <c r="N749" i="44"/>
  <c r="M749" i="44"/>
  <c r="L749" i="44"/>
  <c r="K749" i="44"/>
  <c r="J749" i="44"/>
  <c r="X748" i="44"/>
  <c r="W748" i="44"/>
  <c r="V748" i="44"/>
  <c r="Y748" i="44" s="1"/>
  <c r="U748" i="44"/>
  <c r="R748" i="44"/>
  <c r="S748" i="44" s="1"/>
  <c r="Q748" i="44"/>
  <c r="P748" i="44"/>
  <c r="N748" i="44"/>
  <c r="M748" i="44"/>
  <c r="L748" i="44"/>
  <c r="K748" i="44"/>
  <c r="J748" i="44"/>
  <c r="X747" i="44"/>
  <c r="W747" i="44"/>
  <c r="V747" i="44"/>
  <c r="U747" i="44"/>
  <c r="R747" i="44"/>
  <c r="S747" i="44" s="1"/>
  <c r="Q747" i="44"/>
  <c r="P747" i="44"/>
  <c r="N747" i="44"/>
  <c r="M747" i="44"/>
  <c r="L747" i="44"/>
  <c r="K747" i="44"/>
  <c r="J747" i="44"/>
  <c r="X746" i="44"/>
  <c r="W746" i="44"/>
  <c r="V746" i="44"/>
  <c r="U746" i="44"/>
  <c r="T746" i="44"/>
  <c r="R746" i="44"/>
  <c r="S746" i="44" s="1"/>
  <c r="Q746" i="44"/>
  <c r="P746" i="44"/>
  <c r="N746" i="44"/>
  <c r="M746" i="44"/>
  <c r="L746" i="44"/>
  <c r="K746" i="44"/>
  <c r="J746" i="44"/>
  <c r="X745" i="44"/>
  <c r="W745" i="44"/>
  <c r="V745" i="44"/>
  <c r="Y745" i="44" s="1"/>
  <c r="U745" i="44"/>
  <c r="R745" i="44"/>
  <c r="S745" i="44" s="1"/>
  <c r="Q745" i="44"/>
  <c r="P745" i="44"/>
  <c r="N745" i="44"/>
  <c r="M745" i="44"/>
  <c r="L745" i="44"/>
  <c r="K745" i="44"/>
  <c r="J745" i="44"/>
  <c r="X744" i="44"/>
  <c r="W744" i="44"/>
  <c r="V744" i="44"/>
  <c r="Y744" i="44" s="1"/>
  <c r="U744" i="44"/>
  <c r="T744" i="44"/>
  <c r="R744" i="44"/>
  <c r="S744" i="44" s="1"/>
  <c r="Q744" i="44"/>
  <c r="P744" i="44"/>
  <c r="N744" i="44"/>
  <c r="M744" i="44"/>
  <c r="L744" i="44"/>
  <c r="K744" i="44"/>
  <c r="J744" i="44"/>
  <c r="X743" i="44"/>
  <c r="W743" i="44"/>
  <c r="V743" i="44"/>
  <c r="U743" i="44"/>
  <c r="R743" i="44"/>
  <c r="S743" i="44" s="1"/>
  <c r="Q743" i="44"/>
  <c r="P743" i="44"/>
  <c r="N743" i="44"/>
  <c r="M743" i="44"/>
  <c r="L743" i="44"/>
  <c r="K743" i="44"/>
  <c r="J743" i="44"/>
  <c r="X742" i="44"/>
  <c r="W742" i="44"/>
  <c r="V742" i="44"/>
  <c r="U742" i="44"/>
  <c r="T742" i="44"/>
  <c r="R742" i="44"/>
  <c r="S742" i="44" s="1"/>
  <c r="Q742" i="44"/>
  <c r="P742" i="44"/>
  <c r="N742" i="44"/>
  <c r="M742" i="44"/>
  <c r="L742" i="44"/>
  <c r="K742" i="44"/>
  <c r="J742" i="44"/>
  <c r="X741" i="44"/>
  <c r="W741" i="44"/>
  <c r="V741" i="44"/>
  <c r="Y741" i="44" s="1"/>
  <c r="U741" i="44"/>
  <c r="R741" i="44"/>
  <c r="S741" i="44" s="1"/>
  <c r="Q741" i="44"/>
  <c r="P741" i="44"/>
  <c r="N741" i="44"/>
  <c r="M741" i="44"/>
  <c r="L741" i="44"/>
  <c r="K741" i="44"/>
  <c r="J741" i="44"/>
  <c r="X740" i="44"/>
  <c r="W740" i="44"/>
  <c r="V740" i="44"/>
  <c r="Y740" i="44" s="1"/>
  <c r="U740" i="44"/>
  <c r="R740" i="44"/>
  <c r="S740" i="44" s="1"/>
  <c r="Q740" i="44"/>
  <c r="P740" i="44"/>
  <c r="N740" i="44"/>
  <c r="M740" i="44"/>
  <c r="L740" i="44"/>
  <c r="K740" i="44"/>
  <c r="J740" i="44"/>
  <c r="X739" i="44"/>
  <c r="W739" i="44"/>
  <c r="V739" i="44"/>
  <c r="U739" i="44"/>
  <c r="R739" i="44"/>
  <c r="S739" i="44" s="1"/>
  <c r="Q739" i="44"/>
  <c r="P739" i="44"/>
  <c r="N739" i="44"/>
  <c r="M739" i="44"/>
  <c r="L739" i="44"/>
  <c r="K739" i="44"/>
  <c r="J739" i="44"/>
  <c r="X738" i="44"/>
  <c r="W738" i="44"/>
  <c r="V738" i="44"/>
  <c r="U738" i="44"/>
  <c r="T738" i="44"/>
  <c r="R738" i="44"/>
  <c r="S738" i="44" s="1"/>
  <c r="Q738" i="44"/>
  <c r="P738" i="44"/>
  <c r="N738" i="44"/>
  <c r="M738" i="44"/>
  <c r="L738" i="44"/>
  <c r="K738" i="44"/>
  <c r="J738" i="44"/>
  <c r="X737" i="44"/>
  <c r="W737" i="44"/>
  <c r="V737" i="44"/>
  <c r="Y737" i="44" s="1"/>
  <c r="U737" i="44"/>
  <c r="R737" i="44"/>
  <c r="S737" i="44" s="1"/>
  <c r="Q737" i="44"/>
  <c r="P737" i="44"/>
  <c r="N737" i="44"/>
  <c r="M737" i="44"/>
  <c r="L737" i="44"/>
  <c r="K737" i="44"/>
  <c r="J737" i="44"/>
  <c r="X736" i="44"/>
  <c r="W736" i="44"/>
  <c r="V736" i="44"/>
  <c r="Y736" i="44" s="1"/>
  <c r="U736" i="44"/>
  <c r="T736" i="44"/>
  <c r="R736" i="44"/>
  <c r="S736" i="44" s="1"/>
  <c r="Q736" i="44"/>
  <c r="P736" i="44"/>
  <c r="N736" i="44"/>
  <c r="M736" i="44"/>
  <c r="L736" i="44"/>
  <c r="K736" i="44"/>
  <c r="J736" i="44"/>
  <c r="X735" i="44"/>
  <c r="W735" i="44"/>
  <c r="V735" i="44"/>
  <c r="U735" i="44"/>
  <c r="R735" i="44"/>
  <c r="S735" i="44" s="1"/>
  <c r="Q735" i="44"/>
  <c r="P735" i="44"/>
  <c r="N735" i="44"/>
  <c r="M735" i="44"/>
  <c r="L735" i="44"/>
  <c r="K735" i="44"/>
  <c r="J735" i="44"/>
  <c r="X734" i="44"/>
  <c r="W734" i="44"/>
  <c r="V734" i="44"/>
  <c r="U734" i="44"/>
  <c r="T734" i="44"/>
  <c r="R734" i="44"/>
  <c r="S734" i="44" s="1"/>
  <c r="Q734" i="44"/>
  <c r="P734" i="44"/>
  <c r="N734" i="44"/>
  <c r="M734" i="44"/>
  <c r="L734" i="44"/>
  <c r="K734" i="44"/>
  <c r="J734" i="44"/>
  <c r="X733" i="44"/>
  <c r="W733" i="44"/>
  <c r="V733" i="44"/>
  <c r="Y733" i="44" s="1"/>
  <c r="U733" i="44"/>
  <c r="R733" i="44"/>
  <c r="S733" i="44" s="1"/>
  <c r="Q733" i="44"/>
  <c r="P733" i="44"/>
  <c r="N733" i="44"/>
  <c r="M733" i="44"/>
  <c r="L733" i="44"/>
  <c r="K733" i="44"/>
  <c r="J733" i="44"/>
  <c r="X732" i="44"/>
  <c r="W732" i="44"/>
  <c r="V732" i="44"/>
  <c r="Y732" i="44" s="1"/>
  <c r="U732" i="44"/>
  <c r="R732" i="44"/>
  <c r="S732" i="44" s="1"/>
  <c r="Q732" i="44"/>
  <c r="P732" i="44"/>
  <c r="N732" i="44"/>
  <c r="M732" i="44"/>
  <c r="L732" i="44"/>
  <c r="K732" i="44"/>
  <c r="J732" i="44"/>
  <c r="X731" i="44"/>
  <c r="W731" i="44"/>
  <c r="V731" i="44"/>
  <c r="U731" i="44"/>
  <c r="R731" i="44"/>
  <c r="S731" i="44" s="1"/>
  <c r="Q731" i="44"/>
  <c r="P731" i="44"/>
  <c r="N731" i="44"/>
  <c r="M731" i="44"/>
  <c r="L731" i="44"/>
  <c r="K731" i="44"/>
  <c r="J731" i="44"/>
  <c r="X730" i="44"/>
  <c r="W730" i="44"/>
  <c r="V730" i="44"/>
  <c r="U730" i="44"/>
  <c r="T730" i="44"/>
  <c r="R730" i="44"/>
  <c r="S730" i="44" s="1"/>
  <c r="Q730" i="44"/>
  <c r="P730" i="44"/>
  <c r="N730" i="44"/>
  <c r="M730" i="44"/>
  <c r="L730" i="44"/>
  <c r="K730" i="44"/>
  <c r="J730" i="44"/>
  <c r="X729" i="44"/>
  <c r="W729" i="44"/>
  <c r="V729" i="44"/>
  <c r="Y729" i="44" s="1"/>
  <c r="U729" i="44"/>
  <c r="R729" i="44"/>
  <c r="S729" i="44" s="1"/>
  <c r="Q729" i="44"/>
  <c r="P729" i="44"/>
  <c r="N729" i="44"/>
  <c r="M729" i="44"/>
  <c r="L729" i="44"/>
  <c r="K729" i="44"/>
  <c r="J729" i="44"/>
  <c r="X728" i="44"/>
  <c r="W728" i="44"/>
  <c r="V728" i="44"/>
  <c r="Y728" i="44" s="1"/>
  <c r="U728" i="44"/>
  <c r="T728" i="44"/>
  <c r="R728" i="44"/>
  <c r="S728" i="44" s="1"/>
  <c r="Q728" i="44"/>
  <c r="P728" i="44"/>
  <c r="N728" i="44"/>
  <c r="M728" i="44"/>
  <c r="L728" i="44"/>
  <c r="K728" i="44"/>
  <c r="J728" i="44"/>
  <c r="X727" i="44"/>
  <c r="W727" i="44"/>
  <c r="V727" i="44"/>
  <c r="U727" i="44"/>
  <c r="R727" i="44"/>
  <c r="Q727" i="44"/>
  <c r="P727" i="44"/>
  <c r="N727" i="44"/>
  <c r="M727" i="44"/>
  <c r="L727" i="44"/>
  <c r="K727" i="44"/>
  <c r="J727" i="44"/>
  <c r="X726" i="44"/>
  <c r="W726" i="44"/>
  <c r="V726" i="44"/>
  <c r="U726" i="44"/>
  <c r="T726" i="44"/>
  <c r="R726" i="44"/>
  <c r="S726" i="44" s="1"/>
  <c r="Q726" i="44"/>
  <c r="P726" i="44"/>
  <c r="N726" i="44"/>
  <c r="M726" i="44"/>
  <c r="L726" i="44"/>
  <c r="K726" i="44"/>
  <c r="J726" i="44"/>
  <c r="X725" i="44"/>
  <c r="W725" i="44"/>
  <c r="V725" i="44"/>
  <c r="Y725" i="44" s="1"/>
  <c r="U725" i="44"/>
  <c r="R725" i="44"/>
  <c r="S725" i="44" s="1"/>
  <c r="Q725" i="44"/>
  <c r="P725" i="44"/>
  <c r="N725" i="44"/>
  <c r="M725" i="44"/>
  <c r="L725" i="44"/>
  <c r="K725" i="44"/>
  <c r="J725" i="44"/>
  <c r="X724" i="44"/>
  <c r="W724" i="44"/>
  <c r="V724" i="44"/>
  <c r="Y724" i="44" s="1"/>
  <c r="U724" i="44"/>
  <c r="R724" i="44"/>
  <c r="S724" i="44" s="1"/>
  <c r="Q724" i="44"/>
  <c r="P724" i="44"/>
  <c r="N724" i="44"/>
  <c r="M724" i="44"/>
  <c r="L724" i="44"/>
  <c r="K724" i="44"/>
  <c r="J724" i="44"/>
  <c r="X723" i="44"/>
  <c r="W723" i="44"/>
  <c r="V723" i="44"/>
  <c r="U723" i="44"/>
  <c r="R723" i="44"/>
  <c r="S723" i="44" s="1"/>
  <c r="Q723" i="44"/>
  <c r="P723" i="44"/>
  <c r="N723" i="44"/>
  <c r="M723" i="44"/>
  <c r="L723" i="44"/>
  <c r="K723" i="44"/>
  <c r="J723" i="44"/>
  <c r="X722" i="44"/>
  <c r="W722" i="44"/>
  <c r="V722" i="44"/>
  <c r="U722" i="44"/>
  <c r="T722" i="44"/>
  <c r="R722" i="44"/>
  <c r="S722" i="44" s="1"/>
  <c r="Q722" i="44"/>
  <c r="P722" i="44"/>
  <c r="N722" i="44"/>
  <c r="M722" i="44"/>
  <c r="L722" i="44"/>
  <c r="K722" i="44"/>
  <c r="J722" i="44"/>
  <c r="X721" i="44"/>
  <c r="W721" i="44"/>
  <c r="V721" i="44"/>
  <c r="Y721" i="44" s="1"/>
  <c r="U721" i="44"/>
  <c r="R721" i="44"/>
  <c r="S721" i="44" s="1"/>
  <c r="Q721" i="44"/>
  <c r="P721" i="44"/>
  <c r="N721" i="44"/>
  <c r="M721" i="44"/>
  <c r="L721" i="44"/>
  <c r="K721" i="44"/>
  <c r="J721" i="44"/>
  <c r="X720" i="44"/>
  <c r="W720" i="44"/>
  <c r="V720" i="44"/>
  <c r="U720" i="44"/>
  <c r="R720" i="44"/>
  <c r="S720" i="44" s="1"/>
  <c r="Q720" i="44"/>
  <c r="P720" i="44"/>
  <c r="N720" i="44"/>
  <c r="M720" i="44"/>
  <c r="L720" i="44"/>
  <c r="K720" i="44"/>
  <c r="J720" i="44"/>
  <c r="X719" i="44"/>
  <c r="W719" i="44"/>
  <c r="V719" i="44"/>
  <c r="Y719" i="44" s="1"/>
  <c r="U719" i="44"/>
  <c r="R719" i="44"/>
  <c r="S719" i="44" s="1"/>
  <c r="Q719" i="44"/>
  <c r="P719" i="44"/>
  <c r="N719" i="44"/>
  <c r="M719" i="44"/>
  <c r="L719" i="44"/>
  <c r="K719" i="44"/>
  <c r="J719" i="44"/>
  <c r="X718" i="44"/>
  <c r="W718" i="44"/>
  <c r="V718" i="44"/>
  <c r="U718" i="44"/>
  <c r="R718" i="44"/>
  <c r="Q718" i="44"/>
  <c r="P718" i="44"/>
  <c r="N718" i="44"/>
  <c r="M718" i="44"/>
  <c r="L718" i="44"/>
  <c r="K718" i="44"/>
  <c r="J718" i="44"/>
  <c r="X717" i="44"/>
  <c r="W717" i="44"/>
  <c r="V717" i="44"/>
  <c r="U717" i="44"/>
  <c r="R717" i="44"/>
  <c r="S717" i="44" s="1"/>
  <c r="Q717" i="44"/>
  <c r="P717" i="44"/>
  <c r="N717" i="44"/>
  <c r="M717" i="44"/>
  <c r="L717" i="44"/>
  <c r="K717" i="44"/>
  <c r="J717" i="44"/>
  <c r="X716" i="44"/>
  <c r="W716" i="44"/>
  <c r="V716" i="44"/>
  <c r="U716" i="44"/>
  <c r="R716" i="44"/>
  <c r="S716" i="44" s="1"/>
  <c r="Q716" i="44"/>
  <c r="P716" i="44"/>
  <c r="N716" i="44"/>
  <c r="M716" i="44"/>
  <c r="L716" i="44"/>
  <c r="K716" i="44"/>
  <c r="J716" i="44"/>
  <c r="X715" i="44"/>
  <c r="W715" i="44"/>
  <c r="V715" i="44"/>
  <c r="Y715" i="44" s="1"/>
  <c r="U715" i="44"/>
  <c r="R715" i="44"/>
  <c r="S715" i="44" s="1"/>
  <c r="Q715" i="44"/>
  <c r="P715" i="44"/>
  <c r="N715" i="44"/>
  <c r="M715" i="44"/>
  <c r="L715" i="44"/>
  <c r="K715" i="44"/>
  <c r="J715" i="44"/>
  <c r="X714" i="44"/>
  <c r="W714" i="44"/>
  <c r="V714" i="44"/>
  <c r="U714" i="44"/>
  <c r="R714" i="44"/>
  <c r="Q714" i="44"/>
  <c r="P714" i="44"/>
  <c r="N714" i="44"/>
  <c r="M714" i="44"/>
  <c r="L714" i="44"/>
  <c r="K714" i="44"/>
  <c r="J714" i="44"/>
  <c r="X713" i="44"/>
  <c r="W713" i="44"/>
  <c r="V713" i="44"/>
  <c r="U713" i="44"/>
  <c r="R713" i="44"/>
  <c r="S713" i="44" s="1"/>
  <c r="Q713" i="44"/>
  <c r="P713" i="44"/>
  <c r="N713" i="44"/>
  <c r="M713" i="44"/>
  <c r="L713" i="44"/>
  <c r="K713" i="44"/>
  <c r="J713" i="44"/>
  <c r="X712" i="44"/>
  <c r="W712" i="44"/>
  <c r="V712" i="44"/>
  <c r="U712" i="44"/>
  <c r="R712" i="44"/>
  <c r="S712" i="44" s="1"/>
  <c r="Q712" i="44"/>
  <c r="P712" i="44"/>
  <c r="N712" i="44"/>
  <c r="M712" i="44"/>
  <c r="L712" i="44"/>
  <c r="K712" i="44"/>
  <c r="J712" i="44"/>
  <c r="X711" i="44"/>
  <c r="W711" i="44"/>
  <c r="V711" i="44"/>
  <c r="Y711" i="44" s="1"/>
  <c r="U711" i="44"/>
  <c r="R711" i="44"/>
  <c r="S711" i="44" s="1"/>
  <c r="Q711" i="44"/>
  <c r="P711" i="44"/>
  <c r="N711" i="44"/>
  <c r="M711" i="44"/>
  <c r="L711" i="44"/>
  <c r="K711" i="44"/>
  <c r="J711" i="44"/>
  <c r="X710" i="44"/>
  <c r="W710" i="44"/>
  <c r="V710" i="44"/>
  <c r="U710" i="44"/>
  <c r="R710" i="44"/>
  <c r="Q710" i="44"/>
  <c r="P710" i="44"/>
  <c r="N710" i="44"/>
  <c r="M710" i="44"/>
  <c r="L710" i="44"/>
  <c r="K710" i="44"/>
  <c r="J710" i="44"/>
  <c r="X709" i="44"/>
  <c r="W709" i="44"/>
  <c r="V709" i="44"/>
  <c r="U709" i="44"/>
  <c r="R709" i="44"/>
  <c r="S709" i="44" s="1"/>
  <c r="Q709" i="44"/>
  <c r="P709" i="44"/>
  <c r="N709" i="44"/>
  <c r="M709" i="44"/>
  <c r="L709" i="44"/>
  <c r="K709" i="44"/>
  <c r="J709" i="44"/>
  <c r="X708" i="44"/>
  <c r="W708" i="44"/>
  <c r="V708" i="44"/>
  <c r="U708" i="44"/>
  <c r="R708" i="44"/>
  <c r="S708" i="44" s="1"/>
  <c r="Q708" i="44"/>
  <c r="P708" i="44"/>
  <c r="N708" i="44"/>
  <c r="M708" i="44"/>
  <c r="L708" i="44"/>
  <c r="K708" i="44"/>
  <c r="J708" i="44"/>
  <c r="X707" i="44"/>
  <c r="W707" i="44"/>
  <c r="V707" i="44"/>
  <c r="U707" i="44"/>
  <c r="R707" i="44"/>
  <c r="S707" i="44" s="1"/>
  <c r="Q707" i="44"/>
  <c r="P707" i="44"/>
  <c r="N707" i="44"/>
  <c r="M707" i="44"/>
  <c r="L707" i="44"/>
  <c r="K707" i="44"/>
  <c r="J707" i="44"/>
  <c r="X706" i="44"/>
  <c r="W706" i="44"/>
  <c r="V706" i="44"/>
  <c r="U706" i="44"/>
  <c r="R706" i="44"/>
  <c r="Q706" i="44"/>
  <c r="P706" i="44"/>
  <c r="N706" i="44"/>
  <c r="M706" i="44"/>
  <c r="L706" i="44"/>
  <c r="K706" i="44"/>
  <c r="J706" i="44"/>
  <c r="X705" i="44"/>
  <c r="W705" i="44"/>
  <c r="V705" i="44"/>
  <c r="U705" i="44"/>
  <c r="R705" i="44"/>
  <c r="S705" i="44" s="1"/>
  <c r="Q705" i="44"/>
  <c r="P705" i="44"/>
  <c r="N705" i="44"/>
  <c r="M705" i="44"/>
  <c r="L705" i="44"/>
  <c r="K705" i="44"/>
  <c r="J705" i="44"/>
  <c r="X704" i="44"/>
  <c r="W704" i="44"/>
  <c r="V704" i="44"/>
  <c r="U704" i="44"/>
  <c r="R704" i="44"/>
  <c r="S704" i="44" s="1"/>
  <c r="Q704" i="44"/>
  <c r="P704" i="44"/>
  <c r="N704" i="44"/>
  <c r="M704" i="44"/>
  <c r="L704" i="44"/>
  <c r="K704" i="44"/>
  <c r="J704" i="44"/>
  <c r="X703" i="44"/>
  <c r="W703" i="44"/>
  <c r="V703" i="44"/>
  <c r="U703" i="44"/>
  <c r="R703" i="44"/>
  <c r="S703" i="44" s="1"/>
  <c r="Q703" i="44"/>
  <c r="P703" i="44"/>
  <c r="N703" i="44"/>
  <c r="M703" i="44"/>
  <c r="L703" i="44"/>
  <c r="K703" i="44"/>
  <c r="J703" i="44"/>
  <c r="X702" i="44"/>
  <c r="W702" i="44"/>
  <c r="V702" i="44"/>
  <c r="U702" i="44"/>
  <c r="R702" i="44"/>
  <c r="Q702" i="44"/>
  <c r="P702" i="44"/>
  <c r="N702" i="44"/>
  <c r="M702" i="44"/>
  <c r="L702" i="44"/>
  <c r="K702" i="44"/>
  <c r="J702" i="44"/>
  <c r="X701" i="44"/>
  <c r="W701" i="44"/>
  <c r="V701" i="44"/>
  <c r="U701" i="44"/>
  <c r="R701" i="44"/>
  <c r="S701" i="44" s="1"/>
  <c r="Q701" i="44"/>
  <c r="P701" i="44"/>
  <c r="N701" i="44"/>
  <c r="M701" i="44"/>
  <c r="L701" i="44"/>
  <c r="K701" i="44"/>
  <c r="J701" i="44"/>
  <c r="X700" i="44"/>
  <c r="W700" i="44"/>
  <c r="V700" i="44"/>
  <c r="U700" i="44"/>
  <c r="R700" i="44"/>
  <c r="Q700" i="44"/>
  <c r="P700" i="44"/>
  <c r="N700" i="44"/>
  <c r="M700" i="44"/>
  <c r="L700" i="44"/>
  <c r="K700" i="44"/>
  <c r="J700" i="44"/>
  <c r="X699" i="44"/>
  <c r="W699" i="44"/>
  <c r="V699" i="44"/>
  <c r="U699" i="44"/>
  <c r="R699" i="44"/>
  <c r="S699" i="44" s="1"/>
  <c r="Q699" i="44"/>
  <c r="P699" i="44"/>
  <c r="N699" i="44"/>
  <c r="M699" i="44"/>
  <c r="L699" i="44"/>
  <c r="K699" i="44"/>
  <c r="J699" i="44"/>
  <c r="X698" i="44"/>
  <c r="W698" i="44"/>
  <c r="V698" i="44"/>
  <c r="U698" i="44"/>
  <c r="R698" i="44"/>
  <c r="Q698" i="44"/>
  <c r="P698" i="44"/>
  <c r="N698" i="44"/>
  <c r="M698" i="44"/>
  <c r="L698" i="44"/>
  <c r="K698" i="44"/>
  <c r="J698" i="44"/>
  <c r="X697" i="44"/>
  <c r="W697" i="44"/>
  <c r="V697" i="44"/>
  <c r="U697" i="44"/>
  <c r="R697" i="44"/>
  <c r="S697" i="44" s="1"/>
  <c r="Q697" i="44"/>
  <c r="P697" i="44"/>
  <c r="N697" i="44"/>
  <c r="M697" i="44"/>
  <c r="L697" i="44"/>
  <c r="K697" i="44"/>
  <c r="J697" i="44"/>
  <c r="X696" i="44"/>
  <c r="W696" i="44"/>
  <c r="V696" i="44"/>
  <c r="U696" i="44"/>
  <c r="R696" i="44"/>
  <c r="Q696" i="44"/>
  <c r="P696" i="44"/>
  <c r="N696" i="44"/>
  <c r="M696" i="44"/>
  <c r="L696" i="44"/>
  <c r="K696" i="44"/>
  <c r="J696" i="44"/>
  <c r="X695" i="44"/>
  <c r="W695" i="44"/>
  <c r="V695" i="44"/>
  <c r="U695" i="44"/>
  <c r="R695" i="44"/>
  <c r="S695" i="44" s="1"/>
  <c r="Q695" i="44"/>
  <c r="P695" i="44"/>
  <c r="N695" i="44"/>
  <c r="M695" i="44"/>
  <c r="L695" i="44"/>
  <c r="K695" i="44"/>
  <c r="J695" i="44"/>
  <c r="X694" i="44"/>
  <c r="W694" i="44"/>
  <c r="V694" i="44"/>
  <c r="U694" i="44"/>
  <c r="R694" i="44"/>
  <c r="Q694" i="44"/>
  <c r="P694" i="44"/>
  <c r="N694" i="44"/>
  <c r="M694" i="44"/>
  <c r="L694" i="44"/>
  <c r="K694" i="44"/>
  <c r="J694" i="44"/>
  <c r="X693" i="44"/>
  <c r="W693" i="44"/>
  <c r="V693" i="44"/>
  <c r="U693" i="44"/>
  <c r="R693" i="44"/>
  <c r="S693" i="44" s="1"/>
  <c r="Q693" i="44"/>
  <c r="P693" i="44"/>
  <c r="N693" i="44"/>
  <c r="M693" i="44"/>
  <c r="L693" i="44"/>
  <c r="K693" i="44"/>
  <c r="J693" i="44"/>
  <c r="X692" i="44"/>
  <c r="W692" i="44"/>
  <c r="V692" i="44"/>
  <c r="U692" i="44"/>
  <c r="R692" i="44"/>
  <c r="Q692" i="44"/>
  <c r="P692" i="44"/>
  <c r="N692" i="44"/>
  <c r="M692" i="44"/>
  <c r="L692" i="44"/>
  <c r="K692" i="44"/>
  <c r="J692" i="44"/>
  <c r="X691" i="44"/>
  <c r="W691" i="44"/>
  <c r="V691" i="44"/>
  <c r="U691" i="44"/>
  <c r="R691" i="44"/>
  <c r="S691" i="44" s="1"/>
  <c r="Q691" i="44"/>
  <c r="P691" i="44"/>
  <c r="N691" i="44"/>
  <c r="M691" i="44"/>
  <c r="L691" i="44"/>
  <c r="K691" i="44"/>
  <c r="J691" i="44"/>
  <c r="X690" i="44"/>
  <c r="W690" i="44"/>
  <c r="V690" i="44"/>
  <c r="U690" i="44"/>
  <c r="R690" i="44"/>
  <c r="Q690" i="44"/>
  <c r="P690" i="44"/>
  <c r="N690" i="44"/>
  <c r="M690" i="44"/>
  <c r="L690" i="44"/>
  <c r="K690" i="44"/>
  <c r="J690" i="44"/>
  <c r="X689" i="44"/>
  <c r="W689" i="44"/>
  <c r="V689" i="44"/>
  <c r="U689" i="44"/>
  <c r="R689" i="44"/>
  <c r="S689" i="44" s="1"/>
  <c r="Q689" i="44"/>
  <c r="P689" i="44"/>
  <c r="N689" i="44"/>
  <c r="M689" i="44"/>
  <c r="L689" i="44"/>
  <c r="K689" i="44"/>
  <c r="J689" i="44"/>
  <c r="X688" i="44"/>
  <c r="W688" i="44"/>
  <c r="V688" i="44"/>
  <c r="U688" i="44"/>
  <c r="R688" i="44"/>
  <c r="Q688" i="44"/>
  <c r="P688" i="44"/>
  <c r="N688" i="44"/>
  <c r="M688" i="44"/>
  <c r="L688" i="44"/>
  <c r="K688" i="44"/>
  <c r="J688" i="44"/>
  <c r="X687" i="44"/>
  <c r="W687" i="44"/>
  <c r="V687" i="44"/>
  <c r="U687" i="44"/>
  <c r="R687" i="44"/>
  <c r="S687" i="44" s="1"/>
  <c r="Q687" i="44"/>
  <c r="P687" i="44"/>
  <c r="N687" i="44"/>
  <c r="M687" i="44"/>
  <c r="L687" i="44"/>
  <c r="K687" i="44"/>
  <c r="J687" i="44"/>
  <c r="X686" i="44"/>
  <c r="W686" i="44"/>
  <c r="V686" i="44"/>
  <c r="U686" i="44"/>
  <c r="R686" i="44"/>
  <c r="Q686" i="44"/>
  <c r="P686" i="44"/>
  <c r="N686" i="44"/>
  <c r="M686" i="44"/>
  <c r="L686" i="44"/>
  <c r="K686" i="44"/>
  <c r="J686" i="44"/>
  <c r="X685" i="44"/>
  <c r="W685" i="44"/>
  <c r="V685" i="44"/>
  <c r="U685" i="44"/>
  <c r="R685" i="44"/>
  <c r="S685" i="44" s="1"/>
  <c r="Q685" i="44"/>
  <c r="P685" i="44"/>
  <c r="N685" i="44"/>
  <c r="M685" i="44"/>
  <c r="L685" i="44"/>
  <c r="K685" i="44"/>
  <c r="J685" i="44"/>
  <c r="X684" i="44"/>
  <c r="W684" i="44"/>
  <c r="V684" i="44"/>
  <c r="U684" i="44"/>
  <c r="R684" i="44"/>
  <c r="Q684" i="44"/>
  <c r="P684" i="44"/>
  <c r="N684" i="44"/>
  <c r="M684" i="44"/>
  <c r="L684" i="44"/>
  <c r="K684" i="44"/>
  <c r="J684" i="44"/>
  <c r="X683" i="44"/>
  <c r="W683" i="44"/>
  <c r="V683" i="44"/>
  <c r="U683" i="44"/>
  <c r="R683" i="44"/>
  <c r="S683" i="44" s="1"/>
  <c r="Q683" i="44"/>
  <c r="P683" i="44"/>
  <c r="N683" i="44"/>
  <c r="M683" i="44"/>
  <c r="L683" i="44"/>
  <c r="K683" i="44"/>
  <c r="J683" i="44"/>
  <c r="X682" i="44"/>
  <c r="W682" i="44"/>
  <c r="V682" i="44"/>
  <c r="U682" i="44"/>
  <c r="R682" i="44"/>
  <c r="Q682" i="44"/>
  <c r="P682" i="44"/>
  <c r="N682" i="44"/>
  <c r="M682" i="44"/>
  <c r="L682" i="44"/>
  <c r="K682" i="44"/>
  <c r="J682" i="44"/>
  <c r="X681" i="44"/>
  <c r="W681" i="44"/>
  <c r="V681" i="44"/>
  <c r="U681" i="44"/>
  <c r="R681" i="44"/>
  <c r="S681" i="44" s="1"/>
  <c r="Q681" i="44"/>
  <c r="P681" i="44"/>
  <c r="N681" i="44"/>
  <c r="M681" i="44"/>
  <c r="L681" i="44"/>
  <c r="K681" i="44"/>
  <c r="J681" i="44"/>
  <c r="X680" i="44"/>
  <c r="W680" i="44"/>
  <c r="V680" i="44"/>
  <c r="U680" i="44"/>
  <c r="R680" i="44"/>
  <c r="Q680" i="44"/>
  <c r="P680" i="44"/>
  <c r="N680" i="44"/>
  <c r="M680" i="44"/>
  <c r="L680" i="44"/>
  <c r="K680" i="44"/>
  <c r="J680" i="44"/>
  <c r="X679" i="44"/>
  <c r="W679" i="44"/>
  <c r="V679" i="44"/>
  <c r="U679" i="44"/>
  <c r="R679" i="44"/>
  <c r="S679" i="44" s="1"/>
  <c r="Q679" i="44"/>
  <c r="P679" i="44"/>
  <c r="N679" i="44"/>
  <c r="M679" i="44"/>
  <c r="L679" i="44"/>
  <c r="K679" i="44"/>
  <c r="J679" i="44"/>
  <c r="X678" i="44"/>
  <c r="W678" i="44"/>
  <c r="V678" i="44"/>
  <c r="U678" i="44"/>
  <c r="R678" i="44"/>
  <c r="Q678" i="44"/>
  <c r="P678" i="44"/>
  <c r="N678" i="44"/>
  <c r="M678" i="44"/>
  <c r="L678" i="44"/>
  <c r="K678" i="44"/>
  <c r="J678" i="44"/>
  <c r="X677" i="44"/>
  <c r="W677" i="44"/>
  <c r="V677" i="44"/>
  <c r="U677" i="44"/>
  <c r="R677" i="44"/>
  <c r="S677" i="44" s="1"/>
  <c r="Q677" i="44"/>
  <c r="P677" i="44"/>
  <c r="N677" i="44"/>
  <c r="M677" i="44"/>
  <c r="L677" i="44"/>
  <c r="K677" i="44"/>
  <c r="J677" i="44"/>
  <c r="X676" i="44"/>
  <c r="W676" i="44"/>
  <c r="V676" i="44"/>
  <c r="U676" i="44"/>
  <c r="R676" i="44"/>
  <c r="Q676" i="44"/>
  <c r="P676" i="44"/>
  <c r="N676" i="44"/>
  <c r="M676" i="44"/>
  <c r="L676" i="44"/>
  <c r="K676" i="44"/>
  <c r="J676" i="44"/>
  <c r="X675" i="44"/>
  <c r="W675" i="44"/>
  <c r="V675" i="44"/>
  <c r="U675" i="44"/>
  <c r="R675" i="44"/>
  <c r="S675" i="44" s="1"/>
  <c r="Q675" i="44"/>
  <c r="P675" i="44"/>
  <c r="N675" i="44"/>
  <c r="M675" i="44"/>
  <c r="L675" i="44"/>
  <c r="K675" i="44"/>
  <c r="J675" i="44"/>
  <c r="X674" i="44"/>
  <c r="W674" i="44"/>
  <c r="V674" i="44"/>
  <c r="U674" i="44"/>
  <c r="R674" i="44"/>
  <c r="Q674" i="44"/>
  <c r="P674" i="44"/>
  <c r="N674" i="44"/>
  <c r="M674" i="44"/>
  <c r="L674" i="44"/>
  <c r="K674" i="44"/>
  <c r="J674" i="44"/>
  <c r="X673" i="44"/>
  <c r="W673" i="44"/>
  <c r="V673" i="44"/>
  <c r="U673" i="44"/>
  <c r="R673" i="44"/>
  <c r="S673" i="44" s="1"/>
  <c r="Q673" i="44"/>
  <c r="P673" i="44"/>
  <c r="N673" i="44"/>
  <c r="M673" i="44"/>
  <c r="L673" i="44"/>
  <c r="K673" i="44"/>
  <c r="J673" i="44"/>
  <c r="X672" i="44"/>
  <c r="W672" i="44"/>
  <c r="V672" i="44"/>
  <c r="U672" i="44"/>
  <c r="R672" i="44"/>
  <c r="Q672" i="44"/>
  <c r="P672" i="44"/>
  <c r="N672" i="44"/>
  <c r="M672" i="44"/>
  <c r="L672" i="44"/>
  <c r="K672" i="44"/>
  <c r="J672" i="44"/>
  <c r="X671" i="44"/>
  <c r="W671" i="44"/>
  <c r="V671" i="44"/>
  <c r="U671" i="44"/>
  <c r="R671" i="44"/>
  <c r="S671" i="44" s="1"/>
  <c r="Q671" i="44"/>
  <c r="P671" i="44"/>
  <c r="N671" i="44"/>
  <c r="M671" i="44"/>
  <c r="L671" i="44"/>
  <c r="K671" i="44"/>
  <c r="J671" i="44"/>
  <c r="X670" i="44"/>
  <c r="W670" i="44"/>
  <c r="V670" i="44"/>
  <c r="U670" i="44"/>
  <c r="R670" i="44"/>
  <c r="Q670" i="44"/>
  <c r="P670" i="44"/>
  <c r="N670" i="44"/>
  <c r="M670" i="44"/>
  <c r="L670" i="44"/>
  <c r="K670" i="44"/>
  <c r="J670" i="44"/>
  <c r="X669" i="44"/>
  <c r="W669" i="44"/>
  <c r="V669" i="44"/>
  <c r="U669" i="44"/>
  <c r="R669" i="44"/>
  <c r="Q669" i="44"/>
  <c r="P669" i="44"/>
  <c r="N669" i="44"/>
  <c r="M669" i="44"/>
  <c r="L669" i="44"/>
  <c r="K669" i="44"/>
  <c r="J669" i="44"/>
  <c r="X668" i="44"/>
  <c r="W668" i="44"/>
  <c r="V668" i="44"/>
  <c r="U668" i="44"/>
  <c r="R668" i="44"/>
  <c r="Q668" i="44"/>
  <c r="P668" i="44"/>
  <c r="N668" i="44"/>
  <c r="M668" i="44"/>
  <c r="L668" i="44"/>
  <c r="K668" i="44"/>
  <c r="J668" i="44"/>
  <c r="X667" i="44"/>
  <c r="W667" i="44"/>
  <c r="V667" i="44"/>
  <c r="U667" i="44"/>
  <c r="R667" i="44"/>
  <c r="S667" i="44" s="1"/>
  <c r="Q667" i="44"/>
  <c r="P667" i="44"/>
  <c r="N667" i="44"/>
  <c r="M667" i="44"/>
  <c r="L667" i="44"/>
  <c r="K667" i="44"/>
  <c r="J667" i="44"/>
  <c r="X666" i="44"/>
  <c r="W666" i="44"/>
  <c r="V666" i="44"/>
  <c r="U666" i="44"/>
  <c r="R666" i="44"/>
  <c r="Q666" i="44"/>
  <c r="P666" i="44"/>
  <c r="N666" i="44"/>
  <c r="M666" i="44"/>
  <c r="L666" i="44"/>
  <c r="K666" i="44"/>
  <c r="J666" i="44"/>
  <c r="X665" i="44"/>
  <c r="W665" i="44"/>
  <c r="V665" i="44"/>
  <c r="U665" i="44"/>
  <c r="R665" i="44"/>
  <c r="Q665" i="44"/>
  <c r="P665" i="44"/>
  <c r="N665" i="44"/>
  <c r="M665" i="44"/>
  <c r="L665" i="44"/>
  <c r="K665" i="44"/>
  <c r="J665" i="44"/>
  <c r="X664" i="44"/>
  <c r="W664" i="44"/>
  <c r="V664" i="44"/>
  <c r="U664" i="44"/>
  <c r="R664" i="44"/>
  <c r="Q664" i="44"/>
  <c r="P664" i="44"/>
  <c r="N664" i="44"/>
  <c r="M664" i="44"/>
  <c r="L664" i="44"/>
  <c r="K664" i="44"/>
  <c r="J664" i="44"/>
  <c r="X663" i="44"/>
  <c r="W663" i="44"/>
  <c r="V663" i="44"/>
  <c r="U663" i="44"/>
  <c r="S663" i="44"/>
  <c r="R663" i="44"/>
  <c r="T663" i="44" s="1"/>
  <c r="Q663" i="44"/>
  <c r="P663" i="44"/>
  <c r="N663" i="44"/>
  <c r="M663" i="44"/>
  <c r="L663" i="44"/>
  <c r="K663" i="44"/>
  <c r="J663" i="44"/>
  <c r="X662" i="44"/>
  <c r="W662" i="44"/>
  <c r="V662" i="44"/>
  <c r="Y662" i="44" s="1"/>
  <c r="U662" i="44"/>
  <c r="R662" i="44"/>
  <c r="S662" i="44" s="1"/>
  <c r="Q662" i="44"/>
  <c r="P662" i="44"/>
  <c r="N662" i="44"/>
  <c r="M662" i="44"/>
  <c r="L662" i="44"/>
  <c r="K662" i="44"/>
  <c r="J662" i="44"/>
  <c r="X661" i="44"/>
  <c r="W661" i="44"/>
  <c r="V661" i="44"/>
  <c r="U661" i="44"/>
  <c r="S661" i="44"/>
  <c r="T661" i="44" s="1"/>
  <c r="R661" i="44"/>
  <c r="Q661" i="44"/>
  <c r="P661" i="44"/>
  <c r="N661" i="44"/>
  <c r="M661" i="44"/>
  <c r="L661" i="44"/>
  <c r="K661" i="44"/>
  <c r="J661" i="44"/>
  <c r="X660" i="44"/>
  <c r="W660" i="44"/>
  <c r="V660" i="44"/>
  <c r="Y660" i="44" s="1"/>
  <c r="U660" i="44"/>
  <c r="T660" i="44"/>
  <c r="R660" i="44"/>
  <c r="S660" i="44" s="1"/>
  <c r="Q660" i="44"/>
  <c r="P660" i="44"/>
  <c r="N660" i="44"/>
  <c r="M660" i="44"/>
  <c r="L660" i="44"/>
  <c r="K660" i="44"/>
  <c r="J660" i="44"/>
  <c r="X659" i="44"/>
  <c r="W659" i="44"/>
  <c r="V659" i="44"/>
  <c r="U659" i="44"/>
  <c r="Q659" i="44"/>
  <c r="R659" i="44" s="1"/>
  <c r="P659" i="44"/>
  <c r="N659" i="44"/>
  <c r="M659" i="44"/>
  <c r="L659" i="44"/>
  <c r="K659" i="44"/>
  <c r="J659" i="44"/>
  <c r="X658" i="44"/>
  <c r="W658" i="44"/>
  <c r="Y658" i="44" s="1"/>
  <c r="V658" i="44"/>
  <c r="U658" i="44"/>
  <c r="S658" i="44"/>
  <c r="Q658" i="44"/>
  <c r="R658" i="44" s="1"/>
  <c r="P658" i="44"/>
  <c r="N658" i="44"/>
  <c r="M658" i="44"/>
  <c r="L658" i="44"/>
  <c r="K658" i="44"/>
  <c r="J658" i="44"/>
  <c r="X657" i="44"/>
  <c r="W657" i="44"/>
  <c r="Y657" i="44" s="1"/>
  <c r="V657" i="44"/>
  <c r="U657" i="44"/>
  <c r="Q657" i="44"/>
  <c r="R657" i="44" s="1"/>
  <c r="P657" i="44"/>
  <c r="N657" i="44"/>
  <c r="M657" i="44"/>
  <c r="L657" i="44"/>
  <c r="K657" i="44"/>
  <c r="J657" i="44"/>
  <c r="Y656" i="44"/>
  <c r="X656" i="44"/>
  <c r="W656" i="44"/>
  <c r="V656" i="44"/>
  <c r="U656" i="44"/>
  <c r="Q656" i="44"/>
  <c r="R656" i="44" s="1"/>
  <c r="P656" i="44"/>
  <c r="N656" i="44"/>
  <c r="M656" i="44"/>
  <c r="L656" i="44"/>
  <c r="K656" i="44"/>
  <c r="J656" i="44"/>
  <c r="Y655" i="44"/>
  <c r="X655" i="44"/>
  <c r="W655" i="44"/>
  <c r="V655" i="44"/>
  <c r="U655" i="44"/>
  <c r="Q655" i="44"/>
  <c r="R655" i="44" s="1"/>
  <c r="P655" i="44"/>
  <c r="N655" i="44"/>
  <c r="M655" i="44"/>
  <c r="L655" i="44"/>
  <c r="K655" i="44"/>
  <c r="J655" i="44"/>
  <c r="X654" i="44"/>
  <c r="W654" i="44"/>
  <c r="Y654" i="44" s="1"/>
  <c r="V654" i="44"/>
  <c r="U654" i="44"/>
  <c r="S654" i="44"/>
  <c r="Q654" i="44"/>
  <c r="R654" i="44" s="1"/>
  <c r="P654" i="44"/>
  <c r="N654" i="44"/>
  <c r="M654" i="44"/>
  <c r="L654" i="44"/>
  <c r="K654" i="44"/>
  <c r="J654" i="44"/>
  <c r="X653" i="44"/>
  <c r="W653" i="44"/>
  <c r="Y653" i="44" s="1"/>
  <c r="V653" i="44"/>
  <c r="U653" i="44"/>
  <c r="Q653" i="44"/>
  <c r="R653" i="44" s="1"/>
  <c r="P653" i="44"/>
  <c r="N653" i="44"/>
  <c r="M653" i="44"/>
  <c r="L653" i="44"/>
  <c r="K653" i="44"/>
  <c r="J653" i="44"/>
  <c r="Y652" i="44"/>
  <c r="X652" i="44"/>
  <c r="W652" i="44"/>
  <c r="V652" i="44"/>
  <c r="U652" i="44"/>
  <c r="Q652" i="44"/>
  <c r="R652" i="44" s="1"/>
  <c r="P652" i="44"/>
  <c r="N652" i="44"/>
  <c r="M652" i="44"/>
  <c r="L652" i="44"/>
  <c r="K652" i="44"/>
  <c r="J652" i="44"/>
  <c r="Y651" i="44"/>
  <c r="X651" i="44"/>
  <c r="W651" i="44"/>
  <c r="V651" i="44"/>
  <c r="U651" i="44"/>
  <c r="Q651" i="44"/>
  <c r="R651" i="44" s="1"/>
  <c r="P651" i="44"/>
  <c r="N651" i="44"/>
  <c r="M651" i="44"/>
  <c r="L651" i="44"/>
  <c r="K651" i="44"/>
  <c r="J651" i="44"/>
  <c r="X650" i="44"/>
  <c r="W650" i="44"/>
  <c r="Y650" i="44" s="1"/>
  <c r="V650" i="44"/>
  <c r="U650" i="44"/>
  <c r="S650" i="44"/>
  <c r="Q650" i="44"/>
  <c r="R650" i="44" s="1"/>
  <c r="P650" i="44"/>
  <c r="N650" i="44"/>
  <c r="M650" i="44"/>
  <c r="L650" i="44"/>
  <c r="K650" i="44"/>
  <c r="J650" i="44"/>
  <c r="X649" i="44"/>
  <c r="W649" i="44"/>
  <c r="Y649" i="44" s="1"/>
  <c r="V649" i="44"/>
  <c r="U649" i="44"/>
  <c r="Q649" i="44"/>
  <c r="R649" i="44" s="1"/>
  <c r="P649" i="44"/>
  <c r="N649" i="44"/>
  <c r="M649" i="44"/>
  <c r="L649" i="44"/>
  <c r="K649" i="44"/>
  <c r="J649" i="44"/>
  <c r="Y648" i="44"/>
  <c r="X648" i="44"/>
  <c r="W648" i="44"/>
  <c r="V648" i="44"/>
  <c r="U648" i="44"/>
  <c r="Q648" i="44"/>
  <c r="R648" i="44" s="1"/>
  <c r="P648" i="44"/>
  <c r="N648" i="44"/>
  <c r="M648" i="44"/>
  <c r="L648" i="44"/>
  <c r="K648" i="44"/>
  <c r="J648" i="44"/>
  <c r="Y647" i="44"/>
  <c r="X647" i="44"/>
  <c r="W647" i="44"/>
  <c r="V647" i="44"/>
  <c r="U647" i="44"/>
  <c r="Q647" i="44"/>
  <c r="R647" i="44" s="1"/>
  <c r="P647" i="44"/>
  <c r="N647" i="44"/>
  <c r="M647" i="44"/>
  <c r="L647" i="44"/>
  <c r="K647" i="44"/>
  <c r="J647" i="44"/>
  <c r="X646" i="44"/>
  <c r="W646" i="44"/>
  <c r="Y646" i="44" s="1"/>
  <c r="V646" i="44"/>
  <c r="U646" i="44"/>
  <c r="S646" i="44"/>
  <c r="Q646" i="44"/>
  <c r="R646" i="44" s="1"/>
  <c r="P646" i="44"/>
  <c r="N646" i="44"/>
  <c r="M646" i="44"/>
  <c r="L646" i="44"/>
  <c r="K646" i="44"/>
  <c r="J646" i="44"/>
  <c r="X645" i="44"/>
  <c r="W645" i="44"/>
  <c r="Y645" i="44" s="1"/>
  <c r="V645" i="44"/>
  <c r="U645" i="44"/>
  <c r="Q645" i="44"/>
  <c r="R645" i="44" s="1"/>
  <c r="P645" i="44"/>
  <c r="N645" i="44"/>
  <c r="M645" i="44"/>
  <c r="L645" i="44"/>
  <c r="K645" i="44"/>
  <c r="J645" i="44"/>
  <c r="Y644" i="44"/>
  <c r="X644" i="44"/>
  <c r="W644" i="44"/>
  <c r="V644" i="44"/>
  <c r="U644" i="44"/>
  <c r="Q644" i="44"/>
  <c r="R644" i="44" s="1"/>
  <c r="P644" i="44"/>
  <c r="N644" i="44"/>
  <c r="M644" i="44"/>
  <c r="L644" i="44"/>
  <c r="K644" i="44"/>
  <c r="J644" i="44"/>
  <c r="Y643" i="44"/>
  <c r="X643" i="44"/>
  <c r="W643" i="44"/>
  <c r="V643" i="44"/>
  <c r="U643" i="44"/>
  <c r="Q643" i="44"/>
  <c r="R643" i="44" s="1"/>
  <c r="P643" i="44"/>
  <c r="N643" i="44"/>
  <c r="M643" i="44"/>
  <c r="L643" i="44"/>
  <c r="K643" i="44"/>
  <c r="J643" i="44"/>
  <c r="X642" i="44"/>
  <c r="W642" i="44"/>
  <c r="Y642" i="44" s="1"/>
  <c r="V642" i="44"/>
  <c r="U642" i="44"/>
  <c r="S642" i="44"/>
  <c r="Q642" i="44"/>
  <c r="R642" i="44" s="1"/>
  <c r="P642" i="44"/>
  <c r="N642" i="44"/>
  <c r="M642" i="44"/>
  <c r="L642" i="44"/>
  <c r="K642" i="44"/>
  <c r="J642" i="44"/>
  <c r="X641" i="44"/>
  <c r="W641" i="44"/>
  <c r="Y641" i="44" s="1"/>
  <c r="V641" i="44"/>
  <c r="U641" i="44"/>
  <c r="Q641" i="44"/>
  <c r="R641" i="44" s="1"/>
  <c r="P641" i="44"/>
  <c r="N641" i="44"/>
  <c r="M641" i="44"/>
  <c r="L641" i="44"/>
  <c r="K641" i="44"/>
  <c r="J641" i="44"/>
  <c r="Y640" i="44"/>
  <c r="X640" i="44"/>
  <c r="W640" i="44"/>
  <c r="V640" i="44"/>
  <c r="U640" i="44"/>
  <c r="Q640" i="44"/>
  <c r="R640" i="44" s="1"/>
  <c r="P640" i="44"/>
  <c r="N640" i="44"/>
  <c r="M640" i="44"/>
  <c r="L640" i="44"/>
  <c r="K640" i="44"/>
  <c r="J640" i="44"/>
  <c r="Y639" i="44"/>
  <c r="X639" i="44"/>
  <c r="W639" i="44"/>
  <c r="V639" i="44"/>
  <c r="U639" i="44"/>
  <c r="Q639" i="44"/>
  <c r="R639" i="44" s="1"/>
  <c r="P639" i="44"/>
  <c r="N639" i="44"/>
  <c r="M639" i="44"/>
  <c r="L639" i="44"/>
  <c r="K639" i="44"/>
  <c r="J639" i="44"/>
  <c r="X638" i="44"/>
  <c r="W638" i="44"/>
  <c r="Y638" i="44" s="1"/>
  <c r="V638" i="44"/>
  <c r="U638" i="44"/>
  <c r="S638" i="44"/>
  <c r="Q638" i="44"/>
  <c r="R638" i="44" s="1"/>
  <c r="P638" i="44"/>
  <c r="N638" i="44"/>
  <c r="M638" i="44"/>
  <c r="L638" i="44"/>
  <c r="K638" i="44"/>
  <c r="J638" i="44"/>
  <c r="X637" i="44"/>
  <c r="W637" i="44"/>
  <c r="Y637" i="44" s="1"/>
  <c r="V637" i="44"/>
  <c r="U637" i="44"/>
  <c r="Q637" i="44"/>
  <c r="R637" i="44" s="1"/>
  <c r="P637" i="44"/>
  <c r="N637" i="44"/>
  <c r="M637" i="44"/>
  <c r="L637" i="44"/>
  <c r="K637" i="44"/>
  <c r="J637" i="44"/>
  <c r="Y636" i="44"/>
  <c r="X636" i="44"/>
  <c r="W636" i="44"/>
  <c r="V636" i="44"/>
  <c r="U636" i="44"/>
  <c r="Q636" i="44"/>
  <c r="R636" i="44" s="1"/>
  <c r="P636" i="44"/>
  <c r="N636" i="44"/>
  <c r="M636" i="44"/>
  <c r="L636" i="44"/>
  <c r="K636" i="44"/>
  <c r="J636" i="44"/>
  <c r="Y635" i="44"/>
  <c r="X635" i="44"/>
  <c r="W635" i="44"/>
  <c r="V635" i="44"/>
  <c r="U635" i="44"/>
  <c r="Q635" i="44"/>
  <c r="R635" i="44" s="1"/>
  <c r="P635" i="44"/>
  <c r="N635" i="44"/>
  <c r="M635" i="44"/>
  <c r="L635" i="44"/>
  <c r="K635" i="44"/>
  <c r="J635" i="44"/>
  <c r="X634" i="44"/>
  <c r="W634" i="44"/>
  <c r="Y634" i="44" s="1"/>
  <c r="V634" i="44"/>
  <c r="U634" i="44"/>
  <c r="S634" i="44"/>
  <c r="Q634" i="44"/>
  <c r="R634" i="44" s="1"/>
  <c r="P634" i="44"/>
  <c r="N634" i="44"/>
  <c r="M634" i="44"/>
  <c r="L634" i="44"/>
  <c r="K634" i="44"/>
  <c r="J634" i="44"/>
  <c r="X633" i="44"/>
  <c r="W633" i="44"/>
  <c r="Y633" i="44" s="1"/>
  <c r="V633" i="44"/>
  <c r="U633" i="44"/>
  <c r="Q633" i="44"/>
  <c r="R633" i="44" s="1"/>
  <c r="P633" i="44"/>
  <c r="N633" i="44"/>
  <c r="M633" i="44"/>
  <c r="L633" i="44"/>
  <c r="K633" i="44"/>
  <c r="J633" i="44"/>
  <c r="Y632" i="44"/>
  <c r="X632" i="44"/>
  <c r="W632" i="44"/>
  <c r="V632" i="44"/>
  <c r="U632" i="44"/>
  <c r="Q632" i="44"/>
  <c r="R632" i="44" s="1"/>
  <c r="P632" i="44"/>
  <c r="N632" i="44"/>
  <c r="M632" i="44"/>
  <c r="L632" i="44"/>
  <c r="K632" i="44"/>
  <c r="J632" i="44"/>
  <c r="Y631" i="44"/>
  <c r="X631" i="44"/>
  <c r="W631" i="44"/>
  <c r="V631" i="44"/>
  <c r="U631" i="44"/>
  <c r="Q631" i="44"/>
  <c r="R631" i="44" s="1"/>
  <c r="P631" i="44"/>
  <c r="N631" i="44"/>
  <c r="M631" i="44"/>
  <c r="L631" i="44"/>
  <c r="K631" i="44"/>
  <c r="J631" i="44"/>
  <c r="X630" i="44"/>
  <c r="W630" i="44"/>
  <c r="Y630" i="44" s="1"/>
  <c r="V630" i="44"/>
  <c r="U630" i="44"/>
  <c r="S630" i="44"/>
  <c r="Q630" i="44"/>
  <c r="R630" i="44" s="1"/>
  <c r="P630" i="44"/>
  <c r="N630" i="44"/>
  <c r="M630" i="44"/>
  <c r="L630" i="44"/>
  <c r="K630" i="44"/>
  <c r="J630" i="44"/>
  <c r="X629" i="44"/>
  <c r="W629" i="44"/>
  <c r="Y629" i="44" s="1"/>
  <c r="V629" i="44"/>
  <c r="U629" i="44"/>
  <c r="Q629" i="44"/>
  <c r="R629" i="44" s="1"/>
  <c r="P629" i="44"/>
  <c r="N629" i="44"/>
  <c r="M629" i="44"/>
  <c r="L629" i="44"/>
  <c r="K629" i="44"/>
  <c r="J629" i="44"/>
  <c r="Y628" i="44"/>
  <c r="X628" i="44"/>
  <c r="W628" i="44"/>
  <c r="V628" i="44"/>
  <c r="U628" i="44"/>
  <c r="Q628" i="44"/>
  <c r="R628" i="44" s="1"/>
  <c r="P628" i="44"/>
  <c r="N628" i="44"/>
  <c r="M628" i="44"/>
  <c r="L628" i="44"/>
  <c r="K628" i="44"/>
  <c r="J628" i="44"/>
  <c r="Y627" i="44"/>
  <c r="X627" i="44"/>
  <c r="W627" i="44"/>
  <c r="V627" i="44"/>
  <c r="U627" i="44"/>
  <c r="Q627" i="44"/>
  <c r="R627" i="44" s="1"/>
  <c r="P627" i="44"/>
  <c r="N627" i="44"/>
  <c r="M627" i="44"/>
  <c r="L627" i="44"/>
  <c r="K627" i="44"/>
  <c r="J627" i="44"/>
  <c r="X626" i="44"/>
  <c r="W626" i="44"/>
  <c r="Y626" i="44" s="1"/>
  <c r="V626" i="44"/>
  <c r="U626" i="44"/>
  <c r="Q626" i="44"/>
  <c r="R626" i="44" s="1"/>
  <c r="P626" i="44"/>
  <c r="N626" i="44"/>
  <c r="M626" i="44"/>
  <c r="L626" i="44"/>
  <c r="K626" i="44"/>
  <c r="J626" i="44"/>
  <c r="X625" i="44"/>
  <c r="W625" i="44"/>
  <c r="Y625" i="44" s="1"/>
  <c r="V625" i="44"/>
  <c r="U625" i="44"/>
  <c r="Q625" i="44"/>
  <c r="R625" i="44" s="1"/>
  <c r="P625" i="44"/>
  <c r="N625" i="44"/>
  <c r="M625" i="44"/>
  <c r="L625" i="44"/>
  <c r="K625" i="44"/>
  <c r="J625" i="44"/>
  <c r="Y624" i="44"/>
  <c r="X624" i="44"/>
  <c r="W624" i="44"/>
  <c r="V624" i="44"/>
  <c r="U624" i="44"/>
  <c r="Q624" i="44"/>
  <c r="R624" i="44" s="1"/>
  <c r="P624" i="44"/>
  <c r="N624" i="44"/>
  <c r="M624" i="44"/>
  <c r="L624" i="44"/>
  <c r="K624" i="44"/>
  <c r="J624" i="44"/>
  <c r="Y623" i="44"/>
  <c r="X623" i="44"/>
  <c r="W623" i="44"/>
  <c r="V623" i="44"/>
  <c r="U623" i="44"/>
  <c r="Q623" i="44"/>
  <c r="R623" i="44" s="1"/>
  <c r="P623" i="44"/>
  <c r="N623" i="44"/>
  <c r="M623" i="44"/>
  <c r="L623" i="44"/>
  <c r="K623" i="44"/>
  <c r="J623" i="44"/>
  <c r="X622" i="44"/>
  <c r="W622" i="44"/>
  <c r="Y622" i="44" s="1"/>
  <c r="V622" i="44"/>
  <c r="U622" i="44"/>
  <c r="Q622" i="44"/>
  <c r="R622" i="44" s="1"/>
  <c r="P622" i="44"/>
  <c r="N622" i="44"/>
  <c r="M622" i="44"/>
  <c r="L622" i="44"/>
  <c r="K622" i="44"/>
  <c r="J622" i="44"/>
  <c r="X621" i="44"/>
  <c r="W621" i="44"/>
  <c r="Y621" i="44" s="1"/>
  <c r="V621" i="44"/>
  <c r="U621" i="44"/>
  <c r="Q621" i="44"/>
  <c r="R621" i="44" s="1"/>
  <c r="P621" i="44"/>
  <c r="N621" i="44"/>
  <c r="M621" i="44"/>
  <c r="L621" i="44"/>
  <c r="K621" i="44"/>
  <c r="J621" i="44"/>
  <c r="Y620" i="44"/>
  <c r="X620" i="44"/>
  <c r="W620" i="44"/>
  <c r="V620" i="44"/>
  <c r="U620" i="44"/>
  <c r="Q620" i="44"/>
  <c r="R620" i="44" s="1"/>
  <c r="P620" i="44"/>
  <c r="N620" i="44"/>
  <c r="M620" i="44"/>
  <c r="L620" i="44"/>
  <c r="K620" i="44"/>
  <c r="J620" i="44"/>
  <c r="Y619" i="44"/>
  <c r="X619" i="44"/>
  <c r="W619" i="44"/>
  <c r="V619" i="44"/>
  <c r="U619" i="44"/>
  <c r="Q619" i="44"/>
  <c r="R619" i="44" s="1"/>
  <c r="P619" i="44"/>
  <c r="N619" i="44"/>
  <c r="M619" i="44"/>
  <c r="L619" i="44"/>
  <c r="K619" i="44"/>
  <c r="J619" i="44"/>
  <c r="X618" i="44"/>
  <c r="W618" i="44"/>
  <c r="Y618" i="44" s="1"/>
  <c r="V618" i="44"/>
  <c r="U618" i="44"/>
  <c r="Q618" i="44"/>
  <c r="R618" i="44" s="1"/>
  <c r="P618" i="44"/>
  <c r="N618" i="44"/>
  <c r="M618" i="44"/>
  <c r="L618" i="44"/>
  <c r="K618" i="44"/>
  <c r="J618" i="44"/>
  <c r="X617" i="44"/>
  <c r="W617" i="44"/>
  <c r="Y617" i="44" s="1"/>
  <c r="V617" i="44"/>
  <c r="U617" i="44"/>
  <c r="Q617" i="44"/>
  <c r="R617" i="44" s="1"/>
  <c r="P617" i="44"/>
  <c r="N617" i="44"/>
  <c r="M617" i="44"/>
  <c r="L617" i="44"/>
  <c r="K617" i="44"/>
  <c r="J617" i="44"/>
  <c r="Y616" i="44"/>
  <c r="X616" i="44"/>
  <c r="W616" i="44"/>
  <c r="V616" i="44"/>
  <c r="U616" i="44"/>
  <c r="Q616" i="44"/>
  <c r="R616" i="44" s="1"/>
  <c r="P616" i="44"/>
  <c r="N616" i="44"/>
  <c r="M616" i="44"/>
  <c r="L616" i="44"/>
  <c r="K616" i="44"/>
  <c r="J616" i="44"/>
  <c r="Y615" i="44"/>
  <c r="X615" i="44"/>
  <c r="W615" i="44"/>
  <c r="V615" i="44"/>
  <c r="U615" i="44"/>
  <c r="Q615" i="44"/>
  <c r="R615" i="44" s="1"/>
  <c r="P615" i="44"/>
  <c r="N615" i="44"/>
  <c r="M615" i="44"/>
  <c r="L615" i="44"/>
  <c r="K615" i="44"/>
  <c r="J615" i="44"/>
  <c r="X614" i="44"/>
  <c r="W614" i="44"/>
  <c r="Y614" i="44" s="1"/>
  <c r="V614" i="44"/>
  <c r="U614" i="44"/>
  <c r="Q614" i="44"/>
  <c r="R614" i="44" s="1"/>
  <c r="P614" i="44"/>
  <c r="N614" i="44"/>
  <c r="M614" i="44"/>
  <c r="L614" i="44"/>
  <c r="K614" i="44"/>
  <c r="J614" i="44"/>
  <c r="X613" i="44"/>
  <c r="W613" i="44"/>
  <c r="Y613" i="44" s="1"/>
  <c r="V613" i="44"/>
  <c r="U613" i="44"/>
  <c r="Q613" i="44"/>
  <c r="R613" i="44" s="1"/>
  <c r="P613" i="44"/>
  <c r="N613" i="44"/>
  <c r="M613" i="44"/>
  <c r="L613" i="44"/>
  <c r="K613" i="44"/>
  <c r="J613" i="44"/>
  <c r="Y612" i="44"/>
  <c r="X612" i="44"/>
  <c r="W612" i="44"/>
  <c r="V612" i="44"/>
  <c r="U612" i="44"/>
  <c r="Q612" i="44"/>
  <c r="R612" i="44" s="1"/>
  <c r="P612" i="44"/>
  <c r="N612" i="44"/>
  <c r="M612" i="44"/>
  <c r="L612" i="44"/>
  <c r="K612" i="44"/>
  <c r="J612" i="44"/>
  <c r="Y611" i="44"/>
  <c r="X611" i="44"/>
  <c r="W611" i="44"/>
  <c r="V611" i="44"/>
  <c r="U611" i="44"/>
  <c r="Q611" i="44"/>
  <c r="R611" i="44" s="1"/>
  <c r="P611" i="44"/>
  <c r="N611" i="44"/>
  <c r="M611" i="44"/>
  <c r="L611" i="44"/>
  <c r="K611" i="44"/>
  <c r="J611" i="44"/>
  <c r="X610" i="44"/>
  <c r="W610" i="44"/>
  <c r="Y610" i="44" s="1"/>
  <c r="V610" i="44"/>
  <c r="U610" i="44"/>
  <c r="Q610" i="44"/>
  <c r="R610" i="44" s="1"/>
  <c r="P610" i="44"/>
  <c r="N610" i="44"/>
  <c r="M610" i="44"/>
  <c r="L610" i="44"/>
  <c r="K610" i="44"/>
  <c r="J610" i="44"/>
  <c r="X609" i="44"/>
  <c r="W609" i="44"/>
  <c r="Y609" i="44" s="1"/>
  <c r="V609" i="44"/>
  <c r="U609" i="44"/>
  <c r="Q609" i="44"/>
  <c r="R609" i="44" s="1"/>
  <c r="P609" i="44"/>
  <c r="N609" i="44"/>
  <c r="M609" i="44"/>
  <c r="L609" i="44"/>
  <c r="K609" i="44"/>
  <c r="J609" i="44"/>
  <c r="Y608" i="44"/>
  <c r="X608" i="44"/>
  <c r="W608" i="44"/>
  <c r="V608" i="44"/>
  <c r="U608" i="44"/>
  <c r="Q608" i="44"/>
  <c r="R608" i="44" s="1"/>
  <c r="P608" i="44"/>
  <c r="N608" i="44"/>
  <c r="M608" i="44"/>
  <c r="L608" i="44"/>
  <c r="K608" i="44"/>
  <c r="J608" i="44"/>
  <c r="Y607" i="44"/>
  <c r="X607" i="44"/>
  <c r="W607" i="44"/>
  <c r="V607" i="44"/>
  <c r="U607" i="44"/>
  <c r="Q607" i="44"/>
  <c r="R607" i="44" s="1"/>
  <c r="P607" i="44"/>
  <c r="N607" i="44"/>
  <c r="M607" i="44"/>
  <c r="L607" i="44"/>
  <c r="K607" i="44"/>
  <c r="J607" i="44"/>
  <c r="X606" i="44"/>
  <c r="W606" i="44"/>
  <c r="Y606" i="44" s="1"/>
  <c r="V606" i="44"/>
  <c r="U606" i="44"/>
  <c r="Q606" i="44"/>
  <c r="R606" i="44" s="1"/>
  <c r="P606" i="44"/>
  <c r="N606" i="44"/>
  <c r="M606" i="44"/>
  <c r="L606" i="44"/>
  <c r="K606" i="44"/>
  <c r="J606" i="44"/>
  <c r="X605" i="44"/>
  <c r="W605" i="44"/>
  <c r="Y605" i="44" s="1"/>
  <c r="V605" i="44"/>
  <c r="U605" i="44"/>
  <c r="Q605" i="44"/>
  <c r="R605" i="44" s="1"/>
  <c r="P605" i="44"/>
  <c r="N605" i="44"/>
  <c r="M605" i="44"/>
  <c r="L605" i="44"/>
  <c r="K605" i="44"/>
  <c r="J605" i="44"/>
  <c r="Y604" i="44"/>
  <c r="X604" i="44"/>
  <c r="W604" i="44"/>
  <c r="V604" i="44"/>
  <c r="U604" i="44"/>
  <c r="Q604" i="44"/>
  <c r="R604" i="44" s="1"/>
  <c r="P604" i="44"/>
  <c r="N604" i="44"/>
  <c r="M604" i="44"/>
  <c r="L604" i="44"/>
  <c r="K604" i="44"/>
  <c r="J604" i="44"/>
  <c r="Y603" i="44"/>
  <c r="X603" i="44"/>
  <c r="W603" i="44"/>
  <c r="V603" i="44"/>
  <c r="U603" i="44"/>
  <c r="Q603" i="44"/>
  <c r="R603" i="44" s="1"/>
  <c r="P603" i="44"/>
  <c r="N603" i="44"/>
  <c r="M603" i="44"/>
  <c r="L603" i="44"/>
  <c r="K603" i="44"/>
  <c r="J603" i="44"/>
  <c r="X602" i="44"/>
  <c r="W602" i="44"/>
  <c r="Y602" i="44" s="1"/>
  <c r="V602" i="44"/>
  <c r="U602" i="44"/>
  <c r="Q602" i="44"/>
  <c r="R602" i="44" s="1"/>
  <c r="P602" i="44"/>
  <c r="N602" i="44"/>
  <c r="M602" i="44"/>
  <c r="L602" i="44"/>
  <c r="K602" i="44"/>
  <c r="J602" i="44"/>
  <c r="X601" i="44"/>
  <c r="W601" i="44"/>
  <c r="Y601" i="44" s="1"/>
  <c r="V601" i="44"/>
  <c r="U601" i="44"/>
  <c r="Q601" i="44"/>
  <c r="R601" i="44" s="1"/>
  <c r="P601" i="44"/>
  <c r="N601" i="44"/>
  <c r="M601" i="44"/>
  <c r="L601" i="44"/>
  <c r="K601" i="44"/>
  <c r="J601" i="44"/>
  <c r="Y600" i="44"/>
  <c r="X600" i="44"/>
  <c r="W600" i="44"/>
  <c r="V600" i="44"/>
  <c r="U600" i="44"/>
  <c r="Q600" i="44"/>
  <c r="R600" i="44" s="1"/>
  <c r="P600" i="44"/>
  <c r="N600" i="44"/>
  <c r="M600" i="44"/>
  <c r="L600" i="44"/>
  <c r="K600" i="44"/>
  <c r="J600" i="44"/>
  <c r="Y599" i="44"/>
  <c r="X599" i="44"/>
  <c r="W599" i="44"/>
  <c r="V599" i="44"/>
  <c r="U599" i="44"/>
  <c r="Q599" i="44"/>
  <c r="R599" i="44" s="1"/>
  <c r="P599" i="44"/>
  <c r="N599" i="44"/>
  <c r="M599" i="44"/>
  <c r="L599" i="44"/>
  <c r="K599" i="44"/>
  <c r="J599" i="44"/>
  <c r="X598" i="44"/>
  <c r="W598" i="44"/>
  <c r="Y598" i="44" s="1"/>
  <c r="V598" i="44"/>
  <c r="U598" i="44"/>
  <c r="Q598" i="44"/>
  <c r="R598" i="44" s="1"/>
  <c r="P598" i="44"/>
  <c r="N598" i="44"/>
  <c r="M598" i="44"/>
  <c r="L598" i="44"/>
  <c r="K598" i="44"/>
  <c r="J598" i="44"/>
  <c r="X597" i="44"/>
  <c r="W597" i="44"/>
  <c r="Y597" i="44" s="1"/>
  <c r="V597" i="44"/>
  <c r="U597" i="44"/>
  <c r="R597" i="44"/>
  <c r="Q597" i="44"/>
  <c r="P597" i="44"/>
  <c r="N597" i="44"/>
  <c r="M597" i="44"/>
  <c r="L597" i="44"/>
  <c r="K597" i="44"/>
  <c r="J597" i="44"/>
  <c r="X596" i="44"/>
  <c r="W596" i="44"/>
  <c r="V596" i="44"/>
  <c r="Y596" i="44" s="1"/>
  <c r="U596" i="44"/>
  <c r="Q596" i="44"/>
  <c r="R596" i="44" s="1"/>
  <c r="P596" i="44"/>
  <c r="N596" i="44"/>
  <c r="M596" i="44"/>
  <c r="L596" i="44"/>
  <c r="K596" i="44"/>
  <c r="J596" i="44"/>
  <c r="Y595" i="44"/>
  <c r="X595" i="44"/>
  <c r="W595" i="44"/>
  <c r="V595" i="44"/>
  <c r="U595" i="44"/>
  <c r="R595" i="44"/>
  <c r="Q595" i="44"/>
  <c r="P595" i="44"/>
  <c r="N595" i="44"/>
  <c r="M595" i="44"/>
  <c r="L595" i="44"/>
  <c r="K595" i="44"/>
  <c r="J595" i="44"/>
  <c r="X594" i="44"/>
  <c r="W594" i="44"/>
  <c r="V594" i="44"/>
  <c r="Y594" i="44" s="1"/>
  <c r="U594" i="44"/>
  <c r="Q594" i="44"/>
  <c r="R594" i="44" s="1"/>
  <c r="P594" i="44"/>
  <c r="N594" i="44"/>
  <c r="M594" i="44"/>
  <c r="L594" i="44"/>
  <c r="K594" i="44"/>
  <c r="J594" i="44"/>
  <c r="Y593" i="44"/>
  <c r="X593" i="44"/>
  <c r="W593" i="44"/>
  <c r="V593" i="44"/>
  <c r="U593" i="44"/>
  <c r="R593" i="44"/>
  <c r="Q593" i="44"/>
  <c r="P593" i="44"/>
  <c r="N593" i="44"/>
  <c r="M593" i="44"/>
  <c r="L593" i="44"/>
  <c r="K593" i="44"/>
  <c r="J593" i="44"/>
  <c r="X592" i="44"/>
  <c r="W592" i="44"/>
  <c r="V592" i="44"/>
  <c r="Y592" i="44" s="1"/>
  <c r="U592" i="44"/>
  <c r="Q592" i="44"/>
  <c r="R592" i="44" s="1"/>
  <c r="P592" i="44"/>
  <c r="N592" i="44"/>
  <c r="M592" i="44"/>
  <c r="L592" i="44"/>
  <c r="K592" i="44"/>
  <c r="J592" i="44"/>
  <c r="X591" i="44"/>
  <c r="W591" i="44"/>
  <c r="Y591" i="44" s="1"/>
  <c r="V591" i="44"/>
  <c r="U591" i="44"/>
  <c r="R591" i="44"/>
  <c r="Q591" i="44"/>
  <c r="P591" i="44"/>
  <c r="N591" i="44"/>
  <c r="M591" i="44"/>
  <c r="L591" i="44"/>
  <c r="K591" i="44"/>
  <c r="J591" i="44"/>
  <c r="X590" i="44"/>
  <c r="W590" i="44"/>
  <c r="V590" i="44"/>
  <c r="Y590" i="44" s="1"/>
  <c r="U590" i="44"/>
  <c r="Q590" i="44"/>
  <c r="R590" i="44" s="1"/>
  <c r="P590" i="44"/>
  <c r="N590" i="44"/>
  <c r="M590" i="44"/>
  <c r="L590" i="44"/>
  <c r="K590" i="44"/>
  <c r="J590" i="44"/>
  <c r="X589" i="44"/>
  <c r="W589" i="44"/>
  <c r="Y589" i="44" s="1"/>
  <c r="V589" i="44"/>
  <c r="U589" i="44"/>
  <c r="R589" i="44"/>
  <c r="Q589" i="44"/>
  <c r="P589" i="44"/>
  <c r="N589" i="44"/>
  <c r="M589" i="44"/>
  <c r="L589" i="44"/>
  <c r="K589" i="44"/>
  <c r="J589" i="44"/>
  <c r="X588" i="44"/>
  <c r="W588" i="44"/>
  <c r="V588" i="44"/>
  <c r="Y588" i="44" s="1"/>
  <c r="U588" i="44"/>
  <c r="Q588" i="44"/>
  <c r="R588" i="44" s="1"/>
  <c r="P588" i="44"/>
  <c r="N588" i="44"/>
  <c r="M588" i="44"/>
  <c r="L588" i="44"/>
  <c r="K588" i="44"/>
  <c r="J588" i="44"/>
  <c r="Y587" i="44"/>
  <c r="X587" i="44"/>
  <c r="W587" i="44"/>
  <c r="V587" i="44"/>
  <c r="U587" i="44"/>
  <c r="R587" i="44"/>
  <c r="Q587" i="44"/>
  <c r="P587" i="44"/>
  <c r="N587" i="44"/>
  <c r="M587" i="44"/>
  <c r="L587" i="44"/>
  <c r="K587" i="44"/>
  <c r="J587" i="44"/>
  <c r="X586" i="44"/>
  <c r="W586" i="44"/>
  <c r="V586" i="44"/>
  <c r="Y586" i="44" s="1"/>
  <c r="U586" i="44"/>
  <c r="Q586" i="44"/>
  <c r="R586" i="44" s="1"/>
  <c r="P586" i="44"/>
  <c r="N586" i="44"/>
  <c r="M586" i="44"/>
  <c r="L586" i="44"/>
  <c r="K586" i="44"/>
  <c r="J586" i="44"/>
  <c r="Y585" i="44"/>
  <c r="X585" i="44"/>
  <c r="W585" i="44"/>
  <c r="V585" i="44"/>
  <c r="U585" i="44"/>
  <c r="R585" i="44"/>
  <c r="Q585" i="44"/>
  <c r="P585" i="44"/>
  <c r="N585" i="44"/>
  <c r="M585" i="44"/>
  <c r="L585" i="44"/>
  <c r="K585" i="44"/>
  <c r="J585" i="44"/>
  <c r="X584" i="44"/>
  <c r="W584" i="44"/>
  <c r="V584" i="44"/>
  <c r="Y584" i="44" s="1"/>
  <c r="U584" i="44"/>
  <c r="Q584" i="44"/>
  <c r="R584" i="44" s="1"/>
  <c r="P584" i="44"/>
  <c r="N584" i="44"/>
  <c r="M584" i="44"/>
  <c r="L584" i="44"/>
  <c r="K584" i="44"/>
  <c r="J584" i="44"/>
  <c r="X583" i="44"/>
  <c r="W583" i="44"/>
  <c r="Y583" i="44" s="1"/>
  <c r="V583" i="44"/>
  <c r="U583" i="44"/>
  <c r="R583" i="44"/>
  <c r="Q583" i="44"/>
  <c r="P583" i="44"/>
  <c r="N583" i="44"/>
  <c r="M583" i="44"/>
  <c r="L583" i="44"/>
  <c r="K583" i="44"/>
  <c r="J583" i="44"/>
  <c r="X582" i="44"/>
  <c r="W582" i="44"/>
  <c r="V582" i="44"/>
  <c r="Y582" i="44" s="1"/>
  <c r="U582" i="44"/>
  <c r="Q582" i="44"/>
  <c r="R582" i="44" s="1"/>
  <c r="P582" i="44"/>
  <c r="N582" i="44"/>
  <c r="M582" i="44"/>
  <c r="L582" i="44"/>
  <c r="K582" i="44"/>
  <c r="J582" i="44"/>
  <c r="X581" i="44"/>
  <c r="W581" i="44"/>
  <c r="Y581" i="44" s="1"/>
  <c r="V581" i="44"/>
  <c r="U581" i="44"/>
  <c r="R581" i="44"/>
  <c r="Q581" i="44"/>
  <c r="P581" i="44"/>
  <c r="N581" i="44"/>
  <c r="M581" i="44"/>
  <c r="L581" i="44"/>
  <c r="K581" i="44"/>
  <c r="J581" i="44"/>
  <c r="X580" i="44"/>
  <c r="W580" i="44"/>
  <c r="V580" i="44"/>
  <c r="Y580" i="44" s="1"/>
  <c r="U580" i="44"/>
  <c r="Q580" i="44"/>
  <c r="R580" i="44" s="1"/>
  <c r="P580" i="44"/>
  <c r="N580" i="44"/>
  <c r="M580" i="44"/>
  <c r="L580" i="44"/>
  <c r="K580" i="44"/>
  <c r="J580" i="44"/>
  <c r="Y579" i="44"/>
  <c r="X579" i="44"/>
  <c r="W579" i="44"/>
  <c r="V579" i="44"/>
  <c r="U579" i="44"/>
  <c r="R579" i="44"/>
  <c r="Q579" i="44"/>
  <c r="P579" i="44"/>
  <c r="N579" i="44"/>
  <c r="M579" i="44"/>
  <c r="L579" i="44"/>
  <c r="K579" i="44"/>
  <c r="J579" i="44"/>
  <c r="X578" i="44"/>
  <c r="W578" i="44"/>
  <c r="V578" i="44"/>
  <c r="Y578" i="44" s="1"/>
  <c r="U578" i="44"/>
  <c r="Q578" i="44"/>
  <c r="R578" i="44" s="1"/>
  <c r="P578" i="44"/>
  <c r="N578" i="44"/>
  <c r="M578" i="44"/>
  <c r="L578" i="44"/>
  <c r="K578" i="44"/>
  <c r="J578" i="44"/>
  <c r="Y577" i="44"/>
  <c r="X577" i="44"/>
  <c r="W577" i="44"/>
  <c r="V577" i="44"/>
  <c r="U577" i="44"/>
  <c r="R577" i="44"/>
  <c r="Q577" i="44"/>
  <c r="P577" i="44"/>
  <c r="N577" i="44"/>
  <c r="M577" i="44"/>
  <c r="L577" i="44"/>
  <c r="K577" i="44"/>
  <c r="J577" i="44"/>
  <c r="X576" i="44"/>
  <c r="W576" i="44"/>
  <c r="V576" i="44"/>
  <c r="Y576" i="44" s="1"/>
  <c r="U576" i="44"/>
  <c r="Q576" i="44"/>
  <c r="R576" i="44" s="1"/>
  <c r="P576" i="44"/>
  <c r="N576" i="44"/>
  <c r="M576" i="44"/>
  <c r="L576" i="44"/>
  <c r="K576" i="44"/>
  <c r="J576" i="44"/>
  <c r="X575" i="44"/>
  <c r="W575" i="44"/>
  <c r="Y575" i="44" s="1"/>
  <c r="V575" i="44"/>
  <c r="U575" i="44"/>
  <c r="R575" i="44"/>
  <c r="Q575" i="44"/>
  <c r="P575" i="44"/>
  <c r="N575" i="44"/>
  <c r="M575" i="44"/>
  <c r="L575" i="44"/>
  <c r="K575" i="44"/>
  <c r="J575" i="44"/>
  <c r="X574" i="44"/>
  <c r="W574" i="44"/>
  <c r="V574" i="44"/>
  <c r="Y574" i="44" s="1"/>
  <c r="U574" i="44"/>
  <c r="Q574" i="44"/>
  <c r="R574" i="44" s="1"/>
  <c r="P574" i="44"/>
  <c r="N574" i="44"/>
  <c r="M574" i="44"/>
  <c r="L574" i="44"/>
  <c r="K574" i="44"/>
  <c r="J574" i="44"/>
  <c r="X573" i="44"/>
  <c r="W573" i="44"/>
  <c r="Y573" i="44" s="1"/>
  <c r="V573" i="44"/>
  <c r="U573" i="44"/>
  <c r="R573" i="44"/>
  <c r="Q573" i="44"/>
  <c r="P573" i="44"/>
  <c r="N573" i="44"/>
  <c r="M573" i="44"/>
  <c r="L573" i="44"/>
  <c r="K573" i="44"/>
  <c r="J573" i="44"/>
  <c r="X572" i="44"/>
  <c r="W572" i="44"/>
  <c r="V572" i="44"/>
  <c r="Y572" i="44" s="1"/>
  <c r="U572" i="44"/>
  <c r="Q572" i="44"/>
  <c r="R572" i="44" s="1"/>
  <c r="P572" i="44"/>
  <c r="N572" i="44"/>
  <c r="M572" i="44"/>
  <c r="L572" i="44"/>
  <c r="K572" i="44"/>
  <c r="J572" i="44"/>
  <c r="Y571" i="44"/>
  <c r="X571" i="44"/>
  <c r="W571" i="44"/>
  <c r="V571" i="44"/>
  <c r="U571" i="44"/>
  <c r="R571" i="44"/>
  <c r="Q571" i="44"/>
  <c r="P571" i="44"/>
  <c r="N571" i="44"/>
  <c r="M571" i="44"/>
  <c r="L571" i="44"/>
  <c r="K571" i="44"/>
  <c r="J571" i="44"/>
  <c r="X570" i="44"/>
  <c r="W570" i="44"/>
  <c r="V570" i="44"/>
  <c r="Y570" i="44" s="1"/>
  <c r="U570" i="44"/>
  <c r="Q570" i="44"/>
  <c r="R570" i="44" s="1"/>
  <c r="P570" i="44"/>
  <c r="N570" i="44"/>
  <c r="M570" i="44"/>
  <c r="L570" i="44"/>
  <c r="K570" i="44"/>
  <c r="J570" i="44"/>
  <c r="Y569" i="44"/>
  <c r="X569" i="44"/>
  <c r="W569" i="44"/>
  <c r="V569" i="44"/>
  <c r="U569" i="44"/>
  <c r="R569" i="44"/>
  <c r="Q569" i="44"/>
  <c r="P569" i="44"/>
  <c r="N569" i="44"/>
  <c r="M569" i="44"/>
  <c r="L569" i="44"/>
  <c r="K569" i="44"/>
  <c r="J569" i="44"/>
  <c r="X568" i="44"/>
  <c r="W568" i="44"/>
  <c r="V568" i="44"/>
  <c r="Y568" i="44" s="1"/>
  <c r="U568" i="44"/>
  <c r="Q568" i="44"/>
  <c r="R568" i="44" s="1"/>
  <c r="P568" i="44"/>
  <c r="N568" i="44"/>
  <c r="M568" i="44"/>
  <c r="L568" i="44"/>
  <c r="K568" i="44"/>
  <c r="J568" i="44"/>
  <c r="X567" i="44"/>
  <c r="W567" i="44"/>
  <c r="Y567" i="44" s="1"/>
  <c r="V567" i="44"/>
  <c r="U567" i="44"/>
  <c r="R567" i="44"/>
  <c r="Q567" i="44"/>
  <c r="P567" i="44"/>
  <c r="N567" i="44"/>
  <c r="M567" i="44"/>
  <c r="L567" i="44"/>
  <c r="K567" i="44"/>
  <c r="J567" i="44"/>
  <c r="X566" i="44"/>
  <c r="W566" i="44"/>
  <c r="V566" i="44"/>
  <c r="Y566" i="44" s="1"/>
  <c r="U566" i="44"/>
  <c r="Q566" i="44"/>
  <c r="R566" i="44" s="1"/>
  <c r="P566" i="44"/>
  <c r="N566" i="44"/>
  <c r="M566" i="44"/>
  <c r="L566" i="44"/>
  <c r="K566" i="44"/>
  <c r="J566" i="44"/>
  <c r="X565" i="44"/>
  <c r="W565" i="44"/>
  <c r="Y565" i="44" s="1"/>
  <c r="V565" i="44"/>
  <c r="U565" i="44"/>
  <c r="R565" i="44"/>
  <c r="Q565" i="44"/>
  <c r="P565" i="44"/>
  <c r="N565" i="44"/>
  <c r="M565" i="44"/>
  <c r="L565" i="44"/>
  <c r="K565" i="44"/>
  <c r="J565" i="44"/>
  <c r="X564" i="44"/>
  <c r="W564" i="44"/>
  <c r="V564" i="44"/>
  <c r="Y564" i="44" s="1"/>
  <c r="U564" i="44"/>
  <c r="Q564" i="44"/>
  <c r="R564" i="44" s="1"/>
  <c r="P564" i="44"/>
  <c r="N564" i="44"/>
  <c r="M564" i="44"/>
  <c r="L564" i="44"/>
  <c r="K564" i="44"/>
  <c r="J564" i="44"/>
  <c r="Y563" i="44"/>
  <c r="X563" i="44"/>
  <c r="W563" i="44"/>
  <c r="V563" i="44"/>
  <c r="U563" i="44"/>
  <c r="R563" i="44"/>
  <c r="Q563" i="44"/>
  <c r="P563" i="44"/>
  <c r="N563" i="44"/>
  <c r="M563" i="44"/>
  <c r="L563" i="44"/>
  <c r="K563" i="44"/>
  <c r="J563" i="44"/>
  <c r="X562" i="44"/>
  <c r="W562" i="44"/>
  <c r="V562" i="44"/>
  <c r="Y562" i="44" s="1"/>
  <c r="U562" i="44"/>
  <c r="Q562" i="44"/>
  <c r="R562" i="44" s="1"/>
  <c r="P562" i="44"/>
  <c r="N562" i="44"/>
  <c r="M562" i="44"/>
  <c r="L562" i="44"/>
  <c r="K562" i="44"/>
  <c r="J562" i="44"/>
  <c r="Y561" i="44"/>
  <c r="X561" i="44"/>
  <c r="W561" i="44"/>
  <c r="V561" i="44"/>
  <c r="U561" i="44"/>
  <c r="R561" i="44"/>
  <c r="Q561" i="44"/>
  <c r="P561" i="44"/>
  <c r="N561" i="44"/>
  <c r="M561" i="44"/>
  <c r="L561" i="44"/>
  <c r="K561" i="44"/>
  <c r="J561" i="44"/>
  <c r="X560" i="44"/>
  <c r="W560" i="44"/>
  <c r="V560" i="44"/>
  <c r="Y560" i="44" s="1"/>
  <c r="U560" i="44"/>
  <c r="Q560" i="44"/>
  <c r="R560" i="44" s="1"/>
  <c r="P560" i="44"/>
  <c r="N560" i="44"/>
  <c r="M560" i="44"/>
  <c r="L560" i="44"/>
  <c r="K560" i="44"/>
  <c r="J560" i="44"/>
  <c r="X559" i="44"/>
  <c r="W559" i="44"/>
  <c r="Y559" i="44" s="1"/>
  <c r="V559" i="44"/>
  <c r="U559" i="44"/>
  <c r="R559" i="44"/>
  <c r="Q559" i="44"/>
  <c r="P559" i="44"/>
  <c r="N559" i="44"/>
  <c r="M559" i="44"/>
  <c r="L559" i="44"/>
  <c r="K559" i="44"/>
  <c r="J559" i="44"/>
  <c r="X558" i="44"/>
  <c r="W558" i="44"/>
  <c r="V558" i="44"/>
  <c r="Y558" i="44" s="1"/>
  <c r="U558" i="44"/>
  <c r="Q558" i="44"/>
  <c r="R558" i="44" s="1"/>
  <c r="P558" i="44"/>
  <c r="N558" i="44"/>
  <c r="M558" i="44"/>
  <c r="L558" i="44"/>
  <c r="K558" i="44"/>
  <c r="J558" i="44"/>
  <c r="X557" i="44"/>
  <c r="W557" i="44"/>
  <c r="Y557" i="44" s="1"/>
  <c r="V557" i="44"/>
  <c r="U557" i="44"/>
  <c r="R557" i="44"/>
  <c r="Q557" i="44"/>
  <c r="P557" i="44"/>
  <c r="N557" i="44"/>
  <c r="M557" i="44"/>
  <c r="L557" i="44"/>
  <c r="K557" i="44"/>
  <c r="J557" i="44"/>
  <c r="X556" i="44"/>
  <c r="W556" i="44"/>
  <c r="V556" i="44"/>
  <c r="Y556" i="44" s="1"/>
  <c r="U556" i="44"/>
  <c r="Q556" i="44"/>
  <c r="R556" i="44" s="1"/>
  <c r="P556" i="44"/>
  <c r="N556" i="44"/>
  <c r="M556" i="44"/>
  <c r="L556" i="44"/>
  <c r="K556" i="44"/>
  <c r="J556" i="44"/>
  <c r="Y555" i="44"/>
  <c r="X555" i="44"/>
  <c r="W555" i="44"/>
  <c r="V555" i="44"/>
  <c r="U555" i="44"/>
  <c r="R555" i="44"/>
  <c r="Q555" i="44"/>
  <c r="P555" i="44"/>
  <c r="N555" i="44"/>
  <c r="M555" i="44"/>
  <c r="L555" i="44"/>
  <c r="K555" i="44"/>
  <c r="J555" i="44"/>
  <c r="X554" i="44"/>
  <c r="W554" i="44"/>
  <c r="V554" i="44"/>
  <c r="Y554" i="44" s="1"/>
  <c r="U554" i="44"/>
  <c r="Q554" i="44"/>
  <c r="R554" i="44" s="1"/>
  <c r="P554" i="44"/>
  <c r="N554" i="44"/>
  <c r="M554" i="44"/>
  <c r="L554" i="44"/>
  <c r="K554" i="44"/>
  <c r="J554" i="44"/>
  <c r="Y553" i="44"/>
  <c r="X553" i="44"/>
  <c r="W553" i="44"/>
  <c r="V553" i="44"/>
  <c r="U553" i="44"/>
  <c r="R553" i="44"/>
  <c r="Q553" i="44"/>
  <c r="P553" i="44"/>
  <c r="N553" i="44"/>
  <c r="M553" i="44"/>
  <c r="L553" i="44"/>
  <c r="K553" i="44"/>
  <c r="J553" i="44"/>
  <c r="X552" i="44"/>
  <c r="W552" i="44"/>
  <c r="V552" i="44"/>
  <c r="Y552" i="44" s="1"/>
  <c r="U552" i="44"/>
  <c r="Q552" i="44"/>
  <c r="R552" i="44" s="1"/>
  <c r="P552" i="44"/>
  <c r="N552" i="44"/>
  <c r="M552" i="44"/>
  <c r="L552" i="44"/>
  <c r="K552" i="44"/>
  <c r="J552" i="44"/>
  <c r="X551" i="44"/>
  <c r="W551" i="44"/>
  <c r="Y551" i="44" s="1"/>
  <c r="V551" i="44"/>
  <c r="U551" i="44"/>
  <c r="R551" i="44"/>
  <c r="Q551" i="44"/>
  <c r="P551" i="44"/>
  <c r="N551" i="44"/>
  <c r="M551" i="44"/>
  <c r="L551" i="44"/>
  <c r="K551" i="44"/>
  <c r="J551" i="44"/>
  <c r="X550" i="44"/>
  <c r="W550" i="44"/>
  <c r="V550" i="44"/>
  <c r="Y550" i="44" s="1"/>
  <c r="U550" i="44"/>
  <c r="R550" i="44"/>
  <c r="S550" i="44" s="1"/>
  <c r="T550" i="44" s="1"/>
  <c r="Q550" i="44"/>
  <c r="P550" i="44"/>
  <c r="N550" i="44"/>
  <c r="M550" i="44"/>
  <c r="L550" i="44"/>
  <c r="K550" i="44"/>
  <c r="J550" i="44"/>
  <c r="X549" i="44"/>
  <c r="W549" i="44"/>
  <c r="V549" i="44"/>
  <c r="Y549" i="44" s="1"/>
  <c r="U549" i="44"/>
  <c r="R549" i="44"/>
  <c r="S549" i="44" s="1"/>
  <c r="T549" i="44" s="1"/>
  <c r="Q549" i="44"/>
  <c r="P549" i="44"/>
  <c r="N549" i="44"/>
  <c r="M549" i="44"/>
  <c r="L549" i="44"/>
  <c r="K549" i="44"/>
  <c r="J549" i="44"/>
  <c r="X548" i="44"/>
  <c r="W548" i="44"/>
  <c r="V548" i="44"/>
  <c r="Y548" i="44" s="1"/>
  <c r="U548" i="44"/>
  <c r="R548" i="44"/>
  <c r="S548" i="44" s="1"/>
  <c r="T548" i="44" s="1"/>
  <c r="Q548" i="44"/>
  <c r="P548" i="44"/>
  <c r="N548" i="44"/>
  <c r="M548" i="44"/>
  <c r="L548" i="44"/>
  <c r="K548" i="44"/>
  <c r="J548" i="44"/>
  <c r="X547" i="44"/>
  <c r="W547" i="44"/>
  <c r="V547" i="44"/>
  <c r="Y547" i="44" s="1"/>
  <c r="U547" i="44"/>
  <c r="R547" i="44"/>
  <c r="S547" i="44" s="1"/>
  <c r="T547" i="44" s="1"/>
  <c r="Q547" i="44"/>
  <c r="P547" i="44"/>
  <c r="N547" i="44"/>
  <c r="M547" i="44"/>
  <c r="L547" i="44"/>
  <c r="K547" i="44"/>
  <c r="J547" i="44"/>
  <c r="X546" i="44"/>
  <c r="W546" i="44"/>
  <c r="V546" i="44"/>
  <c r="Y546" i="44" s="1"/>
  <c r="U546" i="44"/>
  <c r="R546" i="44"/>
  <c r="Q546" i="44"/>
  <c r="P546" i="44"/>
  <c r="N546" i="44"/>
  <c r="M546" i="44"/>
  <c r="L546" i="44"/>
  <c r="K546" i="44"/>
  <c r="J546" i="44"/>
  <c r="X545" i="44"/>
  <c r="W545" i="44"/>
  <c r="V545" i="44"/>
  <c r="Y545" i="44" s="1"/>
  <c r="U545" i="44"/>
  <c r="R545" i="44"/>
  <c r="Q545" i="44"/>
  <c r="P545" i="44"/>
  <c r="N545" i="44"/>
  <c r="M545" i="44"/>
  <c r="L545" i="44"/>
  <c r="K545" i="44"/>
  <c r="J545" i="44"/>
  <c r="X544" i="44"/>
  <c r="W544" i="44"/>
  <c r="V544" i="44"/>
  <c r="Y544" i="44" s="1"/>
  <c r="U544" i="44"/>
  <c r="R544" i="44"/>
  <c r="Q544" i="44"/>
  <c r="P544" i="44"/>
  <c r="N544" i="44"/>
  <c r="M544" i="44"/>
  <c r="L544" i="44"/>
  <c r="K544" i="44"/>
  <c r="J544" i="44"/>
  <c r="X543" i="44"/>
  <c r="W543" i="44"/>
  <c r="V543" i="44"/>
  <c r="Y543" i="44" s="1"/>
  <c r="U543" i="44"/>
  <c r="R543" i="44"/>
  <c r="Q543" i="44"/>
  <c r="P543" i="44"/>
  <c r="N543" i="44"/>
  <c r="M543" i="44"/>
  <c r="L543" i="44"/>
  <c r="K543" i="44"/>
  <c r="J543" i="44"/>
  <c r="X542" i="44"/>
  <c r="W542" i="44"/>
  <c r="V542" i="44"/>
  <c r="Y542" i="44" s="1"/>
  <c r="U542" i="44"/>
  <c r="R542" i="44"/>
  <c r="Q542" i="44"/>
  <c r="P542" i="44"/>
  <c r="N542" i="44"/>
  <c r="M542" i="44"/>
  <c r="L542" i="44"/>
  <c r="K542" i="44"/>
  <c r="J542" i="44"/>
  <c r="X541" i="44"/>
  <c r="W541" i="44"/>
  <c r="V541" i="44"/>
  <c r="Y541" i="44" s="1"/>
  <c r="U541" i="44"/>
  <c r="R541" i="44"/>
  <c r="Q541" i="44"/>
  <c r="P541" i="44"/>
  <c r="N541" i="44"/>
  <c r="M541" i="44"/>
  <c r="L541" i="44"/>
  <c r="K541" i="44"/>
  <c r="J541" i="44"/>
  <c r="X540" i="44"/>
  <c r="W540" i="44"/>
  <c r="V540" i="44"/>
  <c r="Y540" i="44" s="1"/>
  <c r="U540" i="44"/>
  <c r="R540" i="44"/>
  <c r="Q540" i="44"/>
  <c r="P540" i="44"/>
  <c r="N540" i="44"/>
  <c r="M540" i="44"/>
  <c r="L540" i="44"/>
  <c r="K540" i="44"/>
  <c r="J540" i="44"/>
  <c r="X539" i="44"/>
  <c r="W539" i="44"/>
  <c r="V539" i="44"/>
  <c r="Y539" i="44" s="1"/>
  <c r="U539" i="44"/>
  <c r="R539" i="44"/>
  <c r="Q539" i="44"/>
  <c r="P539" i="44"/>
  <c r="N539" i="44"/>
  <c r="M539" i="44"/>
  <c r="L539" i="44"/>
  <c r="K539" i="44"/>
  <c r="J539" i="44"/>
  <c r="X538" i="44"/>
  <c r="W538" i="44"/>
  <c r="V538" i="44"/>
  <c r="Y538" i="44" s="1"/>
  <c r="U538" i="44"/>
  <c r="R538" i="44"/>
  <c r="Q538" i="44"/>
  <c r="P538" i="44"/>
  <c r="N538" i="44"/>
  <c r="M538" i="44"/>
  <c r="L538" i="44"/>
  <c r="K538" i="44"/>
  <c r="J538" i="44"/>
  <c r="X537" i="44"/>
  <c r="W537" i="44"/>
  <c r="V537" i="44"/>
  <c r="Y537" i="44" s="1"/>
  <c r="U537" i="44"/>
  <c r="R537" i="44"/>
  <c r="Q537" i="44"/>
  <c r="P537" i="44"/>
  <c r="N537" i="44"/>
  <c r="M537" i="44"/>
  <c r="L537" i="44"/>
  <c r="K537" i="44"/>
  <c r="J537" i="44"/>
  <c r="X536" i="44"/>
  <c r="W536" i="44"/>
  <c r="V536" i="44"/>
  <c r="Y536" i="44" s="1"/>
  <c r="U536" i="44"/>
  <c r="R536" i="44"/>
  <c r="Q536" i="44"/>
  <c r="P536" i="44"/>
  <c r="N536" i="44"/>
  <c r="M536" i="44"/>
  <c r="L536" i="44"/>
  <c r="K536" i="44"/>
  <c r="J536" i="44"/>
  <c r="X535" i="44"/>
  <c r="W535" i="44"/>
  <c r="V535" i="44"/>
  <c r="Y535" i="44" s="1"/>
  <c r="U535" i="44"/>
  <c r="R535" i="44"/>
  <c r="Q535" i="44"/>
  <c r="P535" i="44"/>
  <c r="N535" i="44"/>
  <c r="M535" i="44"/>
  <c r="L535" i="44"/>
  <c r="K535" i="44"/>
  <c r="J535" i="44"/>
  <c r="X534" i="44"/>
  <c r="W534" i="44"/>
  <c r="V534" i="44"/>
  <c r="U534" i="44"/>
  <c r="R534" i="44"/>
  <c r="Q534" i="44"/>
  <c r="P534" i="44"/>
  <c r="N534" i="44"/>
  <c r="M534" i="44"/>
  <c r="L534" i="44"/>
  <c r="K534" i="44"/>
  <c r="J534" i="44"/>
  <c r="X533" i="44"/>
  <c r="W533" i="44"/>
  <c r="V533" i="44"/>
  <c r="Y533" i="44" s="1"/>
  <c r="U533" i="44"/>
  <c r="R533" i="44"/>
  <c r="Q533" i="44"/>
  <c r="P533" i="44"/>
  <c r="N533" i="44"/>
  <c r="M533" i="44"/>
  <c r="L533" i="44"/>
  <c r="K533" i="44"/>
  <c r="J533" i="44"/>
  <c r="X532" i="44"/>
  <c r="W532" i="44"/>
  <c r="V532" i="44"/>
  <c r="U532" i="44"/>
  <c r="R532" i="44"/>
  <c r="Q532" i="44"/>
  <c r="P532" i="44"/>
  <c r="N532" i="44"/>
  <c r="M532" i="44"/>
  <c r="L532" i="44"/>
  <c r="K532" i="44"/>
  <c r="J532" i="44"/>
  <c r="X531" i="44"/>
  <c r="W531" i="44"/>
  <c r="V531" i="44"/>
  <c r="Y531" i="44" s="1"/>
  <c r="U531" i="44"/>
  <c r="R531" i="44"/>
  <c r="Q531" i="44"/>
  <c r="P531" i="44"/>
  <c r="N531" i="44"/>
  <c r="M531" i="44"/>
  <c r="L531" i="44"/>
  <c r="K531" i="44"/>
  <c r="J531" i="44"/>
  <c r="X530" i="44"/>
  <c r="W530" i="44"/>
  <c r="V530" i="44"/>
  <c r="U530" i="44"/>
  <c r="R530" i="44"/>
  <c r="Q530" i="44"/>
  <c r="P530" i="44"/>
  <c r="N530" i="44"/>
  <c r="M530" i="44"/>
  <c r="L530" i="44"/>
  <c r="K530" i="44"/>
  <c r="J530" i="44"/>
  <c r="X529" i="44"/>
  <c r="W529" i="44"/>
  <c r="V529" i="44"/>
  <c r="U529" i="44"/>
  <c r="R529" i="44"/>
  <c r="Q529" i="44"/>
  <c r="P529" i="44"/>
  <c r="N529" i="44"/>
  <c r="M529" i="44"/>
  <c r="L529" i="44"/>
  <c r="K529" i="44"/>
  <c r="J529" i="44"/>
  <c r="X528" i="44"/>
  <c r="W528" i="44"/>
  <c r="V528" i="44"/>
  <c r="U528" i="44"/>
  <c r="R528" i="44"/>
  <c r="Q528" i="44"/>
  <c r="P528" i="44"/>
  <c r="N528" i="44"/>
  <c r="M528" i="44"/>
  <c r="L528" i="44"/>
  <c r="K528" i="44"/>
  <c r="J528" i="44"/>
  <c r="X527" i="44"/>
  <c r="W527" i="44"/>
  <c r="V527" i="44"/>
  <c r="U527" i="44"/>
  <c r="R527" i="44"/>
  <c r="Q527" i="44"/>
  <c r="P527" i="44"/>
  <c r="N527" i="44"/>
  <c r="M527" i="44"/>
  <c r="L527" i="44"/>
  <c r="K527" i="44"/>
  <c r="J527" i="44"/>
  <c r="X526" i="44"/>
  <c r="W526" i="44"/>
  <c r="V526" i="44"/>
  <c r="U526" i="44"/>
  <c r="R526" i="44"/>
  <c r="Q526" i="44"/>
  <c r="P526" i="44"/>
  <c r="N526" i="44"/>
  <c r="M526" i="44"/>
  <c r="L526" i="44"/>
  <c r="K526" i="44"/>
  <c r="J526" i="44"/>
  <c r="X525" i="44"/>
  <c r="W525" i="44"/>
  <c r="V525" i="44"/>
  <c r="U525" i="44"/>
  <c r="R525" i="44"/>
  <c r="Q525" i="44"/>
  <c r="P525" i="44"/>
  <c r="N525" i="44"/>
  <c r="M525" i="44"/>
  <c r="L525" i="44"/>
  <c r="K525" i="44"/>
  <c r="J525" i="44"/>
  <c r="X524" i="44"/>
  <c r="W524" i="44"/>
  <c r="V524" i="44"/>
  <c r="U524" i="44"/>
  <c r="R524" i="44"/>
  <c r="Q524" i="44"/>
  <c r="P524" i="44"/>
  <c r="N524" i="44"/>
  <c r="M524" i="44"/>
  <c r="L524" i="44"/>
  <c r="K524" i="44"/>
  <c r="J524" i="44"/>
  <c r="X523" i="44"/>
  <c r="W523" i="44"/>
  <c r="V523" i="44"/>
  <c r="U523" i="44"/>
  <c r="R523" i="44"/>
  <c r="Q523" i="44"/>
  <c r="P523" i="44"/>
  <c r="N523" i="44"/>
  <c r="M523" i="44"/>
  <c r="L523" i="44"/>
  <c r="K523" i="44"/>
  <c r="J523" i="44"/>
  <c r="X522" i="44"/>
  <c r="W522" i="44"/>
  <c r="V522" i="44"/>
  <c r="U522" i="44"/>
  <c r="R522" i="44"/>
  <c r="Q522" i="44"/>
  <c r="P522" i="44"/>
  <c r="N522" i="44"/>
  <c r="M522" i="44"/>
  <c r="L522" i="44"/>
  <c r="K522" i="44"/>
  <c r="J522" i="44"/>
  <c r="X521" i="44"/>
  <c r="W521" i="44"/>
  <c r="V521" i="44"/>
  <c r="U521" i="44"/>
  <c r="R521" i="44"/>
  <c r="Q521" i="44"/>
  <c r="P521" i="44"/>
  <c r="N521" i="44"/>
  <c r="M521" i="44"/>
  <c r="L521" i="44"/>
  <c r="K521" i="44"/>
  <c r="J521" i="44"/>
  <c r="X520" i="44"/>
  <c r="W520" i="44"/>
  <c r="V520" i="44"/>
  <c r="U520" i="44"/>
  <c r="R520" i="44"/>
  <c r="Q520" i="44"/>
  <c r="P520" i="44"/>
  <c r="N520" i="44"/>
  <c r="M520" i="44"/>
  <c r="L520" i="44"/>
  <c r="K520" i="44"/>
  <c r="J520" i="44"/>
  <c r="X519" i="44"/>
  <c r="W519" i="44"/>
  <c r="V519" i="44"/>
  <c r="U519" i="44"/>
  <c r="R519" i="44"/>
  <c r="Q519" i="44"/>
  <c r="P519" i="44"/>
  <c r="N519" i="44"/>
  <c r="M519" i="44"/>
  <c r="L519" i="44"/>
  <c r="K519" i="44"/>
  <c r="J519" i="44"/>
  <c r="X518" i="44"/>
  <c r="W518" i="44"/>
  <c r="V518" i="44"/>
  <c r="U518" i="44"/>
  <c r="R518" i="44"/>
  <c r="Q518" i="44"/>
  <c r="P518" i="44"/>
  <c r="N518" i="44"/>
  <c r="M518" i="44"/>
  <c r="L518" i="44"/>
  <c r="K518" i="44"/>
  <c r="J518" i="44"/>
  <c r="X517" i="44"/>
  <c r="W517" i="44"/>
  <c r="V517" i="44"/>
  <c r="U517" i="44"/>
  <c r="R517" i="44"/>
  <c r="Q517" i="44"/>
  <c r="P517" i="44"/>
  <c r="N517" i="44"/>
  <c r="M517" i="44"/>
  <c r="L517" i="44"/>
  <c r="K517" i="44"/>
  <c r="J517" i="44"/>
  <c r="X516" i="44"/>
  <c r="W516" i="44"/>
  <c r="V516" i="44"/>
  <c r="U516" i="44"/>
  <c r="R516" i="44"/>
  <c r="Q516" i="44"/>
  <c r="P516" i="44"/>
  <c r="N516" i="44"/>
  <c r="M516" i="44"/>
  <c r="L516" i="44"/>
  <c r="K516" i="44"/>
  <c r="J516" i="44"/>
  <c r="X515" i="44"/>
  <c r="W515" i="44"/>
  <c r="V515" i="44"/>
  <c r="U515" i="44"/>
  <c r="R515" i="44"/>
  <c r="Q515" i="44"/>
  <c r="P515" i="44"/>
  <c r="N515" i="44"/>
  <c r="M515" i="44"/>
  <c r="L515" i="44"/>
  <c r="K515" i="44"/>
  <c r="J515" i="44"/>
  <c r="X514" i="44"/>
  <c r="W514" i="44"/>
  <c r="V514" i="44"/>
  <c r="U514" i="44"/>
  <c r="R514" i="44"/>
  <c r="Q514" i="44"/>
  <c r="P514" i="44"/>
  <c r="N514" i="44"/>
  <c r="M514" i="44"/>
  <c r="L514" i="44"/>
  <c r="K514" i="44"/>
  <c r="J514" i="44"/>
  <c r="X513" i="44"/>
  <c r="W513" i="44"/>
  <c r="V513" i="44"/>
  <c r="U513" i="44"/>
  <c r="R513" i="44"/>
  <c r="Q513" i="44"/>
  <c r="P513" i="44"/>
  <c r="N513" i="44"/>
  <c r="M513" i="44"/>
  <c r="L513" i="44"/>
  <c r="K513" i="44"/>
  <c r="J513" i="44"/>
  <c r="X512" i="44"/>
  <c r="W512" i="44"/>
  <c r="V512" i="44"/>
  <c r="U512" i="44"/>
  <c r="R512" i="44"/>
  <c r="Q512" i="44"/>
  <c r="P512" i="44"/>
  <c r="N512" i="44"/>
  <c r="M512" i="44"/>
  <c r="L512" i="44"/>
  <c r="K512" i="44"/>
  <c r="J512" i="44"/>
  <c r="X511" i="44"/>
  <c r="W511" i="44"/>
  <c r="V511" i="44"/>
  <c r="U511" i="44"/>
  <c r="T511" i="44"/>
  <c r="R511" i="44"/>
  <c r="S511" i="44" s="1"/>
  <c r="Q511" i="44"/>
  <c r="P511" i="44"/>
  <c r="N511" i="44"/>
  <c r="M511" i="44"/>
  <c r="L511" i="44"/>
  <c r="K511" i="44"/>
  <c r="J511" i="44"/>
  <c r="X510" i="44"/>
  <c r="W510" i="44"/>
  <c r="V510" i="44"/>
  <c r="Y510" i="44" s="1"/>
  <c r="U510" i="44"/>
  <c r="R510" i="44"/>
  <c r="S510" i="44" s="1"/>
  <c r="Q510" i="44"/>
  <c r="P510" i="44"/>
  <c r="N510" i="44"/>
  <c r="M510" i="44"/>
  <c r="L510" i="44"/>
  <c r="K510" i="44"/>
  <c r="J510" i="44"/>
  <c r="X509" i="44"/>
  <c r="W509" i="44"/>
  <c r="V509" i="44"/>
  <c r="Y509" i="44" s="1"/>
  <c r="U509" i="44"/>
  <c r="T509" i="44"/>
  <c r="R509" i="44"/>
  <c r="S509" i="44" s="1"/>
  <c r="Q509" i="44"/>
  <c r="P509" i="44"/>
  <c r="N509" i="44"/>
  <c r="M509" i="44"/>
  <c r="L509" i="44"/>
  <c r="K509" i="44"/>
  <c r="J509" i="44"/>
  <c r="X508" i="44"/>
  <c r="W508" i="44"/>
  <c r="V508" i="44"/>
  <c r="U508" i="44"/>
  <c r="T508" i="44"/>
  <c r="R508" i="44"/>
  <c r="S508" i="44" s="1"/>
  <c r="Q508" i="44"/>
  <c r="P508" i="44"/>
  <c r="N508" i="44"/>
  <c r="M508" i="44"/>
  <c r="L508" i="44"/>
  <c r="K508" i="44"/>
  <c r="J508" i="44"/>
  <c r="X507" i="44"/>
  <c r="W507" i="44"/>
  <c r="V507" i="44"/>
  <c r="U507" i="44"/>
  <c r="T507" i="44"/>
  <c r="R507" i="44"/>
  <c r="S507" i="44" s="1"/>
  <c r="Q507" i="44"/>
  <c r="P507" i="44"/>
  <c r="N507" i="44"/>
  <c r="M507" i="44"/>
  <c r="L507" i="44"/>
  <c r="K507" i="44"/>
  <c r="J507" i="44"/>
  <c r="X506" i="44"/>
  <c r="W506" i="44"/>
  <c r="V506" i="44"/>
  <c r="Y506" i="44" s="1"/>
  <c r="U506" i="44"/>
  <c r="R506" i="44"/>
  <c r="S506" i="44" s="1"/>
  <c r="Q506" i="44"/>
  <c r="P506" i="44"/>
  <c r="N506" i="44"/>
  <c r="M506" i="44"/>
  <c r="L506" i="44"/>
  <c r="K506" i="44"/>
  <c r="J506" i="44"/>
  <c r="X505" i="44"/>
  <c r="W505" i="44"/>
  <c r="V505" i="44"/>
  <c r="Y505" i="44" s="1"/>
  <c r="U505" i="44"/>
  <c r="R505" i="44"/>
  <c r="Q505" i="44"/>
  <c r="P505" i="44"/>
  <c r="N505" i="44"/>
  <c r="M505" i="44"/>
  <c r="L505" i="44"/>
  <c r="K505" i="44"/>
  <c r="J505" i="44"/>
  <c r="X504" i="44"/>
  <c r="W504" i="44"/>
  <c r="V504" i="44"/>
  <c r="U504" i="44"/>
  <c r="R504" i="44"/>
  <c r="S504" i="44" s="1"/>
  <c r="Q504" i="44"/>
  <c r="P504" i="44"/>
  <c r="N504" i="44"/>
  <c r="M504" i="44"/>
  <c r="L504" i="44"/>
  <c r="K504" i="44"/>
  <c r="J504" i="44"/>
  <c r="X503" i="44"/>
  <c r="W503" i="44"/>
  <c r="V503" i="44"/>
  <c r="U503" i="44"/>
  <c r="T503" i="44"/>
  <c r="R503" i="44"/>
  <c r="S503" i="44" s="1"/>
  <c r="Q503" i="44"/>
  <c r="P503" i="44"/>
  <c r="N503" i="44"/>
  <c r="M503" i="44"/>
  <c r="L503" i="44"/>
  <c r="K503" i="44"/>
  <c r="J503" i="44"/>
  <c r="X502" i="44"/>
  <c r="W502" i="44"/>
  <c r="V502" i="44"/>
  <c r="Y502" i="44" s="1"/>
  <c r="U502" i="44"/>
  <c r="R502" i="44"/>
  <c r="S502" i="44" s="1"/>
  <c r="Q502" i="44"/>
  <c r="P502" i="44"/>
  <c r="N502" i="44"/>
  <c r="M502" i="44"/>
  <c r="L502" i="44"/>
  <c r="K502" i="44"/>
  <c r="J502" i="44"/>
  <c r="X501" i="44"/>
  <c r="W501" i="44"/>
  <c r="V501" i="44"/>
  <c r="Y501" i="44" s="1"/>
  <c r="U501" i="44"/>
  <c r="T501" i="44"/>
  <c r="R501" i="44"/>
  <c r="S501" i="44" s="1"/>
  <c r="Q501" i="44"/>
  <c r="P501" i="44"/>
  <c r="N501" i="44"/>
  <c r="M501" i="44"/>
  <c r="L501" i="44"/>
  <c r="K501" i="44"/>
  <c r="J501" i="44"/>
  <c r="X500" i="44"/>
  <c r="W500" i="44"/>
  <c r="V500" i="44"/>
  <c r="U500" i="44"/>
  <c r="T500" i="44"/>
  <c r="R500" i="44"/>
  <c r="S500" i="44" s="1"/>
  <c r="Q500" i="44"/>
  <c r="P500" i="44"/>
  <c r="N500" i="44"/>
  <c r="M500" i="44"/>
  <c r="L500" i="44"/>
  <c r="K500" i="44"/>
  <c r="J500" i="44"/>
  <c r="X499" i="44"/>
  <c r="W499" i="44"/>
  <c r="V499" i="44"/>
  <c r="U499" i="44"/>
  <c r="T499" i="44"/>
  <c r="R499" i="44"/>
  <c r="S499" i="44" s="1"/>
  <c r="Q499" i="44"/>
  <c r="P499" i="44"/>
  <c r="N499" i="44"/>
  <c r="M499" i="44"/>
  <c r="L499" i="44"/>
  <c r="K499" i="44"/>
  <c r="J499" i="44"/>
  <c r="X498" i="44"/>
  <c r="W498" i="44"/>
  <c r="V498" i="44"/>
  <c r="Y498" i="44" s="1"/>
  <c r="U498" i="44"/>
  <c r="R498" i="44"/>
  <c r="S498" i="44" s="1"/>
  <c r="Q498" i="44"/>
  <c r="P498" i="44"/>
  <c r="N498" i="44"/>
  <c r="M498" i="44"/>
  <c r="L498" i="44"/>
  <c r="K498" i="44"/>
  <c r="J498" i="44"/>
  <c r="X497" i="44"/>
  <c r="W497" i="44"/>
  <c r="V497" i="44"/>
  <c r="Y497" i="44" s="1"/>
  <c r="U497" i="44"/>
  <c r="R497" i="44"/>
  <c r="Q497" i="44"/>
  <c r="P497" i="44"/>
  <c r="N497" i="44"/>
  <c r="M497" i="44"/>
  <c r="L497" i="44"/>
  <c r="K497" i="44"/>
  <c r="J497" i="44"/>
  <c r="X496" i="44"/>
  <c r="W496" i="44"/>
  <c r="V496" i="44"/>
  <c r="U496" i="44"/>
  <c r="R496" i="44"/>
  <c r="S496" i="44" s="1"/>
  <c r="Q496" i="44"/>
  <c r="P496" i="44"/>
  <c r="N496" i="44"/>
  <c r="M496" i="44"/>
  <c r="L496" i="44"/>
  <c r="K496" i="44"/>
  <c r="J496" i="44"/>
  <c r="X495" i="44"/>
  <c r="W495" i="44"/>
  <c r="V495" i="44"/>
  <c r="U495" i="44"/>
  <c r="T495" i="44"/>
  <c r="R495" i="44"/>
  <c r="S495" i="44" s="1"/>
  <c r="Q495" i="44"/>
  <c r="P495" i="44"/>
  <c r="N495" i="44"/>
  <c r="M495" i="44"/>
  <c r="L495" i="44"/>
  <c r="K495" i="44"/>
  <c r="J495" i="44"/>
  <c r="X494" i="44"/>
  <c r="W494" i="44"/>
  <c r="V494" i="44"/>
  <c r="Y494" i="44" s="1"/>
  <c r="U494" i="44"/>
  <c r="R494" i="44"/>
  <c r="S494" i="44" s="1"/>
  <c r="Q494" i="44"/>
  <c r="P494" i="44"/>
  <c r="N494" i="44"/>
  <c r="M494" i="44"/>
  <c r="L494" i="44"/>
  <c r="K494" i="44"/>
  <c r="J494" i="44"/>
  <c r="X493" i="44"/>
  <c r="W493" i="44"/>
  <c r="V493" i="44"/>
  <c r="Y493" i="44" s="1"/>
  <c r="U493" i="44"/>
  <c r="T493" i="44"/>
  <c r="R493" i="44"/>
  <c r="S493" i="44" s="1"/>
  <c r="Q493" i="44"/>
  <c r="P493" i="44"/>
  <c r="N493" i="44"/>
  <c r="M493" i="44"/>
  <c r="L493" i="44"/>
  <c r="K493" i="44"/>
  <c r="J493" i="44"/>
  <c r="X492" i="44"/>
  <c r="W492" i="44"/>
  <c r="V492" i="44"/>
  <c r="U492" i="44"/>
  <c r="T492" i="44"/>
  <c r="R492" i="44"/>
  <c r="S492" i="44" s="1"/>
  <c r="Q492" i="44"/>
  <c r="P492" i="44"/>
  <c r="N492" i="44"/>
  <c r="M492" i="44"/>
  <c r="L492" i="44"/>
  <c r="K492" i="44"/>
  <c r="J492" i="44"/>
  <c r="X491" i="44"/>
  <c r="W491" i="44"/>
  <c r="V491" i="44"/>
  <c r="U491" i="44"/>
  <c r="T491" i="44"/>
  <c r="R491" i="44"/>
  <c r="S491" i="44" s="1"/>
  <c r="Q491" i="44"/>
  <c r="P491" i="44"/>
  <c r="N491" i="44"/>
  <c r="M491" i="44"/>
  <c r="L491" i="44"/>
  <c r="K491" i="44"/>
  <c r="J491" i="44"/>
  <c r="X490" i="44"/>
  <c r="W490" i="44"/>
  <c r="V490" i="44"/>
  <c r="Y490" i="44" s="1"/>
  <c r="U490" i="44"/>
  <c r="R490" i="44"/>
  <c r="S490" i="44" s="1"/>
  <c r="Q490" i="44"/>
  <c r="P490" i="44"/>
  <c r="N490" i="44"/>
  <c r="M490" i="44"/>
  <c r="L490" i="44"/>
  <c r="K490" i="44"/>
  <c r="J490" i="44"/>
  <c r="X489" i="44"/>
  <c r="W489" i="44"/>
  <c r="V489" i="44"/>
  <c r="Y489" i="44" s="1"/>
  <c r="U489" i="44"/>
  <c r="R489" i="44"/>
  <c r="Q489" i="44"/>
  <c r="P489" i="44"/>
  <c r="N489" i="44"/>
  <c r="M489" i="44"/>
  <c r="L489" i="44"/>
  <c r="K489" i="44"/>
  <c r="J489" i="44"/>
  <c r="X488" i="44"/>
  <c r="W488" i="44"/>
  <c r="V488" i="44"/>
  <c r="U488" i="44"/>
  <c r="R488" i="44"/>
  <c r="S488" i="44" s="1"/>
  <c r="Q488" i="44"/>
  <c r="P488" i="44"/>
  <c r="N488" i="44"/>
  <c r="M488" i="44"/>
  <c r="L488" i="44"/>
  <c r="K488" i="44"/>
  <c r="J488" i="44"/>
  <c r="X487" i="44"/>
  <c r="W487" i="44"/>
  <c r="V487" i="44"/>
  <c r="U487" i="44"/>
  <c r="T487" i="44"/>
  <c r="R487" i="44"/>
  <c r="S487" i="44" s="1"/>
  <c r="Q487" i="44"/>
  <c r="P487" i="44"/>
  <c r="N487" i="44"/>
  <c r="M487" i="44"/>
  <c r="L487" i="44"/>
  <c r="K487" i="44"/>
  <c r="J487" i="44"/>
  <c r="X486" i="44"/>
  <c r="W486" i="44"/>
  <c r="V486" i="44"/>
  <c r="Y486" i="44" s="1"/>
  <c r="U486" i="44"/>
  <c r="R486" i="44"/>
  <c r="S486" i="44" s="1"/>
  <c r="Q486" i="44"/>
  <c r="P486" i="44"/>
  <c r="N486" i="44"/>
  <c r="M486" i="44"/>
  <c r="L486" i="44"/>
  <c r="K486" i="44"/>
  <c r="J486" i="44"/>
  <c r="X485" i="44"/>
  <c r="W485" i="44"/>
  <c r="V485" i="44"/>
  <c r="Y485" i="44" s="1"/>
  <c r="U485" i="44"/>
  <c r="T485" i="44"/>
  <c r="R485" i="44"/>
  <c r="S485" i="44" s="1"/>
  <c r="Q485" i="44"/>
  <c r="P485" i="44"/>
  <c r="N485" i="44"/>
  <c r="M485" i="44"/>
  <c r="L485" i="44"/>
  <c r="K485" i="44"/>
  <c r="J485" i="44"/>
  <c r="X484" i="44"/>
  <c r="W484" i="44"/>
  <c r="V484" i="44"/>
  <c r="U484" i="44"/>
  <c r="T484" i="44"/>
  <c r="R484" i="44"/>
  <c r="S484" i="44" s="1"/>
  <c r="Q484" i="44"/>
  <c r="P484" i="44"/>
  <c r="N484" i="44"/>
  <c r="M484" i="44"/>
  <c r="L484" i="44"/>
  <c r="K484" i="44"/>
  <c r="J484" i="44"/>
  <c r="X483" i="44"/>
  <c r="W483" i="44"/>
  <c r="V483" i="44"/>
  <c r="U483" i="44"/>
  <c r="T483" i="44"/>
  <c r="R483" i="44"/>
  <c r="S483" i="44" s="1"/>
  <c r="Q483" i="44"/>
  <c r="P483" i="44"/>
  <c r="N483" i="44"/>
  <c r="M483" i="44"/>
  <c r="L483" i="44"/>
  <c r="K483" i="44"/>
  <c r="J483" i="44"/>
  <c r="X482" i="44"/>
  <c r="W482" i="44"/>
  <c r="V482" i="44"/>
  <c r="Y482" i="44" s="1"/>
  <c r="U482" i="44"/>
  <c r="R482" i="44"/>
  <c r="S482" i="44" s="1"/>
  <c r="Q482" i="44"/>
  <c r="P482" i="44"/>
  <c r="N482" i="44"/>
  <c r="M482" i="44"/>
  <c r="L482" i="44"/>
  <c r="K482" i="44"/>
  <c r="J482" i="44"/>
  <c r="X481" i="44"/>
  <c r="W481" i="44"/>
  <c r="V481" i="44"/>
  <c r="Y481" i="44" s="1"/>
  <c r="U481" i="44"/>
  <c r="R481" i="44"/>
  <c r="Q481" i="44"/>
  <c r="P481" i="44"/>
  <c r="N481" i="44"/>
  <c r="M481" i="44"/>
  <c r="L481" i="44"/>
  <c r="K481" i="44"/>
  <c r="J481" i="44"/>
  <c r="X480" i="44"/>
  <c r="W480" i="44"/>
  <c r="V480" i="44"/>
  <c r="U480" i="44"/>
  <c r="R480" i="44"/>
  <c r="S480" i="44" s="1"/>
  <c r="Q480" i="44"/>
  <c r="P480" i="44"/>
  <c r="N480" i="44"/>
  <c r="M480" i="44"/>
  <c r="L480" i="44"/>
  <c r="K480" i="44"/>
  <c r="J480" i="44"/>
  <c r="X479" i="44"/>
  <c r="W479" i="44"/>
  <c r="V479" i="44"/>
  <c r="U479" i="44"/>
  <c r="T479" i="44"/>
  <c r="R479" i="44"/>
  <c r="S479" i="44" s="1"/>
  <c r="Q479" i="44"/>
  <c r="P479" i="44"/>
  <c r="N479" i="44"/>
  <c r="M479" i="44"/>
  <c r="L479" i="44"/>
  <c r="K479" i="44"/>
  <c r="J479" i="44"/>
  <c r="X478" i="44"/>
  <c r="W478" i="44"/>
  <c r="V478" i="44"/>
  <c r="Y478" i="44" s="1"/>
  <c r="U478" i="44"/>
  <c r="R478" i="44"/>
  <c r="S478" i="44" s="1"/>
  <c r="Q478" i="44"/>
  <c r="P478" i="44"/>
  <c r="N478" i="44"/>
  <c r="M478" i="44"/>
  <c r="L478" i="44"/>
  <c r="K478" i="44"/>
  <c r="J478" i="44"/>
  <c r="X477" i="44"/>
  <c r="W477" i="44"/>
  <c r="V477" i="44"/>
  <c r="Y477" i="44" s="1"/>
  <c r="U477" i="44"/>
  <c r="T477" i="44"/>
  <c r="R477" i="44"/>
  <c r="S477" i="44" s="1"/>
  <c r="Q477" i="44"/>
  <c r="P477" i="44"/>
  <c r="N477" i="44"/>
  <c r="M477" i="44"/>
  <c r="L477" i="44"/>
  <c r="K477" i="44"/>
  <c r="J477" i="44"/>
  <c r="X476" i="44"/>
  <c r="W476" i="44"/>
  <c r="V476" i="44"/>
  <c r="U476" i="44"/>
  <c r="T476" i="44"/>
  <c r="R476" i="44"/>
  <c r="S476" i="44" s="1"/>
  <c r="Q476" i="44"/>
  <c r="P476" i="44"/>
  <c r="N476" i="44"/>
  <c r="M476" i="44"/>
  <c r="L476" i="44"/>
  <c r="K476" i="44"/>
  <c r="J476" i="44"/>
  <c r="X475" i="44"/>
  <c r="W475" i="44"/>
  <c r="V475" i="44"/>
  <c r="U475" i="44"/>
  <c r="T475" i="44"/>
  <c r="R475" i="44"/>
  <c r="S475" i="44" s="1"/>
  <c r="Q475" i="44"/>
  <c r="P475" i="44"/>
  <c r="N475" i="44"/>
  <c r="M475" i="44"/>
  <c r="L475" i="44"/>
  <c r="K475" i="44"/>
  <c r="J475" i="44"/>
  <c r="X474" i="44"/>
  <c r="W474" i="44"/>
  <c r="V474" i="44"/>
  <c r="Y474" i="44" s="1"/>
  <c r="U474" i="44"/>
  <c r="R474" i="44"/>
  <c r="S474" i="44" s="1"/>
  <c r="Q474" i="44"/>
  <c r="P474" i="44"/>
  <c r="N474" i="44"/>
  <c r="M474" i="44"/>
  <c r="L474" i="44"/>
  <c r="K474" i="44"/>
  <c r="J474" i="44"/>
  <c r="X473" i="44"/>
  <c r="W473" i="44"/>
  <c r="V473" i="44"/>
  <c r="Y473" i="44" s="1"/>
  <c r="U473" i="44"/>
  <c r="R473" i="44"/>
  <c r="Q473" i="44"/>
  <c r="P473" i="44"/>
  <c r="N473" i="44"/>
  <c r="M473" i="44"/>
  <c r="L473" i="44"/>
  <c r="K473" i="44"/>
  <c r="J473" i="44"/>
  <c r="X472" i="44"/>
  <c r="W472" i="44"/>
  <c r="V472" i="44"/>
  <c r="U472" i="44"/>
  <c r="R472" i="44"/>
  <c r="S472" i="44" s="1"/>
  <c r="Q472" i="44"/>
  <c r="P472" i="44"/>
  <c r="N472" i="44"/>
  <c r="M472" i="44"/>
  <c r="L472" i="44"/>
  <c r="K472" i="44"/>
  <c r="J472" i="44"/>
  <c r="X471" i="44"/>
  <c r="W471" i="44"/>
  <c r="V471" i="44"/>
  <c r="U471" i="44"/>
  <c r="T471" i="44"/>
  <c r="R471" i="44"/>
  <c r="S471" i="44" s="1"/>
  <c r="Q471" i="44"/>
  <c r="P471" i="44"/>
  <c r="N471" i="44"/>
  <c r="M471" i="44"/>
  <c r="L471" i="44"/>
  <c r="K471" i="44"/>
  <c r="J471" i="44"/>
  <c r="X470" i="44"/>
  <c r="W470" i="44"/>
  <c r="V470" i="44"/>
  <c r="Y470" i="44" s="1"/>
  <c r="U470" i="44"/>
  <c r="R470" i="44"/>
  <c r="S470" i="44" s="1"/>
  <c r="Q470" i="44"/>
  <c r="P470" i="44"/>
  <c r="N470" i="44"/>
  <c r="M470" i="44"/>
  <c r="L470" i="44"/>
  <c r="K470" i="44"/>
  <c r="J470" i="44"/>
  <c r="X469" i="44"/>
  <c r="W469" i="44"/>
  <c r="V469" i="44"/>
  <c r="Y469" i="44" s="1"/>
  <c r="U469" i="44"/>
  <c r="T469" i="44"/>
  <c r="R469" i="44"/>
  <c r="S469" i="44" s="1"/>
  <c r="Q469" i="44"/>
  <c r="P469" i="44"/>
  <c r="N469" i="44"/>
  <c r="M469" i="44"/>
  <c r="L469" i="44"/>
  <c r="K469" i="44"/>
  <c r="J469" i="44"/>
  <c r="X468" i="44"/>
  <c r="W468" i="44"/>
  <c r="V468" i="44"/>
  <c r="U468" i="44"/>
  <c r="T468" i="44"/>
  <c r="R468" i="44"/>
  <c r="S468" i="44" s="1"/>
  <c r="Q468" i="44"/>
  <c r="P468" i="44"/>
  <c r="N468" i="44"/>
  <c r="M468" i="44"/>
  <c r="L468" i="44"/>
  <c r="K468" i="44"/>
  <c r="J468" i="44"/>
  <c r="X467" i="44"/>
  <c r="W467" i="44"/>
  <c r="V467" i="44"/>
  <c r="U467" i="44"/>
  <c r="T467" i="44"/>
  <c r="R467" i="44"/>
  <c r="S467" i="44" s="1"/>
  <c r="Q467" i="44"/>
  <c r="P467" i="44"/>
  <c r="N467" i="44"/>
  <c r="M467" i="44"/>
  <c r="L467" i="44"/>
  <c r="K467" i="44"/>
  <c r="J467" i="44"/>
  <c r="X466" i="44"/>
  <c r="W466" i="44"/>
  <c r="V466" i="44"/>
  <c r="Y466" i="44" s="1"/>
  <c r="U466" i="44"/>
  <c r="R466" i="44"/>
  <c r="S466" i="44" s="1"/>
  <c r="Q466" i="44"/>
  <c r="P466" i="44"/>
  <c r="N466" i="44"/>
  <c r="M466" i="44"/>
  <c r="L466" i="44"/>
  <c r="K466" i="44"/>
  <c r="J466" i="44"/>
  <c r="X465" i="44"/>
  <c r="W465" i="44"/>
  <c r="V465" i="44"/>
  <c r="Y465" i="44" s="1"/>
  <c r="U465" i="44"/>
  <c r="R465" i="44"/>
  <c r="Q465" i="44"/>
  <c r="P465" i="44"/>
  <c r="N465" i="44"/>
  <c r="M465" i="44"/>
  <c r="L465" i="44"/>
  <c r="K465" i="44"/>
  <c r="J465" i="44"/>
  <c r="X464" i="44"/>
  <c r="W464" i="44"/>
  <c r="V464" i="44"/>
  <c r="U464" i="44"/>
  <c r="R464" i="44"/>
  <c r="S464" i="44" s="1"/>
  <c r="Q464" i="44"/>
  <c r="P464" i="44"/>
  <c r="N464" i="44"/>
  <c r="M464" i="44"/>
  <c r="L464" i="44"/>
  <c r="K464" i="44"/>
  <c r="J464" i="44"/>
  <c r="X463" i="44"/>
  <c r="W463" i="44"/>
  <c r="V463" i="44"/>
  <c r="U463" i="44"/>
  <c r="T463" i="44"/>
  <c r="R463" i="44"/>
  <c r="S463" i="44" s="1"/>
  <c r="Q463" i="44"/>
  <c r="P463" i="44"/>
  <c r="N463" i="44"/>
  <c r="M463" i="44"/>
  <c r="L463" i="44"/>
  <c r="K463" i="44"/>
  <c r="J463" i="44"/>
  <c r="X462" i="44"/>
  <c r="W462" i="44"/>
  <c r="V462" i="44"/>
  <c r="Y462" i="44" s="1"/>
  <c r="U462" i="44"/>
  <c r="R462" i="44"/>
  <c r="S462" i="44" s="1"/>
  <c r="Q462" i="44"/>
  <c r="P462" i="44"/>
  <c r="N462" i="44"/>
  <c r="M462" i="44"/>
  <c r="L462" i="44"/>
  <c r="K462" i="44"/>
  <c r="J462" i="44"/>
  <c r="X461" i="44"/>
  <c r="W461" i="44"/>
  <c r="V461" i="44"/>
  <c r="Y461" i="44" s="1"/>
  <c r="U461" i="44"/>
  <c r="T461" i="44"/>
  <c r="R461" i="44"/>
  <c r="S461" i="44" s="1"/>
  <c r="Q461" i="44"/>
  <c r="P461" i="44"/>
  <c r="N461" i="44"/>
  <c r="M461" i="44"/>
  <c r="L461" i="44"/>
  <c r="K461" i="44"/>
  <c r="J461" i="44"/>
  <c r="X460" i="44"/>
  <c r="W460" i="44"/>
  <c r="V460" i="44"/>
  <c r="U460" i="44"/>
  <c r="T460" i="44"/>
  <c r="R460" i="44"/>
  <c r="S460" i="44" s="1"/>
  <c r="Q460" i="44"/>
  <c r="P460" i="44"/>
  <c r="N460" i="44"/>
  <c r="M460" i="44"/>
  <c r="L460" i="44"/>
  <c r="K460" i="44"/>
  <c r="J460" i="44"/>
  <c r="X459" i="44"/>
  <c r="W459" i="44"/>
  <c r="V459" i="44"/>
  <c r="U459" i="44"/>
  <c r="T459" i="44"/>
  <c r="R459" i="44"/>
  <c r="S459" i="44" s="1"/>
  <c r="Q459" i="44"/>
  <c r="P459" i="44"/>
  <c r="N459" i="44"/>
  <c r="M459" i="44"/>
  <c r="L459" i="44"/>
  <c r="K459" i="44"/>
  <c r="J459" i="44"/>
  <c r="X458" i="44"/>
  <c r="W458" i="44"/>
  <c r="V458" i="44"/>
  <c r="Y458" i="44" s="1"/>
  <c r="U458" i="44"/>
  <c r="R458" i="44"/>
  <c r="S458" i="44" s="1"/>
  <c r="Q458" i="44"/>
  <c r="P458" i="44"/>
  <c r="N458" i="44"/>
  <c r="M458" i="44"/>
  <c r="L458" i="44"/>
  <c r="K458" i="44"/>
  <c r="J458" i="44"/>
  <c r="X457" i="44"/>
  <c r="W457" i="44"/>
  <c r="V457" i="44"/>
  <c r="Y457" i="44" s="1"/>
  <c r="U457" i="44"/>
  <c r="R457" i="44"/>
  <c r="Q457" i="44"/>
  <c r="P457" i="44"/>
  <c r="N457" i="44"/>
  <c r="M457" i="44"/>
  <c r="L457" i="44"/>
  <c r="K457" i="44"/>
  <c r="J457" i="44"/>
  <c r="X456" i="44"/>
  <c r="W456" i="44"/>
  <c r="V456" i="44"/>
  <c r="U456" i="44"/>
  <c r="R456" i="44"/>
  <c r="S456" i="44" s="1"/>
  <c r="Q456" i="44"/>
  <c r="P456" i="44"/>
  <c r="N456" i="44"/>
  <c r="M456" i="44"/>
  <c r="L456" i="44"/>
  <c r="K456" i="44"/>
  <c r="J456" i="44"/>
  <c r="X455" i="44"/>
  <c r="W455" i="44"/>
  <c r="V455" i="44"/>
  <c r="U455" i="44"/>
  <c r="T455" i="44"/>
  <c r="R455" i="44"/>
  <c r="S455" i="44" s="1"/>
  <c r="Q455" i="44"/>
  <c r="P455" i="44"/>
  <c r="N455" i="44"/>
  <c r="M455" i="44"/>
  <c r="L455" i="44"/>
  <c r="K455" i="44"/>
  <c r="J455" i="44"/>
  <c r="X454" i="44"/>
  <c r="W454" i="44"/>
  <c r="V454" i="44"/>
  <c r="Y454" i="44" s="1"/>
  <c r="U454" i="44"/>
  <c r="R454" i="44"/>
  <c r="S454" i="44" s="1"/>
  <c r="Q454" i="44"/>
  <c r="P454" i="44"/>
  <c r="N454" i="44"/>
  <c r="M454" i="44"/>
  <c r="L454" i="44"/>
  <c r="K454" i="44"/>
  <c r="J454" i="44"/>
  <c r="X453" i="44"/>
  <c r="W453" i="44"/>
  <c r="V453" i="44"/>
  <c r="Y453" i="44" s="1"/>
  <c r="U453" i="44"/>
  <c r="T453" i="44"/>
  <c r="R453" i="44"/>
  <c r="S453" i="44" s="1"/>
  <c r="Q453" i="44"/>
  <c r="P453" i="44"/>
  <c r="N453" i="44"/>
  <c r="M453" i="44"/>
  <c r="L453" i="44"/>
  <c r="K453" i="44"/>
  <c r="J453" i="44"/>
  <c r="X452" i="44"/>
  <c r="W452" i="44"/>
  <c r="V452" i="44"/>
  <c r="U452" i="44"/>
  <c r="T452" i="44"/>
  <c r="R452" i="44"/>
  <c r="S452" i="44" s="1"/>
  <c r="Q452" i="44"/>
  <c r="P452" i="44"/>
  <c r="N452" i="44"/>
  <c r="M452" i="44"/>
  <c r="L452" i="44"/>
  <c r="K452" i="44"/>
  <c r="J452" i="44"/>
  <c r="X451" i="44"/>
  <c r="W451" i="44"/>
  <c r="V451" i="44"/>
  <c r="U451" i="44"/>
  <c r="T451" i="44"/>
  <c r="R451" i="44"/>
  <c r="S451" i="44" s="1"/>
  <c r="Q451" i="44"/>
  <c r="P451" i="44"/>
  <c r="N451" i="44"/>
  <c r="M451" i="44"/>
  <c r="L451" i="44"/>
  <c r="K451" i="44"/>
  <c r="J451" i="44"/>
  <c r="X450" i="44"/>
  <c r="W450" i="44"/>
  <c r="V450" i="44"/>
  <c r="Y450" i="44" s="1"/>
  <c r="U450" i="44"/>
  <c r="R450" i="44"/>
  <c r="S450" i="44" s="1"/>
  <c r="Q450" i="44"/>
  <c r="P450" i="44"/>
  <c r="N450" i="44"/>
  <c r="M450" i="44"/>
  <c r="L450" i="44"/>
  <c r="K450" i="44"/>
  <c r="J450" i="44"/>
  <c r="X449" i="44"/>
  <c r="W449" i="44"/>
  <c r="V449" i="44"/>
  <c r="Y449" i="44" s="1"/>
  <c r="U449" i="44"/>
  <c r="R449" i="44"/>
  <c r="Q449" i="44"/>
  <c r="P449" i="44"/>
  <c r="N449" i="44"/>
  <c r="M449" i="44"/>
  <c r="L449" i="44"/>
  <c r="K449" i="44"/>
  <c r="J449" i="44"/>
  <c r="X448" i="44"/>
  <c r="W448" i="44"/>
  <c r="V448" i="44"/>
  <c r="U448" i="44"/>
  <c r="R448" i="44"/>
  <c r="S448" i="44" s="1"/>
  <c r="Q448" i="44"/>
  <c r="P448" i="44"/>
  <c r="N448" i="44"/>
  <c r="M448" i="44"/>
  <c r="L448" i="44"/>
  <c r="K448" i="44"/>
  <c r="J448" i="44"/>
  <c r="X447" i="44"/>
  <c r="W447" i="44"/>
  <c r="V447" i="44"/>
  <c r="U447" i="44"/>
  <c r="T447" i="44"/>
  <c r="R447" i="44"/>
  <c r="S447" i="44" s="1"/>
  <c r="Q447" i="44"/>
  <c r="P447" i="44"/>
  <c r="N447" i="44"/>
  <c r="M447" i="44"/>
  <c r="L447" i="44"/>
  <c r="K447" i="44"/>
  <c r="J447" i="44"/>
  <c r="X446" i="44"/>
  <c r="W446" i="44"/>
  <c r="V446" i="44"/>
  <c r="Y446" i="44" s="1"/>
  <c r="U446" i="44"/>
  <c r="R446" i="44"/>
  <c r="S446" i="44" s="1"/>
  <c r="Q446" i="44"/>
  <c r="P446" i="44"/>
  <c r="N446" i="44"/>
  <c r="M446" i="44"/>
  <c r="L446" i="44"/>
  <c r="K446" i="44"/>
  <c r="J446" i="44"/>
  <c r="X445" i="44"/>
  <c r="W445" i="44"/>
  <c r="V445" i="44"/>
  <c r="U445" i="44"/>
  <c r="R445" i="44"/>
  <c r="S445" i="44" s="1"/>
  <c r="Q445" i="44"/>
  <c r="P445" i="44"/>
  <c r="N445" i="44"/>
  <c r="M445" i="44"/>
  <c r="L445" i="44"/>
  <c r="K445" i="44"/>
  <c r="J445" i="44"/>
  <c r="X444" i="44"/>
  <c r="W444" i="44"/>
  <c r="V444" i="44"/>
  <c r="Y444" i="44" s="1"/>
  <c r="U444" i="44"/>
  <c r="R444" i="44"/>
  <c r="S444" i="44" s="1"/>
  <c r="Q444" i="44"/>
  <c r="P444" i="44"/>
  <c r="N444" i="44"/>
  <c r="M444" i="44"/>
  <c r="L444" i="44"/>
  <c r="K444" i="44"/>
  <c r="J444" i="44"/>
  <c r="X443" i="44"/>
  <c r="W443" i="44"/>
  <c r="V443" i="44"/>
  <c r="U443" i="44"/>
  <c r="T443" i="44"/>
  <c r="R443" i="44"/>
  <c r="S443" i="44" s="1"/>
  <c r="Q443" i="44"/>
  <c r="P443" i="44"/>
  <c r="N443" i="44"/>
  <c r="M443" i="44"/>
  <c r="L443" i="44"/>
  <c r="K443" i="44"/>
  <c r="J443" i="44"/>
  <c r="X442" i="44"/>
  <c r="W442" i="44"/>
  <c r="V442" i="44"/>
  <c r="U442" i="44"/>
  <c r="R442" i="44"/>
  <c r="S442" i="44" s="1"/>
  <c r="Q442" i="44"/>
  <c r="P442" i="44"/>
  <c r="N442" i="44"/>
  <c r="M442" i="44"/>
  <c r="L442" i="44"/>
  <c r="K442" i="44"/>
  <c r="J442" i="44"/>
  <c r="X441" i="44"/>
  <c r="W441" i="44"/>
  <c r="V441" i="44"/>
  <c r="U441" i="44"/>
  <c r="R441" i="44"/>
  <c r="S441" i="44" s="1"/>
  <c r="Q441" i="44"/>
  <c r="P441" i="44"/>
  <c r="N441" i="44"/>
  <c r="M441" i="44"/>
  <c r="L441" i="44"/>
  <c r="K441" i="44"/>
  <c r="J441" i="44"/>
  <c r="X440" i="44"/>
  <c r="W440" i="44"/>
  <c r="V440" i="44"/>
  <c r="Y440" i="44" s="1"/>
  <c r="U440" i="44"/>
  <c r="R440" i="44"/>
  <c r="S440" i="44" s="1"/>
  <c r="Q440" i="44"/>
  <c r="P440" i="44"/>
  <c r="N440" i="44"/>
  <c r="M440" i="44"/>
  <c r="L440" i="44"/>
  <c r="K440" i="44"/>
  <c r="J440" i="44"/>
  <c r="X439" i="44"/>
  <c r="W439" i="44"/>
  <c r="V439" i="44"/>
  <c r="U439" i="44"/>
  <c r="T439" i="44"/>
  <c r="R439" i="44"/>
  <c r="S439" i="44" s="1"/>
  <c r="Q439" i="44"/>
  <c r="P439" i="44"/>
  <c r="N439" i="44"/>
  <c r="M439" i="44"/>
  <c r="L439" i="44"/>
  <c r="K439" i="44"/>
  <c r="J439" i="44"/>
  <c r="X438" i="44"/>
  <c r="W438" i="44"/>
  <c r="V438" i="44"/>
  <c r="U438" i="44"/>
  <c r="R438" i="44"/>
  <c r="S438" i="44" s="1"/>
  <c r="Q438" i="44"/>
  <c r="P438" i="44"/>
  <c r="N438" i="44"/>
  <c r="M438" i="44"/>
  <c r="L438" i="44"/>
  <c r="K438" i="44"/>
  <c r="J438" i="44"/>
  <c r="X437" i="44"/>
  <c r="W437" i="44"/>
  <c r="V437" i="44"/>
  <c r="U437" i="44"/>
  <c r="R437" i="44"/>
  <c r="S437" i="44" s="1"/>
  <c r="Q437" i="44"/>
  <c r="P437" i="44"/>
  <c r="N437" i="44"/>
  <c r="M437" i="44"/>
  <c r="L437" i="44"/>
  <c r="K437" i="44"/>
  <c r="J437" i="44"/>
  <c r="X436" i="44"/>
  <c r="W436" i="44"/>
  <c r="V436" i="44"/>
  <c r="Y436" i="44" s="1"/>
  <c r="U436" i="44"/>
  <c r="R436" i="44"/>
  <c r="S436" i="44" s="1"/>
  <c r="Q436" i="44"/>
  <c r="P436" i="44"/>
  <c r="N436" i="44"/>
  <c r="M436" i="44"/>
  <c r="L436" i="44"/>
  <c r="K436" i="44"/>
  <c r="J436" i="44"/>
  <c r="X435" i="44"/>
  <c r="W435" i="44"/>
  <c r="V435" i="44"/>
  <c r="U435" i="44"/>
  <c r="T435" i="44"/>
  <c r="R435" i="44"/>
  <c r="S435" i="44" s="1"/>
  <c r="Q435" i="44"/>
  <c r="P435" i="44"/>
  <c r="N435" i="44"/>
  <c r="M435" i="44"/>
  <c r="L435" i="44"/>
  <c r="K435" i="44"/>
  <c r="J435" i="44"/>
  <c r="X434" i="44"/>
  <c r="W434" i="44"/>
  <c r="V434" i="44"/>
  <c r="U434" i="44"/>
  <c r="R434" i="44"/>
  <c r="S434" i="44" s="1"/>
  <c r="Q434" i="44"/>
  <c r="P434" i="44"/>
  <c r="N434" i="44"/>
  <c r="M434" i="44"/>
  <c r="L434" i="44"/>
  <c r="K434" i="44"/>
  <c r="J434" i="44"/>
  <c r="X433" i="44"/>
  <c r="W433" i="44"/>
  <c r="V433" i="44"/>
  <c r="U433" i="44"/>
  <c r="R433" i="44"/>
  <c r="S433" i="44" s="1"/>
  <c r="Q433" i="44"/>
  <c r="P433" i="44"/>
  <c r="N433" i="44"/>
  <c r="M433" i="44"/>
  <c r="L433" i="44"/>
  <c r="K433" i="44"/>
  <c r="J433" i="44"/>
  <c r="X432" i="44"/>
  <c r="W432" i="44"/>
  <c r="V432" i="44"/>
  <c r="Y432" i="44" s="1"/>
  <c r="U432" i="44"/>
  <c r="R432" i="44"/>
  <c r="S432" i="44" s="1"/>
  <c r="Q432" i="44"/>
  <c r="P432" i="44"/>
  <c r="N432" i="44"/>
  <c r="M432" i="44"/>
  <c r="L432" i="44"/>
  <c r="K432" i="44"/>
  <c r="J432" i="44"/>
  <c r="X431" i="44"/>
  <c r="W431" i="44"/>
  <c r="V431" i="44"/>
  <c r="U431" i="44"/>
  <c r="T431" i="44"/>
  <c r="R431" i="44"/>
  <c r="S431" i="44" s="1"/>
  <c r="Q431" i="44"/>
  <c r="P431" i="44"/>
  <c r="N431" i="44"/>
  <c r="M431" i="44"/>
  <c r="L431" i="44"/>
  <c r="K431" i="44"/>
  <c r="J431" i="44"/>
  <c r="X430" i="44"/>
  <c r="W430" i="44"/>
  <c r="V430" i="44"/>
  <c r="U430" i="44"/>
  <c r="R430" i="44"/>
  <c r="S430" i="44" s="1"/>
  <c r="Q430" i="44"/>
  <c r="P430" i="44"/>
  <c r="N430" i="44"/>
  <c r="M430" i="44"/>
  <c r="L430" i="44"/>
  <c r="K430" i="44"/>
  <c r="J430" i="44"/>
  <c r="X429" i="44"/>
  <c r="W429" i="44"/>
  <c r="V429" i="44"/>
  <c r="U429" i="44"/>
  <c r="R429" i="44"/>
  <c r="S429" i="44" s="1"/>
  <c r="Q429" i="44"/>
  <c r="P429" i="44"/>
  <c r="N429" i="44"/>
  <c r="M429" i="44"/>
  <c r="L429" i="44"/>
  <c r="K429" i="44"/>
  <c r="J429" i="44"/>
  <c r="X428" i="44"/>
  <c r="W428" i="44"/>
  <c r="V428" i="44"/>
  <c r="Y428" i="44" s="1"/>
  <c r="U428" i="44"/>
  <c r="R428" i="44"/>
  <c r="S428" i="44" s="1"/>
  <c r="Q428" i="44"/>
  <c r="P428" i="44"/>
  <c r="N428" i="44"/>
  <c r="M428" i="44"/>
  <c r="L428" i="44"/>
  <c r="K428" i="44"/>
  <c r="J428" i="44"/>
  <c r="X427" i="44"/>
  <c r="W427" i="44"/>
  <c r="V427" i="44"/>
  <c r="U427" i="44"/>
  <c r="T427" i="44"/>
  <c r="R427" i="44"/>
  <c r="S427" i="44" s="1"/>
  <c r="Q427" i="44"/>
  <c r="P427" i="44"/>
  <c r="N427" i="44"/>
  <c r="M427" i="44"/>
  <c r="L427" i="44"/>
  <c r="K427" i="44"/>
  <c r="J427" i="44"/>
  <c r="X426" i="44"/>
  <c r="W426" i="44"/>
  <c r="V426" i="44"/>
  <c r="U426" i="44"/>
  <c r="R426" i="44"/>
  <c r="S426" i="44" s="1"/>
  <c r="Q426" i="44"/>
  <c r="P426" i="44"/>
  <c r="N426" i="44"/>
  <c r="M426" i="44"/>
  <c r="L426" i="44"/>
  <c r="K426" i="44"/>
  <c r="J426" i="44"/>
  <c r="X425" i="44"/>
  <c r="W425" i="44"/>
  <c r="V425" i="44"/>
  <c r="U425" i="44"/>
  <c r="R425" i="44"/>
  <c r="S425" i="44" s="1"/>
  <c r="Q425" i="44"/>
  <c r="P425" i="44"/>
  <c r="N425" i="44"/>
  <c r="M425" i="44"/>
  <c r="L425" i="44"/>
  <c r="K425" i="44"/>
  <c r="J425" i="44"/>
  <c r="X424" i="44"/>
  <c r="W424" i="44"/>
  <c r="V424" i="44"/>
  <c r="Y424" i="44" s="1"/>
  <c r="U424" i="44"/>
  <c r="R424" i="44"/>
  <c r="S424" i="44" s="1"/>
  <c r="Q424" i="44"/>
  <c r="P424" i="44"/>
  <c r="N424" i="44"/>
  <c r="M424" i="44"/>
  <c r="L424" i="44"/>
  <c r="K424" i="44"/>
  <c r="J424" i="44"/>
  <c r="X423" i="44"/>
  <c r="W423" i="44"/>
  <c r="V423" i="44"/>
  <c r="U423" i="44"/>
  <c r="T423" i="44"/>
  <c r="R423" i="44"/>
  <c r="S423" i="44" s="1"/>
  <c r="Q423" i="44"/>
  <c r="P423" i="44"/>
  <c r="N423" i="44"/>
  <c r="M423" i="44"/>
  <c r="L423" i="44"/>
  <c r="K423" i="44"/>
  <c r="J423" i="44"/>
  <c r="X422" i="44"/>
  <c r="W422" i="44"/>
  <c r="V422" i="44"/>
  <c r="U422" i="44"/>
  <c r="R422" i="44"/>
  <c r="S422" i="44" s="1"/>
  <c r="Q422" i="44"/>
  <c r="P422" i="44"/>
  <c r="N422" i="44"/>
  <c r="M422" i="44"/>
  <c r="L422" i="44"/>
  <c r="K422" i="44"/>
  <c r="J422" i="44"/>
  <c r="X421" i="44"/>
  <c r="W421" i="44"/>
  <c r="V421" i="44"/>
  <c r="U421" i="44"/>
  <c r="R421" i="44"/>
  <c r="S421" i="44" s="1"/>
  <c r="Q421" i="44"/>
  <c r="P421" i="44"/>
  <c r="N421" i="44"/>
  <c r="M421" i="44"/>
  <c r="L421" i="44"/>
  <c r="K421" i="44"/>
  <c r="J421" i="44"/>
  <c r="X420" i="44"/>
  <c r="W420" i="44"/>
  <c r="V420" i="44"/>
  <c r="Y420" i="44" s="1"/>
  <c r="U420" i="44"/>
  <c r="T420" i="44"/>
  <c r="R420" i="44"/>
  <c r="S420" i="44" s="1"/>
  <c r="Q420" i="44"/>
  <c r="P420" i="44"/>
  <c r="N420" i="44"/>
  <c r="M420" i="44"/>
  <c r="L420" i="44"/>
  <c r="K420" i="44"/>
  <c r="J420" i="44"/>
  <c r="X419" i="44"/>
  <c r="W419" i="44"/>
  <c r="V419" i="44"/>
  <c r="U419" i="44"/>
  <c r="T419" i="44"/>
  <c r="S419" i="44"/>
  <c r="R419" i="44"/>
  <c r="Q419" i="44"/>
  <c r="P419" i="44"/>
  <c r="N419" i="44"/>
  <c r="M419" i="44"/>
  <c r="L419" i="44"/>
  <c r="K419" i="44"/>
  <c r="J419" i="44"/>
  <c r="X418" i="44"/>
  <c r="W418" i="44"/>
  <c r="V418" i="44"/>
  <c r="Y418" i="44" s="1"/>
  <c r="U418" i="44"/>
  <c r="S418" i="44"/>
  <c r="R418" i="44"/>
  <c r="T418" i="44" s="1"/>
  <c r="Q418" i="44"/>
  <c r="P418" i="44"/>
  <c r="N418" i="44"/>
  <c r="M418" i="44"/>
  <c r="L418" i="44"/>
  <c r="K418" i="44"/>
  <c r="J418" i="44"/>
  <c r="X417" i="44"/>
  <c r="W417" i="44"/>
  <c r="V417" i="44"/>
  <c r="U417" i="44"/>
  <c r="R417" i="44"/>
  <c r="Q417" i="44"/>
  <c r="P417" i="44"/>
  <c r="N417" i="44"/>
  <c r="M417" i="44"/>
  <c r="L417" i="44"/>
  <c r="K417" i="44"/>
  <c r="J417" i="44"/>
  <c r="X416" i="44"/>
  <c r="W416" i="44"/>
  <c r="V416" i="44"/>
  <c r="U416" i="44"/>
  <c r="R416" i="44"/>
  <c r="S416" i="44" s="1"/>
  <c r="T416" i="44" s="1"/>
  <c r="Q416" i="44"/>
  <c r="P416" i="44"/>
  <c r="N416" i="44"/>
  <c r="M416" i="44"/>
  <c r="L416" i="44"/>
  <c r="K416" i="44"/>
  <c r="J416" i="44"/>
  <c r="X415" i="44"/>
  <c r="W415" i="44"/>
  <c r="V415" i="44"/>
  <c r="U415" i="44"/>
  <c r="S415" i="44"/>
  <c r="T415" i="44" s="1"/>
  <c r="R415" i="44"/>
  <c r="Q415" i="44"/>
  <c r="P415" i="44"/>
  <c r="N415" i="44"/>
  <c r="M415" i="44"/>
  <c r="L415" i="44"/>
  <c r="K415" i="44"/>
  <c r="J415" i="44"/>
  <c r="X414" i="44"/>
  <c r="W414" i="44"/>
  <c r="V414" i="44"/>
  <c r="U414" i="44"/>
  <c r="R414" i="44"/>
  <c r="Q414" i="44"/>
  <c r="P414" i="44"/>
  <c r="N414" i="44"/>
  <c r="M414" i="44"/>
  <c r="L414" i="44"/>
  <c r="K414" i="44"/>
  <c r="J414" i="44"/>
  <c r="X413" i="44"/>
  <c r="W413" i="44"/>
  <c r="V413" i="44"/>
  <c r="Y413" i="44" s="1"/>
  <c r="U413" i="44"/>
  <c r="T413" i="44"/>
  <c r="S413" i="44"/>
  <c r="R413" i="44"/>
  <c r="Q413" i="44"/>
  <c r="P413" i="44"/>
  <c r="N413" i="44"/>
  <c r="M413" i="44"/>
  <c r="L413" i="44"/>
  <c r="K413" i="44"/>
  <c r="J413" i="44"/>
  <c r="X412" i="44"/>
  <c r="W412" i="44"/>
  <c r="V412" i="44"/>
  <c r="U412" i="44"/>
  <c r="T412" i="44"/>
  <c r="S412" i="44"/>
  <c r="R412" i="44"/>
  <c r="Q412" i="44"/>
  <c r="P412" i="44"/>
  <c r="N412" i="44"/>
  <c r="M412" i="44"/>
  <c r="L412" i="44"/>
  <c r="K412" i="44"/>
  <c r="J412" i="44"/>
  <c r="X411" i="44"/>
  <c r="W411" i="44"/>
  <c r="V411" i="44"/>
  <c r="U411" i="44"/>
  <c r="T411" i="44"/>
  <c r="S411" i="44"/>
  <c r="R411" i="44"/>
  <c r="Q411" i="44"/>
  <c r="P411" i="44"/>
  <c r="N411" i="44"/>
  <c r="M411" i="44"/>
  <c r="L411" i="44"/>
  <c r="K411" i="44"/>
  <c r="J411" i="44"/>
  <c r="X410" i="44"/>
  <c r="W410" i="44"/>
  <c r="V410" i="44"/>
  <c r="Y410" i="44" s="1"/>
  <c r="U410" i="44"/>
  <c r="S410" i="44"/>
  <c r="R410" i="44"/>
  <c r="T410" i="44" s="1"/>
  <c r="Q410" i="44"/>
  <c r="P410" i="44"/>
  <c r="N410" i="44"/>
  <c r="M410" i="44"/>
  <c r="L410" i="44"/>
  <c r="K410" i="44"/>
  <c r="J410" i="44"/>
  <c r="X409" i="44"/>
  <c r="W409" i="44"/>
  <c r="V409" i="44"/>
  <c r="U409" i="44"/>
  <c r="R409" i="44"/>
  <c r="Q409" i="44"/>
  <c r="P409" i="44"/>
  <c r="N409" i="44"/>
  <c r="M409" i="44"/>
  <c r="L409" i="44"/>
  <c r="K409" i="44"/>
  <c r="J409" i="44"/>
  <c r="X408" i="44"/>
  <c r="W408" i="44"/>
  <c r="V408" i="44"/>
  <c r="U408" i="44"/>
  <c r="R408" i="44"/>
  <c r="S408" i="44" s="1"/>
  <c r="T408" i="44" s="1"/>
  <c r="Q408" i="44"/>
  <c r="P408" i="44"/>
  <c r="N408" i="44"/>
  <c r="M408" i="44"/>
  <c r="L408" i="44"/>
  <c r="K408" i="44"/>
  <c r="J408" i="44"/>
  <c r="X407" i="44"/>
  <c r="W407" i="44"/>
  <c r="V407" i="44"/>
  <c r="U407" i="44"/>
  <c r="S407" i="44"/>
  <c r="T407" i="44" s="1"/>
  <c r="R407" i="44"/>
  <c r="Q407" i="44"/>
  <c r="P407" i="44"/>
  <c r="N407" i="44"/>
  <c r="M407" i="44"/>
  <c r="L407" i="44"/>
  <c r="K407" i="44"/>
  <c r="J407" i="44"/>
  <c r="X406" i="44"/>
  <c r="W406" i="44"/>
  <c r="V406" i="44"/>
  <c r="U406" i="44"/>
  <c r="R406" i="44"/>
  <c r="Q406" i="44"/>
  <c r="P406" i="44"/>
  <c r="N406" i="44"/>
  <c r="M406" i="44"/>
  <c r="L406" i="44"/>
  <c r="K406" i="44"/>
  <c r="J406" i="44"/>
  <c r="X405" i="44"/>
  <c r="W405" i="44"/>
  <c r="V405" i="44"/>
  <c r="Y405" i="44" s="1"/>
  <c r="U405" i="44"/>
  <c r="T405" i="44"/>
  <c r="S405" i="44"/>
  <c r="R405" i="44"/>
  <c r="Q405" i="44"/>
  <c r="P405" i="44"/>
  <c r="N405" i="44"/>
  <c r="M405" i="44"/>
  <c r="L405" i="44"/>
  <c r="K405" i="44"/>
  <c r="J405" i="44"/>
  <c r="X404" i="44"/>
  <c r="W404" i="44"/>
  <c r="V404" i="44"/>
  <c r="U404" i="44"/>
  <c r="T404" i="44"/>
  <c r="S404" i="44"/>
  <c r="R404" i="44"/>
  <c r="Q404" i="44"/>
  <c r="P404" i="44"/>
  <c r="N404" i="44"/>
  <c r="M404" i="44"/>
  <c r="L404" i="44"/>
  <c r="K404" i="44"/>
  <c r="J404" i="44"/>
  <c r="X403" i="44"/>
  <c r="W403" i="44"/>
  <c r="V403" i="44"/>
  <c r="U403" i="44"/>
  <c r="T403" i="44"/>
  <c r="S403" i="44"/>
  <c r="R403" i="44"/>
  <c r="Q403" i="44"/>
  <c r="P403" i="44"/>
  <c r="N403" i="44"/>
  <c r="M403" i="44"/>
  <c r="L403" i="44"/>
  <c r="K403" i="44"/>
  <c r="J403" i="44"/>
  <c r="X402" i="44"/>
  <c r="W402" i="44"/>
  <c r="V402" i="44"/>
  <c r="Y402" i="44" s="1"/>
  <c r="U402" i="44"/>
  <c r="S402" i="44"/>
  <c r="R402" i="44"/>
  <c r="T402" i="44" s="1"/>
  <c r="Q402" i="44"/>
  <c r="P402" i="44"/>
  <c r="N402" i="44"/>
  <c r="M402" i="44"/>
  <c r="L402" i="44"/>
  <c r="K402" i="44"/>
  <c r="J402" i="44"/>
  <c r="X401" i="44"/>
  <c r="W401" i="44"/>
  <c r="V401" i="44"/>
  <c r="U401" i="44"/>
  <c r="R401" i="44"/>
  <c r="Q401" i="44"/>
  <c r="P401" i="44"/>
  <c r="N401" i="44"/>
  <c r="M401" i="44"/>
  <c r="L401" i="44"/>
  <c r="K401" i="44"/>
  <c r="J401" i="44"/>
  <c r="X400" i="44"/>
  <c r="W400" i="44"/>
  <c r="V400" i="44"/>
  <c r="U400" i="44"/>
  <c r="R400" i="44"/>
  <c r="S400" i="44" s="1"/>
  <c r="T400" i="44" s="1"/>
  <c r="Q400" i="44"/>
  <c r="P400" i="44"/>
  <c r="N400" i="44"/>
  <c r="M400" i="44"/>
  <c r="L400" i="44"/>
  <c r="K400" i="44"/>
  <c r="J400" i="44"/>
  <c r="X399" i="44"/>
  <c r="W399" i="44"/>
  <c r="V399" i="44"/>
  <c r="U399" i="44"/>
  <c r="S399" i="44"/>
  <c r="T399" i="44" s="1"/>
  <c r="R399" i="44"/>
  <c r="Q399" i="44"/>
  <c r="P399" i="44"/>
  <c r="N399" i="44"/>
  <c r="M399" i="44"/>
  <c r="L399" i="44"/>
  <c r="K399" i="44"/>
  <c r="J399" i="44"/>
  <c r="X398" i="44"/>
  <c r="W398" i="44"/>
  <c r="V398" i="44"/>
  <c r="U398" i="44"/>
  <c r="R398" i="44"/>
  <c r="Q398" i="44"/>
  <c r="P398" i="44"/>
  <c r="N398" i="44"/>
  <c r="M398" i="44"/>
  <c r="L398" i="44"/>
  <c r="K398" i="44"/>
  <c r="J398" i="44"/>
  <c r="X397" i="44"/>
  <c r="W397" i="44"/>
  <c r="V397" i="44"/>
  <c r="Y397" i="44" s="1"/>
  <c r="U397" i="44"/>
  <c r="T397" i="44"/>
  <c r="S397" i="44"/>
  <c r="R397" i="44"/>
  <c r="Q397" i="44"/>
  <c r="P397" i="44"/>
  <c r="N397" i="44"/>
  <c r="M397" i="44"/>
  <c r="L397" i="44"/>
  <c r="K397" i="44"/>
  <c r="J397" i="44"/>
  <c r="X396" i="44"/>
  <c r="W396" i="44"/>
  <c r="V396" i="44"/>
  <c r="U396" i="44"/>
  <c r="T396" i="44"/>
  <c r="S396" i="44"/>
  <c r="R396" i="44"/>
  <c r="Q396" i="44"/>
  <c r="P396" i="44"/>
  <c r="N396" i="44"/>
  <c r="M396" i="44"/>
  <c r="L396" i="44"/>
  <c r="K396" i="44"/>
  <c r="J396" i="44"/>
  <c r="X395" i="44"/>
  <c r="W395" i="44"/>
  <c r="V395" i="44"/>
  <c r="U395" i="44"/>
  <c r="T395" i="44"/>
  <c r="S395" i="44"/>
  <c r="R395" i="44"/>
  <c r="Q395" i="44"/>
  <c r="P395" i="44"/>
  <c r="N395" i="44"/>
  <c r="M395" i="44"/>
  <c r="L395" i="44"/>
  <c r="K395" i="44"/>
  <c r="J395" i="44"/>
  <c r="X394" i="44"/>
  <c r="W394" i="44"/>
  <c r="V394" i="44"/>
  <c r="Y394" i="44" s="1"/>
  <c r="U394" i="44"/>
  <c r="S394" i="44"/>
  <c r="R394" i="44"/>
  <c r="T394" i="44" s="1"/>
  <c r="Q394" i="44"/>
  <c r="P394" i="44"/>
  <c r="N394" i="44"/>
  <c r="M394" i="44"/>
  <c r="L394" i="44"/>
  <c r="K394" i="44"/>
  <c r="J394" i="44"/>
  <c r="X393" i="44"/>
  <c r="W393" i="44"/>
  <c r="V393" i="44"/>
  <c r="U393" i="44"/>
  <c r="R393" i="44"/>
  <c r="Q393" i="44"/>
  <c r="P393" i="44"/>
  <c r="N393" i="44"/>
  <c r="M393" i="44"/>
  <c r="L393" i="44"/>
  <c r="K393" i="44"/>
  <c r="J393" i="44"/>
  <c r="X392" i="44"/>
  <c r="W392" i="44"/>
  <c r="V392" i="44"/>
  <c r="U392" i="44"/>
  <c r="R392" i="44"/>
  <c r="S392" i="44" s="1"/>
  <c r="T392" i="44" s="1"/>
  <c r="Q392" i="44"/>
  <c r="P392" i="44"/>
  <c r="N392" i="44"/>
  <c r="M392" i="44"/>
  <c r="L392" i="44"/>
  <c r="K392" i="44"/>
  <c r="J392" i="44"/>
  <c r="X391" i="44"/>
  <c r="W391" i="44"/>
  <c r="V391" i="44"/>
  <c r="U391" i="44"/>
  <c r="S391" i="44"/>
  <c r="T391" i="44" s="1"/>
  <c r="R391" i="44"/>
  <c r="Q391" i="44"/>
  <c r="P391" i="44"/>
  <c r="N391" i="44"/>
  <c r="M391" i="44"/>
  <c r="L391" i="44"/>
  <c r="K391" i="44"/>
  <c r="J391" i="44"/>
  <c r="X390" i="44"/>
  <c r="W390" i="44"/>
  <c r="V390" i="44"/>
  <c r="U390" i="44"/>
  <c r="R390" i="44"/>
  <c r="Q390" i="44"/>
  <c r="P390" i="44"/>
  <c r="N390" i="44"/>
  <c r="M390" i="44"/>
  <c r="L390" i="44"/>
  <c r="K390" i="44"/>
  <c r="J390" i="44"/>
  <c r="X389" i="44"/>
  <c r="W389" i="44"/>
  <c r="V389" i="44"/>
  <c r="Y389" i="44" s="1"/>
  <c r="U389" i="44"/>
  <c r="T389" i="44"/>
  <c r="S389" i="44"/>
  <c r="R389" i="44"/>
  <c r="Q389" i="44"/>
  <c r="P389" i="44"/>
  <c r="N389" i="44"/>
  <c r="M389" i="44"/>
  <c r="L389" i="44"/>
  <c r="K389" i="44"/>
  <c r="J389" i="44"/>
  <c r="X388" i="44"/>
  <c r="W388" i="44"/>
  <c r="V388" i="44"/>
  <c r="U388" i="44"/>
  <c r="T388" i="44"/>
  <c r="S388" i="44"/>
  <c r="R388" i="44"/>
  <c r="Q388" i="44"/>
  <c r="P388" i="44"/>
  <c r="N388" i="44"/>
  <c r="M388" i="44"/>
  <c r="L388" i="44"/>
  <c r="K388" i="44"/>
  <c r="J388" i="44"/>
  <c r="X387" i="44"/>
  <c r="W387" i="44"/>
  <c r="V387" i="44"/>
  <c r="U387" i="44"/>
  <c r="T387" i="44"/>
  <c r="S387" i="44"/>
  <c r="R387" i="44"/>
  <c r="Q387" i="44"/>
  <c r="P387" i="44"/>
  <c r="N387" i="44"/>
  <c r="M387" i="44"/>
  <c r="L387" i="44"/>
  <c r="K387" i="44"/>
  <c r="J387" i="44"/>
  <c r="X386" i="44"/>
  <c r="W386" i="44"/>
  <c r="V386" i="44"/>
  <c r="Y386" i="44" s="1"/>
  <c r="U386" i="44"/>
  <c r="S386" i="44"/>
  <c r="R386" i="44"/>
  <c r="T386" i="44" s="1"/>
  <c r="Q386" i="44"/>
  <c r="P386" i="44"/>
  <c r="N386" i="44"/>
  <c r="M386" i="44"/>
  <c r="L386" i="44"/>
  <c r="K386" i="44"/>
  <c r="J386" i="44"/>
  <c r="X385" i="44"/>
  <c r="W385" i="44"/>
  <c r="V385" i="44"/>
  <c r="U385" i="44"/>
  <c r="R385" i="44"/>
  <c r="Q385" i="44"/>
  <c r="P385" i="44"/>
  <c r="N385" i="44"/>
  <c r="M385" i="44"/>
  <c r="L385" i="44"/>
  <c r="K385" i="44"/>
  <c r="J385" i="44"/>
  <c r="X384" i="44"/>
  <c r="W384" i="44"/>
  <c r="V384" i="44"/>
  <c r="U384" i="44"/>
  <c r="R384" i="44"/>
  <c r="S384" i="44" s="1"/>
  <c r="T384" i="44" s="1"/>
  <c r="Q384" i="44"/>
  <c r="P384" i="44"/>
  <c r="N384" i="44"/>
  <c r="M384" i="44"/>
  <c r="L384" i="44"/>
  <c r="K384" i="44"/>
  <c r="J384" i="44"/>
  <c r="X383" i="44"/>
  <c r="W383" i="44"/>
  <c r="V383" i="44"/>
  <c r="U383" i="44"/>
  <c r="S383" i="44"/>
  <c r="T383" i="44" s="1"/>
  <c r="R383" i="44"/>
  <c r="Q383" i="44"/>
  <c r="P383" i="44"/>
  <c r="N383" i="44"/>
  <c r="M383" i="44"/>
  <c r="L383" i="44"/>
  <c r="K383" i="44"/>
  <c r="J383" i="44"/>
  <c r="X382" i="44"/>
  <c r="W382" i="44"/>
  <c r="V382" i="44"/>
  <c r="U382" i="44"/>
  <c r="R382" i="44"/>
  <c r="Q382" i="44"/>
  <c r="P382" i="44"/>
  <c r="N382" i="44"/>
  <c r="M382" i="44"/>
  <c r="L382" i="44"/>
  <c r="K382" i="44"/>
  <c r="J382" i="44"/>
  <c r="X381" i="44"/>
  <c r="W381" i="44"/>
  <c r="V381" i="44"/>
  <c r="Y381" i="44" s="1"/>
  <c r="U381" i="44"/>
  <c r="T381" i="44"/>
  <c r="S381" i="44"/>
  <c r="R381" i="44"/>
  <c r="Q381" i="44"/>
  <c r="P381" i="44"/>
  <c r="N381" i="44"/>
  <c r="M381" i="44"/>
  <c r="L381" i="44"/>
  <c r="K381" i="44"/>
  <c r="J381" i="44"/>
  <c r="X380" i="44"/>
  <c r="W380" i="44"/>
  <c r="V380" i="44"/>
  <c r="U380" i="44"/>
  <c r="T380" i="44"/>
  <c r="S380" i="44"/>
  <c r="R380" i="44"/>
  <c r="Q380" i="44"/>
  <c r="P380" i="44"/>
  <c r="N380" i="44"/>
  <c r="M380" i="44"/>
  <c r="L380" i="44"/>
  <c r="K380" i="44"/>
  <c r="J380" i="44"/>
  <c r="X379" i="44"/>
  <c r="W379" i="44"/>
  <c r="V379" i="44"/>
  <c r="U379" i="44"/>
  <c r="T379" i="44"/>
  <c r="S379" i="44"/>
  <c r="R379" i="44"/>
  <c r="Q379" i="44"/>
  <c r="P379" i="44"/>
  <c r="N379" i="44"/>
  <c r="M379" i="44"/>
  <c r="L379" i="44"/>
  <c r="K379" i="44"/>
  <c r="J379" i="44"/>
  <c r="X378" i="44"/>
  <c r="W378" i="44"/>
  <c r="V378" i="44"/>
  <c r="Y378" i="44" s="1"/>
  <c r="U378" i="44"/>
  <c r="S378" i="44"/>
  <c r="R378" i="44"/>
  <c r="T378" i="44" s="1"/>
  <c r="Q378" i="44"/>
  <c r="P378" i="44"/>
  <c r="N378" i="44"/>
  <c r="M378" i="44"/>
  <c r="L378" i="44"/>
  <c r="K378" i="44"/>
  <c r="J378" i="44"/>
  <c r="X377" i="44"/>
  <c r="W377" i="44"/>
  <c r="V377" i="44"/>
  <c r="U377" i="44"/>
  <c r="R377" i="44"/>
  <c r="Q377" i="44"/>
  <c r="P377" i="44"/>
  <c r="N377" i="44"/>
  <c r="M377" i="44"/>
  <c r="L377" i="44"/>
  <c r="K377" i="44"/>
  <c r="J377" i="44"/>
  <c r="X376" i="44"/>
  <c r="W376" i="44"/>
  <c r="V376" i="44"/>
  <c r="U376" i="44"/>
  <c r="R376" i="44"/>
  <c r="S376" i="44" s="1"/>
  <c r="T376" i="44" s="1"/>
  <c r="Q376" i="44"/>
  <c r="P376" i="44"/>
  <c r="N376" i="44"/>
  <c r="M376" i="44"/>
  <c r="L376" i="44"/>
  <c r="K376" i="44"/>
  <c r="J376" i="44"/>
  <c r="X375" i="44"/>
  <c r="W375" i="44"/>
  <c r="V375" i="44"/>
  <c r="U375" i="44"/>
  <c r="S375" i="44"/>
  <c r="T375" i="44" s="1"/>
  <c r="R375" i="44"/>
  <c r="Q375" i="44"/>
  <c r="P375" i="44"/>
  <c r="N375" i="44"/>
  <c r="M375" i="44"/>
  <c r="L375" i="44"/>
  <c r="K375" i="44"/>
  <c r="J375" i="44"/>
  <c r="X374" i="44"/>
  <c r="W374" i="44"/>
  <c r="V374" i="44"/>
  <c r="U374" i="44"/>
  <c r="R374" i="44"/>
  <c r="Q374" i="44"/>
  <c r="P374" i="44"/>
  <c r="N374" i="44"/>
  <c r="M374" i="44"/>
  <c r="L374" i="44"/>
  <c r="K374" i="44"/>
  <c r="J374" i="44"/>
  <c r="X373" i="44"/>
  <c r="W373" i="44"/>
  <c r="V373" i="44"/>
  <c r="Y373" i="44" s="1"/>
  <c r="U373" i="44"/>
  <c r="T373" i="44"/>
  <c r="S373" i="44"/>
  <c r="R373" i="44"/>
  <c r="Q373" i="44"/>
  <c r="P373" i="44"/>
  <c r="N373" i="44"/>
  <c r="M373" i="44"/>
  <c r="L373" i="44"/>
  <c r="K373" i="44"/>
  <c r="J373" i="44"/>
  <c r="X372" i="44"/>
  <c r="W372" i="44"/>
  <c r="V372" i="44"/>
  <c r="U372" i="44"/>
  <c r="T372" i="44"/>
  <c r="S372" i="44"/>
  <c r="R372" i="44"/>
  <c r="Q372" i="44"/>
  <c r="P372" i="44"/>
  <c r="N372" i="44"/>
  <c r="M372" i="44"/>
  <c r="L372" i="44"/>
  <c r="K372" i="44"/>
  <c r="J372" i="44"/>
  <c r="X371" i="44"/>
  <c r="W371" i="44"/>
  <c r="V371" i="44"/>
  <c r="U371" i="44"/>
  <c r="T371" i="44"/>
  <c r="S371" i="44"/>
  <c r="R371" i="44"/>
  <c r="Q371" i="44"/>
  <c r="P371" i="44"/>
  <c r="N371" i="44"/>
  <c r="M371" i="44"/>
  <c r="L371" i="44"/>
  <c r="K371" i="44"/>
  <c r="J371" i="44"/>
  <c r="X370" i="44"/>
  <c r="W370" i="44"/>
  <c r="V370" i="44"/>
  <c r="Y370" i="44" s="1"/>
  <c r="U370" i="44"/>
  <c r="S370" i="44"/>
  <c r="R370" i="44"/>
  <c r="T370" i="44" s="1"/>
  <c r="Q370" i="44"/>
  <c r="P370" i="44"/>
  <c r="N370" i="44"/>
  <c r="M370" i="44"/>
  <c r="L370" i="44"/>
  <c r="K370" i="44"/>
  <c r="J370" i="44"/>
  <c r="X369" i="44"/>
  <c r="W369" i="44"/>
  <c r="V369" i="44"/>
  <c r="U369" i="44"/>
  <c r="R369" i="44"/>
  <c r="Q369" i="44"/>
  <c r="P369" i="44"/>
  <c r="N369" i="44"/>
  <c r="M369" i="44"/>
  <c r="L369" i="44"/>
  <c r="K369" i="44"/>
  <c r="J369" i="44"/>
  <c r="X368" i="44"/>
  <c r="W368" i="44"/>
  <c r="V368" i="44"/>
  <c r="U368" i="44"/>
  <c r="R368" i="44"/>
  <c r="S368" i="44" s="1"/>
  <c r="T368" i="44" s="1"/>
  <c r="Q368" i="44"/>
  <c r="P368" i="44"/>
  <c r="N368" i="44"/>
  <c r="M368" i="44"/>
  <c r="L368" i="44"/>
  <c r="K368" i="44"/>
  <c r="J368" i="44"/>
  <c r="X367" i="44"/>
  <c r="W367" i="44"/>
  <c r="V367" i="44"/>
  <c r="U367" i="44"/>
  <c r="S367" i="44"/>
  <c r="T367" i="44" s="1"/>
  <c r="R367" i="44"/>
  <c r="Q367" i="44"/>
  <c r="P367" i="44"/>
  <c r="N367" i="44"/>
  <c r="M367" i="44"/>
  <c r="L367" i="44"/>
  <c r="K367" i="44"/>
  <c r="J367" i="44"/>
  <c r="X366" i="44"/>
  <c r="W366" i="44"/>
  <c r="V366" i="44"/>
  <c r="U366" i="44"/>
  <c r="R366" i="44"/>
  <c r="Q366" i="44"/>
  <c r="P366" i="44"/>
  <c r="N366" i="44"/>
  <c r="M366" i="44"/>
  <c r="L366" i="44"/>
  <c r="K366" i="44"/>
  <c r="J366" i="44"/>
  <c r="X365" i="44"/>
  <c r="W365" i="44"/>
  <c r="V365" i="44"/>
  <c r="Y365" i="44" s="1"/>
  <c r="U365" i="44"/>
  <c r="T365" i="44"/>
  <c r="S365" i="44"/>
  <c r="R365" i="44"/>
  <c r="Q365" i="44"/>
  <c r="P365" i="44"/>
  <c r="N365" i="44"/>
  <c r="M365" i="44"/>
  <c r="L365" i="44"/>
  <c r="K365" i="44"/>
  <c r="J365" i="44"/>
  <c r="X364" i="44"/>
  <c r="W364" i="44"/>
  <c r="V364" i="44"/>
  <c r="U364" i="44"/>
  <c r="T364" i="44"/>
  <c r="S364" i="44"/>
  <c r="R364" i="44"/>
  <c r="Q364" i="44"/>
  <c r="P364" i="44"/>
  <c r="N364" i="44"/>
  <c r="M364" i="44"/>
  <c r="L364" i="44"/>
  <c r="K364" i="44"/>
  <c r="J364" i="44"/>
  <c r="X363" i="44"/>
  <c r="W363" i="44"/>
  <c r="V363" i="44"/>
  <c r="U363" i="44"/>
  <c r="T363" i="44"/>
  <c r="S363" i="44"/>
  <c r="R363" i="44"/>
  <c r="Q363" i="44"/>
  <c r="P363" i="44"/>
  <c r="N363" i="44"/>
  <c r="M363" i="44"/>
  <c r="L363" i="44"/>
  <c r="K363" i="44"/>
  <c r="J363" i="44"/>
  <c r="X362" i="44"/>
  <c r="W362" i="44"/>
  <c r="V362" i="44"/>
  <c r="Y362" i="44" s="1"/>
  <c r="U362" i="44"/>
  <c r="S362" i="44"/>
  <c r="R362" i="44"/>
  <c r="T362" i="44" s="1"/>
  <c r="Q362" i="44"/>
  <c r="P362" i="44"/>
  <c r="N362" i="44"/>
  <c r="M362" i="44"/>
  <c r="L362" i="44"/>
  <c r="K362" i="44"/>
  <c r="J362" i="44"/>
  <c r="X361" i="44"/>
  <c r="W361" i="44"/>
  <c r="V361" i="44"/>
  <c r="U361" i="44"/>
  <c r="R361" i="44"/>
  <c r="Q361" i="44"/>
  <c r="P361" i="44"/>
  <c r="N361" i="44"/>
  <c r="M361" i="44"/>
  <c r="L361" i="44"/>
  <c r="K361" i="44"/>
  <c r="J361" i="44"/>
  <c r="X360" i="44"/>
  <c r="W360" i="44"/>
  <c r="V360" i="44"/>
  <c r="U360" i="44"/>
  <c r="R360" i="44"/>
  <c r="S360" i="44" s="1"/>
  <c r="T360" i="44" s="1"/>
  <c r="Q360" i="44"/>
  <c r="P360" i="44"/>
  <c r="N360" i="44"/>
  <c r="M360" i="44"/>
  <c r="L360" i="44"/>
  <c r="K360" i="44"/>
  <c r="J360" i="44"/>
  <c r="X359" i="44"/>
  <c r="W359" i="44"/>
  <c r="V359" i="44"/>
  <c r="U359" i="44"/>
  <c r="S359" i="44"/>
  <c r="T359" i="44" s="1"/>
  <c r="R359" i="44"/>
  <c r="Q359" i="44"/>
  <c r="P359" i="44"/>
  <c r="N359" i="44"/>
  <c r="M359" i="44"/>
  <c r="L359" i="44"/>
  <c r="K359" i="44"/>
  <c r="J359" i="44"/>
  <c r="X358" i="44"/>
  <c r="W358" i="44"/>
  <c r="V358" i="44"/>
  <c r="U358" i="44"/>
  <c r="R358" i="44"/>
  <c r="Q358" i="44"/>
  <c r="P358" i="44"/>
  <c r="N358" i="44"/>
  <c r="M358" i="44"/>
  <c r="L358" i="44"/>
  <c r="K358" i="44"/>
  <c r="J358" i="44"/>
  <c r="X357" i="44"/>
  <c r="W357" i="44"/>
  <c r="V357" i="44"/>
  <c r="Y357" i="44" s="1"/>
  <c r="U357" i="44"/>
  <c r="T357" i="44"/>
  <c r="S357" i="44"/>
  <c r="R357" i="44"/>
  <c r="Q357" i="44"/>
  <c r="P357" i="44"/>
  <c r="N357" i="44"/>
  <c r="M357" i="44"/>
  <c r="L357" i="44"/>
  <c r="K357" i="44"/>
  <c r="J357" i="44"/>
  <c r="X356" i="44"/>
  <c r="W356" i="44"/>
  <c r="V356" i="44"/>
  <c r="U356" i="44"/>
  <c r="T356" i="44"/>
  <c r="S356" i="44"/>
  <c r="R356" i="44"/>
  <c r="Q356" i="44"/>
  <c r="P356" i="44"/>
  <c r="N356" i="44"/>
  <c r="M356" i="44"/>
  <c r="L356" i="44"/>
  <c r="K356" i="44"/>
  <c r="J356" i="44"/>
  <c r="X355" i="44"/>
  <c r="W355" i="44"/>
  <c r="V355" i="44"/>
  <c r="U355" i="44"/>
  <c r="T355" i="44"/>
  <c r="S355" i="44"/>
  <c r="R355" i="44"/>
  <c r="Q355" i="44"/>
  <c r="P355" i="44"/>
  <c r="N355" i="44"/>
  <c r="M355" i="44"/>
  <c r="L355" i="44"/>
  <c r="K355" i="44"/>
  <c r="J355" i="44"/>
  <c r="X354" i="44"/>
  <c r="W354" i="44"/>
  <c r="V354" i="44"/>
  <c r="Y354" i="44" s="1"/>
  <c r="U354" i="44"/>
  <c r="S354" i="44"/>
  <c r="R354" i="44"/>
  <c r="T354" i="44" s="1"/>
  <c r="Q354" i="44"/>
  <c r="P354" i="44"/>
  <c r="N354" i="44"/>
  <c r="M354" i="44"/>
  <c r="L354" i="44"/>
  <c r="K354" i="44"/>
  <c r="J354" i="44"/>
  <c r="X353" i="44"/>
  <c r="W353" i="44"/>
  <c r="V353" i="44"/>
  <c r="U353" i="44"/>
  <c r="R353" i="44"/>
  <c r="Q353" i="44"/>
  <c r="P353" i="44"/>
  <c r="N353" i="44"/>
  <c r="M353" i="44"/>
  <c r="L353" i="44"/>
  <c r="K353" i="44"/>
  <c r="J353" i="44"/>
  <c r="X352" i="44"/>
  <c r="W352" i="44"/>
  <c r="V352" i="44"/>
  <c r="U352" i="44"/>
  <c r="R352" i="44"/>
  <c r="S352" i="44" s="1"/>
  <c r="T352" i="44" s="1"/>
  <c r="Q352" i="44"/>
  <c r="P352" i="44"/>
  <c r="N352" i="44"/>
  <c r="M352" i="44"/>
  <c r="L352" i="44"/>
  <c r="K352" i="44"/>
  <c r="J352" i="44"/>
  <c r="X351" i="44"/>
  <c r="W351" i="44"/>
  <c r="V351" i="44"/>
  <c r="U351" i="44"/>
  <c r="S351" i="44"/>
  <c r="T351" i="44" s="1"/>
  <c r="R351" i="44"/>
  <c r="Q351" i="44"/>
  <c r="P351" i="44"/>
  <c r="N351" i="44"/>
  <c r="M351" i="44"/>
  <c r="L351" i="44"/>
  <c r="K351" i="44"/>
  <c r="J351" i="44"/>
  <c r="X350" i="44"/>
  <c r="W350" i="44"/>
  <c r="V350" i="44"/>
  <c r="U350" i="44"/>
  <c r="R350" i="44"/>
  <c r="Q350" i="44"/>
  <c r="P350" i="44"/>
  <c r="N350" i="44"/>
  <c r="M350" i="44"/>
  <c r="L350" i="44"/>
  <c r="K350" i="44"/>
  <c r="J350" i="44"/>
  <c r="X349" i="44"/>
  <c r="W349" i="44"/>
  <c r="V349" i="44"/>
  <c r="Y349" i="44" s="1"/>
  <c r="U349" i="44"/>
  <c r="T349" i="44"/>
  <c r="S349" i="44"/>
  <c r="R349" i="44"/>
  <c r="Q349" i="44"/>
  <c r="P349" i="44"/>
  <c r="N349" i="44"/>
  <c r="M349" i="44"/>
  <c r="L349" i="44"/>
  <c r="K349" i="44"/>
  <c r="J349" i="44"/>
  <c r="X348" i="44"/>
  <c r="W348" i="44"/>
  <c r="V348" i="44"/>
  <c r="U348" i="44"/>
  <c r="T348" i="44"/>
  <c r="S348" i="44"/>
  <c r="R348" i="44"/>
  <c r="Q348" i="44"/>
  <c r="P348" i="44"/>
  <c r="N348" i="44"/>
  <c r="M348" i="44"/>
  <c r="L348" i="44"/>
  <c r="K348" i="44"/>
  <c r="J348" i="44"/>
  <c r="X347" i="44"/>
  <c r="W347" i="44"/>
  <c r="V347" i="44"/>
  <c r="U347" i="44"/>
  <c r="T347" i="44"/>
  <c r="S347" i="44"/>
  <c r="R347" i="44"/>
  <c r="Q347" i="44"/>
  <c r="P347" i="44"/>
  <c r="N347" i="44"/>
  <c r="M347" i="44"/>
  <c r="L347" i="44"/>
  <c r="K347" i="44"/>
  <c r="J347" i="44"/>
  <c r="X346" i="44"/>
  <c r="W346" i="44"/>
  <c r="V346" i="44"/>
  <c r="Y346" i="44" s="1"/>
  <c r="U346" i="44"/>
  <c r="S346" i="44"/>
  <c r="R346" i="44"/>
  <c r="T346" i="44" s="1"/>
  <c r="Q346" i="44"/>
  <c r="P346" i="44"/>
  <c r="N346" i="44"/>
  <c r="M346" i="44"/>
  <c r="L346" i="44"/>
  <c r="K346" i="44"/>
  <c r="J346" i="44"/>
  <c r="X345" i="44"/>
  <c r="W345" i="44"/>
  <c r="V345" i="44"/>
  <c r="U345" i="44"/>
  <c r="R345" i="44"/>
  <c r="Q345" i="44"/>
  <c r="P345" i="44"/>
  <c r="N345" i="44"/>
  <c r="M345" i="44"/>
  <c r="L345" i="44"/>
  <c r="K345" i="44"/>
  <c r="J345" i="44"/>
  <c r="X344" i="44"/>
  <c r="W344" i="44"/>
  <c r="V344" i="44"/>
  <c r="U344" i="44"/>
  <c r="R344" i="44"/>
  <c r="S344" i="44" s="1"/>
  <c r="T344" i="44" s="1"/>
  <c r="Q344" i="44"/>
  <c r="P344" i="44"/>
  <c r="N344" i="44"/>
  <c r="M344" i="44"/>
  <c r="L344" i="44"/>
  <c r="K344" i="44"/>
  <c r="J344" i="44"/>
  <c r="X343" i="44"/>
  <c r="W343" i="44"/>
  <c r="V343" i="44"/>
  <c r="U343" i="44"/>
  <c r="S343" i="44"/>
  <c r="T343" i="44" s="1"/>
  <c r="R343" i="44"/>
  <c r="Q343" i="44"/>
  <c r="P343" i="44"/>
  <c r="N343" i="44"/>
  <c r="M343" i="44"/>
  <c r="L343" i="44"/>
  <c r="K343" i="44"/>
  <c r="J343" i="44"/>
  <c r="X342" i="44"/>
  <c r="W342" i="44"/>
  <c r="V342" i="44"/>
  <c r="U342" i="44"/>
  <c r="R342" i="44"/>
  <c r="Q342" i="44"/>
  <c r="P342" i="44"/>
  <c r="N342" i="44"/>
  <c r="M342" i="44"/>
  <c r="L342" i="44"/>
  <c r="K342" i="44"/>
  <c r="J342" i="44"/>
  <c r="X341" i="44"/>
  <c r="W341" i="44"/>
  <c r="V341" i="44"/>
  <c r="Y341" i="44" s="1"/>
  <c r="U341" i="44"/>
  <c r="T341" i="44"/>
  <c r="S341" i="44"/>
  <c r="R341" i="44"/>
  <c r="Q341" i="44"/>
  <c r="P341" i="44"/>
  <c r="N341" i="44"/>
  <c r="M341" i="44"/>
  <c r="L341" i="44"/>
  <c r="K341" i="44"/>
  <c r="J341" i="44"/>
  <c r="X340" i="44"/>
  <c r="W340" i="44"/>
  <c r="V340" i="44"/>
  <c r="U340" i="44"/>
  <c r="T340" i="44"/>
  <c r="S340" i="44"/>
  <c r="R340" i="44"/>
  <c r="Q340" i="44"/>
  <c r="P340" i="44"/>
  <c r="N340" i="44"/>
  <c r="M340" i="44"/>
  <c r="L340" i="44"/>
  <c r="K340" i="44"/>
  <c r="J340" i="44"/>
  <c r="X339" i="44"/>
  <c r="W339" i="44"/>
  <c r="V339" i="44"/>
  <c r="U339" i="44"/>
  <c r="T339" i="44"/>
  <c r="S339" i="44"/>
  <c r="R339" i="44"/>
  <c r="Q339" i="44"/>
  <c r="P339" i="44"/>
  <c r="N339" i="44"/>
  <c r="M339" i="44"/>
  <c r="L339" i="44"/>
  <c r="K339" i="44"/>
  <c r="J339" i="44"/>
  <c r="X338" i="44"/>
  <c r="W338" i="44"/>
  <c r="V338" i="44"/>
  <c r="Y338" i="44" s="1"/>
  <c r="U338" i="44"/>
  <c r="S338" i="44"/>
  <c r="R338" i="44"/>
  <c r="T338" i="44" s="1"/>
  <c r="Q338" i="44"/>
  <c r="P338" i="44"/>
  <c r="N338" i="44"/>
  <c r="M338" i="44"/>
  <c r="L338" i="44"/>
  <c r="K338" i="44"/>
  <c r="J338" i="44"/>
  <c r="X337" i="44"/>
  <c r="W337" i="44"/>
  <c r="V337" i="44"/>
  <c r="U337" i="44"/>
  <c r="R337" i="44"/>
  <c r="Q337" i="44"/>
  <c r="P337" i="44"/>
  <c r="N337" i="44"/>
  <c r="M337" i="44"/>
  <c r="L337" i="44"/>
  <c r="K337" i="44"/>
  <c r="J337" i="44"/>
  <c r="Y336" i="44"/>
  <c r="X336" i="44"/>
  <c r="W336" i="44"/>
  <c r="V336" i="44"/>
  <c r="U336" i="44"/>
  <c r="R336" i="44"/>
  <c r="Q336" i="44"/>
  <c r="P336" i="44"/>
  <c r="N336" i="44"/>
  <c r="M336" i="44"/>
  <c r="L336" i="44"/>
  <c r="K336" i="44"/>
  <c r="J336" i="44"/>
  <c r="Y335" i="44"/>
  <c r="X335" i="44"/>
  <c r="W335" i="44"/>
  <c r="V335" i="44"/>
  <c r="U335" i="44"/>
  <c r="R335" i="44"/>
  <c r="Q335" i="44"/>
  <c r="P335" i="44"/>
  <c r="N335" i="44"/>
  <c r="M335" i="44"/>
  <c r="L335" i="44"/>
  <c r="K335" i="44"/>
  <c r="J335" i="44"/>
  <c r="Y334" i="44"/>
  <c r="X334" i="44"/>
  <c r="W334" i="44"/>
  <c r="V334" i="44"/>
  <c r="U334" i="44"/>
  <c r="R334" i="44"/>
  <c r="Q334" i="44"/>
  <c r="P334" i="44"/>
  <c r="N334" i="44"/>
  <c r="M334" i="44"/>
  <c r="L334" i="44"/>
  <c r="K334" i="44"/>
  <c r="J334" i="44"/>
  <c r="Y333" i="44"/>
  <c r="X333" i="44"/>
  <c r="W333" i="44"/>
  <c r="V333" i="44"/>
  <c r="U333" i="44"/>
  <c r="R333" i="44"/>
  <c r="Q333" i="44"/>
  <c r="P333" i="44"/>
  <c r="N333" i="44"/>
  <c r="M333" i="44"/>
  <c r="L333" i="44"/>
  <c r="K333" i="44"/>
  <c r="J333" i="44"/>
  <c r="Y332" i="44"/>
  <c r="X332" i="44"/>
  <c r="W332" i="44"/>
  <c r="V332" i="44"/>
  <c r="U332" i="44"/>
  <c r="R332" i="44"/>
  <c r="Q332" i="44"/>
  <c r="P332" i="44"/>
  <c r="N332" i="44"/>
  <c r="M332" i="44"/>
  <c r="L332" i="44"/>
  <c r="K332" i="44"/>
  <c r="J332" i="44"/>
  <c r="Y331" i="44"/>
  <c r="X331" i="44"/>
  <c r="W331" i="44"/>
  <c r="V331" i="44"/>
  <c r="U331" i="44"/>
  <c r="R331" i="44"/>
  <c r="Q331" i="44"/>
  <c r="P331" i="44"/>
  <c r="N331" i="44"/>
  <c r="M331" i="44"/>
  <c r="L331" i="44"/>
  <c r="K331" i="44"/>
  <c r="J331" i="44"/>
  <c r="Y330" i="44"/>
  <c r="X330" i="44"/>
  <c r="W330" i="44"/>
  <c r="V330" i="44"/>
  <c r="U330" i="44"/>
  <c r="R330" i="44"/>
  <c r="Q330" i="44"/>
  <c r="P330" i="44"/>
  <c r="N330" i="44"/>
  <c r="M330" i="44"/>
  <c r="L330" i="44"/>
  <c r="K330" i="44"/>
  <c r="J330" i="44"/>
  <c r="Y329" i="44"/>
  <c r="X329" i="44"/>
  <c r="W329" i="44"/>
  <c r="V329" i="44"/>
  <c r="U329" i="44"/>
  <c r="R329" i="44"/>
  <c r="Q329" i="44"/>
  <c r="P329" i="44"/>
  <c r="N329" i="44"/>
  <c r="M329" i="44"/>
  <c r="L329" i="44"/>
  <c r="K329" i="44"/>
  <c r="J329" i="44"/>
  <c r="Y328" i="44"/>
  <c r="X328" i="44"/>
  <c r="W328" i="44"/>
  <c r="V328" i="44"/>
  <c r="U328" i="44"/>
  <c r="R328" i="44"/>
  <c r="Q328" i="44"/>
  <c r="P328" i="44"/>
  <c r="N328" i="44"/>
  <c r="M328" i="44"/>
  <c r="L328" i="44"/>
  <c r="K328" i="44"/>
  <c r="J328" i="44"/>
  <c r="Y327" i="44"/>
  <c r="X327" i="44"/>
  <c r="W327" i="44"/>
  <c r="V327" i="44"/>
  <c r="U327" i="44"/>
  <c r="R327" i="44"/>
  <c r="Q327" i="44"/>
  <c r="P327" i="44"/>
  <c r="N327" i="44"/>
  <c r="M327" i="44"/>
  <c r="L327" i="44"/>
  <c r="K327" i="44"/>
  <c r="J327" i="44"/>
  <c r="Y326" i="44"/>
  <c r="X326" i="44"/>
  <c r="W326" i="44"/>
  <c r="V326" i="44"/>
  <c r="U326" i="44"/>
  <c r="R326" i="44"/>
  <c r="Q326" i="44"/>
  <c r="P326" i="44"/>
  <c r="N326" i="44"/>
  <c r="M326" i="44"/>
  <c r="L326" i="44"/>
  <c r="K326" i="44"/>
  <c r="J326" i="44"/>
  <c r="Y325" i="44"/>
  <c r="X325" i="44"/>
  <c r="W325" i="44"/>
  <c r="V325" i="44"/>
  <c r="U325" i="44"/>
  <c r="R325" i="44"/>
  <c r="Q325" i="44"/>
  <c r="P325" i="44"/>
  <c r="N325" i="44"/>
  <c r="M325" i="44"/>
  <c r="L325" i="44"/>
  <c r="K325" i="44"/>
  <c r="J325" i="44"/>
  <c r="Y324" i="44"/>
  <c r="X324" i="44"/>
  <c r="W324" i="44"/>
  <c r="V324" i="44"/>
  <c r="U324" i="44"/>
  <c r="R324" i="44"/>
  <c r="Q324" i="44"/>
  <c r="P324" i="44"/>
  <c r="N324" i="44"/>
  <c r="M324" i="44"/>
  <c r="L324" i="44"/>
  <c r="K324" i="44"/>
  <c r="J324" i="44"/>
  <c r="Y323" i="44"/>
  <c r="X323" i="44"/>
  <c r="W323" i="44"/>
  <c r="V323" i="44"/>
  <c r="U323" i="44"/>
  <c r="R323" i="44"/>
  <c r="Q323" i="44"/>
  <c r="P323" i="44"/>
  <c r="N323" i="44"/>
  <c r="M323" i="44"/>
  <c r="L323" i="44"/>
  <c r="K323" i="44"/>
  <c r="J323" i="44"/>
  <c r="Y322" i="44"/>
  <c r="X322" i="44"/>
  <c r="W322" i="44"/>
  <c r="V322" i="44"/>
  <c r="U322" i="44"/>
  <c r="R322" i="44"/>
  <c r="Q322" i="44"/>
  <c r="P322" i="44"/>
  <c r="N322" i="44"/>
  <c r="M322" i="44"/>
  <c r="L322" i="44"/>
  <c r="K322" i="44"/>
  <c r="J322" i="44"/>
  <c r="Y321" i="44"/>
  <c r="X321" i="44"/>
  <c r="W321" i="44"/>
  <c r="V321" i="44"/>
  <c r="U321" i="44"/>
  <c r="R321" i="44"/>
  <c r="Q321" i="44"/>
  <c r="P321" i="44"/>
  <c r="N321" i="44"/>
  <c r="M321" i="44"/>
  <c r="L321" i="44"/>
  <c r="K321" i="44"/>
  <c r="J321" i="44"/>
  <c r="Y320" i="44"/>
  <c r="X320" i="44"/>
  <c r="W320" i="44"/>
  <c r="V320" i="44"/>
  <c r="U320" i="44"/>
  <c r="R320" i="44"/>
  <c r="Q320" i="44"/>
  <c r="P320" i="44"/>
  <c r="N320" i="44"/>
  <c r="M320" i="44"/>
  <c r="L320" i="44"/>
  <c r="K320" i="44"/>
  <c r="J320" i="44"/>
  <c r="Y319" i="44"/>
  <c r="X319" i="44"/>
  <c r="W319" i="44"/>
  <c r="V319" i="44"/>
  <c r="U319" i="44"/>
  <c r="R319" i="44"/>
  <c r="Q319" i="44"/>
  <c r="P319" i="44"/>
  <c r="N319" i="44"/>
  <c r="M319" i="44"/>
  <c r="L319" i="44"/>
  <c r="K319" i="44"/>
  <c r="J319" i="44"/>
  <c r="Y318" i="44"/>
  <c r="X318" i="44"/>
  <c r="W318" i="44"/>
  <c r="V318" i="44"/>
  <c r="U318" i="44"/>
  <c r="R318" i="44"/>
  <c r="Q318" i="44"/>
  <c r="P318" i="44"/>
  <c r="N318" i="44"/>
  <c r="M318" i="44"/>
  <c r="L318" i="44"/>
  <c r="K318" i="44"/>
  <c r="J318" i="44"/>
  <c r="Y317" i="44"/>
  <c r="X317" i="44"/>
  <c r="W317" i="44"/>
  <c r="V317" i="44"/>
  <c r="U317" i="44"/>
  <c r="R317" i="44"/>
  <c r="Q317" i="44"/>
  <c r="P317" i="44"/>
  <c r="N317" i="44"/>
  <c r="M317" i="44"/>
  <c r="L317" i="44"/>
  <c r="K317" i="44"/>
  <c r="J317" i="44"/>
  <c r="Y316" i="44"/>
  <c r="X316" i="44"/>
  <c r="W316" i="44"/>
  <c r="V316" i="44"/>
  <c r="U316" i="44"/>
  <c r="R316" i="44"/>
  <c r="Q316" i="44"/>
  <c r="P316" i="44"/>
  <c r="N316" i="44"/>
  <c r="M316" i="44"/>
  <c r="L316" i="44"/>
  <c r="K316" i="44"/>
  <c r="J316" i="44"/>
  <c r="Y315" i="44"/>
  <c r="X315" i="44"/>
  <c r="W315" i="44"/>
  <c r="V315" i="44"/>
  <c r="U315" i="44"/>
  <c r="R315" i="44"/>
  <c r="Q315" i="44"/>
  <c r="P315" i="44"/>
  <c r="N315" i="44"/>
  <c r="M315" i="44"/>
  <c r="L315" i="44"/>
  <c r="K315" i="44"/>
  <c r="J315" i="44"/>
  <c r="Y314" i="44"/>
  <c r="X314" i="44"/>
  <c r="W314" i="44"/>
  <c r="V314" i="44"/>
  <c r="U314" i="44"/>
  <c r="R314" i="44"/>
  <c r="Q314" i="44"/>
  <c r="P314" i="44"/>
  <c r="N314" i="44"/>
  <c r="M314" i="44"/>
  <c r="L314" i="44"/>
  <c r="K314" i="44"/>
  <c r="J314" i="44"/>
  <c r="Y313" i="44"/>
  <c r="X313" i="44"/>
  <c r="W313" i="44"/>
  <c r="V313" i="44"/>
  <c r="U313" i="44"/>
  <c r="R313" i="44"/>
  <c r="Q313" i="44"/>
  <c r="P313" i="44"/>
  <c r="N313" i="44"/>
  <c r="M313" i="44"/>
  <c r="L313" i="44"/>
  <c r="K313" i="44"/>
  <c r="J313" i="44"/>
  <c r="Y312" i="44"/>
  <c r="X312" i="44"/>
  <c r="W312" i="44"/>
  <c r="V312" i="44"/>
  <c r="U312" i="44"/>
  <c r="R312" i="44"/>
  <c r="Q312" i="44"/>
  <c r="P312" i="44"/>
  <c r="N312" i="44"/>
  <c r="M312" i="44"/>
  <c r="L312" i="44"/>
  <c r="K312" i="44"/>
  <c r="J312" i="44"/>
  <c r="Y311" i="44"/>
  <c r="X311" i="44"/>
  <c r="W311" i="44"/>
  <c r="V311" i="44"/>
  <c r="U311" i="44"/>
  <c r="R311" i="44"/>
  <c r="Q311" i="44"/>
  <c r="P311" i="44"/>
  <c r="N311" i="44"/>
  <c r="M311" i="44"/>
  <c r="L311" i="44"/>
  <c r="K311" i="44"/>
  <c r="J311" i="44"/>
  <c r="Y310" i="44"/>
  <c r="X310" i="44"/>
  <c r="W310" i="44"/>
  <c r="V310" i="44"/>
  <c r="U310" i="44"/>
  <c r="R310" i="44"/>
  <c r="Q310" i="44"/>
  <c r="P310" i="44"/>
  <c r="N310" i="44"/>
  <c r="M310" i="44"/>
  <c r="L310" i="44"/>
  <c r="K310" i="44"/>
  <c r="J310" i="44"/>
  <c r="Y309" i="44"/>
  <c r="X309" i="44"/>
  <c r="W309" i="44"/>
  <c r="V309" i="44"/>
  <c r="U309" i="44"/>
  <c r="R309" i="44"/>
  <c r="Q309" i="44"/>
  <c r="P309" i="44"/>
  <c r="N309" i="44"/>
  <c r="M309" i="44"/>
  <c r="L309" i="44"/>
  <c r="K309" i="44"/>
  <c r="J309" i="44"/>
  <c r="Y308" i="44"/>
  <c r="X308" i="44"/>
  <c r="W308" i="44"/>
  <c r="V308" i="44"/>
  <c r="U308" i="44"/>
  <c r="R308" i="44"/>
  <c r="Q308" i="44"/>
  <c r="P308" i="44"/>
  <c r="N308" i="44"/>
  <c r="M308" i="44"/>
  <c r="L308" i="44"/>
  <c r="K308" i="44"/>
  <c r="J308" i="44"/>
  <c r="Y307" i="44"/>
  <c r="X307" i="44"/>
  <c r="W307" i="44"/>
  <c r="V307" i="44"/>
  <c r="U307" i="44"/>
  <c r="R307" i="44"/>
  <c r="Q307" i="44"/>
  <c r="P307" i="44"/>
  <c r="N307" i="44"/>
  <c r="M307" i="44"/>
  <c r="L307" i="44"/>
  <c r="K307" i="44"/>
  <c r="J307" i="44"/>
  <c r="Y306" i="44"/>
  <c r="X306" i="44"/>
  <c r="W306" i="44"/>
  <c r="V306" i="44"/>
  <c r="U306" i="44"/>
  <c r="R306" i="44"/>
  <c r="Q306" i="44"/>
  <c r="P306" i="44"/>
  <c r="N306" i="44"/>
  <c r="M306" i="44"/>
  <c r="L306" i="44"/>
  <c r="K306" i="44"/>
  <c r="J306" i="44"/>
  <c r="Y305" i="44"/>
  <c r="X305" i="44"/>
  <c r="W305" i="44"/>
  <c r="V305" i="44"/>
  <c r="U305" i="44"/>
  <c r="R305" i="44"/>
  <c r="Q305" i="44"/>
  <c r="P305" i="44"/>
  <c r="N305" i="44"/>
  <c r="M305" i="44"/>
  <c r="L305" i="44"/>
  <c r="K305" i="44"/>
  <c r="J305" i="44"/>
  <c r="Y304" i="44"/>
  <c r="X304" i="44"/>
  <c r="W304" i="44"/>
  <c r="V304" i="44"/>
  <c r="U304" i="44"/>
  <c r="R304" i="44"/>
  <c r="Q304" i="44"/>
  <c r="P304" i="44"/>
  <c r="N304" i="44"/>
  <c r="M304" i="44"/>
  <c r="L304" i="44"/>
  <c r="K304" i="44"/>
  <c r="J304" i="44"/>
  <c r="Y303" i="44"/>
  <c r="X303" i="44"/>
  <c r="W303" i="44"/>
  <c r="V303" i="44"/>
  <c r="U303" i="44"/>
  <c r="R303" i="44"/>
  <c r="Q303" i="44"/>
  <c r="P303" i="44"/>
  <c r="N303" i="44"/>
  <c r="M303" i="44"/>
  <c r="L303" i="44"/>
  <c r="K303" i="44"/>
  <c r="J303" i="44"/>
  <c r="Y302" i="44"/>
  <c r="X302" i="44"/>
  <c r="W302" i="44"/>
  <c r="V302" i="44"/>
  <c r="U302" i="44"/>
  <c r="R302" i="44"/>
  <c r="Q302" i="44"/>
  <c r="P302" i="44"/>
  <c r="N302" i="44"/>
  <c r="M302" i="44"/>
  <c r="L302" i="44"/>
  <c r="K302" i="44"/>
  <c r="J302" i="44"/>
  <c r="Y301" i="44"/>
  <c r="X301" i="44"/>
  <c r="W301" i="44"/>
  <c r="V301" i="44"/>
  <c r="U301" i="44"/>
  <c r="R301" i="44"/>
  <c r="Q301" i="44"/>
  <c r="P301" i="44"/>
  <c r="N301" i="44"/>
  <c r="M301" i="44"/>
  <c r="L301" i="44"/>
  <c r="K301" i="44"/>
  <c r="J301" i="44"/>
  <c r="Y300" i="44"/>
  <c r="X300" i="44"/>
  <c r="W300" i="44"/>
  <c r="V300" i="44"/>
  <c r="U300" i="44"/>
  <c r="R300" i="44"/>
  <c r="Q300" i="44"/>
  <c r="P300" i="44"/>
  <c r="N300" i="44"/>
  <c r="M300" i="44"/>
  <c r="L300" i="44"/>
  <c r="K300" i="44"/>
  <c r="J300" i="44"/>
  <c r="Y299" i="44"/>
  <c r="X299" i="44"/>
  <c r="W299" i="44"/>
  <c r="V299" i="44"/>
  <c r="U299" i="44"/>
  <c r="R299" i="44"/>
  <c r="Q299" i="44"/>
  <c r="P299" i="44"/>
  <c r="N299" i="44"/>
  <c r="M299" i="44"/>
  <c r="L299" i="44"/>
  <c r="K299" i="44"/>
  <c r="J299" i="44"/>
  <c r="Y298" i="44"/>
  <c r="X298" i="44"/>
  <c r="W298" i="44"/>
  <c r="V298" i="44"/>
  <c r="U298" i="44"/>
  <c r="R298" i="44"/>
  <c r="Q298" i="44"/>
  <c r="P298" i="44"/>
  <c r="N298" i="44"/>
  <c r="M298" i="44"/>
  <c r="L298" i="44"/>
  <c r="K298" i="44"/>
  <c r="J298" i="44"/>
  <c r="Y297" i="44"/>
  <c r="X297" i="44"/>
  <c r="W297" i="44"/>
  <c r="V297" i="44"/>
  <c r="U297" i="44"/>
  <c r="R297" i="44"/>
  <c r="Q297" i="44"/>
  <c r="P297" i="44"/>
  <c r="N297" i="44"/>
  <c r="M297" i="44"/>
  <c r="L297" i="44"/>
  <c r="K297" i="44"/>
  <c r="J297" i="44"/>
  <c r="Y296" i="44"/>
  <c r="X296" i="44"/>
  <c r="W296" i="44"/>
  <c r="V296" i="44"/>
  <c r="U296" i="44"/>
  <c r="R296" i="44"/>
  <c r="Q296" i="44"/>
  <c r="P296" i="44"/>
  <c r="N296" i="44"/>
  <c r="M296" i="44"/>
  <c r="L296" i="44"/>
  <c r="K296" i="44"/>
  <c r="J296" i="44"/>
  <c r="Y295" i="44"/>
  <c r="X295" i="44"/>
  <c r="W295" i="44"/>
  <c r="V295" i="44"/>
  <c r="U295" i="44"/>
  <c r="R295" i="44"/>
  <c r="Q295" i="44"/>
  <c r="P295" i="44"/>
  <c r="N295" i="44"/>
  <c r="M295" i="44"/>
  <c r="L295" i="44"/>
  <c r="K295" i="44"/>
  <c r="J295" i="44"/>
  <c r="Y294" i="44"/>
  <c r="X294" i="44"/>
  <c r="W294" i="44"/>
  <c r="V294" i="44"/>
  <c r="U294" i="44"/>
  <c r="R294" i="44"/>
  <c r="Q294" i="44"/>
  <c r="P294" i="44"/>
  <c r="N294" i="44"/>
  <c r="M294" i="44"/>
  <c r="L294" i="44"/>
  <c r="K294" i="44"/>
  <c r="J294" i="44"/>
  <c r="Y293" i="44"/>
  <c r="X293" i="44"/>
  <c r="W293" i="44"/>
  <c r="V293" i="44"/>
  <c r="U293" i="44"/>
  <c r="R293" i="44"/>
  <c r="Q293" i="44"/>
  <c r="P293" i="44"/>
  <c r="N293" i="44"/>
  <c r="M293" i="44"/>
  <c r="L293" i="44"/>
  <c r="K293" i="44"/>
  <c r="J293" i="44"/>
  <c r="Y292" i="44"/>
  <c r="X292" i="44"/>
  <c r="W292" i="44"/>
  <c r="V292" i="44"/>
  <c r="U292" i="44"/>
  <c r="R292" i="44"/>
  <c r="Q292" i="44"/>
  <c r="P292" i="44"/>
  <c r="N292" i="44"/>
  <c r="M292" i="44"/>
  <c r="L292" i="44"/>
  <c r="K292" i="44"/>
  <c r="J292" i="44"/>
  <c r="Y291" i="44"/>
  <c r="X291" i="44"/>
  <c r="W291" i="44"/>
  <c r="V291" i="44"/>
  <c r="U291" i="44"/>
  <c r="R291" i="44"/>
  <c r="Q291" i="44"/>
  <c r="P291" i="44"/>
  <c r="N291" i="44"/>
  <c r="M291" i="44"/>
  <c r="L291" i="44"/>
  <c r="K291" i="44"/>
  <c r="J291" i="44"/>
  <c r="Y290" i="44"/>
  <c r="X290" i="44"/>
  <c r="W290" i="44"/>
  <c r="V290" i="44"/>
  <c r="U290" i="44"/>
  <c r="R290" i="44"/>
  <c r="Q290" i="44"/>
  <c r="P290" i="44"/>
  <c r="N290" i="44"/>
  <c r="M290" i="44"/>
  <c r="L290" i="44"/>
  <c r="K290" i="44"/>
  <c r="J290" i="44"/>
  <c r="Y289" i="44"/>
  <c r="X289" i="44"/>
  <c r="W289" i="44"/>
  <c r="V289" i="44"/>
  <c r="U289" i="44"/>
  <c r="R289" i="44"/>
  <c r="Q289" i="44"/>
  <c r="P289" i="44"/>
  <c r="N289" i="44"/>
  <c r="M289" i="44"/>
  <c r="L289" i="44"/>
  <c r="K289" i="44"/>
  <c r="J289" i="44"/>
  <c r="X288" i="44"/>
  <c r="Y288" i="44" s="1"/>
  <c r="W288" i="44"/>
  <c r="V288" i="44"/>
  <c r="U288" i="44"/>
  <c r="R288" i="44"/>
  <c r="Q288" i="44"/>
  <c r="P288" i="44"/>
  <c r="N288" i="44"/>
  <c r="M288" i="44"/>
  <c r="L288" i="44"/>
  <c r="K288" i="44"/>
  <c r="J288" i="44"/>
  <c r="X287" i="44"/>
  <c r="Y287" i="44" s="1"/>
  <c r="W287" i="44"/>
  <c r="V287" i="44"/>
  <c r="U287" i="44"/>
  <c r="R287" i="44"/>
  <c r="Q287" i="44"/>
  <c r="P287" i="44"/>
  <c r="N287" i="44"/>
  <c r="M287" i="44"/>
  <c r="L287" i="44"/>
  <c r="K287" i="44"/>
  <c r="J287" i="44"/>
  <c r="X286" i="44"/>
  <c r="Y286" i="44" s="1"/>
  <c r="W286" i="44"/>
  <c r="V286" i="44"/>
  <c r="U286" i="44"/>
  <c r="R286" i="44"/>
  <c r="Q286" i="44"/>
  <c r="P286" i="44"/>
  <c r="N286" i="44"/>
  <c r="M286" i="44"/>
  <c r="L286" i="44"/>
  <c r="K286" i="44"/>
  <c r="J286" i="44"/>
  <c r="X285" i="44"/>
  <c r="Y285" i="44" s="1"/>
  <c r="W285" i="44"/>
  <c r="V285" i="44"/>
  <c r="U285" i="44"/>
  <c r="R285" i="44"/>
  <c r="Q285" i="44"/>
  <c r="P285" i="44"/>
  <c r="N285" i="44"/>
  <c r="M285" i="44"/>
  <c r="L285" i="44"/>
  <c r="K285" i="44"/>
  <c r="J285" i="44"/>
  <c r="X284" i="44"/>
  <c r="Y284" i="44" s="1"/>
  <c r="W284" i="44"/>
  <c r="V284" i="44"/>
  <c r="U284" i="44"/>
  <c r="R284" i="44"/>
  <c r="Q284" i="44"/>
  <c r="P284" i="44"/>
  <c r="N284" i="44"/>
  <c r="M284" i="44"/>
  <c r="L284" i="44"/>
  <c r="K284" i="44"/>
  <c r="J284" i="44"/>
  <c r="X283" i="44"/>
  <c r="Y283" i="44" s="1"/>
  <c r="W283" i="44"/>
  <c r="V283" i="44"/>
  <c r="U283" i="44"/>
  <c r="R283" i="44"/>
  <c r="Q283" i="44"/>
  <c r="P283" i="44"/>
  <c r="N283" i="44"/>
  <c r="M283" i="44"/>
  <c r="L283" i="44"/>
  <c r="K283" i="44"/>
  <c r="J283" i="44"/>
  <c r="X282" i="44"/>
  <c r="Y282" i="44" s="1"/>
  <c r="W282" i="44"/>
  <c r="V282" i="44"/>
  <c r="U282" i="44"/>
  <c r="R282" i="44"/>
  <c r="Q282" i="44"/>
  <c r="P282" i="44"/>
  <c r="N282" i="44"/>
  <c r="M282" i="44"/>
  <c r="L282" i="44"/>
  <c r="K282" i="44"/>
  <c r="J282" i="44"/>
  <c r="X281" i="44"/>
  <c r="Y281" i="44" s="1"/>
  <c r="W281" i="44"/>
  <c r="V281" i="44"/>
  <c r="U281" i="44"/>
  <c r="R281" i="44"/>
  <c r="Q281" i="44"/>
  <c r="P281" i="44"/>
  <c r="N281" i="44"/>
  <c r="M281" i="44"/>
  <c r="L281" i="44"/>
  <c r="K281" i="44"/>
  <c r="J281" i="44"/>
  <c r="X280" i="44"/>
  <c r="Y280" i="44" s="1"/>
  <c r="W280" i="44"/>
  <c r="V280" i="44"/>
  <c r="U280" i="44"/>
  <c r="R280" i="44"/>
  <c r="Q280" i="44"/>
  <c r="P280" i="44"/>
  <c r="N280" i="44"/>
  <c r="M280" i="44"/>
  <c r="L280" i="44"/>
  <c r="K280" i="44"/>
  <c r="J280" i="44"/>
  <c r="X279" i="44"/>
  <c r="Y279" i="44" s="1"/>
  <c r="W279" i="44"/>
  <c r="V279" i="44"/>
  <c r="U279" i="44"/>
  <c r="R279" i="44"/>
  <c r="Q279" i="44"/>
  <c r="P279" i="44"/>
  <c r="N279" i="44"/>
  <c r="M279" i="44"/>
  <c r="L279" i="44"/>
  <c r="K279" i="44"/>
  <c r="J279" i="44"/>
  <c r="X278" i="44"/>
  <c r="Y278" i="44" s="1"/>
  <c r="W278" i="44"/>
  <c r="V278" i="44"/>
  <c r="U278" i="44"/>
  <c r="R278" i="44"/>
  <c r="Q278" i="44"/>
  <c r="P278" i="44"/>
  <c r="N278" i="44"/>
  <c r="M278" i="44"/>
  <c r="L278" i="44"/>
  <c r="K278" i="44"/>
  <c r="J278" i="44"/>
  <c r="X277" i="44"/>
  <c r="Y277" i="44" s="1"/>
  <c r="W277" i="44"/>
  <c r="V277" i="44"/>
  <c r="U277" i="44"/>
  <c r="R277" i="44"/>
  <c r="Q277" i="44"/>
  <c r="P277" i="44"/>
  <c r="N277" i="44"/>
  <c r="M277" i="44"/>
  <c r="L277" i="44"/>
  <c r="K277" i="44"/>
  <c r="J277" i="44"/>
  <c r="X276" i="44"/>
  <c r="Y276" i="44" s="1"/>
  <c r="W276" i="44"/>
  <c r="V276" i="44"/>
  <c r="U276" i="44"/>
  <c r="R276" i="44"/>
  <c r="Q276" i="44"/>
  <c r="P276" i="44"/>
  <c r="N276" i="44"/>
  <c r="M276" i="44"/>
  <c r="L276" i="44"/>
  <c r="K276" i="44"/>
  <c r="J276" i="44"/>
  <c r="X275" i="44"/>
  <c r="Y275" i="44" s="1"/>
  <c r="W275" i="44"/>
  <c r="V275" i="44"/>
  <c r="U275" i="44"/>
  <c r="R275" i="44"/>
  <c r="Q275" i="44"/>
  <c r="P275" i="44"/>
  <c r="N275" i="44"/>
  <c r="M275" i="44"/>
  <c r="L275" i="44"/>
  <c r="K275" i="44"/>
  <c r="J275" i="44"/>
  <c r="X274" i="44"/>
  <c r="Y274" i="44" s="1"/>
  <c r="W274" i="44"/>
  <c r="V274" i="44"/>
  <c r="U274" i="44"/>
  <c r="R274" i="44"/>
  <c r="Q274" i="44"/>
  <c r="P274" i="44"/>
  <c r="N274" i="44"/>
  <c r="M274" i="44"/>
  <c r="L274" i="44"/>
  <c r="K274" i="44"/>
  <c r="J274" i="44"/>
  <c r="X273" i="44"/>
  <c r="Y273" i="44" s="1"/>
  <c r="W273" i="44"/>
  <c r="V273" i="44"/>
  <c r="U273" i="44"/>
  <c r="R273" i="44"/>
  <c r="Q273" i="44"/>
  <c r="P273" i="44"/>
  <c r="N273" i="44"/>
  <c r="M273" i="44"/>
  <c r="L273" i="44"/>
  <c r="K273" i="44"/>
  <c r="J273" i="44"/>
  <c r="X272" i="44"/>
  <c r="Y272" i="44" s="1"/>
  <c r="W272" i="44"/>
  <c r="V272" i="44"/>
  <c r="U272" i="44"/>
  <c r="R272" i="44"/>
  <c r="Q272" i="44"/>
  <c r="P272" i="44"/>
  <c r="N272" i="44"/>
  <c r="M272" i="44"/>
  <c r="L272" i="44"/>
  <c r="K272" i="44"/>
  <c r="J272" i="44"/>
  <c r="Y271" i="44"/>
  <c r="X271" i="44"/>
  <c r="W271" i="44"/>
  <c r="V271" i="44"/>
  <c r="U271" i="44"/>
  <c r="Q271" i="44"/>
  <c r="R271" i="44" s="1"/>
  <c r="P271" i="44"/>
  <c r="N271" i="44"/>
  <c r="M271" i="44"/>
  <c r="L271" i="44"/>
  <c r="K271" i="44"/>
  <c r="J271" i="44"/>
  <c r="X270" i="44"/>
  <c r="Y270" i="44" s="1"/>
  <c r="W270" i="44"/>
  <c r="V270" i="44"/>
  <c r="U270" i="44"/>
  <c r="R270" i="44"/>
  <c r="Q270" i="44"/>
  <c r="P270" i="44"/>
  <c r="N270" i="44"/>
  <c r="M270" i="44"/>
  <c r="L270" i="44"/>
  <c r="K270" i="44"/>
  <c r="J270" i="44"/>
  <c r="Y269" i="44"/>
  <c r="X269" i="44"/>
  <c r="W269" i="44"/>
  <c r="V269" i="44"/>
  <c r="U269" i="44"/>
  <c r="Q269" i="44"/>
  <c r="R269" i="44" s="1"/>
  <c r="P269" i="44"/>
  <c r="N269" i="44"/>
  <c r="M269" i="44"/>
  <c r="L269" i="44"/>
  <c r="K269" i="44"/>
  <c r="J269" i="44"/>
  <c r="X268" i="44"/>
  <c r="Y268" i="44" s="1"/>
  <c r="W268" i="44"/>
  <c r="V268" i="44"/>
  <c r="U268" i="44"/>
  <c r="Q268" i="44"/>
  <c r="R268" i="44" s="1"/>
  <c r="P268" i="44"/>
  <c r="N268" i="44"/>
  <c r="M268" i="44"/>
  <c r="L268" i="44"/>
  <c r="K268" i="44"/>
  <c r="J268" i="44"/>
  <c r="X267" i="44"/>
  <c r="Y267" i="44" s="1"/>
  <c r="W267" i="44"/>
  <c r="V267" i="44"/>
  <c r="U267" i="44"/>
  <c r="Q267" i="44"/>
  <c r="R267" i="44" s="1"/>
  <c r="P267" i="44"/>
  <c r="N267" i="44"/>
  <c r="M267" i="44"/>
  <c r="L267" i="44"/>
  <c r="K267" i="44"/>
  <c r="J267" i="44"/>
  <c r="X266" i="44"/>
  <c r="Y266" i="44" s="1"/>
  <c r="W266" i="44"/>
  <c r="V266" i="44"/>
  <c r="U266" i="44"/>
  <c r="R266" i="44"/>
  <c r="Q266" i="44"/>
  <c r="P266" i="44"/>
  <c r="N266" i="44"/>
  <c r="M266" i="44"/>
  <c r="L266" i="44"/>
  <c r="K266" i="44"/>
  <c r="J266" i="44"/>
  <c r="Y265" i="44"/>
  <c r="X265" i="44"/>
  <c r="W265" i="44"/>
  <c r="V265" i="44"/>
  <c r="U265" i="44"/>
  <c r="Q265" i="44"/>
  <c r="R265" i="44" s="1"/>
  <c r="P265" i="44"/>
  <c r="N265" i="44"/>
  <c r="M265" i="44"/>
  <c r="L265" i="44"/>
  <c r="K265" i="44"/>
  <c r="J265" i="44"/>
  <c r="X264" i="44"/>
  <c r="Y264" i="44" s="1"/>
  <c r="W264" i="44"/>
  <c r="V264" i="44"/>
  <c r="U264" i="44"/>
  <c r="Q264" i="44"/>
  <c r="R264" i="44" s="1"/>
  <c r="P264" i="44"/>
  <c r="N264" i="44"/>
  <c r="M264" i="44"/>
  <c r="L264" i="44"/>
  <c r="K264" i="44"/>
  <c r="J264" i="44"/>
  <c r="X263" i="44"/>
  <c r="W263" i="44"/>
  <c r="Y263" i="44" s="1"/>
  <c r="V263" i="44"/>
  <c r="U263" i="44"/>
  <c r="Q263" i="44"/>
  <c r="R263" i="44" s="1"/>
  <c r="P263" i="44"/>
  <c r="N263" i="44"/>
  <c r="M263" i="44"/>
  <c r="L263" i="44"/>
  <c r="K263" i="44"/>
  <c r="J263" i="44"/>
  <c r="Y262" i="44"/>
  <c r="X262" i="44"/>
  <c r="W262" i="44"/>
  <c r="V262" i="44"/>
  <c r="U262" i="44"/>
  <c r="Q262" i="44"/>
  <c r="R262" i="44" s="1"/>
  <c r="P262" i="44"/>
  <c r="N262" i="44"/>
  <c r="M262" i="44"/>
  <c r="L262" i="44"/>
  <c r="K262" i="44"/>
  <c r="J262" i="44"/>
  <c r="Y261" i="44"/>
  <c r="X261" i="44"/>
  <c r="W261" i="44"/>
  <c r="V261" i="44"/>
  <c r="U261" i="44"/>
  <c r="Q261" i="44"/>
  <c r="R261" i="44" s="1"/>
  <c r="P261" i="44"/>
  <c r="N261" i="44"/>
  <c r="M261" i="44"/>
  <c r="L261" i="44"/>
  <c r="K261" i="44"/>
  <c r="J261" i="44"/>
  <c r="X260" i="44"/>
  <c r="Y260" i="44" s="1"/>
  <c r="W260" i="44"/>
  <c r="V260" i="44"/>
  <c r="U260" i="44"/>
  <c r="Q260" i="44"/>
  <c r="R260" i="44" s="1"/>
  <c r="P260" i="44"/>
  <c r="N260" i="44"/>
  <c r="M260" i="44"/>
  <c r="L260" i="44"/>
  <c r="K260" i="44"/>
  <c r="J260" i="44"/>
  <c r="X259" i="44"/>
  <c r="W259" i="44"/>
  <c r="Y259" i="44" s="1"/>
  <c r="V259" i="44"/>
  <c r="U259" i="44"/>
  <c r="Q259" i="44"/>
  <c r="R259" i="44" s="1"/>
  <c r="P259" i="44"/>
  <c r="N259" i="44"/>
  <c r="M259" i="44"/>
  <c r="L259" i="44"/>
  <c r="K259" i="44"/>
  <c r="J259" i="44"/>
  <c r="Y258" i="44"/>
  <c r="X258" i="44"/>
  <c r="W258" i="44"/>
  <c r="V258" i="44"/>
  <c r="U258" i="44"/>
  <c r="Q258" i="44"/>
  <c r="R258" i="44" s="1"/>
  <c r="P258" i="44"/>
  <c r="N258" i="44"/>
  <c r="M258" i="44"/>
  <c r="L258" i="44"/>
  <c r="K258" i="44"/>
  <c r="J258" i="44"/>
  <c r="Y257" i="44"/>
  <c r="X257" i="44"/>
  <c r="W257" i="44"/>
  <c r="V257" i="44"/>
  <c r="U257" i="44"/>
  <c r="Q257" i="44"/>
  <c r="R257" i="44" s="1"/>
  <c r="P257" i="44"/>
  <c r="N257" i="44"/>
  <c r="M257" i="44"/>
  <c r="L257" i="44"/>
  <c r="K257" i="44"/>
  <c r="J257" i="44"/>
  <c r="X256" i="44"/>
  <c r="Y256" i="44" s="1"/>
  <c r="W256" i="44"/>
  <c r="V256" i="44"/>
  <c r="U256" i="44"/>
  <c r="Q256" i="44"/>
  <c r="R256" i="44" s="1"/>
  <c r="P256" i="44"/>
  <c r="N256" i="44"/>
  <c r="M256" i="44"/>
  <c r="L256" i="44"/>
  <c r="K256" i="44"/>
  <c r="J256" i="44"/>
  <c r="X255" i="44"/>
  <c r="W255" i="44"/>
  <c r="V255" i="44"/>
  <c r="Y255" i="44" s="1"/>
  <c r="U255" i="44"/>
  <c r="Q255" i="44"/>
  <c r="R255" i="44" s="1"/>
  <c r="P255" i="44"/>
  <c r="N255" i="44"/>
  <c r="M255" i="44"/>
  <c r="L255" i="44"/>
  <c r="K255" i="44"/>
  <c r="J255" i="44"/>
  <c r="Y254" i="44"/>
  <c r="X254" i="44"/>
  <c r="W254" i="44"/>
  <c r="V254" i="44"/>
  <c r="U254" i="44"/>
  <c r="Q254" i="44"/>
  <c r="R254" i="44" s="1"/>
  <c r="P254" i="44"/>
  <c r="N254" i="44"/>
  <c r="M254" i="44"/>
  <c r="L254" i="44"/>
  <c r="K254" i="44"/>
  <c r="J254" i="44"/>
  <c r="Y253" i="44"/>
  <c r="X253" i="44"/>
  <c r="W253" i="44"/>
  <c r="V253" i="44"/>
  <c r="U253" i="44"/>
  <c r="Q253" i="44"/>
  <c r="R253" i="44" s="1"/>
  <c r="P253" i="44"/>
  <c r="N253" i="44"/>
  <c r="M253" i="44"/>
  <c r="L253" i="44"/>
  <c r="K253" i="44"/>
  <c r="J253" i="44"/>
  <c r="X252" i="44"/>
  <c r="Y252" i="44" s="1"/>
  <c r="W252" i="44"/>
  <c r="V252" i="44"/>
  <c r="U252" i="44"/>
  <c r="Q252" i="44"/>
  <c r="R252" i="44" s="1"/>
  <c r="P252" i="44"/>
  <c r="N252" i="44"/>
  <c r="M252" i="44"/>
  <c r="L252" i="44"/>
  <c r="K252" i="44"/>
  <c r="J252" i="44"/>
  <c r="X251" i="44"/>
  <c r="W251" i="44"/>
  <c r="V251" i="44"/>
  <c r="Y251" i="44" s="1"/>
  <c r="U251" i="44"/>
  <c r="Q251" i="44"/>
  <c r="R251" i="44" s="1"/>
  <c r="P251" i="44"/>
  <c r="N251" i="44"/>
  <c r="M251" i="44"/>
  <c r="L251" i="44"/>
  <c r="K251" i="44"/>
  <c r="J251" i="44"/>
  <c r="Y250" i="44"/>
  <c r="X250" i="44"/>
  <c r="W250" i="44"/>
  <c r="V250" i="44"/>
  <c r="U250" i="44"/>
  <c r="Q250" i="44"/>
  <c r="R250" i="44" s="1"/>
  <c r="P250" i="44"/>
  <c r="N250" i="44"/>
  <c r="M250" i="44"/>
  <c r="L250" i="44"/>
  <c r="K250" i="44"/>
  <c r="J250" i="44"/>
  <c r="Y249" i="44"/>
  <c r="X249" i="44"/>
  <c r="W249" i="44"/>
  <c r="V249" i="44"/>
  <c r="U249" i="44"/>
  <c r="Q249" i="44"/>
  <c r="R249" i="44" s="1"/>
  <c r="P249" i="44"/>
  <c r="N249" i="44"/>
  <c r="M249" i="44"/>
  <c r="L249" i="44"/>
  <c r="K249" i="44"/>
  <c r="J249" i="44"/>
  <c r="X248" i="44"/>
  <c r="Y248" i="44" s="1"/>
  <c r="W248" i="44"/>
  <c r="V248" i="44"/>
  <c r="U248" i="44"/>
  <c r="Q248" i="44"/>
  <c r="R248" i="44" s="1"/>
  <c r="P248" i="44"/>
  <c r="N248" i="44"/>
  <c r="M248" i="44"/>
  <c r="L248" i="44"/>
  <c r="K248" i="44"/>
  <c r="J248" i="44"/>
  <c r="X247" i="44"/>
  <c r="W247" i="44"/>
  <c r="V247" i="44"/>
  <c r="Y247" i="44" s="1"/>
  <c r="U247" i="44"/>
  <c r="Q247" i="44"/>
  <c r="R247" i="44" s="1"/>
  <c r="P247" i="44"/>
  <c r="N247" i="44"/>
  <c r="M247" i="44"/>
  <c r="L247" i="44"/>
  <c r="K247" i="44"/>
  <c r="J247" i="44"/>
  <c r="Y246" i="44"/>
  <c r="X246" i="44"/>
  <c r="W246" i="44"/>
  <c r="V246" i="44"/>
  <c r="U246" i="44"/>
  <c r="Q246" i="44"/>
  <c r="R246" i="44" s="1"/>
  <c r="P246" i="44"/>
  <c r="N246" i="44"/>
  <c r="M246" i="44"/>
  <c r="L246" i="44"/>
  <c r="K246" i="44"/>
  <c r="J246" i="44"/>
  <c r="Y245" i="44"/>
  <c r="X245" i="44"/>
  <c r="W245" i="44"/>
  <c r="V245" i="44"/>
  <c r="U245" i="44"/>
  <c r="Q245" i="44"/>
  <c r="R245" i="44" s="1"/>
  <c r="P245" i="44"/>
  <c r="N245" i="44"/>
  <c r="M245" i="44"/>
  <c r="L245" i="44"/>
  <c r="K245" i="44"/>
  <c r="J245" i="44"/>
  <c r="X244" i="44"/>
  <c r="Y244" i="44" s="1"/>
  <c r="W244" i="44"/>
  <c r="V244" i="44"/>
  <c r="U244" i="44"/>
  <c r="Q244" i="44"/>
  <c r="R244" i="44" s="1"/>
  <c r="P244" i="44"/>
  <c r="N244" i="44"/>
  <c r="M244" i="44"/>
  <c r="L244" i="44"/>
  <c r="K244" i="44"/>
  <c r="J244" i="44"/>
  <c r="X243" i="44"/>
  <c r="W243" i="44"/>
  <c r="V243" i="44"/>
  <c r="Y243" i="44" s="1"/>
  <c r="U243" i="44"/>
  <c r="Q243" i="44"/>
  <c r="R243" i="44" s="1"/>
  <c r="P243" i="44"/>
  <c r="N243" i="44"/>
  <c r="M243" i="44"/>
  <c r="L243" i="44"/>
  <c r="K243" i="44"/>
  <c r="J243" i="44"/>
  <c r="Y242" i="44"/>
  <c r="X242" i="44"/>
  <c r="W242" i="44"/>
  <c r="V242" i="44"/>
  <c r="U242" i="44"/>
  <c r="Q242" i="44"/>
  <c r="R242" i="44" s="1"/>
  <c r="P242" i="44"/>
  <c r="N242" i="44"/>
  <c r="M242" i="44"/>
  <c r="L242" i="44"/>
  <c r="K242" i="44"/>
  <c r="J242" i="44"/>
  <c r="Y241" i="44"/>
  <c r="X241" i="44"/>
  <c r="W241" i="44"/>
  <c r="V241" i="44"/>
  <c r="U241" i="44"/>
  <c r="Q241" i="44"/>
  <c r="R241" i="44" s="1"/>
  <c r="P241" i="44"/>
  <c r="N241" i="44"/>
  <c r="M241" i="44"/>
  <c r="L241" i="44"/>
  <c r="K241" i="44"/>
  <c r="J241" i="44"/>
  <c r="X240" i="44"/>
  <c r="Y240" i="44" s="1"/>
  <c r="W240" i="44"/>
  <c r="V240" i="44"/>
  <c r="U240" i="44"/>
  <c r="Q240" i="44"/>
  <c r="R240" i="44" s="1"/>
  <c r="P240" i="44"/>
  <c r="N240" i="44"/>
  <c r="M240" i="44"/>
  <c r="L240" i="44"/>
  <c r="K240" i="44"/>
  <c r="J240" i="44"/>
  <c r="X239" i="44"/>
  <c r="W239" i="44"/>
  <c r="V239" i="44"/>
  <c r="Y239" i="44" s="1"/>
  <c r="U239" i="44"/>
  <c r="Q239" i="44"/>
  <c r="R239" i="44" s="1"/>
  <c r="P239" i="44"/>
  <c r="N239" i="44"/>
  <c r="M239" i="44"/>
  <c r="L239" i="44"/>
  <c r="K239" i="44"/>
  <c r="J239" i="44"/>
  <c r="Y238" i="44"/>
  <c r="X238" i="44"/>
  <c r="W238" i="44"/>
  <c r="V238" i="44"/>
  <c r="U238" i="44"/>
  <c r="Q238" i="44"/>
  <c r="R238" i="44" s="1"/>
  <c r="P238" i="44"/>
  <c r="N238" i="44"/>
  <c r="M238" i="44"/>
  <c r="L238" i="44"/>
  <c r="K238" i="44"/>
  <c r="J238" i="44"/>
  <c r="Y237" i="44"/>
  <c r="X237" i="44"/>
  <c r="W237" i="44"/>
  <c r="V237" i="44"/>
  <c r="U237" i="44"/>
  <c r="Q237" i="44"/>
  <c r="R237" i="44" s="1"/>
  <c r="P237" i="44"/>
  <c r="N237" i="44"/>
  <c r="M237" i="44"/>
  <c r="L237" i="44"/>
  <c r="K237" i="44"/>
  <c r="J237" i="44"/>
  <c r="X236" i="44"/>
  <c r="Y236" i="44" s="1"/>
  <c r="W236" i="44"/>
  <c r="V236" i="44"/>
  <c r="U236" i="44"/>
  <c r="Q236" i="44"/>
  <c r="R236" i="44" s="1"/>
  <c r="P236" i="44"/>
  <c r="N236" i="44"/>
  <c r="M236" i="44"/>
  <c r="L236" i="44"/>
  <c r="K236" i="44"/>
  <c r="J236" i="44"/>
  <c r="X235" i="44"/>
  <c r="W235" i="44"/>
  <c r="V235" i="44"/>
  <c r="Y235" i="44" s="1"/>
  <c r="U235" i="44"/>
  <c r="Q235" i="44"/>
  <c r="R235" i="44" s="1"/>
  <c r="P235" i="44"/>
  <c r="N235" i="44"/>
  <c r="M235" i="44"/>
  <c r="L235" i="44"/>
  <c r="K235" i="44"/>
  <c r="J235" i="44"/>
  <c r="Y234" i="44"/>
  <c r="X234" i="44"/>
  <c r="W234" i="44"/>
  <c r="V234" i="44"/>
  <c r="U234" i="44"/>
  <c r="Q234" i="44"/>
  <c r="R234" i="44" s="1"/>
  <c r="P234" i="44"/>
  <c r="N234" i="44"/>
  <c r="M234" i="44"/>
  <c r="L234" i="44"/>
  <c r="K234" i="44"/>
  <c r="J234" i="44"/>
  <c r="Y233" i="44"/>
  <c r="X233" i="44"/>
  <c r="W233" i="44"/>
  <c r="V233" i="44"/>
  <c r="U233" i="44"/>
  <c r="Q233" i="44"/>
  <c r="R233" i="44" s="1"/>
  <c r="P233" i="44"/>
  <c r="N233" i="44"/>
  <c r="M233" i="44"/>
  <c r="L233" i="44"/>
  <c r="K233" i="44"/>
  <c r="J233" i="44"/>
  <c r="X232" i="44"/>
  <c r="Y232" i="44" s="1"/>
  <c r="W232" i="44"/>
  <c r="V232" i="44"/>
  <c r="U232" i="44"/>
  <c r="Q232" i="44"/>
  <c r="R232" i="44" s="1"/>
  <c r="P232" i="44"/>
  <c r="N232" i="44"/>
  <c r="M232" i="44"/>
  <c r="L232" i="44"/>
  <c r="K232" i="44"/>
  <c r="J232" i="44"/>
  <c r="X231" i="44"/>
  <c r="W231" i="44"/>
  <c r="V231" i="44"/>
  <c r="Y231" i="44" s="1"/>
  <c r="U231" i="44"/>
  <c r="Q231" i="44"/>
  <c r="R231" i="44" s="1"/>
  <c r="P231" i="44"/>
  <c r="N231" i="44"/>
  <c r="M231" i="44"/>
  <c r="L231" i="44"/>
  <c r="K231" i="44"/>
  <c r="J231" i="44"/>
  <c r="Y230" i="44"/>
  <c r="X230" i="44"/>
  <c r="W230" i="44"/>
  <c r="V230" i="44"/>
  <c r="U230" i="44"/>
  <c r="Q230" i="44"/>
  <c r="R230" i="44" s="1"/>
  <c r="P230" i="44"/>
  <c r="N230" i="44"/>
  <c r="M230" i="44"/>
  <c r="L230" i="44"/>
  <c r="K230" i="44"/>
  <c r="J230" i="44"/>
  <c r="Y229" i="44"/>
  <c r="X229" i="44"/>
  <c r="W229" i="44"/>
  <c r="V229" i="44"/>
  <c r="U229" i="44"/>
  <c r="Q229" i="44"/>
  <c r="R229" i="44" s="1"/>
  <c r="P229" i="44"/>
  <c r="N229" i="44"/>
  <c r="M229" i="44"/>
  <c r="L229" i="44"/>
  <c r="K229" i="44"/>
  <c r="J229" i="44"/>
  <c r="X228" i="44"/>
  <c r="Y228" i="44" s="1"/>
  <c r="W228" i="44"/>
  <c r="V228" i="44"/>
  <c r="U228" i="44"/>
  <c r="Q228" i="44"/>
  <c r="R228" i="44" s="1"/>
  <c r="P228" i="44"/>
  <c r="N228" i="44"/>
  <c r="M228" i="44"/>
  <c r="L228" i="44"/>
  <c r="K228" i="44"/>
  <c r="J228" i="44"/>
  <c r="X227" i="44"/>
  <c r="W227" i="44"/>
  <c r="V227" i="44"/>
  <c r="Y227" i="44" s="1"/>
  <c r="U227" i="44"/>
  <c r="Q227" i="44"/>
  <c r="R227" i="44" s="1"/>
  <c r="P227" i="44"/>
  <c r="N227" i="44"/>
  <c r="M227" i="44"/>
  <c r="L227" i="44"/>
  <c r="K227" i="44"/>
  <c r="J227" i="44"/>
  <c r="Y226" i="44"/>
  <c r="X226" i="44"/>
  <c r="W226" i="44"/>
  <c r="V226" i="44"/>
  <c r="U226" i="44"/>
  <c r="Q226" i="44"/>
  <c r="R226" i="44" s="1"/>
  <c r="P226" i="44"/>
  <c r="N226" i="44"/>
  <c r="M226" i="44"/>
  <c r="L226" i="44"/>
  <c r="K226" i="44"/>
  <c r="J226" i="44"/>
  <c r="Y225" i="44"/>
  <c r="X225" i="44"/>
  <c r="W225" i="44"/>
  <c r="V225" i="44"/>
  <c r="U225" i="44"/>
  <c r="Q225" i="44"/>
  <c r="R225" i="44" s="1"/>
  <c r="P225" i="44"/>
  <c r="N225" i="44"/>
  <c r="M225" i="44"/>
  <c r="L225" i="44"/>
  <c r="K225" i="44"/>
  <c r="J225" i="44"/>
  <c r="X224" i="44"/>
  <c r="Y224" i="44" s="1"/>
  <c r="W224" i="44"/>
  <c r="V224" i="44"/>
  <c r="U224" i="44"/>
  <c r="Q224" i="44"/>
  <c r="R224" i="44" s="1"/>
  <c r="P224" i="44"/>
  <c r="N224" i="44"/>
  <c r="M224" i="44"/>
  <c r="L224" i="44"/>
  <c r="K224" i="44"/>
  <c r="J224" i="44"/>
  <c r="X223" i="44"/>
  <c r="W223" i="44"/>
  <c r="V223" i="44"/>
  <c r="Y223" i="44" s="1"/>
  <c r="U223" i="44"/>
  <c r="Q223" i="44"/>
  <c r="R223" i="44" s="1"/>
  <c r="P223" i="44"/>
  <c r="N223" i="44"/>
  <c r="M223" i="44"/>
  <c r="L223" i="44"/>
  <c r="K223" i="44"/>
  <c r="J223" i="44"/>
  <c r="Y222" i="44"/>
  <c r="X222" i="44"/>
  <c r="W222" i="44"/>
  <c r="V222" i="44"/>
  <c r="U222" i="44"/>
  <c r="Q222" i="44"/>
  <c r="R222" i="44" s="1"/>
  <c r="P222" i="44"/>
  <c r="N222" i="44"/>
  <c r="M222" i="44"/>
  <c r="L222" i="44"/>
  <c r="K222" i="44"/>
  <c r="J222" i="44"/>
  <c r="Y221" i="44"/>
  <c r="X221" i="44"/>
  <c r="W221" i="44"/>
  <c r="V221" i="44"/>
  <c r="U221" i="44"/>
  <c r="Q221" i="44"/>
  <c r="R221" i="44" s="1"/>
  <c r="P221" i="44"/>
  <c r="N221" i="44"/>
  <c r="M221" i="44"/>
  <c r="L221" i="44"/>
  <c r="K221" i="44"/>
  <c r="J221" i="44"/>
  <c r="X220" i="44"/>
  <c r="Y220" i="44" s="1"/>
  <c r="W220" i="44"/>
  <c r="V220" i="44"/>
  <c r="U220" i="44"/>
  <c r="Q220" i="44"/>
  <c r="R220" i="44" s="1"/>
  <c r="P220" i="44"/>
  <c r="N220" i="44"/>
  <c r="M220" i="44"/>
  <c r="L220" i="44"/>
  <c r="K220" i="44"/>
  <c r="J220" i="44"/>
  <c r="X219" i="44"/>
  <c r="W219" i="44"/>
  <c r="V219" i="44"/>
  <c r="Y219" i="44" s="1"/>
  <c r="U219" i="44"/>
  <c r="Q219" i="44"/>
  <c r="R219" i="44" s="1"/>
  <c r="P219" i="44"/>
  <c r="N219" i="44"/>
  <c r="M219" i="44"/>
  <c r="L219" i="44"/>
  <c r="K219" i="44"/>
  <c r="J219" i="44"/>
  <c r="Y218" i="44"/>
  <c r="X218" i="44"/>
  <c r="W218" i="44"/>
  <c r="V218" i="44"/>
  <c r="U218" i="44"/>
  <c r="Q218" i="44"/>
  <c r="R218" i="44" s="1"/>
  <c r="P218" i="44"/>
  <c r="N218" i="44"/>
  <c r="M218" i="44"/>
  <c r="L218" i="44"/>
  <c r="K218" i="44"/>
  <c r="J218" i="44"/>
  <c r="Y217" i="44"/>
  <c r="X217" i="44"/>
  <c r="W217" i="44"/>
  <c r="V217" i="44"/>
  <c r="U217" i="44"/>
  <c r="Q217" i="44"/>
  <c r="R217" i="44" s="1"/>
  <c r="P217" i="44"/>
  <c r="N217" i="44"/>
  <c r="M217" i="44"/>
  <c r="L217" i="44"/>
  <c r="K217" i="44"/>
  <c r="J217" i="44"/>
  <c r="X216" i="44"/>
  <c r="Y216" i="44" s="1"/>
  <c r="W216" i="44"/>
  <c r="V216" i="44"/>
  <c r="U216" i="44"/>
  <c r="Q216" i="44"/>
  <c r="R216" i="44" s="1"/>
  <c r="P216" i="44"/>
  <c r="N216" i="44"/>
  <c r="M216" i="44"/>
  <c r="L216" i="44"/>
  <c r="K216" i="44"/>
  <c r="J216" i="44"/>
  <c r="X215" i="44"/>
  <c r="W215" i="44"/>
  <c r="V215" i="44"/>
  <c r="Y215" i="44" s="1"/>
  <c r="U215" i="44"/>
  <c r="Q215" i="44"/>
  <c r="R215" i="44" s="1"/>
  <c r="P215" i="44"/>
  <c r="N215" i="44"/>
  <c r="M215" i="44"/>
  <c r="L215" i="44"/>
  <c r="K215" i="44"/>
  <c r="J215" i="44"/>
  <c r="Y214" i="44"/>
  <c r="X214" i="44"/>
  <c r="W214" i="44"/>
  <c r="V214" i="44"/>
  <c r="U214" i="44"/>
  <c r="Q214" i="44"/>
  <c r="R214" i="44" s="1"/>
  <c r="P214" i="44"/>
  <c r="N214" i="44"/>
  <c r="M214" i="44"/>
  <c r="L214" i="44"/>
  <c r="K214" i="44"/>
  <c r="J214" i="44"/>
  <c r="Y213" i="44"/>
  <c r="X213" i="44"/>
  <c r="W213" i="44"/>
  <c r="V213" i="44"/>
  <c r="U213" i="44"/>
  <c r="Q213" i="44"/>
  <c r="R213" i="44" s="1"/>
  <c r="P213" i="44"/>
  <c r="N213" i="44"/>
  <c r="M213" i="44"/>
  <c r="L213" i="44"/>
  <c r="K213" i="44"/>
  <c r="J213" i="44"/>
  <c r="X212" i="44"/>
  <c r="Y212" i="44" s="1"/>
  <c r="W212" i="44"/>
  <c r="V212" i="44"/>
  <c r="U212" i="44"/>
  <c r="Q212" i="44"/>
  <c r="R212" i="44" s="1"/>
  <c r="P212" i="44"/>
  <c r="N212" i="44"/>
  <c r="M212" i="44"/>
  <c r="L212" i="44"/>
  <c r="K212" i="44"/>
  <c r="J212" i="44"/>
  <c r="X211" i="44"/>
  <c r="Y211" i="44" s="1"/>
  <c r="W211" i="44"/>
  <c r="V211" i="44"/>
  <c r="U211" i="44"/>
  <c r="R211" i="44"/>
  <c r="Q211" i="44"/>
  <c r="P211" i="44"/>
  <c r="N211" i="44"/>
  <c r="M211" i="44"/>
  <c r="L211" i="44"/>
  <c r="K211" i="44"/>
  <c r="J211" i="44"/>
  <c r="X210" i="44"/>
  <c r="W210" i="44"/>
  <c r="V210" i="44"/>
  <c r="Y210" i="44" s="1"/>
  <c r="U210" i="44"/>
  <c r="Q210" i="44"/>
  <c r="R210" i="44" s="1"/>
  <c r="P210" i="44"/>
  <c r="N210" i="44"/>
  <c r="M210" i="44"/>
  <c r="L210" i="44"/>
  <c r="K210" i="44"/>
  <c r="J210" i="44"/>
  <c r="X209" i="44"/>
  <c r="W209" i="44"/>
  <c r="V209" i="44"/>
  <c r="Y209" i="44" s="1"/>
  <c r="U209" i="44"/>
  <c r="R209" i="44"/>
  <c r="Q209" i="44"/>
  <c r="P209" i="44"/>
  <c r="N209" i="44"/>
  <c r="M209" i="44"/>
  <c r="L209" i="44"/>
  <c r="K209" i="44"/>
  <c r="J209" i="44"/>
  <c r="X208" i="44"/>
  <c r="W208" i="44"/>
  <c r="V208" i="44"/>
  <c r="Y208" i="44" s="1"/>
  <c r="U208" i="44"/>
  <c r="Q208" i="44"/>
  <c r="R208" i="44" s="1"/>
  <c r="P208" i="44"/>
  <c r="N208" i="44"/>
  <c r="M208" i="44"/>
  <c r="L208" i="44"/>
  <c r="K208" i="44"/>
  <c r="J208" i="44"/>
  <c r="Y207" i="44"/>
  <c r="X207" i="44"/>
  <c r="W207" i="44"/>
  <c r="V207" i="44"/>
  <c r="U207" i="44"/>
  <c r="R207" i="44"/>
  <c r="Q207" i="44"/>
  <c r="P207" i="44"/>
  <c r="N207" i="44"/>
  <c r="M207" i="44"/>
  <c r="L207" i="44"/>
  <c r="K207" i="44"/>
  <c r="J207" i="44"/>
  <c r="X206" i="44"/>
  <c r="W206" i="44"/>
  <c r="V206" i="44"/>
  <c r="Y206" i="44" s="1"/>
  <c r="U206" i="44"/>
  <c r="Q206" i="44"/>
  <c r="R206" i="44" s="1"/>
  <c r="P206" i="44"/>
  <c r="N206" i="44"/>
  <c r="M206" i="44"/>
  <c r="L206" i="44"/>
  <c r="K206" i="44"/>
  <c r="J206" i="44"/>
  <c r="Y205" i="44"/>
  <c r="X205" i="44"/>
  <c r="W205" i="44"/>
  <c r="V205" i="44"/>
  <c r="U205" i="44"/>
  <c r="Q205" i="44"/>
  <c r="R205" i="44" s="1"/>
  <c r="P205" i="44"/>
  <c r="N205" i="44"/>
  <c r="M205" i="44"/>
  <c r="L205" i="44"/>
  <c r="K205" i="44"/>
  <c r="J205" i="44"/>
  <c r="X204" i="44"/>
  <c r="Y204" i="44" s="1"/>
  <c r="W204" i="44"/>
  <c r="V204" i="44"/>
  <c r="U204" i="44"/>
  <c r="Q204" i="44"/>
  <c r="R204" i="44" s="1"/>
  <c r="P204" i="44"/>
  <c r="N204" i="44"/>
  <c r="M204" i="44"/>
  <c r="L204" i="44"/>
  <c r="K204" i="44"/>
  <c r="J204" i="44"/>
  <c r="X203" i="44"/>
  <c r="Y203" i="44" s="1"/>
  <c r="W203" i="44"/>
  <c r="V203" i="44"/>
  <c r="U203" i="44"/>
  <c r="R203" i="44"/>
  <c r="Q203" i="44"/>
  <c r="P203" i="44"/>
  <c r="N203" i="44"/>
  <c r="M203" i="44"/>
  <c r="L203" i="44"/>
  <c r="K203" i="44"/>
  <c r="J203" i="44"/>
  <c r="X202" i="44"/>
  <c r="W202" i="44"/>
  <c r="V202" i="44"/>
  <c r="Y202" i="44" s="1"/>
  <c r="U202" i="44"/>
  <c r="Q202" i="44"/>
  <c r="R202" i="44" s="1"/>
  <c r="P202" i="44"/>
  <c r="N202" i="44"/>
  <c r="M202" i="44"/>
  <c r="L202" i="44"/>
  <c r="K202" i="44"/>
  <c r="J202" i="44"/>
  <c r="X201" i="44"/>
  <c r="W201" i="44"/>
  <c r="V201" i="44"/>
  <c r="Y201" i="44" s="1"/>
  <c r="U201" i="44"/>
  <c r="R201" i="44"/>
  <c r="Q201" i="44"/>
  <c r="P201" i="44"/>
  <c r="N201" i="44"/>
  <c r="M201" i="44"/>
  <c r="L201" i="44"/>
  <c r="K201" i="44"/>
  <c r="J201" i="44"/>
  <c r="X200" i="44"/>
  <c r="W200" i="44"/>
  <c r="V200" i="44"/>
  <c r="Y200" i="44" s="1"/>
  <c r="U200" i="44"/>
  <c r="Q200" i="44"/>
  <c r="R200" i="44" s="1"/>
  <c r="P200" i="44"/>
  <c r="N200" i="44"/>
  <c r="M200" i="44"/>
  <c r="L200" i="44"/>
  <c r="K200" i="44"/>
  <c r="J200" i="44"/>
  <c r="Y199" i="44"/>
  <c r="X199" i="44"/>
  <c r="W199" i="44"/>
  <c r="V199" i="44"/>
  <c r="U199" i="44"/>
  <c r="R199" i="44"/>
  <c r="Q199" i="44"/>
  <c r="P199" i="44"/>
  <c r="N199" i="44"/>
  <c r="M199" i="44"/>
  <c r="L199" i="44"/>
  <c r="K199" i="44"/>
  <c r="J199" i="44"/>
  <c r="X198" i="44"/>
  <c r="W198" i="44"/>
  <c r="V198" i="44"/>
  <c r="Y198" i="44" s="1"/>
  <c r="U198" i="44"/>
  <c r="Q198" i="44"/>
  <c r="R198" i="44" s="1"/>
  <c r="P198" i="44"/>
  <c r="N198" i="44"/>
  <c r="M198" i="44"/>
  <c r="L198" i="44"/>
  <c r="K198" i="44"/>
  <c r="J198" i="44"/>
  <c r="Y197" i="44"/>
  <c r="X197" i="44"/>
  <c r="W197" i="44"/>
  <c r="V197" i="44"/>
  <c r="U197" i="44"/>
  <c r="Q197" i="44"/>
  <c r="R197" i="44" s="1"/>
  <c r="P197" i="44"/>
  <c r="N197" i="44"/>
  <c r="M197" i="44"/>
  <c r="L197" i="44"/>
  <c r="K197" i="44"/>
  <c r="J197" i="44"/>
  <c r="X196" i="44"/>
  <c r="Y196" i="44" s="1"/>
  <c r="W196" i="44"/>
  <c r="V196" i="44"/>
  <c r="U196" i="44"/>
  <c r="Q196" i="44"/>
  <c r="R196" i="44" s="1"/>
  <c r="P196" i="44"/>
  <c r="N196" i="44"/>
  <c r="M196" i="44"/>
  <c r="L196" i="44"/>
  <c r="K196" i="44"/>
  <c r="J196" i="44"/>
  <c r="X195" i="44"/>
  <c r="Y195" i="44" s="1"/>
  <c r="W195" i="44"/>
  <c r="V195" i="44"/>
  <c r="U195" i="44"/>
  <c r="R195" i="44"/>
  <c r="Q195" i="44"/>
  <c r="P195" i="44"/>
  <c r="N195" i="44"/>
  <c r="M195" i="44"/>
  <c r="L195" i="44"/>
  <c r="K195" i="44"/>
  <c r="J195" i="44"/>
  <c r="X194" i="44"/>
  <c r="W194" i="44"/>
  <c r="V194" i="44"/>
  <c r="Y194" i="44" s="1"/>
  <c r="U194" i="44"/>
  <c r="Q194" i="44"/>
  <c r="R194" i="44" s="1"/>
  <c r="P194" i="44"/>
  <c r="N194" i="44"/>
  <c r="M194" i="44"/>
  <c r="L194" i="44"/>
  <c r="K194" i="44"/>
  <c r="J194" i="44"/>
  <c r="X193" i="44"/>
  <c r="W193" i="44"/>
  <c r="V193" i="44"/>
  <c r="Y193" i="44" s="1"/>
  <c r="U193" i="44"/>
  <c r="R193" i="44"/>
  <c r="Q193" i="44"/>
  <c r="P193" i="44"/>
  <c r="N193" i="44"/>
  <c r="M193" i="44"/>
  <c r="L193" i="44"/>
  <c r="K193" i="44"/>
  <c r="J193" i="44"/>
  <c r="X192" i="44"/>
  <c r="W192" i="44"/>
  <c r="V192" i="44"/>
  <c r="Y192" i="44" s="1"/>
  <c r="U192" i="44"/>
  <c r="Q192" i="44"/>
  <c r="R192" i="44" s="1"/>
  <c r="P192" i="44"/>
  <c r="N192" i="44"/>
  <c r="M192" i="44"/>
  <c r="L192" i="44"/>
  <c r="K192" i="44"/>
  <c r="J192" i="44"/>
  <c r="Y191" i="44"/>
  <c r="X191" i="44"/>
  <c r="W191" i="44"/>
  <c r="V191" i="44"/>
  <c r="U191" i="44"/>
  <c r="R191" i="44"/>
  <c r="Q191" i="44"/>
  <c r="P191" i="44"/>
  <c r="N191" i="44"/>
  <c r="M191" i="44"/>
  <c r="L191" i="44"/>
  <c r="K191" i="44"/>
  <c r="J191" i="44"/>
  <c r="X190" i="44"/>
  <c r="W190" i="44"/>
  <c r="V190" i="44"/>
  <c r="Y190" i="44" s="1"/>
  <c r="U190" i="44"/>
  <c r="Q190" i="44"/>
  <c r="R190" i="44" s="1"/>
  <c r="P190" i="44"/>
  <c r="N190" i="44"/>
  <c r="M190" i="44"/>
  <c r="L190" i="44"/>
  <c r="K190" i="44"/>
  <c r="J190" i="44"/>
  <c r="Y189" i="44"/>
  <c r="X189" i="44"/>
  <c r="W189" i="44"/>
  <c r="V189" i="44"/>
  <c r="U189" i="44"/>
  <c r="Q189" i="44"/>
  <c r="R189" i="44" s="1"/>
  <c r="P189" i="44"/>
  <c r="N189" i="44"/>
  <c r="M189" i="44"/>
  <c r="L189" i="44"/>
  <c r="K189" i="44"/>
  <c r="J189" i="44"/>
  <c r="X188" i="44"/>
  <c r="W188" i="44"/>
  <c r="V188" i="44"/>
  <c r="Y188" i="44" s="1"/>
  <c r="U188" i="44"/>
  <c r="Q188" i="44"/>
  <c r="R188" i="44" s="1"/>
  <c r="P188" i="44"/>
  <c r="N188" i="44"/>
  <c r="M188" i="44"/>
  <c r="L188" i="44"/>
  <c r="K188" i="44"/>
  <c r="J188" i="44"/>
  <c r="X187" i="44"/>
  <c r="Y187" i="44" s="1"/>
  <c r="W187" i="44"/>
  <c r="V187" i="44"/>
  <c r="U187" i="44"/>
  <c r="R187" i="44"/>
  <c r="Q187" i="44"/>
  <c r="P187" i="44"/>
  <c r="N187" i="44"/>
  <c r="M187" i="44"/>
  <c r="L187" i="44"/>
  <c r="K187" i="44"/>
  <c r="J187" i="44"/>
  <c r="X186" i="44"/>
  <c r="W186" i="44"/>
  <c r="V186" i="44"/>
  <c r="Y186" i="44" s="1"/>
  <c r="U186" i="44"/>
  <c r="Q186" i="44"/>
  <c r="R186" i="44" s="1"/>
  <c r="P186" i="44"/>
  <c r="N186" i="44"/>
  <c r="M186" i="44"/>
  <c r="L186" i="44"/>
  <c r="K186" i="44"/>
  <c r="J186" i="44"/>
  <c r="X185" i="44"/>
  <c r="W185" i="44"/>
  <c r="V185" i="44"/>
  <c r="Y185" i="44" s="1"/>
  <c r="U185" i="44"/>
  <c r="R185" i="44"/>
  <c r="Q185" i="44"/>
  <c r="P185" i="44"/>
  <c r="N185" i="44"/>
  <c r="M185" i="44"/>
  <c r="L185" i="44"/>
  <c r="K185" i="44"/>
  <c r="J185" i="44"/>
  <c r="X184" i="44"/>
  <c r="W184" i="44"/>
  <c r="V184" i="44"/>
  <c r="Y184" i="44" s="1"/>
  <c r="U184" i="44"/>
  <c r="Q184" i="44"/>
  <c r="R184" i="44" s="1"/>
  <c r="P184" i="44"/>
  <c r="N184" i="44"/>
  <c r="M184" i="44"/>
  <c r="L184" i="44"/>
  <c r="K184" i="44"/>
  <c r="J184" i="44"/>
  <c r="Y183" i="44"/>
  <c r="X183" i="44"/>
  <c r="W183" i="44"/>
  <c r="V183" i="44"/>
  <c r="U183" i="44"/>
  <c r="R183" i="44"/>
  <c r="Q183" i="44"/>
  <c r="P183" i="44"/>
  <c r="N183" i="44"/>
  <c r="M183" i="44"/>
  <c r="L183" i="44"/>
  <c r="K183" i="44"/>
  <c r="J183" i="44"/>
  <c r="X182" i="44"/>
  <c r="W182" i="44"/>
  <c r="V182" i="44"/>
  <c r="Y182" i="44" s="1"/>
  <c r="U182" i="44"/>
  <c r="Q182" i="44"/>
  <c r="R182" i="44" s="1"/>
  <c r="P182" i="44"/>
  <c r="N182" i="44"/>
  <c r="M182" i="44"/>
  <c r="L182" i="44"/>
  <c r="K182" i="44"/>
  <c r="J182" i="44"/>
  <c r="Y181" i="44"/>
  <c r="X181" i="44"/>
  <c r="W181" i="44"/>
  <c r="V181" i="44"/>
  <c r="U181" i="44"/>
  <c r="Q181" i="44"/>
  <c r="R181" i="44" s="1"/>
  <c r="P181" i="44"/>
  <c r="N181" i="44"/>
  <c r="M181" i="44"/>
  <c r="L181" i="44"/>
  <c r="K181" i="44"/>
  <c r="J181" i="44"/>
  <c r="X180" i="44"/>
  <c r="W180" i="44"/>
  <c r="V180" i="44"/>
  <c r="Y180" i="44" s="1"/>
  <c r="U180" i="44"/>
  <c r="Q180" i="44"/>
  <c r="R180" i="44" s="1"/>
  <c r="P180" i="44"/>
  <c r="N180" i="44"/>
  <c r="M180" i="44"/>
  <c r="L180" i="44"/>
  <c r="K180" i="44"/>
  <c r="J180" i="44"/>
  <c r="X179" i="44"/>
  <c r="Y179" i="44" s="1"/>
  <c r="W179" i="44"/>
  <c r="V179" i="44"/>
  <c r="U179" i="44"/>
  <c r="R179" i="44"/>
  <c r="Q179" i="44"/>
  <c r="P179" i="44"/>
  <c r="N179" i="44"/>
  <c r="M179" i="44"/>
  <c r="L179" i="44"/>
  <c r="K179" i="44"/>
  <c r="J179" i="44"/>
  <c r="X178" i="44"/>
  <c r="W178" i="44"/>
  <c r="V178" i="44"/>
  <c r="Y178" i="44" s="1"/>
  <c r="U178" i="44"/>
  <c r="Q178" i="44"/>
  <c r="R178" i="44" s="1"/>
  <c r="P178" i="44"/>
  <c r="N178" i="44"/>
  <c r="M178" i="44"/>
  <c r="L178" i="44"/>
  <c r="K178" i="44"/>
  <c r="J178" i="44"/>
  <c r="X177" i="44"/>
  <c r="W177" i="44"/>
  <c r="V177" i="44"/>
  <c r="Y177" i="44" s="1"/>
  <c r="U177" i="44"/>
  <c r="R177" i="44"/>
  <c r="Q177" i="44"/>
  <c r="P177" i="44"/>
  <c r="N177" i="44"/>
  <c r="M177" i="44"/>
  <c r="L177" i="44"/>
  <c r="K177" i="44"/>
  <c r="J177" i="44"/>
  <c r="X176" i="44"/>
  <c r="W176" i="44"/>
  <c r="V176" i="44"/>
  <c r="Y176" i="44" s="1"/>
  <c r="U176" i="44"/>
  <c r="Q176" i="44"/>
  <c r="R176" i="44" s="1"/>
  <c r="P176" i="44"/>
  <c r="N176" i="44"/>
  <c r="M176" i="44"/>
  <c r="L176" i="44"/>
  <c r="K176" i="44"/>
  <c r="J176" i="44"/>
  <c r="Y175" i="44"/>
  <c r="X175" i="44"/>
  <c r="W175" i="44"/>
  <c r="V175" i="44"/>
  <c r="U175" i="44"/>
  <c r="R175" i="44"/>
  <c r="Q175" i="44"/>
  <c r="P175" i="44"/>
  <c r="N175" i="44"/>
  <c r="M175" i="44"/>
  <c r="L175" i="44"/>
  <c r="K175" i="44"/>
  <c r="J175" i="44"/>
  <c r="X174" i="44"/>
  <c r="W174" i="44"/>
  <c r="V174" i="44"/>
  <c r="Y174" i="44" s="1"/>
  <c r="U174" i="44"/>
  <c r="Q174" i="44"/>
  <c r="R174" i="44" s="1"/>
  <c r="P174" i="44"/>
  <c r="N174" i="44"/>
  <c r="M174" i="44"/>
  <c r="L174" i="44"/>
  <c r="K174" i="44"/>
  <c r="J174" i="44"/>
  <c r="Y173" i="44"/>
  <c r="X173" i="44"/>
  <c r="W173" i="44"/>
  <c r="V173" i="44"/>
  <c r="U173" i="44"/>
  <c r="Q173" i="44"/>
  <c r="R173" i="44" s="1"/>
  <c r="P173" i="44"/>
  <c r="N173" i="44"/>
  <c r="M173" i="44"/>
  <c r="L173" i="44"/>
  <c r="K173" i="44"/>
  <c r="J173" i="44"/>
  <c r="X172" i="44"/>
  <c r="W172" i="44"/>
  <c r="V172" i="44"/>
  <c r="Y172" i="44" s="1"/>
  <c r="U172" i="44"/>
  <c r="Q172" i="44"/>
  <c r="R172" i="44" s="1"/>
  <c r="P172" i="44"/>
  <c r="N172" i="44"/>
  <c r="M172" i="44"/>
  <c r="L172" i="44"/>
  <c r="K172" i="44"/>
  <c r="J172" i="44"/>
  <c r="X171" i="44"/>
  <c r="Y171" i="44" s="1"/>
  <c r="W171" i="44"/>
  <c r="V171" i="44"/>
  <c r="U171" i="44"/>
  <c r="R171" i="44"/>
  <c r="Q171" i="44"/>
  <c r="P171" i="44"/>
  <c r="N171" i="44"/>
  <c r="M171" i="44"/>
  <c r="L171" i="44"/>
  <c r="K171" i="44"/>
  <c r="J171" i="44"/>
  <c r="X170" i="44"/>
  <c r="W170" i="44"/>
  <c r="V170" i="44"/>
  <c r="Y170" i="44" s="1"/>
  <c r="U170" i="44"/>
  <c r="Q170" i="44"/>
  <c r="R170" i="44" s="1"/>
  <c r="P170" i="44"/>
  <c r="N170" i="44"/>
  <c r="M170" i="44"/>
  <c r="L170" i="44"/>
  <c r="K170" i="44"/>
  <c r="J170" i="44"/>
  <c r="X169" i="44"/>
  <c r="W169" i="44"/>
  <c r="V169" i="44"/>
  <c r="Y169" i="44" s="1"/>
  <c r="U169" i="44"/>
  <c r="R169" i="44"/>
  <c r="Q169" i="44"/>
  <c r="P169" i="44"/>
  <c r="N169" i="44"/>
  <c r="M169" i="44"/>
  <c r="L169" i="44"/>
  <c r="K169" i="44"/>
  <c r="J169" i="44"/>
  <c r="X168" i="44"/>
  <c r="W168" i="44"/>
  <c r="V168" i="44"/>
  <c r="Y168" i="44" s="1"/>
  <c r="U168" i="44"/>
  <c r="Q168" i="44"/>
  <c r="R168" i="44" s="1"/>
  <c r="P168" i="44"/>
  <c r="N168" i="44"/>
  <c r="M168" i="44"/>
  <c r="L168" i="44"/>
  <c r="K168" i="44"/>
  <c r="J168" i="44"/>
  <c r="Y167" i="44"/>
  <c r="X167" i="44"/>
  <c r="W167" i="44"/>
  <c r="V167" i="44"/>
  <c r="U167" i="44"/>
  <c r="R167" i="44"/>
  <c r="Q167" i="44"/>
  <c r="P167" i="44"/>
  <c r="N167" i="44"/>
  <c r="M167" i="44"/>
  <c r="L167" i="44"/>
  <c r="K167" i="44"/>
  <c r="J167" i="44"/>
  <c r="X166" i="44"/>
  <c r="W166" i="44"/>
  <c r="V166" i="44"/>
  <c r="Y166" i="44" s="1"/>
  <c r="U166" i="44"/>
  <c r="Q166" i="44"/>
  <c r="R166" i="44" s="1"/>
  <c r="P166" i="44"/>
  <c r="N166" i="44"/>
  <c r="M166" i="44"/>
  <c r="L166" i="44"/>
  <c r="K166" i="44"/>
  <c r="J166" i="44"/>
  <c r="Y165" i="44"/>
  <c r="X165" i="44"/>
  <c r="W165" i="44"/>
  <c r="V165" i="44"/>
  <c r="U165" i="44"/>
  <c r="Q165" i="44"/>
  <c r="R165" i="44" s="1"/>
  <c r="P165" i="44"/>
  <c r="N165" i="44"/>
  <c r="M165" i="44"/>
  <c r="L165" i="44"/>
  <c r="K165" i="44"/>
  <c r="J165" i="44"/>
  <c r="X164" i="44"/>
  <c r="W164" i="44"/>
  <c r="V164" i="44"/>
  <c r="Y164" i="44" s="1"/>
  <c r="U164" i="44"/>
  <c r="Q164" i="44"/>
  <c r="R164" i="44" s="1"/>
  <c r="P164" i="44"/>
  <c r="N164" i="44"/>
  <c r="M164" i="44"/>
  <c r="L164" i="44"/>
  <c r="K164" i="44"/>
  <c r="J164" i="44"/>
  <c r="X163" i="44"/>
  <c r="Y163" i="44" s="1"/>
  <c r="W163" i="44"/>
  <c r="V163" i="44"/>
  <c r="U163" i="44"/>
  <c r="R163" i="44"/>
  <c r="Q163" i="44"/>
  <c r="P163" i="44"/>
  <c r="N163" i="44"/>
  <c r="M163" i="44"/>
  <c r="L163" i="44"/>
  <c r="K163" i="44"/>
  <c r="J163" i="44"/>
  <c r="X162" i="44"/>
  <c r="W162" i="44"/>
  <c r="V162" i="44"/>
  <c r="Y162" i="44" s="1"/>
  <c r="U162" i="44"/>
  <c r="Q162" i="44"/>
  <c r="R162" i="44" s="1"/>
  <c r="P162" i="44"/>
  <c r="N162" i="44"/>
  <c r="M162" i="44"/>
  <c r="L162" i="44"/>
  <c r="K162" i="44"/>
  <c r="J162" i="44"/>
  <c r="X161" i="44"/>
  <c r="W161" i="44"/>
  <c r="V161" i="44"/>
  <c r="Y161" i="44" s="1"/>
  <c r="U161" i="44"/>
  <c r="R161" i="44"/>
  <c r="Q161" i="44"/>
  <c r="P161" i="44"/>
  <c r="N161" i="44"/>
  <c r="M161" i="44"/>
  <c r="L161" i="44"/>
  <c r="K161" i="44"/>
  <c r="J161" i="44"/>
  <c r="X160" i="44"/>
  <c r="W160" i="44"/>
  <c r="V160" i="44"/>
  <c r="Y160" i="44" s="1"/>
  <c r="U160" i="44"/>
  <c r="Q160" i="44"/>
  <c r="R160" i="44" s="1"/>
  <c r="P160" i="44"/>
  <c r="N160" i="44"/>
  <c r="M160" i="44"/>
  <c r="L160" i="44"/>
  <c r="K160" i="44"/>
  <c r="J160" i="44"/>
  <c r="Y159" i="44"/>
  <c r="X159" i="44"/>
  <c r="W159" i="44"/>
  <c r="V159" i="44"/>
  <c r="U159" i="44"/>
  <c r="R159" i="44"/>
  <c r="Q159" i="44"/>
  <c r="P159" i="44"/>
  <c r="N159" i="44"/>
  <c r="M159" i="44"/>
  <c r="L159" i="44"/>
  <c r="K159" i="44"/>
  <c r="J159" i="44"/>
  <c r="X158" i="44"/>
  <c r="W158" i="44"/>
  <c r="V158" i="44"/>
  <c r="Y158" i="44" s="1"/>
  <c r="U158" i="44"/>
  <c r="Q158" i="44"/>
  <c r="R158" i="44" s="1"/>
  <c r="P158" i="44"/>
  <c r="N158" i="44"/>
  <c r="M158" i="44"/>
  <c r="L158" i="44"/>
  <c r="K158" i="44"/>
  <c r="J158" i="44"/>
  <c r="Y157" i="44"/>
  <c r="X157" i="44"/>
  <c r="W157" i="44"/>
  <c r="V157" i="44"/>
  <c r="U157" i="44"/>
  <c r="Q157" i="44"/>
  <c r="R157" i="44" s="1"/>
  <c r="P157" i="44"/>
  <c r="N157" i="44"/>
  <c r="M157" i="44"/>
  <c r="L157" i="44"/>
  <c r="K157" i="44"/>
  <c r="J157" i="44"/>
  <c r="X156" i="44"/>
  <c r="W156" i="44"/>
  <c r="V156" i="44"/>
  <c r="Y156" i="44" s="1"/>
  <c r="U156" i="44"/>
  <c r="Q156" i="44"/>
  <c r="R156" i="44" s="1"/>
  <c r="P156" i="44"/>
  <c r="N156" i="44"/>
  <c r="M156" i="44"/>
  <c r="L156" i="44"/>
  <c r="K156" i="44"/>
  <c r="J156" i="44"/>
  <c r="X155" i="44"/>
  <c r="Y155" i="44" s="1"/>
  <c r="W155" i="44"/>
  <c r="V155" i="44"/>
  <c r="U155" i="44"/>
  <c r="R155" i="44"/>
  <c r="Q155" i="44"/>
  <c r="P155" i="44"/>
  <c r="N155" i="44"/>
  <c r="M155" i="44"/>
  <c r="L155" i="44"/>
  <c r="K155" i="44"/>
  <c r="J155" i="44"/>
  <c r="X154" i="44"/>
  <c r="W154" i="44"/>
  <c r="V154" i="44"/>
  <c r="Y154" i="44" s="1"/>
  <c r="U154" i="44"/>
  <c r="Q154" i="44"/>
  <c r="R154" i="44" s="1"/>
  <c r="P154" i="44"/>
  <c r="N154" i="44"/>
  <c r="M154" i="44"/>
  <c r="L154" i="44"/>
  <c r="K154" i="44"/>
  <c r="J154" i="44"/>
  <c r="X153" i="44"/>
  <c r="W153" i="44"/>
  <c r="V153" i="44"/>
  <c r="Y153" i="44" s="1"/>
  <c r="U153" i="44"/>
  <c r="R153" i="44"/>
  <c r="Q153" i="44"/>
  <c r="P153" i="44"/>
  <c r="N153" i="44"/>
  <c r="M153" i="44"/>
  <c r="L153" i="44"/>
  <c r="K153" i="44"/>
  <c r="J153" i="44"/>
  <c r="X152" i="44"/>
  <c r="W152" i="44"/>
  <c r="V152" i="44"/>
  <c r="Y152" i="44" s="1"/>
  <c r="U152" i="44"/>
  <c r="Q152" i="44"/>
  <c r="R152" i="44" s="1"/>
  <c r="P152" i="44"/>
  <c r="N152" i="44"/>
  <c r="M152" i="44"/>
  <c r="L152" i="44"/>
  <c r="K152" i="44"/>
  <c r="J152" i="44"/>
  <c r="Y151" i="44"/>
  <c r="X151" i="44"/>
  <c r="W151" i="44"/>
  <c r="V151" i="44"/>
  <c r="U151" i="44"/>
  <c r="R151" i="44"/>
  <c r="Q151" i="44"/>
  <c r="P151" i="44"/>
  <c r="N151" i="44"/>
  <c r="M151" i="44"/>
  <c r="L151" i="44"/>
  <c r="K151" i="44"/>
  <c r="J151" i="44"/>
  <c r="X150" i="44"/>
  <c r="W150" i="44"/>
  <c r="V150" i="44"/>
  <c r="Y150" i="44" s="1"/>
  <c r="U150" i="44"/>
  <c r="Q150" i="44"/>
  <c r="R150" i="44" s="1"/>
  <c r="P150" i="44"/>
  <c r="N150" i="44"/>
  <c r="M150" i="44"/>
  <c r="L150" i="44"/>
  <c r="K150" i="44"/>
  <c r="J150" i="44"/>
  <c r="Y149" i="44"/>
  <c r="X149" i="44"/>
  <c r="W149" i="44"/>
  <c r="V149" i="44"/>
  <c r="U149" i="44"/>
  <c r="Q149" i="44"/>
  <c r="R149" i="44" s="1"/>
  <c r="P149" i="44"/>
  <c r="N149" i="44"/>
  <c r="M149" i="44"/>
  <c r="L149" i="44"/>
  <c r="K149" i="44"/>
  <c r="J149" i="44"/>
  <c r="X148" i="44"/>
  <c r="W148" i="44"/>
  <c r="V148" i="44"/>
  <c r="Y148" i="44" s="1"/>
  <c r="U148" i="44"/>
  <c r="Q148" i="44"/>
  <c r="R148" i="44" s="1"/>
  <c r="P148" i="44"/>
  <c r="N148" i="44"/>
  <c r="M148" i="44"/>
  <c r="L148" i="44"/>
  <c r="K148" i="44"/>
  <c r="J148" i="44"/>
  <c r="X147" i="44"/>
  <c r="Y147" i="44" s="1"/>
  <c r="W147" i="44"/>
  <c r="V147" i="44"/>
  <c r="U147" i="44"/>
  <c r="R147" i="44"/>
  <c r="Q147" i="44"/>
  <c r="P147" i="44"/>
  <c r="N147" i="44"/>
  <c r="M147" i="44"/>
  <c r="L147" i="44"/>
  <c r="K147" i="44"/>
  <c r="J147" i="44"/>
  <c r="X146" i="44"/>
  <c r="W146" i="44"/>
  <c r="V146" i="44"/>
  <c r="Y146" i="44" s="1"/>
  <c r="U146" i="44"/>
  <c r="Q146" i="44"/>
  <c r="R146" i="44" s="1"/>
  <c r="P146" i="44"/>
  <c r="N146" i="44"/>
  <c r="M146" i="44"/>
  <c r="L146" i="44"/>
  <c r="K146" i="44"/>
  <c r="J146" i="44"/>
  <c r="X145" i="44"/>
  <c r="W145" i="44"/>
  <c r="V145" i="44"/>
  <c r="Y145" i="44" s="1"/>
  <c r="U145" i="44"/>
  <c r="R145" i="44"/>
  <c r="Q145" i="44"/>
  <c r="P145" i="44"/>
  <c r="N145" i="44"/>
  <c r="M145" i="44"/>
  <c r="L145" i="44"/>
  <c r="K145" i="44"/>
  <c r="J145" i="44"/>
  <c r="X144" i="44"/>
  <c r="W144" i="44"/>
  <c r="V144" i="44"/>
  <c r="Y144" i="44" s="1"/>
  <c r="U144" i="44"/>
  <c r="Q144" i="44"/>
  <c r="R144" i="44" s="1"/>
  <c r="P144" i="44"/>
  <c r="N144" i="44"/>
  <c r="M144" i="44"/>
  <c r="L144" i="44"/>
  <c r="K144" i="44"/>
  <c r="J144" i="44"/>
  <c r="Y143" i="44"/>
  <c r="X143" i="44"/>
  <c r="W143" i="44"/>
  <c r="V143" i="44"/>
  <c r="U143" i="44"/>
  <c r="R143" i="44"/>
  <c r="Q143" i="44"/>
  <c r="P143" i="44"/>
  <c r="N143" i="44"/>
  <c r="M143" i="44"/>
  <c r="L143" i="44"/>
  <c r="K143" i="44"/>
  <c r="J143" i="44"/>
  <c r="X142" i="44"/>
  <c r="W142" i="44"/>
  <c r="V142" i="44"/>
  <c r="Y142" i="44" s="1"/>
  <c r="U142" i="44"/>
  <c r="Q142" i="44"/>
  <c r="R142" i="44" s="1"/>
  <c r="P142" i="44"/>
  <c r="N142" i="44"/>
  <c r="M142" i="44"/>
  <c r="L142" i="44"/>
  <c r="K142" i="44"/>
  <c r="J142" i="44"/>
  <c r="Y141" i="44"/>
  <c r="X141" i="44"/>
  <c r="W141" i="44"/>
  <c r="V141" i="44"/>
  <c r="U141" i="44"/>
  <c r="Q141" i="44"/>
  <c r="R141" i="44" s="1"/>
  <c r="P141" i="44"/>
  <c r="N141" i="44"/>
  <c r="M141" i="44"/>
  <c r="L141" i="44"/>
  <c r="K141" i="44"/>
  <c r="J141" i="44"/>
  <c r="X140" i="44"/>
  <c r="W140" i="44"/>
  <c r="V140" i="44"/>
  <c r="Y140" i="44" s="1"/>
  <c r="U140" i="44"/>
  <c r="Q140" i="44"/>
  <c r="R140" i="44" s="1"/>
  <c r="P140" i="44"/>
  <c r="N140" i="44"/>
  <c r="M140" i="44"/>
  <c r="L140" i="44"/>
  <c r="K140" i="44"/>
  <c r="J140" i="44"/>
  <c r="X139" i="44"/>
  <c r="Y139" i="44" s="1"/>
  <c r="W139" i="44"/>
  <c r="V139" i="44"/>
  <c r="U139" i="44"/>
  <c r="R139" i="44"/>
  <c r="Q139" i="44"/>
  <c r="P139" i="44"/>
  <c r="N139" i="44"/>
  <c r="M139" i="44"/>
  <c r="L139" i="44"/>
  <c r="K139" i="44"/>
  <c r="J139" i="44"/>
  <c r="X138" i="44"/>
  <c r="W138" i="44"/>
  <c r="V138" i="44"/>
  <c r="Y138" i="44" s="1"/>
  <c r="U138" i="44"/>
  <c r="Q138" i="44"/>
  <c r="R138" i="44" s="1"/>
  <c r="P138" i="44"/>
  <c r="N138" i="44"/>
  <c r="M138" i="44"/>
  <c r="L138" i="44"/>
  <c r="K138" i="44"/>
  <c r="J138" i="44"/>
  <c r="X137" i="44"/>
  <c r="W137" i="44"/>
  <c r="V137" i="44"/>
  <c r="Y137" i="44" s="1"/>
  <c r="U137" i="44"/>
  <c r="R137" i="44"/>
  <c r="Q137" i="44"/>
  <c r="P137" i="44"/>
  <c r="N137" i="44"/>
  <c r="M137" i="44"/>
  <c r="L137" i="44"/>
  <c r="K137" i="44"/>
  <c r="J137" i="44"/>
  <c r="X136" i="44"/>
  <c r="W136" i="44"/>
  <c r="V136" i="44"/>
  <c r="Y136" i="44" s="1"/>
  <c r="U136" i="44"/>
  <c r="Q136" i="44"/>
  <c r="R136" i="44" s="1"/>
  <c r="P136" i="44"/>
  <c r="N136" i="44"/>
  <c r="M136" i="44"/>
  <c r="L136" i="44"/>
  <c r="K136" i="44"/>
  <c r="J136" i="44"/>
  <c r="Y135" i="44"/>
  <c r="X135" i="44"/>
  <c r="W135" i="44"/>
  <c r="V135" i="44"/>
  <c r="U135" i="44"/>
  <c r="R135" i="44"/>
  <c r="Q135" i="44"/>
  <c r="P135" i="44"/>
  <c r="N135" i="44"/>
  <c r="M135" i="44"/>
  <c r="L135" i="44"/>
  <c r="K135" i="44"/>
  <c r="J135" i="44"/>
  <c r="X134" i="44"/>
  <c r="W134" i="44"/>
  <c r="V134" i="44"/>
  <c r="Y134" i="44" s="1"/>
  <c r="U134" i="44"/>
  <c r="Q134" i="44"/>
  <c r="R134" i="44" s="1"/>
  <c r="P134" i="44"/>
  <c r="N134" i="44"/>
  <c r="M134" i="44"/>
  <c r="L134" i="44"/>
  <c r="K134" i="44"/>
  <c r="J134" i="44"/>
  <c r="Y133" i="44"/>
  <c r="X133" i="44"/>
  <c r="W133" i="44"/>
  <c r="V133" i="44"/>
  <c r="U133" i="44"/>
  <c r="Q133" i="44"/>
  <c r="R133" i="44" s="1"/>
  <c r="P133" i="44"/>
  <c r="N133" i="44"/>
  <c r="M133" i="44"/>
  <c r="L133" i="44"/>
  <c r="K133" i="44"/>
  <c r="J133" i="44"/>
  <c r="X132" i="44"/>
  <c r="W132" i="44"/>
  <c r="V132" i="44"/>
  <c r="Y132" i="44" s="1"/>
  <c r="U132" i="44"/>
  <c r="Q132" i="44"/>
  <c r="R132" i="44" s="1"/>
  <c r="P132" i="44"/>
  <c r="N132" i="44"/>
  <c r="M132" i="44"/>
  <c r="L132" i="44"/>
  <c r="K132" i="44"/>
  <c r="J132" i="44"/>
  <c r="X131" i="44"/>
  <c r="Y131" i="44" s="1"/>
  <c r="W131" i="44"/>
  <c r="V131" i="44"/>
  <c r="U131" i="44"/>
  <c r="R131" i="44"/>
  <c r="Q131" i="44"/>
  <c r="P131" i="44"/>
  <c r="N131" i="44"/>
  <c r="M131" i="44"/>
  <c r="L131" i="44"/>
  <c r="K131" i="44"/>
  <c r="J131" i="44"/>
  <c r="X130" i="44"/>
  <c r="W130" i="44"/>
  <c r="V130" i="44"/>
  <c r="Y130" i="44" s="1"/>
  <c r="U130" i="44"/>
  <c r="Q130" i="44"/>
  <c r="R130" i="44" s="1"/>
  <c r="P130" i="44"/>
  <c r="N130" i="44"/>
  <c r="M130" i="44"/>
  <c r="L130" i="44"/>
  <c r="K130" i="44"/>
  <c r="J130" i="44"/>
  <c r="X129" i="44"/>
  <c r="W129" i="44"/>
  <c r="V129" i="44"/>
  <c r="Y129" i="44" s="1"/>
  <c r="U129" i="44"/>
  <c r="R129" i="44"/>
  <c r="Q129" i="44"/>
  <c r="P129" i="44"/>
  <c r="N129" i="44"/>
  <c r="M129" i="44"/>
  <c r="L129" i="44"/>
  <c r="K129" i="44"/>
  <c r="J129" i="44"/>
  <c r="X128" i="44"/>
  <c r="W128" i="44"/>
  <c r="V128" i="44"/>
  <c r="Y128" i="44" s="1"/>
  <c r="U128" i="44"/>
  <c r="Q128" i="44"/>
  <c r="R128" i="44" s="1"/>
  <c r="P128" i="44"/>
  <c r="N128" i="44"/>
  <c r="M128" i="44"/>
  <c r="L128" i="44"/>
  <c r="K128" i="44"/>
  <c r="J128" i="44"/>
  <c r="Y127" i="44"/>
  <c r="X127" i="44"/>
  <c r="W127" i="44"/>
  <c r="V127" i="44"/>
  <c r="U127" i="44"/>
  <c r="R127" i="44"/>
  <c r="Q127" i="44"/>
  <c r="P127" i="44"/>
  <c r="N127" i="44"/>
  <c r="M127" i="44"/>
  <c r="L127" i="44"/>
  <c r="K127" i="44"/>
  <c r="J127" i="44"/>
  <c r="X126" i="44"/>
  <c r="W126" i="44"/>
  <c r="V126" i="44"/>
  <c r="Y126" i="44" s="1"/>
  <c r="U126" i="44"/>
  <c r="Q126" i="44"/>
  <c r="R126" i="44" s="1"/>
  <c r="P126" i="44"/>
  <c r="N126" i="44"/>
  <c r="M126" i="44"/>
  <c r="L126" i="44"/>
  <c r="K126" i="44"/>
  <c r="J126" i="44"/>
  <c r="Y125" i="44"/>
  <c r="X125" i="44"/>
  <c r="W125" i="44"/>
  <c r="V125" i="44"/>
  <c r="U125" i="44"/>
  <c r="Q125" i="44"/>
  <c r="R125" i="44" s="1"/>
  <c r="P125" i="44"/>
  <c r="N125" i="44"/>
  <c r="M125" i="44"/>
  <c r="L125" i="44"/>
  <c r="K125" i="44"/>
  <c r="J125" i="44"/>
  <c r="X124" i="44"/>
  <c r="W124" i="44"/>
  <c r="V124" i="44"/>
  <c r="Y124" i="44" s="1"/>
  <c r="U124" i="44"/>
  <c r="Q124" i="44"/>
  <c r="R124" i="44" s="1"/>
  <c r="P124" i="44"/>
  <c r="N124" i="44"/>
  <c r="M124" i="44"/>
  <c r="L124" i="44"/>
  <c r="K124" i="44"/>
  <c r="J124" i="44"/>
  <c r="X123" i="44"/>
  <c r="Y123" i="44" s="1"/>
  <c r="W123" i="44"/>
  <c r="V123" i="44"/>
  <c r="U123" i="44"/>
  <c r="R123" i="44"/>
  <c r="Q123" i="44"/>
  <c r="P123" i="44"/>
  <c r="N123" i="44"/>
  <c r="M123" i="44"/>
  <c r="L123" i="44"/>
  <c r="K123" i="44"/>
  <c r="J123" i="44"/>
  <c r="X122" i="44"/>
  <c r="W122" i="44"/>
  <c r="V122" i="44"/>
  <c r="Y122" i="44" s="1"/>
  <c r="U122" i="44"/>
  <c r="Q122" i="44"/>
  <c r="R122" i="44" s="1"/>
  <c r="P122" i="44"/>
  <c r="N122" i="44"/>
  <c r="M122" i="44"/>
  <c r="L122" i="44"/>
  <c r="K122" i="44"/>
  <c r="J122" i="44"/>
  <c r="X121" i="44"/>
  <c r="W121" i="44"/>
  <c r="V121" i="44"/>
  <c r="Y121" i="44" s="1"/>
  <c r="U121" i="44"/>
  <c r="R121" i="44"/>
  <c r="Q121" i="44"/>
  <c r="P121" i="44"/>
  <c r="N121" i="44"/>
  <c r="M121" i="44"/>
  <c r="L121" i="44"/>
  <c r="K121" i="44"/>
  <c r="J121" i="44"/>
  <c r="X120" i="44"/>
  <c r="W120" i="44"/>
  <c r="V120" i="44"/>
  <c r="Y120" i="44" s="1"/>
  <c r="U120" i="44"/>
  <c r="Q120" i="44"/>
  <c r="R120" i="44" s="1"/>
  <c r="P120" i="44"/>
  <c r="N120" i="44"/>
  <c r="M120" i="44"/>
  <c r="L120" i="44"/>
  <c r="K120" i="44"/>
  <c r="J120" i="44"/>
  <c r="Y119" i="44"/>
  <c r="X119" i="44"/>
  <c r="W119" i="44"/>
  <c r="V119" i="44"/>
  <c r="U119" i="44"/>
  <c r="R119" i="44"/>
  <c r="Q119" i="44"/>
  <c r="P119" i="44"/>
  <c r="N119" i="44"/>
  <c r="M119" i="44"/>
  <c r="L119" i="44"/>
  <c r="K119" i="44"/>
  <c r="J119" i="44"/>
  <c r="X118" i="44"/>
  <c r="W118" i="44"/>
  <c r="V118" i="44"/>
  <c r="Y118" i="44" s="1"/>
  <c r="U118" i="44"/>
  <c r="Q118" i="44"/>
  <c r="R118" i="44" s="1"/>
  <c r="P118" i="44"/>
  <c r="N118" i="44"/>
  <c r="M118" i="44"/>
  <c r="L118" i="44"/>
  <c r="K118" i="44"/>
  <c r="J118" i="44"/>
  <c r="Y117" i="44"/>
  <c r="X117" i="44"/>
  <c r="W117" i="44"/>
  <c r="V117" i="44"/>
  <c r="U117" i="44"/>
  <c r="Q117" i="44"/>
  <c r="R117" i="44" s="1"/>
  <c r="P117" i="44"/>
  <c r="N117" i="44"/>
  <c r="M117" i="44"/>
  <c r="L117" i="44"/>
  <c r="K117" i="44"/>
  <c r="J117" i="44"/>
  <c r="X116" i="44"/>
  <c r="W116" i="44"/>
  <c r="V116" i="44"/>
  <c r="Y116" i="44" s="1"/>
  <c r="U116" i="44"/>
  <c r="Q116" i="44"/>
  <c r="R116" i="44" s="1"/>
  <c r="P116" i="44"/>
  <c r="N116" i="44"/>
  <c r="M116" i="44"/>
  <c r="L116" i="44"/>
  <c r="K116" i="44"/>
  <c r="J116" i="44"/>
  <c r="X115" i="44"/>
  <c r="Y115" i="44" s="1"/>
  <c r="W115" i="44"/>
  <c r="V115" i="44"/>
  <c r="U115" i="44"/>
  <c r="R115" i="44"/>
  <c r="Q115" i="44"/>
  <c r="P115" i="44"/>
  <c r="N115" i="44"/>
  <c r="M115" i="44"/>
  <c r="L115" i="44"/>
  <c r="K115" i="44"/>
  <c r="J115" i="44"/>
  <c r="X114" i="44"/>
  <c r="W114" i="44"/>
  <c r="V114" i="44"/>
  <c r="Y114" i="44" s="1"/>
  <c r="U114" i="44"/>
  <c r="Q114" i="44"/>
  <c r="R114" i="44" s="1"/>
  <c r="P114" i="44"/>
  <c r="N114" i="44"/>
  <c r="M114" i="44"/>
  <c r="L114" i="44"/>
  <c r="K114" i="44"/>
  <c r="J114" i="44"/>
  <c r="X113" i="44"/>
  <c r="W113" i="44"/>
  <c r="V113" i="44"/>
  <c r="Y113" i="44" s="1"/>
  <c r="U113" i="44"/>
  <c r="R113" i="44"/>
  <c r="Q113" i="44"/>
  <c r="P113" i="44"/>
  <c r="N113" i="44"/>
  <c r="M113" i="44"/>
  <c r="L113" i="44"/>
  <c r="K113" i="44"/>
  <c r="J113" i="44"/>
  <c r="X112" i="44"/>
  <c r="W112" i="44"/>
  <c r="V112" i="44"/>
  <c r="Y112" i="44" s="1"/>
  <c r="U112" i="44"/>
  <c r="Q112" i="44"/>
  <c r="R112" i="44" s="1"/>
  <c r="P112" i="44"/>
  <c r="N112" i="44"/>
  <c r="M112" i="44"/>
  <c r="L112" i="44"/>
  <c r="K112" i="44"/>
  <c r="J112" i="44"/>
  <c r="Y111" i="44"/>
  <c r="X111" i="44"/>
  <c r="W111" i="44"/>
  <c r="V111" i="44"/>
  <c r="U111" i="44"/>
  <c r="R111" i="44"/>
  <c r="Q111" i="44"/>
  <c r="P111" i="44"/>
  <c r="N111" i="44"/>
  <c r="M111" i="44"/>
  <c r="L111" i="44"/>
  <c r="K111" i="44"/>
  <c r="J111" i="44"/>
  <c r="X110" i="44"/>
  <c r="W110" i="44"/>
  <c r="V110" i="44"/>
  <c r="Y110" i="44" s="1"/>
  <c r="U110" i="44"/>
  <c r="Q110" i="44"/>
  <c r="R110" i="44" s="1"/>
  <c r="P110" i="44"/>
  <c r="N110" i="44"/>
  <c r="M110" i="44"/>
  <c r="L110" i="44"/>
  <c r="K110" i="44"/>
  <c r="J110" i="44"/>
  <c r="Y109" i="44"/>
  <c r="X109" i="44"/>
  <c r="W109" i="44"/>
  <c r="V109" i="44"/>
  <c r="U109" i="44"/>
  <c r="Q109" i="44"/>
  <c r="R109" i="44" s="1"/>
  <c r="P109" i="44"/>
  <c r="N109" i="44"/>
  <c r="M109" i="44"/>
  <c r="L109" i="44"/>
  <c r="K109" i="44"/>
  <c r="J109" i="44"/>
  <c r="X108" i="44"/>
  <c r="W108" i="44"/>
  <c r="V108" i="44"/>
  <c r="Y108" i="44" s="1"/>
  <c r="U108" i="44"/>
  <c r="Q108" i="44"/>
  <c r="R108" i="44" s="1"/>
  <c r="P108" i="44"/>
  <c r="N108" i="44"/>
  <c r="M108" i="44"/>
  <c r="L108" i="44"/>
  <c r="K108" i="44"/>
  <c r="J108" i="44"/>
  <c r="X107" i="44"/>
  <c r="Y107" i="44" s="1"/>
  <c r="W107" i="44"/>
  <c r="V107" i="44"/>
  <c r="U107" i="44"/>
  <c r="R107" i="44"/>
  <c r="Q107" i="44"/>
  <c r="P107" i="44"/>
  <c r="N107" i="44"/>
  <c r="M107" i="44"/>
  <c r="L107" i="44"/>
  <c r="K107" i="44"/>
  <c r="J107" i="44"/>
  <c r="X106" i="44"/>
  <c r="W106" i="44"/>
  <c r="V106" i="44"/>
  <c r="Y106" i="44" s="1"/>
  <c r="U106" i="44"/>
  <c r="Q106" i="44"/>
  <c r="R106" i="44" s="1"/>
  <c r="P106" i="44"/>
  <c r="N106" i="44"/>
  <c r="M106" i="44"/>
  <c r="L106" i="44"/>
  <c r="K106" i="44"/>
  <c r="J106" i="44"/>
  <c r="X105" i="44"/>
  <c r="W105" i="44"/>
  <c r="V105" i="44"/>
  <c r="Y105" i="44" s="1"/>
  <c r="U105" i="44"/>
  <c r="R105" i="44"/>
  <c r="Q105" i="44"/>
  <c r="P105" i="44"/>
  <c r="N105" i="44"/>
  <c r="M105" i="44"/>
  <c r="L105" i="44"/>
  <c r="K105" i="44"/>
  <c r="J105" i="44"/>
  <c r="X104" i="44"/>
  <c r="W104" i="44"/>
  <c r="V104" i="44"/>
  <c r="Y104" i="44" s="1"/>
  <c r="U104" i="44"/>
  <c r="Q104" i="44"/>
  <c r="R104" i="44" s="1"/>
  <c r="P104" i="44"/>
  <c r="N104" i="44"/>
  <c r="M104" i="44"/>
  <c r="L104" i="44"/>
  <c r="K104" i="44"/>
  <c r="J104" i="44"/>
  <c r="Y103" i="44"/>
  <c r="X103" i="44"/>
  <c r="W103" i="44"/>
  <c r="V103" i="44"/>
  <c r="U103" i="44"/>
  <c r="R103" i="44"/>
  <c r="Q103" i="44"/>
  <c r="P103" i="44"/>
  <c r="N103" i="44"/>
  <c r="M103" i="44"/>
  <c r="L103" i="44"/>
  <c r="K103" i="44"/>
  <c r="J103" i="44"/>
  <c r="X102" i="44"/>
  <c r="W102" i="44"/>
  <c r="V102" i="44"/>
  <c r="Y102" i="44" s="1"/>
  <c r="U102" i="44"/>
  <c r="Q102" i="44"/>
  <c r="R102" i="44" s="1"/>
  <c r="P102" i="44"/>
  <c r="N102" i="44"/>
  <c r="M102" i="44"/>
  <c r="L102" i="44"/>
  <c r="K102" i="44"/>
  <c r="J102" i="44"/>
  <c r="Y101" i="44"/>
  <c r="X101" i="44"/>
  <c r="W101" i="44"/>
  <c r="V101" i="44"/>
  <c r="U101" i="44"/>
  <c r="Q101" i="44"/>
  <c r="R101" i="44" s="1"/>
  <c r="P101" i="44"/>
  <c r="N101" i="44"/>
  <c r="M101" i="44"/>
  <c r="L101" i="44"/>
  <c r="K101" i="44"/>
  <c r="J101" i="44"/>
  <c r="X100" i="44"/>
  <c r="W100" i="44"/>
  <c r="V100" i="44"/>
  <c r="Y100" i="44" s="1"/>
  <c r="U100" i="44"/>
  <c r="Q100" i="44"/>
  <c r="R100" i="44" s="1"/>
  <c r="P100" i="44"/>
  <c r="N100" i="44"/>
  <c r="M100" i="44"/>
  <c r="L100" i="44"/>
  <c r="K100" i="44"/>
  <c r="J100" i="44"/>
  <c r="X99" i="44"/>
  <c r="Y99" i="44" s="1"/>
  <c r="W99" i="44"/>
  <c r="V99" i="44"/>
  <c r="U99" i="44"/>
  <c r="R99" i="44"/>
  <c r="Q99" i="44"/>
  <c r="P99" i="44"/>
  <c r="N99" i="44"/>
  <c r="M99" i="44"/>
  <c r="L99" i="44"/>
  <c r="K99" i="44"/>
  <c r="J99" i="44"/>
  <c r="X98" i="44"/>
  <c r="W98" i="44"/>
  <c r="V98" i="44"/>
  <c r="Y98" i="44" s="1"/>
  <c r="U98" i="44"/>
  <c r="Q98" i="44"/>
  <c r="R98" i="44" s="1"/>
  <c r="P98" i="44"/>
  <c r="N98" i="44"/>
  <c r="M98" i="44"/>
  <c r="L98" i="44"/>
  <c r="K98" i="44"/>
  <c r="J98" i="44"/>
  <c r="X97" i="44"/>
  <c r="W97" i="44"/>
  <c r="V97" i="44"/>
  <c r="Y97" i="44" s="1"/>
  <c r="U97" i="44"/>
  <c r="R97" i="44"/>
  <c r="Q97" i="44"/>
  <c r="P97" i="44"/>
  <c r="N97" i="44"/>
  <c r="M97" i="44"/>
  <c r="L97" i="44"/>
  <c r="K97" i="44"/>
  <c r="J97" i="44"/>
  <c r="X96" i="44"/>
  <c r="W96" i="44"/>
  <c r="V96" i="44"/>
  <c r="Y96" i="44" s="1"/>
  <c r="U96" i="44"/>
  <c r="Q96" i="44"/>
  <c r="R96" i="44" s="1"/>
  <c r="P96" i="44"/>
  <c r="N96" i="44"/>
  <c r="M96" i="44"/>
  <c r="L96" i="44"/>
  <c r="K96" i="44"/>
  <c r="J96" i="44"/>
  <c r="Y95" i="44"/>
  <c r="X95" i="44"/>
  <c r="W95" i="44"/>
  <c r="V95" i="44"/>
  <c r="U95" i="44"/>
  <c r="R95" i="44"/>
  <c r="Q95" i="44"/>
  <c r="P95" i="44"/>
  <c r="N95" i="44"/>
  <c r="M95" i="44"/>
  <c r="L95" i="44"/>
  <c r="K95" i="44"/>
  <c r="J95" i="44"/>
  <c r="X94" i="44"/>
  <c r="W94" i="44"/>
  <c r="V94" i="44"/>
  <c r="Y94" i="44" s="1"/>
  <c r="U94" i="44"/>
  <c r="Q94" i="44"/>
  <c r="R94" i="44" s="1"/>
  <c r="P94" i="44"/>
  <c r="N94" i="44"/>
  <c r="M94" i="44"/>
  <c r="L94" i="44"/>
  <c r="K94" i="44"/>
  <c r="J94" i="44"/>
  <c r="Y93" i="44"/>
  <c r="X93" i="44"/>
  <c r="W93" i="44"/>
  <c r="V93" i="44"/>
  <c r="U93" i="44"/>
  <c r="Q93" i="44"/>
  <c r="R93" i="44" s="1"/>
  <c r="P93" i="44"/>
  <c r="N93" i="44"/>
  <c r="M93" i="44"/>
  <c r="L93" i="44"/>
  <c r="K93" i="44"/>
  <c r="J93" i="44"/>
  <c r="X92" i="44"/>
  <c r="W92" i="44"/>
  <c r="V92" i="44"/>
  <c r="Y92" i="44" s="1"/>
  <c r="U92" i="44"/>
  <c r="Q92" i="44"/>
  <c r="R92" i="44" s="1"/>
  <c r="P92" i="44"/>
  <c r="N92" i="44"/>
  <c r="M92" i="44"/>
  <c r="L92" i="44"/>
  <c r="K92" i="44"/>
  <c r="J92" i="44"/>
  <c r="X91" i="44"/>
  <c r="Y91" i="44" s="1"/>
  <c r="W91" i="44"/>
  <c r="V91" i="44"/>
  <c r="U91" i="44"/>
  <c r="R91" i="44"/>
  <c r="Q91" i="44"/>
  <c r="P91" i="44"/>
  <c r="N91" i="44"/>
  <c r="M91" i="44"/>
  <c r="L91" i="44"/>
  <c r="K91" i="44"/>
  <c r="J91" i="44"/>
  <c r="X90" i="44"/>
  <c r="W90" i="44"/>
  <c r="V90" i="44"/>
  <c r="Y90" i="44" s="1"/>
  <c r="U90" i="44"/>
  <c r="Q90" i="44"/>
  <c r="R90" i="44" s="1"/>
  <c r="P90" i="44"/>
  <c r="N90" i="44"/>
  <c r="M90" i="44"/>
  <c r="L90" i="44"/>
  <c r="K90" i="44"/>
  <c r="J90" i="44"/>
  <c r="X89" i="44"/>
  <c r="W89" i="44"/>
  <c r="V89" i="44"/>
  <c r="Y89" i="44" s="1"/>
  <c r="U89" i="44"/>
  <c r="R89" i="44"/>
  <c r="Q89" i="44"/>
  <c r="P89" i="44"/>
  <c r="N89" i="44"/>
  <c r="M89" i="44"/>
  <c r="L89" i="44"/>
  <c r="K89" i="44"/>
  <c r="J89" i="44"/>
  <c r="X88" i="44"/>
  <c r="W88" i="44"/>
  <c r="V88" i="44"/>
  <c r="Y88" i="44" s="1"/>
  <c r="U88" i="44"/>
  <c r="Q88" i="44"/>
  <c r="R88" i="44" s="1"/>
  <c r="P88" i="44"/>
  <c r="N88" i="44"/>
  <c r="M88" i="44"/>
  <c r="L88" i="44"/>
  <c r="K88" i="44"/>
  <c r="J88" i="44"/>
  <c r="Y87" i="44"/>
  <c r="X87" i="44"/>
  <c r="W87" i="44"/>
  <c r="V87" i="44"/>
  <c r="U87" i="44"/>
  <c r="R87" i="44"/>
  <c r="Q87" i="44"/>
  <c r="P87" i="44"/>
  <c r="N87" i="44"/>
  <c r="M87" i="44"/>
  <c r="L87" i="44"/>
  <c r="K87" i="44"/>
  <c r="J87" i="44"/>
  <c r="X86" i="44"/>
  <c r="W86" i="44"/>
  <c r="V86" i="44"/>
  <c r="Y86" i="44" s="1"/>
  <c r="U86" i="44"/>
  <c r="Q86" i="44"/>
  <c r="R86" i="44" s="1"/>
  <c r="P86" i="44"/>
  <c r="N86" i="44"/>
  <c r="M86" i="44"/>
  <c r="L86" i="44"/>
  <c r="K86" i="44"/>
  <c r="J86" i="44"/>
  <c r="Y85" i="44"/>
  <c r="X85" i="44"/>
  <c r="W85" i="44"/>
  <c r="V85" i="44"/>
  <c r="U85" i="44"/>
  <c r="Q85" i="44"/>
  <c r="R85" i="44" s="1"/>
  <c r="P85" i="44"/>
  <c r="N85" i="44"/>
  <c r="M85" i="44"/>
  <c r="L85" i="44"/>
  <c r="K85" i="44"/>
  <c r="J85" i="44"/>
  <c r="X84" i="44"/>
  <c r="W84" i="44"/>
  <c r="V84" i="44"/>
  <c r="Y84" i="44" s="1"/>
  <c r="U84" i="44"/>
  <c r="Q84" i="44"/>
  <c r="R84" i="44" s="1"/>
  <c r="P84" i="44"/>
  <c r="N84" i="44"/>
  <c r="M84" i="44"/>
  <c r="L84" i="44"/>
  <c r="K84" i="44"/>
  <c r="J84" i="44"/>
  <c r="X83" i="44"/>
  <c r="Y83" i="44" s="1"/>
  <c r="W83" i="44"/>
  <c r="V83" i="44"/>
  <c r="U83" i="44"/>
  <c r="R83" i="44"/>
  <c r="Q83" i="44"/>
  <c r="P83" i="44"/>
  <c r="N83" i="44"/>
  <c r="M83" i="44"/>
  <c r="L83" i="44"/>
  <c r="K83" i="44"/>
  <c r="J83" i="44"/>
  <c r="X82" i="44"/>
  <c r="W82" i="44"/>
  <c r="V82" i="44"/>
  <c r="Y82" i="44" s="1"/>
  <c r="U82" i="44"/>
  <c r="R82" i="44"/>
  <c r="S82" i="44" s="1"/>
  <c r="T82" i="44" s="1"/>
  <c r="Q82" i="44"/>
  <c r="P82" i="44"/>
  <c r="N82" i="44"/>
  <c r="M82" i="44"/>
  <c r="L82" i="44"/>
  <c r="K82" i="44"/>
  <c r="J82" i="44"/>
  <c r="X81" i="44"/>
  <c r="W81" i="44"/>
  <c r="V81" i="44"/>
  <c r="Y81" i="44" s="1"/>
  <c r="U81" i="44"/>
  <c r="R81" i="44"/>
  <c r="S81" i="44" s="1"/>
  <c r="T81" i="44" s="1"/>
  <c r="Q81" i="44"/>
  <c r="P81" i="44"/>
  <c r="N81" i="44"/>
  <c r="M81" i="44"/>
  <c r="L81" i="44"/>
  <c r="K81" i="44"/>
  <c r="J81" i="44"/>
  <c r="X80" i="44"/>
  <c r="W80" i="44"/>
  <c r="V80" i="44"/>
  <c r="Y80" i="44" s="1"/>
  <c r="U80" i="44"/>
  <c r="R80" i="44"/>
  <c r="S80" i="44" s="1"/>
  <c r="T80" i="44" s="1"/>
  <c r="Q80" i="44"/>
  <c r="P80" i="44"/>
  <c r="N80" i="44"/>
  <c r="M80" i="44"/>
  <c r="L80" i="44"/>
  <c r="K80" i="44"/>
  <c r="J80" i="44"/>
  <c r="X79" i="44"/>
  <c r="W79" i="44"/>
  <c r="V79" i="44"/>
  <c r="Y79" i="44" s="1"/>
  <c r="U79" i="44"/>
  <c r="R79" i="44"/>
  <c r="S79" i="44" s="1"/>
  <c r="T79" i="44" s="1"/>
  <c r="Q79" i="44"/>
  <c r="P79" i="44"/>
  <c r="N79" i="44"/>
  <c r="M79" i="44"/>
  <c r="L79" i="44"/>
  <c r="K79" i="44"/>
  <c r="J79" i="44"/>
  <c r="X78" i="44"/>
  <c r="W78" i="44"/>
  <c r="V78" i="44"/>
  <c r="Y78" i="44" s="1"/>
  <c r="U78" i="44"/>
  <c r="R78" i="44"/>
  <c r="S78" i="44" s="1"/>
  <c r="T78" i="44" s="1"/>
  <c r="Q78" i="44"/>
  <c r="P78" i="44"/>
  <c r="N78" i="44"/>
  <c r="M78" i="44"/>
  <c r="L78" i="44"/>
  <c r="K78" i="44"/>
  <c r="J78" i="44"/>
  <c r="X77" i="44"/>
  <c r="W77" i="44"/>
  <c r="V77" i="44"/>
  <c r="Y77" i="44" s="1"/>
  <c r="U77" i="44"/>
  <c r="R77" i="44"/>
  <c r="S77" i="44" s="1"/>
  <c r="T77" i="44" s="1"/>
  <c r="Q77" i="44"/>
  <c r="P77" i="44"/>
  <c r="N77" i="44"/>
  <c r="M77" i="44"/>
  <c r="L77" i="44"/>
  <c r="K77" i="44"/>
  <c r="J77" i="44"/>
  <c r="X76" i="44"/>
  <c r="W76" i="44"/>
  <c r="V76" i="44"/>
  <c r="Y76" i="44" s="1"/>
  <c r="U76" i="44"/>
  <c r="R76" i="44"/>
  <c r="S76" i="44" s="1"/>
  <c r="T76" i="44" s="1"/>
  <c r="Q76" i="44"/>
  <c r="P76" i="44"/>
  <c r="N76" i="44"/>
  <c r="M76" i="44"/>
  <c r="L76" i="44"/>
  <c r="K76" i="44"/>
  <c r="J76" i="44"/>
  <c r="X75" i="44"/>
  <c r="W75" i="44"/>
  <c r="V75" i="44"/>
  <c r="Y75" i="44" s="1"/>
  <c r="U75" i="44"/>
  <c r="R75" i="44"/>
  <c r="S75" i="44" s="1"/>
  <c r="T75" i="44" s="1"/>
  <c r="Q75" i="44"/>
  <c r="P75" i="44"/>
  <c r="N75" i="44"/>
  <c r="M75" i="44"/>
  <c r="L75" i="44"/>
  <c r="K75" i="44"/>
  <c r="J75" i="44"/>
  <c r="X74" i="44"/>
  <c r="W74" i="44"/>
  <c r="V74" i="44"/>
  <c r="Y74" i="44" s="1"/>
  <c r="U74" i="44"/>
  <c r="R74" i="44"/>
  <c r="S74" i="44" s="1"/>
  <c r="T74" i="44" s="1"/>
  <c r="Q74" i="44"/>
  <c r="P74" i="44"/>
  <c r="N74" i="44"/>
  <c r="M74" i="44"/>
  <c r="L74" i="44"/>
  <c r="K74" i="44"/>
  <c r="J74" i="44"/>
  <c r="X73" i="44"/>
  <c r="W73" i="44"/>
  <c r="V73" i="44"/>
  <c r="Y73" i="44" s="1"/>
  <c r="U73" i="44"/>
  <c r="R73" i="44"/>
  <c r="S73" i="44" s="1"/>
  <c r="T73" i="44" s="1"/>
  <c r="Q73" i="44"/>
  <c r="P73" i="44"/>
  <c r="N73" i="44"/>
  <c r="M73" i="44"/>
  <c r="L73" i="44"/>
  <c r="K73" i="44"/>
  <c r="J73" i="44"/>
  <c r="X72" i="44"/>
  <c r="W72" i="44"/>
  <c r="V72" i="44"/>
  <c r="Y72" i="44" s="1"/>
  <c r="U72" i="44"/>
  <c r="R72" i="44"/>
  <c r="S72" i="44" s="1"/>
  <c r="T72" i="44" s="1"/>
  <c r="Q72" i="44"/>
  <c r="P72" i="44"/>
  <c r="N72" i="44"/>
  <c r="M72" i="44"/>
  <c r="L72" i="44"/>
  <c r="K72" i="44"/>
  <c r="J72" i="44"/>
  <c r="X71" i="44"/>
  <c r="W71" i="44"/>
  <c r="V71" i="44"/>
  <c r="Y71" i="44" s="1"/>
  <c r="U71" i="44"/>
  <c r="R71" i="44"/>
  <c r="S71" i="44" s="1"/>
  <c r="T71" i="44" s="1"/>
  <c r="Q71" i="44"/>
  <c r="P71" i="44"/>
  <c r="N71" i="44"/>
  <c r="M71" i="44"/>
  <c r="L71" i="44"/>
  <c r="K71" i="44"/>
  <c r="J71" i="44"/>
  <c r="X70" i="44"/>
  <c r="W70" i="44"/>
  <c r="V70" i="44"/>
  <c r="Y70" i="44" s="1"/>
  <c r="U70" i="44"/>
  <c r="R70" i="44"/>
  <c r="S70" i="44" s="1"/>
  <c r="T70" i="44" s="1"/>
  <c r="Q70" i="44"/>
  <c r="P70" i="44"/>
  <c r="N70" i="44"/>
  <c r="M70" i="44"/>
  <c r="L70" i="44"/>
  <c r="K70" i="44"/>
  <c r="J70" i="44"/>
  <c r="X69" i="44"/>
  <c r="W69" i="44"/>
  <c r="V69" i="44"/>
  <c r="Y69" i="44" s="1"/>
  <c r="U69" i="44"/>
  <c r="R69" i="44"/>
  <c r="S69" i="44" s="1"/>
  <c r="T69" i="44" s="1"/>
  <c r="Q69" i="44"/>
  <c r="P69" i="44"/>
  <c r="N69" i="44"/>
  <c r="M69" i="44"/>
  <c r="L69" i="44"/>
  <c r="K69" i="44"/>
  <c r="J69" i="44"/>
  <c r="X68" i="44"/>
  <c r="W68" i="44"/>
  <c r="V68" i="44"/>
  <c r="Y68" i="44" s="1"/>
  <c r="U68" i="44"/>
  <c r="R68" i="44"/>
  <c r="S68" i="44" s="1"/>
  <c r="T68" i="44" s="1"/>
  <c r="Q68" i="44"/>
  <c r="P68" i="44"/>
  <c r="N68" i="44"/>
  <c r="M68" i="44"/>
  <c r="L68" i="44"/>
  <c r="K68" i="44"/>
  <c r="J68" i="44"/>
  <c r="X67" i="44"/>
  <c r="W67" i="44"/>
  <c r="V67" i="44"/>
  <c r="Y67" i="44" s="1"/>
  <c r="U67" i="44"/>
  <c r="R67" i="44"/>
  <c r="S67" i="44" s="1"/>
  <c r="T67" i="44" s="1"/>
  <c r="Q67" i="44"/>
  <c r="P67" i="44"/>
  <c r="N67" i="44"/>
  <c r="M67" i="44"/>
  <c r="L67" i="44"/>
  <c r="K67" i="44"/>
  <c r="J67" i="44"/>
  <c r="X66" i="44"/>
  <c r="W66" i="44"/>
  <c r="V66" i="44"/>
  <c r="Y66" i="44" s="1"/>
  <c r="U66" i="44"/>
  <c r="R66" i="44"/>
  <c r="S66" i="44" s="1"/>
  <c r="T66" i="44" s="1"/>
  <c r="Q66" i="44"/>
  <c r="P66" i="44"/>
  <c r="N66" i="44"/>
  <c r="M66" i="44"/>
  <c r="L66" i="44"/>
  <c r="K66" i="44"/>
  <c r="J66" i="44"/>
  <c r="X65" i="44"/>
  <c r="W65" i="44"/>
  <c r="V65" i="44"/>
  <c r="Y65" i="44" s="1"/>
  <c r="U65" i="44"/>
  <c r="R65" i="44"/>
  <c r="S65" i="44" s="1"/>
  <c r="T65" i="44" s="1"/>
  <c r="Q65" i="44"/>
  <c r="P65" i="44"/>
  <c r="N65" i="44"/>
  <c r="M65" i="44"/>
  <c r="L65" i="44"/>
  <c r="K65" i="44"/>
  <c r="J65" i="44"/>
  <c r="X64" i="44"/>
  <c r="W64" i="44"/>
  <c r="V64" i="44"/>
  <c r="Y64" i="44" s="1"/>
  <c r="U64" i="44"/>
  <c r="R64" i="44"/>
  <c r="S64" i="44" s="1"/>
  <c r="T64" i="44" s="1"/>
  <c r="Q64" i="44"/>
  <c r="P64" i="44"/>
  <c r="N64" i="44"/>
  <c r="M64" i="44"/>
  <c r="L64" i="44"/>
  <c r="K64" i="44"/>
  <c r="J64" i="44"/>
  <c r="X63" i="44"/>
  <c r="W63" i="44"/>
  <c r="V63" i="44"/>
  <c r="Y63" i="44" s="1"/>
  <c r="U63" i="44"/>
  <c r="R63" i="44"/>
  <c r="S63" i="44" s="1"/>
  <c r="T63" i="44" s="1"/>
  <c r="Q63" i="44"/>
  <c r="P63" i="44"/>
  <c r="N63" i="44"/>
  <c r="M63" i="44"/>
  <c r="L63" i="44"/>
  <c r="K63" i="44"/>
  <c r="J63" i="44"/>
  <c r="X62" i="44"/>
  <c r="W62" i="44"/>
  <c r="V62" i="44"/>
  <c r="Y62" i="44" s="1"/>
  <c r="U62" i="44"/>
  <c r="R62" i="44"/>
  <c r="S62" i="44" s="1"/>
  <c r="T62" i="44" s="1"/>
  <c r="Q62" i="44"/>
  <c r="P62" i="44"/>
  <c r="N62" i="44"/>
  <c r="M62" i="44"/>
  <c r="L62" i="44"/>
  <c r="K62" i="44"/>
  <c r="J62" i="44"/>
  <c r="X61" i="44"/>
  <c r="W61" i="44"/>
  <c r="V61" i="44"/>
  <c r="Y61" i="44" s="1"/>
  <c r="U61" i="44"/>
  <c r="R61" i="44"/>
  <c r="S61" i="44" s="1"/>
  <c r="T61" i="44" s="1"/>
  <c r="Q61" i="44"/>
  <c r="P61" i="44"/>
  <c r="N61" i="44"/>
  <c r="M61" i="44"/>
  <c r="L61" i="44"/>
  <c r="K61" i="44"/>
  <c r="J61" i="44"/>
  <c r="X60" i="44"/>
  <c r="W60" i="44"/>
  <c r="V60" i="44"/>
  <c r="Y60" i="44" s="1"/>
  <c r="U60" i="44"/>
  <c r="R60" i="44"/>
  <c r="S60" i="44" s="1"/>
  <c r="T60" i="44" s="1"/>
  <c r="Q60" i="44"/>
  <c r="P60" i="44"/>
  <c r="N60" i="44"/>
  <c r="M60" i="44"/>
  <c r="L60" i="44"/>
  <c r="K60" i="44"/>
  <c r="J60" i="44"/>
  <c r="X59" i="44"/>
  <c r="W59" i="44"/>
  <c r="V59" i="44"/>
  <c r="Y59" i="44" s="1"/>
  <c r="U59" i="44"/>
  <c r="R59" i="44"/>
  <c r="S59" i="44" s="1"/>
  <c r="T59" i="44" s="1"/>
  <c r="Q59" i="44"/>
  <c r="P59" i="44"/>
  <c r="N59" i="44"/>
  <c r="M59" i="44"/>
  <c r="L59" i="44"/>
  <c r="K59" i="44"/>
  <c r="J59" i="44"/>
  <c r="X58" i="44"/>
  <c r="W58" i="44"/>
  <c r="V58" i="44"/>
  <c r="Y58" i="44" s="1"/>
  <c r="U58" i="44"/>
  <c r="R58" i="44"/>
  <c r="Q58" i="44"/>
  <c r="P58" i="44"/>
  <c r="N58" i="44"/>
  <c r="M58" i="44"/>
  <c r="L58" i="44"/>
  <c r="K58" i="44"/>
  <c r="J58" i="44"/>
  <c r="X57" i="44"/>
  <c r="W57" i="44"/>
  <c r="V57" i="44"/>
  <c r="Y57" i="44" s="1"/>
  <c r="U57" i="44"/>
  <c r="R57" i="44"/>
  <c r="Q57" i="44"/>
  <c r="P57" i="44"/>
  <c r="N57" i="44"/>
  <c r="M57" i="44"/>
  <c r="L57" i="44"/>
  <c r="K57" i="44"/>
  <c r="J57" i="44"/>
  <c r="X56" i="44"/>
  <c r="W56" i="44"/>
  <c r="V56" i="44"/>
  <c r="Y56" i="44" s="1"/>
  <c r="U56" i="44"/>
  <c r="R56" i="44"/>
  <c r="Q56" i="44"/>
  <c r="P56" i="44"/>
  <c r="N56" i="44"/>
  <c r="M56" i="44"/>
  <c r="L56" i="44"/>
  <c r="K56" i="44"/>
  <c r="J56" i="44"/>
  <c r="X55" i="44"/>
  <c r="W55" i="44"/>
  <c r="V55" i="44"/>
  <c r="Y55" i="44" s="1"/>
  <c r="U55" i="44"/>
  <c r="R55" i="44"/>
  <c r="Q55" i="44"/>
  <c r="P55" i="44"/>
  <c r="N55" i="44"/>
  <c r="M55" i="44"/>
  <c r="L55" i="44"/>
  <c r="K55" i="44"/>
  <c r="J55" i="44"/>
  <c r="X54" i="44"/>
  <c r="W54" i="44"/>
  <c r="V54" i="44"/>
  <c r="Y54" i="44" s="1"/>
  <c r="U54" i="44"/>
  <c r="R54" i="44"/>
  <c r="Q54" i="44"/>
  <c r="P54" i="44"/>
  <c r="N54" i="44"/>
  <c r="M54" i="44"/>
  <c r="L54" i="44"/>
  <c r="K54" i="44"/>
  <c r="J54" i="44"/>
  <c r="X53" i="44"/>
  <c r="W53" i="44"/>
  <c r="V53" i="44"/>
  <c r="Y53" i="44" s="1"/>
  <c r="U53" i="44"/>
  <c r="R53" i="44"/>
  <c r="Q53" i="44"/>
  <c r="P53" i="44"/>
  <c r="N53" i="44"/>
  <c r="M53" i="44"/>
  <c r="L53" i="44"/>
  <c r="K53" i="44"/>
  <c r="J53" i="44"/>
  <c r="X52" i="44"/>
  <c r="W52" i="44"/>
  <c r="V52" i="44"/>
  <c r="Y52" i="44" s="1"/>
  <c r="U52" i="44"/>
  <c r="R52" i="44"/>
  <c r="Q52" i="44"/>
  <c r="P52" i="44"/>
  <c r="N52" i="44"/>
  <c r="M52" i="44"/>
  <c r="L52" i="44"/>
  <c r="K52" i="44"/>
  <c r="J52" i="44"/>
  <c r="X51" i="44"/>
  <c r="W51" i="44"/>
  <c r="V51" i="44"/>
  <c r="Y51" i="44" s="1"/>
  <c r="U51" i="44"/>
  <c r="R51" i="44"/>
  <c r="Q51" i="44"/>
  <c r="P51" i="44"/>
  <c r="N51" i="44"/>
  <c r="M51" i="44"/>
  <c r="L51" i="44"/>
  <c r="K51" i="44"/>
  <c r="J51" i="44"/>
  <c r="X50" i="44"/>
  <c r="W50" i="44"/>
  <c r="V50" i="44"/>
  <c r="Y50" i="44" s="1"/>
  <c r="U50" i="44"/>
  <c r="R50" i="44"/>
  <c r="Q50" i="44"/>
  <c r="P50" i="44"/>
  <c r="N50" i="44"/>
  <c r="M50" i="44"/>
  <c r="L50" i="44"/>
  <c r="K50" i="44"/>
  <c r="J50" i="44"/>
  <c r="X49" i="44"/>
  <c r="W49" i="44"/>
  <c r="V49" i="44"/>
  <c r="Y49" i="44" s="1"/>
  <c r="U49" i="44"/>
  <c r="R49" i="44"/>
  <c r="Q49" i="44"/>
  <c r="P49" i="44"/>
  <c r="N49" i="44"/>
  <c r="M49" i="44"/>
  <c r="L49" i="44"/>
  <c r="K49" i="44"/>
  <c r="J49" i="44"/>
  <c r="X48" i="44"/>
  <c r="W48" i="44"/>
  <c r="V48" i="44"/>
  <c r="Y48" i="44" s="1"/>
  <c r="U48" i="44"/>
  <c r="R48" i="44"/>
  <c r="Q48" i="44"/>
  <c r="P48" i="44"/>
  <c r="N48" i="44"/>
  <c r="M48" i="44"/>
  <c r="L48" i="44"/>
  <c r="K48" i="44"/>
  <c r="J48" i="44"/>
  <c r="X47" i="44"/>
  <c r="W47" i="44"/>
  <c r="V47" i="44"/>
  <c r="Y47" i="44" s="1"/>
  <c r="U47" i="44"/>
  <c r="R47" i="44"/>
  <c r="Q47" i="44"/>
  <c r="P47" i="44"/>
  <c r="N47" i="44"/>
  <c r="M47" i="44"/>
  <c r="L47" i="44"/>
  <c r="K47" i="44"/>
  <c r="J47" i="44"/>
  <c r="X46" i="44"/>
  <c r="W46" i="44"/>
  <c r="V46" i="44"/>
  <c r="Y46" i="44" s="1"/>
  <c r="U46" i="44"/>
  <c r="R46" i="44"/>
  <c r="Q46" i="44"/>
  <c r="P46" i="44"/>
  <c r="N46" i="44"/>
  <c r="M46" i="44"/>
  <c r="L46" i="44"/>
  <c r="K46" i="44"/>
  <c r="J46" i="44"/>
  <c r="X45" i="44"/>
  <c r="W45" i="44"/>
  <c r="V45" i="44"/>
  <c r="Y45" i="44" s="1"/>
  <c r="U45" i="44"/>
  <c r="R45" i="44"/>
  <c r="Q45" i="44"/>
  <c r="P45" i="44"/>
  <c r="N45" i="44"/>
  <c r="M45" i="44"/>
  <c r="L45" i="44"/>
  <c r="K45" i="44"/>
  <c r="J45" i="44"/>
  <c r="X44" i="44"/>
  <c r="W44" i="44"/>
  <c r="V44" i="44"/>
  <c r="Y44" i="44" s="1"/>
  <c r="U44" i="44"/>
  <c r="R44" i="44"/>
  <c r="Q44" i="44"/>
  <c r="P44" i="44"/>
  <c r="N44" i="44"/>
  <c r="M44" i="44"/>
  <c r="L44" i="44"/>
  <c r="K44" i="44"/>
  <c r="J44" i="44"/>
  <c r="X43" i="44"/>
  <c r="W43" i="44"/>
  <c r="V43" i="44"/>
  <c r="Y43" i="44" s="1"/>
  <c r="U43" i="44"/>
  <c r="R43" i="44"/>
  <c r="Q43" i="44"/>
  <c r="P43" i="44"/>
  <c r="N43" i="44"/>
  <c r="M43" i="44"/>
  <c r="L43" i="44"/>
  <c r="K43" i="44"/>
  <c r="J43" i="44"/>
  <c r="X42" i="44"/>
  <c r="W42" i="44"/>
  <c r="V42" i="44"/>
  <c r="Y42" i="44" s="1"/>
  <c r="U42" i="44"/>
  <c r="R42" i="44"/>
  <c r="Q42" i="44"/>
  <c r="P42" i="44"/>
  <c r="N42" i="44"/>
  <c r="M42" i="44"/>
  <c r="L42" i="44"/>
  <c r="K42" i="44"/>
  <c r="J42" i="44"/>
  <c r="X41" i="44"/>
  <c r="W41" i="44"/>
  <c r="V41" i="44"/>
  <c r="Y41" i="44" s="1"/>
  <c r="U41" i="44"/>
  <c r="R41" i="44"/>
  <c r="Q41" i="44"/>
  <c r="P41" i="44"/>
  <c r="N41" i="44"/>
  <c r="M41" i="44"/>
  <c r="L41" i="44"/>
  <c r="K41" i="44"/>
  <c r="J41" i="44"/>
  <c r="X40" i="44"/>
  <c r="W40" i="44"/>
  <c r="V40" i="44"/>
  <c r="Y40" i="44" s="1"/>
  <c r="U40" i="44"/>
  <c r="R40" i="44"/>
  <c r="Q40" i="44"/>
  <c r="P40" i="44"/>
  <c r="N40" i="44"/>
  <c r="M40" i="44"/>
  <c r="L40" i="44"/>
  <c r="K40" i="44"/>
  <c r="J40" i="44"/>
  <c r="X39" i="44"/>
  <c r="W39" i="44"/>
  <c r="V39" i="44"/>
  <c r="Y39" i="44" s="1"/>
  <c r="U39" i="44"/>
  <c r="R39" i="44"/>
  <c r="Q39" i="44"/>
  <c r="P39" i="44"/>
  <c r="N39" i="44"/>
  <c r="M39" i="44"/>
  <c r="L39" i="44"/>
  <c r="K39" i="44"/>
  <c r="J39" i="44"/>
  <c r="X38" i="44"/>
  <c r="W38" i="44"/>
  <c r="V38" i="44"/>
  <c r="Y38" i="44" s="1"/>
  <c r="U38" i="44"/>
  <c r="R38" i="44"/>
  <c r="Q38" i="44"/>
  <c r="P38" i="44"/>
  <c r="N38" i="44"/>
  <c r="M38" i="44"/>
  <c r="L38" i="44"/>
  <c r="K38" i="44"/>
  <c r="J38" i="44"/>
  <c r="X37" i="44"/>
  <c r="W37" i="44"/>
  <c r="V37" i="44"/>
  <c r="Y37" i="44" s="1"/>
  <c r="U37" i="44"/>
  <c r="R37" i="44"/>
  <c r="Q37" i="44"/>
  <c r="P37" i="44"/>
  <c r="N37" i="44"/>
  <c r="M37" i="44"/>
  <c r="L37" i="44"/>
  <c r="K37" i="44"/>
  <c r="J37" i="44"/>
  <c r="X36" i="44"/>
  <c r="W36" i="44"/>
  <c r="V36" i="44"/>
  <c r="Y36" i="44" s="1"/>
  <c r="U36" i="44"/>
  <c r="R36" i="44"/>
  <c r="Q36" i="44"/>
  <c r="P36" i="44"/>
  <c r="N36" i="44"/>
  <c r="M36" i="44"/>
  <c r="L36" i="44"/>
  <c r="K36" i="44"/>
  <c r="J36" i="44"/>
  <c r="X35" i="44"/>
  <c r="W35" i="44"/>
  <c r="V35" i="44"/>
  <c r="Y35" i="44" s="1"/>
  <c r="U35" i="44"/>
  <c r="R35" i="44"/>
  <c r="Q35" i="44"/>
  <c r="P35" i="44"/>
  <c r="N35" i="44"/>
  <c r="M35" i="44"/>
  <c r="L35" i="44"/>
  <c r="K35" i="44"/>
  <c r="J35" i="44"/>
  <c r="X34" i="44"/>
  <c r="W34" i="44"/>
  <c r="V34" i="44"/>
  <c r="Y34" i="44" s="1"/>
  <c r="U34" i="44"/>
  <c r="R34" i="44"/>
  <c r="Q34" i="44"/>
  <c r="P34" i="44"/>
  <c r="N34" i="44"/>
  <c r="M34" i="44"/>
  <c r="L34" i="44"/>
  <c r="K34" i="44"/>
  <c r="J34" i="44"/>
  <c r="X33" i="44"/>
  <c r="W33" i="44"/>
  <c r="V33" i="44"/>
  <c r="Y33" i="44" s="1"/>
  <c r="U33" i="44"/>
  <c r="R33" i="44"/>
  <c r="Q33" i="44"/>
  <c r="P33" i="44"/>
  <c r="N33" i="44"/>
  <c r="M33" i="44"/>
  <c r="L33" i="44"/>
  <c r="K33" i="44"/>
  <c r="J33" i="44"/>
  <c r="X32" i="44"/>
  <c r="W32" i="44"/>
  <c r="V32" i="44"/>
  <c r="Y32" i="44" s="1"/>
  <c r="U32" i="44"/>
  <c r="R32" i="44"/>
  <c r="Q32" i="44"/>
  <c r="P32" i="44"/>
  <c r="N32" i="44"/>
  <c r="M32" i="44"/>
  <c r="L32" i="44"/>
  <c r="K32" i="44"/>
  <c r="J32" i="44"/>
  <c r="X31" i="44"/>
  <c r="W31" i="44"/>
  <c r="V31" i="44"/>
  <c r="Y31" i="44" s="1"/>
  <c r="U31" i="44"/>
  <c r="R31" i="44"/>
  <c r="Q31" i="44"/>
  <c r="P31" i="44"/>
  <c r="N31" i="44"/>
  <c r="M31" i="44"/>
  <c r="L31" i="44"/>
  <c r="K31" i="44"/>
  <c r="J31" i="44"/>
  <c r="X30" i="44"/>
  <c r="W30" i="44"/>
  <c r="V30" i="44"/>
  <c r="Y30" i="44" s="1"/>
  <c r="U30" i="44"/>
  <c r="R30" i="44"/>
  <c r="Q30" i="44"/>
  <c r="P30" i="44"/>
  <c r="N30" i="44"/>
  <c r="M30" i="44"/>
  <c r="L30" i="44"/>
  <c r="K30" i="44"/>
  <c r="J30" i="44"/>
  <c r="X29" i="44"/>
  <c r="W29" i="44"/>
  <c r="V29" i="44"/>
  <c r="Y29" i="44" s="1"/>
  <c r="U29" i="44"/>
  <c r="R29" i="44"/>
  <c r="Q29" i="44"/>
  <c r="P29" i="44"/>
  <c r="N29" i="44"/>
  <c r="M29" i="44"/>
  <c r="L29" i="44"/>
  <c r="K29" i="44"/>
  <c r="J29" i="44"/>
  <c r="X28" i="44"/>
  <c r="W28" i="44"/>
  <c r="V28" i="44"/>
  <c r="Y28" i="44" s="1"/>
  <c r="U28" i="44"/>
  <c r="R28" i="44"/>
  <c r="Q28" i="44"/>
  <c r="P28" i="44"/>
  <c r="N28" i="44"/>
  <c r="M28" i="44"/>
  <c r="L28" i="44"/>
  <c r="K28" i="44"/>
  <c r="J28" i="44"/>
  <c r="X27" i="44"/>
  <c r="W27" i="44"/>
  <c r="V27" i="44"/>
  <c r="Y27" i="44" s="1"/>
  <c r="U27" i="44"/>
  <c r="R27" i="44"/>
  <c r="Q27" i="44"/>
  <c r="P27" i="44"/>
  <c r="N27" i="44"/>
  <c r="M27" i="44"/>
  <c r="L27" i="44"/>
  <c r="K27" i="44"/>
  <c r="J27" i="44"/>
  <c r="X26" i="44"/>
  <c r="W26" i="44"/>
  <c r="V26" i="44"/>
  <c r="Y26" i="44" s="1"/>
  <c r="U26" i="44"/>
  <c r="R26" i="44"/>
  <c r="Q26" i="44"/>
  <c r="P26" i="44"/>
  <c r="N26" i="44"/>
  <c r="M26" i="44"/>
  <c r="L26" i="44"/>
  <c r="K26" i="44"/>
  <c r="J26" i="44"/>
  <c r="X25" i="44"/>
  <c r="W25" i="44"/>
  <c r="V25" i="44"/>
  <c r="Y25" i="44" s="1"/>
  <c r="U25" i="44"/>
  <c r="R25" i="44"/>
  <c r="Q25" i="44"/>
  <c r="P25" i="44"/>
  <c r="N25" i="44"/>
  <c r="M25" i="44"/>
  <c r="L25" i="44"/>
  <c r="K25" i="44"/>
  <c r="J25" i="44"/>
  <c r="X24" i="44"/>
  <c r="W24" i="44"/>
  <c r="V24" i="44"/>
  <c r="Y24" i="44" s="1"/>
  <c r="U24" i="44"/>
  <c r="R24" i="44"/>
  <c r="Q24" i="44"/>
  <c r="P24" i="44"/>
  <c r="N24" i="44"/>
  <c r="M24" i="44"/>
  <c r="L24" i="44"/>
  <c r="K24" i="44"/>
  <c r="J24" i="44"/>
  <c r="X23" i="44"/>
  <c r="W23" i="44"/>
  <c r="V23" i="44"/>
  <c r="Y23" i="44" s="1"/>
  <c r="U23" i="44"/>
  <c r="R23" i="44"/>
  <c r="Q23" i="44"/>
  <c r="P23" i="44"/>
  <c r="N23" i="44"/>
  <c r="M23" i="44"/>
  <c r="L23" i="44"/>
  <c r="K23" i="44"/>
  <c r="J23" i="44"/>
  <c r="X22" i="44"/>
  <c r="W22" i="44"/>
  <c r="V22" i="44"/>
  <c r="Y22" i="44" s="1"/>
  <c r="U22" i="44"/>
  <c r="R22" i="44"/>
  <c r="Q22" i="44"/>
  <c r="P22" i="44"/>
  <c r="N22" i="44"/>
  <c r="M22" i="44"/>
  <c r="L22" i="44"/>
  <c r="K22" i="44"/>
  <c r="J22" i="44"/>
  <c r="X21" i="44"/>
  <c r="W21" i="44"/>
  <c r="V21" i="44"/>
  <c r="Y21" i="44" s="1"/>
  <c r="U21" i="44"/>
  <c r="R21" i="44"/>
  <c r="Q21" i="44"/>
  <c r="P21" i="44"/>
  <c r="N21" i="44"/>
  <c r="M21" i="44"/>
  <c r="L21" i="44"/>
  <c r="K21" i="44"/>
  <c r="J21" i="44"/>
  <c r="X20" i="44"/>
  <c r="W20" i="44"/>
  <c r="V20" i="44"/>
  <c r="Y20" i="44" s="1"/>
  <c r="U20" i="44"/>
  <c r="R20" i="44"/>
  <c r="Q20" i="44"/>
  <c r="P20" i="44"/>
  <c r="N20" i="44"/>
  <c r="M20" i="44"/>
  <c r="L20" i="44"/>
  <c r="K20" i="44"/>
  <c r="J20" i="44"/>
  <c r="X19" i="44"/>
  <c r="W19" i="44"/>
  <c r="V19" i="44"/>
  <c r="Y19" i="44" s="1"/>
  <c r="U19" i="44"/>
  <c r="R19" i="44"/>
  <c r="Q19" i="44"/>
  <c r="P19" i="44"/>
  <c r="N19" i="44"/>
  <c r="M19" i="44"/>
  <c r="L19" i="44"/>
  <c r="K19" i="44"/>
  <c r="J19" i="44"/>
  <c r="X18" i="44"/>
  <c r="W18" i="44"/>
  <c r="V18" i="44"/>
  <c r="Y18" i="44" s="1"/>
  <c r="U18" i="44"/>
  <c r="R18" i="44"/>
  <c r="Q18" i="44"/>
  <c r="P18" i="44"/>
  <c r="N18" i="44"/>
  <c r="M18" i="44"/>
  <c r="L18" i="44"/>
  <c r="K18" i="44"/>
  <c r="J18" i="44"/>
  <c r="X17" i="44"/>
  <c r="W17" i="44"/>
  <c r="V17" i="44"/>
  <c r="Y17" i="44" s="1"/>
  <c r="U17" i="44"/>
  <c r="R17" i="44"/>
  <c r="Q17" i="44"/>
  <c r="P17" i="44"/>
  <c r="N17" i="44"/>
  <c r="M17" i="44"/>
  <c r="L17" i="44"/>
  <c r="K17" i="44"/>
  <c r="J17" i="44"/>
  <c r="X16" i="44"/>
  <c r="W16" i="44"/>
  <c r="V16" i="44"/>
  <c r="Y16" i="44" s="1"/>
  <c r="U16" i="44"/>
  <c r="R16" i="44"/>
  <c r="Q16" i="44"/>
  <c r="P16" i="44"/>
  <c r="N16" i="44"/>
  <c r="M16" i="44"/>
  <c r="L16" i="44"/>
  <c r="K16" i="44"/>
  <c r="J16" i="44"/>
  <c r="X15" i="44"/>
  <c r="W15" i="44"/>
  <c r="V15" i="44"/>
  <c r="Y15" i="44" s="1"/>
  <c r="U15" i="44"/>
  <c r="R15" i="44"/>
  <c r="Q15" i="44"/>
  <c r="P15" i="44"/>
  <c r="N15" i="44"/>
  <c r="M15" i="44"/>
  <c r="L15" i="44"/>
  <c r="K15" i="44"/>
  <c r="J15" i="44"/>
  <c r="X14" i="44"/>
  <c r="W14" i="44"/>
  <c r="V14" i="44"/>
  <c r="Y14" i="44" s="1"/>
  <c r="U14" i="44"/>
  <c r="R14" i="44"/>
  <c r="Q14" i="44"/>
  <c r="P14" i="44"/>
  <c r="N14" i="44"/>
  <c r="M14" i="44"/>
  <c r="L14" i="44"/>
  <c r="K14" i="44"/>
  <c r="J14" i="44"/>
  <c r="X13" i="44"/>
  <c r="W13" i="44"/>
  <c r="V13" i="44"/>
  <c r="Y13" i="44" s="1"/>
  <c r="U13" i="44"/>
  <c r="R13" i="44"/>
  <c r="Q13" i="44"/>
  <c r="P13" i="44"/>
  <c r="N13" i="44"/>
  <c r="M13" i="44"/>
  <c r="L13" i="44"/>
  <c r="K13" i="44"/>
  <c r="J13" i="44"/>
  <c r="X12" i="44"/>
  <c r="W12" i="44"/>
  <c r="V12" i="44"/>
  <c r="Y12" i="44" s="1"/>
  <c r="U12" i="44"/>
  <c r="R12" i="44"/>
  <c r="Q12" i="44"/>
  <c r="P12" i="44"/>
  <c r="N12" i="44"/>
  <c r="M12" i="44"/>
  <c r="L12" i="44"/>
  <c r="K12" i="44"/>
  <c r="J12" i="44"/>
  <c r="X11" i="44"/>
  <c r="W11" i="44"/>
  <c r="V11" i="44"/>
  <c r="Y11" i="44" s="1"/>
  <c r="U11" i="44"/>
  <c r="R11" i="44"/>
  <c r="Q11" i="44"/>
  <c r="P11" i="44"/>
  <c r="N11" i="44"/>
  <c r="M11" i="44"/>
  <c r="L11" i="44"/>
  <c r="K11" i="44"/>
  <c r="J11" i="44"/>
  <c r="X10" i="44"/>
  <c r="W10" i="44"/>
  <c r="V10" i="44"/>
  <c r="Y10" i="44" s="1"/>
  <c r="U10" i="44"/>
  <c r="R10" i="44"/>
  <c r="Q10" i="44"/>
  <c r="P10" i="44"/>
  <c r="N10" i="44"/>
  <c r="M10" i="44"/>
  <c r="L10" i="44"/>
  <c r="K10" i="44"/>
  <c r="J10" i="44"/>
  <c r="X9" i="44"/>
  <c r="W9" i="44"/>
  <c r="V9" i="44"/>
  <c r="Y9" i="44" s="1"/>
  <c r="U9" i="44"/>
  <c r="R9" i="44"/>
  <c r="Q9" i="44"/>
  <c r="P9" i="44"/>
  <c r="N9" i="44"/>
  <c r="M9" i="44"/>
  <c r="L9" i="44"/>
  <c r="K9" i="44"/>
  <c r="J9" i="44"/>
  <c r="X8" i="44"/>
  <c r="W8" i="44"/>
  <c r="V8" i="44"/>
  <c r="Y8" i="44" s="1"/>
  <c r="U8" i="44"/>
  <c r="R8" i="44"/>
  <c r="Q8" i="44"/>
  <c r="P8" i="44"/>
  <c r="N8" i="44"/>
  <c r="M8" i="44"/>
  <c r="L8" i="44"/>
  <c r="K8" i="44"/>
  <c r="J8" i="44"/>
  <c r="X7" i="44"/>
  <c r="W7" i="44"/>
  <c r="V7" i="44"/>
  <c r="Y7" i="44" s="1"/>
  <c r="U7" i="44"/>
  <c r="R7" i="44"/>
  <c r="Q7" i="44"/>
  <c r="P7" i="44"/>
  <c r="N7" i="44"/>
  <c r="M7" i="44"/>
  <c r="L7" i="44"/>
  <c r="K7" i="44"/>
  <c r="J7" i="44"/>
  <c r="X6" i="44"/>
  <c r="W6" i="44"/>
  <c r="V6" i="44"/>
  <c r="Y6" i="44" s="1"/>
  <c r="U6" i="44"/>
  <c r="R6" i="44"/>
  <c r="Q6" i="44"/>
  <c r="P6" i="44"/>
  <c r="N6" i="44"/>
  <c r="M6" i="44"/>
  <c r="L6" i="44"/>
  <c r="K6" i="44"/>
  <c r="J6" i="44"/>
  <c r="X5" i="44"/>
  <c r="W5" i="44"/>
  <c r="V5" i="44"/>
  <c r="Y5" i="44" s="1"/>
  <c r="U5" i="44"/>
  <c r="R5" i="44"/>
  <c r="Q5" i="44"/>
  <c r="P5" i="44"/>
  <c r="N5" i="44"/>
  <c r="M5" i="44"/>
  <c r="L5" i="44"/>
  <c r="K5" i="44"/>
  <c r="J5" i="44"/>
  <c r="X4" i="44"/>
  <c r="W4" i="44"/>
  <c r="V4" i="44"/>
  <c r="Y4" i="44" s="1"/>
  <c r="U4" i="44"/>
  <c r="R4" i="44"/>
  <c r="Q4" i="44"/>
  <c r="P4" i="44"/>
  <c r="N4" i="44"/>
  <c r="M4" i="44"/>
  <c r="L4" i="44"/>
  <c r="K4" i="44"/>
  <c r="J4" i="44"/>
  <c r="X3" i="44"/>
  <c r="W3" i="44"/>
  <c r="V3" i="44"/>
  <c r="Y3" i="44" s="1"/>
  <c r="U3" i="44"/>
  <c r="R3" i="44"/>
  <c r="Q3" i="44"/>
  <c r="P3" i="44"/>
  <c r="N3" i="44"/>
  <c r="M3" i="44"/>
  <c r="L3" i="44"/>
  <c r="K3" i="44"/>
  <c r="J3" i="44"/>
  <c r="X2" i="44"/>
  <c r="W2" i="44"/>
  <c r="V2" i="44"/>
  <c r="Y2" i="44" s="1"/>
  <c r="U2" i="44"/>
  <c r="R2" i="44"/>
  <c r="Q2" i="44"/>
  <c r="P2" i="44"/>
  <c r="N2" i="44"/>
  <c r="M2" i="44"/>
  <c r="L2" i="44"/>
  <c r="K2" i="44"/>
  <c r="J2" i="44"/>
  <c r="N2" i="6"/>
  <c r="N3" i="6"/>
  <c r="N4" i="6"/>
  <c r="N5" i="6"/>
  <c r="N6" i="6"/>
  <c r="N7" i="6"/>
  <c r="M2" i="6"/>
  <c r="M3" i="6"/>
  <c r="M4" i="6"/>
  <c r="M5" i="6"/>
  <c r="M6" i="6"/>
  <c r="M7" i="6"/>
  <c r="L3" i="6"/>
  <c r="L4" i="6"/>
  <c r="L5" i="6"/>
  <c r="L6" i="6"/>
  <c r="L7" i="6"/>
  <c r="L2" i="6"/>
  <c r="K2" i="6"/>
  <c r="K3" i="6"/>
  <c r="K4" i="6"/>
  <c r="K5" i="6"/>
  <c r="K6" i="6"/>
  <c r="K7" i="6"/>
  <c r="J3" i="6"/>
  <c r="F99" i="19"/>
  <c r="G99" i="19"/>
  <c r="H99" i="19" s="1"/>
  <c r="K99" i="19"/>
  <c r="F98" i="19"/>
  <c r="G98" i="19"/>
  <c r="H98" i="19" s="1"/>
  <c r="I98" i="19" s="1"/>
  <c r="K98" i="19"/>
  <c r="F97" i="19"/>
  <c r="G97" i="19"/>
  <c r="H97" i="19" s="1"/>
  <c r="K97" i="19"/>
  <c r="F96" i="19"/>
  <c r="G96" i="19"/>
  <c r="H96" i="19" s="1"/>
  <c r="K96" i="19"/>
  <c r="F95" i="19"/>
  <c r="G95" i="19"/>
  <c r="H95" i="19" s="1"/>
  <c r="K95" i="19"/>
  <c r="F94" i="19"/>
  <c r="G94" i="19"/>
  <c r="H94" i="19" s="1"/>
  <c r="K94" i="19"/>
  <c r="F93" i="19"/>
  <c r="G93" i="19"/>
  <c r="H93" i="19" s="1"/>
  <c r="K93" i="19"/>
  <c r="F92" i="19"/>
  <c r="G92" i="19"/>
  <c r="H92" i="19" s="1"/>
  <c r="K92" i="19"/>
  <c r="F91" i="19"/>
  <c r="G91" i="19"/>
  <c r="H91" i="19" s="1"/>
  <c r="I91" i="19" s="1"/>
  <c r="K91" i="19"/>
  <c r="F90" i="19"/>
  <c r="G90" i="19"/>
  <c r="H90" i="19" s="1"/>
  <c r="K90" i="19"/>
  <c r="F89" i="19"/>
  <c r="G89" i="19"/>
  <c r="H89" i="19" s="1"/>
  <c r="I89" i="19" s="1"/>
  <c r="K89" i="19"/>
  <c r="F88" i="19"/>
  <c r="G88" i="19"/>
  <c r="H88" i="19" s="1"/>
  <c r="K88" i="19"/>
  <c r="F87" i="19"/>
  <c r="G87" i="19"/>
  <c r="H87" i="19" s="1"/>
  <c r="K87" i="19"/>
  <c r="F86" i="19"/>
  <c r="G86" i="19"/>
  <c r="H86" i="19" s="1"/>
  <c r="K86" i="19"/>
  <c r="F85" i="19"/>
  <c r="G85" i="19"/>
  <c r="H85" i="19" s="1"/>
  <c r="K85" i="19"/>
  <c r="F84" i="19"/>
  <c r="G84" i="19"/>
  <c r="H84" i="19" s="1"/>
  <c r="K84" i="19"/>
  <c r="F83" i="19"/>
  <c r="G83" i="19"/>
  <c r="H83" i="19" s="1"/>
  <c r="K83" i="19"/>
  <c r="F82" i="19"/>
  <c r="G82" i="19"/>
  <c r="H82" i="19" s="1"/>
  <c r="I82" i="19" s="1"/>
  <c r="K82" i="19"/>
  <c r="F81" i="19"/>
  <c r="G81" i="19"/>
  <c r="H81" i="19" s="1"/>
  <c r="K81" i="19"/>
  <c r="F80" i="19"/>
  <c r="G80" i="19"/>
  <c r="H80" i="19" s="1"/>
  <c r="K80" i="19"/>
  <c r="F79" i="19"/>
  <c r="G79" i="19"/>
  <c r="H79" i="19" s="1"/>
  <c r="I79" i="19" s="1"/>
  <c r="K79" i="19"/>
  <c r="F78" i="19"/>
  <c r="G78" i="19"/>
  <c r="H78" i="19" s="1"/>
  <c r="K78" i="19"/>
  <c r="F77" i="19"/>
  <c r="G77" i="19"/>
  <c r="H77" i="19" s="1"/>
  <c r="I77" i="19" s="1"/>
  <c r="K77" i="19"/>
  <c r="F76" i="19"/>
  <c r="G76" i="19"/>
  <c r="H76" i="19" s="1"/>
  <c r="K76" i="19"/>
  <c r="F75" i="19"/>
  <c r="G75" i="19"/>
  <c r="H75" i="19" s="1"/>
  <c r="I75" i="19" s="1"/>
  <c r="K75" i="19"/>
  <c r="F74" i="19"/>
  <c r="G74" i="19"/>
  <c r="H74" i="19" s="1"/>
  <c r="K74" i="19"/>
  <c r="F73" i="19"/>
  <c r="G73" i="19"/>
  <c r="H73" i="19" s="1"/>
  <c r="K73" i="19"/>
  <c r="F72" i="19"/>
  <c r="G72" i="19"/>
  <c r="H72" i="19" s="1"/>
  <c r="K72" i="19"/>
  <c r="F71" i="19"/>
  <c r="G71" i="19"/>
  <c r="H71" i="19" s="1"/>
  <c r="K71" i="19"/>
  <c r="F70" i="19"/>
  <c r="G70" i="19"/>
  <c r="H70" i="19" s="1"/>
  <c r="K70" i="19"/>
  <c r="F69" i="19"/>
  <c r="G69" i="19"/>
  <c r="H69" i="19" s="1"/>
  <c r="K69" i="19"/>
  <c r="F68" i="19"/>
  <c r="G68" i="19"/>
  <c r="H68" i="19" s="1"/>
  <c r="K68" i="19"/>
  <c r="F67" i="19"/>
  <c r="G67" i="19"/>
  <c r="H67" i="19" s="1"/>
  <c r="K67" i="19"/>
  <c r="X3" i="6"/>
  <c r="X4" i="6"/>
  <c r="X2" i="6"/>
  <c r="X5" i="6"/>
  <c r="X6" i="6"/>
  <c r="X7" i="6"/>
  <c r="W3" i="6"/>
  <c r="W4" i="6"/>
  <c r="W2" i="6"/>
  <c r="W5" i="6"/>
  <c r="W6" i="6"/>
  <c r="W7" i="6"/>
  <c r="V3" i="6"/>
  <c r="V4" i="6"/>
  <c r="V2" i="6"/>
  <c r="V5" i="6"/>
  <c r="V6" i="6"/>
  <c r="V7" i="6"/>
  <c r="P3" i="6"/>
  <c r="Q3" i="6"/>
  <c r="J4" i="6"/>
  <c r="P4" i="6"/>
  <c r="Q4" i="6"/>
  <c r="J2" i="6"/>
  <c r="P2" i="6"/>
  <c r="Q2" i="6"/>
  <c r="J5" i="6"/>
  <c r="P5" i="6"/>
  <c r="Q5" i="6"/>
  <c r="J6" i="6"/>
  <c r="P6" i="6"/>
  <c r="Q6" i="6"/>
  <c r="J7" i="6"/>
  <c r="P7" i="6"/>
  <c r="Q7" i="6"/>
  <c r="I100" i="19" l="1"/>
  <c r="J100" i="19"/>
  <c r="S8" i="6"/>
  <c r="T8" i="6" s="1"/>
  <c r="O482" i="45"/>
  <c r="O1590" i="45"/>
  <c r="O261" i="44"/>
  <c r="O874" i="44"/>
  <c r="O876" i="44"/>
  <c r="O983" i="44"/>
  <c r="O1186" i="44"/>
  <c r="O1245" i="44"/>
  <c r="O1793" i="44"/>
  <c r="O237" i="44"/>
  <c r="O830" i="44"/>
  <c r="O1549" i="45"/>
  <c r="O94" i="44"/>
  <c r="O1240" i="44"/>
  <c r="O1254" i="44"/>
  <c r="O1731" i="44"/>
  <c r="O1789" i="44"/>
  <c r="O1847" i="44"/>
  <c r="O299" i="45"/>
  <c r="O443" i="45"/>
  <c r="O883" i="45"/>
  <c r="O1296" i="45"/>
  <c r="O140" i="44"/>
  <c r="O247" i="44"/>
  <c r="O382" i="44"/>
  <c r="O301" i="45"/>
  <c r="O379" i="45"/>
  <c r="O427" i="45"/>
  <c r="O481" i="45"/>
  <c r="O483" i="45"/>
  <c r="O561" i="45"/>
  <c r="O624" i="45"/>
  <c r="O1770" i="45"/>
  <c r="O1786" i="45"/>
  <c r="O1859" i="45"/>
  <c r="O92" i="44"/>
  <c r="O158" i="44"/>
  <c r="O306" i="45"/>
  <c r="O312" i="45"/>
  <c r="O337" i="45"/>
  <c r="O420" i="45"/>
  <c r="O514" i="45"/>
  <c r="O717" i="45"/>
  <c r="O757" i="45"/>
  <c r="O1314" i="45"/>
  <c r="O1791" i="45"/>
  <c r="O429" i="44"/>
  <c r="O1688" i="44"/>
  <c r="O395" i="45"/>
  <c r="O448" i="45"/>
  <c r="O1191" i="45"/>
  <c r="O1199" i="45"/>
  <c r="O1207" i="45"/>
  <c r="O1215" i="45"/>
  <c r="O1272" i="45"/>
  <c r="O367" i="44"/>
  <c r="O375" i="44"/>
  <c r="O858" i="44"/>
  <c r="O1530" i="44"/>
  <c r="O1588" i="44"/>
  <c r="O1590" i="44"/>
  <c r="O1601" i="44"/>
  <c r="O1856" i="44"/>
  <c r="O106" i="45"/>
  <c r="O135" i="45"/>
  <c r="O153" i="45"/>
  <c r="O184" i="45"/>
  <c r="O283" i="45"/>
  <c r="O287" i="45"/>
  <c r="O298" i="45"/>
  <c r="O393" i="45"/>
  <c r="O626" i="45"/>
  <c r="O651" i="45"/>
  <c r="O660" i="45"/>
  <c r="O662" i="45"/>
  <c r="O679" i="45"/>
  <c r="O692" i="45"/>
  <c r="O694" i="45"/>
  <c r="O698" i="45"/>
  <c r="O716" i="45"/>
  <c r="O718" i="45"/>
  <c r="O735" i="45"/>
  <c r="O751" i="45"/>
  <c r="O1685" i="45"/>
  <c r="O1713" i="45"/>
  <c r="O343" i="44"/>
  <c r="O611" i="44"/>
  <c r="O894" i="44"/>
  <c r="O898" i="44"/>
  <c r="O1260" i="44"/>
  <c r="O1277" i="44"/>
  <c r="O1663" i="44"/>
  <c r="O383" i="45"/>
  <c r="O401" i="45"/>
  <c r="O417" i="45"/>
  <c r="O618" i="45"/>
  <c r="O1774" i="45"/>
  <c r="O839" i="44"/>
  <c r="O361" i="45"/>
  <c r="O521" i="45"/>
  <c r="O142" i="44"/>
  <c r="O399" i="44"/>
  <c r="O599" i="44"/>
  <c r="O315" i="45"/>
  <c r="O488" i="45"/>
  <c r="O515" i="45"/>
  <c r="O643" i="45"/>
  <c r="O665" i="45"/>
  <c r="O1819" i="45"/>
  <c r="O1266" i="44"/>
  <c r="O1332" i="44"/>
  <c r="O1751" i="44"/>
  <c r="O179" i="44"/>
  <c r="O182" i="44"/>
  <c r="O184" i="44"/>
  <c r="O251" i="44"/>
  <c r="O342" i="44"/>
  <c r="O407" i="44"/>
  <c r="O604" i="44"/>
  <c r="O631" i="44"/>
  <c r="O847" i="44"/>
  <c r="O904" i="44"/>
  <c r="O959" i="44"/>
  <c r="O1252" i="44"/>
  <c r="O1307" i="44"/>
  <c r="O1359" i="44"/>
  <c r="O1520" i="44"/>
  <c r="O1603" i="44"/>
  <c r="O1606" i="44"/>
  <c r="O1647" i="44"/>
  <c r="O1752" i="44"/>
  <c r="O1811" i="44"/>
  <c r="O1872" i="44"/>
  <c r="O98" i="45"/>
  <c r="O119" i="45"/>
  <c r="O204" i="45"/>
  <c r="O216" i="45"/>
  <c r="O235" i="45"/>
  <c r="O259" i="45"/>
  <c r="O275" i="45"/>
  <c r="O317" i="45"/>
  <c r="O425" i="45"/>
  <c r="O431" i="45"/>
  <c r="O433" i="45"/>
  <c r="O474" i="45"/>
  <c r="O490" i="45"/>
  <c r="O586" i="45"/>
  <c r="O603" i="45"/>
  <c r="O746" i="45"/>
  <c r="O1797" i="45"/>
  <c r="O1827" i="45"/>
  <c r="O1831" i="45"/>
  <c r="O1835" i="45"/>
  <c r="O1843" i="45"/>
  <c r="O84" i="44"/>
  <c r="O108" i="44"/>
  <c r="O132" i="44"/>
  <c r="O135" i="44"/>
  <c r="O137" i="44"/>
  <c r="O156" i="44"/>
  <c r="O215" i="44"/>
  <c r="O241" i="44"/>
  <c r="O414" i="44"/>
  <c r="O576" i="44"/>
  <c r="O812" i="44"/>
  <c r="O875" i="44"/>
  <c r="O879" i="44"/>
  <c r="O886" i="44"/>
  <c r="O890" i="44"/>
  <c r="O965" i="44"/>
  <c r="O977" i="44"/>
  <c r="O1070" i="44"/>
  <c r="O1085" i="44"/>
  <c r="O1117" i="44"/>
  <c r="O1192" i="44"/>
  <c r="O1200" i="44"/>
  <c r="O1208" i="44"/>
  <c r="O1216" i="44"/>
  <c r="O1219" i="44"/>
  <c r="O1235" i="44"/>
  <c r="O1602" i="44"/>
  <c r="O1660" i="44"/>
  <c r="O1662" i="44"/>
  <c r="O1667" i="44"/>
  <c r="O1679" i="44"/>
  <c r="O1743" i="44"/>
  <c r="O1836" i="44"/>
  <c r="O87" i="45"/>
  <c r="O351" i="45"/>
  <c r="O421" i="45"/>
  <c r="O423" i="45"/>
  <c r="O432" i="45"/>
  <c r="O469" i="45"/>
  <c r="O591" i="45"/>
  <c r="O601" i="45"/>
  <c r="O609" i="45"/>
  <c r="O658" i="45"/>
  <c r="O690" i="45"/>
  <c r="O706" i="45"/>
  <c r="O714" i="45"/>
  <c r="O773" i="45"/>
  <c r="O1102" i="45"/>
  <c r="O1503" i="45"/>
  <c r="O1779" i="45"/>
  <c r="O1800" i="45"/>
  <c r="O204" i="44"/>
  <c r="O568" i="44"/>
  <c r="O804" i="44"/>
  <c r="O867" i="44"/>
  <c r="O871" i="44"/>
  <c r="O917" i="44"/>
  <c r="O919" i="44"/>
  <c r="O921" i="44"/>
  <c r="O923" i="44"/>
  <c r="O925" i="44"/>
  <c r="O927" i="44"/>
  <c r="O929" i="44"/>
  <c r="O931" i="44"/>
  <c r="O933" i="44"/>
  <c r="O935" i="44"/>
  <c r="O937" i="44"/>
  <c r="O939" i="44"/>
  <c r="O941" i="44"/>
  <c r="O943" i="44"/>
  <c r="O945" i="44"/>
  <c r="O947" i="44"/>
  <c r="O949" i="44"/>
  <c r="O1178" i="44"/>
  <c r="O1287" i="44"/>
  <c r="O1289" i="44"/>
  <c r="O1312" i="44"/>
  <c r="O1354" i="44"/>
  <c r="O1370" i="44"/>
  <c r="O1402" i="44"/>
  <c r="O1404" i="44"/>
  <c r="O1422" i="44"/>
  <c r="O1428" i="44"/>
  <c r="O1436" i="44"/>
  <c r="O1462" i="44"/>
  <c r="O1492" i="44"/>
  <c r="O1502" i="44"/>
  <c r="O1511" i="44"/>
  <c r="O1616" i="44"/>
  <c r="O1753" i="44"/>
  <c r="O1824" i="44"/>
  <c r="O125" i="45"/>
  <c r="O325" i="45"/>
  <c r="O403" i="45"/>
  <c r="O452" i="45"/>
  <c r="O633" i="45"/>
  <c r="O649" i="45"/>
  <c r="O650" i="45"/>
  <c r="O652" i="45"/>
  <c r="O656" i="45"/>
  <c r="O673" i="45"/>
  <c r="O795" i="45"/>
  <c r="O800" i="45"/>
  <c r="O1167" i="45"/>
  <c r="O1197" i="45"/>
  <c r="O1205" i="45"/>
  <c r="O1213" i="45"/>
  <c r="O1256" i="45"/>
  <c r="O1661" i="45"/>
  <c r="O1676" i="45"/>
  <c r="O1700" i="45"/>
  <c r="O1702" i="45"/>
  <c r="O1705" i="45"/>
  <c r="O1737" i="45"/>
  <c r="O1750" i="45"/>
  <c r="O172" i="44"/>
  <c r="O196" i="44"/>
  <c r="O264" i="44"/>
  <c r="O350" i="44"/>
  <c r="O618" i="44"/>
  <c r="O647" i="44"/>
  <c r="O798" i="44"/>
  <c r="O863" i="44"/>
  <c r="O865" i="44"/>
  <c r="O895" i="44"/>
  <c r="O897" i="44"/>
  <c r="O899" i="44"/>
  <c r="O1065" i="44"/>
  <c r="O1071" i="44"/>
  <c r="O1080" i="44"/>
  <c r="O1109" i="44"/>
  <c r="O1118" i="44"/>
  <c r="O1122" i="44"/>
  <c r="O1136" i="44"/>
  <c r="O1144" i="44"/>
  <c r="O1168" i="44"/>
  <c r="O1176" i="44"/>
  <c r="O1372" i="44"/>
  <c r="O1400" i="44"/>
  <c r="O1580" i="44"/>
  <c r="O1720" i="44"/>
  <c r="O1744" i="44"/>
  <c r="O207" i="45"/>
  <c r="O381" i="45"/>
  <c r="O459" i="45"/>
  <c r="O499" i="45"/>
  <c r="O540" i="45"/>
  <c r="O577" i="45"/>
  <c r="O725" i="45"/>
  <c r="O741" i="45"/>
  <c r="O861" i="45"/>
  <c r="O1519" i="45"/>
  <c r="O1521" i="45"/>
  <c r="O1522" i="45"/>
  <c r="O1523" i="45"/>
  <c r="O1535" i="45"/>
  <c r="O1537" i="45"/>
  <c r="O1538" i="45"/>
  <c r="O1539" i="45"/>
  <c r="O1543" i="45"/>
  <c r="O1545" i="45"/>
  <c r="O1547" i="45"/>
  <c r="O1844" i="45"/>
  <c r="O1852" i="45"/>
  <c r="O396" i="44"/>
  <c r="O1512" i="44"/>
  <c r="O1719" i="44"/>
  <c r="O1737" i="44"/>
  <c r="O1805" i="44"/>
  <c r="O1832" i="44"/>
  <c r="O189" i="45"/>
  <c r="O270" i="45"/>
  <c r="O278" i="45"/>
  <c r="O376" i="45"/>
  <c r="O413" i="45"/>
  <c r="O455" i="45"/>
  <c r="O497" i="45"/>
  <c r="O580" i="45"/>
  <c r="O659" i="45"/>
  <c r="O699" i="45"/>
  <c r="O707" i="45"/>
  <c r="O711" i="45"/>
  <c r="O713" i="45"/>
  <c r="O715" i="45"/>
  <c r="O791" i="45"/>
  <c r="O807" i="45"/>
  <c r="O1322" i="45"/>
  <c r="O1408" i="45"/>
  <c r="O1782" i="45"/>
  <c r="O81" i="44"/>
  <c r="O83" i="44"/>
  <c r="O115" i="44"/>
  <c r="O118" i="44"/>
  <c r="O120" i="44"/>
  <c r="O148" i="44"/>
  <c r="O210" i="44"/>
  <c r="O217" i="44"/>
  <c r="O259" i="44"/>
  <c r="O415" i="44"/>
  <c r="O421" i="44"/>
  <c r="O433" i="44"/>
  <c r="O584" i="44"/>
  <c r="O838" i="44"/>
  <c r="O903" i="44"/>
  <c r="O981" i="44"/>
  <c r="O1333" i="44"/>
  <c r="O1341" i="44"/>
  <c r="O1424" i="44"/>
  <c r="O1461" i="44"/>
  <c r="O1623" i="44"/>
  <c r="O1646" i="44"/>
  <c r="O1683" i="44"/>
  <c r="O1781" i="44"/>
  <c r="O241" i="45"/>
  <c r="O290" i="45"/>
  <c r="O349" i="45"/>
  <c r="O355" i="45"/>
  <c r="O367" i="45"/>
  <c r="O451" i="45"/>
  <c r="O466" i="45"/>
  <c r="O491" i="45"/>
  <c r="O612" i="45"/>
  <c r="O654" i="45"/>
  <c r="O860" i="45"/>
  <c r="O1111" i="45"/>
  <c r="O1152" i="45"/>
  <c r="O1159" i="45"/>
  <c r="O1186" i="45"/>
  <c r="O1196" i="45"/>
  <c r="O1204" i="45"/>
  <c r="O1212" i="45"/>
  <c r="O1228" i="45"/>
  <c r="O1232" i="45"/>
  <c r="O1255" i="45"/>
  <c r="O1309" i="45"/>
  <c r="O1313" i="45"/>
  <c r="O1647" i="45"/>
  <c r="O1696" i="45"/>
  <c r="O1767" i="45"/>
  <c r="O1778" i="45"/>
  <c r="O1801" i="45"/>
  <c r="O1808" i="45"/>
  <c r="O1811" i="45"/>
  <c r="O253" i="44"/>
  <c r="O255" i="44"/>
  <c r="O413" i="44"/>
  <c r="O437" i="44"/>
  <c r="O558" i="44"/>
  <c r="O559" i="44"/>
  <c r="O851" i="44"/>
  <c r="O866" i="44"/>
  <c r="O991" i="44"/>
  <c r="O1032" i="44"/>
  <c r="O1040" i="44"/>
  <c r="O1048" i="44"/>
  <c r="O1056" i="44"/>
  <c r="O1097" i="44"/>
  <c r="O1140" i="44"/>
  <c r="O1152" i="44"/>
  <c r="O1323" i="44"/>
  <c r="O1401" i="44"/>
  <c r="O1676" i="44"/>
  <c r="O1678" i="44"/>
  <c r="O1745" i="44"/>
  <c r="O1814" i="44"/>
  <c r="O1840" i="44"/>
  <c r="O68" i="45"/>
  <c r="O72" i="45"/>
  <c r="O75" i="45"/>
  <c r="O126" i="45"/>
  <c r="O141" i="45"/>
  <c r="O158" i="45"/>
  <c r="O178" i="45"/>
  <c r="O182" i="45"/>
  <c r="O239" i="45"/>
  <c r="O331" i="45"/>
  <c r="O338" i="45"/>
  <c r="O347" i="45"/>
  <c r="O385" i="45"/>
  <c r="O436" i="45"/>
  <c r="O500" i="45"/>
  <c r="O504" i="45"/>
  <c r="O539" i="45"/>
  <c r="O541" i="45"/>
  <c r="O632" i="45"/>
  <c r="O641" i="45"/>
  <c r="O661" i="45"/>
  <c r="O691" i="45"/>
  <c r="O701" i="45"/>
  <c r="O779" i="45"/>
  <c r="O1088" i="45"/>
  <c r="O1600" i="45"/>
  <c r="O106" i="44"/>
  <c r="O133" i="44"/>
  <c r="O180" i="44"/>
  <c r="O208" i="44"/>
  <c r="O233" i="44"/>
  <c r="O239" i="44"/>
  <c r="O242" i="44"/>
  <c r="O263" i="44"/>
  <c r="O268" i="44"/>
  <c r="O290" i="44"/>
  <c r="O298" i="44"/>
  <c r="O306" i="44"/>
  <c r="O314" i="44"/>
  <c r="O322" i="44"/>
  <c r="O330" i="44"/>
  <c r="O381" i="44"/>
  <c r="O383" i="44"/>
  <c r="O391" i="44"/>
  <c r="O441" i="44"/>
  <c r="O447" i="44"/>
  <c r="O603" i="44"/>
  <c r="O414" i="45"/>
  <c r="O465" i="45"/>
  <c r="O467" i="45"/>
  <c r="O594" i="45"/>
  <c r="O13" i="44"/>
  <c r="O15" i="44"/>
  <c r="O17" i="44"/>
  <c r="O19" i="44"/>
  <c r="O21" i="44"/>
  <c r="O23" i="44"/>
  <c r="O25" i="44"/>
  <c r="O27" i="44"/>
  <c r="O29" i="44"/>
  <c r="O31" i="44"/>
  <c r="O33" i="44"/>
  <c r="O35" i="44"/>
  <c r="O37" i="44"/>
  <c r="O39" i="44"/>
  <c r="O41" i="44"/>
  <c r="O43" i="44"/>
  <c r="O45" i="44"/>
  <c r="O47" i="44"/>
  <c r="O50" i="44"/>
  <c r="O52" i="44"/>
  <c r="O54" i="44"/>
  <c r="O56" i="44"/>
  <c r="O58" i="44"/>
  <c r="O60" i="44"/>
  <c r="O62" i="44"/>
  <c r="O64" i="44"/>
  <c r="O66" i="44"/>
  <c r="O68" i="44"/>
  <c r="O70" i="44"/>
  <c r="O72" i="44"/>
  <c r="O99" i="44"/>
  <c r="O102" i="44"/>
  <c r="O124" i="44"/>
  <c r="O178" i="44"/>
  <c r="O228" i="44"/>
  <c r="O238" i="44"/>
  <c r="O266" i="44"/>
  <c r="O366" i="44"/>
  <c r="O389" i="44"/>
  <c r="O445" i="44"/>
  <c r="O639" i="44"/>
  <c r="O836" i="44"/>
  <c r="O1777" i="44"/>
  <c r="O243" i="45"/>
  <c r="O100" i="44"/>
  <c r="O127" i="44"/>
  <c r="O129" i="44"/>
  <c r="O150" i="44"/>
  <c r="O174" i="44"/>
  <c r="O176" i="44"/>
  <c r="O229" i="44"/>
  <c r="O257" i="44"/>
  <c r="O358" i="44"/>
  <c r="O374" i="44"/>
  <c r="O425" i="44"/>
  <c r="O431" i="44"/>
  <c r="O438" i="44"/>
  <c r="O610" i="44"/>
  <c r="O615" i="44"/>
  <c r="O635" i="44"/>
  <c r="O814" i="44"/>
  <c r="O822" i="44"/>
  <c r="O961" i="44"/>
  <c r="O213" i="45"/>
  <c r="O314" i="45"/>
  <c r="O419" i="45"/>
  <c r="O125" i="44"/>
  <c r="O262" i="44"/>
  <c r="O116" i="44"/>
  <c r="O225" i="44"/>
  <c r="O249" i="44"/>
  <c r="O260" i="44"/>
  <c r="O364" i="44"/>
  <c r="O398" i="44"/>
  <c r="O422" i="44"/>
  <c r="O560" i="44"/>
  <c r="O574" i="44"/>
  <c r="O627" i="44"/>
  <c r="O659" i="44"/>
  <c r="O1727" i="44"/>
  <c r="O114" i="44"/>
  <c r="O163" i="44"/>
  <c r="O166" i="44"/>
  <c r="O188" i="44"/>
  <c r="O220" i="44"/>
  <c r="O245" i="44"/>
  <c r="O351" i="44"/>
  <c r="O359" i="44"/>
  <c r="O390" i="44"/>
  <c r="O406" i="44"/>
  <c r="O607" i="44"/>
  <c r="O655" i="44"/>
  <c r="O663" i="44"/>
  <c r="O665" i="44"/>
  <c r="O667" i="44"/>
  <c r="O669" i="44"/>
  <c r="O671" i="44"/>
  <c r="O673" i="44"/>
  <c r="O675" i="44"/>
  <c r="O677" i="44"/>
  <c r="O679" i="44"/>
  <c r="O681" i="44"/>
  <c r="O683" i="44"/>
  <c r="O685" i="44"/>
  <c r="O687" i="44"/>
  <c r="O689" i="44"/>
  <c r="O86" i="44"/>
  <c r="O110" i="44"/>
  <c r="O112" i="44"/>
  <c r="O164" i="44"/>
  <c r="O191" i="44"/>
  <c r="O193" i="44"/>
  <c r="O212" i="44"/>
  <c r="O221" i="44"/>
  <c r="O265" i="44"/>
  <c r="O552" i="44"/>
  <c r="O561" i="44"/>
  <c r="O563" i="44"/>
  <c r="O565" i="44"/>
  <c r="O592" i="44"/>
  <c r="O623" i="44"/>
  <c r="O651" i="44"/>
  <c r="O1723" i="44"/>
  <c r="O833" i="44"/>
  <c r="O854" i="44"/>
  <c r="O885" i="44"/>
  <c r="O905" i="44"/>
  <c r="O909" i="44"/>
  <c r="O975" i="44"/>
  <c r="O1089" i="44"/>
  <c r="O1121" i="44"/>
  <c r="O1229" i="44"/>
  <c r="O1232" i="44"/>
  <c r="O1241" i="44"/>
  <c r="O1282" i="44"/>
  <c r="O1295" i="44"/>
  <c r="O1297" i="44"/>
  <c r="O1316" i="44"/>
  <c r="O1328" i="44"/>
  <c r="O1344" i="44"/>
  <c r="O1352" i="44"/>
  <c r="O1411" i="44"/>
  <c r="O1413" i="44"/>
  <c r="O1417" i="44"/>
  <c r="O1419" i="44"/>
  <c r="O1443" i="44"/>
  <c r="O1445" i="44"/>
  <c r="O1450" i="44"/>
  <c r="O1453" i="44"/>
  <c r="O1516" i="44"/>
  <c r="O1594" i="44"/>
  <c r="O1609" i="44"/>
  <c r="O1710" i="44"/>
  <c r="O1732" i="44"/>
  <c r="O1797" i="44"/>
  <c r="O1834" i="44"/>
  <c r="O1852" i="44"/>
  <c r="O1863" i="44"/>
  <c r="O1864" i="44"/>
  <c r="O1880" i="44"/>
  <c r="O58" i="45"/>
  <c r="O74" i="45"/>
  <c r="O99" i="45"/>
  <c r="O105" i="45"/>
  <c r="O110" i="45"/>
  <c r="O150" i="45"/>
  <c r="O168" i="45"/>
  <c r="O172" i="45"/>
  <c r="O203" i="45"/>
  <c r="O206" i="45"/>
  <c r="O222" i="45"/>
  <c r="O238" i="45"/>
  <c r="O240" i="45"/>
  <c r="O253" i="45"/>
  <c r="O318" i="45"/>
  <c r="O326" i="45"/>
  <c r="O329" i="45"/>
  <c r="O343" i="45"/>
  <c r="O434" i="45"/>
  <c r="O475" i="45"/>
  <c r="O1802" i="45"/>
  <c r="O825" i="44"/>
  <c r="O846" i="44"/>
  <c r="O850" i="44"/>
  <c r="O950" i="44"/>
  <c r="O952" i="44"/>
  <c r="O970" i="44"/>
  <c r="O973" i="44"/>
  <c r="O1092" i="44"/>
  <c r="O1148" i="44"/>
  <c r="O1182" i="44"/>
  <c r="O1255" i="44"/>
  <c r="O1257" i="44"/>
  <c r="O1269" i="44"/>
  <c r="O1273" i="44"/>
  <c r="O1284" i="44"/>
  <c r="O1286" i="44"/>
  <c r="O1299" i="44"/>
  <c r="O1313" i="44"/>
  <c r="O1321" i="44"/>
  <c r="O1340" i="44"/>
  <c r="O1348" i="44"/>
  <c r="O1362" i="44"/>
  <c r="O1364" i="44"/>
  <c r="O1368" i="44"/>
  <c r="O1427" i="44"/>
  <c r="O1435" i="44"/>
  <c r="O1470" i="44"/>
  <c r="O1522" i="44"/>
  <c r="O1528" i="44"/>
  <c r="O1568" i="44"/>
  <c r="O1570" i="44"/>
  <c r="O1572" i="44"/>
  <c r="O1610" i="44"/>
  <c r="O1626" i="44"/>
  <c r="O1644" i="44"/>
  <c r="O1651" i="44"/>
  <c r="O1689" i="44"/>
  <c r="O1728" i="44"/>
  <c r="O1773" i="44"/>
  <c r="O1801" i="44"/>
  <c r="O1873" i="44"/>
  <c r="O1876" i="44"/>
  <c r="O1888" i="44"/>
  <c r="O90" i="45"/>
  <c r="O108" i="45"/>
  <c r="O146" i="45"/>
  <c r="O167" i="45"/>
  <c r="O169" i="45"/>
  <c r="O177" i="45"/>
  <c r="O179" i="45"/>
  <c r="O181" i="45"/>
  <c r="O192" i="45"/>
  <c r="O194" i="45"/>
  <c r="O224" i="45"/>
  <c r="O412" i="45"/>
  <c r="O587" i="45"/>
  <c r="O844" i="44"/>
  <c r="O848" i="44"/>
  <c r="O902" i="44"/>
  <c r="O910" i="44"/>
  <c r="O912" i="44"/>
  <c r="O985" i="44"/>
  <c r="O1075" i="44"/>
  <c r="O1077" i="44"/>
  <c r="O1088" i="44"/>
  <c r="O1113" i="44"/>
  <c r="O1124" i="44"/>
  <c r="O1156" i="44"/>
  <c r="O1170" i="44"/>
  <c r="O1180" i="44"/>
  <c r="O1228" i="44"/>
  <c r="O1237" i="44"/>
  <c r="O1271" i="44"/>
  <c r="O1315" i="44"/>
  <c r="O1360" i="44"/>
  <c r="O1465" i="44"/>
  <c r="O1507" i="44"/>
  <c r="O1526" i="44"/>
  <c r="O1532" i="44"/>
  <c r="O1659" i="44"/>
  <c r="O1671" i="44"/>
  <c r="O1685" i="44"/>
  <c r="O1687" i="44"/>
  <c r="O1724" i="44"/>
  <c r="O1747" i="44"/>
  <c r="O1749" i="44"/>
  <c r="O1756" i="44"/>
  <c r="O1757" i="44"/>
  <c r="O1760" i="44"/>
  <c r="O1761" i="44"/>
  <c r="O1764" i="44"/>
  <c r="O1765" i="44"/>
  <c r="O1768" i="44"/>
  <c r="O1817" i="44"/>
  <c r="O1825" i="44"/>
  <c r="O1828" i="44"/>
  <c r="O1866" i="44"/>
  <c r="O1890" i="44"/>
  <c r="O77" i="45"/>
  <c r="O79" i="45"/>
  <c r="O86" i="45"/>
  <c r="O129" i="45"/>
  <c r="O142" i="45"/>
  <c r="O161" i="45"/>
  <c r="O165" i="45"/>
  <c r="O285" i="45"/>
  <c r="O289" i="45"/>
  <c r="O457" i="45"/>
  <c r="O592" i="45"/>
  <c r="O669" i="45"/>
  <c r="O664" i="45"/>
  <c r="O691" i="44"/>
  <c r="O693" i="44"/>
  <c r="O695" i="44"/>
  <c r="O697" i="44"/>
  <c r="O699" i="44"/>
  <c r="O701" i="44"/>
  <c r="O703" i="44"/>
  <c r="O705" i="44"/>
  <c r="O707" i="44"/>
  <c r="O709" i="44"/>
  <c r="O711" i="44"/>
  <c r="O713" i="44"/>
  <c r="O715" i="44"/>
  <c r="O717" i="44"/>
  <c r="O719" i="44"/>
  <c r="O721" i="44"/>
  <c r="O743" i="44"/>
  <c r="O790" i="44"/>
  <c r="O806" i="44"/>
  <c r="O855" i="44"/>
  <c r="O859" i="44"/>
  <c r="O861" i="44"/>
  <c r="O882" i="44"/>
  <c r="O992" i="44"/>
  <c r="O999" i="44"/>
  <c r="O1006" i="44"/>
  <c r="O1014" i="44"/>
  <c r="O1022" i="44"/>
  <c r="O1026" i="44"/>
  <c r="O1034" i="44"/>
  <c r="O1042" i="44"/>
  <c r="O1050" i="44"/>
  <c r="O1084" i="44"/>
  <c r="O1105" i="44"/>
  <c r="O1114" i="44"/>
  <c r="O1166" i="44"/>
  <c r="O1220" i="44"/>
  <c r="O1224" i="44"/>
  <c r="O1244" i="44"/>
  <c r="O1249" i="44"/>
  <c r="O1302" i="44"/>
  <c r="O1310" i="44"/>
  <c r="O1331" i="44"/>
  <c r="O1355" i="44"/>
  <c r="O1361" i="44"/>
  <c r="O1420" i="44"/>
  <c r="O1454" i="44"/>
  <c r="O1459" i="44"/>
  <c r="O1467" i="44"/>
  <c r="O1477" i="44"/>
  <c r="O1521" i="44"/>
  <c r="O1527" i="44"/>
  <c r="O1586" i="44"/>
  <c r="O1620" i="44"/>
  <c r="O1622" i="44"/>
  <c r="O1741" i="44"/>
  <c r="O1750" i="44"/>
  <c r="O1785" i="44"/>
  <c r="O1800" i="44"/>
  <c r="O1857" i="44"/>
  <c r="O1860" i="44"/>
  <c r="O1881" i="44"/>
  <c r="O1883" i="44"/>
  <c r="O1884" i="44"/>
  <c r="O66" i="45"/>
  <c r="O132" i="45"/>
  <c r="O133" i="45"/>
  <c r="O149" i="45"/>
  <c r="O214" i="45"/>
  <c r="O221" i="45"/>
  <c r="O223" i="45"/>
  <c r="O246" i="45"/>
  <c r="O263" i="45"/>
  <c r="O274" i="45"/>
  <c r="O281" i="45"/>
  <c r="O377" i="45"/>
  <c r="O555" i="45"/>
  <c r="O571" i="45"/>
  <c r="O660" i="44"/>
  <c r="O661" i="44"/>
  <c r="O820" i="44"/>
  <c r="O828" i="44"/>
  <c r="O834" i="44"/>
  <c r="O880" i="44"/>
  <c r="O967" i="44"/>
  <c r="O990" i="44"/>
  <c r="O1072" i="44"/>
  <c r="O1082" i="44"/>
  <c r="O1101" i="44"/>
  <c r="O1132" i="44"/>
  <c r="O1164" i="44"/>
  <c r="O1256" i="44"/>
  <c r="O1258" i="44"/>
  <c r="O1300" i="44"/>
  <c r="O1304" i="44"/>
  <c r="O1308" i="44"/>
  <c r="O1327" i="44"/>
  <c r="O1339" i="44"/>
  <c r="O1371" i="44"/>
  <c r="O1434" i="44"/>
  <c r="O1469" i="44"/>
  <c r="O1618" i="44"/>
  <c r="O1643" i="44"/>
  <c r="O1655" i="44"/>
  <c r="O1715" i="44"/>
  <c r="O1748" i="44"/>
  <c r="O1850" i="44"/>
  <c r="O1868" i="44"/>
  <c r="O1879" i="44"/>
  <c r="O104" i="45"/>
  <c r="O113" i="45"/>
  <c r="O145" i="45"/>
  <c r="O209" i="45"/>
  <c r="O212" i="45"/>
  <c r="O242" i="45"/>
  <c r="O266" i="45"/>
  <c r="O277" i="45"/>
  <c r="O279" i="45"/>
  <c r="O440" i="45"/>
  <c r="O545" i="45"/>
  <c r="O547" i="45"/>
  <c r="O549" i="45"/>
  <c r="O964" i="44"/>
  <c r="O1736" i="44"/>
  <c r="O1831" i="44"/>
  <c r="O1886" i="44"/>
  <c r="O272" i="45"/>
  <c r="O1799" i="45"/>
  <c r="O619" i="44"/>
  <c r="O621" i="44"/>
  <c r="O643" i="44"/>
  <c r="O835" i="44"/>
  <c r="O893" i="44"/>
  <c r="O989" i="44"/>
  <c r="O1064" i="44"/>
  <c r="O1093" i="44"/>
  <c r="O1123" i="44"/>
  <c r="O1128" i="44"/>
  <c r="O1160" i="44"/>
  <c r="O1174" i="44"/>
  <c r="O1184" i="44"/>
  <c r="O1234" i="44"/>
  <c r="O1236" i="44"/>
  <c r="O1243" i="44"/>
  <c r="O1278" i="44"/>
  <c r="O1280" i="44"/>
  <c r="O1320" i="44"/>
  <c r="O1324" i="44"/>
  <c r="O1399" i="44"/>
  <c r="O1407" i="44"/>
  <c r="O1439" i="44"/>
  <c r="O1481" i="44"/>
  <c r="O1503" i="44"/>
  <c r="O1505" i="44"/>
  <c r="O1518" i="44"/>
  <c r="O1598" i="44"/>
  <c r="O1611" i="44"/>
  <c r="O1614" i="44"/>
  <c r="O1641" i="44"/>
  <c r="O1675" i="44"/>
  <c r="O1712" i="44"/>
  <c r="O1734" i="44"/>
  <c r="O1742" i="44"/>
  <c r="O1784" i="44"/>
  <c r="O1841" i="44"/>
  <c r="O1844" i="44"/>
  <c r="O80" i="45"/>
  <c r="O82" i="45"/>
  <c r="O116" i="45"/>
  <c r="O117" i="45"/>
  <c r="O154" i="45"/>
  <c r="O208" i="45"/>
  <c r="O244" i="45"/>
  <c r="O255" i="45"/>
  <c r="O353" i="45"/>
  <c r="O438" i="45"/>
  <c r="O611" i="45"/>
  <c r="O787" i="45"/>
  <c r="O683" i="45"/>
  <c r="O727" i="45"/>
  <c r="O736" i="45"/>
  <c r="O738" i="45"/>
  <c r="O749" i="45"/>
  <c r="O775" i="45"/>
  <c r="O784" i="45"/>
  <c r="O792" i="45"/>
  <c r="O812" i="45"/>
  <c r="O820" i="45"/>
  <c r="O822" i="45"/>
  <c r="O892" i="45"/>
  <c r="O1113" i="45"/>
  <c r="O1120" i="45"/>
  <c r="O1136" i="45"/>
  <c r="O1145" i="45"/>
  <c r="O1161" i="45"/>
  <c r="O1168" i="45"/>
  <c r="O1195" i="45"/>
  <c r="O1203" i="45"/>
  <c r="O1211" i="45"/>
  <c r="O1234" i="45"/>
  <c r="O1240" i="45"/>
  <c r="O1263" i="45"/>
  <c r="O1273" i="45"/>
  <c r="O1277" i="45"/>
  <c r="O1593" i="45"/>
  <c r="O1596" i="45"/>
  <c r="O1598" i="45"/>
  <c r="O1601" i="45"/>
  <c r="O1607" i="45"/>
  <c r="O1709" i="45"/>
  <c r="O1715" i="45"/>
  <c r="O1726" i="45"/>
  <c r="O1735" i="45"/>
  <c r="O1754" i="45"/>
  <c r="O1783" i="45"/>
  <c r="O1790" i="45"/>
  <c r="O1794" i="45"/>
  <c r="O1810" i="45"/>
  <c r="O1836" i="45"/>
  <c r="O257" i="45"/>
  <c r="O296" i="45"/>
  <c r="O336" i="45"/>
  <c r="O339" i="45"/>
  <c r="O348" i="45"/>
  <c r="O360" i="45"/>
  <c r="O363" i="45"/>
  <c r="O365" i="45"/>
  <c r="O392" i="45"/>
  <c r="O394" i="45"/>
  <c r="O399" i="45"/>
  <c r="O409" i="45"/>
  <c r="O426" i="45"/>
  <c r="O449" i="45"/>
  <c r="O460" i="45"/>
  <c r="O462" i="45"/>
  <c r="O477" i="45"/>
  <c r="O527" i="45"/>
  <c r="O529" i="45"/>
  <c r="O569" i="45"/>
  <c r="O578" i="45"/>
  <c r="O619" i="45"/>
  <c r="O623" i="45"/>
  <c r="O642" i="45"/>
  <c r="O657" i="45"/>
  <c r="O682" i="45"/>
  <c r="O684" i="45"/>
  <c r="O696" i="45"/>
  <c r="O719" i="45"/>
  <c r="O760" i="45"/>
  <c r="O762" i="45"/>
  <c r="O780" i="45"/>
  <c r="O862" i="45"/>
  <c r="O871" i="45"/>
  <c r="O874" i="45"/>
  <c r="O884" i="45"/>
  <c r="O901" i="45"/>
  <c r="O903" i="45"/>
  <c r="O906" i="45"/>
  <c r="O1070" i="45"/>
  <c r="O1107" i="45"/>
  <c r="O1143" i="45"/>
  <c r="O1184" i="45"/>
  <c r="O1193" i="45"/>
  <c r="O1201" i="45"/>
  <c r="O1209" i="45"/>
  <c r="O1219" i="45"/>
  <c r="O1247" i="45"/>
  <c r="O1253" i="45"/>
  <c r="O1284" i="45"/>
  <c r="O1288" i="45"/>
  <c r="O1356" i="45"/>
  <c r="O1358" i="45"/>
  <c r="O1363" i="45"/>
  <c r="O1372" i="45"/>
  <c r="O1374" i="45"/>
  <c r="O1379" i="45"/>
  <c r="O1388" i="45"/>
  <c r="O1390" i="45"/>
  <c r="O1395" i="45"/>
  <c r="O1406" i="45"/>
  <c r="O1411" i="45"/>
  <c r="O1514" i="45"/>
  <c r="O1517" i="45"/>
  <c r="O1533" i="45"/>
  <c r="O1541" i="45"/>
  <c r="O1775" i="45"/>
  <c r="O1795" i="45"/>
  <c r="O1813" i="45"/>
  <c r="O1830" i="45"/>
  <c r="O282" i="45"/>
  <c r="O334" i="45"/>
  <c r="O358" i="45"/>
  <c r="O371" i="45"/>
  <c r="O390" i="45"/>
  <c r="O441" i="45"/>
  <c r="O470" i="45"/>
  <c r="O487" i="45"/>
  <c r="O513" i="45"/>
  <c r="O563" i="45"/>
  <c r="O574" i="45"/>
  <c r="O590" i="45"/>
  <c r="O600" i="45"/>
  <c r="O616" i="45"/>
  <c r="O671" i="45"/>
  <c r="O674" i="45"/>
  <c r="O686" i="45"/>
  <c r="O688" i="45"/>
  <c r="O702" i="45"/>
  <c r="O709" i="45"/>
  <c r="O765" i="45"/>
  <c r="O774" i="45"/>
  <c r="O830" i="45"/>
  <c r="O913" i="45"/>
  <c r="O921" i="45"/>
  <c r="O1090" i="45"/>
  <c r="O1094" i="45"/>
  <c r="O1098" i="45"/>
  <c r="O1194" i="45"/>
  <c r="O1202" i="45"/>
  <c r="O1210" i="45"/>
  <c r="O1239" i="45"/>
  <c r="O1245" i="45"/>
  <c r="O1278" i="45"/>
  <c r="O1280" i="45"/>
  <c r="O1312" i="45"/>
  <c r="O1525" i="45"/>
  <c r="O1649" i="45"/>
  <c r="O1665" i="45"/>
  <c r="O1682" i="45"/>
  <c r="O1708" i="45"/>
  <c r="O1771" i="45"/>
  <c r="O1793" i="45"/>
  <c r="O1815" i="45"/>
  <c r="O227" i="45"/>
  <c r="O247" i="45"/>
  <c r="O269" i="45"/>
  <c r="O297" i="45"/>
  <c r="O311" i="45"/>
  <c r="O321" i="45"/>
  <c r="O332" i="45"/>
  <c r="O356" i="45"/>
  <c r="O418" i="45"/>
  <c r="O424" i="45"/>
  <c r="O439" i="45"/>
  <c r="O445" i="45"/>
  <c r="O456" i="45"/>
  <c r="O485" i="45"/>
  <c r="O507" i="45"/>
  <c r="O550" i="45"/>
  <c r="O676" i="45"/>
  <c r="O678" i="45"/>
  <c r="O704" i="45"/>
  <c r="O724" i="45"/>
  <c r="O748" i="45"/>
  <c r="O811" i="45"/>
  <c r="O1074" i="45"/>
  <c r="O1085" i="45"/>
  <c r="O1087" i="45"/>
  <c r="O1121" i="45"/>
  <c r="O1128" i="45"/>
  <c r="O1144" i="45"/>
  <c r="O1224" i="45"/>
  <c r="O1237" i="45"/>
  <c r="O1270" i="45"/>
  <c r="O1304" i="45"/>
  <c r="O1359" i="45"/>
  <c r="O1375" i="45"/>
  <c r="O1391" i="45"/>
  <c r="O1407" i="45"/>
  <c r="O1462" i="45"/>
  <c r="O1464" i="45"/>
  <c r="O1479" i="45"/>
  <c r="O1481" i="45"/>
  <c r="O1507" i="45"/>
  <c r="O1509" i="45"/>
  <c r="O1658" i="45"/>
  <c r="O1674" i="45"/>
  <c r="O1699" i="45"/>
  <c r="O188" i="45"/>
  <c r="O202" i="45"/>
  <c r="O220" i="45"/>
  <c r="O245" i="45"/>
  <c r="O267" i="45"/>
  <c r="O295" i="45"/>
  <c r="O366" i="45"/>
  <c r="O368" i="45"/>
  <c r="O369" i="45"/>
  <c r="O404" i="45"/>
  <c r="O416" i="45"/>
  <c r="O422" i="45"/>
  <c r="O454" i="45"/>
  <c r="O472" i="45"/>
  <c r="O478" i="45"/>
  <c r="O564" i="45"/>
  <c r="O568" i="45"/>
  <c r="O583" i="45"/>
  <c r="O585" i="45"/>
  <c r="O605" i="45"/>
  <c r="O608" i="45"/>
  <c r="O628" i="45"/>
  <c r="O668" i="45"/>
  <c r="O670" i="45"/>
  <c r="O672" i="45"/>
  <c r="O689" i="45"/>
  <c r="O695" i="45"/>
  <c r="O697" i="45"/>
  <c r="O710" i="45"/>
  <c r="O742" i="45"/>
  <c r="O767" i="45"/>
  <c r="O781" i="45"/>
  <c r="O796" i="45"/>
  <c r="O801" i="45"/>
  <c r="O803" i="45"/>
  <c r="O815" i="45"/>
  <c r="O873" i="45"/>
  <c r="O1069" i="45"/>
  <c r="O1119" i="45"/>
  <c r="O1160" i="45"/>
  <c r="O1176" i="45"/>
  <c r="O1192" i="45"/>
  <c r="O1200" i="45"/>
  <c r="O1208" i="45"/>
  <c r="O1216" i="45"/>
  <c r="O1222" i="45"/>
  <c r="O1231" i="45"/>
  <c r="O1258" i="45"/>
  <c r="O1264" i="45"/>
  <c r="O1321" i="45"/>
  <c r="O1328" i="45"/>
  <c r="O1336" i="45"/>
  <c r="O1493" i="45"/>
  <c r="O1505" i="45"/>
  <c r="O1516" i="45"/>
  <c r="O1753" i="45"/>
  <c r="O1757" i="45"/>
  <c r="O1766" i="45"/>
  <c r="O1853" i="45"/>
  <c r="O1860" i="45"/>
  <c r="O799" i="45"/>
  <c r="O998" i="45"/>
  <c r="O1000" i="45"/>
  <c r="O1002" i="45"/>
  <c r="O1004" i="45"/>
  <c r="O1006" i="45"/>
  <c r="O1008" i="45"/>
  <c r="O1010" i="45"/>
  <c r="O1012" i="45"/>
  <c r="O1014" i="45"/>
  <c r="O1016" i="45"/>
  <c r="O1018" i="45"/>
  <c r="O1020" i="45"/>
  <c r="O1022" i="45"/>
  <c r="O1024" i="45"/>
  <c r="O1026" i="45"/>
  <c r="O1028" i="45"/>
  <c r="O1030" i="45"/>
  <c r="O1032" i="45"/>
  <c r="O1034" i="45"/>
  <c r="O1036" i="45"/>
  <c r="O1038" i="45"/>
  <c r="O1140" i="45"/>
  <c r="O1142" i="45"/>
  <c r="O1156" i="45"/>
  <c r="O1158" i="45"/>
  <c r="O1172" i="45"/>
  <c r="O1174" i="45"/>
  <c r="O1250" i="45"/>
  <c r="O1279" i="45"/>
  <c r="O1295" i="45"/>
  <c r="O1550" i="45"/>
  <c r="O1560" i="45"/>
  <c r="O1562" i="45"/>
  <c r="O1564" i="45"/>
  <c r="O1566" i="45"/>
  <c r="O1568" i="45"/>
  <c r="O1570" i="45"/>
  <c r="O1572" i="45"/>
  <c r="O1574" i="45"/>
  <c r="O1576" i="45"/>
  <c r="O1578" i="45"/>
  <c r="O1580" i="45"/>
  <c r="O1582" i="45"/>
  <c r="O1584" i="45"/>
  <c r="O1651" i="45"/>
  <c r="O1667" i="45"/>
  <c r="O1686" i="45"/>
  <c r="O1690" i="45"/>
  <c r="O1759" i="45"/>
  <c r="O1762" i="45"/>
  <c r="O1789" i="45"/>
  <c r="O1851" i="45"/>
  <c r="O1855" i="45"/>
  <c r="O303" i="45"/>
  <c r="O322" i="45"/>
  <c r="O345" i="45"/>
  <c r="O374" i="45"/>
  <c r="O387" i="45"/>
  <c r="O410" i="45"/>
  <c r="O429" i="45"/>
  <c r="O446" i="45"/>
  <c r="O471" i="45"/>
  <c r="O473" i="45"/>
  <c r="O480" i="45"/>
  <c r="O484" i="45"/>
  <c r="O486" i="45"/>
  <c r="O510" i="45"/>
  <c r="O512" i="45"/>
  <c r="O551" i="45"/>
  <c r="O553" i="45"/>
  <c r="O559" i="45"/>
  <c r="O579" i="45"/>
  <c r="O622" i="45"/>
  <c r="O627" i="45"/>
  <c r="O634" i="45"/>
  <c r="O647" i="45"/>
  <c r="O666" i="45"/>
  <c r="O693" i="45"/>
  <c r="O703" i="45"/>
  <c r="O705" i="45"/>
  <c r="O729" i="45"/>
  <c r="O759" i="45"/>
  <c r="O826" i="45"/>
  <c r="O897" i="45"/>
  <c r="O994" i="45"/>
  <c r="O996" i="45"/>
  <c r="O1071" i="45"/>
  <c r="O1095" i="45"/>
  <c r="O1131" i="45"/>
  <c r="O1163" i="45"/>
  <c r="O1190" i="45"/>
  <c r="O1198" i="45"/>
  <c r="O1206" i="45"/>
  <c r="O1214" i="45"/>
  <c r="O1242" i="45"/>
  <c r="O1248" i="45"/>
  <c r="O1269" i="45"/>
  <c r="O1289" i="45"/>
  <c r="O1303" i="45"/>
  <c r="O1623" i="45"/>
  <c r="O1684" i="45"/>
  <c r="O1688" i="45"/>
  <c r="O1758" i="45"/>
  <c r="O1787" i="45"/>
  <c r="O1805" i="45"/>
  <c r="O1820" i="45"/>
  <c r="O1826" i="45"/>
  <c r="O3" i="44"/>
  <c r="O5" i="44"/>
  <c r="O7" i="44"/>
  <c r="O9" i="44"/>
  <c r="O11" i="44"/>
  <c r="O2" i="44"/>
  <c r="O4" i="44"/>
  <c r="O6" i="44"/>
  <c r="O8" i="44"/>
  <c r="O10" i="44"/>
  <c r="O12" i="44"/>
  <c r="O14" i="44"/>
  <c r="O16" i="44"/>
  <c r="O18" i="44"/>
  <c r="O20" i="44"/>
  <c r="O22" i="44"/>
  <c r="O24" i="44"/>
  <c r="O26" i="44"/>
  <c r="O28" i="44"/>
  <c r="O30" i="44"/>
  <c r="O32" i="44"/>
  <c r="O34" i="44"/>
  <c r="O36" i="44"/>
  <c r="O38" i="44"/>
  <c r="O134" i="44"/>
  <c r="O126" i="44"/>
  <c r="O91" i="44"/>
  <c r="O155" i="44"/>
  <c r="O170" i="44"/>
  <c r="O189" i="44"/>
  <c r="O203" i="44"/>
  <c r="O206" i="44"/>
  <c r="O216" i="44"/>
  <c r="O235" i="44"/>
  <c r="O295" i="44"/>
  <c r="O303" i="44"/>
  <c r="O311" i="44"/>
  <c r="O319" i="44"/>
  <c r="O327" i="44"/>
  <c r="O335" i="44"/>
  <c r="O346" i="44"/>
  <c r="O355" i="44"/>
  <c r="O361" i="44"/>
  <c r="O376" i="44"/>
  <c r="O378" i="44"/>
  <c r="O387" i="44"/>
  <c r="O393" i="44"/>
  <c r="O408" i="44"/>
  <c r="O410" i="44"/>
  <c r="O419" i="44"/>
  <c r="O424" i="44"/>
  <c r="O440" i="44"/>
  <c r="O483" i="44"/>
  <c r="O513" i="44"/>
  <c r="O515" i="44"/>
  <c r="O517" i="44"/>
  <c r="O519" i="44"/>
  <c r="O521" i="44"/>
  <c r="O523" i="44"/>
  <c r="O525" i="44"/>
  <c r="O527" i="44"/>
  <c r="O529" i="44"/>
  <c r="O531" i="44"/>
  <c r="O533" i="44"/>
  <c r="O535" i="44"/>
  <c r="O537" i="44"/>
  <c r="O539" i="44"/>
  <c r="O541" i="44"/>
  <c r="O543" i="44"/>
  <c r="O545" i="44"/>
  <c r="O547" i="44"/>
  <c r="O549" i="44"/>
  <c r="O551" i="44"/>
  <c r="O553" i="44"/>
  <c r="O555" i="44"/>
  <c r="O557" i="44"/>
  <c r="O600" i="44"/>
  <c r="O606" i="44"/>
  <c r="O617" i="44"/>
  <c r="O792" i="44"/>
  <c r="O842" i="44"/>
  <c r="O883" i="44"/>
  <c r="O913" i="44"/>
  <c r="O1403" i="44"/>
  <c r="O40" i="44"/>
  <c r="O42" i="44"/>
  <c r="O44" i="44"/>
  <c r="O46" i="44"/>
  <c r="O48" i="44"/>
  <c r="O49" i="44"/>
  <c r="O51" i="44"/>
  <c r="O53" i="44"/>
  <c r="O55" i="44"/>
  <c r="O57" i="44"/>
  <c r="O59" i="44"/>
  <c r="O61" i="44"/>
  <c r="O63" i="44"/>
  <c r="O65" i="44"/>
  <c r="O67" i="44"/>
  <c r="O69" i="44"/>
  <c r="O71" i="44"/>
  <c r="O73" i="44"/>
  <c r="O74" i="44"/>
  <c r="O76" i="44"/>
  <c r="O78" i="44"/>
  <c r="O80" i="44"/>
  <c r="O98" i="44"/>
  <c r="O104" i="44"/>
  <c r="O117" i="44"/>
  <c r="O119" i="44"/>
  <c r="O121" i="44"/>
  <c r="O147" i="44"/>
  <c r="O162" i="44"/>
  <c r="O168" i="44"/>
  <c r="O181" i="44"/>
  <c r="O183" i="44"/>
  <c r="O185" i="44"/>
  <c r="O231" i="44"/>
  <c r="O234" i="44"/>
  <c r="O244" i="44"/>
  <c r="O292" i="44"/>
  <c r="O300" i="44"/>
  <c r="O308" i="44"/>
  <c r="O316" i="44"/>
  <c r="O324" i="44"/>
  <c r="O332" i="44"/>
  <c r="O340" i="44"/>
  <c r="O365" i="44"/>
  <c r="O372" i="44"/>
  <c r="O397" i="44"/>
  <c r="O404" i="44"/>
  <c r="O426" i="44"/>
  <c r="O435" i="44"/>
  <c r="O442" i="44"/>
  <c r="O460" i="44"/>
  <c r="O476" i="44"/>
  <c r="O492" i="44"/>
  <c r="O508" i="44"/>
  <c r="O594" i="44"/>
  <c r="O596" i="44"/>
  <c r="O602" i="44"/>
  <c r="O613" i="44"/>
  <c r="O628" i="44"/>
  <c r="O632" i="44"/>
  <c r="O636" i="44"/>
  <c r="O640" i="44"/>
  <c r="O644" i="44"/>
  <c r="O648" i="44"/>
  <c r="O652" i="44"/>
  <c r="O656" i="44"/>
  <c r="O727" i="44"/>
  <c r="O738" i="44"/>
  <c r="O794" i="44"/>
  <c r="O800" i="44"/>
  <c r="O802" i="44"/>
  <c r="O955" i="44"/>
  <c r="O986" i="44"/>
  <c r="O1172" i="44"/>
  <c r="O90" i="44"/>
  <c r="O96" i="44"/>
  <c r="O109" i="44"/>
  <c r="O111" i="44"/>
  <c r="O113" i="44"/>
  <c r="O139" i="44"/>
  <c r="O154" i="44"/>
  <c r="O160" i="44"/>
  <c r="O173" i="44"/>
  <c r="O175" i="44"/>
  <c r="O177" i="44"/>
  <c r="O195" i="44"/>
  <c r="O198" i="44"/>
  <c r="O202" i="44"/>
  <c r="O213" i="44"/>
  <c r="O227" i="44"/>
  <c r="O230" i="44"/>
  <c r="O240" i="44"/>
  <c r="O248" i="44"/>
  <c r="O252" i="44"/>
  <c r="O256" i="44"/>
  <c r="O269" i="44"/>
  <c r="O271" i="44"/>
  <c r="O273" i="44"/>
  <c r="O275" i="44"/>
  <c r="O277" i="44"/>
  <c r="O279" i="44"/>
  <c r="O281" i="44"/>
  <c r="O283" i="44"/>
  <c r="O285" i="44"/>
  <c r="O287" i="44"/>
  <c r="O289" i="44"/>
  <c r="O297" i="44"/>
  <c r="O305" i="44"/>
  <c r="O313" i="44"/>
  <c r="O321" i="44"/>
  <c r="O329" i="44"/>
  <c r="O337" i="44"/>
  <c r="O344" i="44"/>
  <c r="O369" i="44"/>
  <c r="O384" i="44"/>
  <c r="O401" i="44"/>
  <c r="O416" i="44"/>
  <c r="O428" i="44"/>
  <c r="O444" i="44"/>
  <c r="O586" i="44"/>
  <c r="O588" i="44"/>
  <c r="O598" i="44"/>
  <c r="O609" i="44"/>
  <c r="O624" i="44"/>
  <c r="O630" i="44"/>
  <c r="O634" i="44"/>
  <c r="O638" i="44"/>
  <c r="O642" i="44"/>
  <c r="O646" i="44"/>
  <c r="O650" i="44"/>
  <c r="O654" i="44"/>
  <c r="O658" i="44"/>
  <c r="O1524" i="44"/>
  <c r="O82" i="44"/>
  <c r="O88" i="44"/>
  <c r="O101" i="44"/>
  <c r="O103" i="44"/>
  <c r="O105" i="44"/>
  <c r="O131" i="44"/>
  <c r="O146" i="44"/>
  <c r="O152" i="44"/>
  <c r="O165" i="44"/>
  <c r="O167" i="44"/>
  <c r="O169" i="44"/>
  <c r="O200" i="44"/>
  <c r="O207" i="44"/>
  <c r="O209" i="44"/>
  <c r="O223" i="44"/>
  <c r="O226" i="44"/>
  <c r="O236" i="44"/>
  <c r="O294" i="44"/>
  <c r="O302" i="44"/>
  <c r="O310" i="44"/>
  <c r="O318" i="44"/>
  <c r="O326" i="44"/>
  <c r="O334" i="44"/>
  <c r="O348" i="44"/>
  <c r="O373" i="44"/>
  <c r="O380" i="44"/>
  <c r="O405" i="44"/>
  <c r="O412" i="44"/>
  <c r="O423" i="44"/>
  <c r="O430" i="44"/>
  <c r="O439" i="44"/>
  <c r="O446" i="44"/>
  <c r="O455" i="44"/>
  <c r="O471" i="44"/>
  <c r="O578" i="44"/>
  <c r="O580" i="44"/>
  <c r="O590" i="44"/>
  <c r="O591" i="44"/>
  <c r="O593" i="44"/>
  <c r="O595" i="44"/>
  <c r="O597" i="44"/>
  <c r="O605" i="44"/>
  <c r="O620" i="44"/>
  <c r="O626" i="44"/>
  <c r="O706" i="44"/>
  <c r="O710" i="44"/>
  <c r="O714" i="44"/>
  <c r="O718" i="44"/>
  <c r="O722" i="44"/>
  <c r="O815" i="44"/>
  <c r="O817" i="44"/>
  <c r="O878" i="44"/>
  <c r="O1248" i="44"/>
  <c r="O1336" i="44"/>
  <c r="O93" i="44"/>
  <c r="O95" i="44"/>
  <c r="O97" i="44"/>
  <c r="O123" i="44"/>
  <c r="O138" i="44"/>
  <c r="O144" i="44"/>
  <c r="O157" i="44"/>
  <c r="O159" i="44"/>
  <c r="O161" i="44"/>
  <c r="O187" i="44"/>
  <c r="O190" i="44"/>
  <c r="O194" i="44"/>
  <c r="O205" i="44"/>
  <c r="O219" i="44"/>
  <c r="O222" i="44"/>
  <c r="O232" i="44"/>
  <c r="O267" i="44"/>
  <c r="O291" i="44"/>
  <c r="O299" i="44"/>
  <c r="O307" i="44"/>
  <c r="O315" i="44"/>
  <c r="O323" i="44"/>
  <c r="O331" i="44"/>
  <c r="O345" i="44"/>
  <c r="O352" i="44"/>
  <c r="O360" i="44"/>
  <c r="O377" i="44"/>
  <c r="O392" i="44"/>
  <c r="O409" i="44"/>
  <c r="O432" i="44"/>
  <c r="O491" i="44"/>
  <c r="O546" i="44"/>
  <c r="O548" i="44"/>
  <c r="O550" i="44"/>
  <c r="O570" i="44"/>
  <c r="O572" i="44"/>
  <c r="O582" i="44"/>
  <c r="O583" i="44"/>
  <c r="O585" i="44"/>
  <c r="O587" i="44"/>
  <c r="O589" i="44"/>
  <c r="O601" i="44"/>
  <c r="O616" i="44"/>
  <c r="O622" i="44"/>
  <c r="O735" i="44"/>
  <c r="O746" i="44"/>
  <c r="O791" i="44"/>
  <c r="O803" i="44"/>
  <c r="O807" i="44"/>
  <c r="O969" i="44"/>
  <c r="O1356" i="44"/>
  <c r="O75" i="44"/>
  <c r="O77" i="44"/>
  <c r="O79" i="44"/>
  <c r="O85" i="44"/>
  <c r="O87" i="44"/>
  <c r="O89" i="44"/>
  <c r="O130" i="44"/>
  <c r="O136" i="44"/>
  <c r="O149" i="44"/>
  <c r="O151" i="44"/>
  <c r="O153" i="44"/>
  <c r="O192" i="44"/>
  <c r="O199" i="44"/>
  <c r="O201" i="44"/>
  <c r="O218" i="44"/>
  <c r="O296" i="44"/>
  <c r="O304" i="44"/>
  <c r="O312" i="44"/>
  <c r="O320" i="44"/>
  <c r="O328" i="44"/>
  <c r="O336" i="44"/>
  <c r="O356" i="44"/>
  <c r="O388" i="44"/>
  <c r="O420" i="44"/>
  <c r="O427" i="44"/>
  <c r="O434" i="44"/>
  <c r="O443" i="44"/>
  <c r="O452" i="44"/>
  <c r="O468" i="44"/>
  <c r="O484" i="44"/>
  <c r="O500" i="44"/>
  <c r="O562" i="44"/>
  <c r="O564" i="44"/>
  <c r="O575" i="44"/>
  <c r="O577" i="44"/>
  <c r="O579" i="44"/>
  <c r="O581" i="44"/>
  <c r="O612" i="44"/>
  <c r="O629" i="44"/>
  <c r="O633" i="44"/>
  <c r="O637" i="44"/>
  <c r="O641" i="44"/>
  <c r="O645" i="44"/>
  <c r="O649" i="44"/>
  <c r="O653" i="44"/>
  <c r="O657" i="44"/>
  <c r="O793" i="44"/>
  <c r="O799" i="44"/>
  <c r="O801" i="44"/>
  <c r="O809" i="44"/>
  <c r="O843" i="44"/>
  <c r="O868" i="44"/>
  <c r="O870" i="44"/>
  <c r="O957" i="44"/>
  <c r="O1412" i="44"/>
  <c r="O1444" i="44"/>
  <c r="O1515" i="44"/>
  <c r="O107" i="44"/>
  <c r="O122" i="44"/>
  <c r="O128" i="44"/>
  <c r="O141" i="44"/>
  <c r="O143" i="44"/>
  <c r="O145" i="44"/>
  <c r="O171" i="44"/>
  <c r="O186" i="44"/>
  <c r="O197" i="44"/>
  <c r="O211" i="44"/>
  <c r="O214" i="44"/>
  <c r="O224" i="44"/>
  <c r="O243" i="44"/>
  <c r="O246" i="44"/>
  <c r="O250" i="44"/>
  <c r="O254" i="44"/>
  <c r="O258" i="44"/>
  <c r="O270" i="44"/>
  <c r="O272" i="44"/>
  <c r="O274" i="44"/>
  <c r="O276" i="44"/>
  <c r="O278" i="44"/>
  <c r="O280" i="44"/>
  <c r="O282" i="44"/>
  <c r="O284" i="44"/>
  <c r="O286" i="44"/>
  <c r="O288" i="44"/>
  <c r="O293" i="44"/>
  <c r="O301" i="44"/>
  <c r="O309" i="44"/>
  <c r="O317" i="44"/>
  <c r="O325" i="44"/>
  <c r="O333" i="44"/>
  <c r="O353" i="44"/>
  <c r="O368" i="44"/>
  <c r="O385" i="44"/>
  <c r="O400" i="44"/>
  <c r="O417" i="44"/>
  <c r="O436" i="44"/>
  <c r="O554" i="44"/>
  <c r="O556" i="44"/>
  <c r="O566" i="44"/>
  <c r="O567" i="44"/>
  <c r="O569" i="44"/>
  <c r="O571" i="44"/>
  <c r="O573" i="44"/>
  <c r="O608" i="44"/>
  <c r="O614" i="44"/>
  <c r="O625" i="44"/>
  <c r="O730" i="44"/>
  <c r="O862" i="44"/>
  <c r="O887" i="44"/>
  <c r="O891" i="44"/>
  <c r="O1281" i="44"/>
  <c r="O1347" i="44"/>
  <c r="O1367" i="44"/>
  <c r="O823" i="44"/>
  <c r="O827" i="44"/>
  <c r="O829" i="44"/>
  <c r="O840" i="44"/>
  <c r="O857" i="44"/>
  <c r="O872" i="44"/>
  <c r="O889" i="44"/>
  <c r="O900" i="44"/>
  <c r="O966" i="44"/>
  <c r="O968" i="44"/>
  <c r="O979" i="44"/>
  <c r="O988" i="44"/>
  <c r="O997" i="44"/>
  <c r="O1004" i="44"/>
  <c r="O1009" i="44"/>
  <c r="O1017" i="44"/>
  <c r="O1045" i="44"/>
  <c r="O1053" i="44"/>
  <c r="O1061" i="44"/>
  <c r="O1067" i="44"/>
  <c r="O1069" i="44"/>
  <c r="O1127" i="44"/>
  <c r="O1134" i="44"/>
  <c r="O1143" i="44"/>
  <c r="O1150" i="44"/>
  <c r="O1159" i="44"/>
  <c r="O1185" i="44"/>
  <c r="O1187" i="44"/>
  <c r="O1195" i="44"/>
  <c r="O1203" i="44"/>
  <c r="O1211" i="44"/>
  <c r="O1226" i="44"/>
  <c r="O1230" i="44"/>
  <c r="O1253" i="44"/>
  <c r="O1262" i="44"/>
  <c r="O1291" i="44"/>
  <c r="O1293" i="44"/>
  <c r="O1298" i="44"/>
  <c r="O1326" i="44"/>
  <c r="O1337" i="44"/>
  <c r="O1338" i="44"/>
  <c r="O1357" i="44"/>
  <c r="O1366" i="44"/>
  <c r="O1373" i="44"/>
  <c r="O1375" i="44"/>
  <c r="O1377" i="44"/>
  <c r="O1379" i="44"/>
  <c r="O1381" i="44"/>
  <c r="O1383" i="44"/>
  <c r="O1385" i="44"/>
  <c r="O1387" i="44"/>
  <c r="O1389" i="44"/>
  <c r="O1391" i="44"/>
  <c r="O1393" i="44"/>
  <c r="O1395" i="44"/>
  <c r="O1397" i="44"/>
  <c r="O1405" i="44"/>
  <c r="O1416" i="44"/>
  <c r="O1437" i="44"/>
  <c r="O1441" i="44"/>
  <c r="O1478" i="44"/>
  <c r="O1483" i="44"/>
  <c r="O1495" i="44"/>
  <c r="O1500" i="44"/>
  <c r="O1514" i="44"/>
  <c r="O1523" i="44"/>
  <c r="O1584" i="44"/>
  <c r="O1607" i="44"/>
  <c r="O1612" i="44"/>
  <c r="O1627" i="44"/>
  <c r="O1769" i="44"/>
  <c r="O995" i="44"/>
  <c r="O1002" i="44"/>
  <c r="O1012" i="44"/>
  <c r="O1020" i="44"/>
  <c r="O1125" i="44"/>
  <c r="O1139" i="44"/>
  <c r="O1141" i="44"/>
  <c r="O1155" i="44"/>
  <c r="O1157" i="44"/>
  <c r="O1181" i="44"/>
  <c r="O1183" i="44"/>
  <c r="O1190" i="44"/>
  <c r="O1198" i="44"/>
  <c r="O1206" i="44"/>
  <c r="O1214" i="44"/>
  <c r="O1311" i="44"/>
  <c r="O1317" i="44"/>
  <c r="O1322" i="44"/>
  <c r="O1350" i="44"/>
  <c r="O1351" i="44"/>
  <c r="O1426" i="44"/>
  <c r="O1430" i="44"/>
  <c r="O1451" i="44"/>
  <c r="O1458" i="44"/>
  <c r="O1472" i="44"/>
  <c r="O1475" i="44"/>
  <c r="O1497" i="44"/>
  <c r="O1509" i="44"/>
  <c r="O1525" i="44"/>
  <c r="O1534" i="44"/>
  <c r="O1536" i="44"/>
  <c r="O1538" i="44"/>
  <c r="O1540" i="44"/>
  <c r="O1542" i="44"/>
  <c r="O1544" i="44"/>
  <c r="O1546" i="44"/>
  <c r="O1548" i="44"/>
  <c r="O1550" i="44"/>
  <c r="O1552" i="44"/>
  <c r="O1554" i="44"/>
  <c r="O1556" i="44"/>
  <c r="O1558" i="44"/>
  <c r="O1560" i="44"/>
  <c r="O1562" i="44"/>
  <c r="O1564" i="44"/>
  <c r="O1566" i="44"/>
  <c r="O1576" i="44"/>
  <c r="O1578" i="44"/>
  <c r="O1605" i="44"/>
  <c r="O1625" i="44"/>
  <c r="O1735" i="44"/>
  <c r="O831" i="44"/>
  <c r="O907" i="44"/>
  <c r="O911" i="44"/>
  <c r="O962" i="44"/>
  <c r="O982" i="44"/>
  <c r="O984" i="44"/>
  <c r="O993" i="44"/>
  <c r="O1000" i="44"/>
  <c r="O1007" i="44"/>
  <c r="O1015" i="44"/>
  <c r="O1023" i="44"/>
  <c r="O1130" i="44"/>
  <c r="O1137" i="44"/>
  <c r="O1146" i="44"/>
  <c r="O1153" i="44"/>
  <c r="O1162" i="44"/>
  <c r="O1177" i="44"/>
  <c r="O1179" i="44"/>
  <c r="O1193" i="44"/>
  <c r="O1201" i="44"/>
  <c r="O1209" i="44"/>
  <c r="O1217" i="44"/>
  <c r="O1222" i="44"/>
  <c r="O1267" i="44"/>
  <c r="O808" i="44"/>
  <c r="O816" i="44"/>
  <c r="O818" i="44"/>
  <c r="O852" i="44"/>
  <c r="O869" i="44"/>
  <c r="O884" i="44"/>
  <c r="O914" i="44"/>
  <c r="O915" i="44"/>
  <c r="O916" i="44"/>
  <c r="O920" i="44"/>
  <c r="O924" i="44"/>
  <c r="O928" i="44"/>
  <c r="O932" i="44"/>
  <c r="O936" i="44"/>
  <c r="O938" i="44"/>
  <c r="O940" i="44"/>
  <c r="O942" i="44"/>
  <c r="O944" i="44"/>
  <c r="O946" i="44"/>
  <c r="O948" i="44"/>
  <c r="O958" i="44"/>
  <c r="O960" i="44"/>
  <c r="O971" i="44"/>
  <c r="O980" i="44"/>
  <c r="O998" i="44"/>
  <c r="O1010" i="44"/>
  <c r="O1018" i="44"/>
  <c r="O1076" i="44"/>
  <c r="O1096" i="44"/>
  <c r="O1100" i="44"/>
  <c r="O1104" i="44"/>
  <c r="O1108" i="44"/>
  <c r="O1112" i="44"/>
  <c r="O1116" i="44"/>
  <c r="O1173" i="44"/>
  <c r="O1175" i="44"/>
  <c r="O1188" i="44"/>
  <c r="O1196" i="44"/>
  <c r="O1204" i="44"/>
  <c r="O1212" i="44"/>
  <c r="O1251" i="44"/>
  <c r="O1270" i="44"/>
  <c r="O1272" i="44"/>
  <c r="O1288" i="44"/>
  <c r="O1290" i="44"/>
  <c r="O1301" i="44"/>
  <c r="O1306" i="44"/>
  <c r="O1314" i="44"/>
  <c r="O1334" i="44"/>
  <c r="O1335" i="44"/>
  <c r="O1345" i="44"/>
  <c r="O1346" i="44"/>
  <c r="O1363" i="44"/>
  <c r="O1406" i="44"/>
  <c r="O1423" i="44"/>
  <c r="O1438" i="44"/>
  <c r="O1489" i="44"/>
  <c r="O1494" i="44"/>
  <c r="O1504" i="44"/>
  <c r="O1513" i="44"/>
  <c r="O1529" i="44"/>
  <c r="O1582" i="44"/>
  <c r="O1621" i="44"/>
  <c r="O751" i="44"/>
  <c r="O753" i="44"/>
  <c r="O755" i="44"/>
  <c r="O757" i="44"/>
  <c r="O759" i="44"/>
  <c r="O761" i="44"/>
  <c r="O763" i="44"/>
  <c r="O765" i="44"/>
  <c r="O767" i="44"/>
  <c r="O769" i="44"/>
  <c r="O771" i="44"/>
  <c r="O773" i="44"/>
  <c r="O775" i="44"/>
  <c r="O777" i="44"/>
  <c r="O779" i="44"/>
  <c r="O781" i="44"/>
  <c r="O783" i="44"/>
  <c r="O785" i="44"/>
  <c r="O787" i="44"/>
  <c r="O789" i="44"/>
  <c r="O796" i="44"/>
  <c r="O824" i="44"/>
  <c r="O841" i="44"/>
  <c r="O856" i="44"/>
  <c r="O873" i="44"/>
  <c r="O888" i="44"/>
  <c r="O901" i="44"/>
  <c r="O956" i="44"/>
  <c r="O978" i="44"/>
  <c r="O996" i="44"/>
  <c r="O1005" i="44"/>
  <c r="O1013" i="44"/>
  <c r="O1021" i="44"/>
  <c r="O1068" i="44"/>
  <c r="O1074" i="44"/>
  <c r="O1078" i="44"/>
  <c r="O1120" i="44"/>
  <c r="O1126" i="44"/>
  <c r="O1135" i="44"/>
  <c r="O1142" i="44"/>
  <c r="O1151" i="44"/>
  <c r="O1158" i="44"/>
  <c r="O1169" i="44"/>
  <c r="O1171" i="44"/>
  <c r="O1191" i="44"/>
  <c r="O1199" i="44"/>
  <c r="O1207" i="44"/>
  <c r="O1215" i="44"/>
  <c r="O1227" i="44"/>
  <c r="O1231" i="44"/>
  <c r="O1239" i="44"/>
  <c r="O1247" i="44"/>
  <c r="O1250" i="44"/>
  <c r="O1292" i="44"/>
  <c r="O1294" i="44"/>
  <c r="O1305" i="44"/>
  <c r="O1319" i="44"/>
  <c r="O1325" i="44"/>
  <c r="O1330" i="44"/>
  <c r="O1358" i="44"/>
  <c r="O1365" i="44"/>
  <c r="O1374" i="44"/>
  <c r="O1376" i="44"/>
  <c r="O1378" i="44"/>
  <c r="O1380" i="44"/>
  <c r="O1382" i="44"/>
  <c r="O1384" i="44"/>
  <c r="O1386" i="44"/>
  <c r="O1388" i="44"/>
  <c r="O1390" i="44"/>
  <c r="O1392" i="44"/>
  <c r="O1394" i="44"/>
  <c r="O1396" i="44"/>
  <c r="O1398" i="44"/>
  <c r="O1421" i="44"/>
  <c r="O1425" i="44"/>
  <c r="O1432" i="44"/>
  <c r="O1463" i="44"/>
  <c r="O1484" i="44"/>
  <c r="O1496" i="44"/>
  <c r="O1499" i="44"/>
  <c r="O1506" i="44"/>
  <c r="O1531" i="44"/>
  <c r="O1574" i="44"/>
  <c r="O1577" i="44"/>
  <c r="O1583" i="44"/>
  <c r="O1593" i="44"/>
  <c r="O1595" i="44"/>
  <c r="O1600" i="44"/>
  <c r="O1848" i="44"/>
  <c r="O826" i="44"/>
  <c r="O845" i="44"/>
  <c r="O860" i="44"/>
  <c r="O877" i="44"/>
  <c r="O892" i="44"/>
  <c r="O954" i="44"/>
  <c r="O974" i="44"/>
  <c r="O976" i="44"/>
  <c r="O987" i="44"/>
  <c r="O994" i="44"/>
  <c r="O1003" i="44"/>
  <c r="O1008" i="44"/>
  <c r="O1016" i="44"/>
  <c r="O1024" i="44"/>
  <c r="O1066" i="44"/>
  <c r="O1081" i="44"/>
  <c r="O1086" i="44"/>
  <c r="O1087" i="44"/>
  <c r="O1090" i="44"/>
  <c r="O1091" i="44"/>
  <c r="O1094" i="44"/>
  <c r="O1095" i="44"/>
  <c r="O1098" i="44"/>
  <c r="O1099" i="44"/>
  <c r="O1103" i="44"/>
  <c r="O1107" i="44"/>
  <c r="O1111" i="44"/>
  <c r="O1115" i="44"/>
  <c r="O1131" i="44"/>
  <c r="O1133" i="44"/>
  <c r="O1147" i="44"/>
  <c r="O1149" i="44"/>
  <c r="O1165" i="44"/>
  <c r="O1167" i="44"/>
  <c r="O1194" i="44"/>
  <c r="O1202" i="44"/>
  <c r="O1210" i="44"/>
  <c r="O1221" i="44"/>
  <c r="O1223" i="44"/>
  <c r="O1242" i="44"/>
  <c r="O1246" i="44"/>
  <c r="O1261" i="44"/>
  <c r="O1265" i="44"/>
  <c r="O1274" i="44"/>
  <c r="O1279" i="44"/>
  <c r="O1296" i="44"/>
  <c r="O1318" i="44"/>
  <c r="O1329" i="44"/>
  <c r="O1349" i="44"/>
  <c r="O1410" i="44"/>
  <c r="O1414" i="44"/>
  <c r="O1431" i="44"/>
  <c r="O1442" i="44"/>
  <c r="O1446" i="44"/>
  <c r="O1449" i="44"/>
  <c r="O1452" i="44"/>
  <c r="O1457" i="44"/>
  <c r="O1460" i="44"/>
  <c r="O1476" i="44"/>
  <c r="O1486" i="44"/>
  <c r="O1508" i="44"/>
  <c r="O1533" i="44"/>
  <c r="O1553" i="44"/>
  <c r="O1555" i="44"/>
  <c r="O1557" i="44"/>
  <c r="O1559" i="44"/>
  <c r="O1561" i="44"/>
  <c r="O1563" i="44"/>
  <c r="O1565" i="44"/>
  <c r="O1567" i="44"/>
  <c r="O1569" i="44"/>
  <c r="O1575" i="44"/>
  <c r="O1579" i="44"/>
  <c r="O1581" i="44"/>
  <c r="O1589" i="44"/>
  <c r="O1591" i="44"/>
  <c r="O1596" i="44"/>
  <c r="O121" i="45"/>
  <c r="O805" i="44"/>
  <c r="O832" i="44"/>
  <c r="O864" i="44"/>
  <c r="O881" i="44"/>
  <c r="O896" i="44"/>
  <c r="O951" i="44"/>
  <c r="O953" i="44"/>
  <c r="O963" i="44"/>
  <c r="O972" i="44"/>
  <c r="O1001" i="44"/>
  <c r="O1011" i="44"/>
  <c r="O1019" i="44"/>
  <c r="O1031" i="44"/>
  <c r="O1039" i="44"/>
  <c r="O1047" i="44"/>
  <c r="O1055" i="44"/>
  <c r="O1063" i="44"/>
  <c r="O1073" i="44"/>
  <c r="O1079" i="44"/>
  <c r="O1083" i="44"/>
  <c r="O1119" i="44"/>
  <c r="O1129" i="44"/>
  <c r="O1138" i="44"/>
  <c r="O1145" i="44"/>
  <c r="O1154" i="44"/>
  <c r="O1161" i="44"/>
  <c r="O1163" i="44"/>
  <c r="O1189" i="44"/>
  <c r="O1197" i="44"/>
  <c r="O1205" i="44"/>
  <c r="O1213" i="44"/>
  <c r="O1233" i="44"/>
  <c r="O1238" i="44"/>
  <c r="O1259" i="44"/>
  <c r="O1263" i="44"/>
  <c r="O1275" i="44"/>
  <c r="O1276" i="44"/>
  <c r="O1285" i="44"/>
  <c r="O1303" i="44"/>
  <c r="O1309" i="44"/>
  <c r="O1342" i="44"/>
  <c r="O1343" i="44"/>
  <c r="O1353" i="44"/>
  <c r="O1369" i="44"/>
  <c r="O1408" i="44"/>
  <c r="O1429" i="44"/>
  <c r="O1433" i="44"/>
  <c r="O1440" i="44"/>
  <c r="O1468" i="44"/>
  <c r="O1473" i="44"/>
  <c r="O1488" i="44"/>
  <c r="O1491" i="44"/>
  <c r="O1510" i="44"/>
  <c r="O1517" i="44"/>
  <c r="O1519" i="44"/>
  <c r="O1571" i="44"/>
  <c r="O1573" i="44"/>
  <c r="O1585" i="44"/>
  <c r="O1587" i="44"/>
  <c r="O1592" i="44"/>
  <c r="O1613" i="44"/>
  <c r="O1615" i="44"/>
  <c r="O1634" i="44"/>
  <c r="O1640" i="44"/>
  <c r="O1649" i="44"/>
  <c r="O1665" i="44"/>
  <c r="O1681" i="44"/>
  <c r="O1716" i="44"/>
  <c r="O1779" i="44"/>
  <c r="O1795" i="44"/>
  <c r="O1802" i="44"/>
  <c r="O1815" i="44"/>
  <c r="O1823" i="44"/>
  <c r="O1839" i="44"/>
  <c r="O1855" i="44"/>
  <c r="O1871" i="44"/>
  <c r="O1882" i="44"/>
  <c r="O1891" i="44"/>
  <c r="O81" i="45"/>
  <c r="O1629" i="44"/>
  <c r="O1638" i="44"/>
  <c r="O1642" i="44"/>
  <c r="O1656" i="44"/>
  <c r="O1658" i="44"/>
  <c r="O1672" i="44"/>
  <c r="O1674" i="44"/>
  <c r="O1691" i="44"/>
  <c r="O1692" i="44"/>
  <c r="O1700" i="44"/>
  <c r="O1708" i="44"/>
  <c r="O1740" i="44"/>
  <c r="O1746" i="44"/>
  <c r="O1772" i="44"/>
  <c r="O1788" i="44"/>
  <c r="O1804" i="44"/>
  <c r="O1821" i="44"/>
  <c r="O1830" i="44"/>
  <c r="O1837" i="44"/>
  <c r="O1846" i="44"/>
  <c r="O1853" i="44"/>
  <c r="O1862" i="44"/>
  <c r="O1869" i="44"/>
  <c r="O1878" i="44"/>
  <c r="O1889" i="44"/>
  <c r="O2" i="45"/>
  <c r="O4" i="45"/>
  <c r="O6" i="45"/>
  <c r="O8" i="45"/>
  <c r="O10" i="45"/>
  <c r="O12" i="45"/>
  <c r="O14" i="45"/>
  <c r="O16" i="45"/>
  <c r="O18" i="45"/>
  <c r="O20" i="45"/>
  <c r="O22" i="45"/>
  <c r="O24" i="45"/>
  <c r="O26" i="45"/>
  <c r="O28" i="45"/>
  <c r="O30" i="45"/>
  <c r="O32" i="45"/>
  <c r="O34" i="45"/>
  <c r="O36" i="45"/>
  <c r="O38" i="45"/>
  <c r="O40" i="45"/>
  <c r="O42" i="45"/>
  <c r="O44" i="45"/>
  <c r="O46" i="45"/>
  <c r="O47" i="45"/>
  <c r="O49" i="45"/>
  <c r="O51" i="45"/>
  <c r="O53" i="45"/>
  <c r="O55" i="45"/>
  <c r="O57" i="45"/>
  <c r="O62" i="45"/>
  <c r="O84" i="45"/>
  <c r="O88" i="45"/>
  <c r="O93" i="45"/>
  <c r="O95" i="45"/>
  <c r="O112" i="45"/>
  <c r="O115" i="45"/>
  <c r="O128" i="45"/>
  <c r="O131" i="45"/>
  <c r="O196" i="45"/>
  <c r="O234" i="45"/>
  <c r="O273" i="45"/>
  <c r="O447" i="45"/>
  <c r="O479" i="45"/>
  <c r="O625" i="45"/>
  <c r="O1608" i="44"/>
  <c r="O1631" i="44"/>
  <c r="O1645" i="44"/>
  <c r="O1661" i="44"/>
  <c r="O1677" i="44"/>
  <c r="O1695" i="44"/>
  <c r="O1703" i="44"/>
  <c r="O1713" i="44"/>
  <c r="O1718" i="44"/>
  <c r="O1722" i="44"/>
  <c r="O1726" i="44"/>
  <c r="O1730" i="44"/>
  <c r="O1755" i="44"/>
  <c r="O1774" i="44"/>
  <c r="O1783" i="44"/>
  <c r="O1799" i="44"/>
  <c r="O1819" i="44"/>
  <c r="O1835" i="44"/>
  <c r="O1851" i="44"/>
  <c r="O1867" i="44"/>
  <c r="O1887" i="44"/>
  <c r="O1894" i="44"/>
  <c r="O60" i="45"/>
  <c r="O64" i="45"/>
  <c r="O69" i="45"/>
  <c r="O71" i="45"/>
  <c r="O91" i="45"/>
  <c r="O97" i="45"/>
  <c r="O140" i="45"/>
  <c r="O143" i="45"/>
  <c r="O147" i="45"/>
  <c r="O151" i="45"/>
  <c r="O155" i="45"/>
  <c r="O157" i="45"/>
  <c r="O173" i="45"/>
  <c r="O197" i="45"/>
  <c r="O226" i="45"/>
  <c r="O230" i="45"/>
  <c r="O232" i="45"/>
  <c r="O262" i="45"/>
  <c r="O271" i="45"/>
  <c r="O302" i="45"/>
  <c r="O310" i="45"/>
  <c r="O375" i="45"/>
  <c r="O435" i="45"/>
  <c r="O437" i="45"/>
  <c r="O537" i="45"/>
  <c r="O629" i="45"/>
  <c r="O648" i="45"/>
  <c r="O680" i="45"/>
  <c r="O1597" i="44"/>
  <c r="O1599" i="44"/>
  <c r="O1604" i="44"/>
  <c r="O1652" i="44"/>
  <c r="O1654" i="44"/>
  <c r="O1668" i="44"/>
  <c r="O1670" i="44"/>
  <c r="O1738" i="44"/>
  <c r="O1763" i="44"/>
  <c r="O1767" i="44"/>
  <c r="O1776" i="44"/>
  <c r="O1792" i="44"/>
  <c r="O1810" i="44"/>
  <c r="O1818" i="44"/>
  <c r="O1826" i="44"/>
  <c r="O1833" i="44"/>
  <c r="O1842" i="44"/>
  <c r="O1849" i="44"/>
  <c r="O1858" i="44"/>
  <c r="O1865" i="44"/>
  <c r="O1874" i="44"/>
  <c r="O1885" i="44"/>
  <c r="O1892" i="44"/>
  <c r="O67" i="45"/>
  <c r="O73" i="45"/>
  <c r="O78" i="45"/>
  <c r="O100" i="45"/>
  <c r="O109" i="45"/>
  <c r="O111" i="45"/>
  <c r="O124" i="45"/>
  <c r="O127" i="45"/>
  <c r="O190" i="45"/>
  <c r="O251" i="45"/>
  <c r="O286" i="45"/>
  <c r="O294" i="45"/>
  <c r="O313" i="45"/>
  <c r="O327" i="45"/>
  <c r="O382" i="45"/>
  <c r="O384" i="45"/>
  <c r="O411" i="45"/>
  <c r="O458" i="45"/>
  <c r="O464" i="45"/>
  <c r="O468" i="45"/>
  <c r="O489" i="45"/>
  <c r="O531" i="45"/>
  <c r="O602" i="45"/>
  <c r="O667" i="45"/>
  <c r="O700" i="45"/>
  <c r="O743" i="45"/>
  <c r="O1657" i="44"/>
  <c r="O1673" i="44"/>
  <c r="O1684" i="44"/>
  <c r="O1693" i="44"/>
  <c r="O1701" i="44"/>
  <c r="O1709" i="44"/>
  <c r="O1711" i="44"/>
  <c r="O1771" i="44"/>
  <c r="O1778" i="44"/>
  <c r="O1787" i="44"/>
  <c r="O1794" i="44"/>
  <c r="O1803" i="44"/>
  <c r="O76" i="45"/>
  <c r="O85" i="45"/>
  <c r="O107" i="45"/>
  <c r="O118" i="45"/>
  <c r="O134" i="45"/>
  <c r="O139" i="45"/>
  <c r="O309" i="45"/>
  <c r="O323" i="45"/>
  <c r="O517" i="45"/>
  <c r="O523" i="45"/>
  <c r="O554" i="45"/>
  <c r="O595" i="45"/>
  <c r="O653" i="45"/>
  <c r="O655" i="45"/>
  <c r="O675" i="45"/>
  <c r="O677" i="45"/>
  <c r="O685" i="45"/>
  <c r="O687" i="45"/>
  <c r="O1628" i="44"/>
  <c r="O1639" i="44"/>
  <c r="O1648" i="44"/>
  <c r="O1650" i="44"/>
  <c r="O1664" i="44"/>
  <c r="O1666" i="44"/>
  <c r="O1680" i="44"/>
  <c r="O1686" i="44"/>
  <c r="O1696" i="44"/>
  <c r="O1704" i="44"/>
  <c r="O1780" i="44"/>
  <c r="O1796" i="44"/>
  <c r="O1812" i="44"/>
  <c r="O1822" i="44"/>
  <c r="O1829" i="44"/>
  <c r="O1838" i="44"/>
  <c r="O1845" i="44"/>
  <c r="O1854" i="44"/>
  <c r="O1861" i="44"/>
  <c r="O1870" i="44"/>
  <c r="O1877" i="44"/>
  <c r="O3" i="45"/>
  <c r="O5" i="45"/>
  <c r="O7" i="45"/>
  <c r="O9" i="45"/>
  <c r="O11" i="45"/>
  <c r="O13" i="45"/>
  <c r="O15" i="45"/>
  <c r="O17" i="45"/>
  <c r="O19" i="45"/>
  <c r="O21" i="45"/>
  <c r="O23" i="45"/>
  <c r="O25" i="45"/>
  <c r="O27" i="45"/>
  <c r="O29" i="45"/>
  <c r="O31" i="45"/>
  <c r="O33" i="45"/>
  <c r="O35" i="45"/>
  <c r="O37" i="45"/>
  <c r="O39" i="45"/>
  <c r="O41" i="45"/>
  <c r="O43" i="45"/>
  <c r="O45" i="45"/>
  <c r="O48" i="45"/>
  <c r="O50" i="45"/>
  <c r="O52" i="45"/>
  <c r="O54" i="45"/>
  <c r="O56" i="45"/>
  <c r="O61" i="45"/>
  <c r="O63" i="45"/>
  <c r="O83" i="45"/>
  <c r="O89" i="45"/>
  <c r="O94" i="45"/>
  <c r="O120" i="45"/>
  <c r="O123" i="45"/>
  <c r="O136" i="45"/>
  <c r="O137" i="45"/>
  <c r="O200" i="45"/>
  <c r="O293" i="45"/>
  <c r="O307" i="45"/>
  <c r="O335" i="45"/>
  <c r="O442" i="45"/>
  <c r="O444" i="45"/>
  <c r="O463" i="45"/>
  <c r="O476" i="45"/>
  <c r="O552" i="45"/>
  <c r="O593" i="45"/>
  <c r="O635" i="45"/>
  <c r="O663" i="45"/>
  <c r="O708" i="45"/>
  <c r="O733" i="45"/>
  <c r="O1617" i="44"/>
  <c r="O1619" i="44"/>
  <c r="O1624" i="44"/>
  <c r="O1630" i="44"/>
  <c r="O1653" i="44"/>
  <c r="O1669" i="44"/>
  <c r="O1682" i="44"/>
  <c r="O1690" i="44"/>
  <c r="O1714" i="44"/>
  <c r="O1739" i="44"/>
  <c r="O1775" i="44"/>
  <c r="O1782" i="44"/>
  <c r="O1791" i="44"/>
  <c r="O1798" i="44"/>
  <c r="O1809" i="44"/>
  <c r="O1816" i="44"/>
  <c r="O1820" i="44"/>
  <c r="O1827" i="44"/>
  <c r="O1843" i="44"/>
  <c r="O1859" i="44"/>
  <c r="O1875" i="44"/>
  <c r="O1893" i="44"/>
  <c r="O59" i="45"/>
  <c r="O65" i="45"/>
  <c r="O70" i="45"/>
  <c r="O92" i="45"/>
  <c r="O96" i="45"/>
  <c r="O101" i="45"/>
  <c r="O103" i="45"/>
  <c r="O114" i="45"/>
  <c r="O130" i="45"/>
  <c r="O198" i="45"/>
  <c r="O205" i="45"/>
  <c r="O225" i="45"/>
  <c r="O250" i="45"/>
  <c r="O265" i="45"/>
  <c r="O291" i="45"/>
  <c r="O305" i="45"/>
  <c r="O319" i="45"/>
  <c r="O330" i="45"/>
  <c r="O359" i="45"/>
  <c r="O391" i="45"/>
  <c r="O407" i="45"/>
  <c r="O415" i="45"/>
  <c r="O428" i="45"/>
  <c r="O430" i="45"/>
  <c r="O450" i="45"/>
  <c r="O453" i="45"/>
  <c r="O461" i="45"/>
  <c r="O505" i="45"/>
  <c r="O610" i="45"/>
  <c r="O617" i="45"/>
  <c r="O640" i="45"/>
  <c r="O681" i="45"/>
  <c r="O712" i="45"/>
  <c r="O171" i="45"/>
  <c r="O176" i="45"/>
  <c r="O186" i="45"/>
  <c r="O219" i="45"/>
  <c r="O280" i="45"/>
  <c r="O328" i="45"/>
  <c r="O354" i="45"/>
  <c r="O372" i="45"/>
  <c r="O388" i="45"/>
  <c r="O397" i="45"/>
  <c r="O406" i="45"/>
  <c r="O408" i="45"/>
  <c r="O494" i="45"/>
  <c r="O496" i="45"/>
  <c r="O498" i="45"/>
  <c r="O525" i="45"/>
  <c r="O535" i="45"/>
  <c r="O548" i="45"/>
  <c r="O558" i="45"/>
  <c r="O562" i="45"/>
  <c r="O581" i="45"/>
  <c r="O588" i="45"/>
  <c r="O599" i="45"/>
  <c r="O620" i="45"/>
  <c r="O639" i="45"/>
  <c r="O645" i="45"/>
  <c r="O721" i="45"/>
  <c r="O734" i="45"/>
  <c r="O740" i="45"/>
  <c r="O752" i="45"/>
  <c r="O754" i="45"/>
  <c r="O869" i="45"/>
  <c r="O889" i="45"/>
  <c r="O894" i="45"/>
  <c r="O175" i="45"/>
  <c r="O180" i="45"/>
  <c r="O211" i="45"/>
  <c r="O215" i="45"/>
  <c r="O217" i="45"/>
  <c r="O236" i="45"/>
  <c r="O276" i="45"/>
  <c r="O284" i="45"/>
  <c r="O300" i="45"/>
  <c r="O316" i="45"/>
  <c r="O341" i="45"/>
  <c r="O350" i="45"/>
  <c r="O352" i="45"/>
  <c r="O370" i="45"/>
  <c r="O386" i="45"/>
  <c r="O492" i="45"/>
  <c r="O502" i="45"/>
  <c r="O506" i="45"/>
  <c r="O533" i="45"/>
  <c r="O543" i="45"/>
  <c r="O556" i="45"/>
  <c r="O560" i="45"/>
  <c r="O566" i="45"/>
  <c r="O570" i="45"/>
  <c r="O572" i="45"/>
  <c r="O597" i="45"/>
  <c r="O614" i="45"/>
  <c r="O631" i="45"/>
  <c r="O637" i="45"/>
  <c r="O726" i="45"/>
  <c r="O732" i="45"/>
  <c r="O744" i="45"/>
  <c r="O819" i="45"/>
  <c r="O821" i="45"/>
  <c r="O823" i="45"/>
  <c r="O162" i="45"/>
  <c r="O195" i="45"/>
  <c r="O199" i="45"/>
  <c r="O201" i="45"/>
  <c r="O248" i="45"/>
  <c r="O254" i="45"/>
  <c r="O258" i="45"/>
  <c r="O260" i="45"/>
  <c r="O288" i="45"/>
  <c r="O304" i="45"/>
  <c r="O320" i="45"/>
  <c r="O333" i="45"/>
  <c r="O346" i="45"/>
  <c r="O357" i="45"/>
  <c r="O373" i="45"/>
  <c r="O389" i="45"/>
  <c r="O398" i="45"/>
  <c r="O400" i="45"/>
  <c r="O402" i="45"/>
  <c r="O495" i="45"/>
  <c r="O508" i="45"/>
  <c r="O518" i="45"/>
  <c r="O520" i="45"/>
  <c r="O522" i="45"/>
  <c r="O576" i="45"/>
  <c r="O589" i="45"/>
  <c r="O606" i="45"/>
  <c r="O621" i="45"/>
  <c r="O728" i="45"/>
  <c r="O730" i="45"/>
  <c r="O761" i="45"/>
  <c r="O785" i="45"/>
  <c r="O810" i="45"/>
  <c r="O917" i="45"/>
  <c r="O102" i="45"/>
  <c r="O122" i="45"/>
  <c r="O138" i="45"/>
  <c r="O144" i="45"/>
  <c r="O148" i="45"/>
  <c r="O152" i="45"/>
  <c r="O156" i="45"/>
  <c r="O160" i="45"/>
  <c r="O166" i="45"/>
  <c r="O187" i="45"/>
  <c r="O191" i="45"/>
  <c r="O193" i="45"/>
  <c r="O218" i="45"/>
  <c r="O229" i="45"/>
  <c r="O252" i="45"/>
  <c r="O256" i="45"/>
  <c r="O264" i="45"/>
  <c r="O342" i="45"/>
  <c r="O344" i="45"/>
  <c r="O364" i="45"/>
  <c r="O380" i="45"/>
  <c r="O493" i="45"/>
  <c r="O503" i="45"/>
  <c r="O516" i="45"/>
  <c r="O526" i="45"/>
  <c r="O528" i="45"/>
  <c r="O530" i="45"/>
  <c r="O557" i="45"/>
  <c r="O567" i="45"/>
  <c r="O582" i="45"/>
  <c r="O604" i="45"/>
  <c r="O615" i="45"/>
  <c r="O646" i="45"/>
  <c r="O720" i="45"/>
  <c r="O722" i="45"/>
  <c r="O753" i="45"/>
  <c r="O783" i="45"/>
  <c r="O802" i="45"/>
  <c r="O808" i="45"/>
  <c r="O908" i="45"/>
  <c r="O919" i="45"/>
  <c r="O1110" i="45"/>
  <c r="O159" i="45"/>
  <c r="O164" i="45"/>
  <c r="O170" i="45"/>
  <c r="O183" i="45"/>
  <c r="O185" i="45"/>
  <c r="O210" i="45"/>
  <c r="O268" i="45"/>
  <c r="O292" i="45"/>
  <c r="O308" i="45"/>
  <c r="O324" i="45"/>
  <c r="O340" i="45"/>
  <c r="O362" i="45"/>
  <c r="O378" i="45"/>
  <c r="O396" i="45"/>
  <c r="O405" i="45"/>
  <c r="O501" i="45"/>
  <c r="O511" i="45"/>
  <c r="O524" i="45"/>
  <c r="O534" i="45"/>
  <c r="O536" i="45"/>
  <c r="O538" i="45"/>
  <c r="O565" i="45"/>
  <c r="O575" i="45"/>
  <c r="O584" i="45"/>
  <c r="O598" i="45"/>
  <c r="O613" i="45"/>
  <c r="O638" i="45"/>
  <c r="O644" i="45"/>
  <c r="O745" i="45"/>
  <c r="O758" i="45"/>
  <c r="O764" i="45"/>
  <c r="O768" i="45"/>
  <c r="O770" i="45"/>
  <c r="O788" i="45"/>
  <c r="O804" i="45"/>
  <c r="O1151" i="45"/>
  <c r="O1183" i="45"/>
  <c r="O163" i="45"/>
  <c r="O174" i="45"/>
  <c r="O228" i="45"/>
  <c r="O237" i="45"/>
  <c r="O249" i="45"/>
  <c r="O261" i="45"/>
  <c r="O509" i="45"/>
  <c r="O519" i="45"/>
  <c r="O532" i="45"/>
  <c r="O542" i="45"/>
  <c r="O544" i="45"/>
  <c r="O546" i="45"/>
  <c r="O573" i="45"/>
  <c r="O596" i="45"/>
  <c r="O607" i="45"/>
  <c r="O630" i="45"/>
  <c r="O636" i="45"/>
  <c r="O737" i="45"/>
  <c r="O750" i="45"/>
  <c r="O756" i="45"/>
  <c r="O900" i="45"/>
  <c r="O902" i="45"/>
  <c r="O904" i="45"/>
  <c r="O1181" i="45"/>
  <c r="O766" i="45"/>
  <c r="O772" i="45"/>
  <c r="O789" i="45"/>
  <c r="O798" i="45"/>
  <c r="O813" i="45"/>
  <c r="O817" i="45"/>
  <c r="O824" i="45"/>
  <c r="O829" i="45"/>
  <c r="O865" i="45"/>
  <c r="O893" i="45"/>
  <c r="O895" i="45"/>
  <c r="O907" i="45"/>
  <c r="O922" i="45"/>
  <c r="O924" i="45"/>
  <c r="O926" i="45"/>
  <c r="O928" i="45"/>
  <c r="O930" i="45"/>
  <c r="O932" i="45"/>
  <c r="O934" i="45"/>
  <c r="O936" i="45"/>
  <c r="O938" i="45"/>
  <c r="O940" i="45"/>
  <c r="O942" i="45"/>
  <c r="O944" i="45"/>
  <c r="O946" i="45"/>
  <c r="O948" i="45"/>
  <c r="O950" i="45"/>
  <c r="O952" i="45"/>
  <c r="O954" i="45"/>
  <c r="O956" i="45"/>
  <c r="O958" i="45"/>
  <c r="O960" i="45"/>
  <c r="O962" i="45"/>
  <c r="O964" i="45"/>
  <c r="O966" i="45"/>
  <c r="O968" i="45"/>
  <c r="O970" i="45"/>
  <c r="O972" i="45"/>
  <c r="O974" i="45"/>
  <c r="O976" i="45"/>
  <c r="O978" i="45"/>
  <c r="O980" i="45"/>
  <c r="O982" i="45"/>
  <c r="O984" i="45"/>
  <c r="O986" i="45"/>
  <c r="O988" i="45"/>
  <c r="O990" i="45"/>
  <c r="O992" i="45"/>
  <c r="O1077" i="45"/>
  <c r="O1079" i="45"/>
  <c r="O1091" i="45"/>
  <c r="O1105" i="45"/>
  <c r="O1114" i="45"/>
  <c r="O1125" i="45"/>
  <c r="O1138" i="45"/>
  <c r="O1139" i="45"/>
  <c r="O1149" i="45"/>
  <c r="O1170" i="45"/>
  <c r="O1171" i="45"/>
  <c r="O1180" i="45"/>
  <c r="O1294" i="45"/>
  <c r="O1315" i="45"/>
  <c r="O1450" i="45"/>
  <c r="O1454" i="45"/>
  <c r="O1456" i="45"/>
  <c r="O1471" i="45"/>
  <c r="O1473" i="45"/>
  <c r="O1496" i="45"/>
  <c r="O1638" i="45"/>
  <c r="O1803" i="45"/>
  <c r="O1828" i="45"/>
  <c r="O776" i="45"/>
  <c r="O870" i="45"/>
  <c r="O885" i="45"/>
  <c r="O887" i="45"/>
  <c r="O898" i="45"/>
  <c r="O899" i="45"/>
  <c r="O1072" i="45"/>
  <c r="O1081" i="45"/>
  <c r="O1083" i="45"/>
  <c r="O1099" i="45"/>
  <c r="O1115" i="45"/>
  <c r="O1124" i="45"/>
  <c r="O1126" i="45"/>
  <c r="O1135" i="45"/>
  <c r="O1137" i="45"/>
  <c r="O1148" i="45"/>
  <c r="O1150" i="45"/>
  <c r="O1169" i="45"/>
  <c r="O1218" i="45"/>
  <c r="O1230" i="45"/>
  <c r="O1271" i="45"/>
  <c r="O1282" i="45"/>
  <c r="O1290" i="45"/>
  <c r="O1302" i="45"/>
  <c r="O1306" i="45"/>
  <c r="O1310" i="45"/>
  <c r="O1318" i="45"/>
  <c r="O1330" i="45"/>
  <c r="O1338" i="45"/>
  <c r="O877" i="45"/>
  <c r="O879" i="45"/>
  <c r="O882" i="45"/>
  <c r="O890" i="45"/>
  <c r="O891" i="45"/>
  <c r="O905" i="45"/>
  <c r="O1141" i="45"/>
  <c r="O1162" i="45"/>
  <c r="O1173" i="45"/>
  <c r="O1308" i="45"/>
  <c r="O1368" i="45"/>
  <c r="O1370" i="45"/>
  <c r="O1384" i="45"/>
  <c r="O1386" i="45"/>
  <c r="O1400" i="45"/>
  <c r="O1402" i="45"/>
  <c r="O1418" i="45"/>
  <c r="O1420" i="45"/>
  <c r="O1510" i="45"/>
  <c r="O1641" i="45"/>
  <c r="O1765" i="45"/>
  <c r="O1076" i="45"/>
  <c r="O1089" i="45"/>
  <c r="O1109" i="45"/>
  <c r="O1117" i="45"/>
  <c r="O1130" i="45"/>
  <c r="O1241" i="45"/>
  <c r="O1249" i="45"/>
  <c r="O1257" i="45"/>
  <c r="O1357" i="45"/>
  <c r="O1373" i="45"/>
  <c r="O1389" i="45"/>
  <c r="O1405" i="45"/>
  <c r="O1416" i="45"/>
  <c r="O1425" i="45"/>
  <c r="O1429" i="45"/>
  <c r="O1433" i="45"/>
  <c r="O1437" i="45"/>
  <c r="O1441" i="45"/>
  <c r="O1445" i="45"/>
  <c r="O1453" i="45"/>
  <c r="O1633" i="45"/>
  <c r="O989" i="45"/>
  <c r="O993" i="45"/>
  <c r="O1078" i="45"/>
  <c r="O1096" i="45"/>
  <c r="O1106" i="45"/>
  <c r="O1116" i="45"/>
  <c r="O1118" i="45"/>
  <c r="O1127" i="45"/>
  <c r="O1129" i="45"/>
  <c r="O1154" i="45"/>
  <c r="O1155" i="45"/>
  <c r="O1165" i="45"/>
  <c r="O1223" i="45"/>
  <c r="O1229" i="45"/>
  <c r="O1233" i="45"/>
  <c r="O1267" i="45"/>
  <c r="O1281" i="45"/>
  <c r="O1323" i="45"/>
  <c r="O1331" i="45"/>
  <c r="O1339" i="45"/>
  <c r="O1351" i="45"/>
  <c r="O1681" i="45"/>
  <c r="O1839" i="45"/>
  <c r="O777" i="45"/>
  <c r="O786" i="45"/>
  <c r="O797" i="45"/>
  <c r="O805" i="45"/>
  <c r="O825" i="45"/>
  <c r="O828" i="45"/>
  <c r="O875" i="45"/>
  <c r="O876" i="45"/>
  <c r="O881" i="45"/>
  <c r="O886" i="45"/>
  <c r="O888" i="45"/>
  <c r="O914" i="45"/>
  <c r="O915" i="45"/>
  <c r="O995" i="45"/>
  <c r="O1082" i="45"/>
  <c r="O1112" i="45"/>
  <c r="O1133" i="45"/>
  <c r="O1153" i="45"/>
  <c r="O1164" i="45"/>
  <c r="O1166" i="45"/>
  <c r="O1178" i="45"/>
  <c r="O1179" i="45"/>
  <c r="O1189" i="45"/>
  <c r="O1221" i="45"/>
  <c r="O1225" i="45"/>
  <c r="O1235" i="45"/>
  <c r="O1243" i="45"/>
  <c r="O1251" i="45"/>
  <c r="O1259" i="45"/>
  <c r="O1268" i="45"/>
  <c r="O1275" i="45"/>
  <c r="O1285" i="45"/>
  <c r="O1317" i="45"/>
  <c r="O1729" i="45"/>
  <c r="O1742" i="45"/>
  <c r="O1751" i="45"/>
  <c r="O1798" i="45"/>
  <c r="O1823" i="45"/>
  <c r="O1847" i="45"/>
  <c r="O769" i="45"/>
  <c r="O793" i="45"/>
  <c r="O809" i="45"/>
  <c r="O816" i="45"/>
  <c r="O863" i="45"/>
  <c r="O868" i="45"/>
  <c r="O909" i="45"/>
  <c r="O1023" i="45"/>
  <c r="O1039" i="45"/>
  <c r="O1041" i="45"/>
  <c r="O1047" i="45"/>
  <c r="O1049" i="45"/>
  <c r="O1051" i="45"/>
  <c r="O1053" i="45"/>
  <c r="O1055" i="45"/>
  <c r="O1057" i="45"/>
  <c r="O1059" i="45"/>
  <c r="O1061" i="45"/>
  <c r="O1063" i="45"/>
  <c r="O1065" i="45"/>
  <c r="O1067" i="45"/>
  <c r="O1073" i="45"/>
  <c r="O1086" i="45"/>
  <c r="O1108" i="45"/>
  <c r="O1122" i="45"/>
  <c r="O1123" i="45"/>
  <c r="O1132" i="45"/>
  <c r="O1134" i="45"/>
  <c r="O1146" i="45"/>
  <c r="O1147" i="45"/>
  <c r="O1157" i="45"/>
  <c r="O1175" i="45"/>
  <c r="O1177" i="45"/>
  <c r="O1185" i="45"/>
  <c r="O1187" i="45"/>
  <c r="O1217" i="45"/>
  <c r="O1227" i="45"/>
  <c r="O1236" i="45"/>
  <c r="O1244" i="45"/>
  <c r="O1252" i="45"/>
  <c r="O1260" i="45"/>
  <c r="O1266" i="45"/>
  <c r="O1276" i="45"/>
  <c r="O1283" i="45"/>
  <c r="O1291" i="45"/>
  <c r="O1319" i="45"/>
  <c r="O1354" i="45"/>
  <c r="O1646" i="45"/>
  <c r="O1695" i="45"/>
  <c r="O1711" i="45"/>
  <c r="O1300" i="45"/>
  <c r="O1307" i="45"/>
  <c r="O1327" i="45"/>
  <c r="O1335" i="45"/>
  <c r="O1348" i="45"/>
  <c r="O1365" i="45"/>
  <c r="O1381" i="45"/>
  <c r="O1397" i="45"/>
  <c r="O1413" i="45"/>
  <c r="O1440" i="45"/>
  <c r="O1444" i="45"/>
  <c r="O1446" i="45"/>
  <c r="O1467" i="45"/>
  <c r="O1469" i="45"/>
  <c r="O1482" i="45"/>
  <c r="O1484" i="45"/>
  <c r="O1492" i="45"/>
  <c r="O1504" i="45"/>
  <c r="O1515" i="45"/>
  <c r="O1542" i="45"/>
  <c r="O1544" i="45"/>
  <c r="O1548" i="45"/>
  <c r="O1587" i="45"/>
  <c r="O1589" i="45"/>
  <c r="O1597" i="45"/>
  <c r="O1650" i="45"/>
  <c r="O1652" i="45"/>
  <c r="O1655" i="45"/>
  <c r="O1660" i="45"/>
  <c r="O1666" i="45"/>
  <c r="O1671" i="45"/>
  <c r="O1698" i="45"/>
  <c r="O1716" i="45"/>
  <c r="O1718" i="45"/>
  <c r="O1727" i="45"/>
  <c r="O1796" i="45"/>
  <c r="O1845" i="45"/>
  <c r="O1856" i="45"/>
  <c r="O1858" i="45"/>
  <c r="O1261" i="45"/>
  <c r="O1265" i="45"/>
  <c r="O1287" i="45"/>
  <c r="O1298" i="45"/>
  <c r="O1311" i="45"/>
  <c r="O1325" i="45"/>
  <c r="O1333" i="45"/>
  <c r="O1349" i="45"/>
  <c r="O1361" i="45"/>
  <c r="O1377" i="45"/>
  <c r="O1393" i="45"/>
  <c r="O1404" i="45"/>
  <c r="O1409" i="45"/>
  <c r="O1422" i="45"/>
  <c r="O1424" i="45"/>
  <c r="O1426" i="45"/>
  <c r="O1428" i="45"/>
  <c r="O1430" i="45"/>
  <c r="O1432" i="45"/>
  <c r="O1434" i="45"/>
  <c r="O1436" i="45"/>
  <c r="O1438" i="45"/>
  <c r="O1442" i="45"/>
  <c r="O1458" i="45"/>
  <c r="O1460" i="45"/>
  <c r="O1475" i="45"/>
  <c r="O1477" i="45"/>
  <c r="O1485" i="45"/>
  <c r="O1500" i="45"/>
  <c r="O1511" i="45"/>
  <c r="O1513" i="45"/>
  <c r="O1527" i="45"/>
  <c r="O1529" i="45"/>
  <c r="O1530" i="45"/>
  <c r="O1531" i="45"/>
  <c r="O1586" i="45"/>
  <c r="O1591" i="45"/>
  <c r="O1594" i="45"/>
  <c r="O1621" i="45"/>
  <c r="O1654" i="45"/>
  <c r="O1659" i="45"/>
  <c r="O1664" i="45"/>
  <c r="O1670" i="45"/>
  <c r="O1675" i="45"/>
  <c r="O1677" i="45"/>
  <c r="O1683" i="45"/>
  <c r="O1704" i="45"/>
  <c r="O1755" i="45"/>
  <c r="O1761" i="45"/>
  <c r="O1763" i="45"/>
  <c r="O1769" i="45"/>
  <c r="O1773" i="45"/>
  <c r="O1777" i="45"/>
  <c r="O1781" i="45"/>
  <c r="O1785" i="45"/>
  <c r="O1804" i="45"/>
  <c r="O1806" i="45"/>
  <c r="O1816" i="45"/>
  <c r="O1818" i="45"/>
  <c r="O1829" i="45"/>
  <c r="O1840" i="45"/>
  <c r="O1842" i="45"/>
  <c r="O1894" i="45"/>
  <c r="O1466" i="45"/>
  <c r="O1468" i="45"/>
  <c r="O1483" i="45"/>
  <c r="O1546" i="45"/>
  <c r="O1599" i="45"/>
  <c r="O1639" i="45"/>
  <c r="O1663" i="45"/>
  <c r="O1668" i="45"/>
  <c r="O1680" i="45"/>
  <c r="O1838" i="45"/>
  <c r="O1849" i="45"/>
  <c r="O1293" i="45"/>
  <c r="O1297" i="45"/>
  <c r="O1326" i="45"/>
  <c r="O1334" i="45"/>
  <c r="O1353" i="45"/>
  <c r="O1355" i="45"/>
  <c r="O1364" i="45"/>
  <c r="O1366" i="45"/>
  <c r="O1371" i="45"/>
  <c r="O1380" i="45"/>
  <c r="O1382" i="45"/>
  <c r="O1387" i="45"/>
  <c r="O1396" i="45"/>
  <c r="O1398" i="45"/>
  <c r="O1403" i="45"/>
  <c r="O1414" i="45"/>
  <c r="O1421" i="45"/>
  <c r="O1423" i="45"/>
  <c r="O1427" i="45"/>
  <c r="O1431" i="45"/>
  <c r="O1435" i="45"/>
  <c r="O1439" i="45"/>
  <c r="O1443" i="45"/>
  <c r="O1447" i="45"/>
  <c r="O1451" i="45"/>
  <c r="O1455" i="45"/>
  <c r="O1457" i="45"/>
  <c r="O1470" i="45"/>
  <c r="O1472" i="45"/>
  <c r="O1502" i="45"/>
  <c r="O1512" i="45"/>
  <c r="O1518" i="45"/>
  <c r="O1520" i="45"/>
  <c r="O1524" i="45"/>
  <c r="O1551" i="45"/>
  <c r="O1553" i="45"/>
  <c r="O1555" i="45"/>
  <c r="O1557" i="45"/>
  <c r="O1559" i="45"/>
  <c r="O1561" i="45"/>
  <c r="O1563" i="45"/>
  <c r="O1565" i="45"/>
  <c r="O1567" i="45"/>
  <c r="O1569" i="45"/>
  <c r="O1571" i="45"/>
  <c r="O1573" i="45"/>
  <c r="O1575" i="45"/>
  <c r="O1577" i="45"/>
  <c r="O1579" i="45"/>
  <c r="O1581" i="45"/>
  <c r="O1583" i="45"/>
  <c r="O1585" i="45"/>
  <c r="O1595" i="45"/>
  <c r="O1625" i="45"/>
  <c r="O1635" i="45"/>
  <c r="O1637" i="45"/>
  <c r="O1640" i="45"/>
  <c r="O1642" i="45"/>
  <c r="O1643" i="45"/>
  <c r="O1653" i="45"/>
  <c r="O1669" i="45"/>
  <c r="O1679" i="45"/>
  <c r="O1692" i="45"/>
  <c r="O1703" i="45"/>
  <c r="O1719" i="45"/>
  <c r="O1760" i="45"/>
  <c r="O1807" i="45"/>
  <c r="O1809" i="45"/>
  <c r="O1837" i="45"/>
  <c r="O1848" i="45"/>
  <c r="O1850" i="45"/>
  <c r="O1301" i="45"/>
  <c r="O1329" i="45"/>
  <c r="O1337" i="45"/>
  <c r="O1350" i="45"/>
  <c r="O1369" i="45"/>
  <c r="O1385" i="45"/>
  <c r="O1401" i="45"/>
  <c r="O1412" i="45"/>
  <c r="O1417" i="45"/>
  <c r="O1419" i="45"/>
  <c r="O1459" i="45"/>
  <c r="O1461" i="45"/>
  <c r="O1474" i="45"/>
  <c r="O1476" i="45"/>
  <c r="O1526" i="45"/>
  <c r="O1528" i="45"/>
  <c r="O1532" i="45"/>
  <c r="O1592" i="45"/>
  <c r="O1609" i="45"/>
  <c r="O1629" i="45"/>
  <c r="O1644" i="45"/>
  <c r="O1645" i="45"/>
  <c r="O1648" i="45"/>
  <c r="O1656" i="45"/>
  <c r="O1662" i="45"/>
  <c r="O1672" i="45"/>
  <c r="O1689" i="45"/>
  <c r="O1691" i="45"/>
  <c r="O1693" i="45"/>
  <c r="O1694" i="45"/>
  <c r="O1712" i="45"/>
  <c r="O1721" i="45"/>
  <c r="O1734" i="45"/>
  <c r="O1743" i="45"/>
  <c r="O1768" i="45"/>
  <c r="O1772" i="45"/>
  <c r="O1776" i="45"/>
  <c r="O1780" i="45"/>
  <c r="O1784" i="45"/>
  <c r="O1788" i="45"/>
  <c r="O1822" i="45"/>
  <c r="O1833" i="45"/>
  <c r="O1861" i="45"/>
  <c r="O1863" i="45"/>
  <c r="O1865" i="45"/>
  <c r="O1867" i="45"/>
  <c r="O1869" i="45"/>
  <c r="O1871" i="45"/>
  <c r="O1873" i="45"/>
  <c r="O1875" i="45"/>
  <c r="O1877" i="45"/>
  <c r="O1879" i="45"/>
  <c r="O1881" i="45"/>
  <c r="O1883" i="45"/>
  <c r="O1885" i="45"/>
  <c r="O1887" i="45"/>
  <c r="O1889" i="45"/>
  <c r="O1891" i="45"/>
  <c r="O1893" i="45"/>
  <c r="O1182" i="45"/>
  <c r="O1188" i="45"/>
  <c r="O1220" i="45"/>
  <c r="O1226" i="45"/>
  <c r="O1238" i="45"/>
  <c r="O1246" i="45"/>
  <c r="O1254" i="45"/>
  <c r="O1262" i="45"/>
  <c r="O1274" i="45"/>
  <c r="O1286" i="45"/>
  <c r="O1292" i="45"/>
  <c r="O1299" i="45"/>
  <c r="O1305" i="45"/>
  <c r="O1316" i="45"/>
  <c r="O1320" i="45"/>
  <c r="O1324" i="45"/>
  <c r="O1332" i="45"/>
  <c r="O1340" i="45"/>
  <c r="O1352" i="45"/>
  <c r="O1360" i="45"/>
  <c r="O1362" i="45"/>
  <c r="O1367" i="45"/>
  <c r="O1376" i="45"/>
  <c r="O1378" i="45"/>
  <c r="O1383" i="45"/>
  <c r="O1392" i="45"/>
  <c r="O1394" i="45"/>
  <c r="O1399" i="45"/>
  <c r="O1410" i="45"/>
  <c r="O1415" i="45"/>
  <c r="O1463" i="45"/>
  <c r="O1465" i="45"/>
  <c r="O1478" i="45"/>
  <c r="O1480" i="45"/>
  <c r="O1488" i="45"/>
  <c r="O1506" i="45"/>
  <c r="O1534" i="45"/>
  <c r="O1536" i="45"/>
  <c r="O1540" i="45"/>
  <c r="O1588" i="45"/>
  <c r="O1615" i="45"/>
  <c r="O1631" i="45"/>
  <c r="O1657" i="45"/>
  <c r="O1673" i="45"/>
  <c r="O1678" i="45"/>
  <c r="O1687" i="45"/>
  <c r="O1701" i="45"/>
  <c r="O1707" i="45"/>
  <c r="O1714" i="45"/>
  <c r="O1745" i="45"/>
  <c r="O1792" i="45"/>
  <c r="O1812" i="45"/>
  <c r="O1821" i="45"/>
  <c r="O1832" i="45"/>
  <c r="O1834" i="45"/>
  <c r="O1846" i="45"/>
  <c r="O1854" i="45"/>
  <c r="O1857" i="45"/>
  <c r="T60" i="45"/>
  <c r="T100" i="45"/>
  <c r="S187" i="45"/>
  <c r="T187" i="45" s="1"/>
  <c r="S195" i="45"/>
  <c r="T195" i="45" s="1"/>
  <c r="T203" i="45"/>
  <c r="S203" i="45"/>
  <c r="S211" i="45"/>
  <c r="T211" i="45" s="1"/>
  <c r="S219" i="45"/>
  <c r="T219" i="45" s="1"/>
  <c r="S236" i="45"/>
  <c r="T236" i="45"/>
  <c r="S251" i="45"/>
  <c r="T251" i="45" s="1"/>
  <c r="S431" i="45"/>
  <c r="T431" i="45" s="1"/>
  <c r="S60" i="45"/>
  <c r="S68" i="45"/>
  <c r="T68" i="45" s="1"/>
  <c r="S76" i="45"/>
  <c r="T76" i="45" s="1"/>
  <c r="S84" i="45"/>
  <c r="T84" i="45" s="1"/>
  <c r="S92" i="45"/>
  <c r="T92" i="45" s="1"/>
  <c r="S100" i="45"/>
  <c r="S108" i="45"/>
  <c r="T108" i="45" s="1"/>
  <c r="S114" i="45"/>
  <c r="T114" i="45" s="1"/>
  <c r="S118" i="45"/>
  <c r="T118" i="45" s="1"/>
  <c r="S122" i="45"/>
  <c r="T122" i="45" s="1"/>
  <c r="S126" i="45"/>
  <c r="T126" i="45" s="1"/>
  <c r="S130" i="45"/>
  <c r="T130" i="45" s="1"/>
  <c r="S134" i="45"/>
  <c r="T134" i="45" s="1"/>
  <c r="S138" i="45"/>
  <c r="T138" i="45" s="1"/>
  <c r="S142" i="45"/>
  <c r="T142" i="45" s="1"/>
  <c r="S146" i="45"/>
  <c r="T146" i="45" s="1"/>
  <c r="S150" i="45"/>
  <c r="T150" i="45" s="1"/>
  <c r="S154" i="45"/>
  <c r="T154" i="45" s="1"/>
  <c r="S158" i="45"/>
  <c r="T158" i="45" s="1"/>
  <c r="S162" i="45"/>
  <c r="T162" i="45" s="1"/>
  <c r="S166" i="45"/>
  <c r="T166" i="45" s="1"/>
  <c r="S170" i="45"/>
  <c r="T170" i="45" s="1"/>
  <c r="S174" i="45"/>
  <c r="T174" i="45" s="1"/>
  <c r="S178" i="45"/>
  <c r="T178" i="45" s="1"/>
  <c r="S184" i="45"/>
  <c r="T184" i="45" s="1"/>
  <c r="S192" i="45"/>
  <c r="T192" i="45" s="1"/>
  <c r="T200" i="45"/>
  <c r="S200" i="45"/>
  <c r="S208" i="45"/>
  <c r="T208" i="45" s="1"/>
  <c r="S216" i="45"/>
  <c r="T216" i="45" s="1"/>
  <c r="S224" i="45"/>
  <c r="T224" i="45" s="1"/>
  <c r="S240" i="45"/>
  <c r="T240" i="45" s="1"/>
  <c r="S255" i="45"/>
  <c r="T255" i="45"/>
  <c r="S268" i="45"/>
  <c r="T268" i="45"/>
  <c r="S275" i="45"/>
  <c r="T275" i="45"/>
  <c r="S284" i="45"/>
  <c r="T284" i="45" s="1"/>
  <c r="S291" i="45"/>
  <c r="T291" i="45"/>
  <c r="S307" i="45"/>
  <c r="T307" i="45"/>
  <c r="S323" i="45"/>
  <c r="T323" i="45"/>
  <c r="T335" i="45"/>
  <c r="S335" i="45"/>
  <c r="S359" i="45"/>
  <c r="T359" i="45" s="1"/>
  <c r="S375" i="45"/>
  <c r="T375" i="45" s="1"/>
  <c r="S391" i="45"/>
  <c r="T391" i="45" s="1"/>
  <c r="T447" i="45"/>
  <c r="S447" i="45"/>
  <c r="S463" i="45"/>
  <c r="T463" i="45" s="1"/>
  <c r="S471" i="45"/>
  <c r="T471" i="45" s="1"/>
  <c r="S479" i="45"/>
  <c r="T479" i="45" s="1"/>
  <c r="T487" i="45"/>
  <c r="S487" i="45"/>
  <c r="S59" i="45"/>
  <c r="T59" i="45" s="1"/>
  <c r="S67" i="45"/>
  <c r="T67" i="45" s="1"/>
  <c r="S75" i="45"/>
  <c r="T75" i="45" s="1"/>
  <c r="S83" i="45"/>
  <c r="T83" i="45" s="1"/>
  <c r="S91" i="45"/>
  <c r="T91" i="45" s="1"/>
  <c r="S99" i="45"/>
  <c r="T99" i="45" s="1"/>
  <c r="S107" i="45"/>
  <c r="T107" i="45" s="1"/>
  <c r="T125" i="45"/>
  <c r="T129" i="45"/>
  <c r="T145" i="45"/>
  <c r="T149" i="45"/>
  <c r="T153" i="45"/>
  <c r="T157" i="45"/>
  <c r="T161" i="45"/>
  <c r="T165" i="45"/>
  <c r="T169" i="45"/>
  <c r="T173" i="45"/>
  <c r="T177" i="45"/>
  <c r="T181" i="45"/>
  <c r="S181" i="45"/>
  <c r="T189" i="45"/>
  <c r="S189" i="45"/>
  <c r="S197" i="45"/>
  <c r="T197" i="45" s="1"/>
  <c r="T205" i="45"/>
  <c r="S205" i="45"/>
  <c r="T213" i="45"/>
  <c r="S213" i="45"/>
  <c r="T221" i="45"/>
  <c r="S221" i="45"/>
  <c r="S244" i="45"/>
  <c r="T244" i="45"/>
  <c r="S259" i="45"/>
  <c r="T259" i="45" s="1"/>
  <c r="Y339" i="45"/>
  <c r="S113" i="45"/>
  <c r="T113" i="45" s="1"/>
  <c r="S117" i="45"/>
  <c r="T117" i="45" s="1"/>
  <c r="S121" i="45"/>
  <c r="T121" i="45" s="1"/>
  <c r="S125" i="45"/>
  <c r="S129" i="45"/>
  <c r="S133" i="45"/>
  <c r="T133" i="45" s="1"/>
  <c r="S137" i="45"/>
  <c r="T137" i="45" s="1"/>
  <c r="S141" i="45"/>
  <c r="T141" i="45" s="1"/>
  <c r="S186" i="45"/>
  <c r="T186" i="45" s="1"/>
  <c r="T194" i="45"/>
  <c r="S194" i="45"/>
  <c r="S202" i="45"/>
  <c r="T202" i="45" s="1"/>
  <c r="S210" i="45"/>
  <c r="T210" i="45" s="1"/>
  <c r="S218" i="45"/>
  <c r="T218" i="45" s="1"/>
  <c r="T226" i="45"/>
  <c r="S226" i="45"/>
  <c r="S248" i="45"/>
  <c r="T248" i="45"/>
  <c r="S263" i="45"/>
  <c r="T263" i="45"/>
  <c r="S272" i="45"/>
  <c r="T272" i="45"/>
  <c r="S279" i="45"/>
  <c r="T279" i="45" s="1"/>
  <c r="S288" i="45"/>
  <c r="T288" i="45"/>
  <c r="S295" i="45"/>
  <c r="T295" i="45"/>
  <c r="S311" i="45"/>
  <c r="T311" i="45"/>
  <c r="T327" i="45"/>
  <c r="S327" i="45"/>
  <c r="S407" i="45"/>
  <c r="T407" i="45" s="1"/>
  <c r="T116" i="45"/>
  <c r="T124" i="45"/>
  <c r="T128" i="45"/>
  <c r="T136" i="45"/>
  <c r="T148" i="45"/>
  <c r="T156" i="45"/>
  <c r="T160" i="45"/>
  <c r="T164" i="45"/>
  <c r="T168" i="45"/>
  <c r="T172" i="45"/>
  <c r="T176" i="45"/>
  <c r="T180" i="45"/>
  <c r="S183" i="45"/>
  <c r="T183" i="45" s="1"/>
  <c r="T191" i="45"/>
  <c r="S191" i="45"/>
  <c r="S199" i="45"/>
  <c r="T199" i="45" s="1"/>
  <c r="S207" i="45"/>
  <c r="T207" i="45" s="1"/>
  <c r="S215" i="45"/>
  <c r="T215" i="45" s="1"/>
  <c r="T223" i="45"/>
  <c r="S223" i="45"/>
  <c r="O233" i="45"/>
  <c r="S252" i="45"/>
  <c r="T252" i="45" s="1"/>
  <c r="T351" i="45"/>
  <c r="S351" i="45"/>
  <c r="T423" i="45"/>
  <c r="S423" i="45"/>
  <c r="S439" i="45"/>
  <c r="T439" i="45" s="1"/>
  <c r="S2" i="45"/>
  <c r="T2" i="45" s="1"/>
  <c r="S3" i="45"/>
  <c r="T3" i="45" s="1"/>
  <c r="S4" i="45"/>
  <c r="T4" i="45" s="1"/>
  <c r="S5" i="45"/>
  <c r="T5" i="45" s="1"/>
  <c r="S6" i="45"/>
  <c r="T6" i="45" s="1"/>
  <c r="S7" i="45"/>
  <c r="T7" i="45" s="1"/>
  <c r="S8" i="45"/>
  <c r="T8" i="45" s="1"/>
  <c r="S9" i="45"/>
  <c r="T9" i="45" s="1"/>
  <c r="S10" i="45"/>
  <c r="T10" i="45" s="1"/>
  <c r="S11" i="45"/>
  <c r="T11" i="45" s="1"/>
  <c r="S12" i="45"/>
  <c r="T12" i="45" s="1"/>
  <c r="S13" i="45"/>
  <c r="T13" i="45" s="1"/>
  <c r="S14" i="45"/>
  <c r="T14" i="45" s="1"/>
  <c r="S15" i="45"/>
  <c r="T15" i="45" s="1"/>
  <c r="S16" i="45"/>
  <c r="T16" i="45" s="1"/>
  <c r="S17" i="45"/>
  <c r="T17" i="45" s="1"/>
  <c r="S18" i="45"/>
  <c r="T18" i="45" s="1"/>
  <c r="S19" i="45"/>
  <c r="T19" i="45" s="1"/>
  <c r="S20" i="45"/>
  <c r="T20" i="45" s="1"/>
  <c r="S21" i="45"/>
  <c r="T21" i="45" s="1"/>
  <c r="S22" i="45"/>
  <c r="T22" i="45" s="1"/>
  <c r="S23" i="45"/>
  <c r="T23" i="45" s="1"/>
  <c r="S24" i="45"/>
  <c r="T24" i="45" s="1"/>
  <c r="S25" i="45"/>
  <c r="T25" i="45" s="1"/>
  <c r="S26" i="45"/>
  <c r="T26" i="45" s="1"/>
  <c r="S27" i="45"/>
  <c r="T27" i="45" s="1"/>
  <c r="S28" i="45"/>
  <c r="T28" i="45" s="1"/>
  <c r="S29" i="45"/>
  <c r="T29" i="45" s="1"/>
  <c r="S30" i="45"/>
  <c r="T30" i="45" s="1"/>
  <c r="S31" i="45"/>
  <c r="T31" i="45" s="1"/>
  <c r="S32" i="45"/>
  <c r="T32" i="45" s="1"/>
  <c r="S33" i="45"/>
  <c r="T33" i="45" s="1"/>
  <c r="S34" i="45"/>
  <c r="T34" i="45" s="1"/>
  <c r="S35" i="45"/>
  <c r="T35" i="45" s="1"/>
  <c r="S36" i="45"/>
  <c r="T36" i="45" s="1"/>
  <c r="S37" i="45"/>
  <c r="T37" i="45" s="1"/>
  <c r="S38" i="45"/>
  <c r="T38" i="45" s="1"/>
  <c r="S39" i="45"/>
  <c r="T39" i="45" s="1"/>
  <c r="S40" i="45"/>
  <c r="T40" i="45" s="1"/>
  <c r="S41" i="45"/>
  <c r="T41" i="45" s="1"/>
  <c r="S42" i="45"/>
  <c r="T42" i="45" s="1"/>
  <c r="S43" i="45"/>
  <c r="T43" i="45" s="1"/>
  <c r="S44" i="45"/>
  <c r="T44" i="45" s="1"/>
  <c r="S45" i="45"/>
  <c r="T45" i="45" s="1"/>
  <c r="S46" i="45"/>
  <c r="T46" i="45" s="1"/>
  <c r="S47" i="45"/>
  <c r="T47" i="45" s="1"/>
  <c r="S48" i="45"/>
  <c r="T48" i="45" s="1"/>
  <c r="S49" i="45"/>
  <c r="T49" i="45" s="1"/>
  <c r="S50" i="45"/>
  <c r="T50" i="45" s="1"/>
  <c r="S51" i="45"/>
  <c r="T51" i="45" s="1"/>
  <c r="S52" i="45"/>
  <c r="T52" i="45" s="1"/>
  <c r="S53" i="45"/>
  <c r="T53" i="45" s="1"/>
  <c r="S54" i="45"/>
  <c r="T54" i="45" s="1"/>
  <c r="S55" i="45"/>
  <c r="T55" i="45" s="1"/>
  <c r="S56" i="45"/>
  <c r="T56" i="45" s="1"/>
  <c r="S64" i="45"/>
  <c r="T64" i="45" s="1"/>
  <c r="S72" i="45"/>
  <c r="T72" i="45" s="1"/>
  <c r="S80" i="45"/>
  <c r="T80" i="45" s="1"/>
  <c r="S88" i="45"/>
  <c r="T88" i="45" s="1"/>
  <c r="S96" i="45"/>
  <c r="T96" i="45" s="1"/>
  <c r="S104" i="45"/>
  <c r="T104" i="45" s="1"/>
  <c r="S112" i="45"/>
  <c r="T112" i="45" s="1"/>
  <c r="S116" i="45"/>
  <c r="S120" i="45"/>
  <c r="T120" i="45" s="1"/>
  <c r="S124" i="45"/>
  <c r="S128" i="45"/>
  <c r="S132" i="45"/>
  <c r="T132" i="45" s="1"/>
  <c r="S136" i="45"/>
  <c r="S140" i="45"/>
  <c r="T140" i="45" s="1"/>
  <c r="S144" i="45"/>
  <c r="T144" i="45" s="1"/>
  <c r="S148" i="45"/>
  <c r="S152" i="45"/>
  <c r="T152" i="45" s="1"/>
  <c r="S156" i="45"/>
  <c r="S188" i="45"/>
  <c r="T188" i="45" s="1"/>
  <c r="S196" i="45"/>
  <c r="T196" i="45" s="1"/>
  <c r="T204" i="45"/>
  <c r="S204" i="45"/>
  <c r="S212" i="45"/>
  <c r="T212" i="45" s="1"/>
  <c r="S220" i="45"/>
  <c r="T220" i="45" s="1"/>
  <c r="O231" i="45"/>
  <c r="S239" i="45"/>
  <c r="T239" i="45" s="1"/>
  <c r="S256" i="45"/>
  <c r="T256" i="45"/>
  <c r="S267" i="45"/>
  <c r="T267" i="45" s="1"/>
  <c r="S276" i="45"/>
  <c r="T276" i="45" s="1"/>
  <c r="S283" i="45"/>
  <c r="T283" i="45" s="1"/>
  <c r="S299" i="45"/>
  <c r="T299" i="45"/>
  <c r="S315" i="45"/>
  <c r="T315" i="45" s="1"/>
  <c r="T367" i="45"/>
  <c r="S367" i="45"/>
  <c r="Y371" i="45"/>
  <c r="T383" i="45"/>
  <c r="S383" i="45"/>
  <c r="S455" i="45"/>
  <c r="T455" i="45" s="1"/>
  <c r="T119" i="45"/>
  <c r="T127" i="45"/>
  <c r="T131" i="45"/>
  <c r="T139" i="45"/>
  <c r="T143" i="45"/>
  <c r="T147" i="45"/>
  <c r="T151" i="45"/>
  <c r="T155" i="45"/>
  <c r="T159" i="45"/>
  <c r="T163" i="45"/>
  <c r="T167" i="45"/>
  <c r="T171" i="45"/>
  <c r="T175" i="45"/>
  <c r="T179" i="45"/>
  <c r="T185" i="45"/>
  <c r="S185" i="45"/>
  <c r="T193" i="45"/>
  <c r="S193" i="45"/>
  <c r="S201" i="45"/>
  <c r="T201" i="45" s="1"/>
  <c r="T209" i="45"/>
  <c r="S209" i="45"/>
  <c r="T217" i="45"/>
  <c r="S217" i="45"/>
  <c r="T225" i="45"/>
  <c r="S225" i="45"/>
  <c r="S243" i="45"/>
  <c r="T243" i="45"/>
  <c r="S260" i="45"/>
  <c r="T260" i="45"/>
  <c r="S399" i="45"/>
  <c r="T399" i="45" s="1"/>
  <c r="S115" i="45"/>
  <c r="T115" i="45" s="1"/>
  <c r="S119" i="45"/>
  <c r="S123" i="45"/>
  <c r="T123" i="45" s="1"/>
  <c r="S127" i="45"/>
  <c r="S131" i="45"/>
  <c r="S135" i="45"/>
  <c r="T135" i="45" s="1"/>
  <c r="S139" i="45"/>
  <c r="T182" i="45"/>
  <c r="S182" i="45"/>
  <c r="S190" i="45"/>
  <c r="T190" i="45" s="1"/>
  <c r="T198" i="45"/>
  <c r="S198" i="45"/>
  <c r="T206" i="45"/>
  <c r="S206" i="45"/>
  <c r="T214" i="45"/>
  <c r="S214" i="45"/>
  <c r="S222" i="45"/>
  <c r="T222" i="45" s="1"/>
  <c r="T234" i="45"/>
  <c r="S234" i="45"/>
  <c r="S247" i="45"/>
  <c r="T247" i="45" s="1"/>
  <c r="S264" i="45"/>
  <c r="T264" i="45" s="1"/>
  <c r="S271" i="45"/>
  <c r="T271" i="45"/>
  <c r="S280" i="45"/>
  <c r="T280" i="45" s="1"/>
  <c r="S287" i="45"/>
  <c r="T287" i="45" s="1"/>
  <c r="S303" i="45"/>
  <c r="T303" i="45" s="1"/>
  <c r="S319" i="45"/>
  <c r="T319" i="45"/>
  <c r="T343" i="45"/>
  <c r="S343" i="45"/>
  <c r="Y347" i="45"/>
  <c r="S415" i="45"/>
  <c r="T415" i="45" s="1"/>
  <c r="T292" i="45"/>
  <c r="T296" i="45"/>
  <c r="T300" i="45"/>
  <c r="T304" i="45"/>
  <c r="T308" i="45"/>
  <c r="T312" i="45"/>
  <c r="T316" i="45"/>
  <c r="T320" i="45"/>
  <c r="T324" i="45"/>
  <c r="S330" i="45"/>
  <c r="T330" i="45" s="1"/>
  <c r="T338" i="45"/>
  <c r="S338" i="45"/>
  <c r="T346" i="45"/>
  <c r="S346" i="45"/>
  <c r="T354" i="45"/>
  <c r="S354" i="45"/>
  <c r="S362" i="45"/>
  <c r="T362" i="45" s="1"/>
  <c r="T370" i="45"/>
  <c r="S370" i="45"/>
  <c r="T378" i="45"/>
  <c r="S378" i="45"/>
  <c r="T386" i="45"/>
  <c r="S386" i="45"/>
  <c r="S394" i="45"/>
  <c r="T394" i="45" s="1"/>
  <c r="T402" i="45"/>
  <c r="S402" i="45"/>
  <c r="T410" i="45"/>
  <c r="S410" i="45"/>
  <c r="T418" i="45"/>
  <c r="S418" i="45"/>
  <c r="S426" i="45"/>
  <c r="T426" i="45" s="1"/>
  <c r="T434" i="45"/>
  <c r="S434" i="45"/>
  <c r="T442" i="45"/>
  <c r="S442" i="45"/>
  <c r="T450" i="45"/>
  <c r="S450" i="45"/>
  <c r="S458" i="45"/>
  <c r="T458" i="45" s="1"/>
  <c r="T466" i="45"/>
  <c r="S466" i="45"/>
  <c r="T474" i="45"/>
  <c r="S474" i="45"/>
  <c r="T482" i="45"/>
  <c r="S482" i="45"/>
  <c r="S490" i="45"/>
  <c r="T490" i="45" s="1"/>
  <c r="T515" i="45"/>
  <c r="T579" i="45"/>
  <c r="S332" i="45"/>
  <c r="T332" i="45" s="1"/>
  <c r="T340" i="45"/>
  <c r="S340" i="45"/>
  <c r="S348" i="45"/>
  <c r="T348" i="45" s="1"/>
  <c r="S356" i="45"/>
  <c r="T356" i="45" s="1"/>
  <c r="S364" i="45"/>
  <c r="T364" i="45" s="1"/>
  <c r="T372" i="45"/>
  <c r="S372" i="45"/>
  <c r="S380" i="45"/>
  <c r="T380" i="45" s="1"/>
  <c r="S388" i="45"/>
  <c r="T388" i="45" s="1"/>
  <c r="S396" i="45"/>
  <c r="T396" i="45" s="1"/>
  <c r="T404" i="45"/>
  <c r="S404" i="45"/>
  <c r="S412" i="45"/>
  <c r="T412" i="45" s="1"/>
  <c r="S420" i="45"/>
  <c r="T420" i="45" s="1"/>
  <c r="S428" i="45"/>
  <c r="T428" i="45" s="1"/>
  <c r="T436" i="45"/>
  <c r="S436" i="45"/>
  <c r="S444" i="45"/>
  <c r="T444" i="45" s="1"/>
  <c r="S452" i="45"/>
  <c r="T452" i="45" s="1"/>
  <c r="S460" i="45"/>
  <c r="T460" i="45" s="1"/>
  <c r="T468" i="45"/>
  <c r="S468" i="45"/>
  <c r="S476" i="45"/>
  <c r="T476" i="45" s="1"/>
  <c r="S484" i="45"/>
  <c r="T484" i="45" s="1"/>
  <c r="T531" i="45"/>
  <c r="T568" i="45"/>
  <c r="S329" i="45"/>
  <c r="T329" i="45" s="1"/>
  <c r="T337" i="45"/>
  <c r="S337" i="45"/>
  <c r="T345" i="45"/>
  <c r="S345" i="45"/>
  <c r="T353" i="45"/>
  <c r="S353" i="45"/>
  <c r="S361" i="45"/>
  <c r="T361" i="45" s="1"/>
  <c r="T369" i="45"/>
  <c r="S369" i="45"/>
  <c r="T377" i="45"/>
  <c r="S377" i="45"/>
  <c r="T385" i="45"/>
  <c r="S385" i="45"/>
  <c r="S393" i="45"/>
  <c r="T393" i="45" s="1"/>
  <c r="T401" i="45"/>
  <c r="S401" i="45"/>
  <c r="T409" i="45"/>
  <c r="S409" i="45"/>
  <c r="T417" i="45"/>
  <c r="S417" i="45"/>
  <c r="S425" i="45"/>
  <c r="T425" i="45" s="1"/>
  <c r="T433" i="45"/>
  <c r="S433" i="45"/>
  <c r="T441" i="45"/>
  <c r="S441" i="45"/>
  <c r="T449" i="45"/>
  <c r="S449" i="45"/>
  <c r="S457" i="45"/>
  <c r="T457" i="45" s="1"/>
  <c r="T465" i="45"/>
  <c r="S465" i="45"/>
  <c r="T473" i="45"/>
  <c r="S473" i="45"/>
  <c r="T481" i="45"/>
  <c r="S481" i="45"/>
  <c r="S489" i="45"/>
  <c r="T489" i="45" s="1"/>
  <c r="S232" i="45"/>
  <c r="T232" i="45" s="1"/>
  <c r="T238" i="45"/>
  <c r="T242" i="45"/>
  <c r="T246" i="45"/>
  <c r="T250" i="45"/>
  <c r="T254" i="45"/>
  <c r="T258" i="45"/>
  <c r="T262" i="45"/>
  <c r="T266" i="45"/>
  <c r="T270" i="45"/>
  <c r="T274" i="45"/>
  <c r="T278" i="45"/>
  <c r="T282" i="45"/>
  <c r="T286" i="45"/>
  <c r="T290" i="45"/>
  <c r="T294" i="45"/>
  <c r="T298" i="45"/>
  <c r="T302" i="45"/>
  <c r="T306" i="45"/>
  <c r="T310" i="45"/>
  <c r="T314" i="45"/>
  <c r="T318" i="45"/>
  <c r="T322" i="45"/>
  <c r="T326" i="45"/>
  <c r="S334" i="45"/>
  <c r="T334" i="45" s="1"/>
  <c r="T342" i="45"/>
  <c r="S342" i="45"/>
  <c r="S350" i="45"/>
  <c r="T350" i="45" s="1"/>
  <c r="S358" i="45"/>
  <c r="T358" i="45" s="1"/>
  <c r="S366" i="45"/>
  <c r="T366" i="45" s="1"/>
  <c r="T374" i="45"/>
  <c r="S374" i="45"/>
  <c r="S382" i="45"/>
  <c r="T382" i="45" s="1"/>
  <c r="S390" i="45"/>
  <c r="T390" i="45" s="1"/>
  <c r="S398" i="45"/>
  <c r="T398" i="45" s="1"/>
  <c r="T406" i="45"/>
  <c r="S406" i="45"/>
  <c r="S414" i="45"/>
  <c r="T414" i="45" s="1"/>
  <c r="S422" i="45"/>
  <c r="T422" i="45" s="1"/>
  <c r="S430" i="45"/>
  <c r="T430" i="45" s="1"/>
  <c r="T438" i="45"/>
  <c r="S438" i="45"/>
  <c r="S446" i="45"/>
  <c r="T446" i="45" s="1"/>
  <c r="S454" i="45"/>
  <c r="T454" i="45" s="1"/>
  <c r="S462" i="45"/>
  <c r="T462" i="45" s="1"/>
  <c r="T470" i="45"/>
  <c r="S470" i="45"/>
  <c r="S478" i="45"/>
  <c r="T478" i="45" s="1"/>
  <c r="S486" i="45"/>
  <c r="T486" i="45" s="1"/>
  <c r="T331" i="45"/>
  <c r="S331" i="45"/>
  <c r="S339" i="45"/>
  <c r="T339" i="45" s="1"/>
  <c r="S347" i="45"/>
  <c r="T347" i="45" s="1"/>
  <c r="S355" i="45"/>
  <c r="T355" i="45" s="1"/>
  <c r="T363" i="45"/>
  <c r="S363" i="45"/>
  <c r="S371" i="45"/>
  <c r="T371" i="45" s="1"/>
  <c r="S379" i="45"/>
  <c r="T379" i="45" s="1"/>
  <c r="S387" i="45"/>
  <c r="T387" i="45" s="1"/>
  <c r="T395" i="45"/>
  <c r="S395" i="45"/>
  <c r="S403" i="45"/>
  <c r="T403" i="45" s="1"/>
  <c r="S411" i="45"/>
  <c r="T411" i="45" s="1"/>
  <c r="S419" i="45"/>
  <c r="T419" i="45" s="1"/>
  <c r="T427" i="45"/>
  <c r="S427" i="45"/>
  <c r="S435" i="45"/>
  <c r="T435" i="45" s="1"/>
  <c r="S443" i="45"/>
  <c r="T443" i="45" s="1"/>
  <c r="S451" i="45"/>
  <c r="T451" i="45" s="1"/>
  <c r="T459" i="45"/>
  <c r="S459" i="45"/>
  <c r="S467" i="45"/>
  <c r="T467" i="45" s="1"/>
  <c r="S475" i="45"/>
  <c r="T475" i="45" s="1"/>
  <c r="S483" i="45"/>
  <c r="T483" i="45" s="1"/>
  <c r="T491" i="45"/>
  <c r="T555" i="45"/>
  <c r="S328" i="45"/>
  <c r="T328" i="45" s="1"/>
  <c r="S336" i="45"/>
  <c r="T336" i="45" s="1"/>
  <c r="T344" i="45"/>
  <c r="S344" i="45"/>
  <c r="S352" i="45"/>
  <c r="T352" i="45" s="1"/>
  <c r="S360" i="45"/>
  <c r="T360" i="45" s="1"/>
  <c r="S368" i="45"/>
  <c r="T368" i="45" s="1"/>
  <c r="T376" i="45"/>
  <c r="S376" i="45"/>
  <c r="S384" i="45"/>
  <c r="T384" i="45" s="1"/>
  <c r="S392" i="45"/>
  <c r="T392" i="45" s="1"/>
  <c r="S400" i="45"/>
  <c r="T400" i="45" s="1"/>
  <c r="T408" i="45"/>
  <c r="S408" i="45"/>
  <c r="S416" i="45"/>
  <c r="T416" i="45" s="1"/>
  <c r="S424" i="45"/>
  <c r="T424" i="45" s="1"/>
  <c r="S432" i="45"/>
  <c r="T432" i="45" s="1"/>
  <c r="T440" i="45"/>
  <c r="S440" i="45"/>
  <c r="S448" i="45"/>
  <c r="T448" i="45" s="1"/>
  <c r="S456" i="45"/>
  <c r="T456" i="45" s="1"/>
  <c r="S464" i="45"/>
  <c r="T464" i="45" s="1"/>
  <c r="T472" i="45"/>
  <c r="S472" i="45"/>
  <c r="S480" i="45"/>
  <c r="T480" i="45" s="1"/>
  <c r="S488" i="45"/>
  <c r="T488" i="45" s="1"/>
  <c r="T536" i="45"/>
  <c r="T563" i="45"/>
  <c r="S333" i="45"/>
  <c r="T333" i="45" s="1"/>
  <c r="T341" i="45"/>
  <c r="S341" i="45"/>
  <c r="T349" i="45"/>
  <c r="S349" i="45"/>
  <c r="S357" i="45"/>
  <c r="T357" i="45" s="1"/>
  <c r="S365" i="45"/>
  <c r="T365" i="45" s="1"/>
  <c r="T373" i="45"/>
  <c r="S373" i="45"/>
  <c r="T381" i="45"/>
  <c r="S381" i="45"/>
  <c r="S389" i="45"/>
  <c r="T389" i="45" s="1"/>
  <c r="S397" i="45"/>
  <c r="T397" i="45" s="1"/>
  <c r="T405" i="45"/>
  <c r="S405" i="45"/>
  <c r="T413" i="45"/>
  <c r="S413" i="45"/>
  <c r="S421" i="45"/>
  <c r="T421" i="45" s="1"/>
  <c r="S429" i="45"/>
  <c r="T429" i="45" s="1"/>
  <c r="T437" i="45"/>
  <c r="S437" i="45"/>
  <c r="T445" i="45"/>
  <c r="S445" i="45"/>
  <c r="S453" i="45"/>
  <c r="T453" i="45" s="1"/>
  <c r="S461" i="45"/>
  <c r="T461" i="45" s="1"/>
  <c r="T469" i="45"/>
  <c r="S469" i="45"/>
  <c r="T477" i="45"/>
  <c r="S477" i="45"/>
  <c r="S485" i="45"/>
  <c r="T485" i="45" s="1"/>
  <c r="T592" i="45"/>
  <c r="S592" i="45"/>
  <c r="S600" i="45"/>
  <c r="T600" i="45" s="1"/>
  <c r="S608" i="45"/>
  <c r="T608" i="45" s="1"/>
  <c r="T616" i="45"/>
  <c r="S616" i="45"/>
  <c r="T624" i="45"/>
  <c r="S624" i="45"/>
  <c r="S632" i="45"/>
  <c r="T632" i="45" s="1"/>
  <c r="S640" i="45"/>
  <c r="T640" i="45" s="1"/>
  <c r="T648" i="45"/>
  <c r="S648" i="45"/>
  <c r="T656" i="45"/>
  <c r="S656" i="45"/>
  <c r="S664" i="45"/>
  <c r="T664" i="45" s="1"/>
  <c r="S672" i="45"/>
  <c r="T672" i="45" s="1"/>
  <c r="T680" i="45"/>
  <c r="S680" i="45"/>
  <c r="T688" i="45"/>
  <c r="S688" i="45"/>
  <c r="S696" i="45"/>
  <c r="T696" i="45" s="1"/>
  <c r="S704" i="45"/>
  <c r="T704" i="45" s="1"/>
  <c r="T712" i="45"/>
  <c r="S712" i="45"/>
  <c r="S887" i="45"/>
  <c r="T887" i="45" s="1"/>
  <c r="S491" i="45"/>
  <c r="S499" i="45"/>
  <c r="T499" i="45" s="1"/>
  <c r="S507" i="45"/>
  <c r="T507" i="45" s="1"/>
  <c r="S515" i="45"/>
  <c r="S523" i="45"/>
  <c r="T523" i="45" s="1"/>
  <c r="S531" i="45"/>
  <c r="S539" i="45"/>
  <c r="T539" i="45" s="1"/>
  <c r="S547" i="45"/>
  <c r="T547" i="45" s="1"/>
  <c r="S555" i="45"/>
  <c r="S563" i="45"/>
  <c r="S571" i="45"/>
  <c r="T571" i="45" s="1"/>
  <c r="S579" i="45"/>
  <c r="S586" i="45"/>
  <c r="T586" i="45" s="1"/>
  <c r="S589" i="45"/>
  <c r="T589" i="45" s="1"/>
  <c r="T597" i="45"/>
  <c r="S597" i="45"/>
  <c r="S605" i="45"/>
  <c r="T605" i="45" s="1"/>
  <c r="S613" i="45"/>
  <c r="T613" i="45" s="1"/>
  <c r="S621" i="45"/>
  <c r="T621" i="45" s="1"/>
  <c r="T629" i="45"/>
  <c r="S629" i="45"/>
  <c r="S637" i="45"/>
  <c r="T637" i="45" s="1"/>
  <c r="S645" i="45"/>
  <c r="T645" i="45" s="1"/>
  <c r="S653" i="45"/>
  <c r="T653" i="45" s="1"/>
  <c r="T661" i="45"/>
  <c r="S661" i="45"/>
  <c r="S669" i="45"/>
  <c r="T669" i="45" s="1"/>
  <c r="S677" i="45"/>
  <c r="T677" i="45" s="1"/>
  <c r="S685" i="45"/>
  <c r="T685" i="45" s="1"/>
  <c r="T693" i="45"/>
  <c r="S693" i="45"/>
  <c r="S701" i="45"/>
  <c r="T701" i="45" s="1"/>
  <c r="S709" i="45"/>
  <c r="T709" i="45" s="1"/>
  <c r="S717" i="45"/>
  <c r="T717" i="45" s="1"/>
  <c r="O782" i="45"/>
  <c r="S812" i="45"/>
  <c r="T812" i="45" s="1"/>
  <c r="S828" i="45"/>
  <c r="T828" i="45"/>
  <c r="S879" i="45"/>
  <c r="T879" i="45" s="1"/>
  <c r="T585" i="45"/>
  <c r="S594" i="45"/>
  <c r="T594" i="45" s="1"/>
  <c r="T602" i="45"/>
  <c r="S602" i="45"/>
  <c r="T610" i="45"/>
  <c r="S610" i="45"/>
  <c r="S618" i="45"/>
  <c r="T618" i="45" s="1"/>
  <c r="S626" i="45"/>
  <c r="T626" i="45" s="1"/>
  <c r="T634" i="45"/>
  <c r="S634" i="45"/>
  <c r="T642" i="45"/>
  <c r="S642" i="45"/>
  <c r="S650" i="45"/>
  <c r="T650" i="45" s="1"/>
  <c r="S658" i="45"/>
  <c r="T658" i="45" s="1"/>
  <c r="T666" i="45"/>
  <c r="S666" i="45"/>
  <c r="T674" i="45"/>
  <c r="S674" i="45"/>
  <c r="S682" i="45"/>
  <c r="T682" i="45" s="1"/>
  <c r="S690" i="45"/>
  <c r="T690" i="45" s="1"/>
  <c r="T698" i="45"/>
  <c r="S698" i="45"/>
  <c r="T706" i="45"/>
  <c r="S706" i="45"/>
  <c r="S714" i="45"/>
  <c r="T714" i="45" s="1"/>
  <c r="T757" i="45"/>
  <c r="T773" i="45"/>
  <c r="O778" i="45"/>
  <c r="S816" i="45"/>
  <c r="T816" i="45" s="1"/>
  <c r="O827" i="45"/>
  <c r="T591" i="45"/>
  <c r="S591" i="45"/>
  <c r="S599" i="45"/>
  <c r="T599" i="45" s="1"/>
  <c r="S607" i="45"/>
  <c r="T607" i="45" s="1"/>
  <c r="T615" i="45"/>
  <c r="S615" i="45"/>
  <c r="T623" i="45"/>
  <c r="S623" i="45"/>
  <c r="S631" i="45"/>
  <c r="T631" i="45" s="1"/>
  <c r="S639" i="45"/>
  <c r="T639" i="45" s="1"/>
  <c r="T647" i="45"/>
  <c r="S647" i="45"/>
  <c r="T655" i="45"/>
  <c r="S655" i="45"/>
  <c r="S663" i="45"/>
  <c r="T663" i="45" s="1"/>
  <c r="S671" i="45"/>
  <c r="T671" i="45" s="1"/>
  <c r="T679" i="45"/>
  <c r="S679" i="45"/>
  <c r="T687" i="45"/>
  <c r="S687" i="45"/>
  <c r="S695" i="45"/>
  <c r="T695" i="45" s="1"/>
  <c r="S703" i="45"/>
  <c r="T703" i="45" s="1"/>
  <c r="T711" i="45"/>
  <c r="S711" i="45"/>
  <c r="T719" i="45"/>
  <c r="S719" i="45"/>
  <c r="S727" i="45"/>
  <c r="T727" i="45" s="1"/>
  <c r="S735" i="45"/>
  <c r="T735" i="45" s="1"/>
  <c r="T743" i="45"/>
  <c r="S743" i="45"/>
  <c r="T751" i="45"/>
  <c r="S751" i="45"/>
  <c r="S759" i="45"/>
  <c r="T759" i="45" s="1"/>
  <c r="S767" i="45"/>
  <c r="T767" i="45" s="1"/>
  <c r="T775" i="45"/>
  <c r="S775" i="45"/>
  <c r="S796" i="45"/>
  <c r="T796" i="45" s="1"/>
  <c r="T800" i="45"/>
  <c r="S800" i="45"/>
  <c r="O814" i="45"/>
  <c r="S820" i="45"/>
  <c r="T820" i="45" s="1"/>
  <c r="S496" i="45"/>
  <c r="T496" i="45" s="1"/>
  <c r="S504" i="45"/>
  <c r="T504" i="45" s="1"/>
  <c r="S512" i="45"/>
  <c r="T512" i="45" s="1"/>
  <c r="S520" i="45"/>
  <c r="T520" i="45" s="1"/>
  <c r="S528" i="45"/>
  <c r="T528" i="45" s="1"/>
  <c r="S536" i="45"/>
  <c r="S544" i="45"/>
  <c r="T544" i="45" s="1"/>
  <c r="S552" i="45"/>
  <c r="T552" i="45" s="1"/>
  <c r="S560" i="45"/>
  <c r="T560" i="45" s="1"/>
  <c r="S568" i="45"/>
  <c r="S576" i="45"/>
  <c r="T576" i="45" s="1"/>
  <c r="S584" i="45"/>
  <c r="T584" i="45" s="1"/>
  <c r="S588" i="45"/>
  <c r="T588" i="45" s="1"/>
  <c r="T596" i="45"/>
  <c r="S596" i="45"/>
  <c r="T604" i="45"/>
  <c r="S604" i="45"/>
  <c r="S612" i="45"/>
  <c r="T612" i="45" s="1"/>
  <c r="S620" i="45"/>
  <c r="T620" i="45" s="1"/>
  <c r="T628" i="45"/>
  <c r="S628" i="45"/>
  <c r="T636" i="45"/>
  <c r="S636" i="45"/>
  <c r="S644" i="45"/>
  <c r="T644" i="45" s="1"/>
  <c r="S652" i="45"/>
  <c r="T652" i="45" s="1"/>
  <c r="T660" i="45"/>
  <c r="S660" i="45"/>
  <c r="T668" i="45"/>
  <c r="S668" i="45"/>
  <c r="S676" i="45"/>
  <c r="T676" i="45" s="1"/>
  <c r="S684" i="45"/>
  <c r="T684" i="45" s="1"/>
  <c r="T692" i="45"/>
  <c r="S692" i="45"/>
  <c r="T700" i="45"/>
  <c r="S700" i="45"/>
  <c r="S708" i="45"/>
  <c r="T708" i="45" s="1"/>
  <c r="S716" i="45"/>
  <c r="T716" i="45" s="1"/>
  <c r="Y725" i="45"/>
  <c r="Y733" i="45"/>
  <c r="Y741" i="45"/>
  <c r="Y749" i="45"/>
  <c r="Y757" i="45"/>
  <c r="Y765" i="45"/>
  <c r="Y773" i="45"/>
  <c r="S792" i="45"/>
  <c r="T792" i="45" s="1"/>
  <c r="O818" i="45"/>
  <c r="T593" i="45"/>
  <c r="S593" i="45"/>
  <c r="S601" i="45"/>
  <c r="T601" i="45" s="1"/>
  <c r="S609" i="45"/>
  <c r="T609" i="45" s="1"/>
  <c r="T617" i="45"/>
  <c r="S617" i="45"/>
  <c r="T625" i="45"/>
  <c r="S625" i="45"/>
  <c r="S633" i="45"/>
  <c r="T633" i="45" s="1"/>
  <c r="S641" i="45"/>
  <c r="T641" i="45" s="1"/>
  <c r="T649" i="45"/>
  <c r="S649" i="45"/>
  <c r="T657" i="45"/>
  <c r="S657" i="45"/>
  <c r="S665" i="45"/>
  <c r="T665" i="45" s="1"/>
  <c r="S673" i="45"/>
  <c r="T673" i="45" s="1"/>
  <c r="T681" i="45"/>
  <c r="S681" i="45"/>
  <c r="T689" i="45"/>
  <c r="S689" i="45"/>
  <c r="S697" i="45"/>
  <c r="T697" i="45" s="1"/>
  <c r="S705" i="45"/>
  <c r="T705" i="45" s="1"/>
  <c r="T713" i="45"/>
  <c r="S713" i="45"/>
  <c r="T788" i="45"/>
  <c r="S788" i="45"/>
  <c r="S804" i="45"/>
  <c r="T804" i="45" s="1"/>
  <c r="S868" i="45"/>
  <c r="T868" i="45" s="1"/>
  <c r="T587" i="45"/>
  <c r="S590" i="45"/>
  <c r="T590" i="45" s="1"/>
  <c r="S598" i="45"/>
  <c r="T598" i="45" s="1"/>
  <c r="T606" i="45"/>
  <c r="S606" i="45"/>
  <c r="S614" i="45"/>
  <c r="T614" i="45" s="1"/>
  <c r="S622" i="45"/>
  <c r="T622" i="45" s="1"/>
  <c r="S630" i="45"/>
  <c r="T630" i="45" s="1"/>
  <c r="T638" i="45"/>
  <c r="S638" i="45"/>
  <c r="S646" i="45"/>
  <c r="T646" i="45" s="1"/>
  <c r="S654" i="45"/>
  <c r="T654" i="45" s="1"/>
  <c r="S662" i="45"/>
  <c r="T662" i="45" s="1"/>
  <c r="T670" i="45"/>
  <c r="S670" i="45"/>
  <c r="S678" i="45"/>
  <c r="T678" i="45" s="1"/>
  <c r="S686" i="45"/>
  <c r="T686" i="45" s="1"/>
  <c r="S694" i="45"/>
  <c r="T694" i="45" s="1"/>
  <c r="T702" i="45"/>
  <c r="S702" i="45"/>
  <c r="S710" i="45"/>
  <c r="T710" i="45" s="1"/>
  <c r="S718" i="45"/>
  <c r="T718" i="45" s="1"/>
  <c r="O723" i="45"/>
  <c r="O731" i="45"/>
  <c r="O739" i="45"/>
  <c r="O747" i="45"/>
  <c r="T748" i="45"/>
  <c r="O755" i="45"/>
  <c r="O763" i="45"/>
  <c r="O771" i="45"/>
  <c r="T772" i="45"/>
  <c r="S784" i="45"/>
  <c r="T784" i="45" s="1"/>
  <c r="O794" i="45"/>
  <c r="S587" i="45"/>
  <c r="T595" i="45"/>
  <c r="S595" i="45"/>
  <c r="S603" i="45"/>
  <c r="T603" i="45" s="1"/>
  <c r="S611" i="45"/>
  <c r="T611" i="45" s="1"/>
  <c r="S619" i="45"/>
  <c r="T619" i="45" s="1"/>
  <c r="T627" i="45"/>
  <c r="S627" i="45"/>
  <c r="S635" i="45"/>
  <c r="T635" i="45" s="1"/>
  <c r="S643" i="45"/>
  <c r="T643" i="45" s="1"/>
  <c r="S651" i="45"/>
  <c r="T651" i="45" s="1"/>
  <c r="T659" i="45"/>
  <c r="S659" i="45"/>
  <c r="S667" i="45"/>
  <c r="T667" i="45" s="1"/>
  <c r="S675" i="45"/>
  <c r="T675" i="45" s="1"/>
  <c r="S683" i="45"/>
  <c r="T683" i="45" s="1"/>
  <c r="T691" i="45"/>
  <c r="S691" i="45"/>
  <c r="S699" i="45"/>
  <c r="T699" i="45" s="1"/>
  <c r="S707" i="45"/>
  <c r="T707" i="45" s="1"/>
  <c r="S715" i="45"/>
  <c r="T715" i="45" s="1"/>
  <c r="T780" i="45"/>
  <c r="S780" i="45"/>
  <c r="O790" i="45"/>
  <c r="T795" i="45"/>
  <c r="O806" i="45"/>
  <c r="T808" i="45"/>
  <c r="S808" i="45"/>
  <c r="Y826" i="45"/>
  <c r="Y831" i="45"/>
  <c r="Y833" i="45"/>
  <c r="Y835" i="45"/>
  <c r="O837" i="45"/>
  <c r="Y837" i="45"/>
  <c r="O839" i="45"/>
  <c r="Y839" i="45"/>
  <c r="O841" i="45"/>
  <c r="Y841" i="45"/>
  <c r="O843" i="45"/>
  <c r="Y843" i="45"/>
  <c r="O845" i="45"/>
  <c r="Y845" i="45"/>
  <c r="O847" i="45"/>
  <c r="Y847" i="45"/>
  <c r="O849" i="45"/>
  <c r="Y849" i="45"/>
  <c r="O851" i="45"/>
  <c r="Y851" i="45"/>
  <c r="O853" i="45"/>
  <c r="Y853" i="45"/>
  <c r="O855" i="45"/>
  <c r="Y855" i="45"/>
  <c r="O857" i="45"/>
  <c r="Y857" i="45"/>
  <c r="T864" i="45"/>
  <c r="T900" i="45"/>
  <c r="T910" i="45"/>
  <c r="S910" i="45"/>
  <c r="Y797" i="45"/>
  <c r="Y801" i="45"/>
  <c r="Y805" i="45"/>
  <c r="Y809" i="45"/>
  <c r="Y813" i="45"/>
  <c r="Y817" i="45"/>
  <c r="Y823" i="45"/>
  <c r="O831" i="45"/>
  <c r="O833" i="45"/>
  <c r="O835" i="45"/>
  <c r="O864" i="45"/>
  <c r="Y868" i="45"/>
  <c r="S876" i="45"/>
  <c r="T876" i="45" s="1"/>
  <c r="T892" i="45"/>
  <c r="S919" i="45"/>
  <c r="T919" i="45"/>
  <c r="S725" i="45"/>
  <c r="T725" i="45" s="1"/>
  <c r="S733" i="45"/>
  <c r="T733" i="45" s="1"/>
  <c r="S741" i="45"/>
  <c r="T741" i="45" s="1"/>
  <c r="S749" i="45"/>
  <c r="T749" i="45" s="1"/>
  <c r="S757" i="45"/>
  <c r="S765" i="45"/>
  <c r="T765" i="45" s="1"/>
  <c r="S773" i="45"/>
  <c r="S779" i="45"/>
  <c r="T779" i="45" s="1"/>
  <c r="S783" i="45"/>
  <c r="T783" i="45" s="1"/>
  <c r="S787" i="45"/>
  <c r="T787" i="45" s="1"/>
  <c r="S791" i="45"/>
  <c r="T791" i="45" s="1"/>
  <c r="S795" i="45"/>
  <c r="S724" i="45"/>
  <c r="T724" i="45" s="1"/>
  <c r="S732" i="45"/>
  <c r="T732" i="45" s="1"/>
  <c r="S740" i="45"/>
  <c r="T740" i="45" s="1"/>
  <c r="S748" i="45"/>
  <c r="S756" i="45"/>
  <c r="T756" i="45" s="1"/>
  <c r="S764" i="45"/>
  <c r="T764" i="45" s="1"/>
  <c r="S772" i="45"/>
  <c r="Y780" i="45"/>
  <c r="Y784" i="45"/>
  <c r="Y788" i="45"/>
  <c r="Y792" i="45"/>
  <c r="Y796" i="45"/>
  <c r="Y800" i="45"/>
  <c r="Y804" i="45"/>
  <c r="Y808" i="45"/>
  <c r="Y812" i="45"/>
  <c r="Y816" i="45"/>
  <c r="Y825" i="45"/>
  <c r="T827" i="45"/>
  <c r="O859" i="45"/>
  <c r="O872" i="45"/>
  <c r="O878" i="45"/>
  <c r="O896" i="45"/>
  <c r="Y822" i="45"/>
  <c r="Y830" i="45"/>
  <c r="Y832" i="45"/>
  <c r="Y834" i="45"/>
  <c r="Y836" i="45"/>
  <c r="O838" i="45"/>
  <c r="Y838" i="45"/>
  <c r="Y840" i="45"/>
  <c r="O842" i="45"/>
  <c r="Y842" i="45"/>
  <c r="O844" i="45"/>
  <c r="Y844" i="45"/>
  <c r="O846" i="45"/>
  <c r="Y846" i="45"/>
  <c r="O848" i="45"/>
  <c r="Y848" i="45"/>
  <c r="O850" i="45"/>
  <c r="O852" i="45"/>
  <c r="O854" i="45"/>
  <c r="O856" i="45"/>
  <c r="O858" i="45"/>
  <c r="S863" i="45"/>
  <c r="T863" i="45" s="1"/>
  <c r="T869" i="45"/>
  <c r="O880" i="45"/>
  <c r="Y779" i="45"/>
  <c r="Y783" i="45"/>
  <c r="Y787" i="45"/>
  <c r="Y791" i="45"/>
  <c r="Y795" i="45"/>
  <c r="Y799" i="45"/>
  <c r="Y803" i="45"/>
  <c r="Y807" i="45"/>
  <c r="Y811" i="45"/>
  <c r="Y815" i="45"/>
  <c r="Y819" i="45"/>
  <c r="Y827" i="45"/>
  <c r="O832" i="45"/>
  <c r="O834" i="45"/>
  <c r="O836" i="45"/>
  <c r="O840" i="45"/>
  <c r="T860" i="45"/>
  <c r="S860" i="45"/>
  <c r="O867" i="45"/>
  <c r="S903" i="45"/>
  <c r="T903" i="45" s="1"/>
  <c r="Y824" i="45"/>
  <c r="T826" i="45"/>
  <c r="T831" i="45"/>
  <c r="T833" i="45"/>
  <c r="T835" i="45"/>
  <c r="T837" i="45"/>
  <c r="T839" i="45"/>
  <c r="T841" i="45"/>
  <c r="T843" i="45"/>
  <c r="T845" i="45"/>
  <c r="T847" i="45"/>
  <c r="T849" i="45"/>
  <c r="T851" i="45"/>
  <c r="T853" i="45"/>
  <c r="T855" i="45"/>
  <c r="T857" i="45"/>
  <c r="O866" i="45"/>
  <c r="S871" i="45"/>
  <c r="T871" i="45" s="1"/>
  <c r="T895" i="45"/>
  <c r="S895" i="45"/>
  <c r="Y858" i="45"/>
  <c r="Y866" i="45"/>
  <c r="Y874" i="45"/>
  <c r="Y882" i="45"/>
  <c r="Y890" i="45"/>
  <c r="Y898" i="45"/>
  <c r="Y906" i="45"/>
  <c r="O910" i="45"/>
  <c r="S916" i="45"/>
  <c r="T916" i="45" s="1"/>
  <c r="Y917" i="45"/>
  <c r="T998" i="45"/>
  <c r="S998" i="45"/>
  <c r="S1000" i="45"/>
  <c r="T1000" i="45" s="1"/>
  <c r="S1002" i="45"/>
  <c r="T1002" i="45" s="1"/>
  <c r="S1004" i="45"/>
  <c r="T1004" i="45" s="1"/>
  <c r="T1006" i="45"/>
  <c r="S1006" i="45"/>
  <c r="S1008" i="45"/>
  <c r="T1008" i="45" s="1"/>
  <c r="S1010" i="45"/>
  <c r="T1010" i="45" s="1"/>
  <c r="S1012" i="45"/>
  <c r="T1012" i="45" s="1"/>
  <c r="T1014" i="45"/>
  <c r="S1014" i="45"/>
  <c r="S1016" i="45"/>
  <c r="T1016" i="45" s="1"/>
  <c r="S1018" i="45"/>
  <c r="T1018" i="45" s="1"/>
  <c r="S1020" i="45"/>
  <c r="T1020" i="45" s="1"/>
  <c r="T1022" i="45"/>
  <c r="S1022" i="45"/>
  <c r="S1024" i="45"/>
  <c r="T1024" i="45" s="1"/>
  <c r="S1026" i="45"/>
  <c r="T1026" i="45" s="1"/>
  <c r="S1028" i="45"/>
  <c r="T1028" i="45" s="1"/>
  <c r="T1030" i="45"/>
  <c r="S1030" i="45"/>
  <c r="S1032" i="45"/>
  <c r="T1032" i="45" s="1"/>
  <c r="S1034" i="45"/>
  <c r="T1034" i="45" s="1"/>
  <c r="S1036" i="45"/>
  <c r="T1036" i="45" s="1"/>
  <c r="T1038" i="45"/>
  <c r="S1038" i="45"/>
  <c r="S1040" i="45"/>
  <c r="T1040" i="45" s="1"/>
  <c r="T1050" i="45"/>
  <c r="Y865" i="45"/>
  <c r="Y873" i="45"/>
  <c r="Y881" i="45"/>
  <c r="Y889" i="45"/>
  <c r="Y897" i="45"/>
  <c r="Y905" i="45"/>
  <c r="O916" i="45"/>
  <c r="S918" i="45"/>
  <c r="T918" i="45"/>
  <c r="S923" i="45"/>
  <c r="T923" i="45" s="1"/>
  <c r="S925" i="45"/>
  <c r="T925" i="45" s="1"/>
  <c r="S927" i="45"/>
  <c r="T927" i="45"/>
  <c r="S929" i="45"/>
  <c r="T929" i="45"/>
  <c r="S931" i="45"/>
  <c r="T931" i="45" s="1"/>
  <c r="S933" i="45"/>
  <c r="T933" i="45" s="1"/>
  <c r="S935" i="45"/>
  <c r="T935" i="45"/>
  <c r="S937" i="45"/>
  <c r="T937" i="45"/>
  <c r="S939" i="45"/>
  <c r="T939" i="45" s="1"/>
  <c r="S941" i="45"/>
  <c r="T941" i="45" s="1"/>
  <c r="S943" i="45"/>
  <c r="T943" i="45"/>
  <c r="S945" i="45"/>
  <c r="T945" i="45"/>
  <c r="S947" i="45"/>
  <c r="T947" i="45" s="1"/>
  <c r="S949" i="45"/>
  <c r="T949" i="45" s="1"/>
  <c r="S951" i="45"/>
  <c r="T951" i="45"/>
  <c r="S953" i="45"/>
  <c r="T953" i="45"/>
  <c r="S955" i="45"/>
  <c r="T955" i="45" s="1"/>
  <c r="S957" i="45"/>
  <c r="T957" i="45" s="1"/>
  <c r="S959" i="45"/>
  <c r="T959" i="45"/>
  <c r="S961" i="45"/>
  <c r="T961" i="45"/>
  <c r="S963" i="45"/>
  <c r="T963" i="45" s="1"/>
  <c r="S965" i="45"/>
  <c r="T965" i="45" s="1"/>
  <c r="S967" i="45"/>
  <c r="T967" i="45"/>
  <c r="S969" i="45"/>
  <c r="T969" i="45"/>
  <c r="S971" i="45"/>
  <c r="T971" i="45" s="1"/>
  <c r="S973" i="45"/>
  <c r="T973" i="45" s="1"/>
  <c r="S975" i="45"/>
  <c r="T975" i="45"/>
  <c r="S977" i="45"/>
  <c r="T977" i="45"/>
  <c r="S979" i="45"/>
  <c r="T979" i="45" s="1"/>
  <c r="S981" i="45"/>
  <c r="T981" i="45" s="1"/>
  <c r="S983" i="45"/>
  <c r="T983" i="45"/>
  <c r="S985" i="45"/>
  <c r="T985" i="45"/>
  <c r="S989" i="45"/>
  <c r="T989" i="45" s="1"/>
  <c r="T993" i="45"/>
  <c r="S993" i="45"/>
  <c r="Y863" i="45"/>
  <c r="Y871" i="45"/>
  <c r="Y879" i="45"/>
  <c r="S884" i="45"/>
  <c r="T884" i="45" s="1"/>
  <c r="Y887" i="45"/>
  <c r="S892" i="45"/>
  <c r="Y895" i="45"/>
  <c r="S900" i="45"/>
  <c r="Y903" i="45"/>
  <c r="S908" i="45"/>
  <c r="T908" i="45" s="1"/>
  <c r="Y910" i="45"/>
  <c r="O918" i="45"/>
  <c r="O923" i="45"/>
  <c r="O925" i="45"/>
  <c r="O927" i="45"/>
  <c r="O929" i="45"/>
  <c r="O931" i="45"/>
  <c r="O933" i="45"/>
  <c r="O935" i="45"/>
  <c r="O937" i="45"/>
  <c r="O939" i="45"/>
  <c r="O941" i="45"/>
  <c r="O943" i="45"/>
  <c r="O945" i="45"/>
  <c r="O947" i="45"/>
  <c r="O949" i="45"/>
  <c r="O951" i="45"/>
  <c r="O953" i="45"/>
  <c r="O955" i="45"/>
  <c r="O957" i="45"/>
  <c r="O959" i="45"/>
  <c r="O961" i="45"/>
  <c r="O963" i="45"/>
  <c r="O965" i="45"/>
  <c r="O967" i="45"/>
  <c r="O969" i="45"/>
  <c r="O971" i="45"/>
  <c r="O973" i="45"/>
  <c r="O975" i="45"/>
  <c r="O977" i="45"/>
  <c r="O979" i="45"/>
  <c r="O981" i="45"/>
  <c r="O983" i="45"/>
  <c r="O985" i="45"/>
  <c r="O987" i="45"/>
  <c r="O991" i="45"/>
  <c r="Y862" i="45"/>
  <c r="Y870" i="45"/>
  <c r="Y878" i="45"/>
  <c r="Y886" i="45"/>
  <c r="Y894" i="45"/>
  <c r="Y902" i="45"/>
  <c r="O912" i="45"/>
  <c r="T912" i="45"/>
  <c r="Y913" i="45"/>
  <c r="T915" i="45"/>
  <c r="S920" i="45"/>
  <c r="T920" i="45"/>
  <c r="Y921" i="45"/>
  <c r="Y861" i="45"/>
  <c r="Y869" i="45"/>
  <c r="Y877" i="45"/>
  <c r="Y885" i="45"/>
  <c r="Y893" i="45"/>
  <c r="Y901" i="45"/>
  <c r="Y909" i="45"/>
  <c r="O920" i="45"/>
  <c r="O997" i="45"/>
  <c r="Y876" i="45"/>
  <c r="Y884" i="45"/>
  <c r="Y892" i="45"/>
  <c r="Y900" i="45"/>
  <c r="Y908" i="45"/>
  <c r="O911" i="45"/>
  <c r="S914" i="45"/>
  <c r="T914" i="45"/>
  <c r="Y915" i="45"/>
  <c r="S922" i="45"/>
  <c r="T922" i="45"/>
  <c r="S924" i="45"/>
  <c r="T924" i="45"/>
  <c r="S926" i="45"/>
  <c r="T926" i="45" s="1"/>
  <c r="S928" i="45"/>
  <c r="T928" i="45"/>
  <c r="S930" i="45"/>
  <c r="T930" i="45"/>
  <c r="S932" i="45"/>
  <c r="T932" i="45"/>
  <c r="S934" i="45"/>
  <c r="T934" i="45" s="1"/>
  <c r="S936" i="45"/>
  <c r="T936" i="45"/>
  <c r="S938" i="45"/>
  <c r="T938" i="45"/>
  <c r="S940" i="45"/>
  <c r="T940" i="45"/>
  <c r="S942" i="45"/>
  <c r="T942" i="45" s="1"/>
  <c r="S944" i="45"/>
  <c r="T944" i="45"/>
  <c r="S946" i="45"/>
  <c r="T946" i="45"/>
  <c r="S948" i="45"/>
  <c r="T948" i="45"/>
  <c r="S950" i="45"/>
  <c r="T950" i="45" s="1"/>
  <c r="S952" i="45"/>
  <c r="T952" i="45"/>
  <c r="S954" i="45"/>
  <c r="T954" i="45"/>
  <c r="S956" i="45"/>
  <c r="T956" i="45"/>
  <c r="S958" i="45"/>
  <c r="T958" i="45" s="1"/>
  <c r="S960" i="45"/>
  <c r="T960" i="45"/>
  <c r="S962" i="45"/>
  <c r="T962" i="45"/>
  <c r="S964" i="45"/>
  <c r="T964" i="45"/>
  <c r="Y922" i="45"/>
  <c r="Y926" i="45"/>
  <c r="Y930" i="45"/>
  <c r="Y934" i="45"/>
  <c r="Y938" i="45"/>
  <c r="Y942" i="45"/>
  <c r="Y946" i="45"/>
  <c r="Y950" i="45"/>
  <c r="Y954" i="45"/>
  <c r="Y958" i="45"/>
  <c r="Y962" i="45"/>
  <c r="Y966" i="45"/>
  <c r="Y970" i="45"/>
  <c r="Y974" i="45"/>
  <c r="Y978" i="45"/>
  <c r="Y982" i="45"/>
  <c r="Y986" i="45"/>
  <c r="Y990" i="45"/>
  <c r="Y996" i="45"/>
  <c r="O1040" i="45"/>
  <c r="O1042" i="45"/>
  <c r="O1044" i="45"/>
  <c r="O1046" i="45"/>
  <c r="O1048" i="45"/>
  <c r="O1050" i="45"/>
  <c r="O1052" i="45"/>
  <c r="O1054" i="45"/>
  <c r="O1056" i="45"/>
  <c r="O1058" i="45"/>
  <c r="O1060" i="45"/>
  <c r="O1062" i="45"/>
  <c r="O1064" i="45"/>
  <c r="O1066" i="45"/>
  <c r="O1068" i="45"/>
  <c r="Y993" i="45"/>
  <c r="T995" i="45"/>
  <c r="S995" i="45"/>
  <c r="Y925" i="45"/>
  <c r="Y929" i="45"/>
  <c r="Y933" i="45"/>
  <c r="Y937" i="45"/>
  <c r="Y941" i="45"/>
  <c r="Y945" i="45"/>
  <c r="Y949" i="45"/>
  <c r="Y953" i="45"/>
  <c r="Y957" i="45"/>
  <c r="Y961" i="45"/>
  <c r="Y965" i="45"/>
  <c r="T968" i="45"/>
  <c r="Y969" i="45"/>
  <c r="T972" i="45"/>
  <c r="Y973" i="45"/>
  <c r="T976" i="45"/>
  <c r="Y977" i="45"/>
  <c r="T980" i="45"/>
  <c r="Y981" i="45"/>
  <c r="T984" i="45"/>
  <c r="Y985" i="45"/>
  <c r="T988" i="45"/>
  <c r="Y989" i="45"/>
  <c r="T992" i="45"/>
  <c r="T1078" i="45"/>
  <c r="S1078" i="45"/>
  <c r="S997" i="45"/>
  <c r="T997" i="45" s="1"/>
  <c r="S999" i="45"/>
  <c r="T999" i="45" s="1"/>
  <c r="T1001" i="45"/>
  <c r="S1001" i="45"/>
  <c r="T1003" i="45"/>
  <c r="S1003" i="45"/>
  <c r="S1005" i="45"/>
  <c r="T1005" i="45" s="1"/>
  <c r="S1007" i="45"/>
  <c r="T1007" i="45" s="1"/>
  <c r="T1009" i="45"/>
  <c r="S1009" i="45"/>
  <c r="T1011" i="45"/>
  <c r="S1011" i="45"/>
  <c r="S1013" i="45"/>
  <c r="T1013" i="45" s="1"/>
  <c r="S1015" i="45"/>
  <c r="T1015" i="45" s="1"/>
  <c r="T1017" i="45"/>
  <c r="S1017" i="45"/>
  <c r="T1019" i="45"/>
  <c r="S1019" i="45"/>
  <c r="S1021" i="45"/>
  <c r="T1021" i="45" s="1"/>
  <c r="S1023" i="45"/>
  <c r="T1023" i="45" s="1"/>
  <c r="T1025" i="45"/>
  <c r="S1025" i="45"/>
  <c r="T1027" i="45"/>
  <c r="S1027" i="45"/>
  <c r="S1029" i="45"/>
  <c r="T1029" i="45" s="1"/>
  <c r="S1031" i="45"/>
  <c r="T1031" i="45" s="1"/>
  <c r="T1033" i="45"/>
  <c r="S1033" i="45"/>
  <c r="T1035" i="45"/>
  <c r="S1035" i="45"/>
  <c r="S1037" i="45"/>
  <c r="T1037" i="45" s="1"/>
  <c r="S1039" i="45"/>
  <c r="T1039" i="45" s="1"/>
  <c r="T1045" i="45"/>
  <c r="T1051" i="45"/>
  <c r="O1080" i="45"/>
  <c r="S1082" i="45"/>
  <c r="T1082" i="45" s="1"/>
  <c r="Y924" i="45"/>
  <c r="Y928" i="45"/>
  <c r="Y932" i="45"/>
  <c r="Y936" i="45"/>
  <c r="Y940" i="45"/>
  <c r="Y944" i="45"/>
  <c r="Y948" i="45"/>
  <c r="Y952" i="45"/>
  <c r="Y956" i="45"/>
  <c r="Y960" i="45"/>
  <c r="Y964" i="45"/>
  <c r="Y968" i="45"/>
  <c r="Y972" i="45"/>
  <c r="Y976" i="45"/>
  <c r="Y980" i="45"/>
  <c r="Y984" i="45"/>
  <c r="T987" i="45"/>
  <c r="Y988" i="45"/>
  <c r="T991" i="45"/>
  <c r="Y992" i="45"/>
  <c r="T994" i="45"/>
  <c r="S994" i="45"/>
  <c r="O999" i="45"/>
  <c r="O1001" i="45"/>
  <c r="O1003" i="45"/>
  <c r="O1005" i="45"/>
  <c r="O1007" i="45"/>
  <c r="O1009" i="45"/>
  <c r="O1011" i="45"/>
  <c r="O1013" i="45"/>
  <c r="O1015" i="45"/>
  <c r="O1017" i="45"/>
  <c r="O1019" i="45"/>
  <c r="O1021" i="45"/>
  <c r="O1025" i="45"/>
  <c r="O1027" i="45"/>
  <c r="O1029" i="45"/>
  <c r="O1031" i="45"/>
  <c r="O1033" i="45"/>
  <c r="O1035" i="45"/>
  <c r="O1037" i="45"/>
  <c r="O1043" i="45"/>
  <c r="O1045" i="45"/>
  <c r="O1084" i="45"/>
  <c r="T1086" i="45"/>
  <c r="O1075" i="45"/>
  <c r="Y923" i="45"/>
  <c r="Y927" i="45"/>
  <c r="Y931" i="45"/>
  <c r="Y935" i="45"/>
  <c r="Y939" i="45"/>
  <c r="Y943" i="45"/>
  <c r="Y947" i="45"/>
  <c r="Y951" i="45"/>
  <c r="Y955" i="45"/>
  <c r="Y959" i="45"/>
  <c r="Y963" i="45"/>
  <c r="T966" i="45"/>
  <c r="Y967" i="45"/>
  <c r="T970" i="45"/>
  <c r="Y971" i="45"/>
  <c r="T974" i="45"/>
  <c r="Y975" i="45"/>
  <c r="T978" i="45"/>
  <c r="Y979" i="45"/>
  <c r="T982" i="45"/>
  <c r="Y983" i="45"/>
  <c r="T986" i="45"/>
  <c r="Y987" i="45"/>
  <c r="T990" i="45"/>
  <c r="Y991" i="45"/>
  <c r="Y994" i="45"/>
  <c r="S996" i="45"/>
  <c r="T996" i="45" s="1"/>
  <c r="S1072" i="45"/>
  <c r="T1072" i="45" s="1"/>
  <c r="S1041" i="45"/>
  <c r="T1041" i="45" s="1"/>
  <c r="S1042" i="45"/>
  <c r="T1042" i="45" s="1"/>
  <c r="S1043" i="45"/>
  <c r="T1043" i="45" s="1"/>
  <c r="S1044" i="45"/>
  <c r="T1044" i="45" s="1"/>
  <c r="S1045" i="45"/>
  <c r="S1046" i="45"/>
  <c r="T1046" i="45" s="1"/>
  <c r="S1047" i="45"/>
  <c r="T1047" i="45" s="1"/>
  <c r="S1048" i="45"/>
  <c r="T1048" i="45" s="1"/>
  <c r="S1049" i="45"/>
  <c r="T1049" i="45" s="1"/>
  <c r="S1050" i="45"/>
  <c r="S1051" i="45"/>
  <c r="S1052" i="45"/>
  <c r="T1052" i="45" s="1"/>
  <c r="Y1071" i="45"/>
  <c r="Y1077" i="45"/>
  <c r="Y1081" i="45"/>
  <c r="Y1085" i="45"/>
  <c r="Y1089" i="45"/>
  <c r="O1092" i="45"/>
  <c r="T1093" i="45"/>
  <c r="T1100" i="45"/>
  <c r="S1100" i="45"/>
  <c r="O1101" i="45"/>
  <c r="O1103" i="45"/>
  <c r="Y1109" i="45"/>
  <c r="Y1070" i="45"/>
  <c r="T1087" i="45"/>
  <c r="S1104" i="45"/>
  <c r="T1104" i="45" s="1"/>
  <c r="Y1069" i="45"/>
  <c r="Y1076" i="45"/>
  <c r="S1079" i="45"/>
  <c r="T1079" i="45" s="1"/>
  <c r="Y1080" i="45"/>
  <c r="S1083" i="45"/>
  <c r="T1083" i="45" s="1"/>
  <c r="Y1084" i="45"/>
  <c r="S1087" i="45"/>
  <c r="Y1088" i="45"/>
  <c r="T1097" i="45"/>
  <c r="Y1075" i="45"/>
  <c r="Y1079" i="45"/>
  <c r="S1086" i="45"/>
  <c r="T1092" i="45"/>
  <c r="S1092" i="45"/>
  <c r="O1100" i="45"/>
  <c r="O1104" i="45"/>
  <c r="T1105" i="45"/>
  <c r="Y1074" i="45"/>
  <c r="T1089" i="45"/>
  <c r="O1093" i="45"/>
  <c r="O1097" i="45"/>
  <c r="Y1097" i="45"/>
  <c r="Y1073" i="45"/>
  <c r="S1077" i="45"/>
  <c r="T1077" i="45" s="1"/>
  <c r="Y1078" i="45"/>
  <c r="S1081" i="45"/>
  <c r="T1081" i="45" s="1"/>
  <c r="Y1082" i="45"/>
  <c r="S1085" i="45"/>
  <c r="T1085" i="45" s="1"/>
  <c r="Y1086" i="45"/>
  <c r="Y1090" i="45"/>
  <c r="Y1072" i="45"/>
  <c r="T1076" i="45"/>
  <c r="T1080" i="45"/>
  <c r="T1084" i="45"/>
  <c r="T1088" i="45"/>
  <c r="T1096" i="45"/>
  <c r="S1096" i="45"/>
  <c r="Y1105" i="45"/>
  <c r="T1118" i="45"/>
  <c r="T1142" i="45"/>
  <c r="T1158" i="45"/>
  <c r="T1182" i="45"/>
  <c r="S1190" i="45"/>
  <c r="T1190" i="45" s="1"/>
  <c r="T1192" i="45"/>
  <c r="S1192" i="45"/>
  <c r="T1194" i="45"/>
  <c r="S1194" i="45"/>
  <c r="S1196" i="45"/>
  <c r="T1196" i="45" s="1"/>
  <c r="S1198" i="45"/>
  <c r="T1198" i="45" s="1"/>
  <c r="T1200" i="45"/>
  <c r="S1200" i="45"/>
  <c r="T1202" i="45"/>
  <c r="S1202" i="45"/>
  <c r="S1204" i="45"/>
  <c r="T1204" i="45" s="1"/>
  <c r="S1206" i="45"/>
  <c r="T1206" i="45" s="1"/>
  <c r="T1208" i="45"/>
  <c r="S1208" i="45"/>
  <c r="T1210" i="45"/>
  <c r="S1210" i="45"/>
  <c r="S1212" i="45"/>
  <c r="T1212" i="45" s="1"/>
  <c r="S1214" i="45"/>
  <c r="T1214" i="45" s="1"/>
  <c r="T1265" i="45"/>
  <c r="T1302" i="45"/>
  <c r="T1115" i="45"/>
  <c r="Y1116" i="45"/>
  <c r="S1118" i="45"/>
  <c r="T1123" i="45"/>
  <c r="Y1124" i="45"/>
  <c r="S1126" i="45"/>
  <c r="T1126" i="45" s="1"/>
  <c r="T1131" i="45"/>
  <c r="Y1132" i="45"/>
  <c r="S1134" i="45"/>
  <c r="T1134" i="45" s="1"/>
  <c r="T1139" i="45"/>
  <c r="Y1140" i="45"/>
  <c r="S1142" i="45"/>
  <c r="Y1148" i="45"/>
  <c r="S1150" i="45"/>
  <c r="T1150" i="45" s="1"/>
  <c r="Y1156" i="45"/>
  <c r="S1158" i="45"/>
  <c r="Y1164" i="45"/>
  <c r="S1166" i="45"/>
  <c r="T1166" i="45" s="1"/>
  <c r="T1171" i="45"/>
  <c r="S1174" i="45"/>
  <c r="T1174" i="45" s="1"/>
  <c r="S1182" i="45"/>
  <c r="T1187" i="45"/>
  <c r="T1245" i="45"/>
  <c r="T1277" i="45"/>
  <c r="S1111" i="45"/>
  <c r="T1111" i="45" s="1"/>
  <c r="S1115" i="45"/>
  <c r="T1120" i="45"/>
  <c r="Y1121" i="45"/>
  <c r="S1123" i="45"/>
  <c r="T1128" i="45"/>
  <c r="Y1129" i="45"/>
  <c r="S1131" i="45"/>
  <c r="T1136" i="45"/>
  <c r="Y1137" i="45"/>
  <c r="S1139" i="45"/>
  <c r="T1144" i="45"/>
  <c r="Y1145" i="45"/>
  <c r="S1147" i="45"/>
  <c r="T1147" i="45" s="1"/>
  <c r="T1152" i="45"/>
  <c r="Y1153" i="45"/>
  <c r="S1155" i="45"/>
  <c r="T1155" i="45" s="1"/>
  <c r="T1160" i="45"/>
  <c r="Y1161" i="45"/>
  <c r="S1163" i="45"/>
  <c r="T1163" i="45" s="1"/>
  <c r="T1168" i="45"/>
  <c r="Y1169" i="45"/>
  <c r="S1171" i="45"/>
  <c r="T1176" i="45"/>
  <c r="Y1177" i="45"/>
  <c r="S1179" i="45"/>
  <c r="T1179" i="45" s="1"/>
  <c r="T1184" i="45"/>
  <c r="Y1185" i="45"/>
  <c r="S1187" i="45"/>
  <c r="Y1190" i="45"/>
  <c r="Y1192" i="45"/>
  <c r="Y1194" i="45"/>
  <c r="Y1196" i="45"/>
  <c r="Y1198" i="45"/>
  <c r="Y1200" i="45"/>
  <c r="Y1202" i="45"/>
  <c r="Y1204" i="45"/>
  <c r="Y1206" i="45"/>
  <c r="Y1208" i="45"/>
  <c r="Y1210" i="45"/>
  <c r="Y1212" i="45"/>
  <c r="Y1214" i="45"/>
  <c r="T1219" i="45"/>
  <c r="T1114" i="45"/>
  <c r="T1117" i="45"/>
  <c r="Y1118" i="45"/>
  <c r="T1125" i="45"/>
  <c r="Y1126" i="45"/>
  <c r="T1133" i="45"/>
  <c r="Y1134" i="45"/>
  <c r="T1141" i="45"/>
  <c r="Y1142" i="45"/>
  <c r="T1149" i="45"/>
  <c r="Y1150" i="45"/>
  <c r="T1157" i="45"/>
  <c r="Y1158" i="45"/>
  <c r="T1165" i="45"/>
  <c r="Y1166" i="45"/>
  <c r="T1173" i="45"/>
  <c r="Y1174" i="45"/>
  <c r="T1181" i="45"/>
  <c r="Y1182" i="45"/>
  <c r="T1189" i="45"/>
  <c r="T1217" i="45"/>
  <c r="T1289" i="45"/>
  <c r="T1122" i="45"/>
  <c r="T1130" i="45"/>
  <c r="T1170" i="45"/>
  <c r="T1186" i="45"/>
  <c r="T1191" i="45"/>
  <c r="S1191" i="45"/>
  <c r="S1193" i="45"/>
  <c r="T1193" i="45" s="1"/>
  <c r="S1195" i="45"/>
  <c r="T1195" i="45" s="1"/>
  <c r="S1197" i="45"/>
  <c r="T1197" i="45" s="1"/>
  <c r="T1199" i="45"/>
  <c r="S1199" i="45"/>
  <c r="S1201" i="45"/>
  <c r="T1201" i="45" s="1"/>
  <c r="S1203" i="45"/>
  <c r="T1203" i="45" s="1"/>
  <c r="S1205" i="45"/>
  <c r="T1205" i="45" s="1"/>
  <c r="T1207" i="45"/>
  <c r="S1207" i="45"/>
  <c r="S1209" i="45"/>
  <c r="T1209" i="45" s="1"/>
  <c r="S1211" i="45"/>
  <c r="T1211" i="45" s="1"/>
  <c r="S1213" i="45"/>
  <c r="T1213" i="45" s="1"/>
  <c r="T1215" i="45"/>
  <c r="S1215" i="45"/>
  <c r="T1270" i="45"/>
  <c r="T1297" i="45"/>
  <c r="S1108" i="45"/>
  <c r="T1108" i="45" s="1"/>
  <c r="Y1120" i="45"/>
  <c r="S1122" i="45"/>
  <c r="Y1128" i="45"/>
  <c r="S1130" i="45"/>
  <c r="Y1136" i="45"/>
  <c r="S1138" i="45"/>
  <c r="T1138" i="45" s="1"/>
  <c r="Y1144" i="45"/>
  <c r="S1146" i="45"/>
  <c r="T1146" i="45" s="1"/>
  <c r="Y1152" i="45"/>
  <c r="S1154" i="45"/>
  <c r="T1154" i="45" s="1"/>
  <c r="Y1160" i="45"/>
  <c r="S1162" i="45"/>
  <c r="T1162" i="45" s="1"/>
  <c r="S1170" i="45"/>
  <c r="T1175" i="45"/>
  <c r="S1178" i="45"/>
  <c r="T1178" i="45" s="1"/>
  <c r="Y1184" i="45"/>
  <c r="S1186" i="45"/>
  <c r="T1238" i="45"/>
  <c r="T1278" i="45"/>
  <c r="S1113" i="45"/>
  <c r="T1113" i="45" s="1"/>
  <c r="T1116" i="45"/>
  <c r="Y1117" i="45"/>
  <c r="S1119" i="45"/>
  <c r="T1119" i="45" s="1"/>
  <c r="T1124" i="45"/>
  <c r="Y1125" i="45"/>
  <c r="S1127" i="45"/>
  <c r="T1127" i="45" s="1"/>
  <c r="T1132" i="45"/>
  <c r="Y1133" i="45"/>
  <c r="S1135" i="45"/>
  <c r="T1135" i="45" s="1"/>
  <c r="T1140" i="45"/>
  <c r="Y1141" i="45"/>
  <c r="S1143" i="45"/>
  <c r="T1143" i="45" s="1"/>
  <c r="T1148" i="45"/>
  <c r="Y1149" i="45"/>
  <c r="S1151" i="45"/>
  <c r="T1151" i="45" s="1"/>
  <c r="T1156" i="45"/>
  <c r="Y1157" i="45"/>
  <c r="S1159" i="45"/>
  <c r="T1159" i="45" s="1"/>
  <c r="T1164" i="45"/>
  <c r="Y1165" i="45"/>
  <c r="S1167" i="45"/>
  <c r="T1167" i="45" s="1"/>
  <c r="T1172" i="45"/>
  <c r="Y1173" i="45"/>
  <c r="S1175" i="45"/>
  <c r="T1180" i="45"/>
  <c r="Y1181" i="45"/>
  <c r="T1188" i="45"/>
  <c r="Y1189" i="45"/>
  <c r="Y1191" i="45"/>
  <c r="Y1193" i="45"/>
  <c r="Y1195" i="45"/>
  <c r="Y1197" i="45"/>
  <c r="Y1199" i="45"/>
  <c r="Y1201" i="45"/>
  <c r="Y1203" i="45"/>
  <c r="Y1205" i="45"/>
  <c r="Y1207" i="45"/>
  <c r="Y1209" i="45"/>
  <c r="Y1211" i="45"/>
  <c r="Y1213" i="45"/>
  <c r="Y1215" i="45"/>
  <c r="T1112" i="45"/>
  <c r="T1121" i="45"/>
  <c r="Y1122" i="45"/>
  <c r="T1129" i="45"/>
  <c r="Y1130" i="45"/>
  <c r="T1137" i="45"/>
  <c r="Y1138" i="45"/>
  <c r="T1145" i="45"/>
  <c r="Y1146" i="45"/>
  <c r="T1153" i="45"/>
  <c r="Y1154" i="45"/>
  <c r="T1161" i="45"/>
  <c r="Y1162" i="45"/>
  <c r="T1169" i="45"/>
  <c r="Y1170" i="45"/>
  <c r="T1177" i="45"/>
  <c r="Y1178" i="45"/>
  <c r="T1185" i="45"/>
  <c r="Y1186" i="45"/>
  <c r="S1218" i="45"/>
  <c r="T1218" i="45" s="1"/>
  <c r="T1222" i="45"/>
  <c r="S1217" i="45"/>
  <c r="S1225" i="45"/>
  <c r="T1225" i="45" s="1"/>
  <c r="T1226" i="45"/>
  <c r="S1233" i="45"/>
  <c r="T1233" i="45" s="1"/>
  <c r="T1234" i="45"/>
  <c r="T1242" i="45"/>
  <c r="T1250" i="45"/>
  <c r="T1258" i="45"/>
  <c r="S1265" i="45"/>
  <c r="T1266" i="45"/>
  <c r="S1273" i="45"/>
  <c r="T1273" i="45" s="1"/>
  <c r="T1274" i="45"/>
  <c r="S1281" i="45"/>
  <c r="T1281" i="45" s="1"/>
  <c r="T1282" i="45"/>
  <c r="S1289" i="45"/>
  <c r="T1290" i="45"/>
  <c r="S1297" i="45"/>
  <c r="T1298" i="45"/>
  <c r="T1316" i="45"/>
  <c r="Y1320" i="45"/>
  <c r="O1342" i="45"/>
  <c r="O1344" i="45"/>
  <c r="O1346" i="45"/>
  <c r="S1222" i="45"/>
  <c r="S1230" i="45"/>
  <c r="T1230" i="45" s="1"/>
  <c r="S1238" i="45"/>
  <c r="S1246" i="45"/>
  <c r="T1246" i="45" s="1"/>
  <c r="S1254" i="45"/>
  <c r="T1254" i="45" s="1"/>
  <c r="S1262" i="45"/>
  <c r="T1262" i="45" s="1"/>
  <c r="S1270" i="45"/>
  <c r="S1278" i="45"/>
  <c r="S1286" i="45"/>
  <c r="T1286" i="45" s="1"/>
  <c r="S1294" i="45"/>
  <c r="T1294" i="45" s="1"/>
  <c r="S1302" i="45"/>
  <c r="T1307" i="45"/>
  <c r="T1311" i="45"/>
  <c r="T1315" i="45"/>
  <c r="Y1319" i="45"/>
  <c r="T1323" i="45"/>
  <c r="T1325" i="45"/>
  <c r="T1327" i="45"/>
  <c r="T1329" i="45"/>
  <c r="T1331" i="45"/>
  <c r="T1333" i="45"/>
  <c r="T1335" i="45"/>
  <c r="T1337" i="45"/>
  <c r="T1339" i="45"/>
  <c r="T1341" i="45"/>
  <c r="T1343" i="45"/>
  <c r="T1345" i="45"/>
  <c r="S1221" i="45"/>
  <c r="T1221" i="45" s="1"/>
  <c r="S1229" i="45"/>
  <c r="T1229" i="45" s="1"/>
  <c r="S1237" i="45"/>
  <c r="T1237" i="45" s="1"/>
  <c r="S1245" i="45"/>
  <c r="S1253" i="45"/>
  <c r="T1253" i="45" s="1"/>
  <c r="S1261" i="45"/>
  <c r="T1261" i="45" s="1"/>
  <c r="S1269" i="45"/>
  <c r="T1269" i="45" s="1"/>
  <c r="S1277" i="45"/>
  <c r="S1285" i="45"/>
  <c r="T1285" i="45" s="1"/>
  <c r="S1293" i="45"/>
  <c r="T1293" i="45" s="1"/>
  <c r="S1301" i="45"/>
  <c r="T1301" i="45" s="1"/>
  <c r="Y1316" i="45"/>
  <c r="T1320" i="45"/>
  <c r="Y1353" i="45"/>
  <c r="O1341" i="45"/>
  <c r="O1343" i="45"/>
  <c r="O1345" i="45"/>
  <c r="O1347" i="45"/>
  <c r="T1348" i="45"/>
  <c r="S1348" i="45"/>
  <c r="T1352" i="45"/>
  <c r="T1305" i="45"/>
  <c r="T1309" i="45"/>
  <c r="T1313" i="45"/>
  <c r="Y1315" i="45"/>
  <c r="T1319" i="45"/>
  <c r="T1324" i="45"/>
  <c r="T1326" i="45"/>
  <c r="T1328" i="45"/>
  <c r="T1330" i="45"/>
  <c r="T1332" i="45"/>
  <c r="T1334" i="45"/>
  <c r="T1336" i="45"/>
  <c r="T1338" i="45"/>
  <c r="T1340" i="45"/>
  <c r="T1342" i="45"/>
  <c r="T1344" i="45"/>
  <c r="T1346" i="45"/>
  <c r="S1504" i="45"/>
  <c r="T1504" i="45"/>
  <c r="S1506" i="45"/>
  <c r="T1506" i="45" s="1"/>
  <c r="S1508" i="45"/>
  <c r="T1508" i="45" s="1"/>
  <c r="S1534" i="45"/>
  <c r="T1534" i="45" s="1"/>
  <c r="T1450" i="45"/>
  <c r="T1458" i="45"/>
  <c r="T1466" i="45"/>
  <c r="T1474" i="45"/>
  <c r="T1482" i="45"/>
  <c r="T1490" i="45"/>
  <c r="T1498" i="45"/>
  <c r="S1502" i="45"/>
  <c r="T1502" i="45" s="1"/>
  <c r="S1542" i="45"/>
  <c r="T1542" i="45" s="1"/>
  <c r="S1347" i="45"/>
  <c r="T1347" i="45" s="1"/>
  <c r="T1355" i="45"/>
  <c r="T1359" i="45"/>
  <c r="T1363" i="45"/>
  <c r="T1367" i="45"/>
  <c r="T1371" i="45"/>
  <c r="T1375" i="45"/>
  <c r="T1379" i="45"/>
  <c r="T1383" i="45"/>
  <c r="T1387" i="45"/>
  <c r="T1391" i="45"/>
  <c r="T1395" i="45"/>
  <c r="T1399" i="45"/>
  <c r="T1403" i="45"/>
  <c r="T1407" i="45"/>
  <c r="T1411" i="45"/>
  <c r="T1415" i="45"/>
  <c r="T1419" i="45"/>
  <c r="T1423" i="45"/>
  <c r="T1427" i="45"/>
  <c r="T1431" i="45"/>
  <c r="T1435" i="45"/>
  <c r="T1439" i="45"/>
  <c r="T1443" i="45"/>
  <c r="T1447" i="45"/>
  <c r="O1448" i="45"/>
  <c r="T1455" i="45"/>
  <c r="T1463" i="45"/>
  <c r="T1471" i="45"/>
  <c r="T1479" i="45"/>
  <c r="T1487" i="45"/>
  <c r="O1490" i="45"/>
  <c r="T1495" i="45"/>
  <c r="O1498" i="45"/>
  <c r="S1500" i="45"/>
  <c r="T1500" i="45"/>
  <c r="O1508" i="45"/>
  <c r="S1511" i="45"/>
  <c r="T1511" i="45" s="1"/>
  <c r="S1513" i="45"/>
  <c r="T1513" i="45" s="1"/>
  <c r="S1550" i="45"/>
  <c r="T1550" i="45" s="1"/>
  <c r="T1452" i="45"/>
  <c r="T1460" i="45"/>
  <c r="T1468" i="45"/>
  <c r="T1476" i="45"/>
  <c r="T1484" i="45"/>
  <c r="O1487" i="45"/>
  <c r="T1492" i="45"/>
  <c r="O1495" i="45"/>
  <c r="S1505" i="45"/>
  <c r="T1505" i="45" s="1"/>
  <c r="S1352" i="45"/>
  <c r="T1454" i="45"/>
  <c r="T1462" i="45"/>
  <c r="T1470" i="45"/>
  <c r="T1478" i="45"/>
  <c r="T1486" i="45"/>
  <c r="O1489" i="45"/>
  <c r="T1494" i="45"/>
  <c r="O1497" i="45"/>
  <c r="Y1502" i="45"/>
  <c r="S1503" i="45"/>
  <c r="T1503" i="45"/>
  <c r="S1514" i="45"/>
  <c r="T1514" i="45" s="1"/>
  <c r="S1351" i="45"/>
  <c r="T1351" i="45" s="1"/>
  <c r="T1357" i="45"/>
  <c r="T1361" i="45"/>
  <c r="T1365" i="45"/>
  <c r="T1369" i="45"/>
  <c r="T1373" i="45"/>
  <c r="T1377" i="45"/>
  <c r="T1381" i="45"/>
  <c r="T1385" i="45"/>
  <c r="T1389" i="45"/>
  <c r="T1393" i="45"/>
  <c r="T1397" i="45"/>
  <c r="T1401" i="45"/>
  <c r="T1405" i="45"/>
  <c r="T1409" i="45"/>
  <c r="T1413" i="45"/>
  <c r="T1417" i="45"/>
  <c r="T1451" i="45"/>
  <c r="O1452" i="45"/>
  <c r="T1459" i="45"/>
  <c r="T1467" i="45"/>
  <c r="T1475" i="45"/>
  <c r="T1483" i="45"/>
  <c r="O1486" i="45"/>
  <c r="T1491" i="45"/>
  <c r="O1494" i="45"/>
  <c r="T1499" i="45"/>
  <c r="T1512" i="45"/>
  <c r="S1512" i="45"/>
  <c r="T1518" i="45"/>
  <c r="S1518" i="45"/>
  <c r="T1448" i="45"/>
  <c r="O1449" i="45"/>
  <c r="T1456" i="45"/>
  <c r="T1464" i="45"/>
  <c r="T1472" i="45"/>
  <c r="T1480" i="45"/>
  <c r="T1488" i="45"/>
  <c r="O1491" i="45"/>
  <c r="T1496" i="45"/>
  <c r="O1499" i="45"/>
  <c r="O1501" i="45"/>
  <c r="S1510" i="45"/>
  <c r="T1510" i="45" s="1"/>
  <c r="S1526" i="45"/>
  <c r="T1526" i="45" s="1"/>
  <c r="Y1519" i="45"/>
  <c r="S1521" i="45"/>
  <c r="T1521" i="45" s="1"/>
  <c r="Y1527" i="45"/>
  <c r="S1529" i="45"/>
  <c r="T1529" i="45" s="1"/>
  <c r="Y1535" i="45"/>
  <c r="T1537" i="45"/>
  <c r="S1537" i="45"/>
  <c r="Y1543" i="45"/>
  <c r="T1545" i="45"/>
  <c r="S1545" i="45"/>
  <c r="S1515" i="45"/>
  <c r="T1515" i="45" s="1"/>
  <c r="S1523" i="45"/>
  <c r="T1523" i="45" s="1"/>
  <c r="S1531" i="45"/>
  <c r="T1531" i="45" s="1"/>
  <c r="T1539" i="45"/>
  <c r="S1539" i="45"/>
  <c r="S1547" i="45"/>
  <c r="T1547" i="45" s="1"/>
  <c r="S1552" i="45"/>
  <c r="T1552" i="45" s="1"/>
  <c r="S1554" i="45"/>
  <c r="T1554" i="45" s="1"/>
  <c r="T1556" i="45"/>
  <c r="S1556" i="45"/>
  <c r="S1558" i="45"/>
  <c r="T1558" i="45" s="1"/>
  <c r="S1560" i="45"/>
  <c r="T1560" i="45" s="1"/>
  <c r="S1562" i="45"/>
  <c r="T1562" i="45" s="1"/>
  <c r="T1564" i="45"/>
  <c r="S1564" i="45"/>
  <c r="S1566" i="45"/>
  <c r="T1566" i="45" s="1"/>
  <c r="S1568" i="45"/>
  <c r="T1568" i="45" s="1"/>
  <c r="S1570" i="45"/>
  <c r="T1570" i="45" s="1"/>
  <c r="T1572" i="45"/>
  <c r="T1578" i="45"/>
  <c r="T1580" i="45"/>
  <c r="S1520" i="45"/>
  <c r="T1520" i="45" s="1"/>
  <c r="S1528" i="45"/>
  <c r="T1528" i="45" s="1"/>
  <c r="T1536" i="45"/>
  <c r="S1536" i="45"/>
  <c r="T1544" i="45"/>
  <c r="S1544" i="45"/>
  <c r="O1552" i="45"/>
  <c r="O1554" i="45"/>
  <c r="O1556" i="45"/>
  <c r="O1558" i="45"/>
  <c r="Y1515" i="45"/>
  <c r="T1517" i="45"/>
  <c r="S1517" i="45"/>
  <c r="Y1523" i="45"/>
  <c r="T1525" i="45"/>
  <c r="S1525" i="45"/>
  <c r="Y1531" i="45"/>
  <c r="T1533" i="45"/>
  <c r="S1533" i="45"/>
  <c r="Y1539" i="45"/>
  <c r="S1541" i="45"/>
  <c r="T1541" i="45" s="1"/>
  <c r="T1549" i="45"/>
  <c r="S1549" i="45"/>
  <c r="Y1520" i="45"/>
  <c r="S1522" i="45"/>
  <c r="T1522" i="45" s="1"/>
  <c r="Y1528" i="45"/>
  <c r="S1530" i="45"/>
  <c r="T1530" i="45" s="1"/>
  <c r="Y1536" i="45"/>
  <c r="S1538" i="45"/>
  <c r="T1538" i="45" s="1"/>
  <c r="Y1544" i="45"/>
  <c r="T1546" i="45"/>
  <c r="S1546" i="45"/>
  <c r="S1519" i="45"/>
  <c r="T1519" i="45" s="1"/>
  <c r="S1527" i="45"/>
  <c r="T1527" i="45" s="1"/>
  <c r="T1535" i="45"/>
  <c r="S1535" i="45"/>
  <c r="T1543" i="45"/>
  <c r="S1543" i="45"/>
  <c r="S1551" i="45"/>
  <c r="T1551" i="45" s="1"/>
  <c r="S1553" i="45"/>
  <c r="T1553" i="45" s="1"/>
  <c r="T1555" i="45"/>
  <c r="S1555" i="45"/>
  <c r="T1557" i="45"/>
  <c r="S1557" i="45"/>
  <c r="S1559" i="45"/>
  <c r="T1559" i="45" s="1"/>
  <c r="S1561" i="45"/>
  <c r="T1561" i="45" s="1"/>
  <c r="T1563" i="45"/>
  <c r="S1563" i="45"/>
  <c r="T1565" i="45"/>
  <c r="S1565" i="45"/>
  <c r="S1567" i="45"/>
  <c r="T1567" i="45" s="1"/>
  <c r="S1569" i="45"/>
  <c r="T1569" i="45" s="1"/>
  <c r="T1571" i="45"/>
  <c r="S1571" i="45"/>
  <c r="T1573" i="45"/>
  <c r="T1583" i="45"/>
  <c r="T1501" i="45"/>
  <c r="T1509" i="45"/>
  <c r="Y1514" i="45"/>
  <c r="S1516" i="45"/>
  <c r="T1516" i="45" s="1"/>
  <c r="Y1522" i="45"/>
  <c r="S1524" i="45"/>
  <c r="T1524" i="45" s="1"/>
  <c r="Y1530" i="45"/>
  <c r="T1532" i="45"/>
  <c r="S1532" i="45"/>
  <c r="Y1538" i="45"/>
  <c r="T1540" i="45"/>
  <c r="S1540" i="45"/>
  <c r="S1548" i="45"/>
  <c r="T1548" i="45" s="1"/>
  <c r="T1588" i="45"/>
  <c r="Y1590" i="45"/>
  <c r="T1599" i="45"/>
  <c r="O1608" i="45"/>
  <c r="O1616" i="45"/>
  <c r="T1621" i="45"/>
  <c r="Y1622" i="45"/>
  <c r="O1624" i="45"/>
  <c r="T1629" i="45"/>
  <c r="Y1630" i="45"/>
  <c r="O1632" i="45"/>
  <c r="S1641" i="45"/>
  <c r="T1641" i="45"/>
  <c r="Y1596" i="45"/>
  <c r="Y1600" i="45"/>
  <c r="T1602" i="45"/>
  <c r="Y1603" i="45"/>
  <c r="O1605" i="45"/>
  <c r="S1605" i="45"/>
  <c r="T1605" i="45" s="1"/>
  <c r="Y1611" i="45"/>
  <c r="O1613" i="45"/>
  <c r="S1613" i="45"/>
  <c r="T1613" i="45" s="1"/>
  <c r="T1618" i="45"/>
  <c r="Y1619" i="45"/>
  <c r="T1626" i="45"/>
  <c r="Y1627" i="45"/>
  <c r="S1643" i="45"/>
  <c r="T1643" i="45"/>
  <c r="T1645" i="45"/>
  <c r="S1650" i="45"/>
  <c r="T1650" i="45"/>
  <c r="S1572" i="45"/>
  <c r="S1573" i="45"/>
  <c r="S1574" i="45"/>
  <c r="T1574" i="45" s="1"/>
  <c r="S1575" i="45"/>
  <c r="T1575" i="45" s="1"/>
  <c r="S1576" i="45"/>
  <c r="T1576" i="45" s="1"/>
  <c r="S1577" i="45"/>
  <c r="T1577" i="45" s="1"/>
  <c r="S1578" i="45"/>
  <c r="S1579" i="45"/>
  <c r="T1579" i="45" s="1"/>
  <c r="S1580" i="45"/>
  <c r="S1581" i="45"/>
  <c r="T1581" i="45" s="1"/>
  <c r="S1582" i="45"/>
  <c r="T1582" i="45" s="1"/>
  <c r="S1583" i="45"/>
  <c r="S1584" i="45"/>
  <c r="T1584" i="45" s="1"/>
  <c r="S1585" i="45"/>
  <c r="T1585" i="45" s="1"/>
  <c r="Y1588" i="45"/>
  <c r="S1593" i="45"/>
  <c r="T1593" i="45" s="1"/>
  <c r="T1598" i="45"/>
  <c r="O1602" i="45"/>
  <c r="S1602" i="45"/>
  <c r="T1607" i="45"/>
  <c r="Y1608" i="45"/>
  <c r="O1610" i="45"/>
  <c r="S1610" i="45"/>
  <c r="T1610" i="45" s="1"/>
  <c r="T1615" i="45"/>
  <c r="Y1616" i="45"/>
  <c r="O1618" i="45"/>
  <c r="S1618" i="45"/>
  <c r="T1623" i="45"/>
  <c r="Y1624" i="45"/>
  <c r="O1626" i="45"/>
  <c r="S1626" i="45"/>
  <c r="T1631" i="45"/>
  <c r="Y1632" i="45"/>
  <c r="O1634" i="45"/>
  <c r="T1634" i="45"/>
  <c r="Y1641" i="45"/>
  <c r="Y1605" i="45"/>
  <c r="Y1613" i="45"/>
  <c r="Y1621" i="45"/>
  <c r="T1628" i="45"/>
  <c r="Y1629" i="45"/>
  <c r="S1636" i="45"/>
  <c r="T1636" i="45"/>
  <c r="S1638" i="45"/>
  <c r="T1638" i="45"/>
  <c r="S1640" i="45"/>
  <c r="T1640" i="45"/>
  <c r="S1654" i="45"/>
  <c r="T1654" i="45" s="1"/>
  <c r="S1690" i="45"/>
  <c r="T1690" i="45"/>
  <c r="Y1586" i="45"/>
  <c r="S1591" i="45"/>
  <c r="T1591" i="45" s="1"/>
  <c r="Y1594" i="45"/>
  <c r="T1597" i="45"/>
  <c r="T1601" i="45"/>
  <c r="Y1602" i="45"/>
  <c r="O1604" i="45"/>
  <c r="S1604" i="45"/>
  <c r="T1604" i="45" s="1"/>
  <c r="T1609" i="45"/>
  <c r="Y1610" i="45"/>
  <c r="O1612" i="45"/>
  <c r="S1612" i="45"/>
  <c r="T1612" i="45" s="1"/>
  <c r="T1617" i="45"/>
  <c r="Y1618" i="45"/>
  <c r="O1620" i="45"/>
  <c r="S1620" i="45"/>
  <c r="T1620" i="45" s="1"/>
  <c r="T1625" i="45"/>
  <c r="Y1626" i="45"/>
  <c r="O1628" i="45"/>
  <c r="S1628" i="45"/>
  <c r="T1633" i="45"/>
  <c r="O1636" i="45"/>
  <c r="T1614" i="45"/>
  <c r="O1617" i="45"/>
  <c r="T1622" i="45"/>
  <c r="S1644" i="45"/>
  <c r="T1644" i="45"/>
  <c r="S1646" i="45"/>
  <c r="T1646" i="45"/>
  <c r="S1658" i="45"/>
  <c r="T1658" i="45" s="1"/>
  <c r="S1589" i="45"/>
  <c r="T1589" i="45" s="1"/>
  <c r="T1603" i="45"/>
  <c r="Y1604" i="45"/>
  <c r="O1606" i="45"/>
  <c r="S1606" i="45"/>
  <c r="T1606" i="45" s="1"/>
  <c r="Y1612" i="45"/>
  <c r="O1614" i="45"/>
  <c r="S1614" i="45"/>
  <c r="T1619" i="45"/>
  <c r="Y1620" i="45"/>
  <c r="O1622" i="45"/>
  <c r="S1622" i="45"/>
  <c r="Y1628" i="45"/>
  <c r="O1630" i="45"/>
  <c r="S1630" i="45"/>
  <c r="T1630" i="45" s="1"/>
  <c r="Y1591" i="45"/>
  <c r="S1596" i="45"/>
  <c r="T1596" i="45" s="1"/>
  <c r="Y1597" i="45"/>
  <c r="S1600" i="45"/>
  <c r="T1600" i="45" s="1"/>
  <c r="Y1601" i="45"/>
  <c r="O1603" i="45"/>
  <c r="S1603" i="45"/>
  <c r="T1608" i="45"/>
  <c r="Y1609" i="45"/>
  <c r="O1611" i="45"/>
  <c r="S1611" i="45"/>
  <c r="T1611" i="45" s="1"/>
  <c r="T1616" i="45"/>
  <c r="Y1617" i="45"/>
  <c r="O1619" i="45"/>
  <c r="S1619" i="45"/>
  <c r="T1624" i="45"/>
  <c r="Y1625" i="45"/>
  <c r="O1627" i="45"/>
  <c r="S1627" i="45"/>
  <c r="T1627" i="45" s="1"/>
  <c r="T1632" i="45"/>
  <c r="Y1633" i="45"/>
  <c r="T1635" i="45"/>
  <c r="T1637" i="45"/>
  <c r="S1698" i="45"/>
  <c r="T1698" i="45"/>
  <c r="S1723" i="45"/>
  <c r="T1723" i="45"/>
  <c r="T1821" i="45"/>
  <c r="S1821" i="45"/>
  <c r="Y1651" i="45"/>
  <c r="Y1655" i="45"/>
  <c r="Y1659" i="45"/>
  <c r="T1662" i="45"/>
  <c r="Y1663" i="45"/>
  <c r="T1666" i="45"/>
  <c r="Y1667" i="45"/>
  <c r="T1670" i="45"/>
  <c r="Y1671" i="45"/>
  <c r="T1674" i="45"/>
  <c r="Y1675" i="45"/>
  <c r="T1678" i="45"/>
  <c r="T1691" i="45"/>
  <c r="S1700" i="45"/>
  <c r="T1700" i="45"/>
  <c r="S1716" i="45"/>
  <c r="T1716" i="45"/>
  <c r="S1747" i="45"/>
  <c r="T1747" i="45"/>
  <c r="T1755" i="45"/>
  <c r="S1755" i="45"/>
  <c r="S1757" i="45"/>
  <c r="T1757" i="45" s="1"/>
  <c r="S1761" i="45"/>
  <c r="T1761" i="45" s="1"/>
  <c r="Y1687" i="45"/>
  <c r="S1688" i="45"/>
  <c r="T1688" i="45"/>
  <c r="S1693" i="45"/>
  <c r="T1693" i="45"/>
  <c r="S1695" i="45"/>
  <c r="T1695" i="45" s="1"/>
  <c r="S1697" i="45"/>
  <c r="T1697" i="45" s="1"/>
  <c r="S1740" i="45"/>
  <c r="T1740" i="45"/>
  <c r="S1704" i="45"/>
  <c r="T1704" i="45"/>
  <c r="S1731" i="45"/>
  <c r="T1731" i="45" s="1"/>
  <c r="T1791" i="45"/>
  <c r="S1791" i="45"/>
  <c r="O1697" i="45"/>
  <c r="S1724" i="45"/>
  <c r="T1724" i="45" s="1"/>
  <c r="O1706" i="45"/>
  <c r="S1708" i="45"/>
  <c r="T1708" i="45" s="1"/>
  <c r="S1748" i="45"/>
  <c r="T1748" i="45" s="1"/>
  <c r="S1752" i="45"/>
  <c r="T1752" i="45" s="1"/>
  <c r="T1639" i="45"/>
  <c r="T1647" i="45"/>
  <c r="S1689" i="45"/>
  <c r="T1689" i="45" s="1"/>
  <c r="Y1690" i="45"/>
  <c r="T1692" i="45"/>
  <c r="T1694" i="45"/>
  <c r="Y1695" i="45"/>
  <c r="S1696" i="45"/>
  <c r="T1696" i="45"/>
  <c r="S1739" i="45"/>
  <c r="T1739" i="45" s="1"/>
  <c r="Y1648" i="45"/>
  <c r="T1651" i="45"/>
  <c r="Y1652" i="45"/>
  <c r="T1655" i="45"/>
  <c r="Y1656" i="45"/>
  <c r="T1659" i="45"/>
  <c r="Y1660" i="45"/>
  <c r="T1663" i="45"/>
  <c r="Y1664" i="45"/>
  <c r="T1667" i="45"/>
  <c r="Y1668" i="45"/>
  <c r="T1671" i="45"/>
  <c r="Y1672" i="45"/>
  <c r="Y1676" i="45"/>
  <c r="Y1680" i="45"/>
  <c r="Y1684" i="45"/>
  <c r="O1710" i="45"/>
  <c r="S1712" i="45"/>
  <c r="T1712" i="45"/>
  <c r="S1732" i="45"/>
  <c r="T1732" i="45" s="1"/>
  <c r="Y1701" i="45"/>
  <c r="Y1705" i="45"/>
  <c r="Y1709" i="45"/>
  <c r="Y1713" i="45"/>
  <c r="Y1722" i="45"/>
  <c r="O1724" i="45"/>
  <c r="Y1730" i="45"/>
  <c r="O1732" i="45"/>
  <c r="Y1738" i="45"/>
  <c r="O1740" i="45"/>
  <c r="Y1746" i="45"/>
  <c r="O1748" i="45"/>
  <c r="S1759" i="45"/>
  <c r="T1759" i="45" s="1"/>
  <c r="T1763" i="45"/>
  <c r="S1763" i="45"/>
  <c r="S1765" i="45"/>
  <c r="T1765" i="45" s="1"/>
  <c r="Y1801" i="45"/>
  <c r="T1767" i="45"/>
  <c r="S1767" i="45"/>
  <c r="S1771" i="45"/>
  <c r="T1771" i="45" s="1"/>
  <c r="S1775" i="45"/>
  <c r="T1775" i="45" s="1"/>
  <c r="T1779" i="45"/>
  <c r="S1779" i="45"/>
  <c r="T1783" i="45"/>
  <c r="S1783" i="45"/>
  <c r="S1787" i="45"/>
  <c r="T1787" i="45" s="1"/>
  <c r="O1723" i="45"/>
  <c r="O1731" i="45"/>
  <c r="O1739" i="45"/>
  <c r="O1747" i="45"/>
  <c r="O1752" i="45"/>
  <c r="S1795" i="45"/>
  <c r="T1795" i="45" s="1"/>
  <c r="S1809" i="45"/>
  <c r="T1809" i="45" s="1"/>
  <c r="T1702" i="45"/>
  <c r="T1706" i="45"/>
  <c r="T1710" i="45"/>
  <c r="T1714" i="45"/>
  <c r="O1720" i="45"/>
  <c r="T1720" i="45"/>
  <c r="O1728" i="45"/>
  <c r="T1728" i="45"/>
  <c r="O1736" i="45"/>
  <c r="T1736" i="45"/>
  <c r="O1744" i="45"/>
  <c r="T1744" i="45"/>
  <c r="O1756" i="45"/>
  <c r="T1760" i="45"/>
  <c r="S1760" i="45"/>
  <c r="S1799" i="45"/>
  <c r="T1799" i="45" s="1"/>
  <c r="O1717" i="45"/>
  <c r="T1717" i="45"/>
  <c r="Y1723" i="45"/>
  <c r="O1725" i="45"/>
  <c r="T1725" i="45"/>
  <c r="Y1731" i="45"/>
  <c r="O1733" i="45"/>
  <c r="T1733" i="45"/>
  <c r="Y1739" i="45"/>
  <c r="O1741" i="45"/>
  <c r="T1741" i="45"/>
  <c r="Y1747" i="45"/>
  <c r="O1749" i="45"/>
  <c r="O1764" i="45"/>
  <c r="S1803" i="45"/>
  <c r="T1803" i="45" s="1"/>
  <c r="T1687" i="45"/>
  <c r="T1701" i="45"/>
  <c r="Y1702" i="45"/>
  <c r="T1705" i="45"/>
  <c r="Y1706" i="45"/>
  <c r="T1709" i="45"/>
  <c r="Y1710" i="45"/>
  <c r="T1713" i="45"/>
  <c r="Y1714" i="45"/>
  <c r="Y1720" i="45"/>
  <c r="O1722" i="45"/>
  <c r="T1722" i="45"/>
  <c r="Y1728" i="45"/>
  <c r="O1730" i="45"/>
  <c r="T1730" i="45"/>
  <c r="Y1736" i="45"/>
  <c r="O1738" i="45"/>
  <c r="T1738" i="45"/>
  <c r="Y1744" i="45"/>
  <c r="O1746" i="45"/>
  <c r="T1746" i="45"/>
  <c r="S1751" i="45"/>
  <c r="T1751" i="45" s="1"/>
  <c r="T1753" i="45"/>
  <c r="Y1805" i="45"/>
  <c r="T1806" i="45"/>
  <c r="S1845" i="45"/>
  <c r="T1845" i="45" s="1"/>
  <c r="S1806" i="45"/>
  <c r="T1811" i="45"/>
  <c r="S1811" i="45"/>
  <c r="O1817" i="45"/>
  <c r="S1750" i="45"/>
  <c r="T1750" i="45" s="1"/>
  <c r="S1758" i="45"/>
  <c r="T1758" i="45" s="1"/>
  <c r="S1766" i="45"/>
  <c r="T1766" i="45" s="1"/>
  <c r="S1770" i="45"/>
  <c r="T1770" i="45" s="1"/>
  <c r="S1774" i="45"/>
  <c r="T1774" i="45" s="1"/>
  <c r="S1778" i="45"/>
  <c r="T1778" i="45" s="1"/>
  <c r="S1782" i="45"/>
  <c r="T1782" i="45" s="1"/>
  <c r="S1786" i="45"/>
  <c r="T1786" i="45" s="1"/>
  <c r="S1790" i="45"/>
  <c r="T1790" i="45" s="1"/>
  <c r="S1794" i="45"/>
  <c r="T1794" i="45" s="1"/>
  <c r="S1798" i="45"/>
  <c r="T1798" i="45" s="1"/>
  <c r="S1802" i="45"/>
  <c r="T1802" i="45" s="1"/>
  <c r="T1808" i="45"/>
  <c r="Y1814" i="45"/>
  <c r="S1829" i="45"/>
  <c r="T1829" i="45" s="1"/>
  <c r="O1841" i="45"/>
  <c r="S1820" i="45"/>
  <c r="T1820" i="45" s="1"/>
  <c r="S1853" i="45"/>
  <c r="T1853" i="45" s="1"/>
  <c r="S1756" i="45"/>
  <c r="T1756" i="45" s="1"/>
  <c r="S1764" i="45"/>
  <c r="T1764" i="45" s="1"/>
  <c r="S1769" i="45"/>
  <c r="T1769" i="45" s="1"/>
  <c r="S1773" i="45"/>
  <c r="T1773" i="45" s="1"/>
  <c r="S1777" i="45"/>
  <c r="T1777" i="45" s="1"/>
  <c r="S1781" i="45"/>
  <c r="T1781" i="45" s="1"/>
  <c r="S1785" i="45"/>
  <c r="T1785" i="45" s="1"/>
  <c r="S1789" i="45"/>
  <c r="T1789" i="45" s="1"/>
  <c r="S1793" i="45"/>
  <c r="T1793" i="45" s="1"/>
  <c r="S1797" i="45"/>
  <c r="T1797" i="45" s="1"/>
  <c r="S1801" i="45"/>
  <c r="T1801" i="45" s="1"/>
  <c r="S1805" i="45"/>
  <c r="T1805" i="45" s="1"/>
  <c r="Y1809" i="45"/>
  <c r="T1810" i="45"/>
  <c r="O1814" i="45"/>
  <c r="O1825" i="45"/>
  <c r="T1754" i="45"/>
  <c r="T1768" i="45"/>
  <c r="T1776" i="45"/>
  <c r="T1780" i="45"/>
  <c r="T1788" i="45"/>
  <c r="T1792" i="45"/>
  <c r="T1800" i="45"/>
  <c r="Y1806" i="45"/>
  <c r="T1807" i="45"/>
  <c r="S1810" i="45"/>
  <c r="O1824" i="45"/>
  <c r="T1837" i="45"/>
  <c r="S1837" i="45"/>
  <c r="S1754" i="45"/>
  <c r="S1762" i="45"/>
  <c r="T1762" i="45" s="1"/>
  <c r="S1768" i="45"/>
  <c r="S1772" i="45"/>
  <c r="T1772" i="45" s="1"/>
  <c r="S1776" i="45"/>
  <c r="S1780" i="45"/>
  <c r="S1784" i="45"/>
  <c r="T1784" i="45" s="1"/>
  <c r="S1788" i="45"/>
  <c r="S1792" i="45"/>
  <c r="S1796" i="45"/>
  <c r="T1796" i="45" s="1"/>
  <c r="S1800" i="45"/>
  <c r="S1804" i="45"/>
  <c r="T1804" i="45" s="1"/>
  <c r="S1807" i="45"/>
  <c r="S1812" i="45"/>
  <c r="T1812" i="45" s="1"/>
  <c r="Y1813" i="45"/>
  <c r="Y1816" i="45"/>
  <c r="T1818" i="45"/>
  <c r="S1818" i="45"/>
  <c r="Y1824" i="45"/>
  <c r="S1826" i="45"/>
  <c r="T1826" i="45" s="1"/>
  <c r="Y1832" i="45"/>
  <c r="S1834" i="45"/>
  <c r="T1834" i="45" s="1"/>
  <c r="Y1840" i="45"/>
  <c r="S1842" i="45"/>
  <c r="T1842" i="45" s="1"/>
  <c r="Y1848" i="45"/>
  <c r="S1850" i="45"/>
  <c r="T1850" i="45" s="1"/>
  <c r="Y1856" i="45"/>
  <c r="S1858" i="45"/>
  <c r="T1858" i="45" s="1"/>
  <c r="Y1861" i="45"/>
  <c r="Y1863" i="45"/>
  <c r="Y1865" i="45"/>
  <c r="Y1867" i="45"/>
  <c r="Y1869" i="45"/>
  <c r="Y1871" i="45"/>
  <c r="Y1873" i="45"/>
  <c r="Y1875" i="45"/>
  <c r="Y1877" i="45"/>
  <c r="Y1879" i="45"/>
  <c r="Y1881" i="45"/>
  <c r="Y1883" i="45"/>
  <c r="Y1885" i="45"/>
  <c r="Y1887" i="45"/>
  <c r="Y1889" i="45"/>
  <c r="Y1891" i="45"/>
  <c r="Y1893" i="45"/>
  <c r="T1815" i="45"/>
  <c r="S1815" i="45"/>
  <c r="Y1821" i="45"/>
  <c r="T1823" i="45"/>
  <c r="S1823" i="45"/>
  <c r="Y1829" i="45"/>
  <c r="T1831" i="45"/>
  <c r="S1831" i="45"/>
  <c r="Y1837" i="45"/>
  <c r="S1839" i="45"/>
  <c r="T1839" i="45" s="1"/>
  <c r="Y1845" i="45"/>
  <c r="S1847" i="45"/>
  <c r="T1847" i="45" s="1"/>
  <c r="Y1853" i="45"/>
  <c r="S1855" i="45"/>
  <c r="T1855" i="45" s="1"/>
  <c r="S1828" i="45"/>
  <c r="T1828" i="45" s="1"/>
  <c r="T1836" i="45"/>
  <c r="S1836" i="45"/>
  <c r="S1844" i="45"/>
  <c r="T1844" i="45" s="1"/>
  <c r="S1852" i="45"/>
  <c r="T1852" i="45" s="1"/>
  <c r="S1860" i="45"/>
  <c r="T1860" i="45" s="1"/>
  <c r="T1862" i="45"/>
  <c r="S1862" i="45"/>
  <c r="S1864" i="45"/>
  <c r="T1864" i="45" s="1"/>
  <c r="S1866" i="45"/>
  <c r="T1866" i="45" s="1"/>
  <c r="S1868" i="45"/>
  <c r="T1868" i="45" s="1"/>
  <c r="T1870" i="45"/>
  <c r="S1870" i="45"/>
  <c r="S1872" i="45"/>
  <c r="T1872" i="45" s="1"/>
  <c r="S1874" i="45"/>
  <c r="T1874" i="45" s="1"/>
  <c r="S1876" i="45"/>
  <c r="T1876" i="45" s="1"/>
  <c r="T1878" i="45"/>
  <c r="S1878" i="45"/>
  <c r="S1880" i="45"/>
  <c r="T1880" i="45" s="1"/>
  <c r="S1882" i="45"/>
  <c r="T1882" i="45" s="1"/>
  <c r="S1884" i="45"/>
  <c r="T1884" i="45" s="1"/>
  <c r="T1886" i="45"/>
  <c r="S1886" i="45"/>
  <c r="S1888" i="45"/>
  <c r="T1888" i="45" s="1"/>
  <c r="S1890" i="45"/>
  <c r="T1890" i="45" s="1"/>
  <c r="S1892" i="45"/>
  <c r="T1892" i="45" s="1"/>
  <c r="T1894" i="45"/>
  <c r="S1894" i="45"/>
  <c r="T1817" i="45"/>
  <c r="S1817" i="45"/>
  <c r="T1825" i="45"/>
  <c r="S1825" i="45"/>
  <c r="S1833" i="45"/>
  <c r="T1833" i="45" s="1"/>
  <c r="S1841" i="45"/>
  <c r="T1841" i="45" s="1"/>
  <c r="T1849" i="45"/>
  <c r="S1849" i="45"/>
  <c r="T1857" i="45"/>
  <c r="S1857" i="45"/>
  <c r="O1862" i="45"/>
  <c r="O1864" i="45"/>
  <c r="O1866" i="45"/>
  <c r="O1868" i="45"/>
  <c r="O1870" i="45"/>
  <c r="O1872" i="45"/>
  <c r="O1874" i="45"/>
  <c r="O1876" i="45"/>
  <c r="O1878" i="45"/>
  <c r="O1880" i="45"/>
  <c r="O1882" i="45"/>
  <c r="O1884" i="45"/>
  <c r="O1886" i="45"/>
  <c r="O1888" i="45"/>
  <c r="O1890" i="45"/>
  <c r="O1892" i="45"/>
  <c r="S1814" i="45"/>
  <c r="T1814" i="45" s="1"/>
  <c r="Y1820" i="45"/>
  <c r="S1822" i="45"/>
  <c r="T1822" i="45" s="1"/>
  <c r="Y1828" i="45"/>
  <c r="S1830" i="45"/>
  <c r="T1830" i="45" s="1"/>
  <c r="Y1836" i="45"/>
  <c r="S1838" i="45"/>
  <c r="T1838" i="45" s="1"/>
  <c r="Y1844" i="45"/>
  <c r="S1846" i="45"/>
  <c r="T1846" i="45" s="1"/>
  <c r="Y1852" i="45"/>
  <c r="T1854" i="45"/>
  <c r="S1854" i="45"/>
  <c r="Y1860" i="45"/>
  <c r="Y1862" i="45"/>
  <c r="Y1864" i="45"/>
  <c r="Y1866" i="45"/>
  <c r="Y1868" i="45"/>
  <c r="Y1870" i="45"/>
  <c r="Y1872" i="45"/>
  <c r="Y1874" i="45"/>
  <c r="Y1876" i="45"/>
  <c r="Y1878" i="45"/>
  <c r="Y1880" i="45"/>
  <c r="Y1882" i="45"/>
  <c r="Y1884" i="45"/>
  <c r="Y1886" i="45"/>
  <c r="Y1888" i="45"/>
  <c r="Y1890" i="45"/>
  <c r="Y1892" i="45"/>
  <c r="T1813" i="45"/>
  <c r="Y1817" i="45"/>
  <c r="S1819" i="45"/>
  <c r="T1819" i="45" s="1"/>
  <c r="Y1825" i="45"/>
  <c r="T1827" i="45"/>
  <c r="S1827" i="45"/>
  <c r="Y1833" i="45"/>
  <c r="T1835" i="45"/>
  <c r="S1835" i="45"/>
  <c r="Y1841" i="45"/>
  <c r="T1843" i="45"/>
  <c r="S1843" i="45"/>
  <c r="Y1849" i="45"/>
  <c r="S1851" i="45"/>
  <c r="T1851" i="45" s="1"/>
  <c r="Y1857" i="45"/>
  <c r="S1859" i="45"/>
  <c r="T1859" i="45" s="1"/>
  <c r="T1816" i="45"/>
  <c r="S1816" i="45"/>
  <c r="Y1822" i="45"/>
  <c r="S1824" i="45"/>
  <c r="T1824" i="45" s="1"/>
  <c r="Y1830" i="45"/>
  <c r="S1832" i="45"/>
  <c r="T1832" i="45" s="1"/>
  <c r="Y1838" i="45"/>
  <c r="S1840" i="45"/>
  <c r="T1840" i="45" s="1"/>
  <c r="Y1846" i="45"/>
  <c r="S1848" i="45"/>
  <c r="T1848" i="45" s="1"/>
  <c r="Y1854" i="45"/>
  <c r="S1856" i="45"/>
  <c r="T1856" i="45" s="1"/>
  <c r="S1861" i="45"/>
  <c r="T1861" i="45" s="1"/>
  <c r="S1863" i="45"/>
  <c r="T1863" i="45" s="1"/>
  <c r="T1865" i="45"/>
  <c r="S1865" i="45"/>
  <c r="S1867" i="45"/>
  <c r="T1867" i="45" s="1"/>
  <c r="S1869" i="45"/>
  <c r="T1869" i="45" s="1"/>
  <c r="S1871" i="45"/>
  <c r="T1871" i="45" s="1"/>
  <c r="T1873" i="45"/>
  <c r="S1873" i="45"/>
  <c r="S1875" i="45"/>
  <c r="T1875" i="45" s="1"/>
  <c r="S1877" i="45"/>
  <c r="T1877" i="45" s="1"/>
  <c r="S1879" i="45"/>
  <c r="T1879" i="45" s="1"/>
  <c r="T1881" i="45"/>
  <c r="S1881" i="45"/>
  <c r="S1883" i="45"/>
  <c r="T1883" i="45" s="1"/>
  <c r="S1885" i="45"/>
  <c r="T1885" i="45" s="1"/>
  <c r="S1887" i="45"/>
  <c r="T1887" i="45" s="1"/>
  <c r="T1889" i="45"/>
  <c r="S1889" i="45"/>
  <c r="S1891" i="45"/>
  <c r="T1891" i="45" s="1"/>
  <c r="S1893" i="45"/>
  <c r="T1893" i="45" s="1"/>
  <c r="S90" i="44"/>
  <c r="T90" i="44" s="1"/>
  <c r="S92" i="44"/>
  <c r="T92" i="44" s="1"/>
  <c r="S94" i="44"/>
  <c r="T94" i="44" s="1"/>
  <c r="S96" i="44"/>
  <c r="T96" i="44" s="1"/>
  <c r="S117" i="44"/>
  <c r="T117" i="44" s="1"/>
  <c r="S154" i="44"/>
  <c r="T154" i="44" s="1"/>
  <c r="S156" i="44"/>
  <c r="T156" i="44" s="1"/>
  <c r="S158" i="44"/>
  <c r="T158" i="44" s="1"/>
  <c r="S160" i="44"/>
  <c r="T160" i="44" s="1"/>
  <c r="S181" i="44"/>
  <c r="T181" i="44" s="1"/>
  <c r="S202" i="44"/>
  <c r="T202" i="44" s="1"/>
  <c r="S204" i="44"/>
  <c r="T204" i="44" s="1"/>
  <c r="S217" i="44"/>
  <c r="T217" i="44" s="1"/>
  <c r="S219" i="44"/>
  <c r="T219" i="44" s="1"/>
  <c r="S232" i="44"/>
  <c r="T232" i="44" s="1"/>
  <c r="S234" i="44"/>
  <c r="T234" i="44" s="1"/>
  <c r="T16" i="44"/>
  <c r="T32" i="44"/>
  <c r="T48" i="44"/>
  <c r="S84" i="44"/>
  <c r="T84" i="44" s="1"/>
  <c r="T86" i="44"/>
  <c r="S86" i="44"/>
  <c r="S88" i="44"/>
  <c r="T88" i="44" s="1"/>
  <c r="S109" i="44"/>
  <c r="T109" i="44" s="1"/>
  <c r="S146" i="44"/>
  <c r="T146" i="44" s="1"/>
  <c r="T148" i="44"/>
  <c r="S148" i="44"/>
  <c r="S150" i="44"/>
  <c r="T150" i="44" s="1"/>
  <c r="S152" i="44"/>
  <c r="T152" i="44" s="1"/>
  <c r="S173" i="44"/>
  <c r="T173" i="44" s="1"/>
  <c r="T198" i="44"/>
  <c r="S198" i="44"/>
  <c r="S200" i="44"/>
  <c r="T200" i="44" s="1"/>
  <c r="S213" i="44"/>
  <c r="T213" i="44" s="1"/>
  <c r="S215" i="44"/>
  <c r="T215" i="44" s="1"/>
  <c r="T228" i="44"/>
  <c r="S228" i="44"/>
  <c r="S230" i="44"/>
  <c r="T230" i="44" s="1"/>
  <c r="S245" i="44"/>
  <c r="T245" i="44" s="1"/>
  <c r="S249" i="44"/>
  <c r="T249" i="44" s="1"/>
  <c r="T253" i="44"/>
  <c r="S253" i="44"/>
  <c r="S257" i="44"/>
  <c r="T257" i="44" s="1"/>
  <c r="S269" i="44"/>
  <c r="T269" i="44" s="1"/>
  <c r="S271" i="44"/>
  <c r="T271" i="44" s="1"/>
  <c r="T101" i="44"/>
  <c r="S101" i="44"/>
  <c r="S138" i="44"/>
  <c r="T138" i="44" s="1"/>
  <c r="S140" i="44"/>
  <c r="T140" i="44" s="1"/>
  <c r="S142" i="44"/>
  <c r="T142" i="44" s="1"/>
  <c r="T144" i="44"/>
  <c r="S144" i="44"/>
  <c r="S165" i="44"/>
  <c r="T165" i="44" s="1"/>
  <c r="S194" i="44"/>
  <c r="T194" i="44" s="1"/>
  <c r="S196" i="44"/>
  <c r="T196" i="44" s="1"/>
  <c r="T224" i="44"/>
  <c r="S224" i="44"/>
  <c r="S226" i="44"/>
  <c r="T226" i="44" s="1"/>
  <c r="S241" i="44"/>
  <c r="T241" i="44" s="1"/>
  <c r="S243" i="44"/>
  <c r="T243" i="44" s="1"/>
  <c r="T247" i="44"/>
  <c r="S247" i="44"/>
  <c r="S251" i="44"/>
  <c r="T251" i="44" s="1"/>
  <c r="S255" i="44"/>
  <c r="T255" i="44" s="1"/>
  <c r="S259" i="44"/>
  <c r="T259" i="44" s="1"/>
  <c r="T261" i="44"/>
  <c r="S261" i="44"/>
  <c r="S93" i="44"/>
  <c r="T93" i="44" s="1"/>
  <c r="S130" i="44"/>
  <c r="T130" i="44" s="1"/>
  <c r="S132" i="44"/>
  <c r="T132" i="44" s="1"/>
  <c r="T134" i="44"/>
  <c r="S134" i="44"/>
  <c r="S136" i="44"/>
  <c r="T136" i="44" s="1"/>
  <c r="S157" i="44"/>
  <c r="T157" i="44" s="1"/>
  <c r="S190" i="44"/>
  <c r="T190" i="44" s="1"/>
  <c r="T192" i="44"/>
  <c r="S192" i="44"/>
  <c r="S205" i="44"/>
  <c r="T205" i="44" s="1"/>
  <c r="S220" i="44"/>
  <c r="T220" i="44" s="1"/>
  <c r="S222" i="44"/>
  <c r="T222" i="44" s="1"/>
  <c r="T237" i="44"/>
  <c r="S237" i="44"/>
  <c r="S239" i="44"/>
  <c r="T239" i="44" s="1"/>
  <c r="S263" i="44"/>
  <c r="T263" i="44" s="1"/>
  <c r="S265" i="44"/>
  <c r="T265" i="44" s="1"/>
  <c r="T267" i="44"/>
  <c r="S267" i="44"/>
  <c r="S85" i="44"/>
  <c r="T85" i="44" s="1"/>
  <c r="S122" i="44"/>
  <c r="T122" i="44" s="1"/>
  <c r="S124" i="44"/>
  <c r="T124" i="44" s="1"/>
  <c r="T126" i="44"/>
  <c r="S126" i="44"/>
  <c r="S128" i="44"/>
  <c r="T128" i="44" s="1"/>
  <c r="S149" i="44"/>
  <c r="T149" i="44" s="1"/>
  <c r="S186" i="44"/>
  <c r="T186" i="44" s="1"/>
  <c r="T188" i="44"/>
  <c r="S188" i="44"/>
  <c r="S216" i="44"/>
  <c r="T216" i="44" s="1"/>
  <c r="S218" i="44"/>
  <c r="T218" i="44" s="1"/>
  <c r="S233" i="44"/>
  <c r="T233" i="44" s="1"/>
  <c r="T235" i="44"/>
  <c r="S235" i="44"/>
  <c r="T7" i="44"/>
  <c r="T15" i="44"/>
  <c r="T23" i="44"/>
  <c r="T31" i="44"/>
  <c r="T39" i="44"/>
  <c r="T47" i="44"/>
  <c r="T55" i="44"/>
  <c r="S114" i="44"/>
  <c r="T114" i="44" s="1"/>
  <c r="T116" i="44"/>
  <c r="S116" i="44"/>
  <c r="S118" i="44"/>
  <c r="T118" i="44" s="1"/>
  <c r="T120" i="44"/>
  <c r="S120" i="44"/>
  <c r="S141" i="44"/>
  <c r="T141" i="44" s="1"/>
  <c r="T178" i="44"/>
  <c r="S178" i="44"/>
  <c r="S180" i="44"/>
  <c r="T180" i="44" s="1"/>
  <c r="T182" i="44"/>
  <c r="S182" i="44"/>
  <c r="S184" i="44"/>
  <c r="T184" i="44" s="1"/>
  <c r="T197" i="44"/>
  <c r="S197" i="44"/>
  <c r="S214" i="44"/>
  <c r="T214" i="44" s="1"/>
  <c r="T229" i="44"/>
  <c r="S229" i="44"/>
  <c r="S231" i="44"/>
  <c r="T231" i="44" s="1"/>
  <c r="T244" i="44"/>
  <c r="S244" i="44"/>
  <c r="S246" i="44"/>
  <c r="T246" i="44" s="1"/>
  <c r="T248" i="44"/>
  <c r="S248" i="44"/>
  <c r="S250" i="44"/>
  <c r="T250" i="44" s="1"/>
  <c r="T252" i="44"/>
  <c r="S252" i="44"/>
  <c r="S254" i="44"/>
  <c r="T254" i="44" s="1"/>
  <c r="T256" i="44"/>
  <c r="S256" i="44"/>
  <c r="S258" i="44"/>
  <c r="T258" i="44" s="1"/>
  <c r="T106" i="44"/>
  <c r="S106" i="44"/>
  <c r="S108" i="44"/>
  <c r="T108" i="44" s="1"/>
  <c r="T110" i="44"/>
  <c r="S110" i="44"/>
  <c r="S112" i="44"/>
  <c r="T112" i="44" s="1"/>
  <c r="T133" i="44"/>
  <c r="S133" i="44"/>
  <c r="S170" i="44"/>
  <c r="T170" i="44" s="1"/>
  <c r="T172" i="44"/>
  <c r="S172" i="44"/>
  <c r="S174" i="44"/>
  <c r="T174" i="44" s="1"/>
  <c r="T176" i="44"/>
  <c r="S176" i="44"/>
  <c r="S210" i="44"/>
  <c r="T210" i="44" s="1"/>
  <c r="T212" i="44"/>
  <c r="S212" i="44"/>
  <c r="S225" i="44"/>
  <c r="T225" i="44" s="1"/>
  <c r="T227" i="44"/>
  <c r="S227" i="44"/>
  <c r="S240" i="44"/>
  <c r="T240" i="44" s="1"/>
  <c r="T242" i="44"/>
  <c r="S242" i="44"/>
  <c r="S260" i="44"/>
  <c r="T260" i="44" s="1"/>
  <c r="T262" i="44"/>
  <c r="S262" i="44"/>
  <c r="S268" i="44"/>
  <c r="T268" i="44" s="1"/>
  <c r="T98" i="44"/>
  <c r="S98" i="44"/>
  <c r="S100" i="44"/>
  <c r="T100" i="44" s="1"/>
  <c r="T102" i="44"/>
  <c r="S102" i="44"/>
  <c r="S104" i="44"/>
  <c r="T104" i="44" s="1"/>
  <c r="T125" i="44"/>
  <c r="S125" i="44"/>
  <c r="S162" i="44"/>
  <c r="T162" i="44" s="1"/>
  <c r="T164" i="44"/>
  <c r="S164" i="44"/>
  <c r="S166" i="44"/>
  <c r="T166" i="44" s="1"/>
  <c r="T168" i="44"/>
  <c r="S168" i="44"/>
  <c r="S189" i="44"/>
  <c r="T189" i="44" s="1"/>
  <c r="T206" i="44"/>
  <c r="S206" i="44"/>
  <c r="S208" i="44"/>
  <c r="T208" i="44" s="1"/>
  <c r="T221" i="44"/>
  <c r="S221" i="44"/>
  <c r="S223" i="44"/>
  <c r="T223" i="44" s="1"/>
  <c r="T236" i="44"/>
  <c r="S236" i="44"/>
  <c r="S238" i="44"/>
  <c r="T238" i="44" s="1"/>
  <c r="T264" i="44"/>
  <c r="S264" i="44"/>
  <c r="T87" i="44"/>
  <c r="T103" i="44"/>
  <c r="T135" i="44"/>
  <c r="T143" i="44"/>
  <c r="T151" i="44"/>
  <c r="T167" i="44"/>
  <c r="T199" i="44"/>
  <c r="T207" i="44"/>
  <c r="T266" i="44"/>
  <c r="S266" i="44"/>
  <c r="T295" i="44"/>
  <c r="S295" i="44"/>
  <c r="S303" i="44"/>
  <c r="T303" i="44" s="1"/>
  <c r="T311" i="44"/>
  <c r="S311" i="44"/>
  <c r="T319" i="44"/>
  <c r="S319" i="44"/>
  <c r="T327" i="44"/>
  <c r="S327" i="44"/>
  <c r="S335" i="44"/>
  <c r="T335" i="44" s="1"/>
  <c r="T361" i="44"/>
  <c r="S361" i="44"/>
  <c r="T393" i="44"/>
  <c r="S393" i="44"/>
  <c r="S449" i="44"/>
  <c r="T449" i="44"/>
  <c r="S465" i="44"/>
  <c r="T465" i="44" s="1"/>
  <c r="S481" i="44"/>
  <c r="T481" i="44"/>
  <c r="S497" i="44"/>
  <c r="T497" i="44" s="1"/>
  <c r="S87" i="44"/>
  <c r="S95" i="44"/>
  <c r="T95" i="44" s="1"/>
  <c r="S103" i="44"/>
  <c r="S111" i="44"/>
  <c r="T111" i="44" s="1"/>
  <c r="S119" i="44"/>
  <c r="T119" i="44" s="1"/>
  <c r="S127" i="44"/>
  <c r="T127" i="44" s="1"/>
  <c r="S135" i="44"/>
  <c r="S143" i="44"/>
  <c r="S151" i="44"/>
  <c r="S159" i="44"/>
  <c r="T159" i="44" s="1"/>
  <c r="S167" i="44"/>
  <c r="S175" i="44"/>
  <c r="T175" i="44" s="1"/>
  <c r="S183" i="44"/>
  <c r="T183" i="44" s="1"/>
  <c r="S191" i="44"/>
  <c r="T191" i="44" s="1"/>
  <c r="S199" i="44"/>
  <c r="S207" i="44"/>
  <c r="S292" i="44"/>
  <c r="T292" i="44" s="1"/>
  <c r="T300" i="44"/>
  <c r="S300" i="44"/>
  <c r="S308" i="44"/>
  <c r="T308" i="44" s="1"/>
  <c r="T316" i="44"/>
  <c r="S316" i="44"/>
  <c r="S324" i="44"/>
  <c r="T324" i="44" s="1"/>
  <c r="T332" i="44"/>
  <c r="S332" i="44"/>
  <c r="S574" i="44"/>
  <c r="T574" i="44" s="1"/>
  <c r="T576" i="44"/>
  <c r="S576" i="44"/>
  <c r="S578" i="44"/>
  <c r="T578" i="44" s="1"/>
  <c r="T580" i="44"/>
  <c r="S580" i="44"/>
  <c r="S273" i="44"/>
  <c r="T273" i="44" s="1"/>
  <c r="T275" i="44"/>
  <c r="S275" i="44"/>
  <c r="S277" i="44"/>
  <c r="T277" i="44" s="1"/>
  <c r="T279" i="44"/>
  <c r="S279" i="44"/>
  <c r="S281" i="44"/>
  <c r="T281" i="44" s="1"/>
  <c r="T283" i="44"/>
  <c r="S283" i="44"/>
  <c r="S285" i="44"/>
  <c r="T285" i="44" s="1"/>
  <c r="T287" i="44"/>
  <c r="S287" i="44"/>
  <c r="S289" i="44"/>
  <c r="T289" i="44" s="1"/>
  <c r="T297" i="44"/>
  <c r="S297" i="44"/>
  <c r="S305" i="44"/>
  <c r="T305" i="44" s="1"/>
  <c r="T313" i="44"/>
  <c r="S313" i="44"/>
  <c r="S321" i="44"/>
  <c r="T321" i="44" s="1"/>
  <c r="T329" i="44"/>
  <c r="S329" i="44"/>
  <c r="S337" i="44"/>
  <c r="T337" i="44" s="1"/>
  <c r="O341" i="44"/>
  <c r="S369" i="44"/>
  <c r="T369" i="44" s="1"/>
  <c r="S401" i="44"/>
  <c r="T401" i="44" s="1"/>
  <c r="T294" i="44"/>
  <c r="S294" i="44"/>
  <c r="T302" i="44"/>
  <c r="S302" i="44"/>
  <c r="T310" i="44"/>
  <c r="S310" i="44"/>
  <c r="S318" i="44"/>
  <c r="T318" i="44" s="1"/>
  <c r="T326" i="44"/>
  <c r="S326" i="44"/>
  <c r="T334" i="44"/>
  <c r="S334" i="44"/>
  <c r="O354" i="44"/>
  <c r="O363" i="44"/>
  <c r="O386" i="44"/>
  <c r="O395" i="44"/>
  <c r="O418" i="44"/>
  <c r="T83" i="44"/>
  <c r="T91" i="44"/>
  <c r="T107" i="44"/>
  <c r="T115" i="44"/>
  <c r="T139" i="44"/>
  <c r="T147" i="44"/>
  <c r="T155" i="44"/>
  <c r="T171" i="44"/>
  <c r="T179" i="44"/>
  <c r="T203" i="44"/>
  <c r="T211" i="44"/>
  <c r="T270" i="44"/>
  <c r="S270" i="44"/>
  <c r="T291" i="44"/>
  <c r="S291" i="44"/>
  <c r="S299" i="44"/>
  <c r="T299" i="44" s="1"/>
  <c r="T307" i="44"/>
  <c r="S307" i="44"/>
  <c r="T315" i="44"/>
  <c r="S315" i="44"/>
  <c r="T323" i="44"/>
  <c r="S323" i="44"/>
  <c r="S331" i="44"/>
  <c r="T331" i="44" s="1"/>
  <c r="T345" i="44"/>
  <c r="S345" i="44"/>
  <c r="O349" i="44"/>
  <c r="T377" i="44"/>
  <c r="S377" i="44"/>
  <c r="S409" i="44"/>
  <c r="T409" i="44" s="1"/>
  <c r="S457" i="44"/>
  <c r="T457" i="44" s="1"/>
  <c r="S473" i="44"/>
  <c r="T473" i="44"/>
  <c r="S489" i="44"/>
  <c r="T489" i="44" s="1"/>
  <c r="S505" i="44"/>
  <c r="T505" i="44"/>
  <c r="S2" i="44"/>
  <c r="T2" i="44" s="1"/>
  <c r="S3" i="44"/>
  <c r="T3" i="44" s="1"/>
  <c r="S4" i="44"/>
  <c r="T4" i="44" s="1"/>
  <c r="S5" i="44"/>
  <c r="T5" i="44" s="1"/>
  <c r="S6" i="44"/>
  <c r="T6" i="44" s="1"/>
  <c r="S7" i="44"/>
  <c r="S8" i="44"/>
  <c r="T8" i="44" s="1"/>
  <c r="S9" i="44"/>
  <c r="T9" i="44" s="1"/>
  <c r="S10" i="44"/>
  <c r="T10" i="44" s="1"/>
  <c r="S11" i="44"/>
  <c r="T11" i="44" s="1"/>
  <c r="S12" i="44"/>
  <c r="T12" i="44" s="1"/>
  <c r="S13" i="44"/>
  <c r="T13" i="44" s="1"/>
  <c r="S14" i="44"/>
  <c r="T14" i="44" s="1"/>
  <c r="S15" i="44"/>
  <c r="S16" i="44"/>
  <c r="S17" i="44"/>
  <c r="T17" i="44" s="1"/>
  <c r="S18" i="44"/>
  <c r="T18" i="44" s="1"/>
  <c r="S19" i="44"/>
  <c r="T19" i="44" s="1"/>
  <c r="S20" i="44"/>
  <c r="T20" i="44" s="1"/>
  <c r="S21" i="44"/>
  <c r="T21" i="44" s="1"/>
  <c r="S22" i="44"/>
  <c r="T22" i="44" s="1"/>
  <c r="S23" i="44"/>
  <c r="S24" i="44"/>
  <c r="T24" i="44" s="1"/>
  <c r="S25" i="44"/>
  <c r="T25" i="44" s="1"/>
  <c r="S26" i="44"/>
  <c r="T26" i="44" s="1"/>
  <c r="S27" i="44"/>
  <c r="T27" i="44" s="1"/>
  <c r="S28" i="44"/>
  <c r="T28" i="44" s="1"/>
  <c r="S29" i="44"/>
  <c r="T29" i="44" s="1"/>
  <c r="S30" i="44"/>
  <c r="T30" i="44" s="1"/>
  <c r="S31" i="44"/>
  <c r="S32" i="44"/>
  <c r="S33" i="44"/>
  <c r="T33" i="44" s="1"/>
  <c r="S34" i="44"/>
  <c r="T34" i="44" s="1"/>
  <c r="S35" i="44"/>
  <c r="T35" i="44" s="1"/>
  <c r="S36" i="44"/>
  <c r="T36" i="44" s="1"/>
  <c r="S37" i="44"/>
  <c r="T37" i="44" s="1"/>
  <c r="S38" i="44"/>
  <c r="T38" i="44" s="1"/>
  <c r="S39" i="44"/>
  <c r="S40" i="44"/>
  <c r="T40" i="44" s="1"/>
  <c r="S41" i="44"/>
  <c r="T41" i="44" s="1"/>
  <c r="S42" i="44"/>
  <c r="T42" i="44" s="1"/>
  <c r="S43" i="44"/>
  <c r="T43" i="44" s="1"/>
  <c r="S44" i="44"/>
  <c r="T44" i="44" s="1"/>
  <c r="S45" i="44"/>
  <c r="T45" i="44" s="1"/>
  <c r="S46" i="44"/>
  <c r="T46" i="44" s="1"/>
  <c r="S47" i="44"/>
  <c r="S48" i="44"/>
  <c r="S49" i="44"/>
  <c r="T49" i="44" s="1"/>
  <c r="S50" i="44"/>
  <c r="T50" i="44" s="1"/>
  <c r="S51" i="44"/>
  <c r="T51" i="44" s="1"/>
  <c r="S52" i="44"/>
  <c r="T52" i="44" s="1"/>
  <c r="S53" i="44"/>
  <c r="T53" i="44" s="1"/>
  <c r="S54" i="44"/>
  <c r="T54" i="44" s="1"/>
  <c r="S55" i="44"/>
  <c r="S56" i="44"/>
  <c r="T56" i="44" s="1"/>
  <c r="S57" i="44"/>
  <c r="T57" i="44" s="1"/>
  <c r="S58" i="44"/>
  <c r="T58" i="44" s="1"/>
  <c r="S83" i="44"/>
  <c r="S91" i="44"/>
  <c r="S99" i="44"/>
  <c r="T99" i="44" s="1"/>
  <c r="S107" i="44"/>
  <c r="S115" i="44"/>
  <c r="S123" i="44"/>
  <c r="T123" i="44" s="1"/>
  <c r="S131" i="44"/>
  <c r="T131" i="44" s="1"/>
  <c r="S139" i="44"/>
  <c r="S147" i="44"/>
  <c r="S155" i="44"/>
  <c r="S163" i="44"/>
  <c r="T163" i="44" s="1"/>
  <c r="S171" i="44"/>
  <c r="S179" i="44"/>
  <c r="S187" i="44"/>
  <c r="T187" i="44" s="1"/>
  <c r="S195" i="44"/>
  <c r="T195" i="44" s="1"/>
  <c r="S203" i="44"/>
  <c r="S211" i="44"/>
  <c r="S296" i="44"/>
  <c r="T296" i="44" s="1"/>
  <c r="T304" i="44"/>
  <c r="S304" i="44"/>
  <c r="S312" i="44"/>
  <c r="T312" i="44" s="1"/>
  <c r="T320" i="44"/>
  <c r="S320" i="44"/>
  <c r="S328" i="44"/>
  <c r="T328" i="44" s="1"/>
  <c r="T336" i="44"/>
  <c r="S336" i="44"/>
  <c r="O339" i="44"/>
  <c r="O362" i="44"/>
  <c r="O371" i="44"/>
  <c r="O394" i="44"/>
  <c r="O403" i="44"/>
  <c r="T272" i="44"/>
  <c r="S272" i="44"/>
  <c r="S274" i="44"/>
  <c r="T274" i="44" s="1"/>
  <c r="T276" i="44"/>
  <c r="S276" i="44"/>
  <c r="T278" i="44"/>
  <c r="S278" i="44"/>
  <c r="T280" i="44"/>
  <c r="S280" i="44"/>
  <c r="S282" i="44"/>
  <c r="T282" i="44" s="1"/>
  <c r="T284" i="44"/>
  <c r="S284" i="44"/>
  <c r="T286" i="44"/>
  <c r="S286" i="44"/>
  <c r="T288" i="44"/>
  <c r="S288" i="44"/>
  <c r="S293" i="44"/>
  <c r="T293" i="44" s="1"/>
  <c r="T301" i="44"/>
  <c r="S301" i="44"/>
  <c r="T309" i="44"/>
  <c r="S309" i="44"/>
  <c r="T317" i="44"/>
  <c r="S317" i="44"/>
  <c r="S325" i="44"/>
  <c r="T325" i="44" s="1"/>
  <c r="T333" i="44"/>
  <c r="S333" i="44"/>
  <c r="T342" i="44"/>
  <c r="S353" i="44"/>
  <c r="T353" i="44" s="1"/>
  <c r="O357" i="44"/>
  <c r="S385" i="44"/>
  <c r="T385" i="44" s="1"/>
  <c r="T406" i="44"/>
  <c r="T417" i="44"/>
  <c r="S417" i="44"/>
  <c r="S89" i="44"/>
  <c r="T89" i="44" s="1"/>
  <c r="S97" i="44"/>
  <c r="T97" i="44" s="1"/>
  <c r="S105" i="44"/>
  <c r="T105" i="44" s="1"/>
  <c r="S113" i="44"/>
  <c r="T113" i="44" s="1"/>
  <c r="S121" i="44"/>
  <c r="T121" i="44" s="1"/>
  <c r="S129" i="44"/>
  <c r="T129" i="44" s="1"/>
  <c r="S137" i="44"/>
  <c r="T137" i="44" s="1"/>
  <c r="S145" i="44"/>
  <c r="T145" i="44" s="1"/>
  <c r="S153" i="44"/>
  <c r="T153" i="44" s="1"/>
  <c r="S161" i="44"/>
  <c r="T161" i="44" s="1"/>
  <c r="S169" i="44"/>
  <c r="T169" i="44" s="1"/>
  <c r="S177" i="44"/>
  <c r="T177" i="44" s="1"/>
  <c r="S185" i="44"/>
  <c r="T185" i="44" s="1"/>
  <c r="S193" i="44"/>
  <c r="T193" i="44" s="1"/>
  <c r="S201" i="44"/>
  <c r="T201" i="44" s="1"/>
  <c r="S209" i="44"/>
  <c r="T209" i="44" s="1"/>
  <c r="T290" i="44"/>
  <c r="S290" i="44"/>
  <c r="S298" i="44"/>
  <c r="T298" i="44" s="1"/>
  <c r="T306" i="44"/>
  <c r="S306" i="44"/>
  <c r="T314" i="44"/>
  <c r="S314" i="44"/>
  <c r="T322" i="44"/>
  <c r="S322" i="44"/>
  <c r="S330" i="44"/>
  <c r="T330" i="44" s="1"/>
  <c r="O338" i="44"/>
  <c r="O347" i="44"/>
  <c r="O370" i="44"/>
  <c r="O379" i="44"/>
  <c r="O402" i="44"/>
  <c r="O411" i="44"/>
  <c r="Y342" i="44"/>
  <c r="Y350" i="44"/>
  <c r="Y358" i="44"/>
  <c r="Y366" i="44"/>
  <c r="Y374" i="44"/>
  <c r="Y382" i="44"/>
  <c r="Y390" i="44"/>
  <c r="Y398" i="44"/>
  <c r="Y406" i="44"/>
  <c r="Y414" i="44"/>
  <c r="O463" i="44"/>
  <c r="O479" i="44"/>
  <c r="O487" i="44"/>
  <c r="O495" i="44"/>
  <c r="O503" i="44"/>
  <c r="O511" i="44"/>
  <c r="S513" i="44"/>
  <c r="T513" i="44" s="1"/>
  <c r="T515" i="44"/>
  <c r="S515" i="44"/>
  <c r="T517" i="44"/>
  <c r="S517" i="44"/>
  <c r="T519" i="44"/>
  <c r="S519" i="44"/>
  <c r="S521" i="44"/>
  <c r="T521" i="44" s="1"/>
  <c r="T523" i="44"/>
  <c r="S523" i="44"/>
  <c r="T525" i="44"/>
  <c r="S525" i="44"/>
  <c r="T527" i="44"/>
  <c r="S527" i="44"/>
  <c r="S529" i="44"/>
  <c r="T529" i="44" s="1"/>
  <c r="T531" i="44"/>
  <c r="S531" i="44"/>
  <c r="T533" i="44"/>
  <c r="S533" i="44"/>
  <c r="T535" i="44"/>
  <c r="S535" i="44"/>
  <c r="T537" i="44"/>
  <c r="S537" i="44"/>
  <c r="T539" i="44"/>
  <c r="S539" i="44"/>
  <c r="T545" i="44"/>
  <c r="T582" i="44"/>
  <c r="S582" i="44"/>
  <c r="S584" i="44"/>
  <c r="T584" i="44" s="1"/>
  <c r="T586" i="44"/>
  <c r="S586" i="44"/>
  <c r="S588" i="44"/>
  <c r="T588" i="44" s="1"/>
  <c r="Y340" i="44"/>
  <c r="Y348" i="44"/>
  <c r="Y356" i="44"/>
  <c r="Y364" i="44"/>
  <c r="Y372" i="44"/>
  <c r="Y380" i="44"/>
  <c r="Y388" i="44"/>
  <c r="Y396" i="44"/>
  <c r="Y404" i="44"/>
  <c r="Y412" i="44"/>
  <c r="Y447" i="44"/>
  <c r="O449" i="44"/>
  <c r="Y455" i="44"/>
  <c r="O457" i="44"/>
  <c r="Y463" i="44"/>
  <c r="O465" i="44"/>
  <c r="Y471" i="44"/>
  <c r="O473" i="44"/>
  <c r="Y479" i="44"/>
  <c r="O481" i="44"/>
  <c r="Y487" i="44"/>
  <c r="O489" i="44"/>
  <c r="Y495" i="44"/>
  <c r="O497" i="44"/>
  <c r="Y503" i="44"/>
  <c r="O505" i="44"/>
  <c r="Y511" i="44"/>
  <c r="Y513" i="44"/>
  <c r="Y515" i="44"/>
  <c r="Y517" i="44"/>
  <c r="Y519" i="44"/>
  <c r="Y521" i="44"/>
  <c r="Y523" i="44"/>
  <c r="Y525" i="44"/>
  <c r="Y527" i="44"/>
  <c r="Y529" i="44"/>
  <c r="T566" i="44"/>
  <c r="S566" i="44"/>
  <c r="S568" i="44"/>
  <c r="T568" i="44" s="1"/>
  <c r="T570" i="44"/>
  <c r="S570" i="44"/>
  <c r="S572" i="44"/>
  <c r="T572" i="44" s="1"/>
  <c r="Y339" i="44"/>
  <c r="Y347" i="44"/>
  <c r="Y355" i="44"/>
  <c r="Y363" i="44"/>
  <c r="Y371" i="44"/>
  <c r="Y379" i="44"/>
  <c r="Y387" i="44"/>
  <c r="Y395" i="44"/>
  <c r="Y403" i="44"/>
  <c r="Y411" i="44"/>
  <c r="Y419" i="44"/>
  <c r="T422" i="44"/>
  <c r="Y423" i="44"/>
  <c r="T426" i="44"/>
  <c r="Y427" i="44"/>
  <c r="T430" i="44"/>
  <c r="Y431" i="44"/>
  <c r="T434" i="44"/>
  <c r="Y435" i="44"/>
  <c r="T438" i="44"/>
  <c r="Y439" i="44"/>
  <c r="T442" i="44"/>
  <c r="Y443" i="44"/>
  <c r="T446" i="44"/>
  <c r="Y452" i="44"/>
  <c r="O454" i="44"/>
  <c r="T454" i="44"/>
  <c r="Y460" i="44"/>
  <c r="O462" i="44"/>
  <c r="T462" i="44"/>
  <c r="Y468" i="44"/>
  <c r="O470" i="44"/>
  <c r="T470" i="44"/>
  <c r="Y476" i="44"/>
  <c r="O478" i="44"/>
  <c r="T478" i="44"/>
  <c r="Y484" i="44"/>
  <c r="O486" i="44"/>
  <c r="T486" i="44"/>
  <c r="Y492" i="44"/>
  <c r="O494" i="44"/>
  <c r="T494" i="44"/>
  <c r="Y500" i="44"/>
  <c r="O502" i="44"/>
  <c r="T502" i="44"/>
  <c r="Y508" i="44"/>
  <c r="O510" i="44"/>
  <c r="T510" i="44"/>
  <c r="T558" i="44"/>
  <c r="S558" i="44"/>
  <c r="S560" i="44"/>
  <c r="T560" i="44" s="1"/>
  <c r="T562" i="44"/>
  <c r="S562" i="44"/>
  <c r="S564" i="44"/>
  <c r="T564" i="44" s="1"/>
  <c r="O451" i="44"/>
  <c r="O459" i="44"/>
  <c r="O467" i="44"/>
  <c r="O475" i="44"/>
  <c r="O499" i="44"/>
  <c r="O507" i="44"/>
  <c r="S512" i="44"/>
  <c r="T512" i="44" s="1"/>
  <c r="T514" i="44"/>
  <c r="S514" i="44"/>
  <c r="S516" i="44"/>
  <c r="T516" i="44" s="1"/>
  <c r="T518" i="44"/>
  <c r="S518" i="44"/>
  <c r="S520" i="44"/>
  <c r="T520" i="44" s="1"/>
  <c r="T522" i="44"/>
  <c r="S522" i="44"/>
  <c r="S524" i="44"/>
  <c r="T524" i="44" s="1"/>
  <c r="T526" i="44"/>
  <c r="S526" i="44"/>
  <c r="S528" i="44"/>
  <c r="T528" i="44" s="1"/>
  <c r="T530" i="44"/>
  <c r="S530" i="44"/>
  <c r="S532" i="44"/>
  <c r="T532" i="44" s="1"/>
  <c r="T534" i="44"/>
  <c r="S534" i="44"/>
  <c r="S536" i="44"/>
  <c r="T536" i="44" s="1"/>
  <c r="T538" i="44"/>
  <c r="S538" i="44"/>
  <c r="T542" i="44"/>
  <c r="T544" i="44"/>
  <c r="S552" i="44"/>
  <c r="T552" i="44" s="1"/>
  <c r="T554" i="44"/>
  <c r="S554" i="44"/>
  <c r="S556" i="44"/>
  <c r="T556" i="44" s="1"/>
  <c r="Y337" i="44"/>
  <c r="S342" i="44"/>
  <c r="Y345" i="44"/>
  <c r="S350" i="44"/>
  <c r="T350" i="44" s="1"/>
  <c r="Y353" i="44"/>
  <c r="S358" i="44"/>
  <c r="T358" i="44" s="1"/>
  <c r="Y361" i="44"/>
  <c r="S366" i="44"/>
  <c r="T366" i="44" s="1"/>
  <c r="Y369" i="44"/>
  <c r="S374" i="44"/>
  <c r="T374" i="44" s="1"/>
  <c r="Y377" i="44"/>
  <c r="S382" i="44"/>
  <c r="T382" i="44" s="1"/>
  <c r="Y385" i="44"/>
  <c r="S390" i="44"/>
  <c r="T390" i="44" s="1"/>
  <c r="Y393" i="44"/>
  <c r="S398" i="44"/>
  <c r="T398" i="44" s="1"/>
  <c r="Y401" i="44"/>
  <c r="S406" i="44"/>
  <c r="Y409" i="44"/>
  <c r="S414" i="44"/>
  <c r="T414" i="44" s="1"/>
  <c r="Y417" i="44"/>
  <c r="T421" i="44"/>
  <c r="Y422" i="44"/>
  <c r="T425" i="44"/>
  <c r="Y426" i="44"/>
  <c r="T429" i="44"/>
  <c r="Y430" i="44"/>
  <c r="T433" i="44"/>
  <c r="Y434" i="44"/>
  <c r="T437" i="44"/>
  <c r="Y438" i="44"/>
  <c r="T441" i="44"/>
  <c r="Y442" i="44"/>
  <c r="T445" i="44"/>
  <c r="O448" i="44"/>
  <c r="T448" i="44"/>
  <c r="O456" i="44"/>
  <c r="T456" i="44"/>
  <c r="O464" i="44"/>
  <c r="T464" i="44"/>
  <c r="O472" i="44"/>
  <c r="T472" i="44"/>
  <c r="O480" i="44"/>
  <c r="T480" i="44"/>
  <c r="O488" i="44"/>
  <c r="T488" i="44"/>
  <c r="O496" i="44"/>
  <c r="T496" i="44"/>
  <c r="O504" i="44"/>
  <c r="T504" i="44"/>
  <c r="O512" i="44"/>
  <c r="O514" i="44"/>
  <c r="O516" i="44"/>
  <c r="O518" i="44"/>
  <c r="O520" i="44"/>
  <c r="O522" i="44"/>
  <c r="O524" i="44"/>
  <c r="O526" i="44"/>
  <c r="O528" i="44"/>
  <c r="O530" i="44"/>
  <c r="O532" i="44"/>
  <c r="O534" i="44"/>
  <c r="O536" i="44"/>
  <c r="O538" i="44"/>
  <c r="O540" i="44"/>
  <c r="O542" i="44"/>
  <c r="O544" i="44"/>
  <c r="Y344" i="44"/>
  <c r="Y352" i="44"/>
  <c r="Y360" i="44"/>
  <c r="Y368" i="44"/>
  <c r="Y376" i="44"/>
  <c r="Y384" i="44"/>
  <c r="Y392" i="44"/>
  <c r="Y400" i="44"/>
  <c r="Y408" i="44"/>
  <c r="Y416" i="44"/>
  <c r="Y451" i="44"/>
  <c r="O453" i="44"/>
  <c r="Y459" i="44"/>
  <c r="O461" i="44"/>
  <c r="Y467" i="44"/>
  <c r="O469" i="44"/>
  <c r="Y475" i="44"/>
  <c r="O477" i="44"/>
  <c r="Y483" i="44"/>
  <c r="O485" i="44"/>
  <c r="Y491" i="44"/>
  <c r="O493" i="44"/>
  <c r="Y499" i="44"/>
  <c r="O501" i="44"/>
  <c r="Y507" i="44"/>
  <c r="O509" i="44"/>
  <c r="Y512" i="44"/>
  <c r="Y514" i="44"/>
  <c r="Y516" i="44"/>
  <c r="Y518" i="44"/>
  <c r="Y520" i="44"/>
  <c r="Y522" i="44"/>
  <c r="Y524" i="44"/>
  <c r="Y526" i="44"/>
  <c r="Y528" i="44"/>
  <c r="Y530" i="44"/>
  <c r="Y532" i="44"/>
  <c r="Y534" i="44"/>
  <c r="Y343" i="44"/>
  <c r="Y351" i="44"/>
  <c r="Y359" i="44"/>
  <c r="Y367" i="44"/>
  <c r="Y375" i="44"/>
  <c r="Y383" i="44"/>
  <c r="Y391" i="44"/>
  <c r="Y399" i="44"/>
  <c r="Y407" i="44"/>
  <c r="Y415" i="44"/>
  <c r="Y421" i="44"/>
  <c r="T424" i="44"/>
  <c r="Y425" i="44"/>
  <c r="T428" i="44"/>
  <c r="Y429" i="44"/>
  <c r="T432" i="44"/>
  <c r="Y433" i="44"/>
  <c r="T436" i="44"/>
  <c r="Y437" i="44"/>
  <c r="T440" i="44"/>
  <c r="Y441" i="44"/>
  <c r="T444" i="44"/>
  <c r="Y445" i="44"/>
  <c r="Y448" i="44"/>
  <c r="O450" i="44"/>
  <c r="T450" i="44"/>
  <c r="Y456" i="44"/>
  <c r="O458" i="44"/>
  <c r="T458" i="44"/>
  <c r="Y464" i="44"/>
  <c r="O466" i="44"/>
  <c r="T466" i="44"/>
  <c r="Y472" i="44"/>
  <c r="O474" i="44"/>
  <c r="T474" i="44"/>
  <c r="Y480" i="44"/>
  <c r="O482" i="44"/>
  <c r="T482" i="44"/>
  <c r="Y488" i="44"/>
  <c r="O490" i="44"/>
  <c r="T490" i="44"/>
  <c r="Y496" i="44"/>
  <c r="O498" i="44"/>
  <c r="T498" i="44"/>
  <c r="Y504" i="44"/>
  <c r="O506" i="44"/>
  <c r="T506" i="44"/>
  <c r="T590" i="44"/>
  <c r="S590" i="44"/>
  <c r="S592" i="44"/>
  <c r="T592" i="44" s="1"/>
  <c r="T594" i="44"/>
  <c r="S594" i="44"/>
  <c r="S596" i="44"/>
  <c r="T596" i="44" s="1"/>
  <c r="T553" i="44"/>
  <c r="T577" i="44"/>
  <c r="T585" i="44"/>
  <c r="T603" i="44"/>
  <c r="T607" i="44"/>
  <c r="T619" i="44"/>
  <c r="T623" i="44"/>
  <c r="T635" i="44"/>
  <c r="T639" i="44"/>
  <c r="T651" i="44"/>
  <c r="T655" i="44"/>
  <c r="S553" i="44"/>
  <c r="S561" i="44"/>
  <c r="T561" i="44" s="1"/>
  <c r="S569" i="44"/>
  <c r="T569" i="44" s="1"/>
  <c r="S577" i="44"/>
  <c r="S585" i="44"/>
  <c r="S593" i="44"/>
  <c r="T593" i="44" s="1"/>
  <c r="S599" i="44"/>
  <c r="T599" i="44" s="1"/>
  <c r="S603" i="44"/>
  <c r="S607" i="44"/>
  <c r="S611" i="44"/>
  <c r="T611" i="44" s="1"/>
  <c r="S615" i="44"/>
  <c r="T615" i="44" s="1"/>
  <c r="S619" i="44"/>
  <c r="S623" i="44"/>
  <c r="S627" i="44"/>
  <c r="T627" i="44" s="1"/>
  <c r="S631" i="44"/>
  <c r="T631" i="44" s="1"/>
  <c r="S635" i="44"/>
  <c r="S639" i="44"/>
  <c r="S643" i="44"/>
  <c r="T643" i="44" s="1"/>
  <c r="S647" i="44"/>
  <c r="T647" i="44" s="1"/>
  <c r="S651" i="44"/>
  <c r="S655" i="44"/>
  <c r="S659" i="44"/>
  <c r="T659" i="44" s="1"/>
  <c r="O662" i="44"/>
  <c r="T662" i="44"/>
  <c r="S727" i="44"/>
  <c r="T727" i="44"/>
  <c r="T575" i="44"/>
  <c r="T583" i="44"/>
  <c r="T591" i="44"/>
  <c r="T602" i="44"/>
  <c r="T618" i="44"/>
  <c r="T622" i="44"/>
  <c r="T626" i="44"/>
  <c r="T630" i="44"/>
  <c r="T634" i="44"/>
  <c r="T638" i="44"/>
  <c r="T642" i="44"/>
  <c r="T646" i="44"/>
  <c r="T650" i="44"/>
  <c r="T654" i="44"/>
  <c r="T658" i="44"/>
  <c r="S540" i="44"/>
  <c r="T540" i="44" s="1"/>
  <c r="S541" i="44"/>
  <c r="T541" i="44" s="1"/>
  <c r="S542" i="44"/>
  <c r="S543" i="44"/>
  <c r="T543" i="44" s="1"/>
  <c r="S544" i="44"/>
  <c r="S545" i="44"/>
  <c r="S546" i="44"/>
  <c r="T546" i="44" s="1"/>
  <c r="S551" i="44"/>
  <c r="T551" i="44" s="1"/>
  <c r="S559" i="44"/>
  <c r="T559" i="44" s="1"/>
  <c r="S567" i="44"/>
  <c r="T567" i="44" s="1"/>
  <c r="S575" i="44"/>
  <c r="S583" i="44"/>
  <c r="S591" i="44"/>
  <c r="S598" i="44"/>
  <c r="T598" i="44" s="1"/>
  <c r="S602" i="44"/>
  <c r="S606" i="44"/>
  <c r="T606" i="44" s="1"/>
  <c r="S610" i="44"/>
  <c r="T610" i="44" s="1"/>
  <c r="S614" i="44"/>
  <c r="T614" i="44" s="1"/>
  <c r="S618" i="44"/>
  <c r="S622" i="44"/>
  <c r="S626" i="44"/>
  <c r="S664" i="44"/>
  <c r="T664" i="44" s="1"/>
  <c r="S666" i="44"/>
  <c r="T666" i="44" s="1"/>
  <c r="S668" i="44"/>
  <c r="T668" i="44" s="1"/>
  <c r="S670" i="44"/>
  <c r="T670" i="44" s="1"/>
  <c r="S672" i="44"/>
  <c r="T672" i="44" s="1"/>
  <c r="S674" i="44"/>
  <c r="T674" i="44" s="1"/>
  <c r="S676" i="44"/>
  <c r="T676" i="44" s="1"/>
  <c r="S678" i="44"/>
  <c r="T678" i="44" s="1"/>
  <c r="S680" i="44"/>
  <c r="T680" i="44" s="1"/>
  <c r="S682" i="44"/>
  <c r="T682" i="44" s="1"/>
  <c r="S684" i="44"/>
  <c r="T684" i="44" s="1"/>
  <c r="S686" i="44"/>
  <c r="T686" i="44" s="1"/>
  <c r="S688" i="44"/>
  <c r="T688" i="44" s="1"/>
  <c r="S690" i="44"/>
  <c r="T690" i="44" s="1"/>
  <c r="S692" i="44"/>
  <c r="T692" i="44" s="1"/>
  <c r="S694" i="44"/>
  <c r="T694" i="44" s="1"/>
  <c r="S696" i="44"/>
  <c r="T696" i="44" s="1"/>
  <c r="S698" i="44"/>
  <c r="T698" i="44" s="1"/>
  <c r="S700" i="44"/>
  <c r="T700" i="44" s="1"/>
  <c r="S702" i="44"/>
  <c r="T702" i="44" s="1"/>
  <c r="S706" i="44"/>
  <c r="T706" i="44" s="1"/>
  <c r="S710" i="44"/>
  <c r="T710" i="44" s="1"/>
  <c r="S714" i="44"/>
  <c r="T714" i="44" s="1"/>
  <c r="S718" i="44"/>
  <c r="T718" i="44" s="1"/>
  <c r="T557" i="44"/>
  <c r="T565" i="44"/>
  <c r="T589" i="44"/>
  <c r="T597" i="44"/>
  <c r="T609" i="44"/>
  <c r="T613" i="44"/>
  <c r="T625" i="44"/>
  <c r="T629" i="44"/>
  <c r="T641" i="44"/>
  <c r="T645" i="44"/>
  <c r="T657" i="44"/>
  <c r="O664" i="44"/>
  <c r="O666" i="44"/>
  <c r="O668" i="44"/>
  <c r="O670" i="44"/>
  <c r="O672" i="44"/>
  <c r="O674" i="44"/>
  <c r="O676" i="44"/>
  <c r="O678" i="44"/>
  <c r="O680" i="44"/>
  <c r="O682" i="44"/>
  <c r="O684" i="44"/>
  <c r="O686" i="44"/>
  <c r="O688" i="44"/>
  <c r="O690" i="44"/>
  <c r="O692" i="44"/>
  <c r="O694" i="44"/>
  <c r="O696" i="44"/>
  <c r="O698" i="44"/>
  <c r="O700" i="44"/>
  <c r="O702" i="44"/>
  <c r="O704" i="44"/>
  <c r="O708" i="44"/>
  <c r="O712" i="44"/>
  <c r="O716" i="44"/>
  <c r="O720" i="44"/>
  <c r="S557" i="44"/>
  <c r="S565" i="44"/>
  <c r="S573" i="44"/>
  <c r="T573" i="44" s="1"/>
  <c r="S581" i="44"/>
  <c r="T581" i="44" s="1"/>
  <c r="S589" i="44"/>
  <c r="S597" i="44"/>
  <c r="S601" i="44"/>
  <c r="T601" i="44" s="1"/>
  <c r="S605" i="44"/>
  <c r="T605" i="44" s="1"/>
  <c r="S609" i="44"/>
  <c r="S613" i="44"/>
  <c r="S617" i="44"/>
  <c r="T617" i="44" s="1"/>
  <c r="S621" i="44"/>
  <c r="T621" i="44" s="1"/>
  <c r="S625" i="44"/>
  <c r="S629" i="44"/>
  <c r="S633" i="44"/>
  <c r="T633" i="44" s="1"/>
  <c r="S637" i="44"/>
  <c r="T637" i="44" s="1"/>
  <c r="S641" i="44"/>
  <c r="S645" i="44"/>
  <c r="S649" i="44"/>
  <c r="T649" i="44" s="1"/>
  <c r="S653" i="44"/>
  <c r="T653" i="44" s="1"/>
  <c r="S657" i="44"/>
  <c r="T563" i="44"/>
  <c r="T595" i="44"/>
  <c r="T600" i="44"/>
  <c r="T604" i="44"/>
  <c r="T612" i="44"/>
  <c r="T628" i="44"/>
  <c r="T632" i="44"/>
  <c r="T636" i="44"/>
  <c r="T644" i="44"/>
  <c r="S555" i="44"/>
  <c r="T555" i="44" s="1"/>
  <c r="S563" i="44"/>
  <c r="S571" i="44"/>
  <c r="T571" i="44" s="1"/>
  <c r="S579" i="44"/>
  <c r="T579" i="44" s="1"/>
  <c r="S587" i="44"/>
  <c r="T587" i="44" s="1"/>
  <c r="S595" i="44"/>
  <c r="S600" i="44"/>
  <c r="S604" i="44"/>
  <c r="S608" i="44"/>
  <c r="T608" i="44" s="1"/>
  <c r="S612" i="44"/>
  <c r="S616" i="44"/>
  <c r="T616" i="44" s="1"/>
  <c r="S620" i="44"/>
  <c r="T620" i="44" s="1"/>
  <c r="S624" i="44"/>
  <c r="T624" i="44" s="1"/>
  <c r="S628" i="44"/>
  <c r="S632" i="44"/>
  <c r="S636" i="44"/>
  <c r="S640" i="44"/>
  <c r="T640" i="44" s="1"/>
  <c r="S644" i="44"/>
  <c r="S648" i="44"/>
  <c r="T648" i="44" s="1"/>
  <c r="S652" i="44"/>
  <c r="T652" i="44" s="1"/>
  <c r="S656" i="44"/>
  <c r="T656" i="44" s="1"/>
  <c r="S665" i="44"/>
  <c r="T665" i="44" s="1"/>
  <c r="S669" i="44"/>
  <c r="T669" i="44"/>
  <c r="Y663" i="44"/>
  <c r="Y667" i="44"/>
  <c r="Y671" i="44"/>
  <c r="Y675" i="44"/>
  <c r="Y679" i="44"/>
  <c r="Y683" i="44"/>
  <c r="Y687" i="44"/>
  <c r="Y691" i="44"/>
  <c r="Y695" i="44"/>
  <c r="Y699" i="44"/>
  <c r="Y703" i="44"/>
  <c r="Y707" i="44"/>
  <c r="T735" i="44"/>
  <c r="T743" i="44"/>
  <c r="T800" i="44"/>
  <c r="S822" i="44"/>
  <c r="T822" i="44" s="1"/>
  <c r="T839" i="44"/>
  <c r="S839" i="44"/>
  <c r="Y722" i="44"/>
  <c r="O724" i="44"/>
  <c r="T724" i="44"/>
  <c r="Y730" i="44"/>
  <c r="O732" i="44"/>
  <c r="T732" i="44"/>
  <c r="Y738" i="44"/>
  <c r="O740" i="44"/>
  <c r="T740" i="44"/>
  <c r="Y746" i="44"/>
  <c r="O748" i="44"/>
  <c r="T748" i="44"/>
  <c r="Y751" i="44"/>
  <c r="Y753" i="44"/>
  <c r="Y755" i="44"/>
  <c r="Y757" i="44"/>
  <c r="Y759" i="44"/>
  <c r="Y761" i="44"/>
  <c r="Y763" i="44"/>
  <c r="Y765" i="44"/>
  <c r="Y767" i="44"/>
  <c r="Y769" i="44"/>
  <c r="Y771" i="44"/>
  <c r="Y773" i="44"/>
  <c r="Y775" i="44"/>
  <c r="Y777" i="44"/>
  <c r="Y779" i="44"/>
  <c r="Y781" i="44"/>
  <c r="Y783" i="44"/>
  <c r="Y785" i="44"/>
  <c r="Y787" i="44"/>
  <c r="Y798" i="44"/>
  <c r="T843" i="44"/>
  <c r="S843" i="44"/>
  <c r="Y661" i="44"/>
  <c r="Y666" i="44"/>
  <c r="Y670" i="44"/>
  <c r="T673" i="44"/>
  <c r="Y674" i="44"/>
  <c r="T677" i="44"/>
  <c r="Y678" i="44"/>
  <c r="T681" i="44"/>
  <c r="Y682" i="44"/>
  <c r="T685" i="44"/>
  <c r="Y686" i="44"/>
  <c r="T689" i="44"/>
  <c r="Y690" i="44"/>
  <c r="T693" i="44"/>
  <c r="Y694" i="44"/>
  <c r="T697" i="44"/>
  <c r="Y698" i="44"/>
  <c r="T701" i="44"/>
  <c r="Y702" i="44"/>
  <c r="T705" i="44"/>
  <c r="Y706" i="44"/>
  <c r="T709" i="44"/>
  <c r="Y710" i="44"/>
  <c r="T713" i="44"/>
  <c r="Y714" i="44"/>
  <c r="T717" i="44"/>
  <c r="Y718" i="44"/>
  <c r="T721" i="44"/>
  <c r="Y727" i="44"/>
  <c r="O729" i="44"/>
  <c r="T729" i="44"/>
  <c r="Y735" i="44"/>
  <c r="O737" i="44"/>
  <c r="T737" i="44"/>
  <c r="Y743" i="44"/>
  <c r="O745" i="44"/>
  <c r="T745" i="44"/>
  <c r="S806" i="44"/>
  <c r="T806" i="44"/>
  <c r="O811" i="44"/>
  <c r="O813" i="44"/>
  <c r="Y822" i="44"/>
  <c r="S830" i="44"/>
  <c r="T830" i="44" s="1"/>
  <c r="O837" i="44"/>
  <c r="S847" i="44"/>
  <c r="T847" i="44" s="1"/>
  <c r="O726" i="44"/>
  <c r="O734" i="44"/>
  <c r="O742" i="44"/>
  <c r="O750" i="44"/>
  <c r="T752" i="44"/>
  <c r="S752" i="44"/>
  <c r="S754" i="44"/>
  <c r="T754" i="44" s="1"/>
  <c r="T756" i="44"/>
  <c r="S756" i="44"/>
  <c r="S758" i="44"/>
  <c r="T758" i="44" s="1"/>
  <c r="T760" i="44"/>
  <c r="S760" i="44"/>
  <c r="S762" i="44"/>
  <c r="T762" i="44" s="1"/>
  <c r="T764" i="44"/>
  <c r="S764" i="44"/>
  <c r="S766" i="44"/>
  <c r="T766" i="44" s="1"/>
  <c r="T768" i="44"/>
  <c r="S768" i="44"/>
  <c r="S770" i="44"/>
  <c r="T770" i="44" s="1"/>
  <c r="T772" i="44"/>
  <c r="S772" i="44"/>
  <c r="S774" i="44"/>
  <c r="T774" i="44" s="1"/>
  <c r="T776" i="44"/>
  <c r="S776" i="44"/>
  <c r="S778" i="44"/>
  <c r="T778" i="44" s="1"/>
  <c r="T851" i="44"/>
  <c r="S851" i="44"/>
  <c r="Y659" i="44"/>
  <c r="Y665" i="44"/>
  <c r="Y669" i="44"/>
  <c r="Y673" i="44"/>
  <c r="Y677" i="44"/>
  <c r="Y681" i="44"/>
  <c r="Y685" i="44"/>
  <c r="Y689" i="44"/>
  <c r="Y693" i="44"/>
  <c r="Y697" i="44"/>
  <c r="Y701" i="44"/>
  <c r="T704" i="44"/>
  <c r="Y705" i="44"/>
  <c r="T708" i="44"/>
  <c r="Y709" i="44"/>
  <c r="T712" i="44"/>
  <c r="Y713" i="44"/>
  <c r="T716" i="44"/>
  <c r="Y717" i="44"/>
  <c r="T720" i="44"/>
  <c r="O723" i="44"/>
  <c r="T723" i="44"/>
  <c r="O731" i="44"/>
  <c r="T731" i="44"/>
  <c r="O739" i="44"/>
  <c r="T739" i="44"/>
  <c r="O747" i="44"/>
  <c r="T747" i="44"/>
  <c r="O752" i="44"/>
  <c r="O754" i="44"/>
  <c r="O756" i="44"/>
  <c r="O758" i="44"/>
  <c r="O760" i="44"/>
  <c r="O762" i="44"/>
  <c r="O764" i="44"/>
  <c r="O766" i="44"/>
  <c r="O768" i="44"/>
  <c r="O770" i="44"/>
  <c r="O772" i="44"/>
  <c r="O774" i="44"/>
  <c r="O776" i="44"/>
  <c r="O778" i="44"/>
  <c r="O780" i="44"/>
  <c r="O782" i="44"/>
  <c r="O784" i="44"/>
  <c r="O786" i="44"/>
  <c r="O788" i="44"/>
  <c r="S790" i="44"/>
  <c r="T790" i="44" s="1"/>
  <c r="O795" i="44"/>
  <c r="O797" i="44"/>
  <c r="Y806" i="44"/>
  <c r="S855" i="44"/>
  <c r="T855" i="44" s="1"/>
  <c r="Y726" i="44"/>
  <c r="O728" i="44"/>
  <c r="Y734" i="44"/>
  <c r="O736" i="44"/>
  <c r="Y742" i="44"/>
  <c r="O744" i="44"/>
  <c r="Y750" i="44"/>
  <c r="Y752" i="44"/>
  <c r="Y754" i="44"/>
  <c r="Y756" i="44"/>
  <c r="Y758" i="44"/>
  <c r="Y760" i="44"/>
  <c r="Y762" i="44"/>
  <c r="Y764" i="44"/>
  <c r="Y766" i="44"/>
  <c r="Y768" i="44"/>
  <c r="Y770" i="44"/>
  <c r="Y772" i="44"/>
  <c r="Y774" i="44"/>
  <c r="Y776" i="44"/>
  <c r="Y778" i="44"/>
  <c r="Y780" i="44"/>
  <c r="Y782" i="44"/>
  <c r="Y784" i="44"/>
  <c r="Y786" i="44"/>
  <c r="Y788" i="44"/>
  <c r="S814" i="44"/>
  <c r="T814" i="44" s="1"/>
  <c r="O819" i="44"/>
  <c r="O821" i="44"/>
  <c r="O849" i="44"/>
  <c r="Y664" i="44"/>
  <c r="T667" i="44"/>
  <c r="Y668" i="44"/>
  <c r="T671" i="44"/>
  <c r="Y672" i="44"/>
  <c r="T675" i="44"/>
  <c r="Y676" i="44"/>
  <c r="T679" i="44"/>
  <c r="Y680" i="44"/>
  <c r="T683" i="44"/>
  <c r="Y684" i="44"/>
  <c r="T687" i="44"/>
  <c r="Y688" i="44"/>
  <c r="T691" i="44"/>
  <c r="Y692" i="44"/>
  <c r="T695" i="44"/>
  <c r="Y696" i="44"/>
  <c r="T699" i="44"/>
  <c r="Y700" i="44"/>
  <c r="T703" i="44"/>
  <c r="Y704" i="44"/>
  <c r="T707" i="44"/>
  <c r="Y708" i="44"/>
  <c r="T711" i="44"/>
  <c r="Y712" i="44"/>
  <c r="T715" i="44"/>
  <c r="Y716" i="44"/>
  <c r="T719" i="44"/>
  <c r="Y720" i="44"/>
  <c r="Y723" i="44"/>
  <c r="O725" i="44"/>
  <c r="T725" i="44"/>
  <c r="Y731" i="44"/>
  <c r="O733" i="44"/>
  <c r="T733" i="44"/>
  <c r="Y739" i="44"/>
  <c r="O741" i="44"/>
  <c r="T741" i="44"/>
  <c r="Y747" i="44"/>
  <c r="O749" i="44"/>
  <c r="T749" i="44"/>
  <c r="Y790" i="44"/>
  <c r="T809" i="44"/>
  <c r="O810" i="44"/>
  <c r="Y812" i="44"/>
  <c r="T816" i="44"/>
  <c r="O853" i="44"/>
  <c r="S751" i="44"/>
  <c r="T751" i="44" s="1"/>
  <c r="T753" i="44"/>
  <c r="S753" i="44"/>
  <c r="S755" i="44"/>
  <c r="T755" i="44" s="1"/>
  <c r="T757" i="44"/>
  <c r="S757" i="44"/>
  <c r="S759" i="44"/>
  <c r="T759" i="44" s="1"/>
  <c r="T761" i="44"/>
  <c r="S761" i="44"/>
  <c r="S763" i="44"/>
  <c r="T763" i="44" s="1"/>
  <c r="T765" i="44"/>
  <c r="S765" i="44"/>
  <c r="S767" i="44"/>
  <c r="T767" i="44" s="1"/>
  <c r="T769" i="44"/>
  <c r="S769" i="44"/>
  <c r="S771" i="44"/>
  <c r="T771" i="44" s="1"/>
  <c r="T773" i="44"/>
  <c r="S773" i="44"/>
  <c r="S775" i="44"/>
  <c r="T775" i="44" s="1"/>
  <c r="T777" i="44"/>
  <c r="S777" i="44"/>
  <c r="T781" i="44"/>
  <c r="S798" i="44"/>
  <c r="T798" i="44"/>
  <c r="T835" i="44"/>
  <c r="S835" i="44"/>
  <c r="T834" i="44"/>
  <c r="T838" i="44"/>
  <c r="T858" i="44"/>
  <c r="T862" i="44"/>
  <c r="T866" i="44"/>
  <c r="T870" i="44"/>
  <c r="T890" i="44"/>
  <c r="T894" i="44"/>
  <c r="T898" i="44"/>
  <c r="T902" i="44"/>
  <c r="O908" i="44"/>
  <c r="S912" i="44"/>
  <c r="T912" i="44"/>
  <c r="S779" i="44"/>
  <c r="T779" i="44" s="1"/>
  <c r="S780" i="44"/>
  <c r="T780" i="44" s="1"/>
  <c r="S781" i="44"/>
  <c r="S782" i="44"/>
  <c r="T782" i="44" s="1"/>
  <c r="S783" i="44"/>
  <c r="T783" i="44" s="1"/>
  <c r="S784" i="44"/>
  <c r="T784" i="44" s="1"/>
  <c r="S785" i="44"/>
  <c r="T785" i="44" s="1"/>
  <c r="S834" i="44"/>
  <c r="S838" i="44"/>
  <c r="S842" i="44"/>
  <c r="T842" i="44" s="1"/>
  <c r="S846" i="44"/>
  <c r="T846" i="44" s="1"/>
  <c r="S850" i="44"/>
  <c r="T850" i="44" s="1"/>
  <c r="S854" i="44"/>
  <c r="T854" i="44" s="1"/>
  <c r="S858" i="44"/>
  <c r="S862" i="44"/>
  <c r="S866" i="44"/>
  <c r="S870" i="44"/>
  <c r="S874" i="44"/>
  <c r="T874" i="44" s="1"/>
  <c r="S878" i="44"/>
  <c r="T878" i="44" s="1"/>
  <c r="S882" i="44"/>
  <c r="T882" i="44" s="1"/>
  <c r="S886" i="44"/>
  <c r="T886" i="44" s="1"/>
  <c r="S890" i="44"/>
  <c r="S894" i="44"/>
  <c r="S916" i="44"/>
  <c r="T916" i="44" s="1"/>
  <c r="T920" i="44"/>
  <c r="S920" i="44"/>
  <c r="S924" i="44"/>
  <c r="T924" i="44" s="1"/>
  <c r="T928" i="44"/>
  <c r="S928" i="44"/>
  <c r="S932" i="44"/>
  <c r="T932" i="44" s="1"/>
  <c r="T833" i="44"/>
  <c r="T837" i="44"/>
  <c r="T845" i="44"/>
  <c r="T849" i="44"/>
  <c r="T865" i="44"/>
  <c r="T869" i="44"/>
  <c r="T877" i="44"/>
  <c r="T881" i="44"/>
  <c r="T897" i="44"/>
  <c r="T901" i="44"/>
  <c r="T905" i="44"/>
  <c r="O906" i="44"/>
  <c r="O918" i="44"/>
  <c r="O922" i="44"/>
  <c r="O926" i="44"/>
  <c r="O930" i="44"/>
  <c r="O934" i="44"/>
  <c r="S833" i="44"/>
  <c r="S837" i="44"/>
  <c r="S841" i="44"/>
  <c r="T841" i="44" s="1"/>
  <c r="S845" i="44"/>
  <c r="S849" i="44"/>
  <c r="S853" i="44"/>
  <c r="T853" i="44" s="1"/>
  <c r="S857" i="44"/>
  <c r="T857" i="44" s="1"/>
  <c r="S861" i="44"/>
  <c r="T861" i="44" s="1"/>
  <c r="S865" i="44"/>
  <c r="S869" i="44"/>
  <c r="S873" i="44"/>
  <c r="T873" i="44" s="1"/>
  <c r="S877" i="44"/>
  <c r="S881" i="44"/>
  <c r="S885" i="44"/>
  <c r="T885" i="44" s="1"/>
  <c r="S889" i="44"/>
  <c r="T889" i="44" s="1"/>
  <c r="S893" i="44"/>
  <c r="T893" i="44" s="1"/>
  <c r="S897" i="44"/>
  <c r="S901" i="44"/>
  <c r="S907" i="44"/>
  <c r="T907" i="44" s="1"/>
  <c r="S953" i="44"/>
  <c r="T953" i="44" s="1"/>
  <c r="T904" i="44"/>
  <c r="T909" i="44"/>
  <c r="S911" i="44"/>
  <c r="T911" i="44" s="1"/>
  <c r="S949" i="44"/>
  <c r="T949" i="44" s="1"/>
  <c r="S832" i="44"/>
  <c r="T832" i="44" s="1"/>
  <c r="S836" i="44"/>
  <c r="T836" i="44" s="1"/>
  <c r="S840" i="44"/>
  <c r="T840" i="44" s="1"/>
  <c r="S844" i="44"/>
  <c r="T844" i="44" s="1"/>
  <c r="S848" i="44"/>
  <c r="T848" i="44" s="1"/>
  <c r="S852" i="44"/>
  <c r="T852" i="44" s="1"/>
  <c r="S856" i="44"/>
  <c r="T856" i="44" s="1"/>
  <c r="S860" i="44"/>
  <c r="T860" i="44" s="1"/>
  <c r="S864" i="44"/>
  <c r="T864" i="44" s="1"/>
  <c r="S868" i="44"/>
  <c r="T868" i="44" s="1"/>
  <c r="S872" i="44"/>
  <c r="T872" i="44" s="1"/>
  <c r="S876" i="44"/>
  <c r="T876" i="44" s="1"/>
  <c r="S880" i="44"/>
  <c r="T880" i="44" s="1"/>
  <c r="S884" i="44"/>
  <c r="T884" i="44" s="1"/>
  <c r="S888" i="44"/>
  <c r="T888" i="44" s="1"/>
  <c r="S892" i="44"/>
  <c r="T892" i="44" s="1"/>
  <c r="S896" i="44"/>
  <c r="T896" i="44" s="1"/>
  <c r="S900" i="44"/>
  <c r="T900" i="44" s="1"/>
  <c r="S915" i="44"/>
  <c r="T915" i="44" s="1"/>
  <c r="T863" i="44"/>
  <c r="T883" i="44"/>
  <c r="T887" i="44"/>
  <c r="T891" i="44"/>
  <c r="T895" i="44"/>
  <c r="S859" i="44"/>
  <c r="T859" i="44" s="1"/>
  <c r="S863" i="44"/>
  <c r="S867" i="44"/>
  <c r="T867" i="44" s="1"/>
  <c r="S871" i="44"/>
  <c r="T871" i="44" s="1"/>
  <c r="S875" i="44"/>
  <c r="T875" i="44" s="1"/>
  <c r="S879" i="44"/>
  <c r="T879" i="44" s="1"/>
  <c r="S883" i="44"/>
  <c r="S887" i="44"/>
  <c r="S891" i="44"/>
  <c r="S895" i="44"/>
  <c r="S899" i="44"/>
  <c r="T899" i="44" s="1"/>
  <c r="S903" i="44"/>
  <c r="T903" i="44" s="1"/>
  <c r="S906" i="44"/>
  <c r="T906" i="44"/>
  <c r="S908" i="44"/>
  <c r="T908" i="44" s="1"/>
  <c r="T914" i="44"/>
  <c r="S954" i="44"/>
  <c r="T954" i="44" s="1"/>
  <c r="T962" i="44"/>
  <c r="S962" i="44"/>
  <c r="T970" i="44"/>
  <c r="S970" i="44"/>
  <c r="S978" i="44"/>
  <c r="T978" i="44" s="1"/>
  <c r="S986" i="44"/>
  <c r="T986" i="44" s="1"/>
  <c r="T1007" i="44"/>
  <c r="S1007" i="44"/>
  <c r="T1015" i="44"/>
  <c r="S1015" i="44"/>
  <c r="S1023" i="44"/>
  <c r="T1023" i="44" s="1"/>
  <c r="O1025" i="44"/>
  <c r="T1031" i="44"/>
  <c r="S1031" i="44"/>
  <c r="O1033" i="44"/>
  <c r="T1039" i="44"/>
  <c r="S1039" i="44"/>
  <c r="O1041" i="44"/>
  <c r="S1047" i="44"/>
  <c r="T1047" i="44" s="1"/>
  <c r="O1049" i="44"/>
  <c r="T1055" i="44"/>
  <c r="S1055" i="44"/>
  <c r="O1057" i="44"/>
  <c r="Y1086" i="44"/>
  <c r="Y1090" i="44"/>
  <c r="Y1094" i="44"/>
  <c r="Y1098" i="44"/>
  <c r="Y1102" i="44"/>
  <c r="T918" i="44"/>
  <c r="S918" i="44"/>
  <c r="S922" i="44"/>
  <c r="T922" i="44" s="1"/>
  <c r="T926" i="44"/>
  <c r="S926" i="44"/>
  <c r="S930" i="44"/>
  <c r="T930" i="44" s="1"/>
  <c r="T934" i="44"/>
  <c r="S934" i="44"/>
  <c r="S938" i="44"/>
  <c r="T938" i="44" s="1"/>
  <c r="T942" i="44"/>
  <c r="S942" i="44"/>
  <c r="S946" i="44"/>
  <c r="T946" i="44" s="1"/>
  <c r="T950" i="44"/>
  <c r="S950" i="44"/>
  <c r="S959" i="44"/>
  <c r="T959" i="44" s="1"/>
  <c r="T967" i="44"/>
  <c r="S967" i="44"/>
  <c r="S975" i="44"/>
  <c r="T975" i="44" s="1"/>
  <c r="T983" i="44"/>
  <c r="S983" i="44"/>
  <c r="S991" i="44"/>
  <c r="T991" i="44" s="1"/>
  <c r="T993" i="44"/>
  <c r="S993" i="44"/>
  <c r="S995" i="44"/>
  <c r="T995" i="44" s="1"/>
  <c r="T997" i="44"/>
  <c r="S997" i="44"/>
  <c r="S999" i="44"/>
  <c r="T999" i="44" s="1"/>
  <c r="T1001" i="44"/>
  <c r="S1001" i="44"/>
  <c r="S1003" i="44"/>
  <c r="T1003" i="44" s="1"/>
  <c r="T1005" i="44"/>
  <c r="S1005" i="44"/>
  <c r="S1010" i="44"/>
  <c r="T1010" i="44" s="1"/>
  <c r="T1018" i="44"/>
  <c r="S1018" i="44"/>
  <c r="S1026" i="44"/>
  <c r="T1026" i="44" s="1"/>
  <c r="O1028" i="44"/>
  <c r="S1034" i="44"/>
  <c r="T1034" i="44" s="1"/>
  <c r="O1036" i="44"/>
  <c r="T1042" i="44"/>
  <c r="S1042" i="44"/>
  <c r="O1044" i="44"/>
  <c r="T1050" i="44"/>
  <c r="S1050" i="44"/>
  <c r="O1052" i="44"/>
  <c r="S1058" i="44"/>
  <c r="T1058" i="44" s="1"/>
  <c r="O1060" i="44"/>
  <c r="T1067" i="44"/>
  <c r="O1102" i="44"/>
  <c r="O1106" i="44"/>
  <c r="O1110" i="44"/>
  <c r="S956" i="44"/>
  <c r="T956" i="44" s="1"/>
  <c r="S964" i="44"/>
  <c r="T964" i="44" s="1"/>
  <c r="T972" i="44"/>
  <c r="S972" i="44"/>
  <c r="T980" i="44"/>
  <c r="S980" i="44"/>
  <c r="S988" i="44"/>
  <c r="T988" i="44" s="1"/>
  <c r="S1013" i="44"/>
  <c r="T1013" i="44" s="1"/>
  <c r="T1021" i="44"/>
  <c r="S1021" i="44"/>
  <c r="T1029" i="44"/>
  <c r="S1029" i="44"/>
  <c r="S1037" i="44"/>
  <c r="T1037" i="44" s="1"/>
  <c r="S1045" i="44"/>
  <c r="T1045" i="44" s="1"/>
  <c r="T1053" i="44"/>
  <c r="S1053" i="44"/>
  <c r="T1061" i="44"/>
  <c r="S1061" i="44"/>
  <c r="S917" i="44"/>
  <c r="T917" i="44" s="1"/>
  <c r="S921" i="44"/>
  <c r="T921" i="44" s="1"/>
  <c r="T925" i="44"/>
  <c r="S925" i="44"/>
  <c r="T929" i="44"/>
  <c r="S929" i="44"/>
  <c r="S933" i="44"/>
  <c r="T933" i="44" s="1"/>
  <c r="S937" i="44"/>
  <c r="T937" i="44" s="1"/>
  <c r="T941" i="44"/>
  <c r="S941" i="44"/>
  <c r="T945" i="44"/>
  <c r="S945" i="44"/>
  <c r="S961" i="44"/>
  <c r="T961" i="44" s="1"/>
  <c r="S969" i="44"/>
  <c r="T969" i="44" s="1"/>
  <c r="T977" i="44"/>
  <c r="S977" i="44"/>
  <c r="T985" i="44"/>
  <c r="S985" i="44"/>
  <c r="S1008" i="44"/>
  <c r="T1008" i="44" s="1"/>
  <c r="S1016" i="44"/>
  <c r="T1016" i="44" s="1"/>
  <c r="T1024" i="44"/>
  <c r="S1024" i="44"/>
  <c r="T1032" i="44"/>
  <c r="S1032" i="44"/>
  <c r="S1040" i="44"/>
  <c r="T1040" i="44" s="1"/>
  <c r="S1048" i="44"/>
  <c r="T1048" i="44" s="1"/>
  <c r="T1056" i="44"/>
  <c r="S1056" i="44"/>
  <c r="O1058" i="44"/>
  <c r="T910" i="44"/>
  <c r="S958" i="44"/>
  <c r="T958" i="44" s="1"/>
  <c r="S966" i="44"/>
  <c r="T966" i="44" s="1"/>
  <c r="T974" i="44"/>
  <c r="S974" i="44"/>
  <c r="T982" i="44"/>
  <c r="S982" i="44"/>
  <c r="S990" i="44"/>
  <c r="T990" i="44" s="1"/>
  <c r="S1011" i="44"/>
  <c r="T1011" i="44" s="1"/>
  <c r="T1019" i="44"/>
  <c r="S1019" i="44"/>
  <c r="T1027" i="44"/>
  <c r="S1027" i="44"/>
  <c r="O1029" i="44"/>
  <c r="S1035" i="44"/>
  <c r="T1035" i="44" s="1"/>
  <c r="O1037" i="44"/>
  <c r="T1043" i="44"/>
  <c r="S1043" i="44"/>
  <c r="T1051" i="44"/>
  <c r="S1051" i="44"/>
  <c r="S1059" i="44"/>
  <c r="T1059" i="44" s="1"/>
  <c r="S936" i="44"/>
  <c r="T936" i="44" s="1"/>
  <c r="T940" i="44"/>
  <c r="S940" i="44"/>
  <c r="T944" i="44"/>
  <c r="S944" i="44"/>
  <c r="S948" i="44"/>
  <c r="T948" i="44" s="1"/>
  <c r="S952" i="44"/>
  <c r="T952" i="44" s="1"/>
  <c r="T955" i="44"/>
  <c r="S955" i="44"/>
  <c r="T963" i="44"/>
  <c r="S963" i="44"/>
  <c r="S971" i="44"/>
  <c r="T971" i="44" s="1"/>
  <c r="S979" i="44"/>
  <c r="T979" i="44" s="1"/>
  <c r="T987" i="44"/>
  <c r="S987" i="44"/>
  <c r="T992" i="44"/>
  <c r="S992" i="44"/>
  <c r="S994" i="44"/>
  <c r="T994" i="44" s="1"/>
  <c r="S996" i="44"/>
  <c r="T996" i="44" s="1"/>
  <c r="T998" i="44"/>
  <c r="S998" i="44"/>
  <c r="T1000" i="44"/>
  <c r="S1000" i="44"/>
  <c r="S1002" i="44"/>
  <c r="T1002" i="44" s="1"/>
  <c r="S1004" i="44"/>
  <c r="T1004" i="44" s="1"/>
  <c r="T1006" i="44"/>
  <c r="S1006" i="44"/>
  <c r="T1014" i="44"/>
  <c r="S1014" i="44"/>
  <c r="S1022" i="44"/>
  <c r="T1022" i="44" s="1"/>
  <c r="S1030" i="44"/>
  <c r="T1030" i="44" s="1"/>
  <c r="T1038" i="44"/>
  <c r="S1038" i="44"/>
  <c r="T1046" i="44"/>
  <c r="S1046" i="44"/>
  <c r="S1054" i="44"/>
  <c r="T1054" i="44" s="1"/>
  <c r="S1062" i="44"/>
  <c r="T1062" i="44" s="1"/>
  <c r="T960" i="44"/>
  <c r="S960" i="44"/>
  <c r="S968" i="44"/>
  <c r="T968" i="44" s="1"/>
  <c r="S976" i="44"/>
  <c r="T976" i="44" s="1"/>
  <c r="T984" i="44"/>
  <c r="S984" i="44"/>
  <c r="T1009" i="44"/>
  <c r="S1009" i="44"/>
  <c r="S1017" i="44"/>
  <c r="T1017" i="44" s="1"/>
  <c r="S1025" i="44"/>
  <c r="T1025" i="44" s="1"/>
  <c r="O1027" i="44"/>
  <c r="S1033" i="44"/>
  <c r="T1033" i="44" s="1"/>
  <c r="O1035" i="44"/>
  <c r="S1041" i="44"/>
  <c r="T1041" i="44" s="1"/>
  <c r="O1043" i="44"/>
  <c r="T1049" i="44"/>
  <c r="S1049" i="44"/>
  <c r="O1051" i="44"/>
  <c r="T1057" i="44"/>
  <c r="S1057" i="44"/>
  <c r="O1059" i="44"/>
  <c r="S1066" i="44"/>
  <c r="T1066" i="44" s="1"/>
  <c r="T1074" i="44"/>
  <c r="S1074" i="44"/>
  <c r="S1082" i="44"/>
  <c r="T1082" i="44" s="1"/>
  <c r="T919" i="44"/>
  <c r="S919" i="44"/>
  <c r="S923" i="44"/>
  <c r="T923" i="44" s="1"/>
  <c r="T927" i="44"/>
  <c r="S927" i="44"/>
  <c r="S931" i="44"/>
  <c r="T931" i="44" s="1"/>
  <c r="T935" i="44"/>
  <c r="S935" i="44"/>
  <c r="S939" i="44"/>
  <c r="T939" i="44" s="1"/>
  <c r="T943" i="44"/>
  <c r="S943" i="44"/>
  <c r="S947" i="44"/>
  <c r="T947" i="44" s="1"/>
  <c r="T951" i="44"/>
  <c r="S951" i="44"/>
  <c r="S957" i="44"/>
  <c r="T957" i="44" s="1"/>
  <c r="T965" i="44"/>
  <c r="S965" i="44"/>
  <c r="S973" i="44"/>
  <c r="T973" i="44" s="1"/>
  <c r="T981" i="44"/>
  <c r="S981" i="44"/>
  <c r="S989" i="44"/>
  <c r="T989" i="44" s="1"/>
  <c r="T1012" i="44"/>
  <c r="S1012" i="44"/>
  <c r="S1020" i="44"/>
  <c r="T1020" i="44" s="1"/>
  <c r="T1028" i="44"/>
  <c r="S1028" i="44"/>
  <c r="O1030" i="44"/>
  <c r="S1036" i="44"/>
  <c r="T1036" i="44" s="1"/>
  <c r="O1038" i="44"/>
  <c r="S1044" i="44"/>
  <c r="T1044" i="44" s="1"/>
  <c r="O1046" i="44"/>
  <c r="S1052" i="44"/>
  <c r="T1052" i="44" s="1"/>
  <c r="O1054" i="44"/>
  <c r="T1060" i="44"/>
  <c r="S1060" i="44"/>
  <c r="O1062" i="44"/>
  <c r="Y1064" i="44"/>
  <c r="Y1072" i="44"/>
  <c r="Y1080" i="44"/>
  <c r="T1087" i="44"/>
  <c r="T1091" i="44"/>
  <c r="T1095" i="44"/>
  <c r="T1099" i="44"/>
  <c r="T1103" i="44"/>
  <c r="T1107" i="44"/>
  <c r="T1111" i="44"/>
  <c r="T1115" i="44"/>
  <c r="T1119" i="44"/>
  <c r="S1123" i="44"/>
  <c r="T1123" i="44" s="1"/>
  <c r="T1131" i="44"/>
  <c r="S1131" i="44"/>
  <c r="T1139" i="44"/>
  <c r="S1139" i="44"/>
  <c r="S1147" i="44"/>
  <c r="T1147" i="44" s="1"/>
  <c r="S1155" i="44"/>
  <c r="T1155" i="44" s="1"/>
  <c r="T1163" i="44"/>
  <c r="S1163" i="44"/>
  <c r="T1171" i="44"/>
  <c r="S1171" i="44"/>
  <c r="S1179" i="44"/>
  <c r="T1179" i="44" s="1"/>
  <c r="O1218" i="44"/>
  <c r="T1233" i="44"/>
  <c r="S1233" i="44"/>
  <c r="S1128" i="44"/>
  <c r="T1128" i="44" s="1"/>
  <c r="T1136" i="44"/>
  <c r="S1136" i="44"/>
  <c r="S1144" i="44"/>
  <c r="T1144" i="44" s="1"/>
  <c r="T1152" i="44"/>
  <c r="S1152" i="44"/>
  <c r="S1160" i="44"/>
  <c r="T1160" i="44" s="1"/>
  <c r="T1168" i="44"/>
  <c r="S1168" i="44"/>
  <c r="S1176" i="44"/>
  <c r="T1176" i="44" s="1"/>
  <c r="T1184" i="44"/>
  <c r="S1184" i="44"/>
  <c r="S1225" i="44"/>
  <c r="T1225" i="44" s="1"/>
  <c r="T1229" i="44"/>
  <c r="S1229" i="44"/>
  <c r="T1090" i="44"/>
  <c r="T1094" i="44"/>
  <c r="T1098" i="44"/>
  <c r="T1106" i="44"/>
  <c r="T1118" i="44"/>
  <c r="T1122" i="44"/>
  <c r="T1125" i="44"/>
  <c r="S1125" i="44"/>
  <c r="S1133" i="44"/>
  <c r="T1133" i="44" s="1"/>
  <c r="T1141" i="44"/>
  <c r="S1141" i="44"/>
  <c r="S1149" i="44"/>
  <c r="T1149" i="44" s="1"/>
  <c r="T1157" i="44"/>
  <c r="S1157" i="44"/>
  <c r="S1165" i="44"/>
  <c r="T1165" i="44" s="1"/>
  <c r="T1173" i="44"/>
  <c r="S1173" i="44"/>
  <c r="S1181" i="44"/>
  <c r="T1181" i="44" s="1"/>
  <c r="S1063" i="44"/>
  <c r="T1063" i="44" s="1"/>
  <c r="S1071" i="44"/>
  <c r="T1071" i="44" s="1"/>
  <c r="S1079" i="44"/>
  <c r="T1079" i="44" s="1"/>
  <c r="S1086" i="44"/>
  <c r="T1086" i="44" s="1"/>
  <c r="S1090" i="44"/>
  <c r="S1094" i="44"/>
  <c r="S1098" i="44"/>
  <c r="S1102" i="44"/>
  <c r="T1102" i="44" s="1"/>
  <c r="S1106" i="44"/>
  <c r="S1110" i="44"/>
  <c r="T1110" i="44" s="1"/>
  <c r="S1114" i="44"/>
  <c r="T1114" i="44" s="1"/>
  <c r="T1130" i="44"/>
  <c r="S1130" i="44"/>
  <c r="S1138" i="44"/>
  <c r="T1138" i="44" s="1"/>
  <c r="S1146" i="44"/>
  <c r="T1146" i="44" s="1"/>
  <c r="T1154" i="44"/>
  <c r="S1154" i="44"/>
  <c r="T1162" i="44"/>
  <c r="S1162" i="44"/>
  <c r="S1170" i="44"/>
  <c r="T1170" i="44" s="1"/>
  <c r="S1178" i="44"/>
  <c r="T1178" i="44" s="1"/>
  <c r="T1186" i="44"/>
  <c r="S1186" i="44"/>
  <c r="T1188" i="44"/>
  <c r="S1188" i="44"/>
  <c r="S1190" i="44"/>
  <c r="T1190" i="44" s="1"/>
  <c r="S1192" i="44"/>
  <c r="T1192" i="44" s="1"/>
  <c r="T1194" i="44"/>
  <c r="S1194" i="44"/>
  <c r="T1196" i="44"/>
  <c r="S1196" i="44"/>
  <c r="S1198" i="44"/>
  <c r="T1198" i="44" s="1"/>
  <c r="S1200" i="44"/>
  <c r="T1200" i="44" s="1"/>
  <c r="T1202" i="44"/>
  <c r="S1202" i="44"/>
  <c r="T1204" i="44"/>
  <c r="S1204" i="44"/>
  <c r="S1206" i="44"/>
  <c r="T1206" i="44" s="1"/>
  <c r="S1208" i="44"/>
  <c r="T1208" i="44" s="1"/>
  <c r="T1210" i="44"/>
  <c r="S1210" i="44"/>
  <c r="T1212" i="44"/>
  <c r="S1212" i="44"/>
  <c r="S1214" i="44"/>
  <c r="T1214" i="44" s="1"/>
  <c r="S1216" i="44"/>
  <c r="T1216" i="44" s="1"/>
  <c r="T1218" i="44"/>
  <c r="S1218" i="44"/>
  <c r="S1070" i="44"/>
  <c r="T1070" i="44" s="1"/>
  <c r="S1078" i="44"/>
  <c r="T1078" i="44" s="1"/>
  <c r="T1085" i="44"/>
  <c r="T1089" i="44"/>
  <c r="T1093" i="44"/>
  <c r="T1097" i="44"/>
  <c r="T1101" i="44"/>
  <c r="T1105" i="44"/>
  <c r="T1109" i="44"/>
  <c r="T1113" i="44"/>
  <c r="T1117" i="44"/>
  <c r="T1121" i="44"/>
  <c r="S1127" i="44"/>
  <c r="T1127" i="44" s="1"/>
  <c r="T1135" i="44"/>
  <c r="S1135" i="44"/>
  <c r="T1143" i="44"/>
  <c r="S1143" i="44"/>
  <c r="S1151" i="44"/>
  <c r="T1151" i="44" s="1"/>
  <c r="S1159" i="44"/>
  <c r="T1159" i="44" s="1"/>
  <c r="T1167" i="44"/>
  <c r="S1167" i="44"/>
  <c r="T1175" i="44"/>
  <c r="S1175" i="44"/>
  <c r="S1183" i="44"/>
  <c r="T1183" i="44" s="1"/>
  <c r="S1222" i="44"/>
  <c r="T1222" i="44" s="1"/>
  <c r="T1124" i="44"/>
  <c r="S1124" i="44"/>
  <c r="T1132" i="44"/>
  <c r="S1132" i="44"/>
  <c r="S1140" i="44"/>
  <c r="T1140" i="44" s="1"/>
  <c r="S1148" i="44"/>
  <c r="T1148" i="44" s="1"/>
  <c r="T1156" i="44"/>
  <c r="S1156" i="44"/>
  <c r="T1164" i="44"/>
  <c r="S1164" i="44"/>
  <c r="S1172" i="44"/>
  <c r="T1172" i="44" s="1"/>
  <c r="S1180" i="44"/>
  <c r="T1180" i="44" s="1"/>
  <c r="T1088" i="44"/>
  <c r="T1092" i="44"/>
  <c r="T1096" i="44"/>
  <c r="T1100" i="44"/>
  <c r="T1104" i="44"/>
  <c r="T1108" i="44"/>
  <c r="T1112" i="44"/>
  <c r="T1116" i="44"/>
  <c r="T1120" i="44"/>
  <c r="S1129" i="44"/>
  <c r="T1129" i="44" s="1"/>
  <c r="T1137" i="44"/>
  <c r="S1137" i="44"/>
  <c r="S1145" i="44"/>
  <c r="T1145" i="44" s="1"/>
  <c r="T1153" i="44"/>
  <c r="S1153" i="44"/>
  <c r="S1161" i="44"/>
  <c r="T1161" i="44" s="1"/>
  <c r="T1169" i="44"/>
  <c r="S1169" i="44"/>
  <c r="S1177" i="44"/>
  <c r="T1177" i="44" s="1"/>
  <c r="T1185" i="44"/>
  <c r="S1185" i="44"/>
  <c r="O1225" i="44"/>
  <c r="T1126" i="44"/>
  <c r="S1126" i="44"/>
  <c r="S1134" i="44"/>
  <c r="T1134" i="44" s="1"/>
  <c r="S1142" i="44"/>
  <c r="T1142" i="44" s="1"/>
  <c r="T1150" i="44"/>
  <c r="S1150" i="44"/>
  <c r="T1158" i="44"/>
  <c r="S1158" i="44"/>
  <c r="S1166" i="44"/>
  <c r="T1166" i="44" s="1"/>
  <c r="S1174" i="44"/>
  <c r="T1174" i="44" s="1"/>
  <c r="T1182" i="44"/>
  <c r="S1182" i="44"/>
  <c r="T1187" i="44"/>
  <c r="S1187" i="44"/>
  <c r="S1189" i="44"/>
  <c r="T1189" i="44" s="1"/>
  <c r="S1191" i="44"/>
  <c r="T1191" i="44" s="1"/>
  <c r="T1193" i="44"/>
  <c r="S1193" i="44"/>
  <c r="T1195" i="44"/>
  <c r="S1195" i="44"/>
  <c r="S1197" i="44"/>
  <c r="T1197" i="44" s="1"/>
  <c r="S1199" i="44"/>
  <c r="T1199" i="44" s="1"/>
  <c r="T1201" i="44"/>
  <c r="S1201" i="44"/>
  <c r="T1203" i="44"/>
  <c r="S1203" i="44"/>
  <c r="S1205" i="44"/>
  <c r="T1205" i="44" s="1"/>
  <c r="S1207" i="44"/>
  <c r="T1207" i="44" s="1"/>
  <c r="T1209" i="44"/>
  <c r="S1209" i="44"/>
  <c r="T1211" i="44"/>
  <c r="S1211" i="44"/>
  <c r="S1213" i="44"/>
  <c r="T1213" i="44" s="1"/>
  <c r="S1215" i="44"/>
  <c r="T1215" i="44" s="1"/>
  <c r="T1217" i="44"/>
  <c r="S1217" i="44"/>
  <c r="T1219" i="44"/>
  <c r="S1219" i="44"/>
  <c r="S1237" i="44"/>
  <c r="T1237" i="44" s="1"/>
  <c r="T1241" i="44"/>
  <c r="T1249" i="44"/>
  <c r="T1253" i="44"/>
  <c r="Y1254" i="44"/>
  <c r="T1261" i="44"/>
  <c r="S1268" i="44"/>
  <c r="T1268" i="44" s="1"/>
  <c r="S1275" i="44"/>
  <c r="T1275" i="44" s="1"/>
  <c r="T1277" i="44"/>
  <c r="S1241" i="44"/>
  <c r="S1245" i="44"/>
  <c r="T1245" i="44" s="1"/>
  <c r="S1249" i="44"/>
  <c r="S1253" i="44"/>
  <c r="S1263" i="44"/>
  <c r="T1263" i="44" s="1"/>
  <c r="O1268" i="44"/>
  <c r="S1272" i="44"/>
  <c r="T1272" i="44" s="1"/>
  <c r="T1279" i="44"/>
  <c r="S1279" i="44"/>
  <c r="T1228" i="44"/>
  <c r="T1236" i="44"/>
  <c r="T1240" i="44"/>
  <c r="T1244" i="44"/>
  <c r="T1255" i="44"/>
  <c r="Y1256" i="44"/>
  <c r="S1258" i="44"/>
  <c r="T1258" i="44" s="1"/>
  <c r="S1224" i="44"/>
  <c r="T1224" i="44" s="1"/>
  <c r="S1228" i="44"/>
  <c r="S1232" i="44"/>
  <c r="T1232" i="44" s="1"/>
  <c r="S1236" i="44"/>
  <c r="S1240" i="44"/>
  <c r="S1244" i="44"/>
  <c r="S1248" i="44"/>
  <c r="T1248" i="44" s="1"/>
  <c r="S1252" i="44"/>
  <c r="T1252" i="44" s="1"/>
  <c r="Y1253" i="44"/>
  <c r="T1260" i="44"/>
  <c r="Y1261" i="44"/>
  <c r="Y1277" i="44"/>
  <c r="T1223" i="44"/>
  <c r="T1227" i="44"/>
  <c r="T1251" i="44"/>
  <c r="T1257" i="44"/>
  <c r="Y1258" i="44"/>
  <c r="S1267" i="44"/>
  <c r="T1267" i="44" s="1"/>
  <c r="T1269" i="44"/>
  <c r="S1276" i="44"/>
  <c r="T1276" i="44" s="1"/>
  <c r="T1283" i="44"/>
  <c r="S1283" i="44"/>
  <c r="S1231" i="44"/>
  <c r="T1231" i="44" s="1"/>
  <c r="S1235" i="44"/>
  <c r="T1235" i="44" s="1"/>
  <c r="S1239" i="44"/>
  <c r="T1239" i="44" s="1"/>
  <c r="S1243" i="44"/>
  <c r="T1243" i="44" s="1"/>
  <c r="S1247" i="44"/>
  <c r="T1247" i="44" s="1"/>
  <c r="S1264" i="44"/>
  <c r="T1264" i="44" s="1"/>
  <c r="S1271" i="44"/>
  <c r="T1271" i="44" s="1"/>
  <c r="T1280" i="44"/>
  <c r="S1280" i="44"/>
  <c r="Y1281" i="44"/>
  <c r="O1283" i="44"/>
  <c r="T1238" i="44"/>
  <c r="T1250" i="44"/>
  <c r="S1254" i="44"/>
  <c r="T1254" i="44" s="1"/>
  <c r="O1264" i="44"/>
  <c r="S1226" i="44"/>
  <c r="T1226" i="44" s="1"/>
  <c r="S1230" i="44"/>
  <c r="T1230" i="44" s="1"/>
  <c r="S1234" i="44"/>
  <c r="T1234" i="44" s="1"/>
  <c r="S1238" i="44"/>
  <c r="S1242" i="44"/>
  <c r="T1242" i="44" s="1"/>
  <c r="S1246" i="44"/>
  <c r="T1246" i="44" s="1"/>
  <c r="S1250" i="44"/>
  <c r="T1256" i="44"/>
  <c r="Y1257" i="44"/>
  <c r="S1259" i="44"/>
  <c r="T1259" i="44" s="1"/>
  <c r="Y1269" i="44"/>
  <c r="T1266" i="44"/>
  <c r="T1274" i="44"/>
  <c r="T1282" i="44"/>
  <c r="T1286" i="44"/>
  <c r="T1290" i="44"/>
  <c r="T1294" i="44"/>
  <c r="Y1301" i="44"/>
  <c r="T1303" i="44"/>
  <c r="S1303" i="44"/>
  <c r="Y1309" i="44"/>
  <c r="T1311" i="44"/>
  <c r="S1311" i="44"/>
  <c r="Y1317" i="44"/>
  <c r="S1319" i="44"/>
  <c r="T1319" i="44" s="1"/>
  <c r="Y1325" i="44"/>
  <c r="S1327" i="44"/>
  <c r="T1327" i="44" s="1"/>
  <c r="Y1333" i="44"/>
  <c r="S1335" i="44"/>
  <c r="T1335" i="44" s="1"/>
  <c r="Y1341" i="44"/>
  <c r="T1343" i="44"/>
  <c r="S1343" i="44"/>
  <c r="Y1349" i="44"/>
  <c r="T1351" i="44"/>
  <c r="S1351" i="44"/>
  <c r="Y1357" i="44"/>
  <c r="S1359" i="44"/>
  <c r="T1359" i="44" s="1"/>
  <c r="Y1365" i="44"/>
  <c r="T1367" i="44"/>
  <c r="S1367" i="44"/>
  <c r="Y1373" i="44"/>
  <c r="Y1375" i="44"/>
  <c r="Y1377" i="44"/>
  <c r="Y1379" i="44"/>
  <c r="Y1381" i="44"/>
  <c r="Y1383" i="44"/>
  <c r="Y1385" i="44"/>
  <c r="Y1387" i="44"/>
  <c r="Y1389" i="44"/>
  <c r="Y1391" i="44"/>
  <c r="Y1393" i="44"/>
  <c r="Y1395" i="44"/>
  <c r="Y1397" i="44"/>
  <c r="Y1402" i="44"/>
  <c r="O1415" i="44"/>
  <c r="S1421" i="44"/>
  <c r="T1421" i="44" s="1"/>
  <c r="T1432" i="44"/>
  <c r="S1432" i="44"/>
  <c r="T1265" i="44"/>
  <c r="T1273" i="44"/>
  <c r="T1281" i="44"/>
  <c r="Y1283" i="44"/>
  <c r="Y1287" i="44"/>
  <c r="Y1291" i="44"/>
  <c r="Y1295" i="44"/>
  <c r="Y1298" i="44"/>
  <c r="S1300" i="44"/>
  <c r="T1300" i="44" s="1"/>
  <c r="Y1306" i="44"/>
  <c r="T1308" i="44"/>
  <c r="S1308" i="44"/>
  <c r="Y1314" i="44"/>
  <c r="T1316" i="44"/>
  <c r="S1316" i="44"/>
  <c r="Y1322" i="44"/>
  <c r="S1324" i="44"/>
  <c r="T1324" i="44" s="1"/>
  <c r="Y1330" i="44"/>
  <c r="S1332" i="44"/>
  <c r="T1332" i="44" s="1"/>
  <c r="Y1338" i="44"/>
  <c r="S1340" i="44"/>
  <c r="T1340" i="44" s="1"/>
  <c r="Y1346" i="44"/>
  <c r="T1348" i="44"/>
  <c r="S1348" i="44"/>
  <c r="Y1354" i="44"/>
  <c r="T1356" i="44"/>
  <c r="S1356" i="44"/>
  <c r="Y1362" i="44"/>
  <c r="S1364" i="44"/>
  <c r="T1364" i="44" s="1"/>
  <c r="Y1370" i="44"/>
  <c r="T1372" i="44"/>
  <c r="S1372" i="44"/>
  <c r="T1401" i="44"/>
  <c r="T1406" i="44"/>
  <c r="S1406" i="44"/>
  <c r="S1410" i="44"/>
  <c r="T1410" i="44" s="1"/>
  <c r="T1427" i="44"/>
  <c r="S1427" i="44"/>
  <c r="S1442" i="44"/>
  <c r="T1442" i="44" s="1"/>
  <c r="S1297" i="44"/>
  <c r="T1297" i="44" s="1"/>
  <c r="T1305" i="44"/>
  <c r="S1305" i="44"/>
  <c r="S1313" i="44"/>
  <c r="T1313" i="44" s="1"/>
  <c r="T1321" i="44"/>
  <c r="S1321" i="44"/>
  <c r="S1329" i="44"/>
  <c r="T1329" i="44" s="1"/>
  <c r="T1337" i="44"/>
  <c r="S1337" i="44"/>
  <c r="S1345" i="44"/>
  <c r="T1345" i="44" s="1"/>
  <c r="T1353" i="44"/>
  <c r="S1353" i="44"/>
  <c r="S1361" i="44"/>
  <c r="T1361" i="44" s="1"/>
  <c r="T1369" i="44"/>
  <c r="S1369" i="44"/>
  <c r="S1374" i="44"/>
  <c r="T1374" i="44" s="1"/>
  <c r="T1376" i="44"/>
  <c r="S1376" i="44"/>
  <c r="S1378" i="44"/>
  <c r="T1378" i="44" s="1"/>
  <c r="T1380" i="44"/>
  <c r="S1380" i="44"/>
  <c r="S1382" i="44"/>
  <c r="T1382" i="44" s="1"/>
  <c r="T1384" i="44"/>
  <c r="S1384" i="44"/>
  <c r="S1386" i="44"/>
  <c r="T1386" i="44" s="1"/>
  <c r="T1388" i="44"/>
  <c r="S1388" i="44"/>
  <c r="T1392" i="44"/>
  <c r="T1394" i="44"/>
  <c r="S1408" i="44"/>
  <c r="T1408" i="44" s="1"/>
  <c r="T1429" i="44"/>
  <c r="S1429" i="44"/>
  <c r="T1440" i="44"/>
  <c r="S1440" i="44"/>
  <c r="Y1282" i="44"/>
  <c r="S1285" i="44"/>
  <c r="T1285" i="44" s="1"/>
  <c r="Y1286" i="44"/>
  <c r="S1289" i="44"/>
  <c r="T1289" i="44" s="1"/>
  <c r="Y1290" i="44"/>
  <c r="S1293" i="44"/>
  <c r="T1293" i="44" s="1"/>
  <c r="Y1294" i="44"/>
  <c r="T1302" i="44"/>
  <c r="S1302" i="44"/>
  <c r="S1310" i="44"/>
  <c r="T1310" i="44" s="1"/>
  <c r="T1318" i="44"/>
  <c r="S1318" i="44"/>
  <c r="S1326" i="44"/>
  <c r="T1326" i="44" s="1"/>
  <c r="T1334" i="44"/>
  <c r="S1334" i="44"/>
  <c r="S1342" i="44"/>
  <c r="T1342" i="44" s="1"/>
  <c r="T1350" i="44"/>
  <c r="S1350" i="44"/>
  <c r="S1358" i="44"/>
  <c r="T1358" i="44" s="1"/>
  <c r="Y1364" i="44"/>
  <c r="S1366" i="44"/>
  <c r="T1366" i="44" s="1"/>
  <c r="Y1372" i="44"/>
  <c r="Y1401" i="44"/>
  <c r="T1403" i="44"/>
  <c r="S1414" i="44"/>
  <c r="T1414" i="44" s="1"/>
  <c r="T1418" i="44"/>
  <c r="S1418" i="44"/>
  <c r="S1435" i="44"/>
  <c r="T1435" i="44" s="1"/>
  <c r="T1288" i="44"/>
  <c r="Y1297" i="44"/>
  <c r="T1299" i="44"/>
  <c r="S1299" i="44"/>
  <c r="Y1305" i="44"/>
  <c r="T1307" i="44"/>
  <c r="S1307" i="44"/>
  <c r="Y1313" i="44"/>
  <c r="S1315" i="44"/>
  <c r="T1315" i="44" s="1"/>
  <c r="Y1321" i="44"/>
  <c r="T1323" i="44"/>
  <c r="S1323" i="44"/>
  <c r="Y1329" i="44"/>
  <c r="T1331" i="44"/>
  <c r="S1331" i="44"/>
  <c r="Y1337" i="44"/>
  <c r="S1339" i="44"/>
  <c r="T1339" i="44" s="1"/>
  <c r="Y1345" i="44"/>
  <c r="S1347" i="44"/>
  <c r="T1347" i="44" s="1"/>
  <c r="Y1353" i="44"/>
  <c r="S1355" i="44"/>
  <c r="T1355" i="44" s="1"/>
  <c r="Y1361" i="44"/>
  <c r="T1363" i="44"/>
  <c r="S1363" i="44"/>
  <c r="Y1369" i="44"/>
  <c r="T1371" i="44"/>
  <c r="S1371" i="44"/>
  <c r="Y1374" i="44"/>
  <c r="Y1376" i="44"/>
  <c r="Y1378" i="44"/>
  <c r="Y1380" i="44"/>
  <c r="Y1382" i="44"/>
  <c r="Y1384" i="44"/>
  <c r="Y1386" i="44"/>
  <c r="Y1388" i="44"/>
  <c r="Y1390" i="44"/>
  <c r="Y1392" i="44"/>
  <c r="Y1394" i="44"/>
  <c r="Y1396" i="44"/>
  <c r="T1400" i="44"/>
  <c r="S1405" i="44"/>
  <c r="T1405" i="44" s="1"/>
  <c r="T1416" i="44"/>
  <c r="S1416" i="44"/>
  <c r="S1437" i="44"/>
  <c r="T1437" i="44" s="1"/>
  <c r="S1262" i="44"/>
  <c r="T1262" i="44" s="1"/>
  <c r="S1270" i="44"/>
  <c r="T1270" i="44" s="1"/>
  <c r="S1278" i="44"/>
  <c r="T1278" i="44" s="1"/>
  <c r="S1284" i="44"/>
  <c r="T1284" i="44" s="1"/>
  <c r="Y1285" i="44"/>
  <c r="S1288" i="44"/>
  <c r="Y1289" i="44"/>
  <c r="S1292" i="44"/>
  <c r="T1292" i="44" s="1"/>
  <c r="Y1293" i="44"/>
  <c r="S1296" i="44"/>
  <c r="T1296" i="44" s="1"/>
  <c r="Y1302" i="44"/>
  <c r="T1304" i="44"/>
  <c r="S1304" i="44"/>
  <c r="Y1310" i="44"/>
  <c r="S1312" i="44"/>
  <c r="T1312" i="44" s="1"/>
  <c r="Y1318" i="44"/>
  <c r="T1320" i="44"/>
  <c r="S1320" i="44"/>
  <c r="Y1326" i="44"/>
  <c r="T1328" i="44"/>
  <c r="S1328" i="44"/>
  <c r="Y1334" i="44"/>
  <c r="S1336" i="44"/>
  <c r="T1336" i="44" s="1"/>
  <c r="Y1342" i="44"/>
  <c r="S1344" i="44"/>
  <c r="T1344" i="44" s="1"/>
  <c r="Y1350" i="44"/>
  <c r="S1352" i="44"/>
  <c r="T1352" i="44" s="1"/>
  <c r="Y1358" i="44"/>
  <c r="T1360" i="44"/>
  <c r="S1360" i="44"/>
  <c r="Y1366" i="44"/>
  <c r="T1368" i="44"/>
  <c r="S1368" i="44"/>
  <c r="S1411" i="44"/>
  <c r="T1411" i="44" s="1"/>
  <c r="Y1418" i="44"/>
  <c r="T1422" i="44"/>
  <c r="T1426" i="44"/>
  <c r="S1426" i="44"/>
  <c r="T1443" i="44"/>
  <c r="S1443" i="44"/>
  <c r="T1301" i="44"/>
  <c r="S1301" i="44"/>
  <c r="S1309" i="44"/>
  <c r="T1309" i="44" s="1"/>
  <c r="T1317" i="44"/>
  <c r="S1317" i="44"/>
  <c r="S1325" i="44"/>
  <c r="T1325" i="44" s="1"/>
  <c r="T1333" i="44"/>
  <c r="S1333" i="44"/>
  <c r="S1341" i="44"/>
  <c r="T1341" i="44" s="1"/>
  <c r="T1349" i="44"/>
  <c r="S1349" i="44"/>
  <c r="S1357" i="44"/>
  <c r="T1357" i="44" s="1"/>
  <c r="T1365" i="44"/>
  <c r="S1365" i="44"/>
  <c r="S1373" i="44"/>
  <c r="T1373" i="44" s="1"/>
  <c r="T1375" i="44"/>
  <c r="S1375" i="44"/>
  <c r="S1377" i="44"/>
  <c r="T1377" i="44" s="1"/>
  <c r="T1379" i="44"/>
  <c r="S1379" i="44"/>
  <c r="S1381" i="44"/>
  <c r="T1381" i="44" s="1"/>
  <c r="T1383" i="44"/>
  <c r="S1383" i="44"/>
  <c r="S1385" i="44"/>
  <c r="T1385" i="44" s="1"/>
  <c r="T1387" i="44"/>
  <c r="S1387" i="44"/>
  <c r="T1393" i="44"/>
  <c r="T1402" i="44"/>
  <c r="T1413" i="44"/>
  <c r="S1413" i="44"/>
  <c r="O1418" i="44"/>
  <c r="T1424" i="44"/>
  <c r="S1424" i="44"/>
  <c r="S1445" i="44"/>
  <c r="T1445" i="44" s="1"/>
  <c r="Y1284" i="44"/>
  <c r="S1287" i="44"/>
  <c r="T1287" i="44" s="1"/>
  <c r="Y1288" i="44"/>
  <c r="S1291" i="44"/>
  <c r="T1291" i="44" s="1"/>
  <c r="Y1292" i="44"/>
  <c r="S1295" i="44"/>
  <c r="T1295" i="44" s="1"/>
  <c r="Y1296" i="44"/>
  <c r="S1298" i="44"/>
  <c r="T1298" i="44" s="1"/>
  <c r="Y1304" i="44"/>
  <c r="T1306" i="44"/>
  <c r="S1306" i="44"/>
  <c r="Y1312" i="44"/>
  <c r="T1314" i="44"/>
  <c r="S1314" i="44"/>
  <c r="Y1320" i="44"/>
  <c r="S1322" i="44"/>
  <c r="T1322" i="44" s="1"/>
  <c r="Y1328" i="44"/>
  <c r="S1330" i="44"/>
  <c r="T1330" i="44" s="1"/>
  <c r="Y1336" i="44"/>
  <c r="S1338" i="44"/>
  <c r="T1338" i="44" s="1"/>
  <c r="Y1344" i="44"/>
  <c r="T1346" i="44"/>
  <c r="S1346" i="44"/>
  <c r="Y1352" i="44"/>
  <c r="T1354" i="44"/>
  <c r="S1354" i="44"/>
  <c r="Y1360" i="44"/>
  <c r="S1362" i="44"/>
  <c r="T1362" i="44" s="1"/>
  <c r="Y1368" i="44"/>
  <c r="T1370" i="44"/>
  <c r="S1370" i="44"/>
  <c r="O1409" i="44"/>
  <c r="Y1411" i="44"/>
  <c r="S1419" i="44"/>
  <c r="T1419" i="44" s="1"/>
  <c r="T1434" i="44"/>
  <c r="S1434" i="44"/>
  <c r="T1430" i="44"/>
  <c r="T1438" i="44"/>
  <c r="S1457" i="44"/>
  <c r="T1457" i="44" s="1"/>
  <c r="S1460" i="44"/>
  <c r="T1460" i="44" s="1"/>
  <c r="T1486" i="44"/>
  <c r="S1486" i="44"/>
  <c r="S1494" i="44"/>
  <c r="T1494" i="44" s="1"/>
  <c r="S1422" i="44"/>
  <c r="S1430" i="44"/>
  <c r="S1438" i="44"/>
  <c r="T1454" i="44"/>
  <c r="Y1466" i="44"/>
  <c r="T1471" i="44"/>
  <c r="O1474" i="44"/>
  <c r="O1480" i="44"/>
  <c r="T1420" i="44"/>
  <c r="T1436" i="44"/>
  <c r="T1444" i="44"/>
  <c r="Y1451" i="44"/>
  <c r="S1465" i="44"/>
  <c r="T1465" i="44" s="1"/>
  <c r="S1468" i="44"/>
  <c r="T1468" i="44" s="1"/>
  <c r="O1471" i="44"/>
  <c r="S1389" i="44"/>
  <c r="T1389" i="44" s="1"/>
  <c r="S1390" i="44"/>
  <c r="T1390" i="44" s="1"/>
  <c r="S1391" i="44"/>
  <c r="T1391" i="44" s="1"/>
  <c r="S1392" i="44"/>
  <c r="S1393" i="44"/>
  <c r="S1394" i="44"/>
  <c r="S1395" i="44"/>
  <c r="T1395" i="44" s="1"/>
  <c r="S1396" i="44"/>
  <c r="T1396" i="44" s="1"/>
  <c r="S1397" i="44"/>
  <c r="T1397" i="44" s="1"/>
  <c r="S1398" i="44"/>
  <c r="T1398" i="44" s="1"/>
  <c r="S1399" i="44"/>
  <c r="T1399" i="44" s="1"/>
  <c r="S1400" i="44"/>
  <c r="S1401" i="44"/>
  <c r="S1402" i="44"/>
  <c r="S1403" i="44"/>
  <c r="S1404" i="44"/>
  <c r="T1404" i="44" s="1"/>
  <c r="S1412" i="44"/>
  <c r="T1412" i="44" s="1"/>
  <c r="S1420" i="44"/>
  <c r="S1428" i="44"/>
  <c r="T1428" i="44" s="1"/>
  <c r="S1436" i="44"/>
  <c r="S1444" i="44"/>
  <c r="O1448" i="44"/>
  <c r="Y1450" i="44"/>
  <c r="O1456" i="44"/>
  <c r="O1482" i="44"/>
  <c r="O1490" i="44"/>
  <c r="O1498" i="44"/>
  <c r="S1473" i="44"/>
  <c r="T1473" i="44" s="1"/>
  <c r="S1476" i="44"/>
  <c r="T1476" i="44" s="1"/>
  <c r="O1479" i="44"/>
  <c r="O1485" i="44"/>
  <c r="T1487" i="44"/>
  <c r="O1493" i="44"/>
  <c r="T1495" i="44"/>
  <c r="O1501" i="44"/>
  <c r="T1417" i="44"/>
  <c r="T1433" i="44"/>
  <c r="T1441" i="44"/>
  <c r="T1447" i="44"/>
  <c r="T1452" i="44"/>
  <c r="S1452" i="44"/>
  <c r="O1464" i="44"/>
  <c r="Y1482" i="44"/>
  <c r="O1487" i="44"/>
  <c r="S1409" i="44"/>
  <c r="T1409" i="44" s="1"/>
  <c r="S1417" i="44"/>
  <c r="S1425" i="44"/>
  <c r="T1425" i="44" s="1"/>
  <c r="S1433" i="44"/>
  <c r="S1441" i="44"/>
  <c r="O1447" i="44"/>
  <c r="S1447" i="44"/>
  <c r="O1455" i="44"/>
  <c r="S1481" i="44"/>
  <c r="T1481" i="44" s="1"/>
  <c r="T1484" i="44"/>
  <c r="S1489" i="44"/>
  <c r="T1489" i="44" s="1"/>
  <c r="S1497" i="44"/>
  <c r="T1497" i="44"/>
  <c r="T1500" i="44"/>
  <c r="T1407" i="44"/>
  <c r="T1415" i="44"/>
  <c r="T1423" i="44"/>
  <c r="T1431" i="44"/>
  <c r="T1439" i="44"/>
  <c r="T1446" i="44"/>
  <c r="T1463" i="44"/>
  <c r="O1466" i="44"/>
  <c r="Y1459" i="44"/>
  <c r="Y1467" i="44"/>
  <c r="Y1475" i="44"/>
  <c r="Y1483" i="44"/>
  <c r="Y1491" i="44"/>
  <c r="Y1499" i="44"/>
  <c r="T1504" i="44"/>
  <c r="Y1505" i="44"/>
  <c r="T1508" i="44"/>
  <c r="Y1509" i="44"/>
  <c r="T1512" i="44"/>
  <c r="Y1513" i="44"/>
  <c r="Y1516" i="44"/>
  <c r="S1518" i="44"/>
  <c r="T1518" i="44" s="1"/>
  <c r="Y1524" i="44"/>
  <c r="S1526" i="44"/>
  <c r="T1526" i="44" s="1"/>
  <c r="Y1532" i="44"/>
  <c r="S1515" i="44"/>
  <c r="T1515" i="44" s="1"/>
  <c r="S1523" i="44"/>
  <c r="T1523" i="44" s="1"/>
  <c r="T1531" i="44"/>
  <c r="S1531" i="44"/>
  <c r="Y1542" i="44"/>
  <c r="Y1449" i="44"/>
  <c r="Y1457" i="44"/>
  <c r="Y1465" i="44"/>
  <c r="Y1473" i="44"/>
  <c r="Y1481" i="44"/>
  <c r="Y1489" i="44"/>
  <c r="Y1497" i="44"/>
  <c r="S1502" i="44"/>
  <c r="T1502" i="44" s="1"/>
  <c r="Y1504" i="44"/>
  <c r="T1507" i="44"/>
  <c r="Y1508" i="44"/>
  <c r="T1511" i="44"/>
  <c r="Y1512" i="44"/>
  <c r="Y1518" i="44"/>
  <c r="S1520" i="44"/>
  <c r="T1520" i="44" s="1"/>
  <c r="Y1526" i="44"/>
  <c r="S1528" i="44"/>
  <c r="T1528" i="44" s="1"/>
  <c r="S1517" i="44"/>
  <c r="T1517" i="44" s="1"/>
  <c r="T1525" i="44"/>
  <c r="S1525" i="44"/>
  <c r="T1533" i="44"/>
  <c r="S1533" i="44"/>
  <c r="S1535" i="44"/>
  <c r="T1535" i="44" s="1"/>
  <c r="S1537" i="44"/>
  <c r="T1537" i="44" s="1"/>
  <c r="T1539" i="44"/>
  <c r="S1539" i="44"/>
  <c r="T1541" i="44"/>
  <c r="S1541" i="44"/>
  <c r="S1543" i="44"/>
  <c r="T1543" i="44" s="1"/>
  <c r="S1545" i="44"/>
  <c r="T1545" i="44" s="1"/>
  <c r="T1547" i="44"/>
  <c r="S1547" i="44"/>
  <c r="T1549" i="44"/>
  <c r="S1549" i="44"/>
  <c r="S1551" i="44"/>
  <c r="T1551" i="44" s="1"/>
  <c r="S1553" i="44"/>
  <c r="T1553" i="44" s="1"/>
  <c r="T1555" i="44"/>
  <c r="S1555" i="44"/>
  <c r="T1557" i="44"/>
  <c r="S1557" i="44"/>
  <c r="T1561" i="44"/>
  <c r="Y1447" i="44"/>
  <c r="Y1455" i="44"/>
  <c r="Y1463" i="44"/>
  <c r="Y1471" i="44"/>
  <c r="Y1479" i="44"/>
  <c r="S1484" i="44"/>
  <c r="Y1487" i="44"/>
  <c r="S1492" i="44"/>
  <c r="T1492" i="44" s="1"/>
  <c r="Y1495" i="44"/>
  <c r="S1500" i="44"/>
  <c r="Y1503" i="44"/>
  <c r="T1506" i="44"/>
  <c r="Y1507" i="44"/>
  <c r="T1510" i="44"/>
  <c r="Y1511" i="44"/>
  <c r="T1514" i="44"/>
  <c r="Y1520" i="44"/>
  <c r="S1522" i="44"/>
  <c r="T1522" i="44" s="1"/>
  <c r="Y1528" i="44"/>
  <c r="S1530" i="44"/>
  <c r="T1530" i="44" s="1"/>
  <c r="O1535" i="44"/>
  <c r="O1537" i="44"/>
  <c r="O1539" i="44"/>
  <c r="O1541" i="44"/>
  <c r="O1543" i="44"/>
  <c r="O1545" i="44"/>
  <c r="O1547" i="44"/>
  <c r="O1549" i="44"/>
  <c r="O1551" i="44"/>
  <c r="Y1454" i="44"/>
  <c r="Y1462" i="44"/>
  <c r="Y1470" i="44"/>
  <c r="Y1478" i="44"/>
  <c r="Y1486" i="44"/>
  <c r="Y1494" i="44"/>
  <c r="Y1502" i="44"/>
  <c r="Y1517" i="44"/>
  <c r="T1519" i="44"/>
  <c r="S1519" i="44"/>
  <c r="Y1525" i="44"/>
  <c r="T1527" i="44"/>
  <c r="S1527" i="44"/>
  <c r="Y1533" i="44"/>
  <c r="Y1535" i="44"/>
  <c r="Y1537" i="44"/>
  <c r="Y1539" i="44"/>
  <c r="Y1541" i="44"/>
  <c r="Y1543" i="44"/>
  <c r="T1582" i="44"/>
  <c r="T1516" i="44"/>
  <c r="S1516" i="44"/>
  <c r="Y1522" i="44"/>
  <c r="S1524" i="44"/>
  <c r="T1524" i="44" s="1"/>
  <c r="Y1530" i="44"/>
  <c r="S1532" i="44"/>
  <c r="T1532" i="44" s="1"/>
  <c r="Y1460" i="44"/>
  <c r="Y1468" i="44"/>
  <c r="Y1476" i="44"/>
  <c r="Y1484" i="44"/>
  <c r="Y1492" i="44"/>
  <c r="Y1500" i="44"/>
  <c r="Y1519" i="44"/>
  <c r="T1521" i="44"/>
  <c r="S1521" i="44"/>
  <c r="Y1527" i="44"/>
  <c r="S1529" i="44"/>
  <c r="T1529" i="44" s="1"/>
  <c r="T1534" i="44"/>
  <c r="S1534" i="44"/>
  <c r="T1536" i="44"/>
  <c r="S1536" i="44"/>
  <c r="S1538" i="44"/>
  <c r="T1538" i="44" s="1"/>
  <c r="S1540" i="44"/>
  <c r="T1540" i="44" s="1"/>
  <c r="T1542" i="44"/>
  <c r="S1542" i="44"/>
  <c r="T1544" i="44"/>
  <c r="S1544" i="44"/>
  <c r="S1546" i="44"/>
  <c r="T1546" i="44" s="1"/>
  <c r="S1548" i="44"/>
  <c r="T1548" i="44" s="1"/>
  <c r="T1550" i="44"/>
  <c r="S1550" i="44"/>
  <c r="T1552" i="44"/>
  <c r="S1552" i="44"/>
  <c r="S1554" i="44"/>
  <c r="T1554" i="44" s="1"/>
  <c r="S1556" i="44"/>
  <c r="T1556" i="44" s="1"/>
  <c r="T1558" i="44"/>
  <c r="S1558" i="44"/>
  <c r="T1560" i="44"/>
  <c r="T1562" i="44"/>
  <c r="T1570" i="44"/>
  <c r="T1578" i="44"/>
  <c r="T1584" i="44"/>
  <c r="T1592" i="44"/>
  <c r="T1596" i="44"/>
  <c r="T1608" i="44"/>
  <c r="T1612" i="44"/>
  <c r="T1616" i="44"/>
  <c r="T1624" i="44"/>
  <c r="T1628" i="44"/>
  <c r="T1631" i="44"/>
  <c r="O1632" i="44"/>
  <c r="S1584" i="44"/>
  <c r="S1588" i="44"/>
  <c r="T1588" i="44" s="1"/>
  <c r="S1592" i="44"/>
  <c r="S1596" i="44"/>
  <c r="S1600" i="44"/>
  <c r="T1600" i="44" s="1"/>
  <c r="S1604" i="44"/>
  <c r="T1604" i="44" s="1"/>
  <c r="S1608" i="44"/>
  <c r="S1612" i="44"/>
  <c r="S1616" i="44"/>
  <c r="S1620" i="44"/>
  <c r="T1620" i="44" s="1"/>
  <c r="S1624" i="44"/>
  <c r="S1628" i="44"/>
  <c r="T1636" i="44"/>
  <c r="O1637" i="44"/>
  <c r="S1648" i="44"/>
  <c r="T1648" i="44" s="1"/>
  <c r="T1587" i="44"/>
  <c r="T1591" i="44"/>
  <c r="T1595" i="44"/>
  <c r="T1603" i="44"/>
  <c r="T1607" i="44"/>
  <c r="T1619" i="44"/>
  <c r="T1623" i="44"/>
  <c r="T1627" i="44"/>
  <c r="S1559" i="44"/>
  <c r="T1559" i="44" s="1"/>
  <c r="S1560" i="44"/>
  <c r="S1561" i="44"/>
  <c r="S1562" i="44"/>
  <c r="S1563" i="44"/>
  <c r="T1563" i="44" s="1"/>
  <c r="S1564" i="44"/>
  <c r="T1564" i="44" s="1"/>
  <c r="S1565" i="44"/>
  <c r="T1565" i="44" s="1"/>
  <c r="S1566" i="44"/>
  <c r="T1566" i="44" s="1"/>
  <c r="S1574" i="44"/>
  <c r="T1574" i="44" s="1"/>
  <c r="S1582" i="44"/>
  <c r="S1587" i="44"/>
  <c r="S1591" i="44"/>
  <c r="S1595" i="44"/>
  <c r="S1599" i="44"/>
  <c r="T1599" i="44" s="1"/>
  <c r="S1603" i="44"/>
  <c r="S1607" i="44"/>
  <c r="S1611" i="44"/>
  <c r="T1611" i="44" s="1"/>
  <c r="S1615" i="44"/>
  <c r="T1615" i="44" s="1"/>
  <c r="S1619" i="44"/>
  <c r="S1623" i="44"/>
  <c r="S1627" i="44"/>
  <c r="T1630" i="44"/>
  <c r="S1633" i="44"/>
  <c r="T1633" i="44" s="1"/>
  <c r="S1644" i="44"/>
  <c r="T1644" i="44" s="1"/>
  <c r="T1594" i="44"/>
  <c r="T1598" i="44"/>
  <c r="T1602" i="44"/>
  <c r="T1606" i="44"/>
  <c r="T1614" i="44"/>
  <c r="T1626" i="44"/>
  <c r="S1630" i="44"/>
  <c r="O1636" i="44"/>
  <c r="T1638" i="44"/>
  <c r="S1586" i="44"/>
  <c r="T1586" i="44" s="1"/>
  <c r="S1590" i="44"/>
  <c r="T1590" i="44" s="1"/>
  <c r="S1594" i="44"/>
  <c r="S1598" i="44"/>
  <c r="S1602" i="44"/>
  <c r="S1606" i="44"/>
  <c r="S1610" i="44"/>
  <c r="T1610" i="44" s="1"/>
  <c r="S1614" i="44"/>
  <c r="S1618" i="44"/>
  <c r="T1618" i="44" s="1"/>
  <c r="S1622" i="44"/>
  <c r="T1622" i="44" s="1"/>
  <c r="S1626" i="44"/>
  <c r="T1632" i="44"/>
  <c r="O1633" i="44"/>
  <c r="S1635" i="44"/>
  <c r="T1635" i="44" s="1"/>
  <c r="T1585" i="44"/>
  <c r="T1593" i="44"/>
  <c r="T1613" i="44"/>
  <c r="T1617" i="44"/>
  <c r="T1625" i="44"/>
  <c r="T1629" i="44"/>
  <c r="S1585" i="44"/>
  <c r="S1589" i="44"/>
  <c r="T1589" i="44" s="1"/>
  <c r="S1593" i="44"/>
  <c r="S1597" i="44"/>
  <c r="T1597" i="44" s="1"/>
  <c r="S1601" i="44"/>
  <c r="T1601" i="44" s="1"/>
  <c r="S1605" i="44"/>
  <c r="T1605" i="44" s="1"/>
  <c r="S1609" i="44"/>
  <c r="T1609" i="44" s="1"/>
  <c r="S1613" i="44"/>
  <c r="S1617" i="44"/>
  <c r="S1621" i="44"/>
  <c r="T1621" i="44" s="1"/>
  <c r="S1625" i="44"/>
  <c r="T1634" i="44"/>
  <c r="O1635" i="44"/>
  <c r="S1637" i="44"/>
  <c r="T1637" i="44" s="1"/>
  <c r="T1652" i="44"/>
  <c r="S1652" i="44"/>
  <c r="T1660" i="44"/>
  <c r="T1668" i="44"/>
  <c r="T1672" i="44"/>
  <c r="T1676" i="44"/>
  <c r="T1680" i="44"/>
  <c r="S1693" i="44"/>
  <c r="T1693" i="44" s="1"/>
  <c r="S1701" i="44"/>
  <c r="T1701" i="44" s="1"/>
  <c r="S1709" i="44"/>
  <c r="T1709" i="44" s="1"/>
  <c r="T1711" i="44"/>
  <c r="S1711" i="44"/>
  <c r="S1713" i="44"/>
  <c r="T1713" i="44" s="1"/>
  <c r="T1816" i="44"/>
  <c r="S1656" i="44"/>
  <c r="T1656" i="44" s="1"/>
  <c r="S1660" i="44"/>
  <c r="S1664" i="44"/>
  <c r="T1664" i="44" s="1"/>
  <c r="S1668" i="44"/>
  <c r="S1672" i="44"/>
  <c r="S1676" i="44"/>
  <c r="S1680" i="44"/>
  <c r="S1684" i="44"/>
  <c r="T1684" i="44" s="1"/>
  <c r="T1696" i="44"/>
  <c r="S1696" i="44"/>
  <c r="T1704" i="44"/>
  <c r="S1704" i="44"/>
  <c r="S1687" i="44"/>
  <c r="T1687" i="44" s="1"/>
  <c r="S1691" i="44"/>
  <c r="T1691" i="44" s="1"/>
  <c r="O1698" i="44"/>
  <c r="S1699" i="44"/>
  <c r="T1699" i="44" s="1"/>
  <c r="O1706" i="44"/>
  <c r="S1707" i="44"/>
  <c r="T1707" i="44" s="1"/>
  <c r="Y1709" i="44"/>
  <c r="T1715" i="44"/>
  <c r="S1715" i="44"/>
  <c r="S1643" i="44"/>
  <c r="T1643" i="44" s="1"/>
  <c r="S1647" i="44"/>
  <c r="T1647" i="44" s="1"/>
  <c r="S1651" i="44"/>
  <c r="T1651" i="44" s="1"/>
  <c r="S1655" i="44"/>
  <c r="T1655" i="44" s="1"/>
  <c r="S1659" i="44"/>
  <c r="T1659" i="44" s="1"/>
  <c r="S1663" i="44"/>
  <c r="T1663" i="44" s="1"/>
  <c r="S1667" i="44"/>
  <c r="T1667" i="44" s="1"/>
  <c r="S1671" i="44"/>
  <c r="T1671" i="44" s="1"/>
  <c r="S1675" i="44"/>
  <c r="T1675" i="44" s="1"/>
  <c r="S1679" i="44"/>
  <c r="T1679" i="44" s="1"/>
  <c r="S1683" i="44"/>
  <c r="T1683" i="44" s="1"/>
  <c r="S1694" i="44"/>
  <c r="T1694" i="44" s="1"/>
  <c r="S1702" i="44"/>
  <c r="T1702" i="44" s="1"/>
  <c r="T1742" i="44"/>
  <c r="S1742" i="44"/>
  <c r="S1750" i="44"/>
  <c r="T1750" i="44" s="1"/>
  <c r="T1646" i="44"/>
  <c r="T1654" i="44"/>
  <c r="T1658" i="44"/>
  <c r="T1678" i="44"/>
  <c r="T1686" i="44"/>
  <c r="T1689" i="44"/>
  <c r="S1689" i="44"/>
  <c r="S1697" i="44"/>
  <c r="T1697" i="44" s="1"/>
  <c r="S1705" i="44"/>
  <c r="T1705" i="44" s="1"/>
  <c r="S1712" i="44"/>
  <c r="T1712" i="44" s="1"/>
  <c r="O1717" i="44"/>
  <c r="O1721" i="44"/>
  <c r="O1725" i="44"/>
  <c r="O1729" i="44"/>
  <c r="Y1735" i="44"/>
  <c r="S1642" i="44"/>
  <c r="T1642" i="44" s="1"/>
  <c r="S1646" i="44"/>
  <c r="S1650" i="44"/>
  <c r="T1650" i="44" s="1"/>
  <c r="S1654" i="44"/>
  <c r="S1658" i="44"/>
  <c r="S1662" i="44"/>
  <c r="T1662" i="44" s="1"/>
  <c r="S1666" i="44"/>
  <c r="T1666" i="44" s="1"/>
  <c r="S1670" i="44"/>
  <c r="T1670" i="44" s="1"/>
  <c r="S1674" i="44"/>
  <c r="T1674" i="44" s="1"/>
  <c r="S1678" i="44"/>
  <c r="S1682" i="44"/>
  <c r="T1682" i="44" s="1"/>
  <c r="T1692" i="44"/>
  <c r="S1692" i="44"/>
  <c r="O1699" i="44"/>
  <c r="S1700" i="44"/>
  <c r="T1700" i="44" s="1"/>
  <c r="O1707" i="44"/>
  <c r="S1708" i="44"/>
  <c r="T1708" i="44" s="1"/>
  <c r="T1734" i="44"/>
  <c r="S1734" i="44"/>
  <c r="T1653" i="44"/>
  <c r="T1665" i="44"/>
  <c r="T1669" i="44"/>
  <c r="T1681" i="44"/>
  <c r="T1685" i="44"/>
  <c r="O1694" i="44"/>
  <c r="S1695" i="44"/>
  <c r="T1695" i="44" s="1"/>
  <c r="O1702" i="44"/>
  <c r="S1703" i="44"/>
  <c r="T1703" i="44" s="1"/>
  <c r="O1733" i="44"/>
  <c r="S1645" i="44"/>
  <c r="T1645" i="44" s="1"/>
  <c r="S1649" i="44"/>
  <c r="T1649" i="44" s="1"/>
  <c r="S1653" i="44"/>
  <c r="S1657" i="44"/>
  <c r="T1657" i="44" s="1"/>
  <c r="S1661" i="44"/>
  <c r="T1661" i="44" s="1"/>
  <c r="S1665" i="44"/>
  <c r="S1669" i="44"/>
  <c r="S1673" i="44"/>
  <c r="T1673" i="44" s="1"/>
  <c r="S1677" i="44"/>
  <c r="T1677" i="44" s="1"/>
  <c r="T1688" i="44"/>
  <c r="S1688" i="44"/>
  <c r="T1690" i="44"/>
  <c r="S1690" i="44"/>
  <c r="O1697" i="44"/>
  <c r="S1698" i="44"/>
  <c r="T1698" i="44" s="1"/>
  <c r="O1705" i="44"/>
  <c r="T1706" i="44"/>
  <c r="S1706" i="44"/>
  <c r="T1718" i="44"/>
  <c r="T1722" i="44"/>
  <c r="S1739" i="44"/>
  <c r="T1739" i="44" s="1"/>
  <c r="T1747" i="44"/>
  <c r="S1747" i="44"/>
  <c r="T1776" i="44"/>
  <c r="S1776" i="44"/>
  <c r="O1790" i="44"/>
  <c r="S1792" i="44"/>
  <c r="T1792" i="44" s="1"/>
  <c r="T1812" i="44"/>
  <c r="S1718" i="44"/>
  <c r="S1722" i="44"/>
  <c r="S1726" i="44"/>
  <c r="T1726" i="44" s="1"/>
  <c r="S1730" i="44"/>
  <c r="T1730" i="44" s="1"/>
  <c r="S1736" i="44"/>
  <c r="T1736" i="44" s="1"/>
  <c r="S1744" i="44"/>
  <c r="T1744" i="44" s="1"/>
  <c r="T1752" i="44"/>
  <c r="S1752" i="44"/>
  <c r="O1759" i="44"/>
  <c r="T1710" i="44"/>
  <c r="T1733" i="44"/>
  <c r="S1733" i="44"/>
  <c r="T1741" i="44"/>
  <c r="S1741" i="44"/>
  <c r="S1749" i="44"/>
  <c r="T1749" i="44" s="1"/>
  <c r="S1754" i="44"/>
  <c r="T1754" i="44" s="1"/>
  <c r="T1780" i="44"/>
  <c r="S1780" i="44"/>
  <c r="T1796" i="44"/>
  <c r="S1796" i="44"/>
  <c r="S1710" i="44"/>
  <c r="S1717" i="44"/>
  <c r="T1717" i="44" s="1"/>
  <c r="S1721" i="44"/>
  <c r="T1721" i="44" s="1"/>
  <c r="S1725" i="44"/>
  <c r="T1725" i="44" s="1"/>
  <c r="S1729" i="44"/>
  <c r="T1729" i="44" s="1"/>
  <c r="S1738" i="44"/>
  <c r="T1738" i="44" s="1"/>
  <c r="T1746" i="44"/>
  <c r="S1746" i="44"/>
  <c r="O1754" i="44"/>
  <c r="S1756" i="44"/>
  <c r="T1756" i="44" s="1"/>
  <c r="T1807" i="44"/>
  <c r="S1807" i="44"/>
  <c r="T1716" i="44"/>
  <c r="S1735" i="44"/>
  <c r="T1735" i="44" s="1"/>
  <c r="S1743" i="44"/>
  <c r="T1743" i="44" s="1"/>
  <c r="T1751" i="44"/>
  <c r="S1751" i="44"/>
  <c r="S1760" i="44"/>
  <c r="T1760" i="44" s="1"/>
  <c r="S1764" i="44"/>
  <c r="T1764" i="44" s="1"/>
  <c r="S1768" i="44"/>
  <c r="T1768" i="44" s="1"/>
  <c r="T1784" i="44"/>
  <c r="S1784" i="44"/>
  <c r="S1800" i="44"/>
  <c r="T1800" i="44" s="1"/>
  <c r="S1716" i="44"/>
  <c r="S1720" i="44"/>
  <c r="T1720" i="44" s="1"/>
  <c r="S1724" i="44"/>
  <c r="T1724" i="44" s="1"/>
  <c r="S1728" i="44"/>
  <c r="T1728" i="44" s="1"/>
  <c r="S1732" i="44"/>
  <c r="T1732" i="44" s="1"/>
  <c r="S1740" i="44"/>
  <c r="T1740" i="44" s="1"/>
  <c r="S1748" i="44"/>
  <c r="T1748" i="44" s="1"/>
  <c r="Y1756" i="44"/>
  <c r="O1758" i="44"/>
  <c r="O1762" i="44"/>
  <c r="O1766" i="44"/>
  <c r="T1714" i="44"/>
  <c r="T1719" i="44"/>
  <c r="T1723" i="44"/>
  <c r="T1727" i="44"/>
  <c r="T1731" i="44"/>
  <c r="S1737" i="44"/>
  <c r="T1737" i="44" s="1"/>
  <c r="T1745" i="44"/>
  <c r="S1745" i="44"/>
  <c r="S1753" i="44"/>
  <c r="T1753" i="44" s="1"/>
  <c r="T1755" i="44"/>
  <c r="O1770" i="44"/>
  <c r="S1772" i="44"/>
  <c r="T1772" i="44" s="1"/>
  <c r="O1786" i="44"/>
  <c r="S1788" i="44"/>
  <c r="T1788" i="44" s="1"/>
  <c r="S1804" i="44"/>
  <c r="T1804" i="44" s="1"/>
  <c r="Y1753" i="44"/>
  <c r="Y1757" i="44"/>
  <c r="Y1761" i="44"/>
  <c r="Y1765" i="44"/>
  <c r="Y1769" i="44"/>
  <c r="Y1773" i="44"/>
  <c r="Y1777" i="44"/>
  <c r="Y1781" i="44"/>
  <c r="Y1785" i="44"/>
  <c r="Y1789" i="44"/>
  <c r="Y1793" i="44"/>
  <c r="Y1797" i="44"/>
  <c r="Y1801" i="44"/>
  <c r="Y1805" i="44"/>
  <c r="O1807" i="44"/>
  <c r="T1759" i="44"/>
  <c r="T1763" i="44"/>
  <c r="T1771" i="44"/>
  <c r="T1775" i="44"/>
  <c r="T1779" i="44"/>
  <c r="T1783" i="44"/>
  <c r="T1787" i="44"/>
  <c r="T1791" i="44"/>
  <c r="T1795" i="44"/>
  <c r="T1799" i="44"/>
  <c r="T1803" i="44"/>
  <c r="T1809" i="44"/>
  <c r="S1759" i="44"/>
  <c r="Y1760" i="44"/>
  <c r="S1763" i="44"/>
  <c r="Y1764" i="44"/>
  <c r="S1767" i="44"/>
  <c r="T1767" i="44" s="1"/>
  <c r="T1762" i="44"/>
  <c r="T1778" i="44"/>
  <c r="T1782" i="44"/>
  <c r="T1790" i="44"/>
  <c r="O1806" i="44"/>
  <c r="S1806" i="44"/>
  <c r="T1806" i="44" s="1"/>
  <c r="Y1755" i="44"/>
  <c r="S1758" i="44"/>
  <c r="T1758" i="44" s="1"/>
  <c r="Y1759" i="44"/>
  <c r="S1762" i="44"/>
  <c r="Y1763" i="44"/>
  <c r="S1766" i="44"/>
  <c r="T1766" i="44" s="1"/>
  <c r="Y1767" i="44"/>
  <c r="S1770" i="44"/>
  <c r="T1770" i="44" s="1"/>
  <c r="Y1771" i="44"/>
  <c r="S1774" i="44"/>
  <c r="T1774" i="44" s="1"/>
  <c r="Y1775" i="44"/>
  <c r="S1778" i="44"/>
  <c r="Y1779" i="44"/>
  <c r="S1782" i="44"/>
  <c r="Y1783" i="44"/>
  <c r="S1786" i="44"/>
  <c r="T1786" i="44" s="1"/>
  <c r="Y1787" i="44"/>
  <c r="S1790" i="44"/>
  <c r="S1794" i="44"/>
  <c r="T1794" i="44" s="1"/>
  <c r="S1798" i="44"/>
  <c r="T1798" i="44" s="1"/>
  <c r="S1802" i="44"/>
  <c r="T1802" i="44" s="1"/>
  <c r="T1808" i="44"/>
  <c r="T1765" i="44"/>
  <c r="T1769" i="44"/>
  <c r="T1781" i="44"/>
  <c r="T1797" i="44"/>
  <c r="T1801" i="44"/>
  <c r="O1808" i="44"/>
  <c r="S1808" i="44"/>
  <c r="Y1813" i="44"/>
  <c r="Y1754" i="44"/>
  <c r="S1757" i="44"/>
  <c r="T1757" i="44" s="1"/>
  <c r="Y1758" i="44"/>
  <c r="S1761" i="44"/>
  <c r="T1761" i="44" s="1"/>
  <c r="Y1762" i="44"/>
  <c r="S1765" i="44"/>
  <c r="Y1766" i="44"/>
  <c r="S1769" i="44"/>
  <c r="Y1770" i="44"/>
  <c r="S1773" i="44"/>
  <c r="T1773" i="44" s="1"/>
  <c r="Y1774" i="44"/>
  <c r="S1777" i="44"/>
  <c r="T1777" i="44" s="1"/>
  <c r="Y1778" i="44"/>
  <c r="S1781" i="44"/>
  <c r="Y1782" i="44"/>
  <c r="S1785" i="44"/>
  <c r="T1785" i="44" s="1"/>
  <c r="Y1786" i="44"/>
  <c r="S1789" i="44"/>
  <c r="T1789" i="44" s="1"/>
  <c r="Y1790" i="44"/>
  <c r="S1793" i="44"/>
  <c r="T1793" i="44" s="1"/>
  <c r="Y1794" i="44"/>
  <c r="S1797" i="44"/>
  <c r="Y1798" i="44"/>
  <c r="S1801" i="44"/>
  <c r="Y1802" i="44"/>
  <c r="S1805" i="44"/>
  <c r="T1805" i="44" s="1"/>
  <c r="O1813" i="44"/>
  <c r="T1820" i="44"/>
  <c r="T1823" i="44"/>
  <c r="S1823" i="44"/>
  <c r="S1831" i="44"/>
  <c r="T1831" i="44" s="1"/>
  <c r="S1839" i="44"/>
  <c r="T1839" i="44" s="1"/>
  <c r="S1847" i="44"/>
  <c r="T1847" i="44" s="1"/>
  <c r="T1855" i="44"/>
  <c r="S1855" i="44"/>
  <c r="S1863" i="44"/>
  <c r="T1863" i="44" s="1"/>
  <c r="S1871" i="44"/>
  <c r="T1871" i="44" s="1"/>
  <c r="S1879" i="44"/>
  <c r="T1879" i="44" s="1"/>
  <c r="T1887" i="44"/>
  <c r="S1887" i="44"/>
  <c r="S1816" i="44"/>
  <c r="S1820" i="44"/>
  <c r="S1828" i="44"/>
  <c r="T1828" i="44" s="1"/>
  <c r="S1836" i="44"/>
  <c r="T1836" i="44" s="1"/>
  <c r="T1844" i="44"/>
  <c r="S1844" i="44"/>
  <c r="S1852" i="44"/>
  <c r="T1852" i="44" s="1"/>
  <c r="S1860" i="44"/>
  <c r="T1860" i="44" s="1"/>
  <c r="S1868" i="44"/>
  <c r="T1868" i="44" s="1"/>
  <c r="T1876" i="44"/>
  <c r="S1876" i="44"/>
  <c r="S1884" i="44"/>
  <c r="T1884" i="44" s="1"/>
  <c r="S1892" i="44"/>
  <c r="T1892" i="44" s="1"/>
  <c r="T1819" i="44"/>
  <c r="T1825" i="44"/>
  <c r="S1825" i="44"/>
  <c r="S1833" i="44"/>
  <c r="T1833" i="44" s="1"/>
  <c r="S1841" i="44"/>
  <c r="T1841" i="44" s="1"/>
  <c r="T1849" i="44"/>
  <c r="S1849" i="44"/>
  <c r="T1857" i="44"/>
  <c r="S1857" i="44"/>
  <c r="S1865" i="44"/>
  <c r="T1865" i="44" s="1"/>
  <c r="S1873" i="44"/>
  <c r="T1873" i="44" s="1"/>
  <c r="T1881" i="44"/>
  <c r="S1881" i="44"/>
  <c r="T1889" i="44"/>
  <c r="S1889" i="44"/>
  <c r="S1822" i="44"/>
  <c r="T1822" i="44" s="1"/>
  <c r="S1830" i="44"/>
  <c r="T1830" i="44" s="1"/>
  <c r="T1838" i="44"/>
  <c r="S1838" i="44"/>
  <c r="T1846" i="44"/>
  <c r="S1846" i="44"/>
  <c r="S1854" i="44"/>
  <c r="T1854" i="44" s="1"/>
  <c r="S1862" i="44"/>
  <c r="T1862" i="44" s="1"/>
  <c r="T1870" i="44"/>
  <c r="S1870" i="44"/>
  <c r="T1878" i="44"/>
  <c r="S1878" i="44"/>
  <c r="S1886" i="44"/>
  <c r="T1886" i="44" s="1"/>
  <c r="S1894" i="44"/>
  <c r="T1894" i="44" s="1"/>
  <c r="S1813" i="44"/>
  <c r="T1813" i="44" s="1"/>
  <c r="T1818" i="44"/>
  <c r="T1827" i="44"/>
  <c r="S1827" i="44"/>
  <c r="S1835" i="44"/>
  <c r="T1835" i="44" s="1"/>
  <c r="S1843" i="44"/>
  <c r="T1843" i="44" s="1"/>
  <c r="T1851" i="44"/>
  <c r="S1851" i="44"/>
  <c r="T1859" i="44"/>
  <c r="S1859" i="44"/>
  <c r="S1867" i="44"/>
  <c r="T1867" i="44" s="1"/>
  <c r="S1875" i="44"/>
  <c r="T1875" i="44" s="1"/>
  <c r="T1883" i="44"/>
  <c r="S1883" i="44"/>
  <c r="T1891" i="44"/>
  <c r="S1891" i="44"/>
  <c r="S1812" i="44"/>
  <c r="S1824" i="44"/>
  <c r="T1824" i="44" s="1"/>
  <c r="S1832" i="44"/>
  <c r="T1832" i="44" s="1"/>
  <c r="S1840" i="44"/>
  <c r="T1840" i="44" s="1"/>
  <c r="T1848" i="44"/>
  <c r="S1848" i="44"/>
  <c r="S1856" i="44"/>
  <c r="T1856" i="44" s="1"/>
  <c r="S1864" i="44"/>
  <c r="T1864" i="44" s="1"/>
  <c r="S1872" i="44"/>
  <c r="T1872" i="44" s="1"/>
  <c r="T1880" i="44"/>
  <c r="S1880" i="44"/>
  <c r="S1888" i="44"/>
  <c r="T1888" i="44" s="1"/>
  <c r="T1817" i="44"/>
  <c r="T1821" i="44"/>
  <c r="S1821" i="44"/>
  <c r="T1829" i="44"/>
  <c r="S1829" i="44"/>
  <c r="S1837" i="44"/>
  <c r="T1837" i="44" s="1"/>
  <c r="S1845" i="44"/>
  <c r="T1845" i="44" s="1"/>
  <c r="T1853" i="44"/>
  <c r="S1853" i="44"/>
  <c r="T1861" i="44"/>
  <c r="S1861" i="44"/>
  <c r="S1869" i="44"/>
  <c r="T1869" i="44" s="1"/>
  <c r="S1877" i="44"/>
  <c r="T1877" i="44" s="1"/>
  <c r="T1885" i="44"/>
  <c r="S1885" i="44"/>
  <c r="T1893" i="44"/>
  <c r="S1893" i="44"/>
  <c r="S1826" i="44"/>
  <c r="T1826" i="44" s="1"/>
  <c r="S1834" i="44"/>
  <c r="T1834" i="44" s="1"/>
  <c r="T1842" i="44"/>
  <c r="S1842" i="44"/>
  <c r="T1850" i="44"/>
  <c r="S1850" i="44"/>
  <c r="S1858" i="44"/>
  <c r="T1858" i="44" s="1"/>
  <c r="S1866" i="44"/>
  <c r="T1866" i="44" s="1"/>
  <c r="T1874" i="44"/>
  <c r="S1874" i="44"/>
  <c r="T1882" i="44"/>
  <c r="S1882" i="44"/>
  <c r="S1890" i="44"/>
  <c r="T1890" i="44" s="1"/>
  <c r="O7" i="6"/>
  <c r="O4" i="6"/>
  <c r="O5" i="6"/>
  <c r="O2" i="6"/>
  <c r="O6" i="6"/>
  <c r="O3" i="6"/>
  <c r="I99" i="19"/>
  <c r="J99" i="19"/>
  <c r="J98" i="19"/>
  <c r="I97" i="19"/>
  <c r="J97" i="19" s="1"/>
  <c r="I96" i="19"/>
  <c r="J96" i="19" s="1"/>
  <c r="I95" i="19"/>
  <c r="J95" i="19" s="1"/>
  <c r="I94" i="19"/>
  <c r="J94" i="19" s="1"/>
  <c r="I93" i="19"/>
  <c r="J93" i="19" s="1"/>
  <c r="I92" i="19"/>
  <c r="J92" i="19" s="1"/>
  <c r="J91" i="19"/>
  <c r="I90" i="19"/>
  <c r="J90" i="19" s="1"/>
  <c r="J89" i="19"/>
  <c r="I88" i="19"/>
  <c r="J88" i="19" s="1"/>
  <c r="I87" i="19"/>
  <c r="J87" i="19" s="1"/>
  <c r="I86" i="19"/>
  <c r="J86" i="19" s="1"/>
  <c r="I85" i="19"/>
  <c r="J85" i="19" s="1"/>
  <c r="I84" i="19"/>
  <c r="J84" i="19" s="1"/>
  <c r="I83" i="19"/>
  <c r="J83" i="19" s="1"/>
  <c r="J82" i="19"/>
  <c r="I81" i="19"/>
  <c r="J81" i="19" s="1"/>
  <c r="I80" i="19"/>
  <c r="J80" i="19" s="1"/>
  <c r="J79" i="19"/>
  <c r="I78" i="19"/>
  <c r="J78" i="19" s="1"/>
  <c r="J77" i="19"/>
  <c r="I76" i="19"/>
  <c r="J76" i="19" s="1"/>
  <c r="J75" i="19"/>
  <c r="I74" i="19"/>
  <c r="J74" i="19" s="1"/>
  <c r="I73" i="19"/>
  <c r="J73" i="19" s="1"/>
  <c r="I72" i="19"/>
  <c r="J72" i="19" s="1"/>
  <c r="I71" i="19"/>
  <c r="J71" i="19" s="1"/>
  <c r="I70" i="19"/>
  <c r="J70" i="19" s="1"/>
  <c r="I69" i="19"/>
  <c r="J69" i="19" s="1"/>
  <c r="I68" i="19"/>
  <c r="J68" i="19" s="1"/>
  <c r="I67" i="19"/>
  <c r="J67" i="19" s="1"/>
  <c r="Y6" i="6"/>
  <c r="Y3" i="6"/>
  <c r="Y2" i="6"/>
  <c r="Y5" i="6"/>
  <c r="Y7" i="6"/>
  <c r="Y4" i="6"/>
  <c r="U7" i="6" l="1"/>
  <c r="R7" i="6"/>
  <c r="S7" i="6" s="1"/>
  <c r="U6" i="6"/>
  <c r="R6" i="6"/>
  <c r="S6" i="6" s="1"/>
  <c r="U5" i="6"/>
  <c r="R5" i="6"/>
  <c r="S5" i="6" s="1"/>
  <c r="U2" i="6"/>
  <c r="R2" i="6"/>
  <c r="S2" i="6" s="1"/>
  <c r="U4" i="6"/>
  <c r="R4" i="6"/>
  <c r="S4" i="6" s="1"/>
  <c r="U3" i="6"/>
  <c r="R3" i="6"/>
  <c r="S3" i="6" s="1"/>
  <c r="T3" i="6" l="1"/>
  <c r="T4" i="6"/>
  <c r="T6" i="6"/>
  <c r="T5" i="6"/>
  <c r="T7" i="6"/>
  <c r="T2" i="6"/>
  <c r="G3" i="19"/>
  <c r="H3" i="19" s="1"/>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2" i="19"/>
  <c r="H2" i="19" s="1"/>
  <c r="F3" i="19"/>
  <c r="F4" i="19"/>
  <c r="F5" i="19"/>
  <c r="F6" i="19"/>
  <c r="F7" i="19"/>
  <c r="F8" i="19"/>
  <c r="F9" i="19"/>
  <c r="F10" i="19"/>
  <c r="F11" i="19"/>
  <c r="F12" i="19"/>
  <c r="F13" i="19"/>
  <c r="F14" i="19"/>
  <c r="F15" i="19"/>
  <c r="F16" i="19"/>
  <c r="F17" i="19"/>
  <c r="F18" i="19"/>
  <c r="F19" i="19"/>
  <c r="F20" i="19"/>
  <c r="F21" i="19"/>
  <c r="F22" i="19"/>
  <c r="F23" i="19"/>
  <c r="F24" i="19"/>
  <c r="F25" i="19"/>
  <c r="F26" i="19"/>
  <c r="F27" i="19"/>
  <c r="F28" i="19"/>
  <c r="F29" i="19"/>
  <c r="F30" i="19"/>
  <c r="F31" i="19"/>
  <c r="F32" i="19"/>
  <c r="F33" i="19"/>
  <c r="F34" i="19"/>
  <c r="F35" i="19"/>
  <c r="F36" i="19"/>
  <c r="F37" i="19"/>
  <c r="F38" i="19"/>
  <c r="F39" i="19"/>
  <c r="F40" i="19"/>
  <c r="F41" i="19"/>
  <c r="F42" i="19"/>
  <c r="F43" i="19"/>
  <c r="F44" i="19"/>
  <c r="F45" i="19"/>
  <c r="F46" i="19"/>
  <c r="F47" i="19"/>
  <c r="F48" i="19"/>
  <c r="F49" i="19"/>
  <c r="F50" i="19"/>
  <c r="F51" i="19"/>
  <c r="F52" i="19"/>
  <c r="F53" i="19"/>
  <c r="F54" i="19"/>
  <c r="F55" i="19"/>
  <c r="F56" i="19"/>
  <c r="F57" i="19"/>
  <c r="F58" i="19"/>
  <c r="F59" i="19"/>
  <c r="F60" i="19"/>
  <c r="F61" i="19"/>
  <c r="F62" i="19"/>
  <c r="F63" i="19"/>
  <c r="F64" i="19"/>
  <c r="F65" i="19"/>
  <c r="F66" i="19"/>
  <c r="F2" i="19"/>
  <c r="K2" i="19"/>
  <c r="K3" i="19"/>
  <c r="I2" i="19" l="1"/>
  <c r="J2" i="19" s="1"/>
  <c r="I3" i="19"/>
  <c r="J3" i="19" s="1"/>
  <c r="K66" i="19"/>
  <c r="H66" i="19"/>
  <c r="K65" i="19"/>
  <c r="H65" i="19"/>
  <c r="K64" i="19"/>
  <c r="H64" i="19"/>
  <c r="K63" i="19"/>
  <c r="H63" i="19"/>
  <c r="K62" i="19"/>
  <c r="H62" i="19"/>
  <c r="K61" i="19"/>
  <c r="H61" i="19"/>
  <c r="K60" i="19"/>
  <c r="H60" i="19"/>
  <c r="K59" i="19"/>
  <c r="H59" i="19"/>
  <c r="K58" i="19"/>
  <c r="H58" i="19"/>
  <c r="K57" i="19"/>
  <c r="H57" i="19"/>
  <c r="K56" i="19"/>
  <c r="H56" i="19"/>
  <c r="K55" i="19"/>
  <c r="H55" i="19"/>
  <c r="K54" i="19"/>
  <c r="H54" i="19"/>
  <c r="K53" i="19"/>
  <c r="H53" i="19"/>
  <c r="K52" i="19"/>
  <c r="H52" i="19"/>
  <c r="K51" i="19"/>
  <c r="H51" i="19"/>
  <c r="K50" i="19"/>
  <c r="H50" i="19"/>
  <c r="K49" i="19"/>
  <c r="H49" i="19"/>
  <c r="K48" i="19"/>
  <c r="H48" i="19"/>
  <c r="K47" i="19"/>
  <c r="H47" i="19"/>
  <c r="K46" i="19"/>
  <c r="H46" i="19"/>
  <c r="K45" i="19"/>
  <c r="H45" i="19"/>
  <c r="K44" i="19"/>
  <c r="H44" i="19"/>
  <c r="K43" i="19"/>
  <c r="H43" i="19"/>
  <c r="K42" i="19"/>
  <c r="H42" i="19"/>
  <c r="K41" i="19"/>
  <c r="H41" i="19"/>
  <c r="K40" i="19"/>
  <c r="H40" i="19"/>
  <c r="K39" i="19"/>
  <c r="H39" i="19"/>
  <c r="K38" i="19"/>
  <c r="H38" i="19"/>
  <c r="K37" i="19"/>
  <c r="H37" i="19"/>
  <c r="K36" i="19"/>
  <c r="H36" i="19"/>
  <c r="K35" i="19"/>
  <c r="H35" i="19"/>
  <c r="K34" i="19"/>
  <c r="H34" i="19"/>
  <c r="K33" i="19"/>
  <c r="H33" i="19"/>
  <c r="K32" i="19"/>
  <c r="H32" i="19"/>
  <c r="K31" i="19"/>
  <c r="H31" i="19"/>
  <c r="K30" i="19"/>
  <c r="H30" i="19"/>
  <c r="K29" i="19"/>
  <c r="H29" i="19"/>
  <c r="K28" i="19"/>
  <c r="H28" i="19"/>
  <c r="K27" i="19"/>
  <c r="H27" i="19"/>
  <c r="K26" i="19"/>
  <c r="H26" i="19"/>
  <c r="K25" i="19"/>
  <c r="H25" i="19"/>
  <c r="K24" i="19"/>
  <c r="H24" i="19"/>
  <c r="K23" i="19"/>
  <c r="H23" i="19"/>
  <c r="K22" i="19"/>
  <c r="H22" i="19"/>
  <c r="K21" i="19"/>
  <c r="H21" i="19"/>
  <c r="K20" i="19"/>
  <c r="H20" i="19"/>
  <c r="K19" i="19"/>
  <c r="H19" i="19"/>
  <c r="K18" i="19"/>
  <c r="H18" i="19"/>
  <c r="K17" i="19"/>
  <c r="H17" i="19"/>
  <c r="K16" i="19"/>
  <c r="H16" i="19"/>
  <c r="K15" i="19"/>
  <c r="H15" i="19"/>
  <c r="K14" i="19"/>
  <c r="H14" i="19"/>
  <c r="K13" i="19"/>
  <c r="H13" i="19"/>
  <c r="K12" i="19"/>
  <c r="H12" i="19"/>
  <c r="K11" i="19"/>
  <c r="H11" i="19"/>
  <c r="K10" i="19"/>
  <c r="H10" i="19"/>
  <c r="K9" i="19"/>
  <c r="H9" i="19"/>
  <c r="K8" i="19"/>
  <c r="H8" i="19"/>
  <c r="K7" i="19"/>
  <c r="H7" i="19"/>
  <c r="K6" i="19"/>
  <c r="H6" i="19"/>
  <c r="K5" i="19"/>
  <c r="H5" i="19"/>
  <c r="K4" i="19"/>
  <c r="H4" i="19"/>
  <c r="I5" i="19" l="1"/>
  <c r="J5" i="19" s="1"/>
  <c r="I9" i="19"/>
  <c r="J9" i="19" s="1"/>
  <c r="I13" i="19"/>
  <c r="J13" i="19" s="1"/>
  <c r="I17" i="19"/>
  <c r="J17" i="19" s="1"/>
  <c r="I21" i="19"/>
  <c r="J21" i="19" s="1"/>
  <c r="I25" i="19"/>
  <c r="J25" i="19" s="1"/>
  <c r="I29" i="19"/>
  <c r="J29" i="19" s="1"/>
  <c r="I33" i="19"/>
  <c r="J33" i="19" s="1"/>
  <c r="I37" i="19"/>
  <c r="J37" i="19" s="1"/>
  <c r="I41" i="19"/>
  <c r="J41" i="19" s="1"/>
  <c r="I45" i="19"/>
  <c r="J45" i="19" s="1"/>
  <c r="I49" i="19"/>
  <c r="J49" i="19" s="1"/>
  <c r="I53" i="19"/>
  <c r="J53" i="19" s="1"/>
  <c r="I57" i="19"/>
  <c r="J57" i="19" s="1"/>
  <c r="I61" i="19"/>
  <c r="J61" i="19" s="1"/>
  <c r="I65" i="19"/>
  <c r="J65" i="19" s="1"/>
  <c r="I7" i="19"/>
  <c r="J7" i="19" s="1"/>
  <c r="I11" i="19"/>
  <c r="J11" i="19" s="1"/>
  <c r="I15" i="19"/>
  <c r="J15" i="19" s="1"/>
  <c r="I19" i="19"/>
  <c r="J19" i="19" s="1"/>
  <c r="I23" i="19"/>
  <c r="J23" i="19" s="1"/>
  <c r="I27" i="19"/>
  <c r="J27" i="19" s="1"/>
  <c r="I31" i="19"/>
  <c r="J31" i="19" s="1"/>
  <c r="I35" i="19"/>
  <c r="J35" i="19" s="1"/>
  <c r="I39" i="19"/>
  <c r="J39" i="19" s="1"/>
  <c r="I43" i="19"/>
  <c r="J43" i="19" s="1"/>
  <c r="I47" i="19"/>
  <c r="J47" i="19" s="1"/>
  <c r="I51" i="19"/>
  <c r="J51" i="19" s="1"/>
  <c r="I55" i="19"/>
  <c r="J55" i="19" s="1"/>
  <c r="I59" i="19"/>
  <c r="J59" i="19" s="1"/>
  <c r="I63" i="19"/>
  <c r="J63" i="19" s="1"/>
  <c r="I8" i="19"/>
  <c r="J8" i="19" s="1"/>
  <c r="I12" i="19"/>
  <c r="J12" i="19" s="1"/>
  <c r="I16" i="19"/>
  <c r="J16" i="19" s="1"/>
  <c r="I20" i="19"/>
  <c r="J20" i="19" s="1"/>
  <c r="I24" i="19"/>
  <c r="J24" i="19" s="1"/>
  <c r="I28" i="19"/>
  <c r="J28" i="19" s="1"/>
  <c r="I32" i="19"/>
  <c r="J32" i="19" s="1"/>
  <c r="I36" i="19"/>
  <c r="J36" i="19" s="1"/>
  <c r="I40" i="19"/>
  <c r="J40" i="19" s="1"/>
  <c r="I44" i="19"/>
  <c r="J44" i="19" s="1"/>
  <c r="I48" i="19"/>
  <c r="J48" i="19" s="1"/>
  <c r="I52" i="19"/>
  <c r="J52" i="19" s="1"/>
  <c r="I54" i="19"/>
  <c r="J54" i="19" s="1"/>
  <c r="I56" i="19"/>
  <c r="J56" i="19" s="1"/>
  <c r="I60" i="19"/>
  <c r="J60" i="19" s="1"/>
  <c r="I62" i="19"/>
  <c r="J62" i="19" s="1"/>
  <c r="I64" i="19"/>
  <c r="J64" i="19" s="1"/>
  <c r="I66" i="19"/>
  <c r="J66" i="19" s="1"/>
  <c r="I4" i="19"/>
  <c r="J4" i="19" s="1"/>
  <c r="I6" i="19"/>
  <c r="J6" i="19" s="1"/>
  <c r="I10" i="19"/>
  <c r="J10" i="19" s="1"/>
  <c r="I14" i="19"/>
  <c r="J14" i="19" s="1"/>
  <c r="I18" i="19"/>
  <c r="J18" i="19" s="1"/>
  <c r="I22" i="19"/>
  <c r="J22" i="19" s="1"/>
  <c r="I26" i="19"/>
  <c r="J26" i="19" s="1"/>
  <c r="I30" i="19"/>
  <c r="J30" i="19" s="1"/>
  <c r="I34" i="19"/>
  <c r="J34" i="19" s="1"/>
  <c r="I38" i="19"/>
  <c r="J38" i="19" s="1"/>
  <c r="I42" i="19"/>
  <c r="J42" i="19" s="1"/>
  <c r="I46" i="19"/>
  <c r="J46" i="19" s="1"/>
  <c r="I50" i="19"/>
  <c r="J50" i="19" s="1"/>
  <c r="I58" i="19"/>
  <c r="J58" i="19" s="1"/>
  <c r="T12" i="3" l="1"/>
  <c r="T7" i="17" l="1"/>
  <c r="T8" i="17"/>
  <c r="T9" i="17"/>
  <c r="S9" i="17"/>
  <c r="T5" i="17"/>
  <c r="T6" i="17"/>
  <c r="S8" i="17"/>
  <c r="S7" i="17"/>
  <c r="S6" i="17"/>
  <c r="H2" i="18"/>
  <c r="H3" i="18"/>
  <c r="E13" i="18"/>
  <c r="E12" i="18"/>
  <c r="E11" i="18"/>
  <c r="E10" i="18"/>
  <c r="E9" i="18"/>
  <c r="E8" i="18"/>
  <c r="E7" i="18"/>
  <c r="E6" i="18"/>
  <c r="E5" i="18"/>
  <c r="E4" i="18"/>
  <c r="E3" i="18"/>
  <c r="E2" i="18"/>
  <c r="T6" i="3"/>
  <c r="H4" i="18" l="1"/>
  <c r="B2" i="18" s="1" a="1"/>
  <c r="B2" i="18" s="1"/>
  <c r="T11" i="3"/>
  <c r="T9" i="3"/>
  <c r="T8" i="3"/>
  <c r="T7" i="3"/>
  <c r="T5" i="3"/>
  <c r="H3" i="15"/>
  <c r="H2" i="15"/>
  <c r="E3" i="15"/>
  <c r="E4" i="15"/>
  <c r="E5" i="15"/>
  <c r="E6" i="15"/>
  <c r="E7" i="15"/>
  <c r="E8" i="15"/>
  <c r="E9" i="15"/>
  <c r="E10" i="15"/>
  <c r="E11" i="15"/>
  <c r="E12" i="15"/>
  <c r="E13" i="15"/>
  <c r="E2" i="15"/>
  <c r="F41" i="12"/>
  <c r="H4" i="15" l="1"/>
  <c r="B2" i="15" s="1" a="1"/>
  <c r="B2" i="15" s="1"/>
  <c r="T10" i="3"/>
  <c r="S11" i="3" l="1"/>
  <c r="S10" i="3"/>
  <c r="S9" i="3"/>
  <c r="S8" i="3"/>
  <c r="S7" i="3"/>
  <c r="S6" i="3"/>
  <c r="S5" i="3"/>
  <c r="T4" i="3"/>
  <c r="A3" i="5" a="1"/>
  <c r="A3"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Isaiah Gains</author>
  </authors>
  <commentList>
    <comment ref="K1" authorId="0" shapeId="0" xr:uid="{57F9D47E-8408-4897-B4CD-E68FB5F4366A}">
      <text>
        <r>
          <rPr>
            <b/>
            <sz val="9"/>
            <color indexed="81"/>
            <rFont val="Tahoma"/>
            <family val="2"/>
          </rPr>
          <t>Isaiah Gains:</t>
        </r>
        <r>
          <rPr>
            <sz val="9"/>
            <color indexed="81"/>
            <rFont val="Tahoma"/>
            <family val="2"/>
          </rPr>
          <t xml:space="preserve">
These are Rates</t>
        </r>
      </text>
    </comment>
    <comment ref="L1" authorId="0" shapeId="0" xr:uid="{85BF1DFE-DCB0-43B0-91C2-563BEB5A6320}">
      <text>
        <r>
          <rPr>
            <b/>
            <sz val="9"/>
            <color indexed="81"/>
            <rFont val="Tahoma"/>
            <family val="2"/>
          </rPr>
          <t>Isaiah Gains:</t>
        </r>
        <r>
          <rPr>
            <sz val="9"/>
            <color indexed="81"/>
            <rFont val="Tahoma"/>
            <family val="2"/>
          </rPr>
          <t xml:space="preserve">
These are Rates</t>
        </r>
      </text>
    </comment>
    <comment ref="M1" authorId="0" shapeId="0" xr:uid="{57078765-AC6A-4341-B81F-949FFE9CCD03}">
      <text>
        <r>
          <rPr>
            <b/>
            <sz val="9"/>
            <color indexed="81"/>
            <rFont val="Tahoma"/>
            <family val="2"/>
          </rPr>
          <t>Isaiah Gains:</t>
        </r>
        <r>
          <rPr>
            <sz val="9"/>
            <color indexed="81"/>
            <rFont val="Tahoma"/>
            <family val="2"/>
          </rPr>
          <t xml:space="preserve">
These are Rates</t>
        </r>
      </text>
    </comment>
    <comment ref="N1" authorId="0" shapeId="0" xr:uid="{231C5083-09E6-42F7-AE41-9F14FA189D51}">
      <text>
        <r>
          <rPr>
            <b/>
            <sz val="9"/>
            <color indexed="81"/>
            <rFont val="Tahoma"/>
            <family val="2"/>
          </rPr>
          <t>Isaiah Gains:</t>
        </r>
        <r>
          <rPr>
            <sz val="9"/>
            <color indexed="81"/>
            <rFont val="Tahoma"/>
            <family val="2"/>
          </rPr>
          <t xml:space="preserve">
These are Rates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Isaiah Gains</author>
  </authors>
  <commentList>
    <comment ref="K1" authorId="0" shapeId="0" xr:uid="{25F14353-E03D-4BDA-8B29-151840CB49F0}">
      <text>
        <r>
          <rPr>
            <b/>
            <sz val="9"/>
            <color indexed="81"/>
            <rFont val="Tahoma"/>
            <family val="2"/>
          </rPr>
          <t>Isaiah Gains:</t>
        </r>
        <r>
          <rPr>
            <sz val="9"/>
            <color indexed="81"/>
            <rFont val="Tahoma"/>
            <family val="2"/>
          </rPr>
          <t xml:space="preserve">
These are Rates</t>
        </r>
      </text>
    </comment>
    <comment ref="L1" authorId="0" shapeId="0" xr:uid="{8542C7A6-0537-4E20-B345-8CEF952069CD}">
      <text>
        <r>
          <rPr>
            <b/>
            <sz val="9"/>
            <color indexed="81"/>
            <rFont val="Tahoma"/>
            <family val="2"/>
          </rPr>
          <t>Isaiah Gains:</t>
        </r>
        <r>
          <rPr>
            <sz val="9"/>
            <color indexed="81"/>
            <rFont val="Tahoma"/>
            <family val="2"/>
          </rPr>
          <t xml:space="preserve">
These are Rates</t>
        </r>
      </text>
    </comment>
    <comment ref="M1" authorId="0" shapeId="0" xr:uid="{A031A457-850A-4C8F-B413-AD97991165C6}">
      <text>
        <r>
          <rPr>
            <b/>
            <sz val="9"/>
            <color indexed="81"/>
            <rFont val="Tahoma"/>
            <family val="2"/>
          </rPr>
          <t>Isaiah Gains:</t>
        </r>
        <r>
          <rPr>
            <sz val="9"/>
            <color indexed="81"/>
            <rFont val="Tahoma"/>
            <family val="2"/>
          </rPr>
          <t xml:space="preserve">
These are Rates</t>
        </r>
      </text>
    </comment>
    <comment ref="N1" authorId="0" shapeId="0" xr:uid="{BFC9443C-F314-4A0E-856E-06EF42A61B57}">
      <text>
        <r>
          <rPr>
            <b/>
            <sz val="9"/>
            <color indexed="81"/>
            <rFont val="Tahoma"/>
            <family val="2"/>
          </rPr>
          <t>Isaiah Gains:</t>
        </r>
        <r>
          <rPr>
            <sz val="9"/>
            <color indexed="81"/>
            <rFont val="Tahoma"/>
            <family val="2"/>
          </rPr>
          <t xml:space="preserve">
These are Rates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Isaiah Gains</author>
  </authors>
  <commentList>
    <comment ref="K1" authorId="0" shapeId="0" xr:uid="{1136664B-B766-4CDF-8AC3-B73828E8665A}">
      <text>
        <r>
          <rPr>
            <b/>
            <sz val="9"/>
            <color indexed="81"/>
            <rFont val="Tahoma"/>
            <family val="2"/>
          </rPr>
          <t>Isaiah Gains:</t>
        </r>
        <r>
          <rPr>
            <sz val="9"/>
            <color indexed="81"/>
            <rFont val="Tahoma"/>
            <family val="2"/>
          </rPr>
          <t xml:space="preserve">
These are Rates</t>
        </r>
      </text>
    </comment>
    <comment ref="L1" authorId="0" shapeId="0" xr:uid="{D1084503-09BF-4322-B979-2EB06DBCE6D8}">
      <text>
        <r>
          <rPr>
            <b/>
            <sz val="9"/>
            <color indexed="81"/>
            <rFont val="Tahoma"/>
            <family val="2"/>
          </rPr>
          <t>Isaiah Gains:</t>
        </r>
        <r>
          <rPr>
            <sz val="9"/>
            <color indexed="81"/>
            <rFont val="Tahoma"/>
            <family val="2"/>
          </rPr>
          <t xml:space="preserve">
These are Rates</t>
        </r>
      </text>
    </comment>
    <comment ref="M1" authorId="0" shapeId="0" xr:uid="{0488992F-B125-40AA-AD66-38BF633133DC}">
      <text>
        <r>
          <rPr>
            <b/>
            <sz val="9"/>
            <color indexed="81"/>
            <rFont val="Tahoma"/>
            <family val="2"/>
          </rPr>
          <t>Isaiah Gains:</t>
        </r>
        <r>
          <rPr>
            <sz val="9"/>
            <color indexed="81"/>
            <rFont val="Tahoma"/>
            <family val="2"/>
          </rPr>
          <t xml:space="preserve">
These are Rates</t>
        </r>
      </text>
    </comment>
    <comment ref="N1" authorId="0" shapeId="0" xr:uid="{CB66F3C7-437A-4633-AEF9-764433201DE8}">
      <text>
        <r>
          <rPr>
            <b/>
            <sz val="9"/>
            <color indexed="81"/>
            <rFont val="Tahoma"/>
            <family val="2"/>
          </rPr>
          <t>Isaiah Gains:</t>
        </r>
        <r>
          <rPr>
            <sz val="9"/>
            <color indexed="81"/>
            <rFont val="Tahoma"/>
            <family val="2"/>
          </rPr>
          <t xml:space="preserve">
These are Rates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F1D6E29-C41B-45EE-B3FE-34644127E47E}" keepAlive="1" name="Query - Append1" description="Connection to the 'Append1' query in the workbook." type="5" refreshedVersion="0" background="1">
    <dbPr connection="Provider=Microsoft.Mashup.OleDb.1;Data Source=$Workbook$;Location=Append1;Extended Properties=&quot;&quot;" command="SELECT * FROM [Append1]"/>
  </connection>
  <connection id="2" xr16:uid="{8A4E2E12-9DED-47CF-AED7-235FD51D6124}" keepAlive="1" name="Query - Append1 (2)" description="Connection to the 'Append1 (2)' query in the workbook." type="5" refreshedVersion="8" background="1">
    <dbPr connection="Provider=Microsoft.Mashup.OleDb.1;Data Source=$Workbook$;Location=&quot;Append1 (2)&quot;;Extended Properties=&quot;&quot;" command="SELECT * FROM [Append1 (2)]"/>
  </connection>
  <connection id="3" xr16:uid="{8034ED01-FE02-46B2-9A75-8F448ABBCD86}" keepAlive="1" name="Query - Data" description="Connection to the 'Data' query in the workbook." type="5" refreshedVersion="8" background="1" saveData="1">
    <dbPr connection="Provider=Microsoft.Mashup.OleDb.1;Data Source=$Workbook$;Location=Data;Extended Properties=&quot;&quot;" command="SELECT * FROM [Data]"/>
  </connection>
  <connection id="4" xr16:uid="{88359800-EE52-4996-9E35-7A0DC04A82E7}" keepAlive="1" name="Query - TableReceiptData" description="Connection to the 'TableReceiptData' query in the workbook." type="5" refreshedVersion="0" background="1">
    <dbPr connection="Provider=Microsoft.Mashup.OleDb.1;Data Source=$Workbook$;Location=TableReceiptData;Extended Properties=&quot;&quot;" command="SELECT * FROM [TableReceiptData]"/>
  </connection>
  <connection id="5" xr16:uid="{6FE90D21-CEAE-4DED-8BFC-F3FABADDD817}"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6" xr16:uid="{EE57AA56-B9BC-4D5D-AB65-5314034D1ACA}" name="WorksheetConnection_Employee Time Entry Sheet V6.xlsm!TableReceiptData" type="102" refreshedVersion="8" minRefreshableVersion="5">
    <extLst>
      <ext xmlns:x15="http://schemas.microsoft.com/office/spreadsheetml/2010/11/main" uri="{DE250136-89BD-433C-8126-D09CA5730AF9}">
        <x15:connection id="TableReceiptData" autoDelete="1">
          <x15:rangePr sourceName="_xlcn.WorksheetConnection_EmployeeTimeEntrySheetV6.xlsmTableReceiptData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<sst xmlns="http://schemas.openxmlformats.org/spreadsheetml/2006/main" count="40780" uniqueCount="2272">
  <si>
    <t>Entry:</t>
  </si>
  <si>
    <t>:</t>
  </si>
  <si>
    <t>Data is entered and submitted here. Hit "Reset" to clear the form to be reused, hit "refresh" to see the updated view after entering new information</t>
  </si>
  <si>
    <t>Time Card</t>
  </si>
  <si>
    <t xml:space="preserve">New data entered in the "Entry" tab is automatically appended to the data table in this tab. </t>
  </si>
  <si>
    <t>From this data table, all the Green tabs are created</t>
  </si>
  <si>
    <t>Important: Do not delete/clear rows 1 and 2 in this tab. You can manually go in to delete any ofther rows from 3 onwards</t>
  </si>
  <si>
    <t>Entry2:</t>
  </si>
  <si>
    <t>Data is entered and submitted here. For receipts</t>
  </si>
  <si>
    <t>Receipt Data</t>
  </si>
  <si>
    <t>Data from Entry2 is stored here</t>
  </si>
  <si>
    <t>Important: Do not delete/clear rows 1 and 2 in this tab (similar to Time Card)</t>
  </si>
  <si>
    <t>Green Tabs</t>
  </si>
  <si>
    <t>Keystone Summary</t>
  </si>
  <si>
    <t>Weekly Summary</t>
  </si>
  <si>
    <t>Billing Summary</t>
  </si>
  <si>
    <t>Employee Info</t>
  </si>
  <si>
    <t xml:space="preserve">Employee names and hourly rates are entered here to automatically update dropdown list in "Entry" tab. </t>
  </si>
  <si>
    <t>The rates entered here also auto populate into the Time Card column and the green tabs created from it</t>
  </si>
  <si>
    <t>Note: The Entry tab and the Employee Info Tabs are the only two tabs where information will need to be entered. Other tabs just hold or display information</t>
  </si>
  <si>
    <t>Date:</t>
  </si>
  <si>
    <t>(All)</t>
  </si>
  <si>
    <t>Name:</t>
  </si>
  <si>
    <t>Gary Ebertowski</t>
  </si>
  <si>
    <t>Entry Time:</t>
  </si>
  <si>
    <t>Row Labels</t>
  </si>
  <si>
    <t>Sum of Hours:</t>
  </si>
  <si>
    <t>Year</t>
  </si>
  <si>
    <t>Month</t>
  </si>
  <si>
    <t>Jul</t>
  </si>
  <si>
    <t>Day</t>
  </si>
  <si>
    <t>Bill Broech</t>
  </si>
  <si>
    <t>Description:</t>
  </si>
  <si>
    <t>measure processing trench</t>
  </si>
  <si>
    <t>Daryl Lange</t>
  </si>
  <si>
    <t>Greg Spranger</t>
  </si>
  <si>
    <t>Hours:</t>
  </si>
  <si>
    <t>Grand Total</t>
  </si>
  <si>
    <t>WO#:</t>
  </si>
  <si>
    <t>Hours Type:</t>
  </si>
  <si>
    <t>GU check:</t>
  </si>
  <si>
    <t>Riley Job #:</t>
  </si>
  <si>
    <t>42412-800</t>
  </si>
  <si>
    <t>Gu check</t>
  </si>
  <si>
    <t>Reg</t>
  </si>
  <si>
    <t>OT</t>
  </si>
  <si>
    <t>DT</t>
  </si>
  <si>
    <t>Rate</t>
  </si>
  <si>
    <t>$</t>
  </si>
  <si>
    <t>Billing Summary By?</t>
  </si>
  <si>
    <t>Week</t>
  </si>
  <si>
    <t>Week Start</t>
  </si>
  <si>
    <t>Week End</t>
  </si>
  <si>
    <t>Current Week</t>
  </si>
  <si>
    <t>Type</t>
  </si>
  <si>
    <t>Date2</t>
  </si>
  <si>
    <t>patch cleanout cover</t>
  </si>
  <si>
    <t>42404-200</t>
  </si>
  <si>
    <t>concrete repair</t>
  </si>
  <si>
    <t>42407-600</t>
  </si>
  <si>
    <t>bld65 upgrades</t>
  </si>
  <si>
    <t>return wood for deck project</t>
  </si>
  <si>
    <t>42406-900</t>
  </si>
  <si>
    <t>tuckpoint</t>
  </si>
  <si>
    <t>42407-000</t>
  </si>
  <si>
    <t>Bob Blackwood</t>
  </si>
  <si>
    <t>Jeremiah Smith</t>
  </si>
  <si>
    <t>Bid Work/Time/</t>
  </si>
  <si>
    <t/>
  </si>
  <si>
    <t>12470-600</t>
  </si>
  <si>
    <t xml:space="preserve">B51 Office Scope Floor </t>
  </si>
  <si>
    <t>Riely Meeting/Admin</t>
  </si>
  <si>
    <t>1/10/2024</t>
  </si>
  <si>
    <t>fix tile floor in 69</t>
  </si>
  <si>
    <t>Mark Carothers</t>
  </si>
  <si>
    <t>B69 Fix Tile</t>
  </si>
  <si>
    <t>Tim Nelson</t>
  </si>
  <si>
    <t>Saftey</t>
  </si>
  <si>
    <t>B65 Clean Shop</t>
  </si>
  <si>
    <t>Use Up Hours</t>
  </si>
  <si>
    <t>42317-100</t>
  </si>
  <si>
    <t>1/11/2024</t>
  </si>
  <si>
    <t>1/12/2024</t>
  </si>
  <si>
    <t>1/13/2024</t>
  </si>
  <si>
    <t>Hours from 1/6/24</t>
  </si>
  <si>
    <t>1/15/2024</t>
  </si>
  <si>
    <t xml:space="preserve">Use Up Time </t>
  </si>
  <si>
    <t>repair floor in 69</t>
  </si>
  <si>
    <t>door project</t>
  </si>
  <si>
    <t>x</t>
  </si>
  <si>
    <t>clean lower dock 50</t>
  </si>
  <si>
    <t>hang white board</t>
  </si>
  <si>
    <t>42310-400</t>
  </si>
  <si>
    <t>1/16/2024</t>
  </si>
  <si>
    <t>epoxy blg 69</t>
  </si>
  <si>
    <t>Tile in Lab Project</t>
  </si>
  <si>
    <t>install locksets</t>
  </si>
  <si>
    <t>42403-300</t>
  </si>
  <si>
    <t>1/17/2024</t>
  </si>
  <si>
    <t>Use up Time</t>
  </si>
  <si>
    <t>door handle project</t>
  </si>
  <si>
    <t>1/18/2024</t>
  </si>
  <si>
    <t>door lock project</t>
  </si>
  <si>
    <t>Temp dust collectors</t>
  </si>
  <si>
    <t>Door handle Project</t>
  </si>
  <si>
    <t>move tile to storage sams east café</t>
  </si>
  <si>
    <t>Move tile to Attic stock</t>
  </si>
  <si>
    <t>1/19/2024</t>
  </si>
  <si>
    <t>Time/Waxie meeting/Help Waxie Guard Shack Door/Look for steps for Shanoon</t>
  </si>
  <si>
    <t>Lock Project</t>
  </si>
  <si>
    <t>1/2/2024</t>
  </si>
  <si>
    <t>depal fence</t>
  </si>
  <si>
    <t>42405-300</t>
  </si>
  <si>
    <t>Sams East Café Project</t>
  </si>
  <si>
    <t>1/22/2024</t>
  </si>
  <si>
    <t>Guard Shack Door Repair</t>
  </si>
  <si>
    <t>Waxie Meeting/ Door Handle Project</t>
  </si>
  <si>
    <t>X</t>
  </si>
  <si>
    <t>repair hole in wall shower blg69</t>
  </si>
  <si>
    <t>B69 Tile Repair</t>
  </si>
  <si>
    <t>repair turnstyle bus stop</t>
  </si>
  <si>
    <t>1/23/2024</t>
  </si>
  <si>
    <t>Door Handle Project</t>
  </si>
  <si>
    <t>repair tile in shower blg 69</t>
  </si>
  <si>
    <t>B65A Overhead Door Trim Repair</t>
  </si>
  <si>
    <t>1/24/2024</t>
  </si>
  <si>
    <t>clean shop</t>
  </si>
  <si>
    <t>tile shower</t>
  </si>
  <si>
    <t>garage door repair bld 65a</t>
  </si>
  <si>
    <t>maintenance on grinding equip.</t>
  </si>
  <si>
    <t>PM floor Grinding Equipment</t>
  </si>
  <si>
    <t>bld 50 remodel</t>
  </si>
  <si>
    <t>1/25/2024</t>
  </si>
  <si>
    <t>clean up remaining scaffold parts and put away</t>
  </si>
  <si>
    <t>move and pickup scaffolding</t>
  </si>
  <si>
    <t>Admin Work</t>
  </si>
  <si>
    <t>floor grinding machine maint.</t>
  </si>
  <si>
    <t>make bollard list for repair</t>
  </si>
  <si>
    <t xml:space="preserve">Site wide Dock Bollard </t>
  </si>
  <si>
    <t>door threshold replacement</t>
  </si>
  <si>
    <t xml:space="preserve">Door Threshold Replacement </t>
  </si>
  <si>
    <t>1/26/2024</t>
  </si>
  <si>
    <t>Admin Work/Time/SAP</t>
  </si>
  <si>
    <t>grout and hang soap dispenser</t>
  </si>
  <si>
    <t>reset bollards</t>
  </si>
  <si>
    <t>1/27/2024</t>
  </si>
  <si>
    <t xml:space="preserve">B50 IMM#19 Support Move </t>
  </si>
  <si>
    <t>1/29/2024</t>
  </si>
  <si>
    <t>replace hinges blg 69</t>
  </si>
  <si>
    <t>B69 replace Hinges</t>
  </si>
  <si>
    <t>replace locksets</t>
  </si>
  <si>
    <t>Help Waxies with WO/Waxie meeting/Door Handles/Clean Shop/</t>
  </si>
  <si>
    <t>1/3/2024</t>
  </si>
  <si>
    <t>bollards/tv bld50</t>
  </si>
  <si>
    <t>1/30/2024</t>
  </si>
  <si>
    <t>Remove Vac System Carpenter Shop/Meeting Shannon</t>
  </si>
  <si>
    <t>Safety</t>
  </si>
  <si>
    <t>repair threshold blg 65</t>
  </si>
  <si>
    <t>B52 fix stacker</t>
  </si>
  <si>
    <t>1/31/2024</t>
  </si>
  <si>
    <t xml:space="preserve">Fix Fencing </t>
  </si>
  <si>
    <t>Meeting Shannon/B65A threshold/Door handles</t>
  </si>
  <si>
    <t>1/4/2024</t>
  </si>
  <si>
    <t>remodel and battery charge station</t>
  </si>
  <si>
    <t>elevator upgrade</t>
  </si>
  <si>
    <t>42310-800</t>
  </si>
  <si>
    <t>1/5/2024</t>
  </si>
  <si>
    <t>remodel in 50</t>
  </si>
  <si>
    <t>café remodel</t>
  </si>
  <si>
    <t>1/8/2024</t>
  </si>
  <si>
    <t>bollard survey</t>
  </si>
  <si>
    <t xml:space="preserve">ISN Training </t>
  </si>
  <si>
    <t>1/9/2024</t>
  </si>
  <si>
    <t>b69 fix tile floor</t>
  </si>
  <si>
    <t>B50 Clean Lower Dock</t>
  </si>
  <si>
    <t>bld 50 qa lab</t>
  </si>
  <si>
    <t>2/1/2024</t>
  </si>
  <si>
    <t>Med center walkthru</t>
  </si>
  <si>
    <t>Clean shop/Door Handles/Admin work/Remove Vac system in Carpenter shop</t>
  </si>
  <si>
    <t>hang white boards and bulletin boards and demo</t>
  </si>
  <si>
    <t>24310-400</t>
  </si>
  <si>
    <t>2/12/2024</t>
  </si>
  <si>
    <t>demo blg 50</t>
  </si>
  <si>
    <t>2/13/2024</t>
  </si>
  <si>
    <t>2/14/2024</t>
  </si>
  <si>
    <t>2/15/2024</t>
  </si>
  <si>
    <t>fix receiver med center</t>
  </si>
  <si>
    <t>lock set project</t>
  </si>
  <si>
    <t>demo dust collector</t>
  </si>
  <si>
    <t>pm grinding eq</t>
  </si>
  <si>
    <t>2/16/2024</t>
  </si>
  <si>
    <t>core holes by transformer in components</t>
  </si>
  <si>
    <t>core hole</t>
  </si>
  <si>
    <t>2/19/2024</t>
  </si>
  <si>
    <t>set new clean out cover</t>
  </si>
  <si>
    <t>2/2/2024</t>
  </si>
  <si>
    <t>Clean Lower Dock 50/Time/SAP/Remove Vac system Carpenter shop</t>
  </si>
  <si>
    <t xml:space="preserve">build shipping palets 					</t>
  </si>
  <si>
    <t>42406-400</t>
  </si>
  <si>
    <t>2/20/2024</t>
  </si>
  <si>
    <t>chip concrete</t>
  </si>
  <si>
    <t>blg 56 security cage</t>
  </si>
  <si>
    <t>42308-900</t>
  </si>
  <si>
    <t xml:space="preserve">B50 Remodle </t>
  </si>
  <si>
    <t>2/21/2024</t>
  </si>
  <si>
    <t>lock set job</t>
  </si>
  <si>
    <t>install security cage</t>
  </si>
  <si>
    <t>2/22/2024</t>
  </si>
  <si>
    <t>cut and prep floor for pour</t>
  </si>
  <si>
    <t>tuckpoint 63</t>
  </si>
  <si>
    <t>tuckpoint 54 wing wall</t>
  </si>
  <si>
    <t>2/23/2024</t>
  </si>
  <si>
    <t>Clean Shop</t>
  </si>
  <si>
    <t>wood platform</t>
  </si>
  <si>
    <t>set and pour scale infill</t>
  </si>
  <si>
    <t>B50 clean up after pour, Pick up floor stripper, Demo Floor</t>
  </si>
  <si>
    <t>Clean up and look at locatio with Santos</t>
  </si>
  <si>
    <t>Tuckpointing Project</t>
  </si>
  <si>
    <t>B50 Q &amp; A Lab</t>
  </si>
  <si>
    <t>2/26/2024</t>
  </si>
  <si>
    <t xml:space="preserve">Shannon Meeting/Waxie Meeting/ </t>
  </si>
  <si>
    <t>12407-600</t>
  </si>
  <si>
    <t xml:space="preserve">Lean Bathroom Ceilling </t>
  </si>
  <si>
    <t>stage roof railings</t>
  </si>
  <si>
    <t>jared safety rail project</t>
  </si>
  <si>
    <t>floor tile removal</t>
  </si>
  <si>
    <t>clean up excess cage material</t>
  </si>
  <si>
    <t>replace drawer front</t>
  </si>
  <si>
    <t>tuck point monitor</t>
  </si>
  <si>
    <t>Convanece Trench</t>
  </si>
  <si>
    <t>B50 Q/A Lab</t>
  </si>
  <si>
    <t>Spring Tuckpointing</t>
  </si>
  <si>
    <t>B59 West Tuck Pointing</t>
  </si>
  <si>
    <t>B50 Q/A Lab Project</t>
  </si>
  <si>
    <t>2/27/2024</t>
  </si>
  <si>
    <t>Shannon Meeting/ Clean Shop/</t>
  </si>
  <si>
    <t>drop ceiling in blg 64</t>
  </si>
  <si>
    <t>qa lab and breakroom</t>
  </si>
  <si>
    <t>platform bld 63</t>
  </si>
  <si>
    <t>2/28/2024</t>
  </si>
  <si>
    <t>Fix Excel Sheet, ISN, Time</t>
  </si>
  <si>
    <t xml:space="preserve">Manpower Office Floor </t>
  </si>
  <si>
    <t xml:space="preserve">B63 Pallatizer Platform </t>
  </si>
  <si>
    <t>2/29/2024</t>
  </si>
  <si>
    <t>floor in manpower</t>
  </si>
  <si>
    <t>2/5/2024</t>
  </si>
  <si>
    <t>fix celing tile and grid in 69</t>
  </si>
  <si>
    <t>B69 Ceilling project</t>
  </si>
  <si>
    <t>Waxie meeting/Look at SAP work</t>
  </si>
  <si>
    <t>fix concrete for new battery changer</t>
  </si>
  <si>
    <t>build crates for shipping</t>
  </si>
  <si>
    <t>Build Shipping Crate</t>
  </si>
  <si>
    <t>2/6/2024</t>
  </si>
  <si>
    <t>celing tile in 69</t>
  </si>
  <si>
    <t>B69 Ceilling tile project</t>
  </si>
  <si>
    <t>replace door handles</t>
  </si>
  <si>
    <t>Door Handle/ Clean Shop/Med Center</t>
  </si>
  <si>
    <t>build shipping crate for bottles</t>
  </si>
  <si>
    <t>2/7/2024</t>
  </si>
  <si>
    <t>Door Handle/Med Center/Riley Meeting/B50 fix door</t>
  </si>
  <si>
    <t>install base bld 50</t>
  </si>
  <si>
    <t>dismantle dust collector</t>
  </si>
  <si>
    <t>core and fill holes draino</t>
  </si>
  <si>
    <t>caulk floor for battery charger</t>
  </si>
  <si>
    <t>2/8/2024</t>
  </si>
  <si>
    <t>Door Handle/Med Center</t>
  </si>
  <si>
    <t>B65A Dock Flashing Repair</t>
  </si>
  <si>
    <t>repair flashing on bld65a</t>
  </si>
  <si>
    <t>repair floor grinder pads</t>
  </si>
  <si>
    <t>2/9/2024</t>
  </si>
  <si>
    <t>Meeting with Shannon/Broken Sunbelt Lift/Time/SAP/Clean Shop/Door Handle Project</t>
  </si>
  <si>
    <t>3/1/2024</t>
  </si>
  <si>
    <t>build skid for tim</t>
  </si>
  <si>
    <t>ceiling tile</t>
  </si>
  <si>
    <t>3/11/2024</t>
  </si>
  <si>
    <t>Adin/Look at SAPs</t>
  </si>
  <si>
    <t>drywall blg 65</t>
  </si>
  <si>
    <t>form sidewalk solar farm</t>
  </si>
  <si>
    <t>42210-000</t>
  </si>
  <si>
    <t>bld 65 upgrades</t>
  </si>
  <si>
    <t>bld 50 upgrades</t>
  </si>
  <si>
    <t>65c tuckpoint</t>
  </si>
  <si>
    <t>B65C Instal Drywall</t>
  </si>
  <si>
    <t>B50 Help Bill with Floor</t>
  </si>
  <si>
    <t>3/12/2024</t>
  </si>
  <si>
    <t>Wiaxie meeting</t>
  </si>
  <si>
    <t>Clean Shop/Admin/Meeting with Dan</t>
  </si>
  <si>
    <t>bld 50 upgrade prep floor for grinding</t>
  </si>
  <si>
    <t>core hole for electrician</t>
  </si>
  <si>
    <t>set sidewalk and drain for pour</t>
  </si>
  <si>
    <t>floor prep and install rebar blg 50</t>
  </si>
  <si>
    <t>tuckpoint 65c outside</t>
  </si>
  <si>
    <t>3/13/2024</t>
  </si>
  <si>
    <t>Meeting B60 Scaffolding project</t>
  </si>
  <si>
    <t>B60 Scope Hot Room with Jon</t>
  </si>
  <si>
    <t>Temp Fix Broken Stop Sign</t>
  </si>
  <si>
    <t>Admin/Clean Shop/Other</t>
  </si>
  <si>
    <t>B68 Look at Lab Hood</t>
  </si>
  <si>
    <t>fix stop sign</t>
  </si>
  <si>
    <t>pour concrete</t>
  </si>
  <si>
    <t>make pallets for shipping</t>
  </si>
  <si>
    <t>bld 65upgrades</t>
  </si>
  <si>
    <t>Pour concrete Pad</t>
  </si>
  <si>
    <t>3/14/2024</t>
  </si>
  <si>
    <t>confined space watch</t>
  </si>
  <si>
    <t>B59 Support Otis</t>
  </si>
  <si>
    <t>drano depal shipping crates</t>
  </si>
  <si>
    <t>tuckpoint  wash 65c outside</t>
  </si>
  <si>
    <t>remove pipes   patch holes</t>
  </si>
  <si>
    <t>Draino Depal Shipping Crates</t>
  </si>
  <si>
    <t>3/15/2024</t>
  </si>
  <si>
    <t>B60 Scope Scaffolding project</t>
  </si>
  <si>
    <t>Billing/Time/Admin</t>
  </si>
  <si>
    <t>wash brick 65c</t>
  </si>
  <si>
    <t>drano crates</t>
  </si>
  <si>
    <t>bld 65c upgrades</t>
  </si>
  <si>
    <t>3/18/2024</t>
  </si>
  <si>
    <t>Waxie Meeting</t>
  </si>
  <si>
    <t>WAHW Tuckpointing</t>
  </si>
  <si>
    <t>3/19/2024</t>
  </si>
  <si>
    <t>ISN/Admin</t>
  </si>
  <si>
    <t>fix hood in 68</t>
  </si>
  <si>
    <t>B59 Trench Inspection</t>
  </si>
  <si>
    <t xml:space="preserve">tuckpoint </t>
  </si>
  <si>
    <t>blg 65 c repair concrete and ceiling</t>
  </si>
  <si>
    <t>WAH Watch Tuckpointing</t>
  </si>
  <si>
    <t>3/2/2024</t>
  </si>
  <si>
    <t>B63 Pallarizer Deck</t>
  </si>
  <si>
    <t>3/20/2024</t>
  </si>
  <si>
    <t>clean shop and repair floor by table saw</t>
  </si>
  <si>
    <t>Riley Meeting</t>
  </si>
  <si>
    <t>fix fan hood in 68</t>
  </si>
  <si>
    <t>B68 Fix Exhaust hood</t>
  </si>
  <si>
    <t xml:space="preserve">build scaffold </t>
  </si>
  <si>
    <t>B60 Scaffolding</t>
  </si>
  <si>
    <t>blg 65 upgrade</t>
  </si>
  <si>
    <t>install closer elevator cage</t>
  </si>
  <si>
    <t>set up floor grinder 1n 50</t>
  </si>
  <si>
    <t>B65C upgrade Project</t>
  </si>
  <si>
    <t>3/21/2024</t>
  </si>
  <si>
    <t>lock sets</t>
  </si>
  <si>
    <t>scaffolding in 60</t>
  </si>
  <si>
    <t>Joseph Olszewski</t>
  </si>
  <si>
    <t>B63 Build Scaffolding</t>
  </si>
  <si>
    <t>3/22/2024</t>
  </si>
  <si>
    <t>Time/Billing</t>
  </si>
  <si>
    <t>scaffolding bld 60</t>
  </si>
  <si>
    <t>build scaffold</t>
  </si>
  <si>
    <t>3/25/2024</t>
  </si>
  <si>
    <t xml:space="preserve">Waxie meeting </t>
  </si>
  <si>
    <t>B60 Schfolding Project</t>
  </si>
  <si>
    <t>bld65c upgrades</t>
  </si>
  <si>
    <t>Grind Floor</t>
  </si>
  <si>
    <t>3/26/2024</t>
  </si>
  <si>
    <t>Meeting with Shannon</t>
  </si>
  <si>
    <t>grind floor bld 50</t>
  </si>
  <si>
    <t>B50 Grind Floor</t>
  </si>
  <si>
    <t>3/27/2024</t>
  </si>
  <si>
    <t>Door Handle Project/Clean Shop/Help move Grinding equipment/Review SAPs</t>
  </si>
  <si>
    <t>install closer can crusher</t>
  </si>
  <si>
    <t>move tv from sams</t>
  </si>
  <si>
    <t>moniter for mason</t>
  </si>
  <si>
    <t>floor grinding</t>
  </si>
  <si>
    <t xml:space="preserve"> Tuckpoint Project</t>
  </si>
  <si>
    <t>3/28/2024</t>
  </si>
  <si>
    <t>respirator training</t>
  </si>
  <si>
    <t>Resperator Training/Pull Plan Training/Door handle Project</t>
  </si>
  <si>
    <t>take down scaffolding</t>
  </si>
  <si>
    <t>65c upgrades</t>
  </si>
  <si>
    <t>tuckpointing</t>
  </si>
  <si>
    <t>break down stair tower</t>
  </si>
  <si>
    <t>blg65 duct grill remove shelves</t>
  </si>
  <si>
    <t>Remove Stair Tower</t>
  </si>
  <si>
    <t>B65C Remove Shelving, Hand wall décor</t>
  </si>
  <si>
    <t>3/29/2024</t>
  </si>
  <si>
    <t>ISN for Tom/Trench Meeting/Admin Work</t>
  </si>
  <si>
    <t>Tuckpoint Project</t>
  </si>
  <si>
    <t>3/4/2024</t>
  </si>
  <si>
    <t>B63 Office Floor</t>
  </si>
  <si>
    <t>build scaffold blg 55</t>
  </si>
  <si>
    <t>42407-500</t>
  </si>
  <si>
    <t>take up carpet blg 65</t>
  </si>
  <si>
    <t>remove tile 65c</t>
  </si>
  <si>
    <t>B63 Pallatizer Platform</t>
  </si>
  <si>
    <t>3/5/2024</t>
  </si>
  <si>
    <t>Use up time</t>
  </si>
  <si>
    <t>tile floor in 63</t>
  </si>
  <si>
    <t>Jason Lopez</t>
  </si>
  <si>
    <t>Belzona Traning</t>
  </si>
  <si>
    <t>bld65 upgrade</t>
  </si>
  <si>
    <t>tuckpoint 59 west</t>
  </si>
  <si>
    <t>blg 55 scaffold</t>
  </si>
  <si>
    <t>42470-500</t>
  </si>
  <si>
    <t>b65 upgrade</t>
  </si>
  <si>
    <t>3/6/2024</t>
  </si>
  <si>
    <t>Door Lock Project</t>
  </si>
  <si>
    <t>floor in blg 63</t>
  </si>
  <si>
    <t>42470-000</t>
  </si>
  <si>
    <t>3/7/2024</t>
  </si>
  <si>
    <t>Billing Meeting with Collette</t>
  </si>
  <si>
    <t>Clean Lower Dock 50</t>
  </si>
  <si>
    <t>belzona demo</t>
  </si>
  <si>
    <t>epoxy training</t>
  </si>
  <si>
    <t xml:space="preserve">Belzona Trainng </t>
  </si>
  <si>
    <t>Belzona Demo</t>
  </si>
  <si>
    <t xml:space="preserve">blg 65 upgrade </t>
  </si>
  <si>
    <t>3/8/2024</t>
  </si>
  <si>
    <t>Time/L333 Bid/Clean Shop/Admin Work</t>
  </si>
  <si>
    <t>install base</t>
  </si>
  <si>
    <t>bld 50 move grinding eq</t>
  </si>
  <si>
    <t>b65c upgrades</t>
  </si>
  <si>
    <t>blg 65 upgrade build wall</t>
  </si>
  <si>
    <t>cage by can crusher</t>
  </si>
  <si>
    <t>4/1/2024</t>
  </si>
  <si>
    <t>clean up tools and cart</t>
  </si>
  <si>
    <t>Clean Shop/Waxie meeting/Door Handle Project/Admin work</t>
  </si>
  <si>
    <t xml:space="preserve">B63 Scaffold inspection </t>
  </si>
  <si>
    <t>remove dead man from 65 parking</t>
  </si>
  <si>
    <t>install door hardware blg 50</t>
  </si>
  <si>
    <t>clean up plate and area</t>
  </si>
  <si>
    <t>move handrail and straighteb cage</t>
  </si>
  <si>
    <t>4/10/2024</t>
  </si>
  <si>
    <t>Billing Meeting/Trench project/Door Handle project/Fis Door handle</t>
  </si>
  <si>
    <t xml:space="preserve">Rail Car Containment </t>
  </si>
  <si>
    <t>strip sidewalk</t>
  </si>
  <si>
    <t>4/11/2024</t>
  </si>
  <si>
    <t>move printer from 65 to 64 2nd floor</t>
  </si>
  <si>
    <t>Fix Closer/ISN work for Tom/Door handle Project/Meeting with Matt B50</t>
  </si>
  <si>
    <t>repair bollard holes and fill rest</t>
  </si>
  <si>
    <t>4/12/2024</t>
  </si>
  <si>
    <t>Door handle Project/B50 Grinding Bid/Billing</t>
  </si>
  <si>
    <t>new cables for hood in 68</t>
  </si>
  <si>
    <t>B68 Repair Lab Hood</t>
  </si>
  <si>
    <t>Clean and Fill Last Bollard Hole</t>
  </si>
  <si>
    <t>Investige Rail Contanment</t>
  </si>
  <si>
    <t>Move Stair tower pieces to Bldg. 60</t>
  </si>
  <si>
    <t>4/15/2024</t>
  </si>
  <si>
    <t>Door Handle Project/Clean Shop/ ISN Work/</t>
  </si>
  <si>
    <t>B63 Scaffolding Inspection</t>
  </si>
  <si>
    <t>build frames for window tint</t>
  </si>
  <si>
    <t>bldg 50 upgrades</t>
  </si>
  <si>
    <t>tuckpoint and clean up from stair tower solar project</t>
  </si>
  <si>
    <t xml:space="preserve">B50 Set up for Floor Grinding </t>
  </si>
  <si>
    <t>4/16/2024</t>
  </si>
  <si>
    <t>change out locksets</t>
  </si>
  <si>
    <t>B50 Travis Meeting</t>
  </si>
  <si>
    <t>hang window tint blg 56</t>
  </si>
  <si>
    <t>floor grind molding</t>
  </si>
  <si>
    <t xml:space="preserve">B50  Floor Grinding </t>
  </si>
  <si>
    <t>4/17/2024</t>
  </si>
  <si>
    <t>change locksets blg 63</t>
  </si>
  <si>
    <t>B69 CAPA Meeting</t>
  </si>
  <si>
    <t>Door Handle Project/Clean Shop/ Riley Meeting/Bid Work</t>
  </si>
  <si>
    <t>reframe window tint</t>
  </si>
  <si>
    <t xml:space="preserve">B56 Tint panels </t>
  </si>
  <si>
    <t>floor in molding</t>
  </si>
  <si>
    <t>4/18/2024</t>
  </si>
  <si>
    <t>change out lock sets</t>
  </si>
  <si>
    <t>Work on Bids</t>
  </si>
  <si>
    <t>parking lot bollards 65c</t>
  </si>
  <si>
    <t>42409-700</t>
  </si>
  <si>
    <t>pull bollards and dispose</t>
  </si>
  <si>
    <t>4/19/2024</t>
  </si>
  <si>
    <t>change lock sets</t>
  </si>
  <si>
    <t>reattach stop sign blg 52 parking lot</t>
  </si>
  <si>
    <t>B65C Bollord Project</t>
  </si>
  <si>
    <t>cut, chip and dispose of asphalt</t>
  </si>
  <si>
    <t>check grinder power and prep floor for grinding</t>
  </si>
  <si>
    <t>42406-300</t>
  </si>
  <si>
    <t>4/2/2024</t>
  </si>
  <si>
    <t>Riley meeting</t>
  </si>
  <si>
    <t>Door Handle Project/Admin work/Clean B52</t>
  </si>
  <si>
    <t>fix stop sign blg 52</t>
  </si>
  <si>
    <t>measure trenches and inspect</t>
  </si>
  <si>
    <t>Trench Project</t>
  </si>
  <si>
    <t>inspect scaffold and modify</t>
  </si>
  <si>
    <t>finish door hardware QA lab</t>
  </si>
  <si>
    <t>4/22/2024</t>
  </si>
  <si>
    <t>put up sun block panels blg 56</t>
  </si>
  <si>
    <t>ISN work/Admin/</t>
  </si>
  <si>
    <t>B60 Scaffold Inspection</t>
  </si>
  <si>
    <t>railroad containment</t>
  </si>
  <si>
    <t>demo concrete dhl</t>
  </si>
  <si>
    <t>42409-400</t>
  </si>
  <si>
    <t>tuckpoint 65b</t>
  </si>
  <si>
    <t>42409-600</t>
  </si>
  <si>
    <t xml:space="preserve">B65B Tuckpoint </t>
  </si>
  <si>
    <t>4/23/2024</t>
  </si>
  <si>
    <t>replace lockset</t>
  </si>
  <si>
    <t>operate lull for tuckpoint project</t>
  </si>
  <si>
    <t>move lumber for handrail</t>
  </si>
  <si>
    <t>42408-500</t>
  </si>
  <si>
    <t>Joe Gould</t>
  </si>
  <si>
    <t>4/24/2024</t>
  </si>
  <si>
    <t xml:space="preserve">Riley Computer Learning/ Admin/ </t>
  </si>
  <si>
    <t xml:space="preserve">Fix Med Center Door For Security Project </t>
  </si>
  <si>
    <t>run lull</t>
  </si>
  <si>
    <t>structual steel reinforcement</t>
  </si>
  <si>
    <t>set sidewalk dhl</t>
  </si>
  <si>
    <t>prep for belzona patch blg 59 3rd floor</t>
  </si>
  <si>
    <t>42408-700</t>
  </si>
  <si>
    <t>4/25/2024</t>
  </si>
  <si>
    <t>Computer Learning/Clean Shop/Meeting with Shannon</t>
  </si>
  <si>
    <t>belzona patch 59-3</t>
  </si>
  <si>
    <t>4/26/2024</t>
  </si>
  <si>
    <t>Time/Tools down from B65C/Shannon meeting with Servpro</t>
  </si>
  <si>
    <t>Truck Dock Bollards</t>
  </si>
  <si>
    <t>replace bollards</t>
  </si>
  <si>
    <t>Monitor Servpro</t>
  </si>
  <si>
    <t>B65C Truck Dock Lot C Bollards</t>
  </si>
  <si>
    <t>epoxy repair 59-3</t>
  </si>
  <si>
    <t>tuckpoint roof bldg 65</t>
  </si>
  <si>
    <t>4/27/2024</t>
  </si>
  <si>
    <t>Scaffold Inspection for  Servpro</t>
  </si>
  <si>
    <t>4/29/2024</t>
  </si>
  <si>
    <t>door handles</t>
  </si>
  <si>
    <t xml:space="preserve">RA Smith Survey Escort </t>
  </si>
  <si>
    <t>bollards bld 66</t>
  </si>
  <si>
    <t>42409-800</t>
  </si>
  <si>
    <t>set bollard blg 66</t>
  </si>
  <si>
    <t>set bollards blg 65</t>
  </si>
  <si>
    <t xml:space="preserve">B65B Tuckpointing </t>
  </si>
  <si>
    <t>B65C Lot C Bollards</t>
  </si>
  <si>
    <t>42406-700</t>
  </si>
  <si>
    <t>4/3/2024</t>
  </si>
  <si>
    <t>Door Handle Project/Admin work/Repair Threshold B65C/Unload Semi</t>
  </si>
  <si>
    <t>repair theshold blg 65a</t>
  </si>
  <si>
    <t>clean flag bld 50</t>
  </si>
  <si>
    <t>clean flag and rehang b50</t>
  </si>
  <si>
    <t>prep frame and door for replacement b56 terrace</t>
  </si>
  <si>
    <t>4/30/2024</t>
  </si>
  <si>
    <t>Riley Safety Meeting work on Bids</t>
  </si>
  <si>
    <t>rasmith drone topo</t>
  </si>
  <si>
    <t>ra smith escort</t>
  </si>
  <si>
    <t xml:space="preserve">RA Smith Escort </t>
  </si>
  <si>
    <t>roof 65b west wall</t>
  </si>
  <si>
    <t>42409-500</t>
  </si>
  <si>
    <t>bollards bld66</t>
  </si>
  <si>
    <t>set bollards blg 65 and 66</t>
  </si>
  <si>
    <t>pour bollards</t>
  </si>
  <si>
    <t xml:space="preserve">B65C Lot C Bollards and B66 </t>
  </si>
  <si>
    <t>4/4/2024</t>
  </si>
  <si>
    <t>tool inventory</t>
  </si>
  <si>
    <t>Door Handle Project/Admin work/Tool Inventory/Meeting B63 Dike</t>
  </si>
  <si>
    <t>tuckpoint 59 outside west</t>
  </si>
  <si>
    <t>4/5/2024</t>
  </si>
  <si>
    <t>Admin work</t>
  </si>
  <si>
    <t>tuckpoint 59</t>
  </si>
  <si>
    <t>B56 Install Bomb Shelter Door</t>
  </si>
  <si>
    <t>4/8/2024</t>
  </si>
  <si>
    <t>count material for fence project</t>
  </si>
  <si>
    <t>Meeting Shannon B59 Fence/Meeting Waxies/Admin/Door Handle Project</t>
  </si>
  <si>
    <t>fix holes bld 63</t>
  </si>
  <si>
    <t>4/9/2024</t>
  </si>
  <si>
    <t>Meeting Shannon</t>
  </si>
  <si>
    <t>replace door closer</t>
  </si>
  <si>
    <t>move aed and signs , bleed kit</t>
  </si>
  <si>
    <t>moniter for tuckpoint project</t>
  </si>
  <si>
    <t>Tuckpointing</t>
  </si>
  <si>
    <t>5/1/2024</t>
  </si>
  <si>
    <t>Riley Meeting/Bids/Meeting with Shannon/Help Waxies with Door</t>
  </si>
  <si>
    <t>clean up roof from tuckpoint</t>
  </si>
  <si>
    <t>move lumber onto roof for penthouse repairs</t>
  </si>
  <si>
    <t>tuckpointing bld 59/remove equip roof</t>
  </si>
  <si>
    <t>set and pour dhl</t>
  </si>
  <si>
    <t>clean up bollards</t>
  </si>
  <si>
    <t xml:space="preserve">Spring Tuckpointing </t>
  </si>
  <si>
    <t xml:space="preserve">Deliver wood to roof </t>
  </si>
  <si>
    <t>5/10/2024</t>
  </si>
  <si>
    <t>Admin/Bid work/ISN</t>
  </si>
  <si>
    <t>ra smith</t>
  </si>
  <si>
    <t>Escort For RA Smith</t>
  </si>
  <si>
    <t>B59 L252 Trench Cleaning</t>
  </si>
  <si>
    <t>42410-700</t>
  </si>
  <si>
    <t>tuckpoint 60 west</t>
  </si>
  <si>
    <t>Ron Fliess</t>
  </si>
  <si>
    <t xml:space="preserve">B50 Remove Pipes and Start Ceilling Insulation </t>
  </si>
  <si>
    <t>42409-200</t>
  </si>
  <si>
    <t>Move Funiture at Child Care</t>
  </si>
  <si>
    <t>42409-000</t>
  </si>
  <si>
    <t>5/13/2024</t>
  </si>
  <si>
    <t>Waxie Meeting/Shannon Meeting/Locksets</t>
  </si>
  <si>
    <t>Unload Fence Delivery</t>
  </si>
  <si>
    <t>RA Smith escort</t>
  </si>
  <si>
    <t>RA smith</t>
  </si>
  <si>
    <t>bld 65c tuckpoint</t>
  </si>
  <si>
    <t>insulation panels in ceiling</t>
  </si>
  <si>
    <t>B50 Install Insulation</t>
  </si>
  <si>
    <t>5/14/2024</t>
  </si>
  <si>
    <t>Lockset/Admin</t>
  </si>
  <si>
    <t>sort fence componets for mezz</t>
  </si>
  <si>
    <t xml:space="preserve">Separate Mez Fence </t>
  </si>
  <si>
    <t>bollards</t>
  </si>
  <si>
    <t xml:space="preserve">Fix Bollards throughout plant </t>
  </si>
  <si>
    <t>RA smith escort</t>
  </si>
  <si>
    <t>blg 52 awning leak scope</t>
  </si>
  <si>
    <t xml:space="preserve">B52 Fix Leak </t>
  </si>
  <si>
    <t>investigate floor repair in blg 51</t>
  </si>
  <si>
    <t>Child Care</t>
  </si>
  <si>
    <t>tuckpoint bldg 65 d</t>
  </si>
  <si>
    <t>measure for trench repair</t>
  </si>
  <si>
    <t>42410-400</t>
  </si>
  <si>
    <t>B59 L252 Trench</t>
  </si>
  <si>
    <t>5/15/2024</t>
  </si>
  <si>
    <t>patch roof blg 52</t>
  </si>
  <si>
    <t>bld 65C tuckpointing</t>
  </si>
  <si>
    <t>patch hole in siding blg 68</t>
  </si>
  <si>
    <t>42410-900</t>
  </si>
  <si>
    <t>fix security gates blg 55</t>
  </si>
  <si>
    <t xml:space="preserve">B55ish Fix Gates </t>
  </si>
  <si>
    <t>B68 Fix Hole</t>
  </si>
  <si>
    <t>5/16/2024</t>
  </si>
  <si>
    <t xml:space="preserve">Admin/Time/Computer Learning </t>
  </si>
  <si>
    <t>bld 65c west pointing</t>
  </si>
  <si>
    <t>68 repair fence and rolling gates</t>
  </si>
  <si>
    <t>drill holes for saw cutting</t>
  </si>
  <si>
    <t>42410-800</t>
  </si>
  <si>
    <t>change lockset elevator equipment room blg 60</t>
  </si>
  <si>
    <t>build handrail on penthouse</t>
  </si>
  <si>
    <t>finish panic device qa lab</t>
  </si>
  <si>
    <t>add door stop equipment cage blg 59</t>
  </si>
  <si>
    <t>5/17/2024</t>
  </si>
  <si>
    <t>fix door blg 50 second floor</t>
  </si>
  <si>
    <t>build handrail penthouse roof</t>
  </si>
  <si>
    <t>bld 65f tuckpoint</t>
  </si>
  <si>
    <t>working at height watch</t>
  </si>
  <si>
    <t>patch bld 60 elevator room\tuckpointing</t>
  </si>
  <si>
    <t>5/2/2024</t>
  </si>
  <si>
    <t>clean shop and fix baricades</t>
  </si>
  <si>
    <t>Riley Meeting/Bids/ISN</t>
  </si>
  <si>
    <t xml:space="preserve">Safety </t>
  </si>
  <si>
    <t>replace roton hinge and hardware</t>
  </si>
  <si>
    <t>clean up DHL</t>
  </si>
  <si>
    <t>components bld 50 project</t>
  </si>
  <si>
    <t>spring tuckpointing 59 west</t>
  </si>
  <si>
    <t>strip and saw cut sidewalk</t>
  </si>
  <si>
    <t>5/20/2024</t>
  </si>
  <si>
    <t>Bid projects /Admin</t>
  </si>
  <si>
    <t>B56 Fence Project</t>
  </si>
  <si>
    <t>insulation panels</t>
  </si>
  <si>
    <t>Entrance Sign Project</t>
  </si>
  <si>
    <t>42410-500</t>
  </si>
  <si>
    <t>5/21/2024</t>
  </si>
  <si>
    <t>prep for shutdown</t>
  </si>
  <si>
    <t>bld 51 fill floor holes and remove bollards</t>
  </si>
  <si>
    <t>unload scaffolding for components</t>
  </si>
  <si>
    <t>main entrance sign repair</t>
  </si>
  <si>
    <t>install insulation</t>
  </si>
  <si>
    <t>pipe bridge repair</t>
  </si>
  <si>
    <t>42408-600</t>
  </si>
  <si>
    <t>5/22/2024</t>
  </si>
  <si>
    <t>supplies for new sign</t>
  </si>
  <si>
    <t>patch pipe bridge</t>
  </si>
  <si>
    <t>65a tuckpoint</t>
  </si>
  <si>
    <t>Admin</t>
  </si>
  <si>
    <t>5/23/2024</t>
  </si>
  <si>
    <t xml:space="preserve"> door handle in medical center</t>
  </si>
  <si>
    <t>move fence in blg 56</t>
  </si>
  <si>
    <t>B59 Scaffolding Project</t>
  </si>
  <si>
    <t xml:space="preserve">JDR Stencil Project </t>
  </si>
  <si>
    <t>bld 59 fence project</t>
  </si>
  <si>
    <t>42410-600</t>
  </si>
  <si>
    <t>cut holes in wall</t>
  </si>
  <si>
    <t>fence project bld 59</t>
  </si>
  <si>
    <t>watch working at hieghts pipe bridge</t>
  </si>
  <si>
    <t>5/24/2024</t>
  </si>
  <si>
    <t>JD stencil</t>
  </si>
  <si>
    <t>set up scaffolding 55</t>
  </si>
  <si>
    <t>prep floor in 51</t>
  </si>
  <si>
    <t>B59 fencing</t>
  </si>
  <si>
    <t>penetrate holes in masonry/remove 5 high</t>
  </si>
  <si>
    <t>patch holes in fire wall</t>
  </si>
  <si>
    <t>patch floor with belzona</t>
  </si>
  <si>
    <t>5/25/2024</t>
  </si>
  <si>
    <t>B59 Build Scaffolding</t>
  </si>
  <si>
    <t>scaffold build</t>
  </si>
  <si>
    <t>65a concrete</t>
  </si>
  <si>
    <t>B65A Concrete project</t>
  </si>
  <si>
    <t>5/26/2024</t>
  </si>
  <si>
    <t>build fence</t>
  </si>
  <si>
    <t>grind floors</t>
  </si>
  <si>
    <t>demo communication closet</t>
  </si>
  <si>
    <t>concrete replace demo</t>
  </si>
  <si>
    <t>5/27/2024</t>
  </si>
  <si>
    <t>B65A Concrete floor demo</t>
  </si>
  <si>
    <t>5/28/2024</t>
  </si>
  <si>
    <t>tuckpoint 65a</t>
  </si>
  <si>
    <t>replace door and frame in gas house</t>
  </si>
  <si>
    <t>bld 65c pointing</t>
  </si>
  <si>
    <t>b65 a conc rete replace</t>
  </si>
  <si>
    <t>65 concrete prep</t>
  </si>
  <si>
    <t>drill anchor hole</t>
  </si>
  <si>
    <t>42405-600</t>
  </si>
  <si>
    <t>5/29/2024</t>
  </si>
  <si>
    <t>prep floor for grinding bld 51</t>
  </si>
  <si>
    <t>b63 tank replacement</t>
  </si>
  <si>
    <t>bld 50 scaffold</t>
  </si>
  <si>
    <t>42411-800</t>
  </si>
  <si>
    <t>pointing bld 65c</t>
  </si>
  <si>
    <t>65 concrete</t>
  </si>
  <si>
    <t>drill for anchors</t>
  </si>
  <si>
    <t>install door &amp; hardware</t>
  </si>
  <si>
    <t>42410-300</t>
  </si>
  <si>
    <t>floor crack grinding</t>
  </si>
  <si>
    <t>5/3/2024</t>
  </si>
  <si>
    <t>Admin Work/Clean Shop/Time/Bids</t>
  </si>
  <si>
    <t>shop for material</t>
  </si>
  <si>
    <t>Shannon meeting/Time</t>
  </si>
  <si>
    <t>measure for rail car containment</t>
  </si>
  <si>
    <t>special light door survey</t>
  </si>
  <si>
    <t>components layout</t>
  </si>
  <si>
    <t>tuckpoint bldg 59 west</t>
  </si>
  <si>
    <t>5/30/2024</t>
  </si>
  <si>
    <t>bld 50 dust collection</t>
  </si>
  <si>
    <t>bld 65c point</t>
  </si>
  <si>
    <t>grind floor bld 51</t>
  </si>
  <si>
    <t>drill plates to anchor tanks</t>
  </si>
  <si>
    <t>anchor tank</t>
  </si>
  <si>
    <t>shore bathroom ceiling</t>
  </si>
  <si>
    <t>Prep for Pour</t>
  </si>
  <si>
    <t>Demo Small building with Tim</t>
  </si>
  <si>
    <t>5/31/2024</t>
  </si>
  <si>
    <t>clean up tools and cords ,generator</t>
  </si>
  <si>
    <t>repair templates for jdr</t>
  </si>
  <si>
    <t>sand epoxy</t>
  </si>
  <si>
    <t>clean up from pour 65a</t>
  </si>
  <si>
    <t>move tools for project cut foam</t>
  </si>
  <si>
    <t>floor grind bldg 51</t>
  </si>
  <si>
    <t>floor grind bldg50</t>
  </si>
  <si>
    <t>5/6/2024</t>
  </si>
  <si>
    <t>Waxie meeting/Admin</t>
  </si>
  <si>
    <t>scaffolding bld60</t>
  </si>
  <si>
    <t>breakdown scaffold blg 60</t>
  </si>
  <si>
    <t xml:space="preserve">B60 Remove scaffolding </t>
  </si>
  <si>
    <t xml:space="preserve">  ra smith escort</t>
  </si>
  <si>
    <t>prep and cold patch bollards</t>
  </si>
  <si>
    <t xml:space="preserve">tuckpointing 56/59 </t>
  </si>
  <si>
    <t>bld 50 upgrades phase 2</t>
  </si>
  <si>
    <t>5/7/2024</t>
  </si>
  <si>
    <t>escort surveyor</t>
  </si>
  <si>
    <t>cold patch for bollards</t>
  </si>
  <si>
    <t>clean trench line 252</t>
  </si>
  <si>
    <t>move cubbies onto carpet</t>
  </si>
  <si>
    <t>5/8/2024</t>
  </si>
  <si>
    <t>band scaffolding from bld 60</t>
  </si>
  <si>
    <t>scaffolding</t>
  </si>
  <si>
    <t>escort rasmith</t>
  </si>
  <si>
    <t xml:space="preserve">RA SMITH </t>
  </si>
  <si>
    <t>components upgrade</t>
  </si>
  <si>
    <t>tuckpoint west 60 outside</t>
  </si>
  <si>
    <t>5/9/2024</t>
  </si>
  <si>
    <t>BUILDING 60 TUCKPOINT WEST OUTSIDE</t>
  </si>
  <si>
    <t>TRENCH WORK</t>
  </si>
  <si>
    <t>Clean and epoxy trench line 252</t>
  </si>
  <si>
    <t>6/10/2024</t>
  </si>
  <si>
    <t xml:space="preserve">Riley saftey meeting, Waxie Meeting, admin work, Work on FRP with Mike </t>
  </si>
  <si>
    <t>12570-600</t>
  </si>
  <si>
    <t>saw cut concrete</t>
  </si>
  <si>
    <t>42412-400</t>
  </si>
  <si>
    <t>safety stand down</t>
  </si>
  <si>
    <t>child care remodel</t>
  </si>
  <si>
    <t>bld 59 fence</t>
  </si>
  <si>
    <t>set up cones</t>
  </si>
  <si>
    <t>42412-300</t>
  </si>
  <si>
    <t>remove concrete and clean up mess</t>
  </si>
  <si>
    <t>safety meeting</t>
  </si>
  <si>
    <t>install cubbies at childcare</t>
  </si>
  <si>
    <t>sewer project phase II</t>
  </si>
  <si>
    <t>remove and replace concrete</t>
  </si>
  <si>
    <t>daycare replace cubbies</t>
  </si>
  <si>
    <t>safety standdown</t>
  </si>
  <si>
    <t>hotwork training</t>
  </si>
  <si>
    <t>59 fence</t>
  </si>
  <si>
    <t>424100-600</t>
  </si>
  <si>
    <t>Work on Ellinson Project</t>
  </si>
  <si>
    <t>6/11/2024</t>
  </si>
  <si>
    <t xml:space="preserve">General admin work </t>
  </si>
  <si>
    <t xml:space="preserve">Working at Heights for building 50 . Working at Heights for pipe bridge building 59 . Fence worked on all three locations  Work on the spinner north fence project  Work on Ellingson project at  General admin work  Meeting with John Bethel </t>
  </si>
  <si>
    <t>barricades for slab</t>
  </si>
  <si>
    <t>59 fence project</t>
  </si>
  <si>
    <t>barricades for wanesek</t>
  </si>
  <si>
    <t>sewer project barricades</t>
  </si>
  <si>
    <t>6/12/2024</t>
  </si>
  <si>
    <t>General admin work, Work on Ellington project, Work on outside fence project, Work with BPT on Computer , Meeting with Century about the outside fence project ,Work done putting a price together for building 65 a hole in mezzanine</t>
  </si>
  <si>
    <t>fence project 59</t>
  </si>
  <si>
    <t>6/13/2024</t>
  </si>
  <si>
    <t>General admin work , Work on Riley FRP ,  Work on building 65 holes in mezz, Work on computer with BPT  (estimated 2-3 hours). Shopping in Menards, Worked on building 59 fencing ,  Meeting with Matt about future work , One hour OT .</t>
  </si>
  <si>
    <t>reg</t>
  </si>
  <si>
    <t>dust room door 50</t>
  </si>
  <si>
    <t>6/14/2024</t>
  </si>
  <si>
    <t>tool collection</t>
  </si>
  <si>
    <t xml:space="preserve">General admin work,Working at hights B50,Meeting with Matt and Shannon, Work on time, Meeting with Matt on ISN Permit </t>
  </si>
  <si>
    <t>Safety Training</t>
  </si>
  <si>
    <t>remove scaffolding from 59</t>
  </si>
  <si>
    <t xml:space="preserve">Remove Scaffolding </t>
  </si>
  <si>
    <t>b55 remove scaffolding</t>
  </si>
  <si>
    <t xml:space="preserve">Working at Hights </t>
  </si>
  <si>
    <t>Remove Scaffolding</t>
  </si>
  <si>
    <t xml:space="preserve">B50 Door </t>
  </si>
  <si>
    <t>doors for dust room</t>
  </si>
  <si>
    <t>6/17/2024</t>
  </si>
  <si>
    <t xml:space="preserve">Admin use up funds </t>
  </si>
  <si>
    <t xml:space="preserve">Working at Hights for B50, Pipe Pridge,B55 scffolding,Meeting with Matt about ISN, Waxie Meeting </t>
  </si>
  <si>
    <t>59 fencing</t>
  </si>
  <si>
    <t>remove &amp; stack scaffolding for pickup</t>
  </si>
  <si>
    <t>remove stantions &amp; replace caution tape</t>
  </si>
  <si>
    <t>scj safety training</t>
  </si>
  <si>
    <t>Berm and Fence Project</t>
  </si>
  <si>
    <t>12570-800</t>
  </si>
  <si>
    <t>Penthouse project</t>
  </si>
  <si>
    <t>remove scaffolding 55</t>
  </si>
  <si>
    <t>68 sewer project</t>
  </si>
  <si>
    <t>pipe bridge repairs</t>
  </si>
  <si>
    <t>6/18/2024</t>
  </si>
  <si>
    <t>WAH Pipe bridge, Load shop truck, Clean Shop, Meeting with Mike Riley, Work on computer BPT,Admin Work</t>
  </si>
  <si>
    <t>fill bollard holes 59</t>
  </si>
  <si>
    <t>scaffolding removal</t>
  </si>
  <si>
    <t>Hotroom Bid</t>
  </si>
  <si>
    <t>invoice project</t>
  </si>
  <si>
    <t xml:space="preserve">berm and fence </t>
  </si>
  <si>
    <t>6/19/2024</t>
  </si>
  <si>
    <t>WAH Pipe bridge, Admin Work, Meeting about B63 Processing work, Riley Meeting</t>
  </si>
  <si>
    <t>remove fence by solar farm</t>
  </si>
  <si>
    <t>Brem and fence work</t>
  </si>
  <si>
    <t xml:space="preserve">Hot room Paperwork </t>
  </si>
  <si>
    <t>Safway ISN Help</t>
  </si>
  <si>
    <t>42412-500</t>
  </si>
  <si>
    <t>6/20/2024</t>
  </si>
  <si>
    <t>Work on end of Fiscal Billing, B51 Leak,work on Bids, Admin work</t>
  </si>
  <si>
    <t>open wall for fitters</t>
  </si>
  <si>
    <t>fence project</t>
  </si>
  <si>
    <t>repair pipe bridge</t>
  </si>
  <si>
    <t>WAH</t>
  </si>
  <si>
    <t>6/21/2024</t>
  </si>
  <si>
    <t xml:space="preserve">Admin Work, Billing, </t>
  </si>
  <si>
    <t>fire caulk 50</t>
  </si>
  <si>
    <t>finish fence</t>
  </si>
  <si>
    <t>fire caulk</t>
  </si>
  <si>
    <t>Confined space, other</t>
  </si>
  <si>
    <t>Set up Pour</t>
  </si>
  <si>
    <t>Fence and Brem Work</t>
  </si>
  <si>
    <t>Explore demo</t>
  </si>
  <si>
    <t>6/24/2024</t>
  </si>
  <si>
    <t xml:space="preserve">Admin Work, End of fiscal Billing, Meeting with Waxie on Ceiling tile project </t>
  </si>
  <si>
    <t>remove fence for burm</t>
  </si>
  <si>
    <t>disassemble hot room</t>
  </si>
  <si>
    <t>dust collector project</t>
  </si>
  <si>
    <t xml:space="preserve">Work on Berm and Fence Project </t>
  </si>
  <si>
    <t>Work on Hot Room Project</t>
  </si>
  <si>
    <t>6/25/2024</t>
  </si>
  <si>
    <t>Admin Work, End of fiscal Billing, Work on Bids</t>
  </si>
  <si>
    <t>remove hot room</t>
  </si>
  <si>
    <t>Work on Confined space</t>
  </si>
  <si>
    <t>6/26/2024</t>
  </si>
  <si>
    <t>Admin Work, End of fiscal Billing, Work on Bids, Meeting with Shannon</t>
  </si>
  <si>
    <t>6/27/2024</t>
  </si>
  <si>
    <t>make and install stainless panel and partition</t>
  </si>
  <si>
    <t>Make and install stainless panel and partition</t>
  </si>
  <si>
    <t>look for loose hatch blg 54 to secure</t>
  </si>
  <si>
    <t xml:space="preserve"> loose hatch blg 54 to secure</t>
  </si>
  <si>
    <t>repair patches from bollards removel</t>
  </si>
  <si>
    <t>clean up concrete from pour</t>
  </si>
  <si>
    <t>6/28/2024</t>
  </si>
  <si>
    <t>Admin Work, clean shop, Clean lower Dock  50, Clean lower Dock 56, Work on Bids</t>
  </si>
  <si>
    <t>clean dock 56</t>
  </si>
  <si>
    <t>Clean shop</t>
  </si>
  <si>
    <t>patch bollard holes</t>
  </si>
  <si>
    <t>sewer project</t>
  </si>
  <si>
    <t>hot room project</t>
  </si>
  <si>
    <t>6/3/2024</t>
  </si>
  <si>
    <t>Admin Work Use Funds</t>
  </si>
  <si>
    <t>Admin Work See email</t>
  </si>
  <si>
    <t xml:space="preserve">Patch Pipe Bridge </t>
  </si>
  <si>
    <t>B55t Install Door</t>
  </si>
  <si>
    <t>B59 Fence</t>
  </si>
  <si>
    <t>B65A concrete</t>
  </si>
  <si>
    <t>demo doors bld 55 /window bars bld 55t</t>
  </si>
  <si>
    <t>6/4/2024</t>
  </si>
  <si>
    <t>scaffold take down</t>
  </si>
  <si>
    <t>scaffold tear down</t>
  </si>
  <si>
    <t>door install 55t</t>
  </si>
  <si>
    <t>drywall and fire caulk</t>
  </si>
  <si>
    <t>6/5/2024</t>
  </si>
  <si>
    <t>Admin Work See Emails</t>
  </si>
  <si>
    <t>rasmith escort</t>
  </si>
  <si>
    <t>55t  door hardware / caulk</t>
  </si>
  <si>
    <t>demo roof door</t>
  </si>
  <si>
    <t>remove handrail and carry up door and frame</t>
  </si>
  <si>
    <t>firecaulk blg 50</t>
  </si>
  <si>
    <t>bld 55 scaffold</t>
  </si>
  <si>
    <t>spring tuckpoint 65c</t>
  </si>
  <si>
    <t>clean drain and mount rack</t>
  </si>
  <si>
    <t>mount racks and clean trench</t>
  </si>
  <si>
    <t>Work On Pipe Bridge Project</t>
  </si>
  <si>
    <t>Work On B55T Scaffolding Project</t>
  </si>
  <si>
    <t>6/6/2024</t>
  </si>
  <si>
    <t>Escort RA Smith</t>
  </si>
  <si>
    <t>spring tuck point 63</t>
  </si>
  <si>
    <t>entry sign</t>
  </si>
  <si>
    <t>dust collection room</t>
  </si>
  <si>
    <t>install door</t>
  </si>
  <si>
    <t>42408-50</t>
  </si>
  <si>
    <t>epoxy anchor bolts</t>
  </si>
  <si>
    <t>temp. fire wall</t>
  </si>
  <si>
    <t>6/7/2024</t>
  </si>
  <si>
    <t>Admin Task See Emails</t>
  </si>
  <si>
    <t>bollards bld 51</t>
  </si>
  <si>
    <t>penthouse repairs</t>
  </si>
  <si>
    <t>unload materials, reinforce walls</t>
  </si>
  <si>
    <t>tuckpoint bld 65b</t>
  </si>
  <si>
    <t>7/1/2024</t>
  </si>
  <si>
    <t>50 crib install</t>
  </si>
  <si>
    <t>42412-600</t>
  </si>
  <si>
    <t xml:space="preserve">WAH Permits, B50 Hotroom170,Components New Crib, Meeting with Riley Safety, Meeting wit Matt, B56 Contaminate project, Waxie Meeting, B64 Widen hallway project, </t>
  </si>
  <si>
    <t>7/2/2024</t>
  </si>
  <si>
    <t>processing</t>
  </si>
  <si>
    <t>take angle off floor</t>
  </si>
  <si>
    <t>B 63floor patch</t>
  </si>
  <si>
    <t>fill bollard holes</t>
  </si>
  <si>
    <t>grout columns</t>
  </si>
  <si>
    <t>map out trench line252</t>
  </si>
  <si>
    <t>7/3/2024</t>
  </si>
  <si>
    <t>42412-700</t>
  </si>
  <si>
    <t>repair steps blg 68</t>
  </si>
  <si>
    <t>42411-000</t>
  </si>
  <si>
    <t>clean out cover blg 69 investigate</t>
  </si>
  <si>
    <t>7/5/2024</t>
  </si>
  <si>
    <t>B60 Elevator Door, Admin Work, Meeting with Cory about B65 Carpeting, Meeting at Shop Pick up Epoxy, Meeting with Premier about Widening Fence, Work on B63 Processing bid,</t>
  </si>
  <si>
    <t>Building 50 Fence, B69 Drain Cover, Admin Work, Meeting with Matt about parking lot work, Trip to Hoenel, B63 Processing bid</t>
  </si>
  <si>
    <t xml:space="preserve">Main Isle repair, B63 Processing bid, Admin work </t>
  </si>
  <si>
    <t>Main Isle repair</t>
  </si>
  <si>
    <t xml:space="preserve">Meetting, Bid projects, </t>
  </si>
  <si>
    <t>7/9/2024</t>
  </si>
  <si>
    <t>crib fence project</t>
  </si>
  <si>
    <t>7/8/2024</t>
  </si>
  <si>
    <t>7/10/2024</t>
  </si>
  <si>
    <t>crib fencing</t>
  </si>
  <si>
    <t>install door knobs</t>
  </si>
  <si>
    <t>Receipts</t>
  </si>
  <si>
    <t>Amount:</t>
  </si>
  <si>
    <t>sample</t>
  </si>
  <si>
    <t>6/23/2023</t>
  </si>
  <si>
    <t>12370-600</t>
  </si>
  <si>
    <t>6/30/2023</t>
  </si>
  <si>
    <t>1237-600</t>
  </si>
  <si>
    <t>7/8/2023</t>
  </si>
  <si>
    <t>7/14/2023</t>
  </si>
  <si>
    <t>7/15/2023</t>
  </si>
  <si>
    <t>7/21/2023</t>
  </si>
  <si>
    <t>7/28/2023</t>
  </si>
  <si>
    <t>8/1/2023</t>
  </si>
  <si>
    <t>8/12/2023</t>
  </si>
  <si>
    <t>8/17/2023</t>
  </si>
  <si>
    <t>8/25/2023</t>
  </si>
  <si>
    <t>9/1/2023</t>
  </si>
  <si>
    <t>9/8/2023</t>
  </si>
  <si>
    <t>9/12/2023</t>
  </si>
  <si>
    <t>9/20/2023</t>
  </si>
  <si>
    <t>9/26/2023</t>
  </si>
  <si>
    <t>10/4/2023</t>
  </si>
  <si>
    <t>10/11/2023</t>
  </si>
  <si>
    <t>10/18/2023</t>
  </si>
  <si>
    <t>10/25/2023</t>
  </si>
  <si>
    <t>11/1/2023</t>
  </si>
  <si>
    <t>11/8/2023</t>
  </si>
  <si>
    <t>11/15/2023</t>
  </si>
  <si>
    <t>11/22/2023</t>
  </si>
  <si>
    <t>11/30/2023</t>
  </si>
  <si>
    <t>12/6/2023</t>
  </si>
  <si>
    <t>12/13/2023</t>
  </si>
  <si>
    <t>12/20/2023</t>
  </si>
  <si>
    <t>12/29/2023</t>
  </si>
  <si>
    <t>B63 check lock</t>
  </si>
  <si>
    <t>WO#</t>
  </si>
  <si>
    <t>6/18/2023 - 6/25/2023</t>
  </si>
  <si>
    <t>2023</t>
  </si>
  <si>
    <t>22</t>
  </si>
  <si>
    <t>06</t>
  </si>
  <si>
    <t>B52 Sort Skids</t>
  </si>
  <si>
    <t>B56 L363 Remove Concrete</t>
  </si>
  <si>
    <t>42313-900</t>
  </si>
  <si>
    <t>Riley #</t>
  </si>
  <si>
    <t>6/25/2023 - 7/2/2023</t>
  </si>
  <si>
    <t>30</t>
  </si>
  <si>
    <t>123470-600</t>
  </si>
  <si>
    <t>7/9/2023 - 7/16/2023</t>
  </si>
  <si>
    <t>14</t>
  </si>
  <si>
    <t>07</t>
  </si>
  <si>
    <t>Dan Schroeder</t>
  </si>
  <si>
    <t>42400-000</t>
  </si>
  <si>
    <t>15</t>
  </si>
  <si>
    <t>42316-300</t>
  </si>
  <si>
    <t>Meeting with Shanno/ISN work for Tom</t>
  </si>
  <si>
    <t>8/27/2023 - 9/3/2023</t>
  </si>
  <si>
    <t>08</t>
  </si>
  <si>
    <t>10/10/2023</t>
  </si>
  <si>
    <t>hang security tv bld50</t>
  </si>
  <si>
    <t>10/8/2023 - 10/15/2023</t>
  </si>
  <si>
    <t>10</t>
  </si>
  <si>
    <t>move lift,mount machine components,</t>
  </si>
  <si>
    <t>build truckers gate</t>
  </si>
  <si>
    <t>fix trench drains</t>
  </si>
  <si>
    <t>Move lift for repair</t>
  </si>
  <si>
    <t xml:space="preserve">Repair Trench Drain Project </t>
  </si>
  <si>
    <t>Install TV B50</t>
  </si>
  <si>
    <t xml:space="preserve">Replace Door Handle </t>
  </si>
  <si>
    <t xml:space="preserve">B50 Mount Machine </t>
  </si>
  <si>
    <t>11</t>
  </si>
  <si>
    <t>hang tv bld 50</t>
  </si>
  <si>
    <t>clean up window project bld56</t>
  </si>
  <si>
    <t>42401-200</t>
  </si>
  <si>
    <t>strip vaults</t>
  </si>
  <si>
    <t>42400-200</t>
  </si>
  <si>
    <t xml:space="preserve">install closer on trucker gate </t>
  </si>
  <si>
    <t xml:space="preserve">Clean up B56 Window project </t>
  </si>
  <si>
    <t>10/12/2023</t>
  </si>
  <si>
    <t>repair drain grates</t>
  </si>
  <si>
    <t>12</t>
  </si>
  <si>
    <t>replace window bld 69</t>
  </si>
  <si>
    <t>hang drywall b50</t>
  </si>
  <si>
    <t>grind and caulk crack solar pad a</t>
  </si>
  <si>
    <t>trench inspection and fill trip hazards b56</t>
  </si>
  <si>
    <t xml:space="preserve">B69 Replace window </t>
  </si>
  <si>
    <t>10/13/2023</t>
  </si>
  <si>
    <t>Time\Billing\ Clean Shop</t>
  </si>
  <si>
    <t>13</t>
  </si>
  <si>
    <t>window project 69</t>
  </si>
  <si>
    <t>thench drain repair</t>
  </si>
  <si>
    <t>patch floor</t>
  </si>
  <si>
    <t>insulate and drywall</t>
  </si>
  <si>
    <t>10/16/2023</t>
  </si>
  <si>
    <t>repair trench drains</t>
  </si>
  <si>
    <t>10/15/2023 - 10/22/2023</t>
  </si>
  <si>
    <t>16</t>
  </si>
  <si>
    <t xml:space="preserve">frame and drywall </t>
  </si>
  <si>
    <t>Trench Repair</t>
  </si>
  <si>
    <t>Fence Projects</t>
  </si>
  <si>
    <t>10/17/2023</t>
  </si>
  <si>
    <t>install frame and drywall</t>
  </si>
  <si>
    <t>17</t>
  </si>
  <si>
    <t>assemble specialite frames</t>
  </si>
  <si>
    <t>prep diamond steel for dhl guardhouse</t>
  </si>
  <si>
    <t>42403-600</t>
  </si>
  <si>
    <t>ISN Tom</t>
  </si>
  <si>
    <t>18</t>
  </si>
  <si>
    <t>replace door in 63</t>
  </si>
  <si>
    <t>Meeting with Shannon\Riley Meeting\ Clean Shop</t>
  </si>
  <si>
    <t>B63 Replace Special Lite Door</t>
  </si>
  <si>
    <t>10/19/2023</t>
  </si>
  <si>
    <t>take saefty rails out of 69</t>
  </si>
  <si>
    <t>19</t>
  </si>
  <si>
    <t>trench repair</t>
  </si>
  <si>
    <t>finish door 63-129 and start truckers cage blg 50</t>
  </si>
  <si>
    <t>10/2/2023</t>
  </si>
  <si>
    <t>fence demo</t>
  </si>
  <si>
    <t>10/1/2023 - 10/8/2023</t>
  </si>
  <si>
    <t>02</t>
  </si>
  <si>
    <t>B56 Install Window Project</t>
  </si>
  <si>
    <t>ISN for Tom</t>
  </si>
  <si>
    <t>10/20/2023</t>
  </si>
  <si>
    <t>20</t>
  </si>
  <si>
    <t>Time/Billing /Clean Shop</t>
  </si>
  <si>
    <t>build truckers cage blg 50 goodwill</t>
  </si>
  <si>
    <t>clean up hatches and cattle gates</t>
  </si>
  <si>
    <t>security project</t>
  </si>
  <si>
    <t>vault project</t>
  </si>
  <si>
    <t>10/23/2023</t>
  </si>
  <si>
    <t>drill hole for drain in transformer pad by pole barn</t>
  </si>
  <si>
    <t>10/22/2023 - 10/29/2023</t>
  </si>
  <si>
    <t>23</t>
  </si>
  <si>
    <t xml:space="preserve">move crossover to roof </t>
  </si>
  <si>
    <t>caulk  door 63-129 special lite</t>
  </si>
  <si>
    <t>install truckers cage blg 50</t>
  </si>
  <si>
    <t xml:space="preserve">Trench Repair </t>
  </si>
  <si>
    <t>Rio Fence Project</t>
  </si>
  <si>
    <t xml:space="preserve">Waxie Meeting </t>
  </si>
  <si>
    <t>10/24/2023</t>
  </si>
  <si>
    <t>24</t>
  </si>
  <si>
    <t>cut drywall and clean up</t>
  </si>
  <si>
    <t>caulk security trailer</t>
  </si>
  <si>
    <t>replace fire door 60 mezz</t>
  </si>
  <si>
    <t>25</t>
  </si>
  <si>
    <t>clen out tv and desks in 50</t>
  </si>
  <si>
    <t>return cones and pickup area behind 50</t>
  </si>
  <si>
    <t>trench drain repair</t>
  </si>
  <si>
    <t>Tool List and Clean Shop</t>
  </si>
  <si>
    <t>10/26/2023</t>
  </si>
  <si>
    <t>door install 60 west mezz</t>
  </si>
  <si>
    <t>26</t>
  </si>
  <si>
    <t>install floor plate dhl</t>
  </si>
  <si>
    <t>inspect scaffold and fill out inspection papers</t>
  </si>
  <si>
    <t>42309-800</t>
  </si>
  <si>
    <t xml:space="preserve">fill boullard holes by depal </t>
  </si>
  <si>
    <t>clean Shop</t>
  </si>
  <si>
    <t>door handle 56</t>
  </si>
  <si>
    <t>trench repairs</t>
  </si>
  <si>
    <t>Find lift for SunBelt/Admin work</t>
  </si>
  <si>
    <t>10/27/2023</t>
  </si>
  <si>
    <t>27</t>
  </si>
  <si>
    <t>Help Cory wth Door Closer/Time/ISN for Tom</t>
  </si>
  <si>
    <t>disassemble truckers cage 63 and move to blg 50</t>
  </si>
  <si>
    <t>patch drywall blg 50</t>
  </si>
  <si>
    <t>inspect scaffold and locate blankets</t>
  </si>
  <si>
    <t>assemble crossover on roof</t>
  </si>
  <si>
    <t>12370-900</t>
  </si>
  <si>
    <t>go to shop for blankets</t>
  </si>
  <si>
    <t>clean solar mess 65</t>
  </si>
  <si>
    <t>clean up garbage</t>
  </si>
  <si>
    <t>10/3/2023</t>
  </si>
  <si>
    <t>replace windows 56</t>
  </si>
  <si>
    <t>03</t>
  </si>
  <si>
    <t>10/30/2023</t>
  </si>
  <si>
    <t>Wazie meeting/Admin work</t>
  </si>
  <si>
    <t>10/29/2023 - 11/5/2023</t>
  </si>
  <si>
    <t>Work on Trench Project</t>
  </si>
  <si>
    <t>10/31/2023</t>
  </si>
  <si>
    <t>Move Lift</t>
  </si>
  <si>
    <t>31</t>
  </si>
  <si>
    <t>04</t>
  </si>
  <si>
    <t>10/5/2023</t>
  </si>
  <si>
    <t>05</t>
  </si>
  <si>
    <t>cut holes in roof</t>
  </si>
  <si>
    <t>42403-000</t>
  </si>
  <si>
    <t>Meeting B52</t>
  </si>
  <si>
    <t>10/6/2023</t>
  </si>
  <si>
    <t>repair fence bld 56</t>
  </si>
  <si>
    <t>10/9/2023</t>
  </si>
  <si>
    <t>window project 56</t>
  </si>
  <si>
    <t>09</t>
  </si>
  <si>
    <t>caulk tank</t>
  </si>
  <si>
    <t>Waxie Meeting/ISN work</t>
  </si>
  <si>
    <t>Move Lift/Riley Meeting/Unload semi</t>
  </si>
  <si>
    <t>01</t>
  </si>
  <si>
    <t>Help Tim With Blankets around Tank</t>
  </si>
  <si>
    <t>Meeting Work in B69</t>
  </si>
  <si>
    <t>11/10/2023</t>
  </si>
  <si>
    <t>grout tank</t>
  </si>
  <si>
    <t>11/5/2023 - 11/12/2023</t>
  </si>
  <si>
    <t>barricade set up</t>
  </si>
  <si>
    <t>Tank 150 Grout</t>
  </si>
  <si>
    <t xml:space="preserve">Clean Shop/Time </t>
  </si>
  <si>
    <t>11/13/2023</t>
  </si>
  <si>
    <t>Waxie Meeting/Clean Shop/Admin work</t>
  </si>
  <si>
    <t>11/12/2023 - 11/19/2023</t>
  </si>
  <si>
    <t>11/14/2023</t>
  </si>
  <si>
    <t>clean and caulk tank</t>
  </si>
  <si>
    <t>concrete repair on pipe bridge</t>
  </si>
  <si>
    <t>caulk pipes on pad b</t>
  </si>
  <si>
    <t>B50 Pick up and Install Refridge</t>
  </si>
  <si>
    <t>Adjust Fence in B63</t>
  </si>
  <si>
    <t>patch concrete on pipe bridge</t>
  </si>
  <si>
    <t>Riley Meeting/DHL Meeting/Work in ISN</t>
  </si>
  <si>
    <t>11/16/2023</t>
  </si>
  <si>
    <t>patch pipe bridge concrete</t>
  </si>
  <si>
    <t>fire watch</t>
  </si>
  <si>
    <t>replace well cover remediation</t>
  </si>
  <si>
    <t>B69 Lab Floor Tile</t>
  </si>
  <si>
    <t>11/17/2023</t>
  </si>
  <si>
    <t>Clean Shop/Time/Meeting with Shannon</t>
  </si>
  <si>
    <t>Collect and Store Barricades</t>
  </si>
  <si>
    <t>42404-100</t>
  </si>
  <si>
    <t>pick up barricades for sewer project</t>
  </si>
  <si>
    <t>install base and swing closet door for break room</t>
  </si>
  <si>
    <t>B69 Lab Tile</t>
  </si>
  <si>
    <t>11/2/2023</t>
  </si>
  <si>
    <t>move lift to 63</t>
  </si>
  <si>
    <t>new rack in 69</t>
  </si>
  <si>
    <t>clen out offices in 50</t>
  </si>
  <si>
    <t>Work in ISN</t>
  </si>
  <si>
    <t>Clean Everything out of room</t>
  </si>
  <si>
    <t xml:space="preserve">B63 Change Fencing </t>
  </si>
  <si>
    <t>11/20/2023</t>
  </si>
  <si>
    <t>finish ceiling tiles and move furniture</t>
  </si>
  <si>
    <t>11/19/2023 - 11/26/2023</t>
  </si>
  <si>
    <t>chip asphalt around well head covers</t>
  </si>
  <si>
    <t>chip concrete to prepare for trench fill</t>
  </si>
  <si>
    <t>Waxie Meeting/Clean Shop/Admin/Door Handle</t>
  </si>
  <si>
    <t>11/21/2023</t>
  </si>
  <si>
    <t xml:space="preserve">Help Waixe Move Cabinet </t>
  </si>
  <si>
    <t>21</t>
  </si>
  <si>
    <t>B56 Elevator</t>
  </si>
  <si>
    <t>Remove Fence B51</t>
  </si>
  <si>
    <t>hang blankets in 56 for demo</t>
  </si>
  <si>
    <t>pick up grinding supplies</t>
  </si>
  <si>
    <t>42402-800</t>
  </si>
  <si>
    <t>hang blankets in 56</t>
  </si>
  <si>
    <t>Help Waxie with Salt</t>
  </si>
  <si>
    <t>B69 Core hole/look at Racking</t>
  </si>
  <si>
    <t>11/24/2023</t>
  </si>
  <si>
    <t>B65A Patch Flooring</t>
  </si>
  <si>
    <t>11/27/2023</t>
  </si>
  <si>
    <t>prep floor for grinding</t>
  </si>
  <si>
    <t>11/26/2023 - 12/3/2023</t>
  </si>
  <si>
    <t>11/28/2023</t>
  </si>
  <si>
    <t>28</t>
  </si>
  <si>
    <t>cut out floor blg 50 for scale</t>
  </si>
  <si>
    <t>11/29/2023</t>
  </si>
  <si>
    <t>floor grinding 56</t>
  </si>
  <si>
    <t>29</t>
  </si>
  <si>
    <t>firewatch 50</t>
  </si>
  <si>
    <t>bld 69 install bumpers on racking</t>
  </si>
  <si>
    <t>Door handle project/Admin work/Clean Shop/Riley Meeting</t>
  </si>
  <si>
    <t>B56 Floor Grinding</t>
  </si>
  <si>
    <t>11/3/2023</t>
  </si>
  <si>
    <t>B69 Racking find and order</t>
  </si>
  <si>
    <t>floor in 50</t>
  </si>
  <si>
    <t xml:space="preserve">Fix Bus Stop Turnstile </t>
  </si>
  <si>
    <t>Work on Fence project B60</t>
  </si>
  <si>
    <t>Time/Billing/Clean Shop</t>
  </si>
  <si>
    <t>grind rack in 50 and install anchors</t>
  </si>
  <si>
    <t>11/6/2023</t>
  </si>
  <si>
    <t>work on turnstile at bus stop</t>
  </si>
  <si>
    <t>patch drop ceiling blg 50 breakroom</t>
  </si>
  <si>
    <t xml:space="preserve">Trench Project </t>
  </si>
  <si>
    <t>11/7/2023</t>
  </si>
  <si>
    <t>drop celind and floor in 50</t>
  </si>
  <si>
    <t>Tank 150 Prep</t>
  </si>
  <si>
    <t xml:space="preserve">B50 Breakroom Remodel </t>
  </si>
  <si>
    <t>11/9/2023</t>
  </si>
  <si>
    <t>breakroom remodel 50</t>
  </si>
  <si>
    <t xml:space="preserve"> tank grout</t>
  </si>
  <si>
    <t>mail slot in door 65a</t>
  </si>
  <si>
    <t>B65A Mail Slot Canada Door</t>
  </si>
  <si>
    <t>Fence Project</t>
  </si>
  <si>
    <t>12/1/2023</t>
  </si>
  <si>
    <t>Door Handle Project/Billing/Admin Work/</t>
  </si>
  <si>
    <t>remove concrete for scale in 50</t>
  </si>
  <si>
    <t>12/11/2023</t>
  </si>
  <si>
    <t>pour scale base</t>
  </si>
  <si>
    <t>12/10/2023 - 12/17/2023</t>
  </si>
  <si>
    <t>build racking in 69</t>
  </si>
  <si>
    <t>pour concrete for scale</t>
  </si>
  <si>
    <t>work on ice cube dispenser</t>
  </si>
  <si>
    <t>Work in ISN/Waxies Meeting/Clean Shop/Admin work</t>
  </si>
  <si>
    <t>B69 Racking</t>
  </si>
  <si>
    <t>12/12/2023</t>
  </si>
  <si>
    <t>safety rails b69</t>
  </si>
  <si>
    <t>concrete for scale in 50</t>
  </si>
  <si>
    <t>lokk project</t>
  </si>
  <si>
    <t>pour curb for scale</t>
  </si>
  <si>
    <t>Door handle project/Meeting with Jon/4</t>
  </si>
  <si>
    <t>strip curb , fix fridge, prep for counter top</t>
  </si>
  <si>
    <t>lock project</t>
  </si>
  <si>
    <t>safety gate in 69</t>
  </si>
  <si>
    <t>Riley Meeting/Billing</t>
  </si>
  <si>
    <t>B69 Saftey Rail Instal</t>
  </si>
  <si>
    <t>12/14/2023</t>
  </si>
  <si>
    <t>get materials for sams east</t>
  </si>
  <si>
    <t>remove fence for depal in 50</t>
  </si>
  <si>
    <t>survey for missing locksets</t>
  </si>
  <si>
    <t>load barricades</t>
  </si>
  <si>
    <t>Riley Meeting/Billing/Shannon Meeting/Clean Shop</t>
  </si>
  <si>
    <t>12/15/2023</t>
  </si>
  <si>
    <t>sams east café remodel</t>
  </si>
  <si>
    <t>Sams East café Remodel</t>
  </si>
  <si>
    <t>Time/Admin/Servpro Delivery</t>
  </si>
  <si>
    <t>12/16/2023</t>
  </si>
  <si>
    <t>12/18/2023</t>
  </si>
  <si>
    <t>12/17/2023 - 12/24/2023</t>
  </si>
  <si>
    <t>demo floor sam's campus</t>
  </si>
  <si>
    <t>saw cut floor for depal pad</t>
  </si>
  <si>
    <t>12/19/2023</t>
  </si>
  <si>
    <t>remove concrete and dig for depal pad</t>
  </si>
  <si>
    <t>pull concrete plugs for depal pad</t>
  </si>
  <si>
    <t>lay plastic and tie steel depal pad</t>
  </si>
  <si>
    <t xml:space="preserve">Sams Cafe Remodle </t>
  </si>
  <si>
    <t>12/21/2023</t>
  </si>
  <si>
    <t>pour floor depal blg 51</t>
  </si>
  <si>
    <t>change rotor turnstyle bus stop</t>
  </si>
  <si>
    <t>pour slab for depal blg 51</t>
  </si>
  <si>
    <t>sams café remodel</t>
  </si>
  <si>
    <t>Sams Café Remodel</t>
  </si>
  <si>
    <t>12/22/2023</t>
  </si>
  <si>
    <t>51 depal</t>
  </si>
  <si>
    <t xml:space="preserve">depal pad cleanup </t>
  </si>
  <si>
    <t>replace turnstyle spring</t>
  </si>
  <si>
    <t>fill in for old scale safety</t>
  </si>
  <si>
    <t>12/23/2023</t>
  </si>
  <si>
    <t>12/26/2023</t>
  </si>
  <si>
    <t>remodel office bld50</t>
  </si>
  <si>
    <t>12/24/2023 - 12/31/2023</t>
  </si>
  <si>
    <t xml:space="preserve">Sams East Café Remodel </t>
  </si>
  <si>
    <t>12/27/2023</t>
  </si>
  <si>
    <t>sams east café</t>
  </si>
  <si>
    <t>hang tv bracket, white board, do partitions</t>
  </si>
  <si>
    <t>43210-400</t>
  </si>
  <si>
    <t>12/28/2023</t>
  </si>
  <si>
    <t>hang tv bracket clean up and assemble countertop</t>
  </si>
  <si>
    <t>drill holes for deck reinforcement</t>
  </si>
  <si>
    <t xml:space="preserve">Drill Holes for deck reinforcement </t>
  </si>
  <si>
    <t>B50 Conter top</t>
  </si>
  <si>
    <t>Saftey Meeting</t>
  </si>
  <si>
    <t>12/30/2023</t>
  </si>
  <si>
    <t>12/4/2023</t>
  </si>
  <si>
    <t>12/3/2023 - 12/10/2023</t>
  </si>
  <si>
    <t>floor grinding patches</t>
  </si>
  <si>
    <t>move grinding eq. to 50 for sbm</t>
  </si>
  <si>
    <t xml:space="preserve">Door Lock Project/Run TO Hoernel/Waxie Meeting  </t>
  </si>
  <si>
    <t>B50 Grinding Eq for SBM</t>
  </si>
  <si>
    <t>12/5/2023</t>
  </si>
  <si>
    <t>measure for steel in 59</t>
  </si>
  <si>
    <t>order grinding supplies</t>
  </si>
  <si>
    <t>find lift and bring to shop</t>
  </si>
  <si>
    <t>remove racking in 69</t>
  </si>
  <si>
    <t>B69 Remove Racking</t>
  </si>
  <si>
    <t xml:space="preserve">Door Lock Project/Lift Exchange </t>
  </si>
  <si>
    <t>patch floor and grind</t>
  </si>
  <si>
    <t>Look for Corner B51/Sunbelt lift exchange/Door Project</t>
  </si>
  <si>
    <t>B51 Mailslot Door</t>
  </si>
  <si>
    <t>12/7/2023</t>
  </si>
  <si>
    <t>move grinding eq back to lock up</t>
  </si>
  <si>
    <t>dig out dirt for scale in 50</t>
  </si>
  <si>
    <t>B50 Move Griding Eqipment</t>
  </si>
  <si>
    <t>B50 Remove Dirt For Scale Pit</t>
  </si>
  <si>
    <t>Work In ISN other Admin</t>
  </si>
  <si>
    <t>12/8/2023</t>
  </si>
  <si>
    <t>get pit ready for concrete in 50</t>
  </si>
  <si>
    <t>chip out mon. wells and put new concrete in</t>
  </si>
  <si>
    <t>un crate rack for 69</t>
  </si>
  <si>
    <t>B50 Prep new lacation for scale</t>
  </si>
  <si>
    <t>Demo and pour monitoring wells</t>
  </si>
  <si>
    <t>Time/Unload Semi/Sunbelt Research</t>
  </si>
  <si>
    <t>6/19/2023</t>
  </si>
  <si>
    <t xml:space="preserve">Fence Project </t>
  </si>
  <si>
    <t>B63 Fence Project</t>
  </si>
  <si>
    <t xml:space="preserve">B59 Roof Tuckpinting </t>
  </si>
  <si>
    <t>42310-900</t>
  </si>
  <si>
    <t>B59 Roof Set Up Schafolding- Job monitoring, Caulk</t>
  </si>
  <si>
    <t>Repair Brick</t>
  </si>
  <si>
    <t>B52 Skid sorting</t>
  </si>
  <si>
    <t>CCC Kick Plates RM 104 and 124</t>
  </si>
  <si>
    <t>42316-200</t>
  </si>
  <si>
    <t>Dust Collection System</t>
  </si>
  <si>
    <t>Work In SAP</t>
  </si>
  <si>
    <t>BPT fix Computer</t>
  </si>
  <si>
    <t>Time Card Project</t>
  </si>
  <si>
    <t xml:space="preserve">B52 Pallet Project </t>
  </si>
  <si>
    <t xml:space="preserve">Rio Fence Project </t>
  </si>
  <si>
    <t>6/20/2023</t>
  </si>
  <si>
    <t xml:space="preserve"> B60 Fence Project </t>
  </si>
  <si>
    <t>B60 Fence Project</t>
  </si>
  <si>
    <t>B59-3 Tuckpointing Project</t>
  </si>
  <si>
    <t xml:space="preserve">Change Door Handle </t>
  </si>
  <si>
    <t>Break Room Cabinets</t>
  </si>
  <si>
    <t>Install NCCW Signs</t>
  </si>
  <si>
    <t>6/21/2023</t>
  </si>
  <si>
    <t>B59 and 60 Check Locks</t>
  </si>
  <si>
    <t>Instal Sign</t>
  </si>
  <si>
    <t xml:space="preserve">Instal Sign for outfall building </t>
  </si>
  <si>
    <t xml:space="preserve">Billing </t>
  </si>
  <si>
    <t>6/22/2023</t>
  </si>
  <si>
    <t xml:space="preserve">B63 Cabinet Project </t>
  </si>
  <si>
    <t xml:space="preserve">Scale concrete set up curb </t>
  </si>
  <si>
    <t>Billing/SAP</t>
  </si>
  <si>
    <t>Shannon Meeting</t>
  </si>
  <si>
    <t xml:space="preserve">B60 Pallatizer Remodel </t>
  </si>
  <si>
    <t>Council House Demo</t>
  </si>
  <si>
    <t>B63 Repair cabinets</t>
  </si>
  <si>
    <t>Move Sunbelt Lift</t>
  </si>
  <si>
    <t>Look at WO for next week</t>
  </si>
  <si>
    <t>B52 Pallet Project</t>
  </si>
  <si>
    <t>B59 Tuck Pointing</t>
  </si>
  <si>
    <t>B63 BreakRoom Cabinet</t>
  </si>
  <si>
    <t>B51 Help Greg with Dike</t>
  </si>
  <si>
    <t>6/24/2023</t>
  </si>
  <si>
    <t xml:space="preserve">Move IMM Down Main Aisle </t>
  </si>
  <si>
    <t>6/26/2023</t>
  </si>
  <si>
    <t>B59-3 Tuckpoint</t>
  </si>
  <si>
    <t>Move Grinding Eq</t>
  </si>
  <si>
    <t xml:space="preserve">Patch B51 Dike </t>
  </si>
  <si>
    <t>Ladders Tank 105-107</t>
  </si>
  <si>
    <t>Rio Fence Job</t>
  </si>
  <si>
    <t>Clean Shop/Work SAP/ISN/Safework Meeting</t>
  </si>
  <si>
    <t>Move Grinding EQ</t>
  </si>
  <si>
    <t xml:space="preserve">B65B concrete Project </t>
  </si>
  <si>
    <t>6/27/2023</t>
  </si>
  <si>
    <t>B63 Fix Cabinet</t>
  </si>
  <si>
    <t>Concrete curb By scale</t>
  </si>
  <si>
    <t>Work on Core Drill Setup</t>
  </si>
  <si>
    <t>Pour Curb By scale</t>
  </si>
  <si>
    <t>B65B Patch Concrete</t>
  </si>
  <si>
    <t>Waxie Meeting/</t>
  </si>
  <si>
    <t>B63 Cabinet project</t>
  </si>
  <si>
    <t>Scale Concrete project</t>
  </si>
  <si>
    <t>Core Dril Project</t>
  </si>
  <si>
    <t>6/28/2023</t>
  </si>
  <si>
    <t>B56 Plastic and fire blankets</t>
  </si>
  <si>
    <t>Scale Concrete Clean Up</t>
  </si>
  <si>
    <t>B63 Cabinets</t>
  </si>
  <si>
    <t>Anchor Machine B50</t>
  </si>
  <si>
    <t>TCH Soffit</t>
  </si>
  <si>
    <t>B50 Anchor Machine</t>
  </si>
  <si>
    <t>Draino Tank Ladder</t>
  </si>
  <si>
    <t>B56 Hang Plastic/Shannon meeting/</t>
  </si>
  <si>
    <t>6/29/2023</t>
  </si>
  <si>
    <t>Remove Bollards</t>
  </si>
  <si>
    <t>Cut Concrete For Machine Pad</t>
  </si>
  <si>
    <t>Pull Ballords</t>
  </si>
  <si>
    <t>Move watse to B68</t>
  </si>
  <si>
    <t>Assist Safeway with Forktruck</t>
  </si>
  <si>
    <t>Dust Collection/Clean Shop</t>
  </si>
  <si>
    <t>Side Wide Bollard Project</t>
  </si>
  <si>
    <t>B50 Drywall Repair</t>
  </si>
  <si>
    <t>B59-2 Carpet repair</t>
  </si>
  <si>
    <t>Remove Concrete</t>
  </si>
  <si>
    <t>Demo Drywall B50-2</t>
  </si>
  <si>
    <t>Clean UP B65B concrete</t>
  </si>
  <si>
    <t>Clean Shop/Meeting Shannon/SAP/Billing/Time</t>
  </si>
  <si>
    <t>Move Machine From Last week</t>
  </si>
  <si>
    <t>7/1/2023</t>
  </si>
  <si>
    <t>Move Machine down main Aisle</t>
  </si>
  <si>
    <t>7/10/2023</t>
  </si>
  <si>
    <t>B59-3 Tuckp[oint</t>
  </si>
  <si>
    <t>Core Drill Project</t>
  </si>
  <si>
    <t>Billing/Time Card/SAP</t>
  </si>
  <si>
    <t>7/11/2023</t>
  </si>
  <si>
    <t>demo floor</t>
  </si>
  <si>
    <t>Billing</t>
  </si>
  <si>
    <t>B50 Drywall</t>
  </si>
  <si>
    <t>council house</t>
  </si>
  <si>
    <t>7/12/2023</t>
  </si>
  <si>
    <t>clean shop and mount tv</t>
  </si>
  <si>
    <t>prep concrete patching around can crusher</t>
  </si>
  <si>
    <t>patch 51 dyke</t>
  </si>
  <si>
    <t>Clean Up Old SAP</t>
  </si>
  <si>
    <t>Clena shop Install TV</t>
  </si>
  <si>
    <t>Work on Billing</t>
  </si>
  <si>
    <t>Meeting with Amy</t>
  </si>
  <si>
    <t xml:space="preserve">B60 Breakroom remodel </t>
  </si>
  <si>
    <t>dem floor bldg 57</t>
  </si>
  <si>
    <t>break room demo</t>
  </si>
  <si>
    <t>7/13/2023</t>
  </si>
  <si>
    <t>Meeting with Margetsons</t>
  </si>
  <si>
    <t>Meeting with Jared</t>
  </si>
  <si>
    <t>fence 51</t>
  </si>
  <si>
    <t>tear up floor 60</t>
  </si>
  <si>
    <t>gutter clean up 60</t>
  </si>
  <si>
    <t>ancor machine 50</t>
  </si>
  <si>
    <t>Working on New Tech</t>
  </si>
  <si>
    <t>take down barriers</t>
  </si>
  <si>
    <t>Meeting With Shannon/ Billing/SAP/Meeting with Collette/Clean Shop</t>
  </si>
  <si>
    <t>B60 Palletizer Remodel</t>
  </si>
  <si>
    <t>Site Wide Bollard Replacment</t>
  </si>
  <si>
    <t>scrap floor</t>
  </si>
  <si>
    <t>B51 Fence Project</t>
  </si>
  <si>
    <t>B59-3 tuckpoint Time from 6/5/23</t>
  </si>
  <si>
    <t>7/17/2023</t>
  </si>
  <si>
    <t>7/16/2023 - 7/23/2023</t>
  </si>
  <si>
    <t>drilling holes</t>
  </si>
  <si>
    <t>clean up council house</t>
  </si>
  <si>
    <t>JDR Safework Permit</t>
  </si>
  <si>
    <t>Waxies Meeting</t>
  </si>
  <si>
    <t>B60 Pal Break Room</t>
  </si>
  <si>
    <t>B51 Fence Help with angle Iron</t>
  </si>
  <si>
    <t>Using up funds</t>
  </si>
  <si>
    <t>42312-900</t>
  </si>
  <si>
    <t>7/18/2023</t>
  </si>
  <si>
    <t>drill dowels for slab bld 56</t>
  </si>
  <si>
    <t>move fridge from 69 to 57</t>
  </si>
  <si>
    <t>42400-500</t>
  </si>
  <si>
    <t>anchor angle stop for pallets blg 51</t>
  </si>
  <si>
    <t>drill dowels for slab</t>
  </si>
  <si>
    <t>Move Refrig</t>
  </si>
  <si>
    <t>B52 Investigae Wall</t>
  </si>
  <si>
    <t xml:space="preserve">B59 Billing </t>
  </si>
  <si>
    <t xml:space="preserve">Install Fencing </t>
  </si>
  <si>
    <t>24200-200</t>
  </si>
  <si>
    <t>24200-000</t>
  </si>
  <si>
    <t>7/19/2023</t>
  </si>
  <si>
    <t>B65B Fix Hole in Floor</t>
  </si>
  <si>
    <t>tie rebar mat blg 56</t>
  </si>
  <si>
    <t>B69 Move Refig</t>
  </si>
  <si>
    <t>7/20/2023</t>
  </si>
  <si>
    <t>65b double exterior door</t>
  </si>
  <si>
    <t>tie rebar blg 56</t>
  </si>
  <si>
    <t>B65B replace Door</t>
  </si>
  <si>
    <t>Darren Kisting</t>
  </si>
  <si>
    <t>Hellp Greg with Angle Iron</t>
  </si>
  <si>
    <t>Meeting With Shannon/Billing/</t>
  </si>
  <si>
    <t>B59-2 Carpet</t>
  </si>
  <si>
    <t>Patch Concrete</t>
  </si>
  <si>
    <t>B60 Pal BreakRoom Remodle</t>
  </si>
  <si>
    <t>Change by Tim</t>
  </si>
  <si>
    <t>7/24/2023</t>
  </si>
  <si>
    <t>Seal Slab</t>
  </si>
  <si>
    <t>7/23/2023 - 7/30/2023</t>
  </si>
  <si>
    <t>floor prep</t>
  </si>
  <si>
    <t>clean up</t>
  </si>
  <si>
    <t>carpet</t>
  </si>
  <si>
    <t>B59-2 Replace Carpet</t>
  </si>
  <si>
    <t>clean up from pour</t>
  </si>
  <si>
    <t>run to lincoln for parts</t>
  </si>
  <si>
    <t>B60 Pal Breakroom</t>
  </si>
  <si>
    <t>7/25/2023</t>
  </si>
  <si>
    <t>patch stairs by can crusher</t>
  </si>
  <si>
    <t>B56 can crushe concrete repair</t>
  </si>
  <si>
    <t>b59 roof tuckpointing</t>
  </si>
  <si>
    <t xml:space="preserve">Council House Curtains </t>
  </si>
  <si>
    <t>carpet tile blg 59-2</t>
  </si>
  <si>
    <t xml:space="preserve">Concrete survey </t>
  </si>
  <si>
    <t>Paul Maerzke</t>
  </si>
  <si>
    <t>Council House</t>
  </si>
  <si>
    <t>7/26/2023</t>
  </si>
  <si>
    <t>patch concrete</t>
  </si>
  <si>
    <t>tuckpoint b59 roof</t>
  </si>
  <si>
    <t>B59 Carpet</t>
  </si>
  <si>
    <t xml:space="preserve">Pour Bollard </t>
  </si>
  <si>
    <t>Build Cart For Core Drill</t>
  </si>
  <si>
    <t>move sign outfall 4</t>
  </si>
  <si>
    <t>move cabinet and get flooring from dickow</t>
  </si>
  <si>
    <t>cabinet and plumbing</t>
  </si>
  <si>
    <t>Build Cart for Core Drill</t>
  </si>
  <si>
    <t>Install Bollards</t>
  </si>
  <si>
    <t>B56 Patch Concrete</t>
  </si>
  <si>
    <t>7/27/2023</t>
  </si>
  <si>
    <t>change locksets</t>
  </si>
  <si>
    <t>flooring in break room</t>
  </si>
  <si>
    <t>b59 tuckpoint</t>
  </si>
  <si>
    <t>Time/Clean Shop/Clean Lower B50</t>
  </si>
  <si>
    <t xml:space="preserve">B59-3 Tuck point </t>
  </si>
  <si>
    <t>B56Can Crusher Patch Concrete</t>
  </si>
  <si>
    <t>Replace Door Handle Project</t>
  </si>
  <si>
    <t>Build cart for Core drill</t>
  </si>
  <si>
    <t>Time/Billing/ SAP</t>
  </si>
  <si>
    <t>lvt tile install</t>
  </si>
  <si>
    <t>Unload Semi For SunPeak</t>
  </si>
  <si>
    <t>Clean Lower Dock</t>
  </si>
  <si>
    <t xml:space="preserve">Replace Bollards </t>
  </si>
  <si>
    <t xml:space="preserve">Replace Door Handles Bomb Shelter </t>
  </si>
  <si>
    <t xml:space="preserve">B56 Fix Cancrusher steps </t>
  </si>
  <si>
    <t>7/3/2023</t>
  </si>
  <si>
    <t>Patch holes for Rio Fence project</t>
  </si>
  <si>
    <t>7/2/2023 - 7/9/2023</t>
  </si>
  <si>
    <t>Core Drill/Time Card/CleanShop/</t>
  </si>
  <si>
    <t>7/31/2023</t>
  </si>
  <si>
    <t>7/30/2023 - 8/6/2023</t>
  </si>
  <si>
    <t>cabinet clean and base</t>
  </si>
  <si>
    <t>B52 Repair Wall Project</t>
  </si>
  <si>
    <t>B65C Repair Wall Project</t>
  </si>
  <si>
    <t>Core Drill For Fence Project</t>
  </si>
  <si>
    <t>B60 Palltizer Break Room</t>
  </si>
  <si>
    <t xml:space="preserve">Work on Core Drill For fence project </t>
  </si>
  <si>
    <t>Ot</t>
  </si>
  <si>
    <t>7/4/2023</t>
  </si>
  <si>
    <t>Fix Main Aisle</t>
  </si>
  <si>
    <t>7/5/2023</t>
  </si>
  <si>
    <t>Replace Bollards</t>
  </si>
  <si>
    <t>B59-3 Tuckpointing</t>
  </si>
  <si>
    <t>B51 Dike Repair</t>
  </si>
  <si>
    <t>Set up Bus stop curb</t>
  </si>
  <si>
    <t xml:space="preserve">Set Up Barricades </t>
  </si>
  <si>
    <t>Time Card/Waxie Meeting/Riley Meeting</t>
  </si>
  <si>
    <t xml:space="preserve">B59-3 </t>
  </si>
  <si>
    <t>B65B Concrete Repair</t>
  </si>
  <si>
    <t xml:space="preserve">B50 Change Door Handle </t>
  </si>
  <si>
    <t>7/6/2023</t>
  </si>
  <si>
    <t>Clean lower Dock B65A</t>
  </si>
  <si>
    <t>B51 Dyke Repair</t>
  </si>
  <si>
    <t>Time Card/SAP/Billing/Clean Shop/</t>
  </si>
  <si>
    <t>Bollard Project</t>
  </si>
  <si>
    <t>B63 Cabinet Project</t>
  </si>
  <si>
    <t>Fill holes for Rio Fence Project</t>
  </si>
  <si>
    <t>7/7/2023</t>
  </si>
  <si>
    <t>Move and Cover Furniture Council House</t>
  </si>
  <si>
    <t>Clean Lower Dock B65A</t>
  </si>
  <si>
    <t>Consil Houes Move funiture and Cover</t>
  </si>
  <si>
    <t xml:space="preserve">B56 Footing </t>
  </si>
  <si>
    <t xml:space="preserve">Shannon Meeting/CleanShop/SAP/Billing/Timecard </t>
  </si>
  <si>
    <t>TCH</t>
  </si>
  <si>
    <t>bld 52 concrete block wall</t>
  </si>
  <si>
    <t>caulk</t>
  </si>
  <si>
    <t>bldg 52 demo block wall</t>
  </si>
  <si>
    <t>counter top &amp;tables</t>
  </si>
  <si>
    <t>8/10/2023</t>
  </si>
  <si>
    <t>special lite doors</t>
  </si>
  <si>
    <t>8/6/2023 - 8/13/2023</t>
  </si>
  <si>
    <t>tank grout prep</t>
  </si>
  <si>
    <t>59 roof tuckpointing</t>
  </si>
  <si>
    <t xml:space="preserve">Bollard Project </t>
  </si>
  <si>
    <t xml:space="preserve">New Budget work </t>
  </si>
  <si>
    <t>Bollard Fence Prodget</t>
  </si>
  <si>
    <t xml:space="preserve">B59-3 Tuckpointing </t>
  </si>
  <si>
    <t>8/11/2023</t>
  </si>
  <si>
    <t xml:space="preserve">SAP/Time/Billing </t>
  </si>
  <si>
    <t>core holes for bollards</t>
  </si>
  <si>
    <t>core drill and crash rail</t>
  </si>
  <si>
    <t>8/14/2023</t>
  </si>
  <si>
    <t>ballard install bldg 63</t>
  </si>
  <si>
    <t>8/13/2023 - 8/20/2023</t>
  </si>
  <si>
    <t>floor grinding bld56</t>
  </si>
  <si>
    <t>42313-600</t>
  </si>
  <si>
    <t>tv attentna</t>
  </si>
  <si>
    <t>Waxie meeting</t>
  </si>
  <si>
    <t>Core Drill for Fence Project</t>
  </si>
  <si>
    <t>Inspection and Paperwork for Solar Project</t>
  </si>
  <si>
    <t>Special Lite Door Project</t>
  </si>
  <si>
    <t>8/15/2023</t>
  </si>
  <si>
    <t>ISN work</t>
  </si>
  <si>
    <t>grind floor 56</t>
  </si>
  <si>
    <t xml:space="preserve">Prep Tank for Grout </t>
  </si>
  <si>
    <t>8/16/2023</t>
  </si>
  <si>
    <t>retrieve equipment from warren ind.</t>
  </si>
  <si>
    <t>clean up from caulk and clear vents</t>
  </si>
  <si>
    <t>Pick upi and deliver Glue Pot</t>
  </si>
  <si>
    <t>Pick up DC-99 For Grinding project</t>
  </si>
  <si>
    <t>Dock Bollards</t>
  </si>
  <si>
    <t>clean up from masonary blg 52</t>
  </si>
  <si>
    <t>special lite door</t>
  </si>
  <si>
    <t>dried and grout forms</t>
  </si>
  <si>
    <t>remove drywall</t>
  </si>
  <si>
    <t>floor grind 56</t>
  </si>
  <si>
    <t>B50-2 Pick up and Install Dehumidifier</t>
  </si>
  <si>
    <t>8/18/2023</t>
  </si>
  <si>
    <t>tuck point b59</t>
  </si>
  <si>
    <t>Time/SAP/</t>
  </si>
  <si>
    <t>Work on B69 Window Bid</t>
  </si>
  <si>
    <t>8/2/2023</t>
  </si>
  <si>
    <t>core drill</t>
  </si>
  <si>
    <t>cut concrete</t>
  </si>
  <si>
    <t>door knob replacement</t>
  </si>
  <si>
    <t>drywall taping 63c</t>
  </si>
  <si>
    <t xml:space="preserve">B59-3 Tuckpoint </t>
  </si>
  <si>
    <t>Run to shop pick up computer</t>
  </si>
  <si>
    <t>8/21/2023</t>
  </si>
  <si>
    <t>tank grout</t>
  </si>
  <si>
    <t>8/20/2023 - 8/27/2023</t>
  </si>
  <si>
    <t>tuck point 59</t>
  </si>
  <si>
    <t xml:space="preserve">prep for grout </t>
  </si>
  <si>
    <t>grout drano tank</t>
  </si>
  <si>
    <t>b59 roof tuckpoint</t>
  </si>
  <si>
    <t xml:space="preserve">B59-3 Tuckpoint Project </t>
  </si>
  <si>
    <t xml:space="preserve">Special Lite Door Project </t>
  </si>
  <si>
    <t xml:space="preserve">Prep Grout Under Tank </t>
  </si>
  <si>
    <t>B69 Help Mike Brown with Billing</t>
  </si>
  <si>
    <t>8/22/2023</t>
  </si>
  <si>
    <t>grout tank and clean up</t>
  </si>
  <si>
    <t>prep for epoxy and caulk on new slab</t>
  </si>
  <si>
    <t xml:space="preserve">B52 Meeting with Jared </t>
  </si>
  <si>
    <t>Work On B69 window and Bollard Bid</t>
  </si>
  <si>
    <t>Grout under tank</t>
  </si>
  <si>
    <t xml:space="preserve">Fix Leak under Cabinet </t>
  </si>
  <si>
    <t>8/23/2023</t>
  </si>
  <si>
    <t>epoxy and caulk</t>
  </si>
  <si>
    <t>hot work and clean up door 60-115</t>
  </si>
  <si>
    <t>clean up grout forms</t>
  </si>
  <si>
    <t xml:space="preserve">Replace Dock Bollords </t>
  </si>
  <si>
    <t>Install Base In New Painted Areas</t>
  </si>
  <si>
    <t>8/24/2023</t>
  </si>
  <si>
    <t>patch drywall and remove garbage replace ceiling tile</t>
  </si>
  <si>
    <t>ISN/Time/SAP</t>
  </si>
  <si>
    <t>got tv for new conference room tape drywall patch startto mount tv</t>
  </si>
  <si>
    <t>dry under tank 150</t>
  </si>
  <si>
    <t>8/28/2023</t>
  </si>
  <si>
    <t xml:space="preserve">hang tv and clean up </t>
  </si>
  <si>
    <t>caulk retaining wall</t>
  </si>
  <si>
    <t>move lids and barricade</t>
  </si>
  <si>
    <t>tudk point 59</t>
  </si>
  <si>
    <t>buy osb for window project</t>
  </si>
  <si>
    <t xml:space="preserve">B59 Tuckpoint </t>
  </si>
  <si>
    <t xml:space="preserve">B50-2 Dehumidifier </t>
  </si>
  <si>
    <t>B69Quote/Admin work</t>
  </si>
  <si>
    <t xml:space="preserve">Specil Lite Door </t>
  </si>
  <si>
    <t>Install Special Lite door</t>
  </si>
  <si>
    <t>8/29/2023</t>
  </si>
  <si>
    <t>demo windows and cover opening</t>
  </si>
  <si>
    <t>B56 Window Project</t>
  </si>
  <si>
    <t>8/3/2023</t>
  </si>
  <si>
    <t>Core drill for Fence Project</t>
  </si>
  <si>
    <t>Patch Concrete Stoops</t>
  </si>
  <si>
    <t xml:space="preserve">Work On SAP Past and Future </t>
  </si>
  <si>
    <t>b59-tuckpointing-roof</t>
  </si>
  <si>
    <t>core drill for bollards bld 63</t>
  </si>
  <si>
    <t>65c mud &amp; tape old door opening</t>
  </si>
  <si>
    <t>8/30/2023</t>
  </si>
  <si>
    <t>demo windows blg 56</t>
  </si>
  <si>
    <t xml:space="preserve">Change door handles </t>
  </si>
  <si>
    <t>8/31/2023</t>
  </si>
  <si>
    <t>Prejob/safework For Shannon</t>
  </si>
  <si>
    <t>8/4/2023</t>
  </si>
  <si>
    <t>SAP/Time/Clean Shop</t>
  </si>
  <si>
    <t xml:space="preserve">Pallet Project </t>
  </si>
  <si>
    <t>B52 Rebuild wall</t>
  </si>
  <si>
    <t>B65C Fix Wall</t>
  </si>
  <si>
    <t>Meeting with Mike Brown</t>
  </si>
  <si>
    <t xml:space="preserve">Meeting with Wanasek </t>
  </si>
  <si>
    <t>b52-damaged block wall rebuild</t>
  </si>
  <si>
    <t>caulk breakroom countertop - clean up condensate buckets ect.</t>
  </si>
  <si>
    <t>california patch @ automatic door</t>
  </si>
  <si>
    <t>8/7/2023</t>
  </si>
  <si>
    <t>core holes for bollards 64 fence project</t>
  </si>
  <si>
    <t xml:space="preserve">Riley Replace Special Lite Doors Assemble Frames </t>
  </si>
  <si>
    <t xml:space="preserve">Install Bolloards for Fence Project </t>
  </si>
  <si>
    <t>SAP/Billing</t>
  </si>
  <si>
    <t>B52 Fix Damaged Wall</t>
  </si>
  <si>
    <t>b52 block wall</t>
  </si>
  <si>
    <t>grout test</t>
  </si>
  <si>
    <t>b-52 block wall</t>
  </si>
  <si>
    <t>grout test for tanks</t>
  </si>
  <si>
    <t>8/8/2023</t>
  </si>
  <si>
    <t>security project65a door</t>
  </si>
  <si>
    <t xml:space="preserve"> </t>
  </si>
  <si>
    <t>move fork lift from 52 to 65</t>
  </si>
  <si>
    <t>core for dock bollards</t>
  </si>
  <si>
    <t>pour grout</t>
  </si>
  <si>
    <t xml:space="preserve">Special Lite Door project </t>
  </si>
  <si>
    <t>SAP</t>
  </si>
  <si>
    <t>Fix on Monday</t>
  </si>
  <si>
    <t>8/9/2023</t>
  </si>
  <si>
    <t>bollards/guard rail bld.63 fence project</t>
  </si>
  <si>
    <t>door 65a</t>
  </si>
  <si>
    <t>b52 repair damaged wall (job complete 100 %</t>
  </si>
  <si>
    <t xml:space="preserve">Special Lite door project </t>
  </si>
  <si>
    <t>core for bollards</t>
  </si>
  <si>
    <t>grout sample for tank</t>
  </si>
  <si>
    <t>measure window openings blg 56</t>
  </si>
  <si>
    <t>move tables and chairs hdmi cable</t>
  </si>
  <si>
    <t>remove dehumdifiers</t>
  </si>
  <si>
    <t>Time SAP</t>
  </si>
  <si>
    <t>9/11/2023</t>
  </si>
  <si>
    <t>change door handles</t>
  </si>
  <si>
    <t>9/10/2023 - 9/17/2023</t>
  </si>
  <si>
    <t>bolards to protect rebuilt wall 52</t>
  </si>
  <si>
    <t>core drill 60 to protect fence</t>
  </si>
  <si>
    <t>tuckpoint 50</t>
  </si>
  <si>
    <t>Work on Bolloard in B2 Wall Repair</t>
  </si>
  <si>
    <t xml:space="preserve">B60 Pallatizer </t>
  </si>
  <si>
    <t>ISN For Tom</t>
  </si>
  <si>
    <t>Tuckpoint project</t>
  </si>
  <si>
    <t>bollards in 60 to protect new fence</t>
  </si>
  <si>
    <t>unload guardrail</t>
  </si>
  <si>
    <t>take down fence get hot work permits</t>
  </si>
  <si>
    <t>42314-000</t>
  </si>
  <si>
    <t>Fence Core Drill Project</t>
  </si>
  <si>
    <t>9/13/2023</t>
  </si>
  <si>
    <t>remediation project demo vault lids</t>
  </si>
  <si>
    <t>SAP/Time</t>
  </si>
  <si>
    <t>9/14/2023</t>
  </si>
  <si>
    <t>set vault lids</t>
  </si>
  <si>
    <t>Mode Meeting</t>
  </si>
  <si>
    <t>9/15/2023</t>
  </si>
  <si>
    <t>form up vault lids</t>
  </si>
  <si>
    <t>move whiteboard to new conference room</t>
  </si>
  <si>
    <t>Help Greg with Hatches</t>
  </si>
  <si>
    <t>tuckpoint 56</t>
  </si>
  <si>
    <t>9/18/2023</t>
  </si>
  <si>
    <t>9/17/2023 - 9/24/2023</t>
  </si>
  <si>
    <t xml:space="preserve">Door Handel Project </t>
  </si>
  <si>
    <t>9/19/2023</t>
  </si>
  <si>
    <t>tuckpoint bldg 56</t>
  </si>
  <si>
    <t>install guardrails bldg 52</t>
  </si>
  <si>
    <t>tuckpoint56</t>
  </si>
  <si>
    <t>vault drains</t>
  </si>
  <si>
    <t>vault repair</t>
  </si>
  <si>
    <t>move door to 60 mezz</t>
  </si>
  <si>
    <t>hang white boards conference room</t>
  </si>
  <si>
    <t>Clean Office</t>
  </si>
  <si>
    <t xml:space="preserve">Help Greg with Whiteboard </t>
  </si>
  <si>
    <t>pour concrete vault lids</t>
  </si>
  <si>
    <t>crash rail 52</t>
  </si>
  <si>
    <t>Clean Lowerdock 50</t>
  </si>
  <si>
    <t>9/21/2023</t>
  </si>
  <si>
    <t>install aluminum angle</t>
  </si>
  <si>
    <t>strip vault lids</t>
  </si>
  <si>
    <t xml:space="preserve">B69 Mockups </t>
  </si>
  <si>
    <t>9/22/2023</t>
  </si>
  <si>
    <t>breakroom tv 50</t>
  </si>
  <si>
    <t xml:space="preserve">Billing/ Time Office work </t>
  </si>
  <si>
    <t>safety gates 69</t>
  </si>
  <si>
    <t>lockset replacement</t>
  </si>
  <si>
    <t>9/25/2023</t>
  </si>
  <si>
    <t>safety rails 69</t>
  </si>
  <si>
    <t>9/24/2023 - 10/1/2023</t>
  </si>
  <si>
    <t>clean 50 lower dock</t>
  </si>
  <si>
    <t>windows blg 69</t>
  </si>
  <si>
    <t>tuckpoint blg 56</t>
  </si>
  <si>
    <t>caulk pipe</t>
  </si>
  <si>
    <t>hang tv blg 50</t>
  </si>
  <si>
    <t>Waxie Meetin/Riley truck oil</t>
  </si>
  <si>
    <t>B69 Window</t>
  </si>
  <si>
    <t>demo wall for breakroom</t>
  </si>
  <si>
    <t>B69 Demo Window Instal Block</t>
  </si>
  <si>
    <t>9/27/2023</t>
  </si>
  <si>
    <t xml:space="preserve"> demo wall for breakroom and clean up hang white board in new conference room</t>
  </si>
  <si>
    <t>ISN Training</t>
  </si>
  <si>
    <t>B69 Window project</t>
  </si>
  <si>
    <t>B63 Bollards</t>
  </si>
  <si>
    <t xml:space="preserve">Door Handle Project </t>
  </si>
  <si>
    <t>9/28/2023</t>
  </si>
  <si>
    <t>frame and lay out for new walls</t>
  </si>
  <si>
    <t>carpet 59-2</t>
  </si>
  <si>
    <t>training</t>
  </si>
  <si>
    <t>9/29/2023</t>
  </si>
  <si>
    <t>windows 56</t>
  </si>
  <si>
    <t>frame new break room set frame</t>
  </si>
  <si>
    <t>clean up end of day window project</t>
  </si>
  <si>
    <t>9/5/2023</t>
  </si>
  <si>
    <t>9/3/2023 - 9/10/2023</t>
  </si>
  <si>
    <t>move chairs</t>
  </si>
  <si>
    <t>core drill 60</t>
  </si>
  <si>
    <t xml:space="preserve">B50 Move Chairs </t>
  </si>
  <si>
    <t>Bollard quote,Meeting Shannon,Clean Shop</t>
  </si>
  <si>
    <t>9/6/2023</t>
  </si>
  <si>
    <t>core drill and fence project 63</t>
  </si>
  <si>
    <t>move chairs from 61 to blg 50</t>
  </si>
  <si>
    <t xml:space="preserve">demo drywall and start to repair </t>
  </si>
  <si>
    <t>Bollard Fence Project</t>
  </si>
  <si>
    <t>B50-2 Drywall</t>
  </si>
  <si>
    <t>9/7/2023</t>
  </si>
  <si>
    <t>drywall</t>
  </si>
  <si>
    <t>Computer work</t>
  </si>
  <si>
    <t>Move Boom lifts to new location</t>
  </si>
  <si>
    <t>Billing/Time/ISN Tom</t>
  </si>
  <si>
    <t xml:space="preserve">Patch hole in cabinet </t>
  </si>
  <si>
    <t>repair cabinet bottoms bug killer</t>
  </si>
  <si>
    <t>clean up cones and plywood</t>
  </si>
  <si>
    <t>repair base moulding</t>
  </si>
  <si>
    <t>Total</t>
  </si>
  <si>
    <t>Sum of $</t>
  </si>
  <si>
    <t>Enter employee names in column B (for dropdown in Entry tab), leave column A untouched</t>
  </si>
  <si>
    <t>#</t>
  </si>
  <si>
    <t>Employee</t>
  </si>
  <si>
    <t>Month Lookup</t>
  </si>
  <si>
    <t>There's nothing to modify in this tab, should be left untouched!</t>
  </si>
  <si>
    <t>Jan</t>
  </si>
  <si>
    <t>Feb</t>
  </si>
  <si>
    <t>Mar</t>
  </si>
  <si>
    <t># days</t>
  </si>
  <si>
    <t>Apr</t>
  </si>
  <si>
    <t>May</t>
  </si>
  <si>
    <t>Jun</t>
  </si>
  <si>
    <t>Aug</t>
  </si>
  <si>
    <t>Sep</t>
  </si>
  <si>
    <t>Oct</t>
  </si>
  <si>
    <t>Nov</t>
  </si>
  <si>
    <t>Dec</t>
  </si>
  <si>
    <t>Riley Construction Company, Inc.</t>
  </si>
  <si>
    <t>Invoice No.:</t>
  </si>
  <si>
    <t>123706-134</t>
  </si>
  <si>
    <t>5301 99th Avenue</t>
  </si>
  <si>
    <t>6/31/23</t>
  </si>
  <si>
    <t>Kenosha, WI 53144</t>
  </si>
  <si>
    <t>Job No.:</t>
  </si>
  <si>
    <t>P  (262) 658.4381</t>
  </si>
  <si>
    <t>INVOICE</t>
  </si>
  <si>
    <t>S.C. Johnson &amp; Son, Inc.</t>
  </si>
  <si>
    <t>8311 16th st.</t>
  </si>
  <si>
    <t>Sturtevant, WI. 53177</t>
  </si>
  <si>
    <t>Attn:</t>
  </si>
  <si>
    <t>Shannon Omark</t>
  </si>
  <si>
    <t>Re:  Maintenance Billing</t>
  </si>
  <si>
    <t>Date</t>
  </si>
  <si>
    <t>Description</t>
  </si>
  <si>
    <t>CC#/WO#</t>
  </si>
  <si>
    <t>Hrs</t>
  </si>
  <si>
    <t>Total Amount</t>
  </si>
  <si>
    <t>to</t>
  </si>
  <si>
    <t xml:space="preserve">B63\60 Fence Project </t>
  </si>
  <si>
    <t>AMOUNT DUE THIS INVOICE</t>
  </si>
  <si>
    <t>use up time</t>
  </si>
  <si>
    <t>7/11/2024</t>
  </si>
  <si>
    <t>patch steps blg 68</t>
  </si>
  <si>
    <t>50 crib project</t>
  </si>
  <si>
    <t>door project 72</t>
  </si>
  <si>
    <t>bridge pipe</t>
  </si>
  <si>
    <t>Robert Logan</t>
  </si>
  <si>
    <t xml:space="preserve">Spring Tuckpint </t>
  </si>
  <si>
    <t>Admin Work, B63 Processing Bid, B59 L252 Trench Repair, Meeting with Trevor about B63 Processing, Work on B50 170 hot room fence and blankets, Meeting with Justin about B63 Processing and entrance concrete.</t>
  </si>
  <si>
    <t>Bid for B55T siding, WAH for Pipe Bridge work,Meetin with Mike Riley, Meeting B63 Processing, Bid on B63 Processing</t>
  </si>
  <si>
    <t>B50 Fence Project, WAH Pipe Bridge, L374 Door Removal, B63 Processing Bid, B72 Doors, B50 contaminate trench, Meeting with Mike, Reeling Meeting, B56 containment, Work on Med center Door, Roof inspection B65A</t>
  </si>
  <si>
    <t>reenforce metal building @bottom of wall &amp; door jamb</t>
  </si>
  <si>
    <t>7/12/2024</t>
  </si>
  <si>
    <t>window tint</t>
  </si>
  <si>
    <t>bldg64 install locks trench inspect</t>
  </si>
  <si>
    <t>belzona patching</t>
  </si>
  <si>
    <t xml:space="preserve">WAH Permit, Working on multiple bids and projects, Waxie meeting, Meeting about guard shack parking lit, Meeting about B56 Can crusher, Meeting B50 Reclaim area </t>
  </si>
  <si>
    <t xml:space="preserve">Working on multiple bids and projects, Billing, Time </t>
  </si>
  <si>
    <t>7/13/2024</t>
  </si>
  <si>
    <t>Meeting with Matt</t>
  </si>
  <si>
    <t>can crusher project</t>
  </si>
  <si>
    <t>7/15/2024</t>
  </si>
  <si>
    <t>crib project 50</t>
  </si>
  <si>
    <t>pipe bridge</t>
  </si>
  <si>
    <t>belzona epoxy patches</t>
  </si>
  <si>
    <t>clean garage</t>
  </si>
  <si>
    <t>7/16/2024</t>
  </si>
  <si>
    <t>window shades</t>
  </si>
  <si>
    <t>7/17/2024</t>
  </si>
  <si>
    <t>hang tv with tom debrabander</t>
  </si>
  <si>
    <t xml:space="preserve"> Total</t>
  </si>
  <si>
    <t>prep trench for epoxy blg 50</t>
  </si>
  <si>
    <t>go to bliffert for composite pricing</t>
  </si>
  <si>
    <t>working at heights watch for sun shades</t>
  </si>
  <si>
    <t>working at heights for pipe bridge</t>
  </si>
  <si>
    <t>work on entry door blg 57</t>
  </si>
  <si>
    <t>7/18/2024</t>
  </si>
  <si>
    <t>organize and store sound blankets</t>
  </si>
  <si>
    <t>clean garage by spinner trailer</t>
  </si>
  <si>
    <t>can crusher containment</t>
  </si>
  <si>
    <t>7/19/2024</t>
  </si>
  <si>
    <t>door handle bldg 64</t>
  </si>
  <si>
    <t>went to get belzone</t>
  </si>
  <si>
    <t>7/14/2024 - 7/21/2024</t>
  </si>
  <si>
    <t>7/14/2024 - 7/21/2024 Total</t>
  </si>
  <si>
    <t>Clean Garage by Spinner trailer</t>
  </si>
  <si>
    <t>Look at B57 Door</t>
  </si>
  <si>
    <t xml:space="preserve">B50 Trench Epoxy </t>
  </si>
  <si>
    <t>Organize and store sound blankets</t>
  </si>
  <si>
    <t>WAH Permit</t>
  </si>
  <si>
    <t xml:space="preserve">Tank Containment Project </t>
  </si>
  <si>
    <t>Work On Billing, Work on Bids-B63 floor grind-B51 L374-Fencing, Meeting Shannon, Waxie Meeting,Billing Meeting</t>
  </si>
  <si>
    <t>B50 reclaim Meeting, Short Meeting with Tim, Prep Trench meeting for Amy and Ken, B51L374 Bid, Meeting with Matt about spoil hill, Work on B55T siding project</t>
  </si>
  <si>
    <t>B63 Bids, Meeting with Mike, Meeting with Trevor exterior lights, Admin Work</t>
  </si>
  <si>
    <t>Door handle project, admin work, Move skids out of Goodwill meeting, Clean Lowerdock,Waie Meeting, Communications hub removal meeting, Work ON Bids</t>
  </si>
  <si>
    <t xml:space="preserve">Meeting with Wanasak about spoil pile, Work on next weeks schedule, Menards Shopping, Meeting with Wanasak, Billing and time, Work on Multiple Bids, </t>
  </si>
  <si>
    <t>door 59-113 tank farm replace threshold</t>
  </si>
  <si>
    <t>7/22/2024</t>
  </si>
  <si>
    <t>adjust door 65-114</t>
  </si>
  <si>
    <t>sandblasting support</t>
  </si>
  <si>
    <t>move concrete barrier</t>
  </si>
  <si>
    <t>7/23/2024</t>
  </si>
  <si>
    <t>59 trench drawing</t>
  </si>
  <si>
    <t>7/24/2024</t>
  </si>
  <si>
    <t>concrete bollards 69</t>
  </si>
  <si>
    <t>can crusher sand blasting</t>
  </si>
  <si>
    <t>7/25/2024</t>
  </si>
  <si>
    <t>72 doors replace</t>
  </si>
  <si>
    <t>55t exterior siding</t>
  </si>
  <si>
    <t>12570-800-03</t>
  </si>
  <si>
    <t>remove asphalt spoils</t>
  </si>
  <si>
    <t>7/26/2024</t>
  </si>
  <si>
    <t xml:space="preserve">clean hill </t>
  </si>
  <si>
    <t>Clean Spoil Hill</t>
  </si>
  <si>
    <t xml:space="preserve">Set up Concrete stone containment </t>
  </si>
  <si>
    <t>Replace B72 Doors</t>
  </si>
  <si>
    <t>SandBlasting B56 can crusher</t>
  </si>
  <si>
    <t>Biding projects, Admin work</t>
  </si>
  <si>
    <t>Biding projects, Admin work,Meeting with Jeff about B63 safety</t>
  </si>
  <si>
    <t xml:space="preserve">Biding projects, Admin work, Work on Billing, Billing Meeting, Run to Menards, Work with BPT on Scanner, Meeting with Prime , </t>
  </si>
  <si>
    <t xml:space="preserve">Biding projects, Admin work, Work on Billing, Computer work </t>
  </si>
  <si>
    <t>Biding projects</t>
  </si>
  <si>
    <t xml:space="preserve">Security Project Walk Through </t>
  </si>
  <si>
    <t>42413-900</t>
  </si>
  <si>
    <t>new doors 72</t>
  </si>
  <si>
    <t>7/29/2024</t>
  </si>
  <si>
    <t>inventory sound blankets</t>
  </si>
  <si>
    <t>sand blasting</t>
  </si>
  <si>
    <t>7/30/2024</t>
  </si>
  <si>
    <t>patch containment areas</t>
  </si>
  <si>
    <t>42410-100</t>
  </si>
  <si>
    <t>mark and remove asphalt</t>
  </si>
  <si>
    <t>repair containment</t>
  </si>
  <si>
    <t>go to grainger</t>
  </si>
  <si>
    <t>fix sign post</t>
  </si>
  <si>
    <t>42480-600</t>
  </si>
  <si>
    <t>repair trench reclaim area</t>
  </si>
  <si>
    <t>7/31/2024</t>
  </si>
  <si>
    <t>repair concrete around call button blg 60</t>
  </si>
  <si>
    <t>move jersey barriers and concrete blocks</t>
  </si>
  <si>
    <t>clean up the hill by windmill</t>
  </si>
  <si>
    <t>train car containment</t>
  </si>
  <si>
    <t>42413-400</t>
  </si>
  <si>
    <t>72 new doors</t>
  </si>
  <si>
    <t>can crusher</t>
  </si>
  <si>
    <t>Draino drain</t>
  </si>
  <si>
    <t>drano dumping</t>
  </si>
  <si>
    <t>8/1/2024</t>
  </si>
  <si>
    <t>sandblast containment</t>
  </si>
  <si>
    <t>demo concrete blg 55</t>
  </si>
  <si>
    <t>repair call button box wall</t>
  </si>
  <si>
    <t>clean up from sealer</t>
  </si>
  <si>
    <t>unload delineaters for fork truck rodeo</t>
  </si>
  <si>
    <t>build gate for 374</t>
  </si>
  <si>
    <t>42414-000</t>
  </si>
  <si>
    <t>components crib 50</t>
  </si>
  <si>
    <t>fix concrete floor</t>
  </si>
  <si>
    <t>set up for sand blasting</t>
  </si>
  <si>
    <t>8/2/2024</t>
  </si>
  <si>
    <t>monitor WAH pipe bridge</t>
  </si>
  <si>
    <t>prep floor bld 55</t>
  </si>
  <si>
    <t>door handle 63</t>
  </si>
  <si>
    <t>dump drano</t>
  </si>
  <si>
    <t>assist with threshold blg 63</t>
  </si>
  <si>
    <t>move cones for rodeo</t>
  </si>
  <si>
    <t>fill holes with gravel for signs</t>
  </si>
  <si>
    <t xml:space="preserve">Meeting with Matt and Premier forklift charging area, Gemba walkthrough, Waxie meeting </t>
  </si>
  <si>
    <t>Unload TB in new spot, Work on multipule estimates, Meeting with Matt, Cleaned up and went through "new" scj hepa filter,</t>
  </si>
  <si>
    <t>Riley Meeting, Meeting with Mike, New Project Meeting, Meeting with Santos, Meeting with Shannon, Meeting with Beffel, Meeting with Chad</t>
  </si>
  <si>
    <t xml:space="preserve">Meeting with Ron on Well Heads, Meeting with Mike, Worked on multiple bids, </t>
  </si>
  <si>
    <t xml:space="preserve">Locate for multiple projects, Meeting with Stark Concrete, Meeting with Matt about Spinner garage, Work on multiple bids </t>
  </si>
  <si>
    <t xml:space="preserve">Replace Door threshold </t>
  </si>
  <si>
    <t>Replace Concrete</t>
  </si>
  <si>
    <t>Replace Doors</t>
  </si>
  <si>
    <t>Repair Contanment area</t>
  </si>
  <si>
    <t xml:space="preserve">Inventory Sound  Blankets </t>
  </si>
  <si>
    <t>Repair Wall Around Call Button</t>
  </si>
  <si>
    <t>Replace Sign</t>
  </si>
  <si>
    <t xml:space="preserve">Move Jersey barriers </t>
  </si>
  <si>
    <t>Move cones for Rodeo</t>
  </si>
  <si>
    <t>Meeting about Dranio project</t>
  </si>
  <si>
    <t>8/3/2024</t>
  </si>
  <si>
    <t xml:space="preserve">Time and Billing </t>
  </si>
  <si>
    <t xml:space="preserve">Work on Bids </t>
  </si>
  <si>
    <t>8/5/2024</t>
  </si>
  <si>
    <t>rodeo support</t>
  </si>
  <si>
    <t>patch holes in floor blg 55</t>
  </si>
  <si>
    <t>fix floor</t>
  </si>
  <si>
    <t>fix ballards</t>
  </si>
  <si>
    <t>8/6/2024</t>
  </si>
  <si>
    <t>crib fence bld 50</t>
  </si>
  <si>
    <t>repair bollards</t>
  </si>
  <si>
    <t>8/7/2024</t>
  </si>
  <si>
    <t>sand blast can crusher</t>
  </si>
  <si>
    <t>weld fence parts</t>
  </si>
  <si>
    <t xml:space="preserve"> (4)bldg.63 (4) bldg 60 ch point2</t>
  </si>
  <si>
    <t>can crusher sand blast</t>
  </si>
  <si>
    <t>8/8/2024</t>
  </si>
  <si>
    <t>light pole survey</t>
  </si>
  <si>
    <t>patch floor blg 55</t>
  </si>
  <si>
    <t>light post survey</t>
  </si>
  <si>
    <t>tuckpoint demo caulk bldg 60 checkpoint 2 area</t>
  </si>
  <si>
    <t>plumbing train spil</t>
  </si>
  <si>
    <t>working at heights moniter</t>
  </si>
  <si>
    <t>8/9/2024</t>
  </si>
  <si>
    <t>tuckpoint repair masonry bld 60 ch pt 11</t>
  </si>
  <si>
    <t>Can Crusher containment project</t>
  </si>
  <si>
    <t>B59 components Fence Project</t>
  </si>
  <si>
    <t>Rodeo Support</t>
  </si>
  <si>
    <t>B55 Patch Hole</t>
  </si>
  <si>
    <t xml:space="preserve">Repair Bollards </t>
  </si>
  <si>
    <t>Light pole survey</t>
  </si>
  <si>
    <t>Training with Mark Privet Lines, Meeting B63 Processing project, Pick up tools from Shop, Meeting with Mike, Work on Spinner garage project</t>
  </si>
  <si>
    <t>Lost Data</t>
  </si>
  <si>
    <t>Help Waxie with Door Handle B69, Meeting with Tom, Work on Light survey, Riley Meeting, Waxie meeting</t>
  </si>
  <si>
    <t xml:space="preserve">Admirn Work, Waxie Meeting, Meeting with Beffel, </t>
  </si>
  <si>
    <t xml:space="preserve">ISN Training, &lt;eetoimg with Riley safety, Meeting with Mike, Meeting with Aaron,Specil Lite door estimate, Time, </t>
  </si>
  <si>
    <t xml:space="preserve">Dump Draino </t>
  </si>
  <si>
    <t>8/10/2024</t>
  </si>
  <si>
    <t>Tuck pointing project</t>
  </si>
  <si>
    <t xml:space="preserve">B55 Patch floor </t>
  </si>
  <si>
    <t>clean up from sandblasting</t>
  </si>
  <si>
    <t>8/12/2024</t>
  </si>
  <si>
    <t>train containment</t>
  </si>
  <si>
    <t>tuckpoint 60 and 65c</t>
  </si>
  <si>
    <t>8/13/2024</t>
  </si>
  <si>
    <t>(blank)</t>
  </si>
  <si>
    <t>7/20/2024</t>
  </si>
  <si>
    <t>(blank) Total</t>
  </si>
  <si>
    <t>8/14/2024</t>
  </si>
  <si>
    <t>If this does not include a cost, please add it to Shahhon's account.</t>
  </si>
  <si>
    <r>
      <t>B54</t>
    </r>
    <r>
      <rPr>
        <sz val="11"/>
        <color theme="1"/>
        <rFont val="Calibri"/>
        <family val="2"/>
        <scheme val="minor"/>
      </rPr>
      <t>: Secure the roof hatch.</t>
    </r>
  </si>
  <si>
    <r>
      <t>Main Aisle</t>
    </r>
    <r>
      <rPr>
        <sz val="11"/>
        <color theme="1"/>
        <rFont val="Calibri"/>
        <family val="2"/>
        <scheme val="minor"/>
      </rPr>
      <t>: Execute repairs during the scheduled shutdown.</t>
    </r>
  </si>
  <si>
    <r>
      <t>B72</t>
    </r>
    <r>
      <rPr>
        <sz val="11"/>
        <color theme="1"/>
        <rFont val="Calibri"/>
        <family val="2"/>
        <scheme val="minor"/>
      </rPr>
      <t>: Replace the two entry doors.</t>
    </r>
  </si>
  <si>
    <r>
      <t>B50</t>
    </r>
    <r>
      <rPr>
        <sz val="11"/>
        <color theme="1"/>
        <rFont val="Calibri"/>
        <family val="2"/>
        <scheme val="minor"/>
      </rPr>
      <t>: Perform containment repair.</t>
    </r>
  </si>
  <si>
    <r>
      <t>B57</t>
    </r>
    <r>
      <rPr>
        <sz val="11"/>
        <color theme="1"/>
        <rFont val="Calibri"/>
        <family val="2"/>
        <scheme val="minor"/>
      </rPr>
      <t>: Repair the door.</t>
    </r>
  </si>
  <si>
    <r>
      <t>B50</t>
    </r>
    <r>
      <rPr>
        <sz val="11"/>
        <color theme="1"/>
        <rFont val="Calibri"/>
        <family val="2"/>
        <scheme val="minor"/>
      </rPr>
      <t>: Investigate and recover sound blankets.</t>
    </r>
  </si>
  <si>
    <r>
      <t>B59 Door 113</t>
    </r>
    <r>
      <rPr>
        <sz val="11"/>
        <color theme="1"/>
        <rFont val="Calibri"/>
        <family val="2"/>
        <scheme val="minor"/>
      </rPr>
      <t>: Repair the threshold.</t>
    </r>
  </si>
  <si>
    <r>
      <t>B65A Door 114z</t>
    </r>
    <r>
      <rPr>
        <sz val="11"/>
        <color theme="1"/>
        <rFont val="Calibri"/>
        <family val="2"/>
        <scheme val="minor"/>
      </rPr>
      <t>: Repair the door.</t>
    </r>
  </si>
  <si>
    <r>
      <t>B55T</t>
    </r>
    <r>
      <rPr>
        <sz val="11"/>
        <color theme="1"/>
        <rFont val="Calibri"/>
        <family val="2"/>
        <scheme val="minor"/>
      </rPr>
      <t>: Conduct a siding repair test.</t>
    </r>
  </si>
  <si>
    <r>
      <t>B60</t>
    </r>
    <r>
      <rPr>
        <sz val="11"/>
        <color theme="1"/>
        <rFont val="Calibri"/>
        <family val="2"/>
        <scheme val="minor"/>
      </rPr>
      <t>: Repair the elevator call button.</t>
    </r>
  </si>
  <si>
    <r>
      <t>B63</t>
    </r>
    <r>
      <rPr>
        <sz val="11"/>
        <color theme="1"/>
        <rFont val="Calibri"/>
        <family val="2"/>
        <scheme val="minor"/>
      </rPr>
      <t>: Remove the Jersey barrier and concrete block outside.</t>
    </r>
  </si>
  <si>
    <r>
      <t>B55</t>
    </r>
    <r>
      <rPr>
        <sz val="11"/>
        <color theme="1"/>
        <rFont val="Calibri"/>
        <family val="2"/>
        <scheme val="minor"/>
      </rPr>
      <t>: Repair the concrete floor.</t>
    </r>
  </si>
  <si>
    <r>
      <t>Same as above</t>
    </r>
    <r>
      <rPr>
        <sz val="11"/>
        <color theme="1"/>
        <rFont val="Calibri"/>
        <family val="2"/>
        <scheme val="minor"/>
      </rPr>
      <t>: Refer to the previous item for similar action.</t>
    </r>
  </si>
  <si>
    <r>
      <t>B63</t>
    </r>
    <r>
      <rPr>
        <sz val="11"/>
        <color theme="1"/>
        <rFont val="Calibri"/>
        <family val="2"/>
        <scheme val="minor"/>
      </rPr>
      <t>: Repair the door threshold with Jamie.</t>
    </r>
  </si>
  <si>
    <r>
      <t>MHG</t>
    </r>
    <r>
      <rPr>
        <sz val="11"/>
        <color theme="1"/>
        <rFont val="Calibri"/>
        <family val="2"/>
        <scheme val="minor"/>
      </rPr>
      <t>: Provide support for the rodeo event.</t>
    </r>
  </si>
  <si>
    <r>
      <t>Plant-Wide</t>
    </r>
    <r>
      <rPr>
        <sz val="11"/>
        <color theme="1"/>
        <rFont val="Calibri"/>
        <family val="2"/>
        <scheme val="minor"/>
      </rPr>
      <t>: Repair bollards and signs throughout the plant.</t>
    </r>
  </si>
  <si>
    <r>
      <t>B69</t>
    </r>
    <r>
      <rPr>
        <sz val="11"/>
        <color theme="1"/>
        <rFont val="Calibri"/>
        <family val="2"/>
        <scheme val="minor"/>
      </rPr>
      <t>: Replace the cleanout cover. Send invoice to Mike Brown (mwbrown@scj.com).</t>
    </r>
  </si>
  <si>
    <r>
      <t>B63</t>
    </r>
    <r>
      <rPr>
        <sz val="11"/>
        <color theme="1"/>
        <rFont val="Calibri"/>
        <family val="2"/>
        <scheme val="minor"/>
      </rPr>
      <t>: Repair the damaged floor following the removal of the bollards.</t>
    </r>
  </si>
  <si>
    <r>
      <t>B53 L502</t>
    </r>
    <r>
      <rPr>
        <sz val="11"/>
        <color theme="1"/>
        <rFont val="Calibri"/>
        <family val="2"/>
        <scheme val="minor"/>
      </rPr>
      <t>: Fill the bollard holes as directed by Tom Roth.</t>
    </r>
  </si>
  <si>
    <r>
      <t>Spinner Trailer Garage</t>
    </r>
    <r>
      <rPr>
        <sz val="11"/>
        <color theme="1"/>
        <rFont val="Calibri"/>
        <family val="2"/>
        <scheme val="minor"/>
      </rPr>
      <t>: Remove all debris and  clean the area.</t>
    </r>
  </si>
  <si>
    <r>
      <t>B69</t>
    </r>
    <r>
      <rPr>
        <sz val="11"/>
        <color theme="1"/>
        <rFont val="Calibri"/>
        <family val="2"/>
        <scheme val="minor"/>
      </rPr>
      <t xml:space="preserve">: Construct stone containment </t>
    </r>
  </si>
  <si>
    <t>Support QRD</t>
  </si>
  <si>
    <t xml:space="preserve">General Manitance and Repairs, Administraive Tasks, and Project Bidding </t>
  </si>
  <si>
    <t>can crusher epoxy</t>
  </si>
  <si>
    <t>tuckpoint bldg 60 east</t>
  </si>
  <si>
    <t>bld 50 fence</t>
  </si>
  <si>
    <t>8/15/2024</t>
  </si>
  <si>
    <t>repair trim 65a</t>
  </si>
  <si>
    <t>8/16/2024</t>
  </si>
  <si>
    <t>50 crib fence</t>
  </si>
  <si>
    <t xml:space="preserve">train car grounding </t>
  </si>
  <si>
    <t>tuckpoint 65c south</t>
  </si>
  <si>
    <t>Can Crusher Project</t>
  </si>
  <si>
    <t xml:space="preserve">B51 Train car containment </t>
  </si>
  <si>
    <t xml:space="preserve">B50 Train car Grounding </t>
  </si>
  <si>
    <t xml:space="preserve">B50 Components Fencing </t>
  </si>
  <si>
    <t>Drano Project</t>
  </si>
  <si>
    <t>Meetings, Estimates</t>
  </si>
  <si>
    <t>Estimates</t>
  </si>
  <si>
    <t>8/17/2024</t>
  </si>
  <si>
    <t>8/19/2024</t>
  </si>
  <si>
    <t>bldg 60 tuckpoint</t>
  </si>
  <si>
    <t>train grounding project</t>
  </si>
  <si>
    <t>tuckpoint moniter</t>
  </si>
  <si>
    <t>8/20/2024</t>
  </si>
  <si>
    <t>repair door for ess</t>
  </si>
  <si>
    <t>tuckpoint 60 east</t>
  </si>
  <si>
    <t>drano table</t>
  </si>
  <si>
    <t>42415-000</t>
  </si>
  <si>
    <t>8/21/2024</t>
  </si>
  <si>
    <t>train ground project</t>
  </si>
  <si>
    <t>tuck point</t>
  </si>
  <si>
    <t>train car ground project</t>
  </si>
  <si>
    <t>set bollard by fence</t>
  </si>
  <si>
    <t>shop for grommits for sound blankets</t>
  </si>
  <si>
    <t>pour pad around bollard by fence</t>
  </si>
  <si>
    <t>strip and rub columns for grounding beams</t>
  </si>
  <si>
    <t>8/22/2024</t>
  </si>
  <si>
    <t>cut siding off 72 and patch then test on 55t</t>
  </si>
  <si>
    <t>build drano table</t>
  </si>
  <si>
    <t>new door bld 60</t>
  </si>
  <si>
    <t>remove furniture room 247 bld64</t>
  </si>
  <si>
    <t>clean out office in 64-2</t>
  </si>
  <si>
    <t>8/23/2024</t>
  </si>
  <si>
    <t>From 8/17/24</t>
  </si>
  <si>
    <t>42415-300</t>
  </si>
  <si>
    <t>8/24/2024</t>
  </si>
  <si>
    <t>8/18/2024</t>
  </si>
  <si>
    <t xml:space="preserve">Tuckpointing project </t>
  </si>
  <si>
    <t xml:space="preserve">Train Car Grounding project </t>
  </si>
  <si>
    <t xml:space="preserve">Components Fence Project </t>
  </si>
  <si>
    <t>Drano Table Project</t>
  </si>
  <si>
    <t>Security project</t>
  </si>
  <si>
    <t>Menards Shopping</t>
  </si>
  <si>
    <t>Siding project</t>
  </si>
  <si>
    <t>B60 install Door</t>
  </si>
  <si>
    <t>Remove furniture from Office</t>
  </si>
  <si>
    <t>backfill and cold patch posts</t>
  </si>
  <si>
    <t>measure for siding blg 55t</t>
  </si>
  <si>
    <t>run to micor to replace stock</t>
  </si>
  <si>
    <t>Estimate, Admin, Waxie meeting, B74 resurfacing project meeting</t>
  </si>
  <si>
    <t>Estimate, Admin, Medical center meeting</t>
  </si>
  <si>
    <t xml:space="preserve">Estimate, Admin, Waxie meeting, Meeting with Mike W, Riley meeting </t>
  </si>
  <si>
    <t>Estimate, Admin, Time, Meeting with JeffHanson, Meeting with Matt, Meeting with Shannon</t>
  </si>
  <si>
    <t>Time</t>
  </si>
  <si>
    <t>8/26/2024</t>
  </si>
  <si>
    <t>tuckpoint acid wash , caulk bldg. 60 east</t>
  </si>
  <si>
    <t>8/27/2024</t>
  </si>
  <si>
    <t>hot room fence</t>
  </si>
  <si>
    <t>measure for siding</t>
  </si>
  <si>
    <t>resize sound blankets</t>
  </si>
  <si>
    <t>sign placement</t>
  </si>
  <si>
    <t>8/28/2024</t>
  </si>
  <si>
    <t>remove overhead door</t>
  </si>
  <si>
    <t>Todd Hauge</t>
  </si>
  <si>
    <t>train containment testing</t>
  </si>
  <si>
    <t>8/29/2024</t>
  </si>
  <si>
    <t>move material to blg 66</t>
  </si>
  <si>
    <t>spray bollards for removal</t>
  </si>
  <si>
    <t>42413-800</t>
  </si>
  <si>
    <t>drano depal</t>
  </si>
  <si>
    <t>sound panels</t>
  </si>
  <si>
    <t>check work orders</t>
  </si>
  <si>
    <t>8/30/2024</t>
  </si>
  <si>
    <t>run for soda and food</t>
  </si>
  <si>
    <t xml:space="preserve">move desks to dock </t>
  </si>
  <si>
    <t>42415-600</t>
  </si>
  <si>
    <t>rebuild grinder heads</t>
  </si>
  <si>
    <t>clean deet dock</t>
  </si>
  <si>
    <t>hot room fence and sound blankets</t>
  </si>
  <si>
    <t>4212-800</t>
  </si>
  <si>
    <t>filled ballards with stone</t>
  </si>
  <si>
    <t>clean out material from b65b dock</t>
  </si>
  <si>
    <t>clean out 65b</t>
  </si>
  <si>
    <t>install ballards</t>
  </si>
  <si>
    <t>organize move of platform</t>
  </si>
  <si>
    <t>move trailer</t>
  </si>
  <si>
    <t>Safety Trining</t>
  </si>
  <si>
    <t xml:space="preserve">Move Desks From Waxdale to Down town </t>
  </si>
  <si>
    <t>Hot room Fence</t>
  </si>
  <si>
    <t xml:space="preserve">Rebuild grinder heads </t>
  </si>
  <si>
    <t>Fill Ballard's with stone</t>
  </si>
  <si>
    <t>Clean Deet Dock</t>
  </si>
  <si>
    <t>Move matierals to B66</t>
  </si>
  <si>
    <t>B51 Train containment testing</t>
  </si>
  <si>
    <t>Platform Move</t>
  </si>
  <si>
    <t>Meeting and fence change</t>
  </si>
  <si>
    <t xml:space="preserve">Waxie Meeting, B55t siding, ISN work, B50 hot water heater, Admin Work, Sign for Metal dumpster, Spoil hill project, Clean Office, B65A trim pieces </t>
  </si>
  <si>
    <t>3d Scanning meeting,B55t Siding, ISN work, Admin work, Drano Transfer table, B51 Train Containment, B63 Process Sewer, B56 Bollard Demo</t>
  </si>
  <si>
    <t>Riley meeting, Meet with Kieth Mims, B55t Siding, ISN work, Admin work, Sign and chain for spoil hill, Wind turbine fence change, B57 mezz gates, B74 parking lot</t>
  </si>
  <si>
    <t xml:space="preserve">Waxie meeting, ISN Work, B51 train containment, Admin Work, Sign and chain for spoil hill, B57 mezz gates, B63 Process sewer project, B68 Barricades, </t>
  </si>
  <si>
    <t>Taylor Dune meeting, ISN work, B5a tarin containment, Admin Work, Wind turbine fence change, Consolidate all fencing, Special Lite door project, B63-2 Storage clean out, Clean Shop, B65A Shop remodel , Time</t>
  </si>
  <si>
    <t>Move platform</t>
  </si>
  <si>
    <t>8/31/2024</t>
  </si>
  <si>
    <t>clean out fence from blg65f</t>
  </si>
  <si>
    <t>9/3/2024</t>
  </si>
  <si>
    <t>stack support on blg 63</t>
  </si>
  <si>
    <t>clean up fence from 65f</t>
  </si>
  <si>
    <t xml:space="preserve">overhead door trim </t>
  </si>
  <si>
    <t>sound pannels</t>
  </si>
  <si>
    <t>dock door trim watch</t>
  </si>
  <si>
    <t>w.a.h watch</t>
  </si>
  <si>
    <t>9/4/2024</t>
  </si>
  <si>
    <t>repair garage header</t>
  </si>
  <si>
    <t>support for stand pipe</t>
  </si>
  <si>
    <t>Truck</t>
  </si>
  <si>
    <t>Phone</t>
  </si>
  <si>
    <t>Tech</t>
  </si>
  <si>
    <t>Other</t>
  </si>
  <si>
    <t xml:space="preserve">Saftey Rack Clips </t>
  </si>
  <si>
    <t>9/9/2024</t>
  </si>
  <si>
    <t xml:space="preserve">Sort Drano </t>
  </si>
  <si>
    <t>42416-000</t>
  </si>
  <si>
    <t>9/10/2024</t>
  </si>
  <si>
    <t>9/11/2024</t>
  </si>
  <si>
    <t>9/12/2024</t>
  </si>
  <si>
    <t>Set up Floor Grinding</t>
  </si>
  <si>
    <t>9/13/2024</t>
  </si>
  <si>
    <t xml:space="preserve">Tuckpointing </t>
  </si>
  <si>
    <t>Asses Security fence B56 and B51</t>
  </si>
  <si>
    <t>Infill Crock</t>
  </si>
  <si>
    <t>42415-900</t>
  </si>
  <si>
    <t>Help Tim Move Grates</t>
  </si>
  <si>
    <t>42414-700</t>
  </si>
  <si>
    <t>Clean Lower 50</t>
  </si>
  <si>
    <t>Lube Ballards</t>
  </si>
  <si>
    <t>Inspect Drano</t>
  </si>
  <si>
    <t>Kris Kitwan</t>
  </si>
  <si>
    <t>Remove Grates</t>
  </si>
  <si>
    <t>42415-500</t>
  </si>
  <si>
    <t>Mix Concrete</t>
  </si>
  <si>
    <t xml:space="preserve">Prep Fence Gate for United </t>
  </si>
  <si>
    <t xml:space="preserve">Install Fence </t>
  </si>
  <si>
    <t>Clean out lower 50</t>
  </si>
  <si>
    <t>Special Lite Door</t>
  </si>
  <si>
    <t>42416-400</t>
  </si>
  <si>
    <t>Gates For United</t>
  </si>
  <si>
    <t>Pour concrete and finish</t>
  </si>
  <si>
    <t>Clean up pour</t>
  </si>
  <si>
    <t>Cut Glass</t>
  </si>
  <si>
    <t>42416-200</t>
  </si>
  <si>
    <t>Use up fund</t>
  </si>
  <si>
    <t>Window Sill</t>
  </si>
  <si>
    <t>42416-100</t>
  </si>
  <si>
    <t>Prep and Fill</t>
  </si>
  <si>
    <t>42416-600</t>
  </si>
  <si>
    <t>Shop Renovation</t>
  </si>
  <si>
    <t>Drano Ispection</t>
  </si>
  <si>
    <t>Drano Inspection</t>
  </si>
  <si>
    <t>Saftey Clips</t>
  </si>
  <si>
    <t>Meeting and Fence</t>
  </si>
  <si>
    <t>Work on Sill</t>
  </si>
  <si>
    <t>Admin work, Waxie Meeting, Inspection Review,</t>
  </si>
  <si>
    <t xml:space="preserve">Admin work,L374 Door, B63 L515 Trench drain, B63 Process sewer project, B63 Cut Glass, Light pole base project, Dike repair, B65B mezz work, </t>
  </si>
  <si>
    <t>Admin work,L374 Door,  Dike repair, B65B mezz work, Move Jersey Barrier, B57 Veranda Gates, Billing Time</t>
  </si>
  <si>
    <t>Admin work, Taylor Dunn project,  Dike repair, ISN Work,  Billing Time, B74 Asphalt work, B63 Drano Grinding</t>
  </si>
  <si>
    <t>Admin work,  Billing Time,  B63 Drano Grinding, B65C trench replace</t>
  </si>
  <si>
    <t>Time Card (Backup)</t>
  </si>
  <si>
    <t>This is the backup of the Time Card set to run at 6pm everyday</t>
  </si>
  <si>
    <t>Everytime it runs daily, it automatically replaces the previous backup, so there's no need to ever delete a backup</t>
  </si>
  <si>
    <t>Steve Smith</t>
  </si>
  <si>
    <t>Jamal Mashburn</t>
  </si>
  <si>
    <t>Kobe Bryant</t>
  </si>
  <si>
    <t>Dwyane Wade</t>
  </si>
  <si>
    <t>Karl Malone</t>
  </si>
  <si>
    <t>Kevin Mchale</t>
  </si>
  <si>
    <t>Project A</t>
  </si>
  <si>
    <t>Project B</t>
  </si>
  <si>
    <t>Project C</t>
  </si>
  <si>
    <t>Project D</t>
  </si>
  <si>
    <t>Project E</t>
  </si>
  <si>
    <t>Project F</t>
  </si>
  <si>
    <t>42310-400 Total</t>
  </si>
  <si>
    <t>Dwyane Wade Total</t>
  </si>
  <si>
    <t>42405-300 Total</t>
  </si>
  <si>
    <t>Jamal Mashburn Total</t>
  </si>
  <si>
    <t>Karl Malone Total</t>
  </si>
  <si>
    <t>42317-100 Total</t>
  </si>
  <si>
    <t>Kevin Mchale Total</t>
  </si>
  <si>
    <t>Kobe Bryant Total</t>
  </si>
  <si>
    <t>Steve Smith Total</t>
  </si>
  <si>
    <t>Updates</t>
  </si>
  <si>
    <t>11/15/2024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</si>
</sst>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_);\(&quot;$&quot;#,##0.00\)"/>
    <numFmt numFmtId="8" formatCode="&quot;$&quot;#,##0.00_);[Red]\(&quot;$&quot;#,##0.00\)"/>
    <numFmt numFmtId="44" formatCode="_(&quot;$&quot;* #,##0.00_);_(&quot;$&quot;* \(#,##0.00\);_(&quot;$&quot;* &quot;-&quot;??_);_(@_)"/>
    <numFmt numFmtId="164" formatCode="&quot;$&quot;#,##0.00"/>
  </numFmts>
  <fonts count="23" x14ac:knownFonts="1">
    <font>
      <sz val="11"/>
      <color theme="1"/>
      <name val="Calibri"/>
      <family val="2"/>
      <scheme val="minor"/>
    </font>
    <font>
      <b/>
      <sz val="11"/>
      <color theme="1"/>
      <name val="Calibri"/>
      <family val="2"/>
      <scheme val="minor"/>
    </font>
    <font>
      <b/>
      <sz val="11"/>
      <color rgb="FFFF0000"/>
      <name val="Calibri"/>
      <family val="2"/>
      <scheme val="minor"/>
    </font>
    <font>
      <sz val="11"/>
      <color theme="1"/>
      <name val="Calibri"/>
      <family val="2"/>
      <scheme val="minor"/>
    </font>
    <font>
      <u/>
      <sz val="11"/>
      <color theme="10"/>
      <name val="Calibri"/>
      <family val="2"/>
      <scheme val="minor"/>
    </font>
    <font>
      <b/>
      <u/>
      <sz val="11"/>
      <color theme="10"/>
      <name val="Calibri"/>
      <family val="2"/>
      <scheme val="minor"/>
    </font>
    <font>
      <sz val="10"/>
      <name val="Arial"/>
      <family val="2"/>
    </font>
    <font>
      <b/>
      <sz val="10"/>
      <name val="Arial"/>
      <family val="2"/>
    </font>
    <font>
      <b/>
      <sz val="12"/>
      <name val="Arial"/>
      <family val="2"/>
    </font>
    <font>
      <sz val="9"/>
      <name val="Arial"/>
      <family val="2"/>
    </font>
    <font>
      <sz val="12"/>
      <name val="Arial"/>
      <family val="2"/>
    </font>
    <font>
      <b/>
      <sz val="9"/>
      <name val="Arial"/>
      <family val="2"/>
    </font>
    <font>
      <b/>
      <sz val="11"/>
      <name val="Arial"/>
      <family val="2"/>
    </font>
    <font>
      <sz val="10"/>
      <name val="MS Sans Serif"/>
      <family val="2"/>
    </font>
    <font>
      <sz val="11"/>
      <name val="Calibri"/>
      <family val="2"/>
    </font>
    <font>
      <sz val="11"/>
      <color rgb="FFFF0000"/>
      <name val="Calibri"/>
      <family val="2"/>
      <scheme val="minor"/>
    </font>
    <font>
      <sz val="8"/>
      <name val="Calibri"/>
      <family val="2"/>
      <scheme val="minor"/>
    </font>
    <font>
      <b/>
      <i/>
      <sz val="11"/>
      <color theme="1"/>
      <name val="Calibri"/>
      <family val="2"/>
      <scheme val="minor"/>
    </font>
    <font>
      <b/>
      <sz val="11"/>
      <color theme="0"/>
      <name val="Calibri"/>
      <family val="2"/>
      <scheme val="minor"/>
    </font>
    <font>
      <sz val="8"/>
      <color rgb="FF000000"/>
      <name val="Segoe UI"/>
      <family val="2"/>
    </font>
    <font>
      <sz val="11"/>
      <color rgb="FF000000"/>
      <name val="Calibri"/>
      <family val="2"/>
      <scheme val="minor"/>
    </font>
    <font>
      <sz val="9"/>
      <color indexed="81"/>
      <name val="Tahoma"/>
      <family val="2"/>
    </font>
    <font>
      <b/>
      <sz val="9"/>
      <color indexed="81"/>
      <name val="Tahoma"/>
      <family val="2"/>
    </font>
  </fonts>
  <fills count="9">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7030A0"/>
        <bgColor indexed="64"/>
      </patternFill>
    </fill>
    <fill>
      <patternFill patternType="solid">
        <fgColor theme="5"/>
        <bgColor indexed="64"/>
      </patternFill>
    </fill>
    <fill>
      <patternFill patternType="solid">
        <fgColor rgb="FF002060"/>
        <bgColor indexed="64"/>
      </patternFill>
    </fill>
    <fill>
      <patternFill patternType="solid">
        <fgColor theme="1"/>
        <bgColor theme="1"/>
      </patternFill>
    </fill>
    <fill>
      <patternFill patternType="solid">
        <fgColor theme="0" tint="-0.14999847407452621"/>
        <bgColor theme="0" tint="-0.14999847407452621"/>
      </patternFill>
    </fill>
  </fills>
  <borders count="36">
    <border>
      <left/>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bottom style="double">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right style="thin">
        <color theme="1"/>
      </right>
      <top style="medium">
        <color indexed="64"/>
      </top>
      <bottom style="medium">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168">
    <xf numFmtId="0" fontId="0" fillId="0" borderId="0"/>
    <xf numFmtId="44" fontId="3" fillId="0" borderId="0" applyFont="0" applyFill="0" applyBorder="0" applyAlignment="0" applyProtection="0"/>
    <xf numFmtId="0" fontId="4" fillId="0" borderId="0" applyNumberFormat="0" applyFill="0" applyBorder="0" applyAlignment="0" applyProtection="0"/>
    <xf numFmtId="0" fontId="6" fillId="0" borderId="0"/>
    <xf numFmtId="0" fontId="6" fillId="0" borderId="0"/>
    <xf numFmtId="44" fontId="6" fillId="0" borderId="0" applyFont="0" applyFill="0" applyBorder="0" applyAlignment="0" applyProtection="0"/>
    <xf numFmtId="0" fontId="13" fillId="0" borderId="0"/>
    <xf numFmtId="44" fontId="6" fillId="0" borderId="0" applyFont="0" applyFill="0" applyBorder="0" applyAlignment="0" applyProtection="0"/>
    <xf numFmtId="44" fontId="6" fillId="0" borderId="0" applyFont="0" applyFill="0" applyBorder="0" applyAlignment="0" applyProtection="0"/>
    <xf numFmtId="8" fontId="13"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cellStyleXfs>
  <cellXfs count="125">
    <xf numFmtId="0" fontId="0" fillId="0" borderId="0" xfId="0"/>
    <xf numFmtId="0" fontId="1" fillId="0" borderId="0" xfId="0" applyFont="1"/>
    <xf numFmtId="0" fontId="0" fillId="2" borderId="0" xfId="0" applyFill="1"/>
    <xf numFmtId="0" fontId="1" fillId="0" borderId="2" xfId="0" applyFont="1" applyBorder="1"/>
    <xf numFmtId="0" fontId="0" fillId="0" borderId="1" xfId="0" applyBorder="1" applyAlignment="1">
      <alignment horizontal="center"/>
    </xf>
    <xf numFmtId="22" fontId="0" fillId="0" borderId="0" xfId="0" applyNumberFormat="1" applyAlignment="1">
      <alignment horizontal="center"/>
    </xf>
    <xf numFmtId="14" fontId="0" fillId="0" borderId="0" xfId="0" applyNumberFormat="1" applyAlignment="1">
      <alignment horizontal="center"/>
    </xf>
    <xf numFmtId="0" fontId="0" fillId="0" borderId="0" xfId="0" applyAlignment="1">
      <alignment horizontal="center"/>
    </xf>
    <xf numFmtId="2" fontId="0" fillId="0" borderId="0" xfId="0" applyNumberFormat="1" applyAlignment="1">
      <alignment horizontal="center"/>
    </xf>
    <xf numFmtId="0" fontId="1" fillId="0" borderId="3" xfId="0" applyFont="1" applyBorder="1" applyAlignment="1">
      <alignment horizontal="center"/>
    </xf>
    <xf numFmtId="0" fontId="1" fillId="0" borderId="2" xfId="0" applyFont="1" applyBorder="1" applyAlignment="1">
      <alignment horizontal="center"/>
    </xf>
    <xf numFmtId="0" fontId="1" fillId="0" borderId="4" xfId="0" applyFont="1" applyBorder="1" applyAlignment="1">
      <alignment horizontal="center"/>
    </xf>
    <xf numFmtId="0" fontId="1" fillId="0" borderId="5" xfId="0" applyFont="1" applyBorder="1"/>
    <xf numFmtId="0" fontId="2" fillId="2" borderId="6" xfId="0" applyFont="1" applyFill="1" applyBorder="1"/>
    <xf numFmtId="0" fontId="0" fillId="0" borderId="7" xfId="0" applyBorder="1"/>
    <xf numFmtId="0" fontId="0" fillId="0" borderId="7" xfId="0" applyBorder="1" applyAlignment="1">
      <alignment horizontal="right"/>
    </xf>
    <xf numFmtId="21" fontId="0" fillId="0" borderId="0" xfId="0" applyNumberFormat="1" applyAlignment="1">
      <alignment horizontal="center"/>
    </xf>
    <xf numFmtId="0" fontId="0" fillId="0" borderId="0" xfId="0" pivotButton="1"/>
    <xf numFmtId="44" fontId="1" fillId="0" borderId="2" xfId="1" applyFont="1" applyBorder="1" applyAlignment="1">
      <alignment horizontal="center"/>
    </xf>
    <xf numFmtId="44" fontId="0" fillId="0" borderId="0" xfId="1" applyFont="1" applyAlignment="1">
      <alignment horizontal="center"/>
    </xf>
    <xf numFmtId="44" fontId="0" fillId="0" borderId="0" xfId="0" applyNumberFormat="1"/>
    <xf numFmtId="0" fontId="0" fillId="0" borderId="9" xfId="0" applyBorder="1"/>
    <xf numFmtId="0" fontId="0" fillId="0" borderId="10" xfId="0" applyBorder="1"/>
    <xf numFmtId="0" fontId="0" fillId="0" borderId="2" xfId="0" applyBorder="1"/>
    <xf numFmtId="0" fontId="1" fillId="0" borderId="1" xfId="0" applyFont="1" applyBorder="1"/>
    <xf numFmtId="0" fontId="5" fillId="2" borderId="1" xfId="2" applyFont="1" applyFill="1" applyBorder="1" applyAlignment="1">
      <alignment horizontal="center"/>
    </xf>
    <xf numFmtId="0" fontId="0" fillId="0" borderId="0" xfId="0" applyAlignment="1">
      <alignment horizontal="left"/>
    </xf>
    <xf numFmtId="14" fontId="0" fillId="0" borderId="0" xfId="0" applyNumberFormat="1"/>
    <xf numFmtId="0" fontId="0" fillId="0" borderId="6" xfId="0" applyBorder="1"/>
    <xf numFmtId="14" fontId="0" fillId="0" borderId="0" xfId="0" applyNumberFormat="1" applyAlignment="1">
      <alignment horizontal="left"/>
    </xf>
    <xf numFmtId="0" fontId="6" fillId="0" borderId="0" xfId="3"/>
    <xf numFmtId="44" fontId="6" fillId="0" borderId="0" xfId="3" applyNumberFormat="1"/>
    <xf numFmtId="0" fontId="7" fillId="0" borderId="0" xfId="3" applyFont="1"/>
    <xf numFmtId="164" fontId="8" fillId="0" borderId="0" xfId="3" applyNumberFormat="1" applyFont="1"/>
    <xf numFmtId="164" fontId="9" fillId="0" borderId="15" xfId="4" applyNumberFormat="1" applyFont="1" applyBorder="1"/>
    <xf numFmtId="0" fontId="9" fillId="0" borderId="16" xfId="4" applyFont="1" applyBorder="1" applyAlignment="1">
      <alignment horizontal="center" vertical="center"/>
    </xf>
    <xf numFmtId="0" fontId="9" fillId="0" borderId="16" xfId="4" applyFont="1" applyBorder="1"/>
    <xf numFmtId="14" fontId="9" fillId="0" borderId="17" xfId="4" quotePrefix="1" applyNumberFormat="1" applyFont="1" applyBorder="1" applyAlignment="1">
      <alignment horizontal="center"/>
    </xf>
    <xf numFmtId="0" fontId="10" fillId="0" borderId="0" xfId="3" applyFont="1"/>
    <xf numFmtId="164" fontId="9" fillId="0" borderId="18" xfId="4" applyNumberFormat="1" applyFont="1" applyBorder="1"/>
    <xf numFmtId="0" fontId="9" fillId="0" borderId="5" xfId="4" applyFont="1" applyBorder="1" applyAlignment="1">
      <alignment horizontal="center" vertical="center"/>
    </xf>
    <xf numFmtId="0" fontId="9" fillId="0" borderId="5" xfId="4" applyFont="1" applyBorder="1"/>
    <xf numFmtId="14" fontId="9" fillId="0" borderId="19" xfId="4" applyNumberFormat="1" applyFont="1" applyBorder="1" applyAlignment="1">
      <alignment horizontal="center"/>
    </xf>
    <xf numFmtId="4" fontId="11" fillId="0" borderId="5" xfId="5" applyNumberFormat="1" applyFont="1" applyBorder="1"/>
    <xf numFmtId="0" fontId="11" fillId="0" borderId="20" xfId="4" applyFont="1" applyBorder="1" applyAlignment="1">
      <alignment horizontal="center"/>
    </xf>
    <xf numFmtId="14" fontId="11" fillId="0" borderId="21" xfId="4" applyNumberFormat="1" applyFont="1" applyBorder="1" applyAlignment="1">
      <alignment horizontal="center"/>
    </xf>
    <xf numFmtId="4" fontId="9" fillId="0" borderId="5" xfId="5" applyNumberFormat="1" applyFont="1" applyBorder="1"/>
    <xf numFmtId="164" fontId="9" fillId="0" borderId="22" xfId="4" applyNumberFormat="1" applyFont="1" applyBorder="1"/>
    <xf numFmtId="0" fontId="9" fillId="0" borderId="23" xfId="4" applyFont="1" applyBorder="1" applyAlignment="1">
      <alignment horizontal="center" vertical="center"/>
    </xf>
    <xf numFmtId="0" fontId="9" fillId="0" borderId="24" xfId="4" applyFont="1" applyBorder="1"/>
    <xf numFmtId="4" fontId="9" fillId="0" borderId="5" xfId="5" applyNumberFormat="1" applyFont="1" applyBorder="1" applyAlignment="1">
      <alignment horizontal="center"/>
    </xf>
    <xf numFmtId="14" fontId="9" fillId="0" borderId="25" xfId="4" applyNumberFormat="1" applyFont="1" applyBorder="1" applyAlignment="1">
      <alignment horizontal="center"/>
    </xf>
    <xf numFmtId="164" fontId="11" fillId="0" borderId="7" xfId="4" applyNumberFormat="1" applyFont="1" applyBorder="1" applyAlignment="1">
      <alignment horizontal="center"/>
    </xf>
    <xf numFmtId="0" fontId="11" fillId="0" borderId="0" xfId="4" applyFont="1" applyAlignment="1">
      <alignment horizontal="center" vertical="center"/>
    </xf>
    <xf numFmtId="0" fontId="9" fillId="0" borderId="0" xfId="4" applyFont="1"/>
    <xf numFmtId="7" fontId="12" fillId="0" borderId="26" xfId="4" applyNumberFormat="1" applyFont="1" applyBorder="1"/>
    <xf numFmtId="0" fontId="14" fillId="0" borderId="0" xfId="6" applyFont="1"/>
    <xf numFmtId="0" fontId="6" fillId="0" borderId="27" xfId="3" applyBorder="1"/>
    <xf numFmtId="0" fontId="6" fillId="0" borderId="28" xfId="3" applyBorder="1"/>
    <xf numFmtId="0" fontId="6" fillId="0" borderId="29" xfId="3" applyBorder="1"/>
    <xf numFmtId="0" fontId="6" fillId="0" borderId="30" xfId="3" applyBorder="1"/>
    <xf numFmtId="0" fontId="7" fillId="0" borderId="0" xfId="3" applyFont="1" applyAlignment="1">
      <alignment horizontal="left"/>
    </xf>
    <xf numFmtId="0" fontId="6" fillId="0" borderId="0" xfId="3" applyAlignment="1">
      <alignment horizontal="right"/>
    </xf>
    <xf numFmtId="14" fontId="6" fillId="0" borderId="0" xfId="3" applyNumberFormat="1" applyAlignment="1">
      <alignment horizontal="right"/>
    </xf>
    <xf numFmtId="0" fontId="6" fillId="0" borderId="0" xfId="4" applyAlignment="1">
      <alignment horizontal="right"/>
    </xf>
    <xf numFmtId="0" fontId="1" fillId="0" borderId="0" xfId="0" applyFont="1" applyAlignment="1">
      <alignment horizontal="center"/>
    </xf>
    <xf numFmtId="0" fontId="17" fillId="0" borderId="0" xfId="0" applyFont="1" applyAlignment="1">
      <alignment horizontal="center"/>
    </xf>
    <xf numFmtId="0" fontId="0" fillId="2" borderId="0" xfId="0" applyFill="1" applyAlignment="1">
      <alignment horizontal="center"/>
    </xf>
    <xf numFmtId="0" fontId="0" fillId="0" borderId="31" xfId="0" applyBorder="1" applyAlignment="1">
      <alignment horizontal="center"/>
    </xf>
    <xf numFmtId="0" fontId="15" fillId="2" borderId="0" xfId="0" applyFont="1" applyFill="1"/>
    <xf numFmtId="0" fontId="2" fillId="2" borderId="0" xfId="0" applyFont="1" applyFill="1"/>
    <xf numFmtId="8" fontId="0" fillId="0" borderId="0" xfId="0" applyNumberFormat="1"/>
    <xf numFmtId="14" fontId="1" fillId="0" borderId="2" xfId="0" applyNumberFormat="1" applyFont="1" applyBorder="1" applyAlignment="1">
      <alignment horizontal="center"/>
    </xf>
    <xf numFmtId="44" fontId="0" fillId="0" borderId="0" xfId="0" applyNumberFormat="1" applyAlignment="1">
      <alignment horizontal="center"/>
    </xf>
    <xf numFmtId="0" fontId="1" fillId="0" borderId="0" xfId="0" applyFont="1" applyAlignment="1">
      <alignment horizontal="center" vertical="center"/>
    </xf>
    <xf numFmtId="0" fontId="5" fillId="6" borderId="1" xfId="2" applyFont="1" applyFill="1" applyBorder="1" applyAlignment="1">
      <alignment horizontal="center"/>
    </xf>
    <xf numFmtId="0" fontId="1" fillId="0" borderId="5" xfId="0" applyFont="1" applyBorder="1" applyAlignment="1">
      <alignment horizontal="center"/>
    </xf>
    <xf numFmtId="2" fontId="1" fillId="0" borderId="2" xfId="0" applyNumberFormat="1" applyFont="1" applyBorder="1" applyAlignment="1">
      <alignment horizontal="center"/>
    </xf>
    <xf numFmtId="2" fontId="0" fillId="0" borderId="0" xfId="0" applyNumberFormat="1"/>
    <xf numFmtId="0" fontId="18" fillId="7" borderId="8" xfId="0" applyFont="1" applyFill="1" applyBorder="1" applyAlignment="1">
      <alignment horizontal="center"/>
    </xf>
    <xf numFmtId="0" fontId="18" fillId="7" borderId="10" xfId="0" applyFont="1" applyFill="1" applyBorder="1" applyAlignment="1">
      <alignment horizontal="center"/>
    </xf>
    <xf numFmtId="14" fontId="18" fillId="7" borderId="10" xfId="0" applyNumberFormat="1" applyFont="1" applyFill="1" applyBorder="1" applyAlignment="1">
      <alignment horizontal="center"/>
    </xf>
    <xf numFmtId="0" fontId="18" fillId="7" borderId="11" xfId="0" applyFont="1" applyFill="1" applyBorder="1" applyAlignment="1">
      <alignment horizontal="center"/>
    </xf>
    <xf numFmtId="44" fontId="18" fillId="7" borderId="10" xfId="1" applyFont="1" applyFill="1" applyBorder="1" applyAlignment="1">
      <alignment horizontal="center"/>
    </xf>
    <xf numFmtId="2" fontId="18" fillId="7" borderId="10" xfId="0" applyNumberFormat="1" applyFont="1" applyFill="1" applyBorder="1" applyAlignment="1">
      <alignment horizontal="center"/>
    </xf>
    <xf numFmtId="0" fontId="18" fillId="7" borderId="32" xfId="0" applyFont="1" applyFill="1" applyBorder="1" applyAlignment="1">
      <alignment horizontal="center"/>
    </xf>
    <xf numFmtId="22" fontId="0" fillId="8" borderId="33" xfId="0" applyNumberFormat="1" applyFill="1" applyBorder="1" applyAlignment="1">
      <alignment horizontal="center"/>
    </xf>
    <xf numFmtId="0" fontId="0" fillId="8" borderId="34" xfId="0" applyFill="1" applyBorder="1" applyAlignment="1">
      <alignment horizontal="center"/>
    </xf>
    <xf numFmtId="14" fontId="0" fillId="8" borderId="34" xfId="0" applyNumberFormat="1" applyFill="1" applyBorder="1" applyAlignment="1">
      <alignment horizontal="center"/>
    </xf>
    <xf numFmtId="2" fontId="0" fillId="8" borderId="34" xfId="0" applyNumberFormat="1" applyFill="1" applyBorder="1" applyAlignment="1">
      <alignment horizontal="center"/>
    </xf>
    <xf numFmtId="44" fontId="0" fillId="8" borderId="34" xfId="1" applyFont="1" applyFill="1" applyBorder="1" applyAlignment="1">
      <alignment horizontal="center"/>
    </xf>
    <xf numFmtId="14" fontId="0" fillId="8" borderId="35" xfId="0" applyNumberFormat="1" applyFill="1" applyBorder="1" applyAlignment="1">
      <alignment horizontal="center"/>
    </xf>
    <xf numFmtId="22" fontId="0" fillId="0" borderId="33" xfId="0" applyNumberFormat="1" applyBorder="1" applyAlignment="1">
      <alignment horizontal="center"/>
    </xf>
    <xf numFmtId="0" fontId="0" fillId="0" borderId="34" xfId="0" applyBorder="1" applyAlignment="1">
      <alignment horizontal="center"/>
    </xf>
    <xf numFmtId="14" fontId="0" fillId="0" borderId="34" xfId="0" applyNumberFormat="1" applyBorder="1" applyAlignment="1">
      <alignment horizontal="center"/>
    </xf>
    <xf numFmtId="2" fontId="0" fillId="0" borderId="34" xfId="0" applyNumberFormat="1" applyBorder="1" applyAlignment="1">
      <alignment horizontal="center"/>
    </xf>
    <xf numFmtId="44" fontId="0" fillId="0" borderId="34" xfId="1" applyFont="1" applyBorder="1" applyAlignment="1">
      <alignment horizontal="center"/>
    </xf>
    <xf numFmtId="14" fontId="0" fillId="0" borderId="35" xfId="0" applyNumberFormat="1" applyBorder="1" applyAlignment="1">
      <alignment horizontal="center"/>
    </xf>
    <xf numFmtId="44" fontId="0" fillId="2" borderId="0" xfId="0" applyNumberFormat="1" applyFill="1"/>
    <xf numFmtId="0" fontId="1" fillId="2" borderId="0" xfId="0" applyFont="1" applyFill="1"/>
    <xf numFmtId="0" fontId="20" fillId="0" borderId="0" xfId="0" applyFont="1"/>
    <xf numFmtId="0" fontId="5" fillId="5" borderId="12" xfId="2" applyFont="1" applyFill="1" applyBorder="1" applyAlignment="1">
      <alignment horizontal="center" vertical="center"/>
    </xf>
    <xf numFmtId="0" fontId="5" fillId="5" borderId="14" xfId="2" applyFont="1" applyFill="1" applyBorder="1" applyAlignment="1">
      <alignment horizontal="center" vertical="center"/>
    </xf>
    <xf numFmtId="0" fontId="5" fillId="5" borderId="3" xfId="2" applyFont="1" applyFill="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13" xfId="0" applyFont="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0" fontId="1" fillId="3" borderId="13" xfId="0" applyFont="1" applyFill="1" applyBorder="1" applyAlignment="1">
      <alignment horizontal="center" vertical="center"/>
    </xf>
    <xf numFmtId="0" fontId="4" fillId="5" borderId="6" xfId="2" applyFill="1" applyBorder="1" applyAlignment="1">
      <alignment horizontal="center" vertical="center"/>
    </xf>
    <xf numFmtId="0" fontId="4" fillId="5" borderId="13" xfId="2" applyFill="1" applyBorder="1" applyAlignment="1">
      <alignment horizontal="center" vertical="center"/>
    </xf>
    <xf numFmtId="0" fontId="5" fillId="0" borderId="8" xfId="2" applyFont="1" applyBorder="1" applyAlignment="1">
      <alignment horizontal="center"/>
    </xf>
    <xf numFmtId="0" fontId="5" fillId="0" borderId="11" xfId="2" applyFont="1" applyBorder="1" applyAlignment="1">
      <alignment horizontal="center"/>
    </xf>
    <xf numFmtId="0" fontId="5" fillId="4" borderId="12" xfId="2" applyFont="1" applyFill="1" applyBorder="1" applyAlignment="1">
      <alignment horizontal="center" vertical="center"/>
    </xf>
    <xf numFmtId="0" fontId="5" fillId="4" borderId="3" xfId="2" applyFont="1" applyFill="1" applyBorder="1" applyAlignment="1">
      <alignment horizontal="center" vertical="center"/>
    </xf>
    <xf numFmtId="0" fontId="0" fillId="0" borderId="8"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8" xfId="0" applyBorder="1" applyAlignment="1">
      <alignment horizontal="center" wrapText="1"/>
    </xf>
    <xf numFmtId="44" fontId="0" fillId="0" borderId="8" xfId="1" applyFont="1" applyBorder="1" applyAlignment="1">
      <alignment horizontal="center"/>
    </xf>
    <xf numFmtId="44" fontId="0" fillId="0" borderId="11" xfId="1" applyFont="1" applyBorder="1" applyAlignment="1">
      <alignment horizontal="center"/>
    </xf>
    <xf numFmtId="0" fontId="6" fillId="0" borderId="0" xfId="3" applyAlignment="1">
      <alignment horizontal="right"/>
    </xf>
    <xf numFmtId="0" fontId="8" fillId="0" borderId="0" xfId="3" applyFont="1" applyAlignment="1">
      <alignment horizontal="center" vertical="center"/>
    </xf>
    <xf numFmtId="0" fontId="10" fillId="0" borderId="0" xfId="3" applyFont="1" applyAlignment="1">
      <alignment horizontal="center" vertical="center"/>
    </xf>
  </cellXfs>
  <cellStyles count="168">
    <cellStyle name="Currency" xfId="1" builtinId="4"/>
    <cellStyle name="Currency 10" xfId="15" xr:uid="{E908DF19-88F6-4798-BE29-95770400B34E}"/>
    <cellStyle name="Currency 100" xfId="105" xr:uid="{E4BDCACD-ED96-45F5-B24D-21227572481A}"/>
    <cellStyle name="Currency 101" xfId="106" xr:uid="{02C4D13C-6A5B-44D6-94A1-B27A17C73D02}"/>
    <cellStyle name="Currency 102" xfId="107" xr:uid="{A538C231-A94E-4A65-83FB-D0A109A18415}"/>
    <cellStyle name="Currency 103" xfId="110" xr:uid="{6A5D419F-7B68-45F3-B28E-FB7EDD986AE3}"/>
    <cellStyle name="Currency 104" xfId="109" xr:uid="{DD392C08-953C-4819-9197-542FDB165048}"/>
    <cellStyle name="Currency 105" xfId="108" xr:uid="{27885B0B-31C8-46CE-AD72-943F0E7C3528}"/>
    <cellStyle name="Currency 106" xfId="111" xr:uid="{5447896E-0384-4271-93A7-B2D24007B0D3}"/>
    <cellStyle name="Currency 107" xfId="112" xr:uid="{B436BD61-F1D8-4620-9E6A-0C6908635244}"/>
    <cellStyle name="Currency 108" xfId="113" xr:uid="{7758F184-031B-4F9E-B2DD-C14D9BEDE714}"/>
    <cellStyle name="Currency 109" xfId="114" xr:uid="{87B2C1E5-0D08-4CFF-9EE2-62DF999386C6}"/>
    <cellStyle name="Currency 11" xfId="14" xr:uid="{FD7903E0-424C-4846-B4E3-401CD46E1A1F}"/>
    <cellStyle name="Currency 110" xfId="115" xr:uid="{64A7125B-378D-4877-AE3D-55C07EEAF720}"/>
    <cellStyle name="Currency 111" xfId="118" xr:uid="{4A94E414-149D-484D-9033-2B7FD8BACC88}"/>
    <cellStyle name="Currency 112" xfId="116" xr:uid="{CADBF9D8-8BFE-445E-BF9D-E7D84505D732}"/>
    <cellStyle name="Currency 113" xfId="120" xr:uid="{DD907D01-8187-4C13-BD5E-8F13E68EE56C}"/>
    <cellStyle name="Currency 114" xfId="117" xr:uid="{D3533A1B-2F34-477E-8500-C9617CFBA5F2}"/>
    <cellStyle name="Currency 115" xfId="119" xr:uid="{E33965D4-7144-4FA9-8809-030E24BA3280}"/>
    <cellStyle name="Currency 116" xfId="121" xr:uid="{675F5AF9-C204-4D56-ADB9-433AAD4A192A}"/>
    <cellStyle name="Currency 117" xfId="122" xr:uid="{90B76362-CE65-4708-9F7B-43A6D906B40D}"/>
    <cellStyle name="Currency 118" xfId="123" xr:uid="{56A41842-0D9B-492B-81D2-917C37A19767}"/>
    <cellStyle name="Currency 119" xfId="124" xr:uid="{E11E2FE4-2007-41E5-97D3-3995B3531E90}"/>
    <cellStyle name="Currency 12" xfId="17" xr:uid="{480221EE-5A8C-4830-B265-7D5531EA1BC4}"/>
    <cellStyle name="Currency 120" xfId="125" xr:uid="{C0690DD5-0EAA-422A-A078-02EE837D53DC}"/>
    <cellStyle name="Currency 121" xfId="126" xr:uid="{5A3A4C19-4BA1-44F6-906E-E793D709A7C6}"/>
    <cellStyle name="Currency 122" xfId="127" xr:uid="{EA831ED9-0AFE-49A7-9989-9F5F4725ABE7}"/>
    <cellStyle name="Currency 123" xfId="128" xr:uid="{23DC9379-FCD7-4701-BD9E-F085AC4BB92F}"/>
    <cellStyle name="Currency 124" xfId="129" xr:uid="{CF8752C2-41FB-4A6E-AA6E-E4102DFFA205}"/>
    <cellStyle name="Currency 125" xfId="130" xr:uid="{831C7FD1-436A-47A3-B394-450F40A0A8BF}"/>
    <cellStyle name="Currency 126" xfId="131" xr:uid="{FF306BC0-0AB6-49F7-B48F-9CF9A693C0CB}"/>
    <cellStyle name="Currency 127" xfId="132" xr:uid="{8F0F28B4-B74F-426C-99A9-28F849C217A1}"/>
    <cellStyle name="Currency 128" xfId="133" xr:uid="{95191FD7-935B-4D66-A7EE-7E04F5B6B285}"/>
    <cellStyle name="Currency 129" xfId="136" xr:uid="{65506AEC-C967-4C4C-AB06-76DE9C8BA946}"/>
    <cellStyle name="Currency 13" xfId="18" xr:uid="{B8E5F45B-B4D9-4464-A372-E28DE9B566CB}"/>
    <cellStyle name="Currency 130" xfId="135" xr:uid="{F03E9620-0E44-4E28-AE44-2EFA7CB22494}"/>
    <cellStyle name="Currency 131" xfId="134" xr:uid="{B6C6366C-492D-4C57-B071-C05E6BE199CF}"/>
    <cellStyle name="Currency 132" xfId="137" xr:uid="{206CF1D6-2394-4BB1-A105-81DD085413DD}"/>
    <cellStyle name="Currency 133" xfId="138" xr:uid="{0E586BF2-60DA-4D28-8FE7-E4ED90A33657}"/>
    <cellStyle name="Currency 134" xfId="139" xr:uid="{7DC2E2D1-DBC9-49E8-9947-960996CC9374}"/>
    <cellStyle name="Currency 135" xfId="140" xr:uid="{5052C37A-8466-4274-8498-D92C03D72563}"/>
    <cellStyle name="Currency 136" xfId="141" xr:uid="{A76797A8-B3A5-4349-8D98-19E293F86807}"/>
    <cellStyle name="Currency 137" xfId="142" xr:uid="{13BC7F73-F03F-4885-B269-086627AEEE6D}"/>
    <cellStyle name="Currency 138" xfId="143" xr:uid="{8BC664F1-FE27-4D7A-91DC-E245A3B61270}"/>
    <cellStyle name="Currency 139" xfId="144" xr:uid="{EE04CC57-08DA-4319-B313-142644532A98}"/>
    <cellStyle name="Currency 14" xfId="20" xr:uid="{9C3D4F27-F58F-4B6A-BE96-48DA8A255D9B}"/>
    <cellStyle name="Currency 140" xfId="147" xr:uid="{E47BFA55-E4E7-4F2D-BB7D-EC8CF3155A52}"/>
    <cellStyle name="Currency 141" xfId="146" xr:uid="{33340857-AF1A-49D5-B6E9-2AC60B0B3FC0}"/>
    <cellStyle name="Currency 142" xfId="145" xr:uid="{DB81E57B-1AC5-4FD2-9A64-AE3BE4AA906C}"/>
    <cellStyle name="Currency 143" xfId="148" xr:uid="{E1213E2F-7E21-4585-A0B0-216D63D328BA}"/>
    <cellStyle name="Currency 144" xfId="149" xr:uid="{AAED7F87-36BB-4FB8-B3C8-1354C4EF526F}"/>
    <cellStyle name="Currency 145" xfId="150" xr:uid="{F494CF14-4ABB-4DD3-BA40-F89A82FAD404}"/>
    <cellStyle name="Currency 146" xfId="151" xr:uid="{DE48F301-4036-4486-9FE6-9CD74B04E040}"/>
    <cellStyle name="Currency 147" xfId="152" xr:uid="{F063C42F-687F-4A61-B047-BB9F4B9C7C03}"/>
    <cellStyle name="Currency 148" xfId="153" xr:uid="{EEE11BC6-2132-47CB-8F5E-B2BB4FC68ABC}"/>
    <cellStyle name="Currency 149" xfId="154" xr:uid="{BAE63F18-83DD-439C-A7BC-2901AB023088}"/>
    <cellStyle name="Currency 15" xfId="19" xr:uid="{A69C0730-76C2-4C2F-B1F0-3EBA5FCC5AFB}"/>
    <cellStyle name="Currency 150" xfId="155" xr:uid="{1117317C-4641-44D0-9726-F0588C58ED6D}"/>
    <cellStyle name="Currency 151" xfId="156" xr:uid="{959289E2-3FF9-4755-AB9D-F6DA74D3B24B}"/>
    <cellStyle name="Currency 152" xfId="157" xr:uid="{CE6D82F9-8B7B-4D1C-93B9-CEE51C7169B3}"/>
    <cellStyle name="Currency 153" xfId="158" xr:uid="{DC6F0918-A4B6-4740-B2B2-9AE8EDE6A720}"/>
    <cellStyle name="Currency 154" xfId="159" xr:uid="{44EEB78E-2C4D-4787-BC58-F105A611AC45}"/>
    <cellStyle name="Currency 155" xfId="160" xr:uid="{48FCC311-4C32-4D1B-A12B-28C228432568}"/>
    <cellStyle name="Currency 156" xfId="161" xr:uid="{43B3AC13-601C-4808-998B-F6A12DB5340C}"/>
    <cellStyle name="Currency 157" xfId="162" xr:uid="{CD815EC1-4FDE-43B6-927C-9D237E898994}"/>
    <cellStyle name="Currency 158" xfId="163" xr:uid="{E1CF4B7F-ACA0-4852-A214-438C08349C90}"/>
    <cellStyle name="Currency 159" xfId="164" xr:uid="{E2E1E82E-B76D-475E-8057-CF8222735B46}"/>
    <cellStyle name="Currency 16" xfId="21" xr:uid="{F945A37C-EDD6-4FCB-82F4-AE349F8C0889}"/>
    <cellStyle name="Currency 160" xfId="165" xr:uid="{1FD0BD12-99E2-4143-BCB6-BDBD49A58A8F}"/>
    <cellStyle name="Currency 161" xfId="166" xr:uid="{977E472D-6BDA-455D-8A38-A58B71E0A2EA}"/>
    <cellStyle name="Currency 17" xfId="23" xr:uid="{5148A653-E3F4-4FF5-9796-457FC64CAD37}"/>
    <cellStyle name="Currency 18" xfId="22" xr:uid="{1819AD00-6D48-48F4-86DF-3ECE0DB6B933}"/>
    <cellStyle name="Currency 19" xfId="24" xr:uid="{44831ED7-9B33-4953-836D-80F39AD04EB3}"/>
    <cellStyle name="Currency 2" xfId="9" xr:uid="{A0BE092D-96CB-41BA-91CA-C284500E22F3}"/>
    <cellStyle name="Currency 2 2" xfId="167" xr:uid="{93B48BE8-5495-4101-B438-DBFB7037E62D}"/>
    <cellStyle name="Currency 20" xfId="25" xr:uid="{ABF3B63D-F69F-4B56-AB77-1E04DB390540}"/>
    <cellStyle name="Currency 21" xfId="26" xr:uid="{15AA03B7-C8CF-47CF-87AD-D475A47001EA}"/>
    <cellStyle name="Currency 22" xfId="29" xr:uid="{557FDC1A-7328-4B31-B38F-ED078C105FBA}"/>
    <cellStyle name="Currency 23" xfId="28" xr:uid="{05B44F67-341E-431C-BDE2-F63C4193FF18}"/>
    <cellStyle name="Currency 24" xfId="27" xr:uid="{FDAED2C8-918F-448D-81C7-9072EDC53DF5}"/>
    <cellStyle name="Currency 25" xfId="30" xr:uid="{97FE3940-5055-4B20-A248-25001EA4D5E1}"/>
    <cellStyle name="Currency 26" xfId="31" xr:uid="{F6E8E632-7C8A-416A-9A87-B33DB848B0B2}"/>
    <cellStyle name="Currency 27" xfId="32" xr:uid="{093C4333-3B76-46F3-9E1F-F4FC38B02E04}"/>
    <cellStyle name="Currency 28" xfId="33" xr:uid="{0E1C782E-ADFF-4767-B2F3-2E4B65D079C3}"/>
    <cellStyle name="Currency 29" xfId="34" xr:uid="{6609D1E0-5E39-4396-8F83-868B4B6694F2}"/>
    <cellStyle name="Currency 3" xfId="8" xr:uid="{34AC4492-0521-4B3D-9B4F-B0FE4DF686C4}"/>
    <cellStyle name="Currency 30" xfId="37" xr:uid="{E20A488B-70D0-4D20-BBAA-CA4CD828E130}"/>
    <cellStyle name="Currency 31" xfId="36" xr:uid="{EFF45383-9B15-43BC-A630-EA6CC8B84C2F}"/>
    <cellStyle name="Currency 32" xfId="35" xr:uid="{F2FEBFFD-D469-478D-9B9A-98ECC6FC6407}"/>
    <cellStyle name="Currency 33" xfId="38" xr:uid="{A55B4ECD-AD8C-449D-BBFF-0168227C4EF2}"/>
    <cellStyle name="Currency 34" xfId="43" xr:uid="{9FE5C7B4-3D16-4B54-8D92-1F60040558CF}"/>
    <cellStyle name="Currency 35" xfId="40" xr:uid="{DFE6FB95-9974-41E3-BF36-C9A350E41BDB}"/>
    <cellStyle name="Currency 36" xfId="39" xr:uid="{C60894CC-3B42-4F7B-9BEF-90AFB05DDA49}"/>
    <cellStyle name="Currency 37" xfId="42" xr:uid="{C060E95A-6092-4620-A4B5-9762D2860260}"/>
    <cellStyle name="Currency 38" xfId="41" xr:uid="{7D459186-7FEE-448B-8E0D-D1A6F2699E2B}"/>
    <cellStyle name="Currency 39" xfId="46" xr:uid="{5F72E5EB-5953-46DA-83D4-B23195105184}"/>
    <cellStyle name="Currency 4" xfId="10" xr:uid="{D3F5455D-EA47-432C-B384-6D5BD4D070F1}"/>
    <cellStyle name="Currency 40" xfId="44" xr:uid="{96F8333A-D35C-41D7-A79B-E558B63C7DEB}"/>
    <cellStyle name="Currency 41" xfId="45" xr:uid="{E69CF7DF-4368-4B56-BB61-14B7415802A9}"/>
    <cellStyle name="Currency 42" xfId="47" xr:uid="{A98CC463-FE39-47A5-B920-85F6FB76DA3A}"/>
    <cellStyle name="Currency 43" xfId="48" xr:uid="{39583B42-5F08-4A58-B773-30AA21C29974}"/>
    <cellStyle name="Currency 44" xfId="49" xr:uid="{BAA00187-9A3A-419D-BDF2-17E2A3E1DBAE}"/>
    <cellStyle name="Currency 45" xfId="50" xr:uid="{820F8839-ED3E-486D-AB6E-F142E9F6FDF7}"/>
    <cellStyle name="Currency 46" xfId="51" xr:uid="{5228B51E-6FAF-4F11-98B4-CAE8F75FBCA0}"/>
    <cellStyle name="Currency 47" xfId="52" xr:uid="{76D74BEC-EC9B-4968-B98B-C7A0F4043270}"/>
    <cellStyle name="Currency 48" xfId="53" xr:uid="{27BAFD5E-E181-4E6B-AD66-5F8FE85167C7}"/>
    <cellStyle name="Currency 49" xfId="54" xr:uid="{EBD2033D-4AD4-485C-825D-B44E444F994C}"/>
    <cellStyle name="Currency 5" xfId="11" xr:uid="{B06BB569-3559-4125-8306-A559D5292F40}"/>
    <cellStyle name="Currency 50" xfId="55" xr:uid="{7FE59646-1FC3-407D-861D-ADA409AE9F78}"/>
    <cellStyle name="Currency 51" xfId="56" xr:uid="{CE46C466-BB7D-4BC0-AEC9-4E30E6596586}"/>
    <cellStyle name="Currency 52" xfId="57" xr:uid="{191ED4FA-484B-4D00-8463-BEA9E07F060E}"/>
    <cellStyle name="Currency 53" xfId="58" xr:uid="{4FC3E9DF-34E2-41C5-AB64-31FB8973C6F0}"/>
    <cellStyle name="Currency 54" xfId="59" xr:uid="{9CFDFDAC-9E0C-48D3-8BFA-116219A0168F}"/>
    <cellStyle name="Currency 55" xfId="60" xr:uid="{A55843F8-46F2-4D99-A9C2-44B4D1C29AE7}"/>
    <cellStyle name="Currency 56" xfId="61" xr:uid="{06094050-1195-49D5-9D19-0697E1DE689B}"/>
    <cellStyle name="Currency 57" xfId="62" xr:uid="{38B4B74C-7329-453B-80F4-5F6DC80A7294}"/>
    <cellStyle name="Currency 58" xfId="63" xr:uid="{C311E0EF-C450-4A7E-BA70-5E7D92E9DEC9}"/>
    <cellStyle name="Currency 59" xfId="64" xr:uid="{C7102643-1A5F-4CC8-93AA-8DB94404C024}"/>
    <cellStyle name="Currency 6" xfId="7" xr:uid="{7144256C-8A4B-472B-A581-312B53578D3C}"/>
    <cellStyle name="Currency 60" xfId="68" xr:uid="{170A1AB4-F0B9-4377-9765-89CE6CDF222E}"/>
    <cellStyle name="Currency 61" xfId="65" xr:uid="{D5ED3AE8-16D8-4D5E-9A52-D44ED081C882}"/>
    <cellStyle name="Currency 62" xfId="67" xr:uid="{0B8B8E38-DD26-4075-8325-C12DCC7BAE4E}"/>
    <cellStyle name="Currency 63" xfId="71" xr:uid="{8BE1410D-15E4-44E7-86D0-801DF606D3BA}"/>
    <cellStyle name="Currency 64" xfId="66" xr:uid="{E5946D8B-68AD-4F63-9AF5-1ED940409B07}"/>
    <cellStyle name="Currency 65" xfId="70" xr:uid="{22D92D02-74D9-428E-A0AD-638DF2198803}"/>
    <cellStyle name="Currency 66" xfId="72" xr:uid="{3502D372-2D87-45CD-9610-5E6B0C1F54D9}"/>
    <cellStyle name="Currency 67" xfId="73" xr:uid="{725FEF38-D82D-4BED-91A0-1B3E616698C2}"/>
    <cellStyle name="Currency 68" xfId="74" xr:uid="{BAC0BD6D-6D91-4F2F-81F0-2945C392F9A2}"/>
    <cellStyle name="Currency 69" xfId="75" xr:uid="{2D851EFB-397F-4486-BB46-46FEA54A3E46}"/>
    <cellStyle name="Currency 7" xfId="13" xr:uid="{9CD14686-C02C-475C-B233-3F8401F7BD9D}"/>
    <cellStyle name="Currency 70" xfId="76" xr:uid="{DC0BB0B4-DB78-4064-B5D7-1D443AD52EDE}"/>
    <cellStyle name="Currency 71" xfId="77" xr:uid="{3E2930DE-3457-4C81-9675-5C1F45412F9F}"/>
    <cellStyle name="Currency 72" xfId="78" xr:uid="{1BFDBA19-0A9F-40E0-8780-643CFC41627E}"/>
    <cellStyle name="Currency 73" xfId="79" xr:uid="{1B365B16-E774-4F9E-B048-5DF2AE3011E0}"/>
    <cellStyle name="Currency 74" xfId="80" xr:uid="{DC6F2497-39D5-42EF-989A-4FA8F80E4888}"/>
    <cellStyle name="Currency 75" xfId="81" xr:uid="{B2F7B5C2-3025-4046-B93B-113DE0658A9F}"/>
    <cellStyle name="Currency 76" xfId="82" xr:uid="{0F8787B1-80C0-431F-851C-B99C72A68A39}"/>
    <cellStyle name="Currency 77" xfId="83" xr:uid="{1C6C6598-3F76-4BDA-B119-5352590452D1}"/>
    <cellStyle name="Currency 78" xfId="84" xr:uid="{9706B40A-445E-4D90-B31F-B0CA4CEC896D}"/>
    <cellStyle name="Currency 79" xfId="85" xr:uid="{81AE5D7A-A868-4788-B443-29BFECD10B4C}"/>
    <cellStyle name="Currency 8" xfId="12" xr:uid="{C3EFB752-42A3-4D85-AAA7-EE5A411E5A10}"/>
    <cellStyle name="Currency 80" xfId="86" xr:uid="{FB7602E0-0DF9-49A9-BFFF-624EC0A48874}"/>
    <cellStyle name="Currency 81" xfId="87" xr:uid="{27991847-DE36-4BD9-9CC4-2B5352E9EF5B}"/>
    <cellStyle name="Currency 82" xfId="69" xr:uid="{EBE680BF-BEF8-42BF-8447-82DD111FE291}"/>
    <cellStyle name="Currency 83" xfId="90" xr:uid="{630BB23C-EF67-4DE0-AFD3-7F3442960E98}"/>
    <cellStyle name="Currency 84" xfId="89" xr:uid="{13505B25-DF3C-4931-A0B0-A1AB3749944D}"/>
    <cellStyle name="Currency 85" xfId="88" xr:uid="{B3802FA4-EB10-44AC-9633-01DD90029FF9}"/>
    <cellStyle name="Currency 86" xfId="91" xr:uid="{74417E4F-706D-4F47-ADCD-6EA0F2DAF464}"/>
    <cellStyle name="Currency 87" xfId="92" xr:uid="{7C53C908-7F1F-4413-A328-61C54CE3396D}"/>
    <cellStyle name="Currency 88" xfId="93" xr:uid="{ABC6AB41-2CF8-4D96-A1CD-12942BC15BD8}"/>
    <cellStyle name="Currency 89" xfId="94" xr:uid="{9093189C-AAAF-4A04-8B08-B5778C767248}"/>
    <cellStyle name="Currency 9" xfId="16" xr:uid="{2801FC9F-DE2F-48AC-B105-0D62A41BA8DA}"/>
    <cellStyle name="Currency 90" xfId="95" xr:uid="{592BB9D8-032F-4015-8595-316795EAD206}"/>
    <cellStyle name="Currency 91" xfId="96" xr:uid="{D29C97BB-E1E7-4B87-A8D5-566AA2785979}"/>
    <cellStyle name="Currency 92" xfId="97" xr:uid="{A76D5C9F-7803-4729-9037-7FD306BBE4DB}"/>
    <cellStyle name="Currency 93" xfId="98" xr:uid="{0B2D541B-FC85-424D-9536-142E58398D31}"/>
    <cellStyle name="Currency 94" xfId="99" xr:uid="{F3D52AD8-FB15-4857-9121-3D351F9C983C}"/>
    <cellStyle name="Currency 95" xfId="100" xr:uid="{2985AD1A-F6EC-45E0-A25D-906AC28BD149}"/>
    <cellStyle name="Currency 96" xfId="103" xr:uid="{344041F4-469C-40CD-929F-DA78E8FE77EA}"/>
    <cellStyle name="Currency 97" xfId="102" xr:uid="{408FC017-B16D-4F68-AEFB-BF0E97E822D9}"/>
    <cellStyle name="Currency 98" xfId="101" xr:uid="{3765DEE4-6E88-4EFB-AB2F-FD4A0F4D8E95}"/>
    <cellStyle name="Currency 99" xfId="104" xr:uid="{B5EBA50D-6F67-4576-B057-5EDB2F86003A}"/>
    <cellStyle name="Currency_40022" xfId="5" xr:uid="{98C87A89-55A7-4346-BA6E-CC4B19FB1DF2}"/>
    <cellStyle name="Hyperlink" xfId="2" builtinId="8"/>
    <cellStyle name="Normal" xfId="0" builtinId="0"/>
    <cellStyle name="Normal 2" xfId="6" xr:uid="{B8898A8E-85F9-4F74-A6F3-FFF90433B5E1}"/>
    <cellStyle name="Normal 2 2" xfId="3" xr:uid="{C3B9F3C5-F0A6-4C3C-818B-EED299E52C20}"/>
    <cellStyle name="Normal_40022" xfId="4" xr:uid="{B9B165AE-154F-4A46-8B6D-930AEFE31719}"/>
  </cellStyles>
  <dxfs count="185">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7" formatCode="m/d/yyyy\ h:mm"/>
      <alignment horizontal="center" vertical="bottom" textRotation="0" wrapText="0" indent="0" justifyLastLine="0" shrinkToFit="0" readingOrder="0"/>
    </dxf>
    <dxf>
      <numFmt numFmtId="27" formatCode="m/d/yyyy\ h:mm"/>
      <alignment horizontal="center" vertical="bottom" textRotation="0" wrapText="0" indent="0" justifyLastLine="0" shrinkToFit="0" readingOrder="0"/>
    </dxf>
    <dxf>
      <border outline="0">
        <top style="medium">
          <color rgb="FF000000"/>
        </top>
      </border>
    </dxf>
    <dxf>
      <alignment horizontal="center" vertical="bottom" textRotation="0" wrapText="0" indent="0" justifyLastLine="0" shrinkToFit="0" readingOrder="0"/>
    </dxf>
    <dxf>
      <border outline="0">
        <bottom style="medium">
          <color rgb="FF000000"/>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7" formatCode="m/d/yyyy\ h:mm"/>
      <alignment horizontal="center" vertical="bottom" textRotation="0" wrapText="0" indent="0" justifyLastLine="0" shrinkToFit="0" readingOrder="0"/>
    </dxf>
    <dxf>
      <numFmt numFmtId="27" formatCode="m/d/yyyy\ h:mm"/>
      <alignment horizontal="center" vertical="bottom" textRotation="0" wrapText="0" indent="0" justifyLastLine="0" shrinkToFit="0" readingOrder="0"/>
    </dxf>
    <dxf>
      <border outline="0">
        <top style="medium">
          <color rgb="FF000000"/>
        </top>
      </border>
    </dxf>
    <dxf>
      <alignment horizontal="center" vertical="bottom" textRotation="0" wrapText="0" indent="0" justifyLastLine="0" shrinkToFit="0" readingOrder="0"/>
    </dxf>
    <dxf>
      <border outline="0">
        <bottom style="medium">
          <color rgb="FF000000"/>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4" formatCode="_(&quot;$&quot;* #,##0.00_);_(&quot;$&quot;* \(#,##0.00\);_(&quot;$&quot;* &quot;-&quot;??_);_(@_)"/>
    </dxf>
    <dxf>
      <fill>
        <patternFill patternType="solid">
          <bgColor rgb="FFFFFF00"/>
        </patternFill>
      </fill>
    </dxf>
    <dxf>
      <fill>
        <patternFill patternType="solid">
          <bgColor rgb="FFFFFF00"/>
        </patternFill>
      </fill>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0" formatCode="General"/>
    </dxf>
    <dxf>
      <numFmt numFmtId="0" formatCode="General"/>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26" formatCode="h:mm:ss"/>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7" formatCode="m/d/yyyy\ h:mm"/>
      <alignment horizontal="center" vertical="bottom" textRotation="0" wrapText="0" indent="0" justifyLastLine="0" shrinkToFit="0" readingOrder="0"/>
    </dxf>
    <dxf>
      <numFmt numFmtId="27" formatCode="m/d/yyyy\ h:mm"/>
      <alignment horizontal="center" vertical="bottom" textRotation="0" wrapText="0" indent="0" justifyLastLine="0" shrinkToFit="0" readingOrder="0"/>
    </dxf>
    <dxf>
      <border outline="0">
        <top style="medium">
          <color indexed="64"/>
        </top>
      </border>
    </dxf>
    <dxf>
      <alignment horizontal="center"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21" Type="http://schemas.openxmlformats.org/officeDocument/2006/relationships/pivotCacheDefinition" Target="pivotCache/pivotCacheDefinition3.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4.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32" Type="http://schemas.openxmlformats.org/officeDocument/2006/relationships/calcChain" Target="calcChai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2.xml"/><Relationship Id="rId28" Type="http://schemas.openxmlformats.org/officeDocument/2006/relationships/styles" Target="styles.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31"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openxmlformats.org/officeDocument/2006/relationships/connections" Target="connections.xml"/><Relationship Id="rId30" Type="http://schemas.openxmlformats.org/officeDocument/2006/relationships/sheetMetadata" Target="metadata.xml"/><Relationship Id="rId35"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fmlaLink="$T$19" lockText="1" noThreeD="1"/>
</file>

<file path=xl/ctrlProps/ctrlProp2.xml><?xml version="1.0" encoding="utf-8"?>
<formControlPr xmlns="http://schemas.microsoft.com/office/spreadsheetml/2009/9/main" objectType="CheckBox" fmlaLink="T22" lockText="1" noThreeD="1"/>
</file>

<file path=xl/ctrlProps/ctrlProp3.xml><?xml version="1.0" encoding="utf-8"?>
<formControlPr xmlns="http://schemas.microsoft.com/office/spreadsheetml/2009/9/main" objectType="CheckBox" checked="Checked" fmlaLink="T21" lockText="1" noThreeD="1"/>
</file>

<file path=xl/ctrlProps/ctrlProp4.xml><?xml version="1.0" encoding="utf-8"?>
<formControlPr xmlns="http://schemas.microsoft.com/office/spreadsheetml/2009/9/main" objectType="CheckBox" fmlaLink="T20" lockText="1" noThreeD="1"/>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12</xdr:row>
          <xdr:rowOff>175260</xdr:rowOff>
        </xdr:from>
        <xdr:to>
          <xdr:col>5</xdr:col>
          <xdr:colOff>289560</xdr:colOff>
          <xdr:row>14</xdr:row>
          <xdr:rowOff>22860</xdr:rowOff>
        </xdr:to>
        <xdr:sp macro="" textlink="">
          <xdr:nvSpPr>
            <xdr:cNvPr id="4099" name="Check Box 1"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Completed</a:t>
              </a:r>
            </a:p>
          </xdr:txBody>
        </xdr:sp>
        <xdr:clientData/>
      </xdr:twoCellAnchor>
    </mc:Choice>
    <mc:Fallback/>
  </mc:AlternateContent>
  <xdr:twoCellAnchor>
    <xdr:from>
      <xdr:col>3</xdr:col>
      <xdr:colOff>17389</xdr:colOff>
      <xdr:row>18</xdr:row>
      <xdr:rowOff>11138</xdr:rowOff>
    </xdr:from>
    <xdr:to>
      <xdr:col>4</xdr:col>
      <xdr:colOff>228599</xdr:colOff>
      <xdr:row>19</xdr:row>
      <xdr:rowOff>55685</xdr:rowOff>
    </xdr:to>
    <xdr:sp macro="[0]!Upload" textlink="">
      <xdr:nvSpPr>
        <xdr:cNvPr id="2" name="Rectangle: Rounded Corners 1">
          <a:extLst>
            <a:ext uri="{FF2B5EF4-FFF2-40B4-BE49-F238E27FC236}">
              <a16:creationId xmlns:a16="http://schemas.microsoft.com/office/drawing/2014/main" id="{00000000-0008-0000-0100-000002000000}"/>
            </a:ext>
          </a:extLst>
        </xdr:cNvPr>
        <xdr:cNvSpPr/>
      </xdr:nvSpPr>
      <xdr:spPr>
        <a:xfrm>
          <a:off x="1846189" y="3410830"/>
          <a:ext cx="674272" cy="22625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SUBMIT</a:t>
          </a:r>
        </a:p>
      </xdr:txBody>
    </xdr:sp>
    <xdr:clientData/>
  </xdr:twoCellAnchor>
  <xdr:twoCellAnchor>
    <xdr:from>
      <xdr:col>5</xdr:col>
      <xdr:colOff>21102</xdr:colOff>
      <xdr:row>18</xdr:row>
      <xdr:rowOff>8598</xdr:rowOff>
    </xdr:from>
    <xdr:to>
      <xdr:col>6</xdr:col>
      <xdr:colOff>234696</xdr:colOff>
      <xdr:row>19</xdr:row>
      <xdr:rowOff>53145</xdr:rowOff>
    </xdr:to>
    <xdr:sp macro="[0]!ClearForm" textlink="">
      <xdr:nvSpPr>
        <xdr:cNvPr id="3" name="Rectangle: Rounded Corners 2">
          <a:extLst>
            <a:ext uri="{FF2B5EF4-FFF2-40B4-BE49-F238E27FC236}">
              <a16:creationId xmlns:a16="http://schemas.microsoft.com/office/drawing/2014/main" id="{00000000-0008-0000-0100-000003000000}"/>
            </a:ext>
          </a:extLst>
        </xdr:cNvPr>
        <xdr:cNvSpPr/>
      </xdr:nvSpPr>
      <xdr:spPr>
        <a:xfrm flipH="1">
          <a:off x="2764302" y="3408290"/>
          <a:ext cx="676656" cy="226255"/>
        </a:xfrm>
        <a:prstGeom prst="roundRe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US" sz="1100"/>
            <a:t>RESET</a:t>
          </a:r>
        </a:p>
      </xdr:txBody>
    </xdr:sp>
    <xdr:clientData/>
  </xdr:twoCellAnchor>
  <xdr:twoCellAnchor>
    <xdr:from>
      <xdr:col>11</xdr:col>
      <xdr:colOff>279400</xdr:colOff>
      <xdr:row>0</xdr:row>
      <xdr:rowOff>116840</xdr:rowOff>
    </xdr:from>
    <xdr:to>
      <xdr:col>11</xdr:col>
      <xdr:colOff>711200</xdr:colOff>
      <xdr:row>1</xdr:row>
      <xdr:rowOff>50800</xdr:rowOff>
    </xdr:to>
    <xdr:sp macro="[0]!Refresh" textlink="">
      <xdr:nvSpPr>
        <xdr:cNvPr id="5" name="Rectangle: Rounded Corners 4">
          <a:extLst>
            <a:ext uri="{FF2B5EF4-FFF2-40B4-BE49-F238E27FC236}">
              <a16:creationId xmlns:a16="http://schemas.microsoft.com/office/drawing/2014/main" id="{00000000-0008-0000-0100-000005000000}"/>
            </a:ext>
          </a:extLst>
        </xdr:cNvPr>
        <xdr:cNvSpPr/>
      </xdr:nvSpPr>
      <xdr:spPr>
        <a:xfrm>
          <a:off x="6974840" y="116840"/>
          <a:ext cx="431800" cy="116840"/>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600"/>
            <a:t>Refresh</a:t>
          </a:r>
        </a:p>
      </xdr:txBody>
    </xdr:sp>
    <xdr:clientData/>
  </xdr:twoCellAnchor>
  <mc:AlternateContent xmlns:mc="http://schemas.openxmlformats.org/markup-compatibility/2006">
    <mc:Choice xmlns:a14="http://schemas.microsoft.com/office/drawing/2010/main" Requires="a14">
      <xdr:twoCellAnchor editAs="oneCell">
        <xdr:from>
          <xdr:col>4</xdr:col>
          <xdr:colOff>396240</xdr:colOff>
          <xdr:row>8</xdr:row>
          <xdr:rowOff>175260</xdr:rowOff>
        </xdr:from>
        <xdr:to>
          <xdr:col>5</xdr:col>
          <xdr:colOff>182880</xdr:colOff>
          <xdr:row>10</xdr:row>
          <xdr:rowOff>22860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DT</a:t>
              </a:r>
            </a:p>
          </xdr:txBody>
        </xdr:sp>
        <xdr:clientData/>
      </xdr:twoCellAnchor>
    </mc:Choice>
    <mc:Fallback/>
  </mc:AlternateContent>
  <xdr:twoCellAnchor editAs="oneCell">
    <xdr:from>
      <xdr:col>9</xdr:col>
      <xdr:colOff>7572</xdr:colOff>
      <xdr:row>2</xdr:row>
      <xdr:rowOff>47007</xdr:rowOff>
    </xdr:from>
    <xdr:to>
      <xdr:col>9</xdr:col>
      <xdr:colOff>1406005</xdr:colOff>
      <xdr:row>12</xdr:row>
      <xdr:rowOff>34111</xdr:rowOff>
    </xdr:to>
    <mc:AlternateContent xmlns:mc="http://schemas.openxmlformats.org/markup-compatibility/2006" xmlns:a14="http://schemas.microsoft.com/office/drawing/2010/main">
      <mc:Choice Requires="a14">
        <xdr:graphicFrame macro="">
          <xdr:nvGraphicFramePr>
            <xdr:cNvPr id="6" name="Date2">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Date2"/>
            </a:graphicData>
          </a:graphic>
        </xdr:graphicFrame>
      </mc:Choice>
      <mc:Fallback xmlns="">
        <xdr:sp macro="" textlink="">
          <xdr:nvSpPr>
            <xdr:cNvPr id="0" name=""/>
            <xdr:cNvSpPr>
              <a:spLocks noTextEdit="1"/>
            </xdr:cNvSpPr>
          </xdr:nvSpPr>
          <xdr:spPr>
            <a:xfrm>
              <a:off x="4574280" y="422715"/>
              <a:ext cx="1413673" cy="18815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4</xdr:col>
          <xdr:colOff>0</xdr:colOff>
          <xdr:row>8</xdr:row>
          <xdr:rowOff>175260</xdr:rowOff>
        </xdr:from>
        <xdr:to>
          <xdr:col>4</xdr:col>
          <xdr:colOff>228600</xdr:colOff>
          <xdr:row>10</xdr:row>
          <xdr:rowOff>22860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OT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8</xdr:row>
          <xdr:rowOff>167640</xdr:rowOff>
        </xdr:from>
        <xdr:to>
          <xdr:col>3</xdr:col>
          <xdr:colOff>289560</xdr:colOff>
          <xdr:row>10</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Regular</a:t>
              </a:r>
            </a:p>
          </xdr:txBody>
        </xdr:sp>
        <xdr:clientData/>
      </xdr:twoCellAnchor>
    </mc:Choice>
    <mc:Fallback/>
  </mc:AlternateContent>
  <xdr:twoCellAnchor>
    <xdr:from>
      <xdr:col>8</xdr:col>
      <xdr:colOff>0</xdr:colOff>
      <xdr:row>18</xdr:row>
      <xdr:rowOff>0</xdr:rowOff>
    </xdr:from>
    <xdr:to>
      <xdr:col>9</xdr:col>
      <xdr:colOff>54844</xdr:colOff>
      <xdr:row>19</xdr:row>
      <xdr:rowOff>133350</xdr:rowOff>
    </xdr:to>
    <xdr:sp macro="[0]!TimeCardBackup" textlink="">
      <xdr:nvSpPr>
        <xdr:cNvPr id="4" name="Rectangle: Rounded Corners 3">
          <a:extLst>
            <a:ext uri="{FF2B5EF4-FFF2-40B4-BE49-F238E27FC236}">
              <a16:creationId xmlns:a16="http://schemas.microsoft.com/office/drawing/2014/main" id="{00000000-0008-0000-0100-000004000000}"/>
            </a:ext>
          </a:extLst>
        </xdr:cNvPr>
        <xdr:cNvSpPr/>
      </xdr:nvSpPr>
      <xdr:spPr>
        <a:xfrm flipH="1">
          <a:off x="3924300" y="3384550"/>
          <a:ext cx="664444" cy="317500"/>
        </a:xfrm>
        <a:prstGeom prst="roundRect">
          <a:avLst/>
        </a:prstGeom>
        <a:solidFill>
          <a:schemeClr val="accent2"/>
        </a:solidFill>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US" sz="600"/>
            <a:t>Create</a:t>
          </a:r>
          <a:r>
            <a:rPr lang="en-US" sz="600" baseline="0"/>
            <a:t> Time Card Backup</a:t>
          </a:r>
          <a:endParaRPr lang="en-US" sz="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872836</xdr:colOff>
      <xdr:row>12</xdr:row>
      <xdr:rowOff>159326</xdr:rowOff>
    </xdr:from>
    <xdr:to>
      <xdr:col>3</xdr:col>
      <xdr:colOff>327908</xdr:colOff>
      <xdr:row>14</xdr:row>
      <xdr:rowOff>25363</xdr:rowOff>
    </xdr:to>
    <xdr:sp macro="[0]!Upload2" textlink="">
      <xdr:nvSpPr>
        <xdr:cNvPr id="2" name="Rectangle: Rounded Corners 1">
          <a:extLst>
            <a:ext uri="{FF2B5EF4-FFF2-40B4-BE49-F238E27FC236}">
              <a16:creationId xmlns:a16="http://schemas.microsoft.com/office/drawing/2014/main" id="{00000000-0008-0000-0300-000002000000}"/>
            </a:ext>
          </a:extLst>
        </xdr:cNvPr>
        <xdr:cNvSpPr/>
      </xdr:nvSpPr>
      <xdr:spPr>
        <a:xfrm>
          <a:off x="1482436" y="2389908"/>
          <a:ext cx="674272" cy="22625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SUBMIT</a:t>
          </a:r>
        </a:p>
      </xdr:txBody>
    </xdr:sp>
    <xdr:clientData/>
  </xdr:twoCellAnchor>
  <xdr:twoCellAnchor>
    <xdr:from>
      <xdr:col>4</xdr:col>
      <xdr:colOff>284018</xdr:colOff>
      <xdr:row>12</xdr:row>
      <xdr:rowOff>166254</xdr:rowOff>
    </xdr:from>
    <xdr:to>
      <xdr:col>6</xdr:col>
      <xdr:colOff>46274</xdr:colOff>
      <xdr:row>14</xdr:row>
      <xdr:rowOff>32291</xdr:rowOff>
    </xdr:to>
    <xdr:sp macro="[0]!Reset2" textlink="">
      <xdr:nvSpPr>
        <xdr:cNvPr id="3" name="Rectangle: Rounded Corners 2">
          <a:extLst>
            <a:ext uri="{FF2B5EF4-FFF2-40B4-BE49-F238E27FC236}">
              <a16:creationId xmlns:a16="http://schemas.microsoft.com/office/drawing/2014/main" id="{00000000-0008-0000-0300-000003000000}"/>
            </a:ext>
          </a:extLst>
        </xdr:cNvPr>
        <xdr:cNvSpPr/>
      </xdr:nvSpPr>
      <xdr:spPr>
        <a:xfrm flipH="1">
          <a:off x="2576945" y="2396836"/>
          <a:ext cx="676656" cy="226255"/>
        </a:xfrm>
        <a:prstGeom prst="roundRe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US" sz="1100"/>
            <a:t>RESET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13</xdr:row>
      <xdr:rowOff>79375</xdr:rowOff>
    </xdr:to>
    <mc:AlternateContent xmlns:mc="http://schemas.openxmlformats.org/markup-compatibility/2006" xmlns:a14="http://schemas.microsoft.com/office/drawing/2010/main">
      <mc:Choice Requires="a14">
        <xdr:graphicFrame macro="">
          <xdr:nvGraphicFramePr>
            <xdr:cNvPr id="3" name="Current Week">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Current Week"/>
            </a:graphicData>
          </a:graphic>
        </xdr:graphicFrame>
      </mc:Choice>
      <mc:Fallback xmlns="">
        <xdr:sp macro="" textlink="">
          <xdr:nvSpPr>
            <xdr:cNvPr id="0" name=""/>
            <xdr:cNvSpPr>
              <a:spLocks noTextEdit="1"/>
            </xdr:cNvSpPr>
          </xdr:nvSpPr>
          <xdr:spPr>
            <a:xfrm>
              <a:off x="0" y="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13</xdr:row>
      <xdr:rowOff>79375</xdr:rowOff>
    </xdr:to>
    <mc:AlternateContent xmlns:mc="http://schemas.openxmlformats.org/markup-compatibility/2006" xmlns:a14="http://schemas.microsoft.com/office/drawing/2010/main">
      <mc:Choice Requires="a14">
        <xdr:graphicFrame macro="">
          <xdr:nvGraphicFramePr>
            <xdr:cNvPr id="2" name="Current Week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Current Week 1"/>
            </a:graphicData>
          </a:graphic>
        </xdr:graphicFrame>
      </mc:Choice>
      <mc:Fallback xmlns="">
        <xdr:sp macro="" textlink="">
          <xdr:nvSpPr>
            <xdr:cNvPr id="0" name=""/>
            <xdr:cNvSpPr>
              <a:spLocks noTextEdit="1"/>
            </xdr:cNvSpPr>
          </xdr:nvSpPr>
          <xdr:spPr>
            <a:xfrm>
              <a:off x="0" y="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7620</xdr:colOff>
      <xdr:row>12</xdr:row>
      <xdr:rowOff>91440</xdr:rowOff>
    </xdr:to>
    <mc:AlternateContent xmlns:mc="http://schemas.openxmlformats.org/markup-compatibility/2006" xmlns:a14="http://schemas.microsoft.com/office/drawing/2010/main">
      <mc:Choice Requires="a14">
        <xdr:graphicFrame macro="">
          <xdr:nvGraphicFramePr>
            <xdr:cNvPr id="2" name="Current Week 3">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Current Week 3"/>
            </a:graphicData>
          </a:graphic>
        </xdr:graphicFrame>
      </mc:Choice>
      <mc:Fallback xmlns="">
        <xdr:sp macro="" textlink="">
          <xdr:nvSpPr>
            <xdr:cNvPr id="0" name=""/>
            <xdr:cNvSpPr>
              <a:spLocks noTextEdit="1"/>
            </xdr:cNvSpPr>
          </xdr:nvSpPr>
          <xdr:spPr>
            <a:xfrm>
              <a:off x="0" y="0"/>
              <a:ext cx="1828800" cy="13411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aiah Gains" refreshedDate="45550.355830439818" createdVersion="8" refreshedVersion="8" minRefreshableVersion="3" recordCount="7" xr:uid="{5F65FACC-024B-4FF3-AD69-548F285FA320}">
  <cacheSource type="worksheet">
    <worksheetSource name="Data"/>
  </cacheSource>
  <cacheFields count="25">
    <cacheField name="Entry Time:" numFmtId="22">
      <sharedItems containsSemiMixedTypes="0" containsNonDate="0" containsDate="1" containsString="0" minDate="2024-08-05T11:51:12" maxDate="2024-09-15T08:30:44"/>
    </cacheField>
    <cacheField name="Name:" numFmtId="0">
      <sharedItems count="32">
        <s v="Steve Smith"/>
        <s v="Jamal Mashburn"/>
        <s v="Kobe Bryant"/>
        <s v="Dwyane Wade"/>
        <s v="Karl Malone"/>
        <s v="Kevin Mchale"/>
        <s v="Jeremiah Smith" u="1"/>
        <s v="Bill Broech" u="1"/>
        <s v="Tim Nelson" u="1"/>
        <s v="Mark Carothers" u="1"/>
        <s v="Greg Spranger" u="1"/>
        <s v="Bob Blackwood" u="1"/>
        <s v="Jason Lopez" u="1"/>
        <s v="Joseph Olszewski" u="1"/>
        <s v="Joe Gould" u="1"/>
        <s v="Gary Ebertowski" u="1"/>
        <s v="Ron Fliess" u="1"/>
        <s v="Daryl Lange" u="1"/>
        <s v="Robert Logan" u="1"/>
        <s v="Todd Hauge" u="1"/>
        <s v="Kris Kitwan" u="1"/>
        <s v="Dan Schroeder" u="1"/>
        <s v="Darren Kisting" u="1"/>
        <s v="Paul Maerzke" u="1"/>
        <s v="." u="1"/>
        <s v="Sample" u="1"/>
        <s v="" u="1"/>
        <s v="Malika Andrews" u="1"/>
        <s v="Wade Smith" u="1"/>
        <s v="Test" u="1"/>
        <s v="Terri Johnson" u="1"/>
        <s v="Greg Spranner" u="1"/>
      </sharedItems>
    </cacheField>
    <cacheField name="Date:" numFmtId="14">
      <sharedItems containsNonDate="0" containsDate="1" containsMixedTypes="1" minDate="1992-06-06T00:00:00" maxDate="2024-09-07T00:00:00" count="23">
        <d v="2024-09-01T00:00:00"/>
        <d v="2024-09-02T00:00:00"/>
        <d v="2024-09-03T00:00:00"/>
        <d v="2024-09-04T00:00:00"/>
        <d v="2024-09-05T00:00:00"/>
        <d v="2024-09-06T00:00:00"/>
        <s v="11/15/2024"/>
        <d v="2024-03-18T00:00:00" u="1"/>
        <d v="2024-04-19T00:00:00" u="1"/>
        <d v="2024-05-14T00:00:00" u="1"/>
        <d v="2024-05-15T00:00:00" u="1"/>
        <d v="2023-06-22T00:00:00" u="1"/>
        <d v="2023-06-30T00:00:00" u="1"/>
        <d v="2023-07-14T00:00:00" u="1"/>
        <d v="2023-07-15T00:00:00" u="1"/>
        <d v="2023-08-30T00:00:00" u="1"/>
        <d v="2000-03-03T00:00:00" u="1"/>
        <d v="2000-02-02T00:00:00" u="1"/>
        <d v="1992-12-12T00:00:00" u="1"/>
        <d v="1992-06-14T00:00:00" u="1"/>
        <d v="1992-06-06T00:00:00" u="1"/>
        <d v="2023-07-07T00:00:00" u="1"/>
        <d v="2000-02-03T00:00:00" u="1"/>
      </sharedItems>
    </cacheField>
    <cacheField name="Description:" numFmtId="0">
      <sharedItems containsMixedTypes="1" containsNumber="1" containsInteger="1" minValue="0" maxValue="0" count="8">
        <s v="Project A"/>
        <s v="Project B"/>
        <s v="Project C"/>
        <s v="Project D"/>
        <s v="Project E"/>
        <s v="Project F"/>
        <s v="Updates"/>
        <n v="0" u="1"/>
      </sharedItems>
    </cacheField>
    <cacheField name="Hours:" numFmtId="2">
      <sharedItems containsSemiMixedTypes="0" containsString="0" containsNumber="1" containsInteger="1" minValue="1" maxValue="20"/>
    </cacheField>
    <cacheField name="WO#:" numFmtId="0">
      <sharedItems containsMixedTypes="1" containsNumber="1" containsInteger="1" minValue="0" maxValue="69711025" count="122">
        <s v=""/>
        <n v="29928" u="1"/>
        <n v="6984733" u="1"/>
        <n v="79024" u="1"/>
        <n v="20028" u="1"/>
        <n v="6999794" u="1"/>
        <n v="7050595" u="1"/>
        <n v="7052401" u="1"/>
        <n v="7053182" u="1"/>
        <n v="7053183" u="1"/>
        <n v="6958384" u="1"/>
        <n v="7056085" u="1"/>
        <n v="7075854" u="1"/>
        <n v="7049691" u="1"/>
        <n v="7050095" u="1"/>
        <n v="7051906" u="1"/>
        <n v="10005503" u="1"/>
        <n v="7053278" u="1"/>
        <n v="7049152" u="1"/>
        <n v="7074057" u="1"/>
        <n v="7065730" u="1"/>
        <n v="7075815" u="1"/>
        <n v="7054679" u="1"/>
        <n v="7066912" u="1"/>
        <n v="7078215" u="1"/>
        <n v="7087013" u="1"/>
        <n v="7030543" u="1"/>
        <n v="7086950" u="1"/>
        <n v="7088147" u="1"/>
        <n v="7097418" u="1"/>
        <n v="7075010" u="1"/>
        <n v="7095212" u="1"/>
        <n v="7094599" u="1"/>
        <n v="7098027" u="1"/>
        <n v="7056015" u="1"/>
        <n v="7098758" u="1"/>
        <n v="6994907" u="1"/>
        <n v="7103211" u="1"/>
        <n v="7103210" u="1"/>
        <n v="7107358" u="1"/>
        <n v="7107910" u="1"/>
        <n v="7109218" u="1"/>
        <n v="7118179" u="1"/>
        <n v="7118944" u="1"/>
        <n v="7122140" u="1"/>
        <n v="7122222" u="1"/>
        <n v="7122715" u="1"/>
        <n v="7126075" u="1"/>
        <n v="7128629" u="1"/>
        <n v="7129674" u="1"/>
        <n v="7130544" u="1"/>
        <n v="7130048" u="1"/>
        <n v="7130810" u="1"/>
        <n v="7129401" u="1"/>
        <n v="7130988" u="1"/>
        <n v="7131208" u="1"/>
        <n v="7134585" u="1"/>
        <n v="7128669" u="1"/>
        <n v="7136490" u="1"/>
        <n v="7137375" u="1"/>
        <n v="7134640" u="1"/>
        <n v="710743" u="1"/>
        <n v="7107423" u="1"/>
        <n v="7104571" u="1"/>
        <n v="7135769" u="1"/>
        <n v="710423" u="1"/>
        <n v="7139590" u="1"/>
        <n v="7142019" u="1"/>
        <n v="7144401" u="1"/>
        <n v="7145203" u="1"/>
        <n v="7148628" u="1"/>
        <n v="7148632" u="1"/>
        <n v="7147631" u="1"/>
        <n v="7148629" u="1"/>
        <n v="7144296" u="1"/>
        <n v="134585" u="1"/>
        <n v="7133348" u="1"/>
        <n v="6953938" u="1"/>
        <n v="6904723" u="1"/>
        <n v="6903612" u="1"/>
        <n v="6958577" u="1"/>
        <n v="7006251" u="1"/>
        <n v="7023915" u="1"/>
        <n v="7023094" u="1"/>
        <n v="6939172" u="1"/>
        <n v="6966341" u="1"/>
        <n v="6939174" u="1"/>
        <n v="6957694" u="1"/>
        <n v="6966874" u="1"/>
        <n v="6952640" u="1"/>
        <n v="6946197" u="1"/>
        <n v="6953453" u="1"/>
        <n v="6971797" u="1"/>
        <n v="6956197" u="1"/>
        <n v="6970673" u="1"/>
        <n v="6971105" u="1"/>
        <n v="6971021" u="1"/>
        <n v="6963490" u="1"/>
        <n v="6966129" u="1"/>
        <n v="6960721" u="1"/>
        <n v="6976710" u="1"/>
        <n v="6953808" u="1"/>
        <n v="6983683" u="1"/>
        <n v="6984668" u="1"/>
        <n v="6984669" u="1"/>
        <n v="6986775" u="1"/>
        <n v="6974486" u="1"/>
        <n v="6957912" u="1"/>
        <n v="6952019" u="1"/>
        <n v="6988041" u="1"/>
        <n v="6999354" u="1"/>
        <n v="9653453" u="1"/>
        <n v="123456" u="1"/>
        <n v="69711025" u="1"/>
        <n v="0" u="1"/>
        <n v="555" u="1"/>
        <n v="6944815" u="1"/>
        <n v="111" u="1"/>
        <n v="6952496" u="1"/>
        <n v="73502" u="1"/>
        <n v="693917" u="1"/>
        <n v="6970674" u="1"/>
      </sharedItems>
    </cacheField>
    <cacheField name="GU check:" numFmtId="0">
      <sharedItems containsBlank="1" count="3">
        <s v=""/>
        <s v="X"/>
        <m u="1"/>
      </sharedItems>
    </cacheField>
    <cacheField name="Riley Job #:" numFmtId="0">
      <sharedItems containsMixedTypes="1" containsNumber="1" containsInteger="1" minValue="0" maxValue="8675309" count="10">
        <s v="42317-100"/>
        <s v="42405-300"/>
        <s v="42310-400"/>
        <s v=""/>
        <n v="42410" u="1"/>
        <n v="0" u="1"/>
        <n v="222" u="1"/>
        <n v="13579" u="1"/>
        <n v="8675309" u="1"/>
        <n v="666" u="1"/>
      </sharedItems>
    </cacheField>
    <cacheField name="Hours Type:" numFmtId="0">
      <sharedItems/>
    </cacheField>
    <cacheField name="Rate" numFmtId="44">
      <sharedItems containsSemiMixedTypes="0" containsString="0" containsNumber="1" containsInteger="1" minValue="98" maxValue="148"/>
    </cacheField>
    <cacheField name="Truck" numFmtId="44">
      <sharedItems containsSemiMixedTypes="0" containsString="0" containsNumber="1" containsInteger="1" minValue="0" maxValue="0"/>
    </cacheField>
    <cacheField name="Phone" numFmtId="44">
      <sharedItems containsSemiMixedTypes="0" containsString="0" containsNumber="1" minValue="0" maxValue="1.2"/>
    </cacheField>
    <cacheField name="Tech" numFmtId="44">
      <sharedItems containsSemiMixedTypes="0" containsString="0" containsNumber="1" minValue="0" maxValue="3.99"/>
    </cacheField>
    <cacheField name="Other" numFmtId="44">
      <sharedItems containsSemiMixedTypes="0" containsString="0" containsNumber="1" minValue="0" maxValue="4.2"/>
    </cacheField>
    <cacheField name="$" numFmtId="44">
      <sharedItems containsSemiMixedTypes="0" containsString="0" containsNumber="1" minValue="141" maxValue="2960"/>
    </cacheField>
    <cacheField name="Billing Summary By?" numFmtId="0">
      <sharedItems containsBlank="1" count="3">
        <s v="Riley #"/>
        <s v="WO#" u="1"/>
        <m u="1"/>
      </sharedItems>
    </cacheField>
    <cacheField name="Week" numFmtId="0">
      <sharedItems containsSemiMixedTypes="0" containsString="0" containsNumber="1" containsInteger="1" minValue="36" maxValue="46"/>
    </cacheField>
    <cacheField name="Week Start" numFmtId="14">
      <sharedItems containsSemiMixedTypes="0" containsNonDate="0" containsDate="1" containsString="0" minDate="2024-09-01T00:00:00" maxDate="2024-11-11T00:00:00"/>
    </cacheField>
    <cacheField name="Week End" numFmtId="14">
      <sharedItems containsSemiMixedTypes="0" containsNonDate="0" containsDate="1" containsString="0" minDate="2024-09-08T00:00:00" maxDate="2024-11-18T00:00:00"/>
    </cacheField>
    <cacheField name="Current Week" numFmtId="0">
      <sharedItems count="72">
        <s v="9/1/2024 - 9/8/2024"/>
        <s v="11/10/2024 - 11/17/2024"/>
        <s v="12/31/2023 - 1/7/2024" u="1"/>
        <s v="1/7/2024 - 1/14/2024" u="1"/>
        <s v="1/14/2024 - 1/21/2024" u="1"/>
        <s v="1/21/2024 - 1/28/2024" u="1"/>
        <s v="1/28/2024 - 2/4/2024" u="1"/>
        <s v="2/4/2024 - 2/11/2024" u="1"/>
        <s v="2/11/2024 - 2/18/2024" u="1"/>
        <s v="2/18/2024 - 2/25/2024" u="1"/>
        <s v="2/25/2024 - 3/3/2024" u="1"/>
        <s v="3/3/2024 - 3/10/2024" u="1"/>
        <s v="3/10/2024 - 3/17/2024" u="1"/>
        <s v="3/17/2024 - 3/24/2024" u="1"/>
        <s v="3/24/2024 - 3/31/2024" u="1"/>
        <s v="3/31/2024 - 4/7/2024" u="1"/>
        <s v="4/7/2024 - 4/14/2024" u="1"/>
        <s v="4/14/2024 - 4/21/2024" u="1"/>
        <s v="4/21/2024 - 4/28/2024" u="1"/>
        <s v="4/28/2024 - 5/5/2024" u="1"/>
        <s v="5/5/2024 - 5/12/2024" u="1"/>
        <s v="5/12/2024 - 5/19/2024" u="1"/>
        <s v="5/19/2024 - 5/26/2024" u="1"/>
        <s v="5/26/2024 - 6/2/2024" u="1"/>
        <s v="6/2/2024 - 6/9/2024" u="1"/>
        <s v="6/9/2024 - 6/16/2024" u="1"/>
        <s v="6/16/2024 - 6/23/2024" u="1"/>
        <s v="6/23/2024 - 6/30/2024" u="1"/>
        <s v="6/30/2024 - 7/7/2024" u="1"/>
        <s v="7/7/2024 - 7/14/2024" u="1"/>
        <s v="7/14/2024 - 7/21/2024" u="1"/>
        <s v="7/21/2024 - 7/28/2024" u="1"/>
        <s v="7/28/2024 - 8/4/2024" u="1"/>
        <s v="8/4/2024 - 8/11/2024" u="1"/>
        <s v="8/11/2024 - 8/18/2024" u="1"/>
        <s v="8/18/2024 - 8/25/2024" u="1"/>
        <s v="8/25/2024 - 9/1/2024" u="1"/>
        <s v="9/8/2024 - 9/15/2024" u="1"/>
        <s v="6/18/2023 - 6/25/2023" u="1"/>
        <s v="6/25/2023 - 7/2/2023" u="1"/>
        <s v="7/9/2023 - 7/16/2023" u="1"/>
        <s v="8/27/2023 - 9/3/2023" u="1"/>
        <s v="10/8/2023 - 10/15/2023" u="1"/>
        <s v="10/15/2023 - 10/22/2023" u="1"/>
        <s v="10/1/2023 - 10/8/2023" u="1"/>
        <s v="10/22/2023 - 10/29/2023" u="1"/>
        <s v="10/29/2023 - 11/5/2023" u="1"/>
        <s v="11/5/2023 - 11/12/2023" u="1"/>
        <s v="11/12/2023 - 11/19/2023" u="1"/>
        <s v="11/19/2023 - 11/26/2023" u="1"/>
        <s v="11/26/2023 - 12/3/2023" u="1"/>
        <s v="12/10/2023 - 12/17/2023" u="1"/>
        <s v="12/17/2023 - 12/24/2023" u="1"/>
        <s v="12/24/2023 - 12/31/2023" u="1"/>
        <s v="12/3/2023 - 12/10/2023" u="1"/>
        <s v="7/16/2023 - 7/23/2023" u="1"/>
        <s v="7/23/2023 - 7/30/2023" u="1"/>
        <s v="7/2/2023 - 7/9/2023" u="1"/>
        <s v="7/30/2023 - 8/6/2023" u="1"/>
        <s v="8/6/2023 - 8/13/2023" u="1"/>
        <s v="8/13/2023 - 8/20/2023" u="1"/>
        <s v="8/20/2023 - 8/27/2023" u="1"/>
        <s v="9/10/2023 - 9/17/2023" u="1"/>
        <s v="9/17/2023 - 9/24/2023" u="1"/>
        <s v="9/24/2023 - 10/1/2023" u="1"/>
        <s v="9/3/2023 - 9/10/2023" u="1"/>
        <s v="12/24/2023 - 1/0/1900" u="1"/>
        <s v="" u="1"/>
        <s v="12/25/2022 - 1/0/1900" u="1"/>
        <s v="4/30/2023 - 5/7/2023" u="1"/>
        <s v="1/30/2000 - 2/6/2000" u="1"/>
        <s v="2/27/2000 - 3/5/2000" u="1"/>
      </sharedItems>
    </cacheField>
    <cacheField name="Type" numFmtId="0">
      <sharedItems/>
    </cacheField>
    <cacheField name="Year" numFmtId="2">
      <sharedItems/>
    </cacheField>
    <cacheField name="Day" numFmtId="2">
      <sharedItems/>
    </cacheField>
    <cacheField name="Month" numFmtId="2">
      <sharedItems/>
    </cacheField>
    <cacheField name="Date2" numFmtId="14">
      <sharedItems containsSemiMixedTypes="0" containsNonDate="0" containsDate="1" containsString="0" minDate="2023-06-19T00:00:00" maxDate="2024-11-16T00:00:00" count="342">
        <d v="2024-09-01T00:00:00"/>
        <d v="2024-09-02T00:00:00"/>
        <d v="2024-09-03T00:00:00"/>
        <d v="2024-09-04T00:00:00"/>
        <d v="2024-09-05T00:00:00"/>
        <d v="2024-09-06T00:00:00"/>
        <d v="2024-11-15T00:00:00"/>
        <d v="2024-01-02T00:00:00" u="1"/>
        <d v="2024-01-03T00:00:00" u="1"/>
        <d v="2024-01-04T00:00:00" u="1"/>
        <d v="2024-01-05T00:00:00" u="1"/>
        <d v="2024-01-08T00:00:00" u="1"/>
        <d v="2024-01-09T00:00:00" u="1"/>
        <d v="2024-01-10T00:00:00" u="1"/>
        <d v="2024-01-11T00:00:00" u="1"/>
        <d v="2024-01-12T00:00:00" u="1"/>
        <d v="2024-01-13T00:00:00" u="1"/>
        <d v="2024-01-15T00:00:00" u="1"/>
        <d v="2024-01-16T00:00:00" u="1"/>
        <d v="2024-01-17T00:00:00" u="1"/>
        <d v="2024-01-18T00:00:00" u="1"/>
        <d v="2024-01-19T00:00:00" u="1"/>
        <d v="2024-01-22T00:00:00" u="1"/>
        <d v="2024-01-23T00:00:00" u="1"/>
        <d v="2024-01-24T00:00:00" u="1"/>
        <d v="2024-01-25T00:00:00" u="1"/>
        <d v="2024-01-26T00:00:00" u="1"/>
        <d v="2024-01-27T00:00:00" u="1"/>
        <d v="2024-01-29T00:00:00" u="1"/>
        <d v="2024-01-30T00:00:00" u="1"/>
        <d v="2024-01-31T00:00:00" u="1"/>
        <d v="2024-02-01T00:00:00" u="1"/>
        <d v="2024-02-02T00:00:00" u="1"/>
        <d v="2024-02-05T00:00:00" u="1"/>
        <d v="2024-02-06T00:00:00" u="1"/>
        <d v="2024-02-07T00:00:00" u="1"/>
        <d v="2024-02-08T00:00:00" u="1"/>
        <d v="2024-02-09T00:00:00" u="1"/>
        <d v="2024-02-12T00:00:00" u="1"/>
        <d v="2024-02-13T00:00:00" u="1"/>
        <d v="2024-02-14T00:00:00" u="1"/>
        <d v="2024-02-15T00:00:00" u="1"/>
        <d v="2024-02-16T00:00:00" u="1"/>
        <d v="2024-02-19T00:00:00" u="1"/>
        <d v="2024-02-20T00:00:00" u="1"/>
        <d v="2024-02-21T00:00:00" u="1"/>
        <d v="2024-02-22T00:00:00" u="1"/>
        <d v="2024-02-23T00:00:00" u="1"/>
        <d v="2024-02-26T00:00:00" u="1"/>
        <d v="2024-02-27T00:00:00" u="1"/>
        <d v="2024-02-28T00:00:00" u="1"/>
        <d v="2024-02-29T00:00:00" u="1"/>
        <d v="2024-03-01T00:00:00" u="1"/>
        <d v="2024-03-02T00:00:00" u="1"/>
        <d v="2024-03-04T00:00:00" u="1"/>
        <d v="2024-03-05T00:00:00" u="1"/>
        <d v="2024-03-06T00:00:00" u="1"/>
        <d v="2024-03-07T00:00:00" u="1"/>
        <d v="2024-03-08T00:00:00" u="1"/>
        <d v="2024-03-11T00:00:00" u="1"/>
        <d v="2024-03-12T00:00:00" u="1"/>
        <d v="2024-03-13T00:00:00" u="1"/>
        <d v="2024-03-14T00:00:00" u="1"/>
        <d v="2024-03-15T00:00:00" u="1"/>
        <d v="2024-03-18T00:00:00" u="1"/>
        <d v="2024-03-19T00:00:00" u="1"/>
        <d v="2024-03-20T00:00:00" u="1"/>
        <d v="2024-03-21T00:00:00" u="1"/>
        <d v="2024-03-22T00:00:00" u="1"/>
        <d v="2024-03-25T00:00:00" u="1"/>
        <d v="2024-03-26T00:00:00" u="1"/>
        <d v="2024-03-27T00:00:00" u="1"/>
        <d v="2024-03-28T00:00:00" u="1"/>
        <d v="2024-03-29T00:00:00" u="1"/>
        <d v="2024-04-01T00:00:00" u="1"/>
        <d v="2024-04-02T00:00:00" u="1"/>
        <d v="2024-04-03T00:00:00" u="1"/>
        <d v="2024-04-04T00:00:00" u="1"/>
        <d v="2024-04-05T00:00:00" u="1"/>
        <d v="2024-04-08T00:00:00" u="1"/>
        <d v="2024-04-09T00:00:00" u="1"/>
        <d v="2024-04-10T00:00:00" u="1"/>
        <d v="2024-04-11T00:00:00" u="1"/>
        <d v="2024-04-12T00:00:00" u="1"/>
        <d v="2024-04-15T00:00:00" u="1"/>
        <d v="2024-04-16T00:00:00" u="1"/>
        <d v="2024-04-17T00:00:00" u="1"/>
        <d v="2024-04-18T00:00:00" u="1"/>
        <d v="2024-04-19T00:00:00" u="1"/>
        <d v="2024-04-22T00:00:00" u="1"/>
        <d v="2024-04-23T00:00:00" u="1"/>
        <d v="2024-04-24T00:00:00" u="1"/>
        <d v="2024-04-25T00:00:00" u="1"/>
        <d v="2024-04-26T00:00:00" u="1"/>
        <d v="2024-04-27T00:00:00" u="1"/>
        <d v="2024-04-29T00:00:00" u="1"/>
        <d v="2024-04-30T00:00:00" u="1"/>
        <d v="2024-05-01T00:00:00" u="1"/>
        <d v="2024-05-02T00:00:00" u="1"/>
        <d v="2024-05-03T00:00:00" u="1"/>
        <d v="2024-05-06T00:00:00" u="1"/>
        <d v="2024-05-07T00:00:00" u="1"/>
        <d v="2024-05-08T00:00:00" u="1"/>
        <d v="2024-05-09T00:00:00" u="1"/>
        <d v="2024-05-10T00:00:00" u="1"/>
        <d v="2024-05-13T00:00:00" u="1"/>
        <d v="2024-05-14T00:00:00" u="1"/>
        <d v="2024-05-15T00:00:00" u="1"/>
        <d v="2024-05-16T00:00:00" u="1"/>
        <d v="2024-05-17T00:00:00" u="1"/>
        <d v="2024-05-20T00:00:00" u="1"/>
        <d v="2024-05-21T00:00:00" u="1"/>
        <d v="2024-05-22T00:00:00" u="1"/>
        <d v="2024-05-23T00:00:00" u="1"/>
        <d v="2024-05-24T00:00:00" u="1"/>
        <d v="2024-05-25T00:00:00" u="1"/>
        <d v="2024-05-26T00:00:00" u="1"/>
        <d v="2024-05-27T00:00:00" u="1"/>
        <d v="2024-05-28T00:00:00" u="1"/>
        <d v="2024-05-29T00:00:00" u="1"/>
        <d v="2024-05-30T00:00:00" u="1"/>
        <d v="2024-05-31T00:00:00" u="1"/>
        <d v="2024-06-03T00:00:00" u="1"/>
        <d v="2024-06-04T00:00:00" u="1"/>
        <d v="2024-06-05T00:00:00" u="1"/>
        <d v="2024-06-06T00:00:00" u="1"/>
        <d v="2024-06-07T00:00:00" u="1"/>
        <d v="2024-06-10T00:00:00" u="1"/>
        <d v="2024-06-11T00:00:00" u="1"/>
        <d v="2024-06-12T00:00:00" u="1"/>
        <d v="2024-06-13T00:00:00" u="1"/>
        <d v="2024-06-14T00:00:00" u="1"/>
        <d v="2024-06-17T00:00:00" u="1"/>
        <d v="2024-06-18T00:00:00" u="1"/>
        <d v="2024-06-19T00:00:00" u="1"/>
        <d v="2024-06-20T00:00:00" u="1"/>
        <d v="2024-06-21T00:00:00" u="1"/>
        <d v="2024-06-24T00:00:00" u="1"/>
        <d v="2024-06-25T00:00:00" u="1"/>
        <d v="2024-06-26T00:00:00" u="1"/>
        <d v="2024-06-27T00:00:00" u="1"/>
        <d v="2024-06-28T00:00:00" u="1"/>
        <d v="2024-07-01T00:00:00" u="1"/>
        <d v="2024-07-02T00:00:00" u="1"/>
        <d v="2024-07-03T00:00:00" u="1"/>
        <d v="2024-07-05T00:00:00" u="1"/>
        <d v="2024-07-08T00:00:00" u="1"/>
        <d v="2024-07-09T00:00:00" u="1"/>
        <d v="2024-07-10T00:00:00" u="1"/>
        <d v="2024-07-11T00:00:00" u="1"/>
        <d v="2024-07-12T00:00:00" u="1"/>
        <d v="2024-07-13T00:00:00" u="1"/>
        <d v="2024-07-15T00:00:00" u="1"/>
        <d v="2024-07-16T00:00:00" u="1"/>
        <d v="2024-07-17T00:00:00" u="1"/>
        <d v="2024-07-18T00:00:00" u="1"/>
        <d v="2024-07-19T00:00:00" u="1"/>
        <d v="2024-07-22T00:00:00" u="1"/>
        <d v="2024-07-23T00:00:00" u="1"/>
        <d v="2024-07-24T00:00:00" u="1"/>
        <d v="2024-07-25T00:00:00" u="1"/>
        <d v="2024-07-26T00:00:00" u="1"/>
        <d v="2024-07-29T00:00:00" u="1"/>
        <d v="2024-07-30T00:00:00" u="1"/>
        <d v="2024-07-31T00:00:00" u="1"/>
        <d v="2024-08-01T00:00:00" u="1"/>
        <d v="2024-08-02T00:00:00" u="1"/>
        <d v="2024-08-03T00:00:00" u="1"/>
        <d v="2024-08-05T00:00:00" u="1"/>
        <d v="2024-08-06T00:00:00" u="1"/>
        <d v="2024-08-07T00:00:00" u="1"/>
        <d v="2024-08-08T00:00:00" u="1"/>
        <d v="2024-08-09T00:00:00" u="1"/>
        <d v="2024-08-10T00:00:00" u="1"/>
        <d v="2024-08-12T00:00:00" u="1"/>
        <d v="2024-08-13T00:00:00" u="1"/>
        <d v="2024-08-14T00:00:00" u="1"/>
        <d v="2024-08-15T00:00:00" u="1"/>
        <d v="2024-08-16T00:00:00" u="1"/>
        <d v="2024-08-17T00:00:00" u="1"/>
        <d v="2024-08-18T00:00:00" u="1"/>
        <d v="2024-08-19T00:00:00" u="1"/>
        <d v="2024-08-20T00:00:00" u="1"/>
        <d v="2024-08-21T00:00:00" u="1"/>
        <d v="2024-08-22T00:00:00" u="1"/>
        <d v="2024-08-23T00:00:00" u="1"/>
        <d v="2024-08-24T00:00:00" u="1"/>
        <d v="2024-08-26T00:00:00" u="1"/>
        <d v="2024-08-27T00:00:00" u="1"/>
        <d v="2024-08-28T00:00:00" u="1"/>
        <d v="2024-08-29T00:00:00" u="1"/>
        <d v="2024-08-30T00:00:00" u="1"/>
        <d v="2024-08-31T00:00:00" u="1"/>
        <d v="2024-09-09T00:00:00" u="1"/>
        <d v="2024-09-10T00:00:00" u="1"/>
        <d v="2024-09-11T00:00:00" u="1"/>
        <d v="2024-09-12T00:00:00" u="1"/>
        <d v="2024-09-13T00:00:00" u="1"/>
        <d v="2023-06-22T00:00:00" u="1"/>
        <d v="2023-06-30T00:00:00" u="1"/>
        <d v="2023-07-14T00:00:00" u="1"/>
        <d v="2023-07-15T00:00:00" u="1"/>
        <d v="2023-08-30T00:00:00" u="1"/>
        <d v="2023-10-10T00:00:00" u="1"/>
        <d v="2023-10-11T00:00:00" u="1"/>
        <d v="2023-10-12T00:00:00" u="1"/>
        <d v="2023-10-13T00:00:00" u="1"/>
        <d v="2023-10-16T00:00:00" u="1"/>
        <d v="2023-10-17T00:00:00" u="1"/>
        <d v="2023-10-18T00:00:00" u="1"/>
        <d v="2023-10-19T00:00:00" u="1"/>
        <d v="2023-10-02T00:00:00" u="1"/>
        <d v="2023-10-20T00:00:00" u="1"/>
        <d v="2023-10-23T00:00:00" u="1"/>
        <d v="2023-10-24T00:00:00" u="1"/>
        <d v="2023-10-25T00:00:00" u="1"/>
        <d v="2023-10-26T00:00:00" u="1"/>
        <d v="2023-10-27T00:00:00" u="1"/>
        <d v="2023-10-03T00:00:00" u="1"/>
        <d v="2023-10-30T00:00:00" u="1"/>
        <d v="2023-10-31T00:00:00" u="1"/>
        <d v="2023-10-04T00:00:00" u="1"/>
        <d v="2023-10-05T00:00:00" u="1"/>
        <d v="2023-10-06T00:00:00" u="1"/>
        <d v="2023-10-09T00:00:00" u="1"/>
        <d v="2023-11-01T00:00:00" u="1"/>
        <d v="2023-11-10T00:00:00" u="1"/>
        <d v="2023-11-13T00:00:00" u="1"/>
        <d v="2023-11-14T00:00:00" u="1"/>
        <d v="2023-11-15T00:00:00" u="1"/>
        <d v="2023-11-16T00:00:00" u="1"/>
        <d v="2023-11-17T00:00:00" u="1"/>
        <d v="2023-11-02T00:00:00" u="1"/>
        <d v="2023-11-20T00:00:00" u="1"/>
        <d v="2023-11-21T00:00:00" u="1"/>
        <d v="2023-11-22T00:00:00" u="1"/>
        <d v="2023-11-24T00:00:00" u="1"/>
        <d v="2023-11-27T00:00:00" u="1"/>
        <d v="2023-11-28T00:00:00" u="1"/>
        <d v="2023-11-29T00:00:00" u="1"/>
        <d v="2023-11-03T00:00:00" u="1"/>
        <d v="2023-11-30T00:00:00" u="1"/>
        <d v="2023-11-06T00:00:00" u="1"/>
        <d v="2023-11-07T00:00:00" u="1"/>
        <d v="2023-11-08T00:00:00" u="1"/>
        <d v="2023-11-09T00:00:00" u="1"/>
        <d v="2023-12-01T00:00:00" u="1"/>
        <d v="2023-12-11T00:00:00" u="1"/>
        <d v="2023-12-12T00:00:00" u="1"/>
        <d v="2023-12-13T00:00:00" u="1"/>
        <d v="2023-12-14T00:00:00" u="1"/>
        <d v="2023-12-15T00:00:00" u="1"/>
        <d v="2023-12-16T00:00:00" u="1"/>
        <d v="2023-12-18T00:00:00" u="1"/>
        <d v="2023-12-19T00:00:00" u="1"/>
        <d v="2023-12-20T00:00:00" u="1"/>
        <d v="2023-12-21T00:00:00" u="1"/>
        <d v="2023-12-22T00:00:00" u="1"/>
        <d v="2023-12-23T00:00:00" u="1"/>
        <d v="2023-12-26T00:00:00" u="1"/>
        <d v="2023-12-27T00:00:00" u="1"/>
        <d v="2023-12-28T00:00:00" u="1"/>
        <d v="2023-12-29T00:00:00" u="1"/>
        <d v="2023-12-30T00:00:00" u="1"/>
        <d v="2023-12-04T00:00:00" u="1"/>
        <d v="2023-12-05T00:00:00" u="1"/>
        <d v="2023-12-06T00:00:00" u="1"/>
        <d v="2023-12-07T00:00:00" u="1"/>
        <d v="2023-12-08T00:00:00" u="1"/>
        <d v="2023-06-19T00:00:00" u="1"/>
        <d v="2023-06-20T00:00:00" u="1"/>
        <d v="2023-06-21T00:00:00" u="1"/>
        <d v="2023-06-23T00:00:00" u="1"/>
        <d v="2023-06-24T00:00:00" u="1"/>
        <d v="2023-06-26T00:00:00" u="1"/>
        <d v="2023-06-27T00:00:00" u="1"/>
        <d v="2023-06-28T00:00:00" u="1"/>
        <d v="2023-06-29T00:00:00" u="1"/>
        <d v="2023-07-01T00:00:00" u="1"/>
        <d v="2023-07-10T00:00:00" u="1"/>
        <d v="2023-07-11T00:00:00" u="1"/>
        <d v="2023-07-12T00:00:00" u="1"/>
        <d v="2023-07-13T00:00:00" u="1"/>
        <d v="2023-07-17T00:00:00" u="1"/>
        <d v="2023-07-18T00:00:00" u="1"/>
        <d v="2023-07-19T00:00:00" u="1"/>
        <d v="2023-07-20T00:00:00" u="1"/>
        <d v="2023-07-21T00:00:00" u="1"/>
        <d v="2023-07-24T00:00:00" u="1"/>
        <d v="2023-07-25T00:00:00" u="1"/>
        <d v="2023-07-26T00:00:00" u="1"/>
        <d v="2023-07-27T00:00:00" u="1"/>
        <d v="2023-07-28T00:00:00" u="1"/>
        <d v="2023-07-03T00:00:00" u="1"/>
        <d v="2023-07-31T00:00:00" u="1"/>
        <d v="2023-07-04T00:00:00" u="1"/>
        <d v="2023-07-05T00:00:00" u="1"/>
        <d v="2023-07-06T00:00:00" u="1"/>
        <d v="2023-07-07T00:00:00" u="1"/>
        <d v="2023-07-08T00:00:00" u="1"/>
        <d v="2023-08-01T00:00:00" u="1"/>
        <d v="2023-08-10T00:00:00" u="1"/>
        <d v="2023-08-11T00:00:00" u="1"/>
        <d v="2023-08-14T00:00:00" u="1"/>
        <d v="2023-08-15T00:00:00" u="1"/>
        <d v="2023-08-16T00:00:00" u="1"/>
        <d v="2023-08-17T00:00:00" u="1"/>
        <d v="2023-08-18T00:00:00" u="1"/>
        <d v="2023-08-02T00:00:00" u="1"/>
        <d v="2023-08-21T00:00:00" u="1"/>
        <d v="2023-08-22T00:00:00" u="1"/>
        <d v="2023-08-23T00:00:00" u="1"/>
        <d v="2023-08-24T00:00:00" u="1"/>
        <d v="2023-08-25T00:00:00" u="1"/>
        <d v="2023-08-28T00:00:00" u="1"/>
        <d v="2023-08-29T00:00:00" u="1"/>
        <d v="2023-08-03T00:00:00" u="1"/>
        <d v="2023-08-31T00:00:00" u="1"/>
        <d v="2023-08-04T00:00:00" u="1"/>
        <d v="2023-08-07T00:00:00" u="1"/>
        <d v="2023-08-08T00:00:00" u="1"/>
        <d v="2023-08-09T00:00:00" u="1"/>
        <d v="2023-09-01T00:00:00" u="1"/>
        <d v="2023-09-11T00:00:00" u="1"/>
        <d v="2023-09-12T00:00:00" u="1"/>
        <d v="2023-09-13T00:00:00" u="1"/>
        <d v="2023-09-14T00:00:00" u="1"/>
        <d v="2023-09-15T00:00:00" u="1"/>
        <d v="2023-09-18T00:00:00" u="1"/>
        <d v="2023-09-19T00:00:00" u="1"/>
        <d v="2023-09-20T00:00:00" u="1"/>
        <d v="2023-09-21T00:00:00" u="1"/>
        <d v="2023-09-22T00:00:00" u="1"/>
        <d v="2023-09-25T00:00:00" u="1"/>
        <d v="2023-09-26T00:00:00" u="1"/>
        <d v="2023-09-27T00:00:00" u="1"/>
        <d v="2023-09-28T00:00:00" u="1"/>
        <d v="2023-09-29T00:00:00" u="1"/>
        <d v="2023-09-05T00:00:00" u="1"/>
        <d v="2023-09-06T00:00:00" u="1"/>
        <d v="2023-09-07T00:00:00" u="1"/>
        <d v="2023-09-08T00:00:00" u="1"/>
      </sharedItems>
    </cacheField>
  </cacheFields>
  <extLst>
    <ext xmlns:x14="http://schemas.microsoft.com/office/spreadsheetml/2009/9/main" uri="{725AE2AE-9491-48be-B2B4-4EB974FC3084}">
      <x14:pivotCacheDefinition pivotCacheId="145324986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aiah Gains" refreshedDate="45550.355832870373" backgroundQuery="1" createdVersion="8" refreshedVersion="8" minRefreshableVersion="3" recordCount="105" xr:uid="{B42D10B0-EEC7-45DD-9E4B-2DEF545C0C4A}">
  <cacheSource type="external" connectionId="2"/>
  <cacheFields count="25">
    <cacheField name="Entry Time:" numFmtId="0">
      <sharedItems containsSemiMixedTypes="0" containsNonDate="0" containsDate="1" containsString="0" minDate="1899-12-30T00:00:00" maxDate="2024-09-15T08:30:44"/>
    </cacheField>
    <cacheField name="Name:" numFmtId="0">
      <sharedItems containsBlank="1" count="7">
        <s v="Steve Smith"/>
        <s v="Jamal Mashburn"/>
        <s v="Kobe Bryant"/>
        <s v="Dwyane Wade"/>
        <s v="Karl Malone"/>
        <s v="Kevin Mchale"/>
        <m/>
      </sharedItems>
    </cacheField>
    <cacheField name="Date:" numFmtId="0">
      <sharedItems containsNonDate="0" containsDate="1" containsString="0" containsBlank="1" minDate="2023-06-23T00:00:00" maxDate="2024-11-16T00:00:00"/>
    </cacheField>
    <cacheField name="Description:" numFmtId="0">
      <sharedItems containsBlank="1" count="8">
        <s v="Project A"/>
        <s v="Project B"/>
        <s v="Project C"/>
        <s v="Project D"/>
        <s v="Project E"/>
        <s v="Project F"/>
        <s v="Updates"/>
        <m/>
      </sharedItems>
    </cacheField>
    <cacheField name="Hours:" numFmtId="0">
      <sharedItems containsString="0" containsBlank="1" containsNumber="1" containsInteger="1" minValue="1" maxValue="20" count="6">
        <n v="2"/>
        <n v="8"/>
        <n v="6"/>
        <n v="1"/>
        <n v="20"/>
        <m/>
      </sharedItems>
    </cacheField>
    <cacheField name="WO#:" numFmtId="0">
      <sharedItems containsBlank="1" containsMixedTypes="1" containsNumber="1" containsInteger="1" minValue="111" maxValue="71221403" count="124">
        <m/>
        <s v="sample"/>
        <n v="6904723"/>
        <n v="6956197"/>
        <n v="6966341"/>
        <n v="6953808"/>
        <n v="6984733"/>
        <n v="6952019"/>
        <n v="6988041"/>
        <n v="20028"/>
        <n v="7034846"/>
        <n v="7006251"/>
        <n v="79024"/>
        <n v="7107910"/>
        <n v="7098027"/>
        <n v="7107358"/>
        <n v="7118179"/>
        <n v="7118944"/>
        <n v="7122222"/>
        <n v="7122140"/>
        <n v="7128669"/>
        <n v="7122715"/>
        <n v="7126075"/>
        <n v="7128629"/>
        <n v="7129674"/>
        <n v="7130048"/>
        <n v="7130544"/>
        <n v="7130810"/>
        <n v="7129401"/>
        <n v="7131208"/>
        <n v="7130988"/>
        <n v="7134585"/>
        <n v="7134640"/>
        <n v="7136490"/>
        <n v="7107423"/>
        <n v="7104571"/>
        <n v="7135769"/>
        <n v="29928" u="1"/>
        <n v="6999794" u="1"/>
        <n v="7050595" u="1"/>
        <n v="7052401" u="1"/>
        <n v="7053182" u="1"/>
        <n v="7053183" u="1"/>
        <n v="6958384" u="1"/>
        <n v="7056085" u="1"/>
        <n v="7075854" u="1"/>
        <n v="7049691" u="1"/>
        <n v="7050095" u="1"/>
        <n v="7051906" u="1"/>
        <n v="10005503" u="1"/>
        <n v="7053278" u="1"/>
        <n v="7049152" u="1"/>
        <n v="7074057" u="1"/>
        <n v="7065730" u="1"/>
        <n v="7075815" u="1"/>
        <n v="7054679" u="1"/>
        <n v="7066912" u="1"/>
        <n v="7078215" u="1"/>
        <n v="7087013" u="1"/>
        <n v="7030543" u="1"/>
        <n v="7086950" u="1"/>
        <n v="7088147" u="1"/>
        <n v="7097418" u="1"/>
        <n v="7075010" u="1"/>
        <n v="7095212" u="1"/>
        <n v="7094599" u="1"/>
        <n v="7056015" u="1"/>
        <n v="7098758" u="1"/>
        <n v="6994907" u="1"/>
        <n v="7103211" u="1"/>
        <n v="7103210" u="1"/>
        <n v="7109218" u="1"/>
        <n v="7137375" u="1"/>
        <n v="710743" u="1"/>
        <n v="710423" u="1"/>
        <n v="7139590" u="1"/>
        <n v="7142019" u="1"/>
        <n v="7144401" u="1"/>
        <n v="7145203" u="1"/>
        <n v="7148628" u="1"/>
        <n v="7148632" u="1"/>
        <n v="7147631" u="1"/>
        <n v="7148629" u="1"/>
        <n v="7144296" u="1"/>
        <n v="134585" u="1"/>
        <n v="7133348" u="1"/>
        <n v="71221403" u="1"/>
        <n v="6953938" u="1"/>
        <n v="6903612" u="1"/>
        <n v="6958577" u="1"/>
        <n v="7023915" u="1"/>
        <n v="7023094" u="1"/>
        <n v="6939172" u="1"/>
        <n v="6939174" u="1"/>
        <n v="6957694" u="1"/>
        <n v="6966874" u="1"/>
        <n v="6952640" u="1"/>
        <n v="6946197" u="1"/>
        <n v="6953453" u="1"/>
        <n v="6971797" u="1"/>
        <n v="6970673" u="1"/>
        <n v="6971105" u="1"/>
        <n v="6971021" u="1"/>
        <n v="6963490" u="1"/>
        <n v="6966129" u="1"/>
        <n v="6960721" u="1"/>
        <n v="6976710" u="1"/>
        <n v="6983683" u="1"/>
        <n v="6984668" u="1"/>
        <n v="6984669" u="1"/>
        <n v="6986775" u="1"/>
        <n v="6974486" u="1"/>
        <n v="6957912" u="1"/>
        <n v="6999354" u="1"/>
        <n v="9653453" u="1"/>
        <n v="123456" u="1"/>
        <n v="69711025" u="1"/>
        <n v="555" u="1"/>
        <n v="6944815" u="1"/>
        <n v="111" u="1"/>
        <n v="6952496" u="1"/>
        <n v="73502" u="1"/>
        <n v="693917" u="1"/>
        <n v="6970674" u="1"/>
      </sharedItems>
    </cacheField>
    <cacheField name="GU check:" numFmtId="0">
      <sharedItems containsBlank="1" count="3">
        <s v=""/>
        <s v="X"/>
        <m/>
      </sharedItems>
    </cacheField>
    <cacheField name="Riley Job #:" numFmtId="0">
      <sharedItems count="9">
        <s v="42317-100"/>
        <s v="42405-300"/>
        <s v="42310-400"/>
        <s v=""/>
        <s v="sample"/>
        <s v="12370-600"/>
        <s v="1237-600"/>
        <s v="12470-600"/>
        <s v="12570-600"/>
      </sharedItems>
    </cacheField>
    <cacheField name="Hours Type:" numFmtId="0">
      <sharedItems containsBlank="1" count="3">
        <s v="OT"/>
        <s v="Reg"/>
        <m/>
      </sharedItems>
    </cacheField>
    <cacheField name="Rate" numFmtId="0">
      <sharedItems containsString="0" containsBlank="1" containsNumber="1" containsInteger="1" minValue="98" maxValue="148" count="7">
        <n v="146"/>
        <n v="98"/>
        <n v="102"/>
        <n v="117"/>
        <n v="141"/>
        <n v="148"/>
        <m/>
      </sharedItems>
    </cacheField>
    <cacheField name="Truck" numFmtId="0">
      <sharedItems containsString="0" containsBlank="1" containsNumber="1" containsInteger="1" minValue="0" maxValue="0" count="2">
        <n v="0"/>
        <m/>
      </sharedItems>
    </cacheField>
    <cacheField name="Phone" numFmtId="0">
      <sharedItems containsString="0" containsBlank="1" containsNumber="1" minValue="0" maxValue="1.2" count="3">
        <n v="0"/>
        <n v="1.2"/>
        <m/>
      </sharedItems>
    </cacheField>
    <cacheField name="Tech" numFmtId="0">
      <sharedItems containsString="0" containsBlank="1" containsNumber="1" minValue="0" maxValue="3.99" count="3">
        <n v="0"/>
        <n v="3.99"/>
        <m/>
      </sharedItems>
    </cacheField>
    <cacheField name="Other" numFmtId="0">
      <sharedItems containsString="0" containsBlank="1" containsNumber="1" minValue="0" maxValue="4.2" count="3">
        <n v="4.2"/>
        <n v="0"/>
        <m/>
      </sharedItems>
    </cacheField>
    <cacheField name="$" numFmtId="0">
      <sharedItems containsString="0" containsBlank="1" containsNumber="1" minValue="-3196.01" maxValue="3757.36"/>
    </cacheField>
    <cacheField name="Billing Summary By?" numFmtId="0">
      <sharedItems containsBlank="1" count="3">
        <s v="Riley #"/>
        <s v="WO#"/>
        <m u="1"/>
      </sharedItems>
    </cacheField>
    <cacheField name="Week" numFmtId="0">
      <sharedItems containsSemiMixedTypes="0" containsString="0" containsNumber="1" containsInteger="1" minValue="0" maxValue="52" count="30">
        <n v="36"/>
        <n v="46"/>
        <n v="0"/>
        <n v="25"/>
        <n v="26"/>
        <n v="27"/>
        <n v="28"/>
        <n v="29"/>
        <n v="30"/>
        <n v="31"/>
        <n v="32"/>
        <n v="33"/>
        <n v="34"/>
        <n v="35"/>
        <n v="37"/>
        <n v="38"/>
        <n v="39"/>
        <n v="40"/>
        <n v="41"/>
        <n v="42"/>
        <n v="43"/>
        <n v="44"/>
        <n v="45"/>
        <n v="47"/>
        <n v="48"/>
        <n v="49"/>
        <n v="50"/>
        <n v="51"/>
        <n v="52"/>
        <n v="23"/>
      </sharedItems>
    </cacheField>
    <cacheField name="Week Start" numFmtId="0">
      <sharedItems containsSemiMixedTypes="0" containsNonDate="0" containsDate="1" containsString="0" minDate="1899-12-31T00:00:00" maxDate="2024-11-11T00:00:00"/>
    </cacheField>
    <cacheField name="Week End" numFmtId="0">
      <sharedItems containsSemiMixedTypes="0" containsNonDate="0" containsDate="1" containsString="0" minDate="1899-12-30T00:00:00" maxDate="2024-11-18T00:00:00"/>
    </cacheField>
    <cacheField name="Current Week" numFmtId="0">
      <sharedItems count="73">
        <s v="9/1/2024 - 9/8/2024"/>
        <s v="11/10/2024 - 11/17/2024"/>
        <s v=""/>
        <s v="6/18/2023 - 6/25/2023"/>
        <s v="6/25/2023 - 7/2/2023"/>
        <s v="7/2/2023 - 7/9/2023"/>
        <s v="7/9/2023 - 7/16/2023"/>
        <s v="7/16/2023 - 7/23/2023"/>
        <s v="7/23/2023 - 7/30/2023"/>
        <s v="7/30/2023 - 8/6/2023"/>
        <s v="8/6/2023 - 8/13/2023"/>
        <s v="8/13/2023 - 8/20/2023"/>
        <s v="8/20/2023 - 8/27/2023"/>
        <s v="8/27/2023 - 9/3/2023"/>
        <s v="9/3/2023 - 9/10/2023"/>
        <s v="9/10/2023 - 9/17/2023"/>
        <s v="9/17/2023 - 9/24/2023"/>
        <s v="9/24/2023 - 10/1/2023"/>
        <s v="10/1/2023 - 10/8/2023"/>
        <s v="10/8/2023 - 10/15/2023"/>
        <s v="10/15/2023 - 10/22/2023"/>
        <s v="10/22/2023 - 10/29/2023"/>
        <s v="10/29/2023 - 11/5/2023"/>
        <s v="11/5/2023 - 11/12/2023"/>
        <s v="11/12/2023 - 11/19/2023"/>
        <s v="11/19/2023 - 11/26/2023"/>
        <s v="11/26/2023 - 12/3/2023"/>
        <s v="12/3/2023 - 12/10/2023"/>
        <s v="12/10/2023 - 12/17/2023"/>
        <s v="12/17/2023 - 12/24/2023"/>
        <s v="12/24/2023 - 12/31/2023"/>
        <s v="6/2/2024 - 6/9/2024"/>
        <s v="7/14/2024 - 7/21/2024"/>
        <s v="12/31/2023 - 1/7/2024" u="1"/>
        <s v="1/7/2024 - 1/14/2024" u="1"/>
        <s v="1/14/2024 - 1/21/2024" u="1"/>
        <s v="1/21/2024 - 1/28/2024" u="1"/>
        <s v="1/28/2024 - 2/4/2024" u="1"/>
        <s v="2/4/2024 - 2/11/2024" u="1"/>
        <s v="2/11/2024 - 2/18/2024" u="1"/>
        <s v="2/18/2024 - 2/25/2024" u="1"/>
        <s v="2/25/2024 - 3/3/2024" u="1"/>
        <s v="3/3/2024 - 3/10/2024" u="1"/>
        <s v="3/10/2024 - 3/17/2024" u="1"/>
        <s v="3/17/2024 - 3/24/2024" u="1"/>
        <s v="3/24/2024 - 3/31/2024" u="1"/>
        <s v="3/31/2024 - 4/7/2024" u="1"/>
        <s v="4/7/2024 - 4/14/2024" u="1"/>
        <s v="4/14/2024 - 4/21/2024" u="1"/>
        <s v="4/21/2024 - 4/28/2024" u="1"/>
        <s v="4/28/2024 - 5/5/2024" u="1"/>
        <s v="5/5/2024 - 5/12/2024" u="1"/>
        <s v="5/12/2024 - 5/19/2024" u="1"/>
        <s v="5/19/2024 - 5/26/2024" u="1"/>
        <s v="5/26/2024 - 6/2/2024" u="1"/>
        <s v="6/9/2024 - 6/16/2024" u="1"/>
        <s v="6/16/2024 - 6/23/2024" u="1"/>
        <s v="6/23/2024 - 6/30/2024" u="1"/>
        <s v="6/30/2024 - 7/7/2024" u="1"/>
        <s v="7/7/2024 - 7/14/2024" u="1"/>
        <s v="7/21/2024 - 7/28/2024" u="1"/>
        <s v="7/28/2024 - 8/4/2024" u="1"/>
        <s v="8/4/2024 - 8/11/2024" u="1"/>
        <s v="8/11/2024 - 8/18/2024" u="1"/>
        <s v="8/18/2024 - 8/25/2024" u="1"/>
        <s v="8/25/2024 - 9/1/2024" u="1"/>
        <s v="9/8/2024 - 9/15/2024" u="1"/>
        <s v="6/4/2023 - 6/11/2023" u="1"/>
        <s v="12/24/2023 - 1/0/1900" u="1"/>
        <s v="12/25/2022 - 1/0/1900" u="1"/>
        <s v="4/30/2023 - 5/7/2023" u="1"/>
        <s v="1/30/2000 - 2/6/2000" u="1"/>
        <s v="1/1/2023 - 1/8/2023" u="1"/>
      </sharedItems>
    </cacheField>
    <cacheField name="Type" numFmtId="0">
      <sharedItems count="2">
        <s v="Time Card"/>
        <s v="Receipt Data"/>
      </sharedItems>
    </cacheField>
    <cacheField name="Year" numFmtId="0">
      <sharedItems containsBlank="1" count="2">
        <s v="2024"/>
        <m/>
      </sharedItems>
    </cacheField>
    <cacheField name="Day" numFmtId="0">
      <sharedItems containsBlank="1" count="8">
        <s v="01"/>
        <s v="02"/>
        <s v="03"/>
        <s v="04"/>
        <s v="05"/>
        <s v="06"/>
        <s v="15"/>
        <m/>
      </sharedItems>
    </cacheField>
    <cacheField name="Month" numFmtId="0">
      <sharedItems containsBlank="1" count="3">
        <s v="09"/>
        <s v="11"/>
        <m/>
      </sharedItems>
    </cacheField>
    <cacheField name="Date2" numFmtId="0">
      <sharedItems containsDate="1" containsString="0" containsBlank="1" minDate="2024-09-01T00:00:00" maxDate="2024-11-16T00:00:00" count="8">
        <d v="2024-09-01T00:00:00"/>
        <d v="2024-09-02T00:00:00"/>
        <d v="2024-09-03T00:00:00"/>
        <d v="2024-09-04T00:00:00"/>
        <d v="2024-09-05T00:00:00"/>
        <d v="2024-09-06T00:00:00"/>
        <d v="2024-11-15T00:00:00"/>
        <m/>
      </sharedItems>
    </cacheField>
  </cacheFields>
  <extLst>
    <ext xmlns:x14="http://schemas.microsoft.com/office/spreadsheetml/2009/9/main" uri="{725AE2AE-9491-48be-B2B4-4EB974FC3084}">
      <x14:pivotCacheDefinition pivotCacheId="67847850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aiah Gains" refreshedDate="45550.355833449074" backgroundQuery="1" createdVersion="8" refreshedVersion="8" minRefreshableVersion="3" recordCount="105" xr:uid="{15BDD62D-3A85-4495-8C34-5F5643225815}">
  <cacheSource type="external" connectionId="2"/>
  <cacheFields count="25">
    <cacheField name="Entry Time:" numFmtId="0">
      <sharedItems containsSemiMixedTypes="0" containsNonDate="0" containsDate="1" containsString="0" minDate="1899-12-30T00:00:00" maxDate="2024-09-15T08:30:44"/>
    </cacheField>
    <cacheField name="Name:" numFmtId="0">
      <sharedItems containsBlank="1" count="7">
        <s v="Steve Smith"/>
        <s v="Jamal Mashburn"/>
        <s v="Kobe Bryant"/>
        <s v="Dwyane Wade"/>
        <s v="Karl Malone"/>
        <s v="Kevin Mchale"/>
        <m/>
      </sharedItems>
    </cacheField>
    <cacheField name="Date:" numFmtId="0">
      <sharedItems containsNonDate="0" containsDate="1" containsString="0" containsBlank="1" minDate="2023-06-23T00:00:00" maxDate="2024-11-16T00:00:00"/>
    </cacheField>
    <cacheField name="Description:" numFmtId="0">
      <sharedItems containsBlank="1" count="1575">
        <s v="Project A"/>
        <s v="Project B"/>
        <s v="Project C"/>
        <s v="Project D"/>
        <s v="Project E"/>
        <s v="Project F"/>
        <s v="Updates"/>
        <m/>
        <s v="Sams East Café Project" u="1"/>
        <s v="depal fence" u="1"/>
        <s v="bollards/tv bld50" u="1"/>
        <s v="remodel and battery charge station" u="1"/>
        <s v="elevator upgrade" u="1"/>
        <s v="remodel in 50" u="1"/>
        <s v="café remodel" u="1"/>
        <s v="bollard survey" u="1"/>
        <s v="door handle project" u="1"/>
        <s v="Saftey" u="1"/>
        <s v="ISN Training " u="1"/>
        <s v="Use Up Hours" u="1"/>
        <s v="b69 fix tile floor" u="1"/>
        <s v="B69 Fix Tile" u="1"/>
        <s v="clean lower dock 50" u="1"/>
        <s v="B50 Clean Lower Dock" u="1"/>
        <s v="bld 50 qa lab" u="1"/>
        <s v="fix tile floor in 69" u="1"/>
        <s v="B65 Clean Shop" u="1"/>
        <s v="Hours from 1/6/24" u="1"/>
        <s v="Use Up Time " u="1"/>
        <s v="repair floor in 69" u="1"/>
        <s v="door project" u="1"/>
        <s v="hang white board" u="1"/>
        <s v="epoxy blg 69" u="1"/>
        <s v="Tile in Lab Project" u="1"/>
        <s v="install locksets" u="1"/>
        <s v="Use up Time" u="1"/>
        <s v="door lock project" u="1"/>
        <s v="Temp dust collectors" u="1"/>
        <s v="move tile to storage sams east café" u="1"/>
        <s v="Move tile to Attic stock" u="1"/>
        <s v="Time/Waxie meeting/Help Waxie Guard Shack Door/Look for steps for Shanoon" u="1"/>
        <s v="Lock Project" u="1"/>
        <s v="Guard Shack Door Repair" u="1"/>
        <s v="Waxie Meeting/ Door Handle Project" u="1"/>
        <s v="repair hole in wall shower blg69" u="1"/>
        <s v="B69 Tile Repair" u="1"/>
        <s v="repair turnstyle bus stop" u="1"/>
        <s v="repair tile in shower blg 69" u="1"/>
        <s v="B65A Overhead Door Trim Repair" u="1"/>
        <s v="clean shop" u="1"/>
        <s v="tile shower" u="1"/>
        <s v="garage door repair bld 65a" u="1"/>
        <s v="maintenance on grinding equip." u="1"/>
        <s v="PM floor Grinding Equipment" u="1"/>
        <s v="bld 50 remodel" u="1"/>
        <s v="clean up remaining scaffold parts and put away" u="1"/>
        <s v="move and pickup scaffolding" u="1"/>
        <s v="Admin Work" u="1"/>
        <s v="floor grinding machine maint." u="1"/>
        <s v="make bollard list for repair" u="1"/>
        <s v="Site wide Dock Bollard " u="1"/>
        <s v="door threshold replacement" u="1"/>
        <s v="Door Threshold Replacement " u="1"/>
        <s v="Admin Work/Time/SAP" u="1"/>
        <s v="grout and hang soap dispenser" u="1"/>
        <s v="reset bollards" u="1"/>
        <s v="B50 IMM#19 Support Move " u="1"/>
        <s v="replace hinges blg 69" u="1"/>
        <s v="B69 replace Hinges" u="1"/>
        <s v="replace locksets" u="1"/>
        <s v="Help Waxies with WO/Waxie meeting/Door Handles/Clean Shop/" u="1"/>
        <s v="Remove Vac System Carpenter Shop/Meeting Shannon" u="1"/>
        <s v="Safety" u="1"/>
        <s v="repair threshold blg 65" u="1"/>
        <s v="B52 fix stacker" u="1"/>
        <s v="Fix Fencing " u="1"/>
        <s v="Meeting Shannon/B65A threshold/Door handles" u="1"/>
        <s v="Med center walkthru" u="1"/>
        <s v="Clean shop/Door Handles/Admin work/Remove Vac system in Carpenter shop" u="1"/>
        <s v="hang white boards and bulletin boards and demo" u="1"/>
        <s v="Clean Lower Dock 50/Time/SAP/Remove Vac system Carpenter shop" u="1"/>
        <s v="build shipping palets _x0009__x0009__x0009__x0009__x0009_" u="1"/>
        <s v="fix celing tile and grid in 69" u="1"/>
        <s v="B69 Ceilling project" u="1"/>
        <s v="Waxie meeting/Look at SAP work" u="1"/>
        <s v="fix concrete for new battery changer" u="1"/>
        <s v="build crates for shipping" u="1"/>
        <s v="Build Shipping Crate" u="1"/>
        <s v="celing tile in 69" u="1"/>
        <s v="B69 Ceilling tile project" u="1"/>
        <s v="replace door handles" u="1"/>
        <s v="Door Handle/ Clean Shop/Med Center" u="1"/>
        <s v="build shipping crate for bottles" u="1"/>
        <s v="Door Handle/Med Center/Riley Meeting/B50 fix door" u="1"/>
        <s v="install base bld 50" u="1"/>
        <s v="dismantle dust collector" u="1"/>
        <s v="caulk floor for battery charger" u="1"/>
        <s v="core and fill holes draino" u="1"/>
        <s v="Door Handle/Med Center" u="1"/>
        <s v="B65A Dock Flashing Repair" u="1"/>
        <s v="repair flashing on bld65a" u="1"/>
        <s v="repair floor grinder pads" u="1"/>
        <s v="Meeting with Shannon/Broken Sunbelt Lift/Time/SAP/Clean Shop/Door Handle Project" u="1"/>
        <s v="demo blg 50" u="1"/>
        <s v="" u="1"/>
        <s v="fix receiver med center" u="1"/>
        <s v="lock set project" u="1"/>
        <s v="demo dust collector" u="1"/>
        <s v="pm grinding eq" u="1"/>
        <s v="core holes by transformer in components" u="1"/>
        <s v="core hole" u="1"/>
        <s v="set new clean out cover" u="1"/>
        <s v="blg 56 security cage" u="1"/>
        <s v="chip concrete" u="1"/>
        <s v="B50 Remodle " u="1"/>
        <s v="lock set job" u="1"/>
        <s v="install security cage" u="1"/>
        <s v="cut and prep floor for pour" u="1"/>
        <s v="tuckpoint 63" u="1"/>
        <s v="tuckpoint 54 wing wall" u="1"/>
        <s v="set and pour scale infill" u="1"/>
        <s v="B50 clean up after pour, Pick up floor stripper, Demo Floor" u="1"/>
        <s v="B50 Q &amp; A Lab" u="1"/>
        <s v="wood platform" u="1"/>
        <s v="Clean up and look at locatio with Santos" u="1"/>
        <s v="Tuckpointing Project" u="1"/>
        <s v="Shannon Meeting/Waxie Meeting/ " u="1"/>
        <s v="Lean Bathroom Ceilling " u="1"/>
        <s v="stage roof railings" u="1"/>
        <s v="jared safety rail project" u="1"/>
        <s v="replace drawer front" u="1"/>
        <s v="clean up excess cage material" u="1"/>
        <s v="floor tile removal" u="1"/>
        <s v="B50 Q/A Lab" u="1"/>
        <s v="B50 Q/A Lab Project" u="1"/>
        <s v="Convanece Trench" u="1"/>
        <s v="tuck point monitor" u="1"/>
        <s v="Spring Tuckpointing" u="1"/>
        <s v="B59 West Tuck Pointing" u="1"/>
        <s v="Shannon Meeting/ Clean Shop/" u="1"/>
        <s v="drop ceiling in blg 64" u="1"/>
        <s v="qa lab and breakroom" u="1"/>
        <s v="platform bld 63" u="1"/>
        <s v="Fix Excel Sheet, ISN, Time" u="1"/>
        <s v="Manpower Office Floor " u="1"/>
        <s v="B63 Pallatizer Platform " u="1"/>
        <s v="floor in manpower" u="1"/>
        <s v="build skid for tim" u="1"/>
        <s v="ceiling tile" u="1"/>
        <s v="B63 Pallarizer Deck" u="1"/>
        <s v="Waxie Meeting" u="1"/>
        <s v="B63 Office Floor" u="1"/>
        <s v="B63 Pallatizer Platform" u="1"/>
        <s v="build scaffold blg 55" u="1"/>
        <s v="take up carpet blg 65" u="1"/>
        <s v="remove tile 65c" u="1"/>
        <s v="tile floor in 63" u="1"/>
        <s v="Belzona Traning" u="1"/>
        <s v="tuckpoint 59 west" u="1"/>
        <s v="bld65 upgrade" u="1"/>
        <s v="b65 upgrade" u="1"/>
        <s v="blg 55 scaffold" u="1"/>
        <s v="floor in blg 63" u="1"/>
        <s v="tuckpoint" u="1"/>
        <s v="Billing Meeting with Collette" u="1"/>
        <s v="belzona demo" u="1"/>
        <s v="epoxy training" u="1"/>
        <s v="Belzona Trainng " u="1"/>
        <s v="blg 65 upgrade " u="1"/>
        <s v="Time/L333 Bid/Clean Shop/Admin Work" u="1"/>
        <s v="install base" u="1"/>
        <s v="cage by can crusher" u="1"/>
        <s v="bld 50 move grinding eq" u="1"/>
        <s v="b65c upgrades" u="1"/>
        <s v="blg 65 upgrade build wall" u="1"/>
        <s v="Adin/Look at SAPs" u="1"/>
        <s v="form sidewalk solar farm" u="1"/>
        <s v="bld 50 upgrades" u="1"/>
        <s v="B50 Help Bill with Floor" u="1"/>
        <s v="65c tuckpoint" u="1"/>
        <s v="drywall blg 65" u="1"/>
        <s v="bld 65 upgrades" u="1"/>
        <s v="B65C Instal Drywall" u="1"/>
        <s v="Wiaxie meeting" u="1"/>
        <s v="Clean Shop/Admin/Meeting with Dan" u="1"/>
        <s v="set sidewalk and drain for pour" u="1"/>
        <s v="bld 50 upgrade prep floor for grinding" u="1"/>
        <s v="floor prep and install rebar blg 50" u="1"/>
        <s v="core hole for electrician" u="1"/>
        <s v="tuckpoint 65c outside" u="1"/>
        <s v="Meeting B60 Scaffolding project" u="1"/>
        <s v="B60 Scope Hot Room with Jon" u="1"/>
        <s v="Temp Fix Broken Stop Sign" u="1"/>
        <s v="Admin/Clean Shop/Other" u="1"/>
        <s v="B68 Look at Lab Hood" u="1"/>
        <s v="fix stop sign" u="1"/>
        <s v="Pour concrete Pad" u="1"/>
        <s v="pour concrete" u="1"/>
        <s v="make pallets for shipping" u="1"/>
        <s v="bld 65upgrades" u="1"/>
        <s v="confined space watch" u="1"/>
        <s v="B59 Support Otis" u="1"/>
        <s v="remove pipes   patch holes" u="1"/>
        <s v="drano depal shipping crates" u="1"/>
        <s v="Draino Depal Shipping Crates" u="1"/>
        <s v="tuckpoint  wash 65c outside" u="1"/>
        <s v="B60 Scope Scaffolding project" u="1"/>
        <s v="Billing/Time/Admin" u="1"/>
        <s v="drano crates" u="1"/>
        <s v="wash brick 65c" u="1"/>
        <s v="bld 65c upgrades" u="1"/>
        <s v="patch cleanout cover" u="1"/>
        <s v="return wood for deck project" u="1"/>
        <s v="concrete repair" u="1"/>
        <s v="bld65 upgrades" u="1"/>
        <s v="WAHW Tuckpointing" u="1"/>
        <s v="ISN/Admin" u="1"/>
        <s v="fix hood in 68" u="1"/>
        <s v="B59 Trench Inspection" u="1"/>
        <s v="tuckpoint " u="1"/>
        <s v="WAH Watch Tuckpointing" u="1"/>
        <s v="blg 65 c repair concrete and ceiling" u="1"/>
        <s v="clean shop and repair floor by table saw" u="1"/>
        <s v="Riley Meeting" u="1"/>
        <s v="fix fan hood in 68" u="1"/>
        <s v="B68 Fix Exhaust hood" u="1"/>
        <s v="build scaffold " u="1"/>
        <s v="B60 Scaffolding" u="1"/>
        <s v="install closer elevator cage" u="1"/>
        <s v="set up floor grinder 1n 50" u="1"/>
        <s v="blg 65 upgrade" u="1"/>
        <s v="B65C upgrade Project" u="1"/>
        <s v="lock sets" u="1"/>
        <s v="scaffolding in 60" u="1"/>
        <s v="B63 Build Scaffolding" u="1"/>
        <s v="Time/Billing" u="1"/>
        <s v="scaffolding bld 60" u="1"/>
        <s v="build scaffold" u="1"/>
        <s v="Waxie meeting " u="1"/>
        <s v="B60 Schfolding Project" u="1"/>
        <s v="Grind Floor" u="1"/>
        <s v="bld65c upgrades" u="1"/>
        <s v="Meeting with Shannon" u="1"/>
        <s v="grind floor bld 50" u="1"/>
        <s v="B50 Grind Floor" u="1"/>
        <s v="Door Handle Project/Clean Shop/Help move Grinding equipment/Review SAPs" u="1"/>
        <s v="install closer can crusher" u="1"/>
        <s v="floor grinding" u="1"/>
        <s v="moniter for mason" u="1"/>
        <s v=" Tuckpoint Project" u="1"/>
        <s v="move tv from sams" u="1"/>
        <s v="respirator training" u="1"/>
        <s v="Resperator Training/Pull Plan Training/Door handle Project" u="1"/>
        <s v="take down scaffolding" u="1"/>
        <s v="break down stair tower" u="1"/>
        <s v="Remove Stair Tower" u="1"/>
        <s v="tuckpointing" u="1"/>
        <s v="65c upgrades" u="1"/>
        <s v="blg65 duct grill remove shelves" u="1"/>
        <s v="B65C Remove Shelving, Hand wall décor" u="1"/>
        <s v="ISN for Tom/Trench Meeting/Admin Work" u="1"/>
        <s v="Tuckpoint Project" u="1"/>
        <s v="clean up tools and cart" u="1"/>
        <s v="Clean Shop/Waxie meeting/Door Handle Project/Admin work" u="1"/>
        <s v="B63 Scaffold inspection " u="1"/>
        <s v="remove dead man from 65 parking" u="1"/>
        <s v="move handrail and straighteb cage" u="1"/>
        <s v="install door hardware blg 50" u="1"/>
        <s v="clean up plate and area" u="1"/>
        <s v="Door Handle Project/Admin work/Clean B52" u="1"/>
        <s v="fix stop sign blg 52" u="1"/>
        <s v="measure trenches and inspect" u="1"/>
        <s v="Trench Project" u="1"/>
        <s v="inspect scaffold and modify" u="1"/>
        <s v="finish door hardware QA lab" u="1"/>
        <s v="Door Handle Project/Admin work/Repair Threshold B65C/Unload Semi" u="1"/>
        <s v="repair theshold blg 65a" u="1"/>
        <s v="prep frame and door for replacement b56 terrace" u="1"/>
        <s v="clean flag bld 50" u="1"/>
        <s v="clean flag and rehang b50" u="1"/>
        <s v="tool inventory" u="1"/>
        <s v="Door Handle Project/Admin work/Tool Inventory/Meeting B63 Dike" u="1"/>
        <s v="tuckpoint 59 outside west" u="1"/>
        <s v="B56 Install Bomb Shelter Door" u="1"/>
        <s v="tuckpoint 59" u="1"/>
        <s v="count material for fence project" u="1"/>
        <s v="Meeting Shannon B59 Fence/Meeting Waxies/Admin/Door Handle Project" u="1"/>
        <s v="fix holes bld 63" u="1"/>
        <s v="Meeting Shannon" u="1"/>
        <s v="replace door closer" u="1"/>
        <s v="move aed and signs , bleed kit" u="1"/>
        <s v="moniter for tuckpoint project" u="1"/>
        <s v="Billing Meeting/Trench project/Door Handle project/Fis Door handle" u="1"/>
        <s v="Rail Car Containment " u="1"/>
        <s v="strip sidewalk" u="1"/>
        <s v="move printer from 65 to 64 2nd floor" u="1"/>
        <s v="Fix Closer/ISN work for Tom/Door handle Project/Meeting with Matt B50" u="1"/>
        <s v="repair bollard holes and fill rest" u="1"/>
        <s v="Door handle Project/B50 Grinding Bid/Billing" u="1"/>
        <s v="new cables for hood in 68" u="1"/>
        <s v="B68 Repair Lab Hood" u="1"/>
        <s v="Clean and Fill Last Bollard Hole" u="1"/>
        <s v="Investige Rail Contanment" u="1"/>
        <s v="Move Stair tower pieces to Bldg. 60" u="1"/>
        <s v="Door Handle Project/Clean Shop/ ISN Work/" u="1"/>
        <s v="B63 Scaffolding Inspection" u="1"/>
        <s v="build frames for window tint" u="1"/>
        <s v="tuckpoint and clean up from stair tower solar project" u="1"/>
        <s v="bldg 50 upgrades" u="1"/>
        <s v="B50 Set up for Floor Grinding " u="1"/>
        <s v="change out locksets" u="1"/>
        <s v="B50 Travis Meeting" u="1"/>
        <s v="hang window tint blg 56" u="1"/>
        <s v="floor grind molding" u="1"/>
        <s v="B50  Floor Grinding " u="1"/>
        <s v="change locksets blg 63" u="1"/>
        <s v="B69 CAPA Meeting" u="1"/>
        <s v="Door Handle Project/Clean Shop/ Riley Meeting/Bid Work" u="1"/>
        <s v="reframe window tint" u="1"/>
        <s v="B56 Tint panels " u="1"/>
        <s v="floor in molding" u="1"/>
        <s v="change out lock sets" u="1"/>
        <s v="Work on Bids" u="1"/>
        <s v="parking lot bollards 65c" u="1"/>
        <s v="pull bollards and dispose" u="1"/>
        <s v="Bid Work/Time/" u="1"/>
        <s v="change lock sets" u="1"/>
        <s v="reattach stop sign blg 52 parking lot" u="1"/>
        <s v="check grinder power and prep floor for grinding" u="1"/>
        <s v="B65C Bollord Project" u="1"/>
        <s v="cut, chip and dispose of asphalt" u="1"/>
        <s v="put up sun block panels blg 56" u="1"/>
        <s v="ISN work/Admin/" u="1"/>
        <s v="B60 Scaffold Inspection" u="1"/>
        <s v="railroad containment" u="1"/>
        <s v="demo concrete dhl" u="1"/>
        <s v="tuckpoint 65b" u="1"/>
        <s v="B65B Tuckpoint " u="1"/>
        <s v="replace lockset" u="1"/>
        <s v="move lumber for handrail" u="1"/>
        <s v="operate lull for tuckpoint project" u="1"/>
        <s v="Riley Computer Learning/ Admin/ " u="1"/>
        <s v="Fix Med Center Door For Security Project " u="1"/>
        <s v="structual steel reinforcement" u="1"/>
        <s v="prep for belzona patch blg 59 3rd floor" u="1"/>
        <s v="set sidewalk dhl" u="1"/>
        <s v="run lull" u="1"/>
        <s v="Computer Learning/Clean Shop/Meeting with Shannon" u="1"/>
        <s v="belzona patch 59-3" u="1"/>
        <s v="Time/Tools down from B65C/Shannon meeting with Servpro" u="1"/>
        <s v="Truck Dock Bollards" u="1"/>
        <s v="replace bollards" u="1"/>
        <s v="Monitor Servpro" u="1"/>
        <s v="epoxy repair 59-3" u="1"/>
        <s v="tuckpoint roof bldg 65" u="1"/>
        <s v="B65C Truck Dock Lot C Bollards" u="1"/>
        <s v="Scaffold Inspection for  Servpro" u="1"/>
        <s v="door handles" u="1"/>
        <s v="RA Smith Survey Escort " u="1"/>
        <s v="B65C Lot C Bollards" u="1"/>
        <s v="B65B Tuckpointing " u="1"/>
        <s v="set bollards blg 65" u="1"/>
        <s v="bollards bld 66" u="1"/>
        <s v="set bollard blg 66" u="1"/>
        <s v="Riley Safety Meeting work on Bids" u="1"/>
        <s v="rasmith drone topo" u="1"/>
        <s v="ra smith escort" u="1"/>
        <s v="RA Smith Escort " u="1"/>
        <s v="B65C Lot C Bollards and B66 " u="1"/>
        <s v="roof 65b west wall" u="1"/>
        <s v="pour bollards" u="1"/>
        <s v="bollards bld66" u="1"/>
        <s v="set bollards blg 65 and 66" u="1"/>
        <s v="Riley Meeting/Bids/Meeting with Shannon/Help Waxies with Door" u="1"/>
        <s v="tuckpointing bld 59/remove equip roof" u="1"/>
        <s v="Spring Tuckpointing " u="1"/>
        <s v="move lumber onto roof for penthouse repairs" u="1"/>
        <s v="Deliver wood to roof " u="1"/>
        <s v="set and pour dhl" u="1"/>
        <s v="clean up roof from tuckpoint" u="1"/>
        <s v="clean up bollards" u="1"/>
        <s v="clean shop and fix baricades" u="1"/>
        <s v="Riley Meeting/Bids/ISN" u="1"/>
        <s v="Safety " u="1"/>
        <s v="replace roton hinge and hardware" u="1"/>
        <s v="spring tuckpointing 59 west" u="1"/>
        <s v="components bld 50 project" u="1"/>
        <s v="clean up DHL" u="1"/>
        <s v="strip and saw cut sidewalk" u="1"/>
        <s v="Admin Work/Clean Shop/Time/Bids" u="1"/>
        <s v="shop for material" u="1"/>
        <s v="Shannon meeting/Time" u="1"/>
        <s v="measure for rail car containment" u="1"/>
        <s v="special light door survey" u="1"/>
        <s v="tuckpoint bldg 59 west" u="1"/>
        <s v="components layout" u="1"/>
        <s v="Waxie meeting/Admin" u="1"/>
        <s v="scaffolding bld60" u="1"/>
        <s v="breakdown scaffold blg 60" u="1"/>
        <s v="B60 Remove scaffolding " u="1"/>
        <s v="  ra smith escort" u="1"/>
        <s v="Escort For RA Smith" u="1"/>
        <s v="tuckpointing 56/59 " u="1"/>
        <s v="prep and cold patch bollards" u="1"/>
        <s v="B59 L252 Trench Cleaning" u="1"/>
        <s v="bld 50 upgrades phase 2" u="1"/>
        <s v="Admin/Bid work/ISN" u="1"/>
        <s v="escort surveyor" u="1"/>
        <s v="move cubbies onto carpet" u="1"/>
        <s v="cold patch for bollards" u="1"/>
        <s v="clean trench line 252" u="1"/>
        <s v="band scaffolding from bld 60" u="1"/>
        <s v="scaffolding" u="1"/>
        <s v="escort rasmith" u="1"/>
        <s v="RA SMITH " u="1"/>
        <s v="components upgrade" u="1"/>
        <s v="tuckpoint west 60 outside" u="1"/>
        <s v="BUILDING 60 TUCKPOINT WEST OUTSIDE" u="1"/>
        <s v="TRENCH WORK" u="1"/>
        <s v="Clean and epoxy trench line 252" u="1"/>
        <s v="ra smith" u="1"/>
        <s v="Move Funiture at Child Care" u="1"/>
        <s v="B50 Remove Pipes and Start Ceilling Insulation " u="1"/>
        <s v="tuckpoint 60 west" u="1"/>
        <s v="Waxie Meeting/Shannon Meeting/Locksets" u="1"/>
        <s v="Unload Fence Delivery" u="1"/>
        <s v="insulation panels in ceiling" u="1"/>
        <s v="B50 Install Insulation" u="1"/>
        <s v="bld 65c tuckpoint" u="1"/>
        <s v="B51 Office Scope Floor " u="1"/>
        <s v="Lockset/Admin" u="1"/>
        <s v="sort fence componets for mezz" u="1"/>
        <s v="Separate Mez Fence " u="1"/>
        <s v="bollards" u="1"/>
        <s v="Fix Bollards throughout plant " u="1"/>
        <s v="blg 52 awning leak scope" u="1"/>
        <s v="B52 Fix Leak " u="1"/>
        <s v="investigate floor repair in blg 51" u="1"/>
        <s v="Child Care" u="1"/>
        <s v="tuckpoint bldg 65 d" u="1"/>
        <s v="measure for trench repair" u="1"/>
        <s v="B59 L252 Trench" u="1"/>
        <s v="Riely Meeting/Admin" u="1"/>
        <s v="patch roof blg 52" u="1"/>
        <s v="fix security gates blg 55" u="1"/>
        <s v="B55ish Fix Gates " u="1"/>
        <s v="bld 65C tuckpointing" u="1"/>
        <s v="patch hole in siding blg 68" u="1"/>
        <s v="B68 Fix Hole" u="1"/>
        <s v="Admin/Time/Computer Learning " u="1"/>
        <s v="change lockset elevator equipment room blg 60" u="1"/>
        <s v="68 repair fence and rolling gates" u="1"/>
        <s v="finish panic device qa lab" u="1"/>
        <s v="add door stop equipment cage blg 59" u="1"/>
        <s v="build handrail on penthouse" u="1"/>
        <s v="bld 65c west pointing" u="1"/>
        <s v="drill holes for saw cutting" u="1"/>
        <s v="fix door blg 50 second floor" u="1"/>
        <s v="build handrail penthouse roof" u="1"/>
        <s v="working at height watch" u="1"/>
        <s v="bld 65f tuckpoint" u="1"/>
        <s v="patch bld 60 elevator room\tuckpointing" u="1"/>
        <s v="Bid projects /Admin" u="1"/>
        <s v="B56 Fence Project" u="1"/>
        <s v="insulation panels" u="1"/>
        <s v="Entrance Sign Project" u="1"/>
        <s v="prep for shutdown" u="1"/>
        <s v="bld 51 fill floor holes and remove bollards" u="1"/>
        <s v="pipe bridge repair" u="1"/>
        <s v="unload scaffolding for components" u="1"/>
        <s v="install insulation" u="1"/>
        <s v="main entrance sign repair" u="1"/>
        <s v="patch pipe bridge" u="1"/>
        <s v="65a tuckpoint" u="1"/>
        <s v="Admin" u="1"/>
        <s v="supplies for new sign" u="1"/>
        <s v=" door handle in medical center" u="1"/>
        <s v="move fence in blg 56" u="1"/>
        <s v="B59 Scaffolding Project" u="1"/>
        <s v="JDR Stencil Project " u="1"/>
        <s v="watch working at hieghts pipe bridge" u="1"/>
        <s v="cut holes in wall" u="1"/>
        <s v="bld 59 fence project" u="1"/>
        <s v="fence project bld 59" u="1"/>
        <s v="JD stencil" u="1"/>
        <s v="prep floor in 51" u="1"/>
        <s v="patch floor with belzona" u="1"/>
        <s v="set up scaffolding 55" u="1"/>
        <s v="penetrate holes in masonry/remove 5 high" u="1"/>
        <s v="patch holes in fire wall" u="1"/>
        <s v="B59 fencing" u="1"/>
        <s v="B59 Build Scaffolding" u="1"/>
        <s v="scaffold build" u="1"/>
        <s v="65a concrete" u="1"/>
        <s v="B65A Concrete project" u="1"/>
        <s v="build fence" u="1"/>
        <s v="grind floors" u="1"/>
        <s v="demo communication closet" u="1"/>
        <s v="concrete replace demo" u="1"/>
        <s v="B65A Concrete floor demo" u="1"/>
        <s v="tuckpoint 65a" u="1"/>
        <s v="replace door and frame in gas house" u="1"/>
        <s v="drill anchor hole" u="1"/>
        <s v="bld 65c pointing" u="1"/>
        <s v="b65 a conc rete replace" u="1"/>
        <s v="65 concrete prep" u="1"/>
        <s v="b63 tank replacement" u="1"/>
        <s v="drill for anchors" u="1"/>
        <s v="prep floor for grinding bld 51" u="1"/>
        <s v="pointing bld 65c" u="1"/>
        <s v="65 concrete" u="1"/>
        <s v="bld 50 scaffold" u="1"/>
        <s v="install door &amp; hardware" u="1"/>
        <s v="floor crack grinding" u="1"/>
        <s v="drill plates to anchor tanks" u="1"/>
        <s v="anchor tank" u="1"/>
        <s v="grind floor bld 51" u="1"/>
        <s v="Demo Small building with Tim" u="1"/>
        <s v="shore bathroom ceiling" u="1"/>
        <s v="bld 65c point" u="1"/>
        <s v="Prep for Pour" u="1"/>
        <s v="bld 50 dust collection" u="1"/>
        <s v="clean up tools and cords ,generator" u="1"/>
        <s v="repair templates for jdr" u="1"/>
        <s v="floor grind bldg 51" u="1"/>
        <s v="move tools for project cut foam" u="1"/>
        <s v="sand epoxy" u="1"/>
        <s v="floor grind bldg50" u="1"/>
        <s v="clean up from pour 65a" u="1"/>
        <s v="Admin Work Use Funds" u="1"/>
        <s v="Admin Work See email" u="1"/>
        <s v="B55t Install Door" u="1"/>
        <s v="demo doors bld 55 /window bars bld 55t" u="1"/>
        <s v="Patch Pipe Bridge " u="1"/>
        <s v="B59 Fence" u="1"/>
        <s v="B65A concrete" u="1"/>
        <s v="scaffold take down" u="1"/>
        <s v="scaffold tear down" u="1"/>
        <s v="door install 55t" u="1"/>
        <s v="repair pipe bridge" u="1"/>
        <s v="drywall and fire caulk" u="1"/>
        <s v="Admin Work See Emails" u="1"/>
        <s v="Spring Tuckpint " u="1"/>
        <s v="rasmith escort" u="1"/>
        <s v="55t  door hardware / caulk" u="1"/>
        <s v="mount racks and clean trench" u="1"/>
        <s v="clean drain and mount rack" u="1"/>
        <s v="bld 55 scaffold" u="1"/>
        <s v="Work On B55T Scaffolding Project" u="1"/>
        <s v="demo roof door" u="1"/>
        <s v="remove handrail and carry up door and frame" u="1"/>
        <s v="Work On Pipe Bridge Project" u="1"/>
        <s v="firecaulk blg 50" u="1"/>
        <s v="spring tuckpoint 65c" u="1"/>
        <s v="fire caulk 50" u="1"/>
        <s v="Escort RA Smith" u="1"/>
        <s v="install door" u="1"/>
        <s v="pipe bridge repairs" u="1"/>
        <s v="temp. fire wall" u="1"/>
        <s v="spring tuck point 63" u="1"/>
        <s v="entry sign" u="1"/>
        <s v="epoxy anchor bolts" u="1"/>
        <s v="dust collection room" u="1"/>
        <s v="Admin Task See Emails" u="1"/>
        <s v="bollards bld 51" u="1"/>
        <s v="penthouse repairs" u="1"/>
        <s v="unload materials, reinforce walls" u="1"/>
        <s v="tuckpoint bld 65b" u="1"/>
        <s v="Riley saftey meeting, Waxie Meeting, admin work, Work on FRP with Mike " u="1"/>
        <s v="safety stand down" u="1"/>
        <s v="safety meeting" u="1"/>
        <s v="safety standdown" u="1"/>
        <s v="hotwork training" u="1"/>
        <s v="child care remodel" u="1"/>
        <s v="install cubbies at childcare" u="1"/>
        <s v="daycare replace cubbies" u="1"/>
        <s v="59 fence" u="1"/>
        <s v="bld 59 fence" u="1"/>
        <s v="set up cones" u="1"/>
        <s v="sewer project phase II" u="1"/>
        <s v="saw cut concrete" u="1"/>
        <s v="remove concrete and clean up mess" u="1"/>
        <s v="remove and replace concrete" u="1"/>
        <s v="Work on Ellinson Project" u="1"/>
        <s v="General admin work " u="1"/>
        <s v="Working at Heights for building 50 . Working at Heights for pipe bridge building 59 . Fence worked on all three locations  Work on the spinner north fence project  Work on Ellingson project at  General admin work  Meeting with John Bethel " u="1"/>
        <s v="barricades for wanesek" u="1"/>
        <s v="59 fence project" u="1"/>
        <s v="sewer project barricades" u="1"/>
        <s v="barricades for slab" u="1"/>
        <s v="General admin work, Work on Ellington project, Work on outside fence project, Work with BPT on Computer , Meeting with Century about the outside fence project ,Work done putting a price together for building 65 a hole in mezzanine" u="1"/>
        <s v="fence project 59" u="1"/>
        <s v="General admin work , Work on Riley FRP ,  Work on building 65 holes in mezz, Work on computer with BPT  (estimated 2-3 hours). Shopping in Menards, Worked on building 59 fencing ,  Meeting with Matt about future work , One hour OT ." u="1"/>
        <s v="dust room door 50" u="1"/>
        <s v="tool collection" u="1"/>
        <s v="General admin work,Working at hights B50,Meeting with Matt and Shannon, Work on time, Meeting with Matt on ISN Permit " u="1"/>
        <s v="Safety Training" u="1"/>
        <s v="remove scaffolding from 59" u="1"/>
        <s v="Remove Scaffolding " u="1"/>
        <s v="b55 remove scaffolding" u="1"/>
        <s v="Remove Scaffolding" u="1"/>
        <s v="Working at Hights " u="1"/>
        <s v="B50 Door " u="1"/>
        <s v="doors for dust room" u="1"/>
        <s v="Admin use up funds " u="1"/>
        <s v="Working at Hights for B50, Pipe Pridge,B55 scffolding,Meeting with Matt about ISN, Waxie Meeting " u="1"/>
        <s v="scj safety training" u="1"/>
        <s v="Berm and Fence Project" u="1"/>
        <s v="remove &amp; stack scaffolding for pickup" u="1"/>
        <s v="remove stantions &amp; replace caution tape" u="1"/>
        <s v="Penthouse project" u="1"/>
        <s v="59 fencing" u="1"/>
        <s v="remove scaffolding 55" u="1"/>
        <s v="68 sewer project" u="1"/>
        <s v="WAH Pipe bridge, Load shop truck, Clean Shop, Meeting with Mike Riley, Work on computer BPT,Admin Work" u="1"/>
        <s v="fill bollard holes 59" u="1"/>
        <s v="berm and fence " u="1"/>
        <s v="scaffolding removal" u="1"/>
        <s v="invoice project" u="1"/>
        <s v="Hotroom Bid" u="1"/>
        <s v="WAH Pipe bridge, Admin Work, Meeting about B63 Processing work, Riley Meeting" u="1"/>
        <s v="remove fence by solar farm" u="1"/>
        <s v="Brem and fence work" u="1"/>
        <s v="Safway ISN Help" u="1"/>
        <s v="Hot room Paperwork " u="1"/>
        <s v="Work on end of Fiscal Billing, B51 Leak,work on Bids, Admin work" u="1"/>
        <s v="open wall for fitters" u="1"/>
        <s v="WAH" u="1"/>
        <s v="fence project" u="1"/>
        <s v="Admin Work, Billing, " u="1"/>
        <s v="Fence and Brem Work" u="1"/>
        <s v="finish fence" u="1"/>
        <s v="fire caulk" u="1"/>
        <s v="Set up Pour" u="1"/>
        <s v="Confined space, other" u="1"/>
        <s v="Explore demo" u="1"/>
        <s v="Admin Work, End of fiscal Billing, Meeting with Waxie on Ceiling tile project " u="1"/>
        <s v="remove fence for burm" u="1"/>
        <s v="Work on Berm and Fence Project " u="1"/>
        <s v="dust collector project" u="1"/>
        <s v="disassemble hot room" u="1"/>
        <s v="Work on Hot Room Project" u="1"/>
        <s v="Admin Work, End of fiscal Billing, Work on Bids" u="1"/>
        <s v="Work on Confined space" u="1"/>
        <s v="remove hot room" u="1"/>
        <s v="Admin Work, End of fiscal Billing, Work on Bids, Meeting with Shannon" u="1"/>
        <s v="make and install stainless panel and partition" u="1"/>
        <s v="look for loose hatch blg 54 to secure" u="1"/>
        <s v=" loose hatch blg 54 to secure" u="1"/>
        <s v="repair patches from bollards removel" u="1"/>
        <s v="clean up concrete from pour" u="1"/>
        <s v="Admin Work, clean shop, Clean lower Dock  50, Clean lower Dock 56, Work on Bids" u="1"/>
        <s v="clean dock 56" u="1"/>
        <s v="patch bollard holes" u="1"/>
        <s v="sewer project" u="1"/>
        <s v="hot room project" u="1"/>
        <s v="Meetting, Bid projects, " u="1"/>
        <s v="WAH Permits, B50 Hotroom170,Components New Crib, Meeting with Riley Safety, Meeting wit Matt, B56 Contaminate project, Waxie Meeting, B64 Widen hallway project, " u="1"/>
        <s v="50 crib install" u="1"/>
        <s v="processing" u="1"/>
        <s v="B60 Elevator Door, Admin Work, Meeting with Cory about B65 Carpeting, Meeting at Shop Pick up Epoxy, Meeting with Premier about Widening Fence, Work on B63 Processing bid," u="1"/>
        <s v="take angle off floor" u="1"/>
        <s v="B 63floor patch" u="1"/>
        <s v="fill bollard holes" u="1"/>
        <s v="grout columns" u="1"/>
        <s v="map out trench line252" u="1"/>
        <s v="clean out cover blg 69 investigate" u="1"/>
        <s v="Building 50 Fence, B69 Drain Cover, Admin Work, Meeting with Matt about parking lot work, Trip to Hoenel, B63 Processing bid" u="1"/>
        <s v="repair steps blg 68" u="1"/>
        <s v="Main Isle repair, B63 Processing bid, Admin work " u="1"/>
        <s v="Main Isle repair" u="1"/>
        <s v="Admin Work, B63 Processing Bid, B59 L252 Trench Repair, Meeting with Trevor about B63 Processing, Work on B50 170 hot room fence and blankets, Meeting with Justin about B63 Processing and entrance concrete." u="1"/>
        <s v="install door knobs" u="1"/>
        <s v="Meeting with Matt" u="1"/>
        <s v="Bid for B55T siding, WAH for Pipe Bridge work,Meetin with Mike Riley, Meeting B63 Processing, Bid on B63 Processing" u="1"/>
        <s v="crib fence project" u="1"/>
        <s v="B50 Fence Project, WAH Pipe Bridge, L374 Door Removal, B63 Processing Bid, B72 Doors, B50 contaminate trench, Meeting with Mike, Reeling Meeting, B56 containment, Work on Med center Door, Roof inspection B65A" u="1"/>
        <s v="crib fencing" u="1"/>
        <s v="measure processing trench" u="1"/>
        <s v="door project 72" u="1"/>
        <s v="bridge pipe" u="1"/>
        <s v="patch steps blg 68" u="1"/>
        <s v="50 crib project" u="1"/>
        <s v="WAH Permit, Working on multiple bids and projects, Waxie meeting, Meeting about guard shack parking lit, Meeting about B56 Can crusher, Meeting B50 Reclaim area " u="1"/>
        <s v="reenforce metal building @bottom of wall &amp; door jamb" u="1"/>
        <s v="belzona patching" u="1"/>
        <s v="window tint" u="1"/>
        <s v="bldg64 install locks trench inspect" u="1"/>
        <s v="Working on multiple bids and projects, Billing, Time " u="1"/>
        <s v="Work On Billing, Work on Bids-B63 floor grind-B51 L374-Fencing, Meeting Shannon, Waxie Meeting,Billing Meeting" u="1"/>
        <s v="Clean Garage by Spinner trailer" u="1"/>
        <s v="B50 Trench Epoxy " u="1"/>
        <s v="belzona epoxy patches" u="1"/>
        <s v="window shades" u="1"/>
        <s v="pipe bridge" u="1"/>
        <s v="can crusher project" u="1"/>
        <s v="Tank Containment Project " u="1"/>
        <s v="crib project 50" u="1"/>
        <s v="B50 reclaim Meeting, Short Meeting with Tim, Prep Trench meeting for Amy and Ken, B51L374 Bid, Meeting with Matt about spoil hill, Work on B55T siding project" u="1"/>
        <s v="clean garage" u="1"/>
        <s v="prep trench for epoxy blg 50" u="1"/>
        <s v="hang tv with tom debrabander" u="1"/>
        <s v="go to bliffert for composite pricing" u="1"/>
        <s v="B63 Bids, Meeting with Mike, Meeting with Trevor exterior lights, Admin Work" u="1"/>
        <s v="Organize and store sound blankets" u="1"/>
        <s v="working at heights watch for sun shades" u="1"/>
        <s v="working at heights for pipe bridge" u="1"/>
        <s v="Door handle project, admin work, Move skids out of Goodwill meeting, Clean Lowerdock,Waie Meeting, Communications hub removal meeting, Work ON Bids" u="1"/>
        <s v="work on entry door blg 57" u="1"/>
        <s v="door handle bldg 64" u="1"/>
        <s v="WAH Permit" u="1"/>
        <s v="went to get belzone" u="1"/>
        <s v="Meeting with Wanasak about spoil pile, Work on next weeks schedule, Menards Shopping, Meeting with Wanasak, Billing and time, Work on Multiple Bids, " u="1"/>
        <s v="Look at B57 Door" u="1"/>
        <s v="can crusher containment" u="1"/>
        <s v="Biding projects, Admin work" u="1"/>
        <s v="door 59-113 tank farm replace threshold" u="1"/>
        <s v="Clean Spoil Hill" u="1"/>
        <s v="concrete bollards 69" u="1"/>
        <s v="Set up Concrete stone containment " u="1"/>
        <s v="adjust door 65-114" u="1"/>
        <s v="sandblasting support" u="1"/>
        <s v="can crusher sand blasting" u="1"/>
        <s v="SandBlasting B56 can crusher" u="1"/>
        <s v="move concrete barrier" u="1"/>
        <s v="Biding projects" u="1"/>
        <s v="Biding projects, Admin work,Meeting with Jeff about B63 safety" u="1"/>
        <s v="Replace B72 Doors" u="1"/>
        <s v="55t exterior siding" u="1"/>
        <s v="59 trench drawing" u="1"/>
        <s v="Security Project Walk Through " u="1"/>
        <s v="Biding projects, Admin work, Work on Billing, Billing Meeting, Run to Menards, Work with BPT on Scanner, Meeting with Prime , " u="1"/>
        <s v="72 doors replace" u="1"/>
        <s v="Biding projects, Admin work, Work on Billing, Computer work " u="1"/>
        <s v="remove asphalt spoils" u="1"/>
        <s v="clean hill " u="1"/>
        <s v="Work on Bids " u="1"/>
        <s v="Meeting with Matt and Premier forklift charging area, Gemba walkthrough, Waxie meeting " u="1"/>
        <s v="new doors 72" u="1"/>
        <s v="Replace Doors" u="1"/>
        <s v="Meeting about Dranio project" u="1"/>
        <s v="patch containment areas" u="1"/>
        <s v="Repair Contanment area" u="1"/>
        <s v="inventory sound blankets" u="1"/>
        <s v="Inventory Sound  Blankets " u="1"/>
        <s v="sand blasting" u="1"/>
        <s v="Unload TB in new spot, Work on multipule estimates, Meeting with Matt, Cleaned up and went through &quot;new&quot; scj hepa filter," u="1"/>
        <s v="repair containment" u="1"/>
        <s v="Move Jersey barriers " u="1"/>
        <s v="Move cones for Rodeo" u="1"/>
        <s v="fix sign post" u="1"/>
        <s v="mark and remove asphalt" u="1"/>
        <s v="go to grainger" u="1"/>
        <s v="Riley Meeting, Meeting with Mike, New Project Meeting, Meeting with Santos, Meeting with Shannon, Meeting with Beffel, Meeting with Chad" u="1"/>
        <s v="72 new doors" u="1"/>
        <s v="Draino drain" u="1"/>
        <s v="repair trench reclaim area" u="1"/>
        <s v="clean up the hill by windmill" u="1"/>
        <s v="repair concrete around call button blg 60" u="1"/>
        <s v="Repair Wall Around Call Button" u="1"/>
        <s v="move jersey barriers and concrete blocks" u="1"/>
        <s v="can crusher" u="1"/>
        <s v="train car containment" u="1"/>
        <s v="fix concrete floor" u="1"/>
        <s v="Meeting with Ron on Well Heads, Meeting with Mike, Worked on multiple bids, " u="1"/>
        <s v="demo concrete blg 55" u="1"/>
        <s v="Replace Concrete" u="1"/>
        <s v="drano dumping" u="1"/>
        <s v="clean up from sealer" u="1"/>
        <s v="repair call button box wall" u="1"/>
        <s v="unload delineaters for fork truck rodeo" u="1"/>
        <s v="sandblast containment" u="1"/>
        <s v="set up for sand blasting" u="1"/>
        <s v="components crib 50" u="1"/>
        <s v="build gate for 374" u="1"/>
        <s v="door handle 63" u="1"/>
        <s v="Locate for multiple projects, Meeting with Stark Concrete, Meeting with Matt about Spinner garage, Work on multiple bids " u="1"/>
        <s v="assist with threshold blg 63" u="1"/>
        <s v="Replace Door threshold " u="1"/>
        <s v="prep floor bld 55" u="1"/>
        <s v="dump drano" u="1"/>
        <s v="fill holes with gravel for signs" u="1"/>
        <s v="Replace Sign" u="1"/>
        <s v="monitor WAH pipe bridge" u="1"/>
        <s v="Time and Billing " u="1"/>
        <s v="fix floor" u="1"/>
        <s v="fix ballards" u="1"/>
        <s v="Training with Mark Privet Lines, Meeting B63 Processing project, Pick up tools from Shop, Meeting with Mike, Work on Spinner garage project" u="1"/>
        <s v="patch holes in floor blg 55" u="1"/>
        <s v="Dump Draino " u="1"/>
        <s v="rodeo support" u="1"/>
        <s v="Light pole survey" u="1"/>
        <s v="Can Crusher containment project" u="1"/>
        <s v="B59 components Fence Project" u="1"/>
        <s v="Lost Data" u="1"/>
        <s v="repair bollards" u="1"/>
        <s v="crib fence bld 50" u="1"/>
        <s v="Help Waxie with Door Handle B69, Meeting with Tom, Work on Light survey, Riley Meeting, Waxie meeting" u="1"/>
        <s v="patch floor blg 55" u="1"/>
        <s v="B55 Patch Hole" u="1"/>
        <s v="Repair Bollards " u="1"/>
        <s v=" (4)bldg.63 (4) bldg 60 ch point2" u="1"/>
        <s v="sand blast can crusher" u="1"/>
        <s v="weld fence parts" u="1"/>
        <s v="Admirn Work, Waxie Meeting, Meeting with Beffel, " u="1"/>
        <s v="light post survey" u="1"/>
        <s v="tuckpoint demo caulk bldg 60 checkpoint 2 area" u="1"/>
        <s v="can crusher sand blast" u="1"/>
        <s v="plumbing train spil" u="1"/>
        <s v="ISN Training, &lt;eetoimg with Riley safety, Meeting with Mike, Meeting with Aaron,Specil Lite door estimate, Time, " u="1"/>
        <s v="working at heights moniter" u="1"/>
        <s v="tuckpoint repair masonry bld 60 ch pt 11" u="1"/>
        <s v="B55 Patch floor " u="1"/>
        <s v="Tuck pointing project" u="1"/>
        <s v="tuckpoint 60 and 65c" u="1"/>
        <s v="clean up from sandblasting" u="1"/>
        <s v="train containment" u="1"/>
        <s v="B51 Train car containment " u="1"/>
        <s v="B50 Components Fencing " u="1"/>
        <s v="Drano Project" u="1"/>
        <s v="Meetings, Estimates" u="1"/>
        <s v="tuckpoint bldg 60 east" u="1"/>
        <s v="can crusher epoxy" u="1"/>
        <s v="bld 50 fence" u="1"/>
        <s v="repair trim 65a" u="1"/>
        <s v="tuckpoint 65c south" u="1"/>
        <s v="B50 Train car Grounding " u="1"/>
        <s v="50 crib fence" u="1"/>
        <s v="train car grounding " u="1"/>
        <s v="Estimates" u="1"/>
        <s v="bldg 60 tuckpoint" u="1"/>
        <s v="train grounding project" u="1"/>
        <s v="set bollard by fence" u="1"/>
        <s v="shop for grommits for sound blankets" u="1"/>
        <s v="Tuckpointing project " u="1"/>
        <s v="Train Car Grounding project " u="1"/>
        <s v="Components Fence Project " u="1"/>
        <s v="Security project" u="1"/>
        <s v="Bollard Project" u="1"/>
        <s v="Estimate, Admin, Waxie meeting, B74 resurfacing project meeting" u="1"/>
        <s v="tuckpoint moniter" u="1"/>
        <s v="repair door for ess" u="1"/>
        <s v="tuckpoint 60 east" u="1"/>
        <s v="drano table" u="1"/>
        <s v="Drano Table Project" u="1"/>
        <s v="Menards Shopping" u="1"/>
        <s v="B60 install Door" u="1"/>
        <s v="Estimate, Admin, Medical center meeting" u="1"/>
        <s v="train ground project" u="1"/>
        <s v="tuck point" u="1"/>
        <s v="train car ground project" u="1"/>
        <s v="pour pad around bollard by fence" u="1"/>
        <s v="Remove furniture from Office" u="1"/>
        <s v="strip and rub columns for grounding beams" u="1"/>
        <s v="cut siding off 72 and patch then test on 55t" u="1"/>
        <s v="build drano table" u="1"/>
        <s v="new door bld 60" u="1"/>
        <s v="remove furniture room 247 bld64" u="1"/>
        <s v="Siding project" u="1"/>
        <s v="Estimate, Admin, Waxie meeting, Meeting with Mike W, Riley meeting " u="1"/>
        <s v="clean out office in 64-2" u="1"/>
        <s v="backfill and cold patch posts" u="1"/>
        <s v="measure for siding blg 55t" u="1"/>
        <s v="run to micor to replace stock" u="1"/>
        <s v="Estimate, Admin, Time, Meeting with JeffHanson, Meeting with Matt, Meeting with Shannon" u="1"/>
        <s v="From 8/17/24" u="1"/>
        <s v="Time" u="1"/>
        <s v="tuckpoint acid wash , caulk bldg. 60 east" u="1"/>
        <s v="measure for siding" u="1"/>
        <s v="resize sound blankets" u="1"/>
        <s v="Safety Trining" u="1"/>
        <s v="Hot room Fence" u="1"/>
        <s v="Clean Deet Dock" u="1"/>
        <s v="B51 Train containment testing" u="1"/>
        <s v="Platform Move" u="1"/>
        <s v="Meeting and fence change" u="1"/>
        <s v="Waxie Meeting, B55t siding, ISN work, B50 hot water heater, Admin Work, Sign for Metal dumpster, Spoil hill project, Clean Office, B65A trim pieces " u="1"/>
        <s v="sign placement" u="1"/>
        <s v="move desks to dock " u="1"/>
        <s v="Move Desks From Waxdale to Down town " u="1"/>
        <s v="3d Scanning meeting,B55t Siding, ISN work, Admin work, Drano Transfer table, B51 Train Containment, B63 Process Sewer, B56 Bollard Demo" u="1"/>
        <s v="remove overhead door" u="1"/>
        <s v="Riley meeting, Meet with Kieth Mims, B55t Siding, ISN work, Admin work, Sign and chain for spoil hill, Wind turbine fence change, B57 mezz gates, B74 parking lot" u="1"/>
        <s v="move material to blg 66" u="1"/>
        <s v="train containment testing" u="1"/>
        <s v="spray bollards for removal" u="1"/>
        <s v="sound panels" u="1"/>
        <s v="drano depal" u="1"/>
        <s v="Fill Ballard's with stone" u="1"/>
        <s v="Waxie meeting, ISN Work, B51 train containment, Admin Work, Sign and chain for spoil hill, B57 mezz gates, B63 Process sewer project, B68 Barricades, " u="1"/>
        <s v="run for soda and food" u="1"/>
        <s v="check work orders" u="1"/>
        <s v="rebuild grinder heads" u="1"/>
        <s v="hot room fence and sound blankets" u="1"/>
        <s v="clean out material from b65b dock" u="1"/>
        <s v="filled ballards with stone" u="1"/>
        <s v="clean out 65b" u="1"/>
        <s v="install ballards" u="1"/>
        <s v="organize move of platform" u="1"/>
        <s v="move trailer" u="1"/>
        <s v="Rebuild grinder heads " u="1"/>
        <s v="Move matierals to B66" u="1"/>
        <s v="Taylor Dune meeting, ISN work, B5a tarin containment, Admin Work, Wind turbine fence change, Consolidate all fencing, Special Lite door project, B63-2 Storage clean out, Clean Shop, B65A Shop remodel , Time" u="1"/>
        <s v="Move platform" u="1"/>
        <s v="clean out fence from blg65f" u="1"/>
        <s v="stack support on blg 63" u="1"/>
        <s v="clean up fence from 65f" u="1"/>
        <s v="overhead door trim " u="1"/>
        <s v="sound pannels" u="1"/>
        <s v="dock door trim watch" u="1"/>
        <s v="w.a.h watch" u="1"/>
        <s v="repair garage header" u="1"/>
        <s v="support for stand pipe" u="1"/>
        <s v="Saftey Rack Clips " u="1"/>
        <s v="Sort Drano " u="1"/>
        <s v="Set up Floor Grinding" u="1"/>
        <s v="Tuckpointing " u="1"/>
        <s v="Asses Security fence B56 and B51" u="1"/>
        <s v="Infill Crock" u="1"/>
        <s v="Help Tim Move Grates" u="1"/>
        <s v="Clean Lower 50" u="1"/>
        <s v="Lube Ballards" u="1"/>
        <s v="Inspect Drano" u="1"/>
        <s v="Remove Grates" u="1"/>
        <s v="Mix Concrete" u="1"/>
        <s v="Prep Fence Gate for United " u="1"/>
        <s v="Install Fence " u="1"/>
        <s v="Clean out lower 50" u="1"/>
        <s v="Special Lite Door" u="1"/>
        <s v="Gates For United" u="1"/>
        <s v="Pour concrete and finish" u="1"/>
        <s v="Clean up pour" u="1"/>
        <s v="Cut Glass" u="1"/>
        <s v="Use up fund" u="1"/>
        <s v="Window Sill" u="1"/>
        <s v="Prep and Fill" u="1"/>
        <s v="Shop Renovation" u="1"/>
        <s v="Drano Ispection" u="1"/>
        <s v="Drano Inspection" u="1"/>
        <s v="Saftey Clips" u="1"/>
        <s v="Special Lite door project " u="1"/>
        <s v="Meeting and Fence" u="1"/>
        <s v="Work on Sill" u="1"/>
        <s v="Admin work, Waxie Meeting, Inspection Review," u="1"/>
        <s v="Admin work,L374 Door, B63 L515 Trench drain, B63 Process sewer project, B63 Cut Glass, Light pole base project, Dike repair, B65B mezz work, " u="1"/>
        <s v="Admin work,L374 Door,  Dike repair, B65B mezz work, Move Jersey Barrier, B57 Veranda Gates, Billing Time" u="1"/>
        <s v="Admin work, Taylor Dunn project,  Dike repair, ISN Work,  Billing Time, B74 Asphalt work, B63 Drano Grinding" u="1"/>
        <s v="Admin work,  Billing Time,  B63 Drano Grinding, B65C trench replace" u="1"/>
        <s v="blg 68 stair repair" u="1"/>
        <s v="fix ballard" u="1"/>
        <s v="inspect guard shack sill,install locks #64" u="1"/>
        <s v="THIS IS A SECOND TEST" u="1"/>
        <s v="B63 check lock" u="1"/>
        <s v="B52 Sort Skids" u="1"/>
        <s v="B56 L363 Remove Concrete" u="1"/>
        <s v="Meeting with Shanno/ISN work for Tom" u="1"/>
        <s v="hang security tv bld50" u="1"/>
        <s v="move lift,mount machine components," u="1"/>
        <s v="build truckers gate" u="1"/>
        <s v="fix trench drains" u="1"/>
        <s v="Move lift for repair" u="1"/>
        <s v="Repair Trench Drain Project " u="1"/>
        <s v="Install TV B50" u="1"/>
        <s v="Replace Door Handle " u="1"/>
        <s v="B50 Mount Machine " u="1"/>
        <s v="hang tv bld 50" u="1"/>
        <s v="clean up window project bld56" u="1"/>
        <s v="strip vaults" u="1"/>
        <s v="install closer on trucker gate " u="1"/>
        <s v="Clean up B56 Window project " u="1"/>
        <s v="repair drain grates" u="1"/>
        <s v="replace window bld 69" u="1"/>
        <s v="hang drywall b50" u="1"/>
        <s v="grind and caulk crack solar pad a" u="1"/>
        <s v="trench inspection and fill trip hazards b56" u="1"/>
        <s v="B69 Replace window " u="1"/>
        <s v="Time\Billing\ Clean Shop" u="1"/>
        <s v="window project 69" u="1"/>
        <s v="thench drain repair" u="1"/>
        <s v="patch floor" u="1"/>
        <s v="insulate and drywall" u="1"/>
        <s v="repair trench drains" u="1"/>
        <s v="frame and drywall " u="1"/>
        <s v="Trench Repair" u="1"/>
        <s v="Fence Projects" u="1"/>
        <s v="install frame and drywall" u="1"/>
        <s v="assemble specialite frames" u="1"/>
        <s v="prep diamond steel for dhl guardhouse" u="1"/>
        <s v="ISN Tom" u="1"/>
        <s v="replace door in 63" u="1"/>
        <s v="Meeting with Shannon\Riley Meeting\ Clean Shop" u="1"/>
        <s v="B63 Replace Special Lite Door" u="1"/>
        <s v="take saefty rails out of 69" u="1"/>
        <s v="finish door 63-129 and start truckers cage blg 50" u="1"/>
        <s v="fence demo" u="1"/>
        <s v="B56 Install Window Project" u="1"/>
        <s v="ISN for Tom" u="1"/>
        <s v="Time/Billing /Clean Shop" u="1"/>
        <s v="build truckers cage blg 50 goodwill" u="1"/>
        <s v="clean up hatches and cattle gates" u="1"/>
        <s v="vault project" u="1"/>
        <s v="drill hole for drain in transformer pad by pole barn" u="1"/>
        <s v="move crossover to roof " u="1"/>
        <s v="caulk  door 63-129 special lite" u="1"/>
        <s v="install truckers cage blg 50" u="1"/>
        <s v="Trench Repair " u="1"/>
        <s v="Rio Fence Project" u="1"/>
        <s v="cut drywall and clean up" u="1"/>
        <s v="caulk security trailer" u="1"/>
        <s v="replace fire door 60 mezz" u="1"/>
        <s v="clen out tv and desks in 50" u="1"/>
        <s v="return cones and pickup area behind 50" u="1"/>
        <s v="trench drain repair" u="1"/>
        <s v="Tool List and Clean Shop" u="1"/>
        <s v="door install 60 west mezz" u="1"/>
        <s v="install floor plate dhl" u="1"/>
        <s v="inspect scaffold and fill out inspection papers" u="1"/>
        <s v="fill boullard holes by depal " u="1"/>
        <s v="door handle 56" u="1"/>
        <s v="trench repairs" u="1"/>
        <s v="Find lift for SunBelt/Admin work" u="1"/>
        <s v="Help Cory wth Door Closer/Time/ISN for Tom" u="1"/>
        <s v="disassemble truckers cage 63 and move to blg 50" u="1"/>
        <s v="patch drywall blg 50" u="1"/>
        <s v="inspect scaffold and locate blankets" u="1"/>
        <s v="assemble crossover on roof" u="1"/>
        <s v="go to shop for blankets" u="1"/>
        <s v="clean solar mess 65" u="1"/>
        <s v="clean up garbage" u="1"/>
        <s v="replace windows 56" u="1"/>
        <s v="Wazie meeting/Admin work" u="1"/>
        <s v="Work on Trench Project" u="1"/>
        <s v="Move Lift" u="1"/>
        <s v="cut holes in roof" u="1"/>
        <s v="Meeting B52" u="1"/>
        <s v="repair fence bld 56" u="1"/>
        <s v="window project 56" u="1"/>
        <s v="caulk tank" u="1"/>
        <s v="Waxie Meeting/ISN work" u="1"/>
        <s v="Move Lift/Riley Meeting/Unload semi" u="1"/>
        <s v="Help Tim With Blankets around Tank" u="1"/>
        <s v="Meeting Work in B69" u="1"/>
        <s v="grout tank" u="1"/>
        <s v="barricade set up" u="1"/>
        <s v="Tank 150 Grout" u="1"/>
        <s v="Clean Shop/Time " u="1"/>
        <s v="Waxie Meeting/Clean Shop/Admin work" u="1"/>
        <s v="clean and caulk tank" u="1"/>
        <s v="concrete repair on pipe bridge" u="1"/>
        <s v="caulk pipes on pad b" u="1"/>
        <s v="B50 Pick up and Install Refridge" u="1"/>
        <s v="Adjust Fence in B63" u="1"/>
        <s v="patch concrete on pipe bridge" u="1"/>
        <s v="Riley Meeting/DHL Meeting/Work in ISN" u="1"/>
        <s v="patch pipe bridge concrete" u="1"/>
        <s v="fire watch" u="1"/>
        <s v="replace well cover remediation" u="1"/>
        <s v="B69 Lab Floor Tile" u="1"/>
        <s v="Clean Shop/Time/Meeting with Shannon" u="1"/>
        <s v="Collect and Store Barricades" u="1"/>
        <s v="pick up barricades for sewer project" u="1"/>
        <s v="install base and swing closet door for break room" u="1"/>
        <s v="B69 Lab Tile" u="1"/>
        <s v="move lift to 63" u="1"/>
        <s v="new rack in 69" u="1"/>
        <s v="clen out offices in 50" u="1"/>
        <s v="Work in ISN" u="1"/>
        <s v="Clean Everything out of room" u="1"/>
        <s v="B63 Change Fencing " u="1"/>
        <s v="finish ceiling tiles and move furniture" u="1"/>
        <s v="chip asphalt around well head covers" u="1"/>
        <s v="chip concrete to prepare for trench fill" u="1"/>
        <s v="Waxie Meeting/Clean Shop/Admin/Door Handle" u="1"/>
        <s v="Help Waixe Move Cabinet " u="1"/>
        <s v="B56 Elevator" u="1"/>
        <s v="Remove Fence B51" u="1"/>
        <s v="hang blankets in 56 for demo" u="1"/>
        <s v="pick up grinding supplies" u="1"/>
        <s v="hang blankets in 56" u="1"/>
        <s v="Help Waxie with Salt" u="1"/>
        <s v="B69 Core hole/look at Racking" u="1"/>
        <s v="B65A Patch Flooring" u="1"/>
        <s v="prep floor for grinding" u="1"/>
        <s v="cut out floor blg 50 for scale" u="1"/>
        <s v="floor grinding 56" u="1"/>
        <s v="firewatch 50" u="1"/>
        <s v="bld 69 install bumpers on racking" u="1"/>
        <s v="Door handle project/Admin work/Clean Shop/Riley Meeting" u="1"/>
        <s v="B56 Floor Grinding" u="1"/>
        <s v="B69 Racking find and order" u="1"/>
        <s v="floor in 50" u="1"/>
        <s v="Fix Bus Stop Turnstile " u="1"/>
        <s v="Work on Fence project B60" u="1"/>
        <s v="Time/Billing/Clean Shop" u="1"/>
        <s v="grind rack in 50 and install anchors" u="1"/>
        <s v="work on turnstile at bus stop" u="1"/>
        <s v="patch drop ceiling blg 50 breakroom" u="1"/>
        <s v="Trench Project " u="1"/>
        <s v="drop celind and floor in 50" u="1"/>
        <s v="Tank 150 Prep" u="1"/>
        <s v="B50 Breakroom Remodel " u="1"/>
        <s v="breakroom remodel 50" u="1"/>
        <s v=" tank grout" u="1"/>
        <s v="mail slot in door 65a" u="1"/>
        <s v="B65A Mail Slot Canada Door" u="1"/>
        <s v="Door Handle Project/Billing/Admin Work/" u="1"/>
        <s v="remove concrete for scale in 50" u="1"/>
        <s v="pour scale base" u="1"/>
        <s v="build racking in 69" u="1"/>
        <s v="pour concrete for scale" u="1"/>
        <s v="work on ice cube dispenser" u="1"/>
        <s v="Work in ISN/Waxies Meeting/Clean Shop/Admin work" u="1"/>
        <s v="B69 Racking" u="1"/>
        <s v="safety rails b69" u="1"/>
        <s v="concrete for scale in 50" u="1"/>
        <s v="lokk project" u="1"/>
        <s v="pour curb for scale" u="1"/>
        <s v="Door handle project/Meeting with Jon/4" u="1"/>
        <s v="strip curb , fix fridge, prep for counter top" u="1"/>
        <s v="safety gate in 69" u="1"/>
        <s v="Riley Meeting/Billing" u="1"/>
        <s v="B69 Saftey Rail Instal" u="1"/>
        <s v="get materials for sams east" u="1"/>
        <s v="remove fence for depal in 50" u="1"/>
        <s v="survey for missing locksets" u="1"/>
        <s v="load barricades" u="1"/>
        <s v="Riley Meeting/Billing/Shannon Meeting/Clean Shop" u="1"/>
        <s v="sams east café remodel" u="1"/>
        <s v="Time/Admin/Servpro Delivery" u="1"/>
        <s v="demo floor sam's campus" u="1"/>
        <s v="saw cut floor for depal pad" u="1"/>
        <s v="remove concrete and dig for depal pad" u="1"/>
        <s v="pull concrete plugs for depal pad" u="1"/>
        <s v="lay plastic and tie steel depal pad" u="1"/>
        <s v="Sams Cafe Remodle " u="1"/>
        <s v="pour floor depal blg 51" u="1"/>
        <s v="change rotor turnstyle bus stop" u="1"/>
        <s v="pour slab for depal blg 51" u="1"/>
        <s v="sams café remodel" u="1"/>
        <s v="51 depal" u="1"/>
        <s v="depal pad cleanup " u="1"/>
        <s v="replace turnstyle spring" u="1"/>
        <s v="fill in for old scale safety" u="1"/>
        <s v="remodel office bld50" u="1"/>
        <s v="Sams East Café Remodel " u="1"/>
        <s v="sams east café" u="1"/>
        <s v="hang tv bracket, white board, do partitions" u="1"/>
        <s v="hang tv bracket clean up and assemble countertop" u="1"/>
        <s v="drill holes for deck reinforcement" u="1"/>
        <s v="Drill Holes for deck reinforcement " u="1"/>
        <s v="B50 Conter top" u="1"/>
        <s v="Saftey Meeting" u="1"/>
        <s v="floor grinding patches" u="1"/>
        <s v="move grinding eq. to 50 for sbm" u="1"/>
        <s v="Door Lock Project/Run TO Hoernel/Waxie Meeting  " u="1"/>
        <s v="B50 Grinding Eq for SBM" u="1"/>
        <s v="measure for steel in 59" u="1"/>
        <s v="order grinding supplies" u="1"/>
        <s v="find lift and bring to shop" u="1"/>
        <s v="remove racking in 69" u="1"/>
        <s v="B69 Remove Racking" u="1"/>
        <s v="Door Lock Project/Lift Exchange " u="1"/>
        <s v="patch floor and grind" u="1"/>
        <s v="Look for Corner B51/Sunbelt lift exchange/Door Project" u="1"/>
        <s v="B51 Mailslot Door" u="1"/>
        <s v="move grinding eq back to lock up" u="1"/>
        <s v="dig out dirt for scale in 50" u="1"/>
        <s v="B50 Move Griding Eqipment" u="1"/>
        <s v="B50 Remove Dirt For Scale Pit" u="1"/>
        <s v="Work In ISN other Admin" u="1"/>
        <s v="get pit ready for concrete in 50" u="1"/>
        <s v="chip out mon. wells and put new concrete in" u="1"/>
        <s v="un crate rack for 69" u="1"/>
        <s v="B50 Prep new lacation for scale" u="1"/>
        <s v="Demo and pour monitoring wells" u="1"/>
        <s v="Time/Unload Semi/Sunbelt Research" u="1"/>
        <s v="Fence Project " u="1"/>
        <s v="B63 Fence Project" u="1"/>
        <s v="B59 Roof Tuckpinting " u="1"/>
        <s v="B59 Roof Set Up Schafolding- Job monitoring, Caulk" u="1"/>
        <s v="Repair Brick" u="1"/>
        <s v="B52 Skid sorting" u="1"/>
        <s v="CCC Kick Plates RM 104 and 124" u="1"/>
        <s v="Dust Collection System" u="1"/>
        <s v="Work In SAP" u="1"/>
        <s v="BPT fix Computer" u="1"/>
        <s v="Time Card Project" u="1"/>
        <s v="B52 Pallet Project " u="1"/>
        <s v="Rio Fence Project " u="1"/>
        <s v=" B60 Fence Project " u="1"/>
        <s v="B60 Fence Project" u="1"/>
        <s v="B59-3 Tuckpointing Project" u="1"/>
        <s v="Change Door Handle " u="1"/>
        <s v="Break Room Cabinets" u="1"/>
        <s v="Install NCCW Signs" u="1"/>
        <s v="B59 and 60 Check Locks" u="1"/>
        <s v="Instal Sign" u="1"/>
        <s v="Instal Sign for outfall building " u="1"/>
        <s v="Billing " u="1"/>
        <s v="B63 Cabinet Project " u="1"/>
        <s v="Scale concrete set up curb " u="1"/>
        <s v="Billing/SAP" u="1"/>
        <s v="Shannon Meeting" u="1"/>
        <s v="B60 Pallatizer Remodel " u="1"/>
        <s v="Council House Demo" u="1"/>
        <s v="B63 Repair cabinets" u="1"/>
        <s v="Move Sunbelt Lift" u="1"/>
        <s v="Look at WO for next week" u="1"/>
        <s v="B52 Pallet Project" u="1"/>
        <s v="B59 Tuck Pointing" u="1"/>
        <s v="B63 BreakRoom Cabinet" u="1"/>
        <s v="B51 Help Greg with Dike" u="1"/>
        <s v="Move IMM Down Main Aisle " u="1"/>
        <s v="B59-3 Tuckpoint" u="1"/>
        <s v="Move Grinding Eq" u="1"/>
        <s v="Patch B51 Dike " u="1"/>
        <s v="Ladders Tank 105-107" u="1"/>
        <s v="Rio Fence Job" u="1"/>
        <s v="Clean Shop/Work SAP/ISN/Safework Meeting" u="1"/>
        <s v="B65B concrete Project " u="1"/>
        <s v="B63 Fix Cabinet" u="1"/>
        <s v="Concrete curb By scale" u="1"/>
        <s v="Work on Core Drill Setup" u="1"/>
        <s v="Pour Curb By scale" u="1"/>
        <s v="B65B Patch Concrete" u="1"/>
        <s v="Waxie Meeting/" u="1"/>
        <s v="B63 Cabinet project" u="1"/>
        <s v="Scale Concrete project" u="1"/>
        <s v="Core Dril Project" u="1"/>
        <s v="B56 Plastic and fire blankets" u="1"/>
        <s v="Scale Concrete Clean Up" u="1"/>
        <s v="B63 Cabinets" u="1"/>
        <s v="Anchor Machine B50" u="1"/>
        <s v="TCH Soffit" u="1"/>
        <s v="B50 Anchor Machine" u="1"/>
        <s v="Draino Tank Ladder" u="1"/>
        <s v="B56 Hang Plastic/Shannon meeting/" u="1"/>
        <s v="Remove Bollards" u="1"/>
        <s v="Cut Concrete For Machine Pad" u="1"/>
        <s v="Pull Ballords" u="1"/>
        <s v="Move watse to B68" u="1"/>
        <s v="Assist Safeway with Forktruck" u="1"/>
        <s v="Dust Collection/Clean Shop" u="1"/>
        <s v="Side Wide Bollard Project" u="1"/>
        <s v="B50 Drywall Repair" u="1"/>
        <s v="B59-2 Carpet repair" u="1"/>
        <s v="Remove Concrete" u="1"/>
        <s v="Demo Drywall B50-2" u="1"/>
        <s v="Clean UP B65B concrete" u="1"/>
        <s v="Clean Shop/Meeting Shannon/SAP/Billing/Time" u="1"/>
        <s v="Move Machine From Last week" u="1"/>
        <s v="Move Machine down main Aisle" u="1"/>
        <s v="B59-3 Tuckp[oint" u="1"/>
        <s v="Core Drill Project" u="1"/>
        <s v="Billing/Time Card/SAP" u="1"/>
        <s v="demo floor" u="1"/>
        <s v="Billing" u="1"/>
        <s v="B50 Drywall" u="1"/>
        <s v="council house" u="1"/>
        <s v="clean shop and mount tv" u="1"/>
        <s v="prep concrete patching around can crusher" u="1"/>
        <s v="patch 51 dyke" u="1"/>
        <s v="Clean Up Old SAP" u="1"/>
        <s v="Clena shop Install TV" u="1"/>
        <s v="Work on Billing" u="1"/>
        <s v="Meeting with Amy" u="1"/>
        <s v="B60 Breakroom remodel " u="1"/>
        <s v="dem floor bldg 57" u="1"/>
        <s v="break room demo" u="1"/>
        <s v="Meeting with Margetsons" u="1"/>
        <s v="Meeting with Jared" u="1"/>
        <s v="fence 51" u="1"/>
        <s v="tear up floor 60" u="1"/>
        <s v="gutter clean up 60" u="1"/>
        <s v="ancor machine 50" u="1"/>
        <s v="Working on New Tech" u="1"/>
        <s v="take down barriers" u="1"/>
        <s v="Meeting With Shannon/ Billing/SAP/Meeting with Collette/Clean Shop" u="1"/>
        <s v="B60 Palletizer Remodel" u="1"/>
        <s v="Site Wide Bollard Replacment" u="1"/>
        <s v="scrap floor" u="1"/>
        <s v="B51 Fence Project" u="1"/>
        <s v="B59-3 tuckpoint Time from 6/5/23" u="1"/>
        <s v="drilling holes" u="1"/>
        <s v="clean up council house" u="1"/>
        <s v="JDR Safework Permit" u="1"/>
        <s v="Waxies Meeting" u="1"/>
        <s v="B60 Pal Break Room" u="1"/>
        <s v="B51 Fence Help with angle Iron" u="1"/>
        <s v="Using up funds" u="1"/>
        <s v="drill dowels for slab bld 56" u="1"/>
        <s v="move fridge from 69 to 57" u="1"/>
        <s v="anchor angle stop for pallets blg 51" u="1"/>
        <s v="drill dowels for slab" u="1"/>
        <s v="Move Refrig" u="1"/>
        <s v="B52 Investigae Wall" u="1"/>
        <s v="B59 Billing " u="1"/>
        <s v="Install Fencing " u="1"/>
        <s v="B65B Fix Hole in Floor" u="1"/>
        <s v="tie rebar mat blg 56" u="1"/>
        <s v="B69 Move Refig" u="1"/>
        <s v="65b double exterior door" u="1"/>
        <s v="tie rebar blg 56" u="1"/>
        <s v="B65B replace Door" u="1"/>
        <s v="Hellp Greg with Angle Iron" u="1"/>
        <s v="Meeting With Shannon/Billing/" u="1"/>
        <s v="B59-2 Carpet" u="1"/>
        <s v="Patch Concrete" u="1"/>
        <s v="B60 Pal BreakRoom Remodle" u="1"/>
        <s v="Change by Tim" u="1"/>
        <s v="Seal Slab" u="1"/>
        <s v="floor prep" u="1"/>
        <s v="clean up" u="1"/>
        <s v="carpet" u="1"/>
        <s v="B59-2 Replace Carpet" u="1"/>
        <s v="clean up from pour" u="1"/>
        <s v="run to lincoln for parts" u="1"/>
        <s v="B60 Pal Breakroom" u="1"/>
        <s v="patch stairs by can crusher" u="1"/>
        <s v="B56 can crushe concrete repair" u="1"/>
        <s v="b59 roof tuckpointing" u="1"/>
        <s v="Council House Curtains " u="1"/>
        <s v="carpet tile blg 59-2" u="1"/>
        <s v="Concrete survey " u="1"/>
        <s v="tuckpoint b59 roof" u="1"/>
        <s v="B59 Carpet" u="1"/>
        <s v="Pour Bollard " u="1"/>
        <s v="Build Cart For Core Drill" u="1"/>
        <s v="move sign outfall 4" u="1"/>
        <s v="move cabinet and get flooring from dickow" u="1"/>
        <s v="cabinet and plumbing" u="1"/>
        <s v="Install Bollards" u="1"/>
        <s v="B56 Patch Concrete" u="1"/>
        <s v="change locksets" u="1"/>
        <s v="flooring in break room" u="1"/>
        <s v="b59 tuckpoint" u="1"/>
        <s v="Time/Clean Shop/Clean Lower B50" u="1"/>
        <s v="B59-3 Tuck point " u="1"/>
        <s v="B56Can Crusher Patch Concrete" u="1"/>
        <s v="Replace Door Handle Project" u="1"/>
        <s v="Time/Billing/ SAP" u="1"/>
        <s v="lvt tile install" u="1"/>
        <s v="Unload Semi For SunPeak" u="1"/>
        <s v="Clean Lower Dock" u="1"/>
        <s v="Replace Bollards " u="1"/>
        <s v="Replace Door Handles Bomb Shelter " u="1"/>
        <s v="B56 Fix Cancrusher steps " u="1"/>
        <s v="Patch holes for Rio Fence project" u="1"/>
        <s v="Core Drill/Time Card/CleanShop/" u="1"/>
        <s v="cabinet clean and base" u="1"/>
        <s v="B52 Repair Wall Project" u="1"/>
        <s v="B65C Repair Wall Project" u="1"/>
        <s v="Core Drill For Fence Project" u="1"/>
        <s v="B60 Palltizer Break Room" u="1"/>
        <s v="Work on Core Drill For fence project " u="1"/>
        <s v="Fix Main Aisle" u="1"/>
        <s v="B59-3 Tuckpointing" u="1"/>
        <s v="B51 Dike Repair" u="1"/>
        <s v="Set up Bus stop curb" u="1"/>
        <s v="Set Up Barricades " u="1"/>
        <s v="Time Card/Waxie Meeting/Riley Meeting" u="1"/>
        <s v="B59-3 " u="1"/>
        <s v="B65B Concrete Repair" u="1"/>
        <s v="B50 Change Door Handle " u="1"/>
        <s v="Clean lower Dock B65A" u="1"/>
        <s v="B51 Dyke Repair" u="1"/>
        <s v="Time Card/SAP/Billing/Clean Shop/" u="1"/>
        <s v="Fill holes for Rio Fence Project" u="1"/>
        <s v="Move and Cover Furniture Council House" u="1"/>
        <s v="Consil Houes Move funiture and Cover" u="1"/>
        <s v="B56 Footing " u="1"/>
        <s v="Shannon Meeting/CleanShop/SAP/Billing/Timecard " u="1"/>
        <s v="TCH" u="1"/>
        <s v="bld 52 concrete block wall" u="1"/>
        <s v="caulk" u="1"/>
        <s v="bldg 52 demo block wall" u="1"/>
        <s v="counter top &amp;tables" u="1"/>
        <s v="special lite doors" u="1"/>
        <s v="tank grout prep" u="1"/>
        <s v="59 roof tuckpointing" u="1"/>
        <s v="Bollard Project " u="1"/>
        <s v="New Budget work " u="1"/>
        <s v="Bollard Fence Prodget" u="1"/>
        <s v="B59-3 Tuckpointing " u="1"/>
        <s v="SAP/Time/Billing " u="1"/>
        <s v="core holes for bollards" u="1"/>
        <s v="core drill and crash rail" u="1"/>
        <s v="ballard install bldg 63" u="1"/>
        <s v="floor grinding bld56" u="1"/>
        <s v="tv attentna" u="1"/>
        <s v="Inspection and Paperwork for Solar Project" u="1"/>
        <s v="Special Lite Door Project" u="1"/>
        <s v="ISN work" u="1"/>
        <s v="grind floor 56" u="1"/>
        <s v="Prep Tank for Grout " u="1"/>
        <s v="retrieve equipment from warren ind." u="1"/>
        <s v="clean up from caulk and clear vents" u="1"/>
        <s v="Pick upi and deliver Glue Pot" u="1"/>
        <s v="Pick up DC-99 For Grinding project" u="1"/>
        <s v="Dock Bollards" u="1"/>
        <s v="clean up from masonary blg 52" u="1"/>
        <s v="dried and grout forms" u="1"/>
        <s v="remove drywall" u="1"/>
        <s v="floor grind 56" u="1"/>
        <s v="B50-2 Pick up and Install Dehumidifier" u="1"/>
        <s v="tuck point b59" u="1"/>
        <s v="Time/SAP/" u="1"/>
        <s v="Work on B69 Window Bid" u="1"/>
        <s v="core drill" u="1"/>
        <s v="cut concrete" u="1"/>
        <s v="door knob replacement" u="1"/>
        <s v="drywall taping 63c" u="1"/>
        <s v="B59-3 Tuckpoint " u="1"/>
        <s v="Run to shop pick up computer" u="1"/>
        <s v="tank grout" u="1"/>
        <s v="tuck point 59" u="1"/>
        <s v="prep for grout " u="1"/>
        <s v="grout drano tank" u="1"/>
        <s v="b59 roof tuckpoint" u="1"/>
        <s v="B59-3 Tuckpoint Project " u="1"/>
        <s v="Prep Grout Under Tank " u="1"/>
        <s v="B69 Help Mike Brown with Billing" u="1"/>
        <s v="grout tank and clean up" u="1"/>
        <s v="prep for epoxy and caulk on new slab" u="1"/>
        <s v="B52 Meeting with Jared " u="1"/>
        <s v="Work On B69 window and Bollard Bid" u="1"/>
        <s v="Grout under tank" u="1"/>
        <s v="Fix Leak under Cabinet " u="1"/>
        <s v="epoxy and caulk" u="1"/>
        <s v="hot work and clean up door 60-115" u="1"/>
        <s v="clean up grout forms" u="1"/>
        <s v="Replace Dock Bollords " u="1"/>
        <s v="Install Base In New Painted Areas" u="1"/>
        <s v="patch drywall and remove garbage replace ceiling tile" u="1"/>
        <s v="ISN/Time/SAP" u="1"/>
        <s v="got tv for new conference room tape drywall patch startto mount tv" u="1"/>
        <s v="dry under tank 150" u="1"/>
        <s v="hang tv and clean up " u="1"/>
        <s v="caulk retaining wall" u="1"/>
        <s v="move lids and barricade" u="1"/>
        <s v="tudk point 59" u="1"/>
        <s v="buy osb for window project" u="1"/>
        <s v="B59 Tuckpoint " u="1"/>
        <s v="B50-2 Dehumidifier " u="1"/>
        <s v="B69Quote/Admin work" u="1"/>
        <s v="Specil Lite Door " u="1"/>
        <s v="Install Special Lite door" u="1"/>
        <s v="demo windows and cover opening" u="1"/>
        <s v="B56 Window Project" u="1"/>
        <s v="Patch Concrete Stoops" u="1"/>
        <s v="Work On SAP Past and Future " u="1"/>
        <s v="b59-tuckpointing-roof" u="1"/>
        <s v="core drill for bollards bld 63" u="1"/>
        <s v="65c mud &amp; tape old door opening" u="1"/>
        <s v="demo windows blg 56" u="1"/>
        <s v="Change door handles " u="1"/>
        <s v="Prejob/safework For Shannon" u="1"/>
        <s v="SAP/Time/Clean Shop" u="1"/>
        <s v="Pallet Project " u="1"/>
        <s v="B52 Rebuild wall" u="1"/>
        <s v="B65C Fix Wall" u="1"/>
        <s v="Meeting with Mike Brown" u="1"/>
        <s v="Meeting with Wanasek " u="1"/>
        <s v="b52-damaged block wall rebuild" u="1"/>
        <s v="caulk breakroom countertop - clean up condensate buckets ect." u="1"/>
        <s v="california patch @ automatic door" u="1"/>
        <s v="core holes for bollards 64 fence project" u="1"/>
        <s v="Riley Replace Special Lite Doors Assemble Frames " u="1"/>
        <s v="Install Bolloards for Fence Project " u="1"/>
        <s v="SAP/Billing" u="1"/>
        <s v="B52 Fix Damaged Wall" u="1"/>
        <s v="b52 block wall" u="1"/>
        <s v="grout test" u="1"/>
        <s v="b-52 block wall" u="1"/>
        <s v="grout test for tanks" u="1"/>
        <s v="security project65a door" u="1"/>
        <s v="move fork lift from 52 to 65" u="1"/>
        <s v="core for dock bollards" u="1"/>
        <s v="pour grout" u="1"/>
        <s v="SAP" u="1"/>
        <s v="Fix on Monday" u="1"/>
        <s v="bollards/guard rail bld.63 fence project" u="1"/>
        <s v="door 65a" u="1"/>
        <s v="b52 repair damaged wall (job complete 100 %" u="1"/>
        <s v="core for bollards" u="1"/>
        <s v="grout sample for tank" u="1"/>
        <s v="measure window openings blg 56" u="1"/>
        <s v="move tables and chairs hdmi cable" u="1"/>
        <s v="remove dehumdifiers" u="1"/>
        <s v="Time SAP" u="1"/>
        <s v="change door handles" u="1"/>
        <s v="bolards to protect rebuilt wall 52" u="1"/>
        <s v="core drill 60 to protect fence" u="1"/>
        <s v="tuckpoint 50" u="1"/>
        <s v="Work on Bolloard in B2 Wall Repair" u="1"/>
        <s v="B60 Pallatizer " u="1"/>
        <s v="bollards in 60 to protect new fence" u="1"/>
        <s v="unload guardrail" u="1"/>
        <s v="take down fence get hot work permits" u="1"/>
        <s v="Fence Core Drill Project" u="1"/>
        <s v="remediation project demo vault lids" u="1"/>
        <s v="SAP/Time" u="1"/>
        <s v="set vault lids" u="1"/>
        <s v="Mode Meeting" u="1"/>
        <s v="form up vault lids" u="1"/>
        <s v="move whiteboard to new conference room" u="1"/>
        <s v="Help Greg with Hatches" u="1"/>
        <s v="tuckpoint 56" u="1"/>
        <s v="Door Handel Project " u="1"/>
        <s v="tuckpoint bldg 56" u="1"/>
        <s v="install guardrails bldg 52" u="1"/>
        <s v="tuckpoint56" u="1"/>
        <s v="vault drains" u="1"/>
        <s v="vault repair" u="1"/>
        <s v="move door to 60 mezz" u="1"/>
        <s v="hang white boards conference room" u="1"/>
        <s v="Clean Office" u="1"/>
        <s v="Help Greg with Whiteboard " u="1"/>
        <s v="pour concrete vault lids" u="1"/>
        <s v="crash rail 52" u="1"/>
        <s v="Clean Lowerdock 50" u="1"/>
        <s v="install aluminum angle" u="1"/>
        <s v="strip vault lids" u="1"/>
        <s v="B69 Mockups " u="1"/>
        <s v="breakroom tv 50" u="1"/>
        <s v="Billing/ Time Office work " u="1"/>
        <s v="safety gates 69" u="1"/>
        <s v="lockset replacement" u="1"/>
        <s v="safety rails 69" u="1"/>
        <s v="clean 50 lower dock" u="1"/>
        <s v="windows blg 69" u="1"/>
        <s v="tuckpoint blg 56" u="1"/>
        <s v="caulk pipe" u="1"/>
        <s v="hang tv blg 50" u="1"/>
        <s v="Waxie Meetin/Riley truck oil" u="1"/>
        <s v="B69 Window" u="1"/>
        <s v="demo wall for breakroom" u="1"/>
        <s v="B69 Demo Window Instal Block" u="1"/>
        <s v=" demo wall for breakroom and clean up hang white board in new conference room" u="1"/>
        <s v="ISN Training" u="1"/>
        <s v="B69 Window project" u="1"/>
        <s v="B63 Bollards" u="1"/>
        <s v="Door Handle Project " u="1"/>
        <s v="frame and lay out for new walls" u="1"/>
        <s v="carpet 59-2" u="1"/>
        <s v="training" u="1"/>
        <s v="windows 56" u="1"/>
        <s v="frame new break room set frame" u="1"/>
        <s v="clean up end of day window project" u="1"/>
        <s v="move chairs" u="1"/>
        <s v="core drill 60" u="1"/>
        <s v="B50 Move Chairs " u="1"/>
        <s v="Bollard quote,Meeting Shannon,Clean Shop" u="1"/>
        <s v="core drill and fence project 63" u="1"/>
        <s v="move chairs from 61 to blg 50" u="1"/>
        <s v="demo drywall and start to repair " u="1"/>
        <s v="Bollard Fence Project" u="1"/>
        <s v="B50-2 Drywall" u="1"/>
        <s v="drywall" u="1"/>
        <s v="Computer work" u="1"/>
        <s v="Move Boom lifts to new location" u="1"/>
        <s v="Billing/Time/ISN Tom" u="1"/>
        <s v="Patch hole in cabinet " u="1"/>
        <s v="repair cabinet bottoms bug killer" u="1"/>
        <s v="clean up cones and plywood" u="1"/>
        <s v="repair base moulding" u="1"/>
        <s v="Sample" u="1"/>
        <s v="Test" u="1"/>
        <s v="Test 2" u="1"/>
        <s v="mangekyo" u="1"/>
        <s v="Clean Lower Dock 65A" u="1"/>
        <s v="Time Card Project/clean Shop/Work in SAP" u="1"/>
        <s v="This is Jared" u="1"/>
        <s v="drill dowels for slab blg 56" u="1"/>
        <s v="worked on concreate dowels" u="1"/>
      </sharedItems>
    </cacheField>
    <cacheField name="Hours:" numFmtId="0">
      <sharedItems containsString="0" containsBlank="1" containsNumber="1" containsInteger="1" minValue="1" maxValue="20" count="6">
        <n v="2"/>
        <n v="8"/>
        <n v="6"/>
        <n v="1"/>
        <n v="20"/>
        <m/>
      </sharedItems>
    </cacheField>
    <cacheField name="WO#:" numFmtId="0">
      <sharedItems containsBlank="1" containsMixedTypes="1" containsNumber="1" containsInteger="1" minValue="20028" maxValue="71221403" count="118">
        <m/>
        <s v="sample"/>
        <n v="6904723"/>
        <n v="6956197"/>
        <n v="6966341"/>
        <n v="6953808"/>
        <n v="6984733"/>
        <n v="6952019"/>
        <n v="6988041"/>
        <n v="20028"/>
        <n v="7034846"/>
        <n v="7006251"/>
        <n v="79024"/>
        <n v="7107910"/>
        <n v="7098027"/>
        <n v="7107358"/>
        <n v="7118179"/>
        <n v="7118944"/>
        <n v="7122222"/>
        <n v="7122140"/>
        <n v="7128669"/>
        <n v="7122715"/>
        <n v="7126075"/>
        <n v="7128629"/>
        <n v="7129674"/>
        <n v="7130048"/>
        <n v="7130544"/>
        <n v="7130810"/>
        <n v="7129401"/>
        <n v="7131208"/>
        <n v="7130988"/>
        <n v="7134585"/>
        <n v="7134640"/>
        <n v="7136490"/>
        <n v="7107423"/>
        <n v="7104571"/>
        <n v="7135769"/>
        <n v="29928" u="1"/>
        <n v="6999794" u="1"/>
        <n v="7050595" u="1"/>
        <n v="7052401" u="1"/>
        <n v="7053182" u="1"/>
        <n v="7053183" u="1"/>
        <n v="6958384" u="1"/>
        <n v="7056085" u="1"/>
        <n v="7075854" u="1"/>
        <n v="7049691" u="1"/>
        <n v="7050095" u="1"/>
        <n v="7051906" u="1"/>
        <n v="10005503" u="1"/>
        <n v="7053278" u="1"/>
        <n v="7049152" u="1"/>
        <n v="7074057" u="1"/>
        <n v="7065730" u="1"/>
        <n v="7075815" u="1"/>
        <n v="7054679" u="1"/>
        <n v="7066912" u="1"/>
        <n v="7078215" u="1"/>
        <n v="7087013" u="1"/>
        <n v="7030543" u="1"/>
        <n v="7086950" u="1"/>
        <n v="7088147" u="1"/>
        <n v="7097418" u="1"/>
        <n v="7075010" u="1"/>
        <n v="7095212" u="1"/>
        <n v="7094599" u="1"/>
        <n v="7056015" u="1"/>
        <n v="7098758" u="1"/>
        <n v="6994907" u="1"/>
        <n v="7103211" u="1"/>
        <n v="7103210" u="1"/>
        <n v="7109218" u="1"/>
        <n v="7137375" u="1"/>
        <n v="710743" u="1"/>
        <n v="710423" u="1"/>
        <n v="7139590" u="1"/>
        <n v="7142019" u="1"/>
        <n v="7144401" u="1"/>
        <n v="7145203" u="1"/>
        <n v="7148628" u="1"/>
        <n v="7148632" u="1"/>
        <n v="7147631" u="1"/>
        <n v="7148629" u="1"/>
        <n v="7144296" u="1"/>
        <n v="134585" u="1"/>
        <n v="7133348" u="1"/>
        <n v="71221403" u="1"/>
        <n v="6953938" u="1"/>
        <n v="6903612" u="1"/>
        <n v="6958577" u="1"/>
        <n v="7023915" u="1"/>
        <n v="7023094" u="1"/>
        <n v="6939172" u="1"/>
        <n v="6939174" u="1"/>
        <n v="6957694" u="1"/>
        <n v="6966874" u="1"/>
        <n v="6952640" u="1"/>
        <n v="6946197" u="1"/>
        <n v="6953453" u="1"/>
        <n v="6971797" u="1"/>
        <n v="6970673" u="1"/>
        <n v="6971105" u="1"/>
        <n v="6971021" u="1"/>
        <n v="6963490" u="1"/>
        <n v="6966129" u="1"/>
        <n v="6960721" u="1"/>
        <n v="6976710" u="1"/>
        <n v="6983683" u="1"/>
        <n v="6984668" u="1"/>
        <n v="6984669" u="1"/>
        <n v="6986775" u="1"/>
        <n v="6974486" u="1"/>
        <n v="6957912" u="1"/>
        <n v="6999354" u="1"/>
        <n v="9653453" u="1"/>
        <n v="123456" u="1"/>
        <n v="69711025" u="1"/>
        <n v="73502" u="1"/>
      </sharedItems>
    </cacheField>
    <cacheField name="GU check:" numFmtId="0">
      <sharedItems containsBlank="1" count="3">
        <s v=""/>
        <s v="X"/>
        <m/>
      </sharedItems>
    </cacheField>
    <cacheField name="Riley Job #:" numFmtId="0">
      <sharedItems containsMixedTypes="1" containsNumber="1" containsInteger="1" minValue="42410" maxValue="8675309" count="11">
        <s v="42317-100"/>
        <s v="42405-300"/>
        <s v="42310-400"/>
        <s v=""/>
        <s v="sample"/>
        <s v="12370-600"/>
        <s v="1237-600"/>
        <s v="12470-600"/>
        <s v="12570-600"/>
        <n v="42410" u="1"/>
        <n v="8675309" u="1"/>
      </sharedItems>
    </cacheField>
    <cacheField name="Hours Type:" numFmtId="0">
      <sharedItems containsBlank="1" count="3">
        <s v="OT"/>
        <s v="Reg"/>
        <m/>
      </sharedItems>
    </cacheField>
    <cacheField name="Rate" numFmtId="0">
      <sharedItems containsString="0" containsBlank="1" containsNumber="1" containsInteger="1" minValue="98" maxValue="148" count="7">
        <n v="146"/>
        <n v="98"/>
        <n v="102"/>
        <n v="117"/>
        <n v="141"/>
        <n v="148"/>
        <m/>
      </sharedItems>
    </cacheField>
    <cacheField name="Truck" numFmtId="0">
      <sharedItems containsString="0" containsBlank="1" containsNumber="1" containsInteger="1" minValue="0" maxValue="0" count="2">
        <n v="0"/>
        <m/>
      </sharedItems>
    </cacheField>
    <cacheField name="Phone" numFmtId="0">
      <sharedItems containsString="0" containsBlank="1" containsNumber="1" minValue="0" maxValue="1.2" count="3">
        <n v="0"/>
        <n v="1.2"/>
        <m/>
      </sharedItems>
    </cacheField>
    <cacheField name="Tech" numFmtId="0">
      <sharedItems containsString="0" containsBlank="1" containsNumber="1" minValue="0" maxValue="3.99" count="3">
        <n v="0"/>
        <n v="3.99"/>
        <m/>
      </sharedItems>
    </cacheField>
    <cacheField name="Other" numFmtId="0">
      <sharedItems containsString="0" containsBlank="1" containsNumber="1" minValue="0" maxValue="4.2" count="3">
        <n v="4.2"/>
        <n v="0"/>
        <m/>
      </sharedItems>
    </cacheField>
    <cacheField name="$" numFmtId="0">
      <sharedItems containsString="0" containsBlank="1" containsNumber="1" minValue="-3196.01" maxValue="3757.36"/>
    </cacheField>
    <cacheField name="Billing Summary By?" numFmtId="0">
      <sharedItems containsBlank="1" count="3">
        <s v="Riley #"/>
        <s v="WO#"/>
        <m u="1"/>
      </sharedItems>
    </cacheField>
    <cacheField name="Week" numFmtId="0">
      <sharedItems containsSemiMixedTypes="0" containsString="0" containsNumber="1" containsInteger="1" minValue="0" maxValue="52" count="30">
        <n v="36"/>
        <n v="46"/>
        <n v="0"/>
        <n v="25"/>
        <n v="26"/>
        <n v="27"/>
        <n v="28"/>
        <n v="29"/>
        <n v="30"/>
        <n v="31"/>
        <n v="32"/>
        <n v="33"/>
        <n v="34"/>
        <n v="35"/>
        <n v="37"/>
        <n v="38"/>
        <n v="39"/>
        <n v="40"/>
        <n v="41"/>
        <n v="42"/>
        <n v="43"/>
        <n v="44"/>
        <n v="45"/>
        <n v="47"/>
        <n v="48"/>
        <n v="49"/>
        <n v="50"/>
        <n v="51"/>
        <n v="52"/>
        <n v="23"/>
      </sharedItems>
    </cacheField>
    <cacheField name="Week Start" numFmtId="0">
      <sharedItems containsSemiMixedTypes="0" containsNonDate="0" containsDate="1" containsString="0" minDate="1899-12-31T00:00:00" maxDate="2024-11-11T00:00:00"/>
    </cacheField>
    <cacheField name="Week End" numFmtId="0">
      <sharedItems containsSemiMixedTypes="0" containsNonDate="0" containsDate="1" containsString="0" minDate="1899-12-30T00:00:00" maxDate="2024-11-18T00:00:00"/>
    </cacheField>
    <cacheField name="Current Week" numFmtId="0">
      <sharedItems count="70">
        <s v="9/1/2024 - 9/8/2024"/>
        <s v="11/10/2024 - 11/17/2024"/>
        <s v=""/>
        <s v="6/18/2023 - 6/25/2023"/>
        <s v="6/25/2023 - 7/2/2023"/>
        <s v="7/2/2023 - 7/9/2023"/>
        <s v="7/9/2023 - 7/16/2023"/>
        <s v="7/16/2023 - 7/23/2023"/>
        <s v="7/23/2023 - 7/30/2023"/>
        <s v="7/30/2023 - 8/6/2023"/>
        <s v="8/6/2023 - 8/13/2023"/>
        <s v="8/13/2023 - 8/20/2023"/>
        <s v="8/20/2023 - 8/27/2023"/>
        <s v="8/27/2023 - 9/3/2023"/>
        <s v="9/3/2023 - 9/10/2023"/>
        <s v="9/10/2023 - 9/17/2023"/>
        <s v="9/17/2023 - 9/24/2023"/>
        <s v="9/24/2023 - 10/1/2023"/>
        <s v="10/1/2023 - 10/8/2023"/>
        <s v="10/8/2023 - 10/15/2023"/>
        <s v="10/15/2023 - 10/22/2023"/>
        <s v="10/22/2023 - 10/29/2023"/>
        <s v="10/29/2023 - 11/5/2023"/>
        <s v="11/5/2023 - 11/12/2023"/>
        <s v="11/12/2023 - 11/19/2023"/>
        <s v="11/19/2023 - 11/26/2023"/>
        <s v="11/26/2023 - 12/3/2023"/>
        <s v="12/3/2023 - 12/10/2023"/>
        <s v="12/10/2023 - 12/17/2023"/>
        <s v="12/17/2023 - 12/24/2023"/>
        <s v="12/24/2023 - 12/31/2023"/>
        <s v="6/2/2024 - 6/9/2024"/>
        <s v="7/14/2024 - 7/21/2024"/>
        <s v="12/31/2023 - 1/7/2024" u="1"/>
        <s v="1/7/2024 - 1/14/2024" u="1"/>
        <s v="1/14/2024 - 1/21/2024" u="1"/>
        <s v="1/21/2024 - 1/28/2024" u="1"/>
        <s v="1/28/2024 - 2/4/2024" u="1"/>
        <s v="2/4/2024 - 2/11/2024" u="1"/>
        <s v="2/11/2024 - 2/18/2024" u="1"/>
        <s v="2/18/2024 - 2/25/2024" u="1"/>
        <s v="2/25/2024 - 3/3/2024" u="1"/>
        <s v="3/3/2024 - 3/10/2024" u="1"/>
        <s v="3/10/2024 - 3/17/2024" u="1"/>
        <s v="3/17/2024 - 3/24/2024" u="1"/>
        <s v="3/24/2024 - 3/31/2024" u="1"/>
        <s v="3/31/2024 - 4/7/2024" u="1"/>
        <s v="4/7/2024 - 4/14/2024" u="1"/>
        <s v="4/14/2024 - 4/21/2024" u="1"/>
        <s v="4/21/2024 - 4/28/2024" u="1"/>
        <s v="4/28/2024 - 5/5/2024" u="1"/>
        <s v="5/5/2024 - 5/12/2024" u="1"/>
        <s v="5/12/2024 - 5/19/2024" u="1"/>
        <s v="5/19/2024 - 5/26/2024" u="1"/>
        <s v="5/26/2024 - 6/2/2024" u="1"/>
        <s v="6/9/2024 - 6/16/2024" u="1"/>
        <s v="6/16/2024 - 6/23/2024" u="1"/>
        <s v="6/23/2024 - 6/30/2024" u="1"/>
        <s v="6/30/2024 - 7/7/2024" u="1"/>
        <s v="7/7/2024 - 7/14/2024" u="1"/>
        <s v="7/21/2024 - 7/28/2024" u="1"/>
        <s v="7/28/2024 - 8/4/2024" u="1"/>
        <s v="8/4/2024 - 8/11/2024" u="1"/>
        <s v="8/11/2024 - 8/18/2024" u="1"/>
        <s v="8/18/2024 - 8/25/2024" u="1"/>
        <s v="8/25/2024 - 9/1/2024" u="1"/>
        <s v="9/8/2024 - 9/15/2024" u="1"/>
        <s v="6/4/2023 - 6/11/2023" u="1"/>
        <s v="12/24/2023 - 1/0/1900" u="1"/>
        <s v="12/25/2022 - 1/0/1900" u="1"/>
      </sharedItems>
    </cacheField>
    <cacheField name="Type" numFmtId="0">
      <sharedItems count="2">
        <s v="Time Card"/>
        <s v="Receipt Data"/>
      </sharedItems>
    </cacheField>
    <cacheField name="Year" numFmtId="0">
      <sharedItems containsBlank="1" count="2">
        <s v="2024"/>
        <m/>
      </sharedItems>
    </cacheField>
    <cacheField name="Day" numFmtId="0">
      <sharedItems containsBlank="1" count="8">
        <s v="01"/>
        <s v="02"/>
        <s v="03"/>
        <s v="04"/>
        <s v="05"/>
        <s v="06"/>
        <s v="15"/>
        <m/>
      </sharedItems>
    </cacheField>
    <cacheField name="Month" numFmtId="0">
      <sharedItems containsBlank="1" count="3">
        <s v="09"/>
        <s v="11"/>
        <m/>
      </sharedItems>
    </cacheField>
    <cacheField name="Date2" numFmtId="0">
      <sharedItems containsDate="1" containsString="0" containsBlank="1" minDate="2024-09-01T00:00:00" maxDate="2024-11-16T00:00:00" count="8">
        <d v="2024-09-01T00:00:00"/>
        <d v="2024-09-02T00:00:00"/>
        <d v="2024-09-03T00:00:00"/>
        <d v="2024-09-04T00:00:00"/>
        <d v="2024-09-05T00:00:00"/>
        <d v="2024-09-06T00:00:00"/>
        <d v="2024-11-15T00:00:00"/>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d v="2024-08-05T11:51:12"/>
    <x v="0"/>
    <x v="0"/>
    <x v="0"/>
    <n v="2"/>
    <x v="0"/>
    <x v="0"/>
    <x v="0"/>
    <s v="OT"/>
    <n v="146"/>
    <n v="0"/>
    <n v="0"/>
    <n v="0"/>
    <n v="4.2"/>
    <n v="300.39999999999998"/>
    <x v="0"/>
    <n v="36"/>
    <d v="2024-09-01T00:00:00"/>
    <d v="2024-09-08T00:00:00"/>
    <x v="0"/>
    <s v="Time Card"/>
    <s v="2024"/>
    <s v="01"/>
    <s v="09"/>
    <x v="0"/>
  </r>
  <r>
    <d v="2024-09-02T13:58:49"/>
    <x v="1"/>
    <x v="1"/>
    <x v="1"/>
    <n v="8"/>
    <x v="0"/>
    <x v="0"/>
    <x v="1"/>
    <s v="Reg"/>
    <n v="98"/>
    <n v="0"/>
    <n v="0"/>
    <n v="0"/>
    <n v="0"/>
    <n v="784"/>
    <x v="0"/>
    <n v="36"/>
    <d v="2024-09-01T00:00:00"/>
    <d v="2024-09-08T00:00:00"/>
    <x v="0"/>
    <s v="Time Card"/>
    <s v="2024"/>
    <s v="02"/>
    <s v="09"/>
    <x v="1"/>
  </r>
  <r>
    <d v="2024-09-02T13:59:17"/>
    <x v="2"/>
    <x v="2"/>
    <x v="2"/>
    <n v="8"/>
    <x v="0"/>
    <x v="0"/>
    <x v="1"/>
    <s v="Reg"/>
    <n v="102"/>
    <n v="0"/>
    <n v="0"/>
    <n v="0"/>
    <n v="0"/>
    <n v="816"/>
    <x v="0"/>
    <n v="36"/>
    <d v="2024-09-01T00:00:00"/>
    <d v="2024-09-08T00:00:00"/>
    <x v="0"/>
    <s v="Time Card"/>
    <s v="2024"/>
    <s v="03"/>
    <s v="09"/>
    <x v="2"/>
  </r>
  <r>
    <d v="2024-09-03T13:59:54"/>
    <x v="3"/>
    <x v="3"/>
    <x v="3"/>
    <n v="6"/>
    <x v="0"/>
    <x v="0"/>
    <x v="2"/>
    <s v="Reg"/>
    <n v="98"/>
    <n v="0"/>
    <n v="1.2"/>
    <n v="3.99"/>
    <n v="0"/>
    <n v="619.14"/>
    <x v="0"/>
    <n v="36"/>
    <d v="2024-09-01T00:00:00"/>
    <d v="2024-09-08T00:00:00"/>
    <x v="0"/>
    <s v="Time Card"/>
    <s v="2024"/>
    <s v="04"/>
    <s v="09"/>
    <x v="3"/>
  </r>
  <r>
    <d v="2024-09-03T14:00:06"/>
    <x v="4"/>
    <x v="4"/>
    <x v="4"/>
    <n v="6"/>
    <x v="0"/>
    <x v="0"/>
    <x v="2"/>
    <s v="Reg"/>
    <n v="117"/>
    <n v="0"/>
    <n v="0"/>
    <n v="0"/>
    <n v="0"/>
    <n v="702"/>
    <x v="0"/>
    <n v="36"/>
    <d v="2024-09-01T00:00:00"/>
    <d v="2024-09-08T00:00:00"/>
    <x v="0"/>
    <s v="Time Card"/>
    <s v="2024"/>
    <s v="05"/>
    <s v="09"/>
    <x v="4"/>
  </r>
  <r>
    <d v="2024-09-05T11:51:24"/>
    <x v="5"/>
    <x v="5"/>
    <x v="5"/>
    <n v="1"/>
    <x v="0"/>
    <x v="0"/>
    <x v="0"/>
    <s v="OT"/>
    <n v="141"/>
    <n v="0"/>
    <n v="0"/>
    <n v="0"/>
    <n v="0"/>
    <n v="141"/>
    <x v="0"/>
    <n v="36"/>
    <d v="2024-09-01T00:00:00"/>
    <d v="2024-09-08T00:00:00"/>
    <x v="0"/>
    <s v="Time Card"/>
    <s v="2024"/>
    <s v="06"/>
    <s v="09"/>
    <x v="5"/>
  </r>
  <r>
    <d v="2024-09-15T08:30:44"/>
    <x v="2"/>
    <x v="6"/>
    <x v="6"/>
    <n v="20"/>
    <x v="0"/>
    <x v="1"/>
    <x v="3"/>
    <s v="OT"/>
    <n v="148"/>
    <n v="0"/>
    <n v="0"/>
    <n v="0"/>
    <n v="0"/>
    <n v="2960"/>
    <x v="0"/>
    <n v="46"/>
    <d v="2024-11-10T00:00:00"/>
    <d v="2024-11-17T00:00:00"/>
    <x v="1"/>
    <s v="Time Card"/>
    <s v="2024"/>
    <s v="15"/>
    <s v="11"/>
    <x v="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
  <r>
    <d v="2024-08-05T11:51:12"/>
    <x v="0"/>
    <d v="2024-09-01T00:00:00"/>
    <x v="0"/>
    <x v="0"/>
    <x v="0"/>
    <x v="0"/>
    <x v="0"/>
    <x v="0"/>
    <x v="0"/>
    <x v="0"/>
    <x v="0"/>
    <x v="0"/>
    <x v="0"/>
    <n v="300.39999999999998"/>
    <x v="0"/>
    <x v="0"/>
    <d v="2024-09-01T00:00:00"/>
    <d v="2024-09-08T00:00:00"/>
    <x v="0"/>
    <x v="0"/>
    <x v="0"/>
    <x v="0"/>
    <x v="0"/>
    <x v="0"/>
  </r>
  <r>
    <d v="2024-09-02T13:58:49"/>
    <x v="1"/>
    <d v="2024-09-02T00:00:00"/>
    <x v="1"/>
    <x v="1"/>
    <x v="0"/>
    <x v="0"/>
    <x v="1"/>
    <x v="1"/>
    <x v="1"/>
    <x v="0"/>
    <x v="0"/>
    <x v="0"/>
    <x v="1"/>
    <n v="784"/>
    <x v="0"/>
    <x v="0"/>
    <d v="2024-09-01T00:00:00"/>
    <d v="2024-09-08T00:00:00"/>
    <x v="0"/>
    <x v="0"/>
    <x v="0"/>
    <x v="1"/>
    <x v="0"/>
    <x v="1"/>
  </r>
  <r>
    <d v="2024-09-02T13:59:17"/>
    <x v="2"/>
    <d v="2024-09-03T00:00:00"/>
    <x v="2"/>
    <x v="1"/>
    <x v="0"/>
    <x v="0"/>
    <x v="1"/>
    <x v="1"/>
    <x v="2"/>
    <x v="0"/>
    <x v="0"/>
    <x v="0"/>
    <x v="1"/>
    <n v="816"/>
    <x v="0"/>
    <x v="0"/>
    <d v="2024-09-01T00:00:00"/>
    <d v="2024-09-08T00:00:00"/>
    <x v="0"/>
    <x v="0"/>
    <x v="0"/>
    <x v="2"/>
    <x v="0"/>
    <x v="2"/>
  </r>
  <r>
    <d v="2024-09-03T13:59:54"/>
    <x v="3"/>
    <d v="2024-09-04T00:00:00"/>
    <x v="3"/>
    <x v="2"/>
    <x v="0"/>
    <x v="0"/>
    <x v="2"/>
    <x v="1"/>
    <x v="1"/>
    <x v="0"/>
    <x v="1"/>
    <x v="1"/>
    <x v="1"/>
    <n v="619.14"/>
    <x v="0"/>
    <x v="0"/>
    <d v="2024-09-01T00:00:00"/>
    <d v="2024-09-08T00:00:00"/>
    <x v="0"/>
    <x v="0"/>
    <x v="0"/>
    <x v="3"/>
    <x v="0"/>
    <x v="3"/>
  </r>
  <r>
    <d v="2024-09-03T14:00:06"/>
    <x v="4"/>
    <d v="2024-09-05T00:00:00"/>
    <x v="4"/>
    <x v="2"/>
    <x v="0"/>
    <x v="0"/>
    <x v="2"/>
    <x v="1"/>
    <x v="3"/>
    <x v="0"/>
    <x v="0"/>
    <x v="0"/>
    <x v="1"/>
    <n v="702"/>
    <x v="0"/>
    <x v="0"/>
    <d v="2024-09-01T00:00:00"/>
    <d v="2024-09-08T00:00:00"/>
    <x v="0"/>
    <x v="0"/>
    <x v="0"/>
    <x v="4"/>
    <x v="0"/>
    <x v="4"/>
  </r>
  <r>
    <d v="2024-09-05T11:51:24"/>
    <x v="5"/>
    <d v="2024-09-06T00:00:00"/>
    <x v="5"/>
    <x v="3"/>
    <x v="0"/>
    <x v="0"/>
    <x v="0"/>
    <x v="0"/>
    <x v="4"/>
    <x v="0"/>
    <x v="0"/>
    <x v="0"/>
    <x v="1"/>
    <n v="141"/>
    <x v="0"/>
    <x v="0"/>
    <d v="2024-09-01T00:00:00"/>
    <d v="2024-09-08T00:00:00"/>
    <x v="0"/>
    <x v="0"/>
    <x v="0"/>
    <x v="5"/>
    <x v="0"/>
    <x v="5"/>
  </r>
  <r>
    <d v="2024-09-15T08:30:44"/>
    <x v="2"/>
    <d v="2024-11-15T00:00:00"/>
    <x v="6"/>
    <x v="4"/>
    <x v="0"/>
    <x v="1"/>
    <x v="3"/>
    <x v="0"/>
    <x v="5"/>
    <x v="0"/>
    <x v="0"/>
    <x v="0"/>
    <x v="1"/>
    <n v="2960"/>
    <x v="0"/>
    <x v="1"/>
    <d v="2024-11-10T00:00:00"/>
    <d v="2024-11-17T00:00:00"/>
    <x v="1"/>
    <x v="0"/>
    <x v="0"/>
    <x v="6"/>
    <x v="1"/>
    <x v="6"/>
  </r>
  <r>
    <d v="1899-12-30T00:00:00"/>
    <x v="6"/>
    <m/>
    <x v="7"/>
    <x v="5"/>
    <x v="1"/>
    <x v="2"/>
    <x v="4"/>
    <x v="2"/>
    <x v="6"/>
    <x v="1"/>
    <x v="2"/>
    <x v="2"/>
    <x v="2"/>
    <m/>
    <x v="1"/>
    <x v="2"/>
    <d v="1899-12-31T00:00:00"/>
    <d v="1899-12-30T00:00:00"/>
    <x v="2"/>
    <x v="1"/>
    <x v="1"/>
    <x v="7"/>
    <x v="2"/>
    <x v="7"/>
  </r>
  <r>
    <d v="2023-07-10T08:03:03"/>
    <x v="6"/>
    <d v="2023-06-23T00:00:00"/>
    <x v="7"/>
    <x v="5"/>
    <x v="2"/>
    <x v="2"/>
    <x v="5"/>
    <x v="2"/>
    <x v="6"/>
    <x v="1"/>
    <x v="2"/>
    <x v="2"/>
    <x v="2"/>
    <n v="334"/>
    <x v="1"/>
    <x v="3"/>
    <d v="2023-06-18T00:00:00"/>
    <d v="2023-06-25T00:00:00"/>
    <x v="3"/>
    <x v="1"/>
    <x v="1"/>
    <x v="7"/>
    <x v="2"/>
    <x v="7"/>
  </r>
  <r>
    <d v="2023-07-10T08:04:36"/>
    <x v="6"/>
    <d v="2023-06-23T00:00:00"/>
    <x v="7"/>
    <x v="5"/>
    <x v="3"/>
    <x v="2"/>
    <x v="5"/>
    <x v="2"/>
    <x v="6"/>
    <x v="1"/>
    <x v="2"/>
    <x v="2"/>
    <x v="2"/>
    <n v="563.33000000000004"/>
    <x v="1"/>
    <x v="3"/>
    <d v="2023-06-18T00:00:00"/>
    <d v="2023-06-25T00:00:00"/>
    <x v="3"/>
    <x v="1"/>
    <x v="1"/>
    <x v="7"/>
    <x v="2"/>
    <x v="7"/>
  </r>
  <r>
    <d v="2023-07-10T08:06:09"/>
    <x v="6"/>
    <d v="2023-06-23T00:00:00"/>
    <x v="7"/>
    <x v="5"/>
    <x v="2"/>
    <x v="2"/>
    <x v="5"/>
    <x v="2"/>
    <x v="6"/>
    <x v="1"/>
    <x v="2"/>
    <x v="2"/>
    <x v="2"/>
    <n v="49.85"/>
    <x v="1"/>
    <x v="3"/>
    <d v="2023-06-18T00:00:00"/>
    <d v="2023-06-25T00:00:00"/>
    <x v="3"/>
    <x v="1"/>
    <x v="1"/>
    <x v="7"/>
    <x v="2"/>
    <x v="7"/>
  </r>
  <r>
    <d v="2023-07-10T08:06:21"/>
    <x v="6"/>
    <d v="2023-06-23T00:00:00"/>
    <x v="7"/>
    <x v="5"/>
    <x v="2"/>
    <x v="2"/>
    <x v="5"/>
    <x v="2"/>
    <x v="6"/>
    <x v="1"/>
    <x v="2"/>
    <x v="2"/>
    <x v="2"/>
    <n v="-549"/>
    <x v="1"/>
    <x v="3"/>
    <d v="2023-06-18T00:00:00"/>
    <d v="2023-06-25T00:00:00"/>
    <x v="3"/>
    <x v="1"/>
    <x v="1"/>
    <x v="7"/>
    <x v="2"/>
    <x v="7"/>
  </r>
  <r>
    <d v="2023-07-14T07:38:21"/>
    <x v="6"/>
    <d v="2023-06-30T00:00:00"/>
    <x v="7"/>
    <x v="5"/>
    <x v="2"/>
    <x v="2"/>
    <x v="6"/>
    <x v="2"/>
    <x v="6"/>
    <x v="1"/>
    <x v="2"/>
    <x v="2"/>
    <x v="2"/>
    <n v="167"/>
    <x v="1"/>
    <x v="4"/>
    <d v="2023-06-25T00:00:00"/>
    <d v="2023-07-02T00:00:00"/>
    <x v="4"/>
    <x v="1"/>
    <x v="1"/>
    <x v="7"/>
    <x v="2"/>
    <x v="7"/>
  </r>
  <r>
    <d v="2023-07-14T09:05:31"/>
    <x v="6"/>
    <d v="2023-07-08T00:00:00"/>
    <x v="7"/>
    <x v="5"/>
    <x v="2"/>
    <x v="2"/>
    <x v="7"/>
    <x v="2"/>
    <x v="6"/>
    <x v="1"/>
    <x v="2"/>
    <x v="2"/>
    <x v="2"/>
    <n v="332.8"/>
    <x v="1"/>
    <x v="5"/>
    <d v="2023-07-02T00:00:00"/>
    <d v="2023-07-09T00:00:00"/>
    <x v="5"/>
    <x v="1"/>
    <x v="1"/>
    <x v="7"/>
    <x v="2"/>
    <x v="7"/>
  </r>
  <r>
    <d v="2023-07-20T06:43:45"/>
    <x v="6"/>
    <d v="2023-07-14T00:00:00"/>
    <x v="7"/>
    <x v="5"/>
    <x v="4"/>
    <x v="2"/>
    <x v="7"/>
    <x v="2"/>
    <x v="6"/>
    <x v="1"/>
    <x v="2"/>
    <x v="2"/>
    <x v="2"/>
    <n v="1042.5"/>
    <x v="1"/>
    <x v="6"/>
    <d v="2023-07-09T00:00:00"/>
    <d v="2023-07-16T00:00:00"/>
    <x v="6"/>
    <x v="1"/>
    <x v="1"/>
    <x v="7"/>
    <x v="2"/>
    <x v="7"/>
  </r>
  <r>
    <d v="2023-07-20T06:54:24"/>
    <x v="6"/>
    <d v="2023-07-14T00:00:00"/>
    <x v="7"/>
    <x v="5"/>
    <x v="4"/>
    <x v="2"/>
    <x v="7"/>
    <x v="2"/>
    <x v="6"/>
    <x v="1"/>
    <x v="2"/>
    <x v="2"/>
    <x v="2"/>
    <n v="-7.58"/>
    <x v="1"/>
    <x v="6"/>
    <d v="2023-07-09T00:00:00"/>
    <d v="2023-07-16T00:00:00"/>
    <x v="6"/>
    <x v="1"/>
    <x v="1"/>
    <x v="7"/>
    <x v="2"/>
    <x v="7"/>
  </r>
  <r>
    <d v="2023-07-18T06:34:28"/>
    <x v="6"/>
    <d v="2023-07-15T00:00:00"/>
    <x v="7"/>
    <x v="5"/>
    <x v="2"/>
    <x v="2"/>
    <x v="7"/>
    <x v="2"/>
    <x v="6"/>
    <x v="1"/>
    <x v="2"/>
    <x v="2"/>
    <x v="2"/>
    <n v="181.7"/>
    <x v="1"/>
    <x v="6"/>
    <d v="2023-07-09T00:00:00"/>
    <d v="2023-07-16T00:00:00"/>
    <x v="6"/>
    <x v="1"/>
    <x v="1"/>
    <x v="7"/>
    <x v="2"/>
    <x v="7"/>
  </r>
  <r>
    <d v="2023-07-27T06:29:26"/>
    <x v="6"/>
    <d v="2023-07-21T00:00:00"/>
    <x v="7"/>
    <x v="5"/>
    <x v="2"/>
    <x v="2"/>
    <x v="7"/>
    <x v="2"/>
    <x v="6"/>
    <x v="1"/>
    <x v="2"/>
    <x v="2"/>
    <x v="2"/>
    <n v="123.88"/>
    <x v="1"/>
    <x v="7"/>
    <d v="2023-07-16T00:00:00"/>
    <d v="2023-07-23T00:00:00"/>
    <x v="7"/>
    <x v="1"/>
    <x v="1"/>
    <x v="7"/>
    <x v="2"/>
    <x v="7"/>
  </r>
  <r>
    <d v="2023-07-27T11:50:48"/>
    <x v="6"/>
    <d v="2023-07-21T00:00:00"/>
    <x v="7"/>
    <x v="5"/>
    <x v="5"/>
    <x v="2"/>
    <x v="7"/>
    <x v="2"/>
    <x v="6"/>
    <x v="1"/>
    <x v="2"/>
    <x v="2"/>
    <x v="2"/>
    <n v="553.45000000000005"/>
    <x v="1"/>
    <x v="7"/>
    <d v="2023-07-16T00:00:00"/>
    <d v="2023-07-23T00:00:00"/>
    <x v="7"/>
    <x v="1"/>
    <x v="1"/>
    <x v="7"/>
    <x v="2"/>
    <x v="7"/>
  </r>
  <r>
    <d v="2023-07-27T11:55:09"/>
    <x v="6"/>
    <d v="2023-07-21T00:00:00"/>
    <x v="7"/>
    <x v="5"/>
    <x v="2"/>
    <x v="2"/>
    <x v="7"/>
    <x v="2"/>
    <x v="6"/>
    <x v="1"/>
    <x v="2"/>
    <x v="2"/>
    <x v="2"/>
    <n v="233.62"/>
    <x v="1"/>
    <x v="7"/>
    <d v="2023-07-16T00:00:00"/>
    <d v="2023-07-23T00:00:00"/>
    <x v="7"/>
    <x v="1"/>
    <x v="1"/>
    <x v="7"/>
    <x v="2"/>
    <x v="7"/>
  </r>
  <r>
    <d v="2023-07-27T11:56:01"/>
    <x v="6"/>
    <d v="2023-07-21T00:00:00"/>
    <x v="7"/>
    <x v="5"/>
    <x v="5"/>
    <x v="2"/>
    <x v="7"/>
    <x v="2"/>
    <x v="6"/>
    <x v="1"/>
    <x v="2"/>
    <x v="2"/>
    <x v="2"/>
    <n v="125.93"/>
    <x v="1"/>
    <x v="7"/>
    <d v="2023-07-16T00:00:00"/>
    <d v="2023-07-23T00:00:00"/>
    <x v="7"/>
    <x v="1"/>
    <x v="1"/>
    <x v="7"/>
    <x v="2"/>
    <x v="7"/>
  </r>
  <r>
    <d v="2023-08-04T11:00:06"/>
    <x v="6"/>
    <d v="2023-07-28T00:00:00"/>
    <x v="7"/>
    <x v="5"/>
    <x v="2"/>
    <x v="2"/>
    <x v="7"/>
    <x v="2"/>
    <x v="6"/>
    <x v="1"/>
    <x v="2"/>
    <x v="2"/>
    <x v="2"/>
    <n v="89.3"/>
    <x v="1"/>
    <x v="8"/>
    <d v="2023-07-23T00:00:00"/>
    <d v="2023-07-30T00:00:00"/>
    <x v="8"/>
    <x v="1"/>
    <x v="1"/>
    <x v="7"/>
    <x v="2"/>
    <x v="7"/>
  </r>
  <r>
    <d v="2023-08-04T11:29:49"/>
    <x v="6"/>
    <d v="2023-07-28T00:00:00"/>
    <x v="7"/>
    <x v="5"/>
    <x v="2"/>
    <x v="2"/>
    <x v="7"/>
    <x v="2"/>
    <x v="6"/>
    <x v="1"/>
    <x v="2"/>
    <x v="2"/>
    <x v="2"/>
    <n v="-78.28"/>
    <x v="1"/>
    <x v="8"/>
    <d v="2023-07-23T00:00:00"/>
    <d v="2023-07-30T00:00:00"/>
    <x v="8"/>
    <x v="1"/>
    <x v="1"/>
    <x v="7"/>
    <x v="2"/>
    <x v="7"/>
  </r>
  <r>
    <d v="2023-09-15T09:45:35"/>
    <x v="6"/>
    <d v="2023-08-01T00:00:00"/>
    <x v="7"/>
    <x v="5"/>
    <x v="6"/>
    <x v="2"/>
    <x v="7"/>
    <x v="2"/>
    <x v="6"/>
    <x v="1"/>
    <x v="2"/>
    <x v="2"/>
    <x v="2"/>
    <n v="224.08"/>
    <x v="1"/>
    <x v="9"/>
    <d v="2023-07-30T00:00:00"/>
    <d v="2023-08-06T00:00:00"/>
    <x v="9"/>
    <x v="1"/>
    <x v="1"/>
    <x v="7"/>
    <x v="2"/>
    <x v="7"/>
  </r>
  <r>
    <d v="2023-09-08T10:16:22"/>
    <x v="6"/>
    <d v="2023-08-12T00:00:00"/>
    <x v="7"/>
    <x v="5"/>
    <x v="2"/>
    <x v="2"/>
    <x v="7"/>
    <x v="2"/>
    <x v="6"/>
    <x v="1"/>
    <x v="2"/>
    <x v="2"/>
    <x v="2"/>
    <n v="464.08"/>
    <x v="1"/>
    <x v="10"/>
    <d v="2023-08-06T00:00:00"/>
    <d v="2023-08-13T00:00:00"/>
    <x v="10"/>
    <x v="1"/>
    <x v="1"/>
    <x v="7"/>
    <x v="2"/>
    <x v="7"/>
  </r>
  <r>
    <d v="2023-09-15T07:07:25"/>
    <x v="6"/>
    <d v="2023-08-17T00:00:00"/>
    <x v="7"/>
    <x v="5"/>
    <x v="2"/>
    <x v="2"/>
    <x v="7"/>
    <x v="2"/>
    <x v="6"/>
    <x v="1"/>
    <x v="2"/>
    <x v="2"/>
    <x v="2"/>
    <n v="165.79"/>
    <x v="1"/>
    <x v="11"/>
    <d v="2023-08-13T00:00:00"/>
    <d v="2023-08-20T00:00:00"/>
    <x v="11"/>
    <x v="1"/>
    <x v="1"/>
    <x v="7"/>
    <x v="2"/>
    <x v="7"/>
  </r>
  <r>
    <d v="2023-09-15T07:12:25"/>
    <x v="6"/>
    <d v="2023-08-17T00:00:00"/>
    <x v="7"/>
    <x v="5"/>
    <x v="2"/>
    <x v="2"/>
    <x v="7"/>
    <x v="2"/>
    <x v="6"/>
    <x v="1"/>
    <x v="2"/>
    <x v="2"/>
    <x v="2"/>
    <n v="-165.79"/>
    <x v="1"/>
    <x v="11"/>
    <d v="2023-08-13T00:00:00"/>
    <d v="2023-08-20T00:00:00"/>
    <x v="11"/>
    <x v="1"/>
    <x v="1"/>
    <x v="7"/>
    <x v="2"/>
    <x v="7"/>
  </r>
  <r>
    <d v="2023-09-15T07:13:08"/>
    <x v="6"/>
    <d v="2023-08-17T00:00:00"/>
    <x v="7"/>
    <x v="5"/>
    <x v="6"/>
    <x v="2"/>
    <x v="7"/>
    <x v="2"/>
    <x v="6"/>
    <x v="1"/>
    <x v="2"/>
    <x v="2"/>
    <x v="2"/>
    <n v="165.79"/>
    <x v="1"/>
    <x v="11"/>
    <d v="2023-08-13T00:00:00"/>
    <d v="2023-08-20T00:00:00"/>
    <x v="11"/>
    <x v="1"/>
    <x v="1"/>
    <x v="7"/>
    <x v="2"/>
    <x v="7"/>
  </r>
  <r>
    <d v="2023-09-15T07:13:22"/>
    <x v="6"/>
    <d v="2023-08-17T00:00:00"/>
    <x v="7"/>
    <x v="5"/>
    <x v="6"/>
    <x v="2"/>
    <x v="7"/>
    <x v="2"/>
    <x v="6"/>
    <x v="1"/>
    <x v="2"/>
    <x v="2"/>
    <x v="2"/>
    <n v="426.08"/>
    <x v="1"/>
    <x v="11"/>
    <d v="2023-08-13T00:00:00"/>
    <d v="2023-08-20T00:00:00"/>
    <x v="11"/>
    <x v="1"/>
    <x v="1"/>
    <x v="7"/>
    <x v="2"/>
    <x v="7"/>
  </r>
  <r>
    <d v="2023-09-15T07:22:25"/>
    <x v="6"/>
    <d v="2023-08-25T00:00:00"/>
    <x v="7"/>
    <x v="5"/>
    <x v="6"/>
    <x v="2"/>
    <x v="7"/>
    <x v="2"/>
    <x v="6"/>
    <x v="1"/>
    <x v="2"/>
    <x v="2"/>
    <x v="2"/>
    <n v="133.6"/>
    <x v="1"/>
    <x v="12"/>
    <d v="2023-08-20T00:00:00"/>
    <d v="2023-08-27T00:00:00"/>
    <x v="12"/>
    <x v="1"/>
    <x v="1"/>
    <x v="7"/>
    <x v="2"/>
    <x v="7"/>
  </r>
  <r>
    <d v="2023-09-15T07:22:52"/>
    <x v="6"/>
    <d v="2023-08-25T00:00:00"/>
    <x v="7"/>
    <x v="5"/>
    <x v="6"/>
    <x v="2"/>
    <x v="7"/>
    <x v="2"/>
    <x v="6"/>
    <x v="1"/>
    <x v="2"/>
    <x v="2"/>
    <x v="2"/>
    <n v="28.88"/>
    <x v="1"/>
    <x v="12"/>
    <d v="2023-08-20T00:00:00"/>
    <d v="2023-08-27T00:00:00"/>
    <x v="12"/>
    <x v="1"/>
    <x v="1"/>
    <x v="7"/>
    <x v="2"/>
    <x v="7"/>
  </r>
  <r>
    <d v="2023-09-15T07:34:56"/>
    <x v="6"/>
    <d v="2023-08-25T00:00:00"/>
    <x v="7"/>
    <x v="5"/>
    <x v="7"/>
    <x v="2"/>
    <x v="7"/>
    <x v="2"/>
    <x v="6"/>
    <x v="1"/>
    <x v="2"/>
    <x v="2"/>
    <x v="2"/>
    <n v="1265.01"/>
    <x v="1"/>
    <x v="12"/>
    <d v="2023-08-20T00:00:00"/>
    <d v="2023-08-27T00:00:00"/>
    <x v="12"/>
    <x v="1"/>
    <x v="1"/>
    <x v="7"/>
    <x v="2"/>
    <x v="7"/>
  </r>
  <r>
    <d v="2023-09-15T07:57:14"/>
    <x v="6"/>
    <d v="2023-09-01T00:00:00"/>
    <x v="7"/>
    <x v="5"/>
    <x v="6"/>
    <x v="2"/>
    <x v="7"/>
    <x v="2"/>
    <x v="6"/>
    <x v="1"/>
    <x v="2"/>
    <x v="2"/>
    <x v="2"/>
    <n v="83.98"/>
    <x v="1"/>
    <x v="13"/>
    <d v="2023-08-27T00:00:00"/>
    <d v="2023-09-03T00:00:00"/>
    <x v="13"/>
    <x v="1"/>
    <x v="1"/>
    <x v="7"/>
    <x v="2"/>
    <x v="7"/>
  </r>
  <r>
    <d v="2023-10-20T08:32:35"/>
    <x v="6"/>
    <d v="2023-09-08T00:00:00"/>
    <x v="7"/>
    <x v="5"/>
    <x v="4"/>
    <x v="2"/>
    <x v="7"/>
    <x v="2"/>
    <x v="6"/>
    <x v="1"/>
    <x v="2"/>
    <x v="2"/>
    <x v="2"/>
    <n v="1102"/>
    <x v="1"/>
    <x v="0"/>
    <d v="2023-09-03T00:00:00"/>
    <d v="2023-09-10T00:00:00"/>
    <x v="14"/>
    <x v="1"/>
    <x v="1"/>
    <x v="7"/>
    <x v="2"/>
    <x v="7"/>
  </r>
  <r>
    <d v="2023-10-20T08:38:53"/>
    <x v="6"/>
    <d v="2023-09-08T00:00:00"/>
    <x v="7"/>
    <x v="5"/>
    <x v="6"/>
    <x v="2"/>
    <x v="7"/>
    <x v="2"/>
    <x v="6"/>
    <x v="1"/>
    <x v="2"/>
    <x v="2"/>
    <x v="2"/>
    <n v="125.32"/>
    <x v="1"/>
    <x v="0"/>
    <d v="2023-09-03T00:00:00"/>
    <d v="2023-09-10T00:00:00"/>
    <x v="14"/>
    <x v="1"/>
    <x v="1"/>
    <x v="7"/>
    <x v="2"/>
    <x v="7"/>
  </r>
  <r>
    <d v="2023-10-20T08:43:23"/>
    <x v="6"/>
    <d v="2023-09-08T00:00:00"/>
    <x v="7"/>
    <x v="5"/>
    <x v="4"/>
    <x v="2"/>
    <x v="7"/>
    <x v="2"/>
    <x v="6"/>
    <x v="1"/>
    <x v="2"/>
    <x v="2"/>
    <x v="2"/>
    <n v="493.21"/>
    <x v="1"/>
    <x v="0"/>
    <d v="2023-09-03T00:00:00"/>
    <d v="2023-09-10T00:00:00"/>
    <x v="14"/>
    <x v="1"/>
    <x v="1"/>
    <x v="7"/>
    <x v="2"/>
    <x v="7"/>
  </r>
  <r>
    <d v="2023-10-20T08:44:45"/>
    <x v="6"/>
    <d v="2023-09-08T00:00:00"/>
    <x v="7"/>
    <x v="5"/>
    <x v="6"/>
    <x v="2"/>
    <x v="7"/>
    <x v="2"/>
    <x v="6"/>
    <x v="1"/>
    <x v="2"/>
    <x v="2"/>
    <x v="2"/>
    <n v="83.98"/>
    <x v="1"/>
    <x v="0"/>
    <d v="2023-09-03T00:00:00"/>
    <d v="2023-09-10T00:00:00"/>
    <x v="14"/>
    <x v="1"/>
    <x v="1"/>
    <x v="7"/>
    <x v="2"/>
    <x v="7"/>
  </r>
  <r>
    <d v="2023-10-20T08:56:38"/>
    <x v="6"/>
    <d v="2023-09-12T00:00:00"/>
    <x v="7"/>
    <x v="5"/>
    <x v="6"/>
    <x v="2"/>
    <x v="7"/>
    <x v="2"/>
    <x v="6"/>
    <x v="1"/>
    <x v="2"/>
    <x v="2"/>
    <x v="2"/>
    <n v="150.78"/>
    <x v="1"/>
    <x v="14"/>
    <d v="2023-09-10T00:00:00"/>
    <d v="2023-09-17T00:00:00"/>
    <x v="15"/>
    <x v="1"/>
    <x v="1"/>
    <x v="7"/>
    <x v="2"/>
    <x v="7"/>
  </r>
  <r>
    <d v="2023-10-20T09:09:42"/>
    <x v="6"/>
    <d v="2023-09-20T00:00:00"/>
    <x v="7"/>
    <x v="5"/>
    <x v="8"/>
    <x v="2"/>
    <x v="7"/>
    <x v="2"/>
    <x v="6"/>
    <x v="1"/>
    <x v="2"/>
    <x v="2"/>
    <x v="2"/>
    <n v="3757.36"/>
    <x v="1"/>
    <x v="15"/>
    <d v="2023-09-17T00:00:00"/>
    <d v="2023-09-24T00:00:00"/>
    <x v="16"/>
    <x v="1"/>
    <x v="1"/>
    <x v="7"/>
    <x v="2"/>
    <x v="7"/>
  </r>
  <r>
    <d v="2023-10-20T09:11:19"/>
    <x v="6"/>
    <d v="2023-09-20T00:00:00"/>
    <x v="7"/>
    <x v="5"/>
    <x v="6"/>
    <x v="2"/>
    <x v="7"/>
    <x v="2"/>
    <x v="6"/>
    <x v="1"/>
    <x v="2"/>
    <x v="2"/>
    <x v="2"/>
    <n v="434.5"/>
    <x v="1"/>
    <x v="15"/>
    <d v="2023-09-17T00:00:00"/>
    <d v="2023-09-24T00:00:00"/>
    <x v="16"/>
    <x v="1"/>
    <x v="1"/>
    <x v="7"/>
    <x v="2"/>
    <x v="7"/>
  </r>
  <r>
    <d v="2023-10-20T09:17:01"/>
    <x v="6"/>
    <d v="2023-09-26T00:00:00"/>
    <x v="7"/>
    <x v="5"/>
    <x v="6"/>
    <x v="2"/>
    <x v="7"/>
    <x v="2"/>
    <x v="6"/>
    <x v="1"/>
    <x v="2"/>
    <x v="2"/>
    <x v="2"/>
    <n v="123.3"/>
    <x v="1"/>
    <x v="16"/>
    <d v="2023-09-24T00:00:00"/>
    <d v="2023-10-01T00:00:00"/>
    <x v="17"/>
    <x v="1"/>
    <x v="1"/>
    <x v="7"/>
    <x v="2"/>
    <x v="7"/>
  </r>
  <r>
    <d v="2023-11-16T07:07:37"/>
    <x v="6"/>
    <d v="2023-10-04T00:00:00"/>
    <x v="7"/>
    <x v="5"/>
    <x v="6"/>
    <x v="2"/>
    <x v="7"/>
    <x v="2"/>
    <x v="6"/>
    <x v="1"/>
    <x v="2"/>
    <x v="2"/>
    <x v="2"/>
    <n v="42.3"/>
    <x v="1"/>
    <x v="17"/>
    <d v="2023-10-01T00:00:00"/>
    <d v="2023-10-08T00:00:00"/>
    <x v="18"/>
    <x v="1"/>
    <x v="1"/>
    <x v="7"/>
    <x v="2"/>
    <x v="7"/>
  </r>
  <r>
    <d v="2023-11-16T07:09:20"/>
    <x v="6"/>
    <d v="2023-10-04T00:00:00"/>
    <x v="7"/>
    <x v="5"/>
    <x v="9"/>
    <x v="2"/>
    <x v="7"/>
    <x v="2"/>
    <x v="6"/>
    <x v="1"/>
    <x v="2"/>
    <x v="2"/>
    <x v="2"/>
    <n v="310.58999999999997"/>
    <x v="1"/>
    <x v="17"/>
    <d v="2023-10-01T00:00:00"/>
    <d v="2023-10-08T00:00:00"/>
    <x v="18"/>
    <x v="1"/>
    <x v="1"/>
    <x v="7"/>
    <x v="2"/>
    <x v="7"/>
  </r>
  <r>
    <d v="2023-11-16T07:17:32"/>
    <x v="6"/>
    <d v="2023-10-11T00:00:00"/>
    <x v="7"/>
    <x v="5"/>
    <x v="6"/>
    <x v="2"/>
    <x v="7"/>
    <x v="2"/>
    <x v="6"/>
    <x v="1"/>
    <x v="2"/>
    <x v="2"/>
    <x v="2"/>
    <n v="302.79000000000002"/>
    <x v="1"/>
    <x v="18"/>
    <d v="2023-10-08T00:00:00"/>
    <d v="2023-10-15T00:00:00"/>
    <x v="19"/>
    <x v="1"/>
    <x v="1"/>
    <x v="7"/>
    <x v="2"/>
    <x v="7"/>
  </r>
  <r>
    <d v="2023-11-16T07:18:51"/>
    <x v="6"/>
    <d v="2023-10-11T00:00:00"/>
    <x v="7"/>
    <x v="5"/>
    <x v="6"/>
    <x v="2"/>
    <x v="7"/>
    <x v="2"/>
    <x v="6"/>
    <x v="1"/>
    <x v="2"/>
    <x v="2"/>
    <x v="2"/>
    <n v="39.049999999999997"/>
    <x v="1"/>
    <x v="18"/>
    <d v="2023-10-08T00:00:00"/>
    <d v="2023-10-15T00:00:00"/>
    <x v="19"/>
    <x v="1"/>
    <x v="1"/>
    <x v="7"/>
    <x v="2"/>
    <x v="7"/>
  </r>
  <r>
    <d v="2023-11-16T07:26:25"/>
    <x v="6"/>
    <d v="2023-10-11T00:00:00"/>
    <x v="7"/>
    <x v="5"/>
    <x v="6"/>
    <x v="2"/>
    <x v="7"/>
    <x v="2"/>
    <x v="6"/>
    <x v="1"/>
    <x v="2"/>
    <x v="2"/>
    <x v="2"/>
    <n v="-272.26"/>
    <x v="1"/>
    <x v="18"/>
    <d v="2023-10-08T00:00:00"/>
    <d v="2023-10-15T00:00:00"/>
    <x v="19"/>
    <x v="1"/>
    <x v="1"/>
    <x v="7"/>
    <x v="2"/>
    <x v="7"/>
  </r>
  <r>
    <d v="2023-11-16T07:29:06"/>
    <x v="6"/>
    <d v="2023-10-18T00:00:00"/>
    <x v="7"/>
    <x v="5"/>
    <x v="6"/>
    <x v="2"/>
    <x v="7"/>
    <x v="2"/>
    <x v="6"/>
    <x v="1"/>
    <x v="2"/>
    <x v="2"/>
    <x v="2"/>
    <n v="194.2"/>
    <x v="1"/>
    <x v="19"/>
    <d v="2023-10-15T00:00:00"/>
    <d v="2023-10-22T00:00:00"/>
    <x v="20"/>
    <x v="1"/>
    <x v="1"/>
    <x v="7"/>
    <x v="2"/>
    <x v="7"/>
  </r>
  <r>
    <d v="2023-11-16T07:36:40"/>
    <x v="6"/>
    <d v="2023-10-18T00:00:00"/>
    <x v="7"/>
    <x v="5"/>
    <x v="9"/>
    <x v="2"/>
    <x v="7"/>
    <x v="2"/>
    <x v="6"/>
    <x v="1"/>
    <x v="2"/>
    <x v="2"/>
    <x v="2"/>
    <n v="160.71"/>
    <x v="1"/>
    <x v="19"/>
    <d v="2023-10-15T00:00:00"/>
    <d v="2023-10-22T00:00:00"/>
    <x v="20"/>
    <x v="1"/>
    <x v="1"/>
    <x v="7"/>
    <x v="2"/>
    <x v="7"/>
  </r>
  <r>
    <d v="2023-11-16T07:45:01"/>
    <x v="6"/>
    <d v="2023-10-25T00:00:00"/>
    <x v="7"/>
    <x v="5"/>
    <x v="8"/>
    <x v="2"/>
    <x v="7"/>
    <x v="2"/>
    <x v="6"/>
    <x v="1"/>
    <x v="2"/>
    <x v="2"/>
    <x v="2"/>
    <n v="3086.1"/>
    <x v="1"/>
    <x v="20"/>
    <d v="2023-10-22T00:00:00"/>
    <d v="2023-10-29T00:00:00"/>
    <x v="21"/>
    <x v="1"/>
    <x v="1"/>
    <x v="7"/>
    <x v="2"/>
    <x v="7"/>
  </r>
  <r>
    <d v="2023-11-16T07:55:17"/>
    <x v="6"/>
    <d v="2023-10-25T00:00:00"/>
    <x v="7"/>
    <x v="5"/>
    <x v="6"/>
    <x v="2"/>
    <x v="7"/>
    <x v="2"/>
    <x v="6"/>
    <x v="1"/>
    <x v="2"/>
    <x v="2"/>
    <x v="2"/>
    <n v="389.17"/>
    <x v="1"/>
    <x v="20"/>
    <d v="2023-10-22T00:00:00"/>
    <d v="2023-10-29T00:00:00"/>
    <x v="21"/>
    <x v="1"/>
    <x v="1"/>
    <x v="7"/>
    <x v="2"/>
    <x v="7"/>
  </r>
  <r>
    <d v="2023-11-16T08:01:32"/>
    <x v="6"/>
    <d v="2023-11-01T00:00:00"/>
    <x v="7"/>
    <x v="5"/>
    <x v="6"/>
    <x v="2"/>
    <x v="7"/>
    <x v="2"/>
    <x v="6"/>
    <x v="1"/>
    <x v="2"/>
    <x v="2"/>
    <x v="2"/>
    <n v="342.67"/>
    <x v="1"/>
    <x v="21"/>
    <d v="2023-10-29T00:00:00"/>
    <d v="2023-11-05T00:00:00"/>
    <x v="22"/>
    <x v="1"/>
    <x v="1"/>
    <x v="7"/>
    <x v="2"/>
    <x v="7"/>
  </r>
  <r>
    <d v="2023-12-13T07:09:15"/>
    <x v="6"/>
    <d v="2023-11-08T00:00:00"/>
    <x v="7"/>
    <x v="5"/>
    <x v="6"/>
    <x v="2"/>
    <x v="7"/>
    <x v="2"/>
    <x v="6"/>
    <x v="1"/>
    <x v="2"/>
    <x v="2"/>
    <x v="2"/>
    <n v="156.52000000000001"/>
    <x v="1"/>
    <x v="22"/>
    <d v="2023-11-05T00:00:00"/>
    <d v="2023-11-12T00:00:00"/>
    <x v="23"/>
    <x v="1"/>
    <x v="1"/>
    <x v="7"/>
    <x v="2"/>
    <x v="7"/>
  </r>
  <r>
    <d v="2023-12-13T10:17:30"/>
    <x v="6"/>
    <d v="2023-11-08T00:00:00"/>
    <x v="7"/>
    <x v="5"/>
    <x v="6"/>
    <x v="2"/>
    <x v="7"/>
    <x v="2"/>
    <x v="6"/>
    <x v="1"/>
    <x v="2"/>
    <x v="2"/>
    <x v="2"/>
    <n v="-112.96"/>
    <x v="1"/>
    <x v="22"/>
    <d v="2023-11-05T00:00:00"/>
    <d v="2023-11-12T00:00:00"/>
    <x v="23"/>
    <x v="1"/>
    <x v="1"/>
    <x v="7"/>
    <x v="2"/>
    <x v="7"/>
  </r>
  <r>
    <d v="2023-12-13T10:22:27"/>
    <x v="6"/>
    <d v="2023-11-15T00:00:00"/>
    <x v="7"/>
    <x v="5"/>
    <x v="6"/>
    <x v="2"/>
    <x v="7"/>
    <x v="2"/>
    <x v="6"/>
    <x v="1"/>
    <x v="2"/>
    <x v="2"/>
    <x v="2"/>
    <n v="257.88"/>
    <x v="1"/>
    <x v="1"/>
    <d v="2023-11-12T00:00:00"/>
    <d v="2023-11-19T00:00:00"/>
    <x v="24"/>
    <x v="1"/>
    <x v="1"/>
    <x v="7"/>
    <x v="2"/>
    <x v="7"/>
  </r>
  <r>
    <d v="2023-12-13T10:24:01"/>
    <x v="6"/>
    <d v="2023-11-15T00:00:00"/>
    <x v="7"/>
    <x v="5"/>
    <x v="9"/>
    <x v="2"/>
    <x v="7"/>
    <x v="2"/>
    <x v="6"/>
    <x v="1"/>
    <x v="2"/>
    <x v="2"/>
    <x v="2"/>
    <n v="221.1"/>
    <x v="1"/>
    <x v="1"/>
    <d v="2023-11-12T00:00:00"/>
    <d v="2023-11-19T00:00:00"/>
    <x v="24"/>
    <x v="1"/>
    <x v="1"/>
    <x v="7"/>
    <x v="2"/>
    <x v="7"/>
  </r>
  <r>
    <d v="2023-12-13T10:55:02"/>
    <x v="6"/>
    <d v="2023-11-22T00:00:00"/>
    <x v="7"/>
    <x v="5"/>
    <x v="10"/>
    <x v="2"/>
    <x v="7"/>
    <x v="2"/>
    <x v="6"/>
    <x v="1"/>
    <x v="2"/>
    <x v="2"/>
    <x v="2"/>
    <n v="1293.49"/>
    <x v="1"/>
    <x v="23"/>
    <d v="2023-11-19T00:00:00"/>
    <d v="2023-11-26T00:00:00"/>
    <x v="25"/>
    <x v="1"/>
    <x v="1"/>
    <x v="7"/>
    <x v="2"/>
    <x v="7"/>
  </r>
  <r>
    <d v="2023-12-13T10:59:07"/>
    <x v="6"/>
    <d v="2023-11-22T00:00:00"/>
    <x v="7"/>
    <x v="5"/>
    <x v="6"/>
    <x v="2"/>
    <x v="7"/>
    <x v="2"/>
    <x v="6"/>
    <x v="1"/>
    <x v="2"/>
    <x v="2"/>
    <x v="2"/>
    <n v="251.9"/>
    <x v="1"/>
    <x v="23"/>
    <d v="2023-11-19T00:00:00"/>
    <d v="2023-11-26T00:00:00"/>
    <x v="25"/>
    <x v="1"/>
    <x v="1"/>
    <x v="7"/>
    <x v="2"/>
    <x v="7"/>
  </r>
  <r>
    <d v="2023-12-13T11:18:12"/>
    <x v="6"/>
    <d v="2023-11-30T00:00:00"/>
    <x v="7"/>
    <x v="5"/>
    <x v="6"/>
    <x v="2"/>
    <x v="7"/>
    <x v="2"/>
    <x v="6"/>
    <x v="1"/>
    <x v="2"/>
    <x v="2"/>
    <x v="2"/>
    <n v="211.38"/>
    <x v="1"/>
    <x v="24"/>
    <d v="2023-11-26T00:00:00"/>
    <d v="2023-12-03T00:00:00"/>
    <x v="26"/>
    <x v="1"/>
    <x v="1"/>
    <x v="7"/>
    <x v="2"/>
    <x v="7"/>
  </r>
  <r>
    <d v="2023-12-13T11:19:05"/>
    <x v="6"/>
    <d v="2023-11-30T00:00:00"/>
    <x v="7"/>
    <x v="5"/>
    <x v="6"/>
    <x v="2"/>
    <x v="7"/>
    <x v="2"/>
    <x v="6"/>
    <x v="1"/>
    <x v="2"/>
    <x v="2"/>
    <x v="2"/>
    <n v="-3196.01"/>
    <x v="1"/>
    <x v="24"/>
    <d v="2023-11-26T00:00:00"/>
    <d v="2023-12-03T00:00:00"/>
    <x v="26"/>
    <x v="1"/>
    <x v="1"/>
    <x v="7"/>
    <x v="2"/>
    <x v="7"/>
  </r>
  <r>
    <d v="2023-12-13T11:20:09"/>
    <x v="6"/>
    <d v="2023-11-30T00:00:00"/>
    <x v="7"/>
    <x v="5"/>
    <x v="11"/>
    <x v="2"/>
    <x v="7"/>
    <x v="2"/>
    <x v="6"/>
    <x v="1"/>
    <x v="2"/>
    <x v="2"/>
    <x v="2"/>
    <n v="216.12"/>
    <x v="1"/>
    <x v="24"/>
    <d v="2023-11-26T00:00:00"/>
    <d v="2023-12-03T00:00:00"/>
    <x v="26"/>
    <x v="1"/>
    <x v="1"/>
    <x v="7"/>
    <x v="2"/>
    <x v="7"/>
  </r>
  <r>
    <d v="2024-01-12T11:04:06"/>
    <x v="6"/>
    <d v="2023-12-06T00:00:00"/>
    <x v="7"/>
    <x v="5"/>
    <x v="6"/>
    <x v="2"/>
    <x v="7"/>
    <x v="2"/>
    <x v="6"/>
    <x v="1"/>
    <x v="2"/>
    <x v="2"/>
    <x v="2"/>
    <n v="237.24"/>
    <x v="1"/>
    <x v="25"/>
    <d v="2023-12-03T00:00:00"/>
    <d v="2023-12-10T00:00:00"/>
    <x v="27"/>
    <x v="1"/>
    <x v="1"/>
    <x v="7"/>
    <x v="2"/>
    <x v="7"/>
  </r>
  <r>
    <d v="2024-01-12T11:04:40"/>
    <x v="6"/>
    <d v="2023-12-06T00:00:00"/>
    <x v="7"/>
    <x v="5"/>
    <x v="6"/>
    <x v="2"/>
    <x v="7"/>
    <x v="2"/>
    <x v="6"/>
    <x v="1"/>
    <x v="2"/>
    <x v="2"/>
    <x v="2"/>
    <n v="-455.25"/>
    <x v="1"/>
    <x v="25"/>
    <d v="2023-12-03T00:00:00"/>
    <d v="2023-12-10T00:00:00"/>
    <x v="27"/>
    <x v="1"/>
    <x v="1"/>
    <x v="7"/>
    <x v="2"/>
    <x v="7"/>
  </r>
  <r>
    <d v="2024-01-11T06:46:45"/>
    <x v="6"/>
    <d v="2023-12-13T00:00:00"/>
    <x v="7"/>
    <x v="5"/>
    <x v="6"/>
    <x v="2"/>
    <x v="7"/>
    <x v="2"/>
    <x v="6"/>
    <x v="1"/>
    <x v="2"/>
    <x v="2"/>
    <x v="2"/>
    <n v="106.98"/>
    <x v="1"/>
    <x v="26"/>
    <d v="2023-12-10T00:00:00"/>
    <d v="2023-12-17T00:00:00"/>
    <x v="28"/>
    <x v="1"/>
    <x v="1"/>
    <x v="7"/>
    <x v="2"/>
    <x v="7"/>
  </r>
  <r>
    <d v="2024-01-11T06:46:55"/>
    <x v="6"/>
    <d v="2023-12-13T00:00:00"/>
    <x v="7"/>
    <x v="5"/>
    <x v="6"/>
    <x v="2"/>
    <x v="7"/>
    <x v="2"/>
    <x v="6"/>
    <x v="1"/>
    <x v="2"/>
    <x v="2"/>
    <x v="2"/>
    <n v="118.5"/>
    <x v="1"/>
    <x v="26"/>
    <d v="2023-12-10T00:00:00"/>
    <d v="2023-12-17T00:00:00"/>
    <x v="28"/>
    <x v="1"/>
    <x v="1"/>
    <x v="7"/>
    <x v="2"/>
    <x v="7"/>
  </r>
  <r>
    <d v="2024-01-11T06:48:32"/>
    <x v="6"/>
    <d v="2023-12-13T00:00:00"/>
    <x v="7"/>
    <x v="5"/>
    <x v="12"/>
    <x v="2"/>
    <x v="7"/>
    <x v="2"/>
    <x v="6"/>
    <x v="1"/>
    <x v="2"/>
    <x v="2"/>
    <x v="2"/>
    <n v="1478.79"/>
    <x v="1"/>
    <x v="26"/>
    <d v="2023-12-10T00:00:00"/>
    <d v="2023-12-17T00:00:00"/>
    <x v="28"/>
    <x v="1"/>
    <x v="1"/>
    <x v="7"/>
    <x v="2"/>
    <x v="7"/>
  </r>
  <r>
    <d v="2024-01-11T06:49:29"/>
    <x v="6"/>
    <d v="2023-12-13T00:00:00"/>
    <x v="7"/>
    <x v="5"/>
    <x v="12"/>
    <x v="2"/>
    <x v="7"/>
    <x v="2"/>
    <x v="6"/>
    <x v="1"/>
    <x v="2"/>
    <x v="2"/>
    <x v="2"/>
    <n v="236.61"/>
    <x v="1"/>
    <x v="26"/>
    <d v="2023-12-10T00:00:00"/>
    <d v="2023-12-17T00:00:00"/>
    <x v="28"/>
    <x v="1"/>
    <x v="1"/>
    <x v="7"/>
    <x v="2"/>
    <x v="7"/>
  </r>
  <r>
    <d v="2024-01-11T06:50:04"/>
    <x v="6"/>
    <d v="2023-12-13T00:00:00"/>
    <x v="7"/>
    <x v="5"/>
    <x v="6"/>
    <x v="2"/>
    <x v="7"/>
    <x v="2"/>
    <x v="6"/>
    <x v="1"/>
    <x v="2"/>
    <x v="2"/>
    <x v="2"/>
    <n v="258.3"/>
    <x v="1"/>
    <x v="26"/>
    <d v="2023-12-10T00:00:00"/>
    <d v="2023-12-17T00:00:00"/>
    <x v="28"/>
    <x v="1"/>
    <x v="1"/>
    <x v="7"/>
    <x v="2"/>
    <x v="7"/>
  </r>
  <r>
    <d v="2024-01-11T06:53:53"/>
    <x v="6"/>
    <d v="2023-12-20T00:00:00"/>
    <x v="7"/>
    <x v="5"/>
    <x v="6"/>
    <x v="2"/>
    <x v="7"/>
    <x v="2"/>
    <x v="6"/>
    <x v="1"/>
    <x v="2"/>
    <x v="2"/>
    <x v="2"/>
    <n v="83.98"/>
    <x v="1"/>
    <x v="27"/>
    <d v="2023-12-17T00:00:00"/>
    <d v="2023-12-24T00:00:00"/>
    <x v="29"/>
    <x v="1"/>
    <x v="1"/>
    <x v="7"/>
    <x v="2"/>
    <x v="7"/>
  </r>
  <r>
    <d v="2024-01-11T07:06:39"/>
    <x v="6"/>
    <d v="2023-12-29T00:00:00"/>
    <x v="7"/>
    <x v="5"/>
    <x v="6"/>
    <x v="2"/>
    <x v="7"/>
    <x v="2"/>
    <x v="6"/>
    <x v="1"/>
    <x v="2"/>
    <x v="2"/>
    <x v="2"/>
    <n v="50.58"/>
    <x v="1"/>
    <x v="28"/>
    <d v="2023-12-24T00:00:00"/>
    <d v="2023-12-31T00:00:00"/>
    <x v="30"/>
    <x v="1"/>
    <x v="1"/>
    <x v="7"/>
    <x v="2"/>
    <x v="7"/>
  </r>
  <r>
    <d v="2024-01-11T07:07:38"/>
    <x v="6"/>
    <d v="2023-12-29T00:00:00"/>
    <x v="7"/>
    <x v="5"/>
    <x v="6"/>
    <x v="2"/>
    <x v="7"/>
    <x v="2"/>
    <x v="6"/>
    <x v="1"/>
    <x v="2"/>
    <x v="2"/>
    <x v="2"/>
    <n v="-18.05"/>
    <x v="1"/>
    <x v="28"/>
    <d v="2023-12-24T00:00:00"/>
    <d v="2023-12-31T00:00:00"/>
    <x v="30"/>
    <x v="1"/>
    <x v="1"/>
    <x v="7"/>
    <x v="2"/>
    <x v="7"/>
  </r>
  <r>
    <d v="2024-01-11T07:07:46"/>
    <x v="6"/>
    <d v="2023-12-29T00:00:00"/>
    <x v="7"/>
    <x v="5"/>
    <x v="6"/>
    <x v="2"/>
    <x v="7"/>
    <x v="2"/>
    <x v="6"/>
    <x v="1"/>
    <x v="2"/>
    <x v="2"/>
    <x v="2"/>
    <n v="-2.89"/>
    <x v="1"/>
    <x v="28"/>
    <d v="2023-12-24T00:00:00"/>
    <d v="2023-12-31T00:00:00"/>
    <x v="30"/>
    <x v="1"/>
    <x v="1"/>
    <x v="7"/>
    <x v="2"/>
    <x v="7"/>
  </r>
  <r>
    <d v="2024-01-12T11:15:44"/>
    <x v="6"/>
    <d v="2023-12-06T00:00:00"/>
    <x v="7"/>
    <x v="5"/>
    <x v="6"/>
    <x v="2"/>
    <x v="7"/>
    <x v="2"/>
    <x v="6"/>
    <x v="1"/>
    <x v="2"/>
    <x v="2"/>
    <x v="2"/>
    <n v="-169.44"/>
    <x v="1"/>
    <x v="25"/>
    <d v="2023-12-03T00:00:00"/>
    <d v="2023-12-10T00:00:00"/>
    <x v="27"/>
    <x v="1"/>
    <x v="1"/>
    <x v="7"/>
    <x v="2"/>
    <x v="7"/>
  </r>
  <r>
    <d v="2024-07-25T06:56:14"/>
    <x v="6"/>
    <d v="2024-06-05T00:00:00"/>
    <x v="7"/>
    <x v="5"/>
    <x v="13"/>
    <x v="2"/>
    <x v="8"/>
    <x v="2"/>
    <x v="6"/>
    <x v="1"/>
    <x v="2"/>
    <x v="2"/>
    <x v="2"/>
    <n v="150.01"/>
    <x v="1"/>
    <x v="29"/>
    <d v="2024-06-02T00:00:00"/>
    <d v="2024-06-09T00:00:00"/>
    <x v="31"/>
    <x v="1"/>
    <x v="1"/>
    <x v="7"/>
    <x v="2"/>
    <x v="7"/>
  </r>
  <r>
    <d v="2024-07-25T06:57:23"/>
    <x v="6"/>
    <d v="2024-06-05T00:00:00"/>
    <x v="7"/>
    <x v="5"/>
    <x v="14"/>
    <x v="2"/>
    <x v="8"/>
    <x v="2"/>
    <x v="6"/>
    <x v="1"/>
    <x v="2"/>
    <x v="2"/>
    <x v="2"/>
    <n v="150.01"/>
    <x v="1"/>
    <x v="29"/>
    <d v="2024-06-02T00:00:00"/>
    <d v="2024-06-09T00:00:00"/>
    <x v="31"/>
    <x v="1"/>
    <x v="1"/>
    <x v="7"/>
    <x v="2"/>
    <x v="7"/>
  </r>
  <r>
    <d v="2024-07-25T06:57:38"/>
    <x v="6"/>
    <d v="2024-06-05T00:00:00"/>
    <x v="7"/>
    <x v="5"/>
    <x v="15"/>
    <x v="2"/>
    <x v="8"/>
    <x v="2"/>
    <x v="6"/>
    <x v="1"/>
    <x v="2"/>
    <x v="2"/>
    <x v="2"/>
    <n v="150.01"/>
    <x v="1"/>
    <x v="29"/>
    <d v="2024-06-02T00:00:00"/>
    <d v="2024-06-09T00:00:00"/>
    <x v="31"/>
    <x v="1"/>
    <x v="1"/>
    <x v="7"/>
    <x v="2"/>
    <x v="7"/>
  </r>
  <r>
    <d v="2024-07-25T06:57:51"/>
    <x v="6"/>
    <d v="2024-06-05T00:00:00"/>
    <x v="7"/>
    <x v="5"/>
    <x v="16"/>
    <x v="2"/>
    <x v="8"/>
    <x v="2"/>
    <x v="6"/>
    <x v="1"/>
    <x v="2"/>
    <x v="2"/>
    <x v="2"/>
    <n v="150.01"/>
    <x v="1"/>
    <x v="29"/>
    <d v="2024-06-02T00:00:00"/>
    <d v="2024-06-09T00:00:00"/>
    <x v="31"/>
    <x v="1"/>
    <x v="1"/>
    <x v="7"/>
    <x v="2"/>
    <x v="7"/>
  </r>
  <r>
    <d v="2024-07-25T06:58:12"/>
    <x v="6"/>
    <d v="2024-06-05T00:00:00"/>
    <x v="7"/>
    <x v="5"/>
    <x v="17"/>
    <x v="2"/>
    <x v="8"/>
    <x v="2"/>
    <x v="6"/>
    <x v="1"/>
    <x v="2"/>
    <x v="2"/>
    <x v="2"/>
    <n v="150.01"/>
    <x v="1"/>
    <x v="29"/>
    <d v="2024-06-02T00:00:00"/>
    <d v="2024-06-09T00:00:00"/>
    <x v="31"/>
    <x v="1"/>
    <x v="1"/>
    <x v="7"/>
    <x v="2"/>
    <x v="7"/>
  </r>
  <r>
    <d v="2024-07-25T06:58:29"/>
    <x v="6"/>
    <d v="2024-06-05T00:00:00"/>
    <x v="7"/>
    <x v="5"/>
    <x v="18"/>
    <x v="2"/>
    <x v="8"/>
    <x v="2"/>
    <x v="6"/>
    <x v="1"/>
    <x v="2"/>
    <x v="2"/>
    <x v="2"/>
    <n v="150.01"/>
    <x v="1"/>
    <x v="29"/>
    <d v="2024-06-02T00:00:00"/>
    <d v="2024-06-09T00:00:00"/>
    <x v="31"/>
    <x v="1"/>
    <x v="1"/>
    <x v="7"/>
    <x v="2"/>
    <x v="7"/>
  </r>
  <r>
    <d v="2024-07-25T06:58:39"/>
    <x v="6"/>
    <d v="2024-06-05T00:00:00"/>
    <x v="7"/>
    <x v="5"/>
    <x v="19"/>
    <x v="2"/>
    <x v="8"/>
    <x v="2"/>
    <x v="6"/>
    <x v="1"/>
    <x v="2"/>
    <x v="2"/>
    <x v="2"/>
    <n v="150.01"/>
    <x v="1"/>
    <x v="29"/>
    <d v="2024-06-02T00:00:00"/>
    <d v="2024-06-09T00:00:00"/>
    <x v="31"/>
    <x v="1"/>
    <x v="1"/>
    <x v="7"/>
    <x v="2"/>
    <x v="7"/>
  </r>
  <r>
    <d v="2024-07-25T06:58:51"/>
    <x v="6"/>
    <d v="2024-06-05T00:00:00"/>
    <x v="7"/>
    <x v="5"/>
    <x v="6"/>
    <x v="2"/>
    <x v="8"/>
    <x v="2"/>
    <x v="6"/>
    <x v="1"/>
    <x v="2"/>
    <x v="2"/>
    <x v="2"/>
    <n v="150.01"/>
    <x v="1"/>
    <x v="29"/>
    <d v="2024-06-02T00:00:00"/>
    <d v="2024-06-09T00:00:00"/>
    <x v="31"/>
    <x v="1"/>
    <x v="1"/>
    <x v="7"/>
    <x v="2"/>
    <x v="7"/>
  </r>
  <r>
    <d v="2024-07-25T07:29:04"/>
    <x v="6"/>
    <d v="2024-06-05T00:00:00"/>
    <x v="7"/>
    <x v="5"/>
    <x v="13"/>
    <x v="2"/>
    <x v="8"/>
    <x v="2"/>
    <x v="6"/>
    <x v="1"/>
    <x v="2"/>
    <x v="2"/>
    <x v="2"/>
    <n v="546.79999999999995"/>
    <x v="1"/>
    <x v="29"/>
    <d v="2024-06-02T00:00:00"/>
    <d v="2024-06-09T00:00:00"/>
    <x v="31"/>
    <x v="1"/>
    <x v="1"/>
    <x v="7"/>
    <x v="2"/>
    <x v="7"/>
  </r>
  <r>
    <d v="2024-07-25T07:33:51"/>
    <x v="6"/>
    <d v="2024-06-05T00:00:00"/>
    <x v="7"/>
    <x v="5"/>
    <x v="6"/>
    <x v="2"/>
    <x v="8"/>
    <x v="2"/>
    <x v="6"/>
    <x v="1"/>
    <x v="2"/>
    <x v="2"/>
    <x v="2"/>
    <n v="557.41"/>
    <x v="1"/>
    <x v="29"/>
    <d v="2024-06-02T00:00:00"/>
    <d v="2024-06-09T00:00:00"/>
    <x v="31"/>
    <x v="1"/>
    <x v="1"/>
    <x v="7"/>
    <x v="2"/>
    <x v="7"/>
  </r>
  <r>
    <d v="2024-08-13T12:41:16"/>
    <x v="6"/>
    <d v="2024-07-20T00:00:00"/>
    <x v="7"/>
    <x v="5"/>
    <x v="20"/>
    <x v="2"/>
    <x v="8"/>
    <x v="2"/>
    <x v="6"/>
    <x v="1"/>
    <x v="2"/>
    <x v="2"/>
    <x v="2"/>
    <n v="106.9"/>
    <x v="1"/>
    <x v="7"/>
    <d v="2024-07-14T00:00:00"/>
    <d v="2024-07-21T00:00:00"/>
    <x v="32"/>
    <x v="1"/>
    <x v="1"/>
    <x v="7"/>
    <x v="2"/>
    <x v="7"/>
  </r>
  <r>
    <d v="2024-08-13T12:42:03"/>
    <x v="6"/>
    <d v="2024-07-20T00:00:00"/>
    <x v="7"/>
    <x v="5"/>
    <x v="19"/>
    <x v="2"/>
    <x v="8"/>
    <x v="2"/>
    <x v="6"/>
    <x v="1"/>
    <x v="2"/>
    <x v="2"/>
    <x v="2"/>
    <n v="106.9"/>
    <x v="1"/>
    <x v="7"/>
    <d v="2024-07-14T00:00:00"/>
    <d v="2024-07-21T00:00:00"/>
    <x v="32"/>
    <x v="1"/>
    <x v="1"/>
    <x v="7"/>
    <x v="2"/>
    <x v="7"/>
  </r>
  <r>
    <d v="2024-08-13T12:42:12"/>
    <x v="6"/>
    <d v="2024-07-20T00:00:00"/>
    <x v="7"/>
    <x v="5"/>
    <x v="21"/>
    <x v="2"/>
    <x v="8"/>
    <x v="2"/>
    <x v="6"/>
    <x v="1"/>
    <x v="2"/>
    <x v="2"/>
    <x v="2"/>
    <n v="106.9"/>
    <x v="1"/>
    <x v="7"/>
    <d v="2024-07-14T00:00:00"/>
    <d v="2024-07-21T00:00:00"/>
    <x v="32"/>
    <x v="1"/>
    <x v="1"/>
    <x v="7"/>
    <x v="2"/>
    <x v="7"/>
  </r>
  <r>
    <d v="2024-08-13T12:42:25"/>
    <x v="6"/>
    <d v="2024-07-20T00:00:00"/>
    <x v="7"/>
    <x v="5"/>
    <x v="18"/>
    <x v="2"/>
    <x v="8"/>
    <x v="2"/>
    <x v="6"/>
    <x v="1"/>
    <x v="2"/>
    <x v="2"/>
    <x v="2"/>
    <n v="106.9"/>
    <x v="1"/>
    <x v="7"/>
    <d v="2024-07-14T00:00:00"/>
    <d v="2024-07-21T00:00:00"/>
    <x v="32"/>
    <x v="1"/>
    <x v="1"/>
    <x v="7"/>
    <x v="2"/>
    <x v="7"/>
  </r>
  <r>
    <d v="2024-08-13T12:42:40"/>
    <x v="6"/>
    <d v="2024-07-20T00:00:00"/>
    <x v="7"/>
    <x v="5"/>
    <x v="12"/>
    <x v="2"/>
    <x v="8"/>
    <x v="2"/>
    <x v="6"/>
    <x v="1"/>
    <x v="2"/>
    <x v="2"/>
    <x v="2"/>
    <n v="106.9"/>
    <x v="1"/>
    <x v="7"/>
    <d v="2024-07-14T00:00:00"/>
    <d v="2024-07-21T00:00:00"/>
    <x v="32"/>
    <x v="1"/>
    <x v="1"/>
    <x v="7"/>
    <x v="2"/>
    <x v="7"/>
  </r>
  <r>
    <d v="2024-08-13T12:42:49"/>
    <x v="6"/>
    <d v="2024-07-20T00:00:00"/>
    <x v="7"/>
    <x v="5"/>
    <x v="22"/>
    <x v="2"/>
    <x v="8"/>
    <x v="2"/>
    <x v="6"/>
    <x v="1"/>
    <x v="2"/>
    <x v="2"/>
    <x v="2"/>
    <n v="106.9"/>
    <x v="1"/>
    <x v="7"/>
    <d v="2024-07-14T00:00:00"/>
    <d v="2024-07-21T00:00:00"/>
    <x v="32"/>
    <x v="1"/>
    <x v="1"/>
    <x v="7"/>
    <x v="2"/>
    <x v="7"/>
  </r>
  <r>
    <d v="2024-08-13T12:42:58"/>
    <x v="6"/>
    <d v="2024-07-20T00:00:00"/>
    <x v="7"/>
    <x v="5"/>
    <x v="23"/>
    <x v="2"/>
    <x v="8"/>
    <x v="2"/>
    <x v="6"/>
    <x v="1"/>
    <x v="2"/>
    <x v="2"/>
    <x v="2"/>
    <n v="106.9"/>
    <x v="1"/>
    <x v="7"/>
    <d v="2024-07-14T00:00:00"/>
    <d v="2024-07-21T00:00:00"/>
    <x v="32"/>
    <x v="1"/>
    <x v="1"/>
    <x v="7"/>
    <x v="2"/>
    <x v="7"/>
  </r>
  <r>
    <d v="2024-08-13T12:43:10"/>
    <x v="6"/>
    <d v="2024-07-20T00:00:00"/>
    <x v="7"/>
    <x v="5"/>
    <x v="24"/>
    <x v="2"/>
    <x v="8"/>
    <x v="2"/>
    <x v="6"/>
    <x v="1"/>
    <x v="2"/>
    <x v="2"/>
    <x v="2"/>
    <n v="106.9"/>
    <x v="1"/>
    <x v="7"/>
    <d v="2024-07-14T00:00:00"/>
    <d v="2024-07-21T00:00:00"/>
    <x v="32"/>
    <x v="1"/>
    <x v="1"/>
    <x v="7"/>
    <x v="2"/>
    <x v="7"/>
  </r>
  <r>
    <d v="2024-08-13T12:49:10"/>
    <x v="6"/>
    <d v="2024-07-20T00:00:00"/>
    <x v="7"/>
    <x v="5"/>
    <x v="25"/>
    <x v="2"/>
    <x v="8"/>
    <x v="2"/>
    <x v="6"/>
    <x v="1"/>
    <x v="2"/>
    <x v="2"/>
    <x v="2"/>
    <n v="106.9"/>
    <x v="1"/>
    <x v="7"/>
    <d v="2024-07-14T00:00:00"/>
    <d v="2024-07-21T00:00:00"/>
    <x v="32"/>
    <x v="1"/>
    <x v="1"/>
    <x v="7"/>
    <x v="2"/>
    <x v="7"/>
  </r>
  <r>
    <d v="2024-08-13T12:49:18"/>
    <x v="6"/>
    <d v="2024-07-20T00:00:00"/>
    <x v="7"/>
    <x v="5"/>
    <x v="26"/>
    <x v="2"/>
    <x v="8"/>
    <x v="2"/>
    <x v="6"/>
    <x v="1"/>
    <x v="2"/>
    <x v="2"/>
    <x v="2"/>
    <n v="106.9"/>
    <x v="1"/>
    <x v="7"/>
    <d v="2024-07-14T00:00:00"/>
    <d v="2024-07-21T00:00:00"/>
    <x v="32"/>
    <x v="1"/>
    <x v="1"/>
    <x v="7"/>
    <x v="2"/>
    <x v="7"/>
  </r>
  <r>
    <d v="2024-08-13T12:49:32"/>
    <x v="6"/>
    <d v="2024-07-20T00:00:00"/>
    <x v="7"/>
    <x v="5"/>
    <x v="27"/>
    <x v="2"/>
    <x v="8"/>
    <x v="2"/>
    <x v="6"/>
    <x v="1"/>
    <x v="2"/>
    <x v="2"/>
    <x v="2"/>
    <n v="106.9"/>
    <x v="1"/>
    <x v="7"/>
    <d v="2024-07-14T00:00:00"/>
    <d v="2024-07-21T00:00:00"/>
    <x v="32"/>
    <x v="1"/>
    <x v="1"/>
    <x v="7"/>
    <x v="2"/>
    <x v="7"/>
  </r>
  <r>
    <d v="2024-08-13T12:49:54"/>
    <x v="6"/>
    <d v="2024-07-20T00:00:00"/>
    <x v="7"/>
    <x v="5"/>
    <x v="28"/>
    <x v="2"/>
    <x v="8"/>
    <x v="2"/>
    <x v="6"/>
    <x v="1"/>
    <x v="2"/>
    <x v="2"/>
    <x v="2"/>
    <n v="106.9"/>
    <x v="1"/>
    <x v="7"/>
    <d v="2024-07-14T00:00:00"/>
    <d v="2024-07-21T00:00:00"/>
    <x v="32"/>
    <x v="1"/>
    <x v="1"/>
    <x v="7"/>
    <x v="2"/>
    <x v="7"/>
  </r>
  <r>
    <d v="2024-08-13T12:50:08"/>
    <x v="6"/>
    <d v="2024-07-20T00:00:00"/>
    <x v="7"/>
    <x v="5"/>
    <x v="29"/>
    <x v="2"/>
    <x v="8"/>
    <x v="2"/>
    <x v="6"/>
    <x v="1"/>
    <x v="2"/>
    <x v="2"/>
    <x v="2"/>
    <n v="106.9"/>
    <x v="1"/>
    <x v="7"/>
    <d v="2024-07-14T00:00:00"/>
    <d v="2024-07-21T00:00:00"/>
    <x v="32"/>
    <x v="1"/>
    <x v="1"/>
    <x v="7"/>
    <x v="2"/>
    <x v="7"/>
  </r>
  <r>
    <d v="2024-08-13T12:50:18"/>
    <x v="6"/>
    <d v="2024-07-20T00:00:00"/>
    <x v="7"/>
    <x v="5"/>
    <x v="30"/>
    <x v="2"/>
    <x v="8"/>
    <x v="2"/>
    <x v="6"/>
    <x v="1"/>
    <x v="2"/>
    <x v="2"/>
    <x v="2"/>
    <n v="106.9"/>
    <x v="1"/>
    <x v="7"/>
    <d v="2024-07-14T00:00:00"/>
    <d v="2024-07-21T00:00:00"/>
    <x v="32"/>
    <x v="1"/>
    <x v="1"/>
    <x v="7"/>
    <x v="2"/>
    <x v="7"/>
  </r>
  <r>
    <d v="2024-08-13T12:50:29"/>
    <x v="6"/>
    <d v="2024-07-20T00:00:00"/>
    <x v="7"/>
    <x v="5"/>
    <x v="31"/>
    <x v="2"/>
    <x v="8"/>
    <x v="2"/>
    <x v="6"/>
    <x v="1"/>
    <x v="2"/>
    <x v="2"/>
    <x v="2"/>
    <n v="106.9"/>
    <x v="1"/>
    <x v="7"/>
    <d v="2024-07-14T00:00:00"/>
    <d v="2024-07-21T00:00:00"/>
    <x v="32"/>
    <x v="1"/>
    <x v="1"/>
    <x v="7"/>
    <x v="2"/>
    <x v="7"/>
  </r>
  <r>
    <d v="2024-08-13T12:50:38"/>
    <x v="6"/>
    <d v="2024-07-20T00:00:00"/>
    <x v="7"/>
    <x v="5"/>
    <x v="32"/>
    <x v="2"/>
    <x v="8"/>
    <x v="2"/>
    <x v="6"/>
    <x v="1"/>
    <x v="2"/>
    <x v="2"/>
    <x v="2"/>
    <n v="106.9"/>
    <x v="1"/>
    <x v="7"/>
    <d v="2024-07-14T00:00:00"/>
    <d v="2024-07-21T00:00:00"/>
    <x v="32"/>
    <x v="1"/>
    <x v="1"/>
    <x v="7"/>
    <x v="2"/>
    <x v="7"/>
  </r>
  <r>
    <d v="2024-08-13T12:50:50"/>
    <x v="6"/>
    <d v="2024-07-20T00:00:00"/>
    <x v="7"/>
    <x v="5"/>
    <x v="33"/>
    <x v="2"/>
    <x v="8"/>
    <x v="2"/>
    <x v="6"/>
    <x v="1"/>
    <x v="2"/>
    <x v="2"/>
    <x v="2"/>
    <n v="106.9"/>
    <x v="1"/>
    <x v="7"/>
    <d v="2024-07-14T00:00:00"/>
    <d v="2024-07-21T00:00:00"/>
    <x v="32"/>
    <x v="1"/>
    <x v="1"/>
    <x v="7"/>
    <x v="2"/>
    <x v="7"/>
  </r>
  <r>
    <d v="2024-08-13T12:51:00"/>
    <x v="6"/>
    <d v="2024-07-20T00:00:00"/>
    <x v="7"/>
    <x v="5"/>
    <x v="34"/>
    <x v="2"/>
    <x v="8"/>
    <x v="2"/>
    <x v="6"/>
    <x v="1"/>
    <x v="2"/>
    <x v="2"/>
    <x v="2"/>
    <n v="106.9"/>
    <x v="1"/>
    <x v="7"/>
    <d v="2024-07-14T00:00:00"/>
    <d v="2024-07-21T00:00:00"/>
    <x v="32"/>
    <x v="1"/>
    <x v="1"/>
    <x v="7"/>
    <x v="2"/>
    <x v="7"/>
  </r>
  <r>
    <d v="2024-08-13T12:51:20"/>
    <x v="6"/>
    <d v="2024-07-20T00:00:00"/>
    <x v="7"/>
    <x v="5"/>
    <x v="35"/>
    <x v="2"/>
    <x v="8"/>
    <x v="2"/>
    <x v="6"/>
    <x v="1"/>
    <x v="2"/>
    <x v="2"/>
    <x v="2"/>
    <n v="106.9"/>
    <x v="1"/>
    <x v="7"/>
    <d v="2024-07-14T00:00:00"/>
    <d v="2024-07-21T00:00:00"/>
    <x v="32"/>
    <x v="1"/>
    <x v="1"/>
    <x v="7"/>
    <x v="2"/>
    <x v="7"/>
  </r>
  <r>
    <d v="2024-08-13T12:52:01"/>
    <x v="6"/>
    <d v="2024-07-20T00:00:00"/>
    <x v="7"/>
    <x v="5"/>
    <x v="36"/>
    <x v="2"/>
    <x v="8"/>
    <x v="2"/>
    <x v="6"/>
    <x v="1"/>
    <x v="2"/>
    <x v="2"/>
    <x v="2"/>
    <n v="106.9"/>
    <x v="1"/>
    <x v="7"/>
    <d v="2024-07-14T00:00:00"/>
    <d v="2024-07-21T00:00:00"/>
    <x v="32"/>
    <x v="1"/>
    <x v="1"/>
    <x v="7"/>
    <x v="2"/>
    <x v="7"/>
  </r>
  <r>
    <d v="2024-08-13T13:00:50"/>
    <x v="6"/>
    <d v="2024-07-20T00:00:00"/>
    <x v="7"/>
    <x v="5"/>
    <x v="6"/>
    <x v="2"/>
    <x v="8"/>
    <x v="2"/>
    <x v="6"/>
    <x v="1"/>
    <x v="2"/>
    <x v="2"/>
    <x v="2"/>
    <n v="106.9"/>
    <x v="1"/>
    <x v="7"/>
    <d v="2024-07-14T00:00:00"/>
    <d v="2024-07-21T00:00:00"/>
    <x v="32"/>
    <x v="1"/>
    <x v="1"/>
    <x v="7"/>
    <x v="2"/>
    <x v="7"/>
  </r>
  <r>
    <d v="2024-08-13T13:05:00"/>
    <x v="6"/>
    <d v="2024-07-20T00:00:00"/>
    <x v="7"/>
    <x v="5"/>
    <x v="6"/>
    <x v="2"/>
    <x v="8"/>
    <x v="2"/>
    <x v="6"/>
    <x v="1"/>
    <x v="2"/>
    <x v="2"/>
    <x v="2"/>
    <n v="1555.73"/>
    <x v="1"/>
    <x v="7"/>
    <d v="2024-07-14T00:00:00"/>
    <d v="2024-07-21T00:00:00"/>
    <x v="32"/>
    <x v="1"/>
    <x v="1"/>
    <x v="7"/>
    <x v="2"/>
    <x v="7"/>
  </r>
  <r>
    <d v="2024-08-13T13:07:57"/>
    <x v="6"/>
    <d v="2024-07-20T00:00:00"/>
    <x v="7"/>
    <x v="5"/>
    <x v="6"/>
    <x v="2"/>
    <x v="8"/>
    <x v="2"/>
    <x v="6"/>
    <x v="1"/>
    <x v="2"/>
    <x v="2"/>
    <x v="2"/>
    <n v="-228.21"/>
    <x v="1"/>
    <x v="7"/>
    <d v="2024-07-14T00:00:00"/>
    <d v="2024-07-21T00:00:00"/>
    <x v="32"/>
    <x v="1"/>
    <x v="1"/>
    <x v="7"/>
    <x v="2"/>
    <x v="7"/>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
  <r>
    <d v="2024-08-05T11:51:12"/>
    <x v="0"/>
    <d v="2024-09-01T00:00:00"/>
    <x v="0"/>
    <x v="0"/>
    <x v="0"/>
    <x v="0"/>
    <x v="0"/>
    <x v="0"/>
    <x v="0"/>
    <x v="0"/>
    <x v="0"/>
    <x v="0"/>
    <x v="0"/>
    <n v="300.39999999999998"/>
    <x v="0"/>
    <x v="0"/>
    <d v="2024-09-01T00:00:00"/>
    <d v="2024-09-08T00:00:00"/>
    <x v="0"/>
    <x v="0"/>
    <x v="0"/>
    <x v="0"/>
    <x v="0"/>
    <x v="0"/>
  </r>
  <r>
    <d v="2024-09-02T13:58:49"/>
    <x v="1"/>
    <d v="2024-09-02T00:00:00"/>
    <x v="1"/>
    <x v="1"/>
    <x v="0"/>
    <x v="0"/>
    <x v="1"/>
    <x v="1"/>
    <x v="1"/>
    <x v="0"/>
    <x v="0"/>
    <x v="0"/>
    <x v="1"/>
    <n v="784"/>
    <x v="0"/>
    <x v="0"/>
    <d v="2024-09-01T00:00:00"/>
    <d v="2024-09-08T00:00:00"/>
    <x v="0"/>
    <x v="0"/>
    <x v="0"/>
    <x v="1"/>
    <x v="0"/>
    <x v="1"/>
  </r>
  <r>
    <d v="2024-09-02T13:59:17"/>
    <x v="2"/>
    <d v="2024-09-03T00:00:00"/>
    <x v="2"/>
    <x v="1"/>
    <x v="0"/>
    <x v="0"/>
    <x v="1"/>
    <x v="1"/>
    <x v="2"/>
    <x v="0"/>
    <x v="0"/>
    <x v="0"/>
    <x v="1"/>
    <n v="816"/>
    <x v="0"/>
    <x v="0"/>
    <d v="2024-09-01T00:00:00"/>
    <d v="2024-09-08T00:00:00"/>
    <x v="0"/>
    <x v="0"/>
    <x v="0"/>
    <x v="2"/>
    <x v="0"/>
    <x v="2"/>
  </r>
  <r>
    <d v="2024-09-03T13:59:54"/>
    <x v="3"/>
    <d v="2024-09-04T00:00:00"/>
    <x v="3"/>
    <x v="2"/>
    <x v="0"/>
    <x v="0"/>
    <x v="2"/>
    <x v="1"/>
    <x v="1"/>
    <x v="0"/>
    <x v="1"/>
    <x v="1"/>
    <x v="1"/>
    <n v="619.14"/>
    <x v="0"/>
    <x v="0"/>
    <d v="2024-09-01T00:00:00"/>
    <d v="2024-09-08T00:00:00"/>
    <x v="0"/>
    <x v="0"/>
    <x v="0"/>
    <x v="3"/>
    <x v="0"/>
    <x v="3"/>
  </r>
  <r>
    <d v="2024-09-03T14:00:06"/>
    <x v="4"/>
    <d v="2024-09-05T00:00:00"/>
    <x v="4"/>
    <x v="2"/>
    <x v="0"/>
    <x v="0"/>
    <x v="2"/>
    <x v="1"/>
    <x v="3"/>
    <x v="0"/>
    <x v="0"/>
    <x v="0"/>
    <x v="1"/>
    <n v="702"/>
    <x v="0"/>
    <x v="0"/>
    <d v="2024-09-01T00:00:00"/>
    <d v="2024-09-08T00:00:00"/>
    <x v="0"/>
    <x v="0"/>
    <x v="0"/>
    <x v="4"/>
    <x v="0"/>
    <x v="4"/>
  </r>
  <r>
    <d v="2024-09-05T11:51:24"/>
    <x v="5"/>
    <d v="2024-09-06T00:00:00"/>
    <x v="5"/>
    <x v="3"/>
    <x v="0"/>
    <x v="0"/>
    <x v="0"/>
    <x v="0"/>
    <x v="4"/>
    <x v="0"/>
    <x v="0"/>
    <x v="0"/>
    <x v="1"/>
    <n v="141"/>
    <x v="0"/>
    <x v="0"/>
    <d v="2024-09-01T00:00:00"/>
    <d v="2024-09-08T00:00:00"/>
    <x v="0"/>
    <x v="0"/>
    <x v="0"/>
    <x v="5"/>
    <x v="0"/>
    <x v="5"/>
  </r>
  <r>
    <d v="2024-09-15T08:30:44"/>
    <x v="2"/>
    <d v="2024-11-15T00:00:00"/>
    <x v="6"/>
    <x v="4"/>
    <x v="0"/>
    <x v="1"/>
    <x v="3"/>
    <x v="0"/>
    <x v="5"/>
    <x v="0"/>
    <x v="0"/>
    <x v="0"/>
    <x v="1"/>
    <n v="2960"/>
    <x v="0"/>
    <x v="1"/>
    <d v="2024-11-10T00:00:00"/>
    <d v="2024-11-17T00:00:00"/>
    <x v="1"/>
    <x v="0"/>
    <x v="0"/>
    <x v="6"/>
    <x v="1"/>
    <x v="6"/>
  </r>
  <r>
    <d v="1899-12-30T00:00:00"/>
    <x v="6"/>
    <m/>
    <x v="7"/>
    <x v="5"/>
    <x v="1"/>
    <x v="2"/>
    <x v="4"/>
    <x v="2"/>
    <x v="6"/>
    <x v="1"/>
    <x v="2"/>
    <x v="2"/>
    <x v="2"/>
    <m/>
    <x v="1"/>
    <x v="2"/>
    <d v="1899-12-31T00:00:00"/>
    <d v="1899-12-30T00:00:00"/>
    <x v="2"/>
    <x v="1"/>
    <x v="1"/>
    <x v="7"/>
    <x v="2"/>
    <x v="7"/>
  </r>
  <r>
    <d v="2023-07-10T08:03:03"/>
    <x v="6"/>
    <d v="2023-06-23T00:00:00"/>
    <x v="7"/>
    <x v="5"/>
    <x v="2"/>
    <x v="2"/>
    <x v="5"/>
    <x v="2"/>
    <x v="6"/>
    <x v="1"/>
    <x v="2"/>
    <x v="2"/>
    <x v="2"/>
    <n v="334"/>
    <x v="1"/>
    <x v="3"/>
    <d v="2023-06-18T00:00:00"/>
    <d v="2023-06-25T00:00:00"/>
    <x v="3"/>
    <x v="1"/>
    <x v="1"/>
    <x v="7"/>
    <x v="2"/>
    <x v="7"/>
  </r>
  <r>
    <d v="2023-07-10T08:04:36"/>
    <x v="6"/>
    <d v="2023-06-23T00:00:00"/>
    <x v="7"/>
    <x v="5"/>
    <x v="3"/>
    <x v="2"/>
    <x v="5"/>
    <x v="2"/>
    <x v="6"/>
    <x v="1"/>
    <x v="2"/>
    <x v="2"/>
    <x v="2"/>
    <n v="563.33000000000004"/>
    <x v="1"/>
    <x v="3"/>
    <d v="2023-06-18T00:00:00"/>
    <d v="2023-06-25T00:00:00"/>
    <x v="3"/>
    <x v="1"/>
    <x v="1"/>
    <x v="7"/>
    <x v="2"/>
    <x v="7"/>
  </r>
  <r>
    <d v="2023-07-10T08:06:09"/>
    <x v="6"/>
    <d v="2023-06-23T00:00:00"/>
    <x v="7"/>
    <x v="5"/>
    <x v="2"/>
    <x v="2"/>
    <x v="5"/>
    <x v="2"/>
    <x v="6"/>
    <x v="1"/>
    <x v="2"/>
    <x v="2"/>
    <x v="2"/>
    <n v="49.85"/>
    <x v="1"/>
    <x v="3"/>
    <d v="2023-06-18T00:00:00"/>
    <d v="2023-06-25T00:00:00"/>
    <x v="3"/>
    <x v="1"/>
    <x v="1"/>
    <x v="7"/>
    <x v="2"/>
    <x v="7"/>
  </r>
  <r>
    <d v="2023-07-10T08:06:21"/>
    <x v="6"/>
    <d v="2023-06-23T00:00:00"/>
    <x v="7"/>
    <x v="5"/>
    <x v="2"/>
    <x v="2"/>
    <x v="5"/>
    <x v="2"/>
    <x v="6"/>
    <x v="1"/>
    <x v="2"/>
    <x v="2"/>
    <x v="2"/>
    <n v="-549"/>
    <x v="1"/>
    <x v="3"/>
    <d v="2023-06-18T00:00:00"/>
    <d v="2023-06-25T00:00:00"/>
    <x v="3"/>
    <x v="1"/>
    <x v="1"/>
    <x v="7"/>
    <x v="2"/>
    <x v="7"/>
  </r>
  <r>
    <d v="2023-07-14T07:38:21"/>
    <x v="6"/>
    <d v="2023-06-30T00:00:00"/>
    <x v="7"/>
    <x v="5"/>
    <x v="2"/>
    <x v="2"/>
    <x v="6"/>
    <x v="2"/>
    <x v="6"/>
    <x v="1"/>
    <x v="2"/>
    <x v="2"/>
    <x v="2"/>
    <n v="167"/>
    <x v="1"/>
    <x v="4"/>
    <d v="2023-06-25T00:00:00"/>
    <d v="2023-07-02T00:00:00"/>
    <x v="4"/>
    <x v="1"/>
    <x v="1"/>
    <x v="7"/>
    <x v="2"/>
    <x v="7"/>
  </r>
  <r>
    <d v="2023-07-14T09:05:31"/>
    <x v="6"/>
    <d v="2023-07-08T00:00:00"/>
    <x v="7"/>
    <x v="5"/>
    <x v="2"/>
    <x v="2"/>
    <x v="7"/>
    <x v="2"/>
    <x v="6"/>
    <x v="1"/>
    <x v="2"/>
    <x v="2"/>
    <x v="2"/>
    <n v="332.8"/>
    <x v="1"/>
    <x v="5"/>
    <d v="2023-07-02T00:00:00"/>
    <d v="2023-07-09T00:00:00"/>
    <x v="5"/>
    <x v="1"/>
    <x v="1"/>
    <x v="7"/>
    <x v="2"/>
    <x v="7"/>
  </r>
  <r>
    <d v="2023-07-20T06:43:45"/>
    <x v="6"/>
    <d v="2023-07-14T00:00:00"/>
    <x v="7"/>
    <x v="5"/>
    <x v="4"/>
    <x v="2"/>
    <x v="7"/>
    <x v="2"/>
    <x v="6"/>
    <x v="1"/>
    <x v="2"/>
    <x v="2"/>
    <x v="2"/>
    <n v="1042.5"/>
    <x v="1"/>
    <x v="6"/>
    <d v="2023-07-09T00:00:00"/>
    <d v="2023-07-16T00:00:00"/>
    <x v="6"/>
    <x v="1"/>
    <x v="1"/>
    <x v="7"/>
    <x v="2"/>
    <x v="7"/>
  </r>
  <r>
    <d v="2023-07-20T06:54:24"/>
    <x v="6"/>
    <d v="2023-07-14T00:00:00"/>
    <x v="7"/>
    <x v="5"/>
    <x v="4"/>
    <x v="2"/>
    <x v="7"/>
    <x v="2"/>
    <x v="6"/>
    <x v="1"/>
    <x v="2"/>
    <x v="2"/>
    <x v="2"/>
    <n v="-7.58"/>
    <x v="1"/>
    <x v="6"/>
    <d v="2023-07-09T00:00:00"/>
    <d v="2023-07-16T00:00:00"/>
    <x v="6"/>
    <x v="1"/>
    <x v="1"/>
    <x v="7"/>
    <x v="2"/>
    <x v="7"/>
  </r>
  <r>
    <d v="2023-07-18T06:34:28"/>
    <x v="6"/>
    <d v="2023-07-15T00:00:00"/>
    <x v="7"/>
    <x v="5"/>
    <x v="2"/>
    <x v="2"/>
    <x v="7"/>
    <x v="2"/>
    <x v="6"/>
    <x v="1"/>
    <x v="2"/>
    <x v="2"/>
    <x v="2"/>
    <n v="181.7"/>
    <x v="1"/>
    <x v="6"/>
    <d v="2023-07-09T00:00:00"/>
    <d v="2023-07-16T00:00:00"/>
    <x v="6"/>
    <x v="1"/>
    <x v="1"/>
    <x v="7"/>
    <x v="2"/>
    <x v="7"/>
  </r>
  <r>
    <d v="2023-07-27T06:29:26"/>
    <x v="6"/>
    <d v="2023-07-21T00:00:00"/>
    <x v="7"/>
    <x v="5"/>
    <x v="2"/>
    <x v="2"/>
    <x v="7"/>
    <x v="2"/>
    <x v="6"/>
    <x v="1"/>
    <x v="2"/>
    <x v="2"/>
    <x v="2"/>
    <n v="123.88"/>
    <x v="1"/>
    <x v="7"/>
    <d v="2023-07-16T00:00:00"/>
    <d v="2023-07-23T00:00:00"/>
    <x v="7"/>
    <x v="1"/>
    <x v="1"/>
    <x v="7"/>
    <x v="2"/>
    <x v="7"/>
  </r>
  <r>
    <d v="2023-07-27T11:50:48"/>
    <x v="6"/>
    <d v="2023-07-21T00:00:00"/>
    <x v="7"/>
    <x v="5"/>
    <x v="5"/>
    <x v="2"/>
    <x v="7"/>
    <x v="2"/>
    <x v="6"/>
    <x v="1"/>
    <x v="2"/>
    <x v="2"/>
    <x v="2"/>
    <n v="553.45000000000005"/>
    <x v="1"/>
    <x v="7"/>
    <d v="2023-07-16T00:00:00"/>
    <d v="2023-07-23T00:00:00"/>
    <x v="7"/>
    <x v="1"/>
    <x v="1"/>
    <x v="7"/>
    <x v="2"/>
    <x v="7"/>
  </r>
  <r>
    <d v="2023-07-27T11:55:09"/>
    <x v="6"/>
    <d v="2023-07-21T00:00:00"/>
    <x v="7"/>
    <x v="5"/>
    <x v="2"/>
    <x v="2"/>
    <x v="7"/>
    <x v="2"/>
    <x v="6"/>
    <x v="1"/>
    <x v="2"/>
    <x v="2"/>
    <x v="2"/>
    <n v="233.62"/>
    <x v="1"/>
    <x v="7"/>
    <d v="2023-07-16T00:00:00"/>
    <d v="2023-07-23T00:00:00"/>
    <x v="7"/>
    <x v="1"/>
    <x v="1"/>
    <x v="7"/>
    <x v="2"/>
    <x v="7"/>
  </r>
  <r>
    <d v="2023-07-27T11:56:01"/>
    <x v="6"/>
    <d v="2023-07-21T00:00:00"/>
    <x v="7"/>
    <x v="5"/>
    <x v="5"/>
    <x v="2"/>
    <x v="7"/>
    <x v="2"/>
    <x v="6"/>
    <x v="1"/>
    <x v="2"/>
    <x v="2"/>
    <x v="2"/>
    <n v="125.93"/>
    <x v="1"/>
    <x v="7"/>
    <d v="2023-07-16T00:00:00"/>
    <d v="2023-07-23T00:00:00"/>
    <x v="7"/>
    <x v="1"/>
    <x v="1"/>
    <x v="7"/>
    <x v="2"/>
    <x v="7"/>
  </r>
  <r>
    <d v="2023-08-04T11:00:06"/>
    <x v="6"/>
    <d v="2023-07-28T00:00:00"/>
    <x v="7"/>
    <x v="5"/>
    <x v="2"/>
    <x v="2"/>
    <x v="7"/>
    <x v="2"/>
    <x v="6"/>
    <x v="1"/>
    <x v="2"/>
    <x v="2"/>
    <x v="2"/>
    <n v="89.3"/>
    <x v="1"/>
    <x v="8"/>
    <d v="2023-07-23T00:00:00"/>
    <d v="2023-07-30T00:00:00"/>
    <x v="8"/>
    <x v="1"/>
    <x v="1"/>
    <x v="7"/>
    <x v="2"/>
    <x v="7"/>
  </r>
  <r>
    <d v="2023-08-04T11:29:49"/>
    <x v="6"/>
    <d v="2023-07-28T00:00:00"/>
    <x v="7"/>
    <x v="5"/>
    <x v="2"/>
    <x v="2"/>
    <x v="7"/>
    <x v="2"/>
    <x v="6"/>
    <x v="1"/>
    <x v="2"/>
    <x v="2"/>
    <x v="2"/>
    <n v="-78.28"/>
    <x v="1"/>
    <x v="8"/>
    <d v="2023-07-23T00:00:00"/>
    <d v="2023-07-30T00:00:00"/>
    <x v="8"/>
    <x v="1"/>
    <x v="1"/>
    <x v="7"/>
    <x v="2"/>
    <x v="7"/>
  </r>
  <r>
    <d v="2023-09-15T09:45:35"/>
    <x v="6"/>
    <d v="2023-08-01T00:00:00"/>
    <x v="7"/>
    <x v="5"/>
    <x v="6"/>
    <x v="2"/>
    <x v="7"/>
    <x v="2"/>
    <x v="6"/>
    <x v="1"/>
    <x v="2"/>
    <x v="2"/>
    <x v="2"/>
    <n v="224.08"/>
    <x v="1"/>
    <x v="9"/>
    <d v="2023-07-30T00:00:00"/>
    <d v="2023-08-06T00:00:00"/>
    <x v="9"/>
    <x v="1"/>
    <x v="1"/>
    <x v="7"/>
    <x v="2"/>
    <x v="7"/>
  </r>
  <r>
    <d v="2023-09-08T10:16:22"/>
    <x v="6"/>
    <d v="2023-08-12T00:00:00"/>
    <x v="7"/>
    <x v="5"/>
    <x v="2"/>
    <x v="2"/>
    <x v="7"/>
    <x v="2"/>
    <x v="6"/>
    <x v="1"/>
    <x v="2"/>
    <x v="2"/>
    <x v="2"/>
    <n v="464.08"/>
    <x v="1"/>
    <x v="10"/>
    <d v="2023-08-06T00:00:00"/>
    <d v="2023-08-13T00:00:00"/>
    <x v="10"/>
    <x v="1"/>
    <x v="1"/>
    <x v="7"/>
    <x v="2"/>
    <x v="7"/>
  </r>
  <r>
    <d v="2023-09-15T07:07:25"/>
    <x v="6"/>
    <d v="2023-08-17T00:00:00"/>
    <x v="7"/>
    <x v="5"/>
    <x v="2"/>
    <x v="2"/>
    <x v="7"/>
    <x v="2"/>
    <x v="6"/>
    <x v="1"/>
    <x v="2"/>
    <x v="2"/>
    <x v="2"/>
    <n v="165.79"/>
    <x v="1"/>
    <x v="11"/>
    <d v="2023-08-13T00:00:00"/>
    <d v="2023-08-20T00:00:00"/>
    <x v="11"/>
    <x v="1"/>
    <x v="1"/>
    <x v="7"/>
    <x v="2"/>
    <x v="7"/>
  </r>
  <r>
    <d v="2023-09-15T07:12:25"/>
    <x v="6"/>
    <d v="2023-08-17T00:00:00"/>
    <x v="7"/>
    <x v="5"/>
    <x v="2"/>
    <x v="2"/>
    <x v="7"/>
    <x v="2"/>
    <x v="6"/>
    <x v="1"/>
    <x v="2"/>
    <x v="2"/>
    <x v="2"/>
    <n v="-165.79"/>
    <x v="1"/>
    <x v="11"/>
    <d v="2023-08-13T00:00:00"/>
    <d v="2023-08-20T00:00:00"/>
    <x v="11"/>
    <x v="1"/>
    <x v="1"/>
    <x v="7"/>
    <x v="2"/>
    <x v="7"/>
  </r>
  <r>
    <d v="2023-09-15T07:13:08"/>
    <x v="6"/>
    <d v="2023-08-17T00:00:00"/>
    <x v="7"/>
    <x v="5"/>
    <x v="6"/>
    <x v="2"/>
    <x v="7"/>
    <x v="2"/>
    <x v="6"/>
    <x v="1"/>
    <x v="2"/>
    <x v="2"/>
    <x v="2"/>
    <n v="165.79"/>
    <x v="1"/>
    <x v="11"/>
    <d v="2023-08-13T00:00:00"/>
    <d v="2023-08-20T00:00:00"/>
    <x v="11"/>
    <x v="1"/>
    <x v="1"/>
    <x v="7"/>
    <x v="2"/>
    <x v="7"/>
  </r>
  <r>
    <d v="2023-09-15T07:13:22"/>
    <x v="6"/>
    <d v="2023-08-17T00:00:00"/>
    <x v="7"/>
    <x v="5"/>
    <x v="6"/>
    <x v="2"/>
    <x v="7"/>
    <x v="2"/>
    <x v="6"/>
    <x v="1"/>
    <x v="2"/>
    <x v="2"/>
    <x v="2"/>
    <n v="426.08"/>
    <x v="1"/>
    <x v="11"/>
    <d v="2023-08-13T00:00:00"/>
    <d v="2023-08-20T00:00:00"/>
    <x v="11"/>
    <x v="1"/>
    <x v="1"/>
    <x v="7"/>
    <x v="2"/>
    <x v="7"/>
  </r>
  <r>
    <d v="2023-09-15T07:22:25"/>
    <x v="6"/>
    <d v="2023-08-25T00:00:00"/>
    <x v="7"/>
    <x v="5"/>
    <x v="6"/>
    <x v="2"/>
    <x v="7"/>
    <x v="2"/>
    <x v="6"/>
    <x v="1"/>
    <x v="2"/>
    <x v="2"/>
    <x v="2"/>
    <n v="133.6"/>
    <x v="1"/>
    <x v="12"/>
    <d v="2023-08-20T00:00:00"/>
    <d v="2023-08-27T00:00:00"/>
    <x v="12"/>
    <x v="1"/>
    <x v="1"/>
    <x v="7"/>
    <x v="2"/>
    <x v="7"/>
  </r>
  <r>
    <d v="2023-09-15T07:22:52"/>
    <x v="6"/>
    <d v="2023-08-25T00:00:00"/>
    <x v="7"/>
    <x v="5"/>
    <x v="6"/>
    <x v="2"/>
    <x v="7"/>
    <x v="2"/>
    <x v="6"/>
    <x v="1"/>
    <x v="2"/>
    <x v="2"/>
    <x v="2"/>
    <n v="28.88"/>
    <x v="1"/>
    <x v="12"/>
    <d v="2023-08-20T00:00:00"/>
    <d v="2023-08-27T00:00:00"/>
    <x v="12"/>
    <x v="1"/>
    <x v="1"/>
    <x v="7"/>
    <x v="2"/>
    <x v="7"/>
  </r>
  <r>
    <d v="2023-09-15T07:34:56"/>
    <x v="6"/>
    <d v="2023-08-25T00:00:00"/>
    <x v="7"/>
    <x v="5"/>
    <x v="7"/>
    <x v="2"/>
    <x v="7"/>
    <x v="2"/>
    <x v="6"/>
    <x v="1"/>
    <x v="2"/>
    <x v="2"/>
    <x v="2"/>
    <n v="1265.01"/>
    <x v="1"/>
    <x v="12"/>
    <d v="2023-08-20T00:00:00"/>
    <d v="2023-08-27T00:00:00"/>
    <x v="12"/>
    <x v="1"/>
    <x v="1"/>
    <x v="7"/>
    <x v="2"/>
    <x v="7"/>
  </r>
  <r>
    <d v="2023-09-15T07:57:14"/>
    <x v="6"/>
    <d v="2023-09-01T00:00:00"/>
    <x v="7"/>
    <x v="5"/>
    <x v="6"/>
    <x v="2"/>
    <x v="7"/>
    <x v="2"/>
    <x v="6"/>
    <x v="1"/>
    <x v="2"/>
    <x v="2"/>
    <x v="2"/>
    <n v="83.98"/>
    <x v="1"/>
    <x v="13"/>
    <d v="2023-08-27T00:00:00"/>
    <d v="2023-09-03T00:00:00"/>
    <x v="13"/>
    <x v="1"/>
    <x v="1"/>
    <x v="7"/>
    <x v="2"/>
    <x v="7"/>
  </r>
  <r>
    <d v="2023-10-20T08:32:35"/>
    <x v="6"/>
    <d v="2023-09-08T00:00:00"/>
    <x v="7"/>
    <x v="5"/>
    <x v="4"/>
    <x v="2"/>
    <x v="7"/>
    <x v="2"/>
    <x v="6"/>
    <x v="1"/>
    <x v="2"/>
    <x v="2"/>
    <x v="2"/>
    <n v="1102"/>
    <x v="1"/>
    <x v="0"/>
    <d v="2023-09-03T00:00:00"/>
    <d v="2023-09-10T00:00:00"/>
    <x v="14"/>
    <x v="1"/>
    <x v="1"/>
    <x v="7"/>
    <x v="2"/>
    <x v="7"/>
  </r>
  <r>
    <d v="2023-10-20T08:38:53"/>
    <x v="6"/>
    <d v="2023-09-08T00:00:00"/>
    <x v="7"/>
    <x v="5"/>
    <x v="6"/>
    <x v="2"/>
    <x v="7"/>
    <x v="2"/>
    <x v="6"/>
    <x v="1"/>
    <x v="2"/>
    <x v="2"/>
    <x v="2"/>
    <n v="125.32"/>
    <x v="1"/>
    <x v="0"/>
    <d v="2023-09-03T00:00:00"/>
    <d v="2023-09-10T00:00:00"/>
    <x v="14"/>
    <x v="1"/>
    <x v="1"/>
    <x v="7"/>
    <x v="2"/>
    <x v="7"/>
  </r>
  <r>
    <d v="2023-10-20T08:43:23"/>
    <x v="6"/>
    <d v="2023-09-08T00:00:00"/>
    <x v="7"/>
    <x v="5"/>
    <x v="4"/>
    <x v="2"/>
    <x v="7"/>
    <x v="2"/>
    <x v="6"/>
    <x v="1"/>
    <x v="2"/>
    <x v="2"/>
    <x v="2"/>
    <n v="493.21"/>
    <x v="1"/>
    <x v="0"/>
    <d v="2023-09-03T00:00:00"/>
    <d v="2023-09-10T00:00:00"/>
    <x v="14"/>
    <x v="1"/>
    <x v="1"/>
    <x v="7"/>
    <x v="2"/>
    <x v="7"/>
  </r>
  <r>
    <d v="2023-10-20T08:44:45"/>
    <x v="6"/>
    <d v="2023-09-08T00:00:00"/>
    <x v="7"/>
    <x v="5"/>
    <x v="6"/>
    <x v="2"/>
    <x v="7"/>
    <x v="2"/>
    <x v="6"/>
    <x v="1"/>
    <x v="2"/>
    <x v="2"/>
    <x v="2"/>
    <n v="83.98"/>
    <x v="1"/>
    <x v="0"/>
    <d v="2023-09-03T00:00:00"/>
    <d v="2023-09-10T00:00:00"/>
    <x v="14"/>
    <x v="1"/>
    <x v="1"/>
    <x v="7"/>
    <x v="2"/>
    <x v="7"/>
  </r>
  <r>
    <d v="2023-10-20T08:56:38"/>
    <x v="6"/>
    <d v="2023-09-12T00:00:00"/>
    <x v="7"/>
    <x v="5"/>
    <x v="6"/>
    <x v="2"/>
    <x v="7"/>
    <x v="2"/>
    <x v="6"/>
    <x v="1"/>
    <x v="2"/>
    <x v="2"/>
    <x v="2"/>
    <n v="150.78"/>
    <x v="1"/>
    <x v="14"/>
    <d v="2023-09-10T00:00:00"/>
    <d v="2023-09-17T00:00:00"/>
    <x v="15"/>
    <x v="1"/>
    <x v="1"/>
    <x v="7"/>
    <x v="2"/>
    <x v="7"/>
  </r>
  <r>
    <d v="2023-10-20T09:09:42"/>
    <x v="6"/>
    <d v="2023-09-20T00:00:00"/>
    <x v="7"/>
    <x v="5"/>
    <x v="8"/>
    <x v="2"/>
    <x v="7"/>
    <x v="2"/>
    <x v="6"/>
    <x v="1"/>
    <x v="2"/>
    <x v="2"/>
    <x v="2"/>
    <n v="3757.36"/>
    <x v="1"/>
    <x v="15"/>
    <d v="2023-09-17T00:00:00"/>
    <d v="2023-09-24T00:00:00"/>
    <x v="16"/>
    <x v="1"/>
    <x v="1"/>
    <x v="7"/>
    <x v="2"/>
    <x v="7"/>
  </r>
  <r>
    <d v="2023-10-20T09:11:19"/>
    <x v="6"/>
    <d v="2023-09-20T00:00:00"/>
    <x v="7"/>
    <x v="5"/>
    <x v="6"/>
    <x v="2"/>
    <x v="7"/>
    <x v="2"/>
    <x v="6"/>
    <x v="1"/>
    <x v="2"/>
    <x v="2"/>
    <x v="2"/>
    <n v="434.5"/>
    <x v="1"/>
    <x v="15"/>
    <d v="2023-09-17T00:00:00"/>
    <d v="2023-09-24T00:00:00"/>
    <x v="16"/>
    <x v="1"/>
    <x v="1"/>
    <x v="7"/>
    <x v="2"/>
    <x v="7"/>
  </r>
  <r>
    <d v="2023-10-20T09:17:01"/>
    <x v="6"/>
    <d v="2023-09-26T00:00:00"/>
    <x v="7"/>
    <x v="5"/>
    <x v="6"/>
    <x v="2"/>
    <x v="7"/>
    <x v="2"/>
    <x v="6"/>
    <x v="1"/>
    <x v="2"/>
    <x v="2"/>
    <x v="2"/>
    <n v="123.3"/>
    <x v="1"/>
    <x v="16"/>
    <d v="2023-09-24T00:00:00"/>
    <d v="2023-10-01T00:00:00"/>
    <x v="17"/>
    <x v="1"/>
    <x v="1"/>
    <x v="7"/>
    <x v="2"/>
    <x v="7"/>
  </r>
  <r>
    <d v="2023-11-16T07:07:37"/>
    <x v="6"/>
    <d v="2023-10-04T00:00:00"/>
    <x v="7"/>
    <x v="5"/>
    <x v="6"/>
    <x v="2"/>
    <x v="7"/>
    <x v="2"/>
    <x v="6"/>
    <x v="1"/>
    <x v="2"/>
    <x v="2"/>
    <x v="2"/>
    <n v="42.3"/>
    <x v="1"/>
    <x v="17"/>
    <d v="2023-10-01T00:00:00"/>
    <d v="2023-10-08T00:00:00"/>
    <x v="18"/>
    <x v="1"/>
    <x v="1"/>
    <x v="7"/>
    <x v="2"/>
    <x v="7"/>
  </r>
  <r>
    <d v="2023-11-16T07:09:20"/>
    <x v="6"/>
    <d v="2023-10-04T00:00:00"/>
    <x v="7"/>
    <x v="5"/>
    <x v="9"/>
    <x v="2"/>
    <x v="7"/>
    <x v="2"/>
    <x v="6"/>
    <x v="1"/>
    <x v="2"/>
    <x v="2"/>
    <x v="2"/>
    <n v="310.58999999999997"/>
    <x v="1"/>
    <x v="17"/>
    <d v="2023-10-01T00:00:00"/>
    <d v="2023-10-08T00:00:00"/>
    <x v="18"/>
    <x v="1"/>
    <x v="1"/>
    <x v="7"/>
    <x v="2"/>
    <x v="7"/>
  </r>
  <r>
    <d v="2023-11-16T07:17:32"/>
    <x v="6"/>
    <d v="2023-10-11T00:00:00"/>
    <x v="7"/>
    <x v="5"/>
    <x v="6"/>
    <x v="2"/>
    <x v="7"/>
    <x v="2"/>
    <x v="6"/>
    <x v="1"/>
    <x v="2"/>
    <x v="2"/>
    <x v="2"/>
    <n v="302.79000000000002"/>
    <x v="1"/>
    <x v="18"/>
    <d v="2023-10-08T00:00:00"/>
    <d v="2023-10-15T00:00:00"/>
    <x v="19"/>
    <x v="1"/>
    <x v="1"/>
    <x v="7"/>
    <x v="2"/>
    <x v="7"/>
  </r>
  <r>
    <d v="2023-11-16T07:18:51"/>
    <x v="6"/>
    <d v="2023-10-11T00:00:00"/>
    <x v="7"/>
    <x v="5"/>
    <x v="6"/>
    <x v="2"/>
    <x v="7"/>
    <x v="2"/>
    <x v="6"/>
    <x v="1"/>
    <x v="2"/>
    <x v="2"/>
    <x v="2"/>
    <n v="39.049999999999997"/>
    <x v="1"/>
    <x v="18"/>
    <d v="2023-10-08T00:00:00"/>
    <d v="2023-10-15T00:00:00"/>
    <x v="19"/>
    <x v="1"/>
    <x v="1"/>
    <x v="7"/>
    <x v="2"/>
    <x v="7"/>
  </r>
  <r>
    <d v="2023-11-16T07:26:25"/>
    <x v="6"/>
    <d v="2023-10-11T00:00:00"/>
    <x v="7"/>
    <x v="5"/>
    <x v="6"/>
    <x v="2"/>
    <x v="7"/>
    <x v="2"/>
    <x v="6"/>
    <x v="1"/>
    <x v="2"/>
    <x v="2"/>
    <x v="2"/>
    <n v="-272.26"/>
    <x v="1"/>
    <x v="18"/>
    <d v="2023-10-08T00:00:00"/>
    <d v="2023-10-15T00:00:00"/>
    <x v="19"/>
    <x v="1"/>
    <x v="1"/>
    <x v="7"/>
    <x v="2"/>
    <x v="7"/>
  </r>
  <r>
    <d v="2023-11-16T07:29:06"/>
    <x v="6"/>
    <d v="2023-10-18T00:00:00"/>
    <x v="7"/>
    <x v="5"/>
    <x v="6"/>
    <x v="2"/>
    <x v="7"/>
    <x v="2"/>
    <x v="6"/>
    <x v="1"/>
    <x v="2"/>
    <x v="2"/>
    <x v="2"/>
    <n v="194.2"/>
    <x v="1"/>
    <x v="19"/>
    <d v="2023-10-15T00:00:00"/>
    <d v="2023-10-22T00:00:00"/>
    <x v="20"/>
    <x v="1"/>
    <x v="1"/>
    <x v="7"/>
    <x v="2"/>
    <x v="7"/>
  </r>
  <r>
    <d v="2023-11-16T07:36:40"/>
    <x v="6"/>
    <d v="2023-10-18T00:00:00"/>
    <x v="7"/>
    <x v="5"/>
    <x v="9"/>
    <x v="2"/>
    <x v="7"/>
    <x v="2"/>
    <x v="6"/>
    <x v="1"/>
    <x v="2"/>
    <x v="2"/>
    <x v="2"/>
    <n v="160.71"/>
    <x v="1"/>
    <x v="19"/>
    <d v="2023-10-15T00:00:00"/>
    <d v="2023-10-22T00:00:00"/>
    <x v="20"/>
    <x v="1"/>
    <x v="1"/>
    <x v="7"/>
    <x v="2"/>
    <x v="7"/>
  </r>
  <r>
    <d v="2023-11-16T07:45:01"/>
    <x v="6"/>
    <d v="2023-10-25T00:00:00"/>
    <x v="7"/>
    <x v="5"/>
    <x v="8"/>
    <x v="2"/>
    <x v="7"/>
    <x v="2"/>
    <x v="6"/>
    <x v="1"/>
    <x v="2"/>
    <x v="2"/>
    <x v="2"/>
    <n v="3086.1"/>
    <x v="1"/>
    <x v="20"/>
    <d v="2023-10-22T00:00:00"/>
    <d v="2023-10-29T00:00:00"/>
    <x v="21"/>
    <x v="1"/>
    <x v="1"/>
    <x v="7"/>
    <x v="2"/>
    <x v="7"/>
  </r>
  <r>
    <d v="2023-11-16T07:55:17"/>
    <x v="6"/>
    <d v="2023-10-25T00:00:00"/>
    <x v="7"/>
    <x v="5"/>
    <x v="6"/>
    <x v="2"/>
    <x v="7"/>
    <x v="2"/>
    <x v="6"/>
    <x v="1"/>
    <x v="2"/>
    <x v="2"/>
    <x v="2"/>
    <n v="389.17"/>
    <x v="1"/>
    <x v="20"/>
    <d v="2023-10-22T00:00:00"/>
    <d v="2023-10-29T00:00:00"/>
    <x v="21"/>
    <x v="1"/>
    <x v="1"/>
    <x v="7"/>
    <x v="2"/>
    <x v="7"/>
  </r>
  <r>
    <d v="2023-11-16T08:01:32"/>
    <x v="6"/>
    <d v="2023-11-01T00:00:00"/>
    <x v="7"/>
    <x v="5"/>
    <x v="6"/>
    <x v="2"/>
    <x v="7"/>
    <x v="2"/>
    <x v="6"/>
    <x v="1"/>
    <x v="2"/>
    <x v="2"/>
    <x v="2"/>
    <n v="342.67"/>
    <x v="1"/>
    <x v="21"/>
    <d v="2023-10-29T00:00:00"/>
    <d v="2023-11-05T00:00:00"/>
    <x v="22"/>
    <x v="1"/>
    <x v="1"/>
    <x v="7"/>
    <x v="2"/>
    <x v="7"/>
  </r>
  <r>
    <d v="2023-12-13T07:09:15"/>
    <x v="6"/>
    <d v="2023-11-08T00:00:00"/>
    <x v="7"/>
    <x v="5"/>
    <x v="6"/>
    <x v="2"/>
    <x v="7"/>
    <x v="2"/>
    <x v="6"/>
    <x v="1"/>
    <x v="2"/>
    <x v="2"/>
    <x v="2"/>
    <n v="156.52000000000001"/>
    <x v="1"/>
    <x v="22"/>
    <d v="2023-11-05T00:00:00"/>
    <d v="2023-11-12T00:00:00"/>
    <x v="23"/>
    <x v="1"/>
    <x v="1"/>
    <x v="7"/>
    <x v="2"/>
    <x v="7"/>
  </r>
  <r>
    <d v="2023-12-13T10:17:30"/>
    <x v="6"/>
    <d v="2023-11-08T00:00:00"/>
    <x v="7"/>
    <x v="5"/>
    <x v="6"/>
    <x v="2"/>
    <x v="7"/>
    <x v="2"/>
    <x v="6"/>
    <x v="1"/>
    <x v="2"/>
    <x v="2"/>
    <x v="2"/>
    <n v="-112.96"/>
    <x v="1"/>
    <x v="22"/>
    <d v="2023-11-05T00:00:00"/>
    <d v="2023-11-12T00:00:00"/>
    <x v="23"/>
    <x v="1"/>
    <x v="1"/>
    <x v="7"/>
    <x v="2"/>
    <x v="7"/>
  </r>
  <r>
    <d v="2023-12-13T10:22:27"/>
    <x v="6"/>
    <d v="2023-11-15T00:00:00"/>
    <x v="7"/>
    <x v="5"/>
    <x v="6"/>
    <x v="2"/>
    <x v="7"/>
    <x v="2"/>
    <x v="6"/>
    <x v="1"/>
    <x v="2"/>
    <x v="2"/>
    <x v="2"/>
    <n v="257.88"/>
    <x v="1"/>
    <x v="1"/>
    <d v="2023-11-12T00:00:00"/>
    <d v="2023-11-19T00:00:00"/>
    <x v="24"/>
    <x v="1"/>
    <x v="1"/>
    <x v="7"/>
    <x v="2"/>
    <x v="7"/>
  </r>
  <r>
    <d v="2023-12-13T10:24:01"/>
    <x v="6"/>
    <d v="2023-11-15T00:00:00"/>
    <x v="7"/>
    <x v="5"/>
    <x v="9"/>
    <x v="2"/>
    <x v="7"/>
    <x v="2"/>
    <x v="6"/>
    <x v="1"/>
    <x v="2"/>
    <x v="2"/>
    <x v="2"/>
    <n v="221.1"/>
    <x v="1"/>
    <x v="1"/>
    <d v="2023-11-12T00:00:00"/>
    <d v="2023-11-19T00:00:00"/>
    <x v="24"/>
    <x v="1"/>
    <x v="1"/>
    <x v="7"/>
    <x v="2"/>
    <x v="7"/>
  </r>
  <r>
    <d v="2023-12-13T10:55:02"/>
    <x v="6"/>
    <d v="2023-11-22T00:00:00"/>
    <x v="7"/>
    <x v="5"/>
    <x v="10"/>
    <x v="2"/>
    <x v="7"/>
    <x v="2"/>
    <x v="6"/>
    <x v="1"/>
    <x v="2"/>
    <x v="2"/>
    <x v="2"/>
    <n v="1293.49"/>
    <x v="1"/>
    <x v="23"/>
    <d v="2023-11-19T00:00:00"/>
    <d v="2023-11-26T00:00:00"/>
    <x v="25"/>
    <x v="1"/>
    <x v="1"/>
    <x v="7"/>
    <x v="2"/>
    <x v="7"/>
  </r>
  <r>
    <d v="2023-12-13T10:59:07"/>
    <x v="6"/>
    <d v="2023-11-22T00:00:00"/>
    <x v="7"/>
    <x v="5"/>
    <x v="6"/>
    <x v="2"/>
    <x v="7"/>
    <x v="2"/>
    <x v="6"/>
    <x v="1"/>
    <x v="2"/>
    <x v="2"/>
    <x v="2"/>
    <n v="251.9"/>
    <x v="1"/>
    <x v="23"/>
    <d v="2023-11-19T00:00:00"/>
    <d v="2023-11-26T00:00:00"/>
    <x v="25"/>
    <x v="1"/>
    <x v="1"/>
    <x v="7"/>
    <x v="2"/>
    <x v="7"/>
  </r>
  <r>
    <d v="2023-12-13T11:18:12"/>
    <x v="6"/>
    <d v="2023-11-30T00:00:00"/>
    <x v="7"/>
    <x v="5"/>
    <x v="6"/>
    <x v="2"/>
    <x v="7"/>
    <x v="2"/>
    <x v="6"/>
    <x v="1"/>
    <x v="2"/>
    <x v="2"/>
    <x v="2"/>
    <n v="211.38"/>
    <x v="1"/>
    <x v="24"/>
    <d v="2023-11-26T00:00:00"/>
    <d v="2023-12-03T00:00:00"/>
    <x v="26"/>
    <x v="1"/>
    <x v="1"/>
    <x v="7"/>
    <x v="2"/>
    <x v="7"/>
  </r>
  <r>
    <d v="2023-12-13T11:19:05"/>
    <x v="6"/>
    <d v="2023-11-30T00:00:00"/>
    <x v="7"/>
    <x v="5"/>
    <x v="6"/>
    <x v="2"/>
    <x v="7"/>
    <x v="2"/>
    <x v="6"/>
    <x v="1"/>
    <x v="2"/>
    <x v="2"/>
    <x v="2"/>
    <n v="-3196.01"/>
    <x v="1"/>
    <x v="24"/>
    <d v="2023-11-26T00:00:00"/>
    <d v="2023-12-03T00:00:00"/>
    <x v="26"/>
    <x v="1"/>
    <x v="1"/>
    <x v="7"/>
    <x v="2"/>
    <x v="7"/>
  </r>
  <r>
    <d v="2023-12-13T11:20:09"/>
    <x v="6"/>
    <d v="2023-11-30T00:00:00"/>
    <x v="7"/>
    <x v="5"/>
    <x v="11"/>
    <x v="2"/>
    <x v="7"/>
    <x v="2"/>
    <x v="6"/>
    <x v="1"/>
    <x v="2"/>
    <x v="2"/>
    <x v="2"/>
    <n v="216.12"/>
    <x v="1"/>
    <x v="24"/>
    <d v="2023-11-26T00:00:00"/>
    <d v="2023-12-03T00:00:00"/>
    <x v="26"/>
    <x v="1"/>
    <x v="1"/>
    <x v="7"/>
    <x v="2"/>
    <x v="7"/>
  </r>
  <r>
    <d v="2024-01-12T11:04:06"/>
    <x v="6"/>
    <d v="2023-12-06T00:00:00"/>
    <x v="7"/>
    <x v="5"/>
    <x v="6"/>
    <x v="2"/>
    <x v="7"/>
    <x v="2"/>
    <x v="6"/>
    <x v="1"/>
    <x v="2"/>
    <x v="2"/>
    <x v="2"/>
    <n v="237.24"/>
    <x v="1"/>
    <x v="25"/>
    <d v="2023-12-03T00:00:00"/>
    <d v="2023-12-10T00:00:00"/>
    <x v="27"/>
    <x v="1"/>
    <x v="1"/>
    <x v="7"/>
    <x v="2"/>
    <x v="7"/>
  </r>
  <r>
    <d v="2024-01-12T11:04:40"/>
    <x v="6"/>
    <d v="2023-12-06T00:00:00"/>
    <x v="7"/>
    <x v="5"/>
    <x v="6"/>
    <x v="2"/>
    <x v="7"/>
    <x v="2"/>
    <x v="6"/>
    <x v="1"/>
    <x v="2"/>
    <x v="2"/>
    <x v="2"/>
    <n v="-455.25"/>
    <x v="1"/>
    <x v="25"/>
    <d v="2023-12-03T00:00:00"/>
    <d v="2023-12-10T00:00:00"/>
    <x v="27"/>
    <x v="1"/>
    <x v="1"/>
    <x v="7"/>
    <x v="2"/>
    <x v="7"/>
  </r>
  <r>
    <d v="2024-01-11T06:46:45"/>
    <x v="6"/>
    <d v="2023-12-13T00:00:00"/>
    <x v="7"/>
    <x v="5"/>
    <x v="6"/>
    <x v="2"/>
    <x v="7"/>
    <x v="2"/>
    <x v="6"/>
    <x v="1"/>
    <x v="2"/>
    <x v="2"/>
    <x v="2"/>
    <n v="106.98"/>
    <x v="1"/>
    <x v="26"/>
    <d v="2023-12-10T00:00:00"/>
    <d v="2023-12-17T00:00:00"/>
    <x v="28"/>
    <x v="1"/>
    <x v="1"/>
    <x v="7"/>
    <x v="2"/>
    <x v="7"/>
  </r>
  <r>
    <d v="2024-01-11T06:46:55"/>
    <x v="6"/>
    <d v="2023-12-13T00:00:00"/>
    <x v="7"/>
    <x v="5"/>
    <x v="6"/>
    <x v="2"/>
    <x v="7"/>
    <x v="2"/>
    <x v="6"/>
    <x v="1"/>
    <x v="2"/>
    <x v="2"/>
    <x v="2"/>
    <n v="118.5"/>
    <x v="1"/>
    <x v="26"/>
    <d v="2023-12-10T00:00:00"/>
    <d v="2023-12-17T00:00:00"/>
    <x v="28"/>
    <x v="1"/>
    <x v="1"/>
    <x v="7"/>
    <x v="2"/>
    <x v="7"/>
  </r>
  <r>
    <d v="2024-01-11T06:48:32"/>
    <x v="6"/>
    <d v="2023-12-13T00:00:00"/>
    <x v="7"/>
    <x v="5"/>
    <x v="12"/>
    <x v="2"/>
    <x v="7"/>
    <x v="2"/>
    <x v="6"/>
    <x v="1"/>
    <x v="2"/>
    <x v="2"/>
    <x v="2"/>
    <n v="1478.79"/>
    <x v="1"/>
    <x v="26"/>
    <d v="2023-12-10T00:00:00"/>
    <d v="2023-12-17T00:00:00"/>
    <x v="28"/>
    <x v="1"/>
    <x v="1"/>
    <x v="7"/>
    <x v="2"/>
    <x v="7"/>
  </r>
  <r>
    <d v="2024-01-11T06:49:29"/>
    <x v="6"/>
    <d v="2023-12-13T00:00:00"/>
    <x v="7"/>
    <x v="5"/>
    <x v="12"/>
    <x v="2"/>
    <x v="7"/>
    <x v="2"/>
    <x v="6"/>
    <x v="1"/>
    <x v="2"/>
    <x v="2"/>
    <x v="2"/>
    <n v="236.61"/>
    <x v="1"/>
    <x v="26"/>
    <d v="2023-12-10T00:00:00"/>
    <d v="2023-12-17T00:00:00"/>
    <x v="28"/>
    <x v="1"/>
    <x v="1"/>
    <x v="7"/>
    <x v="2"/>
    <x v="7"/>
  </r>
  <r>
    <d v="2024-01-11T06:50:04"/>
    <x v="6"/>
    <d v="2023-12-13T00:00:00"/>
    <x v="7"/>
    <x v="5"/>
    <x v="6"/>
    <x v="2"/>
    <x v="7"/>
    <x v="2"/>
    <x v="6"/>
    <x v="1"/>
    <x v="2"/>
    <x v="2"/>
    <x v="2"/>
    <n v="258.3"/>
    <x v="1"/>
    <x v="26"/>
    <d v="2023-12-10T00:00:00"/>
    <d v="2023-12-17T00:00:00"/>
    <x v="28"/>
    <x v="1"/>
    <x v="1"/>
    <x v="7"/>
    <x v="2"/>
    <x v="7"/>
  </r>
  <r>
    <d v="2024-01-11T06:53:53"/>
    <x v="6"/>
    <d v="2023-12-20T00:00:00"/>
    <x v="7"/>
    <x v="5"/>
    <x v="6"/>
    <x v="2"/>
    <x v="7"/>
    <x v="2"/>
    <x v="6"/>
    <x v="1"/>
    <x v="2"/>
    <x v="2"/>
    <x v="2"/>
    <n v="83.98"/>
    <x v="1"/>
    <x v="27"/>
    <d v="2023-12-17T00:00:00"/>
    <d v="2023-12-24T00:00:00"/>
    <x v="29"/>
    <x v="1"/>
    <x v="1"/>
    <x v="7"/>
    <x v="2"/>
    <x v="7"/>
  </r>
  <r>
    <d v="2024-01-11T07:06:39"/>
    <x v="6"/>
    <d v="2023-12-29T00:00:00"/>
    <x v="7"/>
    <x v="5"/>
    <x v="6"/>
    <x v="2"/>
    <x v="7"/>
    <x v="2"/>
    <x v="6"/>
    <x v="1"/>
    <x v="2"/>
    <x v="2"/>
    <x v="2"/>
    <n v="50.58"/>
    <x v="1"/>
    <x v="28"/>
    <d v="2023-12-24T00:00:00"/>
    <d v="2023-12-31T00:00:00"/>
    <x v="30"/>
    <x v="1"/>
    <x v="1"/>
    <x v="7"/>
    <x v="2"/>
    <x v="7"/>
  </r>
  <r>
    <d v="2024-01-11T07:07:38"/>
    <x v="6"/>
    <d v="2023-12-29T00:00:00"/>
    <x v="7"/>
    <x v="5"/>
    <x v="6"/>
    <x v="2"/>
    <x v="7"/>
    <x v="2"/>
    <x v="6"/>
    <x v="1"/>
    <x v="2"/>
    <x v="2"/>
    <x v="2"/>
    <n v="-18.05"/>
    <x v="1"/>
    <x v="28"/>
    <d v="2023-12-24T00:00:00"/>
    <d v="2023-12-31T00:00:00"/>
    <x v="30"/>
    <x v="1"/>
    <x v="1"/>
    <x v="7"/>
    <x v="2"/>
    <x v="7"/>
  </r>
  <r>
    <d v="2024-01-11T07:07:46"/>
    <x v="6"/>
    <d v="2023-12-29T00:00:00"/>
    <x v="7"/>
    <x v="5"/>
    <x v="6"/>
    <x v="2"/>
    <x v="7"/>
    <x v="2"/>
    <x v="6"/>
    <x v="1"/>
    <x v="2"/>
    <x v="2"/>
    <x v="2"/>
    <n v="-2.89"/>
    <x v="1"/>
    <x v="28"/>
    <d v="2023-12-24T00:00:00"/>
    <d v="2023-12-31T00:00:00"/>
    <x v="30"/>
    <x v="1"/>
    <x v="1"/>
    <x v="7"/>
    <x v="2"/>
    <x v="7"/>
  </r>
  <r>
    <d v="2024-01-12T11:15:44"/>
    <x v="6"/>
    <d v="2023-12-06T00:00:00"/>
    <x v="7"/>
    <x v="5"/>
    <x v="6"/>
    <x v="2"/>
    <x v="7"/>
    <x v="2"/>
    <x v="6"/>
    <x v="1"/>
    <x v="2"/>
    <x v="2"/>
    <x v="2"/>
    <n v="-169.44"/>
    <x v="1"/>
    <x v="25"/>
    <d v="2023-12-03T00:00:00"/>
    <d v="2023-12-10T00:00:00"/>
    <x v="27"/>
    <x v="1"/>
    <x v="1"/>
    <x v="7"/>
    <x v="2"/>
    <x v="7"/>
  </r>
  <r>
    <d v="2024-07-25T06:56:14"/>
    <x v="6"/>
    <d v="2024-06-05T00:00:00"/>
    <x v="7"/>
    <x v="5"/>
    <x v="13"/>
    <x v="2"/>
    <x v="8"/>
    <x v="2"/>
    <x v="6"/>
    <x v="1"/>
    <x v="2"/>
    <x v="2"/>
    <x v="2"/>
    <n v="150.01"/>
    <x v="1"/>
    <x v="29"/>
    <d v="2024-06-02T00:00:00"/>
    <d v="2024-06-09T00:00:00"/>
    <x v="31"/>
    <x v="1"/>
    <x v="1"/>
    <x v="7"/>
    <x v="2"/>
    <x v="7"/>
  </r>
  <r>
    <d v="2024-07-25T06:57:23"/>
    <x v="6"/>
    <d v="2024-06-05T00:00:00"/>
    <x v="7"/>
    <x v="5"/>
    <x v="14"/>
    <x v="2"/>
    <x v="8"/>
    <x v="2"/>
    <x v="6"/>
    <x v="1"/>
    <x v="2"/>
    <x v="2"/>
    <x v="2"/>
    <n v="150.01"/>
    <x v="1"/>
    <x v="29"/>
    <d v="2024-06-02T00:00:00"/>
    <d v="2024-06-09T00:00:00"/>
    <x v="31"/>
    <x v="1"/>
    <x v="1"/>
    <x v="7"/>
    <x v="2"/>
    <x v="7"/>
  </r>
  <r>
    <d v="2024-07-25T06:57:38"/>
    <x v="6"/>
    <d v="2024-06-05T00:00:00"/>
    <x v="7"/>
    <x v="5"/>
    <x v="15"/>
    <x v="2"/>
    <x v="8"/>
    <x v="2"/>
    <x v="6"/>
    <x v="1"/>
    <x v="2"/>
    <x v="2"/>
    <x v="2"/>
    <n v="150.01"/>
    <x v="1"/>
    <x v="29"/>
    <d v="2024-06-02T00:00:00"/>
    <d v="2024-06-09T00:00:00"/>
    <x v="31"/>
    <x v="1"/>
    <x v="1"/>
    <x v="7"/>
    <x v="2"/>
    <x v="7"/>
  </r>
  <r>
    <d v="2024-07-25T06:57:51"/>
    <x v="6"/>
    <d v="2024-06-05T00:00:00"/>
    <x v="7"/>
    <x v="5"/>
    <x v="16"/>
    <x v="2"/>
    <x v="8"/>
    <x v="2"/>
    <x v="6"/>
    <x v="1"/>
    <x v="2"/>
    <x v="2"/>
    <x v="2"/>
    <n v="150.01"/>
    <x v="1"/>
    <x v="29"/>
    <d v="2024-06-02T00:00:00"/>
    <d v="2024-06-09T00:00:00"/>
    <x v="31"/>
    <x v="1"/>
    <x v="1"/>
    <x v="7"/>
    <x v="2"/>
    <x v="7"/>
  </r>
  <r>
    <d v="2024-07-25T06:58:12"/>
    <x v="6"/>
    <d v="2024-06-05T00:00:00"/>
    <x v="7"/>
    <x v="5"/>
    <x v="17"/>
    <x v="2"/>
    <x v="8"/>
    <x v="2"/>
    <x v="6"/>
    <x v="1"/>
    <x v="2"/>
    <x v="2"/>
    <x v="2"/>
    <n v="150.01"/>
    <x v="1"/>
    <x v="29"/>
    <d v="2024-06-02T00:00:00"/>
    <d v="2024-06-09T00:00:00"/>
    <x v="31"/>
    <x v="1"/>
    <x v="1"/>
    <x v="7"/>
    <x v="2"/>
    <x v="7"/>
  </r>
  <r>
    <d v="2024-07-25T06:58:29"/>
    <x v="6"/>
    <d v="2024-06-05T00:00:00"/>
    <x v="7"/>
    <x v="5"/>
    <x v="18"/>
    <x v="2"/>
    <x v="8"/>
    <x v="2"/>
    <x v="6"/>
    <x v="1"/>
    <x v="2"/>
    <x v="2"/>
    <x v="2"/>
    <n v="150.01"/>
    <x v="1"/>
    <x v="29"/>
    <d v="2024-06-02T00:00:00"/>
    <d v="2024-06-09T00:00:00"/>
    <x v="31"/>
    <x v="1"/>
    <x v="1"/>
    <x v="7"/>
    <x v="2"/>
    <x v="7"/>
  </r>
  <r>
    <d v="2024-07-25T06:58:39"/>
    <x v="6"/>
    <d v="2024-06-05T00:00:00"/>
    <x v="7"/>
    <x v="5"/>
    <x v="19"/>
    <x v="2"/>
    <x v="8"/>
    <x v="2"/>
    <x v="6"/>
    <x v="1"/>
    <x v="2"/>
    <x v="2"/>
    <x v="2"/>
    <n v="150.01"/>
    <x v="1"/>
    <x v="29"/>
    <d v="2024-06-02T00:00:00"/>
    <d v="2024-06-09T00:00:00"/>
    <x v="31"/>
    <x v="1"/>
    <x v="1"/>
    <x v="7"/>
    <x v="2"/>
    <x v="7"/>
  </r>
  <r>
    <d v="2024-07-25T06:58:51"/>
    <x v="6"/>
    <d v="2024-06-05T00:00:00"/>
    <x v="7"/>
    <x v="5"/>
    <x v="6"/>
    <x v="2"/>
    <x v="8"/>
    <x v="2"/>
    <x v="6"/>
    <x v="1"/>
    <x v="2"/>
    <x v="2"/>
    <x v="2"/>
    <n v="150.01"/>
    <x v="1"/>
    <x v="29"/>
    <d v="2024-06-02T00:00:00"/>
    <d v="2024-06-09T00:00:00"/>
    <x v="31"/>
    <x v="1"/>
    <x v="1"/>
    <x v="7"/>
    <x v="2"/>
    <x v="7"/>
  </r>
  <r>
    <d v="2024-07-25T07:29:04"/>
    <x v="6"/>
    <d v="2024-06-05T00:00:00"/>
    <x v="7"/>
    <x v="5"/>
    <x v="13"/>
    <x v="2"/>
    <x v="8"/>
    <x v="2"/>
    <x v="6"/>
    <x v="1"/>
    <x v="2"/>
    <x v="2"/>
    <x v="2"/>
    <n v="546.79999999999995"/>
    <x v="1"/>
    <x v="29"/>
    <d v="2024-06-02T00:00:00"/>
    <d v="2024-06-09T00:00:00"/>
    <x v="31"/>
    <x v="1"/>
    <x v="1"/>
    <x v="7"/>
    <x v="2"/>
    <x v="7"/>
  </r>
  <r>
    <d v="2024-07-25T07:33:51"/>
    <x v="6"/>
    <d v="2024-06-05T00:00:00"/>
    <x v="7"/>
    <x v="5"/>
    <x v="6"/>
    <x v="2"/>
    <x v="8"/>
    <x v="2"/>
    <x v="6"/>
    <x v="1"/>
    <x v="2"/>
    <x v="2"/>
    <x v="2"/>
    <n v="557.41"/>
    <x v="1"/>
    <x v="29"/>
    <d v="2024-06-02T00:00:00"/>
    <d v="2024-06-09T00:00:00"/>
    <x v="31"/>
    <x v="1"/>
    <x v="1"/>
    <x v="7"/>
    <x v="2"/>
    <x v="7"/>
  </r>
  <r>
    <d v="2024-08-13T12:41:16"/>
    <x v="6"/>
    <d v="2024-07-20T00:00:00"/>
    <x v="7"/>
    <x v="5"/>
    <x v="20"/>
    <x v="2"/>
    <x v="8"/>
    <x v="2"/>
    <x v="6"/>
    <x v="1"/>
    <x v="2"/>
    <x v="2"/>
    <x v="2"/>
    <n v="106.9"/>
    <x v="1"/>
    <x v="7"/>
    <d v="2024-07-14T00:00:00"/>
    <d v="2024-07-21T00:00:00"/>
    <x v="32"/>
    <x v="1"/>
    <x v="1"/>
    <x v="7"/>
    <x v="2"/>
    <x v="7"/>
  </r>
  <r>
    <d v="2024-08-13T12:42:03"/>
    <x v="6"/>
    <d v="2024-07-20T00:00:00"/>
    <x v="7"/>
    <x v="5"/>
    <x v="19"/>
    <x v="2"/>
    <x v="8"/>
    <x v="2"/>
    <x v="6"/>
    <x v="1"/>
    <x v="2"/>
    <x v="2"/>
    <x v="2"/>
    <n v="106.9"/>
    <x v="1"/>
    <x v="7"/>
    <d v="2024-07-14T00:00:00"/>
    <d v="2024-07-21T00:00:00"/>
    <x v="32"/>
    <x v="1"/>
    <x v="1"/>
    <x v="7"/>
    <x v="2"/>
    <x v="7"/>
  </r>
  <r>
    <d v="2024-08-13T12:42:12"/>
    <x v="6"/>
    <d v="2024-07-20T00:00:00"/>
    <x v="7"/>
    <x v="5"/>
    <x v="21"/>
    <x v="2"/>
    <x v="8"/>
    <x v="2"/>
    <x v="6"/>
    <x v="1"/>
    <x v="2"/>
    <x v="2"/>
    <x v="2"/>
    <n v="106.9"/>
    <x v="1"/>
    <x v="7"/>
    <d v="2024-07-14T00:00:00"/>
    <d v="2024-07-21T00:00:00"/>
    <x v="32"/>
    <x v="1"/>
    <x v="1"/>
    <x v="7"/>
    <x v="2"/>
    <x v="7"/>
  </r>
  <r>
    <d v="2024-08-13T12:42:25"/>
    <x v="6"/>
    <d v="2024-07-20T00:00:00"/>
    <x v="7"/>
    <x v="5"/>
    <x v="18"/>
    <x v="2"/>
    <x v="8"/>
    <x v="2"/>
    <x v="6"/>
    <x v="1"/>
    <x v="2"/>
    <x v="2"/>
    <x v="2"/>
    <n v="106.9"/>
    <x v="1"/>
    <x v="7"/>
    <d v="2024-07-14T00:00:00"/>
    <d v="2024-07-21T00:00:00"/>
    <x v="32"/>
    <x v="1"/>
    <x v="1"/>
    <x v="7"/>
    <x v="2"/>
    <x v="7"/>
  </r>
  <r>
    <d v="2024-08-13T12:42:40"/>
    <x v="6"/>
    <d v="2024-07-20T00:00:00"/>
    <x v="7"/>
    <x v="5"/>
    <x v="12"/>
    <x v="2"/>
    <x v="8"/>
    <x v="2"/>
    <x v="6"/>
    <x v="1"/>
    <x v="2"/>
    <x v="2"/>
    <x v="2"/>
    <n v="106.9"/>
    <x v="1"/>
    <x v="7"/>
    <d v="2024-07-14T00:00:00"/>
    <d v="2024-07-21T00:00:00"/>
    <x v="32"/>
    <x v="1"/>
    <x v="1"/>
    <x v="7"/>
    <x v="2"/>
    <x v="7"/>
  </r>
  <r>
    <d v="2024-08-13T12:42:49"/>
    <x v="6"/>
    <d v="2024-07-20T00:00:00"/>
    <x v="7"/>
    <x v="5"/>
    <x v="22"/>
    <x v="2"/>
    <x v="8"/>
    <x v="2"/>
    <x v="6"/>
    <x v="1"/>
    <x v="2"/>
    <x v="2"/>
    <x v="2"/>
    <n v="106.9"/>
    <x v="1"/>
    <x v="7"/>
    <d v="2024-07-14T00:00:00"/>
    <d v="2024-07-21T00:00:00"/>
    <x v="32"/>
    <x v="1"/>
    <x v="1"/>
    <x v="7"/>
    <x v="2"/>
    <x v="7"/>
  </r>
  <r>
    <d v="2024-08-13T12:42:58"/>
    <x v="6"/>
    <d v="2024-07-20T00:00:00"/>
    <x v="7"/>
    <x v="5"/>
    <x v="23"/>
    <x v="2"/>
    <x v="8"/>
    <x v="2"/>
    <x v="6"/>
    <x v="1"/>
    <x v="2"/>
    <x v="2"/>
    <x v="2"/>
    <n v="106.9"/>
    <x v="1"/>
    <x v="7"/>
    <d v="2024-07-14T00:00:00"/>
    <d v="2024-07-21T00:00:00"/>
    <x v="32"/>
    <x v="1"/>
    <x v="1"/>
    <x v="7"/>
    <x v="2"/>
    <x v="7"/>
  </r>
  <r>
    <d v="2024-08-13T12:43:10"/>
    <x v="6"/>
    <d v="2024-07-20T00:00:00"/>
    <x v="7"/>
    <x v="5"/>
    <x v="24"/>
    <x v="2"/>
    <x v="8"/>
    <x v="2"/>
    <x v="6"/>
    <x v="1"/>
    <x v="2"/>
    <x v="2"/>
    <x v="2"/>
    <n v="106.9"/>
    <x v="1"/>
    <x v="7"/>
    <d v="2024-07-14T00:00:00"/>
    <d v="2024-07-21T00:00:00"/>
    <x v="32"/>
    <x v="1"/>
    <x v="1"/>
    <x v="7"/>
    <x v="2"/>
    <x v="7"/>
  </r>
  <r>
    <d v="2024-08-13T12:49:10"/>
    <x v="6"/>
    <d v="2024-07-20T00:00:00"/>
    <x v="7"/>
    <x v="5"/>
    <x v="25"/>
    <x v="2"/>
    <x v="8"/>
    <x v="2"/>
    <x v="6"/>
    <x v="1"/>
    <x v="2"/>
    <x v="2"/>
    <x v="2"/>
    <n v="106.9"/>
    <x v="1"/>
    <x v="7"/>
    <d v="2024-07-14T00:00:00"/>
    <d v="2024-07-21T00:00:00"/>
    <x v="32"/>
    <x v="1"/>
    <x v="1"/>
    <x v="7"/>
    <x v="2"/>
    <x v="7"/>
  </r>
  <r>
    <d v="2024-08-13T12:49:18"/>
    <x v="6"/>
    <d v="2024-07-20T00:00:00"/>
    <x v="7"/>
    <x v="5"/>
    <x v="26"/>
    <x v="2"/>
    <x v="8"/>
    <x v="2"/>
    <x v="6"/>
    <x v="1"/>
    <x v="2"/>
    <x v="2"/>
    <x v="2"/>
    <n v="106.9"/>
    <x v="1"/>
    <x v="7"/>
    <d v="2024-07-14T00:00:00"/>
    <d v="2024-07-21T00:00:00"/>
    <x v="32"/>
    <x v="1"/>
    <x v="1"/>
    <x v="7"/>
    <x v="2"/>
    <x v="7"/>
  </r>
  <r>
    <d v="2024-08-13T12:49:32"/>
    <x v="6"/>
    <d v="2024-07-20T00:00:00"/>
    <x v="7"/>
    <x v="5"/>
    <x v="27"/>
    <x v="2"/>
    <x v="8"/>
    <x v="2"/>
    <x v="6"/>
    <x v="1"/>
    <x v="2"/>
    <x v="2"/>
    <x v="2"/>
    <n v="106.9"/>
    <x v="1"/>
    <x v="7"/>
    <d v="2024-07-14T00:00:00"/>
    <d v="2024-07-21T00:00:00"/>
    <x v="32"/>
    <x v="1"/>
    <x v="1"/>
    <x v="7"/>
    <x v="2"/>
    <x v="7"/>
  </r>
  <r>
    <d v="2024-08-13T12:49:54"/>
    <x v="6"/>
    <d v="2024-07-20T00:00:00"/>
    <x v="7"/>
    <x v="5"/>
    <x v="28"/>
    <x v="2"/>
    <x v="8"/>
    <x v="2"/>
    <x v="6"/>
    <x v="1"/>
    <x v="2"/>
    <x v="2"/>
    <x v="2"/>
    <n v="106.9"/>
    <x v="1"/>
    <x v="7"/>
    <d v="2024-07-14T00:00:00"/>
    <d v="2024-07-21T00:00:00"/>
    <x v="32"/>
    <x v="1"/>
    <x v="1"/>
    <x v="7"/>
    <x v="2"/>
    <x v="7"/>
  </r>
  <r>
    <d v="2024-08-13T12:50:08"/>
    <x v="6"/>
    <d v="2024-07-20T00:00:00"/>
    <x v="7"/>
    <x v="5"/>
    <x v="29"/>
    <x v="2"/>
    <x v="8"/>
    <x v="2"/>
    <x v="6"/>
    <x v="1"/>
    <x v="2"/>
    <x v="2"/>
    <x v="2"/>
    <n v="106.9"/>
    <x v="1"/>
    <x v="7"/>
    <d v="2024-07-14T00:00:00"/>
    <d v="2024-07-21T00:00:00"/>
    <x v="32"/>
    <x v="1"/>
    <x v="1"/>
    <x v="7"/>
    <x v="2"/>
    <x v="7"/>
  </r>
  <r>
    <d v="2024-08-13T12:50:18"/>
    <x v="6"/>
    <d v="2024-07-20T00:00:00"/>
    <x v="7"/>
    <x v="5"/>
    <x v="30"/>
    <x v="2"/>
    <x v="8"/>
    <x v="2"/>
    <x v="6"/>
    <x v="1"/>
    <x v="2"/>
    <x v="2"/>
    <x v="2"/>
    <n v="106.9"/>
    <x v="1"/>
    <x v="7"/>
    <d v="2024-07-14T00:00:00"/>
    <d v="2024-07-21T00:00:00"/>
    <x v="32"/>
    <x v="1"/>
    <x v="1"/>
    <x v="7"/>
    <x v="2"/>
    <x v="7"/>
  </r>
  <r>
    <d v="2024-08-13T12:50:29"/>
    <x v="6"/>
    <d v="2024-07-20T00:00:00"/>
    <x v="7"/>
    <x v="5"/>
    <x v="31"/>
    <x v="2"/>
    <x v="8"/>
    <x v="2"/>
    <x v="6"/>
    <x v="1"/>
    <x v="2"/>
    <x v="2"/>
    <x v="2"/>
    <n v="106.9"/>
    <x v="1"/>
    <x v="7"/>
    <d v="2024-07-14T00:00:00"/>
    <d v="2024-07-21T00:00:00"/>
    <x v="32"/>
    <x v="1"/>
    <x v="1"/>
    <x v="7"/>
    <x v="2"/>
    <x v="7"/>
  </r>
  <r>
    <d v="2024-08-13T12:50:38"/>
    <x v="6"/>
    <d v="2024-07-20T00:00:00"/>
    <x v="7"/>
    <x v="5"/>
    <x v="32"/>
    <x v="2"/>
    <x v="8"/>
    <x v="2"/>
    <x v="6"/>
    <x v="1"/>
    <x v="2"/>
    <x v="2"/>
    <x v="2"/>
    <n v="106.9"/>
    <x v="1"/>
    <x v="7"/>
    <d v="2024-07-14T00:00:00"/>
    <d v="2024-07-21T00:00:00"/>
    <x v="32"/>
    <x v="1"/>
    <x v="1"/>
    <x v="7"/>
    <x v="2"/>
    <x v="7"/>
  </r>
  <r>
    <d v="2024-08-13T12:50:50"/>
    <x v="6"/>
    <d v="2024-07-20T00:00:00"/>
    <x v="7"/>
    <x v="5"/>
    <x v="33"/>
    <x v="2"/>
    <x v="8"/>
    <x v="2"/>
    <x v="6"/>
    <x v="1"/>
    <x v="2"/>
    <x v="2"/>
    <x v="2"/>
    <n v="106.9"/>
    <x v="1"/>
    <x v="7"/>
    <d v="2024-07-14T00:00:00"/>
    <d v="2024-07-21T00:00:00"/>
    <x v="32"/>
    <x v="1"/>
    <x v="1"/>
    <x v="7"/>
    <x v="2"/>
    <x v="7"/>
  </r>
  <r>
    <d v="2024-08-13T12:51:00"/>
    <x v="6"/>
    <d v="2024-07-20T00:00:00"/>
    <x v="7"/>
    <x v="5"/>
    <x v="34"/>
    <x v="2"/>
    <x v="8"/>
    <x v="2"/>
    <x v="6"/>
    <x v="1"/>
    <x v="2"/>
    <x v="2"/>
    <x v="2"/>
    <n v="106.9"/>
    <x v="1"/>
    <x v="7"/>
    <d v="2024-07-14T00:00:00"/>
    <d v="2024-07-21T00:00:00"/>
    <x v="32"/>
    <x v="1"/>
    <x v="1"/>
    <x v="7"/>
    <x v="2"/>
    <x v="7"/>
  </r>
  <r>
    <d v="2024-08-13T12:51:20"/>
    <x v="6"/>
    <d v="2024-07-20T00:00:00"/>
    <x v="7"/>
    <x v="5"/>
    <x v="35"/>
    <x v="2"/>
    <x v="8"/>
    <x v="2"/>
    <x v="6"/>
    <x v="1"/>
    <x v="2"/>
    <x v="2"/>
    <x v="2"/>
    <n v="106.9"/>
    <x v="1"/>
    <x v="7"/>
    <d v="2024-07-14T00:00:00"/>
    <d v="2024-07-21T00:00:00"/>
    <x v="32"/>
    <x v="1"/>
    <x v="1"/>
    <x v="7"/>
    <x v="2"/>
    <x v="7"/>
  </r>
  <r>
    <d v="2024-08-13T12:52:01"/>
    <x v="6"/>
    <d v="2024-07-20T00:00:00"/>
    <x v="7"/>
    <x v="5"/>
    <x v="36"/>
    <x v="2"/>
    <x v="8"/>
    <x v="2"/>
    <x v="6"/>
    <x v="1"/>
    <x v="2"/>
    <x v="2"/>
    <x v="2"/>
    <n v="106.9"/>
    <x v="1"/>
    <x v="7"/>
    <d v="2024-07-14T00:00:00"/>
    <d v="2024-07-21T00:00:00"/>
    <x v="32"/>
    <x v="1"/>
    <x v="1"/>
    <x v="7"/>
    <x v="2"/>
    <x v="7"/>
  </r>
  <r>
    <d v="2024-08-13T13:00:50"/>
    <x v="6"/>
    <d v="2024-07-20T00:00:00"/>
    <x v="7"/>
    <x v="5"/>
    <x v="6"/>
    <x v="2"/>
    <x v="8"/>
    <x v="2"/>
    <x v="6"/>
    <x v="1"/>
    <x v="2"/>
    <x v="2"/>
    <x v="2"/>
    <n v="106.9"/>
    <x v="1"/>
    <x v="7"/>
    <d v="2024-07-14T00:00:00"/>
    <d v="2024-07-21T00:00:00"/>
    <x v="32"/>
    <x v="1"/>
    <x v="1"/>
    <x v="7"/>
    <x v="2"/>
    <x v="7"/>
  </r>
  <r>
    <d v="2024-08-13T13:05:00"/>
    <x v="6"/>
    <d v="2024-07-20T00:00:00"/>
    <x v="7"/>
    <x v="5"/>
    <x v="6"/>
    <x v="2"/>
    <x v="8"/>
    <x v="2"/>
    <x v="6"/>
    <x v="1"/>
    <x v="2"/>
    <x v="2"/>
    <x v="2"/>
    <n v="1555.73"/>
    <x v="1"/>
    <x v="7"/>
    <d v="2024-07-14T00:00:00"/>
    <d v="2024-07-21T00:00:00"/>
    <x v="32"/>
    <x v="1"/>
    <x v="1"/>
    <x v="7"/>
    <x v="2"/>
    <x v="7"/>
  </r>
  <r>
    <d v="2024-08-13T13:07:57"/>
    <x v="6"/>
    <d v="2024-07-20T00:00:00"/>
    <x v="7"/>
    <x v="5"/>
    <x v="6"/>
    <x v="2"/>
    <x v="8"/>
    <x v="2"/>
    <x v="6"/>
    <x v="1"/>
    <x v="2"/>
    <x v="2"/>
    <x v="2"/>
    <n v="-228.21"/>
    <x v="1"/>
    <x v="7"/>
    <d v="2024-07-14T00:00:00"/>
    <d v="2024-07-21T00:00:00"/>
    <x v="32"/>
    <x v="1"/>
    <x v="1"/>
    <x v="7"/>
    <x v="2"/>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E000009-4D8E-4CAF-9D89-EFE610F59077}" name="PivotTable1" cacheId="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5:L12" firstHeaderRow="1" firstDataRow="1" firstDataCol="1" rowPageCount="1" colPageCount="1"/>
  <pivotFields count="25">
    <pivotField showAll="0"/>
    <pivotField axis="axisRow" showAll="0">
      <items count="33">
        <item m="1" x="27"/>
        <item m="1" x="25"/>
        <item m="1" x="30"/>
        <item m="1" x="28"/>
        <item m="1" x="8"/>
        <item m="1" x="31"/>
        <item m="1" x="7"/>
        <item m="1" x="6"/>
        <item m="1" x="15"/>
        <item m="1" x="17"/>
        <item m="1" x="11"/>
        <item m="1" x="21"/>
        <item m="1" x="10"/>
        <item m="1" x="29"/>
        <item m="1" x="16"/>
        <item m="1" x="26"/>
        <item m="1" x="22"/>
        <item m="1" x="23"/>
        <item m="1" x="24"/>
        <item m="1" x="9"/>
        <item m="1" x="13"/>
        <item m="1" x="12"/>
        <item m="1" x="14"/>
        <item m="1" x="18"/>
        <item m="1" x="19"/>
        <item m="1" x="20"/>
        <item x="0"/>
        <item x="1"/>
        <item x="2"/>
        <item x="3"/>
        <item x="4"/>
        <item x="5"/>
        <item t="default"/>
      </items>
    </pivotField>
    <pivotField axis="axisPage" multipleItemSelectionAllowed="1" showAll="0">
      <items count="24">
        <item m="1" x="20"/>
        <item m="1" x="19"/>
        <item m="1" x="18"/>
        <item m="1" x="17"/>
        <item m="1" x="22"/>
        <item m="1" x="16"/>
        <item m="1" x="11"/>
        <item m="1" x="12"/>
        <item m="1" x="21"/>
        <item m="1" x="13"/>
        <item m="1" x="14"/>
        <item m="1" x="15"/>
        <item m="1" x="7"/>
        <item m="1" x="8"/>
        <item m="1" x="9"/>
        <item m="1" x="10"/>
        <item x="0"/>
        <item x="1"/>
        <item x="2"/>
        <item x="3"/>
        <item x="4"/>
        <item x="5"/>
        <item x="6"/>
        <item t="default"/>
      </items>
    </pivotField>
    <pivotField showAll="0"/>
    <pivotField dataField="1" numFmtId="2" showAll="0"/>
    <pivotField showAll="0"/>
    <pivotField showAll="0"/>
    <pivotField showAll="0"/>
    <pivotField showAll="0"/>
    <pivotField showAll="0"/>
    <pivotField numFmtId="44" showAll="0"/>
    <pivotField numFmtId="44" showAll="0"/>
    <pivotField numFmtId="44" showAll="0"/>
    <pivotField numFmtId="44" showAll="0"/>
    <pivotField showAll="0"/>
    <pivotField showAll="0"/>
    <pivotField showAll="0"/>
    <pivotField numFmtId="14" showAll="0"/>
    <pivotField numFmtId="14" showAll="0"/>
    <pivotField showAll="0"/>
    <pivotField showAll="0"/>
    <pivotField showAll="0"/>
    <pivotField showAll="0"/>
    <pivotField showAll="0"/>
    <pivotField numFmtId="14" showAll="0">
      <items count="343">
        <item m="1" x="269"/>
        <item m="1" x="270"/>
        <item m="1" x="271"/>
        <item m="1" x="198"/>
        <item m="1" x="272"/>
        <item m="1" x="273"/>
        <item m="1" x="274"/>
        <item m="1" x="275"/>
        <item m="1" x="276"/>
        <item m="1" x="277"/>
        <item m="1" x="199"/>
        <item m="1" x="278"/>
        <item m="1" x="293"/>
        <item m="1" x="295"/>
        <item m="1" x="296"/>
        <item m="1" x="297"/>
        <item m="1" x="298"/>
        <item m="1" x="299"/>
        <item m="1" x="279"/>
        <item m="1" x="280"/>
        <item m="1" x="281"/>
        <item m="1" x="282"/>
        <item m="1" x="200"/>
        <item m="1" x="201"/>
        <item m="1" x="283"/>
        <item m="1" x="284"/>
        <item m="1" x="285"/>
        <item m="1" x="286"/>
        <item m="1" x="287"/>
        <item m="1" x="288"/>
        <item m="1" x="289"/>
        <item m="1" x="290"/>
        <item m="1" x="291"/>
        <item m="1" x="292"/>
        <item m="1" x="294"/>
        <item m="1" x="300"/>
        <item m="1" x="308"/>
        <item m="1" x="316"/>
        <item m="1" x="318"/>
        <item m="1" x="319"/>
        <item m="1" x="320"/>
        <item m="1" x="321"/>
        <item m="1" x="301"/>
        <item m="1" x="302"/>
        <item m="1" x="303"/>
        <item m="1" x="304"/>
        <item m="1" x="305"/>
        <item m="1" x="306"/>
        <item m="1" x="307"/>
        <item m="1" x="309"/>
        <item m="1" x="310"/>
        <item m="1" x="311"/>
        <item m="1" x="312"/>
        <item m="1" x="313"/>
        <item m="1" x="314"/>
        <item m="1" x="315"/>
        <item m="1" x="202"/>
        <item m="1" x="317"/>
        <item m="1" x="322"/>
        <item m="1" x="338"/>
        <item m="1" x="339"/>
        <item m="1" x="340"/>
        <item m="1" x="341"/>
        <item m="1" x="323"/>
        <item m="1" x="324"/>
        <item m="1" x="325"/>
        <item m="1" x="326"/>
        <item m="1" x="327"/>
        <item m="1" x="328"/>
        <item m="1" x="329"/>
        <item m="1" x="330"/>
        <item m="1" x="331"/>
        <item m="1" x="332"/>
        <item m="1" x="333"/>
        <item m="1" x="334"/>
        <item m="1" x="335"/>
        <item m="1" x="336"/>
        <item m="1" x="337"/>
        <item m="1" x="211"/>
        <item m="1" x="218"/>
        <item m="1" x="221"/>
        <item m="1" x="222"/>
        <item m="1" x="223"/>
        <item m="1" x="224"/>
        <item m="1" x="203"/>
        <item m="1" x="204"/>
        <item m="1" x="205"/>
        <item m="1" x="206"/>
        <item m="1" x="207"/>
        <item m="1" x="208"/>
        <item m="1" x="209"/>
        <item m="1" x="210"/>
        <item m="1" x="212"/>
        <item m="1" x="213"/>
        <item m="1" x="214"/>
        <item m="1" x="215"/>
        <item m="1" x="216"/>
        <item m="1" x="217"/>
        <item m="1" x="219"/>
        <item m="1" x="220"/>
        <item m="1" x="225"/>
        <item m="1" x="232"/>
        <item m="1" x="240"/>
        <item m="1" x="242"/>
        <item m="1" x="243"/>
        <item m="1" x="244"/>
        <item m="1" x="245"/>
        <item m="1" x="226"/>
        <item m="1" x="227"/>
        <item m="1" x="228"/>
        <item m="1" x="229"/>
        <item m="1" x="230"/>
        <item m="1" x="231"/>
        <item m="1" x="233"/>
        <item m="1" x="234"/>
        <item m="1" x="235"/>
        <item m="1" x="236"/>
        <item m="1" x="237"/>
        <item m="1" x="238"/>
        <item m="1" x="239"/>
        <item m="1" x="241"/>
        <item m="1" x="246"/>
        <item m="1" x="264"/>
        <item m="1" x="265"/>
        <item m="1" x="266"/>
        <item m="1" x="267"/>
        <item m="1" x="268"/>
        <item m="1" x="247"/>
        <item m="1" x="248"/>
        <item m="1" x="249"/>
        <item m="1" x="250"/>
        <item m="1" x="251"/>
        <item m="1" x="252"/>
        <item m="1" x="253"/>
        <item m="1" x="254"/>
        <item m="1" x="255"/>
        <item m="1" x="256"/>
        <item m="1" x="257"/>
        <item m="1" x="258"/>
        <item m="1" x="259"/>
        <item m="1" x="260"/>
        <item m="1" x="261"/>
        <item m="1" x="262"/>
        <item m="1" x="263"/>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x="0"/>
        <item x="1"/>
        <item x="2"/>
        <item x="3"/>
        <item x="4"/>
        <item x="5"/>
        <item m="1" x="193"/>
        <item m="1" x="194"/>
        <item m="1" x="195"/>
        <item m="1" x="196"/>
        <item m="1" x="197"/>
        <item x="6"/>
        <item t="default"/>
      </items>
    </pivotField>
  </pivotFields>
  <rowFields count="1">
    <field x="1"/>
  </rowFields>
  <rowItems count="7">
    <i>
      <x v="26"/>
    </i>
    <i>
      <x v="27"/>
    </i>
    <i>
      <x v="28"/>
    </i>
    <i>
      <x v="29"/>
    </i>
    <i>
      <x v="30"/>
    </i>
    <i>
      <x v="31"/>
    </i>
    <i t="grand">
      <x/>
    </i>
  </rowItems>
  <colItems count="1">
    <i/>
  </colItems>
  <pageFields count="1">
    <pageField fld="2" hier="-1"/>
  </pageFields>
  <dataFields count="1">
    <dataField name="Sum of Hours:"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BD9E8D-3085-491E-827D-D3F09F517689}" name="PivotTable1" cacheId="69"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B3:E25" firstHeaderRow="2" firstDataRow="2" firstDataCol="3" rowPageCount="1" colPageCount="1"/>
  <pivotFields count="25">
    <pivotField compact="0" outline="0" showAll="0"/>
    <pivotField axis="axisRow" compact="0" outline="0" showAll="0" sortType="ascending">
      <items count="33">
        <item m="1" x="26"/>
        <item m="1" x="24"/>
        <item m="1" x="7"/>
        <item m="1" x="11"/>
        <item m="1" x="21"/>
        <item m="1" x="22"/>
        <item m="1" x="17"/>
        <item x="3"/>
        <item m="1" x="15"/>
        <item m="1" x="10"/>
        <item m="1" x="31"/>
        <item x="1"/>
        <item m="1" x="12"/>
        <item m="1" x="6"/>
        <item m="1" x="14"/>
        <item m="1" x="13"/>
        <item x="4"/>
        <item x="5"/>
        <item x="2"/>
        <item m="1" x="20"/>
        <item m="1" x="27"/>
        <item m="1" x="9"/>
        <item m="1" x="23"/>
        <item m="1" x="18"/>
        <item m="1" x="16"/>
        <item m="1" x="25"/>
        <item x="0"/>
        <item m="1" x="30"/>
        <item m="1" x="29"/>
        <item m="1" x="8"/>
        <item m="1" x="19"/>
        <item m="1" x="28"/>
        <item t="default"/>
      </items>
    </pivotField>
    <pivotField axis="axisRow" compact="0" outline="0" showAll="0" sortType="ascending">
      <items count="24">
        <item x="6"/>
        <item m="1" x="20"/>
        <item m="1" x="19"/>
        <item m="1" x="18"/>
        <item m="1" x="17"/>
        <item m="1" x="22"/>
        <item m="1" x="16"/>
        <item m="1" x="11"/>
        <item m="1" x="12"/>
        <item m="1" x="21"/>
        <item m="1" x="13"/>
        <item m="1" x="14"/>
        <item m="1" x="15"/>
        <item m="1" x="7"/>
        <item m="1" x="8"/>
        <item m="1" x="9"/>
        <item m="1" x="10"/>
        <item x="0"/>
        <item x="1"/>
        <item x="2"/>
        <item x="3"/>
        <item x="4"/>
        <item x="5"/>
        <item t="default"/>
      </items>
    </pivotField>
    <pivotField compact="0" outline="0" showAll="0"/>
    <pivotField dataField="1" compact="0" numFmtId="2" outline="0" showAll="0"/>
    <pivotField compact="0" outline="0" showAll="0"/>
    <pivotField compact="0" outline="0" showAll="0"/>
    <pivotField axis="axisRow" compact="0" outline="0" showAll="0">
      <items count="11">
        <item m="1" x="5"/>
        <item m="1" x="6"/>
        <item m="1" x="9"/>
        <item m="1" x="7"/>
        <item m="1" x="8"/>
        <item x="2"/>
        <item x="0"/>
        <item x="1"/>
        <item m="1" x="4"/>
        <item x="3"/>
        <item t="default"/>
      </items>
    </pivotField>
    <pivotField compact="0" outline="0" showAll="0"/>
    <pivotField compact="0" outline="0" showAll="0"/>
    <pivotField compact="0" numFmtId="44" outline="0" showAll="0"/>
    <pivotField compact="0" numFmtId="44" outline="0" showAll="0"/>
    <pivotField compact="0" numFmtId="44" outline="0" showAll="0"/>
    <pivotField compact="0" numFmtId="44" outline="0" showAll="0"/>
    <pivotField compact="0" outline="0" showAll="0"/>
    <pivotField compact="0" outline="0" showAll="0"/>
    <pivotField compact="0" outline="0" showAll="0"/>
    <pivotField compact="0" numFmtId="14" outline="0" showAll="0"/>
    <pivotField compact="0" numFmtId="14" outline="0" showAll="0"/>
    <pivotField axis="axisPage" compact="0" outline="0" showAll="0">
      <items count="73">
        <item m="1" x="67"/>
        <item m="1" x="70"/>
        <item m="1" x="71"/>
        <item m="1" x="69"/>
        <item m="1" x="38"/>
        <item m="1" x="39"/>
        <item m="1" x="40"/>
        <item m="1" x="57"/>
        <item m="1" x="55"/>
        <item m="1" x="56"/>
        <item m="1" x="58"/>
        <item m="1" x="59"/>
        <item m="1" x="60"/>
        <item m="1" x="61"/>
        <item m="1" x="41"/>
        <item m="1" x="65"/>
        <item m="1" x="62"/>
        <item m="1" x="63"/>
        <item m="1" x="64"/>
        <item m="1" x="44"/>
        <item m="1" x="42"/>
        <item m="1" x="43"/>
        <item m="1" x="45"/>
        <item m="1" x="46"/>
        <item m="1" x="47"/>
        <item m="1" x="48"/>
        <item m="1" x="49"/>
        <item m="1" x="50"/>
        <item m="1" x="54"/>
        <item m="1" x="51"/>
        <item m="1" x="52"/>
        <item m="1" x="53"/>
        <item m="1" x="2"/>
        <item m="1" x="3"/>
        <item m="1" x="4"/>
        <item m="1" x="5"/>
        <item m="1" x="6"/>
        <item m="1" x="7"/>
        <item m="1" x="8"/>
        <item m="1" x="9"/>
        <item m="1" x="68"/>
        <item m="1" x="66"/>
        <item m="1" x="10"/>
        <item m="1" x="13"/>
        <item m="1" x="17"/>
        <item m="1" x="21"/>
        <item m="1" x="12"/>
        <item m="1" x="14"/>
        <item m="1" x="11"/>
        <item m="1" x="15"/>
        <item m="1" x="16"/>
        <item m="1" x="18"/>
        <item m="1" x="19"/>
        <item m="1" x="20"/>
        <item m="1" x="22"/>
        <item m="1" x="23"/>
        <item m="1" x="24"/>
        <item m="1" x="25"/>
        <item m="1" x="26"/>
        <item m="1" x="27"/>
        <item m="1" x="28"/>
        <item m="1" x="29"/>
        <item m="1" x="30"/>
        <item m="1" x="31"/>
        <item m="1" x="32"/>
        <item m="1" x="33"/>
        <item m="1" x="34"/>
        <item m="1" x="35"/>
        <item m="1" x="36"/>
        <item x="0"/>
        <item m="1" x="37"/>
        <item x="1"/>
        <item t="default"/>
      </items>
    </pivotField>
    <pivotField compact="0" outline="0" showAll="0"/>
    <pivotField compact="0" outline="0" showAll="0"/>
    <pivotField compact="0" outline="0" showAll="0"/>
    <pivotField compact="0" outline="0" showAll="0"/>
    <pivotField compact="0" numFmtId="14" outline="0" showAll="0"/>
  </pivotFields>
  <rowFields count="3">
    <field x="1"/>
    <field x="7"/>
    <field x="2"/>
  </rowFields>
  <rowItems count="21">
    <i>
      <x v="7"/>
      <x v="5"/>
      <x v="20"/>
    </i>
    <i t="default" r="1">
      <x v="5"/>
    </i>
    <i t="default">
      <x v="7"/>
    </i>
    <i>
      <x v="11"/>
      <x v="7"/>
      <x v="18"/>
    </i>
    <i t="default" r="1">
      <x v="7"/>
    </i>
    <i t="default">
      <x v="11"/>
    </i>
    <i>
      <x v="16"/>
      <x v="5"/>
      <x v="21"/>
    </i>
    <i t="default" r="1">
      <x v="5"/>
    </i>
    <i t="default">
      <x v="16"/>
    </i>
    <i>
      <x v="17"/>
      <x v="6"/>
      <x v="22"/>
    </i>
    <i t="default" r="1">
      <x v="6"/>
    </i>
    <i t="default">
      <x v="17"/>
    </i>
    <i>
      <x v="18"/>
      <x v="7"/>
      <x v="19"/>
    </i>
    <i t="default" r="1">
      <x v="7"/>
    </i>
    <i r="1">
      <x v="9"/>
      <x/>
    </i>
    <i t="default" r="1">
      <x v="9"/>
    </i>
    <i t="default">
      <x v="18"/>
    </i>
    <i>
      <x v="26"/>
      <x v="6"/>
      <x v="17"/>
    </i>
    <i t="default" r="1">
      <x v="6"/>
    </i>
    <i t="default">
      <x v="26"/>
    </i>
    <i t="grand">
      <x/>
    </i>
  </rowItems>
  <colItems count="1">
    <i/>
  </colItems>
  <pageFields count="1">
    <pageField fld="19" hier="-1"/>
  </pageFields>
  <dataFields count="1">
    <dataField name="Sum of Hours:" fld="4" baseField="0" baseItem="0"/>
  </dataField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485DABF-C33E-4C4C-8A41-4FFE4D788DF7}" name="PivotTable2" cacheId="69"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B3:F16" firstHeaderRow="2" firstDataRow="2" firstDataCol="4" rowPageCount="1" colPageCount="1"/>
  <pivotFields count="25">
    <pivotField compact="0" outline="0" showAll="0"/>
    <pivotField compact="0" outline="0" showAll="0"/>
    <pivotField compact="0" outline="0" showAll="0"/>
    <pivotField axis="axisRow" compact="0" outline="0" showAll="0" defaultSubtotal="0">
      <items count="8">
        <item m="1" x="7"/>
        <item x="0"/>
        <item x="1"/>
        <item x="2"/>
        <item x="3"/>
        <item x="4"/>
        <item x="5"/>
        <item x="6"/>
      </items>
    </pivotField>
    <pivotField dataField="1" compact="0" numFmtId="2" outline="0" showAll="0"/>
    <pivotField axis="axisRow" compact="0" outline="0" showAll="0" sortType="ascending" defaultSubtotal="0">
      <items count="122">
        <item m="1" x="114"/>
        <item m="1" x="117"/>
        <item m="1" x="115"/>
        <item m="1" x="4"/>
        <item m="1" x="1"/>
        <item m="1" x="119"/>
        <item m="1" x="3"/>
        <item m="1" x="112"/>
        <item m="1" x="75"/>
        <item m="1" x="120"/>
        <item m="1" x="65"/>
        <item m="1" x="61"/>
        <item m="1" x="79"/>
        <item m="1" x="78"/>
        <item m="1" x="84"/>
        <item m="1" x="86"/>
        <item m="1" x="116"/>
        <item m="1" x="90"/>
        <item m="1" x="108"/>
        <item m="1" x="118"/>
        <item m="1" x="89"/>
        <item m="1" x="91"/>
        <item m="1" x="101"/>
        <item m="1" x="77"/>
        <item m="1" x="93"/>
        <item m="1" x="87"/>
        <item m="1" x="107"/>
        <item m="1" x="10"/>
        <item m="1" x="80"/>
        <item m="1" x="99"/>
        <item m="1" x="97"/>
        <item m="1" x="98"/>
        <item m="1" x="85"/>
        <item m="1" x="88"/>
        <item m="1" x="94"/>
        <item m="1" x="121"/>
        <item m="1" x="96"/>
        <item m="1" x="95"/>
        <item m="1" x="92"/>
        <item m="1" x="106"/>
        <item m="1" x="100"/>
        <item m="1" x="102"/>
        <item m="1" x="103"/>
        <item m="1" x="104"/>
        <item m="1" x="2"/>
        <item m="1" x="105"/>
        <item m="1" x="109"/>
        <item m="1" x="36"/>
        <item m="1" x="110"/>
        <item m="1" x="5"/>
        <item m="1" x="81"/>
        <item m="1" x="83"/>
        <item m="1" x="82"/>
        <item m="1" x="26"/>
        <item m="1" x="18"/>
        <item m="1" x="13"/>
        <item m="1" x="14"/>
        <item m="1" x="6"/>
        <item m="1" x="15"/>
        <item m="1" x="7"/>
        <item m="1" x="8"/>
        <item m="1" x="9"/>
        <item m="1" x="17"/>
        <item m="1" x="22"/>
        <item m="1" x="34"/>
        <item m="1" x="11"/>
        <item m="1" x="20"/>
        <item m="1" x="23"/>
        <item m="1" x="19"/>
        <item m="1" x="30"/>
        <item m="1" x="21"/>
        <item m="1" x="12"/>
        <item m="1" x="24"/>
        <item m="1" x="27"/>
        <item m="1" x="25"/>
        <item m="1" x="28"/>
        <item m="1" x="32"/>
        <item m="1" x="31"/>
        <item m="1" x="29"/>
        <item m="1" x="33"/>
        <item m="1" x="35"/>
        <item m="1" x="38"/>
        <item m="1" x="37"/>
        <item m="1" x="63"/>
        <item m="1" x="39"/>
        <item m="1" x="62"/>
        <item m="1" x="40"/>
        <item m="1" x="41"/>
        <item m="1" x="42"/>
        <item m="1" x="43"/>
        <item m="1" x="44"/>
        <item m="1" x="45"/>
        <item m="1" x="46"/>
        <item m="1" x="47"/>
        <item m="1" x="48"/>
        <item m="1" x="57"/>
        <item m="1" x="53"/>
        <item m="1" x="49"/>
        <item m="1" x="51"/>
        <item m="1" x="50"/>
        <item m="1" x="52"/>
        <item m="1" x="54"/>
        <item m="1" x="55"/>
        <item m="1" x="76"/>
        <item m="1" x="56"/>
        <item m="1" x="60"/>
        <item m="1" x="64"/>
        <item m="1" x="58"/>
        <item m="1" x="59"/>
        <item m="1" x="66"/>
        <item m="1" x="67"/>
        <item m="1" x="74"/>
        <item m="1" x="68"/>
        <item m="1" x="69"/>
        <item m="1" x="72"/>
        <item m="1" x="70"/>
        <item m="1" x="73"/>
        <item m="1" x="71"/>
        <item m="1" x="111"/>
        <item m="1" x="16"/>
        <item m="1" x="113"/>
        <item x="0"/>
      </items>
    </pivotField>
    <pivotField axis="axisRow" compact="0" outline="0" showAll="0">
      <items count="4">
        <item x="0"/>
        <item x="1"/>
        <item m="1" x="2"/>
        <item t="default"/>
      </items>
    </pivotField>
    <pivotField axis="axisRow" compact="0" outline="0" showAll="0" sortType="ascending">
      <items count="11">
        <item m="1" x="5"/>
        <item m="1" x="6"/>
        <item m="1" x="9"/>
        <item m="1" x="7"/>
        <item m="1" x="4"/>
        <item m="1" x="8"/>
        <item x="3"/>
        <item x="2"/>
        <item x="0"/>
        <item x="1"/>
        <item t="default"/>
      </items>
    </pivotField>
    <pivotField compact="0" outline="0" showAll="0"/>
    <pivotField compact="0" outline="0" showAll="0"/>
    <pivotField compact="0" numFmtId="44" outline="0" showAll="0"/>
    <pivotField compact="0" numFmtId="44" outline="0" showAll="0"/>
    <pivotField compact="0" numFmtId="44" outline="0" showAll="0"/>
    <pivotField compact="0" numFmtId="44" outline="0" showAll="0"/>
    <pivotField compact="0" outline="0" showAll="0"/>
    <pivotField compact="0" outline="0" showAll="0"/>
    <pivotField compact="0" outline="0" showAll="0"/>
    <pivotField compact="0" numFmtId="14" outline="0" showAll="0"/>
    <pivotField compact="0" numFmtId="14" outline="0" showAll="0"/>
    <pivotField axis="axisPage" compact="0" outline="0" multipleItemSelectionAllowed="1" showAll="0">
      <items count="73">
        <item m="1" x="67"/>
        <item m="1" x="70"/>
        <item m="1" x="71"/>
        <item m="1" x="69"/>
        <item m="1" x="38"/>
        <item m="1" x="39"/>
        <item m="1" x="40"/>
        <item m="1" x="57"/>
        <item m="1" x="55"/>
        <item m="1" x="56"/>
        <item m="1" x="58"/>
        <item m="1" x="59"/>
        <item m="1" x="60"/>
        <item m="1" x="61"/>
        <item m="1" x="41"/>
        <item m="1" x="65"/>
        <item m="1" x="62"/>
        <item m="1" x="63"/>
        <item m="1" x="64"/>
        <item m="1" x="44"/>
        <item m="1" x="42"/>
        <item m="1" x="43"/>
        <item m="1" x="45"/>
        <item m="1" x="46"/>
        <item m="1" x="47"/>
        <item m="1" x="48"/>
        <item m="1" x="49"/>
        <item m="1" x="50"/>
        <item m="1" x="54"/>
        <item m="1" x="51"/>
        <item m="1" x="52"/>
        <item m="1" x="53"/>
        <item m="1" x="2"/>
        <item m="1" x="3"/>
        <item m="1" x="4"/>
        <item m="1" x="5"/>
        <item m="1" x="6"/>
        <item m="1" x="7"/>
        <item m="1" x="8"/>
        <item m="1" x="9"/>
        <item m="1" x="68"/>
        <item m="1" x="66"/>
        <item m="1" x="10"/>
        <item m="1" x="13"/>
        <item m="1" x="17"/>
        <item m="1" x="21"/>
        <item m="1" x="12"/>
        <item m="1" x="14"/>
        <item m="1" x="11"/>
        <item m="1" x="15"/>
        <item m="1" x="16"/>
        <item m="1" x="18"/>
        <item m="1" x="19"/>
        <item m="1" x="20"/>
        <item m="1" x="22"/>
        <item m="1" x="23"/>
        <item m="1" x="24"/>
        <item m="1" x="25"/>
        <item m="1" x="26"/>
        <item m="1" x="27"/>
        <item m="1" x="28"/>
        <item m="1" x="29"/>
        <item m="1" x="30"/>
        <item m="1" x="31"/>
        <item m="1" x="32"/>
        <item m="1" x="33"/>
        <item m="1" x="34"/>
        <item m="1" x="35"/>
        <item m="1" x="36"/>
        <item x="0"/>
        <item m="1" x="37"/>
        <item x="1"/>
        <item t="default"/>
      </items>
    </pivotField>
    <pivotField compact="0" outline="0" showAll="0"/>
    <pivotField compact="0" outline="0" showAll="0"/>
    <pivotField compact="0" outline="0" showAll="0"/>
    <pivotField compact="0" outline="0" showAll="0"/>
    <pivotField compact="0" numFmtId="14" outline="0" showAll="0"/>
  </pivotFields>
  <rowFields count="4">
    <field x="7"/>
    <field x="3"/>
    <field x="5"/>
    <field x="6"/>
  </rowFields>
  <rowItems count="12">
    <i>
      <x v="6"/>
      <x v="7"/>
      <x v="121"/>
      <x v="1"/>
    </i>
    <i t="default">
      <x v="6"/>
    </i>
    <i>
      <x v="7"/>
      <x v="4"/>
      <x v="121"/>
      <x/>
    </i>
    <i r="1">
      <x v="5"/>
      <x v="121"/>
      <x/>
    </i>
    <i t="default">
      <x v="7"/>
    </i>
    <i>
      <x v="8"/>
      <x v="1"/>
      <x v="121"/>
      <x/>
    </i>
    <i r="1">
      <x v="6"/>
      <x v="121"/>
      <x/>
    </i>
    <i t="default">
      <x v="8"/>
    </i>
    <i>
      <x v="9"/>
      <x v="2"/>
      <x v="121"/>
      <x/>
    </i>
    <i r="1">
      <x v="3"/>
      <x v="121"/>
      <x/>
    </i>
    <i t="default">
      <x v="9"/>
    </i>
    <i t="grand">
      <x/>
    </i>
  </rowItems>
  <colItems count="1">
    <i/>
  </colItems>
  <pageFields count="1">
    <pageField fld="19" hier="-1"/>
  </pageFields>
  <dataFields count="1">
    <dataField name="Sum of Hours:" fld="4" baseField="0" baseItem="0"/>
  </dataField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A22C32F-E9C5-435C-BC01-145080AFBD4A}" name="PivotTable1" cacheId="69"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G3:J5" firstHeaderRow="2" firstDataRow="2" firstDataCol="3" rowPageCount="1" colPageCount="1"/>
  <pivotFields count="25">
    <pivotField compact="0" outline="0" showAll="0"/>
    <pivotField compact="0" outline="0" showAll="0" defaultSubtotal="0"/>
    <pivotField axis="axisRow" compact="0" outline="0" showAll="0">
      <items count="24">
        <item m="1" x="20"/>
        <item h="1" m="1" x="19"/>
        <item h="1" m="1" x="18"/>
        <item h="1" m="1" x="17"/>
        <item h="1" m="1" x="22"/>
        <item h="1" m="1" x="16"/>
        <item h="1" m="1" x="11"/>
        <item h="1" m="1" x="12"/>
        <item h="1" m="1" x="21"/>
        <item h="1" m="1" x="13"/>
        <item h="1" m="1" x="14"/>
        <item h="1" m="1" x="15"/>
        <item h="1" m="1" x="7"/>
        <item h="1" m="1" x="8"/>
        <item h="1" m="1" x="9"/>
        <item h="1" m="1" x="10"/>
        <item h="1" x="0"/>
        <item h="1" x="1"/>
        <item h="1" x="2"/>
        <item h="1" x="3"/>
        <item h="1" x="4"/>
        <item h="1" x="5"/>
        <item h="1" x="6"/>
        <item t="default"/>
      </items>
    </pivotField>
    <pivotField axis="axisRow" compact="0" outline="0" showAll="0">
      <items count="9">
        <item sd="0" m="1" x="7"/>
        <item x="0"/>
        <item x="1"/>
        <item x="2"/>
        <item x="3"/>
        <item x="4"/>
        <item x="5"/>
        <item x="6"/>
        <item t="default" sd="0"/>
      </items>
    </pivotField>
    <pivotField compact="0" numFmtId="2" outline="0" showAll="0"/>
    <pivotField compact="0" outline="0" showAll="0"/>
    <pivotField compact="0" outline="0" showAll="0"/>
    <pivotField axis="axisRow" compact="0" outline="0" showAll="0" sortType="ascending">
      <items count="11">
        <item m="1" x="5"/>
        <item m="1" x="6"/>
        <item m="1" x="9"/>
        <item m="1" x="7"/>
        <item m="1" x="4"/>
        <item m="1" x="8"/>
        <item x="3"/>
        <item x="2"/>
        <item x="0"/>
        <item x="1"/>
        <item t="default"/>
      </items>
    </pivotField>
    <pivotField compact="0" outline="0" showAll="0"/>
    <pivotField compact="0" outline="0" showAll="0"/>
    <pivotField compact="0" numFmtId="44" outline="0" showAll="0"/>
    <pivotField compact="0" numFmtId="44" outline="0" showAll="0"/>
    <pivotField compact="0" numFmtId="44" outline="0" showAll="0"/>
    <pivotField compact="0" numFmtId="44" outline="0" showAll="0"/>
    <pivotField dataField="1" compact="0" outline="0" showAll="0"/>
    <pivotField axis="axisPage" compact="0" outline="0" showAll="0">
      <items count="4">
        <item x="0"/>
        <item m="1" x="1"/>
        <item m="1" x="2"/>
        <item t="default"/>
      </items>
    </pivotField>
    <pivotField compact="0" outline="0" showAll="0"/>
    <pivotField compact="0" numFmtId="14" outline="0" showAll="0"/>
    <pivotField compact="0" numFmtId="14" outline="0" showAll="0"/>
    <pivotField compact="0" outline="0" showAll="0"/>
    <pivotField compact="0" outline="0" showAll="0"/>
    <pivotField compact="0" outline="0" showAll="0"/>
    <pivotField compact="0" outline="0" showAll="0"/>
    <pivotField compact="0" outline="0" showAll="0"/>
    <pivotField compact="0" numFmtId="14" outline="0" showAll="0"/>
  </pivotFields>
  <rowFields count="3">
    <field x="7"/>
    <field x="3"/>
    <field x="2"/>
  </rowFields>
  <rowItems count="1">
    <i t="grand">
      <x/>
    </i>
  </rowItems>
  <colItems count="1">
    <i/>
  </colItems>
  <pageFields count="1">
    <pageField fld="15" item="0" hier="-1"/>
  </pageFields>
  <dataFields count="1">
    <dataField name="Sum of $" fld="14" baseField="5" baseItem="2" numFmtId="44"/>
  </dataFields>
  <formats count="1">
    <format dxfId="120">
      <pivotArea outline="0" collapsedLevelsAreSubtotals="1" fieldPosition="0"/>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A19E1B0-5560-46F0-8AE2-D9C86C41B23F}" name="PivotTable4" cacheId="69"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A3:D5" firstHeaderRow="2" firstDataRow="2" firstDataCol="3" rowPageCount="1" colPageCount="1"/>
  <pivotFields count="25">
    <pivotField compact="0" outline="0" showAll="0"/>
    <pivotField compact="0" outline="0" showAll="0" defaultSubtotal="0"/>
    <pivotField axis="axisRow" compact="0" outline="0" showAll="0">
      <items count="24">
        <item m="1" x="20"/>
        <item h="1" m="1" x="19"/>
        <item h="1" m="1" x="18"/>
        <item h="1" m="1" x="17"/>
        <item h="1" m="1" x="22"/>
        <item h="1" m="1" x="16"/>
        <item h="1" m="1" x="11"/>
        <item h="1" m="1" x="12"/>
        <item h="1" m="1" x="21"/>
        <item h="1" m="1" x="13"/>
        <item h="1" m="1" x="14"/>
        <item h="1" m="1" x="15"/>
        <item h="1" m="1" x="7"/>
        <item h="1" m="1" x="8"/>
        <item h="1" m="1" x="9"/>
        <item h="1" m="1" x="10"/>
        <item h="1" x="0"/>
        <item h="1" x="1"/>
        <item h="1" x="2"/>
        <item h="1" x="3"/>
        <item h="1" x="4"/>
        <item h="1" x="5"/>
        <item h="1" x="6"/>
        <item t="default"/>
      </items>
    </pivotField>
    <pivotField axis="axisRow" compact="0" outline="0" showAll="0">
      <items count="9">
        <item sd="0" m="1" x="7"/>
        <item x="0"/>
        <item x="1"/>
        <item x="2"/>
        <item x="3"/>
        <item x="4"/>
        <item x="5"/>
        <item x="6"/>
        <item t="default"/>
      </items>
    </pivotField>
    <pivotField compact="0" numFmtId="2" outline="0" showAll="0"/>
    <pivotField axis="axisRow" compact="0" outline="0" showAll="0" sortType="ascending">
      <items count="123">
        <item m="1" x="114"/>
        <item m="1" x="117"/>
        <item m="1" x="115"/>
        <item sd="0" m="1" x="4"/>
        <item m="1" x="1"/>
        <item m="1" x="119"/>
        <item m="1" x="3"/>
        <item m="1" x="112"/>
        <item m="1" x="75"/>
        <item sd="0" m="1" x="120"/>
        <item m="1" x="65"/>
        <item m="1" x="61"/>
        <item m="1" x="79"/>
        <item sd="0" m="1" x="78"/>
        <item m="1" x="84"/>
        <item m="1" x="86"/>
        <item m="1" x="116"/>
        <item m="1" x="90"/>
        <item m="1" x="108"/>
        <item m="1" x="118"/>
        <item m="1" x="89"/>
        <item sd="0" m="1" x="91"/>
        <item m="1" x="101"/>
        <item m="1" x="77"/>
        <item m="1" x="93"/>
        <item m="1" x="87"/>
        <item m="1" x="107"/>
        <item m="1" x="10"/>
        <item sd="0" m="1" x="80"/>
        <item sd="0" m="1" x="99"/>
        <item m="1" x="97"/>
        <item sd="0" m="1" x="98"/>
        <item sd="0" m="1" x="85"/>
        <item m="1" x="88"/>
        <item sd="0" m="1" x="94"/>
        <item m="1" x="121"/>
        <item m="1" x="96"/>
        <item sd="0" m="1" x="95"/>
        <item m="1" x="92"/>
        <item m="1" x="106"/>
        <item sd="0" m="1" x="100"/>
        <item m="1" x="102"/>
        <item m="1" x="103"/>
        <item m="1" x="104"/>
        <item m="1" x="2"/>
        <item m="1" x="105"/>
        <item m="1" x="109"/>
        <item m="1" x="36"/>
        <item m="1" x="110"/>
        <item m="1" x="5"/>
        <item m="1" x="81"/>
        <item m="1" x="83"/>
        <item m="1" x="82"/>
        <item m="1" x="26"/>
        <item m="1" x="18"/>
        <item m="1" x="13"/>
        <item m="1" x="14"/>
        <item m="1" x="6"/>
        <item m="1" x="15"/>
        <item m="1" x="7"/>
        <item m="1" x="8"/>
        <item m="1" x="9"/>
        <item m="1" x="17"/>
        <item m="1" x="22"/>
        <item m="1" x="34"/>
        <item m="1" x="11"/>
        <item m="1" x="20"/>
        <item m="1" x="23"/>
        <item m="1" x="19"/>
        <item m="1" x="30"/>
        <item m="1" x="21"/>
        <item m="1" x="12"/>
        <item m="1" x="24"/>
        <item m="1" x="27"/>
        <item m="1" x="25"/>
        <item m="1" x="28"/>
        <item m="1" x="32"/>
        <item m="1" x="31"/>
        <item m="1" x="29"/>
        <item m="1" x="33"/>
        <item m="1" x="35"/>
        <item m="1" x="38"/>
        <item m="1" x="37"/>
        <item m="1" x="63"/>
        <item m="1" x="39"/>
        <item m="1" x="62"/>
        <item m="1" x="40"/>
        <item m="1" x="41"/>
        <item m="1" x="42"/>
        <item m="1" x="43"/>
        <item m="1" x="44"/>
        <item m="1" x="45"/>
        <item m="1" x="46"/>
        <item m="1" x="47"/>
        <item m="1" x="48"/>
        <item m="1" x="57"/>
        <item m="1" x="53"/>
        <item m="1" x="49"/>
        <item m="1" x="51"/>
        <item m="1" x="50"/>
        <item m="1" x="52"/>
        <item m="1" x="54"/>
        <item m="1" x="55"/>
        <item m="1" x="76"/>
        <item m="1" x="56"/>
        <item m="1" x="60"/>
        <item m="1" x="64"/>
        <item m="1" x="58"/>
        <item m="1" x="59"/>
        <item m="1" x="66"/>
        <item m="1" x="67"/>
        <item m="1" x="74"/>
        <item m="1" x="68"/>
        <item m="1" x="69"/>
        <item m="1" x="72"/>
        <item m="1" x="70"/>
        <item m="1" x="73"/>
        <item m="1" x="71"/>
        <item sd="0" m="1" x="111"/>
        <item m="1" x="16"/>
        <item m="1" x="113"/>
        <item x="0"/>
        <item t="default"/>
      </items>
    </pivotField>
    <pivotField compact="0" outline="0" showAll="0"/>
    <pivotField compact="0" outline="0" showAll="0"/>
    <pivotField compact="0" outline="0" showAll="0"/>
    <pivotField compact="0" outline="0" showAll="0"/>
    <pivotField compact="0" numFmtId="44" outline="0" showAll="0"/>
    <pivotField compact="0" numFmtId="44" outline="0" showAll="0"/>
    <pivotField compact="0" numFmtId="44" outline="0" showAll="0"/>
    <pivotField compact="0" numFmtId="44" outline="0" showAll="0"/>
    <pivotField dataField="1" compact="0" outline="0" showAll="0"/>
    <pivotField axis="axisPage" compact="0" outline="0" showAll="0">
      <items count="4">
        <item x="0"/>
        <item m="1" x="1"/>
        <item m="1" x="2"/>
        <item t="default"/>
      </items>
    </pivotField>
    <pivotField compact="0" outline="0" showAll="0"/>
    <pivotField compact="0" numFmtId="14" outline="0" showAll="0"/>
    <pivotField compact="0" numFmtId="14" outline="0" showAll="0"/>
    <pivotField compact="0" outline="0" showAll="0"/>
    <pivotField compact="0" outline="0" showAll="0"/>
    <pivotField compact="0" outline="0" showAll="0"/>
    <pivotField compact="0" outline="0" showAll="0"/>
    <pivotField compact="0" outline="0" showAll="0"/>
    <pivotField compact="0" numFmtId="14" outline="0" showAll="0"/>
  </pivotFields>
  <rowFields count="3">
    <field x="5"/>
    <field x="3"/>
    <field x="2"/>
  </rowFields>
  <rowItems count="1">
    <i t="grand">
      <x/>
    </i>
  </rowItems>
  <colItems count="1">
    <i/>
  </colItems>
  <pageFields count="1">
    <pageField fld="15" item="0" hier="-1"/>
  </pageFields>
  <dataFields count="1">
    <dataField name="Sum of $" fld="14" baseField="5" baseItem="2" numFmtId="44"/>
  </dataFields>
  <formats count="1">
    <format dxfId="121">
      <pivotArea outline="0" collapsedLevelsAreSubtotals="1" fieldPosition="0"/>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6365A3C-2C87-4F91-B88C-CEA153272841}" name="PivotTable4" cacheId="69"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A3:D5" firstHeaderRow="2" firstDataRow="2" firstDataCol="3" rowPageCount="1" colPageCount="1"/>
  <pivotFields count="25">
    <pivotField compact="0" outline="0" showAll="0"/>
    <pivotField compact="0" outline="0" showAll="0" defaultSubtotal="0"/>
    <pivotField compact="0" outline="0" showAll="0"/>
    <pivotField axis="axisRow" compact="0" outline="0" showAll="0">
      <items count="9">
        <item m="1" x="7"/>
        <item x="0"/>
        <item x="1"/>
        <item x="2"/>
        <item x="3"/>
        <item x="4"/>
        <item x="5"/>
        <item x="6"/>
        <item t="default"/>
      </items>
    </pivotField>
    <pivotField compact="0" numFmtId="2" outline="0" showAll="0"/>
    <pivotField axis="axisRow" compact="0" outline="0" showAll="0" sortType="ascending">
      <items count="123">
        <item m="1" x="114"/>
        <item m="1" x="117"/>
        <item m="1" x="115"/>
        <item m="1" x="4"/>
        <item m="1" x="1"/>
        <item m="1" x="119"/>
        <item m="1" x="3"/>
        <item m="1" x="112"/>
        <item m="1" x="75"/>
        <item m="1" x="120"/>
        <item m="1" x="65"/>
        <item m="1" x="61"/>
        <item m="1" x="79"/>
        <item m="1" x="78"/>
        <item m="1" x="84"/>
        <item m="1" x="86"/>
        <item m="1" x="116"/>
        <item m="1" x="90"/>
        <item m="1" x="108"/>
        <item m="1" x="118"/>
        <item m="1" x="89"/>
        <item m="1" x="91"/>
        <item m="1" x="101"/>
        <item m="1" x="77"/>
        <item m="1" x="93"/>
        <item m="1" x="87"/>
        <item m="1" x="107"/>
        <item m="1" x="10"/>
        <item m="1" x="80"/>
        <item m="1" x="99"/>
        <item m="1" x="97"/>
        <item m="1" x="98"/>
        <item m="1" x="85"/>
        <item m="1" x="88"/>
        <item m="1" x="94"/>
        <item m="1" x="121"/>
        <item m="1" x="96"/>
        <item m="1" x="95"/>
        <item m="1" x="92"/>
        <item m="1" x="106"/>
        <item m="1" x="100"/>
        <item m="1" x="102"/>
        <item m="1" x="103"/>
        <item m="1" x="104"/>
        <item m="1" x="2"/>
        <item m="1" x="105"/>
        <item m="1" x="109"/>
        <item m="1" x="36"/>
        <item m="1" x="110"/>
        <item m="1" x="5"/>
        <item m="1" x="81"/>
        <item m="1" x="83"/>
        <item m="1" x="82"/>
        <item m="1" x="26"/>
        <item m="1" x="18"/>
        <item m="1" x="13"/>
        <item m="1" x="14"/>
        <item m="1" x="6"/>
        <item m="1" x="15"/>
        <item m="1" x="7"/>
        <item m="1" x="8"/>
        <item m="1" x="9"/>
        <item m="1" x="17"/>
        <item m="1" x="22"/>
        <item m="1" x="34"/>
        <item m="1" x="11"/>
        <item m="1" x="20"/>
        <item m="1" x="23"/>
        <item m="1" x="19"/>
        <item m="1" x="30"/>
        <item m="1" x="21"/>
        <item m="1" x="12"/>
        <item m="1" x="24"/>
        <item m="1" x="27"/>
        <item m="1" x="25"/>
        <item m="1" x="28"/>
        <item m="1" x="32"/>
        <item m="1" x="31"/>
        <item m="1" x="29"/>
        <item m="1" x="33"/>
        <item m="1" x="35"/>
        <item m="1" x="38"/>
        <item m="1" x="37"/>
        <item m="1" x="63"/>
        <item m="1" x="39"/>
        <item m="1" x="62"/>
        <item m="1" x="40"/>
        <item m="1" x="41"/>
        <item m="1" x="42"/>
        <item m="1" x="43"/>
        <item m="1" x="44"/>
        <item m="1" x="45"/>
        <item m="1" x="46"/>
        <item m="1" x="47"/>
        <item m="1" x="48"/>
        <item m="1" x="57"/>
        <item m="1" x="53"/>
        <item m="1" x="49"/>
        <item m="1" x="51"/>
        <item m="1" x="50"/>
        <item m="1" x="52"/>
        <item m="1" x="54"/>
        <item m="1" x="55"/>
        <item m="1" x="76"/>
        <item m="1" x="56"/>
        <item m="1" x="60"/>
        <item m="1" x="64"/>
        <item m="1" x="58"/>
        <item m="1" x="59"/>
        <item m="1" x="66"/>
        <item m="1" x="67"/>
        <item m="1" x="74"/>
        <item m="1" x="68"/>
        <item m="1" x="69"/>
        <item m="1" x="72"/>
        <item m="1" x="70"/>
        <item m="1" x="73"/>
        <item m="1" x="71"/>
        <item m="1" x="111"/>
        <item m="1" x="16"/>
        <item m="1" x="113"/>
        <item x="0"/>
        <item t="default"/>
      </items>
    </pivotField>
    <pivotField compact="0" outline="0" showAll="0"/>
    <pivotField compact="0" outline="0" showAll="0"/>
    <pivotField compact="0" outline="0" showAll="0"/>
    <pivotField compact="0" outline="0" showAll="0"/>
    <pivotField compact="0" numFmtId="44" outline="0" showAll="0"/>
    <pivotField compact="0" numFmtId="44" outline="0" showAll="0"/>
    <pivotField compact="0" numFmtId="44" outline="0" showAll="0"/>
    <pivotField compact="0" numFmtId="44" outline="0" showAll="0"/>
    <pivotField dataField="1" compact="0" outline="0" showAll="0"/>
    <pivotField axis="axisPage" compact="0" outline="0" showAll="0">
      <items count="4">
        <item x="0"/>
        <item m="1" x="1"/>
        <item m="1" x="2"/>
        <item t="default"/>
      </items>
    </pivotField>
    <pivotField compact="0" outline="0" showAll="0"/>
    <pivotField compact="0" numFmtId="14" outline="0" showAll="0"/>
    <pivotField compact="0" numFmtId="14" outline="0" showAll="0"/>
    <pivotField axis="axisRow" compact="0" outline="0" showAll="0">
      <items count="73">
        <item h="1" m="1" x="67"/>
        <item h="1" m="1" x="70"/>
        <item h="1" m="1" x="71"/>
        <item h="1" m="1" x="69"/>
        <item h="1" m="1" x="38"/>
        <item h="1" m="1" x="39"/>
        <item h="1" m="1" x="40"/>
        <item h="1" m="1" x="57"/>
        <item h="1" m="1" x="55"/>
        <item h="1" m="1" x="56"/>
        <item h="1" m="1" x="58"/>
        <item h="1" m="1" x="59"/>
        <item h="1" m="1" x="60"/>
        <item h="1" m="1" x="61"/>
        <item h="1" m="1" x="41"/>
        <item h="1" m="1" x="65"/>
        <item h="1" m="1" x="62"/>
        <item h="1" m="1" x="63"/>
        <item h="1" m="1" x="64"/>
        <item h="1" m="1" x="44"/>
        <item h="1" m="1" x="42"/>
        <item h="1" m="1" x="43"/>
        <item h="1" m="1" x="45"/>
        <item h="1" m="1" x="46"/>
        <item h="1" m="1" x="47"/>
        <item h="1" m="1" x="48"/>
        <item h="1" m="1" x="49"/>
        <item h="1" m="1" x="50"/>
        <item h="1" m="1" x="54"/>
        <item h="1" m="1" x="51"/>
        <item h="1" m="1" x="52"/>
        <item h="1" m="1" x="53"/>
        <item h="1" m="1" x="2"/>
        <item h="1" m="1" x="3"/>
        <item h="1" m="1" x="4"/>
        <item h="1" m="1" x="5"/>
        <item h="1" m="1" x="6"/>
        <item h="1" m="1" x="7"/>
        <item h="1" m="1" x="8"/>
        <item h="1" m="1" x="9"/>
        <item h="1" m="1" x="68"/>
        <item h="1" m="1" x="66"/>
        <item h="1" m="1" x="10"/>
        <item h="1" m="1" x="13"/>
        <item h="1" m="1" x="17"/>
        <item h="1" m="1" x="21"/>
        <item h="1" m="1" x="12"/>
        <item h="1" m="1" x="14"/>
        <item h="1" m="1" x="11"/>
        <item h="1" m="1" x="15"/>
        <item h="1" m="1" x="16"/>
        <item h="1" m="1" x="18"/>
        <item h="1" m="1" x="19"/>
        <item h="1" m="1" x="20"/>
        <item h="1" m="1" x="22"/>
        <item h="1" m="1" x="23"/>
        <item h="1" m="1" x="24"/>
        <item h="1" m="1" x="25"/>
        <item h="1" m="1" x="26"/>
        <item h="1" m="1" x="27"/>
        <item h="1" m="1" x="28"/>
        <item h="1" m="1" x="29"/>
        <item h="1" m="1" x="30"/>
        <item h="1" m="1" x="31"/>
        <item h="1" m="1" x="32"/>
        <item h="1" m="1" x="33"/>
        <item h="1" m="1" x="34"/>
        <item h="1" m="1" x="35"/>
        <item m="1" x="36"/>
        <item h="1" x="0"/>
        <item h="1" m="1" x="37"/>
        <item h="1" x="1"/>
        <item t="default"/>
      </items>
    </pivotField>
    <pivotField compact="0" outline="0" showAll="0"/>
    <pivotField compact="0" outline="0" showAll="0"/>
    <pivotField compact="0" outline="0" showAll="0"/>
    <pivotField compact="0" outline="0" showAll="0"/>
    <pivotField compact="0" numFmtId="14" outline="0" showAll="0"/>
  </pivotFields>
  <rowFields count="3">
    <field x="19"/>
    <field x="3"/>
    <field x="5"/>
  </rowFields>
  <rowItems count="1">
    <i t="grand">
      <x/>
    </i>
  </rowItems>
  <colItems count="1">
    <i/>
  </colItems>
  <pageFields count="1">
    <pageField fld="15" item="0" hier="-1"/>
  </pageFields>
  <dataFields count="1">
    <dataField name="Sum of $" fld="14" baseField="5" baseItem="2" numFmtId="44"/>
  </dataFields>
  <formats count="1">
    <format dxfId="118">
      <pivotArea outline="0" collapsedLevelsAreSubtotals="1" fieldPosition="0"/>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B7B8E38-8BD0-435B-A3D4-BE159AF81596}" name="PivotTable1" cacheId="69"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I3:L5" firstHeaderRow="2" firstDataRow="2" firstDataCol="3" rowPageCount="1" colPageCount="1"/>
  <pivotFields count="25">
    <pivotField compact="0" outline="0" showAll="0"/>
    <pivotField compact="0" outline="0" showAll="0" defaultSubtotal="0"/>
    <pivotField compact="0" outline="0" showAll="0"/>
    <pivotField axis="axisRow" compact="0" outline="0" showAll="0">
      <items count="9">
        <item sd="0" m="1" x="7"/>
        <item x="0"/>
        <item x="1"/>
        <item x="2"/>
        <item x="3"/>
        <item x="4"/>
        <item x="5"/>
        <item x="6"/>
        <item t="default" sd="0"/>
      </items>
    </pivotField>
    <pivotField compact="0" numFmtId="2" outline="0" showAll="0"/>
    <pivotField compact="0" outline="0" showAll="0"/>
    <pivotField compact="0" outline="0" showAll="0"/>
    <pivotField axis="axisRow" compact="0" outline="0" showAll="0" sortType="ascending">
      <items count="11">
        <item m="1" x="5"/>
        <item m="1" x="6"/>
        <item m="1" x="9"/>
        <item m="1" x="7"/>
        <item m="1" x="4"/>
        <item m="1" x="8"/>
        <item x="3"/>
        <item x="2"/>
        <item x="0"/>
        <item x="1"/>
        <item t="default"/>
      </items>
    </pivotField>
    <pivotField compact="0" outline="0" showAll="0"/>
    <pivotField compact="0" outline="0" showAll="0"/>
    <pivotField compact="0" numFmtId="44" outline="0" showAll="0"/>
    <pivotField compact="0" numFmtId="44" outline="0" showAll="0"/>
    <pivotField compact="0" numFmtId="44" outline="0" showAll="0"/>
    <pivotField compact="0" numFmtId="44" outline="0" showAll="0"/>
    <pivotField dataField="1" compact="0" outline="0" showAll="0"/>
    <pivotField axis="axisPage" compact="0" outline="0" showAll="0">
      <items count="4">
        <item x="0"/>
        <item m="1" x="1"/>
        <item m="1" x="2"/>
        <item t="default"/>
      </items>
    </pivotField>
    <pivotField compact="0" outline="0" showAll="0"/>
    <pivotField compact="0" numFmtId="14" outline="0" showAll="0"/>
    <pivotField compact="0" numFmtId="14" outline="0" showAll="0"/>
    <pivotField axis="axisRow" compact="0" outline="0" showAll="0">
      <items count="73">
        <item h="1" m="1" x="67"/>
        <item h="1" m="1" x="70"/>
        <item h="1" m="1" x="71"/>
        <item h="1" m="1" x="69"/>
        <item h="1" m="1" x="38"/>
        <item h="1" m="1" x="39"/>
        <item h="1" m="1" x="40"/>
        <item h="1" m="1" x="57"/>
        <item h="1" m="1" x="55"/>
        <item h="1" m="1" x="56"/>
        <item h="1" m="1" x="58"/>
        <item h="1" m="1" x="59"/>
        <item h="1" m="1" x="60"/>
        <item h="1" m="1" x="61"/>
        <item h="1" m="1" x="41"/>
        <item h="1" m="1" x="65"/>
        <item h="1" m="1" x="62"/>
        <item h="1" m="1" x="63"/>
        <item h="1" m="1" x="64"/>
        <item h="1" m="1" x="44"/>
        <item h="1" m="1" x="42"/>
        <item h="1" m="1" x="43"/>
        <item h="1" m="1" x="45"/>
        <item h="1" m="1" x="46"/>
        <item h="1" m="1" x="47"/>
        <item h="1" m="1" x="48"/>
        <item h="1" m="1" x="49"/>
        <item h="1" m="1" x="50"/>
        <item h="1" m="1" x="54"/>
        <item h="1" m="1" x="51"/>
        <item h="1" m="1" x="52"/>
        <item h="1" m="1" x="53"/>
        <item h="1" m="1" x="2"/>
        <item h="1" m="1" x="3"/>
        <item h="1" m="1" x="4"/>
        <item h="1" m="1" x="5"/>
        <item h="1" m="1" x="6"/>
        <item h="1" m="1" x="7"/>
        <item h="1" m="1" x="8"/>
        <item h="1" m="1" x="9"/>
        <item h="1" m="1" x="68"/>
        <item h="1" m="1" x="66"/>
        <item h="1" m="1" x="10"/>
        <item h="1" m="1" x="13"/>
        <item h="1" m="1" x="17"/>
        <item h="1" m="1" x="21"/>
        <item h="1" m="1" x="12"/>
        <item h="1" m="1" x="14"/>
        <item h="1" m="1" x="11"/>
        <item h="1" m="1" x="15"/>
        <item h="1" m="1" x="16"/>
        <item h="1" m="1" x="18"/>
        <item h="1" m="1" x="19"/>
        <item h="1" m="1" x="20"/>
        <item h="1" m="1" x="22"/>
        <item h="1" m="1" x="23"/>
        <item h="1" m="1" x="24"/>
        <item h="1" m="1" x="25"/>
        <item h="1" m="1" x="26"/>
        <item h="1" m="1" x="27"/>
        <item h="1" m="1" x="28"/>
        <item h="1" m="1" x="29"/>
        <item m="1" x="30"/>
        <item h="1" m="1" x="31"/>
        <item h="1" m="1" x="32"/>
        <item h="1" m="1" x="33"/>
        <item h="1" m="1" x="34"/>
        <item h="1" m="1" x="35"/>
        <item h="1" m="1" x="36"/>
        <item h="1" x="0"/>
        <item h="1" m="1" x="37"/>
        <item h="1" x="1"/>
        <item t="default"/>
      </items>
    </pivotField>
    <pivotField compact="0" outline="0" showAll="0"/>
    <pivotField compact="0" outline="0" showAll="0"/>
    <pivotField compact="0" outline="0" showAll="0"/>
    <pivotField compact="0" outline="0" showAll="0"/>
    <pivotField compact="0" numFmtId="14" outline="0" showAll="0"/>
  </pivotFields>
  <rowFields count="3">
    <field x="19"/>
    <field x="3"/>
    <field x="7"/>
  </rowFields>
  <rowItems count="1">
    <i t="grand">
      <x/>
    </i>
  </rowItems>
  <colItems count="1">
    <i/>
  </colItems>
  <pageFields count="1">
    <pageField fld="15" item="0" hier="-1"/>
  </pageFields>
  <dataFields count="1">
    <dataField name="Sum of $" fld="14" baseField="5" baseItem="2" numFmtId="44"/>
  </dataFields>
  <formats count="1">
    <format dxfId="119">
      <pivotArea outline="0" collapsedLevelsAreSubtotals="1" fieldPosition="0"/>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FE5EA8A-89D5-428A-B6BA-C438B3FDD738}" name="PivotTable1" cacheId="71"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fieldListSortAscending="1">
  <location ref="A3:D28" firstHeaderRow="2" firstDataRow="2" firstDataCol="3" rowPageCount="1" colPageCount="1"/>
  <pivotFields count="25">
    <pivotField compact="0" outline="0" showAll="0"/>
    <pivotField compact="0" outline="0" showAll="0"/>
    <pivotField compact="0" outline="0" showAll="0"/>
    <pivotField axis="axisRow" compact="0" outline="0" showAll="0">
      <items count="1576">
        <item m="1" x="104"/>
        <item sd="0" m="1" x="1189"/>
        <item m="1" x="1211"/>
        <item sd="0" m="1" x="1208"/>
        <item sd="0" m="1" x="1187"/>
        <item sd="0" m="1" x="1181"/>
        <item m="1" x="953"/>
        <item m="1" x="1195"/>
        <item m="1" x="1179"/>
        <item m="1" x="1178"/>
        <item m="1" x="1209"/>
        <item sd="0" m="1" x="1252"/>
        <item m="1" x="1191"/>
        <item m="1" x="1190"/>
        <item m="1" x="1203"/>
        <item m="1" x="1210"/>
        <item m="1" x="1199"/>
        <item m="1" x="952"/>
        <item m="1" x="1177"/>
        <item m="1" x="1205"/>
        <item m="1" x="1198"/>
        <item m="1" x="1201"/>
        <item sd="0" m="1" x="1254"/>
        <item m="1" x="1185"/>
        <item m="1" x="1193"/>
        <item m="1" x="1182"/>
        <item m="1" x="1192"/>
        <item m="1" x="49"/>
        <item sd="0" m="1" x="1253"/>
        <item m="1" x="1204"/>
        <item m="1" x="1183"/>
        <item m="1" x="1176"/>
        <item m="1" x="1196"/>
        <item m="1" x="1197"/>
        <item m="1" x="1194"/>
        <item m="1" x="1207"/>
        <item sd="0" m="1" x="242"/>
        <item m="1" x="1212"/>
        <item m="1" x="1206"/>
        <item m="1" x="1180"/>
        <item m="1" x="223"/>
        <item sd="0" m="1" x="1006"/>
        <item m="1" x="1188"/>
        <item m="1" x="1566"/>
        <item m="1" x="1200"/>
        <item m="1" x="1202"/>
        <item m="1" x="1186"/>
        <item sd="0" m="1" x="150"/>
        <item m="1" x="238"/>
        <item m="1" x="1184"/>
        <item x="7"/>
        <item sd="0" m="1" x="1255"/>
        <item sd="0" m="1" x="1256"/>
        <item m="1" x="1257"/>
        <item m="1" x="1213"/>
        <item m="1" x="1237"/>
        <item m="1" x="1246"/>
        <item m="1" x="628"/>
        <item m="1" x="1214"/>
        <item m="1" x="1220"/>
        <item m="1" x="1221"/>
        <item sd="0" m="1" x="1259"/>
        <item sd="0" m="1" x="1260"/>
        <item m="1" x="1261"/>
        <item sd="0" m="1" x="1262"/>
        <item sd="0" m="1" x="1263"/>
        <item sd="0" m="1" x="1264"/>
        <item sd="0" m="1" x="1265"/>
        <item sd="0" m="1" x="1266"/>
        <item sd="0" m="1" x="1267"/>
        <item sd="0" m="1" x="1268"/>
        <item sd="0" m="1" x="1269"/>
        <item sd="0" m="1" x="1270"/>
        <item m="1" x="1572"/>
        <item m="1" x="1222"/>
        <item m="1" x="1229"/>
        <item m="1" x="1230"/>
        <item m="1" x="1231"/>
        <item m="1" x="1238"/>
        <item m="1" x="1223"/>
        <item m="1" x="1224"/>
        <item m="1" x="1215"/>
        <item m="1" x="1216"/>
        <item m="1" x="1239"/>
        <item m="1" x="1240"/>
        <item m="1" x="1241"/>
        <item m="1" x="1247"/>
        <item m="1" x="1248"/>
        <item m="1" x="17"/>
        <item m="1" x="1232"/>
        <item m="1" x="1233"/>
        <item sd="0" m="1" x="1234"/>
        <item m="1" x="1235"/>
        <item m="1" x="1217"/>
        <item m="1" x="1271"/>
        <item m="1" x="1258"/>
        <item sd="0" m="1" x="1272"/>
        <item sd="0" m="1" x="1273"/>
        <item sd="0" m="1" x="1274"/>
        <item sd="0" m="1" x="1275"/>
        <item m="1" x="1276"/>
        <item m="1" x="1218"/>
        <item m="1" x="1225"/>
        <item m="1" x="1236"/>
        <item m="1" x="1242"/>
        <item m="1" x="1249"/>
        <item m="1" x="1226"/>
        <item m="1" x="1219"/>
        <item m="1" x="1227"/>
        <item m="1" x="1228"/>
        <item m="1" x="1243"/>
        <item m="1" x="1244"/>
        <item m="1" x="1245"/>
        <item m="1" x="954"/>
        <item m="1" x="1251"/>
        <item m="1" x="1250"/>
        <item m="1" x="351"/>
        <item m="1" x="1356"/>
        <item m="1" x="1570"/>
        <item m="1" x="1368"/>
        <item m="1" x="1364"/>
        <item m="1" x="1369"/>
        <item m="1" x="1357"/>
        <item m="1" x="1358"/>
        <item m="1" x="1365"/>
        <item m="1" x="1359"/>
        <item m="1" x="1370"/>
        <item m="1" x="1571"/>
        <item m="1" x="1348"/>
        <item m="1" x="1355"/>
        <item m="1" x="1360"/>
        <item m="1" x="1366"/>
        <item m="1" x="1371"/>
        <item m="1" x="1372"/>
        <item m="1" x="1361"/>
        <item sd="0" m="1" x="1277"/>
        <item sd="0" m="1" x="1278"/>
        <item sd="0" m="1" x="1279"/>
        <item m="1" x="1280"/>
        <item m="1" x="1362"/>
        <item m="1" x="1363"/>
        <item m="1" x="838"/>
        <item m="1" x="1281"/>
        <item m="1" x="1283"/>
        <item m="1" x="1284"/>
        <item m="1" x="1285"/>
        <item m="1" x="1286"/>
        <item m="1" x="1287"/>
        <item m="1" x="1288"/>
        <item m="1" x="1574"/>
        <item m="1" x="1573"/>
        <item m="1" x="1290"/>
        <item m="1" x="1291"/>
        <item m="1" x="1292"/>
        <item m="1" x="1293"/>
        <item m="1" x="18"/>
        <item m="1" x="1298"/>
        <item m="1" x="1294"/>
        <item m="1" x="1295"/>
        <item m="1" x="1296"/>
        <item m="1" x="1289"/>
        <item m="1" x="1299"/>
        <item m="1" x="1300"/>
        <item m="1" x="1282"/>
        <item m="1" x="1347"/>
        <item m="1" x="1367"/>
        <item m="1" x="1301"/>
        <item m="1" x="1302"/>
        <item m="1" x="1303"/>
        <item m="1" x="1304"/>
        <item m="1" x="1305"/>
        <item m="1" x="1306"/>
        <item m="1" x="1307"/>
        <item m="1" x="1308"/>
        <item m="1" x="1297"/>
        <item m="1" x="1310"/>
        <item m="1" x="1311"/>
        <item m="1" x="1312"/>
        <item m="1" x="1313"/>
        <item m="1" x="219"/>
        <item m="1" x="1314"/>
        <item m="1" x="1315"/>
        <item m="1" x="1316"/>
        <item m="1" x="1317"/>
        <item m="1" x="1318"/>
        <item m="1" x="1319"/>
        <item m="1" x="1320"/>
        <item m="1" x="1324"/>
        <item m="1" x="1321"/>
        <item m="1" x="1325"/>
        <item m="1" x="1326"/>
        <item m="1" x="1327"/>
        <item m="1" x="1328"/>
        <item m="1" x="1329"/>
        <item m="1" x="1330"/>
        <item m="1" x="1322"/>
        <item m="1" x="1309"/>
        <item m="1" x="1331"/>
        <item m="1" x="1332"/>
        <item m="1" x="1333"/>
        <item m="1" x="1334"/>
        <item m="1" x="1335"/>
        <item m="1" x="1323"/>
        <item m="1" x="1336"/>
        <item m="1" x="1337"/>
        <item m="1" x="1338"/>
        <item m="1" x="1339"/>
        <item m="1" x="1340"/>
        <item m="1" x="1341"/>
        <item m="1" x="1342"/>
        <item m="1" x="1343"/>
        <item m="1" x="1344"/>
        <item m="1" x="1345"/>
        <item m="1" x="1346"/>
        <item m="1" x="1349"/>
        <item m="1" x="69"/>
        <item m="1" x="1408"/>
        <item m="1" x="1373"/>
        <item m="1" x="1374"/>
        <item m="1" x="1375"/>
        <item m="1" x="1376"/>
        <item m="1" x="1350"/>
        <item m="1" x="1351"/>
        <item m="1" x="1352"/>
        <item m="1" x="1353"/>
        <item m="1" x="1409"/>
        <item m="1" x="1410"/>
        <item m="1" x="1411"/>
        <item m="1" x="1449"/>
        <item m="1" x="1569"/>
        <item m="1" x="1412"/>
        <item m="1" x="1457"/>
        <item m="1" x="1458"/>
        <item m="1" x="1459"/>
        <item m="1" x="1460"/>
        <item m="1" x="1461"/>
        <item m="1" x="1462"/>
        <item m="1" x="1450"/>
        <item m="1" x="1413"/>
        <item m="1" x="1451"/>
        <item m="1" x="1463"/>
        <item m="1" x="1354"/>
        <item m="1" x="1452"/>
        <item m="1" x="1453"/>
        <item m="1" x="1464"/>
        <item m="1" x="1465"/>
        <item m="1" x="72"/>
        <item m="1" x="1466"/>
        <item m="1" x="1467"/>
        <item m="1" x="1468"/>
        <item m="1" x="1469"/>
        <item m="1" x="1470"/>
        <item m="1" x="1471"/>
        <item m="1" x="1472"/>
        <item m="1" x="1473"/>
        <item m="1" x="1474"/>
        <item m="1" x="1475"/>
        <item m="1" x="1476"/>
        <item m="1" x="1477"/>
        <item m="1" x="1478"/>
        <item m="1" x="940"/>
        <item m="1" x="1479"/>
        <item m="1" x="1481"/>
        <item m="1" x="1482"/>
        <item m="1" x="1483"/>
        <item m="1" x="1484"/>
        <item m="1" x="1485"/>
        <item m="1" x="1377"/>
        <item m="1" x="1378"/>
        <item m="1" x="1379"/>
        <item m="1" x="1380"/>
        <item m="1" x="1384"/>
        <item m="1" x="1381"/>
        <item m="1" x="1382"/>
        <item m="1" x="1383"/>
        <item m="1" x="1480"/>
        <item m="1" x="1385"/>
        <item m="1" x="1386"/>
        <item m="1" x="1387"/>
        <item m="1" x="1388"/>
        <item m="1" x="1389"/>
        <item m="1" x="1392"/>
        <item m="1" x="1393"/>
        <item m="1" x="1037"/>
        <item m="1" x="1395"/>
        <item m="1" x="1396"/>
        <item m="1" x="1394"/>
        <item m="1" x="1397"/>
        <item m="1" x="1390"/>
        <item m="1" x="1084"/>
        <item m="1" x="1400"/>
        <item m="1" x="928"/>
        <item m="1" x="1401"/>
        <item m="1" x="1402"/>
        <item m="1" x="1403"/>
        <item m="1" x="1405"/>
        <item m="1" x="1391"/>
        <item m="1" x="1406"/>
        <item m="1" x="1398"/>
        <item m="1" x="1399"/>
        <item m="1" x="1407"/>
        <item m="1" x="1404"/>
        <item m="1" x="1414"/>
        <item m="1" x="1415"/>
        <item m="1" x="1416"/>
        <item m="1" x="1417"/>
        <item m="1" x="1418"/>
        <item m="1" x="1422"/>
        <item m="1" x="1423"/>
        <item m="1" x="1428"/>
        <item m="1" x="1429"/>
        <item m="1" x="1430"/>
        <item m="1" x="1433"/>
        <item m="1" x="1419"/>
        <item m="1" x="1420"/>
        <item m="1" x="1421"/>
        <item m="1" x="1424"/>
        <item m="1" x="1425"/>
        <item m="1" x="1426"/>
        <item m="1" x="1427"/>
        <item m="1" x="1431"/>
        <item m="1" x="1432"/>
        <item m="1" x="1434"/>
        <item m="1" x="1435"/>
        <item m="1" x="1436"/>
        <item m="1" x="1437"/>
        <item m="1" x="1438"/>
        <item m="1" x="1439"/>
        <item m="1" x="1440"/>
        <item m="1" x="1441"/>
        <item m="1" x="1447"/>
        <item m="1" x="284"/>
        <item m="1" x="1454"/>
        <item m="1" x="1442"/>
        <item m="1" x="1443"/>
        <item m="1" x="1444"/>
        <item m="1" x="1448"/>
        <item m="1" x="1486"/>
        <item m="1" x="1487"/>
        <item m="1" x="1488"/>
        <item m="1" x="1445"/>
        <item m="1" x="1455"/>
        <item m="1" x="955"/>
        <item m="1" x="1456"/>
        <item m="1" x="1489"/>
        <item m="1" x="1493"/>
        <item m="1" x="1549"/>
        <item m="1" x="1550"/>
        <item m="1" x="1553"/>
        <item m="1" x="1554"/>
        <item m="1" x="1555"/>
        <item m="1" x="1558"/>
        <item m="1" x="1551"/>
        <item m="1" x="125"/>
        <item m="1" x="1552"/>
        <item m="1" x="1559"/>
        <item m="1" x="1561"/>
        <item m="1" x="1556"/>
        <item m="1" x="1557"/>
        <item m="1" x="1560"/>
        <item m="1" x="1562"/>
        <item m="1" x="1563"/>
        <item m="1" x="1564"/>
        <item m="1" x="1565"/>
        <item m="1" x="1490"/>
        <item m="1" x="1491"/>
        <item m="1" x="1492"/>
        <item m="1" x="1496"/>
        <item m="1" x="1497"/>
        <item m="1" x="1498"/>
        <item m="1" x="1500"/>
        <item m="1" x="1502"/>
        <item m="1" x="1446"/>
        <item m="1" x="1494"/>
        <item m="1" x="1495"/>
        <item m="1" x="996"/>
        <item m="1" x="261"/>
        <item m="1" x="16"/>
        <item m="1" x="1499"/>
        <item m="1" x="1504"/>
        <item m="1" x="1505"/>
        <item m="1" x="1501"/>
        <item m="1" x="1503"/>
        <item m="1" x="1506"/>
        <item m="1" x="1507"/>
        <item m="1" x="1509"/>
        <item m="1" x="1510"/>
        <item m="1" x="1511"/>
        <item m="1" x="1512"/>
        <item m="1" x="1513"/>
        <item m="1" x="1514"/>
        <item m="1" x="1515"/>
        <item m="1" x="1518"/>
        <item m="1" x="1519"/>
        <item m="1" x="1521"/>
        <item m="1" x="1522"/>
        <item m="1" x="1524"/>
        <item m="1" x="1508"/>
        <item m="1" x="1516"/>
        <item m="1" x="1520"/>
        <item m="1" x="1517"/>
        <item m="1" x="1523"/>
        <item m="1" x="1525"/>
        <item m="1" x="1526"/>
        <item m="1" x="1527"/>
        <item m="1" x="1528"/>
        <item m="1" x="1529"/>
        <item m="1" x="1530"/>
        <item m="1" x="1531"/>
        <item m="1" x="1532"/>
        <item m="1" x="1533"/>
        <item m="1" x="1536"/>
        <item m="1" x="1538"/>
        <item m="1" x="1537"/>
        <item m="1" x="1543"/>
        <item m="1" x="1544"/>
        <item m="1" x="1545"/>
        <item m="1" x="1546"/>
        <item m="1" x="1547"/>
        <item m="1" x="1548"/>
        <item m="1" x="235"/>
        <item m="1" x="1534"/>
        <item m="1" x="1539"/>
        <item m="1" x="1535"/>
        <item m="1" x="1540"/>
        <item m="1" x="1541"/>
        <item m="1" x="1542"/>
        <item m="1" x="1029"/>
        <item m="1" x="994"/>
        <item m="1" x="1033"/>
        <item m="1" x="995"/>
        <item m="1" x="1035"/>
        <item m="1" x="1034"/>
        <item m="1" x="1036"/>
        <item m="1" x="956"/>
        <item m="1" x="957"/>
        <item m="1" x="958"/>
        <item m="1" x="959"/>
        <item m="1" x="965"/>
        <item m="1" x="966"/>
        <item m="1" x="967"/>
        <item m="1" x="968"/>
        <item m="1" x="970"/>
        <item m="1" x="971"/>
        <item m="1" x="972"/>
        <item m="1" x="973"/>
        <item m="1" x="974"/>
        <item m="1" x="1038"/>
        <item m="1" x="960"/>
        <item m="1" x="976"/>
        <item m="1" x="961"/>
        <item m="1" x="962"/>
        <item m="1" x="963"/>
        <item m="1" x="964"/>
        <item m="1" x="969"/>
        <item m="1" x="975"/>
        <item m="1" x="977"/>
        <item m="1" x="978"/>
        <item m="1" x="979"/>
        <item m="1" x="980"/>
        <item m="1" x="981"/>
        <item m="1" x="982"/>
        <item m="1" x="985"/>
        <item m="1" x="986"/>
        <item m="1" x="987"/>
        <item m="1" x="989"/>
        <item m="1" x="992"/>
        <item m="1" x="983"/>
        <item m="1" x="993"/>
        <item m="1" x="990"/>
        <item m="1" x="988"/>
        <item m="1" x="997"/>
        <item m="1" x="984"/>
        <item m="1" x="998"/>
        <item m="1" x="999"/>
        <item m="1" x="991"/>
        <item m="1" x="837"/>
        <item m="1" x="1000"/>
        <item m="1" x="1001"/>
        <item m="1" x="1002"/>
        <item m="1" x="1003"/>
        <item m="1" x="1004"/>
        <item m="1" x="1007"/>
        <item m="1" x="1008"/>
        <item m="1" x="1009"/>
        <item m="1" x="1010"/>
        <item m="1" x="1011"/>
        <item m="1" x="1012"/>
        <item m="1" x="280"/>
        <item m="1" x="1014"/>
        <item m="1" x="1015"/>
        <item m="1" x="1016"/>
        <item m="1" x="1017"/>
        <item m="1" x="1018"/>
        <item m="1" x="1019"/>
        <item m="1" x="1005"/>
        <item m="1" x="1021"/>
        <item m="1" x="1020"/>
        <item m="1" x="1013"/>
        <item m="1" x="1022"/>
        <item m="1" x="1023"/>
        <item m="1" x="1024"/>
        <item m="1" x="1025"/>
        <item m="1" x="1026"/>
        <item m="1" x="1027"/>
        <item m="1" x="1028"/>
        <item m="1" x="1063"/>
        <item m="1" x="1064"/>
        <item m="1" x="1065"/>
        <item m="1" x="1030"/>
        <item m="1" x="1032"/>
        <item m="1" x="1039"/>
        <item m="1" x="1066"/>
        <item m="1" x="1031"/>
        <item m="1" x="1067"/>
        <item m="1" x="1040"/>
        <item m="1" x="1041"/>
        <item m="1" x="1089"/>
        <item m="1" x="1068"/>
        <item m="1" x="1090"/>
        <item m="1" x="1091"/>
        <item m="1" x="272"/>
        <item m="1" x="1092"/>
        <item m="1" x="1093"/>
        <item m="1" x="1095"/>
        <item m="1" x="1096"/>
        <item m="1" x="1098"/>
        <item m="1" x="1101"/>
        <item m="1" x="1102"/>
        <item m="1" x="1103"/>
        <item m="1" x="1042"/>
        <item m="1" x="1043"/>
        <item m="1" x="1044"/>
        <item m="1" x="1099"/>
        <item m="1" x="1100"/>
        <item m="1" x="57"/>
        <item m="1" x="1104"/>
        <item m="1" x="1097"/>
        <item m="1" x="1045"/>
        <item m="1" x="1047"/>
        <item m="1" x="1048"/>
        <item m="1" x="1049"/>
        <item m="1" x="1052"/>
        <item m="1" x="383"/>
        <item m="1" x="1046"/>
        <item m="1" x="1054"/>
        <item m="1" x="1055"/>
        <item m="1" x="1056"/>
        <item m="1" x="1050"/>
        <item m="1" x="1051"/>
        <item m="1" x="1053"/>
        <item m="1" x="1058"/>
        <item m="1" x="1059"/>
        <item m="1" x="1057"/>
        <item m="1" x="1060"/>
        <item m="1" x="1061"/>
        <item m="1" x="1062"/>
        <item m="1" x="1069"/>
        <item m="1" x="1070"/>
        <item m="1" x="1071"/>
        <item m="1" x="1076"/>
        <item m="1" x="1077"/>
        <item m="1" x="1078"/>
        <item m="1" x="1072"/>
        <item m="1" x="1073"/>
        <item m="1" x="1074"/>
        <item m="1" x="1075"/>
        <item m="1" x="1079"/>
        <item m="1" x="1080"/>
        <item m="1" x="1081"/>
        <item m="1" x="1082"/>
        <item m="1" x="247"/>
        <item m="1" x="1083"/>
        <item m="1" x="1085"/>
        <item m="1" x="1086"/>
        <item m="1" x="1094"/>
        <item m="1" x="1087"/>
        <item m="1" x="1088"/>
        <item m="1" x="1105"/>
        <item m="1" x="1106"/>
        <item m="1" x="106"/>
        <item m="1" x="1152"/>
        <item m="1" x="1156"/>
        <item m="1" x="1157"/>
        <item m="1" x="1158"/>
        <item m="1" x="1159"/>
        <item m="1" x="1153"/>
        <item m="1" x="1162"/>
        <item m="1" x="1165"/>
        <item m="1" x="1166"/>
        <item m="1" x="1170"/>
        <item m="1" x="1171"/>
        <item m="1" x="1172"/>
        <item m="1" x="1173"/>
        <item m="1" x="1174"/>
        <item m="1" x="1175"/>
        <item m="1" x="1167"/>
        <item m="1" x="1168"/>
        <item m="1" x="1169"/>
        <item m="1" x="1163"/>
        <item m="1" x="1164"/>
        <item m="1" x="1160"/>
        <item m="1" x="1161"/>
        <item m="1" x="1154"/>
        <item m="1" x="1155"/>
        <item m="1" x="1107"/>
        <item m="1" x="1108"/>
        <item m="1" x="1109"/>
        <item m="1" x="1110"/>
        <item m="1" x="1113"/>
        <item m="1" x="1114"/>
        <item m="1" x="1115"/>
        <item m="1" x="1116"/>
        <item m="1" x="1118"/>
        <item m="1" x="41"/>
        <item m="1" x="1119"/>
        <item m="1" x="1122"/>
        <item m="1" x="1123"/>
        <item m="1" x="1124"/>
        <item m="1" x="1125"/>
        <item m="1" x="1127"/>
        <item m="1" x="1111"/>
        <item m="1" x="1117"/>
        <item m="1" x="1126"/>
        <item m="1" x="1120"/>
        <item m="1" x="1128"/>
        <item m="1" x="8"/>
        <item m="1" x="1112"/>
        <item m="1" x="1121"/>
        <item m="1" x="1129"/>
        <item m="1" x="1130"/>
        <item m="1" x="1131"/>
        <item m="1" x="1133"/>
        <item m="1" x="1135"/>
        <item m="1" x="1136"/>
        <item m="1" x="1137"/>
        <item m="1" x="1138"/>
        <item m="1" x="1134"/>
        <item m="1" x="22"/>
        <item m="1" x="1139"/>
        <item m="1" x="1140"/>
        <item m="1" x="1141"/>
        <item m="1" x="1142"/>
        <item m="1" x="1132"/>
        <item m="1" x="1143"/>
        <item m="1" x="1145"/>
        <item m="1" x="1146"/>
        <item m="1" x="1147"/>
        <item m="1" x="1148"/>
        <item m="1" x="1144"/>
        <item m="1" x="1149"/>
        <item m="1" x="1150"/>
        <item m="1" x="1151"/>
        <item m="1" x="9"/>
        <item m="1" x="10"/>
        <item m="1" x="11"/>
        <item m="1" x="12"/>
        <item m="1" x="13"/>
        <item m="1" x="14"/>
        <item m="1" x="15"/>
        <item m="1" x="20"/>
        <item m="1" x="24"/>
        <item m="1" x="25"/>
        <item m="1" x="19"/>
        <item m="1" x="27"/>
        <item m="1" x="29"/>
        <item m="1" x="30"/>
        <item m="1" x="31"/>
        <item m="1" x="34"/>
        <item m="1" x="32"/>
        <item m="1" x="38"/>
        <item m="1" x="36"/>
        <item m="1" x="39"/>
        <item m="1" x="33"/>
        <item m="1" x="28"/>
        <item m="1" x="37"/>
        <item m="1" x="40"/>
        <item m="1" x="35"/>
        <item m="1" x="46"/>
        <item m="1" x="44"/>
        <item m="1" x="47"/>
        <item m="1" x="54"/>
        <item m="1" x="51"/>
        <item m="1" x="52"/>
        <item m="1" x="50"/>
        <item m="1" x="55"/>
        <item m="1" x="61"/>
        <item m="1" x="59"/>
        <item m="1" x="58"/>
        <item m="1" x="56"/>
        <item m="1" x="42"/>
        <item m="1" x="45"/>
        <item m="1" x="48"/>
        <item m="1" x="60"/>
        <item m="1" x="53"/>
        <item m="1" x="62"/>
        <item m="1" x="43"/>
        <item m="1" x="63"/>
        <item m="1" x="64"/>
        <item m="1" x="65"/>
        <item m="1" x="67"/>
        <item m="1" x="73"/>
        <item m="1" x="79"/>
        <item m="1" x="77"/>
        <item m="1" x="78"/>
        <item m="1" x="80"/>
        <item m="1" x="76"/>
        <item m="1" x="75"/>
        <item m="1" x="74"/>
        <item m="1" x="71"/>
        <item m="1" x="70"/>
        <item m="1" x="68"/>
        <item m="1" x="81"/>
        <item m="1" x="85"/>
        <item m="1" x="82"/>
        <item m="1" x="86"/>
        <item m="1" x="88"/>
        <item m="1" x="90"/>
        <item m="1" x="92"/>
        <item m="1" x="97"/>
        <item m="1" x="96"/>
        <item m="1" x="101"/>
        <item m="1" x="100"/>
        <item m="1" x="83"/>
        <item m="1" x="84"/>
        <item m="1" x="87"/>
        <item m="1" x="89"/>
        <item m="1" x="91"/>
        <item m="1" x="93"/>
        <item m="1" x="98"/>
        <item m="1" x="99"/>
        <item m="1" x="102"/>
        <item m="1" x="95"/>
        <item m="1" x="94"/>
        <item m="1" x="103"/>
        <item m="1" x="107"/>
        <item m="1" x="105"/>
        <item m="1" x="108"/>
        <item m="1" x="109"/>
        <item m="1" x="110"/>
        <item m="1" x="111"/>
        <item m="1" x="113"/>
        <item m="1" x="112"/>
        <item m="1" x="115"/>
        <item m="1" x="114"/>
        <item m="1" x="116"/>
        <item m="1" x="117"/>
        <item m="1" x="118"/>
        <item m="1" x="119"/>
        <item m="1" x="123"/>
        <item m="1" x="120"/>
        <item m="1" x="121"/>
        <item m="1" x="124"/>
        <item m="1" x="122"/>
        <item m="1" x="1567"/>
        <item m="1" x="1568"/>
        <item m="1" x="132"/>
        <item m="1" x="131"/>
        <item m="1" x="128"/>
        <item m="1" x="130"/>
        <item m="1" x="211"/>
        <item m="1" x="213"/>
        <item m="1" x="214"/>
        <item m="1" x="212"/>
        <item m="1" x="163"/>
        <item m="1" x="325"/>
        <item m="1" x="429"/>
        <item m="1" x="442"/>
        <item m="1" x="26"/>
        <item m="1" x="21"/>
        <item m="1" x="66"/>
        <item m="1" x="23"/>
        <item m="1" x="129"/>
        <item m="1" x="136"/>
        <item m="1" x="127"/>
        <item m="1" x="126"/>
        <item m="1" x="135"/>
        <item m="1" x="133"/>
        <item m="1" x="137"/>
        <item m="1" x="138"/>
        <item m="1" x="134"/>
        <item m="1" x="140"/>
        <item m="1" x="141"/>
        <item m="1" x="142"/>
        <item m="1" x="139"/>
        <item m="1" x="145"/>
        <item m="1" x="144"/>
        <item m="1" x="143"/>
        <item m="1" x="146"/>
        <item m="1" x="148"/>
        <item m="1" x="147"/>
        <item m="1" x="180"/>
        <item m="1" x="176"/>
        <item m="1" x="181"/>
        <item m="1" x="177"/>
        <item m="1" x="179"/>
        <item m="1" x="182"/>
        <item m="1" x="178"/>
        <item m="1" x="175"/>
        <item m="1" x="186"/>
        <item m="1" x="188"/>
        <item m="1" x="185"/>
        <item m="1" x="187"/>
        <item m="1" x="189"/>
        <item m="1" x="183"/>
        <item m="1" x="184"/>
        <item m="1" x="197"/>
        <item m="1" x="198"/>
        <item m="1" x="195"/>
        <item m="1" x="199"/>
        <item m="1" x="190"/>
        <item m="1" x="191"/>
        <item m="1" x="194"/>
        <item m="1" x="192"/>
        <item m="1" x="193"/>
        <item m="1" x="196"/>
        <item m="1" x="203"/>
        <item m="1" x="200"/>
        <item m="1" x="205"/>
        <item m="1" x="202"/>
        <item m="1" x="204"/>
        <item m="1" x="201"/>
        <item m="1" x="209"/>
        <item m="1" x="206"/>
        <item m="1" x="207"/>
        <item m="1" x="208"/>
        <item m="1" x="210"/>
        <item m="1" x="215"/>
        <item m="1" x="217"/>
        <item m="1" x="221"/>
        <item m="1" x="220"/>
        <item m="1" x="218"/>
        <item m="1" x="216"/>
        <item m="1" x="149"/>
        <item m="1" x="230"/>
        <item m="1" x="226"/>
        <item m="1" x="228"/>
        <item m="1" x="222"/>
        <item m="1" x="224"/>
        <item m="1" x="229"/>
        <item m="1" x="231"/>
        <item m="1" x="225"/>
        <item m="1" x="227"/>
        <item m="1" x="232"/>
        <item m="1" x="233"/>
        <item m="1" x="234"/>
        <item m="1" x="236"/>
        <item m="1" x="237"/>
        <item m="1" x="241"/>
        <item m="1" x="239"/>
        <item m="1" x="240"/>
        <item m="1" x="243"/>
        <item m="1" x="244"/>
        <item m="1" x="246"/>
        <item m="1" x="250"/>
        <item m="1" x="248"/>
        <item m="1" x="249"/>
        <item m="1" x="245"/>
        <item m="1" x="253"/>
        <item m="1" x="257"/>
        <item m="1" x="256"/>
        <item m="1" x="251"/>
        <item m="1" x="254"/>
        <item m="1" x="258"/>
        <item m="1" x="255"/>
        <item m="1" x="259"/>
        <item m="1" x="252"/>
        <item m="1" x="260"/>
        <item m="1" x="153"/>
        <item m="1" x="154"/>
        <item m="1" x="155"/>
        <item m="1" x="151"/>
        <item m="1" x="152"/>
        <item m="1" x="159"/>
        <item m="1" x="156"/>
        <item m="1" x="158"/>
        <item m="1" x="161"/>
        <item m="1" x="160"/>
        <item m="1" x="157"/>
        <item m="1" x="162"/>
        <item m="1" x="165"/>
        <item m="1" x="168"/>
        <item m="1" x="166"/>
        <item m="1" x="167"/>
        <item m="1" x="164"/>
        <item m="1" x="169"/>
        <item m="1" x="172"/>
        <item m="1" x="173"/>
        <item m="1" x="174"/>
        <item m="1" x="171"/>
        <item m="1" x="170"/>
        <item m="1" x="265"/>
        <item m="1" x="267"/>
        <item m="1" x="268"/>
        <item m="1" x="266"/>
        <item m="1" x="262"/>
        <item m="1" x="264"/>
        <item m="1" x="263"/>
        <item m="1" x="294"/>
        <item m="1" x="292"/>
        <item m="1" x="293"/>
        <item m="1" x="295"/>
        <item m="1" x="297"/>
        <item m="1" x="296"/>
        <item m="1" x="299"/>
        <item m="1" x="302"/>
        <item m="1" x="301"/>
        <item m="1" x="303"/>
        <item m="1" x="300"/>
        <item m="1" x="298"/>
        <item m="1" x="308"/>
        <item m="1" x="307"/>
        <item m="1" x="306"/>
        <item m="1" x="305"/>
        <item m="1" x="309"/>
        <item m="1" x="304"/>
        <item m="1" x="313"/>
        <item m="1" x="312"/>
        <item m="1" x="310"/>
        <item m="1" x="314"/>
        <item m="1" x="311"/>
        <item m="1" x="320"/>
        <item m="1" x="315"/>
        <item m="1" x="318"/>
        <item m="1" x="316"/>
        <item m="1" x="317"/>
        <item m="1" x="319"/>
        <item m="1" x="321"/>
        <item m="1" x="323"/>
        <item m="1" x="322"/>
        <item m="1" x="324"/>
        <item m="1" x="329"/>
        <item m="1" x="330"/>
        <item m="1" x="327"/>
        <item m="1" x="328"/>
        <item m="1" x="326"/>
        <item m="1" x="271"/>
        <item m="1" x="274"/>
        <item m="1" x="270"/>
        <item m="1" x="273"/>
        <item m="1" x="269"/>
        <item m="1" x="335"/>
        <item m="1" x="331"/>
        <item m="1" x="336"/>
        <item m="1" x="334"/>
        <item m="1" x="337"/>
        <item m="1" x="333"/>
        <item m="1" x="332"/>
        <item m="1" x="340"/>
        <item m="1" x="339"/>
        <item m="1" x="338"/>
        <item m="1" x="346"/>
        <item m="1" x="343"/>
        <item m="1" x="345"/>
        <item m="1" x="344"/>
        <item m="1" x="341"/>
        <item m="1" x="342"/>
        <item m="1" x="348"/>
        <item m="1" x="347"/>
        <item m="1" x="350"/>
        <item m="1" x="355"/>
        <item m="1" x="352"/>
        <item m="1" x="349"/>
        <item m="1" x="353"/>
        <item m="1" x="354"/>
        <item m="1" x="356"/>
        <item m="1" x="362"/>
        <item m="1" x="357"/>
        <item m="1" x="363"/>
        <item m="1" x="361"/>
        <item m="1" x="360"/>
        <item m="1" x="358"/>
        <item m="1" x="359"/>
        <item m="1" x="278"/>
        <item m="1" x="279"/>
        <item m="1" x="276"/>
        <item m="1" x="277"/>
        <item m="1" x="275"/>
        <item m="1" x="369"/>
        <item m="1" x="371"/>
        <item m="1" x="365"/>
        <item m="1" x="372"/>
        <item m="1" x="370"/>
        <item m="1" x="366"/>
        <item m="1" x="368"/>
        <item m="1" x="364"/>
        <item m="1" x="367"/>
        <item m="1" x="282"/>
        <item m="1" x="281"/>
        <item m="1" x="283"/>
        <item m="1" x="287"/>
        <item m="1" x="285"/>
        <item m="1" x="286"/>
        <item m="1" x="290"/>
        <item m="1" x="289"/>
        <item m="1" x="291"/>
        <item m="1" x="288"/>
        <item m="1" x="379"/>
        <item m="1" x="376"/>
        <item m="1" x="374"/>
        <item m="1" x="378"/>
        <item m="1" x="380"/>
        <item m="1" x="375"/>
        <item m="1" x="377"/>
        <item m="1" x="373"/>
        <item m="1" x="420"/>
        <item m="1" x="404"/>
        <item m="1" x="401"/>
        <item m="1" x="406"/>
        <item m="1" x="423"/>
        <item m="1" x="422"/>
        <item m="1" x="421"/>
        <item m="1" x="428"/>
        <item m="1" x="426"/>
        <item m="1" x="427"/>
        <item m="1" x="425"/>
        <item m="1" x="424"/>
        <item m="1" x="438"/>
        <item m="1" x="439"/>
        <item m="1" x="431"/>
        <item m="1" x="435"/>
        <item m="1" x="440"/>
        <item m="1" x="437"/>
        <item m="1" x="433"/>
        <item m="1" x="432"/>
        <item m="1" x="441"/>
        <item m="1" x="436"/>
        <item m="1" x="434"/>
        <item m="1" x="430"/>
        <item m="1" x="446"/>
        <item m="1" x="443"/>
        <item m="1" x="447"/>
        <item m="1" x="444"/>
        <item m="1" x="445"/>
        <item m="1" x="448"/>
        <item m="1" x="449"/>
        <item m="1" x="455"/>
        <item m="1" x="451"/>
        <item m="1" x="456"/>
        <item m="1" x="450"/>
        <item m="1" x="454"/>
        <item m="1" x="452"/>
        <item m="1" x="453"/>
        <item m="1" x="458"/>
        <item m="1" x="457"/>
        <item m="1" x="460"/>
        <item m="1" x="459"/>
        <item m="1" x="461"/>
        <item m="1" x="387"/>
        <item m="1" x="386"/>
        <item m="1" x="381"/>
        <item m="1" x="385"/>
        <item m="1" x="388"/>
        <item m="1" x="384"/>
        <item m="1" x="382"/>
        <item m="1" x="464"/>
        <item m="1" x="463"/>
        <item m="1" x="465"/>
        <item m="1" x="462"/>
        <item m="1" x="466"/>
        <item m="1" x="467"/>
        <item m="1" x="469"/>
        <item m="1" x="471"/>
        <item m="1" x="470"/>
        <item m="1" x="468"/>
        <item m="1" x="475"/>
        <item m="1" x="472"/>
        <item m="1" x="473"/>
        <item m="1" x="474"/>
        <item m="1" x="476"/>
        <item m="1" x="482"/>
        <item m="1" x="481"/>
        <item m="1" x="477"/>
        <item m="1" x="483"/>
        <item m="1" x="480"/>
        <item m="1" x="478"/>
        <item m="1" x="479"/>
        <item m="1" x="487"/>
        <item m="1" x="485"/>
        <item m="1" x="490"/>
        <item m="1" x="484"/>
        <item m="1" x="488"/>
        <item m="1" x="489"/>
        <item m="1" x="486"/>
        <item m="1" x="491"/>
        <item m="1" x="493"/>
        <item m="1" x="492"/>
        <item m="1" x="494"/>
        <item m="1" x="496"/>
        <item m="1" x="495"/>
        <item m="1" x="497"/>
        <item m="1" x="498"/>
        <item m="1" x="499"/>
        <item m="1" x="501"/>
        <item m="1" x="503"/>
        <item m="1" x="504"/>
        <item m="1" x="505"/>
        <item m="1" x="502"/>
        <item m="1" x="508"/>
        <item m="1" x="506"/>
        <item m="1" x="512"/>
        <item m="1" x="513"/>
        <item m="1" x="511"/>
        <item m="1" x="509"/>
        <item m="1" x="510"/>
        <item m="1" x="507"/>
        <item m="1" x="395"/>
        <item m="1" x="389"/>
        <item m="1" x="390"/>
        <item m="1" x="392"/>
        <item m="1" x="393"/>
        <item m="1" x="394"/>
        <item m="1" x="391"/>
        <item m="1" x="521"/>
        <item m="1" x="519"/>
        <item m="1" x="516"/>
        <item m="1" x="397"/>
        <item m="1" x="405"/>
        <item m="1" x="398"/>
        <item m="1" x="403"/>
        <item m="1" x="402"/>
        <item m="1" x="400"/>
        <item m="1" x="399"/>
        <item m="1" x="396"/>
        <item m="1" x="409"/>
        <item m="1" x="407"/>
        <item m="1" x="410"/>
        <item m="1" x="408"/>
        <item m="1" x="411"/>
        <item m="1" x="412"/>
        <item m="1" x="413"/>
        <item m="1" x="415"/>
        <item m="1" x="416"/>
        <item m="1" x="414"/>
        <item m="1" x="417"/>
        <item m="1" x="418"/>
        <item m="1" x="419"/>
        <item m="1" x="514"/>
        <item m="1" x="526"/>
        <item m="1" x="515"/>
        <item m="1" x="518"/>
        <item m="1" x="528"/>
        <item m="1" x="525"/>
        <item m="1" x="522"/>
        <item m="1" x="524"/>
        <item m="1" x="527"/>
        <item m="1" x="500"/>
        <item m="1" x="520"/>
        <item m="1" x="517"/>
        <item m="1" x="523"/>
        <item m="1" x="951"/>
        <item m="1" x="533"/>
        <item m="1" x="531"/>
        <item m="1" x="534"/>
        <item m="1" x="535"/>
        <item m="1" x="532"/>
        <item m="1" x="538"/>
        <item m="1" x="536"/>
        <item m="1" x="539"/>
        <item m="1" x="540"/>
        <item m="1" x="537"/>
        <item m="1" x="544"/>
        <item m="1" x="549"/>
        <item m="1" x="550"/>
        <item m="1" x="552"/>
        <item m="1" x="547"/>
        <item m="1" x="553"/>
        <item m="1" x="554"/>
        <item m="1" x="546"/>
        <item m="1" x="543"/>
        <item m="1" x="545"/>
        <item m="1" x="559"/>
        <item m="1" x="560"/>
        <item m="1" x="557"/>
        <item m="1" x="562"/>
        <item m="1" x="556"/>
        <item m="1" x="564"/>
        <item m="1" x="565"/>
        <item m="1" x="561"/>
        <item m="1" x="558"/>
        <item m="1" x="566"/>
        <item m="1" x="567"/>
        <item m="1" x="563"/>
        <item m="1" x="555"/>
        <item m="1" x="541"/>
        <item m="1" x="551"/>
        <item m="1" x="548"/>
        <item m="1" x="530"/>
        <item m="1" x="529"/>
        <item m="1" x="580"/>
        <item m="1" x="569"/>
        <item m="1" x="573"/>
        <item m="1" x="577"/>
        <item m="1" x="578"/>
        <item m="1" x="581"/>
        <item m="1" x="589"/>
        <item m="1" x="587"/>
        <item m="1" x="570"/>
        <item m="1" x="574"/>
        <item m="1" x="579"/>
        <item m="1" x="582"/>
        <item m="1" x="575"/>
        <item m="1" x="571"/>
        <item m="1" x="572"/>
        <item m="1" x="576"/>
        <item m="1" x="586"/>
        <item m="1" x="588"/>
        <item m="1" x="591"/>
        <item m="1" x="593"/>
        <item m="1" x="583"/>
        <item m="1" x="568"/>
        <item m="1" x="585"/>
        <item m="1" x="597"/>
        <item m="1" x="603"/>
        <item m="1" x="594"/>
        <item m="1" x="599"/>
        <item m="1" x="590"/>
        <item m="1" x="592"/>
        <item m="1" x="584"/>
        <item m="1" x="595"/>
        <item m="1" x="601"/>
        <item m="1" x="600"/>
        <item m="1" x="596"/>
        <item m="1" x="598"/>
        <item m="1" x="602"/>
        <item m="1" x="612"/>
        <item m="1" x="613"/>
        <item m="1" x="611"/>
        <item m="1" x="608"/>
        <item m="1" x="609"/>
        <item m="1" x="606"/>
        <item m="1" x="615"/>
        <item m="1" x="617"/>
        <item m="1" x="621"/>
        <item m="1" x="626"/>
        <item m="1" x="607"/>
        <item m="1" x="610"/>
        <item m="1" x="605"/>
        <item m="1" x="614"/>
        <item m="1" x="620"/>
        <item m="1" x="625"/>
        <item m="1" x="631"/>
        <item m="1" x="632"/>
        <item m="1" x="629"/>
        <item m="1" x="634"/>
        <item m="1" x="633"/>
        <item m="1" x="630"/>
        <item m="1" x="635"/>
        <item m="1" x="627"/>
        <item m="1" x="622"/>
        <item m="1" x="624"/>
        <item m="1" x="623"/>
        <item m="1" x="619"/>
        <item m="1" x="618"/>
        <item m="1" x="616"/>
        <item m="1" x="604"/>
        <item m="1" x="637"/>
        <item m="1" x="640"/>
        <item m="1" x="639"/>
        <item m="1" x="644"/>
        <item m="1" x="646"/>
        <item m="1" x="649"/>
        <item m="1" x="647"/>
        <item m="1" x="650"/>
        <item m="1" x="653"/>
        <item m="1" x="638"/>
        <item m="1" x="641"/>
        <item m="1" x="643"/>
        <item m="1" x="648"/>
        <item m="1" x="636"/>
        <item m="1" x="642"/>
        <item m="1" x="645"/>
        <item m="1" x="651"/>
        <item m="1" x="652"/>
        <item m="1" x="654"/>
        <item m="1" x="655"/>
        <item m="1" x="658"/>
        <item m="1" x="663"/>
        <item m="1" x="661"/>
        <item m="1" x="662"/>
        <item m="1" x="659"/>
        <item m="1" x="664"/>
        <item m="1" x="665"/>
        <item m="1" x="668"/>
        <item m="1" x="666"/>
        <item m="1" x="657"/>
        <item m="1" x="660"/>
        <item m="1" x="667"/>
        <item m="1" x="669"/>
        <item m="1" x="670"/>
        <item m="1" x="656"/>
        <item m="1" x="675"/>
        <item m="1" x="948"/>
        <item m="1" x="677"/>
        <item m="1" x="672"/>
        <item m="1" x="678"/>
        <item m="1" x="697"/>
        <item m="1" x="681"/>
        <item m="1" x="682"/>
        <item m="1" x="679"/>
        <item m="1" x="680"/>
        <item m="1" x="542"/>
        <item m="1" x="671"/>
        <item m="1" x="674"/>
        <item m="1" x="676"/>
        <item m="1" x="684"/>
        <item m="1" x="686"/>
        <item m="1" x="950"/>
        <item m="1" x="687"/>
        <item m="1" x="685"/>
        <item m="1" x="683"/>
        <item m="1" x="688"/>
        <item m="1" x="673"/>
        <item m="1" x="695"/>
        <item m="1" x="694"/>
        <item m="1" x="692"/>
        <item m="1" x="699"/>
        <item m="1" x="693"/>
        <item m="1" x="701"/>
        <item m="1" x="700"/>
        <item m="1" x="702"/>
        <item m="1" x="705"/>
        <item m="1" x="706"/>
        <item m="1" x="708"/>
        <item m="1" x="704"/>
        <item m="1" x="690"/>
        <item m="1" x="714"/>
        <item m="1" x="709"/>
        <item m="1" x="711"/>
        <item m="1" x="713"/>
        <item m="1" x="691"/>
        <item m="1" x="710"/>
        <item m="1" x="696"/>
        <item m="1" x="689"/>
        <item m="1" x="698"/>
        <item m="1" x="703"/>
        <item m="1" x="707"/>
        <item m="1" x="712"/>
        <item m="1" x="716"/>
        <item m="1" x="720"/>
        <item m="1" x="721"/>
        <item m="1" x="724"/>
        <item m="1" x="729"/>
        <item m="1" x="718"/>
        <item m="1" x="722"/>
        <item m="1" x="732"/>
        <item m="1" x="728"/>
        <item m="1" x="734"/>
        <item m="1" x="735"/>
        <item m="1" x="717"/>
        <item m="1" x="719"/>
        <item m="1" x="727"/>
        <item m="1" x="723"/>
        <item m="1" x="715"/>
        <item m="1" x="726"/>
        <item m="1" x="731"/>
        <item m="1" x="733"/>
        <item m="1" x="725"/>
        <item m="1" x="730"/>
        <item m="1" x="738"/>
        <item m="1" x="743"/>
        <item m="1" x="745"/>
        <item m="1" x="741"/>
        <item m="1" x="751"/>
        <item m="1" x="747"/>
        <item m="1" x="752"/>
        <item m="1" x="750"/>
        <item m="1" x="756"/>
        <item m="1" x="758"/>
        <item m="1" x="760"/>
        <item m="1" x="757"/>
        <item m="1" x="762"/>
        <item m="1" x="754"/>
        <item m="1" x="761"/>
        <item m="1" x="755"/>
        <item m="1" x="767"/>
        <item m="1" x="771"/>
        <item m="1" x="765"/>
        <item m="1" x="769"/>
        <item m="1" x="768"/>
        <item m="1" x="770"/>
        <item m="1" x="774"/>
        <item m="1" x="773"/>
        <item m="1" x="763"/>
        <item m="1" x="772"/>
        <item m="1" x="783"/>
        <item m="1" x="779"/>
        <item m="1" x="775"/>
        <item m="1" x="780"/>
        <item m="1" x="777"/>
        <item m="1" x="749"/>
        <item m="1" x="781"/>
        <item m="1" x="737"/>
        <item m="1" x="746"/>
        <item m="1" x="753"/>
        <item m="1" x="764"/>
        <item m="1" x="776"/>
        <item m="1" x="778"/>
        <item m="1" x="766"/>
        <item m="1" x="739"/>
        <item m="1" x="742"/>
        <item m="1" x="744"/>
        <item m="1" x="759"/>
        <item m="1" x="782"/>
        <item m="1" x="748"/>
        <item m="1" x="740"/>
        <item m="1" x="784"/>
        <item m="1" x="736"/>
        <item m="1" x="790"/>
        <item m="1" x="788"/>
        <item m="1" x="949"/>
        <item m="1" x="785"/>
        <item m="1" x="786"/>
        <item m="1" x="796"/>
        <item m="1" x="795"/>
        <item m="1" x="802"/>
        <item m="1" x="803"/>
        <item m="1" x="801"/>
        <item m="1" x="807"/>
        <item m="1" x="791"/>
        <item m="1" x="798"/>
        <item m="1" x="805"/>
        <item m="1" x="806"/>
        <item m="1" x="808"/>
        <item m="1" x="810"/>
        <item m="1" x="811"/>
        <item m="1" x="792"/>
        <item m="1" x="793"/>
        <item m="1" x="799"/>
        <item m="1" x="800"/>
        <item m="1" x="787"/>
        <item m="1" x="794"/>
        <item m="1" x="797"/>
        <item m="1" x="804"/>
        <item m="1" x="809"/>
        <item m="1" x="789"/>
        <item m="1" x="813"/>
        <item m="1" x="812"/>
        <item m="1" x="815"/>
        <item m="1" x="816"/>
        <item m="1" x="814"/>
        <item m="1" x="822"/>
        <item m="1" x="821"/>
        <item m="1" x="823"/>
        <item m="1" x="824"/>
        <item m="1" x="827"/>
        <item m="1" x="828"/>
        <item m="1" x="825"/>
        <item m="1" x="817"/>
        <item m="1" x="826"/>
        <item m="1" x="818"/>
        <item m="1" x="819"/>
        <item m="1" x="820"/>
        <item m="1" x="829"/>
        <item m="1" x="830"/>
        <item m="1" x="831"/>
        <item m="1" x="840"/>
        <item m="1" x="841"/>
        <item m="1" x="842"/>
        <item m="1" x="843"/>
        <item m="1" x="848"/>
        <item m="1" x="849"/>
        <item m="1" x="850"/>
        <item m="1" x="832"/>
        <item m="1" x="833"/>
        <item m="1" x="851"/>
        <item m="1" x="853"/>
        <item m="1" x="854"/>
        <item m="1" x="855"/>
        <item m="1" x="856"/>
        <item m="1" x="857"/>
        <item m="1" x="860"/>
        <item m="1" x="865"/>
        <item m="1" x="834"/>
        <item m="1" x="835"/>
        <item m="1" x="836"/>
        <item m="1" x="844"/>
        <item m="1" x="845"/>
        <item m="1" x="858"/>
        <item m="1" x="846"/>
        <item m="1" x="852"/>
        <item m="1" x="861"/>
        <item m="1" x="862"/>
        <item m="1" x="863"/>
        <item m="1" x="839"/>
        <item m="1" x="847"/>
        <item m="1" x="859"/>
        <item m="1" x="864"/>
        <item m="1" x="866"/>
        <item m="1" x="867"/>
        <item m="1" x="871"/>
        <item m="1" x="868"/>
        <item m="1" x="869"/>
        <item m="1" x="877"/>
        <item m="1" x="881"/>
        <item m="1" x="884"/>
        <item m="1" x="883"/>
        <item m="1" x="885"/>
        <item m="1" x="887"/>
        <item m="1" x="886"/>
        <item m="1" x="891"/>
        <item m="1" x="890"/>
        <item m="1" x="878"/>
        <item m="1" x="892"/>
        <item m="1" x="872"/>
        <item m="1" x="893"/>
        <item m="1" x="894"/>
        <item m="1" x="895"/>
        <item m="1" x="896"/>
        <item m="1" x="897"/>
        <item m="1" x="898"/>
        <item m="1" x="899"/>
        <item m="1" x="870"/>
        <item m="1" x="879"/>
        <item m="1" x="900"/>
        <item m="1" x="888"/>
        <item m="1" x="901"/>
        <item m="1" x="873"/>
        <item m="1" x="874"/>
        <item m="1" x="875"/>
        <item m="1" x="876"/>
        <item m="1" x="880"/>
        <item m="1" x="882"/>
        <item m="1" x="889"/>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9"/>
        <item m="1" x="930"/>
        <item m="1" x="931"/>
        <item m="1" x="932"/>
        <item m="1" x="933"/>
        <item m="1" x="934"/>
        <item m="1" x="935"/>
        <item m="1" x="936"/>
        <item m="1" x="937"/>
        <item m="1" x="938"/>
        <item m="1" x="939"/>
        <item m="1" x="941"/>
        <item m="1" x="942"/>
        <item m="1" x="943"/>
        <item m="1" x="944"/>
        <item m="1" x="945"/>
        <item m="1" x="946"/>
        <item m="1" x="947"/>
        <item x="0"/>
        <item x="1"/>
        <item x="2"/>
        <item x="3"/>
        <item x="4"/>
        <item x="5"/>
        <item x="6"/>
        <item t="default"/>
      </items>
    </pivotField>
    <pivotField compact="0" outline="0" showAll="0"/>
    <pivotField axis="axisRow" compact="0" outline="0" showAll="0">
      <items count="119">
        <item x="9"/>
        <item m="1" x="88"/>
        <item x="2"/>
        <item m="1" x="93"/>
        <item m="1" x="97"/>
        <item m="1" x="96"/>
        <item m="1" x="98"/>
        <item m="1" x="87"/>
        <item x="3"/>
        <item m="1" x="94"/>
        <item m="1" x="89"/>
        <item x="4"/>
        <item m="1" x="95"/>
        <item m="1" x="100"/>
        <item x="1"/>
        <item x="0"/>
        <item m="1" x="105"/>
        <item m="1" x="101"/>
        <item m="1" x="104"/>
        <item m="1" x="114"/>
        <item m="1" x="117"/>
        <item m="1" x="99"/>
        <item m="1" x="102"/>
        <item m="1" x="106"/>
        <item m="1" x="103"/>
        <item m="1" x="111"/>
        <item x="5"/>
        <item m="1" x="116"/>
        <item m="1" x="107"/>
        <item m="1" x="108"/>
        <item m="1" x="109"/>
        <item m="1" x="110"/>
        <item m="1" x="112"/>
        <item x="6"/>
        <item x="7"/>
        <item m="1" x="113"/>
        <item x="8"/>
        <item x="12"/>
        <item m="1" x="92"/>
        <item x="11"/>
        <item m="1" x="90"/>
        <item m="1" x="91"/>
        <item m="1" x="43"/>
        <item m="1" x="37"/>
        <item m="1" x="38"/>
        <item m="1" x="39"/>
        <item m="1" x="40"/>
        <item m="1" x="42"/>
        <item m="1" x="41"/>
        <item m="1" x="44"/>
        <item m="1" x="47"/>
        <item m="1" x="46"/>
        <item x="10"/>
        <item m="1" x="49"/>
        <item m="1" x="115"/>
        <item m="1" x="69"/>
        <item m="1" x="48"/>
        <item m="1" x="50"/>
        <item m="1" x="45"/>
        <item m="1" x="54"/>
        <item m="1" x="53"/>
        <item m="1" x="55"/>
        <item m="1" x="56"/>
        <item m="1" x="57"/>
        <item m="1" x="51"/>
        <item m="1" x="52"/>
        <item m="1" x="61"/>
        <item m="1" x="58"/>
        <item m="1" x="62"/>
        <item m="1" x="63"/>
        <item m="1" x="64"/>
        <item m="1" x="65"/>
        <item x="14"/>
        <item m="1" x="60"/>
        <item m="1" x="59"/>
        <item m="1" x="68"/>
        <item m="1" x="70"/>
        <item m="1" x="66"/>
        <item x="15"/>
        <item x="13"/>
        <item m="1" x="71"/>
        <item m="1" x="67"/>
        <item x="16"/>
        <item x="17"/>
        <item x="18"/>
        <item x="19"/>
        <item x="21"/>
        <item x="22"/>
        <item x="23"/>
        <item x="24"/>
        <item x="25"/>
        <item x="26"/>
        <item x="27"/>
        <item x="28"/>
        <item x="29"/>
        <item x="30"/>
        <item m="1" x="86"/>
        <item x="31"/>
        <item x="32"/>
        <item x="33"/>
        <item x="20"/>
        <item x="34"/>
        <item m="1" x="73"/>
        <item x="35"/>
        <item m="1" x="72"/>
        <item x="36"/>
        <item m="1" x="85"/>
        <item m="1" x="74"/>
        <item m="1" x="75"/>
        <item m="1" x="76"/>
        <item m="1" x="77"/>
        <item m="1" x="78"/>
        <item m="1" x="84"/>
        <item m="1" x="81"/>
        <item m="1" x="82"/>
        <item m="1" x="79"/>
        <item m="1" x="80"/>
        <item m="1" x="8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axis="axisPage" compact="0" outline="0" showAll="0">
      <items count="4">
        <item x="0"/>
        <item x="1"/>
        <item m="1" x="2"/>
        <item t="default"/>
      </items>
    </pivotField>
    <pivotField compact="0" outline="0" showAll="0"/>
    <pivotField compact="0" outline="0" showAll="0"/>
    <pivotField compact="0" outline="0" showAll="0"/>
    <pivotField axis="axisRow" compact="0" outline="0" showAll="0">
      <items count="71">
        <item h="1" x="2"/>
        <item h="1" x="3"/>
        <item h="1" x="6"/>
        <item h="1" x="4"/>
        <item h="1" x="5"/>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m="1" x="33"/>
        <item h="1" m="1" x="34"/>
        <item h="1" m="1" x="35"/>
        <item h="1" m="1" x="36"/>
        <item h="1" m="1" x="37"/>
        <item h="1" m="1" x="38"/>
        <item h="1" m="1" x="39"/>
        <item h="1" m="1" x="40"/>
        <item h="1" m="1" x="69"/>
        <item h="1" m="1" x="68"/>
        <item h="1" m="1" x="41"/>
        <item h="1" m="1" x="44"/>
        <item h="1" m="1" x="48"/>
        <item h="1" m="1" x="52"/>
        <item h="1" m="1" x="43"/>
        <item h="1" m="1" x="45"/>
        <item h="1" m="1" x="42"/>
        <item h="1" m="1" x="46"/>
        <item h="1" m="1" x="47"/>
        <item h="1" m="1" x="49"/>
        <item h="1" m="1" x="50"/>
        <item h="1" m="1" x="51"/>
        <item h="1" m="1" x="53"/>
        <item h="1" m="1" x="54"/>
        <item h="1" x="31"/>
        <item h="1" m="1" x="55"/>
        <item h="1" m="1" x="56"/>
        <item h="1" m="1" x="57"/>
        <item h="1" m="1" x="58"/>
        <item h="1" m="1" x="59"/>
        <item h="1" m="1" x="67"/>
        <item x="32"/>
        <item h="1" m="1" x="60"/>
        <item h="1" m="1" x="61"/>
        <item h="1" m="1" x="62"/>
        <item h="1" m="1" x="63"/>
        <item h="1" m="1" x="64"/>
        <item h="1" m="1" x="65"/>
        <item h="1" x="0"/>
        <item h="1" m="1" x="66"/>
        <item h="1" x="1"/>
        <item t="default"/>
      </items>
    </pivotField>
    <pivotField compact="0" outline="0" showAll="0"/>
    <pivotField compact="0" outline="0" showAll="0"/>
    <pivotField compact="0" outline="0" showAll="0"/>
    <pivotField compact="0" outline="0" showAll="0"/>
    <pivotField compact="0" outline="0" showAll="0"/>
  </pivotFields>
  <rowFields count="3">
    <field x="19"/>
    <field x="3"/>
    <field x="5"/>
  </rowFields>
  <rowItems count="24">
    <i>
      <x v="60"/>
      <x v="50"/>
      <x v="33"/>
    </i>
    <i r="2">
      <x v="37"/>
    </i>
    <i r="2">
      <x v="84"/>
    </i>
    <i r="2">
      <x v="85"/>
    </i>
    <i r="2">
      <x v="86"/>
    </i>
    <i r="2">
      <x v="87"/>
    </i>
    <i r="2">
      <x v="88"/>
    </i>
    <i r="2">
      <x v="89"/>
    </i>
    <i r="2">
      <x v="90"/>
    </i>
    <i r="2">
      <x v="91"/>
    </i>
    <i r="2">
      <x v="92"/>
    </i>
    <i r="2">
      <x v="93"/>
    </i>
    <i r="2">
      <x v="94"/>
    </i>
    <i r="2">
      <x v="95"/>
    </i>
    <i r="2">
      <x v="97"/>
    </i>
    <i r="2">
      <x v="98"/>
    </i>
    <i r="2">
      <x v="99"/>
    </i>
    <i r="2">
      <x v="100"/>
    </i>
    <i r="2">
      <x v="101"/>
    </i>
    <i r="2">
      <x v="103"/>
    </i>
    <i r="2">
      <x v="105"/>
    </i>
    <i t="default" r="1">
      <x v="50"/>
    </i>
    <i t="default">
      <x v="60"/>
    </i>
    <i t="grand">
      <x/>
    </i>
  </rowItems>
  <colItems count="1">
    <i/>
  </colItems>
  <pageFields count="1">
    <pageField fld="15" item="1" hier="-1"/>
  </pageFields>
  <dataFields count="1">
    <dataField name="Sum of $"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BE76CE2-96B9-4DFC-AE37-1615B58C00DB}" name="PivotTable2" cacheId="71"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fieldListSortAscending="1">
  <location ref="F3:I5" firstHeaderRow="2" firstDataRow="2" firstDataCol="3" rowPageCount="1" colPageCount="1"/>
  <pivotFields count="25">
    <pivotField compact="0" outline="0" showAll="0"/>
    <pivotField compact="0" outline="0" showAll="0"/>
    <pivotField compact="0" outline="0" showAll="0"/>
    <pivotField axis="axisRow" compact="0" outline="0" showAll="0">
      <items count="1576">
        <item m="1" x="104"/>
        <item m="1" x="1189"/>
        <item m="1" x="1211"/>
        <item m="1" x="1208"/>
        <item m="1" x="1187"/>
        <item m="1" x="1181"/>
        <item m="1" x="953"/>
        <item m="1" x="1195"/>
        <item m="1" x="1179"/>
        <item m="1" x="1178"/>
        <item m="1" x="1209"/>
        <item m="1" x="1252"/>
        <item m="1" x="1191"/>
        <item m="1" x="1190"/>
        <item m="1" x="1203"/>
        <item m="1" x="1210"/>
        <item m="1" x="1199"/>
        <item m="1" x="952"/>
        <item m="1" x="1177"/>
        <item m="1" x="1205"/>
        <item m="1" x="1198"/>
        <item m="1" x="1201"/>
        <item m="1" x="1254"/>
        <item m="1" x="1185"/>
        <item m="1" x="1193"/>
        <item m="1" x="1182"/>
        <item m="1" x="1192"/>
        <item m="1" x="49"/>
        <item m="1" x="1253"/>
        <item m="1" x="1204"/>
        <item m="1" x="1183"/>
        <item m="1" x="1176"/>
        <item m="1" x="1196"/>
        <item m="1" x="1197"/>
        <item m="1" x="1194"/>
        <item m="1" x="1207"/>
        <item m="1" x="242"/>
        <item m="1" x="1212"/>
        <item m="1" x="1206"/>
        <item m="1" x="1180"/>
        <item m="1" x="223"/>
        <item m="1" x="1006"/>
        <item m="1" x="1188"/>
        <item m="1" x="1566"/>
        <item m="1" x="1200"/>
        <item m="1" x="1202"/>
        <item m="1" x="1186"/>
        <item m="1" x="150"/>
        <item m="1" x="238"/>
        <item m="1" x="1184"/>
        <item x="7"/>
        <item m="1" x="1255"/>
        <item m="1" x="1256"/>
        <item sd="0" m="1" x="1257"/>
        <item m="1" x="1213"/>
        <item m="1" x="1237"/>
        <item m="1" x="1246"/>
        <item m="1" x="628"/>
        <item m="1" x="1214"/>
        <item m="1" x="1220"/>
        <item m="1" x="1221"/>
        <item m="1" x="1259"/>
        <item m="1" x="1260"/>
        <item sd="0" m="1" x="1261"/>
        <item m="1" x="1262"/>
        <item m="1" x="1263"/>
        <item m="1" x="1264"/>
        <item m="1" x="1265"/>
        <item m="1" x="1266"/>
        <item m="1" x="1267"/>
        <item m="1" x="1268"/>
        <item m="1" x="1269"/>
        <item m="1" x="1270"/>
        <item m="1" x="1572"/>
        <item m="1" x="1222"/>
        <item m="1" x="1229"/>
        <item m="1" x="1230"/>
        <item m="1" x="1231"/>
        <item m="1" x="1238"/>
        <item m="1" x="1223"/>
        <item m="1" x="1224"/>
        <item m="1" x="1215"/>
        <item m="1" x="1216"/>
        <item m="1" x="1239"/>
        <item m="1" x="1240"/>
        <item m="1" x="1241"/>
        <item m="1" x="1247"/>
        <item m="1" x="1248"/>
        <item m="1" x="17"/>
        <item m="1" x="1232"/>
        <item m="1" x="1233"/>
        <item m="1" x="1234"/>
        <item m="1" x="1235"/>
        <item m="1" x="1217"/>
        <item sd="0" m="1" x="1271"/>
        <item sd="0" m="1" x="1258"/>
        <item m="1" x="1272"/>
        <item m="1" x="1273"/>
        <item m="1" x="1274"/>
        <item m="1" x="1275"/>
        <item sd="0" m="1" x="1276"/>
        <item m="1" x="1218"/>
        <item m="1" x="1225"/>
        <item m="1" x="1236"/>
        <item m="1" x="1242"/>
        <item m="1" x="1249"/>
        <item m="1" x="1226"/>
        <item m="1" x="1219"/>
        <item m="1" x="1227"/>
        <item m="1" x="1228"/>
        <item m="1" x="1243"/>
        <item m="1" x="1244"/>
        <item m="1" x="1245"/>
        <item m="1" x="954"/>
        <item m="1" x="1251"/>
        <item m="1" x="1250"/>
        <item m="1" x="351"/>
        <item m="1" x="1356"/>
        <item m="1" x="1570"/>
        <item m="1" x="1368"/>
        <item m="1" x="1364"/>
        <item m="1" x="1369"/>
        <item m="1" x="1357"/>
        <item m="1" x="1358"/>
        <item m="1" x="1365"/>
        <item m="1" x="1359"/>
        <item m="1" x="1370"/>
        <item m="1" x="1571"/>
        <item m="1" x="1348"/>
        <item m="1" x="1355"/>
        <item m="1" x="1360"/>
        <item m="1" x="1366"/>
        <item m="1" x="1371"/>
        <item m="1" x="1372"/>
        <item m="1" x="1361"/>
        <item m="1" x="1277"/>
        <item m="1" x="1278"/>
        <item m="1" x="1279"/>
        <item m="1" x="1280"/>
        <item m="1" x="1362"/>
        <item m="1" x="1363"/>
        <item m="1" x="838"/>
        <item m="1" x="1281"/>
        <item m="1" x="1283"/>
        <item m="1" x="1284"/>
        <item m="1" x="1285"/>
        <item m="1" x="1286"/>
        <item m="1" x="1287"/>
        <item m="1" x="1288"/>
        <item m="1" x="1574"/>
        <item m="1" x="1573"/>
        <item m="1" x="1290"/>
        <item m="1" x="1291"/>
        <item m="1" x="1292"/>
        <item m="1" x="1293"/>
        <item m="1" x="18"/>
        <item m="1" x="1298"/>
        <item m="1" x="1294"/>
        <item m="1" x="1295"/>
        <item m="1" x="1296"/>
        <item m="1" x="1289"/>
        <item m="1" x="1299"/>
        <item m="1" x="1300"/>
        <item m="1" x="1282"/>
        <item m="1" x="1347"/>
        <item m="1" x="1367"/>
        <item m="1" x="1301"/>
        <item m="1" x="1302"/>
        <item m="1" x="1303"/>
        <item m="1" x="1304"/>
        <item m="1" x="1305"/>
        <item m="1" x="1306"/>
        <item m="1" x="1307"/>
        <item m="1" x="1308"/>
        <item m="1" x="1297"/>
        <item m="1" x="1310"/>
        <item m="1" x="1311"/>
        <item m="1" x="1312"/>
        <item m="1" x="1313"/>
        <item m="1" x="219"/>
        <item m="1" x="1314"/>
        <item m="1" x="1315"/>
        <item m="1" x="1316"/>
        <item m="1" x="1317"/>
        <item m="1" x="1318"/>
        <item m="1" x="1319"/>
        <item m="1" x="1320"/>
        <item m="1" x="1324"/>
        <item m="1" x="1321"/>
        <item m="1" x="1325"/>
        <item m="1" x="1326"/>
        <item m="1" x="1327"/>
        <item m="1" x="1328"/>
        <item m="1" x="1329"/>
        <item m="1" x="1330"/>
        <item m="1" x="1322"/>
        <item m="1" x="1309"/>
        <item m="1" x="1331"/>
        <item m="1" x="1332"/>
        <item m="1" x="1333"/>
        <item m="1" x="1334"/>
        <item m="1" x="1335"/>
        <item m="1" x="1323"/>
        <item m="1" x="1336"/>
        <item m="1" x="1337"/>
        <item m="1" x="1338"/>
        <item m="1" x="1339"/>
        <item m="1" x="1340"/>
        <item m="1" x="1341"/>
        <item m="1" x="1342"/>
        <item m="1" x="1343"/>
        <item m="1" x="1344"/>
        <item m="1" x="1345"/>
        <item m="1" x="1346"/>
        <item m="1" x="1349"/>
        <item m="1" x="69"/>
        <item m="1" x="1408"/>
        <item m="1" x="1373"/>
        <item m="1" x="1374"/>
        <item m="1" x="1375"/>
        <item m="1" x="1376"/>
        <item m="1" x="1350"/>
        <item m="1" x="1351"/>
        <item m="1" x="1352"/>
        <item m="1" x="1353"/>
        <item m="1" x="1409"/>
        <item m="1" x="1410"/>
        <item m="1" x="1411"/>
        <item m="1" x="1449"/>
        <item m="1" x="1569"/>
        <item m="1" x="1412"/>
        <item m="1" x="1457"/>
        <item m="1" x="1458"/>
        <item m="1" x="1459"/>
        <item m="1" x="1460"/>
        <item m="1" x="1461"/>
        <item m="1" x="1462"/>
        <item m="1" x="1450"/>
        <item m="1" x="1413"/>
        <item m="1" x="1451"/>
        <item m="1" x="1463"/>
        <item m="1" x="1354"/>
        <item m="1" x="1452"/>
        <item m="1" x="1453"/>
        <item m="1" x="1464"/>
        <item m="1" x="1465"/>
        <item m="1" x="72"/>
        <item m="1" x="1466"/>
        <item m="1" x="1467"/>
        <item m="1" x="1468"/>
        <item m="1" x="1469"/>
        <item m="1" x="1470"/>
        <item m="1" x="1471"/>
        <item m="1" x="1472"/>
        <item m="1" x="1473"/>
        <item m="1" x="1474"/>
        <item m="1" x="1475"/>
        <item m="1" x="1476"/>
        <item m="1" x="1477"/>
        <item m="1" x="1478"/>
        <item m="1" x="940"/>
        <item m="1" x="1479"/>
        <item m="1" x="1481"/>
        <item m="1" x="1482"/>
        <item m="1" x="1483"/>
        <item m="1" x="1484"/>
        <item m="1" x="1485"/>
        <item m="1" x="1377"/>
        <item m="1" x="1378"/>
        <item m="1" x="1379"/>
        <item m="1" x="1380"/>
        <item m="1" x="1384"/>
        <item m="1" x="1381"/>
        <item m="1" x="1382"/>
        <item m="1" x="1383"/>
        <item m="1" x="1480"/>
        <item m="1" x="1385"/>
        <item m="1" x="1386"/>
        <item m="1" x="1387"/>
        <item m="1" x="1388"/>
        <item m="1" x="1389"/>
        <item m="1" x="1392"/>
        <item m="1" x="1393"/>
        <item m="1" x="1037"/>
        <item m="1" x="1395"/>
        <item m="1" x="1396"/>
        <item m="1" x="1394"/>
        <item m="1" x="1397"/>
        <item m="1" x="1390"/>
        <item m="1" x="1084"/>
        <item m="1" x="1400"/>
        <item m="1" x="928"/>
        <item m="1" x="1401"/>
        <item m="1" x="1402"/>
        <item m="1" x="1403"/>
        <item m="1" x="1405"/>
        <item m="1" x="1391"/>
        <item m="1" x="1406"/>
        <item m="1" x="1398"/>
        <item m="1" x="1399"/>
        <item m="1" x="1407"/>
        <item m="1" x="1404"/>
        <item m="1" x="1414"/>
        <item m="1" x="1415"/>
        <item m="1" x="1416"/>
        <item m="1" x="1417"/>
        <item m="1" x="1418"/>
        <item m="1" x="1422"/>
        <item m="1" x="1423"/>
        <item m="1" x="1428"/>
        <item m="1" x="1429"/>
        <item m="1" x="1430"/>
        <item m="1" x="1433"/>
        <item m="1" x="1419"/>
        <item m="1" x="1420"/>
        <item m="1" x="1421"/>
        <item m="1" x="1424"/>
        <item m="1" x="1425"/>
        <item m="1" x="1426"/>
        <item m="1" x="1427"/>
        <item m="1" x="1431"/>
        <item m="1" x="1432"/>
        <item m="1" x="1434"/>
        <item m="1" x="1435"/>
        <item m="1" x="1436"/>
        <item m="1" x="1437"/>
        <item m="1" x="1438"/>
        <item m="1" x="1439"/>
        <item m="1" x="1440"/>
        <item m="1" x="1441"/>
        <item m="1" x="1447"/>
        <item m="1" x="284"/>
        <item m="1" x="1454"/>
        <item m="1" x="1442"/>
        <item m="1" x="1443"/>
        <item m="1" x="1444"/>
        <item m="1" x="1448"/>
        <item m="1" x="1486"/>
        <item m="1" x="1487"/>
        <item m="1" x="1488"/>
        <item m="1" x="1445"/>
        <item m="1" x="1455"/>
        <item m="1" x="955"/>
        <item m="1" x="1456"/>
        <item m="1" x="1489"/>
        <item m="1" x="1493"/>
        <item m="1" x="1549"/>
        <item m="1" x="1550"/>
        <item m="1" x="1553"/>
        <item m="1" x="1554"/>
        <item m="1" x="1555"/>
        <item m="1" x="1558"/>
        <item m="1" x="1551"/>
        <item m="1" x="125"/>
        <item m="1" x="1552"/>
        <item m="1" x="1559"/>
        <item m="1" x="1561"/>
        <item m="1" x="1556"/>
        <item m="1" x="1557"/>
        <item m="1" x="1560"/>
        <item m="1" x="1562"/>
        <item m="1" x="1563"/>
        <item m="1" x="1564"/>
        <item m="1" x="1565"/>
        <item m="1" x="1490"/>
        <item m="1" x="1491"/>
        <item m="1" x="1492"/>
        <item m="1" x="1496"/>
        <item m="1" x="1497"/>
        <item m="1" x="1498"/>
        <item m="1" x="1500"/>
        <item m="1" x="1502"/>
        <item m="1" x="1446"/>
        <item m="1" x="1494"/>
        <item m="1" x="1495"/>
        <item m="1" x="996"/>
        <item m="1" x="261"/>
        <item m="1" x="16"/>
        <item m="1" x="1499"/>
        <item m="1" x="1504"/>
        <item m="1" x="1505"/>
        <item m="1" x="1501"/>
        <item m="1" x="1503"/>
        <item m="1" x="1506"/>
        <item m="1" x="1507"/>
        <item m="1" x="1509"/>
        <item m="1" x="1510"/>
        <item m="1" x="1511"/>
        <item m="1" x="1512"/>
        <item m="1" x="1513"/>
        <item m="1" x="1514"/>
        <item m="1" x="1515"/>
        <item m="1" x="1518"/>
        <item m="1" x="1519"/>
        <item m="1" x="1521"/>
        <item m="1" x="1522"/>
        <item m="1" x="1524"/>
        <item m="1" x="1508"/>
        <item m="1" x="1516"/>
        <item m="1" x="1520"/>
        <item m="1" x="1517"/>
        <item m="1" x="1523"/>
        <item m="1" x="1525"/>
        <item m="1" x="1526"/>
        <item m="1" x="1527"/>
        <item m="1" x="1528"/>
        <item m="1" x="1529"/>
        <item m="1" x="1530"/>
        <item m="1" x="1531"/>
        <item m="1" x="1532"/>
        <item m="1" x="1533"/>
        <item m="1" x="1536"/>
        <item m="1" x="1538"/>
        <item m="1" x="1537"/>
        <item m="1" x="1543"/>
        <item m="1" x="1544"/>
        <item m="1" x="1545"/>
        <item m="1" x="1546"/>
        <item m="1" x="1547"/>
        <item m="1" x="1548"/>
        <item m="1" x="235"/>
        <item m="1" x="1534"/>
        <item m="1" x="1539"/>
        <item m="1" x="1535"/>
        <item m="1" x="1540"/>
        <item m="1" x="1541"/>
        <item m="1" x="1542"/>
        <item m="1" x="1029"/>
        <item m="1" x="994"/>
        <item m="1" x="1033"/>
        <item m="1" x="995"/>
        <item m="1" x="1035"/>
        <item m="1" x="1034"/>
        <item m="1" x="1036"/>
        <item m="1" x="956"/>
        <item m="1" x="957"/>
        <item m="1" x="958"/>
        <item m="1" x="959"/>
        <item m="1" x="965"/>
        <item m="1" x="966"/>
        <item m="1" x="967"/>
        <item m="1" x="968"/>
        <item m="1" x="970"/>
        <item m="1" x="971"/>
        <item m="1" x="972"/>
        <item m="1" x="973"/>
        <item m="1" x="974"/>
        <item m="1" x="1038"/>
        <item m="1" x="960"/>
        <item m="1" x="976"/>
        <item m="1" x="961"/>
        <item m="1" x="962"/>
        <item m="1" x="963"/>
        <item m="1" x="964"/>
        <item m="1" x="969"/>
        <item m="1" x="975"/>
        <item m="1" x="977"/>
        <item m="1" x="978"/>
        <item m="1" x="979"/>
        <item m="1" x="980"/>
        <item m="1" x="981"/>
        <item m="1" x="982"/>
        <item m="1" x="985"/>
        <item m="1" x="986"/>
        <item m="1" x="987"/>
        <item m="1" x="989"/>
        <item m="1" x="992"/>
        <item m="1" x="983"/>
        <item m="1" x="993"/>
        <item m="1" x="990"/>
        <item m="1" x="988"/>
        <item m="1" x="997"/>
        <item m="1" x="984"/>
        <item m="1" x="998"/>
        <item m="1" x="999"/>
        <item m="1" x="991"/>
        <item m="1" x="837"/>
        <item m="1" x="1000"/>
        <item m="1" x="1001"/>
        <item m="1" x="1002"/>
        <item m="1" x="1003"/>
        <item m="1" x="1004"/>
        <item m="1" x="1007"/>
        <item m="1" x="1008"/>
        <item m="1" x="1009"/>
        <item m="1" x="1010"/>
        <item m="1" x="1011"/>
        <item m="1" x="1012"/>
        <item m="1" x="280"/>
        <item m="1" x="1014"/>
        <item m="1" x="1015"/>
        <item m="1" x="1016"/>
        <item m="1" x="1017"/>
        <item m="1" x="1018"/>
        <item m="1" x="1019"/>
        <item m="1" x="1005"/>
        <item m="1" x="1021"/>
        <item m="1" x="1020"/>
        <item m="1" x="1013"/>
        <item m="1" x="1022"/>
        <item m="1" x="1023"/>
        <item m="1" x="1024"/>
        <item m="1" x="1025"/>
        <item m="1" x="1026"/>
        <item m="1" x="1027"/>
        <item m="1" x="1028"/>
        <item m="1" x="1063"/>
        <item m="1" x="1064"/>
        <item m="1" x="1065"/>
        <item m="1" x="1030"/>
        <item m="1" x="1032"/>
        <item m="1" x="1039"/>
        <item m="1" x="1066"/>
        <item m="1" x="1031"/>
        <item m="1" x="1067"/>
        <item m="1" x="1040"/>
        <item m="1" x="1041"/>
        <item m="1" x="1089"/>
        <item m="1" x="1068"/>
        <item m="1" x="1090"/>
        <item m="1" x="1091"/>
        <item m="1" x="272"/>
        <item m="1" x="1092"/>
        <item m="1" x="1093"/>
        <item m="1" x="1095"/>
        <item m="1" x="1096"/>
        <item m="1" x="1098"/>
        <item m="1" x="1101"/>
        <item m="1" x="1102"/>
        <item m="1" x="1103"/>
        <item m="1" x="1042"/>
        <item m="1" x="1043"/>
        <item m="1" x="1044"/>
        <item m="1" x="1099"/>
        <item m="1" x="1100"/>
        <item m="1" x="57"/>
        <item m="1" x="1104"/>
        <item m="1" x="1097"/>
        <item m="1" x="1045"/>
        <item m="1" x="1047"/>
        <item m="1" x="1048"/>
        <item m="1" x="1049"/>
        <item m="1" x="1052"/>
        <item m="1" x="383"/>
        <item m="1" x="1046"/>
        <item m="1" x="1054"/>
        <item m="1" x="1055"/>
        <item m="1" x="1056"/>
        <item m="1" x="1050"/>
        <item m="1" x="1051"/>
        <item m="1" x="1053"/>
        <item m="1" x="1058"/>
        <item m="1" x="1059"/>
        <item m="1" x="1057"/>
        <item m="1" x="1060"/>
        <item m="1" x="1061"/>
        <item m="1" x="1062"/>
        <item m="1" x="1069"/>
        <item m="1" x="1070"/>
        <item m="1" x="1071"/>
        <item m="1" x="1076"/>
        <item m="1" x="1077"/>
        <item m="1" x="1078"/>
        <item m="1" x="1072"/>
        <item m="1" x="1073"/>
        <item m="1" x="1074"/>
        <item m="1" x="1075"/>
        <item m="1" x="1079"/>
        <item m="1" x="1080"/>
        <item m="1" x="1081"/>
        <item m="1" x="1082"/>
        <item m="1" x="247"/>
        <item m="1" x="1083"/>
        <item m="1" x="1085"/>
        <item m="1" x="1086"/>
        <item m="1" x="1094"/>
        <item m="1" x="1087"/>
        <item m="1" x="1088"/>
        <item m="1" x="1105"/>
        <item m="1" x="1106"/>
        <item m="1" x="106"/>
        <item m="1" x="1152"/>
        <item m="1" x="1156"/>
        <item m="1" x="1157"/>
        <item m="1" x="1158"/>
        <item m="1" x="1159"/>
        <item m="1" x="1153"/>
        <item m="1" x="1162"/>
        <item m="1" x="1165"/>
        <item m="1" x="1166"/>
        <item m="1" x="1170"/>
        <item m="1" x="1171"/>
        <item m="1" x="1172"/>
        <item m="1" x="1173"/>
        <item m="1" x="1174"/>
        <item m="1" x="1175"/>
        <item m="1" x="1167"/>
        <item m="1" x="1168"/>
        <item m="1" x="1169"/>
        <item m="1" x="1163"/>
        <item m="1" x="1164"/>
        <item m="1" x="1160"/>
        <item m="1" x="1161"/>
        <item m="1" x="1154"/>
        <item m="1" x="1155"/>
        <item m="1" x="1107"/>
        <item m="1" x="1108"/>
        <item m="1" x="1109"/>
        <item m="1" x="1110"/>
        <item m="1" x="1113"/>
        <item m="1" x="1114"/>
        <item m="1" x="1115"/>
        <item m="1" x="1116"/>
        <item m="1" x="1118"/>
        <item m="1" x="41"/>
        <item m="1" x="1119"/>
        <item m="1" x="1122"/>
        <item m="1" x="1123"/>
        <item m="1" x="1124"/>
        <item m="1" x="1125"/>
        <item m="1" x="1127"/>
        <item m="1" x="1111"/>
        <item m="1" x="1117"/>
        <item m="1" x="1126"/>
        <item m="1" x="1120"/>
        <item m="1" x="1128"/>
        <item m="1" x="8"/>
        <item m="1" x="1112"/>
        <item m="1" x="1121"/>
        <item m="1" x="1129"/>
        <item m="1" x="1130"/>
        <item m="1" x="1131"/>
        <item m="1" x="1133"/>
        <item m="1" x="1135"/>
        <item m="1" x="1136"/>
        <item m="1" x="1137"/>
        <item m="1" x="1138"/>
        <item m="1" x="1134"/>
        <item m="1" x="22"/>
        <item m="1" x="1139"/>
        <item m="1" x="1140"/>
        <item m="1" x="1141"/>
        <item m="1" x="1142"/>
        <item m="1" x="1132"/>
        <item m="1" x="1143"/>
        <item m="1" x="1145"/>
        <item m="1" x="1146"/>
        <item m="1" x="1147"/>
        <item m="1" x="1148"/>
        <item m="1" x="1144"/>
        <item m="1" x="1149"/>
        <item m="1" x="1150"/>
        <item m="1" x="1151"/>
        <item m="1" x="9"/>
        <item m="1" x="10"/>
        <item m="1" x="11"/>
        <item m="1" x="12"/>
        <item m="1" x="13"/>
        <item m="1" x="14"/>
        <item m="1" x="15"/>
        <item m="1" x="20"/>
        <item m="1" x="24"/>
        <item m="1" x="25"/>
        <item m="1" x="19"/>
        <item m="1" x="27"/>
        <item m="1" x="29"/>
        <item m="1" x="30"/>
        <item m="1" x="31"/>
        <item m="1" x="34"/>
        <item m="1" x="32"/>
        <item m="1" x="38"/>
        <item m="1" x="36"/>
        <item m="1" x="39"/>
        <item m="1" x="33"/>
        <item m="1" x="28"/>
        <item m="1" x="37"/>
        <item m="1" x="40"/>
        <item m="1" x="35"/>
        <item m="1" x="46"/>
        <item m="1" x="44"/>
        <item m="1" x="47"/>
        <item m="1" x="54"/>
        <item m="1" x="51"/>
        <item m="1" x="52"/>
        <item m="1" x="50"/>
        <item m="1" x="55"/>
        <item m="1" x="61"/>
        <item m="1" x="59"/>
        <item m="1" x="58"/>
        <item m="1" x="56"/>
        <item m="1" x="42"/>
        <item m="1" x="45"/>
        <item m="1" x="48"/>
        <item m="1" x="60"/>
        <item m="1" x="53"/>
        <item m="1" x="62"/>
        <item m="1" x="43"/>
        <item m="1" x="63"/>
        <item m="1" x="64"/>
        <item m="1" x="65"/>
        <item m="1" x="67"/>
        <item m="1" x="73"/>
        <item m="1" x="79"/>
        <item m="1" x="77"/>
        <item m="1" x="78"/>
        <item m="1" x="80"/>
        <item m="1" x="76"/>
        <item m="1" x="75"/>
        <item m="1" x="74"/>
        <item m="1" x="71"/>
        <item m="1" x="70"/>
        <item m="1" x="68"/>
        <item m="1" x="81"/>
        <item m="1" x="85"/>
        <item m="1" x="82"/>
        <item m="1" x="86"/>
        <item m="1" x="88"/>
        <item m="1" x="90"/>
        <item m="1" x="92"/>
        <item m="1" x="97"/>
        <item m="1" x="96"/>
        <item m="1" x="101"/>
        <item m="1" x="100"/>
        <item m="1" x="83"/>
        <item m="1" x="84"/>
        <item m="1" x="87"/>
        <item m="1" x="89"/>
        <item m="1" x="91"/>
        <item m="1" x="93"/>
        <item m="1" x="98"/>
        <item m="1" x="99"/>
        <item m="1" x="102"/>
        <item m="1" x="95"/>
        <item m="1" x="94"/>
        <item m="1" x="103"/>
        <item m="1" x="107"/>
        <item m="1" x="105"/>
        <item m="1" x="108"/>
        <item m="1" x="109"/>
        <item m="1" x="110"/>
        <item m="1" x="111"/>
        <item m="1" x="113"/>
        <item m="1" x="112"/>
        <item m="1" x="115"/>
        <item m="1" x="114"/>
        <item m="1" x="116"/>
        <item m="1" x="117"/>
        <item m="1" x="118"/>
        <item m="1" x="119"/>
        <item m="1" x="123"/>
        <item m="1" x="120"/>
        <item m="1" x="121"/>
        <item m="1" x="124"/>
        <item m="1" x="122"/>
        <item m="1" x="1567"/>
        <item m="1" x="1568"/>
        <item m="1" x="132"/>
        <item m="1" x="131"/>
        <item m="1" x="128"/>
        <item m="1" x="130"/>
        <item m="1" x="211"/>
        <item m="1" x="213"/>
        <item m="1" x="214"/>
        <item m="1" x="212"/>
        <item m="1" x="163"/>
        <item m="1" x="325"/>
        <item m="1" x="429"/>
        <item m="1" x="442"/>
        <item m="1" x="26"/>
        <item m="1" x="21"/>
        <item m="1" x="66"/>
        <item m="1" x="23"/>
        <item m="1" x="129"/>
        <item m="1" x="136"/>
        <item m="1" x="127"/>
        <item m="1" x="126"/>
        <item m="1" x="135"/>
        <item m="1" x="133"/>
        <item m="1" x="137"/>
        <item m="1" x="138"/>
        <item m="1" x="134"/>
        <item m="1" x="140"/>
        <item m="1" x="141"/>
        <item m="1" x="142"/>
        <item m="1" x="139"/>
        <item m="1" x="145"/>
        <item m="1" x="144"/>
        <item m="1" x="143"/>
        <item m="1" x="146"/>
        <item m="1" x="148"/>
        <item m="1" x="147"/>
        <item m="1" x="180"/>
        <item m="1" x="176"/>
        <item m="1" x="181"/>
        <item m="1" x="177"/>
        <item m="1" x="179"/>
        <item m="1" x="182"/>
        <item m="1" x="178"/>
        <item m="1" x="175"/>
        <item m="1" x="186"/>
        <item m="1" x="188"/>
        <item m="1" x="185"/>
        <item m="1" x="187"/>
        <item m="1" x="189"/>
        <item m="1" x="183"/>
        <item m="1" x="184"/>
        <item m="1" x="197"/>
        <item m="1" x="198"/>
        <item m="1" x="195"/>
        <item m="1" x="199"/>
        <item m="1" x="190"/>
        <item m="1" x="191"/>
        <item m="1" x="194"/>
        <item m="1" x="192"/>
        <item m="1" x="193"/>
        <item m="1" x="196"/>
        <item m="1" x="203"/>
        <item m="1" x="200"/>
        <item m="1" x="205"/>
        <item m="1" x="202"/>
        <item m="1" x="204"/>
        <item m="1" x="201"/>
        <item m="1" x="209"/>
        <item m="1" x="206"/>
        <item m="1" x="207"/>
        <item m="1" x="208"/>
        <item m="1" x="210"/>
        <item m="1" x="215"/>
        <item m="1" x="217"/>
        <item m="1" x="221"/>
        <item m="1" x="220"/>
        <item m="1" x="218"/>
        <item m="1" x="216"/>
        <item m="1" x="149"/>
        <item m="1" x="230"/>
        <item m="1" x="226"/>
        <item m="1" x="228"/>
        <item m="1" x="222"/>
        <item m="1" x="224"/>
        <item m="1" x="229"/>
        <item m="1" x="231"/>
        <item m="1" x="225"/>
        <item m="1" x="227"/>
        <item m="1" x="232"/>
        <item m="1" x="233"/>
        <item m="1" x="234"/>
        <item m="1" x="236"/>
        <item m="1" x="237"/>
        <item m="1" x="241"/>
        <item m="1" x="239"/>
        <item m="1" x="240"/>
        <item m="1" x="243"/>
        <item m="1" x="244"/>
        <item m="1" x="246"/>
        <item m="1" x="250"/>
        <item m="1" x="248"/>
        <item m="1" x="249"/>
        <item m="1" x="245"/>
        <item m="1" x="253"/>
        <item m="1" x="257"/>
        <item m="1" x="256"/>
        <item m="1" x="251"/>
        <item m="1" x="254"/>
        <item m="1" x="258"/>
        <item m="1" x="255"/>
        <item m="1" x="259"/>
        <item m="1" x="252"/>
        <item m="1" x="260"/>
        <item m="1" x="153"/>
        <item m="1" x="154"/>
        <item m="1" x="155"/>
        <item m="1" x="151"/>
        <item m="1" x="152"/>
        <item m="1" x="159"/>
        <item m="1" x="156"/>
        <item m="1" x="158"/>
        <item m="1" x="161"/>
        <item m="1" x="160"/>
        <item m="1" x="157"/>
        <item m="1" x="162"/>
        <item m="1" x="165"/>
        <item m="1" x="168"/>
        <item m="1" x="166"/>
        <item m="1" x="167"/>
        <item m="1" x="164"/>
        <item m="1" x="169"/>
        <item m="1" x="172"/>
        <item m="1" x="173"/>
        <item m="1" x="174"/>
        <item m="1" x="171"/>
        <item m="1" x="170"/>
        <item m="1" x="265"/>
        <item m="1" x="267"/>
        <item m="1" x="268"/>
        <item m="1" x="266"/>
        <item m="1" x="262"/>
        <item m="1" x="264"/>
        <item m="1" x="263"/>
        <item m="1" x="294"/>
        <item m="1" x="292"/>
        <item m="1" x="293"/>
        <item m="1" x="295"/>
        <item m="1" x="297"/>
        <item m="1" x="296"/>
        <item m="1" x="299"/>
        <item m="1" x="302"/>
        <item m="1" x="301"/>
        <item m="1" x="303"/>
        <item m="1" x="300"/>
        <item m="1" x="298"/>
        <item m="1" x="308"/>
        <item m="1" x="307"/>
        <item m="1" x="306"/>
        <item m="1" x="305"/>
        <item m="1" x="309"/>
        <item m="1" x="304"/>
        <item m="1" x="313"/>
        <item m="1" x="312"/>
        <item m="1" x="310"/>
        <item m="1" x="314"/>
        <item m="1" x="311"/>
        <item m="1" x="320"/>
        <item m="1" x="315"/>
        <item m="1" x="318"/>
        <item m="1" x="316"/>
        <item m="1" x="317"/>
        <item m="1" x="319"/>
        <item m="1" x="321"/>
        <item m="1" x="323"/>
        <item m="1" x="322"/>
        <item m="1" x="324"/>
        <item m="1" x="329"/>
        <item m="1" x="330"/>
        <item m="1" x="327"/>
        <item m="1" x="328"/>
        <item m="1" x="326"/>
        <item m="1" x="271"/>
        <item m="1" x="274"/>
        <item m="1" x="270"/>
        <item m="1" x="273"/>
        <item m="1" x="269"/>
        <item m="1" x="335"/>
        <item m="1" x="331"/>
        <item m="1" x="336"/>
        <item m="1" x="334"/>
        <item m="1" x="337"/>
        <item m="1" x="333"/>
        <item m="1" x="332"/>
        <item m="1" x="340"/>
        <item m="1" x="339"/>
        <item m="1" x="338"/>
        <item m="1" x="346"/>
        <item m="1" x="343"/>
        <item m="1" x="345"/>
        <item m="1" x="344"/>
        <item m="1" x="341"/>
        <item m="1" x="342"/>
        <item m="1" x="348"/>
        <item m="1" x="347"/>
        <item m="1" x="350"/>
        <item m="1" x="355"/>
        <item m="1" x="352"/>
        <item m="1" x="349"/>
        <item m="1" x="353"/>
        <item m="1" x="354"/>
        <item m="1" x="356"/>
        <item m="1" x="362"/>
        <item m="1" x="357"/>
        <item m="1" x="363"/>
        <item m="1" x="361"/>
        <item m="1" x="360"/>
        <item m="1" x="358"/>
        <item m="1" x="359"/>
        <item m="1" x="278"/>
        <item m="1" x="279"/>
        <item m="1" x="276"/>
        <item m="1" x="277"/>
        <item m="1" x="275"/>
        <item m="1" x="369"/>
        <item m="1" x="371"/>
        <item m="1" x="365"/>
        <item m="1" x="372"/>
        <item m="1" x="370"/>
        <item m="1" x="366"/>
        <item m="1" x="368"/>
        <item m="1" x="364"/>
        <item m="1" x="367"/>
        <item m="1" x="282"/>
        <item m="1" x="281"/>
        <item m="1" x="283"/>
        <item m="1" x="287"/>
        <item m="1" x="285"/>
        <item m="1" x="286"/>
        <item m="1" x="290"/>
        <item m="1" x="289"/>
        <item m="1" x="291"/>
        <item m="1" x="288"/>
        <item m="1" x="379"/>
        <item m="1" x="376"/>
        <item m="1" x="374"/>
        <item m="1" x="378"/>
        <item m="1" x="380"/>
        <item m="1" x="375"/>
        <item m="1" x="377"/>
        <item m="1" x="373"/>
        <item m="1" x="420"/>
        <item m="1" x="404"/>
        <item m="1" x="401"/>
        <item m="1" x="406"/>
        <item m="1" x="423"/>
        <item m="1" x="422"/>
        <item m="1" x="421"/>
        <item m="1" x="428"/>
        <item m="1" x="426"/>
        <item m="1" x="427"/>
        <item m="1" x="425"/>
        <item m="1" x="424"/>
        <item m="1" x="438"/>
        <item m="1" x="439"/>
        <item m="1" x="431"/>
        <item m="1" x="435"/>
        <item m="1" x="440"/>
        <item m="1" x="437"/>
        <item m="1" x="433"/>
        <item m="1" x="432"/>
        <item m="1" x="441"/>
        <item m="1" x="436"/>
        <item m="1" x="434"/>
        <item m="1" x="430"/>
        <item m="1" x="446"/>
        <item m="1" x="443"/>
        <item m="1" x="447"/>
        <item m="1" x="444"/>
        <item m="1" x="445"/>
        <item m="1" x="448"/>
        <item m="1" x="449"/>
        <item m="1" x="455"/>
        <item m="1" x="451"/>
        <item m="1" x="456"/>
        <item m="1" x="450"/>
        <item m="1" x="454"/>
        <item m="1" x="452"/>
        <item m="1" x="453"/>
        <item m="1" x="458"/>
        <item m="1" x="457"/>
        <item m="1" x="460"/>
        <item m="1" x="459"/>
        <item m="1" x="461"/>
        <item m="1" x="387"/>
        <item m="1" x="386"/>
        <item m="1" x="381"/>
        <item m="1" x="385"/>
        <item m="1" x="388"/>
        <item m="1" x="384"/>
        <item m="1" x="382"/>
        <item m="1" x="464"/>
        <item m="1" x="463"/>
        <item m="1" x="465"/>
        <item m="1" x="462"/>
        <item m="1" x="466"/>
        <item m="1" x="467"/>
        <item m="1" x="469"/>
        <item m="1" x="471"/>
        <item m="1" x="470"/>
        <item m="1" x="468"/>
        <item m="1" x="475"/>
        <item m="1" x="472"/>
        <item m="1" x="473"/>
        <item m="1" x="474"/>
        <item m="1" x="476"/>
        <item m="1" x="482"/>
        <item m="1" x="481"/>
        <item m="1" x="477"/>
        <item m="1" x="483"/>
        <item m="1" x="480"/>
        <item m="1" x="478"/>
        <item m="1" x="479"/>
        <item m="1" x="487"/>
        <item m="1" x="485"/>
        <item m="1" x="490"/>
        <item m="1" x="484"/>
        <item m="1" x="488"/>
        <item m="1" x="489"/>
        <item m="1" x="486"/>
        <item m="1" x="491"/>
        <item m="1" x="493"/>
        <item m="1" x="492"/>
        <item m="1" x="494"/>
        <item m="1" x="496"/>
        <item m="1" x="495"/>
        <item m="1" x="497"/>
        <item m="1" x="498"/>
        <item m="1" x="499"/>
        <item m="1" x="501"/>
        <item m="1" x="503"/>
        <item m="1" x="504"/>
        <item m="1" x="505"/>
        <item m="1" x="502"/>
        <item m="1" x="508"/>
        <item m="1" x="506"/>
        <item m="1" x="512"/>
        <item m="1" x="513"/>
        <item m="1" x="511"/>
        <item m="1" x="509"/>
        <item m="1" x="510"/>
        <item m="1" x="507"/>
        <item m="1" x="395"/>
        <item m="1" x="389"/>
        <item m="1" x="390"/>
        <item m="1" x="392"/>
        <item m="1" x="393"/>
        <item m="1" x="394"/>
        <item m="1" x="391"/>
        <item m="1" x="521"/>
        <item m="1" x="519"/>
        <item m="1" x="516"/>
        <item m="1" x="397"/>
        <item m="1" x="405"/>
        <item m="1" x="398"/>
        <item m="1" x="403"/>
        <item m="1" x="402"/>
        <item m="1" x="400"/>
        <item m="1" x="399"/>
        <item m="1" x="396"/>
        <item m="1" x="409"/>
        <item m="1" x="407"/>
        <item m="1" x="410"/>
        <item m="1" x="408"/>
        <item m="1" x="411"/>
        <item m="1" x="412"/>
        <item m="1" x="413"/>
        <item m="1" x="415"/>
        <item m="1" x="416"/>
        <item m="1" x="414"/>
        <item m="1" x="417"/>
        <item m="1" x="418"/>
        <item m="1" x="419"/>
        <item m="1" x="514"/>
        <item m="1" x="526"/>
        <item m="1" x="515"/>
        <item m="1" x="518"/>
        <item m="1" x="528"/>
        <item m="1" x="525"/>
        <item m="1" x="522"/>
        <item m="1" x="524"/>
        <item m="1" x="527"/>
        <item m="1" x="500"/>
        <item m="1" x="520"/>
        <item m="1" x="517"/>
        <item m="1" x="523"/>
        <item m="1" x="951"/>
        <item m="1" x="533"/>
        <item m="1" x="531"/>
        <item m="1" x="534"/>
        <item m="1" x="535"/>
        <item m="1" x="532"/>
        <item m="1" x="538"/>
        <item m="1" x="536"/>
        <item m="1" x="539"/>
        <item m="1" x="540"/>
        <item m="1" x="537"/>
        <item m="1" x="544"/>
        <item m="1" x="549"/>
        <item m="1" x="550"/>
        <item m="1" x="552"/>
        <item m="1" x="547"/>
        <item m="1" x="553"/>
        <item m="1" x="554"/>
        <item m="1" x="546"/>
        <item m="1" x="543"/>
        <item m="1" x="545"/>
        <item m="1" x="559"/>
        <item m="1" x="560"/>
        <item m="1" x="557"/>
        <item m="1" x="562"/>
        <item m="1" x="556"/>
        <item m="1" x="564"/>
        <item m="1" x="565"/>
        <item m="1" x="561"/>
        <item m="1" x="558"/>
        <item m="1" x="566"/>
        <item m="1" x="567"/>
        <item m="1" x="563"/>
        <item m="1" x="555"/>
        <item m="1" x="541"/>
        <item m="1" x="551"/>
        <item m="1" x="548"/>
        <item m="1" x="530"/>
        <item m="1" x="529"/>
        <item m="1" x="580"/>
        <item m="1" x="569"/>
        <item m="1" x="573"/>
        <item m="1" x="577"/>
        <item m="1" x="578"/>
        <item m="1" x="581"/>
        <item m="1" x="589"/>
        <item m="1" x="587"/>
        <item m="1" x="570"/>
        <item m="1" x="574"/>
        <item m="1" x="579"/>
        <item m="1" x="582"/>
        <item m="1" x="575"/>
        <item m="1" x="571"/>
        <item m="1" x="572"/>
        <item m="1" x="576"/>
        <item m="1" x="586"/>
        <item m="1" x="588"/>
        <item m="1" x="591"/>
        <item m="1" x="593"/>
        <item m="1" x="583"/>
        <item m="1" x="568"/>
        <item m="1" x="585"/>
        <item m="1" x="597"/>
        <item m="1" x="603"/>
        <item m="1" x="594"/>
        <item m="1" x="599"/>
        <item m="1" x="590"/>
        <item m="1" x="592"/>
        <item m="1" x="584"/>
        <item m="1" x="595"/>
        <item m="1" x="601"/>
        <item m="1" x="600"/>
        <item m="1" x="596"/>
        <item m="1" x="598"/>
        <item m="1" x="602"/>
        <item m="1" x="612"/>
        <item m="1" x="613"/>
        <item m="1" x="611"/>
        <item m="1" x="608"/>
        <item m="1" x="609"/>
        <item m="1" x="606"/>
        <item m="1" x="615"/>
        <item m="1" x="617"/>
        <item m="1" x="621"/>
        <item m="1" x="626"/>
        <item m="1" x="607"/>
        <item m="1" x="610"/>
        <item m="1" x="605"/>
        <item m="1" x="614"/>
        <item m="1" x="620"/>
        <item m="1" x="625"/>
        <item m="1" x="631"/>
        <item m="1" x="632"/>
        <item m="1" x="629"/>
        <item m="1" x="634"/>
        <item m="1" x="633"/>
        <item m="1" x="630"/>
        <item m="1" x="635"/>
        <item m="1" x="627"/>
        <item m="1" x="622"/>
        <item m="1" x="624"/>
        <item m="1" x="623"/>
        <item m="1" x="619"/>
        <item m="1" x="618"/>
        <item m="1" x="616"/>
        <item m="1" x="604"/>
        <item m="1" x="637"/>
        <item m="1" x="640"/>
        <item m="1" x="639"/>
        <item m="1" x="644"/>
        <item m="1" x="646"/>
        <item m="1" x="649"/>
        <item m="1" x="647"/>
        <item m="1" x="650"/>
        <item m="1" x="653"/>
        <item m="1" x="638"/>
        <item m="1" x="641"/>
        <item m="1" x="643"/>
        <item m="1" x="648"/>
        <item m="1" x="636"/>
        <item m="1" x="642"/>
        <item m="1" x="645"/>
        <item m="1" x="651"/>
        <item m="1" x="652"/>
        <item m="1" x="654"/>
        <item m="1" x="655"/>
        <item m="1" x="658"/>
        <item m="1" x="663"/>
        <item m="1" x="661"/>
        <item m="1" x="662"/>
        <item m="1" x="659"/>
        <item m="1" x="664"/>
        <item m="1" x="665"/>
        <item m="1" x="668"/>
        <item m="1" x="666"/>
        <item m="1" x="657"/>
        <item m="1" x="660"/>
        <item m="1" x="667"/>
        <item m="1" x="669"/>
        <item m="1" x="670"/>
        <item m="1" x="656"/>
        <item m="1" x="675"/>
        <item m="1" x="948"/>
        <item m="1" x="677"/>
        <item m="1" x="672"/>
        <item m="1" x="678"/>
        <item m="1" x="697"/>
        <item m="1" x="681"/>
        <item m="1" x="682"/>
        <item m="1" x="679"/>
        <item m="1" x="680"/>
        <item m="1" x="542"/>
        <item m="1" x="671"/>
        <item m="1" x="674"/>
        <item m="1" x="676"/>
        <item m="1" x="684"/>
        <item m="1" x="686"/>
        <item m="1" x="950"/>
        <item m="1" x="687"/>
        <item m="1" x="685"/>
        <item m="1" x="683"/>
        <item m="1" x="688"/>
        <item m="1" x="673"/>
        <item m="1" x="695"/>
        <item m="1" x="694"/>
        <item m="1" x="692"/>
        <item m="1" x="699"/>
        <item m="1" x="693"/>
        <item m="1" x="701"/>
        <item m="1" x="700"/>
        <item m="1" x="702"/>
        <item m="1" x="705"/>
        <item m="1" x="706"/>
        <item m="1" x="708"/>
        <item m="1" x="704"/>
        <item m="1" x="690"/>
        <item m="1" x="714"/>
        <item m="1" x="709"/>
        <item m="1" x="711"/>
        <item m="1" x="713"/>
        <item m="1" x="691"/>
        <item m="1" x="710"/>
        <item m="1" x="696"/>
        <item m="1" x="689"/>
        <item m="1" x="698"/>
        <item m="1" x="703"/>
        <item m="1" x="707"/>
        <item m="1" x="712"/>
        <item m="1" x="716"/>
        <item m="1" x="720"/>
        <item m="1" x="721"/>
        <item m="1" x="724"/>
        <item m="1" x="729"/>
        <item m="1" x="718"/>
        <item m="1" x="722"/>
        <item m="1" x="732"/>
        <item m="1" x="728"/>
        <item m="1" x="734"/>
        <item m="1" x="735"/>
        <item m="1" x="717"/>
        <item m="1" x="719"/>
        <item m="1" x="727"/>
        <item m="1" x="723"/>
        <item m="1" x="715"/>
        <item m="1" x="726"/>
        <item m="1" x="731"/>
        <item m="1" x="733"/>
        <item m="1" x="725"/>
        <item m="1" x="730"/>
        <item m="1" x="738"/>
        <item m="1" x="743"/>
        <item m="1" x="745"/>
        <item m="1" x="741"/>
        <item m="1" x="751"/>
        <item m="1" x="747"/>
        <item m="1" x="752"/>
        <item m="1" x="750"/>
        <item m="1" x="756"/>
        <item m="1" x="758"/>
        <item m="1" x="760"/>
        <item m="1" x="757"/>
        <item m="1" x="762"/>
        <item m="1" x="754"/>
        <item m="1" x="761"/>
        <item m="1" x="755"/>
        <item m="1" x="767"/>
        <item m="1" x="771"/>
        <item m="1" x="765"/>
        <item m="1" x="769"/>
        <item m="1" x="768"/>
        <item m="1" x="770"/>
        <item m="1" x="774"/>
        <item m="1" x="773"/>
        <item m="1" x="763"/>
        <item m="1" x="772"/>
        <item m="1" x="783"/>
        <item m="1" x="779"/>
        <item m="1" x="775"/>
        <item m="1" x="780"/>
        <item m="1" x="777"/>
        <item m="1" x="749"/>
        <item m="1" x="781"/>
        <item m="1" x="737"/>
        <item m="1" x="746"/>
        <item m="1" x="753"/>
        <item m="1" x="764"/>
        <item m="1" x="776"/>
        <item m="1" x="778"/>
        <item m="1" x="766"/>
        <item m="1" x="739"/>
        <item m="1" x="742"/>
        <item m="1" x="744"/>
        <item m="1" x="759"/>
        <item m="1" x="782"/>
        <item m="1" x="748"/>
        <item m="1" x="740"/>
        <item m="1" x="784"/>
        <item m="1" x="736"/>
        <item m="1" x="790"/>
        <item m="1" x="788"/>
        <item m="1" x="949"/>
        <item m="1" x="785"/>
        <item m="1" x="786"/>
        <item m="1" x="796"/>
        <item m="1" x="795"/>
        <item m="1" x="802"/>
        <item m="1" x="803"/>
        <item m="1" x="801"/>
        <item m="1" x="807"/>
        <item m="1" x="791"/>
        <item m="1" x="798"/>
        <item m="1" x="805"/>
        <item m="1" x="806"/>
        <item m="1" x="808"/>
        <item m="1" x="810"/>
        <item m="1" x="811"/>
        <item m="1" x="792"/>
        <item m="1" x="793"/>
        <item m="1" x="799"/>
        <item m="1" x="800"/>
        <item m="1" x="787"/>
        <item m="1" x="794"/>
        <item m="1" x="797"/>
        <item m="1" x="804"/>
        <item m="1" x="809"/>
        <item m="1" x="789"/>
        <item m="1" x="813"/>
        <item m="1" x="812"/>
        <item m="1" x="815"/>
        <item m="1" x="816"/>
        <item m="1" x="814"/>
        <item m="1" x="822"/>
        <item m="1" x="821"/>
        <item m="1" x="823"/>
        <item m="1" x="824"/>
        <item m="1" x="827"/>
        <item m="1" x="828"/>
        <item m="1" x="825"/>
        <item m="1" x="817"/>
        <item m="1" x="826"/>
        <item m="1" x="818"/>
        <item m="1" x="819"/>
        <item m="1" x="820"/>
        <item m="1" x="829"/>
        <item m="1" x="830"/>
        <item m="1" x="831"/>
        <item m="1" x="840"/>
        <item m="1" x="841"/>
        <item m="1" x="842"/>
        <item m="1" x="843"/>
        <item m="1" x="848"/>
        <item m="1" x="849"/>
        <item m="1" x="850"/>
        <item m="1" x="832"/>
        <item m="1" x="833"/>
        <item m="1" x="851"/>
        <item m="1" x="853"/>
        <item m="1" x="854"/>
        <item m="1" x="855"/>
        <item m="1" x="856"/>
        <item m="1" x="857"/>
        <item m="1" x="860"/>
        <item m="1" x="865"/>
        <item m="1" x="834"/>
        <item m="1" x="835"/>
        <item m="1" x="836"/>
        <item m="1" x="844"/>
        <item m="1" x="845"/>
        <item m="1" x="858"/>
        <item m="1" x="846"/>
        <item m="1" x="852"/>
        <item m="1" x="861"/>
        <item m="1" x="862"/>
        <item m="1" x="863"/>
        <item m="1" x="839"/>
        <item m="1" x="847"/>
        <item m="1" x="859"/>
        <item m="1" x="864"/>
        <item m="1" x="866"/>
        <item m="1" x="867"/>
        <item m="1" x="871"/>
        <item m="1" x="868"/>
        <item m="1" x="869"/>
        <item m="1" x="877"/>
        <item m="1" x="881"/>
        <item m="1" x="884"/>
        <item m="1" x="883"/>
        <item m="1" x="885"/>
        <item m="1" x="887"/>
        <item m="1" x="886"/>
        <item m="1" x="891"/>
        <item m="1" x="890"/>
        <item m="1" x="878"/>
        <item m="1" x="892"/>
        <item m="1" x="872"/>
        <item m="1" x="893"/>
        <item m="1" x="894"/>
        <item m="1" x="895"/>
        <item m="1" x="896"/>
        <item m="1" x="897"/>
        <item m="1" x="898"/>
        <item m="1" x="899"/>
        <item m="1" x="870"/>
        <item m="1" x="879"/>
        <item m="1" x="900"/>
        <item m="1" x="888"/>
        <item m="1" x="901"/>
        <item m="1" x="873"/>
        <item m="1" x="874"/>
        <item m="1" x="875"/>
        <item m="1" x="876"/>
        <item m="1" x="880"/>
        <item m="1" x="882"/>
        <item m="1" x="889"/>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9"/>
        <item m="1" x="930"/>
        <item m="1" x="931"/>
        <item m="1" x="932"/>
        <item m="1" x="933"/>
        <item m="1" x="934"/>
        <item m="1" x="935"/>
        <item m="1" x="936"/>
        <item m="1" x="937"/>
        <item m="1" x="938"/>
        <item m="1" x="939"/>
        <item m="1" x="941"/>
        <item m="1" x="942"/>
        <item m="1" x="943"/>
        <item m="1" x="944"/>
        <item m="1" x="945"/>
        <item m="1" x="946"/>
        <item m="1" x="947"/>
        <item x="0"/>
        <item x="1"/>
        <item x="2"/>
        <item x="3"/>
        <item x="4"/>
        <item x="5"/>
        <item x="6"/>
        <item t="default"/>
      </items>
    </pivotField>
    <pivotField compact="0" outline="0" showAll="0"/>
    <pivotField compact="0" outline="0" showAll="0"/>
    <pivotField compact="0" outline="0" showAll="0"/>
    <pivotField axis="axisRow" compact="0" outline="0" showAll="0">
      <items count="12">
        <item x="5"/>
        <item x="4"/>
        <item x="7"/>
        <item m="1" x="10"/>
        <item x="6"/>
        <item x="2"/>
        <item x="0"/>
        <item x="1"/>
        <item x="8"/>
        <item m="1" x="9"/>
        <item x="3"/>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axis="axisPage" compact="0" outline="0" showAll="0">
      <items count="4">
        <item x="0"/>
        <item x="1"/>
        <item m="1" x="2"/>
        <item t="default"/>
      </items>
    </pivotField>
    <pivotField compact="0" outline="0" showAll="0"/>
    <pivotField compact="0" outline="0" showAll="0"/>
    <pivotField compact="0" outline="0" showAll="0"/>
    <pivotField axis="axisRow" compact="0" outline="0" showAll="0">
      <items count="71">
        <item h="1" x="2"/>
        <item h="1" x="3"/>
        <item h="1" x="6"/>
        <item h="1" x="4"/>
        <item h="1" x="5"/>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m="1" x="33"/>
        <item h="1" m="1" x="34"/>
        <item h="1" m="1" x="35"/>
        <item h="1" m="1" x="36"/>
        <item h="1" m="1" x="37"/>
        <item h="1" m="1" x="38"/>
        <item h="1" m="1" x="39"/>
        <item h="1" m="1" x="40"/>
        <item h="1" m="1" x="69"/>
        <item h="1" m="1" x="68"/>
        <item h="1" m="1" x="41"/>
        <item h="1" m="1" x="44"/>
        <item h="1" m="1" x="48"/>
        <item h="1" m="1" x="52"/>
        <item h="1" m="1" x="43"/>
        <item h="1" m="1" x="45"/>
        <item h="1" m="1" x="42"/>
        <item h="1" m="1" x="46"/>
        <item h="1" m="1" x="47"/>
        <item h="1" m="1" x="49"/>
        <item h="1" m="1" x="50"/>
        <item h="1" m="1" x="51"/>
        <item h="1" m="1" x="53"/>
        <item h="1" m="1" x="54"/>
        <item h="1" x="31"/>
        <item h="1" m="1" x="55"/>
        <item h="1" m="1" x="56"/>
        <item h="1" m="1" x="57"/>
        <item h="1" m="1" x="58"/>
        <item h="1" m="1" x="59"/>
        <item h="1" m="1" x="67"/>
        <item x="32"/>
        <item h="1" m="1" x="60"/>
        <item h="1" m="1" x="61"/>
        <item h="1" m="1" x="62"/>
        <item h="1" m="1" x="63"/>
        <item h="1" m="1" x="64"/>
        <item h="1" m="1" x="65"/>
        <item h="1" x="0"/>
        <item h="1" m="1" x="66"/>
        <item h="1" x="1"/>
        <item t="default"/>
      </items>
    </pivotField>
    <pivotField compact="0" outline="0" showAll="0"/>
    <pivotField compact="0" outline="0" showAll="0"/>
    <pivotField compact="0" outline="0" showAll="0"/>
    <pivotField compact="0" outline="0" showAll="0"/>
    <pivotField compact="0" outline="0" showAll="0"/>
  </pivotFields>
  <rowFields count="3">
    <field x="19"/>
    <field x="3"/>
    <field x="7"/>
  </rowFields>
  <rowItems count="1">
    <i t="grand">
      <x/>
    </i>
  </rowItems>
  <colItems count="1">
    <i/>
  </colItems>
  <pageFields count="1">
    <pageField fld="15" item="0" hier="-1"/>
  </pageFields>
  <dataFields count="1">
    <dataField name="Sum of $"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2DFA532-0702-41C6-BC7E-2699BC567422}" name="PivotTable3" cacheId="70"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fieldListSortAscending="1">
  <location ref="G4:H6" firstHeaderRow="2" firstDataRow="2" firstDataCol="1" rowPageCount="2" colPageCount="1"/>
  <pivotFields count="25">
    <pivotField compact="0" outline="0" showAll="0"/>
    <pivotField compact="0" outline="0" showAll="0"/>
    <pivotField compact="0" outline="0" showAll="0"/>
    <pivotField compact="0" outline="0" showAll="0"/>
    <pivotField compact="0" outline="0" showAll="0"/>
    <pivotField axis="axisRow" compact="0" outline="0" showAll="0">
      <items count="125">
        <item m="1" x="119"/>
        <item m="1" x="117"/>
        <item x="2"/>
        <item m="1" x="118"/>
        <item m="1" x="120"/>
        <item m="1" x="104"/>
        <item m="1" x="123"/>
        <item m="1" x="99"/>
        <item x="1"/>
        <item x="0"/>
        <item x="9"/>
        <item m="1" x="95"/>
        <item x="4"/>
        <item m="1" x="96"/>
        <item m="1" x="94"/>
        <item m="1" x="93"/>
        <item m="1" x="87"/>
        <item m="1" x="97"/>
        <item m="1" x="122"/>
        <item m="1" x="88"/>
        <item m="1" x="98"/>
        <item m="1" x="89"/>
        <item x="3"/>
        <item m="1" x="100"/>
        <item m="1" x="105"/>
        <item m="1" x="101"/>
        <item m="1" x="114"/>
        <item m="1" x="121"/>
        <item m="1" x="102"/>
        <item m="1" x="106"/>
        <item m="1" x="103"/>
        <item m="1" x="111"/>
        <item x="5"/>
        <item m="1" x="116"/>
        <item m="1" x="107"/>
        <item m="1" x="108"/>
        <item m="1" x="109"/>
        <item m="1" x="110"/>
        <item m="1" x="112"/>
        <item x="6"/>
        <item x="7"/>
        <item m="1" x="113"/>
        <item x="8"/>
        <item x="12"/>
        <item m="1" x="92"/>
        <item x="11"/>
        <item m="1" x="90"/>
        <item m="1" x="91"/>
        <item m="1" x="43"/>
        <item m="1" x="37"/>
        <item m="1" x="38"/>
        <item m="1" x="39"/>
        <item m="1" x="40"/>
        <item m="1" x="42"/>
        <item m="1" x="41"/>
        <item m="1" x="44"/>
        <item m="1" x="47"/>
        <item m="1" x="46"/>
        <item x="10"/>
        <item m="1" x="49"/>
        <item m="1" x="115"/>
        <item m="1" x="69"/>
        <item m="1" x="48"/>
        <item m="1" x="50"/>
        <item m="1" x="45"/>
        <item m="1" x="54"/>
        <item m="1" x="53"/>
        <item m="1" x="55"/>
        <item m="1" x="56"/>
        <item m="1" x="57"/>
        <item m="1" x="51"/>
        <item m="1" x="52"/>
        <item m="1" x="61"/>
        <item m="1" x="58"/>
        <item m="1" x="62"/>
        <item m="1" x="63"/>
        <item m="1" x="64"/>
        <item m="1" x="65"/>
        <item x="14"/>
        <item m="1" x="60"/>
        <item m="1" x="59"/>
        <item m="1" x="68"/>
        <item m="1" x="70"/>
        <item m="1" x="66"/>
        <item x="15"/>
        <item x="13"/>
        <item m="1" x="71"/>
        <item m="1" x="67"/>
        <item x="16"/>
        <item x="17"/>
        <item x="18"/>
        <item x="19"/>
        <item x="21"/>
        <item x="22"/>
        <item x="23"/>
        <item x="24"/>
        <item x="25"/>
        <item x="26"/>
        <item x="27"/>
        <item x="28"/>
        <item x="29"/>
        <item x="30"/>
        <item m="1" x="86"/>
        <item x="31"/>
        <item x="32"/>
        <item x="33"/>
        <item x="20"/>
        <item x="34"/>
        <item m="1" x="73"/>
        <item x="35"/>
        <item m="1" x="72"/>
        <item x="36"/>
        <item m="1" x="85"/>
        <item m="1" x="74"/>
        <item m="1" x="75"/>
        <item m="1" x="76"/>
        <item m="1" x="77"/>
        <item m="1" x="78"/>
        <item m="1" x="84"/>
        <item m="1" x="81"/>
        <item m="1" x="82"/>
        <item m="1" x="79"/>
        <item m="1" x="80"/>
        <item m="1" x="8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axis="axisPage" compact="0" outline="0" showAll="0">
      <items count="4">
        <item x="0"/>
        <item x="1"/>
        <item m="1" x="2"/>
        <item t="default"/>
      </items>
    </pivotField>
    <pivotField compact="0" outline="0" showAll="0"/>
    <pivotField compact="0" outline="0" showAll="0"/>
    <pivotField compact="0" outline="0" showAll="0"/>
    <pivotField axis="axisPage" compact="0" outline="0" showAll="0">
      <items count="74">
        <item x="2"/>
        <item m="1" x="72"/>
        <item m="1" x="71"/>
        <item m="1" x="70"/>
        <item x="5"/>
        <item x="3"/>
        <item x="4"/>
        <item x="6"/>
        <item x="7"/>
        <item x="8"/>
        <item x="9"/>
        <item x="10"/>
        <item x="11"/>
        <item x="12"/>
        <item x="13"/>
        <item x="14"/>
        <item x="15"/>
        <item x="16"/>
        <item x="17"/>
        <item x="18"/>
        <item x="19"/>
        <item x="20"/>
        <item x="21"/>
        <item x="22"/>
        <item x="23"/>
        <item x="24"/>
        <item x="25"/>
        <item x="26"/>
        <item x="27"/>
        <item x="28"/>
        <item x="29"/>
        <item x="30"/>
        <item m="1" x="33"/>
        <item m="1" x="34"/>
        <item m="1" x="35"/>
        <item m="1" x="36"/>
        <item m="1" x="37"/>
        <item m="1" x="38"/>
        <item m="1" x="39"/>
        <item m="1" x="40"/>
        <item m="1" x="69"/>
        <item m="1" x="68"/>
        <item m="1" x="41"/>
        <item m="1" x="44"/>
        <item m="1" x="48"/>
        <item m="1" x="52"/>
        <item m="1" x="43"/>
        <item m="1" x="45"/>
        <item m="1" x="42"/>
        <item m="1" x="46"/>
        <item m="1" x="47"/>
        <item m="1" x="49"/>
        <item m="1" x="50"/>
        <item m="1" x="51"/>
        <item m="1" x="53"/>
        <item m="1" x="54"/>
        <item x="31"/>
        <item m="1" x="55"/>
        <item m="1" x="56"/>
        <item m="1" x="57"/>
        <item m="1" x="58"/>
        <item m="1" x="59"/>
        <item m="1" x="67"/>
        <item x="32"/>
        <item m="1" x="60"/>
        <item m="1" x="61"/>
        <item m="1" x="62"/>
        <item m="1" x="63"/>
        <item m="1" x="64"/>
        <item m="1" x="65"/>
        <item x="0"/>
        <item m="1" x="66"/>
        <item x="1"/>
        <item t="default"/>
      </items>
    </pivotField>
    <pivotField compact="0" outline="0" showAll="0"/>
    <pivotField compact="0" outline="0" showAll="0"/>
    <pivotField compact="0" outline="0" showAll="0"/>
    <pivotField compact="0" outline="0" showAll="0"/>
    <pivotField compact="0" outline="0" showAll="0"/>
  </pivotFields>
  <rowFields count="1">
    <field x="5"/>
  </rowFields>
  <rowItems count="1">
    <i t="grand">
      <x/>
    </i>
  </rowItems>
  <colItems count="1">
    <i/>
  </colItems>
  <pageFields count="2">
    <pageField fld="19" item="7" hier="-1"/>
    <pageField fld="15" item="0" hier="-1"/>
  </pageFields>
  <dataFields count="1">
    <dataField name="Sum of $" fld="14" baseField="0" baseItem="0" numFmtId="44"/>
  </dataFields>
  <formats count="1">
    <format dxfId="1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D1BF6B8-6DE2-414C-AE9D-6ADC5C100E38}" name="PivotTable2" cacheId="70"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fieldListSortAscending="1">
  <location ref="B4:C27" firstHeaderRow="2" firstDataRow="2" firstDataCol="1" rowPageCount="2" colPageCount="1"/>
  <pivotFields count="25">
    <pivotField compact="0" outline="0" showAll="0"/>
    <pivotField compact="0" outline="0" showAll="0"/>
    <pivotField compact="0" outline="0" showAll="0"/>
    <pivotField compact="0" outline="0" showAll="0"/>
    <pivotField compact="0" outline="0" showAll="0"/>
    <pivotField axis="axisRow" compact="0" outline="0" showAll="0">
      <items count="125">
        <item m="1" x="119"/>
        <item m="1" x="117"/>
        <item x="2"/>
        <item m="1" x="118"/>
        <item m="1" x="120"/>
        <item m="1" x="104"/>
        <item m="1" x="123"/>
        <item m="1" x="99"/>
        <item x="1"/>
        <item x="0"/>
        <item x="9"/>
        <item m="1" x="95"/>
        <item x="4"/>
        <item m="1" x="96"/>
        <item m="1" x="94"/>
        <item m="1" x="93"/>
        <item m="1" x="87"/>
        <item m="1" x="97"/>
        <item m="1" x="122"/>
        <item m="1" x="88"/>
        <item m="1" x="98"/>
        <item m="1" x="89"/>
        <item x="3"/>
        <item m="1" x="100"/>
        <item m="1" x="105"/>
        <item m="1" x="101"/>
        <item m="1" x="114"/>
        <item m="1" x="121"/>
        <item m="1" x="102"/>
        <item m="1" x="106"/>
        <item m="1" x="103"/>
        <item m="1" x="111"/>
        <item x="5"/>
        <item m="1" x="116"/>
        <item m="1" x="107"/>
        <item m="1" x="108"/>
        <item m="1" x="109"/>
        <item m="1" x="110"/>
        <item m="1" x="112"/>
        <item x="6"/>
        <item x="7"/>
        <item m="1" x="113"/>
        <item x="8"/>
        <item x="12"/>
        <item m="1" x="92"/>
        <item x="11"/>
        <item m="1" x="90"/>
        <item m="1" x="91"/>
        <item m="1" x="43"/>
        <item m="1" x="37"/>
        <item m="1" x="38"/>
        <item m="1" x="39"/>
        <item m="1" x="40"/>
        <item m="1" x="42"/>
        <item m="1" x="41"/>
        <item m="1" x="44"/>
        <item m="1" x="47"/>
        <item m="1" x="46"/>
        <item x="10"/>
        <item m="1" x="49"/>
        <item m="1" x="115"/>
        <item m="1" x="69"/>
        <item m="1" x="48"/>
        <item m="1" x="50"/>
        <item m="1" x="45"/>
        <item m="1" x="54"/>
        <item m="1" x="53"/>
        <item m="1" x="55"/>
        <item m="1" x="56"/>
        <item m="1" x="57"/>
        <item m="1" x="51"/>
        <item m="1" x="52"/>
        <item m="1" x="61"/>
        <item m="1" x="58"/>
        <item m="1" x="62"/>
        <item m="1" x="63"/>
        <item m="1" x="64"/>
        <item m="1" x="65"/>
        <item x="14"/>
        <item m="1" x="60"/>
        <item m="1" x="59"/>
        <item m="1" x="68"/>
        <item m="1" x="70"/>
        <item m="1" x="66"/>
        <item x="15"/>
        <item x="13"/>
        <item m="1" x="71"/>
        <item m="1" x="67"/>
        <item x="16"/>
        <item x="17"/>
        <item x="18"/>
        <item x="19"/>
        <item x="21"/>
        <item x="22"/>
        <item x="23"/>
        <item x="24"/>
        <item x="25"/>
        <item x="26"/>
        <item x="27"/>
        <item x="28"/>
        <item x="29"/>
        <item x="30"/>
        <item m="1" x="86"/>
        <item x="31"/>
        <item x="32"/>
        <item x="33"/>
        <item x="20"/>
        <item x="34"/>
        <item m="1" x="73"/>
        <item x="35"/>
        <item m="1" x="72"/>
        <item x="36"/>
        <item m="1" x="85"/>
        <item m="1" x="74"/>
        <item m="1" x="75"/>
        <item m="1" x="76"/>
        <item m="1" x="77"/>
        <item m="1" x="78"/>
        <item m="1" x="84"/>
        <item m="1" x="81"/>
        <item m="1" x="82"/>
        <item m="1" x="79"/>
        <item m="1" x="80"/>
        <item m="1" x="8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axis="axisPage" compact="0" outline="0" showAll="0">
      <items count="4">
        <item x="0"/>
        <item x="1"/>
        <item m="1" x="2"/>
        <item t="default"/>
      </items>
    </pivotField>
    <pivotField compact="0" outline="0" showAll="0"/>
    <pivotField compact="0" outline="0" showAll="0"/>
    <pivotField compact="0" outline="0" showAll="0"/>
    <pivotField axis="axisPage" compact="0" outline="0" multipleItemSelectionAllowed="1" showAll="0">
      <items count="74">
        <item h="1" x="2"/>
        <item h="1" m="1" x="72"/>
        <item h="1" m="1" x="71"/>
        <item h="1" m="1" x="70"/>
        <item h="1" x="5"/>
        <item h="1" x="3"/>
        <item h="1" x="4"/>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m="1" x="33"/>
        <item h="1" m="1" x="34"/>
        <item h="1" m="1" x="35"/>
        <item h="1" m="1" x="36"/>
        <item h="1" m="1" x="37"/>
        <item h="1" m="1" x="38"/>
        <item h="1" m="1" x="39"/>
        <item h="1" m="1" x="40"/>
        <item h="1" m="1" x="69"/>
        <item h="1" m="1" x="68"/>
        <item h="1" m="1" x="41"/>
        <item h="1" m="1" x="44"/>
        <item h="1" m="1" x="48"/>
        <item h="1" m="1" x="52"/>
        <item h="1" m="1" x="43"/>
        <item h="1" m="1" x="45"/>
        <item h="1" m="1" x="42"/>
        <item h="1" m="1" x="46"/>
        <item h="1" m="1" x="47"/>
        <item h="1" m="1" x="49"/>
        <item h="1" m="1" x="50"/>
        <item h="1" m="1" x="51"/>
        <item h="1" m="1" x="53"/>
        <item h="1" m="1" x="54"/>
        <item h="1" x="31"/>
        <item h="1" m="1" x="55"/>
        <item h="1" m="1" x="56"/>
        <item h="1" m="1" x="57"/>
        <item h="1" m="1" x="58"/>
        <item h="1" m="1" x="59"/>
        <item h="1" m="1" x="67"/>
        <item x="32"/>
        <item h="1" m="1" x="60"/>
        <item h="1" m="1" x="61"/>
        <item h="1" m="1" x="62"/>
        <item h="1" m="1" x="63"/>
        <item h="1" m="1" x="64"/>
        <item h="1" m="1" x="65"/>
        <item h="1" x="0"/>
        <item h="1" m="1" x="66"/>
        <item h="1" x="1"/>
        <item t="default"/>
      </items>
    </pivotField>
    <pivotField compact="0" outline="0" showAll="0"/>
    <pivotField compact="0" outline="0" showAll="0"/>
    <pivotField compact="0" outline="0" showAll="0"/>
    <pivotField compact="0" outline="0" showAll="0"/>
    <pivotField compact="0" outline="0" showAll="0"/>
  </pivotFields>
  <rowFields count="1">
    <field x="5"/>
  </rowFields>
  <rowItems count="22">
    <i>
      <x v="39"/>
    </i>
    <i>
      <x v="43"/>
    </i>
    <i>
      <x v="90"/>
    </i>
    <i>
      <x v="91"/>
    </i>
    <i>
      <x v="92"/>
    </i>
    <i>
      <x v="93"/>
    </i>
    <i>
      <x v="94"/>
    </i>
    <i>
      <x v="95"/>
    </i>
    <i>
      <x v="96"/>
    </i>
    <i>
      <x v="97"/>
    </i>
    <i>
      <x v="98"/>
    </i>
    <i>
      <x v="99"/>
    </i>
    <i>
      <x v="100"/>
    </i>
    <i>
      <x v="101"/>
    </i>
    <i>
      <x v="103"/>
    </i>
    <i>
      <x v="104"/>
    </i>
    <i>
      <x v="105"/>
    </i>
    <i>
      <x v="106"/>
    </i>
    <i>
      <x v="107"/>
    </i>
    <i>
      <x v="109"/>
    </i>
    <i>
      <x v="111"/>
    </i>
    <i t="grand">
      <x/>
    </i>
  </rowItems>
  <colItems count="1">
    <i/>
  </colItems>
  <pageFields count="2">
    <pageField fld="19" hier="-1"/>
    <pageField fld="15" item="1" hier="-1"/>
  </pageFields>
  <dataFields count="1">
    <dataField name="Sum of $" fld="14" baseField="0" baseItem="0" numFmtId="44"/>
  </dataFields>
  <formats count="3">
    <format dxfId="117">
      <pivotArea outline="0" collapsedLevelsAreSubtotals="1" fieldPosition="0"/>
    </format>
    <format dxfId="116">
      <pivotArea dataOnly="0" labelOnly="1" outline="0" fieldPosition="0">
        <references count="1">
          <reference field="5" count="2">
            <x v="107"/>
            <x v="108"/>
          </reference>
        </references>
      </pivotArea>
    </format>
    <format dxfId="115">
      <pivotArea outline="0" fieldPosition="0">
        <references count="1">
          <reference field="5" count="2" selected="0">
            <x v="107"/>
            <x v="108"/>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ent_Week" xr10:uid="{D314035A-62FE-48FA-91FD-568A25D4AF7C}" sourceName="Current Week">
  <pivotTables>
    <pivotTable tabId="7" name="PivotTable1"/>
  </pivotTables>
  <data>
    <tabular pivotCacheId="1453249864">
      <items count="72">
        <i x="1" s="1"/>
        <i x="0" s="1"/>
        <i x="67" s="1" nd="1"/>
        <i x="4" s="1" nd="1"/>
        <i x="5" s="1" nd="1"/>
        <i x="6" s="1" nd="1"/>
        <i x="70" s="1" nd="1"/>
        <i x="3" s="1" nd="1"/>
        <i x="44" s="1" nd="1"/>
        <i x="43" s="1" nd="1"/>
        <i x="45" s="1" nd="1"/>
        <i x="46" s="1" nd="1"/>
        <i x="42" s="1" nd="1"/>
        <i x="48" s="1" nd="1"/>
        <i x="49" s="1" nd="1"/>
        <i x="50" s="1" nd="1"/>
        <i x="47" s="1" nd="1"/>
        <i x="51" s="1" nd="1"/>
        <i x="52" s="1" nd="1"/>
        <i x="66" s="1" nd="1"/>
        <i x="53" s="1" nd="1"/>
        <i x="68" s="1" nd="1"/>
        <i x="54" s="1" nd="1"/>
        <i x="2" s="1" nd="1"/>
        <i x="8" s="1" nd="1"/>
        <i x="9" s="1" nd="1"/>
        <i x="10" s="1" nd="1"/>
        <i x="71" s="1" nd="1"/>
        <i x="7" s="1" nd="1"/>
        <i x="12" s="1" nd="1"/>
        <i x="13" s="1" nd="1"/>
        <i x="14" s="1" nd="1"/>
        <i x="11" s="1" nd="1"/>
        <i x="15" s="1" nd="1"/>
        <i x="17" s="1" nd="1"/>
        <i x="18" s="1" nd="1"/>
        <i x="19" s="1" nd="1"/>
        <i x="69" s="1" nd="1"/>
        <i x="16" s="1" nd="1"/>
        <i x="21" s="1" nd="1"/>
        <i x="22" s="1" nd="1"/>
        <i x="23" s="1" nd="1"/>
        <i x="20" s="1" nd="1"/>
        <i x="26" s="1" nd="1"/>
        <i x="38" s="1" nd="1"/>
        <i x="24" s="1" nd="1"/>
        <i x="27" s="1" nd="1"/>
        <i x="39" s="1" nd="1"/>
        <i x="28" s="1" nd="1"/>
        <i x="25" s="1" nd="1"/>
        <i x="30" s="1" nd="1"/>
        <i x="55" s="1" nd="1"/>
        <i x="57" s="1" nd="1"/>
        <i x="31" s="1" nd="1"/>
        <i x="56" s="1" nd="1"/>
        <i x="32" s="1" nd="1"/>
        <i x="58" s="1" nd="1"/>
        <i x="29" s="1" nd="1"/>
        <i x="40" s="1" nd="1"/>
        <i x="34" s="1" nd="1"/>
        <i x="60" s="1" nd="1"/>
        <i x="35" s="1" nd="1"/>
        <i x="61" s="1" nd="1"/>
        <i x="36" s="1" nd="1"/>
        <i x="41" s="1" nd="1"/>
        <i x="33" s="1" nd="1"/>
        <i x="59" s="1" nd="1"/>
        <i x="62" s="1" nd="1"/>
        <i x="63" s="1" nd="1"/>
        <i x="64" s="1" nd="1"/>
        <i x="65" s="1" nd="1"/>
        <i x="37"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ent_Week1" xr10:uid="{B5A06C4B-D918-46BE-AB50-E1325BEEDC92}" sourceName="Current Week">
  <pivotTables>
    <pivotTable tabId="8" name="PivotTable2"/>
  </pivotTables>
  <data>
    <tabular pivotCacheId="1453249864">
      <items count="72">
        <i x="1" s="1"/>
        <i x="0" s="1"/>
        <i x="67" s="1" nd="1"/>
        <i x="4" s="1" nd="1"/>
        <i x="5" s="1" nd="1"/>
        <i x="6" s="1" nd="1"/>
        <i x="70" s="1" nd="1"/>
        <i x="3" s="1" nd="1"/>
        <i x="44" s="1" nd="1"/>
        <i x="43" s="1" nd="1"/>
        <i x="45" s="1" nd="1"/>
        <i x="46" s="1" nd="1"/>
        <i x="42" s="1" nd="1"/>
        <i x="48" s="1" nd="1"/>
        <i x="49" s="1" nd="1"/>
        <i x="50" s="1" nd="1"/>
        <i x="47" s="1" nd="1"/>
        <i x="51" s="1" nd="1"/>
        <i x="52" s="1" nd="1"/>
        <i x="66" s="1" nd="1"/>
        <i x="53" s="1" nd="1"/>
        <i x="68" s="1" nd="1"/>
        <i x="54" s="1" nd="1"/>
        <i x="2" s="1" nd="1"/>
        <i x="8" s="1" nd="1"/>
        <i x="9" s="1" nd="1"/>
        <i x="10" s="1" nd="1"/>
        <i x="71" s="1" nd="1"/>
        <i x="7" s="1" nd="1"/>
        <i x="12" s="1" nd="1"/>
        <i x="13" s="1" nd="1"/>
        <i x="14" s="1" nd="1"/>
        <i x="11" s="1" nd="1"/>
        <i x="15" s="1" nd="1"/>
        <i x="17" s="1" nd="1"/>
        <i x="18" s="1" nd="1"/>
        <i x="19" s="1" nd="1"/>
        <i x="69" s="1" nd="1"/>
        <i x="16" s="1" nd="1"/>
        <i x="21" s="1" nd="1"/>
        <i x="22" s="1" nd="1"/>
        <i x="23" s="1" nd="1"/>
        <i x="20" s="1" nd="1"/>
        <i x="26" s="1" nd="1"/>
        <i x="38" s="1" nd="1"/>
        <i x="24" s="1" nd="1"/>
        <i x="27" s="1" nd="1"/>
        <i x="39" s="1" nd="1"/>
        <i x="28" s="1" nd="1"/>
        <i x="25" s="1" nd="1"/>
        <i x="30" s="1" nd="1"/>
        <i x="55" s="1" nd="1"/>
        <i x="57" s="1" nd="1"/>
        <i x="31" s="1" nd="1"/>
        <i x="56" s="1" nd="1"/>
        <i x="32" s="1" nd="1"/>
        <i x="58" s="1" nd="1"/>
        <i x="29" s="1" nd="1"/>
        <i x="40" s="1" nd="1"/>
        <i x="34" s="1" nd="1"/>
        <i x="60" s="1" nd="1"/>
        <i x="35" s="1" nd="1"/>
        <i x="61" s="1" nd="1"/>
        <i x="36" s="1" nd="1"/>
        <i x="41" s="1" nd="1"/>
        <i x="33" s="1" nd="1"/>
        <i x="59" s="1" nd="1"/>
        <i x="62" s="1" nd="1"/>
        <i x="63" s="1" nd="1"/>
        <i x="64" s="1" nd="1"/>
        <i x="65" s="1" nd="1"/>
        <i x="3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ent_Week21" xr10:uid="{534CBEA2-75E9-46BC-B008-16AFCB957B12}" sourceName="Current Week">
  <pivotTables>
    <pivotTable tabId="23" name="PivotTable2"/>
  </pivotTables>
  <data>
    <tabular pivotCacheId="678478507">
      <items count="73">
        <i x="18"/>
        <i x="20"/>
        <i x="21"/>
        <i x="22"/>
        <i x="19"/>
        <i x="24"/>
        <i x="25"/>
        <i x="26"/>
        <i x="23"/>
        <i x="28"/>
        <i x="29"/>
        <i x="30"/>
        <i x="27"/>
        <i x="3"/>
        <i x="31"/>
        <i x="4"/>
        <i x="32" s="1"/>
        <i x="7"/>
        <i x="5"/>
        <i x="8"/>
        <i x="9"/>
        <i x="6"/>
        <i x="11"/>
        <i x="12"/>
        <i x="13"/>
        <i x="10"/>
        <i x="15"/>
        <i x="16"/>
        <i x="17"/>
        <i x="14"/>
        <i x="2" nd="1"/>
        <i x="72" nd="1"/>
        <i x="35" nd="1"/>
        <i x="36" nd="1"/>
        <i x="37" nd="1"/>
        <i x="71" nd="1"/>
        <i x="34" nd="1"/>
        <i x="1" nd="1"/>
        <i x="68" nd="1"/>
        <i x="69" nd="1"/>
        <i x="33" nd="1"/>
        <i x="39" nd="1"/>
        <i x="40" nd="1"/>
        <i x="41" nd="1"/>
        <i x="38" nd="1"/>
        <i x="43" nd="1"/>
        <i x="44" nd="1"/>
        <i x="45" nd="1"/>
        <i x="42" nd="1"/>
        <i x="46" nd="1"/>
        <i x="48" nd="1"/>
        <i x="49" nd="1"/>
        <i x="50" nd="1"/>
        <i x="70" nd="1"/>
        <i x="47" nd="1"/>
        <i x="52" nd="1"/>
        <i x="53" nd="1"/>
        <i x="54" nd="1"/>
        <i x="51" nd="1"/>
        <i x="56" nd="1"/>
        <i x="57" nd="1"/>
        <i x="58" nd="1"/>
        <i x="67" nd="1"/>
        <i x="55" nd="1"/>
        <i x="60" nd="1"/>
        <i x="61" nd="1"/>
        <i x="59" nd="1"/>
        <i x="63" nd="1"/>
        <i x="64" nd="1"/>
        <i x="65" nd="1"/>
        <i x="62" nd="1"/>
        <i x="0" nd="1"/>
        <i x="66"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2" xr10:uid="{4ACB423C-6D45-4D62-B7E4-B89230EB2D42}" sourceName="Date2">
  <pivotTables>
    <pivotTable tabId="3" name="PivotTable1"/>
  </pivotTables>
  <data>
    <tabular pivotCacheId="1453249864">
      <items count="342">
        <i x="0" s="1"/>
        <i x="1" s="1"/>
        <i x="2" s="1"/>
        <i x="3" s="1"/>
        <i x="4" s="1"/>
        <i x="5" s="1"/>
        <i x="6" s="1"/>
        <i x="269" s="1" nd="1"/>
        <i x="270" s="1" nd="1"/>
        <i x="271" s="1" nd="1"/>
        <i x="198" s="1" nd="1"/>
        <i x="272" s="1" nd="1"/>
        <i x="273" s="1" nd="1"/>
        <i x="274" s="1" nd="1"/>
        <i x="275" s="1" nd="1"/>
        <i x="276" s="1" nd="1"/>
        <i x="277" s="1" nd="1"/>
        <i x="199" s="1" nd="1"/>
        <i x="278" s="1" nd="1"/>
        <i x="293" s="1" nd="1"/>
        <i x="295" s="1" nd="1"/>
        <i x="296" s="1" nd="1"/>
        <i x="297" s="1" nd="1"/>
        <i x="298" s="1" nd="1"/>
        <i x="299" s="1" nd="1"/>
        <i x="279" s="1" nd="1"/>
        <i x="280" s="1" nd="1"/>
        <i x="281" s="1" nd="1"/>
        <i x="282" s="1" nd="1"/>
        <i x="200" s="1" nd="1"/>
        <i x="201" s="1" nd="1"/>
        <i x="283" s="1" nd="1"/>
        <i x="284" s="1" nd="1"/>
        <i x="285" s="1" nd="1"/>
        <i x="286" s="1" nd="1"/>
        <i x="287" s="1" nd="1"/>
        <i x="288" s="1" nd="1"/>
        <i x="289" s="1" nd="1"/>
        <i x="290" s="1" nd="1"/>
        <i x="291" s="1" nd="1"/>
        <i x="292" s="1" nd="1"/>
        <i x="294" s="1" nd="1"/>
        <i x="300" s="1" nd="1"/>
        <i x="308" s="1" nd="1"/>
        <i x="316" s="1" nd="1"/>
        <i x="318" s="1" nd="1"/>
        <i x="319" s="1" nd="1"/>
        <i x="320" s="1" nd="1"/>
        <i x="321" s="1" nd="1"/>
        <i x="301" s="1" nd="1"/>
        <i x="302" s="1" nd="1"/>
        <i x="303" s="1" nd="1"/>
        <i x="304" s="1" nd="1"/>
        <i x="305" s="1" nd="1"/>
        <i x="306" s="1" nd="1"/>
        <i x="307" s="1" nd="1"/>
        <i x="309" s="1" nd="1"/>
        <i x="310" s="1" nd="1"/>
        <i x="311" s="1" nd="1"/>
        <i x="312" s="1" nd="1"/>
        <i x="313" s="1" nd="1"/>
        <i x="314" s="1" nd="1"/>
        <i x="315" s="1" nd="1"/>
        <i x="202" s="1" nd="1"/>
        <i x="317" s="1" nd="1"/>
        <i x="322" s="1" nd="1"/>
        <i x="338" s="1" nd="1"/>
        <i x="339" s="1" nd="1"/>
        <i x="340" s="1" nd="1"/>
        <i x="341" s="1" nd="1"/>
        <i x="323" s="1" nd="1"/>
        <i x="324" s="1" nd="1"/>
        <i x="325" s="1" nd="1"/>
        <i x="326" s="1" nd="1"/>
        <i x="327" s="1" nd="1"/>
        <i x="328" s="1" nd="1"/>
        <i x="329" s="1" nd="1"/>
        <i x="330" s="1" nd="1"/>
        <i x="331" s="1" nd="1"/>
        <i x="332" s="1" nd="1"/>
        <i x="333" s="1" nd="1"/>
        <i x="334" s="1" nd="1"/>
        <i x="335" s="1" nd="1"/>
        <i x="336" s="1" nd="1"/>
        <i x="337" s="1" nd="1"/>
        <i x="211" s="1" nd="1"/>
        <i x="218" s="1" nd="1"/>
        <i x="221" s="1" nd="1"/>
        <i x="222" s="1" nd="1"/>
        <i x="223" s="1" nd="1"/>
        <i x="224" s="1" nd="1"/>
        <i x="203" s="1" nd="1"/>
        <i x="204" s="1" nd="1"/>
        <i x="205" s="1" nd="1"/>
        <i x="206" s="1" nd="1"/>
        <i x="207" s="1" nd="1"/>
        <i x="208" s="1" nd="1"/>
        <i x="209" s="1" nd="1"/>
        <i x="210" s="1" nd="1"/>
        <i x="212" s="1" nd="1"/>
        <i x="213" s="1" nd="1"/>
        <i x="214" s="1" nd="1"/>
        <i x="215" s="1" nd="1"/>
        <i x="216" s="1" nd="1"/>
        <i x="217" s="1" nd="1"/>
        <i x="219" s="1" nd="1"/>
        <i x="220" s="1" nd="1"/>
        <i x="225" s="1" nd="1"/>
        <i x="232" s="1" nd="1"/>
        <i x="240" s="1" nd="1"/>
        <i x="242" s="1" nd="1"/>
        <i x="243" s="1" nd="1"/>
        <i x="244" s="1" nd="1"/>
        <i x="245" s="1" nd="1"/>
        <i x="226" s="1" nd="1"/>
        <i x="227" s="1" nd="1"/>
        <i x="228" s="1" nd="1"/>
        <i x="229" s="1" nd="1"/>
        <i x="230" s="1" nd="1"/>
        <i x="231" s="1" nd="1"/>
        <i x="233" s="1" nd="1"/>
        <i x="234" s="1" nd="1"/>
        <i x="235" s="1" nd="1"/>
        <i x="236" s="1" nd="1"/>
        <i x="237" s="1" nd="1"/>
        <i x="238" s="1" nd="1"/>
        <i x="239" s="1" nd="1"/>
        <i x="241" s="1" nd="1"/>
        <i x="246" s="1" nd="1"/>
        <i x="264" s="1" nd="1"/>
        <i x="265" s="1" nd="1"/>
        <i x="266" s="1" nd="1"/>
        <i x="267" s="1" nd="1"/>
        <i x="268" s="1" nd="1"/>
        <i x="247" s="1" nd="1"/>
        <i x="248" s="1" nd="1"/>
        <i x="249" s="1" nd="1"/>
        <i x="250" s="1" nd="1"/>
        <i x="251" s="1" nd="1"/>
        <i x="252" s="1" nd="1"/>
        <i x="253" s="1" nd="1"/>
        <i x="254" s="1" nd="1"/>
        <i x="255" s="1" nd="1"/>
        <i x="256" s="1" nd="1"/>
        <i x="257" s="1" nd="1"/>
        <i x="258" s="1" nd="1"/>
        <i x="259" s="1" nd="1"/>
        <i x="260" s="1" nd="1"/>
        <i x="261" s="1" nd="1"/>
        <i x="262" s="1" nd="1"/>
        <i x="263" s="1" nd="1"/>
        <i x="7" s="1" nd="1"/>
        <i x="8" s="1" nd="1"/>
        <i x="9" s="1" nd="1"/>
        <i x="10" s="1" nd="1"/>
        <i x="11" s="1" nd="1"/>
        <i x="12" s="1" nd="1"/>
        <i x="13" s="1" nd="1"/>
        <i x="14" s="1" nd="1"/>
        <i x="15" s="1" nd="1"/>
        <i x="16" s="1" nd="1"/>
        <i x="17" s="1" nd="1"/>
        <i x="18" s="1" nd="1"/>
        <i x="19" s="1" nd="1"/>
        <i x="20" s="1" nd="1"/>
        <i x="21" s="1" nd="1"/>
        <i x="22" s="1" nd="1"/>
        <i x="23" s="1" nd="1"/>
        <i x="24" s="1" nd="1"/>
        <i x="25" s="1" nd="1"/>
        <i x="26" s="1" nd="1"/>
        <i x="27" s="1" nd="1"/>
        <i x="28" s="1" nd="1"/>
        <i x="29" s="1" nd="1"/>
        <i x="30" s="1" nd="1"/>
        <i x="31" s="1" nd="1"/>
        <i x="32" s="1" nd="1"/>
        <i x="33" s="1" nd="1"/>
        <i x="34" s="1" nd="1"/>
        <i x="35" s="1" nd="1"/>
        <i x="36" s="1" nd="1"/>
        <i x="37" s="1" nd="1"/>
        <i x="38" s="1" nd="1"/>
        <i x="39" s="1" nd="1"/>
        <i x="40" s="1" nd="1"/>
        <i x="41" s="1" nd="1"/>
        <i x="42" s="1" nd="1"/>
        <i x="43" s="1" nd="1"/>
        <i x="44" s="1" nd="1"/>
        <i x="45" s="1" nd="1"/>
        <i x="46" s="1" nd="1"/>
        <i x="47" s="1" nd="1"/>
        <i x="48" s="1" nd="1"/>
        <i x="49" s="1" nd="1"/>
        <i x="50" s="1" nd="1"/>
        <i x="51" s="1" nd="1"/>
        <i x="52" s="1" nd="1"/>
        <i x="53" s="1" nd="1"/>
        <i x="54" s="1" nd="1"/>
        <i x="55" s="1" nd="1"/>
        <i x="56" s="1" nd="1"/>
        <i x="57" s="1" nd="1"/>
        <i x="58" s="1" nd="1"/>
        <i x="59" s="1" nd="1"/>
        <i x="60" s="1" nd="1"/>
        <i x="61" s="1" nd="1"/>
        <i x="62" s="1" nd="1"/>
        <i x="63" s="1" nd="1"/>
        <i x="64" s="1" nd="1"/>
        <i x="65" s="1" nd="1"/>
        <i x="66" s="1" nd="1"/>
        <i x="67" s="1" nd="1"/>
        <i x="68" s="1" nd="1"/>
        <i x="69" s="1" nd="1"/>
        <i x="70" s="1" nd="1"/>
        <i x="71" s="1" nd="1"/>
        <i x="72" s="1" nd="1"/>
        <i x="73" s="1" nd="1"/>
        <i x="74" s="1" nd="1"/>
        <i x="75" s="1" nd="1"/>
        <i x="76" s="1" nd="1"/>
        <i x="77" s="1" nd="1"/>
        <i x="78" s="1" nd="1"/>
        <i x="79" s="1" nd="1"/>
        <i x="80" s="1" nd="1"/>
        <i x="81" s="1" nd="1"/>
        <i x="82" s="1" nd="1"/>
        <i x="83" s="1" nd="1"/>
        <i x="84" s="1" nd="1"/>
        <i x="85" s="1" nd="1"/>
        <i x="86" s="1" nd="1"/>
        <i x="87" s="1" nd="1"/>
        <i x="88" s="1" nd="1"/>
        <i x="89" s="1" nd="1"/>
        <i x="90" s="1" nd="1"/>
        <i x="91" s="1" nd="1"/>
        <i x="92" s="1" nd="1"/>
        <i x="93" s="1" nd="1"/>
        <i x="94" s="1" nd="1"/>
        <i x="95" s="1" nd="1"/>
        <i x="96" s="1" nd="1"/>
        <i x="97" s="1" nd="1"/>
        <i x="98" s="1" nd="1"/>
        <i x="99" s="1" nd="1"/>
        <i x="100" s="1" nd="1"/>
        <i x="101" s="1" nd="1"/>
        <i x="102" s="1" nd="1"/>
        <i x="103" s="1" nd="1"/>
        <i x="104" s="1" nd="1"/>
        <i x="105" s="1" nd="1"/>
        <i x="106" s="1" nd="1"/>
        <i x="107" s="1" nd="1"/>
        <i x="108" s="1" nd="1"/>
        <i x="109" s="1" nd="1"/>
        <i x="110" s="1" nd="1"/>
        <i x="111" s="1" nd="1"/>
        <i x="112" s="1" nd="1"/>
        <i x="113" s="1" nd="1"/>
        <i x="114" s="1" nd="1"/>
        <i x="115" s="1" nd="1"/>
        <i x="116" s="1" nd="1"/>
        <i x="117" s="1" nd="1"/>
        <i x="118" s="1" nd="1"/>
        <i x="119" s="1" nd="1"/>
        <i x="120" s="1" nd="1"/>
        <i x="121" s="1" nd="1"/>
        <i x="122" s="1" nd="1"/>
        <i x="123" s="1" nd="1"/>
        <i x="124" s="1" nd="1"/>
        <i x="125" s="1" nd="1"/>
        <i x="126" s="1" nd="1"/>
        <i x="127" s="1" nd="1"/>
        <i x="128" s="1" nd="1"/>
        <i x="129" s="1" nd="1"/>
        <i x="130" s="1" nd="1"/>
        <i x="131" s="1" nd="1"/>
        <i x="132" s="1" nd="1"/>
        <i x="133" s="1" nd="1"/>
        <i x="134" s="1" nd="1"/>
        <i x="135" s="1" nd="1"/>
        <i x="136" s="1" nd="1"/>
        <i x="137" s="1" nd="1"/>
        <i x="138" s="1" nd="1"/>
        <i x="139" s="1" nd="1"/>
        <i x="140" s="1" nd="1"/>
        <i x="141" s="1" nd="1"/>
        <i x="142" s="1" nd="1"/>
        <i x="143" s="1" nd="1"/>
        <i x="144" s="1" nd="1"/>
        <i x="145" s="1" nd="1"/>
        <i x="146" s="1" nd="1"/>
        <i x="147" s="1" nd="1"/>
        <i x="148" s="1" nd="1"/>
        <i x="149" s="1" nd="1"/>
        <i x="150" s="1" nd="1"/>
        <i x="151" s="1" nd="1"/>
        <i x="152" s="1" nd="1"/>
        <i x="153" s="1" nd="1"/>
        <i x="154" s="1" nd="1"/>
        <i x="155" s="1" nd="1"/>
        <i x="156" s="1" nd="1"/>
        <i x="157" s="1" nd="1"/>
        <i x="158" s="1" nd="1"/>
        <i x="159" s="1" nd="1"/>
        <i x="160" s="1" nd="1"/>
        <i x="161" s="1" nd="1"/>
        <i x="162" s="1" nd="1"/>
        <i x="163" s="1" nd="1"/>
        <i x="164" s="1" nd="1"/>
        <i x="165" s="1" nd="1"/>
        <i x="166" s="1" nd="1"/>
        <i x="167" s="1" nd="1"/>
        <i x="168" s="1" nd="1"/>
        <i x="169" s="1" nd="1"/>
        <i x="170" s="1" nd="1"/>
        <i x="171" s="1" nd="1"/>
        <i x="172" s="1" nd="1"/>
        <i x="173" s="1" nd="1"/>
        <i x="174" s="1" nd="1"/>
        <i x="175" s="1" nd="1"/>
        <i x="176" s="1" nd="1"/>
        <i x="177" s="1" nd="1"/>
        <i x="178" s="1" nd="1"/>
        <i x="179" s="1" nd="1"/>
        <i x="180" s="1" nd="1"/>
        <i x="181" s="1" nd="1"/>
        <i x="182" s="1" nd="1"/>
        <i x="183" s="1" nd="1"/>
        <i x="184" s="1" nd="1"/>
        <i x="185" s="1" nd="1"/>
        <i x="186" s="1" nd="1"/>
        <i x="187" s="1" nd="1"/>
        <i x="188" s="1" nd="1"/>
        <i x="189" s="1" nd="1"/>
        <i x="190" s="1" nd="1"/>
        <i x="191" s="1" nd="1"/>
        <i x="192" s="1" nd="1"/>
        <i x="193" s="1" nd="1"/>
        <i x="194" s="1" nd="1"/>
        <i x="195" s="1" nd="1"/>
        <i x="196" s="1" nd="1"/>
        <i x="19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2" xr10:uid="{90C33D65-DE99-4BE4-A01A-17218834AA01}" cache="Slicer_Date2" caption="Date2" startItem="187"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rrent Week" xr10:uid="{374D03E1-0CD4-4DDE-A319-970D5247BC4B}" cache="Slicer_Current_Week" caption="Current Week" startItem="30"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rrent Week 1" xr10:uid="{5F678546-2D62-423C-BD32-FD30F859CF0C}" cache="Slicer_Current_Week1" caption="Current Week" startItem="30"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rrent Week 3" xr10:uid="{A95D7456-9BC0-42D7-AF0B-B88D72A17361}" cache="Slicer_Current_Week21" caption="Current Week" startItem="35"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DFBAFA7-90E5-41DE-89F4-36AC535F359B}" name="Data" displayName="Data" ref="A1:Y8" totalsRowShown="0" headerRowDxfId="184" dataDxfId="182" headerRowBorderDxfId="183" tableBorderDxfId="181">
  <autoFilter ref="A1:Y8" xr:uid="{DDFBAFA7-90E5-41DE-89F4-36AC535F359B}"/>
  <sortState xmlns:xlrd2="http://schemas.microsoft.com/office/spreadsheetml/2017/richdata2" ref="A2:Y7">
    <sortCondition ref="Y1:Y7"/>
  </sortState>
  <tableColumns count="25">
    <tableColumn id="1" xr3:uid="{92FB2FCF-9D94-4D10-9FBA-AAE190BAE9BA}" name="Entry Time:" dataDxfId="180" totalsRowDxfId="179"/>
    <tableColumn id="2" xr3:uid="{DD235FD5-2EF3-49B8-BA01-CAA5597032F6}" name="Name:" dataDxfId="178" totalsRowDxfId="177"/>
    <tableColumn id="3" xr3:uid="{30A5FD0B-BE10-47D1-9766-1E2E55DDD6BC}" name="Date:" dataDxfId="176" totalsRowDxfId="175"/>
    <tableColumn id="4" xr3:uid="{6A0F6A01-A28C-4C93-8CDE-7469837907D1}" name="Description:" dataDxfId="174" totalsRowDxfId="173"/>
    <tableColumn id="5" xr3:uid="{7A627321-894A-45D4-B77F-B20848FCB29D}" name="Hours:" dataDxfId="172" totalsRowDxfId="171"/>
    <tableColumn id="6" xr3:uid="{98208A2C-3F0E-468B-9BC7-2F46CF5E329A}" name="WO#:" dataDxfId="170" totalsRowDxfId="169"/>
    <tableColumn id="7" xr3:uid="{E7733EE1-8AB7-4E71-AF5E-9678321A088C}" name="GU check:" dataDxfId="168" totalsRowDxfId="167"/>
    <tableColumn id="8" xr3:uid="{A1B56E7E-613E-4411-B167-CFF0DE7BC95B}" name="Riley Job #:" dataDxfId="166" totalsRowDxfId="165"/>
    <tableColumn id="17" xr3:uid="{37536A95-3FFC-465E-AD1F-695FB2B5CF69}" name="Hours Type:" dataDxfId="164" totalsRowDxfId="163"/>
    <tableColumn id="9" xr3:uid="{89BFC6E4-4589-4E4D-84B2-9405840210CD}" name="Rate" dataDxfId="162" totalsRowDxfId="161" dataCellStyle="Currency" totalsRowCellStyle="Currency">
      <calculatedColumnFormula>IFERROR(INDEX('Employee Info'!$C$3:$E$200,MATCH(Data[[#This Row],[Name:]],'Employee Info'!$B$3:$B$200,0),MATCH(Data[[#This Row],[Hours Type:]],'Employee Info'!$C$2:$E$2,0)),"")</calculatedColumnFormula>
    </tableColumn>
    <tableColumn id="22" xr3:uid="{604EE608-9A24-4A66-A4BB-A95E7BD40678}" name="Truck" dataDxfId="160" totalsRowDxfId="159" dataCellStyle="Currency" totalsRowCellStyle="Currency">
      <calculatedColumnFormula>IFERROR(INDEX('Employee Info'!$C$3:$J$200,MATCH(Data[[#This Row],[Name:]],'Employee Info'!$B$3:$B$200,0),MATCH(Data[[#Headers],[Truck]],'Employee Info'!$C$2:$J$2,0)),"")</calculatedColumnFormula>
    </tableColumn>
    <tableColumn id="23" xr3:uid="{0A70D142-F90D-49DA-BBA6-841BBDACC6E2}" name="Phone" dataDxfId="158" totalsRowDxfId="157" dataCellStyle="Currency" totalsRowCellStyle="Currency">
      <calculatedColumnFormula>IFERROR(INDEX('Employee Info'!$C$3:$J$200,MATCH(Data[[#This Row],[Name:]],'Employee Info'!$B$3:$B$200,0),MATCH(Data[[#Headers],[Phone]],'Employee Info'!$C$2:$J$2,0)),"")</calculatedColumnFormula>
    </tableColumn>
    <tableColumn id="24" xr3:uid="{4F5F66BD-64B2-4258-9426-455B46175FA0}" name="Tech" dataDxfId="156" totalsRowDxfId="155" dataCellStyle="Currency" totalsRowCellStyle="Currency">
      <calculatedColumnFormula>IFERROR(INDEX('Employee Info'!$C$3:$J$200,MATCH(Data[[#This Row],[Name:]],'Employee Info'!$B$3:$B$200,0),MATCH(Data[[#Headers],[Tech]],'Employee Info'!$C$2:$J$2,0)),"")</calculatedColumnFormula>
    </tableColumn>
    <tableColumn id="25" xr3:uid="{C751F714-74FC-4B7E-979F-389C0240E86F}" name="Other" dataDxfId="154" totalsRowDxfId="153" dataCellStyle="Currency" totalsRowCellStyle="Currency">
      <calculatedColumnFormula>IFERROR(INDEX('Employee Info'!$C$3:$J$200,MATCH(Data[[#This Row],[Name:]],'Employee Info'!$B$3:$B$200,0),MATCH(Data[[#Headers],[Other]],'Employee Info'!$C$2:$J$2,0)),"")</calculatedColumnFormula>
    </tableColumn>
    <tableColumn id="10" xr3:uid="{FC24E711-247C-4046-80DC-07DA4B013381}" name="$" dataDxfId="152" totalsRowDxfId="151" dataCellStyle="Currency" totalsRowCellStyle="Currency">
      <calculatedColumnFormula>IFERROR((Data[[#This Row],[Hours:]]*SUM(Data[[#This Row],[Rate]:[Other]])),"")</calculatedColumnFormula>
    </tableColumn>
    <tableColumn id="11" xr3:uid="{808DA852-67FE-401F-B8B9-943368436FA4}" name="Billing Summary By?" dataDxfId="150" totalsRowDxfId="149">
      <calculatedColumnFormula>IF(Data[[#This Row],[WO'#:]]="","Riley #","WO#")</calculatedColumnFormula>
    </tableColumn>
    <tableColumn id="12" xr3:uid="{9D7655B9-CDE1-44F5-A31B-D4664337421F}" name="Week" dataDxfId="148" totalsRowDxfId="147">
      <calculatedColumnFormula>IFERROR(WEEKNUM(Data[[#This Row],[Date:]]),"")</calculatedColumnFormula>
    </tableColumn>
    <tableColumn id="13" xr3:uid="{A3E326B5-DF02-4CAF-9F96-C9AD977ACA33}" name="Week Start" dataDxfId="146" totalsRowDxfId="145">
      <calculatedColumnFormula>DATE(RIGHT(TEXT(C2,"mm/dd/yyyy"),4),1,1)+(Q2-1)*7-(WEEKDAY(DATE(RIGHT(TEXT(C2,"mm/dd/yyyy"),4),1,1)))+1</calculatedColumnFormula>
    </tableColumn>
    <tableColumn id="14" xr3:uid="{A68CAAD6-F253-4AAD-8C05-5B50668C6010}" name="Week End" dataDxfId="144" totalsRowDxfId="143">
      <calculatedColumnFormula>Data[[#This Row],[Week Start]]+7</calculatedColumnFormula>
    </tableColumn>
    <tableColumn id="15" xr3:uid="{59A7797E-FDC3-44B3-9BD2-247B66486B0C}" name="Current Week" dataDxfId="142" totalsRowDxfId="141">
      <calculatedColumnFormula>IFERROR(TEXT(R2, "m/d/yyyy") &amp; " - " &amp; TEXT(S2, "m/d/yyyy"),"")</calculatedColumnFormula>
    </tableColumn>
    <tableColumn id="16" xr3:uid="{DA893936-39D5-449F-A8E2-D3CB52F37482}" name="Type" dataDxfId="140" totalsRowDxfId="139">
      <calculatedColumnFormula>"Time Card"</calculatedColumnFormula>
    </tableColumn>
    <tableColumn id="18" xr3:uid="{F9A60AFC-0614-40AF-9F81-2CCBF572162A}" name="Year" dataDxfId="138" totalsRowDxfId="137">
      <calculatedColumnFormula>RIGHT(TEXT(Data[[#This Row],[Date:]],"mmddyyyy"),4)</calculatedColumnFormula>
    </tableColumn>
    <tableColumn id="19" xr3:uid="{645DD111-10B0-45B6-BA8D-79D21BE7733C}" name="Day" dataDxfId="136" totalsRowDxfId="135">
      <calculatedColumnFormula>MID(TEXT(Data[[#This Row],[Date:]],"mmddyyyy"),3,2)</calculatedColumnFormula>
    </tableColumn>
    <tableColumn id="20" xr3:uid="{CDE01575-4561-4570-BBCF-B03BB2C1D916}" name="Month" dataDxfId="134" totalsRowDxfId="133">
      <calculatedColumnFormula>LEFT(TEXT(Data[[#This Row],[Date:]],"mmddyyyy"),2)</calculatedColumnFormula>
    </tableColumn>
    <tableColumn id="21" xr3:uid="{0B8CEDE7-39DB-4902-BEB1-BBB1A8477517}" name="Date2" dataDxfId="132" totalsRowDxfId="131">
      <calculatedColumnFormula>DATE(Data[[#This Row],[Year]],Data[[#This Row],[Month]],Data[[#This Row],[Day]])</calculatedColumnFormula>
    </tableColumn>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3881D60-EC80-4481-B388-0570C7DB07F0}" name="TableReceiptData" displayName="TableReceiptData" ref="A1:K100" totalsRowShown="0" dataDxfId="130">
  <autoFilter ref="A1:K100" xr:uid="{93881D60-EC80-4481-B388-0570C7DB07F0}"/>
  <tableColumns count="11">
    <tableColumn id="1" xr3:uid="{7379A260-F2F6-46A2-A676-DFBE2DCB6D54}" name="Entry Time:" dataDxfId="129"/>
    <tableColumn id="2" xr3:uid="{F0EFA9A1-720D-41E0-8AA7-616A9D8668F7}" name="Date:"/>
    <tableColumn id="3" xr3:uid="{F1907391-43BD-4854-9D0E-F12CB01982FE}" name="WO#:"/>
    <tableColumn id="4" xr3:uid="{42AD1C19-2261-47CB-8D22-668383AD4484}" name="Riley Job #:"/>
    <tableColumn id="5" xr3:uid="{CDD3D026-DA63-4A1B-B677-11F0E1C187D1}" name="$" dataDxfId="128" dataCellStyle="Currency"/>
    <tableColumn id="6" xr3:uid="{1D824FE6-AB5D-452B-88BF-4F6BFB30AEA7}" name="Billing Summary By?" dataDxfId="127">
      <calculatedColumnFormula>IF(TableReceiptData[[#This Row],[WO'#:]]="","Riley #","WO#")</calculatedColumnFormula>
    </tableColumn>
    <tableColumn id="7" xr3:uid="{C433D068-49C4-4912-802C-E1D357A61A88}" name="Week" dataDxfId="126">
      <calculatedColumnFormula>IFERROR(WEEKNUM(TableReceiptData[[#This Row],[Date:]]),"")</calculatedColumnFormula>
    </tableColumn>
    <tableColumn id="8" xr3:uid="{B5916834-C298-44A9-8863-38E2876E1D41}" name="Week Start" dataDxfId="125">
      <calculatedColumnFormula>DATE(RIGHT(TEXT(B2,"mm/dd/yyyy"),4),1,1)+(G2-1)*7-(WEEKDAY(DATE(RIGHT(TEXT(B2,"mm/dd/yyyy"),4),1,1)))+1</calculatedColumnFormula>
    </tableColumn>
    <tableColumn id="9" xr3:uid="{9D4DD5FA-5A80-4C5A-8DF9-661B936B34E8}" name="Week End" dataDxfId="124">
      <calculatedColumnFormula>TableReceiptData[[#This Row],[Week Start]]+7</calculatedColumnFormula>
    </tableColumn>
    <tableColumn id="10" xr3:uid="{4766192F-83E7-41BE-8D37-8EDF93792A11}" name="Current Week" dataDxfId="123">
      <calculatedColumnFormula>IFERROR(TEXT(H2, "m/d/yyyy") &amp; " - " &amp; TEXT(I2, "m/d/yyyy"),"")</calculatedColumnFormula>
    </tableColumn>
    <tableColumn id="11" xr3:uid="{4C867688-2271-427B-AC12-64C2F0D14016}" name="Type" dataDxfId="122">
      <calculatedColumnFormula>"Receipt Data"</calculatedColumnFormula>
    </tableColumn>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8583F3-AD81-4576-AC36-1C76FB3FA289}" name="Data7" displayName="Data7" ref="A1:Y1894" totalsRowShown="0" headerRowDxfId="113" dataDxfId="111" headerRowBorderDxfId="112" tableBorderDxfId="110">
  <autoFilter ref="A1:Y1894" xr:uid="{DDFBAFA7-90E5-41DE-89F4-36AC535F359B}"/>
  <sortState xmlns:xlrd2="http://schemas.microsoft.com/office/spreadsheetml/2017/richdata2" ref="A2:Y1815">
    <sortCondition ref="Y1:Y1815"/>
  </sortState>
  <tableColumns count="25">
    <tableColumn id="1" xr3:uid="{9E67B3F4-AF49-474A-87B9-8AB1745DF052}" name="Entry Time:" dataDxfId="109" totalsRowDxfId="108"/>
    <tableColumn id="2" xr3:uid="{4306667C-BCE0-463C-8E20-58E2110F3F34}" name="Name:" dataDxfId="107" totalsRowDxfId="106"/>
    <tableColumn id="3" xr3:uid="{DDEA1530-D735-43AA-9567-4F0E2FB536B0}" name="Date:" dataDxfId="105" totalsRowDxfId="104"/>
    <tableColumn id="4" xr3:uid="{4B16530C-22CC-4499-96DD-A11884B1512F}" name="Description:" dataDxfId="103" totalsRowDxfId="102"/>
    <tableColumn id="5" xr3:uid="{3D696046-A236-468C-88DD-5587523F8A90}" name="Hours:" dataDxfId="101" totalsRowDxfId="100"/>
    <tableColumn id="6" xr3:uid="{4D672951-7ED7-46EC-927C-FD195BF81158}" name="WO#:" dataDxfId="99" totalsRowDxfId="98"/>
    <tableColumn id="7" xr3:uid="{F57DBDBB-6C44-4B5C-87A5-216D177E2863}" name="GU check:" dataDxfId="97" totalsRowDxfId="96"/>
    <tableColumn id="8" xr3:uid="{D210E471-4D94-419C-8B9C-26DCBCC29391}" name="Riley Job #:" dataDxfId="95" totalsRowDxfId="94"/>
    <tableColumn id="17" xr3:uid="{7ED686F0-DDD7-4963-A5DC-CF802655398B}" name="Hours Type:" dataDxfId="93" totalsRowDxfId="92"/>
    <tableColumn id="9" xr3:uid="{32CE10A6-1066-42D6-A863-D8F086A4072D}" name="Rate" dataDxfId="91" totalsRowDxfId="90" dataCellStyle="Currency" totalsRowCellStyle="Currency">
      <calculatedColumnFormula>IFERROR(INDEX('Employee Info'!$C$3:$E$200,MATCH(Data7[[#This Row],[Name:]],'Employee Info'!$B$3:$B$200,0),MATCH(Data7[[#This Row],[Hours Type:]],'Employee Info'!$C$2:$E$2,0)),"")</calculatedColumnFormula>
    </tableColumn>
    <tableColumn id="22" xr3:uid="{D1D15118-2A27-40A2-8871-A52707A329F6}" name="Truck" dataDxfId="89" totalsRowDxfId="88" dataCellStyle="Currency" totalsRowCellStyle="Currency">
      <calculatedColumnFormula>IFERROR(INDEX('Employee Info'!$C$3:$J$200,MATCH(Data7[[#This Row],[Name:]],'Employee Info'!$B$3:$B$200,0),MATCH(Data7[[#Headers],[Truck]],'Employee Info'!$C$2:$J$2,0)),"")</calculatedColumnFormula>
    </tableColumn>
    <tableColumn id="23" xr3:uid="{C6F452F2-14E2-4F41-A21D-C457B04668AA}" name="Phone" dataDxfId="87" totalsRowDxfId="86" dataCellStyle="Currency" totalsRowCellStyle="Currency">
      <calculatedColumnFormula>IFERROR(INDEX('Employee Info'!$C$3:$J$200,MATCH(Data7[[#This Row],[Name:]],'Employee Info'!$B$3:$B$200,0),MATCH(Data7[[#Headers],[Phone]],'Employee Info'!$C$2:$J$2,0)),"")</calculatedColumnFormula>
    </tableColumn>
    <tableColumn id="24" xr3:uid="{96195FC9-F3D1-4433-90A3-A4EDDD33BC05}" name="Tech" dataDxfId="85" totalsRowDxfId="84" dataCellStyle="Currency" totalsRowCellStyle="Currency">
      <calculatedColumnFormula>IFERROR(INDEX('Employee Info'!$C$3:$J$200,MATCH(Data7[[#This Row],[Name:]],'Employee Info'!$B$3:$B$200,0),MATCH(Data7[[#Headers],[Tech]],'Employee Info'!$C$2:$J$2,0)),"")</calculatedColumnFormula>
    </tableColumn>
    <tableColumn id="25" xr3:uid="{89ECB2EF-58B9-4B03-A773-F4C97F9EF622}" name="Other" dataDxfId="83" totalsRowDxfId="82" dataCellStyle="Currency" totalsRowCellStyle="Currency">
      <calculatedColumnFormula>IFERROR(INDEX('Employee Info'!$C$3:$J$200,MATCH(Data7[[#This Row],[Name:]],'Employee Info'!$B$3:$B$200,0),MATCH(Data7[[#Headers],[Other]],'Employee Info'!$C$2:$J$2,0)),"")</calculatedColumnFormula>
    </tableColumn>
    <tableColumn id="10" xr3:uid="{BF3F0CD9-CAB7-4CED-B697-63C6AAB469D7}" name="$" dataDxfId="81" totalsRowDxfId="80" dataCellStyle="Currency" totalsRowCellStyle="Currency">
      <calculatedColumnFormula>IFERROR((Data7[[#This Row],[Hours:]]*SUM(Data7[[#This Row],[Rate]:[Other]])),"")</calculatedColumnFormula>
    </tableColumn>
    <tableColumn id="11" xr3:uid="{B4C0A8CC-BA42-4939-A339-C931A463EA56}" name="Billing Summary By?" dataDxfId="79" totalsRowDxfId="78">
      <calculatedColumnFormula>IF(Data7[[#This Row],[WO'#:]]="","Riley #","WO#")</calculatedColumnFormula>
    </tableColumn>
    <tableColumn id="12" xr3:uid="{FDA5D920-CCC4-4925-AA26-BE183DB8F806}" name="Week" dataDxfId="77" totalsRowDxfId="76">
      <calculatedColumnFormula>IFERROR(WEEKNUM(Data7[[#This Row],[Date:]]),"")</calculatedColumnFormula>
    </tableColumn>
    <tableColumn id="13" xr3:uid="{B54003A0-F62A-43EA-B2E1-5E3E94482190}" name="Week Start" dataDxfId="75" totalsRowDxfId="74">
      <calculatedColumnFormula>DATE(RIGHT(TEXT(C2,"mm/dd/yyyy"),4),1,1)+(Q2-1)*7-(WEEKDAY(DATE(RIGHT(TEXT(C2,"mm/dd/yyyy"),4),1,1)))+1</calculatedColumnFormula>
    </tableColumn>
    <tableColumn id="14" xr3:uid="{7D7D3635-23C4-4031-A211-0C217E46CE2E}" name="Week End" dataDxfId="73" totalsRowDxfId="72">
      <calculatedColumnFormula>Data7[[#This Row],[Week Start]]+7</calculatedColumnFormula>
    </tableColumn>
    <tableColumn id="15" xr3:uid="{68BBF336-4904-4563-A7C2-C23C3B59F1FE}" name="Current Week" dataDxfId="71" totalsRowDxfId="70">
      <calculatedColumnFormula>IFERROR(TEXT(R2, "m/d/yyyy") &amp; " - " &amp; TEXT(S2, "m/d/yyyy"),"")</calculatedColumnFormula>
    </tableColumn>
    <tableColumn id="16" xr3:uid="{D4C0CFAB-F718-4A77-BB66-082EE6C2F2E0}" name="Type" dataDxfId="69" totalsRowDxfId="68">
      <calculatedColumnFormula>"Time Card"</calculatedColumnFormula>
    </tableColumn>
    <tableColumn id="18" xr3:uid="{03072796-414B-4966-97CA-8FD7BD039CBE}" name="Year" dataDxfId="67" totalsRowDxfId="66">
      <calculatedColumnFormula>RIGHT(TEXT(Data7[[#This Row],[Date:]],"mmddyyyy"),4)</calculatedColumnFormula>
    </tableColumn>
    <tableColumn id="19" xr3:uid="{073F4083-BF0F-4CD9-8922-9FF333B7609C}" name="Day" dataDxfId="65" totalsRowDxfId="64">
      <calculatedColumnFormula>MID(TEXT(Data7[[#This Row],[Date:]],"mmddyyyy"),3,2)</calculatedColumnFormula>
    </tableColumn>
    <tableColumn id="20" xr3:uid="{F34DEF8C-7243-40AE-9F5C-D26B98CAE9CE}" name="Month" dataDxfId="63" totalsRowDxfId="62">
      <calculatedColumnFormula>LEFT(TEXT(Data7[[#This Row],[Date:]],"mmddyyyy"),2)</calculatedColumnFormula>
    </tableColumn>
    <tableColumn id="21" xr3:uid="{C769BC2B-EEC5-4C82-A388-9629DEE4EFE0}" name="Date2" dataDxfId="61" totalsRowDxfId="60">
      <calculatedColumnFormula>DATE(Data7[[#This Row],[Year]],Data7[[#This Row],[Month]],Data7[[#This Row],[Day]])</calculatedColumnFormula>
    </tableColumn>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E6F926-F069-41DA-8BB8-4134FC2B103A}" name="Data6" displayName="Data6" ref="A1:Y1894" totalsRowShown="0" headerRowDxfId="59" dataDxfId="57" headerRowBorderDxfId="58" tableBorderDxfId="56">
  <autoFilter ref="A1:Y1894" xr:uid="{DDFBAFA7-90E5-41DE-89F4-36AC535F359B}"/>
  <sortState xmlns:xlrd2="http://schemas.microsoft.com/office/spreadsheetml/2017/richdata2" ref="A2:Y1815">
    <sortCondition ref="Y1:Y1815"/>
  </sortState>
  <tableColumns count="25">
    <tableColumn id="1" xr3:uid="{5586BB39-2EC1-4B88-A626-B9CE94369E2E}" name="Entry Time:" dataDxfId="55" totalsRowDxfId="54"/>
    <tableColumn id="2" xr3:uid="{8E0CE363-BA0C-4DD6-9CAB-65F0AA7F5691}" name="Name:" dataDxfId="53" totalsRowDxfId="52"/>
    <tableColumn id="3" xr3:uid="{451296C7-E158-41F5-9A96-C540E54D2A8B}" name="Date:" dataDxfId="51" totalsRowDxfId="50"/>
    <tableColumn id="4" xr3:uid="{50ACB2FD-B0CA-4785-8863-1AABAEEB37F6}" name="Description:" dataDxfId="49" totalsRowDxfId="48"/>
    <tableColumn id="5" xr3:uid="{D19ADE99-7F32-4881-9404-837BA299DD63}" name="Hours:" dataDxfId="47" totalsRowDxfId="46"/>
    <tableColumn id="6" xr3:uid="{71BD3FDF-130F-4E6F-83E6-6CE530CBF72A}" name="WO#:" dataDxfId="45" totalsRowDxfId="44"/>
    <tableColumn id="7" xr3:uid="{E336F2FB-EA0C-44B3-8680-2AE31DA16B90}" name="GU check:" dataDxfId="43" totalsRowDxfId="42"/>
    <tableColumn id="8" xr3:uid="{7EA97D3E-56EA-439B-AA28-8EF4C7A16309}" name="Riley Job #:" dataDxfId="41" totalsRowDxfId="40"/>
    <tableColumn id="17" xr3:uid="{2ACABD6F-5F94-4D5A-A231-209B0DC2AE9D}" name="Hours Type:" dataDxfId="39" totalsRowDxfId="38"/>
    <tableColumn id="9" xr3:uid="{969ADB33-B1B5-4EC1-8C9B-49BF26D2C993}" name="Rate" dataDxfId="37" totalsRowDxfId="36" dataCellStyle="Currency" totalsRowCellStyle="Currency">
      <calculatedColumnFormula>IFERROR(INDEX('Employee Info'!$C$3:$E$200,MATCH(Data6[[#This Row],[Name:]],'Employee Info'!$B$3:$B$200,0),MATCH(Data6[[#This Row],[Hours Type:]],'Employee Info'!$C$2:$E$2,0)),"")</calculatedColumnFormula>
    </tableColumn>
    <tableColumn id="22" xr3:uid="{872636F9-90A9-4E4E-B27F-001063FFDEB1}" name="Truck" dataDxfId="35" totalsRowDxfId="34" dataCellStyle="Currency" totalsRowCellStyle="Currency">
      <calculatedColumnFormula>IFERROR(INDEX('Employee Info'!$C$3:$J$200,MATCH(Data6[[#This Row],[Name:]],'Employee Info'!$B$3:$B$200,0),MATCH(Data6[[#Headers],[Truck]],'Employee Info'!$C$2:$J$2,0)),"")</calculatedColumnFormula>
    </tableColumn>
    <tableColumn id="23" xr3:uid="{1FC8A93D-D0B3-400D-B0E6-748B737B457C}" name="Phone" dataDxfId="33" totalsRowDxfId="32" dataCellStyle="Currency" totalsRowCellStyle="Currency">
      <calculatedColumnFormula>IFERROR(INDEX('Employee Info'!$C$3:$J$200,MATCH(Data6[[#This Row],[Name:]],'Employee Info'!$B$3:$B$200,0),MATCH(Data6[[#Headers],[Phone]],'Employee Info'!$C$2:$J$2,0)),"")</calculatedColumnFormula>
    </tableColumn>
    <tableColumn id="24" xr3:uid="{F3E59C71-9703-4734-9FAD-FDD495B5B1BC}" name="Tech" dataDxfId="31" totalsRowDxfId="30" dataCellStyle="Currency" totalsRowCellStyle="Currency">
      <calculatedColumnFormula>IFERROR(INDEX('Employee Info'!$C$3:$J$200,MATCH(Data6[[#This Row],[Name:]],'Employee Info'!$B$3:$B$200,0),MATCH(Data6[[#Headers],[Tech]],'Employee Info'!$C$2:$J$2,0)),"")</calculatedColumnFormula>
    </tableColumn>
    <tableColumn id="25" xr3:uid="{C0A589E4-0145-427E-88C3-2D90F7AD5E88}" name="Other" dataDxfId="29" totalsRowDxfId="28" dataCellStyle="Currency" totalsRowCellStyle="Currency">
      <calculatedColumnFormula>IFERROR(INDEX('Employee Info'!$C$3:$J$200,MATCH(Data6[[#This Row],[Name:]],'Employee Info'!$B$3:$B$200,0),MATCH(Data6[[#Headers],[Other]],'Employee Info'!$C$2:$J$2,0)),"")</calculatedColumnFormula>
    </tableColumn>
    <tableColumn id="10" xr3:uid="{3DD3FFEC-C886-4992-AD0B-D0FF04796175}" name="$" dataDxfId="27" totalsRowDxfId="26" dataCellStyle="Currency" totalsRowCellStyle="Currency">
      <calculatedColumnFormula>IFERROR((Data6[[#This Row],[Hours:]]*SUM(Data6[[#This Row],[Rate]:[Other]])),"")</calculatedColumnFormula>
    </tableColumn>
    <tableColumn id="11" xr3:uid="{C5591DC0-BE8F-46BA-9389-2BB1B2C4721F}" name="Billing Summary By?" dataDxfId="25" totalsRowDxfId="24">
      <calculatedColumnFormula>IF(Data6[[#This Row],[WO'#:]]="","Riley #","WO#")</calculatedColumnFormula>
    </tableColumn>
    <tableColumn id="12" xr3:uid="{39F1AC34-E31E-43E8-842E-722B4DDB09F2}" name="Week" dataDxfId="23" totalsRowDxfId="22">
      <calculatedColumnFormula>IFERROR(WEEKNUM(Data6[[#This Row],[Date:]]),"")</calculatedColumnFormula>
    </tableColumn>
    <tableColumn id="13" xr3:uid="{9D75875B-68AD-49C4-A65E-66BC3C60E5A0}" name="Week Start" dataDxfId="21" totalsRowDxfId="20">
      <calculatedColumnFormula>DATE(RIGHT(TEXT(C2,"mm/dd/yyyy"),4),1,1)+(Q2-1)*7-(WEEKDAY(DATE(RIGHT(TEXT(C2,"mm/dd/yyyy"),4),1,1)))+1</calculatedColumnFormula>
    </tableColumn>
    <tableColumn id="14" xr3:uid="{1715C9B2-8E92-4CAC-BE0A-84C23B0B3498}" name="Week End" dataDxfId="19" totalsRowDxfId="18">
      <calculatedColumnFormula>Data6[[#This Row],[Week Start]]+7</calculatedColumnFormula>
    </tableColumn>
    <tableColumn id="15" xr3:uid="{D3C25AE0-923F-4DA1-B6C4-463D0C5A1F23}" name="Current Week" dataDxfId="17" totalsRowDxfId="16">
      <calculatedColumnFormula>IFERROR(TEXT(R2, "m/d/yyyy") &amp; " - " &amp; TEXT(S2, "m/d/yyyy"),"")</calculatedColumnFormula>
    </tableColumn>
    <tableColumn id="16" xr3:uid="{EFA0CA49-495B-4CBF-BAC6-B3009C5E1884}" name="Type" dataDxfId="15" totalsRowDxfId="14">
      <calculatedColumnFormula>"Time Card"</calculatedColumnFormula>
    </tableColumn>
    <tableColumn id="18" xr3:uid="{939949EC-8B0F-4467-B6B4-A7E9976D6DEA}" name="Year" dataDxfId="13" totalsRowDxfId="12">
      <calculatedColumnFormula>RIGHT(TEXT(Data6[[#This Row],[Date:]],"mmddyyyy"),4)</calculatedColumnFormula>
    </tableColumn>
    <tableColumn id="19" xr3:uid="{AD1F2EA5-3190-49D7-AAED-59F6F6A94454}" name="Day" dataDxfId="11" totalsRowDxfId="10">
      <calculatedColumnFormula>MID(TEXT(Data6[[#This Row],[Date:]],"mmddyyyy"),3,2)</calculatedColumnFormula>
    </tableColumn>
    <tableColumn id="20" xr3:uid="{AA4F3168-63E1-436C-AE00-C3335808B00F}" name="Month" dataDxfId="9" totalsRowDxfId="8">
      <calculatedColumnFormula>LEFT(TEXT(Data6[[#This Row],[Date:]],"mmddyyyy"),2)</calculatedColumnFormula>
    </tableColumn>
    <tableColumn id="21" xr3:uid="{BF804BB0-7295-442F-83BE-B4C200394FB2}" name="Date2" dataDxfId="7" totalsRowDxfId="6">
      <calculatedColumnFormula>DATE(Data6[[#This Row],[Year]],Data6[[#This Row],[Month]],Data6[[#This Row],[Day]])</calculatedColumnFormula>
    </tableColumn>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0D833C8-9CFB-4412-B591-80C99EDDEA8C}" name="Year" displayName="Year" ref="C1:C13" totalsRowShown="0" headerRowDxfId="5" dataDxfId="4">
  <autoFilter ref="C1:C13" xr:uid="{B0D833C8-9CFB-4412-B591-80C99EDDEA8C}"/>
  <tableColumns count="1">
    <tableColumn id="1" xr3:uid="{452F4E8C-1572-4E93-949E-91E70592A279}" name="Year" dataDxfId="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A99A35-714B-4399-BE79-DB55E0576F98}" name="Year3" displayName="Year3" ref="C1:C13" totalsRowShown="0" headerRowDxfId="2" dataDxfId="1">
  <autoFilter ref="C1:C13" xr:uid="{B0D833C8-9CFB-4412-B591-80C99EDDEA8C}"/>
  <tableColumns count="1">
    <tableColumn id="1" xr3:uid="{B4D35C6A-5985-4CD8-9953-3EB4C28F338C}" name="Yea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3.xml"/><Relationship Id="rId4" Type="http://schemas.microsoft.com/office/2007/relationships/slicer" Target="../slicers/slicer3.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11.xml"/><Relationship Id="rId1" Type="http://schemas.openxmlformats.org/officeDocument/2006/relationships/pivotTable" Target="../pivotTables/pivotTable10.xml"/><Relationship Id="rId5" Type="http://schemas.microsoft.com/office/2007/relationships/slicer" Target="../slicers/slicer4.xml"/><Relationship Id="rId4"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56D02-F288-4D37-8FBA-4E3ADE76FDBA}">
  <sheetPr codeName="Sheet7"/>
  <dimension ref="A2:E24"/>
  <sheetViews>
    <sheetView showGridLines="0" workbookViewId="0">
      <selection activeCell="R3" sqref="R3"/>
    </sheetView>
  </sheetViews>
  <sheetFormatPr defaultRowHeight="14.4" x14ac:dyDescent="0.3"/>
  <cols>
    <col min="1" max="1" width="19" style="1" customWidth="1"/>
    <col min="2" max="2" width="1.5546875" style="1" bestFit="1" customWidth="1"/>
    <col min="5" max="5" width="1.5546875" bestFit="1" customWidth="1"/>
  </cols>
  <sheetData>
    <row r="2" spans="1:5" ht="15" thickBot="1" x14ac:dyDescent="0.35"/>
    <row r="3" spans="1:5" s="22" customFormat="1" ht="15" thickBot="1" x14ac:dyDescent="0.35">
      <c r="A3" s="25" t="s">
        <v>0</v>
      </c>
      <c r="B3" s="24" t="s">
        <v>1</v>
      </c>
      <c r="C3" s="22" t="s">
        <v>2</v>
      </c>
    </row>
    <row r="4" spans="1:5" ht="15" thickBot="1" x14ac:dyDescent="0.35"/>
    <row r="5" spans="1:5" s="21" customFormat="1" x14ac:dyDescent="0.3">
      <c r="A5" s="101" t="s">
        <v>3</v>
      </c>
      <c r="B5" s="104" t="s">
        <v>1</v>
      </c>
      <c r="C5" s="21" t="s">
        <v>4</v>
      </c>
    </row>
    <row r="6" spans="1:5" x14ac:dyDescent="0.3">
      <c r="A6" s="102"/>
      <c r="B6" s="105"/>
      <c r="C6" t="s">
        <v>5</v>
      </c>
    </row>
    <row r="7" spans="1:5" s="23" customFormat="1" ht="15" thickBot="1" x14ac:dyDescent="0.35">
      <c r="A7" s="103"/>
      <c r="B7" s="106"/>
      <c r="C7" s="3" t="s">
        <v>6</v>
      </c>
    </row>
    <row r="8" spans="1:5" ht="15" thickBot="1" x14ac:dyDescent="0.35">
      <c r="B8" s="74"/>
      <c r="C8" s="1"/>
    </row>
    <row r="9" spans="1:5" s="22" customFormat="1" ht="15" thickBot="1" x14ac:dyDescent="0.35">
      <c r="A9" s="75" t="s">
        <v>7</v>
      </c>
      <c r="B9" s="24" t="s">
        <v>1</v>
      </c>
      <c r="C9" s="22" t="s">
        <v>8</v>
      </c>
    </row>
    <row r="10" spans="1:5" ht="15" thickBot="1" x14ac:dyDescent="0.35"/>
    <row r="11" spans="1:5" s="21" customFormat="1" x14ac:dyDescent="0.3">
      <c r="A11" s="101" t="s">
        <v>9</v>
      </c>
      <c r="B11" s="104" t="s">
        <v>1</v>
      </c>
      <c r="C11" s="21" t="s">
        <v>10</v>
      </c>
    </row>
    <row r="12" spans="1:5" s="23" customFormat="1" ht="15" thickBot="1" x14ac:dyDescent="0.35">
      <c r="A12" s="103"/>
      <c r="B12" s="106"/>
      <c r="C12" s="3" t="s">
        <v>11</v>
      </c>
    </row>
    <row r="13" spans="1:5" ht="15" thickBot="1" x14ac:dyDescent="0.35"/>
    <row r="14" spans="1:5" s="22" customFormat="1" ht="15" thickBot="1" x14ac:dyDescent="0.35">
      <c r="A14" s="107" t="s">
        <v>12</v>
      </c>
      <c r="B14" s="104" t="s">
        <v>1</v>
      </c>
      <c r="C14" s="112" t="s">
        <v>13</v>
      </c>
      <c r="D14" s="113"/>
      <c r="E14" s="24" t="s">
        <v>1</v>
      </c>
    </row>
    <row r="15" spans="1:5" s="22" customFormat="1" ht="15" thickBot="1" x14ac:dyDescent="0.35">
      <c r="A15" s="108"/>
      <c r="B15" s="105"/>
      <c r="C15" s="112" t="s">
        <v>14</v>
      </c>
      <c r="D15" s="113"/>
      <c r="E15" s="24" t="s">
        <v>1</v>
      </c>
    </row>
    <row r="16" spans="1:5" s="22" customFormat="1" ht="15" thickBot="1" x14ac:dyDescent="0.35">
      <c r="A16" s="109"/>
      <c r="B16" s="106"/>
      <c r="C16" s="112" t="s">
        <v>15</v>
      </c>
      <c r="D16" s="113"/>
      <c r="E16" s="24" t="s">
        <v>1</v>
      </c>
    </row>
    <row r="17" spans="1:3" ht="15" thickBot="1" x14ac:dyDescent="0.35"/>
    <row r="18" spans="1:3" s="21" customFormat="1" x14ac:dyDescent="0.3">
      <c r="A18" s="114" t="s">
        <v>16</v>
      </c>
      <c r="B18" s="104" t="s">
        <v>1</v>
      </c>
      <c r="C18" s="21" t="s">
        <v>17</v>
      </c>
    </row>
    <row r="19" spans="1:3" s="23" customFormat="1" ht="15" thickBot="1" x14ac:dyDescent="0.35">
      <c r="A19" s="115"/>
      <c r="B19" s="106"/>
      <c r="C19" s="23" t="s">
        <v>18</v>
      </c>
    </row>
    <row r="20" spans="1:3" ht="15" thickBot="1" x14ac:dyDescent="0.35"/>
    <row r="21" spans="1:3" s="21" customFormat="1" x14ac:dyDescent="0.3">
      <c r="A21" s="110" t="s">
        <v>2246</v>
      </c>
      <c r="B21" s="104" t="s">
        <v>1</v>
      </c>
      <c r="C21" s="21" t="s">
        <v>2247</v>
      </c>
    </row>
    <row r="22" spans="1:3" s="23" customFormat="1" ht="15" thickBot="1" x14ac:dyDescent="0.35">
      <c r="A22" s="111"/>
      <c r="B22" s="106"/>
      <c r="C22" s="23" t="s">
        <v>2248</v>
      </c>
    </row>
    <row r="23" spans="1:3" x14ac:dyDescent="0.3">
      <c r="B23" s="74"/>
    </row>
    <row r="24" spans="1:3" x14ac:dyDescent="0.3">
      <c r="A24" s="1" t="s">
        <v>19</v>
      </c>
    </row>
  </sheetData>
  <mergeCells count="13">
    <mergeCell ref="A21:A22"/>
    <mergeCell ref="B21:B22"/>
    <mergeCell ref="C14:D14"/>
    <mergeCell ref="C15:D15"/>
    <mergeCell ref="C16:D16"/>
    <mergeCell ref="A18:A19"/>
    <mergeCell ref="A5:A7"/>
    <mergeCell ref="B5:B7"/>
    <mergeCell ref="B18:B19"/>
    <mergeCell ref="A14:A16"/>
    <mergeCell ref="B14:B16"/>
    <mergeCell ref="A11:A12"/>
    <mergeCell ref="B11:B12"/>
  </mergeCells>
  <hyperlinks>
    <hyperlink ref="A3" location="'Time Card'!A1" display="Entry:" xr:uid="{B2FD9EF7-ED51-42F9-81A7-8E38BC7455FA}"/>
    <hyperlink ref="A5:A7" location="'Time Card'!A1" display="Time Card" xr:uid="{904AFEEC-1041-4EEC-9FC1-8E60E79D25EF}"/>
    <hyperlink ref="A18:A19" location="'Employee Info'!A1" display="Employee Info" xr:uid="{CA953A84-DE45-4ECE-89A4-91BD48ABB4AE}"/>
    <hyperlink ref="C14:D14" location="'Keystone Summary'!A1" display="Keystone Summary" xr:uid="{43674856-505F-4BFD-BFB7-6503B6C92E9F}"/>
    <hyperlink ref="C15:D15" location="'Weekly Summary'!A1" display="Weekly Summary" xr:uid="{926309C9-50D8-4568-A0A3-C3EE0849E59A}"/>
    <hyperlink ref="C16:D16" location="'Billing Summary'!A1" display="Billing Summary" xr:uid="{B6E5FFAF-D34D-4A68-B050-A0BA0CF8A0A7}"/>
    <hyperlink ref="A9" location="Entry2!A1" display="Entry2:" xr:uid="{A646A711-AB61-4444-9DA1-0F28A43DE220}"/>
    <hyperlink ref="A11:A12" location="'Receipt Data'!A1" display="Receipt Data" xr:uid="{AACB4852-F9CE-4162-904C-B8CB96EDC9F0}"/>
    <hyperlink ref="A21:A22" location="'Time Card (Backup)'!A1" display="Time Card (Backup)" xr:uid="{006F7C6F-2B6F-465F-9160-AE7C5107EBF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6028F-E1F6-4FEE-8D19-8DACD7377B39}">
  <sheetPr codeName="Sheet2">
    <tabColor rgb="FFFFFF00"/>
  </sheetPr>
  <dimension ref="B2:U22"/>
  <sheetViews>
    <sheetView showGridLines="0" tabSelected="1" zoomScale="140" zoomScaleNormal="140" workbookViewId="0">
      <selection activeCell="V22" sqref="V22"/>
    </sheetView>
  </sheetViews>
  <sheetFormatPr defaultRowHeight="14.4" x14ac:dyDescent="0.3"/>
  <cols>
    <col min="2" max="2" width="13.21875" customWidth="1"/>
    <col min="3" max="3" width="4.5546875" bestFit="1" customWidth="1"/>
    <col min="4" max="4" width="6.5546875" customWidth="1"/>
    <col min="5" max="5" width="6.5546875" bestFit="1" customWidth="1"/>
    <col min="6" max="6" width="6.5546875" customWidth="1"/>
    <col min="7" max="7" width="4.21875" bestFit="1" customWidth="1"/>
    <col min="8" max="8" width="6.5546875" customWidth="1"/>
    <col min="10" max="10" width="20.5546875" customWidth="1"/>
    <col min="11" max="11" width="15" bestFit="1" customWidth="1"/>
    <col min="12" max="12" width="12.88671875" bestFit="1" customWidth="1"/>
    <col min="13" max="16" width="12.77734375" customWidth="1"/>
    <col min="18" max="18" width="8.77734375" hidden="1" customWidth="1"/>
    <col min="19" max="19" width="10.5546875" hidden="1" customWidth="1"/>
    <col min="20" max="20" width="14.5546875" hidden="1" customWidth="1"/>
    <col min="21" max="21" width="8.77734375" hidden="1" customWidth="1"/>
  </cols>
  <sheetData>
    <row r="2" spans="2:20" ht="15" thickBot="1" x14ac:dyDescent="0.35">
      <c r="B2" s="3" t="s">
        <v>3</v>
      </c>
    </row>
    <row r="3" spans="2:20" ht="15" thickBot="1" x14ac:dyDescent="0.35">
      <c r="K3" s="17" t="s">
        <v>20</v>
      </c>
      <c r="L3" t="s">
        <v>21</v>
      </c>
      <c r="M3" s="29"/>
      <c r="N3" s="29"/>
      <c r="O3" s="29"/>
      <c r="P3" s="29"/>
    </row>
    <row r="4" spans="2:20" ht="15" thickBot="1" x14ac:dyDescent="0.35">
      <c r="B4" s="1" t="s">
        <v>22</v>
      </c>
      <c r="C4" s="116" t="s">
        <v>2251</v>
      </c>
      <c r="D4" s="117"/>
      <c r="E4" s="117"/>
      <c r="F4" s="117"/>
      <c r="G4" s="117"/>
      <c r="H4" s="118"/>
      <c r="S4" t="s">
        <v>24</v>
      </c>
      <c r="T4" s="5">
        <f ca="1">NOW()</f>
        <v>45677.261837384256</v>
      </c>
    </row>
    <row r="5" spans="2:20" x14ac:dyDescent="0.3">
      <c r="B5" s="1"/>
      <c r="K5" s="17" t="s">
        <v>25</v>
      </c>
      <c r="L5" t="s">
        <v>26</v>
      </c>
      <c r="S5" t="str">
        <f>B4</f>
        <v>Name:</v>
      </c>
      <c r="T5" s="7" t="str">
        <f>IF(C4="","",C4)</f>
        <v>Kobe Bryant</v>
      </c>
    </row>
    <row r="6" spans="2:20" x14ac:dyDescent="0.3">
      <c r="B6" s="1" t="s">
        <v>20</v>
      </c>
      <c r="C6" s="66" t="s">
        <v>27</v>
      </c>
      <c r="D6" s="68">
        <v>2024</v>
      </c>
      <c r="E6" s="66" t="s">
        <v>28</v>
      </c>
      <c r="F6" s="68" t="s">
        <v>1833</v>
      </c>
      <c r="G6" s="66" t="s">
        <v>30</v>
      </c>
      <c r="H6" s="68">
        <v>15</v>
      </c>
      <c r="K6" s="26" t="s">
        <v>2249</v>
      </c>
      <c r="L6">
        <v>2</v>
      </c>
      <c r="S6" t="str">
        <f>B6</f>
        <v>Date:</v>
      </c>
      <c r="T6" s="6" t="str">
        <f>VLOOKUP(F6,Date!$A$2:$D$14,4,FALSE)&amp;"/"&amp;H6&amp;"/"&amp;D6</f>
        <v>11/15/2024</v>
      </c>
    </row>
    <row r="7" spans="2:20" ht="15" thickBot="1" x14ac:dyDescent="0.35">
      <c r="B7" s="1"/>
      <c r="K7" s="26" t="s">
        <v>2250</v>
      </c>
      <c r="L7">
        <v>8</v>
      </c>
      <c r="S7" t="str">
        <f>B8</f>
        <v>Description:</v>
      </c>
      <c r="T7" s="7" t="str">
        <f>IF(C8="","",C8)</f>
        <v>Updates</v>
      </c>
    </row>
    <row r="8" spans="2:20" ht="15" thickBot="1" x14ac:dyDescent="0.35">
      <c r="B8" s="1" t="s">
        <v>32</v>
      </c>
      <c r="C8" s="119" t="s">
        <v>2270</v>
      </c>
      <c r="D8" s="117"/>
      <c r="E8" s="117"/>
      <c r="F8" s="117"/>
      <c r="G8" s="117"/>
      <c r="H8" s="118"/>
      <c r="K8" s="26" t="s">
        <v>2251</v>
      </c>
      <c r="L8">
        <v>28</v>
      </c>
      <c r="S8" t="str">
        <f>B10</f>
        <v>Hours:</v>
      </c>
      <c r="T8" s="8">
        <f>IF(C10="","",C10)</f>
        <v>20</v>
      </c>
    </row>
    <row r="9" spans="2:20" ht="15" thickBot="1" x14ac:dyDescent="0.35">
      <c r="B9" s="1"/>
      <c r="K9" s="26" t="s">
        <v>2252</v>
      </c>
      <c r="L9">
        <v>6</v>
      </c>
      <c r="S9" t="str">
        <f>B12</f>
        <v>WO#:</v>
      </c>
      <c r="T9" s="7" t="str">
        <f>IF(C12="","",C12)</f>
        <v/>
      </c>
    </row>
    <row r="10" spans="2:20" ht="15" thickBot="1" x14ac:dyDescent="0.35">
      <c r="B10" s="1" t="s">
        <v>36</v>
      </c>
      <c r="C10" s="4">
        <v>20</v>
      </c>
      <c r="E10" s="7"/>
      <c r="F10" s="7"/>
      <c r="K10" s="26" t="s">
        <v>2253</v>
      </c>
      <c r="L10">
        <v>6</v>
      </c>
      <c r="S10" t="str">
        <f>B14</f>
        <v>GU check:</v>
      </c>
      <c r="T10" s="7" t="str">
        <f>IF(T19=TRUE,"X","")</f>
        <v>X</v>
      </c>
    </row>
    <row r="11" spans="2:20" ht="15" thickBot="1" x14ac:dyDescent="0.35">
      <c r="B11" s="1"/>
      <c r="K11" s="26" t="s">
        <v>2254</v>
      </c>
      <c r="L11">
        <v>1</v>
      </c>
      <c r="S11" t="str">
        <f>B16</f>
        <v>Riley Job #:</v>
      </c>
      <c r="T11" s="7" t="str">
        <f>IF(C16="","",C16)</f>
        <v/>
      </c>
    </row>
    <row r="12" spans="2:20" ht="15" thickBot="1" x14ac:dyDescent="0.35">
      <c r="B12" s="1" t="s">
        <v>38</v>
      </c>
      <c r="C12" s="116"/>
      <c r="D12" s="117"/>
      <c r="E12" s="118"/>
      <c r="F12" s="7"/>
      <c r="K12" s="26" t="s">
        <v>37</v>
      </c>
      <c r="L12">
        <v>51</v>
      </c>
      <c r="S12" t="s">
        <v>39</v>
      </c>
      <c r="T12" s="7" t="str">
        <f>IF(T20=TRUE,S20,IF(T21=TRUE,S21,IF(T22=TRUE,S22,"")))</f>
        <v>OT</v>
      </c>
    </row>
    <row r="13" spans="2:20" x14ac:dyDescent="0.3">
      <c r="B13" s="1"/>
    </row>
    <row r="14" spans="2:20" x14ac:dyDescent="0.3">
      <c r="B14" s="1" t="s">
        <v>40</v>
      </c>
    </row>
    <row r="15" spans="2:20" ht="15" thickBot="1" x14ac:dyDescent="0.35">
      <c r="B15" s="1"/>
    </row>
    <row r="16" spans="2:20" ht="15" thickBot="1" x14ac:dyDescent="0.35">
      <c r="B16" s="1" t="s">
        <v>41</v>
      </c>
      <c r="C16" s="116"/>
      <c r="D16" s="117"/>
      <c r="E16" s="118"/>
      <c r="F16" s="7"/>
    </row>
    <row r="19" spans="19:20" x14ac:dyDescent="0.3">
      <c r="S19" t="s">
        <v>43</v>
      </c>
      <c r="T19" t="b">
        <v>1</v>
      </c>
    </row>
    <row r="20" spans="19:20" x14ac:dyDescent="0.3">
      <c r="S20" t="s">
        <v>44</v>
      </c>
      <c r="T20" t="b">
        <v>0</v>
      </c>
    </row>
    <row r="21" spans="19:20" x14ac:dyDescent="0.3">
      <c r="S21" t="s">
        <v>45</v>
      </c>
      <c r="T21" t="b">
        <v>1</v>
      </c>
    </row>
    <row r="22" spans="19:20" x14ac:dyDescent="0.3">
      <c r="S22" t="s">
        <v>46</v>
      </c>
      <c r="T22" t="b">
        <v>0</v>
      </c>
    </row>
  </sheetData>
  <sheetProtection pivotTables="0"/>
  <mergeCells count="4">
    <mergeCell ref="C4:H4"/>
    <mergeCell ref="C8:H8"/>
    <mergeCell ref="C16:E16"/>
    <mergeCell ref="C12:E12"/>
  </mergeCells>
  <dataValidations count="3">
    <dataValidation type="list" allowBlank="1" showInputMessage="1" showErrorMessage="1" sqref="C4" xr:uid="{82C6BDE9-FC24-475D-B8F5-051682E835A7}">
      <formula1>Employee</formula1>
    </dataValidation>
    <dataValidation type="list" allowBlank="1" showInputMessage="1" showErrorMessage="1" sqref="D6" xr:uid="{D4FDA04D-91F0-40EC-8B4F-B0C92946D6CE}">
      <formula1>ListYear</formula1>
    </dataValidation>
    <dataValidation allowBlank="1" showInputMessage="1" showErrorMessage="1" prompt="Enter hours and select whether the hours are Reg, OT, or DT_x000a_(Only choose 1)" sqref="C10" xr:uid="{60B0F3D8-57CB-4F0C-A8B6-06DDB53F28AC}"/>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099" r:id="rId5" name="Check Box 1">
              <controlPr defaultSize="0" autoFill="0" autoLine="0" autoPict="0">
                <anchor moveWithCells="1">
                  <from>
                    <xdr:col>2</xdr:col>
                    <xdr:colOff>38100</xdr:colOff>
                    <xdr:row>12</xdr:row>
                    <xdr:rowOff>175260</xdr:rowOff>
                  </from>
                  <to>
                    <xdr:col>5</xdr:col>
                    <xdr:colOff>289560</xdr:colOff>
                    <xdr:row>14</xdr:row>
                    <xdr:rowOff>22860</xdr:rowOff>
                  </to>
                </anchor>
              </controlPr>
            </control>
          </mc:Choice>
        </mc:AlternateContent>
        <mc:AlternateContent xmlns:mc="http://schemas.openxmlformats.org/markup-compatibility/2006">
          <mc:Choice Requires="x14">
            <control shapeId="4106" r:id="rId6" name="Check Box 10">
              <controlPr defaultSize="0" autoFill="0" autoLine="0" autoPict="0">
                <anchor moveWithCells="1">
                  <from>
                    <xdr:col>4</xdr:col>
                    <xdr:colOff>396240</xdr:colOff>
                    <xdr:row>8</xdr:row>
                    <xdr:rowOff>175260</xdr:rowOff>
                  </from>
                  <to>
                    <xdr:col>5</xdr:col>
                    <xdr:colOff>182880</xdr:colOff>
                    <xdr:row>10</xdr:row>
                    <xdr:rowOff>22860</xdr:rowOff>
                  </to>
                </anchor>
              </controlPr>
            </control>
          </mc:Choice>
        </mc:AlternateContent>
        <mc:AlternateContent xmlns:mc="http://schemas.openxmlformats.org/markup-compatibility/2006">
          <mc:Choice Requires="x14">
            <control shapeId="4113" r:id="rId7" name="Check Box 17">
              <controlPr defaultSize="0" autoFill="0" autoLine="0" autoPict="0">
                <anchor moveWithCells="1">
                  <from>
                    <xdr:col>4</xdr:col>
                    <xdr:colOff>0</xdr:colOff>
                    <xdr:row>8</xdr:row>
                    <xdr:rowOff>175260</xdr:rowOff>
                  </from>
                  <to>
                    <xdr:col>4</xdr:col>
                    <xdr:colOff>228600</xdr:colOff>
                    <xdr:row>10</xdr:row>
                    <xdr:rowOff>22860</xdr:rowOff>
                  </to>
                </anchor>
              </controlPr>
            </control>
          </mc:Choice>
        </mc:AlternateContent>
        <mc:AlternateContent xmlns:mc="http://schemas.openxmlformats.org/markup-compatibility/2006">
          <mc:Choice Requires="x14">
            <control shapeId="4115" r:id="rId8" name="Check Box 19">
              <controlPr defaultSize="0" autoFill="0" autoLine="0" autoPict="0">
                <anchor moveWithCells="1">
                  <from>
                    <xdr:col>3</xdr:col>
                    <xdr:colOff>53340</xdr:colOff>
                    <xdr:row>8</xdr:row>
                    <xdr:rowOff>167640</xdr:rowOff>
                  </from>
                  <to>
                    <xdr:col>3</xdr:col>
                    <xdr:colOff>289560</xdr:colOff>
                    <xdr:row>10</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E364000-FDFE-44BD-900B-5AE17F0A977B}">
          <x14:formula1>
            <xm:f>Date!$A$2:$A$13</xm:f>
          </x14:formula1>
          <xm:sqref>F6</xm:sqref>
        </x14:dataValidation>
        <x14:dataValidation type="list" allowBlank="1" showInputMessage="1" showErrorMessage="1" xr:uid="{AF88E410-DA11-4FF1-A243-A87F1EF3A477}">
          <x14:formula1>
            <xm:f>Date!$B$2:$B$32</xm:f>
          </x14:formula1>
          <xm:sqref>H6</xm:sqref>
        </x14:dataValidation>
      </x14:dataValidations>
    </ext>
    <ext xmlns:x14="http://schemas.microsoft.com/office/spreadsheetml/2009/9/main" uri="{A8765BA9-456A-4dab-B4F3-ACF838C121DE}">
      <x14:slicerList>
        <x14:slicer r:id="rId9"/>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BBA5C-0D1F-4AC1-AB1D-0468330450F6}">
  <sheetPr codeName="Sheet3">
    <tabColor theme="5"/>
  </sheetPr>
  <dimension ref="A1:Y8"/>
  <sheetViews>
    <sheetView showGridLines="0" zoomScale="70" zoomScaleNormal="70" workbookViewId="0">
      <pane ySplit="1" topLeftCell="A2" activePane="bottomLeft" state="frozen"/>
      <selection activeCell="B1" sqref="B1"/>
      <selection pane="bottomLeft" activeCell="A8" sqref="A8:I8"/>
    </sheetView>
  </sheetViews>
  <sheetFormatPr defaultRowHeight="14.4" x14ac:dyDescent="0.3"/>
  <cols>
    <col min="1" max="1" width="17.44140625" bestFit="1" customWidth="1"/>
    <col min="2" max="2" width="16.44140625" style="7" bestFit="1" customWidth="1"/>
    <col min="3" max="3" width="15.21875" style="6" customWidth="1"/>
    <col min="4" max="4" width="24.44140625" style="7" customWidth="1"/>
    <col min="5" max="9" width="15.21875" style="7" customWidth="1"/>
    <col min="10" max="10" width="12.5546875" style="19" bestFit="1" customWidth="1"/>
    <col min="11" max="14" width="12.5546875" style="19" customWidth="1"/>
    <col min="15" max="15" width="13" style="19" customWidth="1"/>
    <col min="16" max="16" width="22.5546875" style="7" bestFit="1" customWidth="1"/>
    <col min="17" max="17" width="8.77734375" style="7"/>
    <col min="18" max="18" width="14.5546875" style="7" bestFit="1" customWidth="1"/>
    <col min="19" max="19" width="16.21875" style="7" bestFit="1" customWidth="1"/>
    <col min="20" max="20" width="24.21875" style="7" bestFit="1" customWidth="1"/>
    <col min="21" max="21" width="11.5546875" bestFit="1" customWidth="1"/>
    <col min="22" max="22" width="13.5546875" style="78" bestFit="1" customWidth="1"/>
    <col min="23" max="24" width="8.77734375" style="78"/>
    <col min="25" max="25" width="12.5546875" bestFit="1" customWidth="1"/>
  </cols>
  <sheetData>
    <row r="1" spans="1:25" s="7" customFormat="1" ht="15" thickBot="1" x14ac:dyDescent="0.35">
      <c r="A1" s="9" t="s">
        <v>24</v>
      </c>
      <c r="B1" s="10" t="s">
        <v>22</v>
      </c>
      <c r="C1" s="72" t="s">
        <v>20</v>
      </c>
      <c r="D1" s="10" t="s">
        <v>32</v>
      </c>
      <c r="E1" s="10" t="s">
        <v>36</v>
      </c>
      <c r="F1" s="10" t="s">
        <v>38</v>
      </c>
      <c r="G1" s="10" t="s">
        <v>40</v>
      </c>
      <c r="H1" s="11" t="s">
        <v>41</v>
      </c>
      <c r="I1" s="10" t="s">
        <v>39</v>
      </c>
      <c r="J1" s="18" t="s">
        <v>47</v>
      </c>
      <c r="K1" s="65" t="s">
        <v>2194</v>
      </c>
      <c r="L1" s="65" t="s">
        <v>2195</v>
      </c>
      <c r="M1" s="65" t="s">
        <v>2196</v>
      </c>
      <c r="N1" s="65" t="s">
        <v>2197</v>
      </c>
      <c r="O1" s="18" t="s">
        <v>48</v>
      </c>
      <c r="P1" s="10" t="s">
        <v>49</v>
      </c>
      <c r="Q1" s="10" t="s">
        <v>50</v>
      </c>
      <c r="R1" s="10" t="s">
        <v>51</v>
      </c>
      <c r="S1" s="10" t="s">
        <v>52</v>
      </c>
      <c r="T1" s="10" t="s">
        <v>53</v>
      </c>
      <c r="U1" s="10" t="s">
        <v>54</v>
      </c>
      <c r="V1" s="77" t="s">
        <v>27</v>
      </c>
      <c r="W1" s="77" t="s">
        <v>30</v>
      </c>
      <c r="X1" s="77" t="s">
        <v>28</v>
      </c>
      <c r="Y1" s="10" t="s">
        <v>55</v>
      </c>
    </row>
    <row r="2" spans="1:25" x14ac:dyDescent="0.3">
      <c r="A2" s="5">
        <v>45509.493888888886</v>
      </c>
      <c r="B2" t="s">
        <v>2249</v>
      </c>
      <c r="C2" s="6">
        <v>45536</v>
      </c>
      <c r="D2" s="7" t="s">
        <v>2255</v>
      </c>
      <c r="E2" s="8">
        <v>2</v>
      </c>
      <c r="F2" s="7" t="s">
        <v>68</v>
      </c>
      <c r="G2" s="7" t="s">
        <v>68</v>
      </c>
      <c r="H2" s="7" t="s">
        <v>80</v>
      </c>
      <c r="I2" s="7" t="s">
        <v>45</v>
      </c>
      <c r="J2" s="19">
        <f>IFERROR(INDEX('Employee Info'!$C$3:$E$200,MATCH(Data[[#This Row],[Name:]],'Employee Info'!$B$3:$B$200,0),MATCH(Data[[#This Row],[Hours Type:]],'Employee Info'!$C$2:$E$2,0)),"")</f>
        <v>146</v>
      </c>
      <c r="K2" s="19">
        <f>IFERROR(INDEX('Employee Info'!$C$3:$J$200,MATCH(Data[[#This Row],[Name:]],'Employee Info'!$B$3:$B$200,0),MATCH(Data[[#Headers],[Truck]],'Employee Info'!$C$2:$J$2,0)),"")</f>
        <v>0</v>
      </c>
      <c r="L2" s="19">
        <f>IFERROR(INDEX('Employee Info'!$C$3:$J$200,MATCH(Data[[#This Row],[Name:]],'Employee Info'!$B$3:$B$200,0),MATCH(Data[[#Headers],[Phone]],'Employee Info'!$C$2:$J$2,0)),"")</f>
        <v>0</v>
      </c>
      <c r="M2" s="19">
        <f>IFERROR(INDEX('Employee Info'!$C$3:$J$200,MATCH(Data[[#This Row],[Name:]],'Employee Info'!$B$3:$B$200,0),MATCH(Data[[#Headers],[Tech]],'Employee Info'!$C$2:$J$2,0)),"")</f>
        <v>0</v>
      </c>
      <c r="N2" s="19">
        <f>IFERROR(INDEX('Employee Info'!$C$3:$J$200,MATCH(Data[[#This Row],[Name:]],'Employee Info'!$B$3:$B$200,0),MATCH(Data[[#Headers],[Other]],'Employee Info'!$C$2:$J$2,0)),"")</f>
        <v>4.2</v>
      </c>
      <c r="O2" s="19">
        <f>IFERROR((Data[[#This Row],[Hours:]]*SUM(Data[[#This Row],[Rate]:[Other]])),"")</f>
        <v>300.39999999999998</v>
      </c>
      <c r="P2" s="7" t="str">
        <f>IF(Data[[#This Row],[WO'#:]]="","Riley #","WO#")</f>
        <v>Riley #</v>
      </c>
      <c r="Q2" s="7">
        <f>IFERROR(WEEKNUM(Data[[#This Row],[Date:]]),"")</f>
        <v>36</v>
      </c>
      <c r="R2" s="6">
        <f t="shared" ref="R2:R7" si="0">DATE(RIGHT(TEXT(C2,"mm/dd/yyyy"),4),1,1)+(Q2-1)*7-(WEEKDAY(DATE(RIGHT(TEXT(C2,"mm/dd/yyyy"),4),1,1)))+1</f>
        <v>45536</v>
      </c>
      <c r="S2" s="6">
        <f>Data[[#This Row],[Week Start]]+7</f>
        <v>45543</v>
      </c>
      <c r="T2" s="7" t="str">
        <f t="shared" ref="T2:T7" si="1">IFERROR(TEXT(R2, "m/d/yyyy") &amp; " - " &amp; TEXT(S2, "m/d/yyyy"),"")</f>
        <v>9/1/2024 - 9/8/2024</v>
      </c>
      <c r="U2" s="7" t="str">
        <f t="shared" ref="U2:U7" si="2">"Time Card"</f>
        <v>Time Card</v>
      </c>
      <c r="V2" s="8" t="str">
        <f>RIGHT(TEXT(Data[[#This Row],[Date:]],"mmddyyyy"),4)</f>
        <v>2024</v>
      </c>
      <c r="W2" s="8" t="str">
        <f>MID(TEXT(Data[[#This Row],[Date:]],"mmddyyyy"),3,2)</f>
        <v>01</v>
      </c>
      <c r="X2" s="8" t="str">
        <f>LEFT(TEXT(Data[[#This Row],[Date:]],"mmddyyyy"),2)</f>
        <v>09</v>
      </c>
      <c r="Y2" s="6">
        <f>DATE(Data[[#This Row],[Year]],Data[[#This Row],[Month]],Data[[#This Row],[Day]])</f>
        <v>45536</v>
      </c>
    </row>
    <row r="3" spans="1:25" x14ac:dyDescent="0.3">
      <c r="A3" s="5">
        <v>45537.582511574074</v>
      </c>
      <c r="B3" t="s">
        <v>2250</v>
      </c>
      <c r="C3" s="6">
        <v>45537</v>
      </c>
      <c r="D3" s="7" t="s">
        <v>2256</v>
      </c>
      <c r="E3" s="8">
        <v>8</v>
      </c>
      <c r="F3" s="7" t="s">
        <v>68</v>
      </c>
      <c r="G3" s="7" t="s">
        <v>68</v>
      </c>
      <c r="H3" s="7" t="s">
        <v>112</v>
      </c>
      <c r="I3" s="7" t="s">
        <v>44</v>
      </c>
      <c r="J3" s="19">
        <f>IFERROR(INDEX('Employee Info'!$C$3:$E$200,MATCH(Data[[#This Row],[Name:]],'Employee Info'!$B$3:$B$200,0),MATCH(Data[[#This Row],[Hours Type:]],'Employee Info'!$C$2:$E$2,0)),"")</f>
        <v>98</v>
      </c>
      <c r="K3" s="19">
        <f>IFERROR(INDEX('Employee Info'!$C$3:$J$200,MATCH(Data[[#This Row],[Name:]],'Employee Info'!$B$3:$B$200,0),MATCH(Data[[#Headers],[Truck]],'Employee Info'!$C$2:$J$2,0)),"")</f>
        <v>0</v>
      </c>
      <c r="L3" s="19">
        <f>IFERROR(INDEX('Employee Info'!$C$3:$J$200,MATCH(Data[[#This Row],[Name:]],'Employee Info'!$B$3:$B$200,0),MATCH(Data[[#Headers],[Phone]],'Employee Info'!$C$2:$J$2,0)),"")</f>
        <v>0</v>
      </c>
      <c r="M3" s="19">
        <f>IFERROR(INDEX('Employee Info'!$C$3:$J$200,MATCH(Data[[#This Row],[Name:]],'Employee Info'!$B$3:$B$200,0),MATCH(Data[[#Headers],[Tech]],'Employee Info'!$C$2:$J$2,0)),"")</f>
        <v>0</v>
      </c>
      <c r="N3" s="19">
        <f>IFERROR(INDEX('Employee Info'!$C$3:$J$200,MATCH(Data[[#This Row],[Name:]],'Employee Info'!$B$3:$B$200,0),MATCH(Data[[#Headers],[Other]],'Employee Info'!$C$2:$J$2,0)),"")</f>
        <v>0</v>
      </c>
      <c r="O3" s="19">
        <f>IFERROR((Data[[#This Row],[Hours:]]*SUM(Data[[#This Row],[Rate]:[Other]])),"")</f>
        <v>784</v>
      </c>
      <c r="P3" s="7" t="str">
        <f>IF(Data[[#This Row],[WO'#:]]="","Riley #","WO#")</f>
        <v>Riley #</v>
      </c>
      <c r="Q3" s="7">
        <f>IFERROR(WEEKNUM(Data[[#This Row],[Date:]]),"")</f>
        <v>36</v>
      </c>
      <c r="R3" s="6">
        <f t="shared" si="0"/>
        <v>45536</v>
      </c>
      <c r="S3" s="6">
        <f>Data[[#This Row],[Week Start]]+7</f>
        <v>45543</v>
      </c>
      <c r="T3" s="7" t="str">
        <f t="shared" si="1"/>
        <v>9/1/2024 - 9/8/2024</v>
      </c>
      <c r="U3" s="7" t="str">
        <f t="shared" si="2"/>
        <v>Time Card</v>
      </c>
      <c r="V3" s="8" t="str">
        <f>RIGHT(TEXT(Data[[#This Row],[Date:]],"mmddyyyy"),4)</f>
        <v>2024</v>
      </c>
      <c r="W3" s="8" t="str">
        <f>MID(TEXT(Data[[#This Row],[Date:]],"mmddyyyy"),3,2)</f>
        <v>02</v>
      </c>
      <c r="X3" s="8" t="str">
        <f>LEFT(TEXT(Data[[#This Row],[Date:]],"mmddyyyy"),2)</f>
        <v>09</v>
      </c>
      <c r="Y3" s="6">
        <f>DATE(Data[[#This Row],[Year]],Data[[#This Row],[Month]],Data[[#This Row],[Day]])</f>
        <v>45537</v>
      </c>
    </row>
    <row r="4" spans="1:25" x14ac:dyDescent="0.3">
      <c r="A4" s="5">
        <v>45537.582835648151</v>
      </c>
      <c r="B4" t="s">
        <v>2251</v>
      </c>
      <c r="C4" s="6">
        <v>45538</v>
      </c>
      <c r="D4" s="7" t="s">
        <v>2257</v>
      </c>
      <c r="E4" s="8">
        <v>8</v>
      </c>
      <c r="F4" s="7" t="s">
        <v>68</v>
      </c>
      <c r="G4" s="7" t="s">
        <v>68</v>
      </c>
      <c r="H4" s="7" t="s">
        <v>112</v>
      </c>
      <c r="I4" s="7" t="s">
        <v>44</v>
      </c>
      <c r="J4" s="19">
        <f>IFERROR(INDEX('Employee Info'!$C$3:$E$200,MATCH(Data[[#This Row],[Name:]],'Employee Info'!$B$3:$B$200,0),MATCH(Data[[#This Row],[Hours Type:]],'Employee Info'!$C$2:$E$2,0)),"")</f>
        <v>102</v>
      </c>
      <c r="K4" s="19">
        <f>IFERROR(INDEX('Employee Info'!$C$3:$J$200,MATCH(Data[[#This Row],[Name:]],'Employee Info'!$B$3:$B$200,0),MATCH(Data[[#Headers],[Truck]],'Employee Info'!$C$2:$J$2,0)),"")</f>
        <v>0</v>
      </c>
      <c r="L4" s="19">
        <f>IFERROR(INDEX('Employee Info'!$C$3:$J$200,MATCH(Data[[#This Row],[Name:]],'Employee Info'!$B$3:$B$200,0),MATCH(Data[[#Headers],[Phone]],'Employee Info'!$C$2:$J$2,0)),"")</f>
        <v>0</v>
      </c>
      <c r="M4" s="19">
        <f>IFERROR(INDEX('Employee Info'!$C$3:$J$200,MATCH(Data[[#This Row],[Name:]],'Employee Info'!$B$3:$B$200,0),MATCH(Data[[#Headers],[Tech]],'Employee Info'!$C$2:$J$2,0)),"")</f>
        <v>0</v>
      </c>
      <c r="N4" s="19">
        <f>IFERROR(INDEX('Employee Info'!$C$3:$J$200,MATCH(Data[[#This Row],[Name:]],'Employee Info'!$B$3:$B$200,0),MATCH(Data[[#Headers],[Other]],'Employee Info'!$C$2:$J$2,0)),"")</f>
        <v>0</v>
      </c>
      <c r="O4" s="19">
        <f>IFERROR((Data[[#This Row],[Hours:]]*SUM(Data[[#This Row],[Rate]:[Other]])),"")</f>
        <v>816</v>
      </c>
      <c r="P4" s="7" t="str">
        <f>IF(Data[[#This Row],[WO'#:]]="","Riley #","WO#")</f>
        <v>Riley #</v>
      </c>
      <c r="Q4" s="7">
        <f>IFERROR(WEEKNUM(Data[[#This Row],[Date:]]),"")</f>
        <v>36</v>
      </c>
      <c r="R4" s="6">
        <f t="shared" si="0"/>
        <v>45536</v>
      </c>
      <c r="S4" s="6">
        <f>Data[[#This Row],[Week Start]]+7</f>
        <v>45543</v>
      </c>
      <c r="T4" s="7" t="str">
        <f t="shared" si="1"/>
        <v>9/1/2024 - 9/8/2024</v>
      </c>
      <c r="U4" s="7" t="str">
        <f t="shared" si="2"/>
        <v>Time Card</v>
      </c>
      <c r="V4" s="8" t="str">
        <f>RIGHT(TEXT(Data[[#This Row],[Date:]],"mmddyyyy"),4)</f>
        <v>2024</v>
      </c>
      <c r="W4" s="8" t="str">
        <f>MID(TEXT(Data[[#This Row],[Date:]],"mmddyyyy"),3,2)</f>
        <v>03</v>
      </c>
      <c r="X4" s="8" t="str">
        <f>LEFT(TEXT(Data[[#This Row],[Date:]],"mmddyyyy"),2)</f>
        <v>09</v>
      </c>
      <c r="Y4" s="6">
        <f>DATE(Data[[#This Row],[Year]],Data[[#This Row],[Month]],Data[[#This Row],[Day]])</f>
        <v>45538</v>
      </c>
    </row>
    <row r="5" spans="1:25" x14ac:dyDescent="0.3">
      <c r="A5" s="5">
        <v>45538.58326388889</v>
      </c>
      <c r="B5" t="s">
        <v>2252</v>
      </c>
      <c r="C5" s="6">
        <v>45539</v>
      </c>
      <c r="D5" s="7" t="s">
        <v>2258</v>
      </c>
      <c r="E5" s="8">
        <v>6</v>
      </c>
      <c r="F5" s="7" t="s">
        <v>68</v>
      </c>
      <c r="G5" s="7" t="s">
        <v>68</v>
      </c>
      <c r="H5" s="7" t="s">
        <v>92</v>
      </c>
      <c r="I5" s="7" t="s">
        <v>44</v>
      </c>
      <c r="J5" s="19">
        <f>IFERROR(INDEX('Employee Info'!$C$3:$E$200,MATCH(Data[[#This Row],[Name:]],'Employee Info'!$B$3:$B$200,0),MATCH(Data[[#This Row],[Hours Type:]],'Employee Info'!$C$2:$E$2,0)),"")</f>
        <v>98</v>
      </c>
      <c r="K5" s="19">
        <f>IFERROR(INDEX('Employee Info'!$C$3:$J$200,MATCH(Data[[#This Row],[Name:]],'Employee Info'!$B$3:$B$200,0),MATCH(Data[[#Headers],[Truck]],'Employee Info'!$C$2:$J$2,0)),"")</f>
        <v>0</v>
      </c>
      <c r="L5" s="19">
        <f>IFERROR(INDEX('Employee Info'!$C$3:$J$200,MATCH(Data[[#This Row],[Name:]],'Employee Info'!$B$3:$B$200,0),MATCH(Data[[#Headers],[Phone]],'Employee Info'!$C$2:$J$2,0)),"")</f>
        <v>1.2</v>
      </c>
      <c r="M5" s="19">
        <f>IFERROR(INDEX('Employee Info'!$C$3:$J$200,MATCH(Data[[#This Row],[Name:]],'Employee Info'!$B$3:$B$200,0),MATCH(Data[[#Headers],[Tech]],'Employee Info'!$C$2:$J$2,0)),"")</f>
        <v>3.99</v>
      </c>
      <c r="N5" s="19">
        <f>IFERROR(INDEX('Employee Info'!$C$3:$J$200,MATCH(Data[[#This Row],[Name:]],'Employee Info'!$B$3:$B$200,0),MATCH(Data[[#Headers],[Other]],'Employee Info'!$C$2:$J$2,0)),"")</f>
        <v>0</v>
      </c>
      <c r="O5" s="19">
        <f>IFERROR((Data[[#This Row],[Hours:]]*SUM(Data[[#This Row],[Rate]:[Other]])),"")</f>
        <v>619.14</v>
      </c>
      <c r="P5" s="7" t="str">
        <f>IF(Data[[#This Row],[WO'#:]]="","Riley #","WO#")</f>
        <v>Riley #</v>
      </c>
      <c r="Q5" s="7">
        <f>IFERROR(WEEKNUM(Data[[#This Row],[Date:]]),"")</f>
        <v>36</v>
      </c>
      <c r="R5" s="6">
        <f t="shared" si="0"/>
        <v>45536</v>
      </c>
      <c r="S5" s="6">
        <f>Data[[#This Row],[Week Start]]+7</f>
        <v>45543</v>
      </c>
      <c r="T5" s="7" t="str">
        <f t="shared" si="1"/>
        <v>9/1/2024 - 9/8/2024</v>
      </c>
      <c r="U5" s="7" t="str">
        <f t="shared" si="2"/>
        <v>Time Card</v>
      </c>
      <c r="V5" s="8" t="str">
        <f>RIGHT(TEXT(Data[[#This Row],[Date:]],"mmddyyyy"),4)</f>
        <v>2024</v>
      </c>
      <c r="W5" s="8" t="str">
        <f>MID(TEXT(Data[[#This Row],[Date:]],"mmddyyyy"),3,2)</f>
        <v>04</v>
      </c>
      <c r="X5" s="8" t="str">
        <f>LEFT(TEXT(Data[[#This Row],[Date:]],"mmddyyyy"),2)</f>
        <v>09</v>
      </c>
      <c r="Y5" s="6">
        <f>DATE(Data[[#This Row],[Year]],Data[[#This Row],[Month]],Data[[#This Row],[Day]])</f>
        <v>45539</v>
      </c>
    </row>
    <row r="6" spans="1:25" x14ac:dyDescent="0.3">
      <c r="A6" s="5">
        <v>45538.583402777775</v>
      </c>
      <c r="B6" t="s">
        <v>2253</v>
      </c>
      <c r="C6" s="6">
        <v>45540</v>
      </c>
      <c r="D6" s="7" t="s">
        <v>2259</v>
      </c>
      <c r="E6" s="8">
        <v>6</v>
      </c>
      <c r="F6" s="7" t="s">
        <v>68</v>
      </c>
      <c r="G6" s="7" t="s">
        <v>68</v>
      </c>
      <c r="H6" s="7" t="s">
        <v>92</v>
      </c>
      <c r="I6" s="7" t="s">
        <v>44</v>
      </c>
      <c r="J6" s="19">
        <f>IFERROR(INDEX('Employee Info'!$C$3:$E$200,MATCH(Data[[#This Row],[Name:]],'Employee Info'!$B$3:$B$200,0),MATCH(Data[[#This Row],[Hours Type:]],'Employee Info'!$C$2:$E$2,0)),"")</f>
        <v>117</v>
      </c>
      <c r="K6" s="19">
        <f>IFERROR(INDEX('Employee Info'!$C$3:$J$200,MATCH(Data[[#This Row],[Name:]],'Employee Info'!$B$3:$B$200,0),MATCH(Data[[#Headers],[Truck]],'Employee Info'!$C$2:$J$2,0)),"")</f>
        <v>0</v>
      </c>
      <c r="L6" s="19">
        <f>IFERROR(INDEX('Employee Info'!$C$3:$J$200,MATCH(Data[[#This Row],[Name:]],'Employee Info'!$B$3:$B$200,0),MATCH(Data[[#Headers],[Phone]],'Employee Info'!$C$2:$J$2,0)),"")</f>
        <v>0</v>
      </c>
      <c r="M6" s="19">
        <f>IFERROR(INDEX('Employee Info'!$C$3:$J$200,MATCH(Data[[#This Row],[Name:]],'Employee Info'!$B$3:$B$200,0),MATCH(Data[[#Headers],[Tech]],'Employee Info'!$C$2:$J$2,0)),"")</f>
        <v>0</v>
      </c>
      <c r="N6" s="19">
        <f>IFERROR(INDEX('Employee Info'!$C$3:$J$200,MATCH(Data[[#This Row],[Name:]],'Employee Info'!$B$3:$B$200,0),MATCH(Data[[#Headers],[Other]],'Employee Info'!$C$2:$J$2,0)),"")</f>
        <v>0</v>
      </c>
      <c r="O6" s="19">
        <f>IFERROR((Data[[#This Row],[Hours:]]*SUM(Data[[#This Row],[Rate]:[Other]])),"")</f>
        <v>702</v>
      </c>
      <c r="P6" s="7" t="str">
        <f>IF(Data[[#This Row],[WO'#:]]="","Riley #","WO#")</f>
        <v>Riley #</v>
      </c>
      <c r="Q6" s="7">
        <f>IFERROR(WEEKNUM(Data[[#This Row],[Date:]]),"")</f>
        <v>36</v>
      </c>
      <c r="R6" s="6">
        <f t="shared" si="0"/>
        <v>45536</v>
      </c>
      <c r="S6" s="6">
        <f>Data[[#This Row],[Week Start]]+7</f>
        <v>45543</v>
      </c>
      <c r="T6" s="7" t="str">
        <f t="shared" si="1"/>
        <v>9/1/2024 - 9/8/2024</v>
      </c>
      <c r="U6" s="7" t="str">
        <f t="shared" si="2"/>
        <v>Time Card</v>
      </c>
      <c r="V6" s="8" t="str">
        <f>RIGHT(TEXT(Data[[#This Row],[Date:]],"mmddyyyy"),4)</f>
        <v>2024</v>
      </c>
      <c r="W6" s="8" t="str">
        <f>MID(TEXT(Data[[#This Row],[Date:]],"mmddyyyy"),3,2)</f>
        <v>05</v>
      </c>
      <c r="X6" s="8" t="str">
        <f>LEFT(TEXT(Data[[#This Row],[Date:]],"mmddyyyy"),2)</f>
        <v>09</v>
      </c>
      <c r="Y6" s="6">
        <f>DATE(Data[[#This Row],[Year]],Data[[#This Row],[Month]],Data[[#This Row],[Day]])</f>
        <v>45540</v>
      </c>
    </row>
    <row r="7" spans="1:25" x14ac:dyDescent="0.3">
      <c r="A7" s="5">
        <v>45540.494027777779</v>
      </c>
      <c r="B7" t="s">
        <v>2254</v>
      </c>
      <c r="C7" s="6">
        <v>45541</v>
      </c>
      <c r="D7" s="7" t="s">
        <v>2260</v>
      </c>
      <c r="E7" s="8">
        <v>1</v>
      </c>
      <c r="F7" s="7" t="s">
        <v>68</v>
      </c>
      <c r="G7" s="7" t="s">
        <v>68</v>
      </c>
      <c r="H7" s="7" t="s">
        <v>80</v>
      </c>
      <c r="I7" s="7" t="s">
        <v>45</v>
      </c>
      <c r="J7" s="19">
        <f>IFERROR(INDEX('Employee Info'!$C$3:$E$200,MATCH(Data[[#This Row],[Name:]],'Employee Info'!$B$3:$B$200,0),MATCH(Data[[#This Row],[Hours Type:]],'Employee Info'!$C$2:$E$2,0)),"")</f>
        <v>141</v>
      </c>
      <c r="K7" s="19">
        <f>IFERROR(INDEX('Employee Info'!$C$3:$J$200,MATCH(Data[[#This Row],[Name:]],'Employee Info'!$B$3:$B$200,0),MATCH(Data[[#Headers],[Truck]],'Employee Info'!$C$2:$J$2,0)),"")</f>
        <v>0</v>
      </c>
      <c r="L7" s="19">
        <f>IFERROR(INDEX('Employee Info'!$C$3:$J$200,MATCH(Data[[#This Row],[Name:]],'Employee Info'!$B$3:$B$200,0),MATCH(Data[[#Headers],[Phone]],'Employee Info'!$C$2:$J$2,0)),"")</f>
        <v>0</v>
      </c>
      <c r="M7" s="19">
        <f>IFERROR(INDEX('Employee Info'!$C$3:$J$200,MATCH(Data[[#This Row],[Name:]],'Employee Info'!$B$3:$B$200,0),MATCH(Data[[#Headers],[Tech]],'Employee Info'!$C$2:$J$2,0)),"")</f>
        <v>0</v>
      </c>
      <c r="N7" s="19">
        <f>IFERROR(INDEX('Employee Info'!$C$3:$J$200,MATCH(Data[[#This Row],[Name:]],'Employee Info'!$B$3:$B$200,0),MATCH(Data[[#Headers],[Other]],'Employee Info'!$C$2:$J$2,0)),"")</f>
        <v>0</v>
      </c>
      <c r="O7" s="19">
        <f>IFERROR((Data[[#This Row],[Hours:]]*SUM(Data[[#This Row],[Rate]:[Other]])),"")</f>
        <v>141</v>
      </c>
      <c r="P7" s="7" t="str">
        <f>IF(Data[[#This Row],[WO'#:]]="","Riley #","WO#")</f>
        <v>Riley #</v>
      </c>
      <c r="Q7" s="7">
        <f>IFERROR(WEEKNUM(Data[[#This Row],[Date:]]),"")</f>
        <v>36</v>
      </c>
      <c r="R7" s="6">
        <f t="shared" si="0"/>
        <v>45536</v>
      </c>
      <c r="S7" s="6">
        <f>Data[[#This Row],[Week Start]]+7</f>
        <v>45543</v>
      </c>
      <c r="T7" s="7" t="str">
        <f t="shared" si="1"/>
        <v>9/1/2024 - 9/8/2024</v>
      </c>
      <c r="U7" s="7" t="str">
        <f t="shared" si="2"/>
        <v>Time Card</v>
      </c>
      <c r="V7" s="8" t="str">
        <f>RIGHT(TEXT(Data[[#This Row],[Date:]],"mmddyyyy"),4)</f>
        <v>2024</v>
      </c>
      <c r="W7" s="8" t="str">
        <f>MID(TEXT(Data[[#This Row],[Date:]],"mmddyyyy"),3,2)</f>
        <v>06</v>
      </c>
      <c r="X7" s="8" t="str">
        <f>LEFT(TEXT(Data[[#This Row],[Date:]],"mmddyyyy"),2)</f>
        <v>09</v>
      </c>
      <c r="Y7" s="6">
        <f>DATE(Data[[#This Row],[Year]],Data[[#This Row],[Month]],Data[[#This Row],[Day]])</f>
        <v>45541</v>
      </c>
    </row>
    <row r="8" spans="1:25" x14ac:dyDescent="0.3">
      <c r="A8" s="5">
        <v>45550.354675810187</v>
      </c>
      <c r="B8" s="7" t="s">
        <v>2251</v>
      </c>
      <c r="C8" s="6" t="s">
        <v>2271</v>
      </c>
      <c r="D8" s="7" t="s">
        <v>2270</v>
      </c>
      <c r="E8" s="8">
        <v>20</v>
      </c>
      <c r="F8" s="7" t="s">
        <v>68</v>
      </c>
      <c r="G8" s="7" t="s">
        <v>117</v>
      </c>
      <c r="H8" s="7" t="s">
        <v>68</v>
      </c>
      <c r="I8" s="7" t="s">
        <v>45</v>
      </c>
      <c r="J8" s="19">
        <f>IFERROR(INDEX('Employee Info'!$C$3:$E$200,MATCH(Data[[#This Row],[Name:]],'Employee Info'!$B$3:$B$200,0),MATCH(Data[[#This Row],[Hours Type:]],'Employee Info'!$C$2:$E$2,0)),"")</f>
        <v>148</v>
      </c>
      <c r="K8" s="19">
        <f>IFERROR(INDEX('Employee Info'!$C$3:$J$200,MATCH(Data[[#This Row],[Name:]],'Employee Info'!$B$3:$B$200,0),MATCH(Data[[#Headers],[Truck]],'Employee Info'!$C$2:$J$2,0)),"")</f>
        <v>0</v>
      </c>
      <c r="L8" s="19">
        <f>IFERROR(INDEX('Employee Info'!$C$3:$J$200,MATCH(Data[[#This Row],[Name:]],'Employee Info'!$B$3:$B$200,0),MATCH(Data[[#Headers],[Phone]],'Employee Info'!$C$2:$J$2,0)),"")</f>
        <v>0</v>
      </c>
      <c r="M8" s="19">
        <f>IFERROR(INDEX('Employee Info'!$C$3:$J$200,MATCH(Data[[#This Row],[Name:]],'Employee Info'!$B$3:$B$200,0),MATCH(Data[[#Headers],[Tech]],'Employee Info'!$C$2:$J$2,0)),"")</f>
        <v>0</v>
      </c>
      <c r="N8" s="19">
        <f>IFERROR(INDEX('Employee Info'!$C$3:$J$200,MATCH(Data[[#This Row],[Name:]],'Employee Info'!$B$3:$B$200,0),MATCH(Data[[#Headers],[Other]],'Employee Info'!$C$2:$J$2,0)),"")</f>
        <v>0</v>
      </c>
      <c r="O8" s="19">
        <f>IFERROR((Data[[#This Row],[Hours:]]*SUM(Data[[#This Row],[Rate]:[Other]])),"")</f>
        <v>2960</v>
      </c>
      <c r="P8" s="7" t="str">
        <f>IF(Data[[#This Row],[WO'#:]]="","Riley #","WO#")</f>
        <v>Riley #</v>
      </c>
      <c r="Q8" s="7">
        <f>IFERROR(WEEKNUM(Data[[#This Row],[Date:]]),"")</f>
        <v>46</v>
      </c>
      <c r="R8" s="6">
        <f>DATE(RIGHT(TEXT(C8,"mm/dd/yyyy"),4),1,1)+(Q8-1)*7-(WEEKDAY(DATE(RIGHT(TEXT(C8,"mm/dd/yyyy"),4),1,1)))+1</f>
        <v>45606</v>
      </c>
      <c r="S8" s="6">
        <f>Data[[#This Row],[Week Start]]+7</f>
        <v>45613</v>
      </c>
      <c r="T8" s="7" t="str">
        <f>IFERROR(TEXT(R8, "m/d/yyyy") &amp; " - " &amp; TEXT(S8, "m/d/yyyy"),"")</f>
        <v>11/10/2024 - 11/17/2024</v>
      </c>
      <c r="U8" s="7" t="str">
        <f>"Time Card"</f>
        <v>Time Card</v>
      </c>
      <c r="V8" s="8" t="str">
        <f>RIGHT(TEXT(Data[[#This Row],[Date:]],"mmddyyyy"),4)</f>
        <v>2024</v>
      </c>
      <c r="W8" s="8" t="str">
        <f>MID(TEXT(Data[[#This Row],[Date:]],"mmddyyyy"),3,2)</f>
        <v>15</v>
      </c>
      <c r="X8" s="8" t="str">
        <f>LEFT(TEXT(Data[[#This Row],[Date:]],"mmddyyyy"),2)</f>
        <v>11</v>
      </c>
      <c r="Y8" s="6">
        <f>DATE(Data[[#This Row],[Year]],Data[[#This Row],[Month]],Data[[#This Row],[Day]])</f>
        <v>45611</v>
      </c>
    </row>
  </sheetData>
  <sheetProtection formatCells="0" formatColumns="0" formatRows="0" sort="0" pivotTables="0"/>
  <phoneticPr fontId="16" type="noConversion"/>
  <pageMargins left="0.7" right="0.7" top="0.75" bottom="0.75" header="0.3" footer="0.3"/>
  <pageSetup orientation="landscape"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E15E3-D791-4A7F-886C-BB0DA98C7C96}">
  <sheetPr codeName="Sheet12">
    <tabColor rgb="FF002060"/>
  </sheetPr>
  <dimension ref="B2:T12"/>
  <sheetViews>
    <sheetView workbookViewId="0">
      <selection activeCell="F6" sqref="F6"/>
    </sheetView>
  </sheetViews>
  <sheetFormatPr defaultRowHeight="14.4" x14ac:dyDescent="0.3"/>
  <cols>
    <col min="2" max="2" width="13.21875" customWidth="1"/>
    <col min="3" max="3" width="4.5546875" bestFit="1" customWidth="1"/>
    <col min="4" max="4" width="6.5546875" customWidth="1"/>
    <col min="5" max="5" width="6.5546875" bestFit="1" customWidth="1"/>
    <col min="6" max="6" width="6.5546875" customWidth="1"/>
    <col min="7" max="7" width="4.21875" bestFit="1" customWidth="1"/>
    <col min="8" max="8" width="6.5546875" customWidth="1"/>
    <col min="18" max="18" width="0" hidden="1" customWidth="1"/>
    <col min="19" max="19" width="10.5546875" hidden="1" customWidth="1"/>
    <col min="20" max="20" width="13.5546875" hidden="1" customWidth="1"/>
    <col min="21" max="21" width="0" hidden="1" customWidth="1"/>
  </cols>
  <sheetData>
    <row r="2" spans="2:20" ht="15" thickBot="1" x14ac:dyDescent="0.35">
      <c r="B2" s="3" t="s">
        <v>938</v>
      </c>
    </row>
    <row r="5" spans="2:20" x14ac:dyDescent="0.3">
      <c r="S5" t="s">
        <v>24</v>
      </c>
      <c r="T5" s="5">
        <f ca="1">NOW()</f>
        <v>45677.261837384256</v>
      </c>
    </row>
    <row r="6" spans="2:20" x14ac:dyDescent="0.3">
      <c r="B6" s="1" t="s">
        <v>20</v>
      </c>
      <c r="C6" s="66" t="s">
        <v>27</v>
      </c>
      <c r="D6" s="68">
        <v>2024</v>
      </c>
      <c r="E6" s="66" t="s">
        <v>28</v>
      </c>
      <c r="F6" s="68" t="s">
        <v>29</v>
      </c>
      <c r="G6" s="66" t="s">
        <v>30</v>
      </c>
      <c r="H6" s="68">
        <v>20</v>
      </c>
      <c r="S6" t="str">
        <f>B6</f>
        <v>Date:</v>
      </c>
      <c r="T6" s="7" t="str">
        <f>VLOOKUP(F6,Date!$A$2:$D$14,4,FALSE)&amp;"/"&amp;H6&amp;"/"&amp;D6</f>
        <v>7/20/2024</v>
      </c>
    </row>
    <row r="7" spans="2:20" ht="15" thickBot="1" x14ac:dyDescent="0.35">
      <c r="S7" t="str">
        <f>B8</f>
        <v>WO#:</v>
      </c>
      <c r="T7" s="7">
        <f>IF(C8="","",C8)</f>
        <v>6984733</v>
      </c>
    </row>
    <row r="8" spans="2:20" ht="15" thickBot="1" x14ac:dyDescent="0.35">
      <c r="B8" s="1" t="s">
        <v>38</v>
      </c>
      <c r="C8" s="116">
        <v>6984733</v>
      </c>
      <c r="D8" s="117"/>
      <c r="E8" s="118"/>
      <c r="S8" t="str">
        <f>B10</f>
        <v>Riley Job #:</v>
      </c>
      <c r="T8" s="7" t="str">
        <f>IF(C10="","",C10)</f>
        <v>12570-600</v>
      </c>
    </row>
    <row r="9" spans="2:20" ht="15" thickBot="1" x14ac:dyDescent="0.35">
      <c r="S9" t="str">
        <f>B12</f>
        <v>Amount:</v>
      </c>
      <c r="T9" s="73">
        <f>IF(C12="","",C12)</f>
        <v>-320.05</v>
      </c>
    </row>
    <row r="10" spans="2:20" ht="15" thickBot="1" x14ac:dyDescent="0.35">
      <c r="B10" s="1" t="s">
        <v>41</v>
      </c>
      <c r="C10" s="116" t="s">
        <v>756</v>
      </c>
      <c r="D10" s="117"/>
      <c r="E10" s="118"/>
    </row>
    <row r="11" spans="2:20" ht="15" thickBot="1" x14ac:dyDescent="0.35"/>
    <row r="12" spans="2:20" ht="15" thickBot="1" x14ac:dyDescent="0.35">
      <c r="B12" s="1" t="s">
        <v>939</v>
      </c>
      <c r="C12" s="120">
        <v>-320.05</v>
      </c>
      <c r="D12" s="121"/>
    </row>
  </sheetData>
  <mergeCells count="3">
    <mergeCell ref="C8:E8"/>
    <mergeCell ref="C10:E10"/>
    <mergeCell ref="C12:D12"/>
  </mergeCells>
  <dataValidations count="1">
    <dataValidation type="list" allowBlank="1" showInputMessage="1" showErrorMessage="1" sqref="D6" xr:uid="{BD16DF84-6179-45E4-B9EE-1479F375ED13}">
      <formula1>ListYear3</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E97C812-076A-463A-BC62-9B22F1C8D797}">
          <x14:formula1>
            <xm:f>Date2!$B$2:$B$32</xm:f>
          </x14:formula1>
          <xm:sqref>H6</xm:sqref>
        </x14:dataValidation>
        <x14:dataValidation type="list" allowBlank="1" showInputMessage="1" showErrorMessage="1" xr:uid="{61FFFB35-C437-45FC-8F2C-6EEDF7CDA5E1}">
          <x14:formula1>
            <xm:f>Date!$A$2:$A$13</xm:f>
          </x14:formula1>
          <xm:sqref>F6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42988-1F84-4238-888C-9E02F2341861}">
  <sheetPr codeName="Sheet13">
    <tabColor theme="5"/>
  </sheetPr>
  <dimension ref="A1:K100"/>
  <sheetViews>
    <sheetView topLeftCell="A87" workbookViewId="0">
      <selection activeCell="A100" sqref="A100:E100"/>
    </sheetView>
  </sheetViews>
  <sheetFormatPr defaultRowHeight="14.4" x14ac:dyDescent="0.3"/>
  <cols>
    <col min="1" max="1" width="12.44140625" customWidth="1"/>
    <col min="2" max="2" width="24.21875" customWidth="1"/>
    <col min="4" max="4" width="12.44140625" customWidth="1"/>
    <col min="5" max="5" width="14.44140625" style="7" customWidth="1"/>
    <col min="6" max="6" width="22.5546875" bestFit="1" customWidth="1"/>
    <col min="7" max="7" width="10.44140625" style="7" bestFit="1" customWidth="1"/>
    <col min="8" max="8" width="14.5546875" style="7" bestFit="1" customWidth="1"/>
    <col min="9" max="9" width="13.77734375" style="7" bestFit="1" customWidth="1"/>
    <col min="10" max="10" width="18.77734375" style="7" bestFit="1" customWidth="1"/>
    <col min="11" max="11" width="11.44140625" bestFit="1" customWidth="1"/>
  </cols>
  <sheetData>
    <row r="1" spans="1:11" ht="15" thickBot="1" x14ac:dyDescent="0.35">
      <c r="A1" t="s">
        <v>24</v>
      </c>
      <c r="B1" t="s">
        <v>20</v>
      </c>
      <c r="C1" t="s">
        <v>38</v>
      </c>
      <c r="D1" t="s">
        <v>41</v>
      </c>
      <c r="E1" s="7" t="s">
        <v>48</v>
      </c>
      <c r="F1" s="10" t="s">
        <v>49</v>
      </c>
      <c r="G1" s="10" t="s">
        <v>50</v>
      </c>
      <c r="H1" s="10" t="s">
        <v>51</v>
      </c>
      <c r="I1" s="10" t="s">
        <v>52</v>
      </c>
      <c r="J1" s="10" t="s">
        <v>53</v>
      </c>
      <c r="K1" t="s">
        <v>54</v>
      </c>
    </row>
    <row r="2" spans="1:11" x14ac:dyDescent="0.3">
      <c r="A2" s="16">
        <v>0</v>
      </c>
      <c r="C2" t="s">
        <v>940</v>
      </c>
      <c r="D2" t="s">
        <v>940</v>
      </c>
      <c r="E2" s="19"/>
      <c r="F2" t="str">
        <f>IF(TableReceiptData[[#This Row],[WO'#:]]="","Riley #","WO#")</f>
        <v>WO#</v>
      </c>
      <c r="G2" s="7">
        <f>IFERROR(WEEKNUM(TableReceiptData[[#This Row],[Date:]]),"")</f>
        <v>0</v>
      </c>
      <c r="H2" s="6">
        <f t="shared" ref="H2:H65" si="0">DATE(RIGHT(TEXT(B2,"mm/dd/yyyy"),4),1,1)+(G2-1)*7-(WEEKDAY(DATE(RIGHT(TEXT(B2,"mm/dd/yyyy"),4),1,1)))+1</f>
        <v>-6</v>
      </c>
      <c r="I2" s="6">
        <f>TableReceiptData[[#This Row],[Week Start]]+7</f>
        <v>1</v>
      </c>
      <c r="J2" s="7" t="str">
        <f t="shared" ref="J2:J65" si="1">IFERROR(TEXT(H2, "m/d/yyyy") &amp; " - " &amp; TEXT(I2, "m/d/yyyy"),"")</f>
        <v/>
      </c>
      <c r="K2" t="str">
        <f t="shared" ref="K2:K65" si="2">"Receipt Data"</f>
        <v>Receipt Data</v>
      </c>
    </row>
    <row r="3" spans="1:11" x14ac:dyDescent="0.3">
      <c r="A3" s="16">
        <v>45117.335450925922</v>
      </c>
      <c r="B3" t="s">
        <v>941</v>
      </c>
      <c r="C3">
        <v>6904723</v>
      </c>
      <c r="D3" t="s">
        <v>942</v>
      </c>
      <c r="E3" s="19">
        <v>334</v>
      </c>
      <c r="F3" t="str">
        <f>IF(TableReceiptData[[#This Row],[WO'#:]]="","Riley #","WO#")</f>
        <v>WO#</v>
      </c>
      <c r="G3" s="7">
        <f>IFERROR(WEEKNUM(TableReceiptData[[#This Row],[Date:]]),"")</f>
        <v>25</v>
      </c>
      <c r="H3" s="6">
        <f t="shared" si="0"/>
        <v>45095</v>
      </c>
      <c r="I3" s="6">
        <f>TableReceiptData[[#This Row],[Week Start]]+7</f>
        <v>45102</v>
      </c>
      <c r="J3" s="7" t="str">
        <f t="shared" si="1"/>
        <v>6/18/2023 - 6/25/2023</v>
      </c>
      <c r="K3" t="str">
        <f t="shared" si="2"/>
        <v>Receipt Data</v>
      </c>
    </row>
    <row r="4" spans="1:11" x14ac:dyDescent="0.3">
      <c r="A4" s="16">
        <v>45117.336532754627</v>
      </c>
      <c r="B4" t="s">
        <v>941</v>
      </c>
      <c r="C4">
        <v>6956197</v>
      </c>
      <c r="D4" t="s">
        <v>942</v>
      </c>
      <c r="E4" s="19">
        <v>563.33000000000004</v>
      </c>
      <c r="F4" t="str">
        <f>IF(TableReceiptData[[#This Row],[WO'#:]]="","Riley #","WO#")</f>
        <v>WO#</v>
      </c>
      <c r="G4" s="7">
        <f>IFERROR(WEEKNUM(TableReceiptData[[#This Row],[Date:]]),"")</f>
        <v>25</v>
      </c>
      <c r="H4" s="6">
        <f t="shared" si="0"/>
        <v>45095</v>
      </c>
      <c r="I4" s="6">
        <f>TableReceiptData[[#This Row],[Week Start]]+7</f>
        <v>45102</v>
      </c>
      <c r="J4" s="7" t="str">
        <f t="shared" si="1"/>
        <v>6/18/2023 - 6/25/2023</v>
      </c>
      <c r="K4" t="str">
        <f t="shared" si="2"/>
        <v>Receipt Data</v>
      </c>
    </row>
    <row r="5" spans="1:11" x14ac:dyDescent="0.3">
      <c r="A5" s="16">
        <v>45117.337603356478</v>
      </c>
      <c r="B5" t="s">
        <v>941</v>
      </c>
      <c r="C5">
        <v>6904723</v>
      </c>
      <c r="D5" t="s">
        <v>942</v>
      </c>
      <c r="E5" s="19">
        <v>49.85</v>
      </c>
      <c r="F5" t="str">
        <f>IF(TableReceiptData[[#This Row],[WO'#:]]="","Riley #","WO#")</f>
        <v>WO#</v>
      </c>
      <c r="G5" s="7">
        <f>IFERROR(WEEKNUM(TableReceiptData[[#This Row],[Date:]]),"")</f>
        <v>25</v>
      </c>
      <c r="H5" s="6">
        <f t="shared" si="0"/>
        <v>45095</v>
      </c>
      <c r="I5" s="6">
        <f>TableReceiptData[[#This Row],[Week Start]]+7</f>
        <v>45102</v>
      </c>
      <c r="J5" s="7" t="str">
        <f t="shared" si="1"/>
        <v>6/18/2023 - 6/25/2023</v>
      </c>
      <c r="K5" t="str">
        <f t="shared" si="2"/>
        <v>Receipt Data</v>
      </c>
    </row>
    <row r="6" spans="1:11" x14ac:dyDescent="0.3">
      <c r="A6" s="16">
        <v>45117.337741203701</v>
      </c>
      <c r="B6" t="s">
        <v>941</v>
      </c>
      <c r="C6">
        <v>6904723</v>
      </c>
      <c r="D6" t="s">
        <v>942</v>
      </c>
      <c r="E6" s="19">
        <v>-549</v>
      </c>
      <c r="F6" t="str">
        <f>IF(TableReceiptData[[#This Row],[WO'#:]]="","Riley #","WO#")</f>
        <v>WO#</v>
      </c>
      <c r="G6" s="7">
        <f>IFERROR(WEEKNUM(TableReceiptData[[#This Row],[Date:]]),"")</f>
        <v>25</v>
      </c>
      <c r="H6" s="6">
        <f t="shared" si="0"/>
        <v>45095</v>
      </c>
      <c r="I6" s="6">
        <f>TableReceiptData[[#This Row],[Week Start]]+7</f>
        <v>45102</v>
      </c>
      <c r="J6" s="7" t="str">
        <f t="shared" si="1"/>
        <v>6/18/2023 - 6/25/2023</v>
      </c>
      <c r="K6" t="str">
        <f t="shared" si="2"/>
        <v>Receipt Data</v>
      </c>
    </row>
    <row r="7" spans="1:11" x14ac:dyDescent="0.3">
      <c r="A7" s="16">
        <v>45121.318295370373</v>
      </c>
      <c r="B7" t="s">
        <v>943</v>
      </c>
      <c r="C7">
        <v>6904723</v>
      </c>
      <c r="D7" t="s">
        <v>944</v>
      </c>
      <c r="E7" s="19">
        <v>167</v>
      </c>
      <c r="F7" t="str">
        <f>IF(TableReceiptData[[#This Row],[WO'#:]]="","Riley #","WO#")</f>
        <v>WO#</v>
      </c>
      <c r="G7" s="7">
        <f>IFERROR(WEEKNUM(TableReceiptData[[#This Row],[Date:]]),"")</f>
        <v>26</v>
      </c>
      <c r="H7" s="6">
        <f t="shared" si="0"/>
        <v>45102</v>
      </c>
      <c r="I7" s="6">
        <f>TableReceiptData[[#This Row],[Week Start]]+7</f>
        <v>45109</v>
      </c>
      <c r="J7" s="7" t="str">
        <f t="shared" si="1"/>
        <v>6/25/2023 - 7/2/2023</v>
      </c>
      <c r="K7" t="str">
        <f t="shared" si="2"/>
        <v>Receipt Data</v>
      </c>
    </row>
    <row r="8" spans="1:11" x14ac:dyDescent="0.3">
      <c r="A8" s="16">
        <v>45121.378834374998</v>
      </c>
      <c r="B8" t="s">
        <v>945</v>
      </c>
      <c r="C8">
        <v>6904723</v>
      </c>
      <c r="D8" t="s">
        <v>69</v>
      </c>
      <c r="E8" s="19">
        <v>332.8</v>
      </c>
      <c r="F8" t="str">
        <f>IF(TableReceiptData[[#This Row],[WO'#:]]="","Riley #","WO#")</f>
        <v>WO#</v>
      </c>
      <c r="G8" s="7">
        <f>IFERROR(WEEKNUM(TableReceiptData[[#This Row],[Date:]]),"")</f>
        <v>27</v>
      </c>
      <c r="H8" s="6">
        <f t="shared" si="0"/>
        <v>45109</v>
      </c>
      <c r="I8" s="6">
        <f>TableReceiptData[[#This Row],[Week Start]]+7</f>
        <v>45116</v>
      </c>
      <c r="J8" s="7" t="str">
        <f t="shared" si="1"/>
        <v>7/2/2023 - 7/9/2023</v>
      </c>
      <c r="K8" t="str">
        <f t="shared" si="2"/>
        <v>Receipt Data</v>
      </c>
    </row>
    <row r="9" spans="1:11" x14ac:dyDescent="0.3">
      <c r="A9" s="16">
        <v>45127.280386921295</v>
      </c>
      <c r="B9" t="s">
        <v>946</v>
      </c>
      <c r="C9">
        <v>6966341</v>
      </c>
      <c r="D9" t="s">
        <v>69</v>
      </c>
      <c r="E9" s="19">
        <v>1042.5</v>
      </c>
      <c r="F9" t="str">
        <f>IF(TableReceiptData[[#This Row],[WO'#:]]="","Riley #","WO#")</f>
        <v>WO#</v>
      </c>
      <c r="G9" s="7">
        <f>IFERROR(WEEKNUM(TableReceiptData[[#This Row],[Date:]]),"")</f>
        <v>28</v>
      </c>
      <c r="H9" s="6">
        <f t="shared" si="0"/>
        <v>45116</v>
      </c>
      <c r="I9" s="6">
        <f>TableReceiptData[[#This Row],[Week Start]]+7</f>
        <v>45123</v>
      </c>
      <c r="J9" s="7" t="str">
        <f t="shared" si="1"/>
        <v>7/9/2023 - 7/16/2023</v>
      </c>
      <c r="K9" t="str">
        <f t="shared" si="2"/>
        <v>Receipt Data</v>
      </c>
    </row>
    <row r="10" spans="1:11" x14ac:dyDescent="0.3">
      <c r="A10" s="16">
        <v>45127.287779050923</v>
      </c>
      <c r="B10" t="s">
        <v>946</v>
      </c>
      <c r="C10">
        <v>6966341</v>
      </c>
      <c r="D10" t="s">
        <v>69</v>
      </c>
      <c r="E10" s="19">
        <v>-7.58</v>
      </c>
      <c r="F10" t="str">
        <f>IF(TableReceiptData[[#This Row],[WO'#:]]="","Riley #","WO#")</f>
        <v>WO#</v>
      </c>
      <c r="G10" s="7">
        <f>IFERROR(WEEKNUM(TableReceiptData[[#This Row],[Date:]]),"")</f>
        <v>28</v>
      </c>
      <c r="H10" s="6">
        <f t="shared" si="0"/>
        <v>45116</v>
      </c>
      <c r="I10" s="6">
        <f>TableReceiptData[[#This Row],[Week Start]]+7</f>
        <v>45123</v>
      </c>
      <c r="J10" s="7" t="str">
        <f t="shared" si="1"/>
        <v>7/9/2023 - 7/16/2023</v>
      </c>
      <c r="K10" t="str">
        <f t="shared" si="2"/>
        <v>Receipt Data</v>
      </c>
    </row>
    <row r="11" spans="1:11" x14ac:dyDescent="0.3">
      <c r="A11" s="16">
        <v>45125.273937847225</v>
      </c>
      <c r="B11" t="s">
        <v>947</v>
      </c>
      <c r="C11">
        <v>6904723</v>
      </c>
      <c r="D11" t="s">
        <v>69</v>
      </c>
      <c r="E11" s="19">
        <v>181.7</v>
      </c>
      <c r="F11" t="str">
        <f>IF(TableReceiptData[[#This Row],[WO'#:]]="","Riley #","WO#")</f>
        <v>WO#</v>
      </c>
      <c r="G11" s="7">
        <f>IFERROR(WEEKNUM(TableReceiptData[[#This Row],[Date:]]),"")</f>
        <v>28</v>
      </c>
      <c r="H11" s="6">
        <f t="shared" si="0"/>
        <v>45116</v>
      </c>
      <c r="I11" s="6">
        <f>TableReceiptData[[#This Row],[Week Start]]+7</f>
        <v>45123</v>
      </c>
      <c r="J11" s="7" t="str">
        <f t="shared" si="1"/>
        <v>7/9/2023 - 7/16/2023</v>
      </c>
      <c r="K11" t="str">
        <f t="shared" si="2"/>
        <v>Receipt Data</v>
      </c>
    </row>
    <row r="12" spans="1:11" x14ac:dyDescent="0.3">
      <c r="A12" s="16">
        <v>45134.27044108796</v>
      </c>
      <c r="B12" t="s">
        <v>948</v>
      </c>
      <c r="C12">
        <v>6904723</v>
      </c>
      <c r="D12" t="s">
        <v>69</v>
      </c>
      <c r="E12" s="19">
        <v>123.88</v>
      </c>
      <c r="F12" t="str">
        <f>IF(TableReceiptData[[#This Row],[WO'#:]]="","Riley #","WO#")</f>
        <v>WO#</v>
      </c>
      <c r="G12" s="7">
        <f>IFERROR(WEEKNUM(TableReceiptData[[#This Row],[Date:]]),"")</f>
        <v>29</v>
      </c>
      <c r="H12" s="6">
        <f t="shared" si="0"/>
        <v>45123</v>
      </c>
      <c r="I12" s="6">
        <f>TableReceiptData[[#This Row],[Week Start]]+7</f>
        <v>45130</v>
      </c>
      <c r="J12" s="7" t="str">
        <f t="shared" si="1"/>
        <v>7/16/2023 - 7/23/2023</v>
      </c>
      <c r="K12" t="str">
        <f t="shared" si="2"/>
        <v>Receipt Data</v>
      </c>
    </row>
    <row r="13" spans="1:11" x14ac:dyDescent="0.3">
      <c r="A13" s="16">
        <v>45134.493615856481</v>
      </c>
      <c r="B13" t="s">
        <v>948</v>
      </c>
      <c r="C13">
        <v>6953808</v>
      </c>
      <c r="D13" t="s">
        <v>69</v>
      </c>
      <c r="E13" s="19">
        <v>553.45000000000005</v>
      </c>
      <c r="F13" t="str">
        <f>IF(TableReceiptData[[#This Row],[WO'#:]]="","Riley #","WO#")</f>
        <v>WO#</v>
      </c>
      <c r="G13" s="7">
        <f>IFERROR(WEEKNUM(TableReceiptData[[#This Row],[Date:]]),"")</f>
        <v>29</v>
      </c>
      <c r="H13" s="6">
        <f t="shared" si="0"/>
        <v>45123</v>
      </c>
      <c r="I13" s="6">
        <f>TableReceiptData[[#This Row],[Week Start]]+7</f>
        <v>45130</v>
      </c>
      <c r="J13" s="7" t="str">
        <f t="shared" si="1"/>
        <v>7/16/2023 - 7/23/2023</v>
      </c>
      <c r="K13" t="str">
        <f t="shared" si="2"/>
        <v>Receipt Data</v>
      </c>
    </row>
    <row r="14" spans="1:11" x14ac:dyDescent="0.3">
      <c r="A14" s="16">
        <v>45134.496631249996</v>
      </c>
      <c r="B14" t="s">
        <v>948</v>
      </c>
      <c r="C14">
        <v>6904723</v>
      </c>
      <c r="D14" t="s">
        <v>69</v>
      </c>
      <c r="E14" s="19">
        <v>233.62</v>
      </c>
      <c r="F14" t="str">
        <f>IF(TableReceiptData[[#This Row],[WO'#:]]="","Riley #","WO#")</f>
        <v>WO#</v>
      </c>
      <c r="G14" s="7">
        <f>IFERROR(WEEKNUM(TableReceiptData[[#This Row],[Date:]]),"")</f>
        <v>29</v>
      </c>
      <c r="H14" s="6">
        <f t="shared" si="0"/>
        <v>45123</v>
      </c>
      <c r="I14" s="6">
        <f>TableReceiptData[[#This Row],[Week Start]]+7</f>
        <v>45130</v>
      </c>
      <c r="J14" s="7" t="str">
        <f t="shared" si="1"/>
        <v>7/16/2023 - 7/23/2023</v>
      </c>
      <c r="K14" t="str">
        <f t="shared" si="2"/>
        <v>Receipt Data</v>
      </c>
    </row>
    <row r="15" spans="1:11" x14ac:dyDescent="0.3">
      <c r="A15" s="16">
        <v>45134.497232638889</v>
      </c>
      <c r="B15" t="s">
        <v>948</v>
      </c>
      <c r="C15">
        <v>6953808</v>
      </c>
      <c r="D15" t="s">
        <v>69</v>
      </c>
      <c r="E15" s="19">
        <v>125.93</v>
      </c>
      <c r="F15" t="str">
        <f>IF(TableReceiptData[[#This Row],[WO'#:]]="","Riley #","WO#")</f>
        <v>WO#</v>
      </c>
      <c r="G15" s="7">
        <f>IFERROR(WEEKNUM(TableReceiptData[[#This Row],[Date:]]),"")</f>
        <v>29</v>
      </c>
      <c r="H15" s="6">
        <f t="shared" si="0"/>
        <v>45123</v>
      </c>
      <c r="I15" s="6">
        <f>TableReceiptData[[#This Row],[Week Start]]+7</f>
        <v>45130</v>
      </c>
      <c r="J15" s="7" t="str">
        <f t="shared" si="1"/>
        <v>7/16/2023 - 7/23/2023</v>
      </c>
      <c r="K15" t="str">
        <f t="shared" si="2"/>
        <v>Receipt Data</v>
      </c>
    </row>
    <row r="16" spans="1:11" x14ac:dyDescent="0.3">
      <c r="A16" s="16">
        <v>45142.458403124998</v>
      </c>
      <c r="B16" t="s">
        <v>949</v>
      </c>
      <c r="C16">
        <v>6904723</v>
      </c>
      <c r="D16" t="s">
        <v>69</v>
      </c>
      <c r="E16" s="19">
        <v>89.3</v>
      </c>
      <c r="F16" t="str">
        <f>IF(TableReceiptData[[#This Row],[WO'#:]]="","Riley #","WO#")</f>
        <v>WO#</v>
      </c>
      <c r="G16" s="7">
        <f>IFERROR(WEEKNUM(TableReceiptData[[#This Row],[Date:]]),"")</f>
        <v>30</v>
      </c>
      <c r="H16" s="6">
        <f t="shared" si="0"/>
        <v>45130</v>
      </c>
      <c r="I16" s="6">
        <f>TableReceiptData[[#This Row],[Week Start]]+7</f>
        <v>45137</v>
      </c>
      <c r="J16" s="7" t="str">
        <f t="shared" si="1"/>
        <v>7/23/2023 - 7/30/2023</v>
      </c>
      <c r="K16" t="str">
        <f t="shared" si="2"/>
        <v>Receipt Data</v>
      </c>
    </row>
    <row r="17" spans="1:11" x14ac:dyDescent="0.3">
      <c r="A17" s="16">
        <v>45142.479041087965</v>
      </c>
      <c r="B17" t="s">
        <v>949</v>
      </c>
      <c r="C17">
        <v>6904723</v>
      </c>
      <c r="D17" t="s">
        <v>69</v>
      </c>
      <c r="E17" s="19">
        <v>-78.28</v>
      </c>
      <c r="F17" t="str">
        <f>IF(TableReceiptData[[#This Row],[WO'#:]]="","Riley #","WO#")</f>
        <v>WO#</v>
      </c>
      <c r="G17" s="7">
        <f>IFERROR(WEEKNUM(TableReceiptData[[#This Row],[Date:]]),"")</f>
        <v>30</v>
      </c>
      <c r="H17" s="6">
        <f t="shared" si="0"/>
        <v>45130</v>
      </c>
      <c r="I17" s="6">
        <f>TableReceiptData[[#This Row],[Week Start]]+7</f>
        <v>45137</v>
      </c>
      <c r="J17" s="7" t="str">
        <f t="shared" si="1"/>
        <v>7/23/2023 - 7/30/2023</v>
      </c>
      <c r="K17" t="str">
        <f t="shared" si="2"/>
        <v>Receipt Data</v>
      </c>
    </row>
    <row r="18" spans="1:11" x14ac:dyDescent="0.3">
      <c r="A18" s="16">
        <v>45184.406651967591</v>
      </c>
      <c r="B18" t="s">
        <v>950</v>
      </c>
      <c r="C18">
        <v>6984733</v>
      </c>
      <c r="D18" t="s">
        <v>69</v>
      </c>
      <c r="E18" s="19">
        <v>224.08</v>
      </c>
      <c r="F18" t="str">
        <f>IF(TableReceiptData[[#This Row],[WO'#:]]="","Riley #","WO#")</f>
        <v>WO#</v>
      </c>
      <c r="G18" s="7">
        <f>IFERROR(WEEKNUM(TableReceiptData[[#This Row],[Date:]]),"")</f>
        <v>31</v>
      </c>
      <c r="H18" s="6">
        <f t="shared" si="0"/>
        <v>45137</v>
      </c>
      <c r="I18" s="6">
        <f>TableReceiptData[[#This Row],[Week Start]]+7</f>
        <v>45144</v>
      </c>
      <c r="J18" s="7" t="str">
        <f t="shared" si="1"/>
        <v>7/30/2023 - 8/6/2023</v>
      </c>
      <c r="K18" t="str">
        <f t="shared" si="2"/>
        <v>Receipt Data</v>
      </c>
    </row>
    <row r="19" spans="1:11" x14ac:dyDescent="0.3">
      <c r="A19" s="16">
        <v>45177.428027314818</v>
      </c>
      <c r="B19" t="s">
        <v>951</v>
      </c>
      <c r="C19">
        <v>6904723</v>
      </c>
      <c r="D19" t="s">
        <v>69</v>
      </c>
      <c r="E19" s="19">
        <v>464.08</v>
      </c>
      <c r="F19" t="str">
        <f>IF(TableReceiptData[[#This Row],[WO'#:]]="","Riley #","WO#")</f>
        <v>WO#</v>
      </c>
      <c r="G19" s="7">
        <f>IFERROR(WEEKNUM(TableReceiptData[[#This Row],[Date:]]),"")</f>
        <v>32</v>
      </c>
      <c r="H19" s="6">
        <f t="shared" si="0"/>
        <v>45144</v>
      </c>
      <c r="I19" s="6">
        <f>TableReceiptData[[#This Row],[Week Start]]+7</f>
        <v>45151</v>
      </c>
      <c r="J19" s="7" t="str">
        <f t="shared" si="1"/>
        <v>8/6/2023 - 8/13/2023</v>
      </c>
      <c r="K19" t="str">
        <f t="shared" si="2"/>
        <v>Receipt Data</v>
      </c>
    </row>
    <row r="20" spans="1:11" x14ac:dyDescent="0.3">
      <c r="A20" s="16">
        <v>45184.296814930553</v>
      </c>
      <c r="B20" t="s">
        <v>952</v>
      </c>
      <c r="C20">
        <v>6904723</v>
      </c>
      <c r="D20" t="s">
        <v>69</v>
      </c>
      <c r="E20" s="19">
        <v>165.79</v>
      </c>
      <c r="F20" t="str">
        <f>IF(TableReceiptData[[#This Row],[WO'#:]]="","Riley #","WO#")</f>
        <v>WO#</v>
      </c>
      <c r="G20" s="7">
        <f>IFERROR(WEEKNUM(TableReceiptData[[#This Row],[Date:]]),"")</f>
        <v>33</v>
      </c>
      <c r="H20" s="6">
        <f t="shared" si="0"/>
        <v>45151</v>
      </c>
      <c r="I20" s="6">
        <f>TableReceiptData[[#This Row],[Week Start]]+7</f>
        <v>45158</v>
      </c>
      <c r="J20" s="7" t="str">
        <f t="shared" si="1"/>
        <v>8/13/2023 - 8/20/2023</v>
      </c>
      <c r="K20" t="str">
        <f t="shared" si="2"/>
        <v>Receipt Data</v>
      </c>
    </row>
    <row r="21" spans="1:11" x14ac:dyDescent="0.3">
      <c r="A21" s="16">
        <v>45184.300288888888</v>
      </c>
      <c r="B21" t="s">
        <v>952</v>
      </c>
      <c r="C21">
        <v>6904723</v>
      </c>
      <c r="D21" t="s">
        <v>69</v>
      </c>
      <c r="E21" s="19">
        <v>-165.79</v>
      </c>
      <c r="F21" t="str">
        <f>IF(TableReceiptData[[#This Row],[WO'#:]]="","Riley #","WO#")</f>
        <v>WO#</v>
      </c>
      <c r="G21" s="7">
        <f>IFERROR(WEEKNUM(TableReceiptData[[#This Row],[Date:]]),"")</f>
        <v>33</v>
      </c>
      <c r="H21" s="6">
        <f t="shared" si="0"/>
        <v>45151</v>
      </c>
      <c r="I21" s="6">
        <f>TableReceiptData[[#This Row],[Week Start]]+7</f>
        <v>45158</v>
      </c>
      <c r="J21" s="7" t="str">
        <f t="shared" si="1"/>
        <v>8/13/2023 - 8/20/2023</v>
      </c>
      <c r="K21" t="str">
        <f t="shared" si="2"/>
        <v>Receipt Data</v>
      </c>
    </row>
    <row r="22" spans="1:11" x14ac:dyDescent="0.3">
      <c r="A22" s="16">
        <v>45184.300784259256</v>
      </c>
      <c r="B22" t="s">
        <v>952</v>
      </c>
      <c r="C22">
        <v>6984733</v>
      </c>
      <c r="D22" t="s">
        <v>69</v>
      </c>
      <c r="E22" s="19">
        <v>165.79</v>
      </c>
      <c r="F22" t="str">
        <f>IF(TableReceiptData[[#This Row],[WO'#:]]="","Riley #","WO#")</f>
        <v>WO#</v>
      </c>
      <c r="G22" s="7">
        <f>IFERROR(WEEKNUM(TableReceiptData[[#This Row],[Date:]]),"")</f>
        <v>33</v>
      </c>
      <c r="H22" s="6">
        <f t="shared" si="0"/>
        <v>45151</v>
      </c>
      <c r="I22" s="6">
        <f>TableReceiptData[[#This Row],[Week Start]]+7</f>
        <v>45158</v>
      </c>
      <c r="J22" s="7" t="str">
        <f t="shared" si="1"/>
        <v>8/13/2023 - 8/20/2023</v>
      </c>
      <c r="K22" t="str">
        <f t="shared" si="2"/>
        <v>Receipt Data</v>
      </c>
    </row>
    <row r="23" spans="1:11" x14ac:dyDescent="0.3">
      <c r="A23" s="16">
        <v>45184.300945486109</v>
      </c>
      <c r="B23" t="s">
        <v>952</v>
      </c>
      <c r="C23">
        <v>6984733</v>
      </c>
      <c r="D23" t="s">
        <v>69</v>
      </c>
      <c r="E23" s="19">
        <v>426.08</v>
      </c>
      <c r="F23" t="str">
        <f>IF(TableReceiptData[[#This Row],[WO'#:]]="","Riley #","WO#")</f>
        <v>WO#</v>
      </c>
      <c r="G23" s="7">
        <f>IFERROR(WEEKNUM(TableReceiptData[[#This Row],[Date:]]),"")</f>
        <v>33</v>
      </c>
      <c r="H23" s="6">
        <f t="shared" si="0"/>
        <v>45151</v>
      </c>
      <c r="I23" s="6">
        <f>TableReceiptData[[#This Row],[Week Start]]+7</f>
        <v>45158</v>
      </c>
      <c r="J23" s="7" t="str">
        <f t="shared" si="1"/>
        <v>8/13/2023 - 8/20/2023</v>
      </c>
      <c r="K23" t="str">
        <f t="shared" si="2"/>
        <v>Receipt Data</v>
      </c>
    </row>
    <row r="24" spans="1:11" x14ac:dyDescent="0.3">
      <c r="A24" s="16">
        <v>45184.307239467591</v>
      </c>
      <c r="B24" t="s">
        <v>953</v>
      </c>
      <c r="C24">
        <v>6984733</v>
      </c>
      <c r="D24" t="s">
        <v>69</v>
      </c>
      <c r="E24" s="19">
        <v>133.6</v>
      </c>
      <c r="F24" t="str">
        <f>IF(TableReceiptData[[#This Row],[WO'#:]]="","Riley #","WO#")</f>
        <v>WO#</v>
      </c>
      <c r="G24" s="7">
        <f>IFERROR(WEEKNUM(TableReceiptData[[#This Row],[Date:]]),"")</f>
        <v>34</v>
      </c>
      <c r="H24" s="6">
        <f t="shared" si="0"/>
        <v>45158</v>
      </c>
      <c r="I24" s="6">
        <f>TableReceiptData[[#This Row],[Week Start]]+7</f>
        <v>45165</v>
      </c>
      <c r="J24" s="7" t="str">
        <f t="shared" si="1"/>
        <v>8/20/2023 - 8/27/2023</v>
      </c>
      <c r="K24" t="str">
        <f t="shared" si="2"/>
        <v>Receipt Data</v>
      </c>
    </row>
    <row r="25" spans="1:11" x14ac:dyDescent="0.3">
      <c r="A25" s="16">
        <v>45184.307543171293</v>
      </c>
      <c r="B25" t="s">
        <v>953</v>
      </c>
      <c r="C25">
        <v>6984733</v>
      </c>
      <c r="D25" t="s">
        <v>69</v>
      </c>
      <c r="E25" s="19">
        <v>28.88</v>
      </c>
      <c r="F25" t="str">
        <f>IF(TableReceiptData[[#This Row],[WO'#:]]="","Riley #","WO#")</f>
        <v>WO#</v>
      </c>
      <c r="G25" s="7">
        <f>IFERROR(WEEKNUM(TableReceiptData[[#This Row],[Date:]]),"")</f>
        <v>34</v>
      </c>
      <c r="H25" s="6">
        <f t="shared" si="0"/>
        <v>45158</v>
      </c>
      <c r="I25" s="6">
        <f>TableReceiptData[[#This Row],[Week Start]]+7</f>
        <v>45165</v>
      </c>
      <c r="J25" s="7" t="str">
        <f t="shared" si="1"/>
        <v>8/20/2023 - 8/27/2023</v>
      </c>
      <c r="K25" t="str">
        <f t="shared" si="2"/>
        <v>Receipt Data</v>
      </c>
    </row>
    <row r="26" spans="1:11" x14ac:dyDescent="0.3">
      <c r="A26" s="16">
        <v>45184.315924652779</v>
      </c>
      <c r="B26" t="s">
        <v>953</v>
      </c>
      <c r="C26">
        <v>6952019</v>
      </c>
      <c r="D26" t="s">
        <v>69</v>
      </c>
      <c r="E26" s="19">
        <v>1265.01</v>
      </c>
      <c r="F26" t="str">
        <f>IF(TableReceiptData[[#This Row],[WO'#:]]="","Riley #","WO#")</f>
        <v>WO#</v>
      </c>
      <c r="G26" s="7">
        <f>IFERROR(WEEKNUM(TableReceiptData[[#This Row],[Date:]]),"")</f>
        <v>34</v>
      </c>
      <c r="H26" s="6">
        <f t="shared" si="0"/>
        <v>45158</v>
      </c>
      <c r="I26" s="6">
        <f>TableReceiptData[[#This Row],[Week Start]]+7</f>
        <v>45165</v>
      </c>
      <c r="J26" s="7" t="str">
        <f t="shared" si="1"/>
        <v>8/20/2023 - 8/27/2023</v>
      </c>
      <c r="K26" t="str">
        <f t="shared" si="2"/>
        <v>Receipt Data</v>
      </c>
    </row>
    <row r="27" spans="1:11" x14ac:dyDescent="0.3">
      <c r="A27" s="16">
        <v>45184.331414351851</v>
      </c>
      <c r="B27" t="s">
        <v>954</v>
      </c>
      <c r="C27">
        <v>6984733</v>
      </c>
      <c r="D27" t="s">
        <v>69</v>
      </c>
      <c r="E27" s="19">
        <v>83.98</v>
      </c>
      <c r="F27" t="str">
        <f>IF(TableReceiptData[[#This Row],[WO'#:]]="","Riley #","WO#")</f>
        <v>WO#</v>
      </c>
      <c r="G27" s="7">
        <f>IFERROR(WEEKNUM(TableReceiptData[[#This Row],[Date:]]),"")</f>
        <v>35</v>
      </c>
      <c r="H27" s="6">
        <f t="shared" si="0"/>
        <v>45165</v>
      </c>
      <c r="I27" s="6">
        <f>TableReceiptData[[#This Row],[Week Start]]+7</f>
        <v>45172</v>
      </c>
      <c r="J27" s="7" t="str">
        <f t="shared" si="1"/>
        <v>8/27/2023 - 9/3/2023</v>
      </c>
      <c r="K27" t="str">
        <f t="shared" si="2"/>
        <v>Receipt Data</v>
      </c>
    </row>
    <row r="28" spans="1:11" x14ac:dyDescent="0.3">
      <c r="A28" s="16">
        <v>45219.355959837965</v>
      </c>
      <c r="B28" t="s">
        <v>955</v>
      </c>
      <c r="C28">
        <v>6966341</v>
      </c>
      <c r="D28" t="s">
        <v>69</v>
      </c>
      <c r="E28" s="19">
        <v>1102</v>
      </c>
      <c r="F28" t="str">
        <f>IF(TableReceiptData[[#This Row],[WO'#:]]="","Riley #","WO#")</f>
        <v>WO#</v>
      </c>
      <c r="G28" s="7">
        <f>IFERROR(WEEKNUM(TableReceiptData[[#This Row],[Date:]]),"")</f>
        <v>36</v>
      </c>
      <c r="H28" s="6">
        <f t="shared" si="0"/>
        <v>45172</v>
      </c>
      <c r="I28" s="6">
        <f>TableReceiptData[[#This Row],[Week Start]]+7</f>
        <v>45179</v>
      </c>
      <c r="J28" s="7" t="str">
        <f t="shared" si="1"/>
        <v>9/3/2023 - 9/10/2023</v>
      </c>
      <c r="K28" t="str">
        <f t="shared" si="2"/>
        <v>Receipt Data</v>
      </c>
    </row>
    <row r="29" spans="1:11" x14ac:dyDescent="0.3">
      <c r="A29" s="16">
        <v>45219.360338425926</v>
      </c>
      <c r="B29" t="s">
        <v>955</v>
      </c>
      <c r="C29">
        <v>6984733</v>
      </c>
      <c r="D29" t="s">
        <v>69</v>
      </c>
      <c r="E29" s="19">
        <v>125.32</v>
      </c>
      <c r="F29" t="str">
        <f>IF(TableReceiptData[[#This Row],[WO'#:]]="","Riley #","WO#")</f>
        <v>WO#</v>
      </c>
      <c r="G29" s="7">
        <f>IFERROR(WEEKNUM(TableReceiptData[[#This Row],[Date:]]),"")</f>
        <v>36</v>
      </c>
      <c r="H29" s="6">
        <f t="shared" si="0"/>
        <v>45172</v>
      </c>
      <c r="I29" s="6">
        <f>TableReceiptData[[#This Row],[Week Start]]+7</f>
        <v>45179</v>
      </c>
      <c r="J29" s="7" t="str">
        <f t="shared" si="1"/>
        <v>9/3/2023 - 9/10/2023</v>
      </c>
      <c r="K29" t="str">
        <f t="shared" si="2"/>
        <v>Receipt Data</v>
      </c>
    </row>
    <row r="30" spans="1:11" x14ac:dyDescent="0.3">
      <c r="A30" s="16">
        <v>45219.363464351853</v>
      </c>
      <c r="B30" t="s">
        <v>955</v>
      </c>
      <c r="C30">
        <v>6966341</v>
      </c>
      <c r="D30" t="s">
        <v>69</v>
      </c>
      <c r="E30" s="19">
        <v>493.21</v>
      </c>
      <c r="F30" t="str">
        <f>IF(TableReceiptData[[#This Row],[WO'#:]]="","Riley #","WO#")</f>
        <v>WO#</v>
      </c>
      <c r="G30" s="7">
        <f>IFERROR(WEEKNUM(TableReceiptData[[#This Row],[Date:]]),"")</f>
        <v>36</v>
      </c>
      <c r="H30" s="6">
        <f t="shared" si="0"/>
        <v>45172</v>
      </c>
      <c r="I30" s="6">
        <f>TableReceiptData[[#This Row],[Week Start]]+7</f>
        <v>45179</v>
      </c>
      <c r="J30" s="7" t="str">
        <f t="shared" si="1"/>
        <v>9/3/2023 - 9/10/2023</v>
      </c>
      <c r="K30" t="str">
        <f t="shared" si="2"/>
        <v>Receipt Data</v>
      </c>
    </row>
    <row r="31" spans="1:11" x14ac:dyDescent="0.3">
      <c r="A31" s="16">
        <v>45219.364406712964</v>
      </c>
      <c r="B31" t="s">
        <v>955</v>
      </c>
      <c r="C31">
        <v>6984733</v>
      </c>
      <c r="D31" t="s">
        <v>69</v>
      </c>
      <c r="E31" s="19">
        <v>83.98</v>
      </c>
      <c r="F31" t="str">
        <f>IF(TableReceiptData[[#This Row],[WO'#:]]="","Riley #","WO#")</f>
        <v>WO#</v>
      </c>
      <c r="G31" s="7">
        <f>IFERROR(WEEKNUM(TableReceiptData[[#This Row],[Date:]]),"")</f>
        <v>36</v>
      </c>
      <c r="H31" s="6">
        <f t="shared" si="0"/>
        <v>45172</v>
      </c>
      <c r="I31" s="6">
        <f>TableReceiptData[[#This Row],[Week Start]]+7</f>
        <v>45179</v>
      </c>
      <c r="J31" s="7" t="str">
        <f t="shared" si="1"/>
        <v>9/3/2023 - 9/10/2023</v>
      </c>
      <c r="K31" t="str">
        <f t="shared" si="2"/>
        <v>Receipt Data</v>
      </c>
    </row>
    <row r="32" spans="1:11" x14ac:dyDescent="0.3">
      <c r="A32" s="16">
        <v>45219.372661805559</v>
      </c>
      <c r="B32" t="s">
        <v>956</v>
      </c>
      <c r="C32">
        <v>6984733</v>
      </c>
      <c r="D32" t="s">
        <v>69</v>
      </c>
      <c r="E32" s="19">
        <v>150.78</v>
      </c>
      <c r="F32" t="str">
        <f>IF(TableReceiptData[[#This Row],[WO'#:]]="","Riley #","WO#")</f>
        <v>WO#</v>
      </c>
      <c r="G32" s="7">
        <f>IFERROR(WEEKNUM(TableReceiptData[[#This Row],[Date:]]),"")</f>
        <v>37</v>
      </c>
      <c r="H32" s="6">
        <f t="shared" si="0"/>
        <v>45179</v>
      </c>
      <c r="I32" s="6">
        <f>TableReceiptData[[#This Row],[Week Start]]+7</f>
        <v>45186</v>
      </c>
      <c r="J32" s="7" t="str">
        <f t="shared" si="1"/>
        <v>9/10/2023 - 9/17/2023</v>
      </c>
      <c r="K32" t="str">
        <f t="shared" si="2"/>
        <v>Receipt Data</v>
      </c>
    </row>
    <row r="33" spans="1:11" x14ac:dyDescent="0.3">
      <c r="A33" s="16">
        <v>45219.381741435187</v>
      </c>
      <c r="B33" t="s">
        <v>957</v>
      </c>
      <c r="C33">
        <v>6988041</v>
      </c>
      <c r="D33" t="s">
        <v>69</v>
      </c>
      <c r="E33" s="19">
        <v>3757.36</v>
      </c>
      <c r="F33" t="str">
        <f>IF(TableReceiptData[[#This Row],[WO'#:]]="","Riley #","WO#")</f>
        <v>WO#</v>
      </c>
      <c r="G33" s="7">
        <f>IFERROR(WEEKNUM(TableReceiptData[[#This Row],[Date:]]),"")</f>
        <v>38</v>
      </c>
      <c r="H33" s="6">
        <f t="shared" si="0"/>
        <v>45186</v>
      </c>
      <c r="I33" s="6">
        <f>TableReceiptData[[#This Row],[Week Start]]+7</f>
        <v>45193</v>
      </c>
      <c r="J33" s="7" t="str">
        <f t="shared" si="1"/>
        <v>9/17/2023 - 9/24/2023</v>
      </c>
      <c r="K33" t="str">
        <f t="shared" si="2"/>
        <v>Receipt Data</v>
      </c>
    </row>
    <row r="34" spans="1:11" x14ac:dyDescent="0.3">
      <c r="A34" s="16">
        <v>45219.38285671296</v>
      </c>
      <c r="B34" t="s">
        <v>957</v>
      </c>
      <c r="C34">
        <v>6984733</v>
      </c>
      <c r="D34" t="s">
        <v>69</v>
      </c>
      <c r="E34" s="19">
        <v>434.5</v>
      </c>
      <c r="F34" t="str">
        <f>IF(TableReceiptData[[#This Row],[WO'#:]]="","Riley #","WO#")</f>
        <v>WO#</v>
      </c>
      <c r="G34" s="7">
        <f>IFERROR(WEEKNUM(TableReceiptData[[#This Row],[Date:]]),"")</f>
        <v>38</v>
      </c>
      <c r="H34" s="6">
        <f t="shared" si="0"/>
        <v>45186</v>
      </c>
      <c r="I34" s="6">
        <f>TableReceiptData[[#This Row],[Week Start]]+7</f>
        <v>45193</v>
      </c>
      <c r="J34" s="7" t="str">
        <f t="shared" si="1"/>
        <v>9/17/2023 - 9/24/2023</v>
      </c>
      <c r="K34" t="str">
        <f t="shared" si="2"/>
        <v>Receipt Data</v>
      </c>
    </row>
    <row r="35" spans="1:11" x14ac:dyDescent="0.3">
      <c r="A35" s="16">
        <v>45219.38681585648</v>
      </c>
      <c r="B35" t="s">
        <v>958</v>
      </c>
      <c r="C35">
        <v>6984733</v>
      </c>
      <c r="D35" t="s">
        <v>69</v>
      </c>
      <c r="E35" s="19">
        <v>123.3</v>
      </c>
      <c r="F35" t="str">
        <f>IF(TableReceiptData[[#This Row],[WO'#:]]="","Riley #","WO#")</f>
        <v>WO#</v>
      </c>
      <c r="G35" s="7">
        <f>IFERROR(WEEKNUM(TableReceiptData[[#This Row],[Date:]]),"")</f>
        <v>39</v>
      </c>
      <c r="H35" s="6">
        <f t="shared" si="0"/>
        <v>45193</v>
      </c>
      <c r="I35" s="6">
        <f>TableReceiptData[[#This Row],[Week Start]]+7</f>
        <v>45200</v>
      </c>
      <c r="J35" s="7" t="str">
        <f t="shared" si="1"/>
        <v>9/24/2023 - 10/1/2023</v>
      </c>
      <c r="K35" t="str">
        <f t="shared" si="2"/>
        <v>Receipt Data</v>
      </c>
    </row>
    <row r="36" spans="1:11" x14ac:dyDescent="0.3">
      <c r="A36" s="16">
        <v>45246.296953240744</v>
      </c>
      <c r="B36" t="s">
        <v>959</v>
      </c>
      <c r="C36">
        <v>6984733</v>
      </c>
      <c r="D36" t="s">
        <v>69</v>
      </c>
      <c r="E36" s="19">
        <v>42.3</v>
      </c>
      <c r="F36" t="str">
        <f>IF(TableReceiptData[[#This Row],[WO'#:]]="","Riley #","WO#")</f>
        <v>WO#</v>
      </c>
      <c r="G36" s="7">
        <f>IFERROR(WEEKNUM(TableReceiptData[[#This Row],[Date:]]),"")</f>
        <v>40</v>
      </c>
      <c r="H36" s="6">
        <f t="shared" si="0"/>
        <v>45200</v>
      </c>
      <c r="I36" s="6">
        <f>TableReceiptData[[#This Row],[Week Start]]+7</f>
        <v>45207</v>
      </c>
      <c r="J36" s="7" t="str">
        <f t="shared" si="1"/>
        <v>10/1/2023 - 10/8/2023</v>
      </c>
      <c r="K36" t="str">
        <f t="shared" si="2"/>
        <v>Receipt Data</v>
      </c>
    </row>
    <row r="37" spans="1:11" x14ac:dyDescent="0.3">
      <c r="A37" s="16">
        <v>45246.298144328706</v>
      </c>
      <c r="B37" t="s">
        <v>959</v>
      </c>
      <c r="C37">
        <v>20028</v>
      </c>
      <c r="D37" t="s">
        <v>69</v>
      </c>
      <c r="E37" s="19">
        <v>310.58999999999997</v>
      </c>
      <c r="F37" t="str">
        <f>IF(TableReceiptData[[#This Row],[WO'#:]]="","Riley #","WO#")</f>
        <v>WO#</v>
      </c>
      <c r="G37" s="7">
        <f>IFERROR(WEEKNUM(TableReceiptData[[#This Row],[Date:]]),"")</f>
        <v>40</v>
      </c>
      <c r="H37" s="6">
        <f t="shared" si="0"/>
        <v>45200</v>
      </c>
      <c r="I37" s="6">
        <f>TableReceiptData[[#This Row],[Week Start]]+7</f>
        <v>45207</v>
      </c>
      <c r="J37" s="7" t="str">
        <f t="shared" si="1"/>
        <v>10/1/2023 - 10/8/2023</v>
      </c>
      <c r="K37" t="str">
        <f t="shared" si="2"/>
        <v>Receipt Data</v>
      </c>
    </row>
    <row r="38" spans="1:11" x14ac:dyDescent="0.3">
      <c r="A38" s="16">
        <v>45246.303837962965</v>
      </c>
      <c r="B38" t="s">
        <v>960</v>
      </c>
      <c r="C38">
        <v>6984733</v>
      </c>
      <c r="D38" t="s">
        <v>69</v>
      </c>
      <c r="E38" s="19">
        <v>302.79000000000002</v>
      </c>
      <c r="F38" t="str">
        <f>IF(TableReceiptData[[#This Row],[WO'#:]]="","Riley #","WO#")</f>
        <v>WO#</v>
      </c>
      <c r="G38" s="7">
        <f>IFERROR(WEEKNUM(TableReceiptData[[#This Row],[Date:]]),"")</f>
        <v>41</v>
      </c>
      <c r="H38" s="6">
        <f t="shared" si="0"/>
        <v>45207</v>
      </c>
      <c r="I38" s="6">
        <f>TableReceiptData[[#This Row],[Week Start]]+7</f>
        <v>45214</v>
      </c>
      <c r="J38" s="7" t="str">
        <f t="shared" si="1"/>
        <v>10/8/2023 - 10/15/2023</v>
      </c>
      <c r="K38" t="str">
        <f t="shared" si="2"/>
        <v>Receipt Data</v>
      </c>
    </row>
    <row r="39" spans="1:11" x14ac:dyDescent="0.3">
      <c r="A39" s="16">
        <v>45246.304761111111</v>
      </c>
      <c r="B39" t="s">
        <v>960</v>
      </c>
      <c r="C39">
        <v>6984733</v>
      </c>
      <c r="D39" t="s">
        <v>69</v>
      </c>
      <c r="E39" s="19">
        <v>39.049999999999997</v>
      </c>
      <c r="F39" t="str">
        <f>IF(TableReceiptData[[#This Row],[WO'#:]]="","Riley #","WO#")</f>
        <v>WO#</v>
      </c>
      <c r="G39" s="7">
        <f>IFERROR(WEEKNUM(TableReceiptData[[#This Row],[Date:]]),"")</f>
        <v>41</v>
      </c>
      <c r="H39" s="6">
        <f t="shared" si="0"/>
        <v>45207</v>
      </c>
      <c r="I39" s="6">
        <f>TableReceiptData[[#This Row],[Week Start]]+7</f>
        <v>45214</v>
      </c>
      <c r="J39" s="7" t="str">
        <f t="shared" si="1"/>
        <v>10/8/2023 - 10/15/2023</v>
      </c>
      <c r="K39" t="str">
        <f t="shared" si="2"/>
        <v>Receipt Data</v>
      </c>
    </row>
    <row r="40" spans="1:11" x14ac:dyDescent="0.3">
      <c r="A40" s="16">
        <v>45246.310008217595</v>
      </c>
      <c r="B40" t="s">
        <v>960</v>
      </c>
      <c r="C40">
        <v>6984733</v>
      </c>
      <c r="D40" t="s">
        <v>69</v>
      </c>
      <c r="E40" s="19">
        <v>-272.26</v>
      </c>
      <c r="F40" t="str">
        <f>IF(TableReceiptData[[#This Row],[WO'#:]]="","Riley #","WO#")</f>
        <v>WO#</v>
      </c>
      <c r="G40" s="7">
        <f>IFERROR(WEEKNUM(TableReceiptData[[#This Row],[Date:]]),"")</f>
        <v>41</v>
      </c>
      <c r="H40" s="6">
        <f t="shared" si="0"/>
        <v>45207</v>
      </c>
      <c r="I40" s="6">
        <f>TableReceiptData[[#This Row],[Week Start]]+7</f>
        <v>45214</v>
      </c>
      <c r="J40" s="7" t="str">
        <f t="shared" si="1"/>
        <v>10/8/2023 - 10/15/2023</v>
      </c>
      <c r="K40" t="str">
        <f t="shared" si="2"/>
        <v>Receipt Data</v>
      </c>
    </row>
    <row r="41" spans="1:11" x14ac:dyDescent="0.3">
      <c r="A41" s="16">
        <v>45246.311878819448</v>
      </c>
      <c r="B41" t="s">
        <v>961</v>
      </c>
      <c r="C41">
        <v>6984733</v>
      </c>
      <c r="D41" t="s">
        <v>69</v>
      </c>
      <c r="E41" s="19">
        <v>194.2</v>
      </c>
      <c r="F41" t="str">
        <f>IF(TableReceiptData[[#This Row],[WO'#:]]="","Riley #","WO#")</f>
        <v>WO#</v>
      </c>
      <c r="G41" s="7">
        <f>IFERROR(WEEKNUM(TableReceiptData[[#This Row],[Date:]]),"")</f>
        <v>42</v>
      </c>
      <c r="H41" s="6">
        <f t="shared" si="0"/>
        <v>45214</v>
      </c>
      <c r="I41" s="6">
        <f>TableReceiptData[[#This Row],[Week Start]]+7</f>
        <v>45221</v>
      </c>
      <c r="J41" s="7" t="str">
        <f t="shared" si="1"/>
        <v>10/15/2023 - 10/22/2023</v>
      </c>
      <c r="K41" t="str">
        <f t="shared" si="2"/>
        <v>Receipt Data</v>
      </c>
    </row>
    <row r="42" spans="1:11" x14ac:dyDescent="0.3">
      <c r="A42" s="16">
        <v>45246.317135069447</v>
      </c>
      <c r="B42" t="s">
        <v>961</v>
      </c>
      <c r="C42">
        <v>20028</v>
      </c>
      <c r="D42" t="s">
        <v>69</v>
      </c>
      <c r="E42" s="19">
        <v>160.71</v>
      </c>
      <c r="F42" t="str">
        <f>IF(TableReceiptData[[#This Row],[WO'#:]]="","Riley #","WO#")</f>
        <v>WO#</v>
      </c>
      <c r="G42" s="7">
        <f>IFERROR(WEEKNUM(TableReceiptData[[#This Row],[Date:]]),"")</f>
        <v>42</v>
      </c>
      <c r="H42" s="6">
        <f t="shared" si="0"/>
        <v>45214</v>
      </c>
      <c r="I42" s="6">
        <f>TableReceiptData[[#This Row],[Week Start]]+7</f>
        <v>45221</v>
      </c>
      <c r="J42" s="7" t="str">
        <f t="shared" si="1"/>
        <v>10/15/2023 - 10/22/2023</v>
      </c>
      <c r="K42" t="str">
        <f t="shared" si="2"/>
        <v>Receipt Data</v>
      </c>
    </row>
    <row r="43" spans="1:11" x14ac:dyDescent="0.3">
      <c r="A43" s="16">
        <v>45246.322928240741</v>
      </c>
      <c r="B43" t="s">
        <v>962</v>
      </c>
      <c r="C43">
        <v>6988041</v>
      </c>
      <c r="D43" t="s">
        <v>69</v>
      </c>
      <c r="E43" s="19">
        <v>3086.1</v>
      </c>
      <c r="F43" t="str">
        <f>IF(TableReceiptData[[#This Row],[WO'#:]]="","Riley #","WO#")</f>
        <v>WO#</v>
      </c>
      <c r="G43" s="7">
        <f>IFERROR(WEEKNUM(TableReceiptData[[#This Row],[Date:]]),"")</f>
        <v>43</v>
      </c>
      <c r="H43" s="6">
        <f t="shared" si="0"/>
        <v>45221</v>
      </c>
      <c r="I43" s="6">
        <f>TableReceiptData[[#This Row],[Week Start]]+7</f>
        <v>45228</v>
      </c>
      <c r="J43" s="7" t="str">
        <f t="shared" si="1"/>
        <v>10/22/2023 - 10/29/2023</v>
      </c>
      <c r="K43" t="str">
        <f t="shared" si="2"/>
        <v>Receipt Data</v>
      </c>
    </row>
    <row r="44" spans="1:11" x14ac:dyDescent="0.3">
      <c r="A44" s="16">
        <v>45246.330054282407</v>
      </c>
      <c r="B44" t="s">
        <v>962</v>
      </c>
      <c r="C44">
        <v>6984733</v>
      </c>
      <c r="D44" t="s">
        <v>69</v>
      </c>
      <c r="E44" s="19">
        <v>389.17</v>
      </c>
      <c r="F44" t="str">
        <f>IF(TableReceiptData[[#This Row],[WO'#:]]="","Riley #","WO#")</f>
        <v>WO#</v>
      </c>
      <c r="G44" s="7">
        <f>IFERROR(WEEKNUM(TableReceiptData[[#This Row],[Date:]]),"")</f>
        <v>43</v>
      </c>
      <c r="H44" s="6">
        <f t="shared" si="0"/>
        <v>45221</v>
      </c>
      <c r="I44" s="6">
        <f>TableReceiptData[[#This Row],[Week Start]]+7</f>
        <v>45228</v>
      </c>
      <c r="J44" s="7" t="str">
        <f t="shared" si="1"/>
        <v>10/22/2023 - 10/29/2023</v>
      </c>
      <c r="K44" t="str">
        <f t="shared" si="2"/>
        <v>Receipt Data</v>
      </c>
    </row>
    <row r="45" spans="1:11" x14ac:dyDescent="0.3">
      <c r="A45" s="16">
        <v>45246.334395949074</v>
      </c>
      <c r="B45" t="s">
        <v>963</v>
      </c>
      <c r="C45">
        <v>6984733</v>
      </c>
      <c r="D45" t="s">
        <v>69</v>
      </c>
      <c r="E45" s="19">
        <v>342.67</v>
      </c>
      <c r="F45" t="str">
        <f>IF(TableReceiptData[[#This Row],[WO'#:]]="","Riley #","WO#")</f>
        <v>WO#</v>
      </c>
      <c r="G45" s="7">
        <f>IFERROR(WEEKNUM(TableReceiptData[[#This Row],[Date:]]),"")</f>
        <v>44</v>
      </c>
      <c r="H45" s="6">
        <f t="shared" si="0"/>
        <v>45228</v>
      </c>
      <c r="I45" s="6">
        <f>TableReceiptData[[#This Row],[Week Start]]+7</f>
        <v>45235</v>
      </c>
      <c r="J45" s="7" t="str">
        <f t="shared" si="1"/>
        <v>10/29/2023 - 11/5/2023</v>
      </c>
      <c r="K45" t="str">
        <f t="shared" si="2"/>
        <v>Receipt Data</v>
      </c>
    </row>
    <row r="46" spans="1:11" x14ac:dyDescent="0.3">
      <c r="A46" s="16">
        <v>45273.298090972225</v>
      </c>
      <c r="B46" t="s">
        <v>964</v>
      </c>
      <c r="C46">
        <v>6984733</v>
      </c>
      <c r="D46" t="s">
        <v>69</v>
      </c>
      <c r="E46" s="19">
        <v>156.52000000000001</v>
      </c>
      <c r="F46" t="str">
        <f>IF(TableReceiptData[[#This Row],[WO'#:]]="","Riley #","WO#")</f>
        <v>WO#</v>
      </c>
      <c r="G46" s="7">
        <f>IFERROR(WEEKNUM(TableReceiptData[[#This Row],[Date:]]),"")</f>
        <v>45</v>
      </c>
      <c r="H46" s="6">
        <f t="shared" si="0"/>
        <v>45235</v>
      </c>
      <c r="I46" s="6">
        <f>TableReceiptData[[#This Row],[Week Start]]+7</f>
        <v>45242</v>
      </c>
      <c r="J46" s="7" t="str">
        <f t="shared" si="1"/>
        <v>11/5/2023 - 11/12/2023</v>
      </c>
      <c r="K46" t="str">
        <f t="shared" si="2"/>
        <v>Receipt Data</v>
      </c>
    </row>
    <row r="47" spans="1:11" x14ac:dyDescent="0.3">
      <c r="A47" s="16">
        <v>45273.428824652779</v>
      </c>
      <c r="B47" t="s">
        <v>964</v>
      </c>
      <c r="C47">
        <v>6984733</v>
      </c>
      <c r="D47" t="s">
        <v>69</v>
      </c>
      <c r="E47" s="19">
        <v>-112.96</v>
      </c>
      <c r="F47" t="str">
        <f>IF(TableReceiptData[[#This Row],[WO'#:]]="","Riley #","WO#")</f>
        <v>WO#</v>
      </c>
      <c r="G47" s="7">
        <f>IFERROR(WEEKNUM(TableReceiptData[[#This Row],[Date:]]),"")</f>
        <v>45</v>
      </c>
      <c r="H47" s="6">
        <f t="shared" si="0"/>
        <v>45235</v>
      </c>
      <c r="I47" s="6">
        <f>TableReceiptData[[#This Row],[Week Start]]+7</f>
        <v>45242</v>
      </c>
      <c r="J47" s="7" t="str">
        <f t="shared" si="1"/>
        <v>11/5/2023 - 11/12/2023</v>
      </c>
      <c r="K47" t="str">
        <f t="shared" si="2"/>
        <v>Receipt Data</v>
      </c>
    </row>
    <row r="48" spans="1:11" x14ac:dyDescent="0.3">
      <c r="A48" s="16">
        <v>45273.432251851853</v>
      </c>
      <c r="B48" t="s">
        <v>965</v>
      </c>
      <c r="C48">
        <v>6984733</v>
      </c>
      <c r="D48" t="s">
        <v>69</v>
      </c>
      <c r="E48" s="19">
        <v>257.88</v>
      </c>
      <c r="F48" t="str">
        <f>IF(TableReceiptData[[#This Row],[WO'#:]]="","Riley #","WO#")</f>
        <v>WO#</v>
      </c>
      <c r="G48" s="7">
        <f>IFERROR(WEEKNUM(TableReceiptData[[#This Row],[Date:]]),"")</f>
        <v>46</v>
      </c>
      <c r="H48" s="6">
        <f t="shared" si="0"/>
        <v>45242</v>
      </c>
      <c r="I48" s="6">
        <f>TableReceiptData[[#This Row],[Week Start]]+7</f>
        <v>45249</v>
      </c>
      <c r="J48" s="7" t="str">
        <f t="shared" si="1"/>
        <v>11/12/2023 - 11/19/2023</v>
      </c>
      <c r="K48" t="str">
        <f t="shared" si="2"/>
        <v>Receipt Data</v>
      </c>
    </row>
    <row r="49" spans="1:11" x14ac:dyDescent="0.3">
      <c r="A49" s="16">
        <v>45273.433348842591</v>
      </c>
      <c r="B49" t="s">
        <v>965</v>
      </c>
      <c r="C49">
        <v>20028</v>
      </c>
      <c r="D49" t="s">
        <v>69</v>
      </c>
      <c r="E49" s="19">
        <v>221.1</v>
      </c>
      <c r="F49" t="str">
        <f>IF(TableReceiptData[[#This Row],[WO'#:]]="","Riley #","WO#")</f>
        <v>WO#</v>
      </c>
      <c r="G49" s="7">
        <f>IFERROR(WEEKNUM(TableReceiptData[[#This Row],[Date:]]),"")</f>
        <v>46</v>
      </c>
      <c r="H49" s="6">
        <f t="shared" si="0"/>
        <v>45242</v>
      </c>
      <c r="I49" s="6">
        <f>TableReceiptData[[#This Row],[Week Start]]+7</f>
        <v>45249</v>
      </c>
      <c r="J49" s="7" t="str">
        <f t="shared" si="1"/>
        <v>11/12/2023 - 11/19/2023</v>
      </c>
      <c r="K49" t="str">
        <f t="shared" si="2"/>
        <v>Receipt Data</v>
      </c>
    </row>
    <row r="50" spans="1:11" x14ac:dyDescent="0.3">
      <c r="A50" s="16">
        <v>45273.454888078704</v>
      </c>
      <c r="B50" t="s">
        <v>966</v>
      </c>
      <c r="C50">
        <v>7034846</v>
      </c>
      <c r="D50" t="s">
        <v>69</v>
      </c>
      <c r="E50" s="19">
        <v>1293.49</v>
      </c>
      <c r="F50" t="str">
        <f>IF(TableReceiptData[[#This Row],[WO'#:]]="","Riley #","WO#")</f>
        <v>WO#</v>
      </c>
      <c r="G50" s="7">
        <f>IFERROR(WEEKNUM(TableReceiptData[[#This Row],[Date:]]),"")</f>
        <v>47</v>
      </c>
      <c r="H50" s="6">
        <f t="shared" si="0"/>
        <v>45249</v>
      </c>
      <c r="I50" s="6">
        <f>TableReceiptData[[#This Row],[Week Start]]+7</f>
        <v>45256</v>
      </c>
      <c r="J50" s="7" t="str">
        <f t="shared" si="1"/>
        <v>11/19/2023 - 11/26/2023</v>
      </c>
      <c r="K50" t="str">
        <f t="shared" si="2"/>
        <v>Receipt Data</v>
      </c>
    </row>
    <row r="51" spans="1:11" x14ac:dyDescent="0.3">
      <c r="A51" s="16">
        <v>45273.457715393517</v>
      </c>
      <c r="B51" t="s">
        <v>966</v>
      </c>
      <c r="C51">
        <v>6984733</v>
      </c>
      <c r="D51" t="s">
        <v>69</v>
      </c>
      <c r="E51" s="19">
        <v>251.9</v>
      </c>
      <c r="F51" t="str">
        <f>IF(TableReceiptData[[#This Row],[WO'#:]]="","Riley #","WO#")</f>
        <v>WO#</v>
      </c>
      <c r="G51" s="7">
        <f>IFERROR(WEEKNUM(TableReceiptData[[#This Row],[Date:]]),"")</f>
        <v>47</v>
      </c>
      <c r="H51" s="6">
        <f t="shared" si="0"/>
        <v>45249</v>
      </c>
      <c r="I51" s="6">
        <f>TableReceiptData[[#This Row],[Week Start]]+7</f>
        <v>45256</v>
      </c>
      <c r="J51" s="7" t="str">
        <f t="shared" si="1"/>
        <v>11/19/2023 - 11/26/2023</v>
      </c>
      <c r="K51" t="str">
        <f t="shared" si="2"/>
        <v>Receipt Data</v>
      </c>
    </row>
    <row r="52" spans="1:11" x14ac:dyDescent="0.3">
      <c r="A52" s="16">
        <v>45273.470974537035</v>
      </c>
      <c r="B52" t="s">
        <v>967</v>
      </c>
      <c r="C52">
        <v>6984733</v>
      </c>
      <c r="D52" t="s">
        <v>69</v>
      </c>
      <c r="E52" s="19">
        <v>211.38</v>
      </c>
      <c r="F52" t="str">
        <f>IF(TableReceiptData[[#This Row],[WO'#:]]="","Riley #","WO#")</f>
        <v>WO#</v>
      </c>
      <c r="G52" s="7">
        <f>IFERROR(WEEKNUM(TableReceiptData[[#This Row],[Date:]]),"")</f>
        <v>48</v>
      </c>
      <c r="H52" s="6">
        <f t="shared" si="0"/>
        <v>45256</v>
      </c>
      <c r="I52" s="6">
        <f>TableReceiptData[[#This Row],[Week Start]]+7</f>
        <v>45263</v>
      </c>
      <c r="J52" s="7" t="str">
        <f t="shared" si="1"/>
        <v>11/26/2023 - 12/3/2023</v>
      </c>
      <c r="K52" t="str">
        <f t="shared" si="2"/>
        <v>Receipt Data</v>
      </c>
    </row>
    <row r="53" spans="1:11" x14ac:dyDescent="0.3">
      <c r="A53" s="16">
        <v>45273.471584143517</v>
      </c>
      <c r="B53" t="s">
        <v>967</v>
      </c>
      <c r="C53">
        <v>6984733</v>
      </c>
      <c r="D53" t="s">
        <v>69</v>
      </c>
      <c r="E53" s="19">
        <v>-3196.01</v>
      </c>
      <c r="F53" t="str">
        <f>IF(TableReceiptData[[#This Row],[WO'#:]]="","Riley #","WO#")</f>
        <v>WO#</v>
      </c>
      <c r="G53" s="7">
        <f>IFERROR(WEEKNUM(TableReceiptData[[#This Row],[Date:]]),"")</f>
        <v>48</v>
      </c>
      <c r="H53" s="6">
        <f t="shared" si="0"/>
        <v>45256</v>
      </c>
      <c r="I53" s="6">
        <f>TableReceiptData[[#This Row],[Week Start]]+7</f>
        <v>45263</v>
      </c>
      <c r="J53" s="7" t="str">
        <f t="shared" si="1"/>
        <v>11/26/2023 - 12/3/2023</v>
      </c>
      <c r="K53" t="str">
        <f t="shared" si="2"/>
        <v>Receipt Data</v>
      </c>
    </row>
    <row r="54" spans="1:11" x14ac:dyDescent="0.3">
      <c r="A54" s="16">
        <v>45273.47232523148</v>
      </c>
      <c r="B54" t="s">
        <v>967</v>
      </c>
      <c r="C54">
        <v>7006251</v>
      </c>
      <c r="D54" t="s">
        <v>69</v>
      </c>
      <c r="E54" s="19">
        <v>216.12</v>
      </c>
      <c r="F54" t="str">
        <f>IF(TableReceiptData[[#This Row],[WO'#:]]="","Riley #","WO#")</f>
        <v>WO#</v>
      </c>
      <c r="G54" s="7">
        <f>IFERROR(WEEKNUM(TableReceiptData[[#This Row],[Date:]]),"")</f>
        <v>48</v>
      </c>
      <c r="H54" s="6">
        <f t="shared" si="0"/>
        <v>45256</v>
      </c>
      <c r="I54" s="6">
        <f>TableReceiptData[[#This Row],[Week Start]]+7</f>
        <v>45263</v>
      </c>
      <c r="J54" s="7" t="str">
        <f t="shared" si="1"/>
        <v>11/26/2023 - 12/3/2023</v>
      </c>
      <c r="K54" t="str">
        <f t="shared" si="2"/>
        <v>Receipt Data</v>
      </c>
    </row>
    <row r="55" spans="1:11" x14ac:dyDescent="0.3">
      <c r="A55" s="16">
        <v>45303.46118460648</v>
      </c>
      <c r="B55" t="s">
        <v>968</v>
      </c>
      <c r="C55">
        <v>6984733</v>
      </c>
      <c r="D55" t="s">
        <v>69</v>
      </c>
      <c r="E55" s="19">
        <v>237.24</v>
      </c>
      <c r="F55" t="str">
        <f>IF(TableReceiptData[[#This Row],[WO'#:]]="","Riley #","WO#")</f>
        <v>WO#</v>
      </c>
      <c r="G55" s="7">
        <f>IFERROR(WEEKNUM(TableReceiptData[[#This Row],[Date:]]),"")</f>
        <v>49</v>
      </c>
      <c r="H55" s="6">
        <f t="shared" si="0"/>
        <v>45263</v>
      </c>
      <c r="I55" s="6">
        <f>TableReceiptData[[#This Row],[Week Start]]+7</f>
        <v>45270</v>
      </c>
      <c r="J55" s="7" t="str">
        <f t="shared" si="1"/>
        <v>12/3/2023 - 12/10/2023</v>
      </c>
      <c r="K55" t="str">
        <f t="shared" si="2"/>
        <v>Receipt Data</v>
      </c>
    </row>
    <row r="56" spans="1:11" x14ac:dyDescent="0.3">
      <c r="A56" s="16">
        <v>45303.461579050927</v>
      </c>
      <c r="B56" t="s">
        <v>968</v>
      </c>
      <c r="C56">
        <v>6984733</v>
      </c>
      <c r="D56" t="s">
        <v>69</v>
      </c>
      <c r="E56" s="19">
        <v>-455.25</v>
      </c>
      <c r="F56" t="str">
        <f>IF(TableReceiptData[[#This Row],[WO'#:]]="","Riley #","WO#")</f>
        <v>WO#</v>
      </c>
      <c r="G56" s="7">
        <f>IFERROR(WEEKNUM(TableReceiptData[[#This Row],[Date:]]),"")</f>
        <v>49</v>
      </c>
      <c r="H56" s="6">
        <f t="shared" si="0"/>
        <v>45263</v>
      </c>
      <c r="I56" s="6">
        <f>TableReceiptData[[#This Row],[Week Start]]+7</f>
        <v>45270</v>
      </c>
      <c r="J56" s="7" t="str">
        <f t="shared" si="1"/>
        <v>12/3/2023 - 12/10/2023</v>
      </c>
      <c r="K56" t="str">
        <f t="shared" si="2"/>
        <v>Receipt Data</v>
      </c>
    </row>
    <row r="57" spans="1:11" x14ac:dyDescent="0.3">
      <c r="A57" s="16">
        <v>45302.282461458337</v>
      </c>
      <c r="B57" t="s">
        <v>969</v>
      </c>
      <c r="C57">
        <v>6984733</v>
      </c>
      <c r="D57" t="s">
        <v>69</v>
      </c>
      <c r="E57" s="19">
        <v>106.98</v>
      </c>
      <c r="F57" t="str">
        <f>IF(TableReceiptData[[#This Row],[WO'#:]]="","Riley #","WO#")</f>
        <v>WO#</v>
      </c>
      <c r="G57" s="7">
        <f>IFERROR(WEEKNUM(TableReceiptData[[#This Row],[Date:]]),"")</f>
        <v>50</v>
      </c>
      <c r="H57" s="6">
        <f t="shared" si="0"/>
        <v>45270</v>
      </c>
      <c r="I57" s="6">
        <f>TableReceiptData[[#This Row],[Week Start]]+7</f>
        <v>45277</v>
      </c>
      <c r="J57" s="7" t="str">
        <f t="shared" si="1"/>
        <v>12/10/2023 - 12/17/2023</v>
      </c>
      <c r="K57" t="str">
        <f t="shared" si="2"/>
        <v>Receipt Data</v>
      </c>
    </row>
    <row r="58" spans="1:11" x14ac:dyDescent="0.3">
      <c r="A58" s="16">
        <v>45302.282586574074</v>
      </c>
      <c r="B58" t="s">
        <v>969</v>
      </c>
      <c r="C58">
        <v>6984733</v>
      </c>
      <c r="D58" t="s">
        <v>69</v>
      </c>
      <c r="E58" s="19">
        <v>118.5</v>
      </c>
      <c r="F58" t="str">
        <f>IF(TableReceiptData[[#This Row],[WO'#:]]="","Riley #","WO#")</f>
        <v>WO#</v>
      </c>
      <c r="G58" s="7">
        <f>IFERROR(WEEKNUM(TableReceiptData[[#This Row],[Date:]]),"")</f>
        <v>50</v>
      </c>
      <c r="H58" s="6">
        <f t="shared" si="0"/>
        <v>45270</v>
      </c>
      <c r="I58" s="6">
        <f>TableReceiptData[[#This Row],[Week Start]]+7</f>
        <v>45277</v>
      </c>
      <c r="J58" s="7" t="str">
        <f t="shared" si="1"/>
        <v>12/10/2023 - 12/17/2023</v>
      </c>
      <c r="K58" t="str">
        <f t="shared" si="2"/>
        <v>Receipt Data</v>
      </c>
    </row>
    <row r="59" spans="1:11" x14ac:dyDescent="0.3">
      <c r="A59" s="16">
        <v>45302.283698726853</v>
      </c>
      <c r="B59" t="s">
        <v>969</v>
      </c>
      <c r="C59">
        <v>79024</v>
      </c>
      <c r="D59" t="s">
        <v>69</v>
      </c>
      <c r="E59" s="19">
        <v>1478.79</v>
      </c>
      <c r="F59" t="str">
        <f>IF(TableReceiptData[[#This Row],[WO'#:]]="","Riley #","WO#")</f>
        <v>WO#</v>
      </c>
      <c r="G59" s="7">
        <f>IFERROR(WEEKNUM(TableReceiptData[[#This Row],[Date:]]),"")</f>
        <v>50</v>
      </c>
      <c r="H59" s="6">
        <f t="shared" si="0"/>
        <v>45270</v>
      </c>
      <c r="I59" s="6">
        <f>TableReceiptData[[#This Row],[Week Start]]+7</f>
        <v>45277</v>
      </c>
      <c r="J59" s="7" t="str">
        <f t="shared" si="1"/>
        <v>12/10/2023 - 12/17/2023</v>
      </c>
      <c r="K59" t="str">
        <f t="shared" si="2"/>
        <v>Receipt Data</v>
      </c>
    </row>
    <row r="60" spans="1:11" x14ac:dyDescent="0.3">
      <c r="A60" s="16">
        <v>45302.284363657411</v>
      </c>
      <c r="B60" t="s">
        <v>969</v>
      </c>
      <c r="C60">
        <v>79024</v>
      </c>
      <c r="D60" t="s">
        <v>69</v>
      </c>
      <c r="E60" s="19">
        <v>236.61</v>
      </c>
      <c r="F60" t="str">
        <f>IF(TableReceiptData[[#This Row],[WO'#:]]="","Riley #","WO#")</f>
        <v>WO#</v>
      </c>
      <c r="G60" s="7">
        <f>IFERROR(WEEKNUM(TableReceiptData[[#This Row],[Date:]]),"")</f>
        <v>50</v>
      </c>
      <c r="H60" s="6">
        <f t="shared" si="0"/>
        <v>45270</v>
      </c>
      <c r="I60" s="6">
        <f>TableReceiptData[[#This Row],[Week Start]]+7</f>
        <v>45277</v>
      </c>
      <c r="J60" s="7" t="str">
        <f t="shared" si="1"/>
        <v>12/10/2023 - 12/17/2023</v>
      </c>
      <c r="K60" t="str">
        <f t="shared" si="2"/>
        <v>Receipt Data</v>
      </c>
    </row>
    <row r="61" spans="1:11" x14ac:dyDescent="0.3">
      <c r="A61" s="16">
        <v>45302.284769212965</v>
      </c>
      <c r="B61" t="s">
        <v>969</v>
      </c>
      <c r="C61">
        <v>6984733</v>
      </c>
      <c r="D61" t="s">
        <v>69</v>
      </c>
      <c r="E61" s="19">
        <v>258.3</v>
      </c>
      <c r="F61" t="str">
        <f>IF(TableReceiptData[[#This Row],[WO'#:]]="","Riley #","WO#")</f>
        <v>WO#</v>
      </c>
      <c r="G61" s="7">
        <f>IFERROR(WEEKNUM(TableReceiptData[[#This Row],[Date:]]),"")</f>
        <v>50</v>
      </c>
      <c r="H61" s="6">
        <f t="shared" si="0"/>
        <v>45270</v>
      </c>
      <c r="I61" s="6">
        <f>TableReceiptData[[#This Row],[Week Start]]+7</f>
        <v>45277</v>
      </c>
      <c r="J61" s="7" t="str">
        <f t="shared" si="1"/>
        <v>12/10/2023 - 12/17/2023</v>
      </c>
      <c r="K61" t="str">
        <f t="shared" si="2"/>
        <v>Receipt Data</v>
      </c>
    </row>
    <row r="62" spans="1:11" x14ac:dyDescent="0.3">
      <c r="A62" s="16">
        <v>45302.287414004626</v>
      </c>
      <c r="B62" t="s">
        <v>970</v>
      </c>
      <c r="C62">
        <v>6984733</v>
      </c>
      <c r="D62" t="s">
        <v>69</v>
      </c>
      <c r="E62" s="19">
        <v>83.98</v>
      </c>
      <c r="F62" t="str">
        <f>IF(TableReceiptData[[#This Row],[WO'#:]]="","Riley #","WO#")</f>
        <v>WO#</v>
      </c>
      <c r="G62" s="7">
        <f>IFERROR(WEEKNUM(TableReceiptData[[#This Row],[Date:]]),"")</f>
        <v>51</v>
      </c>
      <c r="H62" s="6">
        <f t="shared" si="0"/>
        <v>45277</v>
      </c>
      <c r="I62" s="6">
        <f>TableReceiptData[[#This Row],[Week Start]]+7</f>
        <v>45284</v>
      </c>
      <c r="J62" s="7" t="str">
        <f t="shared" si="1"/>
        <v>12/17/2023 - 12/24/2023</v>
      </c>
      <c r="K62" t="str">
        <f t="shared" si="2"/>
        <v>Receipt Data</v>
      </c>
    </row>
    <row r="63" spans="1:11" x14ac:dyDescent="0.3">
      <c r="A63" s="16">
        <v>45302.296285532408</v>
      </c>
      <c r="B63" t="s">
        <v>971</v>
      </c>
      <c r="C63">
        <v>6984733</v>
      </c>
      <c r="D63" t="s">
        <v>69</v>
      </c>
      <c r="E63" s="19">
        <v>50.58</v>
      </c>
      <c r="F63" t="str">
        <f>IF(TableReceiptData[[#This Row],[WO'#:]]="","Riley #","WO#")</f>
        <v>WO#</v>
      </c>
      <c r="G63" s="7">
        <f>IFERROR(WEEKNUM(TableReceiptData[[#This Row],[Date:]]),"")</f>
        <v>52</v>
      </c>
      <c r="H63" s="6">
        <f t="shared" si="0"/>
        <v>45284</v>
      </c>
      <c r="I63" s="6">
        <f>TableReceiptData[[#This Row],[Week Start]]+7</f>
        <v>45291</v>
      </c>
      <c r="J63" s="7" t="str">
        <f t="shared" si="1"/>
        <v>12/24/2023 - 12/31/2023</v>
      </c>
      <c r="K63" t="str">
        <f t="shared" si="2"/>
        <v>Receipt Data</v>
      </c>
    </row>
    <row r="64" spans="1:11" x14ac:dyDescent="0.3">
      <c r="A64" s="16">
        <v>45302.296962962966</v>
      </c>
      <c r="B64" t="s">
        <v>971</v>
      </c>
      <c r="C64">
        <v>6984733</v>
      </c>
      <c r="D64" t="s">
        <v>69</v>
      </c>
      <c r="E64" s="19">
        <v>-18.05</v>
      </c>
      <c r="F64" t="str">
        <f>IF(TableReceiptData[[#This Row],[WO'#:]]="","Riley #","WO#")</f>
        <v>WO#</v>
      </c>
      <c r="G64" s="7">
        <f>IFERROR(WEEKNUM(TableReceiptData[[#This Row],[Date:]]),"")</f>
        <v>52</v>
      </c>
      <c r="H64" s="6">
        <f t="shared" si="0"/>
        <v>45284</v>
      </c>
      <c r="I64" s="6">
        <f>TableReceiptData[[#This Row],[Week Start]]+7</f>
        <v>45291</v>
      </c>
      <c r="J64" s="7" t="str">
        <f t="shared" si="1"/>
        <v>12/24/2023 - 12/31/2023</v>
      </c>
      <c r="K64" t="str">
        <f t="shared" si="2"/>
        <v>Receipt Data</v>
      </c>
    </row>
    <row r="65" spans="1:11" x14ac:dyDescent="0.3">
      <c r="A65" s="16">
        <v>45302.297055439813</v>
      </c>
      <c r="B65" t="s">
        <v>971</v>
      </c>
      <c r="C65">
        <v>6984733</v>
      </c>
      <c r="D65" t="s">
        <v>69</v>
      </c>
      <c r="E65" s="19">
        <v>-2.89</v>
      </c>
      <c r="F65" t="str">
        <f>IF(TableReceiptData[[#This Row],[WO'#:]]="","Riley #","WO#")</f>
        <v>WO#</v>
      </c>
      <c r="G65" s="7">
        <f>IFERROR(WEEKNUM(TableReceiptData[[#This Row],[Date:]]),"")</f>
        <v>52</v>
      </c>
      <c r="H65" s="6">
        <f t="shared" si="0"/>
        <v>45284</v>
      </c>
      <c r="I65" s="6">
        <f>TableReceiptData[[#This Row],[Week Start]]+7</f>
        <v>45291</v>
      </c>
      <c r="J65" s="7" t="str">
        <f t="shared" si="1"/>
        <v>12/24/2023 - 12/31/2023</v>
      </c>
      <c r="K65" t="str">
        <f t="shared" si="2"/>
        <v>Receipt Data</v>
      </c>
    </row>
    <row r="66" spans="1:11" x14ac:dyDescent="0.3">
      <c r="A66" s="16">
        <v>45303.469264236111</v>
      </c>
      <c r="B66" t="s">
        <v>968</v>
      </c>
      <c r="C66">
        <v>6984733</v>
      </c>
      <c r="D66" t="s">
        <v>69</v>
      </c>
      <c r="E66" s="19">
        <v>-169.44</v>
      </c>
      <c r="F66" t="str">
        <f>IF(TableReceiptData[[#This Row],[WO'#:]]="","Riley #","WO#")</f>
        <v>WO#</v>
      </c>
      <c r="G66" s="7">
        <f>IFERROR(WEEKNUM(TableReceiptData[[#This Row],[Date:]]),"")</f>
        <v>49</v>
      </c>
      <c r="H66" s="6">
        <f t="shared" ref="H66" si="3">DATE(RIGHT(TEXT(B66,"mm/dd/yyyy"),4),1,1)+(G66-1)*7-(WEEKDAY(DATE(RIGHT(TEXT(B66,"mm/dd/yyyy"),4),1,1)))+1</f>
        <v>45263</v>
      </c>
      <c r="I66" s="6">
        <f>TableReceiptData[[#This Row],[Week Start]]+7</f>
        <v>45270</v>
      </c>
      <c r="J66" s="7" t="str">
        <f t="shared" ref="J66" si="4">IFERROR(TEXT(H66, "m/d/yyyy") &amp; " - " &amp; TEXT(I66, "m/d/yyyy"),"")</f>
        <v>12/3/2023 - 12/10/2023</v>
      </c>
      <c r="K66" t="str">
        <f t="shared" ref="K66" si="5">"Receipt Data"</f>
        <v>Receipt Data</v>
      </c>
    </row>
    <row r="67" spans="1:11" x14ac:dyDescent="0.3">
      <c r="A67" s="16">
        <v>45498.289049421299</v>
      </c>
      <c r="B67" t="s">
        <v>882</v>
      </c>
      <c r="C67">
        <v>7107910</v>
      </c>
      <c r="D67" t="s">
        <v>756</v>
      </c>
      <c r="E67" s="19">
        <v>150.01</v>
      </c>
      <c r="F67" t="str">
        <f>IF(TableReceiptData[[#This Row],[WO'#:]]="","Riley #","WO#")</f>
        <v>WO#</v>
      </c>
      <c r="G67" s="7">
        <f>IFERROR(WEEKNUM(TableReceiptData[[#This Row],[Date:]]),"")</f>
        <v>23</v>
      </c>
      <c r="H67" s="6">
        <f t="shared" ref="H67:H76" si="6">DATE(RIGHT(TEXT(B67,"mm/dd/yyyy"),4),1,1)+(G67-1)*7-(WEEKDAY(DATE(RIGHT(TEXT(B67,"mm/dd/yyyy"),4),1,1)))+1</f>
        <v>45445</v>
      </c>
      <c r="I67" s="6">
        <f>TableReceiptData[[#This Row],[Week Start]]+7</f>
        <v>45452</v>
      </c>
      <c r="J67" s="7" t="str">
        <f t="shared" ref="J67:J76" si="7">IFERROR(TEXT(H67, "m/d/yyyy") &amp; " - " &amp; TEXT(I67, "m/d/yyyy"),"")</f>
        <v>6/2/2024 - 6/9/2024</v>
      </c>
      <c r="K67" t="str">
        <f t="shared" ref="K67:K76" si="8">"Receipt Data"</f>
        <v>Receipt Data</v>
      </c>
    </row>
    <row r="68" spans="1:11" x14ac:dyDescent="0.3">
      <c r="A68" s="16">
        <v>45498.289853703704</v>
      </c>
      <c r="B68" t="s">
        <v>882</v>
      </c>
      <c r="C68">
        <v>7098027</v>
      </c>
      <c r="D68" t="s">
        <v>756</v>
      </c>
      <c r="E68" s="19">
        <v>150.01</v>
      </c>
      <c r="F68" t="str">
        <f>IF(TableReceiptData[[#This Row],[WO'#:]]="","Riley #","WO#")</f>
        <v>WO#</v>
      </c>
      <c r="G68" s="7">
        <f>IFERROR(WEEKNUM(TableReceiptData[[#This Row],[Date:]]),"")</f>
        <v>23</v>
      </c>
      <c r="H68" s="6">
        <f t="shared" si="6"/>
        <v>45445</v>
      </c>
      <c r="I68" s="6">
        <f>TableReceiptData[[#This Row],[Week Start]]+7</f>
        <v>45452</v>
      </c>
      <c r="J68" s="7" t="str">
        <f t="shared" si="7"/>
        <v>6/2/2024 - 6/9/2024</v>
      </c>
      <c r="K68" t="str">
        <f t="shared" si="8"/>
        <v>Receipt Data</v>
      </c>
    </row>
    <row r="69" spans="1:11" x14ac:dyDescent="0.3">
      <c r="A69" s="16">
        <v>45498.290018981483</v>
      </c>
      <c r="B69" t="s">
        <v>882</v>
      </c>
      <c r="C69">
        <v>7107358</v>
      </c>
      <c r="D69" t="s">
        <v>756</v>
      </c>
      <c r="E69" s="19">
        <v>150.01</v>
      </c>
      <c r="F69" t="str">
        <f>IF(TableReceiptData[[#This Row],[WO'#:]]="","Riley #","WO#")</f>
        <v>WO#</v>
      </c>
      <c r="G69" s="7">
        <f>IFERROR(WEEKNUM(TableReceiptData[[#This Row],[Date:]]),"")</f>
        <v>23</v>
      </c>
      <c r="H69" s="6">
        <f t="shared" si="6"/>
        <v>45445</v>
      </c>
      <c r="I69" s="6">
        <f>TableReceiptData[[#This Row],[Week Start]]+7</f>
        <v>45452</v>
      </c>
      <c r="J69" s="7" t="str">
        <f t="shared" si="7"/>
        <v>6/2/2024 - 6/9/2024</v>
      </c>
      <c r="K69" t="str">
        <f t="shared" si="8"/>
        <v>Receipt Data</v>
      </c>
    </row>
    <row r="70" spans="1:11" x14ac:dyDescent="0.3">
      <c r="A70" s="16">
        <v>45498.290171990739</v>
      </c>
      <c r="B70" t="s">
        <v>882</v>
      </c>
      <c r="C70">
        <v>7118179</v>
      </c>
      <c r="D70" t="s">
        <v>756</v>
      </c>
      <c r="E70" s="19">
        <v>150.01</v>
      </c>
      <c r="F70" t="str">
        <f>IF(TableReceiptData[[#This Row],[WO'#:]]="","Riley #","WO#")</f>
        <v>WO#</v>
      </c>
      <c r="G70" s="7">
        <f>IFERROR(WEEKNUM(TableReceiptData[[#This Row],[Date:]]),"")</f>
        <v>23</v>
      </c>
      <c r="H70" s="6">
        <f t="shared" si="6"/>
        <v>45445</v>
      </c>
      <c r="I70" s="6">
        <f>TableReceiptData[[#This Row],[Week Start]]+7</f>
        <v>45452</v>
      </c>
      <c r="J70" s="7" t="str">
        <f t="shared" si="7"/>
        <v>6/2/2024 - 6/9/2024</v>
      </c>
      <c r="K70" t="str">
        <f t="shared" si="8"/>
        <v>Receipt Data</v>
      </c>
    </row>
    <row r="71" spans="1:11" x14ac:dyDescent="0.3">
      <c r="A71" s="16">
        <v>45498.290418634257</v>
      </c>
      <c r="B71" t="s">
        <v>882</v>
      </c>
      <c r="C71">
        <v>7118944</v>
      </c>
      <c r="D71" t="s">
        <v>756</v>
      </c>
      <c r="E71" s="19">
        <v>150.01</v>
      </c>
      <c r="F71" t="str">
        <f>IF(TableReceiptData[[#This Row],[WO'#:]]="","Riley #","WO#")</f>
        <v>WO#</v>
      </c>
      <c r="G71" s="7">
        <f>IFERROR(WEEKNUM(TableReceiptData[[#This Row],[Date:]]),"")</f>
        <v>23</v>
      </c>
      <c r="H71" s="6">
        <f t="shared" si="6"/>
        <v>45445</v>
      </c>
      <c r="I71" s="6">
        <f>TableReceiptData[[#This Row],[Week Start]]+7</f>
        <v>45452</v>
      </c>
      <c r="J71" s="7" t="str">
        <f t="shared" si="7"/>
        <v>6/2/2024 - 6/9/2024</v>
      </c>
      <c r="K71" t="str">
        <f t="shared" si="8"/>
        <v>Receipt Data</v>
      </c>
    </row>
    <row r="72" spans="1:11" x14ac:dyDescent="0.3">
      <c r="A72" s="16">
        <v>45498.290616550927</v>
      </c>
      <c r="B72" t="s">
        <v>882</v>
      </c>
      <c r="C72">
        <v>7122222</v>
      </c>
      <c r="D72" t="s">
        <v>756</v>
      </c>
      <c r="E72" s="19">
        <v>150.01</v>
      </c>
      <c r="F72" t="str">
        <f>IF(TableReceiptData[[#This Row],[WO'#:]]="","Riley #","WO#")</f>
        <v>WO#</v>
      </c>
      <c r="G72" s="7">
        <f>IFERROR(WEEKNUM(TableReceiptData[[#This Row],[Date:]]),"")</f>
        <v>23</v>
      </c>
      <c r="H72" s="6">
        <f t="shared" si="6"/>
        <v>45445</v>
      </c>
      <c r="I72" s="6">
        <f>TableReceiptData[[#This Row],[Week Start]]+7</f>
        <v>45452</v>
      </c>
      <c r="J72" s="7" t="str">
        <f t="shared" si="7"/>
        <v>6/2/2024 - 6/9/2024</v>
      </c>
      <c r="K72" t="str">
        <f t="shared" si="8"/>
        <v>Receipt Data</v>
      </c>
    </row>
    <row r="73" spans="1:11" x14ac:dyDescent="0.3">
      <c r="A73" s="16">
        <v>45498.290734837959</v>
      </c>
      <c r="B73" t="s">
        <v>882</v>
      </c>
      <c r="C73">
        <v>7122140</v>
      </c>
      <c r="D73" t="s">
        <v>756</v>
      </c>
      <c r="E73" s="19">
        <v>150.01</v>
      </c>
      <c r="F73" t="str">
        <f>IF(TableReceiptData[[#This Row],[WO'#:]]="","Riley #","WO#")</f>
        <v>WO#</v>
      </c>
      <c r="G73" s="7">
        <f>IFERROR(WEEKNUM(TableReceiptData[[#This Row],[Date:]]),"")</f>
        <v>23</v>
      </c>
      <c r="H73" s="6">
        <f t="shared" si="6"/>
        <v>45445</v>
      </c>
      <c r="I73" s="6">
        <f>TableReceiptData[[#This Row],[Week Start]]+7</f>
        <v>45452</v>
      </c>
      <c r="J73" s="7" t="str">
        <f t="shared" si="7"/>
        <v>6/2/2024 - 6/9/2024</v>
      </c>
      <c r="K73" t="str">
        <f t="shared" si="8"/>
        <v>Receipt Data</v>
      </c>
    </row>
    <row r="74" spans="1:11" x14ac:dyDescent="0.3">
      <c r="A74" s="16">
        <v>45498.29086458333</v>
      </c>
      <c r="B74" t="s">
        <v>882</v>
      </c>
      <c r="C74">
        <v>6984733</v>
      </c>
      <c r="D74" t="s">
        <v>756</v>
      </c>
      <c r="E74" s="19">
        <v>150.01</v>
      </c>
      <c r="F74" t="str">
        <f>IF(TableReceiptData[[#This Row],[WO'#:]]="","Riley #","WO#")</f>
        <v>WO#</v>
      </c>
      <c r="G74" s="7">
        <f>IFERROR(WEEKNUM(TableReceiptData[[#This Row],[Date:]]),"")</f>
        <v>23</v>
      </c>
      <c r="H74" s="6">
        <f t="shared" si="6"/>
        <v>45445</v>
      </c>
      <c r="I74" s="6">
        <f>TableReceiptData[[#This Row],[Week Start]]+7</f>
        <v>45452</v>
      </c>
      <c r="J74" s="7" t="str">
        <f t="shared" si="7"/>
        <v>6/2/2024 - 6/9/2024</v>
      </c>
      <c r="K74" t="str">
        <f t="shared" si="8"/>
        <v>Receipt Data</v>
      </c>
    </row>
    <row r="75" spans="1:11" x14ac:dyDescent="0.3">
      <c r="A75" s="16">
        <v>45498.311853819447</v>
      </c>
      <c r="B75" t="s">
        <v>882</v>
      </c>
      <c r="C75">
        <v>7107910</v>
      </c>
      <c r="D75" t="s">
        <v>756</v>
      </c>
      <c r="E75" s="19">
        <v>546.79999999999995</v>
      </c>
      <c r="F75" t="str">
        <f>IF(TableReceiptData[[#This Row],[WO'#:]]="","Riley #","WO#")</f>
        <v>WO#</v>
      </c>
      <c r="G75" s="7">
        <f>IFERROR(WEEKNUM(TableReceiptData[[#This Row],[Date:]]),"")</f>
        <v>23</v>
      </c>
      <c r="H75" s="6">
        <f t="shared" si="6"/>
        <v>45445</v>
      </c>
      <c r="I75" s="6">
        <f>TableReceiptData[[#This Row],[Week Start]]+7</f>
        <v>45452</v>
      </c>
      <c r="J75" s="7" t="str">
        <f t="shared" si="7"/>
        <v>6/2/2024 - 6/9/2024</v>
      </c>
      <c r="K75" t="str">
        <f t="shared" si="8"/>
        <v>Receipt Data</v>
      </c>
    </row>
    <row r="76" spans="1:11" x14ac:dyDescent="0.3">
      <c r="A76" s="16">
        <v>45498.315167939814</v>
      </c>
      <c r="B76" t="s">
        <v>882</v>
      </c>
      <c r="C76">
        <v>6984733</v>
      </c>
      <c r="D76" t="s">
        <v>756</v>
      </c>
      <c r="E76" s="19">
        <v>557.41</v>
      </c>
      <c r="F76" t="str">
        <f>IF(TableReceiptData[[#This Row],[WO'#:]]="","Riley #","WO#")</f>
        <v>WO#</v>
      </c>
      <c r="G76" s="7">
        <f>IFERROR(WEEKNUM(TableReceiptData[[#This Row],[Date:]]),"")</f>
        <v>23</v>
      </c>
      <c r="H76" s="6">
        <f t="shared" si="6"/>
        <v>45445</v>
      </c>
      <c r="I76" s="6">
        <f>TableReceiptData[[#This Row],[Week Start]]+7</f>
        <v>45452</v>
      </c>
      <c r="J76" s="7" t="str">
        <f t="shared" si="7"/>
        <v>6/2/2024 - 6/9/2024</v>
      </c>
      <c r="K76" t="str">
        <f t="shared" si="8"/>
        <v>Receipt Data</v>
      </c>
    </row>
    <row r="77" spans="1:11" x14ac:dyDescent="0.3">
      <c r="A77" s="16">
        <v>45517.52865821759</v>
      </c>
      <c r="B77" t="s">
        <v>2045</v>
      </c>
      <c r="C77">
        <v>7128669</v>
      </c>
      <c r="D77" t="s">
        <v>756</v>
      </c>
      <c r="E77" s="19">
        <v>106.9</v>
      </c>
      <c r="F77" t="str">
        <f>IF(TableReceiptData[[#This Row],[WO'#:]]="","Riley #","WO#")</f>
        <v>WO#</v>
      </c>
      <c r="G77" s="7">
        <f>IFERROR(WEEKNUM(TableReceiptData[[#This Row],[Date:]]),"")</f>
        <v>29</v>
      </c>
      <c r="H77" s="6">
        <f t="shared" ref="H77:H99" si="9">DATE(RIGHT(TEXT(B77,"mm/dd/yyyy"),4),1,1)+(G77-1)*7-(WEEKDAY(DATE(RIGHT(TEXT(B77,"mm/dd/yyyy"),4),1,1)))+1</f>
        <v>45487</v>
      </c>
      <c r="I77" s="6">
        <f>TableReceiptData[[#This Row],[Week Start]]+7</f>
        <v>45494</v>
      </c>
      <c r="J77" s="7" t="str">
        <f t="shared" ref="J77:J99" si="10">IFERROR(TEXT(H77, "m/d/yyyy") &amp; " - " &amp; TEXT(I77, "m/d/yyyy"),"")</f>
        <v>7/14/2024 - 7/21/2024</v>
      </c>
      <c r="K77" t="str">
        <f t="shared" ref="K77:K99" si="11">"Receipt Data"</f>
        <v>Receipt Data</v>
      </c>
    </row>
    <row r="78" spans="1:11" x14ac:dyDescent="0.3">
      <c r="A78" s="16">
        <v>45517.529200231482</v>
      </c>
      <c r="B78" t="s">
        <v>2045</v>
      </c>
      <c r="C78">
        <v>7122140</v>
      </c>
      <c r="D78" t="s">
        <v>756</v>
      </c>
      <c r="E78" s="19">
        <v>106.9</v>
      </c>
      <c r="F78" t="str">
        <f>IF(TableReceiptData[[#This Row],[WO'#:]]="","Riley #","WO#")</f>
        <v>WO#</v>
      </c>
      <c r="G78" s="7">
        <f>IFERROR(WEEKNUM(TableReceiptData[[#This Row],[Date:]]),"")</f>
        <v>29</v>
      </c>
      <c r="H78" s="6">
        <f t="shared" si="9"/>
        <v>45487</v>
      </c>
      <c r="I78" s="6">
        <f>TableReceiptData[[#This Row],[Week Start]]+7</f>
        <v>45494</v>
      </c>
      <c r="J78" s="7" t="str">
        <f t="shared" si="10"/>
        <v>7/14/2024 - 7/21/2024</v>
      </c>
      <c r="K78" t="str">
        <f t="shared" si="11"/>
        <v>Receipt Data</v>
      </c>
    </row>
    <row r="79" spans="1:11" x14ac:dyDescent="0.3">
      <c r="A79" s="16">
        <v>45517.529309953701</v>
      </c>
      <c r="B79" t="s">
        <v>2045</v>
      </c>
      <c r="C79">
        <v>7122715</v>
      </c>
      <c r="D79" t="s">
        <v>756</v>
      </c>
      <c r="E79" s="19">
        <v>106.9</v>
      </c>
      <c r="F79" t="str">
        <f>IF(TableReceiptData[[#This Row],[WO'#:]]="","Riley #","WO#")</f>
        <v>WO#</v>
      </c>
      <c r="G79" s="7">
        <f>IFERROR(WEEKNUM(TableReceiptData[[#This Row],[Date:]]),"")</f>
        <v>29</v>
      </c>
      <c r="H79" s="6">
        <f t="shared" si="9"/>
        <v>45487</v>
      </c>
      <c r="I79" s="6">
        <f>TableReceiptData[[#This Row],[Week Start]]+7</f>
        <v>45494</v>
      </c>
      <c r="J79" s="7" t="str">
        <f t="shared" si="10"/>
        <v>7/14/2024 - 7/21/2024</v>
      </c>
      <c r="K79" t="str">
        <f t="shared" si="11"/>
        <v>Receipt Data</v>
      </c>
    </row>
    <row r="80" spans="1:11" x14ac:dyDescent="0.3">
      <c r="A80" s="16">
        <v>45517.529460995371</v>
      </c>
      <c r="B80" t="s">
        <v>2045</v>
      </c>
      <c r="C80">
        <v>7122222</v>
      </c>
      <c r="D80" t="s">
        <v>756</v>
      </c>
      <c r="E80" s="19">
        <v>106.9</v>
      </c>
      <c r="F80" t="str">
        <f>IF(TableReceiptData[[#This Row],[WO'#:]]="","Riley #","WO#")</f>
        <v>WO#</v>
      </c>
      <c r="G80" s="7">
        <f>IFERROR(WEEKNUM(TableReceiptData[[#This Row],[Date:]]),"")</f>
        <v>29</v>
      </c>
      <c r="H80" s="6">
        <f t="shared" si="9"/>
        <v>45487</v>
      </c>
      <c r="I80" s="6">
        <f>TableReceiptData[[#This Row],[Week Start]]+7</f>
        <v>45494</v>
      </c>
      <c r="J80" s="7" t="str">
        <f t="shared" si="10"/>
        <v>7/14/2024 - 7/21/2024</v>
      </c>
      <c r="K80" t="str">
        <f t="shared" si="11"/>
        <v>Receipt Data</v>
      </c>
    </row>
    <row r="81" spans="1:11" x14ac:dyDescent="0.3">
      <c r="A81" s="16">
        <v>45517.529633217593</v>
      </c>
      <c r="B81" t="s">
        <v>2045</v>
      </c>
      <c r="C81">
        <v>79024</v>
      </c>
      <c r="D81" t="s">
        <v>756</v>
      </c>
      <c r="E81" s="19">
        <v>106.9</v>
      </c>
      <c r="F81" t="str">
        <f>IF(TableReceiptData[[#This Row],[WO'#:]]="","Riley #","WO#")</f>
        <v>WO#</v>
      </c>
      <c r="G81" s="7">
        <f>IFERROR(WEEKNUM(TableReceiptData[[#This Row],[Date:]]),"")</f>
        <v>29</v>
      </c>
      <c r="H81" s="6">
        <f t="shared" si="9"/>
        <v>45487</v>
      </c>
      <c r="I81" s="6">
        <f>TableReceiptData[[#This Row],[Week Start]]+7</f>
        <v>45494</v>
      </c>
      <c r="J81" s="7" t="str">
        <f t="shared" si="10"/>
        <v>7/14/2024 - 7/21/2024</v>
      </c>
      <c r="K81" t="str">
        <f t="shared" si="11"/>
        <v>Receipt Data</v>
      </c>
    </row>
    <row r="82" spans="1:11" x14ac:dyDescent="0.3">
      <c r="A82" s="16">
        <v>45517.529729282411</v>
      </c>
      <c r="B82" t="s">
        <v>2045</v>
      </c>
      <c r="C82">
        <v>7126075</v>
      </c>
      <c r="D82" t="s">
        <v>756</v>
      </c>
      <c r="E82" s="19">
        <v>106.9</v>
      </c>
      <c r="F82" t="str">
        <f>IF(TableReceiptData[[#This Row],[WO'#:]]="","Riley #","WO#")</f>
        <v>WO#</v>
      </c>
      <c r="G82" s="7">
        <f>IFERROR(WEEKNUM(TableReceiptData[[#This Row],[Date:]]),"")</f>
        <v>29</v>
      </c>
      <c r="H82" s="6">
        <f t="shared" si="9"/>
        <v>45487</v>
      </c>
      <c r="I82" s="6">
        <f>TableReceiptData[[#This Row],[Week Start]]+7</f>
        <v>45494</v>
      </c>
      <c r="J82" s="7" t="str">
        <f t="shared" si="10"/>
        <v>7/14/2024 - 7/21/2024</v>
      </c>
      <c r="K82" t="str">
        <f t="shared" si="11"/>
        <v>Receipt Data</v>
      </c>
    </row>
    <row r="83" spans="1:11" x14ac:dyDescent="0.3">
      <c r="A83" s="16">
        <v>45517.529835300928</v>
      </c>
      <c r="B83" t="s">
        <v>2045</v>
      </c>
      <c r="C83">
        <v>7128629</v>
      </c>
      <c r="D83" t="s">
        <v>756</v>
      </c>
      <c r="E83" s="19">
        <v>106.9</v>
      </c>
      <c r="F83" t="str">
        <f>IF(TableReceiptData[[#This Row],[WO'#:]]="","Riley #","WO#")</f>
        <v>WO#</v>
      </c>
      <c r="G83" s="7">
        <f>IFERROR(WEEKNUM(TableReceiptData[[#This Row],[Date:]]),"")</f>
        <v>29</v>
      </c>
      <c r="H83" s="6">
        <f t="shared" si="9"/>
        <v>45487</v>
      </c>
      <c r="I83" s="6">
        <f>TableReceiptData[[#This Row],[Week Start]]+7</f>
        <v>45494</v>
      </c>
      <c r="J83" s="7" t="str">
        <f t="shared" si="10"/>
        <v>7/14/2024 - 7/21/2024</v>
      </c>
      <c r="K83" t="str">
        <f t="shared" si="11"/>
        <v>Receipt Data</v>
      </c>
    </row>
    <row r="84" spans="1:11" x14ac:dyDescent="0.3">
      <c r="A84" s="16">
        <v>45517.529971064818</v>
      </c>
      <c r="B84" t="s">
        <v>2045</v>
      </c>
      <c r="C84">
        <v>7129674</v>
      </c>
      <c r="D84" t="s">
        <v>756</v>
      </c>
      <c r="E84" s="19">
        <v>106.9</v>
      </c>
      <c r="F84" t="str">
        <f>IF(TableReceiptData[[#This Row],[WO'#:]]="","Riley #","WO#")</f>
        <v>WO#</v>
      </c>
      <c r="G84" s="7">
        <f>IFERROR(WEEKNUM(TableReceiptData[[#This Row],[Date:]]),"")</f>
        <v>29</v>
      </c>
      <c r="H84" s="6">
        <f t="shared" si="9"/>
        <v>45487</v>
      </c>
      <c r="I84" s="6">
        <f>TableReceiptData[[#This Row],[Week Start]]+7</f>
        <v>45494</v>
      </c>
      <c r="J84" s="7" t="str">
        <f t="shared" si="10"/>
        <v>7/14/2024 - 7/21/2024</v>
      </c>
      <c r="K84" t="str">
        <f t="shared" si="11"/>
        <v>Receipt Data</v>
      </c>
    </row>
    <row r="85" spans="1:11" x14ac:dyDescent="0.3">
      <c r="A85" s="16">
        <v>45517.534141550925</v>
      </c>
      <c r="B85" t="s">
        <v>2045</v>
      </c>
      <c r="C85">
        <v>7130048</v>
      </c>
      <c r="D85" t="s">
        <v>756</v>
      </c>
      <c r="E85" s="19">
        <v>106.9</v>
      </c>
      <c r="F85" t="str">
        <f>IF(TableReceiptData[[#This Row],[WO'#:]]="","Riley #","WO#")</f>
        <v>WO#</v>
      </c>
      <c r="G85" s="7">
        <f>IFERROR(WEEKNUM(TableReceiptData[[#This Row],[Date:]]),"")</f>
        <v>29</v>
      </c>
      <c r="H85" s="6">
        <f t="shared" si="9"/>
        <v>45487</v>
      </c>
      <c r="I85" s="6">
        <f>TableReceiptData[[#This Row],[Week Start]]+7</f>
        <v>45494</v>
      </c>
      <c r="J85" s="7" t="str">
        <f t="shared" si="10"/>
        <v>7/14/2024 - 7/21/2024</v>
      </c>
      <c r="K85" t="str">
        <f t="shared" si="11"/>
        <v>Receipt Data</v>
      </c>
    </row>
    <row r="86" spans="1:11" x14ac:dyDescent="0.3">
      <c r="A86" s="16">
        <v>45517.534233796294</v>
      </c>
      <c r="B86" t="s">
        <v>2045</v>
      </c>
      <c r="C86">
        <v>7130544</v>
      </c>
      <c r="D86" t="s">
        <v>756</v>
      </c>
      <c r="E86" s="19">
        <v>106.9</v>
      </c>
      <c r="F86" t="str">
        <f>IF(TableReceiptData[[#This Row],[WO'#:]]="","Riley #","WO#")</f>
        <v>WO#</v>
      </c>
      <c r="G86" s="7">
        <f>IFERROR(WEEKNUM(TableReceiptData[[#This Row],[Date:]]),"")</f>
        <v>29</v>
      </c>
      <c r="H86" s="6">
        <f t="shared" si="9"/>
        <v>45487</v>
      </c>
      <c r="I86" s="6">
        <f>TableReceiptData[[#This Row],[Week Start]]+7</f>
        <v>45494</v>
      </c>
      <c r="J86" s="7" t="str">
        <f t="shared" si="10"/>
        <v>7/14/2024 - 7/21/2024</v>
      </c>
      <c r="K86" t="str">
        <f t="shared" si="11"/>
        <v>Receipt Data</v>
      </c>
    </row>
    <row r="87" spans="1:11" x14ac:dyDescent="0.3">
      <c r="A87" s="16">
        <v>45517.534395486109</v>
      </c>
      <c r="B87" t="s">
        <v>2045</v>
      </c>
      <c r="C87">
        <v>7130810</v>
      </c>
      <c r="D87" t="s">
        <v>756</v>
      </c>
      <c r="E87" s="19">
        <v>106.9</v>
      </c>
      <c r="F87" t="str">
        <f>IF(TableReceiptData[[#This Row],[WO'#:]]="","Riley #","WO#")</f>
        <v>WO#</v>
      </c>
      <c r="G87" s="7">
        <f>IFERROR(WEEKNUM(TableReceiptData[[#This Row],[Date:]]),"")</f>
        <v>29</v>
      </c>
      <c r="H87" s="6">
        <f t="shared" si="9"/>
        <v>45487</v>
      </c>
      <c r="I87" s="6">
        <f>TableReceiptData[[#This Row],[Week Start]]+7</f>
        <v>45494</v>
      </c>
      <c r="J87" s="7" t="str">
        <f t="shared" si="10"/>
        <v>7/14/2024 - 7/21/2024</v>
      </c>
      <c r="K87" t="str">
        <f t="shared" si="11"/>
        <v>Receipt Data</v>
      </c>
    </row>
    <row r="88" spans="1:11" x14ac:dyDescent="0.3">
      <c r="A88" s="16">
        <v>45517.534656597221</v>
      </c>
      <c r="B88" t="s">
        <v>2045</v>
      </c>
      <c r="C88">
        <v>7129401</v>
      </c>
      <c r="D88" t="s">
        <v>756</v>
      </c>
      <c r="E88" s="19">
        <v>106.9</v>
      </c>
      <c r="F88" t="str">
        <f>IF(TableReceiptData[[#This Row],[WO'#:]]="","Riley #","WO#")</f>
        <v>WO#</v>
      </c>
      <c r="G88" s="7">
        <f>IFERROR(WEEKNUM(TableReceiptData[[#This Row],[Date:]]),"")</f>
        <v>29</v>
      </c>
      <c r="H88" s="6">
        <f t="shared" si="9"/>
        <v>45487</v>
      </c>
      <c r="I88" s="6">
        <f>TableReceiptData[[#This Row],[Week Start]]+7</f>
        <v>45494</v>
      </c>
      <c r="J88" s="7" t="str">
        <f t="shared" si="10"/>
        <v>7/14/2024 - 7/21/2024</v>
      </c>
      <c r="K88" t="str">
        <f t="shared" si="11"/>
        <v>Receipt Data</v>
      </c>
    </row>
    <row r="89" spans="1:11" x14ac:dyDescent="0.3">
      <c r="A89" s="16">
        <v>45517.534815509258</v>
      </c>
      <c r="B89" t="s">
        <v>2045</v>
      </c>
      <c r="C89">
        <v>7131208</v>
      </c>
      <c r="D89" t="s">
        <v>756</v>
      </c>
      <c r="E89" s="19">
        <v>106.9</v>
      </c>
      <c r="F89" t="str">
        <f>IF(TableReceiptData[[#This Row],[WO'#:]]="","Riley #","WO#")</f>
        <v>WO#</v>
      </c>
      <c r="G89" s="7">
        <f>IFERROR(WEEKNUM(TableReceiptData[[#This Row],[Date:]]),"")</f>
        <v>29</v>
      </c>
      <c r="H89" s="6">
        <f t="shared" si="9"/>
        <v>45487</v>
      </c>
      <c r="I89" s="6">
        <f>TableReceiptData[[#This Row],[Week Start]]+7</f>
        <v>45494</v>
      </c>
      <c r="J89" s="7" t="str">
        <f t="shared" si="10"/>
        <v>7/14/2024 - 7/21/2024</v>
      </c>
      <c r="K89" t="str">
        <f t="shared" si="11"/>
        <v>Receipt Data</v>
      </c>
    </row>
    <row r="90" spans="1:11" x14ac:dyDescent="0.3">
      <c r="A90" s="16">
        <v>45517.534929513888</v>
      </c>
      <c r="B90" t="s">
        <v>2045</v>
      </c>
      <c r="C90">
        <v>7130988</v>
      </c>
      <c r="D90" t="s">
        <v>756</v>
      </c>
      <c r="E90" s="19">
        <v>106.9</v>
      </c>
      <c r="F90" t="str">
        <f>IF(TableReceiptData[[#This Row],[WO'#:]]="","Riley #","WO#")</f>
        <v>WO#</v>
      </c>
      <c r="G90" s="7">
        <f>IFERROR(WEEKNUM(TableReceiptData[[#This Row],[Date:]]),"")</f>
        <v>29</v>
      </c>
      <c r="H90" s="6">
        <f t="shared" si="9"/>
        <v>45487</v>
      </c>
      <c r="I90" s="6">
        <f>TableReceiptData[[#This Row],[Week Start]]+7</f>
        <v>45494</v>
      </c>
      <c r="J90" s="7" t="str">
        <f t="shared" si="10"/>
        <v>7/14/2024 - 7/21/2024</v>
      </c>
      <c r="K90" t="str">
        <f t="shared" si="11"/>
        <v>Receipt Data</v>
      </c>
    </row>
    <row r="91" spans="1:11" x14ac:dyDescent="0.3">
      <c r="A91" s="16">
        <v>45517.535057175926</v>
      </c>
      <c r="B91" t="s">
        <v>2045</v>
      </c>
      <c r="C91">
        <v>7134585</v>
      </c>
      <c r="D91" t="s">
        <v>756</v>
      </c>
      <c r="E91" s="19">
        <v>106.9</v>
      </c>
      <c r="F91" t="str">
        <f>IF(TableReceiptData[[#This Row],[WO'#:]]="","Riley #","WO#")</f>
        <v>WO#</v>
      </c>
      <c r="G91" s="7">
        <f>IFERROR(WEEKNUM(TableReceiptData[[#This Row],[Date:]]),"")</f>
        <v>29</v>
      </c>
      <c r="H91" s="6">
        <f t="shared" si="9"/>
        <v>45487</v>
      </c>
      <c r="I91" s="6">
        <f>TableReceiptData[[#This Row],[Week Start]]+7</f>
        <v>45494</v>
      </c>
      <c r="J91" s="7" t="str">
        <f t="shared" si="10"/>
        <v>7/14/2024 - 7/21/2024</v>
      </c>
      <c r="K91" t="str">
        <f t="shared" si="11"/>
        <v>Receipt Data</v>
      </c>
    </row>
    <row r="92" spans="1:11" x14ac:dyDescent="0.3">
      <c r="A92" s="16">
        <v>45517.535162615743</v>
      </c>
      <c r="B92" t="s">
        <v>2045</v>
      </c>
      <c r="C92">
        <v>7134640</v>
      </c>
      <c r="D92" t="s">
        <v>756</v>
      </c>
      <c r="E92" s="19">
        <v>106.9</v>
      </c>
      <c r="F92" t="str">
        <f>IF(TableReceiptData[[#This Row],[WO'#:]]="","Riley #","WO#")</f>
        <v>WO#</v>
      </c>
      <c r="G92" s="7">
        <f>IFERROR(WEEKNUM(TableReceiptData[[#This Row],[Date:]]),"")</f>
        <v>29</v>
      </c>
      <c r="H92" s="6">
        <f t="shared" si="9"/>
        <v>45487</v>
      </c>
      <c r="I92" s="6">
        <f>TableReceiptData[[#This Row],[Week Start]]+7</f>
        <v>45494</v>
      </c>
      <c r="J92" s="7" t="str">
        <f t="shared" si="10"/>
        <v>7/14/2024 - 7/21/2024</v>
      </c>
      <c r="K92" t="str">
        <f t="shared" si="11"/>
        <v>Receipt Data</v>
      </c>
    </row>
    <row r="93" spans="1:11" x14ac:dyDescent="0.3">
      <c r="A93" s="16">
        <v>45517.535296643517</v>
      </c>
      <c r="B93" t="s">
        <v>2045</v>
      </c>
      <c r="C93">
        <v>7136490</v>
      </c>
      <c r="D93" t="s">
        <v>756</v>
      </c>
      <c r="E93" s="19">
        <v>106.9</v>
      </c>
      <c r="F93" t="str">
        <f>IF(TableReceiptData[[#This Row],[WO'#:]]="","Riley #","WO#")</f>
        <v>WO#</v>
      </c>
      <c r="G93" s="7">
        <f>IFERROR(WEEKNUM(TableReceiptData[[#This Row],[Date:]]),"")</f>
        <v>29</v>
      </c>
      <c r="H93" s="6">
        <f t="shared" si="9"/>
        <v>45487</v>
      </c>
      <c r="I93" s="6">
        <f>TableReceiptData[[#This Row],[Week Start]]+7</f>
        <v>45494</v>
      </c>
      <c r="J93" s="7" t="str">
        <f t="shared" si="10"/>
        <v>7/14/2024 - 7/21/2024</v>
      </c>
      <c r="K93" t="str">
        <f t="shared" si="11"/>
        <v>Receipt Data</v>
      </c>
    </row>
    <row r="94" spans="1:11" x14ac:dyDescent="0.3">
      <c r="A94" s="16">
        <v>45517.53541689815</v>
      </c>
      <c r="B94" t="s">
        <v>2045</v>
      </c>
      <c r="C94">
        <v>7107423</v>
      </c>
      <c r="D94" t="s">
        <v>756</v>
      </c>
      <c r="E94" s="19">
        <v>106.9</v>
      </c>
      <c r="F94" t="str">
        <f>IF(TableReceiptData[[#This Row],[WO'#:]]="","Riley #","WO#")</f>
        <v>WO#</v>
      </c>
      <c r="G94" s="7">
        <f>IFERROR(WEEKNUM(TableReceiptData[[#This Row],[Date:]]),"")</f>
        <v>29</v>
      </c>
      <c r="H94" s="6">
        <f t="shared" si="9"/>
        <v>45487</v>
      </c>
      <c r="I94" s="6">
        <f>TableReceiptData[[#This Row],[Week Start]]+7</f>
        <v>45494</v>
      </c>
      <c r="J94" s="7" t="str">
        <f t="shared" si="10"/>
        <v>7/14/2024 - 7/21/2024</v>
      </c>
      <c r="K94" t="str">
        <f t="shared" si="11"/>
        <v>Receipt Data</v>
      </c>
    </row>
    <row r="95" spans="1:11" x14ac:dyDescent="0.3">
      <c r="A95" s="16">
        <v>45517.53565150463</v>
      </c>
      <c r="B95" t="s">
        <v>2045</v>
      </c>
      <c r="C95">
        <v>7104571</v>
      </c>
      <c r="D95" t="s">
        <v>756</v>
      </c>
      <c r="E95" s="19">
        <v>106.9</v>
      </c>
      <c r="F95" t="str">
        <f>IF(TableReceiptData[[#This Row],[WO'#:]]="","Riley #","WO#")</f>
        <v>WO#</v>
      </c>
      <c r="G95" s="7">
        <f>IFERROR(WEEKNUM(TableReceiptData[[#This Row],[Date:]]),"")</f>
        <v>29</v>
      </c>
      <c r="H95" s="6">
        <f t="shared" si="9"/>
        <v>45487</v>
      </c>
      <c r="I95" s="6">
        <f>TableReceiptData[[#This Row],[Week Start]]+7</f>
        <v>45494</v>
      </c>
      <c r="J95" s="7" t="str">
        <f t="shared" si="10"/>
        <v>7/14/2024 - 7/21/2024</v>
      </c>
      <c r="K95" t="str">
        <f t="shared" si="11"/>
        <v>Receipt Data</v>
      </c>
    </row>
    <row r="96" spans="1:11" x14ac:dyDescent="0.3">
      <c r="A96" s="16">
        <v>45517.536121874997</v>
      </c>
      <c r="B96" t="s">
        <v>2045</v>
      </c>
      <c r="C96">
        <v>7135769</v>
      </c>
      <c r="D96" t="s">
        <v>756</v>
      </c>
      <c r="E96" s="19">
        <v>106.9</v>
      </c>
      <c r="F96" t="str">
        <f>IF(TableReceiptData[[#This Row],[WO'#:]]="","Riley #","WO#")</f>
        <v>WO#</v>
      </c>
      <c r="G96" s="7">
        <f>IFERROR(WEEKNUM(TableReceiptData[[#This Row],[Date:]]),"")</f>
        <v>29</v>
      </c>
      <c r="H96" s="6">
        <f t="shared" si="9"/>
        <v>45487</v>
      </c>
      <c r="I96" s="6">
        <f>TableReceiptData[[#This Row],[Week Start]]+7</f>
        <v>45494</v>
      </c>
      <c r="J96" s="7" t="str">
        <f t="shared" si="10"/>
        <v>7/14/2024 - 7/21/2024</v>
      </c>
      <c r="K96" t="str">
        <f t="shared" si="11"/>
        <v>Receipt Data</v>
      </c>
    </row>
    <row r="97" spans="1:11" x14ac:dyDescent="0.3">
      <c r="A97" s="16">
        <v>45517.542249768521</v>
      </c>
      <c r="B97" t="s">
        <v>2045</v>
      </c>
      <c r="C97">
        <v>6984733</v>
      </c>
      <c r="D97" t="s">
        <v>756</v>
      </c>
      <c r="E97" s="19">
        <v>106.9</v>
      </c>
      <c r="F97" t="str">
        <f>IF(TableReceiptData[[#This Row],[WO'#:]]="","Riley #","WO#")</f>
        <v>WO#</v>
      </c>
      <c r="G97" s="7">
        <f>IFERROR(WEEKNUM(TableReceiptData[[#This Row],[Date:]]),"")</f>
        <v>29</v>
      </c>
      <c r="H97" s="6">
        <f t="shared" si="9"/>
        <v>45487</v>
      </c>
      <c r="I97" s="6">
        <f>TableReceiptData[[#This Row],[Week Start]]+7</f>
        <v>45494</v>
      </c>
      <c r="J97" s="7" t="str">
        <f t="shared" si="10"/>
        <v>7/14/2024 - 7/21/2024</v>
      </c>
      <c r="K97" t="str">
        <f t="shared" si="11"/>
        <v>Receipt Data</v>
      </c>
    </row>
    <row r="98" spans="1:11" x14ac:dyDescent="0.3">
      <c r="A98" s="16">
        <v>45517.545142476854</v>
      </c>
      <c r="B98" t="s">
        <v>2045</v>
      </c>
      <c r="C98">
        <v>6984733</v>
      </c>
      <c r="D98" t="s">
        <v>756</v>
      </c>
      <c r="E98" s="19">
        <v>1555.73</v>
      </c>
      <c r="F98" t="str">
        <f>IF(TableReceiptData[[#This Row],[WO'#:]]="","Riley #","WO#")</f>
        <v>WO#</v>
      </c>
      <c r="G98" s="7">
        <f>IFERROR(WEEKNUM(TableReceiptData[[#This Row],[Date:]]),"")</f>
        <v>29</v>
      </c>
      <c r="H98" s="6">
        <f t="shared" si="9"/>
        <v>45487</v>
      </c>
      <c r="I98" s="6">
        <f>TableReceiptData[[#This Row],[Week Start]]+7</f>
        <v>45494</v>
      </c>
      <c r="J98" s="7" t="str">
        <f t="shared" si="10"/>
        <v>7/14/2024 - 7/21/2024</v>
      </c>
      <c r="K98" t="str">
        <f t="shared" si="11"/>
        <v>Receipt Data</v>
      </c>
    </row>
    <row r="99" spans="1:11" x14ac:dyDescent="0.3">
      <c r="A99" s="16">
        <v>45517.547181828704</v>
      </c>
      <c r="B99" t="s">
        <v>2045</v>
      </c>
      <c r="C99">
        <v>6984733</v>
      </c>
      <c r="D99" t="s">
        <v>756</v>
      </c>
      <c r="E99" s="19">
        <v>-228.21</v>
      </c>
      <c r="F99" t="str">
        <f>IF(TableReceiptData[[#This Row],[WO'#:]]="","Riley #","WO#")</f>
        <v>WO#</v>
      </c>
      <c r="G99" s="7">
        <f>IFERROR(WEEKNUM(TableReceiptData[[#This Row],[Date:]]),"")</f>
        <v>29</v>
      </c>
      <c r="H99" s="6">
        <f t="shared" si="9"/>
        <v>45487</v>
      </c>
      <c r="I99" s="6">
        <f>TableReceiptData[[#This Row],[Week Start]]+7</f>
        <v>45494</v>
      </c>
      <c r="J99" s="7" t="str">
        <f t="shared" si="10"/>
        <v>7/14/2024 - 7/21/2024</v>
      </c>
      <c r="K99" t="str">
        <f t="shared" si="11"/>
        <v>Receipt Data</v>
      </c>
    </row>
    <row r="100" spans="1:11" x14ac:dyDescent="0.3">
      <c r="A100" s="16">
        <v>45550.355833680558</v>
      </c>
      <c r="B100" t="s">
        <v>2045</v>
      </c>
      <c r="C100">
        <v>6984733</v>
      </c>
      <c r="D100" t="s">
        <v>756</v>
      </c>
      <c r="E100" s="19">
        <v>-320.05</v>
      </c>
      <c r="F100" t="str">
        <f>IF(TableReceiptData[[#This Row],[WO'#:]]="","Riley #","WO#")</f>
        <v>WO#</v>
      </c>
      <c r="G100" s="7">
        <f>IFERROR(WEEKNUM(TableReceiptData[[#This Row],[Date:]]),"")</f>
        <v>29</v>
      </c>
      <c r="H100" s="6">
        <f>DATE(RIGHT(TEXT(B100,"mm/dd/yyyy"),4),1,1)+(G100-1)*7-(WEEKDAY(DATE(RIGHT(TEXT(B100,"mm/dd/yyyy"),4),1,1)))+1</f>
        <v>45487</v>
      </c>
      <c r="I100" s="6">
        <f>TableReceiptData[[#This Row],[Week Start]]+7</f>
        <v>45494</v>
      </c>
      <c r="J100" s="7" t="str">
        <f>IFERROR(TEXT(H100, "m/d/yyyy") &amp; " - " &amp; TEXT(I100, "m/d/yyyy"),"")</f>
        <v>7/14/2024 - 7/21/2024</v>
      </c>
      <c r="K100" t="str">
        <f>"Receipt Data"</f>
        <v>Receipt Data</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F37D1-0F1B-491E-9441-92EA227D05CF}">
  <sheetPr codeName="Sheet16"/>
  <dimension ref="A1:U1269"/>
  <sheetViews>
    <sheetView showGridLines="0" zoomScale="80" zoomScaleNormal="80" workbookViewId="0">
      <pane ySplit="1" topLeftCell="A1234" activePane="bottomLeft" state="frozen"/>
      <selection pane="bottomLeft" activeCell="A1273" sqref="A1273"/>
    </sheetView>
  </sheetViews>
  <sheetFormatPr defaultRowHeight="14.4" x14ac:dyDescent="0.3"/>
  <cols>
    <col min="1" max="1" width="15.5546875" bestFit="1" customWidth="1"/>
    <col min="2" max="2" width="15" bestFit="1" customWidth="1"/>
    <col min="3" max="3" width="10.5546875" bestFit="1" customWidth="1"/>
    <col min="4" max="4" width="26.44140625" customWidth="1"/>
    <col min="5" max="5" width="6.5546875" bestFit="1" customWidth="1"/>
    <col min="14" max="15" width="10.5546875" bestFit="1" customWidth="1"/>
    <col min="16" max="16" width="22" bestFit="1" customWidth="1"/>
    <col min="17" max="17" width="9.5546875" bestFit="1" customWidth="1"/>
    <col min="18" max="18" width="5" bestFit="1" customWidth="1"/>
    <col min="19" max="19" width="4.21875" bestFit="1" customWidth="1"/>
    <col min="20" max="20" width="6.77734375" bestFit="1" customWidth="1"/>
    <col min="21" max="21" width="10.5546875" bestFit="1" customWidth="1"/>
  </cols>
  <sheetData>
    <row r="1" spans="1:21" ht="15" thickBot="1" x14ac:dyDescent="0.35">
      <c r="A1" s="79" t="s">
        <v>24</v>
      </c>
      <c r="B1" s="80" t="s">
        <v>22</v>
      </c>
      <c r="C1" s="81" t="s">
        <v>20</v>
      </c>
      <c r="D1" s="80" t="s">
        <v>32</v>
      </c>
      <c r="E1" s="80" t="s">
        <v>36</v>
      </c>
      <c r="F1" s="80" t="s">
        <v>38</v>
      </c>
      <c r="G1" s="80" t="s">
        <v>40</v>
      </c>
      <c r="H1" s="82" t="s">
        <v>41</v>
      </c>
      <c r="I1" s="80" t="s">
        <v>39</v>
      </c>
      <c r="J1" s="83" t="s">
        <v>47</v>
      </c>
      <c r="K1" s="83" t="s">
        <v>48</v>
      </c>
      <c r="L1" s="80" t="s">
        <v>49</v>
      </c>
      <c r="M1" s="80" t="s">
        <v>50</v>
      </c>
      <c r="N1" s="80" t="s">
        <v>51</v>
      </c>
      <c r="O1" s="80" t="s">
        <v>52</v>
      </c>
      <c r="P1" s="80" t="s">
        <v>53</v>
      </c>
      <c r="Q1" s="80" t="s">
        <v>54</v>
      </c>
      <c r="R1" s="84" t="s">
        <v>27</v>
      </c>
      <c r="S1" s="84" t="s">
        <v>30</v>
      </c>
      <c r="T1" s="84" t="s">
        <v>28</v>
      </c>
      <c r="U1" s="85" t="s">
        <v>55</v>
      </c>
    </row>
    <row r="2" spans="1:21" x14ac:dyDescent="0.3">
      <c r="A2" s="86">
        <v>45114.582198611111</v>
      </c>
      <c r="B2" s="87" t="s">
        <v>31</v>
      </c>
      <c r="C2" s="88">
        <v>45099</v>
      </c>
      <c r="D2" s="87" t="s">
        <v>972</v>
      </c>
      <c r="E2" s="89">
        <v>0.5</v>
      </c>
      <c r="F2" s="87">
        <v>6953938</v>
      </c>
      <c r="G2" s="87" t="s">
        <v>68</v>
      </c>
      <c r="H2" s="87" t="s">
        <v>942</v>
      </c>
      <c r="I2" s="87" t="s">
        <v>44</v>
      </c>
      <c r="J2" s="90">
        <v>90.75</v>
      </c>
      <c r="K2" s="90">
        <v>45.375</v>
      </c>
      <c r="L2" s="87" t="s">
        <v>973</v>
      </c>
      <c r="M2" s="87">
        <v>25</v>
      </c>
      <c r="N2" s="88">
        <v>45095</v>
      </c>
      <c r="O2" s="88">
        <v>45102</v>
      </c>
      <c r="P2" s="87" t="s">
        <v>974</v>
      </c>
      <c r="Q2" s="87" t="s">
        <v>3</v>
      </c>
      <c r="R2" s="89" t="s">
        <v>975</v>
      </c>
      <c r="S2" s="89" t="s">
        <v>976</v>
      </c>
      <c r="T2" s="89" t="s">
        <v>977</v>
      </c>
      <c r="U2" s="91">
        <v>45099</v>
      </c>
    </row>
    <row r="3" spans="1:21" x14ac:dyDescent="0.3">
      <c r="A3" s="92">
        <v>45114.582469212961</v>
      </c>
      <c r="B3" s="93" t="s">
        <v>31</v>
      </c>
      <c r="C3" s="94">
        <v>45099</v>
      </c>
      <c r="D3" s="93" t="s">
        <v>978</v>
      </c>
      <c r="E3" s="95">
        <v>1</v>
      </c>
      <c r="F3" s="93">
        <v>20028</v>
      </c>
      <c r="G3" s="93" t="s">
        <v>68</v>
      </c>
      <c r="H3" s="93" t="s">
        <v>942</v>
      </c>
      <c r="I3" s="93" t="s">
        <v>44</v>
      </c>
      <c r="J3" s="96">
        <v>90.75</v>
      </c>
      <c r="K3" s="96">
        <v>90.75</v>
      </c>
      <c r="L3" s="93" t="s">
        <v>973</v>
      </c>
      <c r="M3" s="93">
        <v>25</v>
      </c>
      <c r="N3" s="94">
        <v>45095</v>
      </c>
      <c r="O3" s="94">
        <v>45102</v>
      </c>
      <c r="P3" s="93" t="s">
        <v>974</v>
      </c>
      <c r="Q3" s="93" t="s">
        <v>3</v>
      </c>
      <c r="R3" s="95" t="s">
        <v>975</v>
      </c>
      <c r="S3" s="95" t="s">
        <v>976</v>
      </c>
      <c r="T3" s="95" t="s">
        <v>977</v>
      </c>
      <c r="U3" s="97">
        <v>45099</v>
      </c>
    </row>
    <row r="4" spans="1:21" x14ac:dyDescent="0.3">
      <c r="A4" s="86">
        <v>45121.313583564814</v>
      </c>
      <c r="B4" s="87" t="s">
        <v>66</v>
      </c>
      <c r="C4" s="88">
        <v>45107</v>
      </c>
      <c r="D4" s="87" t="s">
        <v>979</v>
      </c>
      <c r="E4" s="89">
        <v>1</v>
      </c>
      <c r="F4" s="87" t="s">
        <v>68</v>
      </c>
      <c r="G4" s="87" t="s">
        <v>68</v>
      </c>
      <c r="H4" s="87" t="s">
        <v>980</v>
      </c>
      <c r="I4" s="87" t="s">
        <v>44</v>
      </c>
      <c r="J4" s="90">
        <v>112.96</v>
      </c>
      <c r="K4" s="90">
        <v>112.96</v>
      </c>
      <c r="L4" s="87" t="s">
        <v>981</v>
      </c>
      <c r="M4" s="87">
        <v>26</v>
      </c>
      <c r="N4" s="88">
        <v>45102</v>
      </c>
      <c r="O4" s="88">
        <v>45109</v>
      </c>
      <c r="P4" s="87" t="s">
        <v>982</v>
      </c>
      <c r="Q4" s="87" t="s">
        <v>3</v>
      </c>
      <c r="R4" s="89" t="s">
        <v>975</v>
      </c>
      <c r="S4" s="89" t="s">
        <v>983</v>
      </c>
      <c r="T4" s="89" t="s">
        <v>977</v>
      </c>
      <c r="U4" s="91">
        <v>45107</v>
      </c>
    </row>
    <row r="5" spans="1:21" x14ac:dyDescent="0.3">
      <c r="A5" s="92">
        <v>45124.314052314818</v>
      </c>
      <c r="B5" s="93" t="s">
        <v>76</v>
      </c>
      <c r="C5" s="94">
        <v>45121</v>
      </c>
      <c r="D5" s="93" t="s">
        <v>77</v>
      </c>
      <c r="E5" s="95">
        <v>2</v>
      </c>
      <c r="F5" s="93">
        <v>6904723</v>
      </c>
      <c r="G5" s="93" t="s">
        <v>117</v>
      </c>
      <c r="H5" s="93" t="s">
        <v>984</v>
      </c>
      <c r="I5" s="93" t="s">
        <v>44</v>
      </c>
      <c r="J5" s="96">
        <v>116.75</v>
      </c>
      <c r="K5" s="96">
        <v>233.5</v>
      </c>
      <c r="L5" s="93" t="s">
        <v>973</v>
      </c>
      <c r="M5" s="93">
        <v>28</v>
      </c>
      <c r="N5" s="94">
        <v>45116</v>
      </c>
      <c r="O5" s="94">
        <v>45123</v>
      </c>
      <c r="P5" s="93" t="s">
        <v>985</v>
      </c>
      <c r="Q5" s="93" t="s">
        <v>3</v>
      </c>
      <c r="R5" s="95" t="s">
        <v>975</v>
      </c>
      <c r="S5" s="95" t="s">
        <v>986</v>
      </c>
      <c r="T5" s="95" t="s">
        <v>987</v>
      </c>
      <c r="U5" s="97">
        <v>45121</v>
      </c>
    </row>
    <row r="6" spans="1:21" x14ac:dyDescent="0.3">
      <c r="A6" s="86">
        <v>45124.314805787035</v>
      </c>
      <c r="B6" s="87" t="s">
        <v>988</v>
      </c>
      <c r="C6" s="88">
        <v>45122</v>
      </c>
      <c r="D6" s="87" t="s">
        <v>68</v>
      </c>
      <c r="E6" s="89">
        <v>4</v>
      </c>
      <c r="F6" s="87" t="s">
        <v>68</v>
      </c>
      <c r="G6" s="87" t="s">
        <v>68</v>
      </c>
      <c r="H6" s="87" t="s">
        <v>989</v>
      </c>
      <c r="I6" s="87" t="s">
        <v>45</v>
      </c>
      <c r="J6" s="90">
        <v>163.79</v>
      </c>
      <c r="K6" s="90">
        <v>655.16</v>
      </c>
      <c r="L6" s="87" t="s">
        <v>981</v>
      </c>
      <c r="M6" s="87">
        <v>28</v>
      </c>
      <c r="N6" s="88">
        <v>45116</v>
      </c>
      <c r="O6" s="88">
        <v>45123</v>
      </c>
      <c r="P6" s="87" t="s">
        <v>985</v>
      </c>
      <c r="Q6" s="87" t="s">
        <v>3</v>
      </c>
      <c r="R6" s="89" t="s">
        <v>975</v>
      </c>
      <c r="S6" s="89" t="s">
        <v>990</v>
      </c>
      <c r="T6" s="89" t="s">
        <v>987</v>
      </c>
      <c r="U6" s="91">
        <v>45122</v>
      </c>
    </row>
    <row r="7" spans="1:21" x14ac:dyDescent="0.3">
      <c r="A7" s="92">
        <v>45124.31599328704</v>
      </c>
      <c r="B7" s="93" t="s">
        <v>23</v>
      </c>
      <c r="C7" s="94">
        <v>45122</v>
      </c>
      <c r="D7" s="93" t="s">
        <v>68</v>
      </c>
      <c r="E7" s="95">
        <v>5</v>
      </c>
      <c r="F7" s="93" t="s">
        <v>68</v>
      </c>
      <c r="G7" s="93" t="s">
        <v>68</v>
      </c>
      <c r="H7" s="93" t="s">
        <v>991</v>
      </c>
      <c r="I7" s="93" t="s">
        <v>45</v>
      </c>
      <c r="J7" s="96">
        <v>163.79</v>
      </c>
      <c r="K7" s="96">
        <v>818.94999999999993</v>
      </c>
      <c r="L7" s="93" t="s">
        <v>981</v>
      </c>
      <c r="M7" s="93">
        <v>28</v>
      </c>
      <c r="N7" s="94">
        <v>45116</v>
      </c>
      <c r="O7" s="94">
        <v>45123</v>
      </c>
      <c r="P7" s="93" t="s">
        <v>985</v>
      </c>
      <c r="Q7" s="93" t="s">
        <v>3</v>
      </c>
      <c r="R7" s="95" t="s">
        <v>975</v>
      </c>
      <c r="S7" s="95" t="s">
        <v>990</v>
      </c>
      <c r="T7" s="95" t="s">
        <v>987</v>
      </c>
      <c r="U7" s="97">
        <v>45122</v>
      </c>
    </row>
    <row r="8" spans="1:21" x14ac:dyDescent="0.3">
      <c r="A8" s="86">
        <v>45124.3163375</v>
      </c>
      <c r="B8" s="87" t="s">
        <v>35</v>
      </c>
      <c r="C8" s="88">
        <v>45122</v>
      </c>
      <c r="D8" s="87" t="s">
        <v>68</v>
      </c>
      <c r="E8" s="89">
        <v>5</v>
      </c>
      <c r="F8" s="87" t="s">
        <v>68</v>
      </c>
      <c r="G8" s="87" t="s">
        <v>68</v>
      </c>
      <c r="H8" s="87" t="s">
        <v>989</v>
      </c>
      <c r="I8" s="87" t="s">
        <v>45</v>
      </c>
      <c r="J8" s="90">
        <v>163.79</v>
      </c>
      <c r="K8" s="90">
        <v>818.94999999999993</v>
      </c>
      <c r="L8" s="87" t="s">
        <v>981</v>
      </c>
      <c r="M8" s="87">
        <v>28</v>
      </c>
      <c r="N8" s="88">
        <v>45116</v>
      </c>
      <c r="O8" s="88">
        <v>45123</v>
      </c>
      <c r="P8" s="87" t="s">
        <v>985</v>
      </c>
      <c r="Q8" s="87" t="s">
        <v>3</v>
      </c>
      <c r="R8" s="89" t="s">
        <v>975</v>
      </c>
      <c r="S8" s="89" t="s">
        <v>990</v>
      </c>
      <c r="T8" s="89" t="s">
        <v>987</v>
      </c>
      <c r="U8" s="91">
        <v>45122</v>
      </c>
    </row>
    <row r="9" spans="1:21" x14ac:dyDescent="0.3">
      <c r="A9" s="92">
        <v>45124.31673726852</v>
      </c>
      <c r="B9" s="93" t="s">
        <v>66</v>
      </c>
      <c r="C9" s="94">
        <v>45122</v>
      </c>
      <c r="D9" s="93" t="s">
        <v>68</v>
      </c>
      <c r="E9" s="95">
        <v>4</v>
      </c>
      <c r="F9" s="93" t="s">
        <v>68</v>
      </c>
      <c r="G9" s="93" t="s">
        <v>68</v>
      </c>
      <c r="H9" s="93" t="s">
        <v>991</v>
      </c>
      <c r="I9" s="93" t="s">
        <v>45</v>
      </c>
      <c r="J9" s="96">
        <v>169.44</v>
      </c>
      <c r="K9" s="96">
        <v>677.76</v>
      </c>
      <c r="L9" s="93" t="s">
        <v>981</v>
      </c>
      <c r="M9" s="93">
        <v>28</v>
      </c>
      <c r="N9" s="94">
        <v>45116</v>
      </c>
      <c r="O9" s="94">
        <v>45123</v>
      </c>
      <c r="P9" s="93" t="s">
        <v>985</v>
      </c>
      <c r="Q9" s="93" t="s">
        <v>3</v>
      </c>
      <c r="R9" s="95" t="s">
        <v>975</v>
      </c>
      <c r="S9" s="95" t="s">
        <v>990</v>
      </c>
      <c r="T9" s="95" t="s">
        <v>987</v>
      </c>
      <c r="U9" s="97">
        <v>45122</v>
      </c>
    </row>
    <row r="10" spans="1:21" x14ac:dyDescent="0.3">
      <c r="A10" s="86">
        <v>45170.586864930556</v>
      </c>
      <c r="B10" s="87" t="s">
        <v>66</v>
      </c>
      <c r="C10" s="88">
        <v>45168</v>
      </c>
      <c r="D10" s="87" t="s">
        <v>992</v>
      </c>
      <c r="E10" s="89">
        <v>2</v>
      </c>
      <c r="F10" s="87">
        <v>6984733</v>
      </c>
      <c r="G10" s="87" t="s">
        <v>117</v>
      </c>
      <c r="H10" s="87" t="s">
        <v>69</v>
      </c>
      <c r="I10" s="87" t="s">
        <v>44</v>
      </c>
      <c r="J10" s="90">
        <v>112.96</v>
      </c>
      <c r="K10" s="90">
        <v>225.92</v>
      </c>
      <c r="L10" s="87" t="s">
        <v>973</v>
      </c>
      <c r="M10" s="87">
        <v>35</v>
      </c>
      <c r="N10" s="88">
        <v>45165</v>
      </c>
      <c r="O10" s="88">
        <v>45172</v>
      </c>
      <c r="P10" s="87" t="s">
        <v>993</v>
      </c>
      <c r="Q10" s="87" t="s">
        <v>3</v>
      </c>
      <c r="R10" s="89" t="s">
        <v>975</v>
      </c>
      <c r="S10" s="89" t="s">
        <v>983</v>
      </c>
      <c r="T10" s="89" t="s">
        <v>994</v>
      </c>
      <c r="U10" s="91">
        <v>45168</v>
      </c>
    </row>
    <row r="11" spans="1:21" x14ac:dyDescent="0.3">
      <c r="A11" s="92">
        <v>45209.577991782404</v>
      </c>
      <c r="B11" s="93" t="s">
        <v>31</v>
      </c>
      <c r="C11" s="94" t="s">
        <v>995</v>
      </c>
      <c r="D11" s="93" t="s">
        <v>996</v>
      </c>
      <c r="E11" s="95">
        <v>4</v>
      </c>
      <c r="F11" s="93" t="s">
        <v>68</v>
      </c>
      <c r="G11" s="93" t="s">
        <v>68</v>
      </c>
      <c r="H11" s="93" t="s">
        <v>202</v>
      </c>
      <c r="I11" s="93" t="s">
        <v>44</v>
      </c>
      <c r="J11" s="96">
        <v>90.75</v>
      </c>
      <c r="K11" s="96">
        <v>363</v>
      </c>
      <c r="L11" s="93" t="s">
        <v>981</v>
      </c>
      <c r="M11" s="93">
        <v>41</v>
      </c>
      <c r="N11" s="94">
        <v>45207</v>
      </c>
      <c r="O11" s="94">
        <v>45214</v>
      </c>
      <c r="P11" s="93" t="s">
        <v>997</v>
      </c>
      <c r="Q11" s="93" t="s">
        <v>3</v>
      </c>
      <c r="R11" s="95" t="s">
        <v>975</v>
      </c>
      <c r="S11" s="95" t="s">
        <v>998</v>
      </c>
      <c r="T11" s="95" t="s">
        <v>998</v>
      </c>
      <c r="U11" s="97">
        <v>45209</v>
      </c>
    </row>
    <row r="12" spans="1:21" x14ac:dyDescent="0.3">
      <c r="A12" s="86">
        <v>45209.579413194442</v>
      </c>
      <c r="B12" s="87" t="s">
        <v>31</v>
      </c>
      <c r="C12" s="88" t="s">
        <v>995</v>
      </c>
      <c r="D12" s="87" t="s">
        <v>999</v>
      </c>
      <c r="E12" s="89">
        <v>3</v>
      </c>
      <c r="F12" s="87">
        <v>6984733</v>
      </c>
      <c r="G12" s="87" t="s">
        <v>68</v>
      </c>
      <c r="H12" s="87" t="s">
        <v>202</v>
      </c>
      <c r="I12" s="87" t="s">
        <v>44</v>
      </c>
      <c r="J12" s="90">
        <v>90.75</v>
      </c>
      <c r="K12" s="90">
        <v>272.25</v>
      </c>
      <c r="L12" s="87" t="s">
        <v>973</v>
      </c>
      <c r="M12" s="87">
        <v>41</v>
      </c>
      <c r="N12" s="88">
        <v>45207</v>
      </c>
      <c r="O12" s="88">
        <v>45214</v>
      </c>
      <c r="P12" s="87" t="s">
        <v>997</v>
      </c>
      <c r="Q12" s="87" t="s">
        <v>3</v>
      </c>
      <c r="R12" s="89" t="s">
        <v>975</v>
      </c>
      <c r="S12" s="89" t="s">
        <v>998</v>
      </c>
      <c r="T12" s="89" t="s">
        <v>998</v>
      </c>
      <c r="U12" s="91">
        <v>45209</v>
      </c>
    </row>
    <row r="13" spans="1:21" x14ac:dyDescent="0.3">
      <c r="A13" s="92">
        <v>45209.580323379632</v>
      </c>
      <c r="B13" s="93" t="s">
        <v>35</v>
      </c>
      <c r="C13" s="94" t="s">
        <v>995</v>
      </c>
      <c r="D13" s="93" t="s">
        <v>1000</v>
      </c>
      <c r="E13" s="95">
        <v>8</v>
      </c>
      <c r="F13" s="93" t="s">
        <v>68</v>
      </c>
      <c r="G13" s="93" t="s">
        <v>68</v>
      </c>
      <c r="H13" s="93" t="s">
        <v>202</v>
      </c>
      <c r="I13" s="93" t="s">
        <v>44</v>
      </c>
      <c r="J13" s="96">
        <v>109.19</v>
      </c>
      <c r="K13" s="96">
        <v>873.52</v>
      </c>
      <c r="L13" s="93" t="s">
        <v>981</v>
      </c>
      <c r="M13" s="93">
        <v>41</v>
      </c>
      <c r="N13" s="94">
        <v>45207</v>
      </c>
      <c r="O13" s="94">
        <v>45214</v>
      </c>
      <c r="P13" s="93" t="s">
        <v>997</v>
      </c>
      <c r="Q13" s="93" t="s">
        <v>3</v>
      </c>
      <c r="R13" s="95" t="s">
        <v>975</v>
      </c>
      <c r="S13" s="95" t="s">
        <v>998</v>
      </c>
      <c r="T13" s="95" t="s">
        <v>998</v>
      </c>
      <c r="U13" s="97">
        <v>45209</v>
      </c>
    </row>
    <row r="14" spans="1:21" x14ac:dyDescent="0.3">
      <c r="A14" s="86">
        <v>45210.510002083334</v>
      </c>
      <c r="B14" s="87" t="s">
        <v>31</v>
      </c>
      <c r="C14" s="88" t="s">
        <v>995</v>
      </c>
      <c r="D14" s="87" t="s">
        <v>1001</v>
      </c>
      <c r="E14" s="89">
        <v>1</v>
      </c>
      <c r="F14" s="87" t="s">
        <v>68</v>
      </c>
      <c r="G14" s="87" t="s">
        <v>68</v>
      </c>
      <c r="H14" s="87" t="s">
        <v>97</v>
      </c>
      <c r="I14" s="87" t="s">
        <v>44</v>
      </c>
      <c r="J14" s="90">
        <v>90.75</v>
      </c>
      <c r="K14" s="90">
        <v>90.75</v>
      </c>
      <c r="L14" s="87" t="s">
        <v>981</v>
      </c>
      <c r="M14" s="87">
        <v>41</v>
      </c>
      <c r="N14" s="88">
        <v>45207</v>
      </c>
      <c r="O14" s="88">
        <v>45214</v>
      </c>
      <c r="P14" s="87" t="s">
        <v>997</v>
      </c>
      <c r="Q14" s="87" t="s">
        <v>3</v>
      </c>
      <c r="R14" s="89" t="s">
        <v>975</v>
      </c>
      <c r="S14" s="89" t="s">
        <v>998</v>
      </c>
      <c r="T14" s="89" t="s">
        <v>998</v>
      </c>
      <c r="U14" s="91">
        <v>45209</v>
      </c>
    </row>
    <row r="15" spans="1:21" x14ac:dyDescent="0.3">
      <c r="A15" s="92">
        <v>45212.313040393521</v>
      </c>
      <c r="B15" s="93" t="s">
        <v>66</v>
      </c>
      <c r="C15" s="94" t="s">
        <v>995</v>
      </c>
      <c r="D15" s="93" t="s">
        <v>1002</v>
      </c>
      <c r="E15" s="95">
        <v>1</v>
      </c>
      <c r="F15" s="93">
        <v>6984733</v>
      </c>
      <c r="G15" s="93" t="s">
        <v>117</v>
      </c>
      <c r="H15" s="93" t="s">
        <v>69</v>
      </c>
      <c r="I15" s="93" t="s">
        <v>44</v>
      </c>
      <c r="J15" s="96">
        <v>112.96</v>
      </c>
      <c r="K15" s="96">
        <v>112.96</v>
      </c>
      <c r="L15" s="93" t="s">
        <v>973</v>
      </c>
      <c r="M15" s="93">
        <v>41</v>
      </c>
      <c r="N15" s="94">
        <v>45207</v>
      </c>
      <c r="O15" s="94">
        <v>45214</v>
      </c>
      <c r="P15" s="93" t="s">
        <v>997</v>
      </c>
      <c r="Q15" s="93" t="s">
        <v>3</v>
      </c>
      <c r="R15" s="95" t="s">
        <v>975</v>
      </c>
      <c r="S15" s="95" t="s">
        <v>998</v>
      </c>
      <c r="T15" s="95" t="s">
        <v>998</v>
      </c>
      <c r="U15" s="97">
        <v>45209</v>
      </c>
    </row>
    <row r="16" spans="1:21" x14ac:dyDescent="0.3">
      <c r="A16" s="86">
        <v>45212.314693402775</v>
      </c>
      <c r="B16" s="87" t="s">
        <v>66</v>
      </c>
      <c r="C16" s="88" t="s">
        <v>995</v>
      </c>
      <c r="D16" s="87" t="s">
        <v>1003</v>
      </c>
      <c r="E16" s="89">
        <v>1</v>
      </c>
      <c r="F16" s="87" t="s">
        <v>68</v>
      </c>
      <c r="G16" s="87" t="s">
        <v>68</v>
      </c>
      <c r="H16" s="87" t="s">
        <v>97</v>
      </c>
      <c r="I16" s="87" t="s">
        <v>44</v>
      </c>
      <c r="J16" s="90">
        <v>112.96</v>
      </c>
      <c r="K16" s="90">
        <v>112.96</v>
      </c>
      <c r="L16" s="87" t="s">
        <v>981</v>
      </c>
      <c r="M16" s="87">
        <v>41</v>
      </c>
      <c r="N16" s="88">
        <v>45207</v>
      </c>
      <c r="O16" s="88">
        <v>45214</v>
      </c>
      <c r="P16" s="87" t="s">
        <v>997</v>
      </c>
      <c r="Q16" s="87" t="s">
        <v>3</v>
      </c>
      <c r="R16" s="89" t="s">
        <v>975</v>
      </c>
      <c r="S16" s="89" t="s">
        <v>998</v>
      </c>
      <c r="T16" s="89" t="s">
        <v>998</v>
      </c>
      <c r="U16" s="91">
        <v>45209</v>
      </c>
    </row>
    <row r="17" spans="1:21" x14ac:dyDescent="0.3">
      <c r="A17" s="92">
        <v>45212.316537152779</v>
      </c>
      <c r="B17" s="93" t="s">
        <v>66</v>
      </c>
      <c r="C17" s="94" t="s">
        <v>995</v>
      </c>
      <c r="D17" s="93" t="s">
        <v>1004</v>
      </c>
      <c r="E17" s="95">
        <v>1</v>
      </c>
      <c r="F17" s="93" t="s">
        <v>68</v>
      </c>
      <c r="G17" s="93" t="s">
        <v>68</v>
      </c>
      <c r="H17" s="93" t="s">
        <v>202</v>
      </c>
      <c r="I17" s="93" t="s">
        <v>44</v>
      </c>
      <c r="J17" s="96">
        <v>112.96</v>
      </c>
      <c r="K17" s="96">
        <v>112.96</v>
      </c>
      <c r="L17" s="93" t="s">
        <v>981</v>
      </c>
      <c r="M17" s="93">
        <v>41</v>
      </c>
      <c r="N17" s="94">
        <v>45207</v>
      </c>
      <c r="O17" s="94">
        <v>45214</v>
      </c>
      <c r="P17" s="93" t="s">
        <v>997</v>
      </c>
      <c r="Q17" s="93" t="s">
        <v>3</v>
      </c>
      <c r="R17" s="95" t="s">
        <v>975</v>
      </c>
      <c r="S17" s="95" t="s">
        <v>998</v>
      </c>
      <c r="T17" s="95" t="s">
        <v>998</v>
      </c>
      <c r="U17" s="97">
        <v>45209</v>
      </c>
    </row>
    <row r="18" spans="1:21" x14ac:dyDescent="0.3">
      <c r="A18" s="86">
        <v>45212.318422569442</v>
      </c>
      <c r="B18" s="87" t="s">
        <v>66</v>
      </c>
      <c r="C18" s="88" t="s">
        <v>995</v>
      </c>
      <c r="D18" s="87" t="s">
        <v>1005</v>
      </c>
      <c r="E18" s="89">
        <v>1</v>
      </c>
      <c r="F18" s="87">
        <v>6903612</v>
      </c>
      <c r="G18" s="87" t="s">
        <v>68</v>
      </c>
      <c r="H18" s="87" t="s">
        <v>69</v>
      </c>
      <c r="I18" s="87" t="s">
        <v>44</v>
      </c>
      <c r="J18" s="90">
        <v>112.96</v>
      </c>
      <c r="K18" s="90">
        <v>112.96</v>
      </c>
      <c r="L18" s="87" t="s">
        <v>973</v>
      </c>
      <c r="M18" s="87">
        <v>41</v>
      </c>
      <c r="N18" s="88">
        <v>45207</v>
      </c>
      <c r="O18" s="88">
        <v>45214</v>
      </c>
      <c r="P18" s="87" t="s">
        <v>997</v>
      </c>
      <c r="Q18" s="87" t="s">
        <v>3</v>
      </c>
      <c r="R18" s="89" t="s">
        <v>975</v>
      </c>
      <c r="S18" s="89" t="s">
        <v>998</v>
      </c>
      <c r="T18" s="89" t="s">
        <v>998</v>
      </c>
      <c r="U18" s="91">
        <v>45209</v>
      </c>
    </row>
    <row r="19" spans="1:21" x14ac:dyDescent="0.3">
      <c r="A19" s="92">
        <v>45212.323961111113</v>
      </c>
      <c r="B19" s="93" t="s">
        <v>66</v>
      </c>
      <c r="C19" s="94" t="s">
        <v>995</v>
      </c>
      <c r="D19" s="93" t="s">
        <v>1006</v>
      </c>
      <c r="E19" s="95">
        <v>4</v>
      </c>
      <c r="F19" s="93">
        <v>6958577</v>
      </c>
      <c r="G19" s="93" t="s">
        <v>68</v>
      </c>
      <c r="H19" s="93" t="s">
        <v>69</v>
      </c>
      <c r="I19" s="93" t="s">
        <v>44</v>
      </c>
      <c r="J19" s="96">
        <v>112.96</v>
      </c>
      <c r="K19" s="96">
        <v>451.84</v>
      </c>
      <c r="L19" s="93" t="s">
        <v>973</v>
      </c>
      <c r="M19" s="93">
        <v>41</v>
      </c>
      <c r="N19" s="94">
        <v>45207</v>
      </c>
      <c r="O19" s="94">
        <v>45214</v>
      </c>
      <c r="P19" s="93" t="s">
        <v>997</v>
      </c>
      <c r="Q19" s="93" t="s">
        <v>3</v>
      </c>
      <c r="R19" s="95" t="s">
        <v>975</v>
      </c>
      <c r="S19" s="95" t="s">
        <v>998</v>
      </c>
      <c r="T19" s="95" t="s">
        <v>998</v>
      </c>
      <c r="U19" s="97">
        <v>45209</v>
      </c>
    </row>
    <row r="20" spans="1:21" x14ac:dyDescent="0.3">
      <c r="A20" s="86">
        <v>45246.305047800925</v>
      </c>
      <c r="B20" s="87" t="s">
        <v>76</v>
      </c>
      <c r="C20" s="88" t="s">
        <v>995</v>
      </c>
      <c r="D20" s="87" t="s">
        <v>630</v>
      </c>
      <c r="E20" s="89">
        <v>1</v>
      </c>
      <c r="F20" s="87">
        <v>6984733</v>
      </c>
      <c r="G20" s="87" t="s">
        <v>117</v>
      </c>
      <c r="H20" s="87" t="s">
        <v>69</v>
      </c>
      <c r="I20" s="87" t="s">
        <v>44</v>
      </c>
      <c r="J20" s="90">
        <v>116.75</v>
      </c>
      <c r="K20" s="90">
        <v>116.75</v>
      </c>
      <c r="L20" s="87" t="s">
        <v>973</v>
      </c>
      <c r="M20" s="87">
        <v>41</v>
      </c>
      <c r="N20" s="88">
        <v>45207</v>
      </c>
      <c r="O20" s="88">
        <v>45214</v>
      </c>
      <c r="P20" s="87" t="s">
        <v>997</v>
      </c>
      <c r="Q20" s="87" t="s">
        <v>3</v>
      </c>
      <c r="R20" s="89" t="s">
        <v>975</v>
      </c>
      <c r="S20" s="89" t="s">
        <v>998</v>
      </c>
      <c r="T20" s="89" t="s">
        <v>998</v>
      </c>
      <c r="U20" s="91">
        <v>45209</v>
      </c>
    </row>
    <row r="21" spans="1:21" x14ac:dyDescent="0.3">
      <c r="A21" s="92">
        <v>45210.51322789352</v>
      </c>
      <c r="B21" s="93" t="s">
        <v>31</v>
      </c>
      <c r="C21" s="94" t="s">
        <v>960</v>
      </c>
      <c r="D21" s="93" t="s">
        <v>1001</v>
      </c>
      <c r="E21" s="95">
        <v>6</v>
      </c>
      <c r="F21" s="93" t="s">
        <v>68</v>
      </c>
      <c r="G21" s="93" t="s">
        <v>68</v>
      </c>
      <c r="H21" s="93" t="s">
        <v>97</v>
      </c>
      <c r="I21" s="93" t="s">
        <v>44</v>
      </c>
      <c r="J21" s="96">
        <v>90.75</v>
      </c>
      <c r="K21" s="96">
        <v>544.5</v>
      </c>
      <c r="L21" s="93" t="s">
        <v>981</v>
      </c>
      <c r="M21" s="93">
        <v>41</v>
      </c>
      <c r="N21" s="94">
        <v>45207</v>
      </c>
      <c r="O21" s="94">
        <v>45214</v>
      </c>
      <c r="P21" s="93" t="s">
        <v>997</v>
      </c>
      <c r="Q21" s="93" t="s">
        <v>3</v>
      </c>
      <c r="R21" s="95" t="s">
        <v>975</v>
      </c>
      <c r="S21" s="95" t="s">
        <v>1007</v>
      </c>
      <c r="T21" s="95" t="s">
        <v>998</v>
      </c>
      <c r="U21" s="97">
        <v>45210</v>
      </c>
    </row>
    <row r="22" spans="1:21" x14ac:dyDescent="0.3">
      <c r="A22" s="86">
        <v>45210.514487499997</v>
      </c>
      <c r="B22" s="87" t="s">
        <v>31</v>
      </c>
      <c r="C22" s="88" t="s">
        <v>960</v>
      </c>
      <c r="D22" s="87" t="s">
        <v>1008</v>
      </c>
      <c r="E22" s="89">
        <v>1</v>
      </c>
      <c r="F22" s="87" t="s">
        <v>68</v>
      </c>
      <c r="G22" s="87" t="s">
        <v>68</v>
      </c>
      <c r="H22" s="87" t="s">
        <v>202</v>
      </c>
      <c r="I22" s="87" t="s">
        <v>44</v>
      </c>
      <c r="J22" s="90">
        <v>90.75</v>
      </c>
      <c r="K22" s="90">
        <v>90.75</v>
      </c>
      <c r="L22" s="87" t="s">
        <v>981</v>
      </c>
      <c r="M22" s="87">
        <v>41</v>
      </c>
      <c r="N22" s="88">
        <v>45207</v>
      </c>
      <c r="O22" s="88">
        <v>45214</v>
      </c>
      <c r="P22" s="87" t="s">
        <v>997</v>
      </c>
      <c r="Q22" s="87" t="s">
        <v>3</v>
      </c>
      <c r="R22" s="89" t="s">
        <v>975</v>
      </c>
      <c r="S22" s="89" t="s">
        <v>1007</v>
      </c>
      <c r="T22" s="89" t="s">
        <v>998</v>
      </c>
      <c r="U22" s="91">
        <v>45210</v>
      </c>
    </row>
    <row r="23" spans="1:21" x14ac:dyDescent="0.3">
      <c r="A23" s="92">
        <v>45210.51570196759</v>
      </c>
      <c r="B23" s="93" t="s">
        <v>31</v>
      </c>
      <c r="C23" s="94" t="s">
        <v>960</v>
      </c>
      <c r="D23" s="93" t="s">
        <v>1009</v>
      </c>
      <c r="E23" s="95">
        <v>1</v>
      </c>
      <c r="F23" s="93" t="s">
        <v>68</v>
      </c>
      <c r="G23" s="93" t="s">
        <v>68</v>
      </c>
      <c r="H23" s="93" t="s">
        <v>1010</v>
      </c>
      <c r="I23" s="93" t="s">
        <v>44</v>
      </c>
      <c r="J23" s="96">
        <v>90.75</v>
      </c>
      <c r="K23" s="96">
        <v>90.75</v>
      </c>
      <c r="L23" s="93" t="s">
        <v>981</v>
      </c>
      <c r="M23" s="93">
        <v>41</v>
      </c>
      <c r="N23" s="94">
        <v>45207</v>
      </c>
      <c r="O23" s="94">
        <v>45214</v>
      </c>
      <c r="P23" s="93" t="s">
        <v>997</v>
      </c>
      <c r="Q23" s="93" t="s">
        <v>3</v>
      </c>
      <c r="R23" s="95" t="s">
        <v>975</v>
      </c>
      <c r="S23" s="95" t="s">
        <v>1007</v>
      </c>
      <c r="T23" s="95" t="s">
        <v>998</v>
      </c>
      <c r="U23" s="97">
        <v>45210</v>
      </c>
    </row>
    <row r="24" spans="1:21" x14ac:dyDescent="0.3">
      <c r="A24" s="86">
        <v>45210.580818171293</v>
      </c>
      <c r="B24" s="87" t="s">
        <v>35</v>
      </c>
      <c r="C24" s="88" t="s">
        <v>960</v>
      </c>
      <c r="D24" s="87" t="s">
        <v>1011</v>
      </c>
      <c r="E24" s="89">
        <v>4</v>
      </c>
      <c r="F24" s="87" t="s">
        <v>68</v>
      </c>
      <c r="G24" s="87" t="s">
        <v>68</v>
      </c>
      <c r="H24" s="87" t="s">
        <v>1012</v>
      </c>
      <c r="I24" s="87" t="s">
        <v>44</v>
      </c>
      <c r="J24" s="90">
        <v>109.19</v>
      </c>
      <c r="K24" s="90">
        <v>436.76</v>
      </c>
      <c r="L24" s="87" t="s">
        <v>981</v>
      </c>
      <c r="M24" s="87">
        <v>41</v>
      </c>
      <c r="N24" s="88">
        <v>45207</v>
      </c>
      <c r="O24" s="88">
        <v>45214</v>
      </c>
      <c r="P24" s="87" t="s">
        <v>997</v>
      </c>
      <c r="Q24" s="87" t="s">
        <v>3</v>
      </c>
      <c r="R24" s="89" t="s">
        <v>975</v>
      </c>
      <c r="S24" s="89" t="s">
        <v>1007</v>
      </c>
      <c r="T24" s="89" t="s">
        <v>998</v>
      </c>
      <c r="U24" s="91">
        <v>45210</v>
      </c>
    </row>
    <row r="25" spans="1:21" x14ac:dyDescent="0.3">
      <c r="A25" s="92">
        <v>45210.581381249998</v>
      </c>
      <c r="B25" s="93" t="s">
        <v>35</v>
      </c>
      <c r="C25" s="94" t="s">
        <v>960</v>
      </c>
      <c r="D25" s="93" t="s">
        <v>1013</v>
      </c>
      <c r="E25" s="95">
        <v>4</v>
      </c>
      <c r="F25" s="93" t="s">
        <v>68</v>
      </c>
      <c r="G25" s="93" t="s">
        <v>68</v>
      </c>
      <c r="H25" s="93" t="s">
        <v>202</v>
      </c>
      <c r="I25" s="93" t="s">
        <v>44</v>
      </c>
      <c r="J25" s="96">
        <v>109.19</v>
      </c>
      <c r="K25" s="96">
        <v>436.76</v>
      </c>
      <c r="L25" s="93" t="s">
        <v>981</v>
      </c>
      <c r="M25" s="93">
        <v>41</v>
      </c>
      <c r="N25" s="94">
        <v>45207</v>
      </c>
      <c r="O25" s="94">
        <v>45214</v>
      </c>
      <c r="P25" s="93" t="s">
        <v>997</v>
      </c>
      <c r="Q25" s="93" t="s">
        <v>3</v>
      </c>
      <c r="R25" s="95" t="s">
        <v>975</v>
      </c>
      <c r="S25" s="95" t="s">
        <v>1007</v>
      </c>
      <c r="T25" s="95" t="s">
        <v>998</v>
      </c>
      <c r="U25" s="97">
        <v>45210</v>
      </c>
    </row>
    <row r="26" spans="1:21" x14ac:dyDescent="0.3">
      <c r="A26" s="86">
        <v>45212.314864930559</v>
      </c>
      <c r="B26" s="87" t="s">
        <v>66</v>
      </c>
      <c r="C26" s="88" t="s">
        <v>960</v>
      </c>
      <c r="D26" s="87" t="s">
        <v>1003</v>
      </c>
      <c r="E26" s="89">
        <v>5</v>
      </c>
      <c r="F26" s="87" t="s">
        <v>68</v>
      </c>
      <c r="G26" s="87" t="s">
        <v>68</v>
      </c>
      <c r="H26" s="87" t="s">
        <v>97</v>
      </c>
      <c r="I26" s="87" t="s">
        <v>44</v>
      </c>
      <c r="J26" s="90">
        <v>112.96</v>
      </c>
      <c r="K26" s="90">
        <v>564.79999999999995</v>
      </c>
      <c r="L26" s="87" t="s">
        <v>981</v>
      </c>
      <c r="M26" s="87">
        <v>41</v>
      </c>
      <c r="N26" s="88">
        <v>45207</v>
      </c>
      <c r="O26" s="88">
        <v>45214</v>
      </c>
      <c r="P26" s="87" t="s">
        <v>997</v>
      </c>
      <c r="Q26" s="87" t="s">
        <v>3</v>
      </c>
      <c r="R26" s="89" t="s">
        <v>975</v>
      </c>
      <c r="S26" s="89" t="s">
        <v>1007</v>
      </c>
      <c r="T26" s="89" t="s">
        <v>998</v>
      </c>
      <c r="U26" s="91">
        <v>45210</v>
      </c>
    </row>
    <row r="27" spans="1:21" x14ac:dyDescent="0.3">
      <c r="A27" s="92">
        <v>45212.316689236111</v>
      </c>
      <c r="B27" s="93" t="s">
        <v>66</v>
      </c>
      <c r="C27" s="94" t="s">
        <v>960</v>
      </c>
      <c r="D27" s="93" t="s">
        <v>1004</v>
      </c>
      <c r="E27" s="95">
        <v>1</v>
      </c>
      <c r="F27" s="93" t="s">
        <v>68</v>
      </c>
      <c r="G27" s="93" t="s">
        <v>68</v>
      </c>
      <c r="H27" s="93" t="s">
        <v>202</v>
      </c>
      <c r="I27" s="93" t="s">
        <v>44</v>
      </c>
      <c r="J27" s="96">
        <v>112.96</v>
      </c>
      <c r="K27" s="96">
        <v>112.96</v>
      </c>
      <c r="L27" s="93" t="s">
        <v>981</v>
      </c>
      <c r="M27" s="93">
        <v>41</v>
      </c>
      <c r="N27" s="94">
        <v>45207</v>
      </c>
      <c r="O27" s="94">
        <v>45214</v>
      </c>
      <c r="P27" s="93" t="s">
        <v>997</v>
      </c>
      <c r="Q27" s="93" t="s">
        <v>3</v>
      </c>
      <c r="R27" s="95" t="s">
        <v>975</v>
      </c>
      <c r="S27" s="95" t="s">
        <v>1007</v>
      </c>
      <c r="T27" s="95" t="s">
        <v>998</v>
      </c>
      <c r="U27" s="97">
        <v>45210</v>
      </c>
    </row>
    <row r="28" spans="1:21" x14ac:dyDescent="0.3">
      <c r="A28" s="86">
        <v>45212.31863263889</v>
      </c>
      <c r="B28" s="87" t="s">
        <v>66</v>
      </c>
      <c r="C28" s="88" t="s">
        <v>960</v>
      </c>
      <c r="D28" s="87" t="s">
        <v>1005</v>
      </c>
      <c r="E28" s="89">
        <v>1</v>
      </c>
      <c r="F28" s="87">
        <v>6903612</v>
      </c>
      <c r="G28" s="87" t="s">
        <v>68</v>
      </c>
      <c r="H28" s="87" t="s">
        <v>69</v>
      </c>
      <c r="I28" s="87" t="s">
        <v>44</v>
      </c>
      <c r="J28" s="90">
        <v>112.96</v>
      </c>
      <c r="K28" s="90">
        <v>112.96</v>
      </c>
      <c r="L28" s="87" t="s">
        <v>973</v>
      </c>
      <c r="M28" s="87">
        <v>41</v>
      </c>
      <c r="N28" s="88">
        <v>45207</v>
      </c>
      <c r="O28" s="88">
        <v>45214</v>
      </c>
      <c r="P28" s="87" t="s">
        <v>997</v>
      </c>
      <c r="Q28" s="87" t="s">
        <v>3</v>
      </c>
      <c r="R28" s="89" t="s">
        <v>975</v>
      </c>
      <c r="S28" s="89" t="s">
        <v>1007</v>
      </c>
      <c r="T28" s="89" t="s">
        <v>998</v>
      </c>
      <c r="U28" s="91">
        <v>45210</v>
      </c>
    </row>
    <row r="29" spans="1:21" x14ac:dyDescent="0.3">
      <c r="A29" s="92">
        <v>45212.326566319447</v>
      </c>
      <c r="B29" s="93" t="s">
        <v>66</v>
      </c>
      <c r="C29" s="94" t="s">
        <v>960</v>
      </c>
      <c r="D29" s="93" t="s">
        <v>1014</v>
      </c>
      <c r="E29" s="95">
        <v>1</v>
      </c>
      <c r="F29" s="93">
        <v>6984733</v>
      </c>
      <c r="G29" s="93" t="s">
        <v>68</v>
      </c>
      <c r="H29" s="93" t="s">
        <v>69</v>
      </c>
      <c r="I29" s="93" t="s">
        <v>44</v>
      </c>
      <c r="J29" s="96">
        <v>112.96</v>
      </c>
      <c r="K29" s="96">
        <v>112.96</v>
      </c>
      <c r="L29" s="93" t="s">
        <v>973</v>
      </c>
      <c r="M29" s="93">
        <v>41</v>
      </c>
      <c r="N29" s="94">
        <v>45207</v>
      </c>
      <c r="O29" s="94">
        <v>45214</v>
      </c>
      <c r="P29" s="93" t="s">
        <v>997</v>
      </c>
      <c r="Q29" s="93" t="s">
        <v>3</v>
      </c>
      <c r="R29" s="95" t="s">
        <v>975</v>
      </c>
      <c r="S29" s="95" t="s">
        <v>1007</v>
      </c>
      <c r="T29" s="95" t="s">
        <v>998</v>
      </c>
      <c r="U29" s="97">
        <v>45210</v>
      </c>
    </row>
    <row r="30" spans="1:21" x14ac:dyDescent="0.3">
      <c r="A30" s="86">
        <v>45246.30514016204</v>
      </c>
      <c r="B30" s="87" t="s">
        <v>76</v>
      </c>
      <c r="C30" s="88" t="s">
        <v>960</v>
      </c>
      <c r="D30" s="87" t="s">
        <v>630</v>
      </c>
      <c r="E30" s="89">
        <v>1</v>
      </c>
      <c r="F30" s="87">
        <v>6984733</v>
      </c>
      <c r="G30" s="87" t="s">
        <v>117</v>
      </c>
      <c r="H30" s="87" t="s">
        <v>69</v>
      </c>
      <c r="I30" s="87" t="s">
        <v>44</v>
      </c>
      <c r="J30" s="90">
        <v>116.75</v>
      </c>
      <c r="K30" s="90">
        <v>116.75</v>
      </c>
      <c r="L30" s="87" t="s">
        <v>973</v>
      </c>
      <c r="M30" s="87">
        <v>41</v>
      </c>
      <c r="N30" s="88">
        <v>45207</v>
      </c>
      <c r="O30" s="88">
        <v>45214</v>
      </c>
      <c r="P30" s="87" t="s">
        <v>997</v>
      </c>
      <c r="Q30" s="87" t="s">
        <v>3</v>
      </c>
      <c r="R30" s="89" t="s">
        <v>975</v>
      </c>
      <c r="S30" s="89" t="s">
        <v>1007</v>
      </c>
      <c r="T30" s="89" t="s">
        <v>998</v>
      </c>
      <c r="U30" s="91">
        <v>45210</v>
      </c>
    </row>
    <row r="31" spans="1:21" x14ac:dyDescent="0.3">
      <c r="A31" s="92">
        <v>45211.579105555553</v>
      </c>
      <c r="B31" s="93" t="s">
        <v>31</v>
      </c>
      <c r="C31" s="94" t="s">
        <v>1015</v>
      </c>
      <c r="D31" s="93" t="s">
        <v>1016</v>
      </c>
      <c r="E31" s="95">
        <v>6</v>
      </c>
      <c r="F31" s="93" t="s">
        <v>68</v>
      </c>
      <c r="G31" s="93" t="s">
        <v>68</v>
      </c>
      <c r="H31" s="93" t="s">
        <v>97</v>
      </c>
      <c r="I31" s="93" t="s">
        <v>44</v>
      </c>
      <c r="J31" s="96">
        <v>90.75</v>
      </c>
      <c r="K31" s="96">
        <v>544.5</v>
      </c>
      <c r="L31" s="93" t="s">
        <v>981</v>
      </c>
      <c r="M31" s="93">
        <v>41</v>
      </c>
      <c r="N31" s="94">
        <v>45207</v>
      </c>
      <c r="O31" s="94">
        <v>45214</v>
      </c>
      <c r="P31" s="93" t="s">
        <v>997</v>
      </c>
      <c r="Q31" s="93" t="s">
        <v>3</v>
      </c>
      <c r="R31" s="95" t="s">
        <v>975</v>
      </c>
      <c r="S31" s="95" t="s">
        <v>1017</v>
      </c>
      <c r="T31" s="95" t="s">
        <v>998</v>
      </c>
      <c r="U31" s="97">
        <v>45211</v>
      </c>
    </row>
    <row r="32" spans="1:21" x14ac:dyDescent="0.3">
      <c r="A32" s="86">
        <v>45211.580180787038</v>
      </c>
      <c r="B32" s="87" t="s">
        <v>31</v>
      </c>
      <c r="C32" s="88" t="s">
        <v>1015</v>
      </c>
      <c r="D32" s="87" t="s">
        <v>1018</v>
      </c>
      <c r="E32" s="89">
        <v>2</v>
      </c>
      <c r="F32" s="87">
        <v>79024</v>
      </c>
      <c r="G32" s="87" t="s">
        <v>68</v>
      </c>
      <c r="H32" s="87" t="s">
        <v>69</v>
      </c>
      <c r="I32" s="87" t="s">
        <v>44</v>
      </c>
      <c r="J32" s="90">
        <v>90.75</v>
      </c>
      <c r="K32" s="90">
        <v>181.5</v>
      </c>
      <c r="L32" s="87" t="s">
        <v>973</v>
      </c>
      <c r="M32" s="87">
        <v>41</v>
      </c>
      <c r="N32" s="88">
        <v>45207</v>
      </c>
      <c r="O32" s="88">
        <v>45214</v>
      </c>
      <c r="P32" s="87" t="s">
        <v>997</v>
      </c>
      <c r="Q32" s="87" t="s">
        <v>3</v>
      </c>
      <c r="R32" s="89" t="s">
        <v>975</v>
      </c>
      <c r="S32" s="89" t="s">
        <v>1017</v>
      </c>
      <c r="T32" s="89" t="s">
        <v>998</v>
      </c>
      <c r="U32" s="91">
        <v>45211</v>
      </c>
    </row>
    <row r="33" spans="1:21" x14ac:dyDescent="0.3">
      <c r="A33" s="92">
        <v>45211.581461574075</v>
      </c>
      <c r="B33" s="93" t="s">
        <v>35</v>
      </c>
      <c r="C33" s="94" t="s">
        <v>1015</v>
      </c>
      <c r="D33" s="93" t="s">
        <v>1019</v>
      </c>
      <c r="E33" s="95">
        <v>2</v>
      </c>
      <c r="F33" s="93" t="s">
        <v>68</v>
      </c>
      <c r="G33" s="93" t="s">
        <v>68</v>
      </c>
      <c r="H33" s="93" t="s">
        <v>92</v>
      </c>
      <c r="I33" s="93" t="s">
        <v>44</v>
      </c>
      <c r="J33" s="96">
        <v>109.19</v>
      </c>
      <c r="K33" s="96">
        <v>218.38</v>
      </c>
      <c r="L33" s="93" t="s">
        <v>981</v>
      </c>
      <c r="M33" s="93">
        <v>41</v>
      </c>
      <c r="N33" s="94">
        <v>45207</v>
      </c>
      <c r="O33" s="94">
        <v>45214</v>
      </c>
      <c r="P33" s="93" t="s">
        <v>997</v>
      </c>
      <c r="Q33" s="93" t="s">
        <v>3</v>
      </c>
      <c r="R33" s="95" t="s">
        <v>975</v>
      </c>
      <c r="S33" s="95" t="s">
        <v>1017</v>
      </c>
      <c r="T33" s="95" t="s">
        <v>998</v>
      </c>
      <c r="U33" s="97">
        <v>45211</v>
      </c>
    </row>
    <row r="34" spans="1:21" x14ac:dyDescent="0.3">
      <c r="A34" s="86">
        <v>45211.582658796295</v>
      </c>
      <c r="B34" s="87" t="s">
        <v>35</v>
      </c>
      <c r="C34" s="88" t="s">
        <v>1015</v>
      </c>
      <c r="D34" s="87" t="s">
        <v>1020</v>
      </c>
      <c r="E34" s="89">
        <v>2</v>
      </c>
      <c r="F34" s="87" t="s">
        <v>68</v>
      </c>
      <c r="G34" s="87" t="s">
        <v>68</v>
      </c>
      <c r="H34" s="87" t="s">
        <v>278</v>
      </c>
      <c r="I34" s="87" t="s">
        <v>44</v>
      </c>
      <c r="J34" s="90">
        <v>109.19</v>
      </c>
      <c r="K34" s="90">
        <v>218.38</v>
      </c>
      <c r="L34" s="87" t="s">
        <v>981</v>
      </c>
      <c r="M34" s="87">
        <v>41</v>
      </c>
      <c r="N34" s="88">
        <v>45207</v>
      </c>
      <c r="O34" s="88">
        <v>45214</v>
      </c>
      <c r="P34" s="87" t="s">
        <v>997</v>
      </c>
      <c r="Q34" s="87" t="s">
        <v>3</v>
      </c>
      <c r="R34" s="89" t="s">
        <v>975</v>
      </c>
      <c r="S34" s="89" t="s">
        <v>1017</v>
      </c>
      <c r="T34" s="89" t="s">
        <v>998</v>
      </c>
      <c r="U34" s="91">
        <v>45211</v>
      </c>
    </row>
    <row r="35" spans="1:21" x14ac:dyDescent="0.3">
      <c r="A35" s="92">
        <v>45211.58344722222</v>
      </c>
      <c r="B35" s="93" t="s">
        <v>35</v>
      </c>
      <c r="C35" s="94" t="s">
        <v>1015</v>
      </c>
      <c r="D35" s="93" t="s">
        <v>1021</v>
      </c>
      <c r="E35" s="95">
        <v>4</v>
      </c>
      <c r="F35" s="93" t="s">
        <v>68</v>
      </c>
      <c r="G35" s="93" t="s">
        <v>68</v>
      </c>
      <c r="H35" s="93" t="s">
        <v>980</v>
      </c>
      <c r="I35" s="93" t="s">
        <v>44</v>
      </c>
      <c r="J35" s="96">
        <v>109.19</v>
      </c>
      <c r="K35" s="96">
        <v>436.76</v>
      </c>
      <c r="L35" s="93" t="s">
        <v>981</v>
      </c>
      <c r="M35" s="93">
        <v>41</v>
      </c>
      <c r="N35" s="94">
        <v>45207</v>
      </c>
      <c r="O35" s="94">
        <v>45214</v>
      </c>
      <c r="P35" s="93" t="s">
        <v>997</v>
      </c>
      <c r="Q35" s="93" t="s">
        <v>3</v>
      </c>
      <c r="R35" s="95" t="s">
        <v>975</v>
      </c>
      <c r="S35" s="95" t="s">
        <v>1017</v>
      </c>
      <c r="T35" s="95" t="s">
        <v>998</v>
      </c>
      <c r="U35" s="97">
        <v>45211</v>
      </c>
    </row>
    <row r="36" spans="1:21" x14ac:dyDescent="0.3">
      <c r="A36" s="86">
        <v>45212.314939467593</v>
      </c>
      <c r="B36" s="87" t="s">
        <v>66</v>
      </c>
      <c r="C36" s="88" t="s">
        <v>1015</v>
      </c>
      <c r="D36" s="87" t="s">
        <v>1003</v>
      </c>
      <c r="E36" s="89">
        <v>5</v>
      </c>
      <c r="F36" s="87" t="s">
        <v>68</v>
      </c>
      <c r="G36" s="87" t="s">
        <v>68</v>
      </c>
      <c r="H36" s="87" t="s">
        <v>97</v>
      </c>
      <c r="I36" s="87" t="s">
        <v>44</v>
      </c>
      <c r="J36" s="90">
        <v>112.96</v>
      </c>
      <c r="K36" s="90">
        <v>564.79999999999995</v>
      </c>
      <c r="L36" s="87" t="s">
        <v>981</v>
      </c>
      <c r="M36" s="87">
        <v>41</v>
      </c>
      <c r="N36" s="88">
        <v>45207</v>
      </c>
      <c r="O36" s="88">
        <v>45214</v>
      </c>
      <c r="P36" s="87" t="s">
        <v>997</v>
      </c>
      <c r="Q36" s="87" t="s">
        <v>3</v>
      </c>
      <c r="R36" s="89" t="s">
        <v>975</v>
      </c>
      <c r="S36" s="89" t="s">
        <v>1017</v>
      </c>
      <c r="T36" s="89" t="s">
        <v>998</v>
      </c>
      <c r="U36" s="91">
        <v>45211</v>
      </c>
    </row>
    <row r="37" spans="1:21" x14ac:dyDescent="0.3">
      <c r="A37" s="92">
        <v>45212.318767939818</v>
      </c>
      <c r="B37" s="93" t="s">
        <v>66</v>
      </c>
      <c r="C37" s="94" t="s">
        <v>1015</v>
      </c>
      <c r="D37" s="93" t="s">
        <v>1005</v>
      </c>
      <c r="E37" s="95">
        <v>2</v>
      </c>
      <c r="F37" s="93">
        <v>6903612</v>
      </c>
      <c r="G37" s="93" t="s">
        <v>68</v>
      </c>
      <c r="H37" s="93" t="s">
        <v>69</v>
      </c>
      <c r="I37" s="93" t="s">
        <v>44</v>
      </c>
      <c r="J37" s="96">
        <v>112.96</v>
      </c>
      <c r="K37" s="96">
        <v>225.92</v>
      </c>
      <c r="L37" s="93" t="s">
        <v>973</v>
      </c>
      <c r="M37" s="93">
        <v>41</v>
      </c>
      <c r="N37" s="94">
        <v>45207</v>
      </c>
      <c r="O37" s="94">
        <v>45214</v>
      </c>
      <c r="P37" s="93" t="s">
        <v>997</v>
      </c>
      <c r="Q37" s="93" t="s">
        <v>3</v>
      </c>
      <c r="R37" s="95" t="s">
        <v>975</v>
      </c>
      <c r="S37" s="95" t="s">
        <v>1017</v>
      </c>
      <c r="T37" s="95" t="s">
        <v>998</v>
      </c>
      <c r="U37" s="97">
        <v>45211</v>
      </c>
    </row>
    <row r="38" spans="1:21" x14ac:dyDescent="0.3">
      <c r="A38" s="86">
        <v>45212.327137731481</v>
      </c>
      <c r="B38" s="87" t="s">
        <v>66</v>
      </c>
      <c r="C38" s="88" t="s">
        <v>1015</v>
      </c>
      <c r="D38" s="87" t="s">
        <v>1022</v>
      </c>
      <c r="E38" s="89">
        <v>1</v>
      </c>
      <c r="F38" s="87">
        <v>79024</v>
      </c>
      <c r="G38" s="87" t="s">
        <v>68</v>
      </c>
      <c r="H38" s="87" t="s">
        <v>69</v>
      </c>
      <c r="I38" s="87" t="s">
        <v>44</v>
      </c>
      <c r="J38" s="90">
        <v>112.96</v>
      </c>
      <c r="K38" s="90">
        <v>112.96</v>
      </c>
      <c r="L38" s="87" t="s">
        <v>973</v>
      </c>
      <c r="M38" s="87">
        <v>41</v>
      </c>
      <c r="N38" s="88">
        <v>45207</v>
      </c>
      <c r="O38" s="88">
        <v>45214</v>
      </c>
      <c r="P38" s="87" t="s">
        <v>997</v>
      </c>
      <c r="Q38" s="87" t="s">
        <v>3</v>
      </c>
      <c r="R38" s="89" t="s">
        <v>975</v>
      </c>
      <c r="S38" s="89" t="s">
        <v>1017</v>
      </c>
      <c r="T38" s="89" t="s">
        <v>998</v>
      </c>
      <c r="U38" s="91">
        <v>45211</v>
      </c>
    </row>
    <row r="39" spans="1:21" x14ac:dyDescent="0.3">
      <c r="A39" s="92">
        <v>45246.30525208333</v>
      </c>
      <c r="B39" s="93" t="s">
        <v>76</v>
      </c>
      <c r="C39" s="94" t="s">
        <v>1015</v>
      </c>
      <c r="D39" s="93" t="s">
        <v>630</v>
      </c>
      <c r="E39" s="95">
        <v>1</v>
      </c>
      <c r="F39" s="93">
        <v>6984733</v>
      </c>
      <c r="G39" s="93" t="s">
        <v>117</v>
      </c>
      <c r="H39" s="93" t="s">
        <v>69</v>
      </c>
      <c r="I39" s="93" t="s">
        <v>44</v>
      </c>
      <c r="J39" s="96">
        <v>116.75</v>
      </c>
      <c r="K39" s="96">
        <v>116.75</v>
      </c>
      <c r="L39" s="93" t="s">
        <v>973</v>
      </c>
      <c r="M39" s="93">
        <v>41</v>
      </c>
      <c r="N39" s="94">
        <v>45207</v>
      </c>
      <c r="O39" s="94">
        <v>45214</v>
      </c>
      <c r="P39" s="93" t="s">
        <v>997</v>
      </c>
      <c r="Q39" s="93" t="s">
        <v>3</v>
      </c>
      <c r="R39" s="95" t="s">
        <v>975</v>
      </c>
      <c r="S39" s="95" t="s">
        <v>1017</v>
      </c>
      <c r="T39" s="95" t="s">
        <v>998</v>
      </c>
      <c r="U39" s="97">
        <v>45211</v>
      </c>
    </row>
    <row r="40" spans="1:21" x14ac:dyDescent="0.3">
      <c r="A40" s="86">
        <v>45212.313816666669</v>
      </c>
      <c r="B40" s="87" t="s">
        <v>66</v>
      </c>
      <c r="C40" s="88" t="s">
        <v>1023</v>
      </c>
      <c r="D40" s="87" t="s">
        <v>1024</v>
      </c>
      <c r="E40" s="89">
        <v>5</v>
      </c>
      <c r="F40" s="87">
        <v>6984733</v>
      </c>
      <c r="G40" s="87" t="s">
        <v>117</v>
      </c>
      <c r="H40" s="87" t="s">
        <v>69</v>
      </c>
      <c r="I40" s="87" t="s">
        <v>44</v>
      </c>
      <c r="J40" s="90">
        <v>112.96</v>
      </c>
      <c r="K40" s="90">
        <v>564.79999999999995</v>
      </c>
      <c r="L40" s="87" t="s">
        <v>973</v>
      </c>
      <c r="M40" s="87">
        <v>41</v>
      </c>
      <c r="N40" s="88">
        <v>45207</v>
      </c>
      <c r="O40" s="88">
        <v>45214</v>
      </c>
      <c r="P40" s="87" t="s">
        <v>997</v>
      </c>
      <c r="Q40" s="87" t="s">
        <v>3</v>
      </c>
      <c r="R40" s="89" t="s">
        <v>975</v>
      </c>
      <c r="S40" s="89" t="s">
        <v>1025</v>
      </c>
      <c r="T40" s="89" t="s">
        <v>998</v>
      </c>
      <c r="U40" s="91">
        <v>45212</v>
      </c>
    </row>
    <row r="41" spans="1:21" x14ac:dyDescent="0.3">
      <c r="A41" s="92">
        <v>45212.315239236108</v>
      </c>
      <c r="B41" s="93" t="s">
        <v>66</v>
      </c>
      <c r="C41" s="94" t="s">
        <v>1023</v>
      </c>
      <c r="D41" s="93" t="s">
        <v>1003</v>
      </c>
      <c r="E41" s="95">
        <v>1</v>
      </c>
      <c r="F41" s="93" t="s">
        <v>68</v>
      </c>
      <c r="G41" s="93" t="s">
        <v>68</v>
      </c>
      <c r="H41" s="93" t="s">
        <v>97</v>
      </c>
      <c r="I41" s="93" t="s">
        <v>44</v>
      </c>
      <c r="J41" s="96">
        <v>112.96</v>
      </c>
      <c r="K41" s="96">
        <v>112.96</v>
      </c>
      <c r="L41" s="93" t="s">
        <v>981</v>
      </c>
      <c r="M41" s="93">
        <v>41</v>
      </c>
      <c r="N41" s="94">
        <v>45207</v>
      </c>
      <c r="O41" s="94">
        <v>45214</v>
      </c>
      <c r="P41" s="93" t="s">
        <v>997</v>
      </c>
      <c r="Q41" s="93" t="s">
        <v>3</v>
      </c>
      <c r="R41" s="95" t="s">
        <v>975</v>
      </c>
      <c r="S41" s="95" t="s">
        <v>1025</v>
      </c>
      <c r="T41" s="95" t="s">
        <v>998</v>
      </c>
      <c r="U41" s="97">
        <v>45212</v>
      </c>
    </row>
    <row r="42" spans="1:21" x14ac:dyDescent="0.3">
      <c r="A42" s="86">
        <v>45212.318863773151</v>
      </c>
      <c r="B42" s="87" t="s">
        <v>66</v>
      </c>
      <c r="C42" s="88" t="s">
        <v>1023</v>
      </c>
      <c r="D42" s="87" t="s">
        <v>1005</v>
      </c>
      <c r="E42" s="89">
        <v>2</v>
      </c>
      <c r="F42" s="87">
        <v>6903612</v>
      </c>
      <c r="G42" s="87" t="s">
        <v>68</v>
      </c>
      <c r="H42" s="87" t="s">
        <v>69</v>
      </c>
      <c r="I42" s="87" t="s">
        <v>44</v>
      </c>
      <c r="J42" s="90">
        <v>112.96</v>
      </c>
      <c r="K42" s="90">
        <v>225.92</v>
      </c>
      <c r="L42" s="87" t="s">
        <v>973</v>
      </c>
      <c r="M42" s="87">
        <v>41</v>
      </c>
      <c r="N42" s="88">
        <v>45207</v>
      </c>
      <c r="O42" s="88">
        <v>45214</v>
      </c>
      <c r="P42" s="87" t="s">
        <v>997</v>
      </c>
      <c r="Q42" s="87" t="s">
        <v>3</v>
      </c>
      <c r="R42" s="89" t="s">
        <v>975</v>
      </c>
      <c r="S42" s="89" t="s">
        <v>1025</v>
      </c>
      <c r="T42" s="89" t="s">
        <v>998</v>
      </c>
      <c r="U42" s="91">
        <v>45212</v>
      </c>
    </row>
    <row r="43" spans="1:21" x14ac:dyDescent="0.3">
      <c r="A43" s="92">
        <v>45212.538858217595</v>
      </c>
      <c r="B43" s="93" t="s">
        <v>31</v>
      </c>
      <c r="C43" s="94" t="s">
        <v>1023</v>
      </c>
      <c r="D43" s="93" t="s">
        <v>1026</v>
      </c>
      <c r="E43" s="95">
        <v>2.5</v>
      </c>
      <c r="F43" s="93">
        <v>79024</v>
      </c>
      <c r="G43" s="93" t="s">
        <v>68</v>
      </c>
      <c r="H43" s="93" t="s">
        <v>69</v>
      </c>
      <c r="I43" s="93" t="s">
        <v>44</v>
      </c>
      <c r="J43" s="96">
        <v>90.75</v>
      </c>
      <c r="K43" s="96">
        <v>226.875</v>
      </c>
      <c r="L43" s="93" t="s">
        <v>973</v>
      </c>
      <c r="M43" s="93">
        <v>41</v>
      </c>
      <c r="N43" s="94">
        <v>45207</v>
      </c>
      <c r="O43" s="94">
        <v>45214</v>
      </c>
      <c r="P43" s="93" t="s">
        <v>997</v>
      </c>
      <c r="Q43" s="93" t="s">
        <v>3</v>
      </c>
      <c r="R43" s="95" t="s">
        <v>975</v>
      </c>
      <c r="S43" s="95" t="s">
        <v>1025</v>
      </c>
      <c r="T43" s="95" t="s">
        <v>998</v>
      </c>
      <c r="U43" s="97">
        <v>45212</v>
      </c>
    </row>
    <row r="44" spans="1:21" x14ac:dyDescent="0.3">
      <c r="A44" s="86">
        <v>45212.539884375001</v>
      </c>
      <c r="B44" s="87" t="s">
        <v>31</v>
      </c>
      <c r="C44" s="88" t="s">
        <v>1023</v>
      </c>
      <c r="D44" s="87" t="s">
        <v>1027</v>
      </c>
      <c r="E44" s="89">
        <v>5.5</v>
      </c>
      <c r="F44" s="87" t="s">
        <v>68</v>
      </c>
      <c r="G44" s="87" t="s">
        <v>68</v>
      </c>
      <c r="H44" s="87" t="s">
        <v>97</v>
      </c>
      <c r="I44" s="87" t="s">
        <v>44</v>
      </c>
      <c r="J44" s="90">
        <v>90.75</v>
      </c>
      <c r="K44" s="90">
        <v>499.125</v>
      </c>
      <c r="L44" s="87" t="s">
        <v>981</v>
      </c>
      <c r="M44" s="87">
        <v>41</v>
      </c>
      <c r="N44" s="88">
        <v>45207</v>
      </c>
      <c r="O44" s="88">
        <v>45214</v>
      </c>
      <c r="P44" s="87" t="s">
        <v>997</v>
      </c>
      <c r="Q44" s="87" t="s">
        <v>3</v>
      </c>
      <c r="R44" s="89" t="s">
        <v>975</v>
      </c>
      <c r="S44" s="89" t="s">
        <v>1025</v>
      </c>
      <c r="T44" s="89" t="s">
        <v>998</v>
      </c>
      <c r="U44" s="91">
        <v>45212</v>
      </c>
    </row>
    <row r="45" spans="1:21" x14ac:dyDescent="0.3">
      <c r="A45" s="92">
        <v>45212.572898842591</v>
      </c>
      <c r="B45" s="93" t="s">
        <v>35</v>
      </c>
      <c r="C45" s="94" t="s">
        <v>1023</v>
      </c>
      <c r="D45" s="93" t="s">
        <v>1028</v>
      </c>
      <c r="E45" s="95">
        <v>2</v>
      </c>
      <c r="F45" s="93" t="s">
        <v>68</v>
      </c>
      <c r="G45" s="93" t="s">
        <v>68</v>
      </c>
      <c r="H45" s="93" t="s">
        <v>980</v>
      </c>
      <c r="I45" s="93" t="s">
        <v>44</v>
      </c>
      <c r="J45" s="96">
        <v>109.19</v>
      </c>
      <c r="K45" s="96">
        <v>218.38</v>
      </c>
      <c r="L45" s="93" t="s">
        <v>981</v>
      </c>
      <c r="M45" s="93">
        <v>41</v>
      </c>
      <c r="N45" s="94">
        <v>45207</v>
      </c>
      <c r="O45" s="94">
        <v>45214</v>
      </c>
      <c r="P45" s="93" t="s">
        <v>997</v>
      </c>
      <c r="Q45" s="93" t="s">
        <v>3</v>
      </c>
      <c r="R45" s="95" t="s">
        <v>975</v>
      </c>
      <c r="S45" s="95" t="s">
        <v>1025</v>
      </c>
      <c r="T45" s="95" t="s">
        <v>998</v>
      </c>
      <c r="U45" s="97">
        <v>45212</v>
      </c>
    </row>
    <row r="46" spans="1:21" x14ac:dyDescent="0.3">
      <c r="A46" s="86">
        <v>45212.573414467595</v>
      </c>
      <c r="B46" s="87" t="s">
        <v>35</v>
      </c>
      <c r="C46" s="88" t="s">
        <v>1023</v>
      </c>
      <c r="D46" s="87" t="s">
        <v>1029</v>
      </c>
      <c r="E46" s="89">
        <v>6</v>
      </c>
      <c r="F46" s="87" t="s">
        <v>68</v>
      </c>
      <c r="G46" s="87" t="s">
        <v>68</v>
      </c>
      <c r="H46" s="87" t="s">
        <v>92</v>
      </c>
      <c r="I46" s="87" t="s">
        <v>44</v>
      </c>
      <c r="J46" s="90">
        <v>109.19</v>
      </c>
      <c r="K46" s="90">
        <v>655.14</v>
      </c>
      <c r="L46" s="87" t="s">
        <v>981</v>
      </c>
      <c r="M46" s="87">
        <v>41</v>
      </c>
      <c r="N46" s="88">
        <v>45207</v>
      </c>
      <c r="O46" s="88">
        <v>45214</v>
      </c>
      <c r="P46" s="87" t="s">
        <v>997</v>
      </c>
      <c r="Q46" s="87" t="s">
        <v>3</v>
      </c>
      <c r="R46" s="89" t="s">
        <v>975</v>
      </c>
      <c r="S46" s="89" t="s">
        <v>1025</v>
      </c>
      <c r="T46" s="89" t="s">
        <v>998</v>
      </c>
      <c r="U46" s="91">
        <v>45212</v>
      </c>
    </row>
    <row r="47" spans="1:21" x14ac:dyDescent="0.3">
      <c r="A47" s="92">
        <v>45246.305383217594</v>
      </c>
      <c r="B47" s="93" t="s">
        <v>76</v>
      </c>
      <c r="C47" s="94" t="s">
        <v>1023</v>
      </c>
      <c r="D47" s="93" t="s">
        <v>630</v>
      </c>
      <c r="E47" s="95">
        <v>1</v>
      </c>
      <c r="F47" s="93">
        <v>6984733</v>
      </c>
      <c r="G47" s="93" t="s">
        <v>117</v>
      </c>
      <c r="H47" s="93" t="s">
        <v>69</v>
      </c>
      <c r="I47" s="93" t="s">
        <v>44</v>
      </c>
      <c r="J47" s="96">
        <v>116.75</v>
      </c>
      <c r="K47" s="96">
        <v>116.75</v>
      </c>
      <c r="L47" s="93" t="s">
        <v>973</v>
      </c>
      <c r="M47" s="93">
        <v>41</v>
      </c>
      <c r="N47" s="94">
        <v>45207</v>
      </c>
      <c r="O47" s="94">
        <v>45214</v>
      </c>
      <c r="P47" s="93" t="s">
        <v>997</v>
      </c>
      <c r="Q47" s="93" t="s">
        <v>3</v>
      </c>
      <c r="R47" s="95" t="s">
        <v>975</v>
      </c>
      <c r="S47" s="95" t="s">
        <v>1025</v>
      </c>
      <c r="T47" s="95" t="s">
        <v>998</v>
      </c>
      <c r="U47" s="97">
        <v>45212</v>
      </c>
    </row>
    <row r="48" spans="1:21" x14ac:dyDescent="0.3">
      <c r="A48" s="86">
        <v>45215.578580439818</v>
      </c>
      <c r="B48" s="87" t="s">
        <v>31</v>
      </c>
      <c r="C48" s="88" t="s">
        <v>1030</v>
      </c>
      <c r="D48" s="87" t="s">
        <v>1031</v>
      </c>
      <c r="E48" s="89">
        <v>8</v>
      </c>
      <c r="F48" s="87" t="s">
        <v>68</v>
      </c>
      <c r="G48" s="87" t="s">
        <v>68</v>
      </c>
      <c r="H48" s="87" t="s">
        <v>97</v>
      </c>
      <c r="I48" s="87" t="s">
        <v>44</v>
      </c>
      <c r="J48" s="90">
        <v>90.75</v>
      </c>
      <c r="K48" s="90">
        <v>726</v>
      </c>
      <c r="L48" s="87" t="s">
        <v>981</v>
      </c>
      <c r="M48" s="87">
        <v>42</v>
      </c>
      <c r="N48" s="88">
        <v>45214</v>
      </c>
      <c r="O48" s="88">
        <v>45221</v>
      </c>
      <c r="P48" s="87" t="s">
        <v>1032</v>
      </c>
      <c r="Q48" s="87" t="s">
        <v>3</v>
      </c>
      <c r="R48" s="89" t="s">
        <v>975</v>
      </c>
      <c r="S48" s="89" t="s">
        <v>1033</v>
      </c>
      <c r="T48" s="89" t="s">
        <v>998</v>
      </c>
      <c r="U48" s="91">
        <v>45215</v>
      </c>
    </row>
    <row r="49" spans="1:21" x14ac:dyDescent="0.3">
      <c r="A49" s="92">
        <v>45215.579638194446</v>
      </c>
      <c r="B49" s="93" t="s">
        <v>35</v>
      </c>
      <c r="C49" s="94" t="s">
        <v>1030</v>
      </c>
      <c r="D49" s="93" t="s">
        <v>1034</v>
      </c>
      <c r="E49" s="95">
        <v>8</v>
      </c>
      <c r="F49" s="93" t="s">
        <v>68</v>
      </c>
      <c r="G49" s="93" t="s">
        <v>68</v>
      </c>
      <c r="H49" s="93" t="s">
        <v>92</v>
      </c>
      <c r="I49" s="93" t="s">
        <v>44</v>
      </c>
      <c r="J49" s="96">
        <v>109.19</v>
      </c>
      <c r="K49" s="96">
        <v>873.52</v>
      </c>
      <c r="L49" s="93" t="s">
        <v>981</v>
      </c>
      <c r="M49" s="93">
        <v>42</v>
      </c>
      <c r="N49" s="94">
        <v>45214</v>
      </c>
      <c r="O49" s="94">
        <v>45221</v>
      </c>
      <c r="P49" s="93" t="s">
        <v>1032</v>
      </c>
      <c r="Q49" s="93" t="s">
        <v>3</v>
      </c>
      <c r="R49" s="95" t="s">
        <v>975</v>
      </c>
      <c r="S49" s="95" t="s">
        <v>1033</v>
      </c>
      <c r="T49" s="95" t="s">
        <v>998</v>
      </c>
      <c r="U49" s="97">
        <v>45215</v>
      </c>
    </row>
    <row r="50" spans="1:21" x14ac:dyDescent="0.3">
      <c r="A50" s="86">
        <v>45219.5291125</v>
      </c>
      <c r="B50" s="87" t="s">
        <v>66</v>
      </c>
      <c r="C50" s="88" t="s">
        <v>1030</v>
      </c>
      <c r="D50" s="87" t="s">
        <v>1035</v>
      </c>
      <c r="E50" s="89">
        <v>4</v>
      </c>
      <c r="F50" s="87" t="s">
        <v>68</v>
      </c>
      <c r="G50" s="87" t="s">
        <v>68</v>
      </c>
      <c r="H50" s="87" t="s">
        <v>97</v>
      </c>
      <c r="I50" s="87" t="s">
        <v>44</v>
      </c>
      <c r="J50" s="90">
        <v>112.96</v>
      </c>
      <c r="K50" s="90">
        <v>451.84</v>
      </c>
      <c r="L50" s="87" t="s">
        <v>981</v>
      </c>
      <c r="M50" s="87">
        <v>42</v>
      </c>
      <c r="N50" s="88">
        <v>45214</v>
      </c>
      <c r="O50" s="88">
        <v>45221</v>
      </c>
      <c r="P50" s="87" t="s">
        <v>1032</v>
      </c>
      <c r="Q50" s="87" t="s">
        <v>3</v>
      </c>
      <c r="R50" s="89" t="s">
        <v>975</v>
      </c>
      <c r="S50" s="89" t="s">
        <v>1033</v>
      </c>
      <c r="T50" s="89" t="s">
        <v>998</v>
      </c>
      <c r="U50" s="91">
        <v>45215</v>
      </c>
    </row>
    <row r="51" spans="1:21" x14ac:dyDescent="0.3">
      <c r="A51" s="92">
        <v>45219.532916898148</v>
      </c>
      <c r="B51" s="93" t="s">
        <v>66</v>
      </c>
      <c r="C51" s="94" t="s">
        <v>1030</v>
      </c>
      <c r="D51" s="93" t="s">
        <v>317</v>
      </c>
      <c r="E51" s="95">
        <v>2</v>
      </c>
      <c r="F51" s="93">
        <v>6984733</v>
      </c>
      <c r="G51" s="93" t="s">
        <v>117</v>
      </c>
      <c r="H51" s="93" t="s">
        <v>69</v>
      </c>
      <c r="I51" s="93" t="s">
        <v>44</v>
      </c>
      <c r="J51" s="96">
        <v>112.96</v>
      </c>
      <c r="K51" s="96">
        <v>225.92</v>
      </c>
      <c r="L51" s="93" t="s">
        <v>973</v>
      </c>
      <c r="M51" s="93">
        <v>42</v>
      </c>
      <c r="N51" s="94">
        <v>45214</v>
      </c>
      <c r="O51" s="94">
        <v>45221</v>
      </c>
      <c r="P51" s="93" t="s">
        <v>1032</v>
      </c>
      <c r="Q51" s="93" t="s">
        <v>3</v>
      </c>
      <c r="R51" s="95" t="s">
        <v>975</v>
      </c>
      <c r="S51" s="95" t="s">
        <v>1033</v>
      </c>
      <c r="T51" s="95" t="s">
        <v>998</v>
      </c>
      <c r="U51" s="97">
        <v>45215</v>
      </c>
    </row>
    <row r="52" spans="1:21" x14ac:dyDescent="0.3">
      <c r="A52" s="86">
        <v>45219.537584259262</v>
      </c>
      <c r="B52" s="87" t="s">
        <v>66</v>
      </c>
      <c r="C52" s="88" t="s">
        <v>1030</v>
      </c>
      <c r="D52" s="87" t="s">
        <v>1036</v>
      </c>
      <c r="E52" s="89">
        <v>2</v>
      </c>
      <c r="F52" s="87">
        <v>20028</v>
      </c>
      <c r="G52" s="87" t="s">
        <v>68</v>
      </c>
      <c r="H52" s="87" t="s">
        <v>69</v>
      </c>
      <c r="I52" s="87" t="s">
        <v>44</v>
      </c>
      <c r="J52" s="90">
        <v>112.96</v>
      </c>
      <c r="K52" s="90">
        <v>225.92</v>
      </c>
      <c r="L52" s="87" t="s">
        <v>973</v>
      </c>
      <c r="M52" s="87">
        <v>42</v>
      </c>
      <c r="N52" s="88">
        <v>45214</v>
      </c>
      <c r="O52" s="88">
        <v>45221</v>
      </c>
      <c r="P52" s="87" t="s">
        <v>1032</v>
      </c>
      <c r="Q52" s="87" t="s">
        <v>3</v>
      </c>
      <c r="R52" s="89" t="s">
        <v>975</v>
      </c>
      <c r="S52" s="89" t="s">
        <v>1033</v>
      </c>
      <c r="T52" s="89" t="s">
        <v>998</v>
      </c>
      <c r="U52" s="91">
        <v>45215</v>
      </c>
    </row>
    <row r="53" spans="1:21" x14ac:dyDescent="0.3">
      <c r="A53" s="92">
        <v>45246.312126504628</v>
      </c>
      <c r="B53" s="93" t="s">
        <v>76</v>
      </c>
      <c r="C53" s="94" t="s">
        <v>1030</v>
      </c>
      <c r="D53" s="93" t="s">
        <v>630</v>
      </c>
      <c r="E53" s="95">
        <v>1</v>
      </c>
      <c r="F53" s="93">
        <v>6984733</v>
      </c>
      <c r="G53" s="93" t="s">
        <v>117</v>
      </c>
      <c r="H53" s="93" t="s">
        <v>69</v>
      </c>
      <c r="I53" s="93" t="s">
        <v>44</v>
      </c>
      <c r="J53" s="96">
        <v>116.75</v>
      </c>
      <c r="K53" s="96">
        <v>116.75</v>
      </c>
      <c r="L53" s="93" t="s">
        <v>973</v>
      </c>
      <c r="M53" s="93">
        <v>42</v>
      </c>
      <c r="N53" s="94">
        <v>45214</v>
      </c>
      <c r="O53" s="94">
        <v>45221</v>
      </c>
      <c r="P53" s="93" t="s">
        <v>1032</v>
      </c>
      <c r="Q53" s="93" t="s">
        <v>3</v>
      </c>
      <c r="R53" s="95" t="s">
        <v>975</v>
      </c>
      <c r="S53" s="95" t="s">
        <v>1033</v>
      </c>
      <c r="T53" s="95" t="s">
        <v>998</v>
      </c>
      <c r="U53" s="97">
        <v>45215</v>
      </c>
    </row>
    <row r="54" spans="1:21" x14ac:dyDescent="0.3">
      <c r="A54" s="86">
        <v>45216.573645601849</v>
      </c>
      <c r="B54" s="87" t="s">
        <v>35</v>
      </c>
      <c r="C54" s="88" t="s">
        <v>1037</v>
      </c>
      <c r="D54" s="87" t="s">
        <v>1038</v>
      </c>
      <c r="E54" s="89">
        <v>4</v>
      </c>
      <c r="F54" s="87" t="s">
        <v>68</v>
      </c>
      <c r="G54" s="87" t="s">
        <v>68</v>
      </c>
      <c r="H54" s="87" t="s">
        <v>92</v>
      </c>
      <c r="I54" s="87" t="s">
        <v>44</v>
      </c>
      <c r="J54" s="90">
        <v>109.19</v>
      </c>
      <c r="K54" s="90">
        <v>436.76</v>
      </c>
      <c r="L54" s="87" t="s">
        <v>981</v>
      </c>
      <c r="M54" s="87">
        <v>42</v>
      </c>
      <c r="N54" s="88">
        <v>45214</v>
      </c>
      <c r="O54" s="88">
        <v>45221</v>
      </c>
      <c r="P54" s="87" t="s">
        <v>1032</v>
      </c>
      <c r="Q54" s="87" t="s">
        <v>3</v>
      </c>
      <c r="R54" s="89" t="s">
        <v>975</v>
      </c>
      <c r="S54" s="89" t="s">
        <v>1039</v>
      </c>
      <c r="T54" s="89" t="s">
        <v>998</v>
      </c>
      <c r="U54" s="91">
        <v>45216</v>
      </c>
    </row>
    <row r="55" spans="1:21" x14ac:dyDescent="0.3">
      <c r="A55" s="92">
        <v>45216.575039120369</v>
      </c>
      <c r="B55" s="93" t="s">
        <v>35</v>
      </c>
      <c r="C55" s="94" t="s">
        <v>1037</v>
      </c>
      <c r="D55" s="93" t="s">
        <v>1040</v>
      </c>
      <c r="E55" s="95">
        <v>3</v>
      </c>
      <c r="F55" s="93" t="s">
        <v>68</v>
      </c>
      <c r="G55" s="93" t="s">
        <v>68</v>
      </c>
      <c r="H55" s="93" t="s">
        <v>202</v>
      </c>
      <c r="I55" s="93" t="s">
        <v>44</v>
      </c>
      <c r="J55" s="96">
        <v>109.19</v>
      </c>
      <c r="K55" s="96">
        <v>327.57</v>
      </c>
      <c r="L55" s="93" t="s">
        <v>981</v>
      </c>
      <c r="M55" s="93">
        <v>42</v>
      </c>
      <c r="N55" s="94">
        <v>45214</v>
      </c>
      <c r="O55" s="94">
        <v>45221</v>
      </c>
      <c r="P55" s="93" t="s">
        <v>1032</v>
      </c>
      <c r="Q55" s="93" t="s">
        <v>3</v>
      </c>
      <c r="R55" s="95" t="s">
        <v>975</v>
      </c>
      <c r="S55" s="95" t="s">
        <v>1039</v>
      </c>
      <c r="T55" s="95" t="s">
        <v>998</v>
      </c>
      <c r="U55" s="97">
        <v>45216</v>
      </c>
    </row>
    <row r="56" spans="1:21" x14ac:dyDescent="0.3">
      <c r="A56" s="86">
        <v>45216.576177083334</v>
      </c>
      <c r="B56" s="87" t="s">
        <v>35</v>
      </c>
      <c r="C56" s="88" t="s">
        <v>1037</v>
      </c>
      <c r="D56" s="87" t="s">
        <v>1041</v>
      </c>
      <c r="E56" s="89">
        <v>1</v>
      </c>
      <c r="F56" s="87" t="s">
        <v>68</v>
      </c>
      <c r="G56" s="87" t="s">
        <v>68</v>
      </c>
      <c r="H56" s="87" t="s">
        <v>1042</v>
      </c>
      <c r="I56" s="87" t="s">
        <v>44</v>
      </c>
      <c r="J56" s="90">
        <v>109.19</v>
      </c>
      <c r="K56" s="90">
        <v>109.19</v>
      </c>
      <c r="L56" s="87" t="s">
        <v>981</v>
      </c>
      <c r="M56" s="87">
        <v>42</v>
      </c>
      <c r="N56" s="88">
        <v>45214</v>
      </c>
      <c r="O56" s="88">
        <v>45221</v>
      </c>
      <c r="P56" s="87" t="s">
        <v>1032</v>
      </c>
      <c r="Q56" s="87" t="s">
        <v>3</v>
      </c>
      <c r="R56" s="89" t="s">
        <v>975</v>
      </c>
      <c r="S56" s="89" t="s">
        <v>1039</v>
      </c>
      <c r="T56" s="89" t="s">
        <v>998</v>
      </c>
      <c r="U56" s="91">
        <v>45216</v>
      </c>
    </row>
    <row r="57" spans="1:21" x14ac:dyDescent="0.3">
      <c r="A57" s="92">
        <v>45216.57778576389</v>
      </c>
      <c r="B57" s="93" t="s">
        <v>31</v>
      </c>
      <c r="C57" s="94" t="s">
        <v>1037</v>
      </c>
      <c r="D57" s="93" t="s">
        <v>1031</v>
      </c>
      <c r="E57" s="95">
        <v>6</v>
      </c>
      <c r="F57" s="93" t="s">
        <v>68</v>
      </c>
      <c r="G57" s="93" t="s">
        <v>68</v>
      </c>
      <c r="H57" s="93" t="s">
        <v>97</v>
      </c>
      <c r="I57" s="93" t="s">
        <v>44</v>
      </c>
      <c r="J57" s="96">
        <v>90.75</v>
      </c>
      <c r="K57" s="96">
        <v>544.5</v>
      </c>
      <c r="L57" s="93" t="s">
        <v>981</v>
      </c>
      <c r="M57" s="93">
        <v>42</v>
      </c>
      <c r="N57" s="94">
        <v>45214</v>
      </c>
      <c r="O57" s="94">
        <v>45221</v>
      </c>
      <c r="P57" s="93" t="s">
        <v>1032</v>
      </c>
      <c r="Q57" s="93" t="s">
        <v>3</v>
      </c>
      <c r="R57" s="95" t="s">
        <v>975</v>
      </c>
      <c r="S57" s="95" t="s">
        <v>1039</v>
      </c>
      <c r="T57" s="95" t="s">
        <v>998</v>
      </c>
      <c r="U57" s="97">
        <v>45216</v>
      </c>
    </row>
    <row r="58" spans="1:21" x14ac:dyDescent="0.3">
      <c r="A58" s="86">
        <v>45219.530847106478</v>
      </c>
      <c r="B58" s="87" t="s">
        <v>66</v>
      </c>
      <c r="C58" s="88" t="s">
        <v>1037</v>
      </c>
      <c r="D58" s="87" t="s">
        <v>1035</v>
      </c>
      <c r="E58" s="89">
        <v>4</v>
      </c>
      <c r="F58" s="87" t="s">
        <v>68</v>
      </c>
      <c r="G58" s="87" t="s">
        <v>68</v>
      </c>
      <c r="H58" s="87" t="s">
        <v>97</v>
      </c>
      <c r="I58" s="87" t="s">
        <v>44</v>
      </c>
      <c r="J58" s="90">
        <v>112.96</v>
      </c>
      <c r="K58" s="90">
        <v>451.84</v>
      </c>
      <c r="L58" s="87" t="s">
        <v>981</v>
      </c>
      <c r="M58" s="87">
        <v>42</v>
      </c>
      <c r="N58" s="88">
        <v>45214</v>
      </c>
      <c r="O58" s="88">
        <v>45221</v>
      </c>
      <c r="P58" s="87" t="s">
        <v>1032</v>
      </c>
      <c r="Q58" s="87" t="s">
        <v>3</v>
      </c>
      <c r="R58" s="89" t="s">
        <v>975</v>
      </c>
      <c r="S58" s="89" t="s">
        <v>1039</v>
      </c>
      <c r="T58" s="89" t="s">
        <v>998</v>
      </c>
      <c r="U58" s="91">
        <v>45216</v>
      </c>
    </row>
    <row r="59" spans="1:21" x14ac:dyDescent="0.3">
      <c r="A59" s="92">
        <v>45219.534171527775</v>
      </c>
      <c r="B59" s="93" t="s">
        <v>66</v>
      </c>
      <c r="C59" s="94" t="s">
        <v>1037</v>
      </c>
      <c r="D59" s="93" t="s">
        <v>1043</v>
      </c>
      <c r="E59" s="95">
        <v>2</v>
      </c>
      <c r="F59" s="93">
        <v>6984733</v>
      </c>
      <c r="G59" s="93" t="s">
        <v>117</v>
      </c>
      <c r="H59" s="93" t="s">
        <v>69</v>
      </c>
      <c r="I59" s="93" t="s">
        <v>44</v>
      </c>
      <c r="J59" s="96">
        <v>112.96</v>
      </c>
      <c r="K59" s="96">
        <v>225.92</v>
      </c>
      <c r="L59" s="93" t="s">
        <v>973</v>
      </c>
      <c r="M59" s="93">
        <v>42</v>
      </c>
      <c r="N59" s="94">
        <v>45214</v>
      </c>
      <c r="O59" s="94">
        <v>45221</v>
      </c>
      <c r="P59" s="93" t="s">
        <v>1032</v>
      </c>
      <c r="Q59" s="93" t="s">
        <v>3</v>
      </c>
      <c r="R59" s="95" t="s">
        <v>975</v>
      </c>
      <c r="S59" s="95" t="s">
        <v>1039</v>
      </c>
      <c r="T59" s="95" t="s">
        <v>998</v>
      </c>
      <c r="U59" s="97">
        <v>45216</v>
      </c>
    </row>
    <row r="60" spans="1:21" x14ac:dyDescent="0.3">
      <c r="A60" s="86">
        <v>45219.537769212962</v>
      </c>
      <c r="B60" s="87" t="s">
        <v>66</v>
      </c>
      <c r="C60" s="88" t="s">
        <v>1037</v>
      </c>
      <c r="D60" s="87" t="s">
        <v>1036</v>
      </c>
      <c r="E60" s="89">
        <v>2</v>
      </c>
      <c r="F60" s="87">
        <v>20028</v>
      </c>
      <c r="G60" s="87" t="s">
        <v>68</v>
      </c>
      <c r="H60" s="87" t="s">
        <v>69</v>
      </c>
      <c r="I60" s="87" t="s">
        <v>44</v>
      </c>
      <c r="J60" s="90">
        <v>112.96</v>
      </c>
      <c r="K60" s="90">
        <v>225.92</v>
      </c>
      <c r="L60" s="87" t="s">
        <v>973</v>
      </c>
      <c r="M60" s="87">
        <v>42</v>
      </c>
      <c r="N60" s="88">
        <v>45214</v>
      </c>
      <c r="O60" s="88">
        <v>45221</v>
      </c>
      <c r="P60" s="87" t="s">
        <v>1032</v>
      </c>
      <c r="Q60" s="87" t="s">
        <v>3</v>
      </c>
      <c r="R60" s="89" t="s">
        <v>975</v>
      </c>
      <c r="S60" s="89" t="s">
        <v>1039</v>
      </c>
      <c r="T60" s="89" t="s">
        <v>998</v>
      </c>
      <c r="U60" s="91">
        <v>45216</v>
      </c>
    </row>
    <row r="61" spans="1:21" x14ac:dyDescent="0.3">
      <c r="A61" s="92">
        <v>45246.312241319443</v>
      </c>
      <c r="B61" s="93" t="s">
        <v>76</v>
      </c>
      <c r="C61" s="94" t="s">
        <v>1037</v>
      </c>
      <c r="D61" s="93" t="s">
        <v>630</v>
      </c>
      <c r="E61" s="95">
        <v>1</v>
      </c>
      <c r="F61" s="93">
        <v>6984733</v>
      </c>
      <c r="G61" s="93" t="s">
        <v>117</v>
      </c>
      <c r="H61" s="93" t="s">
        <v>69</v>
      </c>
      <c r="I61" s="93" t="s">
        <v>44</v>
      </c>
      <c r="J61" s="96">
        <v>116.75</v>
      </c>
      <c r="K61" s="96">
        <v>116.75</v>
      </c>
      <c r="L61" s="93" t="s">
        <v>973</v>
      </c>
      <c r="M61" s="93">
        <v>42</v>
      </c>
      <c r="N61" s="94">
        <v>45214</v>
      </c>
      <c r="O61" s="94">
        <v>45221</v>
      </c>
      <c r="P61" s="93" t="s">
        <v>1032</v>
      </c>
      <c r="Q61" s="93" t="s">
        <v>3</v>
      </c>
      <c r="R61" s="95" t="s">
        <v>975</v>
      </c>
      <c r="S61" s="95" t="s">
        <v>1039</v>
      </c>
      <c r="T61" s="95" t="s">
        <v>998</v>
      </c>
      <c r="U61" s="97">
        <v>45216</v>
      </c>
    </row>
    <row r="62" spans="1:21" x14ac:dyDescent="0.3">
      <c r="A62" s="86">
        <v>45217.578353472221</v>
      </c>
      <c r="B62" s="87" t="s">
        <v>31</v>
      </c>
      <c r="C62" s="88" t="s">
        <v>961</v>
      </c>
      <c r="D62" s="87" t="s">
        <v>1031</v>
      </c>
      <c r="E62" s="89">
        <v>6</v>
      </c>
      <c r="F62" s="87" t="s">
        <v>68</v>
      </c>
      <c r="G62" s="87" t="s">
        <v>68</v>
      </c>
      <c r="H62" s="87" t="s">
        <v>97</v>
      </c>
      <c r="I62" s="87" t="s">
        <v>44</v>
      </c>
      <c r="J62" s="90">
        <v>90.75</v>
      </c>
      <c r="K62" s="90">
        <v>544.5</v>
      </c>
      <c r="L62" s="87" t="s">
        <v>981</v>
      </c>
      <c r="M62" s="87">
        <v>42</v>
      </c>
      <c r="N62" s="88">
        <v>45214</v>
      </c>
      <c r="O62" s="88">
        <v>45221</v>
      </c>
      <c r="P62" s="87" t="s">
        <v>1032</v>
      </c>
      <c r="Q62" s="87" t="s">
        <v>3</v>
      </c>
      <c r="R62" s="89" t="s">
        <v>975</v>
      </c>
      <c r="S62" s="89" t="s">
        <v>1044</v>
      </c>
      <c r="T62" s="89" t="s">
        <v>998</v>
      </c>
      <c r="U62" s="91">
        <v>45217</v>
      </c>
    </row>
    <row r="63" spans="1:21" x14ac:dyDescent="0.3">
      <c r="A63" s="92">
        <v>45217.579188541669</v>
      </c>
      <c r="B63" s="93" t="s">
        <v>31</v>
      </c>
      <c r="C63" s="94" t="s">
        <v>961</v>
      </c>
      <c r="D63" s="93" t="s">
        <v>1045</v>
      </c>
      <c r="E63" s="95">
        <v>1</v>
      </c>
      <c r="F63" s="93" t="s">
        <v>68</v>
      </c>
      <c r="G63" s="93" t="s">
        <v>68</v>
      </c>
      <c r="H63" s="93" t="s">
        <v>202</v>
      </c>
      <c r="I63" s="93" t="s">
        <v>44</v>
      </c>
      <c r="J63" s="96">
        <v>90.75</v>
      </c>
      <c r="K63" s="96">
        <v>90.75</v>
      </c>
      <c r="L63" s="93" t="s">
        <v>981</v>
      </c>
      <c r="M63" s="93">
        <v>42</v>
      </c>
      <c r="N63" s="94">
        <v>45214</v>
      </c>
      <c r="O63" s="94">
        <v>45221</v>
      </c>
      <c r="P63" s="93" t="s">
        <v>1032</v>
      </c>
      <c r="Q63" s="93" t="s">
        <v>3</v>
      </c>
      <c r="R63" s="95" t="s">
        <v>975</v>
      </c>
      <c r="S63" s="95" t="s">
        <v>1044</v>
      </c>
      <c r="T63" s="95" t="s">
        <v>998</v>
      </c>
      <c r="U63" s="97">
        <v>45217</v>
      </c>
    </row>
    <row r="64" spans="1:21" x14ac:dyDescent="0.3">
      <c r="A64" s="86">
        <v>45217.580882986113</v>
      </c>
      <c r="B64" s="87" t="s">
        <v>35</v>
      </c>
      <c r="C64" s="88" t="s">
        <v>961</v>
      </c>
      <c r="D64" s="87" t="s">
        <v>1045</v>
      </c>
      <c r="E64" s="89">
        <v>8</v>
      </c>
      <c r="F64" s="87" t="s">
        <v>68</v>
      </c>
      <c r="G64" s="87" t="s">
        <v>68</v>
      </c>
      <c r="H64" s="87" t="s">
        <v>202</v>
      </c>
      <c r="I64" s="87" t="s">
        <v>44</v>
      </c>
      <c r="J64" s="90">
        <v>109.19</v>
      </c>
      <c r="K64" s="90">
        <v>873.52</v>
      </c>
      <c r="L64" s="87" t="s">
        <v>981</v>
      </c>
      <c r="M64" s="87">
        <v>42</v>
      </c>
      <c r="N64" s="88">
        <v>45214</v>
      </c>
      <c r="O64" s="88">
        <v>45221</v>
      </c>
      <c r="P64" s="87" t="s">
        <v>1032</v>
      </c>
      <c r="Q64" s="87" t="s">
        <v>3</v>
      </c>
      <c r="R64" s="89" t="s">
        <v>975</v>
      </c>
      <c r="S64" s="89" t="s">
        <v>1044</v>
      </c>
      <c r="T64" s="89" t="s">
        <v>998</v>
      </c>
      <c r="U64" s="91">
        <v>45217</v>
      </c>
    </row>
    <row r="65" spans="1:21" x14ac:dyDescent="0.3">
      <c r="A65" s="92">
        <v>45219.530973148147</v>
      </c>
      <c r="B65" s="93" t="s">
        <v>66</v>
      </c>
      <c r="C65" s="94" t="s">
        <v>961</v>
      </c>
      <c r="D65" s="93" t="s">
        <v>1035</v>
      </c>
      <c r="E65" s="95">
        <v>2</v>
      </c>
      <c r="F65" s="93" t="s">
        <v>68</v>
      </c>
      <c r="G65" s="93" t="s">
        <v>68</v>
      </c>
      <c r="H65" s="93" t="s">
        <v>97</v>
      </c>
      <c r="I65" s="93" t="s">
        <v>44</v>
      </c>
      <c r="J65" s="96">
        <v>112.96</v>
      </c>
      <c r="K65" s="96">
        <v>225.92</v>
      </c>
      <c r="L65" s="93" t="s">
        <v>981</v>
      </c>
      <c r="M65" s="93">
        <v>42</v>
      </c>
      <c r="N65" s="94">
        <v>45214</v>
      </c>
      <c r="O65" s="94">
        <v>45221</v>
      </c>
      <c r="P65" s="93" t="s">
        <v>1032</v>
      </c>
      <c r="Q65" s="93" t="s">
        <v>3</v>
      </c>
      <c r="R65" s="95" t="s">
        <v>975</v>
      </c>
      <c r="S65" s="95" t="s">
        <v>1044</v>
      </c>
      <c r="T65" s="95" t="s">
        <v>998</v>
      </c>
      <c r="U65" s="97">
        <v>45217</v>
      </c>
    </row>
    <row r="66" spans="1:21" x14ac:dyDescent="0.3">
      <c r="A66" s="86">
        <v>45219.533596296293</v>
      </c>
      <c r="B66" s="87" t="s">
        <v>66</v>
      </c>
      <c r="C66" s="88" t="s">
        <v>961</v>
      </c>
      <c r="D66" s="87" t="s">
        <v>1046</v>
      </c>
      <c r="E66" s="89">
        <v>2</v>
      </c>
      <c r="F66" s="87">
        <v>6984733</v>
      </c>
      <c r="G66" s="87" t="s">
        <v>117</v>
      </c>
      <c r="H66" s="87" t="s">
        <v>69</v>
      </c>
      <c r="I66" s="87" t="s">
        <v>44</v>
      </c>
      <c r="J66" s="90">
        <v>112.96</v>
      </c>
      <c r="K66" s="90">
        <v>225.92</v>
      </c>
      <c r="L66" s="87" t="s">
        <v>973</v>
      </c>
      <c r="M66" s="87">
        <v>42</v>
      </c>
      <c r="N66" s="88">
        <v>45214</v>
      </c>
      <c r="O66" s="88">
        <v>45221</v>
      </c>
      <c r="P66" s="87" t="s">
        <v>1032</v>
      </c>
      <c r="Q66" s="87" t="s">
        <v>3</v>
      </c>
      <c r="R66" s="89" t="s">
        <v>975</v>
      </c>
      <c r="S66" s="89" t="s">
        <v>1044</v>
      </c>
      <c r="T66" s="89" t="s">
        <v>998</v>
      </c>
      <c r="U66" s="91">
        <v>45217</v>
      </c>
    </row>
    <row r="67" spans="1:21" x14ac:dyDescent="0.3">
      <c r="A67" s="92">
        <v>45219.564966203703</v>
      </c>
      <c r="B67" s="93" t="s">
        <v>66</v>
      </c>
      <c r="C67" s="94" t="s">
        <v>961</v>
      </c>
      <c r="D67" s="93" t="s">
        <v>1047</v>
      </c>
      <c r="E67" s="95">
        <v>4</v>
      </c>
      <c r="F67" s="93" t="s">
        <v>68</v>
      </c>
      <c r="G67" s="93" t="s">
        <v>68</v>
      </c>
      <c r="H67" s="93" t="s">
        <v>202</v>
      </c>
      <c r="I67" s="93" t="s">
        <v>44</v>
      </c>
      <c r="J67" s="96">
        <v>112.96</v>
      </c>
      <c r="K67" s="96">
        <v>451.84</v>
      </c>
      <c r="L67" s="93" t="s">
        <v>981</v>
      </c>
      <c r="M67" s="93">
        <v>42</v>
      </c>
      <c r="N67" s="94">
        <v>45214</v>
      </c>
      <c r="O67" s="94">
        <v>45221</v>
      </c>
      <c r="P67" s="93" t="s">
        <v>1032</v>
      </c>
      <c r="Q67" s="93" t="s">
        <v>3</v>
      </c>
      <c r="R67" s="95" t="s">
        <v>975</v>
      </c>
      <c r="S67" s="95" t="s">
        <v>1044</v>
      </c>
      <c r="T67" s="95" t="s">
        <v>998</v>
      </c>
      <c r="U67" s="97">
        <v>45217</v>
      </c>
    </row>
    <row r="68" spans="1:21" x14ac:dyDescent="0.3">
      <c r="A68" s="86">
        <v>45246.312321990743</v>
      </c>
      <c r="B68" s="87" t="s">
        <v>76</v>
      </c>
      <c r="C68" s="88" t="s">
        <v>961</v>
      </c>
      <c r="D68" s="87" t="s">
        <v>630</v>
      </c>
      <c r="E68" s="89">
        <v>1</v>
      </c>
      <c r="F68" s="87">
        <v>6984733</v>
      </c>
      <c r="G68" s="87" t="s">
        <v>117</v>
      </c>
      <c r="H68" s="87" t="s">
        <v>69</v>
      </c>
      <c r="I68" s="87" t="s">
        <v>44</v>
      </c>
      <c r="J68" s="90">
        <v>116.75</v>
      </c>
      <c r="K68" s="90">
        <v>116.75</v>
      </c>
      <c r="L68" s="87" t="s">
        <v>973</v>
      </c>
      <c r="M68" s="87">
        <v>42</v>
      </c>
      <c r="N68" s="88">
        <v>45214</v>
      </c>
      <c r="O68" s="88">
        <v>45221</v>
      </c>
      <c r="P68" s="87" t="s">
        <v>1032</v>
      </c>
      <c r="Q68" s="87" t="s">
        <v>3</v>
      </c>
      <c r="R68" s="89" t="s">
        <v>975</v>
      </c>
      <c r="S68" s="89" t="s">
        <v>1044</v>
      </c>
      <c r="T68" s="89" t="s">
        <v>998</v>
      </c>
      <c r="U68" s="91">
        <v>45217</v>
      </c>
    </row>
    <row r="69" spans="1:21" x14ac:dyDescent="0.3">
      <c r="A69" s="92">
        <v>45246.312339236109</v>
      </c>
      <c r="B69" s="93" t="s">
        <v>76</v>
      </c>
      <c r="C69" s="94" t="s">
        <v>961</v>
      </c>
      <c r="D69" s="93" t="s">
        <v>630</v>
      </c>
      <c r="E69" s="95">
        <v>1</v>
      </c>
      <c r="F69" s="93">
        <v>6984733</v>
      </c>
      <c r="G69" s="93" t="s">
        <v>117</v>
      </c>
      <c r="H69" s="93" t="s">
        <v>69</v>
      </c>
      <c r="I69" s="93" t="s">
        <v>44</v>
      </c>
      <c r="J69" s="96">
        <v>116.75</v>
      </c>
      <c r="K69" s="96">
        <v>116.75</v>
      </c>
      <c r="L69" s="93" t="s">
        <v>973</v>
      </c>
      <c r="M69" s="93">
        <v>42</v>
      </c>
      <c r="N69" s="94">
        <v>45214</v>
      </c>
      <c r="O69" s="94">
        <v>45221</v>
      </c>
      <c r="P69" s="93" t="s">
        <v>1032</v>
      </c>
      <c r="Q69" s="93" t="s">
        <v>3</v>
      </c>
      <c r="R69" s="95" t="s">
        <v>975</v>
      </c>
      <c r="S69" s="95" t="s">
        <v>1044</v>
      </c>
      <c r="T69" s="95" t="s">
        <v>998</v>
      </c>
      <c r="U69" s="97">
        <v>45217</v>
      </c>
    </row>
    <row r="70" spans="1:21" x14ac:dyDescent="0.3">
      <c r="A70" s="86">
        <v>45218.576992361108</v>
      </c>
      <c r="B70" s="87" t="s">
        <v>31</v>
      </c>
      <c r="C70" s="88" t="s">
        <v>1048</v>
      </c>
      <c r="D70" s="87" t="s">
        <v>1049</v>
      </c>
      <c r="E70" s="89">
        <v>1.5</v>
      </c>
      <c r="F70" s="87">
        <v>79024</v>
      </c>
      <c r="G70" s="87" t="s">
        <v>68</v>
      </c>
      <c r="H70" s="87" t="s">
        <v>69</v>
      </c>
      <c r="I70" s="87" t="s">
        <v>44</v>
      </c>
      <c r="J70" s="90">
        <v>90.75</v>
      </c>
      <c r="K70" s="90">
        <v>136.125</v>
      </c>
      <c r="L70" s="87" t="s">
        <v>973</v>
      </c>
      <c r="M70" s="87">
        <v>42</v>
      </c>
      <c r="N70" s="88">
        <v>45214</v>
      </c>
      <c r="O70" s="88">
        <v>45221</v>
      </c>
      <c r="P70" s="87" t="s">
        <v>1032</v>
      </c>
      <c r="Q70" s="87" t="s">
        <v>3</v>
      </c>
      <c r="R70" s="89" t="s">
        <v>975</v>
      </c>
      <c r="S70" s="89" t="s">
        <v>1050</v>
      </c>
      <c r="T70" s="89" t="s">
        <v>998</v>
      </c>
      <c r="U70" s="91">
        <v>45218</v>
      </c>
    </row>
    <row r="71" spans="1:21" x14ac:dyDescent="0.3">
      <c r="A71" s="92">
        <v>45218.577784259258</v>
      </c>
      <c r="B71" s="93" t="s">
        <v>31</v>
      </c>
      <c r="C71" s="94" t="s">
        <v>1048</v>
      </c>
      <c r="D71" s="93" t="s">
        <v>1051</v>
      </c>
      <c r="E71" s="95">
        <v>6.5</v>
      </c>
      <c r="F71" s="93" t="s">
        <v>68</v>
      </c>
      <c r="G71" s="93" t="s">
        <v>68</v>
      </c>
      <c r="H71" s="93" t="s">
        <v>97</v>
      </c>
      <c r="I71" s="93" t="s">
        <v>44</v>
      </c>
      <c r="J71" s="96">
        <v>90.75</v>
      </c>
      <c r="K71" s="96">
        <v>589.875</v>
      </c>
      <c r="L71" s="93" t="s">
        <v>981</v>
      </c>
      <c r="M71" s="93">
        <v>42</v>
      </c>
      <c r="N71" s="94">
        <v>45214</v>
      </c>
      <c r="O71" s="94">
        <v>45221</v>
      </c>
      <c r="P71" s="93" t="s">
        <v>1032</v>
      </c>
      <c r="Q71" s="93" t="s">
        <v>3</v>
      </c>
      <c r="R71" s="95" t="s">
        <v>975</v>
      </c>
      <c r="S71" s="95" t="s">
        <v>1050</v>
      </c>
      <c r="T71" s="95" t="s">
        <v>998</v>
      </c>
      <c r="U71" s="97">
        <v>45218</v>
      </c>
    </row>
    <row r="72" spans="1:21" x14ac:dyDescent="0.3">
      <c r="A72" s="86">
        <v>45218.579092939814</v>
      </c>
      <c r="B72" s="87" t="s">
        <v>35</v>
      </c>
      <c r="C72" s="88" t="s">
        <v>1048</v>
      </c>
      <c r="D72" s="87" t="s">
        <v>1052</v>
      </c>
      <c r="E72" s="89">
        <v>8</v>
      </c>
      <c r="F72" s="87" t="s">
        <v>68</v>
      </c>
      <c r="G72" s="87" t="s">
        <v>68</v>
      </c>
      <c r="H72" s="87" t="s">
        <v>202</v>
      </c>
      <c r="I72" s="87" t="s">
        <v>44</v>
      </c>
      <c r="J72" s="90">
        <v>109.19</v>
      </c>
      <c r="K72" s="90">
        <v>873.52</v>
      </c>
      <c r="L72" s="87" t="s">
        <v>981</v>
      </c>
      <c r="M72" s="87">
        <v>42</v>
      </c>
      <c r="N72" s="88">
        <v>45214</v>
      </c>
      <c r="O72" s="88">
        <v>45221</v>
      </c>
      <c r="P72" s="87" t="s">
        <v>1032</v>
      </c>
      <c r="Q72" s="87" t="s">
        <v>3</v>
      </c>
      <c r="R72" s="89" t="s">
        <v>975</v>
      </c>
      <c r="S72" s="89" t="s">
        <v>1050</v>
      </c>
      <c r="T72" s="89" t="s">
        <v>998</v>
      </c>
      <c r="U72" s="91">
        <v>45218</v>
      </c>
    </row>
    <row r="73" spans="1:21" x14ac:dyDescent="0.3">
      <c r="A73" s="92">
        <v>45219.531116319442</v>
      </c>
      <c r="B73" s="93" t="s">
        <v>66</v>
      </c>
      <c r="C73" s="94" t="s">
        <v>1048</v>
      </c>
      <c r="D73" s="93" t="s">
        <v>1035</v>
      </c>
      <c r="E73" s="95">
        <v>4</v>
      </c>
      <c r="F73" s="93" t="s">
        <v>68</v>
      </c>
      <c r="G73" s="93" t="s">
        <v>68</v>
      </c>
      <c r="H73" s="93" t="s">
        <v>97</v>
      </c>
      <c r="I73" s="93" t="s">
        <v>44</v>
      </c>
      <c r="J73" s="96">
        <v>112.96</v>
      </c>
      <c r="K73" s="96">
        <v>451.84</v>
      </c>
      <c r="L73" s="93" t="s">
        <v>981</v>
      </c>
      <c r="M73" s="93">
        <v>42</v>
      </c>
      <c r="N73" s="94">
        <v>45214</v>
      </c>
      <c r="O73" s="94">
        <v>45221</v>
      </c>
      <c r="P73" s="93" t="s">
        <v>1032</v>
      </c>
      <c r="Q73" s="93" t="s">
        <v>3</v>
      </c>
      <c r="R73" s="95" t="s">
        <v>975</v>
      </c>
      <c r="S73" s="95" t="s">
        <v>1050</v>
      </c>
      <c r="T73" s="95" t="s">
        <v>998</v>
      </c>
      <c r="U73" s="97">
        <v>45218</v>
      </c>
    </row>
    <row r="74" spans="1:21" x14ac:dyDescent="0.3">
      <c r="A74" s="86">
        <v>45219.534006481481</v>
      </c>
      <c r="B74" s="87" t="s">
        <v>66</v>
      </c>
      <c r="C74" s="88" t="s">
        <v>1048</v>
      </c>
      <c r="D74" s="87" t="s">
        <v>1043</v>
      </c>
      <c r="E74" s="89">
        <v>2</v>
      </c>
      <c r="F74" s="87">
        <v>6984733</v>
      </c>
      <c r="G74" s="87" t="s">
        <v>117</v>
      </c>
      <c r="H74" s="87" t="s">
        <v>69</v>
      </c>
      <c r="I74" s="87" t="s">
        <v>44</v>
      </c>
      <c r="J74" s="90">
        <v>112.96</v>
      </c>
      <c r="K74" s="90">
        <v>225.92</v>
      </c>
      <c r="L74" s="87" t="s">
        <v>973</v>
      </c>
      <c r="M74" s="87">
        <v>42</v>
      </c>
      <c r="N74" s="88">
        <v>45214</v>
      </c>
      <c r="O74" s="88">
        <v>45221</v>
      </c>
      <c r="P74" s="87" t="s">
        <v>1032</v>
      </c>
      <c r="Q74" s="87" t="s">
        <v>3</v>
      </c>
      <c r="R74" s="89" t="s">
        <v>975</v>
      </c>
      <c r="S74" s="89" t="s">
        <v>1050</v>
      </c>
      <c r="T74" s="89" t="s">
        <v>998</v>
      </c>
      <c r="U74" s="91">
        <v>45218</v>
      </c>
    </row>
    <row r="75" spans="1:21" x14ac:dyDescent="0.3">
      <c r="A75" s="92">
        <v>45219.537918518516</v>
      </c>
      <c r="B75" s="93" t="s">
        <v>66</v>
      </c>
      <c r="C75" s="94" t="s">
        <v>1048</v>
      </c>
      <c r="D75" s="93" t="s">
        <v>1036</v>
      </c>
      <c r="E75" s="95">
        <v>2</v>
      </c>
      <c r="F75" s="93">
        <v>20028</v>
      </c>
      <c r="G75" s="93" t="s">
        <v>68</v>
      </c>
      <c r="H75" s="93" t="s">
        <v>69</v>
      </c>
      <c r="I75" s="93" t="s">
        <v>44</v>
      </c>
      <c r="J75" s="96">
        <v>112.96</v>
      </c>
      <c r="K75" s="96">
        <v>225.92</v>
      </c>
      <c r="L75" s="93" t="s">
        <v>973</v>
      </c>
      <c r="M75" s="93">
        <v>42</v>
      </c>
      <c r="N75" s="94">
        <v>45214</v>
      </c>
      <c r="O75" s="94">
        <v>45221</v>
      </c>
      <c r="P75" s="93" t="s">
        <v>1032</v>
      </c>
      <c r="Q75" s="93" t="s">
        <v>3</v>
      </c>
      <c r="R75" s="95" t="s">
        <v>975</v>
      </c>
      <c r="S75" s="95" t="s">
        <v>1050</v>
      </c>
      <c r="T75" s="95" t="s">
        <v>998</v>
      </c>
      <c r="U75" s="97">
        <v>45218</v>
      </c>
    </row>
    <row r="76" spans="1:21" x14ac:dyDescent="0.3">
      <c r="A76" s="86">
        <v>45246.312694907407</v>
      </c>
      <c r="B76" s="87" t="s">
        <v>76</v>
      </c>
      <c r="C76" s="88" t="s">
        <v>1048</v>
      </c>
      <c r="D76" s="87" t="s">
        <v>630</v>
      </c>
      <c r="E76" s="89">
        <v>1</v>
      </c>
      <c r="F76" s="87">
        <v>6984733</v>
      </c>
      <c r="G76" s="87" t="s">
        <v>117</v>
      </c>
      <c r="H76" s="87" t="s">
        <v>69</v>
      </c>
      <c r="I76" s="87" t="s">
        <v>44</v>
      </c>
      <c r="J76" s="90">
        <v>116.75</v>
      </c>
      <c r="K76" s="90">
        <v>116.75</v>
      </c>
      <c r="L76" s="87" t="s">
        <v>973</v>
      </c>
      <c r="M76" s="87">
        <v>42</v>
      </c>
      <c r="N76" s="88">
        <v>45214</v>
      </c>
      <c r="O76" s="88">
        <v>45221</v>
      </c>
      <c r="P76" s="87" t="s">
        <v>1032</v>
      </c>
      <c r="Q76" s="87" t="s">
        <v>3</v>
      </c>
      <c r="R76" s="89" t="s">
        <v>975</v>
      </c>
      <c r="S76" s="89" t="s">
        <v>1050</v>
      </c>
      <c r="T76" s="89" t="s">
        <v>998</v>
      </c>
      <c r="U76" s="91">
        <v>45218</v>
      </c>
    </row>
    <row r="77" spans="1:21" x14ac:dyDescent="0.3">
      <c r="A77" s="92">
        <v>45202.582227083331</v>
      </c>
      <c r="B77" s="93" t="s">
        <v>31</v>
      </c>
      <c r="C77" s="94" t="s">
        <v>1053</v>
      </c>
      <c r="D77" s="93" t="s">
        <v>1054</v>
      </c>
      <c r="E77" s="95">
        <v>1.5</v>
      </c>
      <c r="F77" s="93" t="s">
        <v>68</v>
      </c>
      <c r="G77" s="93" t="s">
        <v>68</v>
      </c>
      <c r="H77" s="93" t="s">
        <v>980</v>
      </c>
      <c r="I77" s="93" t="s">
        <v>44</v>
      </c>
      <c r="J77" s="96">
        <v>90.75</v>
      </c>
      <c r="K77" s="96">
        <v>136.125</v>
      </c>
      <c r="L77" s="93" t="s">
        <v>981</v>
      </c>
      <c r="M77" s="93">
        <v>40</v>
      </c>
      <c r="N77" s="94">
        <v>45200</v>
      </c>
      <c r="O77" s="94">
        <v>45207</v>
      </c>
      <c r="P77" s="93" t="s">
        <v>1055</v>
      </c>
      <c r="Q77" s="93" t="s">
        <v>3</v>
      </c>
      <c r="R77" s="95" t="s">
        <v>975</v>
      </c>
      <c r="S77" s="95" t="s">
        <v>1056</v>
      </c>
      <c r="T77" s="95" t="s">
        <v>998</v>
      </c>
      <c r="U77" s="97">
        <v>45201</v>
      </c>
    </row>
    <row r="78" spans="1:21" x14ac:dyDescent="0.3">
      <c r="A78" s="86">
        <v>45205.560208564813</v>
      </c>
      <c r="B78" s="87" t="s">
        <v>66</v>
      </c>
      <c r="C78" s="88" t="s">
        <v>1053</v>
      </c>
      <c r="D78" s="87" t="s">
        <v>1057</v>
      </c>
      <c r="E78" s="89">
        <v>8</v>
      </c>
      <c r="F78" s="87" t="s">
        <v>68</v>
      </c>
      <c r="G78" s="87" t="s">
        <v>68</v>
      </c>
      <c r="H78" s="87" t="s">
        <v>1010</v>
      </c>
      <c r="I78" s="87" t="s">
        <v>44</v>
      </c>
      <c r="J78" s="90">
        <v>112.96</v>
      </c>
      <c r="K78" s="90">
        <v>903.68</v>
      </c>
      <c r="L78" s="87" t="s">
        <v>981</v>
      </c>
      <c r="M78" s="87">
        <v>40</v>
      </c>
      <c r="N78" s="88">
        <v>45200</v>
      </c>
      <c r="O78" s="88">
        <v>45207</v>
      </c>
      <c r="P78" s="87" t="s">
        <v>1055</v>
      </c>
      <c r="Q78" s="87" t="s">
        <v>3</v>
      </c>
      <c r="R78" s="89" t="s">
        <v>975</v>
      </c>
      <c r="S78" s="89" t="s">
        <v>1056</v>
      </c>
      <c r="T78" s="89" t="s">
        <v>998</v>
      </c>
      <c r="U78" s="91">
        <v>45201</v>
      </c>
    </row>
    <row r="79" spans="1:21" x14ac:dyDescent="0.3">
      <c r="A79" s="92">
        <v>45205.56349537037</v>
      </c>
      <c r="B79" s="93" t="s">
        <v>66</v>
      </c>
      <c r="C79" s="94" t="s">
        <v>1053</v>
      </c>
      <c r="D79" s="93" t="s">
        <v>1058</v>
      </c>
      <c r="E79" s="95">
        <v>1</v>
      </c>
      <c r="F79" s="93">
        <v>6984733</v>
      </c>
      <c r="G79" s="93" t="s">
        <v>68</v>
      </c>
      <c r="H79" s="93" t="s">
        <v>69</v>
      </c>
      <c r="I79" s="93" t="s">
        <v>45</v>
      </c>
      <c r="J79" s="96">
        <v>169.44</v>
      </c>
      <c r="K79" s="96">
        <v>169.44</v>
      </c>
      <c r="L79" s="93" t="s">
        <v>973</v>
      </c>
      <c r="M79" s="93">
        <v>40</v>
      </c>
      <c r="N79" s="94">
        <v>45200</v>
      </c>
      <c r="O79" s="94">
        <v>45207</v>
      </c>
      <c r="P79" s="93" t="s">
        <v>1055</v>
      </c>
      <c r="Q79" s="93" t="s">
        <v>3</v>
      </c>
      <c r="R79" s="95" t="s">
        <v>975</v>
      </c>
      <c r="S79" s="95" t="s">
        <v>1056</v>
      </c>
      <c r="T79" s="95" t="s">
        <v>998</v>
      </c>
      <c r="U79" s="97">
        <v>45201</v>
      </c>
    </row>
    <row r="80" spans="1:21" x14ac:dyDescent="0.3">
      <c r="A80" s="86">
        <v>45246.298987152775</v>
      </c>
      <c r="B80" s="87" t="s">
        <v>76</v>
      </c>
      <c r="C80" s="88" t="s">
        <v>1053</v>
      </c>
      <c r="D80" s="87" t="s">
        <v>630</v>
      </c>
      <c r="E80" s="89">
        <v>1</v>
      </c>
      <c r="F80" s="87">
        <v>6984733</v>
      </c>
      <c r="G80" s="87" t="s">
        <v>117</v>
      </c>
      <c r="H80" s="87" t="s">
        <v>69</v>
      </c>
      <c r="I80" s="87" t="s">
        <v>44</v>
      </c>
      <c r="J80" s="90">
        <v>116.75</v>
      </c>
      <c r="K80" s="90">
        <v>116.75</v>
      </c>
      <c r="L80" s="87" t="s">
        <v>973</v>
      </c>
      <c r="M80" s="87">
        <v>40</v>
      </c>
      <c r="N80" s="88">
        <v>45200</v>
      </c>
      <c r="O80" s="88">
        <v>45207</v>
      </c>
      <c r="P80" s="87" t="s">
        <v>1055</v>
      </c>
      <c r="Q80" s="87" t="s">
        <v>3</v>
      </c>
      <c r="R80" s="89" t="s">
        <v>975</v>
      </c>
      <c r="S80" s="89" t="s">
        <v>1056</v>
      </c>
      <c r="T80" s="89" t="s">
        <v>998</v>
      </c>
      <c r="U80" s="91">
        <v>45201</v>
      </c>
    </row>
    <row r="81" spans="1:21" x14ac:dyDescent="0.3">
      <c r="A81" s="92">
        <v>45219.531275925925</v>
      </c>
      <c r="B81" s="93" t="s">
        <v>66</v>
      </c>
      <c r="C81" s="94" t="s">
        <v>1059</v>
      </c>
      <c r="D81" s="93" t="s">
        <v>1035</v>
      </c>
      <c r="E81" s="95">
        <v>2</v>
      </c>
      <c r="F81" s="93" t="s">
        <v>68</v>
      </c>
      <c r="G81" s="93" t="s">
        <v>68</v>
      </c>
      <c r="H81" s="93" t="s">
        <v>97</v>
      </c>
      <c r="I81" s="93" t="s">
        <v>44</v>
      </c>
      <c r="J81" s="96">
        <v>112.96</v>
      </c>
      <c r="K81" s="96">
        <v>225.92</v>
      </c>
      <c r="L81" s="93" t="s">
        <v>981</v>
      </c>
      <c r="M81" s="93">
        <v>42</v>
      </c>
      <c r="N81" s="94">
        <v>45214</v>
      </c>
      <c r="O81" s="94">
        <v>45221</v>
      </c>
      <c r="P81" s="93" t="s">
        <v>1032</v>
      </c>
      <c r="Q81" s="93" t="s">
        <v>3</v>
      </c>
      <c r="R81" s="95" t="s">
        <v>975</v>
      </c>
      <c r="S81" s="95" t="s">
        <v>1060</v>
      </c>
      <c r="T81" s="95" t="s">
        <v>998</v>
      </c>
      <c r="U81" s="97">
        <v>45219</v>
      </c>
    </row>
    <row r="82" spans="1:21" x14ac:dyDescent="0.3">
      <c r="A82" s="86">
        <v>45219.534891435185</v>
      </c>
      <c r="B82" s="87" t="s">
        <v>66</v>
      </c>
      <c r="C82" s="88" t="s">
        <v>1059</v>
      </c>
      <c r="D82" s="87" t="s">
        <v>1061</v>
      </c>
      <c r="E82" s="89">
        <v>2</v>
      </c>
      <c r="F82" s="87">
        <v>6984733</v>
      </c>
      <c r="G82" s="87" t="s">
        <v>117</v>
      </c>
      <c r="H82" s="87" t="s">
        <v>69</v>
      </c>
      <c r="I82" s="87" t="s">
        <v>44</v>
      </c>
      <c r="J82" s="90">
        <v>112.96</v>
      </c>
      <c r="K82" s="90">
        <v>225.92</v>
      </c>
      <c r="L82" s="87" t="s">
        <v>973</v>
      </c>
      <c r="M82" s="87">
        <v>42</v>
      </c>
      <c r="N82" s="88">
        <v>45214</v>
      </c>
      <c r="O82" s="88">
        <v>45221</v>
      </c>
      <c r="P82" s="87" t="s">
        <v>1032</v>
      </c>
      <c r="Q82" s="87" t="s">
        <v>3</v>
      </c>
      <c r="R82" s="89" t="s">
        <v>975</v>
      </c>
      <c r="S82" s="89" t="s">
        <v>1060</v>
      </c>
      <c r="T82" s="89" t="s">
        <v>998</v>
      </c>
      <c r="U82" s="91">
        <v>45219</v>
      </c>
    </row>
    <row r="83" spans="1:21" x14ac:dyDescent="0.3">
      <c r="A83" s="92">
        <v>45219.535056944442</v>
      </c>
      <c r="B83" s="93" t="s">
        <v>66</v>
      </c>
      <c r="C83" s="94" t="s">
        <v>1059</v>
      </c>
      <c r="D83" s="93" t="s">
        <v>1061</v>
      </c>
      <c r="E83" s="95">
        <v>3</v>
      </c>
      <c r="F83" s="93">
        <v>6984733</v>
      </c>
      <c r="G83" s="93" t="s">
        <v>117</v>
      </c>
      <c r="H83" s="93" t="s">
        <v>69</v>
      </c>
      <c r="I83" s="93" t="s">
        <v>44</v>
      </c>
      <c r="J83" s="96">
        <v>112.96</v>
      </c>
      <c r="K83" s="96">
        <v>338.88</v>
      </c>
      <c r="L83" s="93" t="s">
        <v>973</v>
      </c>
      <c r="M83" s="93">
        <v>42</v>
      </c>
      <c r="N83" s="94">
        <v>45214</v>
      </c>
      <c r="O83" s="94">
        <v>45221</v>
      </c>
      <c r="P83" s="93" t="s">
        <v>1032</v>
      </c>
      <c r="Q83" s="93" t="s">
        <v>3</v>
      </c>
      <c r="R83" s="95" t="s">
        <v>975</v>
      </c>
      <c r="S83" s="95" t="s">
        <v>1060</v>
      </c>
      <c r="T83" s="95" t="s">
        <v>998</v>
      </c>
      <c r="U83" s="97">
        <v>45219</v>
      </c>
    </row>
    <row r="84" spans="1:21" x14ac:dyDescent="0.3">
      <c r="A84" s="86">
        <v>45219.539833796298</v>
      </c>
      <c r="B84" s="87" t="s">
        <v>66</v>
      </c>
      <c r="C84" s="88" t="s">
        <v>1059</v>
      </c>
      <c r="D84" s="87" t="s">
        <v>1036</v>
      </c>
      <c r="E84" s="89">
        <v>1</v>
      </c>
      <c r="F84" s="87">
        <v>20028</v>
      </c>
      <c r="G84" s="87" t="s">
        <v>68</v>
      </c>
      <c r="H84" s="87" t="s">
        <v>69</v>
      </c>
      <c r="I84" s="87" t="s">
        <v>44</v>
      </c>
      <c r="J84" s="90">
        <v>112.96</v>
      </c>
      <c r="K84" s="90">
        <v>112.96</v>
      </c>
      <c r="L84" s="87" t="s">
        <v>973</v>
      </c>
      <c r="M84" s="87">
        <v>42</v>
      </c>
      <c r="N84" s="88">
        <v>45214</v>
      </c>
      <c r="O84" s="88">
        <v>45221</v>
      </c>
      <c r="P84" s="87" t="s">
        <v>1032</v>
      </c>
      <c r="Q84" s="87" t="s">
        <v>3</v>
      </c>
      <c r="R84" s="89" t="s">
        <v>975</v>
      </c>
      <c r="S84" s="89" t="s">
        <v>1060</v>
      </c>
      <c r="T84" s="89" t="s">
        <v>998</v>
      </c>
      <c r="U84" s="91">
        <v>45219</v>
      </c>
    </row>
    <row r="85" spans="1:21" x14ac:dyDescent="0.3">
      <c r="A85" s="92">
        <v>45219.557482060183</v>
      </c>
      <c r="B85" s="93" t="s">
        <v>35</v>
      </c>
      <c r="C85" s="94" t="s">
        <v>1059</v>
      </c>
      <c r="D85" s="93" t="s">
        <v>1062</v>
      </c>
      <c r="E85" s="95">
        <v>6.5</v>
      </c>
      <c r="F85" s="93" t="s">
        <v>68</v>
      </c>
      <c r="G85" s="93" t="s">
        <v>68</v>
      </c>
      <c r="H85" s="93" t="s">
        <v>202</v>
      </c>
      <c r="I85" s="93" t="s">
        <v>44</v>
      </c>
      <c r="J85" s="96">
        <v>109.19</v>
      </c>
      <c r="K85" s="96">
        <v>709.73500000000001</v>
      </c>
      <c r="L85" s="93" t="s">
        <v>981</v>
      </c>
      <c r="M85" s="93">
        <v>42</v>
      </c>
      <c r="N85" s="94">
        <v>45214</v>
      </c>
      <c r="O85" s="94">
        <v>45221</v>
      </c>
      <c r="P85" s="93" t="s">
        <v>1032</v>
      </c>
      <c r="Q85" s="93" t="s">
        <v>3</v>
      </c>
      <c r="R85" s="95" t="s">
        <v>975</v>
      </c>
      <c r="S85" s="95" t="s">
        <v>1060</v>
      </c>
      <c r="T85" s="95" t="s">
        <v>998</v>
      </c>
      <c r="U85" s="97">
        <v>45219</v>
      </c>
    </row>
    <row r="86" spans="1:21" x14ac:dyDescent="0.3">
      <c r="A86" s="86">
        <v>45219.558492245371</v>
      </c>
      <c r="B86" s="87" t="s">
        <v>35</v>
      </c>
      <c r="C86" s="88" t="s">
        <v>1059</v>
      </c>
      <c r="D86" s="87" t="s">
        <v>1063</v>
      </c>
      <c r="E86" s="89">
        <v>1.5</v>
      </c>
      <c r="F86" s="87" t="s">
        <v>68</v>
      </c>
      <c r="G86" s="87" t="s">
        <v>68</v>
      </c>
      <c r="H86" s="87" t="s">
        <v>1012</v>
      </c>
      <c r="I86" s="87" t="s">
        <v>44</v>
      </c>
      <c r="J86" s="90">
        <v>109.19</v>
      </c>
      <c r="K86" s="90">
        <v>163.785</v>
      </c>
      <c r="L86" s="87" t="s">
        <v>981</v>
      </c>
      <c r="M86" s="87">
        <v>42</v>
      </c>
      <c r="N86" s="88">
        <v>45214</v>
      </c>
      <c r="O86" s="88">
        <v>45221</v>
      </c>
      <c r="P86" s="87" t="s">
        <v>1032</v>
      </c>
      <c r="Q86" s="87" t="s">
        <v>3</v>
      </c>
      <c r="R86" s="89" t="s">
        <v>975</v>
      </c>
      <c r="S86" s="89" t="s">
        <v>1060</v>
      </c>
      <c r="T86" s="89" t="s">
        <v>998</v>
      </c>
      <c r="U86" s="91">
        <v>45219</v>
      </c>
    </row>
    <row r="87" spans="1:21" x14ac:dyDescent="0.3">
      <c r="A87" s="92">
        <v>45219.573868402775</v>
      </c>
      <c r="B87" s="93" t="s">
        <v>31</v>
      </c>
      <c r="C87" s="94" t="s">
        <v>1059</v>
      </c>
      <c r="D87" s="93" t="s">
        <v>1064</v>
      </c>
      <c r="E87" s="95">
        <v>0.5</v>
      </c>
      <c r="F87" s="93" t="s">
        <v>68</v>
      </c>
      <c r="G87" s="93" t="s">
        <v>68</v>
      </c>
      <c r="H87" s="93" t="s">
        <v>202</v>
      </c>
      <c r="I87" s="93" t="s">
        <v>44</v>
      </c>
      <c r="J87" s="96">
        <v>90.75</v>
      </c>
      <c r="K87" s="96">
        <v>45.375</v>
      </c>
      <c r="L87" s="93" t="s">
        <v>981</v>
      </c>
      <c r="M87" s="93">
        <v>42</v>
      </c>
      <c r="N87" s="94">
        <v>45214</v>
      </c>
      <c r="O87" s="94">
        <v>45221</v>
      </c>
      <c r="P87" s="93" t="s">
        <v>1032</v>
      </c>
      <c r="Q87" s="93" t="s">
        <v>3</v>
      </c>
      <c r="R87" s="95" t="s">
        <v>975</v>
      </c>
      <c r="S87" s="95" t="s">
        <v>1060</v>
      </c>
      <c r="T87" s="95" t="s">
        <v>998</v>
      </c>
      <c r="U87" s="97">
        <v>45219</v>
      </c>
    </row>
    <row r="88" spans="1:21" x14ac:dyDescent="0.3">
      <c r="A88" s="86">
        <v>45219.574639236111</v>
      </c>
      <c r="B88" s="87" t="s">
        <v>31</v>
      </c>
      <c r="C88" s="88" t="s">
        <v>1059</v>
      </c>
      <c r="D88" s="87" t="s">
        <v>1065</v>
      </c>
      <c r="E88" s="89">
        <v>1.5</v>
      </c>
      <c r="F88" s="87" t="s">
        <v>68</v>
      </c>
      <c r="G88" s="87" t="s">
        <v>68</v>
      </c>
      <c r="H88" s="87" t="s">
        <v>1012</v>
      </c>
      <c r="I88" s="87" t="s">
        <v>68</v>
      </c>
      <c r="J88" s="90" t="s">
        <v>68</v>
      </c>
      <c r="K88" s="90" t="s">
        <v>68</v>
      </c>
      <c r="L88" s="87" t="s">
        <v>981</v>
      </c>
      <c r="M88" s="87">
        <v>42</v>
      </c>
      <c r="N88" s="88">
        <v>45214</v>
      </c>
      <c r="O88" s="88">
        <v>45221</v>
      </c>
      <c r="P88" s="87" t="s">
        <v>1032</v>
      </c>
      <c r="Q88" s="87" t="s">
        <v>3</v>
      </c>
      <c r="R88" s="89" t="s">
        <v>975</v>
      </c>
      <c r="S88" s="89" t="s">
        <v>1060</v>
      </c>
      <c r="T88" s="89" t="s">
        <v>998</v>
      </c>
      <c r="U88" s="91">
        <v>45219</v>
      </c>
    </row>
    <row r="89" spans="1:21" x14ac:dyDescent="0.3">
      <c r="A89" s="92">
        <v>45219.575458912041</v>
      </c>
      <c r="B89" s="93" t="s">
        <v>31</v>
      </c>
      <c r="C89" s="94" t="s">
        <v>1059</v>
      </c>
      <c r="D89" s="93" t="s">
        <v>1051</v>
      </c>
      <c r="E89" s="95">
        <v>6</v>
      </c>
      <c r="F89" s="93" t="s">
        <v>68</v>
      </c>
      <c r="G89" s="93" t="s">
        <v>68</v>
      </c>
      <c r="H89" s="93" t="s">
        <v>97</v>
      </c>
      <c r="I89" s="93" t="s">
        <v>68</v>
      </c>
      <c r="J89" s="96" t="s">
        <v>68</v>
      </c>
      <c r="K89" s="96" t="s">
        <v>68</v>
      </c>
      <c r="L89" s="93" t="s">
        <v>981</v>
      </c>
      <c r="M89" s="93">
        <v>42</v>
      </c>
      <c r="N89" s="94">
        <v>45214</v>
      </c>
      <c r="O89" s="94">
        <v>45221</v>
      </c>
      <c r="P89" s="93" t="s">
        <v>1032</v>
      </c>
      <c r="Q89" s="93" t="s">
        <v>3</v>
      </c>
      <c r="R89" s="95" t="s">
        <v>975</v>
      </c>
      <c r="S89" s="95" t="s">
        <v>1060</v>
      </c>
      <c r="T89" s="95" t="s">
        <v>998</v>
      </c>
      <c r="U89" s="97">
        <v>45219</v>
      </c>
    </row>
    <row r="90" spans="1:21" x14ac:dyDescent="0.3">
      <c r="A90" s="86">
        <v>45246.312790046293</v>
      </c>
      <c r="B90" s="87" t="s">
        <v>76</v>
      </c>
      <c r="C90" s="88" t="s">
        <v>1059</v>
      </c>
      <c r="D90" s="87" t="s">
        <v>630</v>
      </c>
      <c r="E90" s="89">
        <v>1</v>
      </c>
      <c r="F90" s="87">
        <v>6984733</v>
      </c>
      <c r="G90" s="87" t="s">
        <v>117</v>
      </c>
      <c r="H90" s="87" t="s">
        <v>69</v>
      </c>
      <c r="I90" s="87" t="s">
        <v>44</v>
      </c>
      <c r="J90" s="90">
        <v>116.75</v>
      </c>
      <c r="K90" s="90">
        <v>116.75</v>
      </c>
      <c r="L90" s="87" t="s">
        <v>973</v>
      </c>
      <c r="M90" s="87">
        <v>42</v>
      </c>
      <c r="N90" s="88">
        <v>45214</v>
      </c>
      <c r="O90" s="88">
        <v>45221</v>
      </c>
      <c r="P90" s="87" t="s">
        <v>1032</v>
      </c>
      <c r="Q90" s="87" t="s">
        <v>3</v>
      </c>
      <c r="R90" s="89" t="s">
        <v>975</v>
      </c>
      <c r="S90" s="89" t="s">
        <v>1060</v>
      </c>
      <c r="T90" s="89" t="s">
        <v>998</v>
      </c>
      <c r="U90" s="91">
        <v>45219</v>
      </c>
    </row>
    <row r="91" spans="1:21" x14ac:dyDescent="0.3">
      <c r="A91" s="92">
        <v>45222.577192129633</v>
      </c>
      <c r="B91" s="93" t="s">
        <v>35</v>
      </c>
      <c r="C91" s="94" t="s">
        <v>1066</v>
      </c>
      <c r="D91" s="93" t="s">
        <v>1067</v>
      </c>
      <c r="E91" s="95">
        <v>2</v>
      </c>
      <c r="F91" s="93" t="s">
        <v>68</v>
      </c>
      <c r="G91" s="93" t="s">
        <v>68</v>
      </c>
      <c r="H91" s="93" t="s">
        <v>278</v>
      </c>
      <c r="I91" s="93" t="s">
        <v>44</v>
      </c>
      <c r="J91" s="96">
        <v>109.19</v>
      </c>
      <c r="K91" s="96">
        <v>218.38</v>
      </c>
      <c r="L91" s="93" t="s">
        <v>981</v>
      </c>
      <c r="M91" s="93">
        <v>43</v>
      </c>
      <c r="N91" s="94">
        <v>45221</v>
      </c>
      <c r="O91" s="94">
        <v>45228</v>
      </c>
      <c r="P91" s="93" t="s">
        <v>1068</v>
      </c>
      <c r="Q91" s="93" t="s">
        <v>3</v>
      </c>
      <c r="R91" s="95" t="s">
        <v>975</v>
      </c>
      <c r="S91" s="95" t="s">
        <v>1069</v>
      </c>
      <c r="T91" s="95" t="s">
        <v>998</v>
      </c>
      <c r="U91" s="97">
        <v>45222</v>
      </c>
    </row>
    <row r="92" spans="1:21" x14ac:dyDescent="0.3">
      <c r="A92" s="86">
        <v>45222.577648379629</v>
      </c>
      <c r="B92" s="87" t="s">
        <v>35</v>
      </c>
      <c r="C92" s="88" t="s">
        <v>1066</v>
      </c>
      <c r="D92" s="87" t="s">
        <v>1070</v>
      </c>
      <c r="E92" s="89">
        <v>1</v>
      </c>
      <c r="F92" s="87" t="s">
        <v>68</v>
      </c>
      <c r="G92" s="87" t="s">
        <v>68</v>
      </c>
      <c r="H92" s="87" t="s">
        <v>278</v>
      </c>
      <c r="I92" s="87" t="s">
        <v>44</v>
      </c>
      <c r="J92" s="90">
        <v>109.19</v>
      </c>
      <c r="K92" s="90">
        <v>109.19</v>
      </c>
      <c r="L92" s="87" t="s">
        <v>981</v>
      </c>
      <c r="M92" s="87">
        <v>43</v>
      </c>
      <c r="N92" s="88">
        <v>45221</v>
      </c>
      <c r="O92" s="88">
        <v>45228</v>
      </c>
      <c r="P92" s="87" t="s">
        <v>1068</v>
      </c>
      <c r="Q92" s="87" t="s">
        <v>3</v>
      </c>
      <c r="R92" s="89" t="s">
        <v>975</v>
      </c>
      <c r="S92" s="89" t="s">
        <v>1069</v>
      </c>
      <c r="T92" s="89" t="s">
        <v>998</v>
      </c>
      <c r="U92" s="91">
        <v>45222</v>
      </c>
    </row>
    <row r="93" spans="1:21" x14ac:dyDescent="0.3">
      <c r="A93" s="92">
        <v>45222.578217129631</v>
      </c>
      <c r="B93" s="93" t="s">
        <v>35</v>
      </c>
      <c r="C93" s="94" t="s">
        <v>1066</v>
      </c>
      <c r="D93" s="93" t="s">
        <v>1071</v>
      </c>
      <c r="E93" s="95">
        <v>1</v>
      </c>
      <c r="F93" s="93" t="s">
        <v>68</v>
      </c>
      <c r="G93" s="93" t="s">
        <v>68</v>
      </c>
      <c r="H93" s="93" t="s">
        <v>202</v>
      </c>
      <c r="I93" s="93" t="s">
        <v>44</v>
      </c>
      <c r="J93" s="96">
        <v>109.19</v>
      </c>
      <c r="K93" s="96">
        <v>109.19</v>
      </c>
      <c r="L93" s="93" t="s">
        <v>981</v>
      </c>
      <c r="M93" s="93">
        <v>43</v>
      </c>
      <c r="N93" s="94">
        <v>45221</v>
      </c>
      <c r="O93" s="94">
        <v>45228</v>
      </c>
      <c r="P93" s="93" t="s">
        <v>1068</v>
      </c>
      <c r="Q93" s="93" t="s">
        <v>3</v>
      </c>
      <c r="R93" s="95" t="s">
        <v>975</v>
      </c>
      <c r="S93" s="95" t="s">
        <v>1069</v>
      </c>
      <c r="T93" s="95" t="s">
        <v>998</v>
      </c>
      <c r="U93" s="97">
        <v>45222</v>
      </c>
    </row>
    <row r="94" spans="1:21" x14ac:dyDescent="0.3">
      <c r="A94" s="86">
        <v>45222.578644907408</v>
      </c>
      <c r="B94" s="87" t="s">
        <v>35</v>
      </c>
      <c r="C94" s="88" t="s">
        <v>1066</v>
      </c>
      <c r="D94" s="87" t="s">
        <v>1072</v>
      </c>
      <c r="E94" s="89">
        <v>4</v>
      </c>
      <c r="F94" s="87" t="s">
        <v>68</v>
      </c>
      <c r="G94" s="87" t="s">
        <v>68</v>
      </c>
      <c r="H94" s="87" t="s">
        <v>202</v>
      </c>
      <c r="I94" s="87" t="s">
        <v>44</v>
      </c>
      <c r="J94" s="90">
        <v>109.19</v>
      </c>
      <c r="K94" s="90">
        <v>436.76</v>
      </c>
      <c r="L94" s="87" t="s">
        <v>981</v>
      </c>
      <c r="M94" s="87">
        <v>43</v>
      </c>
      <c r="N94" s="88">
        <v>45221</v>
      </c>
      <c r="O94" s="88">
        <v>45228</v>
      </c>
      <c r="P94" s="87" t="s">
        <v>1068</v>
      </c>
      <c r="Q94" s="87" t="s">
        <v>3</v>
      </c>
      <c r="R94" s="89" t="s">
        <v>975</v>
      </c>
      <c r="S94" s="89" t="s">
        <v>1069</v>
      </c>
      <c r="T94" s="89" t="s">
        <v>998</v>
      </c>
      <c r="U94" s="91">
        <v>45222</v>
      </c>
    </row>
    <row r="95" spans="1:21" x14ac:dyDescent="0.3">
      <c r="A95" s="92">
        <v>45226.443410763888</v>
      </c>
      <c r="B95" s="93" t="s">
        <v>66</v>
      </c>
      <c r="C95" s="94" t="s">
        <v>1066</v>
      </c>
      <c r="D95" s="93" t="s">
        <v>1073</v>
      </c>
      <c r="E95" s="95">
        <v>3</v>
      </c>
      <c r="F95" s="93" t="s">
        <v>68</v>
      </c>
      <c r="G95" s="93" t="s">
        <v>68</v>
      </c>
      <c r="H95" s="93" t="s">
        <v>97</v>
      </c>
      <c r="I95" s="93" t="s">
        <v>44</v>
      </c>
      <c r="J95" s="96">
        <v>112.96</v>
      </c>
      <c r="K95" s="96">
        <v>338.88</v>
      </c>
      <c r="L95" s="93" t="s">
        <v>981</v>
      </c>
      <c r="M95" s="93">
        <v>43</v>
      </c>
      <c r="N95" s="94">
        <v>45221</v>
      </c>
      <c r="O95" s="94">
        <v>45228</v>
      </c>
      <c r="P95" s="93" t="s">
        <v>1068</v>
      </c>
      <c r="Q95" s="93" t="s">
        <v>3</v>
      </c>
      <c r="R95" s="95" t="s">
        <v>975</v>
      </c>
      <c r="S95" s="95" t="s">
        <v>1069</v>
      </c>
      <c r="T95" s="95" t="s">
        <v>998</v>
      </c>
      <c r="U95" s="97">
        <v>45222</v>
      </c>
    </row>
    <row r="96" spans="1:21" x14ac:dyDescent="0.3">
      <c r="A96" s="86">
        <v>45226.446231365742</v>
      </c>
      <c r="B96" s="87" t="s">
        <v>66</v>
      </c>
      <c r="C96" s="88" t="s">
        <v>1066</v>
      </c>
      <c r="D96" s="87" t="s">
        <v>1074</v>
      </c>
      <c r="E96" s="89">
        <v>3</v>
      </c>
      <c r="F96" s="87">
        <v>20028</v>
      </c>
      <c r="G96" s="87" t="s">
        <v>68</v>
      </c>
      <c r="H96" s="87" t="s">
        <v>69</v>
      </c>
      <c r="I96" s="87" t="s">
        <v>44</v>
      </c>
      <c r="J96" s="90">
        <v>112.96</v>
      </c>
      <c r="K96" s="90">
        <v>338.88</v>
      </c>
      <c r="L96" s="87" t="s">
        <v>973</v>
      </c>
      <c r="M96" s="87">
        <v>43</v>
      </c>
      <c r="N96" s="88">
        <v>45221</v>
      </c>
      <c r="O96" s="88">
        <v>45228</v>
      </c>
      <c r="P96" s="87" t="s">
        <v>1068</v>
      </c>
      <c r="Q96" s="87" t="s">
        <v>3</v>
      </c>
      <c r="R96" s="89" t="s">
        <v>975</v>
      </c>
      <c r="S96" s="89" t="s">
        <v>1069</v>
      </c>
      <c r="T96" s="89" t="s">
        <v>998</v>
      </c>
      <c r="U96" s="91">
        <v>45222</v>
      </c>
    </row>
    <row r="97" spans="1:21" x14ac:dyDescent="0.3">
      <c r="A97" s="92">
        <v>45226.521243402778</v>
      </c>
      <c r="B97" s="93" t="s">
        <v>66</v>
      </c>
      <c r="C97" s="94" t="s">
        <v>1066</v>
      </c>
      <c r="D97" s="93" t="s">
        <v>1075</v>
      </c>
      <c r="E97" s="95">
        <v>2</v>
      </c>
      <c r="F97" s="93">
        <v>6984733</v>
      </c>
      <c r="G97" s="93" t="s">
        <v>117</v>
      </c>
      <c r="H97" s="93" t="s">
        <v>69</v>
      </c>
      <c r="I97" s="93" t="s">
        <v>44</v>
      </c>
      <c r="J97" s="96">
        <v>112.96</v>
      </c>
      <c r="K97" s="96">
        <v>225.92</v>
      </c>
      <c r="L97" s="93" t="s">
        <v>973</v>
      </c>
      <c r="M97" s="93">
        <v>43</v>
      </c>
      <c r="N97" s="94">
        <v>45221</v>
      </c>
      <c r="O97" s="94">
        <v>45228</v>
      </c>
      <c r="P97" s="93" t="s">
        <v>1068</v>
      </c>
      <c r="Q97" s="93" t="s">
        <v>3</v>
      </c>
      <c r="R97" s="95" t="s">
        <v>975</v>
      </c>
      <c r="S97" s="95" t="s">
        <v>1069</v>
      </c>
      <c r="T97" s="95" t="s">
        <v>998</v>
      </c>
      <c r="U97" s="97">
        <v>45222</v>
      </c>
    </row>
    <row r="98" spans="1:21" x14ac:dyDescent="0.3">
      <c r="A98" s="86">
        <v>45246.323341203701</v>
      </c>
      <c r="B98" s="87" t="s">
        <v>76</v>
      </c>
      <c r="C98" s="88" t="s">
        <v>1066</v>
      </c>
      <c r="D98" s="87" t="s">
        <v>630</v>
      </c>
      <c r="E98" s="89">
        <v>2</v>
      </c>
      <c r="F98" s="87">
        <v>6984733</v>
      </c>
      <c r="G98" s="87" t="s">
        <v>117</v>
      </c>
      <c r="H98" s="87" t="s">
        <v>69</v>
      </c>
      <c r="I98" s="87" t="s">
        <v>44</v>
      </c>
      <c r="J98" s="90">
        <v>116.75</v>
      </c>
      <c r="K98" s="90">
        <v>233.5</v>
      </c>
      <c r="L98" s="87" t="s">
        <v>973</v>
      </c>
      <c r="M98" s="87">
        <v>43</v>
      </c>
      <c r="N98" s="88">
        <v>45221</v>
      </c>
      <c r="O98" s="88">
        <v>45228</v>
      </c>
      <c r="P98" s="87" t="s">
        <v>1068</v>
      </c>
      <c r="Q98" s="87" t="s">
        <v>3</v>
      </c>
      <c r="R98" s="89" t="s">
        <v>975</v>
      </c>
      <c r="S98" s="89" t="s">
        <v>1069</v>
      </c>
      <c r="T98" s="89" t="s">
        <v>998</v>
      </c>
      <c r="U98" s="91">
        <v>45222</v>
      </c>
    </row>
    <row r="99" spans="1:21" x14ac:dyDescent="0.3">
      <c r="A99" s="92">
        <v>45223.580849189813</v>
      </c>
      <c r="B99" s="93" t="s">
        <v>35</v>
      </c>
      <c r="C99" s="94" t="s">
        <v>1076</v>
      </c>
      <c r="D99" s="93" t="s">
        <v>1072</v>
      </c>
      <c r="E99" s="95">
        <v>4.5</v>
      </c>
      <c r="F99" s="93" t="s">
        <v>68</v>
      </c>
      <c r="G99" s="93" t="s">
        <v>68</v>
      </c>
      <c r="H99" s="93" t="s">
        <v>202</v>
      </c>
      <c r="I99" s="93" t="s">
        <v>44</v>
      </c>
      <c r="J99" s="96">
        <v>109.19</v>
      </c>
      <c r="K99" s="96">
        <v>491.35500000000002</v>
      </c>
      <c r="L99" s="93" t="s">
        <v>981</v>
      </c>
      <c r="M99" s="93">
        <v>43</v>
      </c>
      <c r="N99" s="94">
        <v>45221</v>
      </c>
      <c r="O99" s="94">
        <v>45228</v>
      </c>
      <c r="P99" s="93" t="s">
        <v>1068</v>
      </c>
      <c r="Q99" s="93" t="s">
        <v>3</v>
      </c>
      <c r="R99" s="95" t="s">
        <v>975</v>
      </c>
      <c r="S99" s="95" t="s">
        <v>1077</v>
      </c>
      <c r="T99" s="95" t="s">
        <v>998</v>
      </c>
      <c r="U99" s="97">
        <v>45223</v>
      </c>
    </row>
    <row r="100" spans="1:21" x14ac:dyDescent="0.3">
      <c r="A100" s="86">
        <v>45223.5816494213</v>
      </c>
      <c r="B100" s="87" t="s">
        <v>35</v>
      </c>
      <c r="C100" s="88" t="s">
        <v>1076</v>
      </c>
      <c r="D100" s="87" t="s">
        <v>1078</v>
      </c>
      <c r="E100" s="89">
        <v>2</v>
      </c>
      <c r="F100" s="87" t="s">
        <v>68</v>
      </c>
      <c r="G100" s="87" t="s">
        <v>68</v>
      </c>
      <c r="H100" s="87" t="s">
        <v>92</v>
      </c>
      <c r="I100" s="87" t="s">
        <v>44</v>
      </c>
      <c r="J100" s="90">
        <v>109.19</v>
      </c>
      <c r="K100" s="90">
        <v>218.38</v>
      </c>
      <c r="L100" s="87" t="s">
        <v>981</v>
      </c>
      <c r="M100" s="87">
        <v>43</v>
      </c>
      <c r="N100" s="88">
        <v>45221</v>
      </c>
      <c r="O100" s="88">
        <v>45228</v>
      </c>
      <c r="P100" s="87" t="s">
        <v>1068</v>
      </c>
      <c r="Q100" s="87" t="s">
        <v>3</v>
      </c>
      <c r="R100" s="89" t="s">
        <v>975</v>
      </c>
      <c r="S100" s="89" t="s">
        <v>1077</v>
      </c>
      <c r="T100" s="89" t="s">
        <v>998</v>
      </c>
      <c r="U100" s="91">
        <v>45223</v>
      </c>
    </row>
    <row r="101" spans="1:21" x14ac:dyDescent="0.3">
      <c r="A101" s="92">
        <v>45223.582456944445</v>
      </c>
      <c r="B101" s="93" t="s">
        <v>35</v>
      </c>
      <c r="C101" s="94" t="s">
        <v>1076</v>
      </c>
      <c r="D101" s="93" t="s">
        <v>1079</v>
      </c>
      <c r="E101" s="95">
        <v>1.5</v>
      </c>
      <c r="F101" s="93" t="s">
        <v>68</v>
      </c>
      <c r="G101" s="93" t="s">
        <v>68</v>
      </c>
      <c r="H101" s="93" t="s">
        <v>69</v>
      </c>
      <c r="I101" s="93" t="s">
        <v>44</v>
      </c>
      <c r="J101" s="96">
        <v>109.19</v>
      </c>
      <c r="K101" s="96">
        <v>163.785</v>
      </c>
      <c r="L101" s="93" t="s">
        <v>981</v>
      </c>
      <c r="M101" s="93">
        <v>43</v>
      </c>
      <c r="N101" s="94">
        <v>45221</v>
      </c>
      <c r="O101" s="94">
        <v>45228</v>
      </c>
      <c r="P101" s="93" t="s">
        <v>1068</v>
      </c>
      <c r="Q101" s="93" t="s">
        <v>3</v>
      </c>
      <c r="R101" s="95" t="s">
        <v>975</v>
      </c>
      <c r="S101" s="95" t="s">
        <v>1077</v>
      </c>
      <c r="T101" s="95" t="s">
        <v>998</v>
      </c>
      <c r="U101" s="97">
        <v>45223</v>
      </c>
    </row>
    <row r="102" spans="1:21" x14ac:dyDescent="0.3">
      <c r="A102" s="86">
        <v>45226.44347662037</v>
      </c>
      <c r="B102" s="87" t="s">
        <v>66</v>
      </c>
      <c r="C102" s="88" t="s">
        <v>1076</v>
      </c>
      <c r="D102" s="87" t="s">
        <v>1073</v>
      </c>
      <c r="E102" s="89">
        <v>3</v>
      </c>
      <c r="F102" s="87" t="s">
        <v>68</v>
      </c>
      <c r="G102" s="87" t="s">
        <v>68</v>
      </c>
      <c r="H102" s="87" t="s">
        <v>97</v>
      </c>
      <c r="I102" s="87" t="s">
        <v>44</v>
      </c>
      <c r="J102" s="90">
        <v>112.96</v>
      </c>
      <c r="K102" s="90">
        <v>338.88</v>
      </c>
      <c r="L102" s="87" t="s">
        <v>981</v>
      </c>
      <c r="M102" s="87">
        <v>43</v>
      </c>
      <c r="N102" s="88">
        <v>45221</v>
      </c>
      <c r="O102" s="88">
        <v>45228</v>
      </c>
      <c r="P102" s="87" t="s">
        <v>1068</v>
      </c>
      <c r="Q102" s="87" t="s">
        <v>3</v>
      </c>
      <c r="R102" s="89" t="s">
        <v>975</v>
      </c>
      <c r="S102" s="89" t="s">
        <v>1077</v>
      </c>
      <c r="T102" s="89" t="s">
        <v>998</v>
      </c>
      <c r="U102" s="91">
        <v>45223</v>
      </c>
    </row>
    <row r="103" spans="1:21" x14ac:dyDescent="0.3">
      <c r="A103" s="92">
        <v>45226.446550231478</v>
      </c>
      <c r="B103" s="93" t="s">
        <v>66</v>
      </c>
      <c r="C103" s="94" t="s">
        <v>1076</v>
      </c>
      <c r="D103" s="93" t="s">
        <v>1074</v>
      </c>
      <c r="E103" s="95">
        <v>3</v>
      </c>
      <c r="F103" s="93">
        <v>20028</v>
      </c>
      <c r="G103" s="93" t="s">
        <v>68</v>
      </c>
      <c r="H103" s="93" t="s">
        <v>69</v>
      </c>
      <c r="I103" s="93" t="s">
        <v>44</v>
      </c>
      <c r="J103" s="96">
        <v>112.96</v>
      </c>
      <c r="K103" s="96">
        <v>338.88</v>
      </c>
      <c r="L103" s="93" t="s">
        <v>973</v>
      </c>
      <c r="M103" s="93">
        <v>43</v>
      </c>
      <c r="N103" s="94">
        <v>45221</v>
      </c>
      <c r="O103" s="94">
        <v>45228</v>
      </c>
      <c r="P103" s="93" t="s">
        <v>1068</v>
      </c>
      <c r="Q103" s="93" t="s">
        <v>3</v>
      </c>
      <c r="R103" s="95" t="s">
        <v>975</v>
      </c>
      <c r="S103" s="95" t="s">
        <v>1077</v>
      </c>
      <c r="T103" s="95" t="s">
        <v>998</v>
      </c>
      <c r="U103" s="97">
        <v>45223</v>
      </c>
    </row>
    <row r="104" spans="1:21" x14ac:dyDescent="0.3">
      <c r="A104" s="86">
        <v>45226.51408483796</v>
      </c>
      <c r="B104" s="87" t="s">
        <v>66</v>
      </c>
      <c r="C104" s="88" t="s">
        <v>1076</v>
      </c>
      <c r="D104" s="87" t="s">
        <v>212</v>
      </c>
      <c r="E104" s="89">
        <v>2</v>
      </c>
      <c r="F104" s="87">
        <v>6984733</v>
      </c>
      <c r="G104" s="87" t="s">
        <v>117</v>
      </c>
      <c r="H104" s="87" t="s">
        <v>69</v>
      </c>
      <c r="I104" s="87" t="s">
        <v>68</v>
      </c>
      <c r="J104" s="90" t="s">
        <v>68</v>
      </c>
      <c r="K104" s="90" t="s">
        <v>68</v>
      </c>
      <c r="L104" s="87" t="s">
        <v>973</v>
      </c>
      <c r="M104" s="87">
        <v>43</v>
      </c>
      <c r="N104" s="88">
        <v>45221</v>
      </c>
      <c r="O104" s="88">
        <v>45228</v>
      </c>
      <c r="P104" s="87" t="s">
        <v>1068</v>
      </c>
      <c r="Q104" s="87" t="s">
        <v>3</v>
      </c>
      <c r="R104" s="89" t="s">
        <v>975</v>
      </c>
      <c r="S104" s="89" t="s">
        <v>1077</v>
      </c>
      <c r="T104" s="89" t="s">
        <v>998</v>
      </c>
      <c r="U104" s="91">
        <v>45223</v>
      </c>
    </row>
    <row r="105" spans="1:21" x14ac:dyDescent="0.3">
      <c r="A105" s="92">
        <v>45246.323491203701</v>
      </c>
      <c r="B105" s="93" t="s">
        <v>76</v>
      </c>
      <c r="C105" s="94" t="s">
        <v>1076</v>
      </c>
      <c r="D105" s="93" t="s">
        <v>630</v>
      </c>
      <c r="E105" s="95">
        <v>1</v>
      </c>
      <c r="F105" s="93">
        <v>6984733</v>
      </c>
      <c r="G105" s="93" t="s">
        <v>117</v>
      </c>
      <c r="H105" s="93" t="s">
        <v>69</v>
      </c>
      <c r="I105" s="93" t="s">
        <v>44</v>
      </c>
      <c r="J105" s="96">
        <v>116.75</v>
      </c>
      <c r="K105" s="96">
        <v>116.75</v>
      </c>
      <c r="L105" s="93" t="s">
        <v>973</v>
      </c>
      <c r="M105" s="93">
        <v>43</v>
      </c>
      <c r="N105" s="94">
        <v>45221</v>
      </c>
      <c r="O105" s="94">
        <v>45228</v>
      </c>
      <c r="P105" s="93" t="s">
        <v>1068</v>
      </c>
      <c r="Q105" s="93" t="s">
        <v>3</v>
      </c>
      <c r="R105" s="95" t="s">
        <v>975</v>
      </c>
      <c r="S105" s="95" t="s">
        <v>1077</v>
      </c>
      <c r="T105" s="95" t="s">
        <v>998</v>
      </c>
      <c r="U105" s="97">
        <v>45223</v>
      </c>
    </row>
    <row r="106" spans="1:21" x14ac:dyDescent="0.3">
      <c r="A106" s="86">
        <v>45224.409165856479</v>
      </c>
      <c r="B106" s="87" t="s">
        <v>35</v>
      </c>
      <c r="C106" s="88" t="s">
        <v>962</v>
      </c>
      <c r="D106" s="87" t="s">
        <v>1080</v>
      </c>
      <c r="E106" s="89">
        <v>8</v>
      </c>
      <c r="F106" s="87" t="s">
        <v>68</v>
      </c>
      <c r="G106" s="87" t="s">
        <v>68</v>
      </c>
      <c r="H106" s="87" t="s">
        <v>165</v>
      </c>
      <c r="I106" s="87" t="s">
        <v>44</v>
      </c>
      <c r="J106" s="90">
        <v>109.19</v>
      </c>
      <c r="K106" s="90">
        <v>873.52</v>
      </c>
      <c r="L106" s="87" t="s">
        <v>981</v>
      </c>
      <c r="M106" s="87">
        <v>43</v>
      </c>
      <c r="N106" s="88">
        <v>45221</v>
      </c>
      <c r="O106" s="88">
        <v>45228</v>
      </c>
      <c r="P106" s="87" t="s">
        <v>1068</v>
      </c>
      <c r="Q106" s="87" t="s">
        <v>3</v>
      </c>
      <c r="R106" s="89" t="s">
        <v>975</v>
      </c>
      <c r="S106" s="89" t="s">
        <v>1081</v>
      </c>
      <c r="T106" s="89" t="s">
        <v>998</v>
      </c>
      <c r="U106" s="91">
        <v>45224</v>
      </c>
    </row>
    <row r="107" spans="1:21" x14ac:dyDescent="0.3">
      <c r="A107" s="92">
        <v>45224.576175115741</v>
      </c>
      <c r="B107" s="93" t="s">
        <v>31</v>
      </c>
      <c r="C107" s="94" t="s">
        <v>962</v>
      </c>
      <c r="D107" s="93" t="s">
        <v>1080</v>
      </c>
      <c r="E107" s="95">
        <v>1</v>
      </c>
      <c r="F107" s="93" t="s">
        <v>68</v>
      </c>
      <c r="G107" s="93" t="s">
        <v>68</v>
      </c>
      <c r="H107" s="93" t="s">
        <v>165</v>
      </c>
      <c r="I107" s="93" t="s">
        <v>44</v>
      </c>
      <c r="J107" s="96">
        <v>90.75</v>
      </c>
      <c r="K107" s="96">
        <v>90.75</v>
      </c>
      <c r="L107" s="93" t="s">
        <v>981</v>
      </c>
      <c r="M107" s="93">
        <v>43</v>
      </c>
      <c r="N107" s="94">
        <v>45221</v>
      </c>
      <c r="O107" s="94">
        <v>45228</v>
      </c>
      <c r="P107" s="93" t="s">
        <v>1068</v>
      </c>
      <c r="Q107" s="93" t="s">
        <v>3</v>
      </c>
      <c r="R107" s="95" t="s">
        <v>975</v>
      </c>
      <c r="S107" s="95" t="s">
        <v>1081</v>
      </c>
      <c r="T107" s="95" t="s">
        <v>998</v>
      </c>
      <c r="U107" s="97">
        <v>45224</v>
      </c>
    </row>
    <row r="108" spans="1:21" x14ac:dyDescent="0.3">
      <c r="A108" s="86">
        <v>45224.577080092589</v>
      </c>
      <c r="B108" s="87" t="s">
        <v>31</v>
      </c>
      <c r="C108" s="88" t="s">
        <v>962</v>
      </c>
      <c r="D108" s="87" t="s">
        <v>1082</v>
      </c>
      <c r="E108" s="89">
        <v>1</v>
      </c>
      <c r="F108" s="87" t="s">
        <v>68</v>
      </c>
      <c r="G108" s="87" t="s">
        <v>68</v>
      </c>
      <c r="H108" s="87" t="s">
        <v>165</v>
      </c>
      <c r="I108" s="87" t="s">
        <v>44</v>
      </c>
      <c r="J108" s="90">
        <v>90.75</v>
      </c>
      <c r="K108" s="90">
        <v>90.75</v>
      </c>
      <c r="L108" s="87" t="s">
        <v>981</v>
      </c>
      <c r="M108" s="87">
        <v>43</v>
      </c>
      <c r="N108" s="88">
        <v>45221</v>
      </c>
      <c r="O108" s="88">
        <v>45228</v>
      </c>
      <c r="P108" s="87" t="s">
        <v>1068</v>
      </c>
      <c r="Q108" s="87" t="s">
        <v>3</v>
      </c>
      <c r="R108" s="89" t="s">
        <v>975</v>
      </c>
      <c r="S108" s="89" t="s">
        <v>1081</v>
      </c>
      <c r="T108" s="89" t="s">
        <v>998</v>
      </c>
      <c r="U108" s="91">
        <v>45224</v>
      </c>
    </row>
    <row r="109" spans="1:21" x14ac:dyDescent="0.3">
      <c r="A109" s="92">
        <v>45224.578181481484</v>
      </c>
      <c r="B109" s="93" t="s">
        <v>31</v>
      </c>
      <c r="C109" s="94" t="s">
        <v>962</v>
      </c>
      <c r="D109" s="93" t="s">
        <v>1083</v>
      </c>
      <c r="E109" s="95">
        <v>0.5</v>
      </c>
      <c r="F109" s="93" t="s">
        <v>68</v>
      </c>
      <c r="G109" s="93" t="s">
        <v>68</v>
      </c>
      <c r="H109" s="93" t="s">
        <v>202</v>
      </c>
      <c r="I109" s="93" t="s">
        <v>44</v>
      </c>
      <c r="J109" s="96">
        <v>90.75</v>
      </c>
      <c r="K109" s="96">
        <v>45.375</v>
      </c>
      <c r="L109" s="93" t="s">
        <v>981</v>
      </c>
      <c r="M109" s="93">
        <v>43</v>
      </c>
      <c r="N109" s="94">
        <v>45221</v>
      </c>
      <c r="O109" s="94">
        <v>45228</v>
      </c>
      <c r="P109" s="93" t="s">
        <v>1068</v>
      </c>
      <c r="Q109" s="93" t="s">
        <v>3</v>
      </c>
      <c r="R109" s="95" t="s">
        <v>975</v>
      </c>
      <c r="S109" s="95" t="s">
        <v>1081</v>
      </c>
      <c r="T109" s="95" t="s">
        <v>998</v>
      </c>
      <c r="U109" s="97">
        <v>45224</v>
      </c>
    </row>
    <row r="110" spans="1:21" x14ac:dyDescent="0.3">
      <c r="A110" s="86">
        <v>45224.578947106478</v>
      </c>
      <c r="B110" s="87" t="s">
        <v>31</v>
      </c>
      <c r="C110" s="88" t="s">
        <v>962</v>
      </c>
      <c r="D110" s="87" t="s">
        <v>1084</v>
      </c>
      <c r="E110" s="89">
        <v>2.5</v>
      </c>
      <c r="F110" s="87" t="s">
        <v>68</v>
      </c>
      <c r="G110" s="87" t="s">
        <v>68</v>
      </c>
      <c r="H110" s="87" t="s">
        <v>97</v>
      </c>
      <c r="I110" s="87" t="s">
        <v>44</v>
      </c>
      <c r="J110" s="90">
        <v>90.75</v>
      </c>
      <c r="K110" s="90">
        <v>226.875</v>
      </c>
      <c r="L110" s="87" t="s">
        <v>981</v>
      </c>
      <c r="M110" s="87">
        <v>43</v>
      </c>
      <c r="N110" s="88">
        <v>45221</v>
      </c>
      <c r="O110" s="88">
        <v>45228</v>
      </c>
      <c r="P110" s="87" t="s">
        <v>1068</v>
      </c>
      <c r="Q110" s="87" t="s">
        <v>3</v>
      </c>
      <c r="R110" s="89" t="s">
        <v>975</v>
      </c>
      <c r="S110" s="89" t="s">
        <v>1081</v>
      </c>
      <c r="T110" s="89" t="s">
        <v>998</v>
      </c>
      <c r="U110" s="91">
        <v>45224</v>
      </c>
    </row>
    <row r="111" spans="1:21" x14ac:dyDescent="0.3">
      <c r="A111" s="92">
        <v>45224.580255092595</v>
      </c>
      <c r="B111" s="93" t="s">
        <v>31</v>
      </c>
      <c r="C111" s="94" t="s">
        <v>962</v>
      </c>
      <c r="D111" s="93" t="s">
        <v>542</v>
      </c>
      <c r="E111" s="95">
        <v>3</v>
      </c>
      <c r="F111" s="93">
        <v>6984733</v>
      </c>
      <c r="G111" s="93" t="s">
        <v>89</v>
      </c>
      <c r="H111" s="93" t="s">
        <v>69</v>
      </c>
      <c r="I111" s="93" t="s">
        <v>44</v>
      </c>
      <c r="J111" s="96">
        <v>90.75</v>
      </c>
      <c r="K111" s="96">
        <v>272.25</v>
      </c>
      <c r="L111" s="93" t="s">
        <v>973</v>
      </c>
      <c r="M111" s="93">
        <v>43</v>
      </c>
      <c r="N111" s="94">
        <v>45221</v>
      </c>
      <c r="O111" s="94">
        <v>45228</v>
      </c>
      <c r="P111" s="93" t="s">
        <v>1068</v>
      </c>
      <c r="Q111" s="93" t="s">
        <v>3</v>
      </c>
      <c r="R111" s="95" t="s">
        <v>975</v>
      </c>
      <c r="S111" s="95" t="s">
        <v>1081</v>
      </c>
      <c r="T111" s="95" t="s">
        <v>998</v>
      </c>
      <c r="U111" s="97">
        <v>45224</v>
      </c>
    </row>
    <row r="112" spans="1:21" x14ac:dyDescent="0.3">
      <c r="A112" s="86">
        <v>45226.443561805558</v>
      </c>
      <c r="B112" s="87" t="s">
        <v>66</v>
      </c>
      <c r="C112" s="88" t="s">
        <v>962</v>
      </c>
      <c r="D112" s="87" t="s">
        <v>1073</v>
      </c>
      <c r="E112" s="89">
        <v>3</v>
      </c>
      <c r="F112" s="87" t="s">
        <v>68</v>
      </c>
      <c r="G112" s="87" t="s">
        <v>68</v>
      </c>
      <c r="H112" s="87" t="s">
        <v>97</v>
      </c>
      <c r="I112" s="87" t="s">
        <v>44</v>
      </c>
      <c r="J112" s="90">
        <v>112.96</v>
      </c>
      <c r="K112" s="90">
        <v>338.88</v>
      </c>
      <c r="L112" s="87" t="s">
        <v>981</v>
      </c>
      <c r="M112" s="87">
        <v>43</v>
      </c>
      <c r="N112" s="88">
        <v>45221</v>
      </c>
      <c r="O112" s="88">
        <v>45228</v>
      </c>
      <c r="P112" s="87" t="s">
        <v>1068</v>
      </c>
      <c r="Q112" s="87" t="s">
        <v>3</v>
      </c>
      <c r="R112" s="89" t="s">
        <v>975</v>
      </c>
      <c r="S112" s="89" t="s">
        <v>1081</v>
      </c>
      <c r="T112" s="89" t="s">
        <v>998</v>
      </c>
      <c r="U112" s="91">
        <v>45224</v>
      </c>
    </row>
    <row r="113" spans="1:21" x14ac:dyDescent="0.3">
      <c r="A113" s="92">
        <v>45226.446629166669</v>
      </c>
      <c r="B113" s="93" t="s">
        <v>66</v>
      </c>
      <c r="C113" s="94" t="s">
        <v>962</v>
      </c>
      <c r="D113" s="93" t="s">
        <v>1074</v>
      </c>
      <c r="E113" s="95">
        <v>3</v>
      </c>
      <c r="F113" s="93">
        <v>20028</v>
      </c>
      <c r="G113" s="93" t="s">
        <v>68</v>
      </c>
      <c r="H113" s="93" t="s">
        <v>69</v>
      </c>
      <c r="I113" s="93" t="s">
        <v>44</v>
      </c>
      <c r="J113" s="96">
        <v>112.96</v>
      </c>
      <c r="K113" s="96">
        <v>338.88</v>
      </c>
      <c r="L113" s="93" t="s">
        <v>973</v>
      </c>
      <c r="M113" s="93">
        <v>43</v>
      </c>
      <c r="N113" s="94">
        <v>45221</v>
      </c>
      <c r="O113" s="94">
        <v>45228</v>
      </c>
      <c r="P113" s="93" t="s">
        <v>1068</v>
      </c>
      <c r="Q113" s="93" t="s">
        <v>3</v>
      </c>
      <c r="R113" s="95" t="s">
        <v>975</v>
      </c>
      <c r="S113" s="95" t="s">
        <v>1081</v>
      </c>
      <c r="T113" s="95" t="s">
        <v>998</v>
      </c>
      <c r="U113" s="97">
        <v>45224</v>
      </c>
    </row>
    <row r="114" spans="1:21" x14ac:dyDescent="0.3">
      <c r="A114" s="86">
        <v>45226.484617592592</v>
      </c>
      <c r="B114" s="87" t="s">
        <v>66</v>
      </c>
      <c r="C114" s="88" t="s">
        <v>962</v>
      </c>
      <c r="D114" s="87" t="s">
        <v>1085</v>
      </c>
      <c r="E114" s="89">
        <v>2</v>
      </c>
      <c r="F114" s="87">
        <v>6984733</v>
      </c>
      <c r="G114" s="87" t="s">
        <v>89</v>
      </c>
      <c r="H114" s="87" t="s">
        <v>69</v>
      </c>
      <c r="I114" s="87" t="s">
        <v>44</v>
      </c>
      <c r="J114" s="90">
        <v>112.96</v>
      </c>
      <c r="K114" s="90">
        <v>225.92</v>
      </c>
      <c r="L114" s="87" t="s">
        <v>973</v>
      </c>
      <c r="M114" s="87">
        <v>43</v>
      </c>
      <c r="N114" s="88">
        <v>45221</v>
      </c>
      <c r="O114" s="88">
        <v>45228</v>
      </c>
      <c r="P114" s="87" t="s">
        <v>1068</v>
      </c>
      <c r="Q114" s="87" t="s">
        <v>3</v>
      </c>
      <c r="R114" s="89" t="s">
        <v>975</v>
      </c>
      <c r="S114" s="89" t="s">
        <v>1081</v>
      </c>
      <c r="T114" s="89" t="s">
        <v>998</v>
      </c>
      <c r="U114" s="91">
        <v>45224</v>
      </c>
    </row>
    <row r="115" spans="1:21" x14ac:dyDescent="0.3">
      <c r="A115" s="92">
        <v>45246.32360891204</v>
      </c>
      <c r="B115" s="93" t="s">
        <v>76</v>
      </c>
      <c r="C115" s="94" t="s">
        <v>962</v>
      </c>
      <c r="D115" s="93" t="s">
        <v>630</v>
      </c>
      <c r="E115" s="95">
        <v>1</v>
      </c>
      <c r="F115" s="93">
        <v>6984733</v>
      </c>
      <c r="G115" s="93" t="s">
        <v>117</v>
      </c>
      <c r="H115" s="93" t="s">
        <v>69</v>
      </c>
      <c r="I115" s="93" t="s">
        <v>44</v>
      </c>
      <c r="J115" s="96">
        <v>116.75</v>
      </c>
      <c r="K115" s="96">
        <v>116.75</v>
      </c>
      <c r="L115" s="93" t="s">
        <v>973</v>
      </c>
      <c r="M115" s="93">
        <v>43</v>
      </c>
      <c r="N115" s="94">
        <v>45221</v>
      </c>
      <c r="O115" s="94">
        <v>45228</v>
      </c>
      <c r="P115" s="93" t="s">
        <v>1068</v>
      </c>
      <c r="Q115" s="93" t="s">
        <v>3</v>
      </c>
      <c r="R115" s="95" t="s">
        <v>975</v>
      </c>
      <c r="S115" s="95" t="s">
        <v>1081</v>
      </c>
      <c r="T115" s="95" t="s">
        <v>998</v>
      </c>
      <c r="U115" s="97">
        <v>45224</v>
      </c>
    </row>
    <row r="116" spans="1:21" x14ac:dyDescent="0.3">
      <c r="A116" s="86">
        <v>45225.56666759259</v>
      </c>
      <c r="B116" s="87" t="s">
        <v>35</v>
      </c>
      <c r="C116" s="88" t="s">
        <v>1086</v>
      </c>
      <c r="D116" s="87" t="s">
        <v>1087</v>
      </c>
      <c r="E116" s="89">
        <v>5</v>
      </c>
      <c r="F116" s="87" t="s">
        <v>68</v>
      </c>
      <c r="G116" s="87" t="s">
        <v>68</v>
      </c>
      <c r="H116" s="87" t="s">
        <v>165</v>
      </c>
      <c r="I116" s="87" t="s">
        <v>44</v>
      </c>
      <c r="J116" s="90">
        <v>109.19</v>
      </c>
      <c r="K116" s="90">
        <v>545.95000000000005</v>
      </c>
      <c r="L116" s="87" t="s">
        <v>981</v>
      </c>
      <c r="M116" s="87">
        <v>43</v>
      </c>
      <c r="N116" s="88">
        <v>45221</v>
      </c>
      <c r="O116" s="88">
        <v>45228</v>
      </c>
      <c r="P116" s="87" t="s">
        <v>1068</v>
      </c>
      <c r="Q116" s="87" t="s">
        <v>3</v>
      </c>
      <c r="R116" s="89" t="s">
        <v>975</v>
      </c>
      <c r="S116" s="89" t="s">
        <v>1088</v>
      </c>
      <c r="T116" s="89" t="s">
        <v>998</v>
      </c>
      <c r="U116" s="91">
        <v>45225</v>
      </c>
    </row>
    <row r="117" spans="1:21" x14ac:dyDescent="0.3">
      <c r="A117" s="92">
        <v>45225.567499884259</v>
      </c>
      <c r="B117" s="93" t="s">
        <v>35</v>
      </c>
      <c r="C117" s="94" t="s">
        <v>1086</v>
      </c>
      <c r="D117" s="93" t="s">
        <v>1089</v>
      </c>
      <c r="E117" s="95">
        <v>1</v>
      </c>
      <c r="F117" s="93" t="s">
        <v>68</v>
      </c>
      <c r="G117" s="93" t="s">
        <v>68</v>
      </c>
      <c r="H117" s="93" t="s">
        <v>1042</v>
      </c>
      <c r="I117" s="93" t="s">
        <v>44</v>
      </c>
      <c r="J117" s="96">
        <v>109.19</v>
      </c>
      <c r="K117" s="96">
        <v>109.19</v>
      </c>
      <c r="L117" s="93" t="s">
        <v>981</v>
      </c>
      <c r="M117" s="93">
        <v>43</v>
      </c>
      <c r="N117" s="94">
        <v>45221</v>
      </c>
      <c r="O117" s="94">
        <v>45228</v>
      </c>
      <c r="P117" s="93" t="s">
        <v>1068</v>
      </c>
      <c r="Q117" s="93" t="s">
        <v>3</v>
      </c>
      <c r="R117" s="95" t="s">
        <v>975</v>
      </c>
      <c r="S117" s="95" t="s">
        <v>1088</v>
      </c>
      <c r="T117" s="95" t="s">
        <v>998</v>
      </c>
      <c r="U117" s="97">
        <v>45225</v>
      </c>
    </row>
    <row r="118" spans="1:21" x14ac:dyDescent="0.3">
      <c r="A118" s="86">
        <v>45225.568162268515</v>
      </c>
      <c r="B118" s="87" t="s">
        <v>35</v>
      </c>
      <c r="C118" s="88" t="s">
        <v>1086</v>
      </c>
      <c r="D118" s="87" t="s">
        <v>1090</v>
      </c>
      <c r="E118" s="89">
        <v>1</v>
      </c>
      <c r="F118" s="87" t="s">
        <v>68</v>
      </c>
      <c r="G118" s="87" t="s">
        <v>68</v>
      </c>
      <c r="H118" s="87" t="s">
        <v>1091</v>
      </c>
      <c r="I118" s="87" t="s">
        <v>44</v>
      </c>
      <c r="J118" s="90">
        <v>109.19</v>
      </c>
      <c r="K118" s="90">
        <v>109.19</v>
      </c>
      <c r="L118" s="87" t="s">
        <v>981</v>
      </c>
      <c r="M118" s="87">
        <v>43</v>
      </c>
      <c r="N118" s="88">
        <v>45221</v>
      </c>
      <c r="O118" s="88">
        <v>45228</v>
      </c>
      <c r="P118" s="87" t="s">
        <v>1068</v>
      </c>
      <c r="Q118" s="87" t="s">
        <v>3</v>
      </c>
      <c r="R118" s="89" t="s">
        <v>975</v>
      </c>
      <c r="S118" s="89" t="s">
        <v>1088</v>
      </c>
      <c r="T118" s="89" t="s">
        <v>998</v>
      </c>
      <c r="U118" s="91">
        <v>45225</v>
      </c>
    </row>
    <row r="119" spans="1:21" x14ac:dyDescent="0.3">
      <c r="A119" s="92">
        <v>45225.568747800928</v>
      </c>
      <c r="B119" s="93" t="s">
        <v>35</v>
      </c>
      <c r="C119" s="94" t="s">
        <v>1086</v>
      </c>
      <c r="D119" s="93" t="s">
        <v>1092</v>
      </c>
      <c r="E119" s="95">
        <v>1</v>
      </c>
      <c r="F119" s="93" t="s">
        <v>68</v>
      </c>
      <c r="G119" s="93" t="s">
        <v>68</v>
      </c>
      <c r="H119" s="93" t="s">
        <v>980</v>
      </c>
      <c r="I119" s="93" t="s">
        <v>44</v>
      </c>
      <c r="J119" s="96">
        <v>109.19</v>
      </c>
      <c r="K119" s="96">
        <v>109.19</v>
      </c>
      <c r="L119" s="93" t="s">
        <v>981</v>
      </c>
      <c r="M119" s="93">
        <v>43</v>
      </c>
      <c r="N119" s="94">
        <v>45221</v>
      </c>
      <c r="O119" s="94">
        <v>45228</v>
      </c>
      <c r="P119" s="93" t="s">
        <v>1068</v>
      </c>
      <c r="Q119" s="93" t="s">
        <v>3</v>
      </c>
      <c r="R119" s="95" t="s">
        <v>975</v>
      </c>
      <c r="S119" s="95" t="s">
        <v>1088</v>
      </c>
      <c r="T119" s="95" t="s">
        <v>998</v>
      </c>
      <c r="U119" s="97">
        <v>45225</v>
      </c>
    </row>
    <row r="120" spans="1:21" x14ac:dyDescent="0.3">
      <c r="A120" s="86">
        <v>45225.577957291665</v>
      </c>
      <c r="B120" s="87" t="s">
        <v>31</v>
      </c>
      <c r="C120" s="88" t="s">
        <v>1086</v>
      </c>
      <c r="D120" s="87" t="s">
        <v>1093</v>
      </c>
      <c r="E120" s="89">
        <v>1</v>
      </c>
      <c r="F120" s="87">
        <v>6984733</v>
      </c>
      <c r="G120" s="87" t="s">
        <v>89</v>
      </c>
      <c r="H120" s="87" t="s">
        <v>69</v>
      </c>
      <c r="I120" s="87" t="s">
        <v>44</v>
      </c>
      <c r="J120" s="90">
        <v>90.75</v>
      </c>
      <c r="K120" s="90">
        <v>90.75</v>
      </c>
      <c r="L120" s="87" t="s">
        <v>973</v>
      </c>
      <c r="M120" s="87">
        <v>43</v>
      </c>
      <c r="N120" s="88">
        <v>45221</v>
      </c>
      <c r="O120" s="88">
        <v>45228</v>
      </c>
      <c r="P120" s="87" t="s">
        <v>1068</v>
      </c>
      <c r="Q120" s="87" t="s">
        <v>3</v>
      </c>
      <c r="R120" s="89" t="s">
        <v>975</v>
      </c>
      <c r="S120" s="89" t="s">
        <v>1088</v>
      </c>
      <c r="T120" s="89" t="s">
        <v>998</v>
      </c>
      <c r="U120" s="91">
        <v>45225</v>
      </c>
    </row>
    <row r="121" spans="1:21" x14ac:dyDescent="0.3">
      <c r="A121" s="92">
        <v>45225.577958101851</v>
      </c>
      <c r="B121" s="93" t="s">
        <v>31</v>
      </c>
      <c r="C121" s="94" t="s">
        <v>1086</v>
      </c>
      <c r="D121" s="93" t="s">
        <v>1094</v>
      </c>
      <c r="E121" s="95">
        <v>1.5</v>
      </c>
      <c r="F121" s="93">
        <v>6984733</v>
      </c>
      <c r="G121" s="93" t="s">
        <v>89</v>
      </c>
      <c r="H121" s="93" t="s">
        <v>69</v>
      </c>
      <c r="I121" s="93" t="s">
        <v>44</v>
      </c>
      <c r="J121" s="96">
        <v>90.75</v>
      </c>
      <c r="K121" s="96">
        <v>136.125</v>
      </c>
      <c r="L121" s="93" t="s">
        <v>973</v>
      </c>
      <c r="M121" s="93">
        <v>43</v>
      </c>
      <c r="N121" s="94">
        <v>45221</v>
      </c>
      <c r="O121" s="94">
        <v>45228</v>
      </c>
      <c r="P121" s="93" t="s">
        <v>1068</v>
      </c>
      <c r="Q121" s="93" t="s">
        <v>3</v>
      </c>
      <c r="R121" s="95" t="s">
        <v>975</v>
      </c>
      <c r="S121" s="95" t="s">
        <v>1088</v>
      </c>
      <c r="T121" s="95" t="s">
        <v>998</v>
      </c>
      <c r="U121" s="97">
        <v>45225</v>
      </c>
    </row>
    <row r="122" spans="1:21" x14ac:dyDescent="0.3">
      <c r="A122" s="86">
        <v>45225.580844675926</v>
      </c>
      <c r="B122" s="87" t="s">
        <v>31</v>
      </c>
      <c r="C122" s="88" t="s">
        <v>1086</v>
      </c>
      <c r="D122" s="87" t="s">
        <v>1095</v>
      </c>
      <c r="E122" s="89">
        <v>5.5</v>
      </c>
      <c r="F122" s="87" t="s">
        <v>68</v>
      </c>
      <c r="G122" s="87" t="s">
        <v>68</v>
      </c>
      <c r="H122" s="87" t="s">
        <v>97</v>
      </c>
      <c r="I122" s="87" t="s">
        <v>44</v>
      </c>
      <c r="J122" s="90">
        <v>90.75</v>
      </c>
      <c r="K122" s="90">
        <v>499.125</v>
      </c>
      <c r="L122" s="87" t="s">
        <v>981</v>
      </c>
      <c r="M122" s="87">
        <v>43</v>
      </c>
      <c r="N122" s="88">
        <v>45221</v>
      </c>
      <c r="O122" s="88">
        <v>45228</v>
      </c>
      <c r="P122" s="87" t="s">
        <v>1068</v>
      </c>
      <c r="Q122" s="87" t="s">
        <v>3</v>
      </c>
      <c r="R122" s="89" t="s">
        <v>975</v>
      </c>
      <c r="S122" s="89" t="s">
        <v>1088</v>
      </c>
      <c r="T122" s="89" t="s">
        <v>998</v>
      </c>
      <c r="U122" s="91">
        <v>45225</v>
      </c>
    </row>
    <row r="123" spans="1:21" x14ac:dyDescent="0.3">
      <c r="A123" s="92">
        <v>45226.443634374999</v>
      </c>
      <c r="B123" s="93" t="s">
        <v>66</v>
      </c>
      <c r="C123" s="94" t="s">
        <v>1086</v>
      </c>
      <c r="D123" s="93" t="s">
        <v>1073</v>
      </c>
      <c r="E123" s="95">
        <v>3</v>
      </c>
      <c r="F123" s="93" t="s">
        <v>68</v>
      </c>
      <c r="G123" s="93" t="s">
        <v>68</v>
      </c>
      <c r="H123" s="93" t="s">
        <v>97</v>
      </c>
      <c r="I123" s="93" t="s">
        <v>44</v>
      </c>
      <c r="J123" s="96">
        <v>112.96</v>
      </c>
      <c r="K123" s="96">
        <v>338.88</v>
      </c>
      <c r="L123" s="93" t="s">
        <v>981</v>
      </c>
      <c r="M123" s="93">
        <v>43</v>
      </c>
      <c r="N123" s="94">
        <v>45221</v>
      </c>
      <c r="O123" s="94">
        <v>45228</v>
      </c>
      <c r="P123" s="93" t="s">
        <v>1068</v>
      </c>
      <c r="Q123" s="93" t="s">
        <v>3</v>
      </c>
      <c r="R123" s="95" t="s">
        <v>975</v>
      </c>
      <c r="S123" s="95" t="s">
        <v>1088</v>
      </c>
      <c r="T123" s="95" t="s">
        <v>998</v>
      </c>
      <c r="U123" s="97">
        <v>45225</v>
      </c>
    </row>
    <row r="124" spans="1:21" x14ac:dyDescent="0.3">
      <c r="A124" s="86">
        <v>45226.449039236111</v>
      </c>
      <c r="B124" s="87" t="s">
        <v>66</v>
      </c>
      <c r="C124" s="88" t="s">
        <v>1086</v>
      </c>
      <c r="D124" s="87" t="s">
        <v>1074</v>
      </c>
      <c r="E124" s="89">
        <v>3</v>
      </c>
      <c r="F124" s="87">
        <v>20028</v>
      </c>
      <c r="G124" s="87" t="s">
        <v>68</v>
      </c>
      <c r="H124" s="87" t="s">
        <v>69</v>
      </c>
      <c r="I124" s="87" t="s">
        <v>44</v>
      </c>
      <c r="J124" s="90">
        <v>112.96</v>
      </c>
      <c r="K124" s="90">
        <v>338.88</v>
      </c>
      <c r="L124" s="87" t="s">
        <v>973</v>
      </c>
      <c r="M124" s="87">
        <v>43</v>
      </c>
      <c r="N124" s="88">
        <v>45221</v>
      </c>
      <c r="O124" s="88">
        <v>45228</v>
      </c>
      <c r="P124" s="87" t="s">
        <v>1068</v>
      </c>
      <c r="Q124" s="87" t="s">
        <v>3</v>
      </c>
      <c r="R124" s="89" t="s">
        <v>975</v>
      </c>
      <c r="S124" s="89" t="s">
        <v>1088</v>
      </c>
      <c r="T124" s="89" t="s">
        <v>998</v>
      </c>
      <c r="U124" s="91">
        <v>45225</v>
      </c>
    </row>
    <row r="125" spans="1:21" x14ac:dyDescent="0.3">
      <c r="A125" s="92">
        <v>45226.46445428241</v>
      </c>
      <c r="B125" s="93" t="s">
        <v>66</v>
      </c>
      <c r="C125" s="94" t="s">
        <v>1086</v>
      </c>
      <c r="D125" s="93" t="s">
        <v>1096</v>
      </c>
      <c r="E125" s="95">
        <v>2</v>
      </c>
      <c r="F125" s="93">
        <v>6984733</v>
      </c>
      <c r="G125" s="93" t="s">
        <v>89</v>
      </c>
      <c r="H125" s="93" t="s">
        <v>69</v>
      </c>
      <c r="I125" s="93" t="s">
        <v>44</v>
      </c>
      <c r="J125" s="96">
        <v>112.96</v>
      </c>
      <c r="K125" s="96">
        <v>225.92</v>
      </c>
      <c r="L125" s="93" t="s">
        <v>973</v>
      </c>
      <c r="M125" s="93">
        <v>43</v>
      </c>
      <c r="N125" s="94">
        <v>45221</v>
      </c>
      <c r="O125" s="94">
        <v>45228</v>
      </c>
      <c r="P125" s="93" t="s">
        <v>1068</v>
      </c>
      <c r="Q125" s="93" t="s">
        <v>3</v>
      </c>
      <c r="R125" s="95" t="s">
        <v>975</v>
      </c>
      <c r="S125" s="95" t="s">
        <v>1088</v>
      </c>
      <c r="T125" s="95" t="s">
        <v>998</v>
      </c>
      <c r="U125" s="97">
        <v>45225</v>
      </c>
    </row>
    <row r="126" spans="1:21" x14ac:dyDescent="0.3">
      <c r="A126" s="86">
        <v>45246.323690740741</v>
      </c>
      <c r="B126" s="87" t="s">
        <v>76</v>
      </c>
      <c r="C126" s="88" t="s">
        <v>1086</v>
      </c>
      <c r="D126" s="87" t="s">
        <v>630</v>
      </c>
      <c r="E126" s="89">
        <v>1</v>
      </c>
      <c r="F126" s="87">
        <v>6984733</v>
      </c>
      <c r="G126" s="87" t="s">
        <v>117</v>
      </c>
      <c r="H126" s="87" t="s">
        <v>69</v>
      </c>
      <c r="I126" s="87" t="s">
        <v>44</v>
      </c>
      <c r="J126" s="90">
        <v>116.75</v>
      </c>
      <c r="K126" s="90">
        <v>116.75</v>
      </c>
      <c r="L126" s="87" t="s">
        <v>973</v>
      </c>
      <c r="M126" s="87">
        <v>43</v>
      </c>
      <c r="N126" s="88">
        <v>45221</v>
      </c>
      <c r="O126" s="88">
        <v>45228</v>
      </c>
      <c r="P126" s="87" t="s">
        <v>1068</v>
      </c>
      <c r="Q126" s="87" t="s">
        <v>3</v>
      </c>
      <c r="R126" s="89" t="s">
        <v>975</v>
      </c>
      <c r="S126" s="89" t="s">
        <v>1088</v>
      </c>
      <c r="T126" s="89" t="s">
        <v>998</v>
      </c>
      <c r="U126" s="91">
        <v>45225</v>
      </c>
    </row>
    <row r="127" spans="1:21" x14ac:dyDescent="0.3">
      <c r="A127" s="92">
        <v>45226.443714930552</v>
      </c>
      <c r="B127" s="93" t="s">
        <v>66</v>
      </c>
      <c r="C127" s="94" t="s">
        <v>1097</v>
      </c>
      <c r="D127" s="93" t="s">
        <v>1073</v>
      </c>
      <c r="E127" s="95">
        <v>3</v>
      </c>
      <c r="F127" s="93" t="s">
        <v>68</v>
      </c>
      <c r="G127" s="93" t="s">
        <v>68</v>
      </c>
      <c r="H127" s="93" t="s">
        <v>97</v>
      </c>
      <c r="I127" s="93" t="s">
        <v>44</v>
      </c>
      <c r="J127" s="96">
        <v>112.96</v>
      </c>
      <c r="K127" s="96">
        <v>338.88</v>
      </c>
      <c r="L127" s="93" t="s">
        <v>981</v>
      </c>
      <c r="M127" s="93">
        <v>43</v>
      </c>
      <c r="N127" s="94">
        <v>45221</v>
      </c>
      <c r="O127" s="94">
        <v>45228</v>
      </c>
      <c r="P127" s="93" t="s">
        <v>1068</v>
      </c>
      <c r="Q127" s="93" t="s">
        <v>3</v>
      </c>
      <c r="R127" s="95" t="s">
        <v>975</v>
      </c>
      <c r="S127" s="95" t="s">
        <v>1098</v>
      </c>
      <c r="T127" s="95" t="s">
        <v>998</v>
      </c>
      <c r="U127" s="97">
        <v>45226</v>
      </c>
    </row>
    <row r="128" spans="1:21" x14ac:dyDescent="0.3">
      <c r="A128" s="86">
        <v>45226.462012037038</v>
      </c>
      <c r="B128" s="87" t="s">
        <v>66</v>
      </c>
      <c r="C128" s="88" t="s">
        <v>1097</v>
      </c>
      <c r="D128" s="87" t="s">
        <v>1099</v>
      </c>
      <c r="E128" s="89">
        <v>5</v>
      </c>
      <c r="F128" s="87">
        <v>6984733</v>
      </c>
      <c r="G128" s="87" t="s">
        <v>89</v>
      </c>
      <c r="H128" s="87" t="s">
        <v>69</v>
      </c>
      <c r="I128" s="87" t="s">
        <v>44</v>
      </c>
      <c r="J128" s="90">
        <v>112.96</v>
      </c>
      <c r="K128" s="90">
        <v>564.79999999999995</v>
      </c>
      <c r="L128" s="87" t="s">
        <v>973</v>
      </c>
      <c r="M128" s="87">
        <v>43</v>
      </c>
      <c r="N128" s="88">
        <v>45221</v>
      </c>
      <c r="O128" s="88">
        <v>45228</v>
      </c>
      <c r="P128" s="87" t="s">
        <v>1068</v>
      </c>
      <c r="Q128" s="87" t="s">
        <v>3</v>
      </c>
      <c r="R128" s="89" t="s">
        <v>975</v>
      </c>
      <c r="S128" s="89" t="s">
        <v>1098</v>
      </c>
      <c r="T128" s="89" t="s">
        <v>998</v>
      </c>
      <c r="U128" s="91">
        <v>45226</v>
      </c>
    </row>
    <row r="129" spans="1:21" x14ac:dyDescent="0.3">
      <c r="A129" s="92">
        <v>45226.498075694442</v>
      </c>
      <c r="B129" s="93" t="s">
        <v>35</v>
      </c>
      <c r="C129" s="94" t="s">
        <v>1097</v>
      </c>
      <c r="D129" s="93" t="s">
        <v>1100</v>
      </c>
      <c r="E129" s="95">
        <v>4</v>
      </c>
      <c r="F129" s="93" t="s">
        <v>68</v>
      </c>
      <c r="G129" s="93" t="s">
        <v>68</v>
      </c>
      <c r="H129" s="93" t="s">
        <v>202</v>
      </c>
      <c r="I129" s="93" t="s">
        <v>44</v>
      </c>
      <c r="J129" s="96">
        <v>109.19</v>
      </c>
      <c r="K129" s="96">
        <v>436.76</v>
      </c>
      <c r="L129" s="93" t="s">
        <v>981</v>
      </c>
      <c r="M129" s="93">
        <v>43</v>
      </c>
      <c r="N129" s="94">
        <v>45221</v>
      </c>
      <c r="O129" s="94">
        <v>45228</v>
      </c>
      <c r="P129" s="93" t="s">
        <v>1068</v>
      </c>
      <c r="Q129" s="93" t="s">
        <v>3</v>
      </c>
      <c r="R129" s="95" t="s">
        <v>975</v>
      </c>
      <c r="S129" s="95" t="s">
        <v>1098</v>
      </c>
      <c r="T129" s="95" t="s">
        <v>998</v>
      </c>
      <c r="U129" s="97">
        <v>45226</v>
      </c>
    </row>
    <row r="130" spans="1:21" x14ac:dyDescent="0.3">
      <c r="A130" s="86">
        <v>45226.498664120372</v>
      </c>
      <c r="B130" s="87" t="s">
        <v>35</v>
      </c>
      <c r="C130" s="88" t="s">
        <v>1097</v>
      </c>
      <c r="D130" s="87" t="s">
        <v>1101</v>
      </c>
      <c r="E130" s="89">
        <v>1</v>
      </c>
      <c r="F130" s="87" t="s">
        <v>68</v>
      </c>
      <c r="G130" s="87" t="s">
        <v>68</v>
      </c>
      <c r="H130" s="87" t="s">
        <v>92</v>
      </c>
      <c r="I130" s="87" t="s">
        <v>44</v>
      </c>
      <c r="J130" s="90">
        <v>109.19</v>
      </c>
      <c r="K130" s="90">
        <v>109.19</v>
      </c>
      <c r="L130" s="87" t="s">
        <v>981</v>
      </c>
      <c r="M130" s="87">
        <v>43</v>
      </c>
      <c r="N130" s="88">
        <v>45221</v>
      </c>
      <c r="O130" s="88">
        <v>45228</v>
      </c>
      <c r="P130" s="87" t="s">
        <v>1068</v>
      </c>
      <c r="Q130" s="87" t="s">
        <v>3</v>
      </c>
      <c r="R130" s="89" t="s">
        <v>975</v>
      </c>
      <c r="S130" s="89" t="s">
        <v>1098</v>
      </c>
      <c r="T130" s="89" t="s">
        <v>998</v>
      </c>
      <c r="U130" s="91">
        <v>45226</v>
      </c>
    </row>
    <row r="131" spans="1:21" x14ac:dyDescent="0.3">
      <c r="A131" s="92">
        <v>45226.499781018516</v>
      </c>
      <c r="B131" s="93" t="s">
        <v>35</v>
      </c>
      <c r="C131" s="94" t="s">
        <v>1097</v>
      </c>
      <c r="D131" s="93" t="s">
        <v>1102</v>
      </c>
      <c r="E131" s="95">
        <v>1</v>
      </c>
      <c r="F131" s="93" t="s">
        <v>68</v>
      </c>
      <c r="G131" s="93" t="s">
        <v>68</v>
      </c>
      <c r="H131" s="93" t="s">
        <v>1091</v>
      </c>
      <c r="I131" s="93" t="s">
        <v>44</v>
      </c>
      <c r="J131" s="96">
        <v>109.19</v>
      </c>
      <c r="K131" s="96">
        <v>109.19</v>
      </c>
      <c r="L131" s="93" t="s">
        <v>981</v>
      </c>
      <c r="M131" s="93">
        <v>43</v>
      </c>
      <c r="N131" s="94">
        <v>45221</v>
      </c>
      <c r="O131" s="94">
        <v>45228</v>
      </c>
      <c r="P131" s="93" t="s">
        <v>1068</v>
      </c>
      <c r="Q131" s="93" t="s">
        <v>3</v>
      </c>
      <c r="R131" s="95" t="s">
        <v>975</v>
      </c>
      <c r="S131" s="95" t="s">
        <v>1098</v>
      </c>
      <c r="T131" s="95" t="s">
        <v>998</v>
      </c>
      <c r="U131" s="97">
        <v>45226</v>
      </c>
    </row>
    <row r="132" spans="1:21" x14ac:dyDescent="0.3">
      <c r="A132" s="86">
        <v>45226.500391319445</v>
      </c>
      <c r="B132" s="87" t="s">
        <v>35</v>
      </c>
      <c r="C132" s="88" t="s">
        <v>1097</v>
      </c>
      <c r="D132" s="87" t="s">
        <v>1103</v>
      </c>
      <c r="E132" s="89">
        <v>1</v>
      </c>
      <c r="F132" s="87" t="s">
        <v>68</v>
      </c>
      <c r="G132" s="87" t="s">
        <v>68</v>
      </c>
      <c r="H132" s="87" t="s">
        <v>278</v>
      </c>
      <c r="I132" s="87" t="s">
        <v>44</v>
      </c>
      <c r="J132" s="90">
        <v>109.19</v>
      </c>
      <c r="K132" s="90">
        <v>109.19</v>
      </c>
      <c r="L132" s="87" t="s">
        <v>981</v>
      </c>
      <c r="M132" s="87">
        <v>43</v>
      </c>
      <c r="N132" s="88">
        <v>45221</v>
      </c>
      <c r="O132" s="88">
        <v>45228</v>
      </c>
      <c r="P132" s="87" t="s">
        <v>1068</v>
      </c>
      <c r="Q132" s="87" t="s">
        <v>3</v>
      </c>
      <c r="R132" s="89" t="s">
        <v>975</v>
      </c>
      <c r="S132" s="89" t="s">
        <v>1098</v>
      </c>
      <c r="T132" s="89" t="s">
        <v>998</v>
      </c>
      <c r="U132" s="91">
        <v>45226</v>
      </c>
    </row>
    <row r="133" spans="1:21" x14ac:dyDescent="0.3">
      <c r="A133" s="92">
        <v>45226.567980324071</v>
      </c>
      <c r="B133" s="93" t="s">
        <v>31</v>
      </c>
      <c r="C133" s="94" t="s">
        <v>1097</v>
      </c>
      <c r="D133" s="93" t="s">
        <v>1094</v>
      </c>
      <c r="E133" s="95">
        <v>1</v>
      </c>
      <c r="F133" s="93">
        <v>6984733</v>
      </c>
      <c r="G133" s="93" t="s">
        <v>68</v>
      </c>
      <c r="H133" s="93" t="s">
        <v>1104</v>
      </c>
      <c r="I133" s="93" t="s">
        <v>68</v>
      </c>
      <c r="J133" s="96" t="s">
        <v>68</v>
      </c>
      <c r="K133" s="96" t="s">
        <v>68</v>
      </c>
      <c r="L133" s="93" t="s">
        <v>973</v>
      </c>
      <c r="M133" s="93">
        <v>43</v>
      </c>
      <c r="N133" s="94">
        <v>45221</v>
      </c>
      <c r="O133" s="94">
        <v>45228</v>
      </c>
      <c r="P133" s="93" t="s">
        <v>1068</v>
      </c>
      <c r="Q133" s="93" t="s">
        <v>3</v>
      </c>
      <c r="R133" s="95" t="s">
        <v>975</v>
      </c>
      <c r="S133" s="95" t="s">
        <v>1098</v>
      </c>
      <c r="T133" s="95" t="s">
        <v>998</v>
      </c>
      <c r="U133" s="97">
        <v>45226</v>
      </c>
    </row>
    <row r="134" spans="1:21" x14ac:dyDescent="0.3">
      <c r="A134" s="86">
        <v>45226.569232754628</v>
      </c>
      <c r="B134" s="87" t="s">
        <v>31</v>
      </c>
      <c r="C134" s="88" t="s">
        <v>1097</v>
      </c>
      <c r="D134" s="87" t="s">
        <v>1105</v>
      </c>
      <c r="E134" s="89">
        <v>1</v>
      </c>
      <c r="F134" s="87" t="s">
        <v>68</v>
      </c>
      <c r="G134" s="87" t="s">
        <v>68</v>
      </c>
      <c r="H134" s="87" t="s">
        <v>1091</v>
      </c>
      <c r="I134" s="87" t="s">
        <v>44</v>
      </c>
      <c r="J134" s="90">
        <v>90.75</v>
      </c>
      <c r="K134" s="90">
        <v>90.75</v>
      </c>
      <c r="L134" s="87" t="s">
        <v>981</v>
      </c>
      <c r="M134" s="87">
        <v>43</v>
      </c>
      <c r="N134" s="88">
        <v>45221</v>
      </c>
      <c r="O134" s="88">
        <v>45228</v>
      </c>
      <c r="P134" s="87" t="s">
        <v>1068</v>
      </c>
      <c r="Q134" s="87" t="s">
        <v>3</v>
      </c>
      <c r="R134" s="89" t="s">
        <v>975</v>
      </c>
      <c r="S134" s="89" t="s">
        <v>1098</v>
      </c>
      <c r="T134" s="89" t="s">
        <v>998</v>
      </c>
      <c r="U134" s="91">
        <v>45226</v>
      </c>
    </row>
    <row r="135" spans="1:21" x14ac:dyDescent="0.3">
      <c r="A135" s="92">
        <v>45226.569717129627</v>
      </c>
      <c r="B135" s="93" t="s">
        <v>31</v>
      </c>
      <c r="C135" s="94" t="s">
        <v>1097</v>
      </c>
      <c r="D135" s="93" t="s">
        <v>1106</v>
      </c>
      <c r="E135" s="95">
        <v>1</v>
      </c>
      <c r="F135" s="93" t="s">
        <v>68</v>
      </c>
      <c r="G135" s="93" t="s">
        <v>68</v>
      </c>
      <c r="H135" s="93" t="s">
        <v>278</v>
      </c>
      <c r="I135" s="93" t="s">
        <v>44</v>
      </c>
      <c r="J135" s="96">
        <v>90.75</v>
      </c>
      <c r="K135" s="96">
        <v>90.75</v>
      </c>
      <c r="L135" s="93" t="s">
        <v>981</v>
      </c>
      <c r="M135" s="93">
        <v>43</v>
      </c>
      <c r="N135" s="94">
        <v>45221</v>
      </c>
      <c r="O135" s="94">
        <v>45228</v>
      </c>
      <c r="P135" s="93" t="s">
        <v>1068</v>
      </c>
      <c r="Q135" s="93" t="s">
        <v>3</v>
      </c>
      <c r="R135" s="95" t="s">
        <v>975</v>
      </c>
      <c r="S135" s="95" t="s">
        <v>1098</v>
      </c>
      <c r="T135" s="95" t="s">
        <v>998</v>
      </c>
      <c r="U135" s="97">
        <v>45226</v>
      </c>
    </row>
    <row r="136" spans="1:21" x14ac:dyDescent="0.3">
      <c r="A136" s="86">
        <v>45226.580469444445</v>
      </c>
      <c r="B136" s="87" t="s">
        <v>35</v>
      </c>
      <c r="C136" s="88" t="s">
        <v>1097</v>
      </c>
      <c r="D136" s="87" t="s">
        <v>1107</v>
      </c>
      <c r="E136" s="89">
        <v>1</v>
      </c>
      <c r="F136" s="87" t="s">
        <v>68</v>
      </c>
      <c r="G136" s="87" t="s">
        <v>68</v>
      </c>
      <c r="H136" s="87" t="s">
        <v>278</v>
      </c>
      <c r="I136" s="87" t="s">
        <v>44</v>
      </c>
      <c r="J136" s="90">
        <v>109.19</v>
      </c>
      <c r="K136" s="90">
        <v>109.19</v>
      </c>
      <c r="L136" s="87" t="s">
        <v>981</v>
      </c>
      <c r="M136" s="87">
        <v>43</v>
      </c>
      <c r="N136" s="88">
        <v>45221</v>
      </c>
      <c r="O136" s="88">
        <v>45228</v>
      </c>
      <c r="P136" s="87" t="s">
        <v>1068</v>
      </c>
      <c r="Q136" s="87" t="s">
        <v>3</v>
      </c>
      <c r="R136" s="89" t="s">
        <v>975</v>
      </c>
      <c r="S136" s="89" t="s">
        <v>1098</v>
      </c>
      <c r="T136" s="89" t="s">
        <v>998</v>
      </c>
      <c r="U136" s="91">
        <v>45226</v>
      </c>
    </row>
    <row r="137" spans="1:21" x14ac:dyDescent="0.3">
      <c r="A137" s="92">
        <v>45246.323798495374</v>
      </c>
      <c r="B137" s="93" t="s">
        <v>76</v>
      </c>
      <c r="C137" s="94" t="s">
        <v>1097</v>
      </c>
      <c r="D137" s="93" t="s">
        <v>630</v>
      </c>
      <c r="E137" s="95">
        <v>1</v>
      </c>
      <c r="F137" s="93">
        <v>6984733</v>
      </c>
      <c r="G137" s="93" t="s">
        <v>117</v>
      </c>
      <c r="H137" s="93" t="s">
        <v>69</v>
      </c>
      <c r="I137" s="93" t="s">
        <v>44</v>
      </c>
      <c r="J137" s="96">
        <v>116.75</v>
      </c>
      <c r="K137" s="96">
        <v>116.75</v>
      </c>
      <c r="L137" s="93" t="s">
        <v>973</v>
      </c>
      <c r="M137" s="93">
        <v>43</v>
      </c>
      <c r="N137" s="94">
        <v>45221</v>
      </c>
      <c r="O137" s="94">
        <v>45228</v>
      </c>
      <c r="P137" s="93" t="s">
        <v>1068</v>
      </c>
      <c r="Q137" s="93" t="s">
        <v>3</v>
      </c>
      <c r="R137" s="95" t="s">
        <v>975</v>
      </c>
      <c r="S137" s="95" t="s">
        <v>1098</v>
      </c>
      <c r="T137" s="95" t="s">
        <v>998</v>
      </c>
      <c r="U137" s="97">
        <v>45226</v>
      </c>
    </row>
    <row r="138" spans="1:21" x14ac:dyDescent="0.3">
      <c r="A138" s="86">
        <v>45202.579690046296</v>
      </c>
      <c r="B138" s="87" t="s">
        <v>31</v>
      </c>
      <c r="C138" s="88" t="s">
        <v>1108</v>
      </c>
      <c r="D138" s="87" t="s">
        <v>1109</v>
      </c>
      <c r="E138" s="89">
        <v>6.5</v>
      </c>
      <c r="F138" s="87" t="s">
        <v>68</v>
      </c>
      <c r="G138" s="87" t="s">
        <v>68</v>
      </c>
      <c r="H138" s="87" t="s">
        <v>1010</v>
      </c>
      <c r="I138" s="87" t="s">
        <v>44</v>
      </c>
      <c r="J138" s="90">
        <v>90.75</v>
      </c>
      <c r="K138" s="90">
        <v>589.875</v>
      </c>
      <c r="L138" s="87" t="s">
        <v>981</v>
      </c>
      <c r="M138" s="87">
        <v>40</v>
      </c>
      <c r="N138" s="88">
        <v>45200</v>
      </c>
      <c r="O138" s="88">
        <v>45207</v>
      </c>
      <c r="P138" s="87" t="s">
        <v>1055</v>
      </c>
      <c r="Q138" s="87" t="s">
        <v>3</v>
      </c>
      <c r="R138" s="89" t="s">
        <v>975</v>
      </c>
      <c r="S138" s="89" t="s">
        <v>1110</v>
      </c>
      <c r="T138" s="89" t="s">
        <v>998</v>
      </c>
      <c r="U138" s="91">
        <v>45202</v>
      </c>
    </row>
    <row r="139" spans="1:21" x14ac:dyDescent="0.3">
      <c r="A139" s="92">
        <v>45202.580072916666</v>
      </c>
      <c r="B139" s="93" t="s">
        <v>31</v>
      </c>
      <c r="C139" s="94" t="s">
        <v>1108</v>
      </c>
      <c r="D139" s="93" t="s">
        <v>1109</v>
      </c>
      <c r="E139" s="95">
        <v>1.5</v>
      </c>
      <c r="F139" s="93" t="s">
        <v>68</v>
      </c>
      <c r="G139" s="93" t="s">
        <v>68</v>
      </c>
      <c r="H139" s="93" t="s">
        <v>1010</v>
      </c>
      <c r="I139" s="93" t="s">
        <v>44</v>
      </c>
      <c r="J139" s="96">
        <v>90.75</v>
      </c>
      <c r="K139" s="96">
        <v>136.125</v>
      </c>
      <c r="L139" s="93" t="s">
        <v>981</v>
      </c>
      <c r="M139" s="93">
        <v>40</v>
      </c>
      <c r="N139" s="94">
        <v>45200</v>
      </c>
      <c r="O139" s="94">
        <v>45207</v>
      </c>
      <c r="P139" s="93" t="s">
        <v>1055</v>
      </c>
      <c r="Q139" s="93" t="s">
        <v>3</v>
      </c>
      <c r="R139" s="95" t="s">
        <v>975</v>
      </c>
      <c r="S139" s="95" t="s">
        <v>1110</v>
      </c>
      <c r="T139" s="95" t="s">
        <v>998</v>
      </c>
      <c r="U139" s="97">
        <v>45202</v>
      </c>
    </row>
    <row r="140" spans="1:21" x14ac:dyDescent="0.3">
      <c r="A140" s="86">
        <v>45202.581234027777</v>
      </c>
      <c r="B140" s="87" t="s">
        <v>35</v>
      </c>
      <c r="C140" s="88" t="s">
        <v>1108</v>
      </c>
      <c r="D140" s="87" t="s">
        <v>1109</v>
      </c>
      <c r="E140" s="89">
        <v>8</v>
      </c>
      <c r="F140" s="87" t="s">
        <v>68</v>
      </c>
      <c r="G140" s="87" t="s">
        <v>68</v>
      </c>
      <c r="H140" s="87" t="s">
        <v>1010</v>
      </c>
      <c r="I140" s="87" t="s">
        <v>44</v>
      </c>
      <c r="J140" s="90">
        <v>109.19</v>
      </c>
      <c r="K140" s="90">
        <v>873.52</v>
      </c>
      <c r="L140" s="87" t="s">
        <v>981</v>
      </c>
      <c r="M140" s="87">
        <v>40</v>
      </c>
      <c r="N140" s="88">
        <v>45200</v>
      </c>
      <c r="O140" s="88">
        <v>45207</v>
      </c>
      <c r="P140" s="87" t="s">
        <v>1055</v>
      </c>
      <c r="Q140" s="87" t="s">
        <v>3</v>
      </c>
      <c r="R140" s="89" t="s">
        <v>975</v>
      </c>
      <c r="S140" s="89" t="s">
        <v>1110</v>
      </c>
      <c r="T140" s="89" t="s">
        <v>998</v>
      </c>
      <c r="U140" s="91">
        <v>45202</v>
      </c>
    </row>
    <row r="141" spans="1:21" x14ac:dyDescent="0.3">
      <c r="A141" s="92">
        <v>45205.55993865741</v>
      </c>
      <c r="B141" s="93" t="s">
        <v>66</v>
      </c>
      <c r="C141" s="94" t="s">
        <v>1108</v>
      </c>
      <c r="D141" s="93" t="s">
        <v>1057</v>
      </c>
      <c r="E141" s="95">
        <v>8</v>
      </c>
      <c r="F141" s="93" t="s">
        <v>68</v>
      </c>
      <c r="G141" s="93" t="s">
        <v>68</v>
      </c>
      <c r="H141" s="93" t="s">
        <v>1010</v>
      </c>
      <c r="I141" s="93" t="s">
        <v>44</v>
      </c>
      <c r="J141" s="96">
        <v>112.96</v>
      </c>
      <c r="K141" s="96">
        <v>903.68</v>
      </c>
      <c r="L141" s="93" t="s">
        <v>981</v>
      </c>
      <c r="M141" s="93">
        <v>40</v>
      </c>
      <c r="N141" s="94">
        <v>45200</v>
      </c>
      <c r="O141" s="94">
        <v>45207</v>
      </c>
      <c r="P141" s="93" t="s">
        <v>1055</v>
      </c>
      <c r="Q141" s="93" t="s">
        <v>3</v>
      </c>
      <c r="R141" s="95" t="s">
        <v>975</v>
      </c>
      <c r="S141" s="95" t="s">
        <v>1110</v>
      </c>
      <c r="T141" s="95" t="s">
        <v>998</v>
      </c>
      <c r="U141" s="97">
        <v>45202</v>
      </c>
    </row>
    <row r="142" spans="1:21" x14ac:dyDescent="0.3">
      <c r="A142" s="86">
        <v>45246.299584722219</v>
      </c>
      <c r="B142" s="87" t="s">
        <v>76</v>
      </c>
      <c r="C142" s="88" t="s">
        <v>1108</v>
      </c>
      <c r="D142" s="87" t="s">
        <v>630</v>
      </c>
      <c r="E142" s="89">
        <v>1</v>
      </c>
      <c r="F142" s="87">
        <v>6984733</v>
      </c>
      <c r="G142" s="87" t="s">
        <v>117</v>
      </c>
      <c r="H142" s="87" t="s">
        <v>69</v>
      </c>
      <c r="I142" s="87" t="s">
        <v>44</v>
      </c>
      <c r="J142" s="90">
        <v>116.75</v>
      </c>
      <c r="K142" s="90">
        <v>116.75</v>
      </c>
      <c r="L142" s="87" t="s">
        <v>973</v>
      </c>
      <c r="M142" s="87">
        <v>40</v>
      </c>
      <c r="N142" s="88">
        <v>45200</v>
      </c>
      <c r="O142" s="88">
        <v>45207</v>
      </c>
      <c r="P142" s="87" t="s">
        <v>1055</v>
      </c>
      <c r="Q142" s="87" t="s">
        <v>3</v>
      </c>
      <c r="R142" s="89" t="s">
        <v>975</v>
      </c>
      <c r="S142" s="89" t="s">
        <v>1110</v>
      </c>
      <c r="T142" s="89" t="s">
        <v>998</v>
      </c>
      <c r="U142" s="91">
        <v>45202</v>
      </c>
    </row>
    <row r="143" spans="1:21" x14ac:dyDescent="0.3">
      <c r="A143" s="92">
        <v>45233.354081712961</v>
      </c>
      <c r="B143" s="93" t="s">
        <v>66</v>
      </c>
      <c r="C143" s="94" t="s">
        <v>1111</v>
      </c>
      <c r="D143" s="93" t="s">
        <v>1112</v>
      </c>
      <c r="E143" s="95">
        <v>2</v>
      </c>
      <c r="F143" s="93">
        <v>6984733</v>
      </c>
      <c r="G143" s="93" t="s">
        <v>117</v>
      </c>
      <c r="H143" s="93" t="s">
        <v>69</v>
      </c>
      <c r="I143" s="93" t="s">
        <v>44</v>
      </c>
      <c r="J143" s="96">
        <v>112.96</v>
      </c>
      <c r="K143" s="96">
        <v>225.92</v>
      </c>
      <c r="L143" s="93" t="s">
        <v>973</v>
      </c>
      <c r="M143" s="93">
        <v>44</v>
      </c>
      <c r="N143" s="94">
        <v>45228</v>
      </c>
      <c r="O143" s="94">
        <v>45235</v>
      </c>
      <c r="P143" s="93" t="s">
        <v>1113</v>
      </c>
      <c r="Q143" s="93" t="s">
        <v>3</v>
      </c>
      <c r="R143" s="95" t="s">
        <v>975</v>
      </c>
      <c r="S143" s="95" t="s">
        <v>983</v>
      </c>
      <c r="T143" s="95" t="s">
        <v>998</v>
      </c>
      <c r="U143" s="97">
        <v>45229</v>
      </c>
    </row>
    <row r="144" spans="1:21" x14ac:dyDescent="0.3">
      <c r="A144" s="86">
        <v>45233.357493055555</v>
      </c>
      <c r="B144" s="87" t="s">
        <v>66</v>
      </c>
      <c r="C144" s="88" t="s">
        <v>1111</v>
      </c>
      <c r="D144" s="87" t="s">
        <v>1114</v>
      </c>
      <c r="E144" s="89">
        <v>6</v>
      </c>
      <c r="F144" s="87" t="s">
        <v>68</v>
      </c>
      <c r="G144" s="87" t="s">
        <v>68</v>
      </c>
      <c r="H144" s="87" t="s">
        <v>97</v>
      </c>
      <c r="I144" s="87" t="s">
        <v>44</v>
      </c>
      <c r="J144" s="90">
        <v>112.96</v>
      </c>
      <c r="K144" s="90">
        <v>677.76</v>
      </c>
      <c r="L144" s="87" t="s">
        <v>981</v>
      </c>
      <c r="M144" s="87">
        <v>44</v>
      </c>
      <c r="N144" s="88">
        <v>45228</v>
      </c>
      <c r="O144" s="88">
        <v>45235</v>
      </c>
      <c r="P144" s="87" t="s">
        <v>1113</v>
      </c>
      <c r="Q144" s="87" t="s">
        <v>3</v>
      </c>
      <c r="R144" s="89" t="s">
        <v>975</v>
      </c>
      <c r="S144" s="89" t="s">
        <v>983</v>
      </c>
      <c r="T144" s="89" t="s">
        <v>998</v>
      </c>
      <c r="U144" s="91">
        <v>45229</v>
      </c>
    </row>
    <row r="145" spans="1:21" x14ac:dyDescent="0.3">
      <c r="A145" s="92">
        <v>45246.340783101849</v>
      </c>
      <c r="B145" s="93" t="s">
        <v>76</v>
      </c>
      <c r="C145" s="94" t="s">
        <v>1111</v>
      </c>
      <c r="D145" s="93" t="s">
        <v>630</v>
      </c>
      <c r="E145" s="95">
        <v>1</v>
      </c>
      <c r="F145" s="93">
        <v>6984733</v>
      </c>
      <c r="G145" s="93" t="s">
        <v>117</v>
      </c>
      <c r="H145" s="93" t="s">
        <v>69</v>
      </c>
      <c r="I145" s="93" t="s">
        <v>44</v>
      </c>
      <c r="J145" s="96">
        <v>116.75</v>
      </c>
      <c r="K145" s="96">
        <v>116.75</v>
      </c>
      <c r="L145" s="93" t="s">
        <v>973</v>
      </c>
      <c r="M145" s="93">
        <v>44</v>
      </c>
      <c r="N145" s="94">
        <v>45228</v>
      </c>
      <c r="O145" s="94">
        <v>45235</v>
      </c>
      <c r="P145" s="93" t="s">
        <v>1113</v>
      </c>
      <c r="Q145" s="93" t="s">
        <v>3</v>
      </c>
      <c r="R145" s="95" t="s">
        <v>975</v>
      </c>
      <c r="S145" s="95" t="s">
        <v>983</v>
      </c>
      <c r="T145" s="95" t="s">
        <v>998</v>
      </c>
      <c r="U145" s="97">
        <v>45229</v>
      </c>
    </row>
    <row r="146" spans="1:21" x14ac:dyDescent="0.3">
      <c r="A146" s="86">
        <v>45233.354460416667</v>
      </c>
      <c r="B146" s="87" t="s">
        <v>66</v>
      </c>
      <c r="C146" s="88" t="s">
        <v>1115</v>
      </c>
      <c r="D146" s="87" t="s">
        <v>1116</v>
      </c>
      <c r="E146" s="89">
        <v>1</v>
      </c>
      <c r="F146" s="87">
        <v>6984733</v>
      </c>
      <c r="G146" s="87" t="s">
        <v>117</v>
      </c>
      <c r="H146" s="87" t="s">
        <v>69</v>
      </c>
      <c r="I146" s="87" t="s">
        <v>44</v>
      </c>
      <c r="J146" s="90">
        <v>112.96</v>
      </c>
      <c r="K146" s="90">
        <v>112.96</v>
      </c>
      <c r="L146" s="87" t="s">
        <v>973</v>
      </c>
      <c r="M146" s="87">
        <v>44</v>
      </c>
      <c r="N146" s="88">
        <v>45228</v>
      </c>
      <c r="O146" s="88">
        <v>45235</v>
      </c>
      <c r="P146" s="87" t="s">
        <v>1113</v>
      </c>
      <c r="Q146" s="87" t="s">
        <v>3</v>
      </c>
      <c r="R146" s="89" t="s">
        <v>975</v>
      </c>
      <c r="S146" s="89" t="s">
        <v>1117</v>
      </c>
      <c r="T146" s="89" t="s">
        <v>998</v>
      </c>
      <c r="U146" s="91">
        <v>45230</v>
      </c>
    </row>
    <row r="147" spans="1:21" x14ac:dyDescent="0.3">
      <c r="A147" s="92">
        <v>45233.357620023147</v>
      </c>
      <c r="B147" s="93" t="s">
        <v>66</v>
      </c>
      <c r="C147" s="94" t="s">
        <v>1115</v>
      </c>
      <c r="D147" s="93" t="s">
        <v>1114</v>
      </c>
      <c r="E147" s="95">
        <v>7</v>
      </c>
      <c r="F147" s="93" t="s">
        <v>68</v>
      </c>
      <c r="G147" s="93" t="s">
        <v>68</v>
      </c>
      <c r="H147" s="93" t="s">
        <v>97</v>
      </c>
      <c r="I147" s="93" t="s">
        <v>44</v>
      </c>
      <c r="J147" s="96">
        <v>112.96</v>
      </c>
      <c r="K147" s="96">
        <v>790.71999999999991</v>
      </c>
      <c r="L147" s="93" t="s">
        <v>981</v>
      </c>
      <c r="M147" s="93">
        <v>44</v>
      </c>
      <c r="N147" s="94">
        <v>45228</v>
      </c>
      <c r="O147" s="94">
        <v>45235</v>
      </c>
      <c r="P147" s="93" t="s">
        <v>1113</v>
      </c>
      <c r="Q147" s="93" t="s">
        <v>3</v>
      </c>
      <c r="R147" s="95" t="s">
        <v>975</v>
      </c>
      <c r="S147" s="95" t="s">
        <v>1117</v>
      </c>
      <c r="T147" s="95" t="s">
        <v>998</v>
      </c>
      <c r="U147" s="97">
        <v>45230</v>
      </c>
    </row>
    <row r="148" spans="1:21" x14ac:dyDescent="0.3">
      <c r="A148" s="86">
        <v>45246.341101620368</v>
      </c>
      <c r="B148" s="87" t="s">
        <v>76</v>
      </c>
      <c r="C148" s="88" t="s">
        <v>1115</v>
      </c>
      <c r="D148" s="87" t="s">
        <v>630</v>
      </c>
      <c r="E148" s="89">
        <v>1</v>
      </c>
      <c r="F148" s="87">
        <v>6984733</v>
      </c>
      <c r="G148" s="87" t="s">
        <v>117</v>
      </c>
      <c r="H148" s="87" t="s">
        <v>69</v>
      </c>
      <c r="I148" s="87" t="s">
        <v>44</v>
      </c>
      <c r="J148" s="90">
        <v>116.75</v>
      </c>
      <c r="K148" s="90">
        <v>116.75</v>
      </c>
      <c r="L148" s="87" t="s">
        <v>973</v>
      </c>
      <c r="M148" s="87">
        <v>44</v>
      </c>
      <c r="N148" s="88">
        <v>45228</v>
      </c>
      <c r="O148" s="88">
        <v>45235</v>
      </c>
      <c r="P148" s="87" t="s">
        <v>1113</v>
      </c>
      <c r="Q148" s="87" t="s">
        <v>3</v>
      </c>
      <c r="R148" s="89" t="s">
        <v>975</v>
      </c>
      <c r="S148" s="89" t="s">
        <v>1117</v>
      </c>
      <c r="T148" s="89" t="s">
        <v>998</v>
      </c>
      <c r="U148" s="91">
        <v>45230</v>
      </c>
    </row>
    <row r="149" spans="1:21" x14ac:dyDescent="0.3">
      <c r="A149" s="92">
        <v>45203.3972587963</v>
      </c>
      <c r="B149" s="93" t="s">
        <v>31</v>
      </c>
      <c r="C149" s="94" t="s">
        <v>959</v>
      </c>
      <c r="D149" s="93" t="s">
        <v>1109</v>
      </c>
      <c r="E149" s="95">
        <v>8</v>
      </c>
      <c r="F149" s="93" t="s">
        <v>68</v>
      </c>
      <c r="G149" s="93" t="s">
        <v>68</v>
      </c>
      <c r="H149" s="93" t="s">
        <v>1010</v>
      </c>
      <c r="I149" s="93" t="s">
        <v>44</v>
      </c>
      <c r="J149" s="96">
        <v>90.75</v>
      </c>
      <c r="K149" s="96">
        <v>726</v>
      </c>
      <c r="L149" s="93" t="s">
        <v>981</v>
      </c>
      <c r="M149" s="93">
        <v>40</v>
      </c>
      <c r="N149" s="94">
        <v>45200</v>
      </c>
      <c r="O149" s="94">
        <v>45207</v>
      </c>
      <c r="P149" s="93" t="s">
        <v>1055</v>
      </c>
      <c r="Q149" s="93" t="s">
        <v>3</v>
      </c>
      <c r="R149" s="95" t="s">
        <v>975</v>
      </c>
      <c r="S149" s="95" t="s">
        <v>1118</v>
      </c>
      <c r="T149" s="95" t="s">
        <v>998</v>
      </c>
      <c r="U149" s="97">
        <v>45203</v>
      </c>
    </row>
    <row r="150" spans="1:21" x14ac:dyDescent="0.3">
      <c r="A150" s="86">
        <v>45203.580588310186</v>
      </c>
      <c r="B150" s="87" t="s">
        <v>35</v>
      </c>
      <c r="C150" s="88" t="s">
        <v>959</v>
      </c>
      <c r="D150" s="87" t="s">
        <v>1109</v>
      </c>
      <c r="E150" s="89">
        <v>8</v>
      </c>
      <c r="F150" s="87" t="s">
        <v>68</v>
      </c>
      <c r="G150" s="87" t="s">
        <v>68</v>
      </c>
      <c r="H150" s="87" t="s">
        <v>1010</v>
      </c>
      <c r="I150" s="87" t="s">
        <v>44</v>
      </c>
      <c r="J150" s="90">
        <v>109.19</v>
      </c>
      <c r="K150" s="90">
        <v>873.52</v>
      </c>
      <c r="L150" s="87" t="s">
        <v>981</v>
      </c>
      <c r="M150" s="87">
        <v>40</v>
      </c>
      <c r="N150" s="88">
        <v>45200</v>
      </c>
      <c r="O150" s="88">
        <v>45207</v>
      </c>
      <c r="P150" s="87" t="s">
        <v>1055</v>
      </c>
      <c r="Q150" s="87" t="s">
        <v>3</v>
      </c>
      <c r="R150" s="89" t="s">
        <v>975</v>
      </c>
      <c r="S150" s="89" t="s">
        <v>1118</v>
      </c>
      <c r="T150" s="89" t="s">
        <v>998</v>
      </c>
      <c r="U150" s="91">
        <v>45203</v>
      </c>
    </row>
    <row r="151" spans="1:21" x14ac:dyDescent="0.3">
      <c r="A151" s="92">
        <v>45204.418466435185</v>
      </c>
      <c r="B151" s="93" t="s">
        <v>66</v>
      </c>
      <c r="C151" s="94" t="s">
        <v>959</v>
      </c>
      <c r="D151" s="93" t="s">
        <v>1109</v>
      </c>
      <c r="E151" s="95">
        <v>8</v>
      </c>
      <c r="F151" s="93" t="s">
        <v>68</v>
      </c>
      <c r="G151" s="93" t="s">
        <v>68</v>
      </c>
      <c r="H151" s="93" t="s">
        <v>1010</v>
      </c>
      <c r="I151" s="93" t="s">
        <v>44</v>
      </c>
      <c r="J151" s="96">
        <v>112.96</v>
      </c>
      <c r="K151" s="96">
        <v>903.68</v>
      </c>
      <c r="L151" s="93" t="s">
        <v>981</v>
      </c>
      <c r="M151" s="93">
        <v>40</v>
      </c>
      <c r="N151" s="94">
        <v>45200</v>
      </c>
      <c r="O151" s="94">
        <v>45207</v>
      </c>
      <c r="P151" s="93" t="s">
        <v>1055</v>
      </c>
      <c r="Q151" s="93" t="s">
        <v>3</v>
      </c>
      <c r="R151" s="95" t="s">
        <v>975</v>
      </c>
      <c r="S151" s="95" t="s">
        <v>1118</v>
      </c>
      <c r="T151" s="95" t="s">
        <v>998</v>
      </c>
      <c r="U151" s="97">
        <v>45203</v>
      </c>
    </row>
    <row r="152" spans="1:21" x14ac:dyDescent="0.3">
      <c r="A152" s="86">
        <v>45246.299805787035</v>
      </c>
      <c r="B152" s="87" t="s">
        <v>76</v>
      </c>
      <c r="C152" s="88" t="s">
        <v>959</v>
      </c>
      <c r="D152" s="87" t="s">
        <v>630</v>
      </c>
      <c r="E152" s="89">
        <v>2</v>
      </c>
      <c r="F152" s="87">
        <v>6984733</v>
      </c>
      <c r="G152" s="87" t="s">
        <v>117</v>
      </c>
      <c r="H152" s="87" t="s">
        <v>69</v>
      </c>
      <c r="I152" s="87" t="s">
        <v>44</v>
      </c>
      <c r="J152" s="90">
        <v>116.75</v>
      </c>
      <c r="K152" s="90">
        <v>233.5</v>
      </c>
      <c r="L152" s="87" t="s">
        <v>973</v>
      </c>
      <c r="M152" s="87">
        <v>40</v>
      </c>
      <c r="N152" s="88">
        <v>45200</v>
      </c>
      <c r="O152" s="88">
        <v>45207</v>
      </c>
      <c r="P152" s="87" t="s">
        <v>1055</v>
      </c>
      <c r="Q152" s="87" t="s">
        <v>3</v>
      </c>
      <c r="R152" s="89" t="s">
        <v>975</v>
      </c>
      <c r="S152" s="89" t="s">
        <v>1118</v>
      </c>
      <c r="T152" s="89" t="s">
        <v>998</v>
      </c>
      <c r="U152" s="91">
        <v>45203</v>
      </c>
    </row>
    <row r="153" spans="1:21" x14ac:dyDescent="0.3">
      <c r="A153" s="92">
        <v>45204.418750231482</v>
      </c>
      <c r="B153" s="93" t="s">
        <v>31</v>
      </c>
      <c r="C153" s="94" t="s">
        <v>1119</v>
      </c>
      <c r="D153" s="93" t="s">
        <v>1109</v>
      </c>
      <c r="E153" s="95">
        <v>8</v>
      </c>
      <c r="F153" s="93" t="s">
        <v>68</v>
      </c>
      <c r="G153" s="93" t="s">
        <v>68</v>
      </c>
      <c r="H153" s="93" t="s">
        <v>1010</v>
      </c>
      <c r="I153" s="93" t="s">
        <v>44</v>
      </c>
      <c r="J153" s="96">
        <v>90.75</v>
      </c>
      <c r="K153" s="96">
        <v>726</v>
      </c>
      <c r="L153" s="93" t="s">
        <v>981</v>
      </c>
      <c r="M153" s="93">
        <v>40</v>
      </c>
      <c r="N153" s="94">
        <v>45200</v>
      </c>
      <c r="O153" s="94">
        <v>45207</v>
      </c>
      <c r="P153" s="93" t="s">
        <v>1055</v>
      </c>
      <c r="Q153" s="93" t="s">
        <v>3</v>
      </c>
      <c r="R153" s="95" t="s">
        <v>975</v>
      </c>
      <c r="S153" s="95" t="s">
        <v>1120</v>
      </c>
      <c r="T153" s="95" t="s">
        <v>998</v>
      </c>
      <c r="U153" s="97">
        <v>45204</v>
      </c>
    </row>
    <row r="154" spans="1:21" x14ac:dyDescent="0.3">
      <c r="A154" s="86">
        <v>45204.581227199073</v>
      </c>
      <c r="B154" s="87" t="s">
        <v>66</v>
      </c>
      <c r="C154" s="88" t="s">
        <v>1119</v>
      </c>
      <c r="D154" s="87" t="s">
        <v>1109</v>
      </c>
      <c r="E154" s="89">
        <v>8</v>
      </c>
      <c r="F154" s="87" t="s">
        <v>68</v>
      </c>
      <c r="G154" s="87" t="s">
        <v>68</v>
      </c>
      <c r="H154" s="87" t="s">
        <v>1010</v>
      </c>
      <c r="I154" s="87" t="s">
        <v>44</v>
      </c>
      <c r="J154" s="90">
        <v>112.96</v>
      </c>
      <c r="K154" s="90">
        <v>903.68</v>
      </c>
      <c r="L154" s="87" t="s">
        <v>981</v>
      </c>
      <c r="M154" s="87">
        <v>40</v>
      </c>
      <c r="N154" s="88">
        <v>45200</v>
      </c>
      <c r="O154" s="88">
        <v>45207</v>
      </c>
      <c r="P154" s="87" t="s">
        <v>1055</v>
      </c>
      <c r="Q154" s="87" t="s">
        <v>3</v>
      </c>
      <c r="R154" s="89" t="s">
        <v>975</v>
      </c>
      <c r="S154" s="89" t="s">
        <v>1120</v>
      </c>
      <c r="T154" s="89" t="s">
        <v>998</v>
      </c>
      <c r="U154" s="91">
        <v>45204</v>
      </c>
    </row>
    <row r="155" spans="1:21" x14ac:dyDescent="0.3">
      <c r="A155" s="92">
        <v>45204.582671759257</v>
      </c>
      <c r="B155" s="93" t="s">
        <v>35</v>
      </c>
      <c r="C155" s="94" t="s">
        <v>1119</v>
      </c>
      <c r="D155" s="93" t="s">
        <v>1121</v>
      </c>
      <c r="E155" s="95">
        <v>8</v>
      </c>
      <c r="F155" s="93" t="s">
        <v>68</v>
      </c>
      <c r="G155" s="93" t="s">
        <v>68</v>
      </c>
      <c r="H155" s="93" t="s">
        <v>1122</v>
      </c>
      <c r="I155" s="93" t="s">
        <v>44</v>
      </c>
      <c r="J155" s="96">
        <v>109.19</v>
      </c>
      <c r="K155" s="96">
        <v>873.52</v>
      </c>
      <c r="L155" s="93" t="s">
        <v>981</v>
      </c>
      <c r="M155" s="93">
        <v>40</v>
      </c>
      <c r="N155" s="94">
        <v>45200</v>
      </c>
      <c r="O155" s="94">
        <v>45207</v>
      </c>
      <c r="P155" s="93" t="s">
        <v>1055</v>
      </c>
      <c r="Q155" s="93" t="s">
        <v>3</v>
      </c>
      <c r="R155" s="95" t="s">
        <v>975</v>
      </c>
      <c r="S155" s="95" t="s">
        <v>1120</v>
      </c>
      <c r="T155" s="95" t="s">
        <v>998</v>
      </c>
      <c r="U155" s="97">
        <v>45204</v>
      </c>
    </row>
    <row r="156" spans="1:21" x14ac:dyDescent="0.3">
      <c r="A156" s="86">
        <v>45205.562991666666</v>
      </c>
      <c r="B156" s="87" t="s">
        <v>66</v>
      </c>
      <c r="C156" s="88" t="s">
        <v>1119</v>
      </c>
      <c r="D156" s="87" t="s">
        <v>1123</v>
      </c>
      <c r="E156" s="89">
        <v>1</v>
      </c>
      <c r="F156" s="87">
        <v>6984733</v>
      </c>
      <c r="G156" s="87" t="s">
        <v>68</v>
      </c>
      <c r="H156" s="87" t="s">
        <v>69</v>
      </c>
      <c r="I156" s="87" t="s">
        <v>45</v>
      </c>
      <c r="J156" s="90">
        <v>169.44</v>
      </c>
      <c r="K156" s="90">
        <v>169.44</v>
      </c>
      <c r="L156" s="87" t="s">
        <v>973</v>
      </c>
      <c r="M156" s="87">
        <v>40</v>
      </c>
      <c r="N156" s="88">
        <v>45200</v>
      </c>
      <c r="O156" s="88">
        <v>45207</v>
      </c>
      <c r="P156" s="87" t="s">
        <v>1055</v>
      </c>
      <c r="Q156" s="87" t="s">
        <v>3</v>
      </c>
      <c r="R156" s="89" t="s">
        <v>975</v>
      </c>
      <c r="S156" s="89" t="s">
        <v>1120</v>
      </c>
      <c r="T156" s="89" t="s">
        <v>998</v>
      </c>
      <c r="U156" s="91">
        <v>45204</v>
      </c>
    </row>
    <row r="157" spans="1:21" x14ac:dyDescent="0.3">
      <c r="A157" s="92">
        <v>45246.299948726853</v>
      </c>
      <c r="B157" s="93" t="s">
        <v>76</v>
      </c>
      <c r="C157" s="94" t="s">
        <v>1119</v>
      </c>
      <c r="D157" s="93" t="s">
        <v>630</v>
      </c>
      <c r="E157" s="95">
        <v>1</v>
      </c>
      <c r="F157" s="93">
        <v>6984733</v>
      </c>
      <c r="G157" s="93" t="s">
        <v>117</v>
      </c>
      <c r="H157" s="93" t="s">
        <v>69</v>
      </c>
      <c r="I157" s="93" t="s">
        <v>44</v>
      </c>
      <c r="J157" s="96">
        <v>116.75</v>
      </c>
      <c r="K157" s="96">
        <v>116.75</v>
      </c>
      <c r="L157" s="93" t="s">
        <v>973</v>
      </c>
      <c r="M157" s="93">
        <v>40</v>
      </c>
      <c r="N157" s="94">
        <v>45200</v>
      </c>
      <c r="O157" s="94">
        <v>45207</v>
      </c>
      <c r="P157" s="93" t="s">
        <v>1055</v>
      </c>
      <c r="Q157" s="93" t="s">
        <v>3</v>
      </c>
      <c r="R157" s="95" t="s">
        <v>975</v>
      </c>
      <c r="S157" s="95" t="s">
        <v>1120</v>
      </c>
      <c r="T157" s="95" t="s">
        <v>998</v>
      </c>
      <c r="U157" s="97">
        <v>45204</v>
      </c>
    </row>
    <row r="158" spans="1:21" x14ac:dyDescent="0.3">
      <c r="A158" s="86">
        <v>45205.559213425928</v>
      </c>
      <c r="B158" s="87" t="s">
        <v>66</v>
      </c>
      <c r="C158" s="88" t="s">
        <v>1124</v>
      </c>
      <c r="D158" s="87" t="s">
        <v>1057</v>
      </c>
      <c r="E158" s="89">
        <v>8</v>
      </c>
      <c r="F158" s="87" t="s">
        <v>68</v>
      </c>
      <c r="G158" s="87" t="s">
        <v>68</v>
      </c>
      <c r="H158" s="87" t="s">
        <v>1010</v>
      </c>
      <c r="I158" s="87" t="s">
        <v>44</v>
      </c>
      <c r="J158" s="90">
        <v>112.96</v>
      </c>
      <c r="K158" s="90">
        <v>903.68</v>
      </c>
      <c r="L158" s="87" t="s">
        <v>981</v>
      </c>
      <c r="M158" s="87">
        <v>40</v>
      </c>
      <c r="N158" s="88">
        <v>45200</v>
      </c>
      <c r="O158" s="88">
        <v>45207</v>
      </c>
      <c r="P158" s="87" t="s">
        <v>1055</v>
      </c>
      <c r="Q158" s="87" t="s">
        <v>3</v>
      </c>
      <c r="R158" s="89" t="s">
        <v>975</v>
      </c>
      <c r="S158" s="89" t="s">
        <v>977</v>
      </c>
      <c r="T158" s="89" t="s">
        <v>998</v>
      </c>
      <c r="U158" s="91">
        <v>45205</v>
      </c>
    </row>
    <row r="159" spans="1:21" x14ac:dyDescent="0.3">
      <c r="A159" s="92">
        <v>45205.559254861109</v>
      </c>
      <c r="B159" s="93" t="s">
        <v>31</v>
      </c>
      <c r="C159" s="94" t="s">
        <v>1124</v>
      </c>
      <c r="D159" s="93" t="s">
        <v>1057</v>
      </c>
      <c r="E159" s="95">
        <v>8</v>
      </c>
      <c r="F159" s="93" t="s">
        <v>68</v>
      </c>
      <c r="G159" s="93" t="s">
        <v>68</v>
      </c>
      <c r="H159" s="93" t="s">
        <v>1010</v>
      </c>
      <c r="I159" s="93" t="s">
        <v>44</v>
      </c>
      <c r="J159" s="96">
        <v>90.75</v>
      </c>
      <c r="K159" s="96">
        <v>726</v>
      </c>
      <c r="L159" s="93" t="s">
        <v>981</v>
      </c>
      <c r="M159" s="93">
        <v>40</v>
      </c>
      <c r="N159" s="94">
        <v>45200</v>
      </c>
      <c r="O159" s="94">
        <v>45207</v>
      </c>
      <c r="P159" s="93" t="s">
        <v>1055</v>
      </c>
      <c r="Q159" s="93" t="s">
        <v>3</v>
      </c>
      <c r="R159" s="95" t="s">
        <v>975</v>
      </c>
      <c r="S159" s="95" t="s">
        <v>977</v>
      </c>
      <c r="T159" s="95" t="s">
        <v>998</v>
      </c>
      <c r="U159" s="97">
        <v>45205</v>
      </c>
    </row>
    <row r="160" spans="1:21" x14ac:dyDescent="0.3">
      <c r="A160" s="86">
        <v>45205.560779513886</v>
      </c>
      <c r="B160" s="87" t="s">
        <v>35</v>
      </c>
      <c r="C160" s="88" t="s">
        <v>1124</v>
      </c>
      <c r="D160" s="87" t="s">
        <v>1057</v>
      </c>
      <c r="E160" s="89">
        <v>4</v>
      </c>
      <c r="F160" s="87" t="s">
        <v>68</v>
      </c>
      <c r="G160" s="87" t="s">
        <v>68</v>
      </c>
      <c r="H160" s="87" t="s">
        <v>1010</v>
      </c>
      <c r="I160" s="87" t="s">
        <v>44</v>
      </c>
      <c r="J160" s="90">
        <v>109.19</v>
      </c>
      <c r="K160" s="90">
        <v>436.76</v>
      </c>
      <c r="L160" s="87" t="s">
        <v>981</v>
      </c>
      <c r="M160" s="87">
        <v>40</v>
      </c>
      <c r="N160" s="88">
        <v>45200</v>
      </c>
      <c r="O160" s="88">
        <v>45207</v>
      </c>
      <c r="P160" s="87" t="s">
        <v>1055</v>
      </c>
      <c r="Q160" s="87" t="s">
        <v>3</v>
      </c>
      <c r="R160" s="89" t="s">
        <v>975</v>
      </c>
      <c r="S160" s="89" t="s">
        <v>977</v>
      </c>
      <c r="T160" s="89" t="s">
        <v>998</v>
      </c>
      <c r="U160" s="91">
        <v>45205</v>
      </c>
    </row>
    <row r="161" spans="1:21" x14ac:dyDescent="0.3">
      <c r="A161" s="92">
        <v>45205.561328935182</v>
      </c>
      <c r="B161" s="93" t="s">
        <v>35</v>
      </c>
      <c r="C161" s="94" t="s">
        <v>1124</v>
      </c>
      <c r="D161" s="93" t="s">
        <v>1125</v>
      </c>
      <c r="E161" s="95">
        <v>4</v>
      </c>
      <c r="F161" s="93" t="s">
        <v>68</v>
      </c>
      <c r="G161" s="93" t="s">
        <v>68</v>
      </c>
      <c r="H161" s="93" t="s">
        <v>980</v>
      </c>
      <c r="I161" s="93" t="s">
        <v>44</v>
      </c>
      <c r="J161" s="96">
        <v>109.19</v>
      </c>
      <c r="K161" s="96">
        <v>436.76</v>
      </c>
      <c r="L161" s="93" t="s">
        <v>981</v>
      </c>
      <c r="M161" s="93">
        <v>40</v>
      </c>
      <c r="N161" s="94">
        <v>45200</v>
      </c>
      <c r="O161" s="94">
        <v>45207</v>
      </c>
      <c r="P161" s="93" t="s">
        <v>1055</v>
      </c>
      <c r="Q161" s="93" t="s">
        <v>3</v>
      </c>
      <c r="R161" s="95" t="s">
        <v>975</v>
      </c>
      <c r="S161" s="95" t="s">
        <v>977</v>
      </c>
      <c r="T161" s="95" t="s">
        <v>998</v>
      </c>
      <c r="U161" s="97">
        <v>45205</v>
      </c>
    </row>
    <row r="162" spans="1:21" x14ac:dyDescent="0.3">
      <c r="A162" s="86">
        <v>45246.300055555555</v>
      </c>
      <c r="B162" s="87" t="s">
        <v>76</v>
      </c>
      <c r="C162" s="88" t="s">
        <v>1124</v>
      </c>
      <c r="D162" s="87" t="s">
        <v>630</v>
      </c>
      <c r="E162" s="89">
        <v>2</v>
      </c>
      <c r="F162" s="87">
        <v>6984733</v>
      </c>
      <c r="G162" s="87" t="s">
        <v>117</v>
      </c>
      <c r="H162" s="87" t="s">
        <v>69</v>
      </c>
      <c r="I162" s="87" t="s">
        <v>44</v>
      </c>
      <c r="J162" s="90">
        <v>116.75</v>
      </c>
      <c r="K162" s="90">
        <v>233.5</v>
      </c>
      <c r="L162" s="87" t="s">
        <v>973</v>
      </c>
      <c r="M162" s="87">
        <v>40</v>
      </c>
      <c r="N162" s="88">
        <v>45200</v>
      </c>
      <c r="O162" s="88">
        <v>45207</v>
      </c>
      <c r="P162" s="87" t="s">
        <v>1055</v>
      </c>
      <c r="Q162" s="87" t="s">
        <v>3</v>
      </c>
      <c r="R162" s="89" t="s">
        <v>975</v>
      </c>
      <c r="S162" s="89" t="s">
        <v>977</v>
      </c>
      <c r="T162" s="89" t="s">
        <v>998</v>
      </c>
      <c r="U162" s="91">
        <v>45205</v>
      </c>
    </row>
    <row r="163" spans="1:21" x14ac:dyDescent="0.3">
      <c r="A163" s="92">
        <v>45208.577530555558</v>
      </c>
      <c r="B163" s="93" t="s">
        <v>31</v>
      </c>
      <c r="C163" s="94" t="s">
        <v>1126</v>
      </c>
      <c r="D163" s="93" t="s">
        <v>1127</v>
      </c>
      <c r="E163" s="95">
        <v>6</v>
      </c>
      <c r="F163" s="93" t="s">
        <v>68</v>
      </c>
      <c r="G163" s="93" t="s">
        <v>68</v>
      </c>
      <c r="H163" s="93" t="s">
        <v>1010</v>
      </c>
      <c r="I163" s="93" t="s">
        <v>44</v>
      </c>
      <c r="J163" s="96">
        <v>90.75</v>
      </c>
      <c r="K163" s="96">
        <v>544.5</v>
      </c>
      <c r="L163" s="93" t="s">
        <v>981</v>
      </c>
      <c r="M163" s="93">
        <v>41</v>
      </c>
      <c r="N163" s="94">
        <v>45207</v>
      </c>
      <c r="O163" s="94">
        <v>45214</v>
      </c>
      <c r="P163" s="93" t="s">
        <v>997</v>
      </c>
      <c r="Q163" s="93" t="s">
        <v>3</v>
      </c>
      <c r="R163" s="95" t="s">
        <v>975</v>
      </c>
      <c r="S163" s="95" t="s">
        <v>1128</v>
      </c>
      <c r="T163" s="95" t="s">
        <v>998</v>
      </c>
      <c r="U163" s="97">
        <v>45208</v>
      </c>
    </row>
    <row r="164" spans="1:21" x14ac:dyDescent="0.3">
      <c r="A164" s="86">
        <v>45208.577989351848</v>
      </c>
      <c r="B164" s="87" t="s">
        <v>35</v>
      </c>
      <c r="C164" s="88" t="s">
        <v>1126</v>
      </c>
      <c r="D164" s="87" t="s">
        <v>1127</v>
      </c>
      <c r="E164" s="89">
        <v>6</v>
      </c>
      <c r="F164" s="87" t="s">
        <v>68</v>
      </c>
      <c r="G164" s="87" t="s">
        <v>68</v>
      </c>
      <c r="H164" s="87" t="s">
        <v>1010</v>
      </c>
      <c r="I164" s="87" t="s">
        <v>44</v>
      </c>
      <c r="J164" s="90">
        <v>109.19</v>
      </c>
      <c r="K164" s="90">
        <v>655.14</v>
      </c>
      <c r="L164" s="87" t="s">
        <v>981</v>
      </c>
      <c r="M164" s="87">
        <v>41</v>
      </c>
      <c r="N164" s="88">
        <v>45207</v>
      </c>
      <c r="O164" s="88">
        <v>45214</v>
      </c>
      <c r="P164" s="87" t="s">
        <v>997</v>
      </c>
      <c r="Q164" s="87" t="s">
        <v>3</v>
      </c>
      <c r="R164" s="89" t="s">
        <v>975</v>
      </c>
      <c r="S164" s="89" t="s">
        <v>1128</v>
      </c>
      <c r="T164" s="89" t="s">
        <v>998</v>
      </c>
      <c r="U164" s="91">
        <v>45208</v>
      </c>
    </row>
    <row r="165" spans="1:21" x14ac:dyDescent="0.3">
      <c r="A165" s="92">
        <v>45208.578479050928</v>
      </c>
      <c r="B165" s="93" t="s">
        <v>35</v>
      </c>
      <c r="C165" s="94" t="s">
        <v>1126</v>
      </c>
      <c r="D165" s="93" t="s">
        <v>1129</v>
      </c>
      <c r="E165" s="95">
        <v>2</v>
      </c>
      <c r="F165" s="93" t="s">
        <v>68</v>
      </c>
      <c r="G165" s="93" t="s">
        <v>68</v>
      </c>
      <c r="H165" s="93" t="s">
        <v>1091</v>
      </c>
      <c r="I165" s="93" t="s">
        <v>44</v>
      </c>
      <c r="J165" s="96">
        <v>109.19</v>
      </c>
      <c r="K165" s="96">
        <v>218.38</v>
      </c>
      <c r="L165" s="93" t="s">
        <v>981</v>
      </c>
      <c r="M165" s="93">
        <v>41</v>
      </c>
      <c r="N165" s="94">
        <v>45207</v>
      </c>
      <c r="O165" s="94">
        <v>45214</v>
      </c>
      <c r="P165" s="93" t="s">
        <v>997</v>
      </c>
      <c r="Q165" s="93" t="s">
        <v>3</v>
      </c>
      <c r="R165" s="95" t="s">
        <v>975</v>
      </c>
      <c r="S165" s="95" t="s">
        <v>1128</v>
      </c>
      <c r="T165" s="95" t="s">
        <v>998</v>
      </c>
      <c r="U165" s="97">
        <v>45208</v>
      </c>
    </row>
    <row r="166" spans="1:21" x14ac:dyDescent="0.3">
      <c r="A166" s="86">
        <v>45210.510642361114</v>
      </c>
      <c r="B166" s="87" t="s">
        <v>31</v>
      </c>
      <c r="C166" s="88" t="s">
        <v>1126</v>
      </c>
      <c r="D166" s="87" t="s">
        <v>1001</v>
      </c>
      <c r="E166" s="89">
        <v>2</v>
      </c>
      <c r="F166" s="87" t="s">
        <v>68</v>
      </c>
      <c r="G166" s="87" t="s">
        <v>68</v>
      </c>
      <c r="H166" s="87" t="s">
        <v>97</v>
      </c>
      <c r="I166" s="87" t="s">
        <v>44</v>
      </c>
      <c r="J166" s="90">
        <v>90.75</v>
      </c>
      <c r="K166" s="90">
        <v>181.5</v>
      </c>
      <c r="L166" s="87" t="s">
        <v>981</v>
      </c>
      <c r="M166" s="87">
        <v>41</v>
      </c>
      <c r="N166" s="88">
        <v>45207</v>
      </c>
      <c r="O166" s="88">
        <v>45214</v>
      </c>
      <c r="P166" s="87" t="s">
        <v>997</v>
      </c>
      <c r="Q166" s="87" t="s">
        <v>3</v>
      </c>
      <c r="R166" s="89" t="s">
        <v>975</v>
      </c>
      <c r="S166" s="89" t="s">
        <v>1128</v>
      </c>
      <c r="T166" s="89" t="s">
        <v>998</v>
      </c>
      <c r="U166" s="91">
        <v>45208</v>
      </c>
    </row>
    <row r="167" spans="1:21" x14ac:dyDescent="0.3">
      <c r="A167" s="92">
        <v>45212.312568287038</v>
      </c>
      <c r="B167" s="93" t="s">
        <v>66</v>
      </c>
      <c r="C167" s="94" t="s">
        <v>1126</v>
      </c>
      <c r="D167" s="93" t="s">
        <v>1130</v>
      </c>
      <c r="E167" s="95">
        <v>3</v>
      </c>
      <c r="F167" s="93">
        <v>6984733</v>
      </c>
      <c r="G167" s="93" t="s">
        <v>117</v>
      </c>
      <c r="H167" s="93" t="s">
        <v>69</v>
      </c>
      <c r="I167" s="93" t="s">
        <v>44</v>
      </c>
      <c r="J167" s="96">
        <v>112.96</v>
      </c>
      <c r="K167" s="96">
        <v>338.88</v>
      </c>
      <c r="L167" s="93" t="s">
        <v>973</v>
      </c>
      <c r="M167" s="93">
        <v>41</v>
      </c>
      <c r="N167" s="94">
        <v>45207</v>
      </c>
      <c r="O167" s="94">
        <v>45214</v>
      </c>
      <c r="P167" s="93" t="s">
        <v>997</v>
      </c>
      <c r="Q167" s="93" t="s">
        <v>3</v>
      </c>
      <c r="R167" s="95" t="s">
        <v>975</v>
      </c>
      <c r="S167" s="95" t="s">
        <v>1128</v>
      </c>
      <c r="T167" s="95" t="s">
        <v>998</v>
      </c>
      <c r="U167" s="97">
        <v>45208</v>
      </c>
    </row>
    <row r="168" spans="1:21" x14ac:dyDescent="0.3">
      <c r="A168" s="86">
        <v>45212.314607060187</v>
      </c>
      <c r="B168" s="87" t="s">
        <v>66</v>
      </c>
      <c r="C168" s="88" t="s">
        <v>1126</v>
      </c>
      <c r="D168" s="87" t="s">
        <v>1003</v>
      </c>
      <c r="E168" s="89">
        <v>4</v>
      </c>
      <c r="F168" s="87" t="s">
        <v>68</v>
      </c>
      <c r="G168" s="87" t="s">
        <v>68</v>
      </c>
      <c r="H168" s="87" t="s">
        <v>97</v>
      </c>
      <c r="I168" s="87" t="s">
        <v>44</v>
      </c>
      <c r="J168" s="90">
        <v>112.96</v>
      </c>
      <c r="K168" s="90">
        <v>451.84</v>
      </c>
      <c r="L168" s="87" t="s">
        <v>981</v>
      </c>
      <c r="M168" s="87">
        <v>41</v>
      </c>
      <c r="N168" s="88">
        <v>45207</v>
      </c>
      <c r="O168" s="88">
        <v>45214</v>
      </c>
      <c r="P168" s="87" t="s">
        <v>997</v>
      </c>
      <c r="Q168" s="87" t="s">
        <v>3</v>
      </c>
      <c r="R168" s="89" t="s">
        <v>975</v>
      </c>
      <c r="S168" s="89" t="s">
        <v>1128</v>
      </c>
      <c r="T168" s="89" t="s">
        <v>998</v>
      </c>
      <c r="U168" s="91">
        <v>45208</v>
      </c>
    </row>
    <row r="169" spans="1:21" x14ac:dyDescent="0.3">
      <c r="A169" s="92">
        <v>45212.316365509258</v>
      </c>
      <c r="B169" s="93" t="s">
        <v>66</v>
      </c>
      <c r="C169" s="94" t="s">
        <v>1126</v>
      </c>
      <c r="D169" s="93" t="s">
        <v>1004</v>
      </c>
      <c r="E169" s="95">
        <v>1</v>
      </c>
      <c r="F169" s="93" t="s">
        <v>68</v>
      </c>
      <c r="G169" s="93" t="s">
        <v>68</v>
      </c>
      <c r="H169" s="93" t="s">
        <v>202</v>
      </c>
      <c r="I169" s="93" t="s">
        <v>44</v>
      </c>
      <c r="J169" s="96">
        <v>112.96</v>
      </c>
      <c r="K169" s="96">
        <v>112.96</v>
      </c>
      <c r="L169" s="93" t="s">
        <v>981</v>
      </c>
      <c r="M169" s="93">
        <v>41</v>
      </c>
      <c r="N169" s="94">
        <v>45207</v>
      </c>
      <c r="O169" s="94">
        <v>45214</v>
      </c>
      <c r="P169" s="93" t="s">
        <v>997</v>
      </c>
      <c r="Q169" s="93" t="s">
        <v>3</v>
      </c>
      <c r="R169" s="95" t="s">
        <v>975</v>
      </c>
      <c r="S169" s="95" t="s">
        <v>1128</v>
      </c>
      <c r="T169" s="95" t="s">
        <v>998</v>
      </c>
      <c r="U169" s="97">
        <v>45208</v>
      </c>
    </row>
    <row r="170" spans="1:21" x14ac:dyDescent="0.3">
      <c r="A170" s="86">
        <v>45246.304922222225</v>
      </c>
      <c r="B170" s="87" t="s">
        <v>76</v>
      </c>
      <c r="C170" s="88" t="s">
        <v>1126</v>
      </c>
      <c r="D170" s="87" t="s">
        <v>630</v>
      </c>
      <c r="E170" s="89">
        <v>1</v>
      </c>
      <c r="F170" s="87">
        <v>6984733</v>
      </c>
      <c r="G170" s="87" t="s">
        <v>117</v>
      </c>
      <c r="H170" s="87" t="s">
        <v>69</v>
      </c>
      <c r="I170" s="87" t="s">
        <v>44</v>
      </c>
      <c r="J170" s="90">
        <v>116.75</v>
      </c>
      <c r="K170" s="90">
        <v>116.75</v>
      </c>
      <c r="L170" s="87" t="s">
        <v>973</v>
      </c>
      <c r="M170" s="87">
        <v>41</v>
      </c>
      <c r="N170" s="88">
        <v>45207</v>
      </c>
      <c r="O170" s="88">
        <v>45214</v>
      </c>
      <c r="P170" s="87" t="s">
        <v>997</v>
      </c>
      <c r="Q170" s="87" t="s">
        <v>3</v>
      </c>
      <c r="R170" s="89" t="s">
        <v>975</v>
      </c>
      <c r="S170" s="89" t="s">
        <v>1128</v>
      </c>
      <c r="T170" s="89" t="s">
        <v>998</v>
      </c>
      <c r="U170" s="91">
        <v>45208</v>
      </c>
    </row>
    <row r="171" spans="1:21" x14ac:dyDescent="0.3">
      <c r="A171" s="92">
        <v>45233.355087037038</v>
      </c>
      <c r="B171" s="93" t="s">
        <v>66</v>
      </c>
      <c r="C171" s="94" t="s">
        <v>963</v>
      </c>
      <c r="D171" s="93" t="s">
        <v>1131</v>
      </c>
      <c r="E171" s="95">
        <v>4</v>
      </c>
      <c r="F171" s="93">
        <v>6984733</v>
      </c>
      <c r="G171" s="93" t="s">
        <v>117</v>
      </c>
      <c r="H171" s="93" t="s">
        <v>69</v>
      </c>
      <c r="I171" s="93" t="s">
        <v>44</v>
      </c>
      <c r="J171" s="96">
        <v>112.96</v>
      </c>
      <c r="K171" s="96">
        <v>451.84</v>
      </c>
      <c r="L171" s="93" t="s">
        <v>973</v>
      </c>
      <c r="M171" s="93">
        <v>44</v>
      </c>
      <c r="N171" s="94">
        <v>45228</v>
      </c>
      <c r="O171" s="94">
        <v>45235</v>
      </c>
      <c r="P171" s="93" t="s">
        <v>1113</v>
      </c>
      <c r="Q171" s="93" t="s">
        <v>3</v>
      </c>
      <c r="R171" s="95" t="s">
        <v>975</v>
      </c>
      <c r="S171" s="95" t="s">
        <v>1132</v>
      </c>
      <c r="T171" s="95" t="s">
        <v>1007</v>
      </c>
      <c r="U171" s="97">
        <v>45231</v>
      </c>
    </row>
    <row r="172" spans="1:21" x14ac:dyDescent="0.3">
      <c r="A172" s="86">
        <v>45233.358403472223</v>
      </c>
      <c r="B172" s="87" t="s">
        <v>66</v>
      </c>
      <c r="C172" s="88" t="s">
        <v>963</v>
      </c>
      <c r="D172" s="87" t="s">
        <v>1114</v>
      </c>
      <c r="E172" s="89">
        <v>2</v>
      </c>
      <c r="F172" s="87" t="s">
        <v>68</v>
      </c>
      <c r="G172" s="87" t="s">
        <v>68</v>
      </c>
      <c r="H172" s="87" t="s">
        <v>97</v>
      </c>
      <c r="I172" s="87" t="s">
        <v>44</v>
      </c>
      <c r="J172" s="90">
        <v>112.96</v>
      </c>
      <c r="K172" s="90">
        <v>225.92</v>
      </c>
      <c r="L172" s="87" t="s">
        <v>981</v>
      </c>
      <c r="M172" s="87">
        <v>44</v>
      </c>
      <c r="N172" s="88">
        <v>45228</v>
      </c>
      <c r="O172" s="88">
        <v>45235</v>
      </c>
      <c r="P172" s="87" t="s">
        <v>1113</v>
      </c>
      <c r="Q172" s="87" t="s">
        <v>3</v>
      </c>
      <c r="R172" s="89" t="s">
        <v>975</v>
      </c>
      <c r="S172" s="89" t="s">
        <v>1132</v>
      </c>
      <c r="T172" s="89" t="s">
        <v>1007</v>
      </c>
      <c r="U172" s="91">
        <v>45231</v>
      </c>
    </row>
    <row r="173" spans="1:21" x14ac:dyDescent="0.3">
      <c r="A173" s="92">
        <v>45233.360801388888</v>
      </c>
      <c r="B173" s="93" t="s">
        <v>66</v>
      </c>
      <c r="C173" s="94" t="s">
        <v>963</v>
      </c>
      <c r="D173" s="93" t="s">
        <v>1133</v>
      </c>
      <c r="E173" s="95">
        <v>1</v>
      </c>
      <c r="F173" s="93" t="s">
        <v>68</v>
      </c>
      <c r="G173" s="93" t="s">
        <v>68</v>
      </c>
      <c r="H173" s="93" t="s">
        <v>1091</v>
      </c>
      <c r="I173" s="93" t="s">
        <v>44</v>
      </c>
      <c r="J173" s="96">
        <v>112.96</v>
      </c>
      <c r="K173" s="96">
        <v>112.96</v>
      </c>
      <c r="L173" s="93" t="s">
        <v>981</v>
      </c>
      <c r="M173" s="93">
        <v>44</v>
      </c>
      <c r="N173" s="94">
        <v>45228</v>
      </c>
      <c r="O173" s="94">
        <v>45235</v>
      </c>
      <c r="P173" s="93" t="s">
        <v>1113</v>
      </c>
      <c r="Q173" s="93" t="s">
        <v>3</v>
      </c>
      <c r="R173" s="95" t="s">
        <v>975</v>
      </c>
      <c r="S173" s="95" t="s">
        <v>1132</v>
      </c>
      <c r="T173" s="95" t="s">
        <v>1007</v>
      </c>
      <c r="U173" s="97">
        <v>45231</v>
      </c>
    </row>
    <row r="174" spans="1:21" x14ac:dyDescent="0.3">
      <c r="A174" s="86">
        <v>45233.361228587964</v>
      </c>
      <c r="B174" s="87" t="s">
        <v>66</v>
      </c>
      <c r="C174" s="88" t="s">
        <v>963</v>
      </c>
      <c r="D174" s="87" t="s">
        <v>1134</v>
      </c>
      <c r="E174" s="89">
        <v>1</v>
      </c>
      <c r="F174" s="87">
        <v>79024</v>
      </c>
      <c r="G174" s="87" t="s">
        <v>68</v>
      </c>
      <c r="H174" s="87" t="s">
        <v>69</v>
      </c>
      <c r="I174" s="87" t="s">
        <v>44</v>
      </c>
      <c r="J174" s="90">
        <v>112.96</v>
      </c>
      <c r="K174" s="90">
        <v>112.96</v>
      </c>
      <c r="L174" s="87" t="s">
        <v>973</v>
      </c>
      <c r="M174" s="87">
        <v>44</v>
      </c>
      <c r="N174" s="88">
        <v>45228</v>
      </c>
      <c r="O174" s="88">
        <v>45235</v>
      </c>
      <c r="P174" s="87" t="s">
        <v>1113</v>
      </c>
      <c r="Q174" s="87" t="s">
        <v>3</v>
      </c>
      <c r="R174" s="89" t="s">
        <v>975</v>
      </c>
      <c r="S174" s="89" t="s">
        <v>1132</v>
      </c>
      <c r="T174" s="89" t="s">
        <v>1007</v>
      </c>
      <c r="U174" s="91">
        <v>45231</v>
      </c>
    </row>
    <row r="175" spans="1:21" x14ac:dyDescent="0.3">
      <c r="A175" s="92">
        <v>45246.34134525463</v>
      </c>
      <c r="B175" s="93" t="s">
        <v>76</v>
      </c>
      <c r="C175" s="94" t="s">
        <v>963</v>
      </c>
      <c r="D175" s="93" t="s">
        <v>630</v>
      </c>
      <c r="E175" s="95">
        <v>1</v>
      </c>
      <c r="F175" s="93">
        <v>6984733</v>
      </c>
      <c r="G175" s="93" t="s">
        <v>117</v>
      </c>
      <c r="H175" s="93" t="s">
        <v>69</v>
      </c>
      <c r="I175" s="93" t="s">
        <v>44</v>
      </c>
      <c r="J175" s="96">
        <v>116.75</v>
      </c>
      <c r="K175" s="96">
        <v>116.75</v>
      </c>
      <c r="L175" s="93" t="s">
        <v>973</v>
      </c>
      <c r="M175" s="93">
        <v>44</v>
      </c>
      <c r="N175" s="94">
        <v>45228</v>
      </c>
      <c r="O175" s="94">
        <v>45235</v>
      </c>
      <c r="P175" s="93" t="s">
        <v>1113</v>
      </c>
      <c r="Q175" s="93" t="s">
        <v>3</v>
      </c>
      <c r="R175" s="95" t="s">
        <v>975</v>
      </c>
      <c r="S175" s="95" t="s">
        <v>1132</v>
      </c>
      <c r="T175" s="95" t="s">
        <v>1007</v>
      </c>
      <c r="U175" s="97">
        <v>45231</v>
      </c>
    </row>
    <row r="176" spans="1:21" x14ac:dyDescent="0.3">
      <c r="A176" s="86">
        <v>45240.571600925927</v>
      </c>
      <c r="B176" s="87" t="s">
        <v>31</v>
      </c>
      <c r="C176" s="88" t="s">
        <v>1135</v>
      </c>
      <c r="D176" s="87" t="s">
        <v>1136</v>
      </c>
      <c r="E176" s="89">
        <v>7</v>
      </c>
      <c r="F176" s="87" t="s">
        <v>68</v>
      </c>
      <c r="G176" s="87" t="s">
        <v>68</v>
      </c>
      <c r="H176" s="87" t="s">
        <v>1091</v>
      </c>
      <c r="I176" s="87" t="s">
        <v>44</v>
      </c>
      <c r="J176" s="90">
        <v>90.75</v>
      </c>
      <c r="K176" s="90">
        <v>635.25</v>
      </c>
      <c r="L176" s="87" t="s">
        <v>981</v>
      </c>
      <c r="M176" s="87">
        <v>45</v>
      </c>
      <c r="N176" s="88">
        <v>45235</v>
      </c>
      <c r="O176" s="88">
        <v>45242</v>
      </c>
      <c r="P176" s="87" t="s">
        <v>1137</v>
      </c>
      <c r="Q176" s="87" t="s">
        <v>3</v>
      </c>
      <c r="R176" s="89" t="s">
        <v>975</v>
      </c>
      <c r="S176" s="89" t="s">
        <v>998</v>
      </c>
      <c r="T176" s="89" t="s">
        <v>1007</v>
      </c>
      <c r="U176" s="91">
        <v>45240</v>
      </c>
    </row>
    <row r="177" spans="1:21" x14ac:dyDescent="0.3">
      <c r="A177" s="92">
        <v>45240.572876388891</v>
      </c>
      <c r="B177" s="93" t="s">
        <v>31</v>
      </c>
      <c r="C177" s="94" t="s">
        <v>1135</v>
      </c>
      <c r="D177" s="93" t="s">
        <v>1138</v>
      </c>
      <c r="E177" s="95">
        <v>1</v>
      </c>
      <c r="F177" s="93" t="s">
        <v>68</v>
      </c>
      <c r="G177" s="93" t="s">
        <v>68</v>
      </c>
      <c r="H177" s="93" t="s">
        <v>69</v>
      </c>
      <c r="I177" s="93" t="s">
        <v>44</v>
      </c>
      <c r="J177" s="96">
        <v>90.75</v>
      </c>
      <c r="K177" s="96">
        <v>90.75</v>
      </c>
      <c r="L177" s="93" t="s">
        <v>981</v>
      </c>
      <c r="M177" s="93">
        <v>45</v>
      </c>
      <c r="N177" s="94">
        <v>45235</v>
      </c>
      <c r="O177" s="94">
        <v>45242</v>
      </c>
      <c r="P177" s="93" t="s">
        <v>1137</v>
      </c>
      <c r="Q177" s="93" t="s">
        <v>3</v>
      </c>
      <c r="R177" s="95" t="s">
        <v>975</v>
      </c>
      <c r="S177" s="95" t="s">
        <v>998</v>
      </c>
      <c r="T177" s="95" t="s">
        <v>1007</v>
      </c>
      <c r="U177" s="97">
        <v>45240</v>
      </c>
    </row>
    <row r="178" spans="1:21" x14ac:dyDescent="0.3">
      <c r="A178" s="86">
        <v>45240.575360185183</v>
      </c>
      <c r="B178" s="87" t="s">
        <v>35</v>
      </c>
      <c r="C178" s="88" t="s">
        <v>1135</v>
      </c>
      <c r="D178" s="87" t="s">
        <v>1136</v>
      </c>
      <c r="E178" s="89">
        <v>8</v>
      </c>
      <c r="F178" s="87" t="s">
        <v>68</v>
      </c>
      <c r="G178" s="87" t="s">
        <v>68</v>
      </c>
      <c r="H178" s="87" t="s">
        <v>1091</v>
      </c>
      <c r="I178" s="87" t="s">
        <v>44</v>
      </c>
      <c r="J178" s="90">
        <v>109.19</v>
      </c>
      <c r="K178" s="90">
        <v>873.52</v>
      </c>
      <c r="L178" s="87" t="s">
        <v>981</v>
      </c>
      <c r="M178" s="87">
        <v>45</v>
      </c>
      <c r="N178" s="88">
        <v>45235</v>
      </c>
      <c r="O178" s="88">
        <v>45242</v>
      </c>
      <c r="P178" s="87" t="s">
        <v>1137</v>
      </c>
      <c r="Q178" s="87" t="s">
        <v>3</v>
      </c>
      <c r="R178" s="89" t="s">
        <v>975</v>
      </c>
      <c r="S178" s="89" t="s">
        <v>998</v>
      </c>
      <c r="T178" s="89" t="s">
        <v>1007</v>
      </c>
      <c r="U178" s="91">
        <v>45240</v>
      </c>
    </row>
    <row r="179" spans="1:21" x14ac:dyDescent="0.3">
      <c r="A179" s="92">
        <v>45240.579085185185</v>
      </c>
      <c r="B179" s="93" t="s">
        <v>66</v>
      </c>
      <c r="C179" s="94" t="s">
        <v>1135</v>
      </c>
      <c r="D179" s="93" t="s">
        <v>1139</v>
      </c>
      <c r="E179" s="95">
        <v>7</v>
      </c>
      <c r="F179" s="93" t="s">
        <v>68</v>
      </c>
      <c r="G179" s="93" t="s">
        <v>68</v>
      </c>
      <c r="H179" s="93" t="s">
        <v>1091</v>
      </c>
      <c r="I179" s="93" t="s">
        <v>44</v>
      </c>
      <c r="J179" s="96">
        <v>112.96</v>
      </c>
      <c r="K179" s="96">
        <v>790.71999999999991</v>
      </c>
      <c r="L179" s="93" t="s">
        <v>981</v>
      </c>
      <c r="M179" s="93">
        <v>45</v>
      </c>
      <c r="N179" s="94">
        <v>45235</v>
      </c>
      <c r="O179" s="94">
        <v>45242</v>
      </c>
      <c r="P179" s="93" t="s">
        <v>1137</v>
      </c>
      <c r="Q179" s="93" t="s">
        <v>3</v>
      </c>
      <c r="R179" s="95" t="s">
        <v>975</v>
      </c>
      <c r="S179" s="95" t="s">
        <v>998</v>
      </c>
      <c r="T179" s="95" t="s">
        <v>1007</v>
      </c>
      <c r="U179" s="97">
        <v>45240</v>
      </c>
    </row>
    <row r="180" spans="1:21" x14ac:dyDescent="0.3">
      <c r="A180" s="86">
        <v>45240.589965624997</v>
      </c>
      <c r="B180" s="87" t="s">
        <v>66</v>
      </c>
      <c r="C180" s="88" t="s">
        <v>1135</v>
      </c>
      <c r="D180" s="87" t="s">
        <v>1140</v>
      </c>
      <c r="E180" s="89">
        <v>1</v>
      </c>
      <c r="F180" s="87">
        <v>6984733</v>
      </c>
      <c r="G180" s="87" t="s">
        <v>117</v>
      </c>
      <c r="H180" s="87" t="s">
        <v>69</v>
      </c>
      <c r="I180" s="87" t="s">
        <v>44</v>
      </c>
      <c r="J180" s="90">
        <v>112.96</v>
      </c>
      <c r="K180" s="90">
        <v>112.96</v>
      </c>
      <c r="L180" s="87" t="s">
        <v>973</v>
      </c>
      <c r="M180" s="87">
        <v>45</v>
      </c>
      <c r="N180" s="88">
        <v>45235</v>
      </c>
      <c r="O180" s="88">
        <v>45242</v>
      </c>
      <c r="P180" s="87" t="s">
        <v>1137</v>
      </c>
      <c r="Q180" s="87" t="s">
        <v>3</v>
      </c>
      <c r="R180" s="89" t="s">
        <v>975</v>
      </c>
      <c r="S180" s="89" t="s">
        <v>998</v>
      </c>
      <c r="T180" s="89" t="s">
        <v>1007</v>
      </c>
      <c r="U180" s="91">
        <v>45240</v>
      </c>
    </row>
    <row r="181" spans="1:21" x14ac:dyDescent="0.3">
      <c r="A181" s="92">
        <v>45273.291179861109</v>
      </c>
      <c r="B181" s="93" t="s">
        <v>76</v>
      </c>
      <c r="C181" s="94" t="s">
        <v>1135</v>
      </c>
      <c r="D181" s="93" t="s">
        <v>156</v>
      </c>
      <c r="E181" s="95">
        <v>1</v>
      </c>
      <c r="F181" s="93">
        <v>6984733</v>
      </c>
      <c r="G181" s="93" t="s">
        <v>117</v>
      </c>
      <c r="H181" s="93" t="s">
        <v>69</v>
      </c>
      <c r="I181" s="93" t="s">
        <v>44</v>
      </c>
      <c r="J181" s="96">
        <v>116.75</v>
      </c>
      <c r="K181" s="96">
        <v>116.75</v>
      </c>
      <c r="L181" s="93" t="s">
        <v>973</v>
      </c>
      <c r="M181" s="93">
        <v>45</v>
      </c>
      <c r="N181" s="94">
        <v>45235</v>
      </c>
      <c r="O181" s="94">
        <v>45242</v>
      </c>
      <c r="P181" s="93" t="s">
        <v>1137</v>
      </c>
      <c r="Q181" s="93" t="s">
        <v>3</v>
      </c>
      <c r="R181" s="95" t="s">
        <v>975</v>
      </c>
      <c r="S181" s="95" t="s">
        <v>998</v>
      </c>
      <c r="T181" s="95" t="s">
        <v>1007</v>
      </c>
      <c r="U181" s="97">
        <v>45240</v>
      </c>
    </row>
    <row r="182" spans="1:21" x14ac:dyDescent="0.3">
      <c r="A182" s="86">
        <v>45246.353816087962</v>
      </c>
      <c r="B182" s="87" t="s">
        <v>66</v>
      </c>
      <c r="C182" s="88" t="s">
        <v>1141</v>
      </c>
      <c r="D182" s="87" t="s">
        <v>1142</v>
      </c>
      <c r="E182" s="89">
        <v>3</v>
      </c>
      <c r="F182" s="87">
        <v>6984733</v>
      </c>
      <c r="G182" s="87" t="s">
        <v>117</v>
      </c>
      <c r="H182" s="87" t="s">
        <v>69</v>
      </c>
      <c r="I182" s="87" t="s">
        <v>44</v>
      </c>
      <c r="J182" s="90">
        <v>112.96</v>
      </c>
      <c r="K182" s="90">
        <v>338.88</v>
      </c>
      <c r="L182" s="87" t="s">
        <v>973</v>
      </c>
      <c r="M182" s="87">
        <v>46</v>
      </c>
      <c r="N182" s="88">
        <v>45242</v>
      </c>
      <c r="O182" s="88">
        <v>45249</v>
      </c>
      <c r="P182" s="87" t="s">
        <v>1143</v>
      </c>
      <c r="Q182" s="87" t="s">
        <v>3</v>
      </c>
      <c r="R182" s="89" t="s">
        <v>975</v>
      </c>
      <c r="S182" s="89" t="s">
        <v>1025</v>
      </c>
      <c r="T182" s="89" t="s">
        <v>1007</v>
      </c>
      <c r="U182" s="91">
        <v>45243</v>
      </c>
    </row>
    <row r="183" spans="1:21" x14ac:dyDescent="0.3">
      <c r="A183" s="92">
        <v>45246.35442974537</v>
      </c>
      <c r="B183" s="93" t="s">
        <v>66</v>
      </c>
      <c r="C183" s="94" t="s">
        <v>1141</v>
      </c>
      <c r="D183" s="93" t="s">
        <v>122</v>
      </c>
      <c r="E183" s="95">
        <v>5</v>
      </c>
      <c r="F183" s="93">
        <v>6984733</v>
      </c>
      <c r="G183" s="93" t="s">
        <v>117</v>
      </c>
      <c r="H183" s="93" t="s">
        <v>69</v>
      </c>
      <c r="I183" s="93" t="s">
        <v>44</v>
      </c>
      <c r="J183" s="96">
        <v>112.96</v>
      </c>
      <c r="K183" s="96">
        <v>564.79999999999995</v>
      </c>
      <c r="L183" s="93" t="s">
        <v>973</v>
      </c>
      <c r="M183" s="93">
        <v>46</v>
      </c>
      <c r="N183" s="94">
        <v>45242</v>
      </c>
      <c r="O183" s="94">
        <v>45249</v>
      </c>
      <c r="P183" s="93" t="s">
        <v>1143</v>
      </c>
      <c r="Q183" s="93" t="s">
        <v>3</v>
      </c>
      <c r="R183" s="95" t="s">
        <v>975</v>
      </c>
      <c r="S183" s="95" t="s">
        <v>1025</v>
      </c>
      <c r="T183" s="95" t="s">
        <v>1007</v>
      </c>
      <c r="U183" s="97">
        <v>45243</v>
      </c>
    </row>
    <row r="184" spans="1:21" x14ac:dyDescent="0.3">
      <c r="A184" s="86">
        <v>45273.429689004632</v>
      </c>
      <c r="B184" s="87" t="s">
        <v>76</v>
      </c>
      <c r="C184" s="88" t="s">
        <v>1141</v>
      </c>
      <c r="D184" s="87" t="s">
        <v>156</v>
      </c>
      <c r="E184" s="89">
        <v>1</v>
      </c>
      <c r="F184" s="87">
        <v>6984733</v>
      </c>
      <c r="G184" s="87" t="s">
        <v>117</v>
      </c>
      <c r="H184" s="87" t="s">
        <v>69</v>
      </c>
      <c r="I184" s="87" t="s">
        <v>44</v>
      </c>
      <c r="J184" s="90">
        <v>116.75</v>
      </c>
      <c r="K184" s="90">
        <v>116.75</v>
      </c>
      <c r="L184" s="87" t="s">
        <v>973</v>
      </c>
      <c r="M184" s="87">
        <v>46</v>
      </c>
      <c r="N184" s="88">
        <v>45242</v>
      </c>
      <c r="O184" s="88">
        <v>45249</v>
      </c>
      <c r="P184" s="87" t="s">
        <v>1143</v>
      </c>
      <c r="Q184" s="87" t="s">
        <v>3</v>
      </c>
      <c r="R184" s="89" t="s">
        <v>975</v>
      </c>
      <c r="S184" s="89" t="s">
        <v>1025</v>
      </c>
      <c r="T184" s="89" t="s">
        <v>1007</v>
      </c>
      <c r="U184" s="91">
        <v>45243</v>
      </c>
    </row>
    <row r="185" spans="1:21" x14ac:dyDescent="0.3">
      <c r="A185" s="92">
        <v>45244.567038541667</v>
      </c>
      <c r="B185" s="93" t="s">
        <v>35</v>
      </c>
      <c r="C185" s="94" t="s">
        <v>1144</v>
      </c>
      <c r="D185" s="93" t="s">
        <v>1145</v>
      </c>
      <c r="E185" s="95">
        <v>3</v>
      </c>
      <c r="F185" s="93" t="s">
        <v>68</v>
      </c>
      <c r="G185" s="93" t="s">
        <v>68</v>
      </c>
      <c r="H185" s="93" t="s">
        <v>1091</v>
      </c>
      <c r="I185" s="93" t="s">
        <v>44</v>
      </c>
      <c r="J185" s="96">
        <v>109.19</v>
      </c>
      <c r="K185" s="96">
        <v>327.57</v>
      </c>
      <c r="L185" s="93" t="s">
        <v>981</v>
      </c>
      <c r="M185" s="93">
        <v>46</v>
      </c>
      <c r="N185" s="94">
        <v>45242</v>
      </c>
      <c r="O185" s="94">
        <v>45249</v>
      </c>
      <c r="P185" s="93" t="s">
        <v>1143</v>
      </c>
      <c r="Q185" s="93" t="s">
        <v>3</v>
      </c>
      <c r="R185" s="95" t="s">
        <v>975</v>
      </c>
      <c r="S185" s="95" t="s">
        <v>986</v>
      </c>
      <c r="T185" s="95" t="s">
        <v>1007</v>
      </c>
      <c r="U185" s="97">
        <v>45244</v>
      </c>
    </row>
    <row r="186" spans="1:21" x14ac:dyDescent="0.3">
      <c r="A186" s="86">
        <v>45244.56831574074</v>
      </c>
      <c r="B186" s="87" t="s">
        <v>35</v>
      </c>
      <c r="C186" s="88" t="s">
        <v>1144</v>
      </c>
      <c r="D186" s="87" t="s">
        <v>1146</v>
      </c>
      <c r="E186" s="89">
        <v>4.5</v>
      </c>
      <c r="F186" s="87">
        <v>7006251</v>
      </c>
      <c r="G186" s="87" t="s">
        <v>68</v>
      </c>
      <c r="H186" s="87" t="s">
        <v>69</v>
      </c>
      <c r="I186" s="87" t="s">
        <v>44</v>
      </c>
      <c r="J186" s="90">
        <v>109.19</v>
      </c>
      <c r="K186" s="90">
        <v>491.35500000000002</v>
      </c>
      <c r="L186" s="87" t="s">
        <v>973</v>
      </c>
      <c r="M186" s="87">
        <v>46</v>
      </c>
      <c r="N186" s="88">
        <v>45242</v>
      </c>
      <c r="O186" s="88">
        <v>45249</v>
      </c>
      <c r="P186" s="87" t="s">
        <v>1143</v>
      </c>
      <c r="Q186" s="87" t="s">
        <v>3</v>
      </c>
      <c r="R186" s="89" t="s">
        <v>975</v>
      </c>
      <c r="S186" s="89" t="s">
        <v>986</v>
      </c>
      <c r="T186" s="89" t="s">
        <v>1007</v>
      </c>
      <c r="U186" s="91">
        <v>45244</v>
      </c>
    </row>
    <row r="187" spans="1:21" x14ac:dyDescent="0.3">
      <c r="A187" s="92">
        <v>45244.570056481483</v>
      </c>
      <c r="B187" s="93" t="s">
        <v>35</v>
      </c>
      <c r="C187" s="94" t="s">
        <v>1144</v>
      </c>
      <c r="D187" s="93" t="s">
        <v>1147</v>
      </c>
      <c r="E187" s="95">
        <v>0.5</v>
      </c>
      <c r="F187" s="93" t="s">
        <v>68</v>
      </c>
      <c r="G187" s="93" t="s">
        <v>68</v>
      </c>
      <c r="H187" s="93" t="s">
        <v>278</v>
      </c>
      <c r="I187" s="93" t="s">
        <v>44</v>
      </c>
      <c r="J187" s="96">
        <v>109.19</v>
      </c>
      <c r="K187" s="96">
        <v>54.594999999999999</v>
      </c>
      <c r="L187" s="93" t="s">
        <v>981</v>
      </c>
      <c r="M187" s="93">
        <v>46</v>
      </c>
      <c r="N187" s="94">
        <v>45242</v>
      </c>
      <c r="O187" s="94">
        <v>45249</v>
      </c>
      <c r="P187" s="93" t="s">
        <v>1143</v>
      </c>
      <c r="Q187" s="93" t="s">
        <v>3</v>
      </c>
      <c r="R187" s="95" t="s">
        <v>975</v>
      </c>
      <c r="S187" s="95" t="s">
        <v>986</v>
      </c>
      <c r="T187" s="95" t="s">
        <v>1007</v>
      </c>
      <c r="U187" s="97">
        <v>45244</v>
      </c>
    </row>
    <row r="188" spans="1:21" x14ac:dyDescent="0.3">
      <c r="A188" s="86">
        <v>45247.388833912039</v>
      </c>
      <c r="B188" s="87" t="s">
        <v>66</v>
      </c>
      <c r="C188" s="88" t="s">
        <v>1144</v>
      </c>
      <c r="D188" s="87" t="s">
        <v>1148</v>
      </c>
      <c r="E188" s="89">
        <v>2</v>
      </c>
      <c r="F188" s="87" t="s">
        <v>68</v>
      </c>
      <c r="G188" s="87" t="s">
        <v>68</v>
      </c>
      <c r="H188" s="87" t="s">
        <v>92</v>
      </c>
      <c r="I188" s="87" t="s">
        <v>44</v>
      </c>
      <c r="J188" s="90">
        <v>112.96</v>
      </c>
      <c r="K188" s="90">
        <v>225.92</v>
      </c>
      <c r="L188" s="87" t="s">
        <v>981</v>
      </c>
      <c r="M188" s="87">
        <v>46</v>
      </c>
      <c r="N188" s="88">
        <v>45242</v>
      </c>
      <c r="O188" s="88">
        <v>45249</v>
      </c>
      <c r="P188" s="87" t="s">
        <v>1143</v>
      </c>
      <c r="Q188" s="87" t="s">
        <v>3</v>
      </c>
      <c r="R188" s="89" t="s">
        <v>975</v>
      </c>
      <c r="S188" s="89" t="s">
        <v>986</v>
      </c>
      <c r="T188" s="89" t="s">
        <v>1007</v>
      </c>
      <c r="U188" s="91">
        <v>45244</v>
      </c>
    </row>
    <row r="189" spans="1:21" x14ac:dyDescent="0.3">
      <c r="A189" s="92">
        <v>45247.389520023149</v>
      </c>
      <c r="B189" s="93" t="s">
        <v>66</v>
      </c>
      <c r="C189" s="94" t="s">
        <v>1144</v>
      </c>
      <c r="D189" s="93" t="s">
        <v>1149</v>
      </c>
      <c r="E189" s="95">
        <v>2</v>
      </c>
      <c r="F189" s="93">
        <v>20028</v>
      </c>
      <c r="G189" s="93" t="s">
        <v>68</v>
      </c>
      <c r="H189" s="93" t="s">
        <v>69</v>
      </c>
      <c r="I189" s="93" t="s">
        <v>44</v>
      </c>
      <c r="J189" s="96">
        <v>112.96</v>
      </c>
      <c r="K189" s="96">
        <v>225.92</v>
      </c>
      <c r="L189" s="93" t="s">
        <v>973</v>
      </c>
      <c r="M189" s="93">
        <v>46</v>
      </c>
      <c r="N189" s="94">
        <v>45242</v>
      </c>
      <c r="O189" s="94">
        <v>45249</v>
      </c>
      <c r="P189" s="93" t="s">
        <v>1143</v>
      </c>
      <c r="Q189" s="93" t="s">
        <v>3</v>
      </c>
      <c r="R189" s="95" t="s">
        <v>975</v>
      </c>
      <c r="S189" s="95" t="s">
        <v>986</v>
      </c>
      <c r="T189" s="95" t="s">
        <v>1007</v>
      </c>
      <c r="U189" s="97">
        <v>45244</v>
      </c>
    </row>
    <row r="190" spans="1:21" x14ac:dyDescent="0.3">
      <c r="A190" s="86">
        <v>45247.390458564812</v>
      </c>
      <c r="B190" s="87" t="s">
        <v>66</v>
      </c>
      <c r="C190" s="88" t="s">
        <v>1144</v>
      </c>
      <c r="D190" s="87" t="s">
        <v>122</v>
      </c>
      <c r="E190" s="89">
        <v>4</v>
      </c>
      <c r="F190" s="87">
        <v>6984733</v>
      </c>
      <c r="G190" s="87" t="s">
        <v>117</v>
      </c>
      <c r="H190" s="87" t="s">
        <v>69</v>
      </c>
      <c r="I190" s="87" t="s">
        <v>44</v>
      </c>
      <c r="J190" s="90">
        <v>112.96</v>
      </c>
      <c r="K190" s="90">
        <v>451.84</v>
      </c>
      <c r="L190" s="87" t="s">
        <v>973</v>
      </c>
      <c r="M190" s="87">
        <v>46</v>
      </c>
      <c r="N190" s="88">
        <v>45242</v>
      </c>
      <c r="O190" s="88">
        <v>45249</v>
      </c>
      <c r="P190" s="87" t="s">
        <v>1143</v>
      </c>
      <c r="Q190" s="87" t="s">
        <v>3</v>
      </c>
      <c r="R190" s="89" t="s">
        <v>975</v>
      </c>
      <c r="S190" s="89" t="s">
        <v>986</v>
      </c>
      <c r="T190" s="89" t="s">
        <v>1007</v>
      </c>
      <c r="U190" s="91">
        <v>45244</v>
      </c>
    </row>
    <row r="191" spans="1:21" x14ac:dyDescent="0.3">
      <c r="A191" s="92">
        <v>45273.429986574076</v>
      </c>
      <c r="B191" s="93" t="s">
        <v>76</v>
      </c>
      <c r="C191" s="94" t="s">
        <v>1144</v>
      </c>
      <c r="D191" s="93" t="s">
        <v>156</v>
      </c>
      <c r="E191" s="95">
        <v>1</v>
      </c>
      <c r="F191" s="93">
        <v>6984733</v>
      </c>
      <c r="G191" s="93" t="s">
        <v>117</v>
      </c>
      <c r="H191" s="93" t="s">
        <v>69</v>
      </c>
      <c r="I191" s="93" t="s">
        <v>44</v>
      </c>
      <c r="J191" s="96">
        <v>116.75</v>
      </c>
      <c r="K191" s="96">
        <v>116.75</v>
      </c>
      <c r="L191" s="93" t="s">
        <v>973</v>
      </c>
      <c r="M191" s="93">
        <v>46</v>
      </c>
      <c r="N191" s="94">
        <v>45242</v>
      </c>
      <c r="O191" s="94">
        <v>45249</v>
      </c>
      <c r="P191" s="93" t="s">
        <v>1143</v>
      </c>
      <c r="Q191" s="93" t="s">
        <v>3</v>
      </c>
      <c r="R191" s="95" t="s">
        <v>975</v>
      </c>
      <c r="S191" s="95" t="s">
        <v>986</v>
      </c>
      <c r="T191" s="95" t="s">
        <v>1007</v>
      </c>
      <c r="U191" s="97">
        <v>45244</v>
      </c>
    </row>
    <row r="192" spans="1:21" x14ac:dyDescent="0.3">
      <c r="A192" s="86">
        <v>45246.253120949077</v>
      </c>
      <c r="B192" s="87" t="s">
        <v>35</v>
      </c>
      <c r="C192" s="88" t="s">
        <v>965</v>
      </c>
      <c r="D192" s="87" t="s">
        <v>1150</v>
      </c>
      <c r="E192" s="89">
        <v>8</v>
      </c>
      <c r="F192" s="87">
        <v>7006251</v>
      </c>
      <c r="G192" s="87" t="s">
        <v>68</v>
      </c>
      <c r="H192" s="87" t="s">
        <v>69</v>
      </c>
      <c r="I192" s="87" t="s">
        <v>44</v>
      </c>
      <c r="J192" s="90">
        <v>109.19</v>
      </c>
      <c r="K192" s="90">
        <v>873.52</v>
      </c>
      <c r="L192" s="87" t="s">
        <v>973</v>
      </c>
      <c r="M192" s="87">
        <v>46</v>
      </c>
      <c r="N192" s="88">
        <v>45242</v>
      </c>
      <c r="O192" s="88">
        <v>45249</v>
      </c>
      <c r="P192" s="87" t="s">
        <v>1143</v>
      </c>
      <c r="Q192" s="87" t="s">
        <v>3</v>
      </c>
      <c r="R192" s="89" t="s">
        <v>975</v>
      </c>
      <c r="S192" s="89" t="s">
        <v>990</v>
      </c>
      <c r="T192" s="89" t="s">
        <v>1007</v>
      </c>
      <c r="U192" s="91">
        <v>45245</v>
      </c>
    </row>
    <row r="193" spans="1:21" x14ac:dyDescent="0.3">
      <c r="A193" s="92">
        <v>45246.25355439815</v>
      </c>
      <c r="B193" s="93" t="s">
        <v>31</v>
      </c>
      <c r="C193" s="94" t="s">
        <v>965</v>
      </c>
      <c r="D193" s="93" t="s">
        <v>1150</v>
      </c>
      <c r="E193" s="95">
        <v>4</v>
      </c>
      <c r="F193" s="93">
        <v>7006251</v>
      </c>
      <c r="G193" s="93" t="s">
        <v>68</v>
      </c>
      <c r="H193" s="93" t="s">
        <v>69</v>
      </c>
      <c r="I193" s="93" t="s">
        <v>44</v>
      </c>
      <c r="J193" s="96">
        <v>90.75</v>
      </c>
      <c r="K193" s="96">
        <v>363</v>
      </c>
      <c r="L193" s="93" t="s">
        <v>973</v>
      </c>
      <c r="M193" s="93">
        <v>46</v>
      </c>
      <c r="N193" s="94">
        <v>45242</v>
      </c>
      <c r="O193" s="94">
        <v>45249</v>
      </c>
      <c r="P193" s="93" t="s">
        <v>1143</v>
      </c>
      <c r="Q193" s="93" t="s">
        <v>3</v>
      </c>
      <c r="R193" s="95" t="s">
        <v>975</v>
      </c>
      <c r="S193" s="95" t="s">
        <v>990</v>
      </c>
      <c r="T193" s="95" t="s">
        <v>1007</v>
      </c>
      <c r="U193" s="97">
        <v>45245</v>
      </c>
    </row>
    <row r="194" spans="1:21" x14ac:dyDescent="0.3">
      <c r="A194" s="86">
        <v>45247.389598263886</v>
      </c>
      <c r="B194" s="87" t="s">
        <v>66</v>
      </c>
      <c r="C194" s="88" t="s">
        <v>965</v>
      </c>
      <c r="D194" s="87" t="s">
        <v>1149</v>
      </c>
      <c r="E194" s="89">
        <v>2</v>
      </c>
      <c r="F194" s="87">
        <v>20028</v>
      </c>
      <c r="G194" s="87" t="s">
        <v>68</v>
      </c>
      <c r="H194" s="87" t="s">
        <v>69</v>
      </c>
      <c r="I194" s="87" t="s">
        <v>44</v>
      </c>
      <c r="J194" s="90">
        <v>112.96</v>
      </c>
      <c r="K194" s="90">
        <v>225.92</v>
      </c>
      <c r="L194" s="87" t="s">
        <v>973</v>
      </c>
      <c r="M194" s="87">
        <v>46</v>
      </c>
      <c r="N194" s="88">
        <v>45242</v>
      </c>
      <c r="O194" s="88">
        <v>45249</v>
      </c>
      <c r="P194" s="87" t="s">
        <v>1143</v>
      </c>
      <c r="Q194" s="87" t="s">
        <v>3</v>
      </c>
      <c r="R194" s="89" t="s">
        <v>975</v>
      </c>
      <c r="S194" s="89" t="s">
        <v>990</v>
      </c>
      <c r="T194" s="89" t="s">
        <v>1007</v>
      </c>
      <c r="U194" s="91">
        <v>45245</v>
      </c>
    </row>
    <row r="195" spans="1:21" x14ac:dyDescent="0.3">
      <c r="A195" s="92">
        <v>45247.391272337962</v>
      </c>
      <c r="B195" s="93" t="s">
        <v>66</v>
      </c>
      <c r="C195" s="94" t="s">
        <v>965</v>
      </c>
      <c r="D195" s="93" t="s">
        <v>1151</v>
      </c>
      <c r="E195" s="95">
        <v>3</v>
      </c>
      <c r="F195" s="93">
        <v>6984733</v>
      </c>
      <c r="G195" s="93" t="s">
        <v>117</v>
      </c>
      <c r="H195" s="93" t="s">
        <v>69</v>
      </c>
      <c r="I195" s="93" t="s">
        <v>44</v>
      </c>
      <c r="J195" s="96">
        <v>112.96</v>
      </c>
      <c r="K195" s="96">
        <v>338.88</v>
      </c>
      <c r="L195" s="93" t="s">
        <v>973</v>
      </c>
      <c r="M195" s="93">
        <v>46</v>
      </c>
      <c r="N195" s="94">
        <v>45242</v>
      </c>
      <c r="O195" s="94">
        <v>45249</v>
      </c>
      <c r="P195" s="93" t="s">
        <v>1143</v>
      </c>
      <c r="Q195" s="93" t="s">
        <v>3</v>
      </c>
      <c r="R195" s="95" t="s">
        <v>975</v>
      </c>
      <c r="S195" s="95" t="s">
        <v>990</v>
      </c>
      <c r="T195" s="95" t="s">
        <v>1007</v>
      </c>
      <c r="U195" s="97">
        <v>45245</v>
      </c>
    </row>
    <row r="196" spans="1:21" x14ac:dyDescent="0.3">
      <c r="A196" s="86">
        <v>45247.394248379627</v>
      </c>
      <c r="B196" s="87" t="s">
        <v>66</v>
      </c>
      <c r="C196" s="88" t="s">
        <v>965</v>
      </c>
      <c r="D196" s="87" t="s">
        <v>122</v>
      </c>
      <c r="E196" s="89">
        <v>3</v>
      </c>
      <c r="F196" s="87">
        <v>6984733</v>
      </c>
      <c r="G196" s="87" t="s">
        <v>117</v>
      </c>
      <c r="H196" s="87" t="s">
        <v>69</v>
      </c>
      <c r="I196" s="87" t="s">
        <v>44</v>
      </c>
      <c r="J196" s="90">
        <v>112.96</v>
      </c>
      <c r="K196" s="90">
        <v>338.88</v>
      </c>
      <c r="L196" s="87" t="s">
        <v>973</v>
      </c>
      <c r="M196" s="87">
        <v>46</v>
      </c>
      <c r="N196" s="88">
        <v>45242</v>
      </c>
      <c r="O196" s="88">
        <v>45249</v>
      </c>
      <c r="P196" s="87" t="s">
        <v>1143</v>
      </c>
      <c r="Q196" s="87" t="s">
        <v>3</v>
      </c>
      <c r="R196" s="89" t="s">
        <v>975</v>
      </c>
      <c r="S196" s="89" t="s">
        <v>990</v>
      </c>
      <c r="T196" s="89" t="s">
        <v>1007</v>
      </c>
      <c r="U196" s="91">
        <v>45245</v>
      </c>
    </row>
    <row r="197" spans="1:21" x14ac:dyDescent="0.3">
      <c r="A197" s="92">
        <v>45273.430120370373</v>
      </c>
      <c r="B197" s="93" t="s">
        <v>76</v>
      </c>
      <c r="C197" s="94" t="s">
        <v>965</v>
      </c>
      <c r="D197" s="93" t="s">
        <v>156</v>
      </c>
      <c r="E197" s="95">
        <v>1</v>
      </c>
      <c r="F197" s="93">
        <v>6984733</v>
      </c>
      <c r="G197" s="93" t="s">
        <v>117</v>
      </c>
      <c r="H197" s="93" t="s">
        <v>69</v>
      </c>
      <c r="I197" s="93" t="s">
        <v>44</v>
      </c>
      <c r="J197" s="96">
        <v>116.75</v>
      </c>
      <c r="K197" s="96">
        <v>116.75</v>
      </c>
      <c r="L197" s="93" t="s">
        <v>973</v>
      </c>
      <c r="M197" s="93">
        <v>46</v>
      </c>
      <c r="N197" s="94">
        <v>45242</v>
      </c>
      <c r="O197" s="94">
        <v>45249</v>
      </c>
      <c r="P197" s="93" t="s">
        <v>1143</v>
      </c>
      <c r="Q197" s="93" t="s">
        <v>3</v>
      </c>
      <c r="R197" s="95" t="s">
        <v>975</v>
      </c>
      <c r="S197" s="95" t="s">
        <v>990</v>
      </c>
      <c r="T197" s="95" t="s">
        <v>1007</v>
      </c>
      <c r="U197" s="97">
        <v>45245</v>
      </c>
    </row>
    <row r="198" spans="1:21" x14ac:dyDescent="0.3">
      <c r="A198" s="86">
        <v>45246.548023495372</v>
      </c>
      <c r="B198" s="87" t="s">
        <v>35</v>
      </c>
      <c r="C198" s="88" t="s">
        <v>1152</v>
      </c>
      <c r="D198" s="87" t="s">
        <v>1153</v>
      </c>
      <c r="E198" s="89">
        <v>4</v>
      </c>
      <c r="F198" s="87">
        <v>7006251</v>
      </c>
      <c r="G198" s="87"/>
      <c r="H198" s="87" t="s">
        <v>69</v>
      </c>
      <c r="I198" s="87" t="s">
        <v>44</v>
      </c>
      <c r="J198" s="90">
        <v>109.19</v>
      </c>
      <c r="K198" s="90">
        <v>436.76</v>
      </c>
      <c r="L198" s="87" t="s">
        <v>973</v>
      </c>
      <c r="M198" s="87">
        <v>46</v>
      </c>
      <c r="N198" s="88">
        <v>45242</v>
      </c>
      <c r="O198" s="88">
        <v>45249</v>
      </c>
      <c r="P198" s="87" t="s">
        <v>1143</v>
      </c>
      <c r="Q198" s="87" t="s">
        <v>3</v>
      </c>
      <c r="R198" s="89" t="s">
        <v>975</v>
      </c>
      <c r="S198" s="89" t="s">
        <v>1033</v>
      </c>
      <c r="T198" s="89" t="s">
        <v>1007</v>
      </c>
      <c r="U198" s="91">
        <v>45246</v>
      </c>
    </row>
    <row r="199" spans="1:21" x14ac:dyDescent="0.3">
      <c r="A199" s="92">
        <v>45246.54848946759</v>
      </c>
      <c r="B199" s="93" t="s">
        <v>31</v>
      </c>
      <c r="C199" s="94" t="s">
        <v>1152</v>
      </c>
      <c r="D199" s="93" t="s">
        <v>1153</v>
      </c>
      <c r="E199" s="95">
        <v>2.5</v>
      </c>
      <c r="F199" s="93">
        <v>7006251</v>
      </c>
      <c r="G199" s="93"/>
      <c r="H199" s="93" t="s">
        <v>69</v>
      </c>
      <c r="I199" s="93" t="s">
        <v>44</v>
      </c>
      <c r="J199" s="96">
        <v>90.75</v>
      </c>
      <c r="K199" s="96">
        <v>226.875</v>
      </c>
      <c r="L199" s="93" t="s">
        <v>973</v>
      </c>
      <c r="M199" s="93">
        <v>46</v>
      </c>
      <c r="N199" s="94">
        <v>45242</v>
      </c>
      <c r="O199" s="94">
        <v>45249</v>
      </c>
      <c r="P199" s="93" t="s">
        <v>1143</v>
      </c>
      <c r="Q199" s="93" t="s">
        <v>3</v>
      </c>
      <c r="R199" s="95" t="s">
        <v>975</v>
      </c>
      <c r="S199" s="95" t="s">
        <v>1033</v>
      </c>
      <c r="T199" s="95" t="s">
        <v>1007</v>
      </c>
      <c r="U199" s="97">
        <v>45246</v>
      </c>
    </row>
    <row r="200" spans="1:21" x14ac:dyDescent="0.3">
      <c r="A200" s="86">
        <v>45246.548958333333</v>
      </c>
      <c r="B200" s="87" t="s">
        <v>35</v>
      </c>
      <c r="C200" s="88" t="s">
        <v>1152</v>
      </c>
      <c r="D200" s="87" t="s">
        <v>1154</v>
      </c>
      <c r="E200" s="89">
        <v>2</v>
      </c>
      <c r="F200" s="87">
        <v>79024</v>
      </c>
      <c r="G200" s="87"/>
      <c r="H200" s="87" t="s">
        <v>69</v>
      </c>
      <c r="I200" s="87" t="s">
        <v>44</v>
      </c>
      <c r="J200" s="90">
        <v>109.19</v>
      </c>
      <c r="K200" s="90">
        <v>218.38</v>
      </c>
      <c r="L200" s="87" t="s">
        <v>973</v>
      </c>
      <c r="M200" s="87">
        <v>46</v>
      </c>
      <c r="N200" s="88">
        <v>45242</v>
      </c>
      <c r="O200" s="88">
        <v>45249</v>
      </c>
      <c r="P200" s="87" t="s">
        <v>1143</v>
      </c>
      <c r="Q200" s="87" t="s">
        <v>3</v>
      </c>
      <c r="R200" s="89" t="s">
        <v>975</v>
      </c>
      <c r="S200" s="89" t="s">
        <v>1033</v>
      </c>
      <c r="T200" s="89" t="s">
        <v>1007</v>
      </c>
      <c r="U200" s="91">
        <v>45246</v>
      </c>
    </row>
    <row r="201" spans="1:21" x14ac:dyDescent="0.3">
      <c r="A201" s="92">
        <v>45246.550012731481</v>
      </c>
      <c r="B201" s="93" t="s">
        <v>35</v>
      </c>
      <c r="C201" s="94" t="s">
        <v>1152</v>
      </c>
      <c r="D201" s="93" t="s">
        <v>1155</v>
      </c>
      <c r="E201" s="95">
        <v>2</v>
      </c>
      <c r="F201" s="93" t="s">
        <v>68</v>
      </c>
      <c r="G201" s="93" t="s">
        <v>117</v>
      </c>
      <c r="H201" s="93" t="s">
        <v>57</v>
      </c>
      <c r="I201" s="93" t="s">
        <v>44</v>
      </c>
      <c r="J201" s="96">
        <v>109.19</v>
      </c>
      <c r="K201" s="96">
        <v>218.38</v>
      </c>
      <c r="L201" s="93" t="s">
        <v>981</v>
      </c>
      <c r="M201" s="93">
        <v>46</v>
      </c>
      <c r="N201" s="94">
        <v>45242</v>
      </c>
      <c r="O201" s="94">
        <v>45249</v>
      </c>
      <c r="P201" s="93" t="s">
        <v>1143</v>
      </c>
      <c r="Q201" s="93" t="s">
        <v>3</v>
      </c>
      <c r="R201" s="95" t="s">
        <v>975</v>
      </c>
      <c r="S201" s="95" t="s">
        <v>1033</v>
      </c>
      <c r="T201" s="95" t="s">
        <v>1007</v>
      </c>
      <c r="U201" s="97">
        <v>45246</v>
      </c>
    </row>
    <row r="202" spans="1:21" x14ac:dyDescent="0.3">
      <c r="A202" s="86">
        <v>45247.38972175926</v>
      </c>
      <c r="B202" s="87" t="s">
        <v>66</v>
      </c>
      <c r="C202" s="88" t="s">
        <v>1152</v>
      </c>
      <c r="D202" s="87" t="s">
        <v>1149</v>
      </c>
      <c r="E202" s="89">
        <v>2</v>
      </c>
      <c r="F202" s="87">
        <v>20028</v>
      </c>
      <c r="G202" s="87" t="s">
        <v>68</v>
      </c>
      <c r="H202" s="87" t="s">
        <v>69</v>
      </c>
      <c r="I202" s="87" t="s">
        <v>44</v>
      </c>
      <c r="J202" s="90">
        <v>112.96</v>
      </c>
      <c r="K202" s="90">
        <v>225.92</v>
      </c>
      <c r="L202" s="87" t="s">
        <v>973</v>
      </c>
      <c r="M202" s="87">
        <v>46</v>
      </c>
      <c r="N202" s="88">
        <v>45242</v>
      </c>
      <c r="O202" s="88">
        <v>45249</v>
      </c>
      <c r="P202" s="87" t="s">
        <v>1143</v>
      </c>
      <c r="Q202" s="87" t="s">
        <v>3</v>
      </c>
      <c r="R202" s="89" t="s">
        <v>975</v>
      </c>
      <c r="S202" s="89" t="s">
        <v>1033</v>
      </c>
      <c r="T202" s="89" t="s">
        <v>1007</v>
      </c>
      <c r="U202" s="91">
        <v>45246</v>
      </c>
    </row>
    <row r="203" spans="1:21" x14ac:dyDescent="0.3">
      <c r="A203" s="92">
        <v>45247.393196064811</v>
      </c>
      <c r="B203" s="93" t="s">
        <v>66</v>
      </c>
      <c r="C203" s="94" t="s">
        <v>1152</v>
      </c>
      <c r="D203" s="93" t="s">
        <v>1156</v>
      </c>
      <c r="E203" s="95">
        <v>4</v>
      </c>
      <c r="F203" s="93">
        <v>79024</v>
      </c>
      <c r="G203" s="93" t="s">
        <v>68</v>
      </c>
      <c r="H203" s="93" t="s">
        <v>69</v>
      </c>
      <c r="I203" s="93" t="s">
        <v>44</v>
      </c>
      <c r="J203" s="96">
        <v>112.96</v>
      </c>
      <c r="K203" s="96">
        <v>451.84</v>
      </c>
      <c r="L203" s="93" t="s">
        <v>973</v>
      </c>
      <c r="M203" s="93">
        <v>46</v>
      </c>
      <c r="N203" s="94">
        <v>45242</v>
      </c>
      <c r="O203" s="94">
        <v>45249</v>
      </c>
      <c r="P203" s="93" t="s">
        <v>1143</v>
      </c>
      <c r="Q203" s="93" t="s">
        <v>3</v>
      </c>
      <c r="R203" s="95" t="s">
        <v>975</v>
      </c>
      <c r="S203" s="95" t="s">
        <v>1033</v>
      </c>
      <c r="T203" s="95" t="s">
        <v>1007</v>
      </c>
      <c r="U203" s="97">
        <v>45246</v>
      </c>
    </row>
    <row r="204" spans="1:21" x14ac:dyDescent="0.3">
      <c r="A204" s="86">
        <v>45247.394530902777</v>
      </c>
      <c r="B204" s="87" t="s">
        <v>66</v>
      </c>
      <c r="C204" s="88" t="s">
        <v>1152</v>
      </c>
      <c r="D204" s="87" t="s">
        <v>122</v>
      </c>
      <c r="E204" s="89">
        <v>2</v>
      </c>
      <c r="F204" s="87">
        <v>6984733</v>
      </c>
      <c r="G204" s="87" t="s">
        <v>117</v>
      </c>
      <c r="H204" s="87" t="s">
        <v>69</v>
      </c>
      <c r="I204" s="87" t="s">
        <v>44</v>
      </c>
      <c r="J204" s="90">
        <v>112.96</v>
      </c>
      <c r="K204" s="90">
        <v>225.92</v>
      </c>
      <c r="L204" s="87" t="s">
        <v>973</v>
      </c>
      <c r="M204" s="87">
        <v>46</v>
      </c>
      <c r="N204" s="88">
        <v>45242</v>
      </c>
      <c r="O204" s="88">
        <v>45249</v>
      </c>
      <c r="P204" s="87" t="s">
        <v>1143</v>
      </c>
      <c r="Q204" s="87" t="s">
        <v>3</v>
      </c>
      <c r="R204" s="89" t="s">
        <v>975</v>
      </c>
      <c r="S204" s="89" t="s">
        <v>1033</v>
      </c>
      <c r="T204" s="89" t="s">
        <v>1007</v>
      </c>
      <c r="U204" s="91">
        <v>45246</v>
      </c>
    </row>
    <row r="205" spans="1:21" x14ac:dyDescent="0.3">
      <c r="A205" s="92">
        <v>45273.430262152775</v>
      </c>
      <c r="B205" s="93" t="s">
        <v>76</v>
      </c>
      <c r="C205" s="94" t="s">
        <v>1152</v>
      </c>
      <c r="D205" s="93" t="s">
        <v>156</v>
      </c>
      <c r="E205" s="95">
        <v>1</v>
      </c>
      <c r="F205" s="93">
        <v>6984733</v>
      </c>
      <c r="G205" s="93" t="s">
        <v>117</v>
      </c>
      <c r="H205" s="93" t="s">
        <v>69</v>
      </c>
      <c r="I205" s="93" t="s">
        <v>44</v>
      </c>
      <c r="J205" s="96">
        <v>116.75</v>
      </c>
      <c r="K205" s="96">
        <v>116.75</v>
      </c>
      <c r="L205" s="93" t="s">
        <v>973</v>
      </c>
      <c r="M205" s="93">
        <v>46</v>
      </c>
      <c r="N205" s="94">
        <v>45242</v>
      </c>
      <c r="O205" s="94">
        <v>45249</v>
      </c>
      <c r="P205" s="93" t="s">
        <v>1143</v>
      </c>
      <c r="Q205" s="93" t="s">
        <v>3</v>
      </c>
      <c r="R205" s="95" t="s">
        <v>975</v>
      </c>
      <c r="S205" s="95" t="s">
        <v>1033</v>
      </c>
      <c r="T205" s="95" t="s">
        <v>1007</v>
      </c>
      <c r="U205" s="97">
        <v>45246</v>
      </c>
    </row>
    <row r="206" spans="1:21" x14ac:dyDescent="0.3">
      <c r="A206" s="86">
        <v>45247.391785532411</v>
      </c>
      <c r="B206" s="87" t="s">
        <v>66</v>
      </c>
      <c r="C206" s="88" t="s">
        <v>1157</v>
      </c>
      <c r="D206" s="87" t="s">
        <v>1158</v>
      </c>
      <c r="E206" s="89">
        <v>3</v>
      </c>
      <c r="F206" s="87">
        <v>6984733</v>
      </c>
      <c r="G206" s="87" t="s">
        <v>117</v>
      </c>
      <c r="H206" s="87" t="s">
        <v>69</v>
      </c>
      <c r="I206" s="87" t="s">
        <v>44</v>
      </c>
      <c r="J206" s="90">
        <v>112.96</v>
      </c>
      <c r="K206" s="90">
        <v>338.88</v>
      </c>
      <c r="L206" s="87" t="s">
        <v>973</v>
      </c>
      <c r="M206" s="87">
        <v>46</v>
      </c>
      <c r="N206" s="88">
        <v>45242</v>
      </c>
      <c r="O206" s="88">
        <v>45249</v>
      </c>
      <c r="P206" s="87" t="s">
        <v>1143</v>
      </c>
      <c r="Q206" s="87" t="s">
        <v>3</v>
      </c>
      <c r="R206" s="89" t="s">
        <v>975</v>
      </c>
      <c r="S206" s="89" t="s">
        <v>1039</v>
      </c>
      <c r="T206" s="89" t="s">
        <v>1007</v>
      </c>
      <c r="U206" s="91">
        <v>45247</v>
      </c>
    </row>
    <row r="207" spans="1:21" x14ac:dyDescent="0.3">
      <c r="A207" s="92">
        <v>45247.39246412037</v>
      </c>
      <c r="B207" s="93" t="s">
        <v>66</v>
      </c>
      <c r="C207" s="94" t="s">
        <v>1157</v>
      </c>
      <c r="D207" s="93" t="s">
        <v>1159</v>
      </c>
      <c r="E207" s="95">
        <v>1</v>
      </c>
      <c r="F207" s="93" t="s">
        <v>68</v>
      </c>
      <c r="G207" s="93" t="s">
        <v>68</v>
      </c>
      <c r="H207" s="93" t="s">
        <v>1160</v>
      </c>
      <c r="I207" s="93" t="s">
        <v>44</v>
      </c>
      <c r="J207" s="96">
        <v>112.96</v>
      </c>
      <c r="K207" s="96">
        <v>112.96</v>
      </c>
      <c r="L207" s="93" t="s">
        <v>981</v>
      </c>
      <c r="M207" s="93">
        <v>46</v>
      </c>
      <c r="N207" s="94">
        <v>45242</v>
      </c>
      <c r="O207" s="94">
        <v>45249</v>
      </c>
      <c r="P207" s="93" t="s">
        <v>1143</v>
      </c>
      <c r="Q207" s="93" t="s">
        <v>3</v>
      </c>
      <c r="R207" s="95" t="s">
        <v>975</v>
      </c>
      <c r="S207" s="95" t="s">
        <v>1039</v>
      </c>
      <c r="T207" s="95" t="s">
        <v>1007</v>
      </c>
      <c r="U207" s="97">
        <v>45247</v>
      </c>
    </row>
    <row r="208" spans="1:21" x14ac:dyDescent="0.3">
      <c r="A208" s="86">
        <v>45247.545061689816</v>
      </c>
      <c r="B208" s="87" t="s">
        <v>35</v>
      </c>
      <c r="C208" s="88" t="s">
        <v>1157</v>
      </c>
      <c r="D208" s="87" t="s">
        <v>1161</v>
      </c>
      <c r="E208" s="89">
        <v>1.5</v>
      </c>
      <c r="F208" s="87" t="s">
        <v>68</v>
      </c>
      <c r="G208" s="87" t="s">
        <v>68</v>
      </c>
      <c r="H208" s="87" t="s">
        <v>1160</v>
      </c>
      <c r="I208" s="87" t="s">
        <v>44</v>
      </c>
      <c r="J208" s="90">
        <v>109.19</v>
      </c>
      <c r="K208" s="90">
        <v>163.785</v>
      </c>
      <c r="L208" s="87" t="s">
        <v>981</v>
      </c>
      <c r="M208" s="87">
        <v>46</v>
      </c>
      <c r="N208" s="88">
        <v>45242</v>
      </c>
      <c r="O208" s="88">
        <v>45249</v>
      </c>
      <c r="P208" s="87" t="s">
        <v>1143</v>
      </c>
      <c r="Q208" s="87" t="s">
        <v>3</v>
      </c>
      <c r="R208" s="89" t="s">
        <v>975</v>
      </c>
      <c r="S208" s="89" t="s">
        <v>1039</v>
      </c>
      <c r="T208" s="89" t="s">
        <v>1007</v>
      </c>
      <c r="U208" s="91">
        <v>45247</v>
      </c>
    </row>
    <row r="209" spans="1:21" x14ac:dyDescent="0.3">
      <c r="A209" s="92">
        <v>45247.545820486113</v>
      </c>
      <c r="B209" s="93" t="s">
        <v>35</v>
      </c>
      <c r="C209" s="94" t="s">
        <v>1157</v>
      </c>
      <c r="D209" s="93" t="s">
        <v>1162</v>
      </c>
      <c r="E209" s="95">
        <v>6.5</v>
      </c>
      <c r="F209" s="93" t="s">
        <v>68</v>
      </c>
      <c r="G209" s="93" t="s">
        <v>68</v>
      </c>
      <c r="H209" s="93" t="s">
        <v>92</v>
      </c>
      <c r="I209" s="93" t="s">
        <v>44</v>
      </c>
      <c r="J209" s="96">
        <v>109.19</v>
      </c>
      <c r="K209" s="96">
        <v>709.73500000000001</v>
      </c>
      <c r="L209" s="93" t="s">
        <v>981</v>
      </c>
      <c r="M209" s="93">
        <v>46</v>
      </c>
      <c r="N209" s="94">
        <v>45242</v>
      </c>
      <c r="O209" s="94">
        <v>45249</v>
      </c>
      <c r="P209" s="93" t="s">
        <v>1143</v>
      </c>
      <c r="Q209" s="93" t="s">
        <v>3</v>
      </c>
      <c r="R209" s="95" t="s">
        <v>975</v>
      </c>
      <c r="S209" s="95" t="s">
        <v>1039</v>
      </c>
      <c r="T209" s="95" t="s">
        <v>1007</v>
      </c>
      <c r="U209" s="97">
        <v>45247</v>
      </c>
    </row>
    <row r="210" spans="1:21" x14ac:dyDescent="0.3">
      <c r="A210" s="86">
        <v>45247.553824305556</v>
      </c>
      <c r="B210" s="87" t="s">
        <v>66</v>
      </c>
      <c r="C210" s="88" t="s">
        <v>1157</v>
      </c>
      <c r="D210" s="87" t="s">
        <v>1163</v>
      </c>
      <c r="E210" s="89">
        <v>2</v>
      </c>
      <c r="F210" s="87">
        <v>79024</v>
      </c>
      <c r="G210" s="87" t="s">
        <v>68</v>
      </c>
      <c r="H210" s="87" t="s">
        <v>69</v>
      </c>
      <c r="I210" s="87" t="s">
        <v>44</v>
      </c>
      <c r="J210" s="90">
        <v>112.96</v>
      </c>
      <c r="K210" s="90">
        <v>225.92</v>
      </c>
      <c r="L210" s="87" t="s">
        <v>973</v>
      </c>
      <c r="M210" s="87">
        <v>46</v>
      </c>
      <c r="N210" s="88">
        <v>45242</v>
      </c>
      <c r="O210" s="88">
        <v>45249</v>
      </c>
      <c r="P210" s="87" t="s">
        <v>1143</v>
      </c>
      <c r="Q210" s="87" t="s">
        <v>3</v>
      </c>
      <c r="R210" s="89" t="s">
        <v>975</v>
      </c>
      <c r="S210" s="89" t="s">
        <v>1039</v>
      </c>
      <c r="T210" s="89" t="s">
        <v>1007</v>
      </c>
      <c r="U210" s="91">
        <v>45247</v>
      </c>
    </row>
    <row r="211" spans="1:21" x14ac:dyDescent="0.3">
      <c r="A211" s="92">
        <v>45247.555809837962</v>
      </c>
      <c r="B211" s="93" t="s">
        <v>66</v>
      </c>
      <c r="C211" s="94" t="s">
        <v>1157</v>
      </c>
      <c r="D211" s="93" t="s">
        <v>122</v>
      </c>
      <c r="E211" s="95">
        <v>2</v>
      </c>
      <c r="F211" s="93">
        <v>6984733</v>
      </c>
      <c r="G211" s="93" t="s">
        <v>117</v>
      </c>
      <c r="H211" s="93" t="s">
        <v>69</v>
      </c>
      <c r="I211" s="93" t="s">
        <v>44</v>
      </c>
      <c r="J211" s="96">
        <v>112.96</v>
      </c>
      <c r="K211" s="96">
        <v>225.92</v>
      </c>
      <c r="L211" s="93" t="s">
        <v>973</v>
      </c>
      <c r="M211" s="93">
        <v>46</v>
      </c>
      <c r="N211" s="94">
        <v>45242</v>
      </c>
      <c r="O211" s="94">
        <v>45249</v>
      </c>
      <c r="P211" s="93" t="s">
        <v>1143</v>
      </c>
      <c r="Q211" s="93" t="s">
        <v>3</v>
      </c>
      <c r="R211" s="95" t="s">
        <v>975</v>
      </c>
      <c r="S211" s="95" t="s">
        <v>1039</v>
      </c>
      <c r="T211" s="95" t="s">
        <v>1007</v>
      </c>
      <c r="U211" s="97">
        <v>45247</v>
      </c>
    </row>
    <row r="212" spans="1:21" x14ac:dyDescent="0.3">
      <c r="A212" s="86">
        <v>45273.430409606481</v>
      </c>
      <c r="B212" s="87" t="s">
        <v>76</v>
      </c>
      <c r="C212" s="88" t="s">
        <v>1157</v>
      </c>
      <c r="D212" s="87" t="s">
        <v>156</v>
      </c>
      <c r="E212" s="89">
        <v>1</v>
      </c>
      <c r="F212" s="87">
        <v>6984733</v>
      </c>
      <c r="G212" s="87" t="s">
        <v>117</v>
      </c>
      <c r="H212" s="87" t="s">
        <v>69</v>
      </c>
      <c r="I212" s="87" t="s">
        <v>44</v>
      </c>
      <c r="J212" s="90">
        <v>116.75</v>
      </c>
      <c r="K212" s="90">
        <v>116.75</v>
      </c>
      <c r="L212" s="87" t="s">
        <v>973</v>
      </c>
      <c r="M212" s="87">
        <v>46</v>
      </c>
      <c r="N212" s="88">
        <v>45242</v>
      </c>
      <c r="O212" s="88">
        <v>45249</v>
      </c>
      <c r="P212" s="87" t="s">
        <v>1143</v>
      </c>
      <c r="Q212" s="87" t="s">
        <v>3</v>
      </c>
      <c r="R212" s="89" t="s">
        <v>975</v>
      </c>
      <c r="S212" s="89" t="s">
        <v>1039</v>
      </c>
      <c r="T212" s="89" t="s">
        <v>1007</v>
      </c>
      <c r="U212" s="91">
        <v>45247</v>
      </c>
    </row>
    <row r="213" spans="1:21" x14ac:dyDescent="0.3">
      <c r="A213" s="92">
        <v>45232.576344907407</v>
      </c>
      <c r="B213" s="93" t="s">
        <v>31</v>
      </c>
      <c r="C213" s="94" t="s">
        <v>1164</v>
      </c>
      <c r="D213" s="93" t="s">
        <v>1165</v>
      </c>
      <c r="E213" s="95">
        <v>1</v>
      </c>
      <c r="F213" s="93">
        <v>6984733</v>
      </c>
      <c r="G213" s="93" t="s">
        <v>68</v>
      </c>
      <c r="H213" s="93" t="s">
        <v>69</v>
      </c>
      <c r="I213" s="93" t="s">
        <v>44</v>
      </c>
      <c r="J213" s="96">
        <v>90.75</v>
      </c>
      <c r="K213" s="96">
        <v>90.75</v>
      </c>
      <c r="L213" s="93" t="s">
        <v>973</v>
      </c>
      <c r="M213" s="93">
        <v>44</v>
      </c>
      <c r="N213" s="94">
        <v>45228</v>
      </c>
      <c r="O213" s="94">
        <v>45235</v>
      </c>
      <c r="P213" s="93" t="s">
        <v>1113</v>
      </c>
      <c r="Q213" s="93" t="s">
        <v>3</v>
      </c>
      <c r="R213" s="95" t="s">
        <v>975</v>
      </c>
      <c r="S213" s="95" t="s">
        <v>1056</v>
      </c>
      <c r="T213" s="95" t="s">
        <v>1007</v>
      </c>
      <c r="U213" s="97">
        <v>45232</v>
      </c>
    </row>
    <row r="214" spans="1:21" x14ac:dyDescent="0.3">
      <c r="A214" s="86">
        <v>45232.577371064814</v>
      </c>
      <c r="B214" s="87" t="s">
        <v>31</v>
      </c>
      <c r="C214" s="88" t="s">
        <v>1164</v>
      </c>
      <c r="D214" s="87" t="s">
        <v>1166</v>
      </c>
      <c r="E214" s="89">
        <v>1</v>
      </c>
      <c r="F214" s="87">
        <v>79024</v>
      </c>
      <c r="G214" s="87" t="s">
        <v>68</v>
      </c>
      <c r="H214" s="87" t="s">
        <v>69</v>
      </c>
      <c r="I214" s="87" t="s">
        <v>44</v>
      </c>
      <c r="J214" s="90">
        <v>90.75</v>
      </c>
      <c r="K214" s="90">
        <v>90.75</v>
      </c>
      <c r="L214" s="87" t="s">
        <v>973</v>
      </c>
      <c r="M214" s="87">
        <v>44</v>
      </c>
      <c r="N214" s="88">
        <v>45228</v>
      </c>
      <c r="O214" s="88">
        <v>45235</v>
      </c>
      <c r="P214" s="87" t="s">
        <v>1113</v>
      </c>
      <c r="Q214" s="87" t="s">
        <v>3</v>
      </c>
      <c r="R214" s="89" t="s">
        <v>975</v>
      </c>
      <c r="S214" s="89" t="s">
        <v>1056</v>
      </c>
      <c r="T214" s="89" t="s">
        <v>1007</v>
      </c>
      <c r="U214" s="91">
        <v>45232</v>
      </c>
    </row>
    <row r="215" spans="1:21" x14ac:dyDescent="0.3">
      <c r="A215" s="92">
        <v>45232.578014467595</v>
      </c>
      <c r="B215" s="93" t="s">
        <v>31</v>
      </c>
      <c r="C215" s="94" t="s">
        <v>1164</v>
      </c>
      <c r="D215" s="93" t="s">
        <v>1095</v>
      </c>
      <c r="E215" s="95">
        <v>4</v>
      </c>
      <c r="F215" s="93" t="s">
        <v>68</v>
      </c>
      <c r="G215" s="93" t="s">
        <v>68</v>
      </c>
      <c r="H215" s="93" t="s">
        <v>97</v>
      </c>
      <c r="I215" s="93" t="s">
        <v>44</v>
      </c>
      <c r="J215" s="96">
        <v>90.75</v>
      </c>
      <c r="K215" s="96">
        <v>363</v>
      </c>
      <c r="L215" s="93" t="s">
        <v>981</v>
      </c>
      <c r="M215" s="93">
        <v>44</v>
      </c>
      <c r="N215" s="94">
        <v>45228</v>
      </c>
      <c r="O215" s="94">
        <v>45235</v>
      </c>
      <c r="P215" s="93" t="s">
        <v>1113</v>
      </c>
      <c r="Q215" s="93" t="s">
        <v>3</v>
      </c>
      <c r="R215" s="95" t="s">
        <v>975</v>
      </c>
      <c r="S215" s="95" t="s">
        <v>1056</v>
      </c>
      <c r="T215" s="95" t="s">
        <v>1007</v>
      </c>
      <c r="U215" s="97">
        <v>45232</v>
      </c>
    </row>
    <row r="216" spans="1:21" x14ac:dyDescent="0.3">
      <c r="A216" s="86">
        <v>45232.57879363426</v>
      </c>
      <c r="B216" s="87" t="s">
        <v>31</v>
      </c>
      <c r="C216" s="88" t="s">
        <v>1164</v>
      </c>
      <c r="D216" s="87" t="s">
        <v>1167</v>
      </c>
      <c r="E216" s="89">
        <v>2</v>
      </c>
      <c r="F216" s="87" t="s">
        <v>68</v>
      </c>
      <c r="G216" s="87" t="s">
        <v>68</v>
      </c>
      <c r="H216" s="87" t="s">
        <v>92</v>
      </c>
      <c r="I216" s="87" t="s">
        <v>44</v>
      </c>
      <c r="J216" s="90">
        <v>90.75</v>
      </c>
      <c r="K216" s="90">
        <v>181.5</v>
      </c>
      <c r="L216" s="87" t="s">
        <v>981</v>
      </c>
      <c r="M216" s="87">
        <v>44</v>
      </c>
      <c r="N216" s="88">
        <v>45228</v>
      </c>
      <c r="O216" s="88">
        <v>45235</v>
      </c>
      <c r="P216" s="87" t="s">
        <v>1113</v>
      </c>
      <c r="Q216" s="87" t="s">
        <v>3</v>
      </c>
      <c r="R216" s="89" t="s">
        <v>975</v>
      </c>
      <c r="S216" s="89" t="s">
        <v>1056</v>
      </c>
      <c r="T216" s="89" t="s">
        <v>1007</v>
      </c>
      <c r="U216" s="91">
        <v>45232</v>
      </c>
    </row>
    <row r="217" spans="1:21" x14ac:dyDescent="0.3">
      <c r="A217" s="92">
        <v>45233.356137615738</v>
      </c>
      <c r="B217" s="93" t="s">
        <v>66</v>
      </c>
      <c r="C217" s="94" t="s">
        <v>1164</v>
      </c>
      <c r="D217" s="93" t="s">
        <v>1168</v>
      </c>
      <c r="E217" s="95">
        <v>1</v>
      </c>
      <c r="F217" s="93">
        <v>6984733</v>
      </c>
      <c r="G217" s="93" t="s">
        <v>117</v>
      </c>
      <c r="H217" s="93" t="s">
        <v>69</v>
      </c>
      <c r="I217" s="93" t="s">
        <v>44</v>
      </c>
      <c r="J217" s="96">
        <v>112.96</v>
      </c>
      <c r="K217" s="96">
        <v>112.96</v>
      </c>
      <c r="L217" s="93" t="s">
        <v>973</v>
      </c>
      <c r="M217" s="93">
        <v>44</v>
      </c>
      <c r="N217" s="94">
        <v>45228</v>
      </c>
      <c r="O217" s="94">
        <v>45235</v>
      </c>
      <c r="P217" s="93" t="s">
        <v>1113</v>
      </c>
      <c r="Q217" s="93" t="s">
        <v>3</v>
      </c>
      <c r="R217" s="95" t="s">
        <v>975</v>
      </c>
      <c r="S217" s="95" t="s">
        <v>1056</v>
      </c>
      <c r="T217" s="95" t="s">
        <v>1007</v>
      </c>
      <c r="U217" s="97">
        <v>45232</v>
      </c>
    </row>
    <row r="218" spans="1:21" x14ac:dyDescent="0.3">
      <c r="A218" s="86">
        <v>45233.35983425926</v>
      </c>
      <c r="B218" s="87" t="s">
        <v>66</v>
      </c>
      <c r="C218" s="88" t="s">
        <v>1164</v>
      </c>
      <c r="D218" s="87" t="s">
        <v>1169</v>
      </c>
      <c r="E218" s="89">
        <v>2</v>
      </c>
      <c r="F218" s="87" t="s">
        <v>68</v>
      </c>
      <c r="G218" s="87" t="s">
        <v>68</v>
      </c>
      <c r="H218" s="87" t="s">
        <v>92</v>
      </c>
      <c r="I218" s="87" t="s">
        <v>44</v>
      </c>
      <c r="J218" s="90">
        <v>112.96</v>
      </c>
      <c r="K218" s="90">
        <v>225.92</v>
      </c>
      <c r="L218" s="87" t="s">
        <v>981</v>
      </c>
      <c r="M218" s="87">
        <v>44</v>
      </c>
      <c r="N218" s="88">
        <v>45228</v>
      </c>
      <c r="O218" s="88">
        <v>45235</v>
      </c>
      <c r="P218" s="87" t="s">
        <v>1113</v>
      </c>
      <c r="Q218" s="87" t="s">
        <v>3</v>
      </c>
      <c r="R218" s="89" t="s">
        <v>975</v>
      </c>
      <c r="S218" s="89" t="s">
        <v>1056</v>
      </c>
      <c r="T218" s="89" t="s">
        <v>1007</v>
      </c>
      <c r="U218" s="91">
        <v>45232</v>
      </c>
    </row>
    <row r="219" spans="1:21" x14ac:dyDescent="0.3">
      <c r="A219" s="92">
        <v>45233.365071990738</v>
      </c>
      <c r="B219" s="93" t="s">
        <v>66</v>
      </c>
      <c r="C219" s="94" t="s">
        <v>1164</v>
      </c>
      <c r="D219" s="93" t="s">
        <v>1170</v>
      </c>
      <c r="E219" s="95">
        <v>5</v>
      </c>
      <c r="F219" s="93">
        <v>20028</v>
      </c>
      <c r="G219" s="93" t="s">
        <v>68</v>
      </c>
      <c r="H219" s="93" t="s">
        <v>69</v>
      </c>
      <c r="I219" s="93" t="s">
        <v>44</v>
      </c>
      <c r="J219" s="96">
        <v>112.96</v>
      </c>
      <c r="K219" s="96">
        <v>564.79999999999995</v>
      </c>
      <c r="L219" s="93" t="s">
        <v>973</v>
      </c>
      <c r="M219" s="93">
        <v>44</v>
      </c>
      <c r="N219" s="94">
        <v>45228</v>
      </c>
      <c r="O219" s="94">
        <v>45235</v>
      </c>
      <c r="P219" s="93" t="s">
        <v>1113</v>
      </c>
      <c r="Q219" s="93" t="s">
        <v>3</v>
      </c>
      <c r="R219" s="95" t="s">
        <v>975</v>
      </c>
      <c r="S219" s="95" t="s">
        <v>1056</v>
      </c>
      <c r="T219" s="95" t="s">
        <v>1007</v>
      </c>
      <c r="U219" s="97">
        <v>45232</v>
      </c>
    </row>
    <row r="220" spans="1:21" x14ac:dyDescent="0.3">
      <c r="A220" s="86">
        <v>45246.341669328707</v>
      </c>
      <c r="B220" s="87" t="s">
        <v>76</v>
      </c>
      <c r="C220" s="88" t="s">
        <v>1164</v>
      </c>
      <c r="D220" s="87" t="s">
        <v>630</v>
      </c>
      <c r="E220" s="89">
        <v>3</v>
      </c>
      <c r="F220" s="87">
        <v>6984733</v>
      </c>
      <c r="G220" s="87" t="s">
        <v>117</v>
      </c>
      <c r="H220" s="87" t="s">
        <v>69</v>
      </c>
      <c r="I220" s="87" t="s">
        <v>44</v>
      </c>
      <c r="J220" s="90">
        <v>116.75</v>
      </c>
      <c r="K220" s="90">
        <v>350.25</v>
      </c>
      <c r="L220" s="87" t="s">
        <v>973</v>
      </c>
      <c r="M220" s="87">
        <v>44</v>
      </c>
      <c r="N220" s="88">
        <v>45228</v>
      </c>
      <c r="O220" s="88">
        <v>45235</v>
      </c>
      <c r="P220" s="87" t="s">
        <v>1113</v>
      </c>
      <c r="Q220" s="87" t="s">
        <v>3</v>
      </c>
      <c r="R220" s="89" t="s">
        <v>975</v>
      </c>
      <c r="S220" s="89" t="s">
        <v>1056</v>
      </c>
      <c r="T220" s="89" t="s">
        <v>1007</v>
      </c>
      <c r="U220" s="91">
        <v>45232</v>
      </c>
    </row>
    <row r="221" spans="1:21" x14ac:dyDescent="0.3">
      <c r="A221" s="92">
        <v>45250.57633217593</v>
      </c>
      <c r="B221" s="93" t="s">
        <v>35</v>
      </c>
      <c r="C221" s="94" t="s">
        <v>1171</v>
      </c>
      <c r="D221" s="93" t="s">
        <v>1172</v>
      </c>
      <c r="E221" s="95">
        <v>5</v>
      </c>
      <c r="F221" s="93" t="s">
        <v>68</v>
      </c>
      <c r="G221" s="93" t="s">
        <v>68</v>
      </c>
      <c r="H221" s="93" t="s">
        <v>92</v>
      </c>
      <c r="I221" s="93" t="s">
        <v>44</v>
      </c>
      <c r="J221" s="96">
        <v>109.19</v>
      </c>
      <c r="K221" s="96">
        <v>545.95000000000005</v>
      </c>
      <c r="L221" s="93" t="s">
        <v>981</v>
      </c>
      <c r="M221" s="93">
        <v>47</v>
      </c>
      <c r="N221" s="94">
        <v>45249</v>
      </c>
      <c r="O221" s="94">
        <v>45256</v>
      </c>
      <c r="P221" s="93" t="s">
        <v>1173</v>
      </c>
      <c r="Q221" s="93" t="s">
        <v>3</v>
      </c>
      <c r="R221" s="95" t="s">
        <v>975</v>
      </c>
      <c r="S221" s="95" t="s">
        <v>1060</v>
      </c>
      <c r="T221" s="95" t="s">
        <v>1007</v>
      </c>
      <c r="U221" s="97">
        <v>45250</v>
      </c>
    </row>
    <row r="222" spans="1:21" x14ac:dyDescent="0.3">
      <c r="A222" s="86">
        <v>45250.577315162038</v>
      </c>
      <c r="B222" s="87" t="s">
        <v>35</v>
      </c>
      <c r="C222" s="88" t="s">
        <v>1171</v>
      </c>
      <c r="D222" s="87" t="s">
        <v>1174</v>
      </c>
      <c r="E222" s="89">
        <v>1</v>
      </c>
      <c r="F222" s="87" t="s">
        <v>68</v>
      </c>
      <c r="G222" s="87" t="s">
        <v>68</v>
      </c>
      <c r="H222" s="87" t="s">
        <v>57</v>
      </c>
      <c r="I222" s="87" t="s">
        <v>44</v>
      </c>
      <c r="J222" s="90">
        <v>109.19</v>
      </c>
      <c r="K222" s="90">
        <v>109.19</v>
      </c>
      <c r="L222" s="87" t="s">
        <v>981</v>
      </c>
      <c r="M222" s="87">
        <v>47</v>
      </c>
      <c r="N222" s="88">
        <v>45249</v>
      </c>
      <c r="O222" s="88">
        <v>45256</v>
      </c>
      <c r="P222" s="87" t="s">
        <v>1173</v>
      </c>
      <c r="Q222" s="87" t="s">
        <v>3</v>
      </c>
      <c r="R222" s="89" t="s">
        <v>975</v>
      </c>
      <c r="S222" s="89" t="s">
        <v>1060</v>
      </c>
      <c r="T222" s="89" t="s">
        <v>1007</v>
      </c>
      <c r="U222" s="91">
        <v>45250</v>
      </c>
    </row>
    <row r="223" spans="1:21" x14ac:dyDescent="0.3">
      <c r="A223" s="92">
        <v>45250.577315856484</v>
      </c>
      <c r="B223" s="93" t="s">
        <v>35</v>
      </c>
      <c r="C223" s="94" t="s">
        <v>1171</v>
      </c>
      <c r="D223" s="93" t="s">
        <v>1174</v>
      </c>
      <c r="E223" s="95">
        <v>1</v>
      </c>
      <c r="F223" s="93" t="s">
        <v>68</v>
      </c>
      <c r="G223" s="93" t="s">
        <v>68</v>
      </c>
      <c r="H223" s="93" t="s">
        <v>57</v>
      </c>
      <c r="I223" s="93" t="s">
        <v>44</v>
      </c>
      <c r="J223" s="96">
        <v>109.19</v>
      </c>
      <c r="K223" s="96">
        <v>109.19</v>
      </c>
      <c r="L223" s="93" t="s">
        <v>981</v>
      </c>
      <c r="M223" s="93">
        <v>47</v>
      </c>
      <c r="N223" s="94">
        <v>45249</v>
      </c>
      <c r="O223" s="94">
        <v>45256</v>
      </c>
      <c r="P223" s="93" t="s">
        <v>1173</v>
      </c>
      <c r="Q223" s="93" t="s">
        <v>3</v>
      </c>
      <c r="R223" s="95" t="s">
        <v>975</v>
      </c>
      <c r="S223" s="95" t="s">
        <v>1060</v>
      </c>
      <c r="T223" s="95" t="s">
        <v>1007</v>
      </c>
      <c r="U223" s="97">
        <v>45250</v>
      </c>
    </row>
    <row r="224" spans="1:21" x14ac:dyDescent="0.3">
      <c r="A224" s="86">
        <v>45250.578403819447</v>
      </c>
      <c r="B224" s="87" t="s">
        <v>35</v>
      </c>
      <c r="C224" s="88" t="s">
        <v>1171</v>
      </c>
      <c r="D224" s="87" t="s">
        <v>1175</v>
      </c>
      <c r="E224" s="89">
        <v>1</v>
      </c>
      <c r="F224" s="87" t="s">
        <v>68</v>
      </c>
      <c r="G224" s="87" t="s">
        <v>68</v>
      </c>
      <c r="H224" s="87" t="s">
        <v>980</v>
      </c>
      <c r="I224" s="87" t="s">
        <v>44</v>
      </c>
      <c r="J224" s="90">
        <v>109.19</v>
      </c>
      <c r="K224" s="90">
        <v>109.19</v>
      </c>
      <c r="L224" s="87" t="s">
        <v>981</v>
      </c>
      <c r="M224" s="87">
        <v>47</v>
      </c>
      <c r="N224" s="88">
        <v>45249</v>
      </c>
      <c r="O224" s="88">
        <v>45256</v>
      </c>
      <c r="P224" s="87" t="s">
        <v>1173</v>
      </c>
      <c r="Q224" s="87" t="s">
        <v>3</v>
      </c>
      <c r="R224" s="89" t="s">
        <v>975</v>
      </c>
      <c r="S224" s="89" t="s">
        <v>1060</v>
      </c>
      <c r="T224" s="89" t="s">
        <v>1007</v>
      </c>
      <c r="U224" s="91">
        <v>45250</v>
      </c>
    </row>
    <row r="225" spans="1:21" x14ac:dyDescent="0.3">
      <c r="A225" s="92">
        <v>45254.56057199074</v>
      </c>
      <c r="B225" s="93" t="s">
        <v>66</v>
      </c>
      <c r="C225" s="94" t="s">
        <v>1171</v>
      </c>
      <c r="D225" s="93" t="s">
        <v>1176</v>
      </c>
      <c r="E225" s="95">
        <v>8</v>
      </c>
      <c r="F225" s="93">
        <v>6984733</v>
      </c>
      <c r="G225" s="93" t="s">
        <v>117</v>
      </c>
      <c r="H225" s="93" t="s">
        <v>69</v>
      </c>
      <c r="I225" s="93" t="s">
        <v>44</v>
      </c>
      <c r="J225" s="96">
        <v>112.96</v>
      </c>
      <c r="K225" s="96">
        <v>903.68</v>
      </c>
      <c r="L225" s="93" t="s">
        <v>973</v>
      </c>
      <c r="M225" s="93">
        <v>47</v>
      </c>
      <c r="N225" s="94">
        <v>45249</v>
      </c>
      <c r="O225" s="94">
        <v>45256</v>
      </c>
      <c r="P225" s="93" t="s">
        <v>1173</v>
      </c>
      <c r="Q225" s="93" t="s">
        <v>3</v>
      </c>
      <c r="R225" s="95" t="s">
        <v>975</v>
      </c>
      <c r="S225" s="95" t="s">
        <v>1060</v>
      </c>
      <c r="T225" s="95" t="s">
        <v>1007</v>
      </c>
      <c r="U225" s="97">
        <v>45250</v>
      </c>
    </row>
    <row r="226" spans="1:21" x14ac:dyDescent="0.3">
      <c r="A226" s="86">
        <v>45273.458560763887</v>
      </c>
      <c r="B226" s="87" t="s">
        <v>76</v>
      </c>
      <c r="C226" s="88" t="s">
        <v>1171</v>
      </c>
      <c r="D226" s="87" t="s">
        <v>156</v>
      </c>
      <c r="E226" s="89">
        <v>1</v>
      </c>
      <c r="F226" s="87">
        <v>6984733</v>
      </c>
      <c r="G226" s="87" t="s">
        <v>117</v>
      </c>
      <c r="H226" s="87" t="s">
        <v>69</v>
      </c>
      <c r="I226" s="87" t="s">
        <v>44</v>
      </c>
      <c r="J226" s="90">
        <v>116.75</v>
      </c>
      <c r="K226" s="90">
        <v>116.75</v>
      </c>
      <c r="L226" s="87" t="s">
        <v>973</v>
      </c>
      <c r="M226" s="87">
        <v>47</v>
      </c>
      <c r="N226" s="88">
        <v>45249</v>
      </c>
      <c r="O226" s="88">
        <v>45256</v>
      </c>
      <c r="P226" s="87" t="s">
        <v>1173</v>
      </c>
      <c r="Q226" s="87" t="s">
        <v>3</v>
      </c>
      <c r="R226" s="89" t="s">
        <v>975</v>
      </c>
      <c r="S226" s="89" t="s">
        <v>1060</v>
      </c>
      <c r="T226" s="89" t="s">
        <v>1007</v>
      </c>
      <c r="U226" s="91">
        <v>45250</v>
      </c>
    </row>
    <row r="227" spans="1:21" x14ac:dyDescent="0.3">
      <c r="A227" s="92">
        <v>45254.56142002315</v>
      </c>
      <c r="B227" s="93" t="s">
        <v>66</v>
      </c>
      <c r="C227" s="94" t="s">
        <v>1177</v>
      </c>
      <c r="D227" s="93" t="s">
        <v>1178</v>
      </c>
      <c r="E227" s="95">
        <v>2</v>
      </c>
      <c r="F227" s="93">
        <v>7023915</v>
      </c>
      <c r="G227" s="93" t="s">
        <v>68</v>
      </c>
      <c r="H227" s="93" t="s">
        <v>69</v>
      </c>
      <c r="I227" s="93" t="s">
        <v>44</v>
      </c>
      <c r="J227" s="96">
        <v>112.96</v>
      </c>
      <c r="K227" s="96">
        <v>225.92</v>
      </c>
      <c r="L227" s="93" t="s">
        <v>973</v>
      </c>
      <c r="M227" s="93">
        <v>47</v>
      </c>
      <c r="N227" s="94">
        <v>45249</v>
      </c>
      <c r="O227" s="94">
        <v>45256</v>
      </c>
      <c r="P227" s="93" t="s">
        <v>1173</v>
      </c>
      <c r="Q227" s="93" t="s">
        <v>3</v>
      </c>
      <c r="R227" s="95" t="s">
        <v>975</v>
      </c>
      <c r="S227" s="95" t="s">
        <v>1179</v>
      </c>
      <c r="T227" s="95" t="s">
        <v>1007</v>
      </c>
      <c r="U227" s="97">
        <v>45251</v>
      </c>
    </row>
    <row r="228" spans="1:21" x14ac:dyDescent="0.3">
      <c r="A228" s="86">
        <v>45254.561931481483</v>
      </c>
      <c r="B228" s="87" t="s">
        <v>66</v>
      </c>
      <c r="C228" s="88" t="s">
        <v>1177</v>
      </c>
      <c r="D228" s="87" t="s">
        <v>122</v>
      </c>
      <c r="E228" s="89">
        <v>2</v>
      </c>
      <c r="F228" s="87">
        <v>6984733</v>
      </c>
      <c r="G228" s="87" t="s">
        <v>68</v>
      </c>
      <c r="H228" s="87" t="s">
        <v>69</v>
      </c>
      <c r="I228" s="87" t="s">
        <v>44</v>
      </c>
      <c r="J228" s="90">
        <v>112.96</v>
      </c>
      <c r="K228" s="90">
        <v>225.92</v>
      </c>
      <c r="L228" s="87" t="s">
        <v>973</v>
      </c>
      <c r="M228" s="87">
        <v>47</v>
      </c>
      <c r="N228" s="88">
        <v>45249</v>
      </c>
      <c r="O228" s="88">
        <v>45256</v>
      </c>
      <c r="P228" s="87" t="s">
        <v>1173</v>
      </c>
      <c r="Q228" s="87" t="s">
        <v>3</v>
      </c>
      <c r="R228" s="89" t="s">
        <v>975</v>
      </c>
      <c r="S228" s="89" t="s">
        <v>1179</v>
      </c>
      <c r="T228" s="89" t="s">
        <v>1007</v>
      </c>
      <c r="U228" s="91">
        <v>45251</v>
      </c>
    </row>
    <row r="229" spans="1:21" x14ac:dyDescent="0.3">
      <c r="A229" s="92">
        <v>45254.562521990738</v>
      </c>
      <c r="B229" s="93" t="s">
        <v>66</v>
      </c>
      <c r="C229" s="94" t="s">
        <v>1177</v>
      </c>
      <c r="D229" s="93" t="s">
        <v>1180</v>
      </c>
      <c r="E229" s="95">
        <v>2</v>
      </c>
      <c r="F229" s="93">
        <v>6984733</v>
      </c>
      <c r="G229" s="93" t="s">
        <v>68</v>
      </c>
      <c r="H229" s="93" t="s">
        <v>69</v>
      </c>
      <c r="I229" s="93" t="s">
        <v>44</v>
      </c>
      <c r="J229" s="96">
        <v>112.96</v>
      </c>
      <c r="K229" s="96">
        <v>225.92</v>
      </c>
      <c r="L229" s="93" t="s">
        <v>973</v>
      </c>
      <c r="M229" s="93">
        <v>47</v>
      </c>
      <c r="N229" s="94">
        <v>45249</v>
      </c>
      <c r="O229" s="94">
        <v>45256</v>
      </c>
      <c r="P229" s="93" t="s">
        <v>1173</v>
      </c>
      <c r="Q229" s="93" t="s">
        <v>3</v>
      </c>
      <c r="R229" s="95" t="s">
        <v>975</v>
      </c>
      <c r="S229" s="95" t="s">
        <v>1179</v>
      </c>
      <c r="T229" s="95" t="s">
        <v>1007</v>
      </c>
      <c r="U229" s="97">
        <v>45251</v>
      </c>
    </row>
    <row r="230" spans="1:21" x14ac:dyDescent="0.3">
      <c r="A230" s="86">
        <v>45254.562816087964</v>
      </c>
      <c r="B230" s="87" t="s">
        <v>66</v>
      </c>
      <c r="C230" s="88" t="s">
        <v>1177</v>
      </c>
      <c r="D230" s="87" t="s">
        <v>1181</v>
      </c>
      <c r="E230" s="89">
        <v>2</v>
      </c>
      <c r="F230" s="87">
        <v>20028</v>
      </c>
      <c r="G230" s="87" t="s">
        <v>68</v>
      </c>
      <c r="H230" s="87" t="s">
        <v>69</v>
      </c>
      <c r="I230" s="87" t="s">
        <v>44</v>
      </c>
      <c r="J230" s="90">
        <v>112.96</v>
      </c>
      <c r="K230" s="90">
        <v>225.92</v>
      </c>
      <c r="L230" s="87" t="s">
        <v>973</v>
      </c>
      <c r="M230" s="87">
        <v>47</v>
      </c>
      <c r="N230" s="88">
        <v>45249</v>
      </c>
      <c r="O230" s="88">
        <v>45256</v>
      </c>
      <c r="P230" s="87" t="s">
        <v>1173</v>
      </c>
      <c r="Q230" s="87" t="s">
        <v>3</v>
      </c>
      <c r="R230" s="89" t="s">
        <v>975</v>
      </c>
      <c r="S230" s="89" t="s">
        <v>1179</v>
      </c>
      <c r="T230" s="89" t="s">
        <v>1007</v>
      </c>
      <c r="U230" s="91">
        <v>45251</v>
      </c>
    </row>
    <row r="231" spans="1:21" x14ac:dyDescent="0.3">
      <c r="A231" s="92">
        <v>45273.45886111111</v>
      </c>
      <c r="B231" s="93" t="s">
        <v>76</v>
      </c>
      <c r="C231" s="94" t="s">
        <v>1177</v>
      </c>
      <c r="D231" s="93" t="s">
        <v>156</v>
      </c>
      <c r="E231" s="95">
        <v>2</v>
      </c>
      <c r="F231" s="93">
        <v>6984733</v>
      </c>
      <c r="G231" s="93" t="s">
        <v>117</v>
      </c>
      <c r="H231" s="93" t="s">
        <v>69</v>
      </c>
      <c r="I231" s="93" t="s">
        <v>44</v>
      </c>
      <c r="J231" s="96">
        <v>116.75</v>
      </c>
      <c r="K231" s="96">
        <v>233.5</v>
      </c>
      <c r="L231" s="93" t="s">
        <v>973</v>
      </c>
      <c r="M231" s="93">
        <v>47</v>
      </c>
      <c r="N231" s="94">
        <v>45249</v>
      </c>
      <c r="O231" s="94">
        <v>45256</v>
      </c>
      <c r="P231" s="93" t="s">
        <v>1173</v>
      </c>
      <c r="Q231" s="93" t="s">
        <v>3</v>
      </c>
      <c r="R231" s="95" t="s">
        <v>975</v>
      </c>
      <c r="S231" s="95" t="s">
        <v>1179</v>
      </c>
      <c r="T231" s="95" t="s">
        <v>1007</v>
      </c>
      <c r="U231" s="97">
        <v>45251</v>
      </c>
    </row>
    <row r="232" spans="1:21" x14ac:dyDescent="0.3">
      <c r="A232" s="86">
        <v>45254.244688194442</v>
      </c>
      <c r="B232" s="87" t="s">
        <v>31</v>
      </c>
      <c r="C232" s="88" t="s">
        <v>966</v>
      </c>
      <c r="D232" s="87" t="s">
        <v>1182</v>
      </c>
      <c r="E232" s="89">
        <v>2</v>
      </c>
      <c r="F232" s="87" t="s">
        <v>68</v>
      </c>
      <c r="G232" s="87" t="s">
        <v>68</v>
      </c>
      <c r="H232" s="87" t="s">
        <v>980</v>
      </c>
      <c r="I232" s="87" t="s">
        <v>44</v>
      </c>
      <c r="J232" s="90">
        <v>90.75</v>
      </c>
      <c r="K232" s="90">
        <v>181.5</v>
      </c>
      <c r="L232" s="87" t="s">
        <v>981</v>
      </c>
      <c r="M232" s="87">
        <v>47</v>
      </c>
      <c r="N232" s="88">
        <v>45249</v>
      </c>
      <c r="O232" s="88">
        <v>45256</v>
      </c>
      <c r="P232" s="87" t="s">
        <v>1173</v>
      </c>
      <c r="Q232" s="87" t="s">
        <v>3</v>
      </c>
      <c r="R232" s="89" t="s">
        <v>975</v>
      </c>
      <c r="S232" s="89" t="s">
        <v>976</v>
      </c>
      <c r="T232" s="89" t="s">
        <v>1007</v>
      </c>
      <c r="U232" s="91">
        <v>45252</v>
      </c>
    </row>
    <row r="233" spans="1:21" x14ac:dyDescent="0.3">
      <c r="A233" s="92">
        <v>45254.245384953705</v>
      </c>
      <c r="B233" s="93" t="s">
        <v>31</v>
      </c>
      <c r="C233" s="94" t="s">
        <v>966</v>
      </c>
      <c r="D233" s="93" t="s">
        <v>1183</v>
      </c>
      <c r="E233" s="95">
        <v>0.5</v>
      </c>
      <c r="F233" s="93" t="s">
        <v>68</v>
      </c>
      <c r="G233" s="93" t="s">
        <v>68</v>
      </c>
      <c r="H233" s="93" t="s">
        <v>1184</v>
      </c>
      <c r="I233" s="93" t="s">
        <v>44</v>
      </c>
      <c r="J233" s="96">
        <v>90.75</v>
      </c>
      <c r="K233" s="96">
        <v>45.375</v>
      </c>
      <c r="L233" s="93" t="s">
        <v>981</v>
      </c>
      <c r="M233" s="93">
        <v>47</v>
      </c>
      <c r="N233" s="94">
        <v>45249</v>
      </c>
      <c r="O233" s="94">
        <v>45256</v>
      </c>
      <c r="P233" s="93" t="s">
        <v>1173</v>
      </c>
      <c r="Q233" s="93" t="s">
        <v>3</v>
      </c>
      <c r="R233" s="95" t="s">
        <v>975</v>
      </c>
      <c r="S233" s="95" t="s">
        <v>976</v>
      </c>
      <c r="T233" s="95" t="s">
        <v>1007</v>
      </c>
      <c r="U233" s="97">
        <v>45252</v>
      </c>
    </row>
    <row r="234" spans="1:21" x14ac:dyDescent="0.3">
      <c r="A234" s="86">
        <v>45254.246078587959</v>
      </c>
      <c r="B234" s="87" t="s">
        <v>988</v>
      </c>
      <c r="C234" s="88" t="s">
        <v>966</v>
      </c>
      <c r="D234" s="87" t="s">
        <v>1185</v>
      </c>
      <c r="E234" s="89">
        <v>1.5</v>
      </c>
      <c r="F234" s="87" t="s">
        <v>68</v>
      </c>
      <c r="G234" s="87" t="s">
        <v>68</v>
      </c>
      <c r="H234" s="87" t="s">
        <v>980</v>
      </c>
      <c r="I234" s="87" t="s">
        <v>44</v>
      </c>
      <c r="J234" s="90">
        <v>109.19</v>
      </c>
      <c r="K234" s="90">
        <v>163.785</v>
      </c>
      <c r="L234" s="87" t="s">
        <v>981</v>
      </c>
      <c r="M234" s="87">
        <v>47</v>
      </c>
      <c r="N234" s="88">
        <v>45249</v>
      </c>
      <c r="O234" s="88">
        <v>45256</v>
      </c>
      <c r="P234" s="87" t="s">
        <v>1173</v>
      </c>
      <c r="Q234" s="87" t="s">
        <v>3</v>
      </c>
      <c r="R234" s="89" t="s">
        <v>975</v>
      </c>
      <c r="S234" s="89" t="s">
        <v>976</v>
      </c>
      <c r="T234" s="89" t="s">
        <v>1007</v>
      </c>
      <c r="U234" s="91">
        <v>45252</v>
      </c>
    </row>
    <row r="235" spans="1:21" x14ac:dyDescent="0.3">
      <c r="A235" s="92">
        <v>45254.563507638886</v>
      </c>
      <c r="B235" s="93" t="s">
        <v>66</v>
      </c>
      <c r="C235" s="94" t="s">
        <v>966</v>
      </c>
      <c r="D235" s="93" t="s">
        <v>1186</v>
      </c>
      <c r="E235" s="95">
        <v>4</v>
      </c>
      <c r="F235" s="93">
        <v>7023094</v>
      </c>
      <c r="G235" s="93" t="s">
        <v>68</v>
      </c>
      <c r="H235" s="93" t="s">
        <v>69</v>
      </c>
      <c r="I235" s="93" t="s">
        <v>44</v>
      </c>
      <c r="J235" s="96">
        <v>112.96</v>
      </c>
      <c r="K235" s="96">
        <v>451.84</v>
      </c>
      <c r="L235" s="93" t="s">
        <v>973</v>
      </c>
      <c r="M235" s="93">
        <v>47</v>
      </c>
      <c r="N235" s="94">
        <v>45249</v>
      </c>
      <c r="O235" s="94">
        <v>45256</v>
      </c>
      <c r="P235" s="93" t="s">
        <v>1173</v>
      </c>
      <c r="Q235" s="93" t="s">
        <v>3</v>
      </c>
      <c r="R235" s="95" t="s">
        <v>975</v>
      </c>
      <c r="S235" s="95" t="s">
        <v>976</v>
      </c>
      <c r="T235" s="95" t="s">
        <v>1007</v>
      </c>
      <c r="U235" s="97">
        <v>45252</v>
      </c>
    </row>
    <row r="236" spans="1:21" x14ac:dyDescent="0.3">
      <c r="A236" s="86">
        <v>45254.565112731485</v>
      </c>
      <c r="B236" s="87" t="s">
        <v>66</v>
      </c>
      <c r="C236" s="88" t="s">
        <v>966</v>
      </c>
      <c r="D236" s="87" t="s">
        <v>1187</v>
      </c>
      <c r="E236" s="89">
        <v>3</v>
      </c>
      <c r="F236" s="87">
        <v>79024</v>
      </c>
      <c r="G236" s="87" t="s">
        <v>68</v>
      </c>
      <c r="H236" s="87" t="s">
        <v>69</v>
      </c>
      <c r="I236" s="87" t="s">
        <v>44</v>
      </c>
      <c r="J236" s="90">
        <v>112.96</v>
      </c>
      <c r="K236" s="90">
        <v>338.88</v>
      </c>
      <c r="L236" s="87" t="s">
        <v>973</v>
      </c>
      <c r="M236" s="87">
        <v>47</v>
      </c>
      <c r="N236" s="88">
        <v>45249</v>
      </c>
      <c r="O236" s="88">
        <v>45256</v>
      </c>
      <c r="P236" s="87" t="s">
        <v>1173</v>
      </c>
      <c r="Q236" s="87" t="s">
        <v>3</v>
      </c>
      <c r="R236" s="89" t="s">
        <v>975</v>
      </c>
      <c r="S236" s="89" t="s">
        <v>976</v>
      </c>
      <c r="T236" s="89" t="s">
        <v>1007</v>
      </c>
      <c r="U236" s="91">
        <v>45252</v>
      </c>
    </row>
    <row r="237" spans="1:21" x14ac:dyDescent="0.3">
      <c r="A237" s="92">
        <v>45254.565561805553</v>
      </c>
      <c r="B237" s="93" t="s">
        <v>66</v>
      </c>
      <c r="C237" s="94" t="s">
        <v>966</v>
      </c>
      <c r="D237" s="93" t="s">
        <v>135</v>
      </c>
      <c r="E237" s="95">
        <v>1</v>
      </c>
      <c r="F237" s="93">
        <v>6984733</v>
      </c>
      <c r="G237" s="93" t="s">
        <v>117</v>
      </c>
      <c r="H237" s="93" t="s">
        <v>69</v>
      </c>
      <c r="I237" s="93" t="s">
        <v>44</v>
      </c>
      <c r="J237" s="96">
        <v>112.96</v>
      </c>
      <c r="K237" s="96">
        <v>112.96</v>
      </c>
      <c r="L237" s="93" t="s">
        <v>973</v>
      </c>
      <c r="M237" s="93">
        <v>47</v>
      </c>
      <c r="N237" s="94">
        <v>45249</v>
      </c>
      <c r="O237" s="94">
        <v>45256</v>
      </c>
      <c r="P237" s="93" t="s">
        <v>1173</v>
      </c>
      <c r="Q237" s="93" t="s">
        <v>3</v>
      </c>
      <c r="R237" s="95" t="s">
        <v>975</v>
      </c>
      <c r="S237" s="95" t="s">
        <v>976</v>
      </c>
      <c r="T237" s="95" t="s">
        <v>1007</v>
      </c>
      <c r="U237" s="97">
        <v>45252</v>
      </c>
    </row>
    <row r="238" spans="1:21" x14ac:dyDescent="0.3">
      <c r="A238" s="86">
        <v>45273.459039351852</v>
      </c>
      <c r="B238" s="87" t="s">
        <v>76</v>
      </c>
      <c r="C238" s="88" t="s">
        <v>966</v>
      </c>
      <c r="D238" s="87" t="s">
        <v>156</v>
      </c>
      <c r="E238" s="89">
        <v>1.5</v>
      </c>
      <c r="F238" s="87">
        <v>6984733</v>
      </c>
      <c r="G238" s="87" t="s">
        <v>117</v>
      </c>
      <c r="H238" s="87" t="s">
        <v>69</v>
      </c>
      <c r="I238" s="87" t="s">
        <v>44</v>
      </c>
      <c r="J238" s="90">
        <v>116.75</v>
      </c>
      <c r="K238" s="90">
        <v>175.125</v>
      </c>
      <c r="L238" s="87" t="s">
        <v>973</v>
      </c>
      <c r="M238" s="87">
        <v>47</v>
      </c>
      <c r="N238" s="88">
        <v>45249</v>
      </c>
      <c r="O238" s="88">
        <v>45256</v>
      </c>
      <c r="P238" s="87" t="s">
        <v>1173</v>
      </c>
      <c r="Q238" s="87" t="s">
        <v>3</v>
      </c>
      <c r="R238" s="89" t="s">
        <v>975</v>
      </c>
      <c r="S238" s="89" t="s">
        <v>976</v>
      </c>
      <c r="T238" s="89" t="s">
        <v>1007</v>
      </c>
      <c r="U238" s="91">
        <v>45252</v>
      </c>
    </row>
    <row r="239" spans="1:21" x14ac:dyDescent="0.3">
      <c r="A239" s="92">
        <v>45254.56614224537</v>
      </c>
      <c r="B239" s="93" t="s">
        <v>66</v>
      </c>
      <c r="C239" s="94" t="s">
        <v>1188</v>
      </c>
      <c r="D239" s="93" t="s">
        <v>1189</v>
      </c>
      <c r="E239" s="95">
        <v>8</v>
      </c>
      <c r="F239" s="93">
        <v>20028</v>
      </c>
      <c r="G239" s="93" t="s">
        <v>68</v>
      </c>
      <c r="H239" s="93" t="s">
        <v>69</v>
      </c>
      <c r="I239" s="93" t="s">
        <v>44</v>
      </c>
      <c r="J239" s="96">
        <v>112.96</v>
      </c>
      <c r="K239" s="96">
        <v>903.68</v>
      </c>
      <c r="L239" s="93" t="s">
        <v>973</v>
      </c>
      <c r="M239" s="93">
        <v>47</v>
      </c>
      <c r="N239" s="94">
        <v>45249</v>
      </c>
      <c r="O239" s="94">
        <v>45256</v>
      </c>
      <c r="P239" s="93" t="s">
        <v>1173</v>
      </c>
      <c r="Q239" s="93" t="s">
        <v>3</v>
      </c>
      <c r="R239" s="95" t="s">
        <v>975</v>
      </c>
      <c r="S239" s="95" t="s">
        <v>1077</v>
      </c>
      <c r="T239" s="95" t="s">
        <v>1007</v>
      </c>
      <c r="U239" s="97">
        <v>45254</v>
      </c>
    </row>
    <row r="240" spans="1:21" x14ac:dyDescent="0.3">
      <c r="A240" s="86">
        <v>45254.566231828707</v>
      </c>
      <c r="B240" s="87" t="s">
        <v>31</v>
      </c>
      <c r="C240" s="88" t="s">
        <v>1188</v>
      </c>
      <c r="D240" s="87" t="s">
        <v>1189</v>
      </c>
      <c r="E240" s="89">
        <v>8</v>
      </c>
      <c r="F240" s="87">
        <v>20028</v>
      </c>
      <c r="G240" s="87" t="s">
        <v>68</v>
      </c>
      <c r="H240" s="87" t="s">
        <v>69</v>
      </c>
      <c r="I240" s="87" t="s">
        <v>44</v>
      </c>
      <c r="J240" s="90">
        <v>90.75</v>
      </c>
      <c r="K240" s="90">
        <v>726</v>
      </c>
      <c r="L240" s="87" t="s">
        <v>973</v>
      </c>
      <c r="M240" s="87">
        <v>47</v>
      </c>
      <c r="N240" s="88">
        <v>45249</v>
      </c>
      <c r="O240" s="88">
        <v>45256</v>
      </c>
      <c r="P240" s="87" t="s">
        <v>1173</v>
      </c>
      <c r="Q240" s="87" t="s">
        <v>3</v>
      </c>
      <c r="R240" s="89" t="s">
        <v>975</v>
      </c>
      <c r="S240" s="89" t="s">
        <v>1077</v>
      </c>
      <c r="T240" s="89" t="s">
        <v>1007</v>
      </c>
      <c r="U240" s="91">
        <v>45254</v>
      </c>
    </row>
    <row r="241" spans="1:21" x14ac:dyDescent="0.3">
      <c r="A241" s="92">
        <v>45254.567513773145</v>
      </c>
      <c r="B241" s="93" t="s">
        <v>66</v>
      </c>
      <c r="C241" s="94" t="s">
        <v>1188</v>
      </c>
      <c r="D241" s="93" t="s">
        <v>1189</v>
      </c>
      <c r="E241" s="95">
        <v>2</v>
      </c>
      <c r="F241" s="93">
        <v>20028</v>
      </c>
      <c r="G241" s="93" t="s">
        <v>68</v>
      </c>
      <c r="H241" s="93" t="s">
        <v>69</v>
      </c>
      <c r="I241" s="93" t="s">
        <v>45</v>
      </c>
      <c r="J241" s="96">
        <v>169.44</v>
      </c>
      <c r="K241" s="96">
        <v>338.88</v>
      </c>
      <c r="L241" s="93" t="s">
        <v>973</v>
      </c>
      <c r="M241" s="93">
        <v>47</v>
      </c>
      <c r="N241" s="94">
        <v>45249</v>
      </c>
      <c r="O241" s="94">
        <v>45256</v>
      </c>
      <c r="P241" s="93" t="s">
        <v>1173</v>
      </c>
      <c r="Q241" s="93" t="s">
        <v>3</v>
      </c>
      <c r="R241" s="95" t="s">
        <v>975</v>
      </c>
      <c r="S241" s="95" t="s">
        <v>1077</v>
      </c>
      <c r="T241" s="95" t="s">
        <v>1007</v>
      </c>
      <c r="U241" s="97">
        <v>45254</v>
      </c>
    </row>
    <row r="242" spans="1:21" x14ac:dyDescent="0.3">
      <c r="A242" s="86">
        <v>45273.459329861114</v>
      </c>
      <c r="B242" s="87" t="s">
        <v>76</v>
      </c>
      <c r="C242" s="88" t="s">
        <v>1188</v>
      </c>
      <c r="D242" s="87" t="s">
        <v>156</v>
      </c>
      <c r="E242" s="89">
        <v>1</v>
      </c>
      <c r="F242" s="87">
        <v>6984733</v>
      </c>
      <c r="G242" s="87" t="s">
        <v>117</v>
      </c>
      <c r="H242" s="87" t="s">
        <v>69</v>
      </c>
      <c r="I242" s="87" t="s">
        <v>44</v>
      </c>
      <c r="J242" s="90">
        <v>116.75</v>
      </c>
      <c r="K242" s="90">
        <v>116.75</v>
      </c>
      <c r="L242" s="87" t="s">
        <v>973</v>
      </c>
      <c r="M242" s="87">
        <v>47</v>
      </c>
      <c r="N242" s="88">
        <v>45249</v>
      </c>
      <c r="O242" s="88">
        <v>45256</v>
      </c>
      <c r="P242" s="87" t="s">
        <v>1173</v>
      </c>
      <c r="Q242" s="87" t="s">
        <v>3</v>
      </c>
      <c r="R242" s="89" t="s">
        <v>975</v>
      </c>
      <c r="S242" s="89" t="s">
        <v>1077</v>
      </c>
      <c r="T242" s="89" t="s">
        <v>1007</v>
      </c>
      <c r="U242" s="91">
        <v>45254</v>
      </c>
    </row>
    <row r="243" spans="1:21" x14ac:dyDescent="0.3">
      <c r="A243" s="92">
        <v>45257.581023032406</v>
      </c>
      <c r="B243" s="93" t="s">
        <v>35</v>
      </c>
      <c r="C243" s="94" t="s">
        <v>1190</v>
      </c>
      <c r="D243" s="93" t="s">
        <v>1191</v>
      </c>
      <c r="E243" s="95">
        <v>4.5</v>
      </c>
      <c r="F243" s="93" t="s">
        <v>68</v>
      </c>
      <c r="G243" s="93" t="s">
        <v>68</v>
      </c>
      <c r="H243" s="93" t="s">
        <v>1184</v>
      </c>
      <c r="I243" s="93" t="s">
        <v>44</v>
      </c>
      <c r="J243" s="96">
        <v>109.19</v>
      </c>
      <c r="K243" s="96">
        <v>491.35500000000002</v>
      </c>
      <c r="L243" s="93" t="s">
        <v>981</v>
      </c>
      <c r="M243" s="93">
        <v>48</v>
      </c>
      <c r="N243" s="94">
        <v>45256</v>
      </c>
      <c r="O243" s="94">
        <v>45263</v>
      </c>
      <c r="P243" s="93" t="s">
        <v>1192</v>
      </c>
      <c r="Q243" s="93" t="s">
        <v>3</v>
      </c>
      <c r="R243" s="95" t="s">
        <v>975</v>
      </c>
      <c r="S243" s="95" t="s">
        <v>1098</v>
      </c>
      <c r="T243" s="95" t="s">
        <v>1007</v>
      </c>
      <c r="U243" s="97">
        <v>45257</v>
      </c>
    </row>
    <row r="244" spans="1:21" x14ac:dyDescent="0.3">
      <c r="A244" s="86">
        <v>45257.581145023149</v>
      </c>
      <c r="B244" s="87" t="s">
        <v>31</v>
      </c>
      <c r="C244" s="88" t="s">
        <v>1190</v>
      </c>
      <c r="D244" s="87" t="s">
        <v>1191</v>
      </c>
      <c r="E244" s="89">
        <v>8</v>
      </c>
      <c r="F244" s="87" t="s">
        <v>68</v>
      </c>
      <c r="G244" s="87" t="s">
        <v>68</v>
      </c>
      <c r="H244" s="87" t="s">
        <v>1184</v>
      </c>
      <c r="I244" s="87" t="s">
        <v>44</v>
      </c>
      <c r="J244" s="90">
        <v>90.75</v>
      </c>
      <c r="K244" s="90">
        <v>726</v>
      </c>
      <c r="L244" s="87" t="s">
        <v>981</v>
      </c>
      <c r="M244" s="87">
        <v>48</v>
      </c>
      <c r="N244" s="88">
        <v>45256</v>
      </c>
      <c r="O244" s="88">
        <v>45263</v>
      </c>
      <c r="P244" s="87" t="s">
        <v>1192</v>
      </c>
      <c r="Q244" s="87" t="s">
        <v>3</v>
      </c>
      <c r="R244" s="89" t="s">
        <v>975</v>
      </c>
      <c r="S244" s="89" t="s">
        <v>1098</v>
      </c>
      <c r="T244" s="89" t="s">
        <v>1007</v>
      </c>
      <c r="U244" s="91">
        <v>45257</v>
      </c>
    </row>
    <row r="245" spans="1:21" x14ac:dyDescent="0.3">
      <c r="A245" s="92">
        <v>45257.581339583332</v>
      </c>
      <c r="B245" s="93" t="s">
        <v>66</v>
      </c>
      <c r="C245" s="94" t="s">
        <v>1190</v>
      </c>
      <c r="D245" s="93" t="s">
        <v>1191</v>
      </c>
      <c r="E245" s="95">
        <v>8</v>
      </c>
      <c r="F245" s="93" t="s">
        <v>68</v>
      </c>
      <c r="G245" s="93" t="s">
        <v>68</v>
      </c>
      <c r="H245" s="93" t="s">
        <v>1184</v>
      </c>
      <c r="I245" s="93" t="s">
        <v>44</v>
      </c>
      <c r="J245" s="96">
        <v>112.96</v>
      </c>
      <c r="K245" s="96">
        <v>903.68</v>
      </c>
      <c r="L245" s="93" t="s">
        <v>981</v>
      </c>
      <c r="M245" s="93">
        <v>48</v>
      </c>
      <c r="N245" s="94">
        <v>45256</v>
      </c>
      <c r="O245" s="94">
        <v>45263</v>
      </c>
      <c r="P245" s="93" t="s">
        <v>1192</v>
      </c>
      <c r="Q245" s="93" t="s">
        <v>3</v>
      </c>
      <c r="R245" s="95" t="s">
        <v>975</v>
      </c>
      <c r="S245" s="95" t="s">
        <v>1098</v>
      </c>
      <c r="T245" s="95" t="s">
        <v>1007</v>
      </c>
      <c r="U245" s="97">
        <v>45257</v>
      </c>
    </row>
    <row r="246" spans="1:21" x14ac:dyDescent="0.3">
      <c r="A246" s="86">
        <v>45273.46867141204</v>
      </c>
      <c r="B246" s="87" t="s">
        <v>76</v>
      </c>
      <c r="C246" s="88" t="s">
        <v>1190</v>
      </c>
      <c r="D246" s="87" t="s">
        <v>156</v>
      </c>
      <c r="E246" s="89">
        <v>2</v>
      </c>
      <c r="F246" s="87">
        <v>6984733</v>
      </c>
      <c r="G246" s="87" t="s">
        <v>117</v>
      </c>
      <c r="H246" s="87" t="s">
        <v>69</v>
      </c>
      <c r="I246" s="87" t="s">
        <v>44</v>
      </c>
      <c r="J246" s="90">
        <v>116.75</v>
      </c>
      <c r="K246" s="90">
        <v>233.5</v>
      </c>
      <c r="L246" s="87" t="s">
        <v>973</v>
      </c>
      <c r="M246" s="87">
        <v>48</v>
      </c>
      <c r="N246" s="88">
        <v>45256</v>
      </c>
      <c r="O246" s="88">
        <v>45263</v>
      </c>
      <c r="P246" s="87" t="s">
        <v>1192</v>
      </c>
      <c r="Q246" s="87" t="s">
        <v>3</v>
      </c>
      <c r="R246" s="89" t="s">
        <v>975</v>
      </c>
      <c r="S246" s="89" t="s">
        <v>1098</v>
      </c>
      <c r="T246" s="89" t="s">
        <v>1007</v>
      </c>
      <c r="U246" s="91">
        <v>45257</v>
      </c>
    </row>
    <row r="247" spans="1:21" x14ac:dyDescent="0.3">
      <c r="A247" s="92">
        <v>45258.405234837963</v>
      </c>
      <c r="B247" s="93" t="s">
        <v>66</v>
      </c>
      <c r="C247" s="94" t="s">
        <v>1193</v>
      </c>
      <c r="D247" s="93" t="s">
        <v>362</v>
      </c>
      <c r="E247" s="95">
        <v>8</v>
      </c>
      <c r="F247" s="93" t="s">
        <v>68</v>
      </c>
      <c r="G247" s="93" t="s">
        <v>68</v>
      </c>
      <c r="H247" s="93" t="s">
        <v>1184</v>
      </c>
      <c r="I247" s="93" t="s">
        <v>44</v>
      </c>
      <c r="J247" s="96">
        <v>112.96</v>
      </c>
      <c r="K247" s="96">
        <v>903.68</v>
      </c>
      <c r="L247" s="93" t="s">
        <v>981</v>
      </c>
      <c r="M247" s="93">
        <v>48</v>
      </c>
      <c r="N247" s="94">
        <v>45256</v>
      </c>
      <c r="O247" s="94">
        <v>45263</v>
      </c>
      <c r="P247" s="93" t="s">
        <v>1192</v>
      </c>
      <c r="Q247" s="93" t="s">
        <v>3</v>
      </c>
      <c r="R247" s="95" t="s">
        <v>975</v>
      </c>
      <c r="S247" s="95" t="s">
        <v>1194</v>
      </c>
      <c r="T247" s="95" t="s">
        <v>1007</v>
      </c>
      <c r="U247" s="97">
        <v>45258</v>
      </c>
    </row>
    <row r="248" spans="1:21" x14ac:dyDescent="0.3">
      <c r="A248" s="86">
        <v>45258.405368518521</v>
      </c>
      <c r="B248" s="87" t="s">
        <v>31</v>
      </c>
      <c r="C248" s="88" t="s">
        <v>1193</v>
      </c>
      <c r="D248" s="87" t="s">
        <v>362</v>
      </c>
      <c r="E248" s="89">
        <v>8</v>
      </c>
      <c r="F248" s="87" t="s">
        <v>68</v>
      </c>
      <c r="G248" s="87" t="s">
        <v>68</v>
      </c>
      <c r="H248" s="87" t="s">
        <v>1184</v>
      </c>
      <c r="I248" s="87" t="s">
        <v>44</v>
      </c>
      <c r="J248" s="90">
        <v>90.75</v>
      </c>
      <c r="K248" s="90">
        <v>726</v>
      </c>
      <c r="L248" s="87" t="s">
        <v>981</v>
      </c>
      <c r="M248" s="87">
        <v>48</v>
      </c>
      <c r="N248" s="88">
        <v>45256</v>
      </c>
      <c r="O248" s="88">
        <v>45263</v>
      </c>
      <c r="P248" s="87" t="s">
        <v>1192</v>
      </c>
      <c r="Q248" s="87" t="s">
        <v>3</v>
      </c>
      <c r="R248" s="89" t="s">
        <v>975</v>
      </c>
      <c r="S248" s="89" t="s">
        <v>1194</v>
      </c>
      <c r="T248" s="89" t="s">
        <v>1007</v>
      </c>
      <c r="U248" s="91">
        <v>45258</v>
      </c>
    </row>
    <row r="249" spans="1:21" x14ac:dyDescent="0.3">
      <c r="A249" s="92">
        <v>45258.588104282404</v>
      </c>
      <c r="B249" s="93" t="s">
        <v>35</v>
      </c>
      <c r="C249" s="94" t="s">
        <v>1193</v>
      </c>
      <c r="D249" s="93" t="s">
        <v>1195</v>
      </c>
      <c r="E249" s="95">
        <v>8</v>
      </c>
      <c r="F249" s="93" t="s">
        <v>68</v>
      </c>
      <c r="G249" s="93" t="s">
        <v>68</v>
      </c>
      <c r="H249" s="93" t="s">
        <v>92</v>
      </c>
      <c r="I249" s="93" t="s">
        <v>44</v>
      </c>
      <c r="J249" s="96">
        <v>109.19</v>
      </c>
      <c r="K249" s="96">
        <v>873.52</v>
      </c>
      <c r="L249" s="93" t="s">
        <v>981</v>
      </c>
      <c r="M249" s="93">
        <v>48</v>
      </c>
      <c r="N249" s="94">
        <v>45256</v>
      </c>
      <c r="O249" s="94">
        <v>45263</v>
      </c>
      <c r="P249" s="93" t="s">
        <v>1192</v>
      </c>
      <c r="Q249" s="93" t="s">
        <v>3</v>
      </c>
      <c r="R249" s="95" t="s">
        <v>975</v>
      </c>
      <c r="S249" s="95" t="s">
        <v>1194</v>
      </c>
      <c r="T249" s="95" t="s">
        <v>1007</v>
      </c>
      <c r="U249" s="97">
        <v>45258</v>
      </c>
    </row>
    <row r="250" spans="1:21" x14ac:dyDescent="0.3">
      <c r="A250" s="86">
        <v>45273.468786111109</v>
      </c>
      <c r="B250" s="87" t="s">
        <v>76</v>
      </c>
      <c r="C250" s="88" t="s">
        <v>1193</v>
      </c>
      <c r="D250" s="87" t="s">
        <v>156</v>
      </c>
      <c r="E250" s="89">
        <v>2</v>
      </c>
      <c r="F250" s="87">
        <v>6984733</v>
      </c>
      <c r="G250" s="87" t="s">
        <v>117</v>
      </c>
      <c r="H250" s="87" t="s">
        <v>69</v>
      </c>
      <c r="I250" s="87" t="s">
        <v>44</v>
      </c>
      <c r="J250" s="90">
        <v>116.75</v>
      </c>
      <c r="K250" s="90">
        <v>233.5</v>
      </c>
      <c r="L250" s="87" t="s">
        <v>973</v>
      </c>
      <c r="M250" s="87">
        <v>48</v>
      </c>
      <c r="N250" s="88">
        <v>45256</v>
      </c>
      <c r="O250" s="88">
        <v>45263</v>
      </c>
      <c r="P250" s="87" t="s">
        <v>1192</v>
      </c>
      <c r="Q250" s="87" t="s">
        <v>3</v>
      </c>
      <c r="R250" s="89" t="s">
        <v>975</v>
      </c>
      <c r="S250" s="89" t="s">
        <v>1194</v>
      </c>
      <c r="T250" s="89" t="s">
        <v>1007</v>
      </c>
      <c r="U250" s="91">
        <v>45258</v>
      </c>
    </row>
    <row r="251" spans="1:21" x14ac:dyDescent="0.3">
      <c r="A251" s="92">
        <v>45259.397581712961</v>
      </c>
      <c r="B251" s="93" t="s">
        <v>31</v>
      </c>
      <c r="C251" s="94" t="s">
        <v>1196</v>
      </c>
      <c r="D251" s="93" t="s">
        <v>1197</v>
      </c>
      <c r="E251" s="95">
        <v>4.5</v>
      </c>
      <c r="F251" s="93" t="s">
        <v>68</v>
      </c>
      <c r="G251" s="93" t="s">
        <v>68</v>
      </c>
      <c r="H251" s="93" t="s">
        <v>1184</v>
      </c>
      <c r="I251" s="93" t="s">
        <v>44</v>
      </c>
      <c r="J251" s="96">
        <v>90.75</v>
      </c>
      <c r="K251" s="96">
        <v>408.375</v>
      </c>
      <c r="L251" s="93" t="s">
        <v>981</v>
      </c>
      <c r="M251" s="93">
        <v>48</v>
      </c>
      <c r="N251" s="94">
        <v>45256</v>
      </c>
      <c r="O251" s="94">
        <v>45263</v>
      </c>
      <c r="P251" s="93" t="s">
        <v>1192</v>
      </c>
      <c r="Q251" s="93" t="s">
        <v>3</v>
      </c>
      <c r="R251" s="95" t="s">
        <v>975</v>
      </c>
      <c r="S251" s="95" t="s">
        <v>1198</v>
      </c>
      <c r="T251" s="95" t="s">
        <v>1007</v>
      </c>
      <c r="U251" s="97">
        <v>45259</v>
      </c>
    </row>
    <row r="252" spans="1:21" x14ac:dyDescent="0.3">
      <c r="A252" s="86">
        <v>45259.526297453704</v>
      </c>
      <c r="B252" s="87" t="s">
        <v>31</v>
      </c>
      <c r="C252" s="88" t="s">
        <v>1196</v>
      </c>
      <c r="D252" s="87" t="s">
        <v>1199</v>
      </c>
      <c r="E252" s="89">
        <v>0.5</v>
      </c>
      <c r="F252" s="87" t="s">
        <v>68</v>
      </c>
      <c r="G252" s="87" t="s">
        <v>68</v>
      </c>
      <c r="H252" s="87" t="s">
        <v>92</v>
      </c>
      <c r="I252" s="87" t="s">
        <v>44</v>
      </c>
      <c r="J252" s="90">
        <v>90.75</v>
      </c>
      <c r="K252" s="90">
        <v>45.375</v>
      </c>
      <c r="L252" s="87" t="s">
        <v>981</v>
      </c>
      <c r="M252" s="87">
        <v>48</v>
      </c>
      <c r="N252" s="88">
        <v>45256</v>
      </c>
      <c r="O252" s="88">
        <v>45263</v>
      </c>
      <c r="P252" s="87" t="s">
        <v>1192</v>
      </c>
      <c r="Q252" s="87" t="s">
        <v>3</v>
      </c>
      <c r="R252" s="89" t="s">
        <v>975</v>
      </c>
      <c r="S252" s="89" t="s">
        <v>1198</v>
      </c>
      <c r="T252" s="89" t="s">
        <v>1007</v>
      </c>
      <c r="U252" s="91">
        <v>45259</v>
      </c>
    </row>
    <row r="253" spans="1:21" x14ac:dyDescent="0.3">
      <c r="A253" s="92">
        <v>45259.527165856482</v>
      </c>
      <c r="B253" s="93" t="s">
        <v>31</v>
      </c>
      <c r="C253" s="94" t="s">
        <v>1196</v>
      </c>
      <c r="D253" s="93" t="s">
        <v>1200</v>
      </c>
      <c r="E253" s="95">
        <v>3</v>
      </c>
      <c r="F253" s="93">
        <v>79024</v>
      </c>
      <c r="G253" s="93" t="s">
        <v>68</v>
      </c>
      <c r="H253" s="93" t="s">
        <v>69</v>
      </c>
      <c r="I253" s="93" t="s">
        <v>44</v>
      </c>
      <c r="J253" s="96">
        <v>90.75</v>
      </c>
      <c r="K253" s="96">
        <v>272.25</v>
      </c>
      <c r="L253" s="93" t="s">
        <v>973</v>
      </c>
      <c r="M253" s="93">
        <v>48</v>
      </c>
      <c r="N253" s="94">
        <v>45256</v>
      </c>
      <c r="O253" s="94">
        <v>45263</v>
      </c>
      <c r="P253" s="93" t="s">
        <v>1192</v>
      </c>
      <c r="Q253" s="93" t="s">
        <v>3</v>
      </c>
      <c r="R253" s="95" t="s">
        <v>975</v>
      </c>
      <c r="S253" s="95" t="s">
        <v>1198</v>
      </c>
      <c r="T253" s="95" t="s">
        <v>1007</v>
      </c>
      <c r="U253" s="97">
        <v>45259</v>
      </c>
    </row>
    <row r="254" spans="1:21" x14ac:dyDescent="0.3">
      <c r="A254" s="86">
        <v>45261.515365046296</v>
      </c>
      <c r="B254" s="87" t="s">
        <v>66</v>
      </c>
      <c r="C254" s="88" t="s">
        <v>1196</v>
      </c>
      <c r="D254" s="87" t="s">
        <v>1201</v>
      </c>
      <c r="E254" s="89">
        <v>4</v>
      </c>
      <c r="F254" s="87">
        <v>6984733</v>
      </c>
      <c r="G254" s="87" t="s">
        <v>117</v>
      </c>
      <c r="H254" s="87" t="s">
        <v>69</v>
      </c>
      <c r="I254" s="87" t="s">
        <v>44</v>
      </c>
      <c r="J254" s="90">
        <v>112.96</v>
      </c>
      <c r="K254" s="90">
        <v>451.84</v>
      </c>
      <c r="L254" s="87" t="s">
        <v>973</v>
      </c>
      <c r="M254" s="87">
        <v>48</v>
      </c>
      <c r="N254" s="88">
        <v>45256</v>
      </c>
      <c r="O254" s="88">
        <v>45263</v>
      </c>
      <c r="P254" s="87" t="s">
        <v>1192</v>
      </c>
      <c r="Q254" s="87" t="s">
        <v>3</v>
      </c>
      <c r="R254" s="89" t="s">
        <v>975</v>
      </c>
      <c r="S254" s="89" t="s">
        <v>1198</v>
      </c>
      <c r="T254" s="89" t="s">
        <v>1007</v>
      </c>
      <c r="U254" s="91">
        <v>45259</v>
      </c>
    </row>
    <row r="255" spans="1:21" x14ac:dyDescent="0.3">
      <c r="A255" s="92">
        <v>45261.515995833332</v>
      </c>
      <c r="B255" s="93" t="s">
        <v>66</v>
      </c>
      <c r="C255" s="94" t="s">
        <v>1196</v>
      </c>
      <c r="D255" s="93" t="s">
        <v>1202</v>
      </c>
      <c r="E255" s="95">
        <v>4</v>
      </c>
      <c r="F255" s="93" t="s">
        <v>68</v>
      </c>
      <c r="G255" s="93" t="s">
        <v>68</v>
      </c>
      <c r="H255" s="93" t="s">
        <v>1184</v>
      </c>
      <c r="I255" s="93" t="s">
        <v>44</v>
      </c>
      <c r="J255" s="96">
        <v>112.96</v>
      </c>
      <c r="K255" s="96">
        <v>451.84</v>
      </c>
      <c r="L255" s="93" t="s">
        <v>981</v>
      </c>
      <c r="M255" s="93">
        <v>48</v>
      </c>
      <c r="N255" s="94">
        <v>45256</v>
      </c>
      <c r="O255" s="94">
        <v>45263</v>
      </c>
      <c r="P255" s="93" t="s">
        <v>1192</v>
      </c>
      <c r="Q255" s="93" t="s">
        <v>3</v>
      </c>
      <c r="R255" s="95" t="s">
        <v>975</v>
      </c>
      <c r="S255" s="95" t="s">
        <v>1198</v>
      </c>
      <c r="T255" s="95" t="s">
        <v>1007</v>
      </c>
      <c r="U255" s="97">
        <v>45259</v>
      </c>
    </row>
    <row r="256" spans="1:21" x14ac:dyDescent="0.3">
      <c r="A256" s="86">
        <v>45233.361698148146</v>
      </c>
      <c r="B256" s="87" t="s">
        <v>66</v>
      </c>
      <c r="C256" s="88" t="s">
        <v>1203</v>
      </c>
      <c r="D256" s="87" t="s">
        <v>1204</v>
      </c>
      <c r="E256" s="89">
        <v>1</v>
      </c>
      <c r="F256" s="87">
        <v>79024</v>
      </c>
      <c r="G256" s="87" t="s">
        <v>68</v>
      </c>
      <c r="H256" s="87" t="s">
        <v>69</v>
      </c>
      <c r="I256" s="87" t="s">
        <v>44</v>
      </c>
      <c r="J256" s="90">
        <v>112.96</v>
      </c>
      <c r="K256" s="90">
        <v>112.96</v>
      </c>
      <c r="L256" s="87" t="s">
        <v>973</v>
      </c>
      <c r="M256" s="87">
        <v>44</v>
      </c>
      <c r="N256" s="88">
        <v>45228</v>
      </c>
      <c r="O256" s="88">
        <v>45235</v>
      </c>
      <c r="P256" s="87" t="s">
        <v>1113</v>
      </c>
      <c r="Q256" s="87" t="s">
        <v>3</v>
      </c>
      <c r="R256" s="89" t="s">
        <v>975</v>
      </c>
      <c r="S256" s="89" t="s">
        <v>1110</v>
      </c>
      <c r="T256" s="89" t="s">
        <v>1007</v>
      </c>
      <c r="U256" s="91">
        <v>45233</v>
      </c>
    </row>
    <row r="257" spans="1:21" x14ac:dyDescent="0.3">
      <c r="A257" s="92">
        <v>45233.538324884263</v>
      </c>
      <c r="B257" s="93" t="s">
        <v>31</v>
      </c>
      <c r="C257" s="94" t="s">
        <v>1203</v>
      </c>
      <c r="D257" s="93" t="s">
        <v>1095</v>
      </c>
      <c r="E257" s="95">
        <v>7</v>
      </c>
      <c r="F257" s="93" t="s">
        <v>68</v>
      </c>
      <c r="G257" s="93" t="s">
        <v>68</v>
      </c>
      <c r="H257" s="93" t="s">
        <v>97</v>
      </c>
      <c r="I257" s="93" t="s">
        <v>68</v>
      </c>
      <c r="J257" s="96" t="s">
        <v>68</v>
      </c>
      <c r="K257" s="96" t="s">
        <v>68</v>
      </c>
      <c r="L257" s="93" t="s">
        <v>981</v>
      </c>
      <c r="M257" s="93">
        <v>44</v>
      </c>
      <c r="N257" s="94">
        <v>45228</v>
      </c>
      <c r="O257" s="94">
        <v>45235</v>
      </c>
      <c r="P257" s="93" t="s">
        <v>1113</v>
      </c>
      <c r="Q257" s="93" t="s">
        <v>3</v>
      </c>
      <c r="R257" s="95" t="s">
        <v>975</v>
      </c>
      <c r="S257" s="95" t="s">
        <v>1110</v>
      </c>
      <c r="T257" s="95" t="s">
        <v>1007</v>
      </c>
      <c r="U257" s="97">
        <v>45233</v>
      </c>
    </row>
    <row r="258" spans="1:21" x14ac:dyDescent="0.3">
      <c r="A258" s="86">
        <v>45233.538941203704</v>
      </c>
      <c r="B258" s="87" t="s">
        <v>31</v>
      </c>
      <c r="C258" s="88" t="s">
        <v>1203</v>
      </c>
      <c r="D258" s="87" t="s">
        <v>1205</v>
      </c>
      <c r="E258" s="89">
        <v>1</v>
      </c>
      <c r="F258" s="87" t="s">
        <v>68</v>
      </c>
      <c r="G258" s="87" t="s">
        <v>68</v>
      </c>
      <c r="H258" s="87" t="s">
        <v>92</v>
      </c>
      <c r="I258" s="87" t="s">
        <v>68</v>
      </c>
      <c r="J258" s="90" t="s">
        <v>68</v>
      </c>
      <c r="K258" s="90" t="s">
        <v>68</v>
      </c>
      <c r="L258" s="87" t="s">
        <v>981</v>
      </c>
      <c r="M258" s="87">
        <v>44</v>
      </c>
      <c r="N258" s="88">
        <v>45228</v>
      </c>
      <c r="O258" s="88">
        <v>45235</v>
      </c>
      <c r="P258" s="87" t="s">
        <v>1113</v>
      </c>
      <c r="Q258" s="87" t="s">
        <v>3</v>
      </c>
      <c r="R258" s="89" t="s">
        <v>975</v>
      </c>
      <c r="S258" s="89" t="s">
        <v>1110</v>
      </c>
      <c r="T258" s="89" t="s">
        <v>1007</v>
      </c>
      <c r="U258" s="91">
        <v>45233</v>
      </c>
    </row>
    <row r="259" spans="1:21" x14ac:dyDescent="0.3">
      <c r="A259" s="92">
        <v>45233.574023958332</v>
      </c>
      <c r="B259" s="93" t="s">
        <v>35</v>
      </c>
      <c r="C259" s="94" t="s">
        <v>1203</v>
      </c>
      <c r="D259" s="93" t="s">
        <v>1206</v>
      </c>
      <c r="E259" s="95">
        <v>8</v>
      </c>
      <c r="F259" s="93">
        <v>6984733</v>
      </c>
      <c r="G259" s="93" t="s">
        <v>68</v>
      </c>
      <c r="H259" s="93" t="s">
        <v>69</v>
      </c>
      <c r="I259" s="93" t="s">
        <v>44</v>
      </c>
      <c r="J259" s="96">
        <v>109.19</v>
      </c>
      <c r="K259" s="96">
        <v>873.52</v>
      </c>
      <c r="L259" s="93" t="s">
        <v>973</v>
      </c>
      <c r="M259" s="93">
        <v>44</v>
      </c>
      <c r="N259" s="94">
        <v>45228</v>
      </c>
      <c r="O259" s="94">
        <v>45235</v>
      </c>
      <c r="P259" s="93" t="s">
        <v>1113</v>
      </c>
      <c r="Q259" s="93" t="s">
        <v>3</v>
      </c>
      <c r="R259" s="95" t="s">
        <v>975</v>
      </c>
      <c r="S259" s="95" t="s">
        <v>1110</v>
      </c>
      <c r="T259" s="95" t="s">
        <v>1007</v>
      </c>
      <c r="U259" s="97">
        <v>45233</v>
      </c>
    </row>
    <row r="260" spans="1:21" x14ac:dyDescent="0.3">
      <c r="A260" s="86">
        <v>45233.574946064815</v>
      </c>
      <c r="B260" s="87" t="s">
        <v>66</v>
      </c>
      <c r="C260" s="88" t="s">
        <v>1203</v>
      </c>
      <c r="D260" s="87" t="s">
        <v>474</v>
      </c>
      <c r="E260" s="89">
        <v>2</v>
      </c>
      <c r="F260" s="87" t="s">
        <v>68</v>
      </c>
      <c r="G260" s="87" t="s">
        <v>68</v>
      </c>
      <c r="H260" s="87" t="s">
        <v>97</v>
      </c>
      <c r="I260" s="87" t="s">
        <v>44</v>
      </c>
      <c r="J260" s="90">
        <v>112.96</v>
      </c>
      <c r="K260" s="90">
        <v>225.92</v>
      </c>
      <c r="L260" s="87" t="s">
        <v>981</v>
      </c>
      <c r="M260" s="87">
        <v>44</v>
      </c>
      <c r="N260" s="88">
        <v>45228</v>
      </c>
      <c r="O260" s="88">
        <v>45235</v>
      </c>
      <c r="P260" s="87" t="s">
        <v>1113</v>
      </c>
      <c r="Q260" s="87" t="s">
        <v>3</v>
      </c>
      <c r="R260" s="89" t="s">
        <v>975</v>
      </c>
      <c r="S260" s="89" t="s">
        <v>1110</v>
      </c>
      <c r="T260" s="89" t="s">
        <v>1007</v>
      </c>
      <c r="U260" s="91">
        <v>45233</v>
      </c>
    </row>
    <row r="261" spans="1:21" x14ac:dyDescent="0.3">
      <c r="A261" s="92">
        <v>45233.575057638889</v>
      </c>
      <c r="B261" s="93" t="s">
        <v>66</v>
      </c>
      <c r="C261" s="94" t="s">
        <v>1203</v>
      </c>
      <c r="D261" s="93" t="s">
        <v>474</v>
      </c>
      <c r="E261" s="95">
        <v>1</v>
      </c>
      <c r="F261" s="93" t="s">
        <v>68</v>
      </c>
      <c r="G261" s="93" t="s">
        <v>68</v>
      </c>
      <c r="H261" s="93" t="s">
        <v>97</v>
      </c>
      <c r="I261" s="93" t="s">
        <v>44</v>
      </c>
      <c r="J261" s="96">
        <v>112.96</v>
      </c>
      <c r="K261" s="96">
        <v>112.96</v>
      </c>
      <c r="L261" s="93" t="s">
        <v>981</v>
      </c>
      <c r="M261" s="93">
        <v>44</v>
      </c>
      <c r="N261" s="94">
        <v>45228</v>
      </c>
      <c r="O261" s="94">
        <v>45235</v>
      </c>
      <c r="P261" s="93" t="s">
        <v>1113</v>
      </c>
      <c r="Q261" s="93" t="s">
        <v>3</v>
      </c>
      <c r="R261" s="95" t="s">
        <v>975</v>
      </c>
      <c r="S261" s="95" t="s">
        <v>1110</v>
      </c>
      <c r="T261" s="95" t="s">
        <v>1007</v>
      </c>
      <c r="U261" s="97">
        <v>45233</v>
      </c>
    </row>
    <row r="262" spans="1:21" x14ac:dyDescent="0.3">
      <c r="A262" s="86">
        <v>45233.575578240743</v>
      </c>
      <c r="B262" s="87" t="s">
        <v>66</v>
      </c>
      <c r="C262" s="88" t="s">
        <v>1203</v>
      </c>
      <c r="D262" s="87" t="s">
        <v>1207</v>
      </c>
      <c r="E262" s="89">
        <v>2</v>
      </c>
      <c r="F262" s="87">
        <v>20028</v>
      </c>
      <c r="G262" s="87" t="s">
        <v>68</v>
      </c>
      <c r="H262" s="87" t="s">
        <v>69</v>
      </c>
      <c r="I262" s="87" t="s">
        <v>44</v>
      </c>
      <c r="J262" s="90">
        <v>112.96</v>
      </c>
      <c r="K262" s="90">
        <v>225.92</v>
      </c>
      <c r="L262" s="87" t="s">
        <v>973</v>
      </c>
      <c r="M262" s="87">
        <v>44</v>
      </c>
      <c r="N262" s="88">
        <v>45228</v>
      </c>
      <c r="O262" s="88">
        <v>45235</v>
      </c>
      <c r="P262" s="87" t="s">
        <v>1113</v>
      </c>
      <c r="Q262" s="87" t="s">
        <v>3</v>
      </c>
      <c r="R262" s="89" t="s">
        <v>975</v>
      </c>
      <c r="S262" s="89" t="s">
        <v>1110</v>
      </c>
      <c r="T262" s="89" t="s">
        <v>1007</v>
      </c>
      <c r="U262" s="91">
        <v>45233</v>
      </c>
    </row>
    <row r="263" spans="1:21" x14ac:dyDescent="0.3">
      <c r="A263" s="92">
        <v>45233.576005671297</v>
      </c>
      <c r="B263" s="93" t="s">
        <v>66</v>
      </c>
      <c r="C263" s="94" t="s">
        <v>1203</v>
      </c>
      <c r="D263" s="93" t="s">
        <v>1208</v>
      </c>
      <c r="E263" s="95">
        <v>2</v>
      </c>
      <c r="F263" s="93">
        <v>6984733</v>
      </c>
      <c r="G263" s="93" t="s">
        <v>117</v>
      </c>
      <c r="H263" s="93" t="s">
        <v>69</v>
      </c>
      <c r="I263" s="93" t="s">
        <v>44</v>
      </c>
      <c r="J263" s="96">
        <v>112.96</v>
      </c>
      <c r="K263" s="96">
        <v>225.92</v>
      </c>
      <c r="L263" s="93" t="s">
        <v>973</v>
      </c>
      <c r="M263" s="93">
        <v>44</v>
      </c>
      <c r="N263" s="94">
        <v>45228</v>
      </c>
      <c r="O263" s="94">
        <v>45235</v>
      </c>
      <c r="P263" s="93" t="s">
        <v>1113</v>
      </c>
      <c r="Q263" s="93" t="s">
        <v>3</v>
      </c>
      <c r="R263" s="95" t="s">
        <v>975</v>
      </c>
      <c r="S263" s="95" t="s">
        <v>1110</v>
      </c>
      <c r="T263" s="95" t="s">
        <v>1007</v>
      </c>
      <c r="U263" s="97">
        <v>45233</v>
      </c>
    </row>
    <row r="264" spans="1:21" x14ac:dyDescent="0.3">
      <c r="A264" s="86">
        <v>45246.331738657405</v>
      </c>
      <c r="B264" s="87" t="s">
        <v>76</v>
      </c>
      <c r="C264" s="88" t="s">
        <v>1203</v>
      </c>
      <c r="D264" s="87" t="s">
        <v>630</v>
      </c>
      <c r="E264" s="89">
        <v>2</v>
      </c>
      <c r="F264" s="87">
        <v>6984733</v>
      </c>
      <c r="G264" s="87" t="s">
        <v>117</v>
      </c>
      <c r="H264" s="87" t="s">
        <v>69</v>
      </c>
      <c r="I264" s="87" t="s">
        <v>44</v>
      </c>
      <c r="J264" s="90">
        <v>116.75</v>
      </c>
      <c r="K264" s="90">
        <v>233.5</v>
      </c>
      <c r="L264" s="87" t="s">
        <v>973</v>
      </c>
      <c r="M264" s="87">
        <v>44</v>
      </c>
      <c r="N264" s="88">
        <v>45228</v>
      </c>
      <c r="O264" s="88">
        <v>45235</v>
      </c>
      <c r="P264" s="87" t="s">
        <v>1113</v>
      </c>
      <c r="Q264" s="87" t="s">
        <v>3</v>
      </c>
      <c r="R264" s="89" t="s">
        <v>975</v>
      </c>
      <c r="S264" s="89" t="s">
        <v>1110</v>
      </c>
      <c r="T264" s="89" t="s">
        <v>1007</v>
      </c>
      <c r="U264" s="91">
        <v>45233</v>
      </c>
    </row>
    <row r="265" spans="1:21" x14ac:dyDescent="0.3">
      <c r="A265" s="92">
        <v>45260.57971435185</v>
      </c>
      <c r="B265" s="93" t="s">
        <v>31</v>
      </c>
      <c r="C265" s="94" t="s">
        <v>967</v>
      </c>
      <c r="D265" s="93" t="s">
        <v>1209</v>
      </c>
      <c r="E265" s="95">
        <v>3</v>
      </c>
      <c r="F265" s="93" t="s">
        <v>68</v>
      </c>
      <c r="G265" s="93" t="s">
        <v>68</v>
      </c>
      <c r="H265" s="93" t="s">
        <v>92</v>
      </c>
      <c r="I265" s="93" t="s">
        <v>44</v>
      </c>
      <c r="J265" s="96">
        <v>90.75</v>
      </c>
      <c r="K265" s="96">
        <v>272.25</v>
      </c>
      <c r="L265" s="93" t="s">
        <v>981</v>
      </c>
      <c r="M265" s="93">
        <v>48</v>
      </c>
      <c r="N265" s="94">
        <v>45256</v>
      </c>
      <c r="O265" s="94">
        <v>45263</v>
      </c>
      <c r="P265" s="93" t="s">
        <v>1192</v>
      </c>
      <c r="Q265" s="93" t="s">
        <v>3</v>
      </c>
      <c r="R265" s="95" t="s">
        <v>975</v>
      </c>
      <c r="S265" s="95" t="s">
        <v>983</v>
      </c>
      <c r="T265" s="95" t="s">
        <v>1007</v>
      </c>
      <c r="U265" s="97">
        <v>45260</v>
      </c>
    </row>
    <row r="266" spans="1:21" x14ac:dyDescent="0.3">
      <c r="A266" s="86">
        <v>45260.57996747685</v>
      </c>
      <c r="B266" s="87" t="s">
        <v>31</v>
      </c>
      <c r="C266" s="88" t="s">
        <v>967</v>
      </c>
      <c r="D266" s="87" t="s">
        <v>1209</v>
      </c>
      <c r="E266" s="89">
        <v>3</v>
      </c>
      <c r="F266" s="87" t="s">
        <v>68</v>
      </c>
      <c r="G266" s="87" t="s">
        <v>68</v>
      </c>
      <c r="H266" s="87" t="s">
        <v>92</v>
      </c>
      <c r="I266" s="87" t="s">
        <v>44</v>
      </c>
      <c r="J266" s="90">
        <v>90.75</v>
      </c>
      <c r="K266" s="90">
        <v>272.25</v>
      </c>
      <c r="L266" s="87" t="s">
        <v>981</v>
      </c>
      <c r="M266" s="87">
        <v>48</v>
      </c>
      <c r="N266" s="88">
        <v>45256</v>
      </c>
      <c r="O266" s="88">
        <v>45263</v>
      </c>
      <c r="P266" s="87" t="s">
        <v>1192</v>
      </c>
      <c r="Q266" s="87" t="s">
        <v>3</v>
      </c>
      <c r="R266" s="89" t="s">
        <v>975</v>
      </c>
      <c r="S266" s="89" t="s">
        <v>983</v>
      </c>
      <c r="T266" s="89" t="s">
        <v>1007</v>
      </c>
      <c r="U266" s="91">
        <v>45260</v>
      </c>
    </row>
    <row r="267" spans="1:21" x14ac:dyDescent="0.3">
      <c r="A267" s="92">
        <v>45260.580982523148</v>
      </c>
      <c r="B267" s="93" t="s">
        <v>31</v>
      </c>
      <c r="C267" s="94" t="s">
        <v>967</v>
      </c>
      <c r="D267" s="93" t="s">
        <v>100</v>
      </c>
      <c r="E267" s="95">
        <v>2</v>
      </c>
      <c r="F267" s="93">
        <v>6984733</v>
      </c>
      <c r="G267" s="93" t="s">
        <v>68</v>
      </c>
      <c r="H267" s="93" t="s">
        <v>69</v>
      </c>
      <c r="I267" s="93" t="s">
        <v>44</v>
      </c>
      <c r="J267" s="96">
        <v>90.75</v>
      </c>
      <c r="K267" s="96">
        <v>181.5</v>
      </c>
      <c r="L267" s="93" t="s">
        <v>973</v>
      </c>
      <c r="M267" s="93">
        <v>48</v>
      </c>
      <c r="N267" s="94">
        <v>45256</v>
      </c>
      <c r="O267" s="94">
        <v>45263</v>
      </c>
      <c r="P267" s="93" t="s">
        <v>1192</v>
      </c>
      <c r="Q267" s="93" t="s">
        <v>3</v>
      </c>
      <c r="R267" s="95" t="s">
        <v>975</v>
      </c>
      <c r="S267" s="95" t="s">
        <v>983</v>
      </c>
      <c r="T267" s="95" t="s">
        <v>1007</v>
      </c>
      <c r="U267" s="97">
        <v>45260</v>
      </c>
    </row>
    <row r="268" spans="1:21" x14ac:dyDescent="0.3">
      <c r="A268" s="86">
        <v>45261.516772106479</v>
      </c>
      <c r="B268" s="87" t="s">
        <v>66</v>
      </c>
      <c r="C268" s="88" t="s">
        <v>967</v>
      </c>
      <c r="D268" s="87" t="s">
        <v>122</v>
      </c>
      <c r="E268" s="89">
        <v>8</v>
      </c>
      <c r="F268" s="87">
        <v>6984733</v>
      </c>
      <c r="G268" s="87" t="s">
        <v>117</v>
      </c>
      <c r="H268" s="87" t="s">
        <v>69</v>
      </c>
      <c r="I268" s="87" t="s">
        <v>44</v>
      </c>
      <c r="J268" s="90">
        <v>112.96</v>
      </c>
      <c r="K268" s="90">
        <v>903.68</v>
      </c>
      <c r="L268" s="87" t="s">
        <v>973</v>
      </c>
      <c r="M268" s="87">
        <v>48</v>
      </c>
      <c r="N268" s="88">
        <v>45256</v>
      </c>
      <c r="O268" s="88">
        <v>45263</v>
      </c>
      <c r="P268" s="87" t="s">
        <v>1192</v>
      </c>
      <c r="Q268" s="87" t="s">
        <v>3</v>
      </c>
      <c r="R268" s="89" t="s">
        <v>975</v>
      </c>
      <c r="S268" s="89" t="s">
        <v>983</v>
      </c>
      <c r="T268" s="89" t="s">
        <v>1007</v>
      </c>
      <c r="U268" s="91">
        <v>45260</v>
      </c>
    </row>
    <row r="269" spans="1:21" x14ac:dyDescent="0.3">
      <c r="A269" s="92">
        <v>45273.469220023151</v>
      </c>
      <c r="B269" s="93" t="s">
        <v>76</v>
      </c>
      <c r="C269" s="94" t="s">
        <v>967</v>
      </c>
      <c r="D269" s="93" t="s">
        <v>156</v>
      </c>
      <c r="E269" s="95">
        <v>1</v>
      </c>
      <c r="F269" s="93">
        <v>6984733</v>
      </c>
      <c r="G269" s="93" t="s">
        <v>117</v>
      </c>
      <c r="H269" s="93" t="s">
        <v>69</v>
      </c>
      <c r="I269" s="93" t="s">
        <v>44</v>
      </c>
      <c r="J269" s="96">
        <v>116.75</v>
      </c>
      <c r="K269" s="96">
        <v>116.75</v>
      </c>
      <c r="L269" s="93" t="s">
        <v>973</v>
      </c>
      <c r="M269" s="93">
        <v>48</v>
      </c>
      <c r="N269" s="94">
        <v>45256</v>
      </c>
      <c r="O269" s="94">
        <v>45263</v>
      </c>
      <c r="P269" s="93" t="s">
        <v>1192</v>
      </c>
      <c r="Q269" s="93" t="s">
        <v>3</v>
      </c>
      <c r="R269" s="95" t="s">
        <v>975</v>
      </c>
      <c r="S269" s="95" t="s">
        <v>983</v>
      </c>
      <c r="T269" s="95" t="s">
        <v>1007</v>
      </c>
      <c r="U269" s="97">
        <v>45260</v>
      </c>
    </row>
    <row r="270" spans="1:21" x14ac:dyDescent="0.3">
      <c r="A270" s="86">
        <v>45237.569092939812</v>
      </c>
      <c r="B270" s="87" t="s">
        <v>35</v>
      </c>
      <c r="C270" s="88" t="s">
        <v>1210</v>
      </c>
      <c r="D270" s="87" t="s">
        <v>1211</v>
      </c>
      <c r="E270" s="89">
        <v>4</v>
      </c>
      <c r="F270" s="87">
        <v>6984733</v>
      </c>
      <c r="G270" s="87" t="s">
        <v>68</v>
      </c>
      <c r="H270" s="87" t="s">
        <v>69</v>
      </c>
      <c r="I270" s="87" t="s">
        <v>44</v>
      </c>
      <c r="J270" s="90">
        <v>109.19</v>
      </c>
      <c r="K270" s="90">
        <v>436.76</v>
      </c>
      <c r="L270" s="87" t="s">
        <v>973</v>
      </c>
      <c r="M270" s="87">
        <v>45</v>
      </c>
      <c r="N270" s="88">
        <v>45235</v>
      </c>
      <c r="O270" s="88">
        <v>45242</v>
      </c>
      <c r="P270" s="87" t="s">
        <v>1137</v>
      </c>
      <c r="Q270" s="87" t="s">
        <v>3</v>
      </c>
      <c r="R270" s="89" t="s">
        <v>975</v>
      </c>
      <c r="S270" s="89" t="s">
        <v>977</v>
      </c>
      <c r="T270" s="89" t="s">
        <v>1007</v>
      </c>
      <c r="U270" s="91">
        <v>45236</v>
      </c>
    </row>
    <row r="271" spans="1:21" x14ac:dyDescent="0.3">
      <c r="A271" s="92">
        <v>45237.56977037037</v>
      </c>
      <c r="B271" s="93" t="s">
        <v>35</v>
      </c>
      <c r="C271" s="94" t="s">
        <v>1210</v>
      </c>
      <c r="D271" s="93" t="s">
        <v>1212</v>
      </c>
      <c r="E271" s="95">
        <v>4</v>
      </c>
      <c r="F271" s="93" t="s">
        <v>68</v>
      </c>
      <c r="G271" s="93" t="s">
        <v>68</v>
      </c>
      <c r="H271" s="93" t="s">
        <v>92</v>
      </c>
      <c r="I271" s="93" t="s">
        <v>44</v>
      </c>
      <c r="J271" s="96">
        <v>109.19</v>
      </c>
      <c r="K271" s="96">
        <v>436.76</v>
      </c>
      <c r="L271" s="93" t="s">
        <v>981</v>
      </c>
      <c r="M271" s="93">
        <v>45</v>
      </c>
      <c r="N271" s="94">
        <v>45235</v>
      </c>
      <c r="O271" s="94">
        <v>45242</v>
      </c>
      <c r="P271" s="93" t="s">
        <v>1137</v>
      </c>
      <c r="Q271" s="93" t="s">
        <v>3</v>
      </c>
      <c r="R271" s="95" t="s">
        <v>975</v>
      </c>
      <c r="S271" s="95" t="s">
        <v>977</v>
      </c>
      <c r="T271" s="95" t="s">
        <v>1007</v>
      </c>
      <c r="U271" s="97">
        <v>45236</v>
      </c>
    </row>
    <row r="272" spans="1:21" x14ac:dyDescent="0.3">
      <c r="A272" s="86">
        <v>45240.585040393518</v>
      </c>
      <c r="B272" s="87" t="s">
        <v>66</v>
      </c>
      <c r="C272" s="88" t="s">
        <v>1210</v>
      </c>
      <c r="D272" s="87" t="s">
        <v>317</v>
      </c>
      <c r="E272" s="89">
        <v>2</v>
      </c>
      <c r="F272" s="87">
        <v>6984733</v>
      </c>
      <c r="G272" s="87" t="s">
        <v>117</v>
      </c>
      <c r="H272" s="87" t="s">
        <v>69</v>
      </c>
      <c r="I272" s="87" t="s">
        <v>44</v>
      </c>
      <c r="J272" s="90">
        <v>112.96</v>
      </c>
      <c r="K272" s="90">
        <v>225.92</v>
      </c>
      <c r="L272" s="87" t="s">
        <v>973</v>
      </c>
      <c r="M272" s="87">
        <v>45</v>
      </c>
      <c r="N272" s="88">
        <v>45235</v>
      </c>
      <c r="O272" s="88">
        <v>45242</v>
      </c>
      <c r="P272" s="87" t="s">
        <v>1137</v>
      </c>
      <c r="Q272" s="87" t="s">
        <v>3</v>
      </c>
      <c r="R272" s="89" t="s">
        <v>975</v>
      </c>
      <c r="S272" s="89" t="s">
        <v>977</v>
      </c>
      <c r="T272" s="89" t="s">
        <v>1007</v>
      </c>
      <c r="U272" s="91">
        <v>45236</v>
      </c>
    </row>
    <row r="273" spans="1:21" x14ac:dyDescent="0.3">
      <c r="A273" s="92">
        <v>45240.586828935186</v>
      </c>
      <c r="B273" s="93" t="s">
        <v>66</v>
      </c>
      <c r="C273" s="94" t="s">
        <v>1210</v>
      </c>
      <c r="D273" s="93" t="s">
        <v>1213</v>
      </c>
      <c r="E273" s="95">
        <v>6</v>
      </c>
      <c r="F273" s="93" t="s">
        <v>68</v>
      </c>
      <c r="G273" s="93" t="s">
        <v>68</v>
      </c>
      <c r="H273" s="93" t="s">
        <v>97</v>
      </c>
      <c r="I273" s="93" t="s">
        <v>44</v>
      </c>
      <c r="J273" s="96">
        <v>112.96</v>
      </c>
      <c r="K273" s="96">
        <v>677.76</v>
      </c>
      <c r="L273" s="93" t="s">
        <v>981</v>
      </c>
      <c r="M273" s="93">
        <v>45</v>
      </c>
      <c r="N273" s="94">
        <v>45235</v>
      </c>
      <c r="O273" s="94">
        <v>45242</v>
      </c>
      <c r="P273" s="93" t="s">
        <v>1137</v>
      </c>
      <c r="Q273" s="93" t="s">
        <v>3</v>
      </c>
      <c r="R273" s="95" t="s">
        <v>975</v>
      </c>
      <c r="S273" s="95" t="s">
        <v>977</v>
      </c>
      <c r="T273" s="95" t="s">
        <v>1007</v>
      </c>
      <c r="U273" s="97">
        <v>45236</v>
      </c>
    </row>
    <row r="274" spans="1:21" x14ac:dyDescent="0.3">
      <c r="A274" s="86">
        <v>45273.290735532406</v>
      </c>
      <c r="B274" s="87" t="s">
        <v>76</v>
      </c>
      <c r="C274" s="88" t="s">
        <v>1210</v>
      </c>
      <c r="D274" s="87" t="s">
        <v>156</v>
      </c>
      <c r="E274" s="89">
        <v>1</v>
      </c>
      <c r="F274" s="87">
        <v>6984733</v>
      </c>
      <c r="G274" s="87" t="s">
        <v>117</v>
      </c>
      <c r="H274" s="87" t="s">
        <v>69</v>
      </c>
      <c r="I274" s="87" t="s">
        <v>44</v>
      </c>
      <c r="J274" s="90">
        <v>116.75</v>
      </c>
      <c r="K274" s="90">
        <v>116.75</v>
      </c>
      <c r="L274" s="87" t="s">
        <v>973</v>
      </c>
      <c r="M274" s="87">
        <v>45</v>
      </c>
      <c r="N274" s="88">
        <v>45235</v>
      </c>
      <c r="O274" s="88">
        <v>45242</v>
      </c>
      <c r="P274" s="87" t="s">
        <v>1137</v>
      </c>
      <c r="Q274" s="87" t="s">
        <v>3</v>
      </c>
      <c r="R274" s="89" t="s">
        <v>975</v>
      </c>
      <c r="S274" s="89" t="s">
        <v>977</v>
      </c>
      <c r="T274" s="89" t="s">
        <v>1007</v>
      </c>
      <c r="U274" s="91">
        <v>45236</v>
      </c>
    </row>
    <row r="275" spans="1:21" x14ac:dyDescent="0.3">
      <c r="A275" s="92">
        <v>45237.570200115741</v>
      </c>
      <c r="B275" s="93" t="s">
        <v>35</v>
      </c>
      <c r="C275" s="94" t="s">
        <v>1214</v>
      </c>
      <c r="D275" s="93" t="s">
        <v>1212</v>
      </c>
      <c r="E275" s="95">
        <v>8</v>
      </c>
      <c r="F275" s="93" t="s">
        <v>68</v>
      </c>
      <c r="G275" s="93" t="s">
        <v>68</v>
      </c>
      <c r="H275" s="93" t="s">
        <v>92</v>
      </c>
      <c r="I275" s="93" t="s">
        <v>44</v>
      </c>
      <c r="J275" s="96">
        <v>109.19</v>
      </c>
      <c r="K275" s="96">
        <v>873.52</v>
      </c>
      <c r="L275" s="93" t="s">
        <v>981</v>
      </c>
      <c r="M275" s="93">
        <v>45</v>
      </c>
      <c r="N275" s="94">
        <v>45235</v>
      </c>
      <c r="O275" s="94">
        <v>45242</v>
      </c>
      <c r="P275" s="93" t="s">
        <v>1137</v>
      </c>
      <c r="Q275" s="93" t="s">
        <v>3</v>
      </c>
      <c r="R275" s="95" t="s">
        <v>975</v>
      </c>
      <c r="S275" s="95" t="s">
        <v>987</v>
      </c>
      <c r="T275" s="95" t="s">
        <v>1007</v>
      </c>
      <c r="U275" s="97">
        <v>45237</v>
      </c>
    </row>
    <row r="276" spans="1:21" x14ac:dyDescent="0.3">
      <c r="A276" s="86">
        <v>45240.585216435182</v>
      </c>
      <c r="B276" s="87" t="s">
        <v>66</v>
      </c>
      <c r="C276" s="88" t="s">
        <v>1214</v>
      </c>
      <c r="D276" s="87" t="s">
        <v>135</v>
      </c>
      <c r="E276" s="89">
        <v>1</v>
      </c>
      <c r="F276" s="87">
        <v>6984733</v>
      </c>
      <c r="G276" s="87" t="s">
        <v>117</v>
      </c>
      <c r="H276" s="87" t="s">
        <v>69</v>
      </c>
      <c r="I276" s="87" t="s">
        <v>44</v>
      </c>
      <c r="J276" s="90">
        <v>112.96</v>
      </c>
      <c r="K276" s="90">
        <v>112.96</v>
      </c>
      <c r="L276" s="87" t="s">
        <v>973</v>
      </c>
      <c r="M276" s="87">
        <v>45</v>
      </c>
      <c r="N276" s="88">
        <v>45235</v>
      </c>
      <c r="O276" s="88">
        <v>45242</v>
      </c>
      <c r="P276" s="87" t="s">
        <v>1137</v>
      </c>
      <c r="Q276" s="87" t="s">
        <v>3</v>
      </c>
      <c r="R276" s="89" t="s">
        <v>975</v>
      </c>
      <c r="S276" s="89" t="s">
        <v>987</v>
      </c>
      <c r="T276" s="89" t="s">
        <v>1007</v>
      </c>
      <c r="U276" s="91">
        <v>45237</v>
      </c>
    </row>
    <row r="277" spans="1:21" x14ac:dyDescent="0.3">
      <c r="A277" s="92">
        <v>45240.587046180553</v>
      </c>
      <c r="B277" s="93" t="s">
        <v>66</v>
      </c>
      <c r="C277" s="94" t="s">
        <v>1214</v>
      </c>
      <c r="D277" s="93" t="s">
        <v>1213</v>
      </c>
      <c r="E277" s="95">
        <v>7</v>
      </c>
      <c r="F277" s="93" t="s">
        <v>68</v>
      </c>
      <c r="G277" s="93" t="s">
        <v>68</v>
      </c>
      <c r="H277" s="93" t="s">
        <v>97</v>
      </c>
      <c r="I277" s="93" t="s">
        <v>44</v>
      </c>
      <c r="J277" s="96">
        <v>112.96</v>
      </c>
      <c r="K277" s="96">
        <v>790.71999999999991</v>
      </c>
      <c r="L277" s="93" t="s">
        <v>981</v>
      </c>
      <c r="M277" s="93">
        <v>45</v>
      </c>
      <c r="N277" s="94">
        <v>45235</v>
      </c>
      <c r="O277" s="94">
        <v>45242</v>
      </c>
      <c r="P277" s="93" t="s">
        <v>1137</v>
      </c>
      <c r="Q277" s="93" t="s">
        <v>3</v>
      </c>
      <c r="R277" s="95" t="s">
        <v>975</v>
      </c>
      <c r="S277" s="95" t="s">
        <v>987</v>
      </c>
      <c r="T277" s="95" t="s">
        <v>1007</v>
      </c>
      <c r="U277" s="97">
        <v>45237</v>
      </c>
    </row>
    <row r="278" spans="1:21" x14ac:dyDescent="0.3">
      <c r="A278" s="86">
        <v>45273.290831365739</v>
      </c>
      <c r="B278" s="87" t="s">
        <v>76</v>
      </c>
      <c r="C278" s="88" t="s">
        <v>1214</v>
      </c>
      <c r="D278" s="87" t="s">
        <v>156</v>
      </c>
      <c r="E278" s="89">
        <v>1</v>
      </c>
      <c r="F278" s="87">
        <v>6984733</v>
      </c>
      <c r="G278" s="87" t="s">
        <v>117</v>
      </c>
      <c r="H278" s="87" t="s">
        <v>69</v>
      </c>
      <c r="I278" s="87" t="s">
        <v>44</v>
      </c>
      <c r="J278" s="90">
        <v>116.75</v>
      </c>
      <c r="K278" s="90">
        <v>116.75</v>
      </c>
      <c r="L278" s="87" t="s">
        <v>973</v>
      </c>
      <c r="M278" s="87">
        <v>45</v>
      </c>
      <c r="N278" s="88">
        <v>45235</v>
      </c>
      <c r="O278" s="88">
        <v>45242</v>
      </c>
      <c r="P278" s="87" t="s">
        <v>1137</v>
      </c>
      <c r="Q278" s="87" t="s">
        <v>3</v>
      </c>
      <c r="R278" s="89" t="s">
        <v>975</v>
      </c>
      <c r="S278" s="89" t="s">
        <v>987</v>
      </c>
      <c r="T278" s="89" t="s">
        <v>1007</v>
      </c>
      <c r="U278" s="91">
        <v>45237</v>
      </c>
    </row>
    <row r="279" spans="1:21" x14ac:dyDescent="0.3">
      <c r="A279" s="92">
        <v>45238.57988020833</v>
      </c>
      <c r="B279" s="93" t="s">
        <v>31</v>
      </c>
      <c r="C279" s="94" t="s">
        <v>964</v>
      </c>
      <c r="D279" s="93" t="s">
        <v>1215</v>
      </c>
      <c r="E279" s="95">
        <v>8</v>
      </c>
      <c r="F279" s="93" t="s">
        <v>68</v>
      </c>
      <c r="G279" s="93" t="s">
        <v>68</v>
      </c>
      <c r="H279" s="93" t="s">
        <v>92</v>
      </c>
      <c r="I279" s="93" t="s">
        <v>44</v>
      </c>
      <c r="J279" s="96">
        <v>90.75</v>
      </c>
      <c r="K279" s="96">
        <v>726</v>
      </c>
      <c r="L279" s="93" t="s">
        <v>981</v>
      </c>
      <c r="M279" s="93">
        <v>45</v>
      </c>
      <c r="N279" s="94">
        <v>45235</v>
      </c>
      <c r="O279" s="94">
        <v>45242</v>
      </c>
      <c r="P279" s="93" t="s">
        <v>1137</v>
      </c>
      <c r="Q279" s="93" t="s">
        <v>3</v>
      </c>
      <c r="R279" s="95" t="s">
        <v>975</v>
      </c>
      <c r="S279" s="95" t="s">
        <v>994</v>
      </c>
      <c r="T279" s="95" t="s">
        <v>1007</v>
      </c>
      <c r="U279" s="97">
        <v>45238</v>
      </c>
    </row>
    <row r="280" spans="1:21" x14ac:dyDescent="0.3">
      <c r="A280" s="86">
        <v>45240.583194791667</v>
      </c>
      <c r="B280" s="87" t="s">
        <v>66</v>
      </c>
      <c r="C280" s="88" t="s">
        <v>964</v>
      </c>
      <c r="D280" s="87" t="s">
        <v>1216</v>
      </c>
      <c r="E280" s="89">
        <v>1.5</v>
      </c>
      <c r="F280" s="87" t="s">
        <v>68</v>
      </c>
      <c r="G280" s="87" t="s">
        <v>68</v>
      </c>
      <c r="H280" s="87" t="s">
        <v>1091</v>
      </c>
      <c r="I280" s="87" t="s">
        <v>45</v>
      </c>
      <c r="J280" s="90">
        <v>169.44</v>
      </c>
      <c r="K280" s="90">
        <v>254.16</v>
      </c>
      <c r="L280" s="87" t="s">
        <v>981</v>
      </c>
      <c r="M280" s="87">
        <v>45</v>
      </c>
      <c r="N280" s="88">
        <v>45235</v>
      </c>
      <c r="O280" s="88">
        <v>45242</v>
      </c>
      <c r="P280" s="87" t="s">
        <v>1137</v>
      </c>
      <c r="Q280" s="87" t="s">
        <v>3</v>
      </c>
      <c r="R280" s="89" t="s">
        <v>975</v>
      </c>
      <c r="S280" s="89" t="s">
        <v>994</v>
      </c>
      <c r="T280" s="89" t="s">
        <v>1007</v>
      </c>
      <c r="U280" s="91">
        <v>45238</v>
      </c>
    </row>
    <row r="281" spans="1:21" x14ac:dyDescent="0.3">
      <c r="A281" s="92">
        <v>45240.583272337964</v>
      </c>
      <c r="B281" s="93" t="s">
        <v>66</v>
      </c>
      <c r="C281" s="94" t="s">
        <v>964</v>
      </c>
      <c r="D281" s="93" t="s">
        <v>1216</v>
      </c>
      <c r="E281" s="95">
        <v>1</v>
      </c>
      <c r="F281" s="93" t="s">
        <v>68</v>
      </c>
      <c r="G281" s="93" t="s">
        <v>68</v>
      </c>
      <c r="H281" s="93" t="s">
        <v>1091</v>
      </c>
      <c r="I281" s="93" t="s">
        <v>44</v>
      </c>
      <c r="J281" s="96">
        <v>112.96</v>
      </c>
      <c r="K281" s="96">
        <v>112.96</v>
      </c>
      <c r="L281" s="93" t="s">
        <v>981</v>
      </c>
      <c r="M281" s="93">
        <v>45</v>
      </c>
      <c r="N281" s="94">
        <v>45235</v>
      </c>
      <c r="O281" s="94">
        <v>45242</v>
      </c>
      <c r="P281" s="93" t="s">
        <v>1137</v>
      </c>
      <c r="Q281" s="93" t="s">
        <v>3</v>
      </c>
      <c r="R281" s="95" t="s">
        <v>975</v>
      </c>
      <c r="S281" s="95" t="s">
        <v>994</v>
      </c>
      <c r="T281" s="95" t="s">
        <v>1007</v>
      </c>
      <c r="U281" s="97">
        <v>45238</v>
      </c>
    </row>
    <row r="282" spans="1:21" x14ac:dyDescent="0.3">
      <c r="A282" s="86">
        <v>45240.584070254627</v>
      </c>
      <c r="B282" s="87" t="s">
        <v>66</v>
      </c>
      <c r="C282" s="88" t="s">
        <v>964</v>
      </c>
      <c r="D282" s="87" t="s">
        <v>1217</v>
      </c>
      <c r="E282" s="89">
        <v>1</v>
      </c>
      <c r="F282" s="87" t="s">
        <v>68</v>
      </c>
      <c r="G282" s="87" t="s">
        <v>68</v>
      </c>
      <c r="H282" s="87" t="s">
        <v>1091</v>
      </c>
      <c r="I282" s="87" t="s">
        <v>44</v>
      </c>
      <c r="J282" s="90">
        <v>112.96</v>
      </c>
      <c r="K282" s="90">
        <v>112.96</v>
      </c>
      <c r="L282" s="87" t="s">
        <v>981</v>
      </c>
      <c r="M282" s="87">
        <v>45</v>
      </c>
      <c r="N282" s="88">
        <v>45235</v>
      </c>
      <c r="O282" s="88">
        <v>45242</v>
      </c>
      <c r="P282" s="87" t="s">
        <v>1137</v>
      </c>
      <c r="Q282" s="87" t="s">
        <v>3</v>
      </c>
      <c r="R282" s="89" t="s">
        <v>975</v>
      </c>
      <c r="S282" s="89" t="s">
        <v>994</v>
      </c>
      <c r="T282" s="89" t="s">
        <v>1007</v>
      </c>
      <c r="U282" s="91">
        <v>45238</v>
      </c>
    </row>
    <row r="283" spans="1:21" x14ac:dyDescent="0.3">
      <c r="A283" s="92">
        <v>45240.587735069443</v>
      </c>
      <c r="B283" s="93" t="s">
        <v>66</v>
      </c>
      <c r="C283" s="94" t="s">
        <v>964</v>
      </c>
      <c r="D283" s="93" t="s">
        <v>1213</v>
      </c>
      <c r="E283" s="95">
        <v>6</v>
      </c>
      <c r="F283" s="93" t="s">
        <v>68</v>
      </c>
      <c r="G283" s="93" t="s">
        <v>68</v>
      </c>
      <c r="H283" s="93" t="s">
        <v>97</v>
      </c>
      <c r="I283" s="93" t="s">
        <v>44</v>
      </c>
      <c r="J283" s="96">
        <v>112.96</v>
      </c>
      <c r="K283" s="96">
        <v>677.76</v>
      </c>
      <c r="L283" s="93" t="s">
        <v>981</v>
      </c>
      <c r="M283" s="93">
        <v>45</v>
      </c>
      <c r="N283" s="94">
        <v>45235</v>
      </c>
      <c r="O283" s="94">
        <v>45242</v>
      </c>
      <c r="P283" s="93" t="s">
        <v>1137</v>
      </c>
      <c r="Q283" s="93" t="s">
        <v>3</v>
      </c>
      <c r="R283" s="95" t="s">
        <v>975</v>
      </c>
      <c r="S283" s="95" t="s">
        <v>994</v>
      </c>
      <c r="T283" s="95" t="s">
        <v>1007</v>
      </c>
      <c r="U283" s="97">
        <v>45238</v>
      </c>
    </row>
    <row r="284" spans="1:21" x14ac:dyDescent="0.3">
      <c r="A284" s="86">
        <v>45273.29093761574</v>
      </c>
      <c r="B284" s="87" t="s">
        <v>76</v>
      </c>
      <c r="C284" s="88" t="s">
        <v>964</v>
      </c>
      <c r="D284" s="87" t="s">
        <v>156</v>
      </c>
      <c r="E284" s="89">
        <v>1</v>
      </c>
      <c r="F284" s="87">
        <v>6984733</v>
      </c>
      <c r="G284" s="87" t="s">
        <v>117</v>
      </c>
      <c r="H284" s="87" t="s">
        <v>69</v>
      </c>
      <c r="I284" s="87" t="s">
        <v>44</v>
      </c>
      <c r="J284" s="90">
        <v>116.75</v>
      </c>
      <c r="K284" s="90">
        <v>116.75</v>
      </c>
      <c r="L284" s="87" t="s">
        <v>973</v>
      </c>
      <c r="M284" s="87">
        <v>45</v>
      </c>
      <c r="N284" s="88">
        <v>45235</v>
      </c>
      <c r="O284" s="88">
        <v>45242</v>
      </c>
      <c r="P284" s="87" t="s">
        <v>1137</v>
      </c>
      <c r="Q284" s="87" t="s">
        <v>3</v>
      </c>
      <c r="R284" s="89" t="s">
        <v>975</v>
      </c>
      <c r="S284" s="89" t="s">
        <v>994</v>
      </c>
      <c r="T284" s="89" t="s">
        <v>1007</v>
      </c>
      <c r="U284" s="91">
        <v>45238</v>
      </c>
    </row>
    <row r="285" spans="1:21" x14ac:dyDescent="0.3">
      <c r="A285" s="92">
        <v>45239.576649189818</v>
      </c>
      <c r="B285" s="93" t="s">
        <v>31</v>
      </c>
      <c r="C285" s="94" t="s">
        <v>1218</v>
      </c>
      <c r="D285" s="93" t="s">
        <v>1219</v>
      </c>
      <c r="E285" s="95">
        <v>5</v>
      </c>
      <c r="F285" s="93" t="s">
        <v>68</v>
      </c>
      <c r="G285" s="93" t="s">
        <v>68</v>
      </c>
      <c r="H285" s="93" t="s">
        <v>92</v>
      </c>
      <c r="I285" s="93" t="s">
        <v>44</v>
      </c>
      <c r="J285" s="96">
        <v>90.75</v>
      </c>
      <c r="K285" s="96">
        <v>453.75</v>
      </c>
      <c r="L285" s="93" t="s">
        <v>981</v>
      </c>
      <c r="M285" s="93">
        <v>45</v>
      </c>
      <c r="N285" s="94">
        <v>45235</v>
      </c>
      <c r="O285" s="94">
        <v>45242</v>
      </c>
      <c r="P285" s="93" t="s">
        <v>1137</v>
      </c>
      <c r="Q285" s="93" t="s">
        <v>3</v>
      </c>
      <c r="R285" s="95" t="s">
        <v>975</v>
      </c>
      <c r="S285" s="95" t="s">
        <v>1128</v>
      </c>
      <c r="T285" s="95" t="s">
        <v>1007</v>
      </c>
      <c r="U285" s="97">
        <v>45239</v>
      </c>
    </row>
    <row r="286" spans="1:21" x14ac:dyDescent="0.3">
      <c r="A286" s="86">
        <v>45239.578087615744</v>
      </c>
      <c r="B286" s="87" t="s">
        <v>31</v>
      </c>
      <c r="C286" s="88" t="s">
        <v>1218</v>
      </c>
      <c r="D286" s="87" t="s">
        <v>1220</v>
      </c>
      <c r="E286" s="89">
        <v>1.5</v>
      </c>
      <c r="F286" s="87" t="s">
        <v>68</v>
      </c>
      <c r="G286" s="87" t="s">
        <v>68</v>
      </c>
      <c r="H286" s="87" t="s">
        <v>1091</v>
      </c>
      <c r="I286" s="87" t="s">
        <v>44</v>
      </c>
      <c r="J286" s="90">
        <v>90.75</v>
      </c>
      <c r="K286" s="90">
        <v>136.125</v>
      </c>
      <c r="L286" s="87" t="s">
        <v>981</v>
      </c>
      <c r="M286" s="87">
        <v>45</v>
      </c>
      <c r="N286" s="88">
        <v>45235</v>
      </c>
      <c r="O286" s="88">
        <v>45242</v>
      </c>
      <c r="P286" s="87" t="s">
        <v>1137</v>
      </c>
      <c r="Q286" s="87" t="s">
        <v>3</v>
      </c>
      <c r="R286" s="89" t="s">
        <v>975</v>
      </c>
      <c r="S286" s="89" t="s">
        <v>1128</v>
      </c>
      <c r="T286" s="89" t="s">
        <v>1007</v>
      </c>
      <c r="U286" s="91">
        <v>45239</v>
      </c>
    </row>
    <row r="287" spans="1:21" x14ac:dyDescent="0.3">
      <c r="A287" s="92">
        <v>45239.579766666669</v>
      </c>
      <c r="B287" s="93" t="s">
        <v>31</v>
      </c>
      <c r="C287" s="94" t="s">
        <v>1218</v>
      </c>
      <c r="D287" s="93" t="s">
        <v>1221</v>
      </c>
      <c r="E287" s="95">
        <v>1.5</v>
      </c>
      <c r="F287" s="93">
        <v>6939172</v>
      </c>
      <c r="G287" s="93" t="s">
        <v>68</v>
      </c>
      <c r="H287" s="93" t="s">
        <v>69</v>
      </c>
      <c r="I287" s="93" t="s">
        <v>44</v>
      </c>
      <c r="J287" s="96">
        <v>90.75</v>
      </c>
      <c r="K287" s="96">
        <v>136.125</v>
      </c>
      <c r="L287" s="93" t="s">
        <v>973</v>
      </c>
      <c r="M287" s="93">
        <v>45</v>
      </c>
      <c r="N287" s="94">
        <v>45235</v>
      </c>
      <c r="O287" s="94">
        <v>45242</v>
      </c>
      <c r="P287" s="93" t="s">
        <v>1137</v>
      </c>
      <c r="Q287" s="93" t="s">
        <v>3</v>
      </c>
      <c r="R287" s="95" t="s">
        <v>975</v>
      </c>
      <c r="S287" s="95" t="s">
        <v>1128</v>
      </c>
      <c r="T287" s="95" t="s">
        <v>1007</v>
      </c>
      <c r="U287" s="97">
        <v>45239</v>
      </c>
    </row>
    <row r="288" spans="1:21" x14ac:dyDescent="0.3">
      <c r="A288" s="86">
        <v>45240.583406712962</v>
      </c>
      <c r="B288" s="87" t="s">
        <v>66</v>
      </c>
      <c r="C288" s="88" t="s">
        <v>1218</v>
      </c>
      <c r="D288" s="87" t="s">
        <v>1216</v>
      </c>
      <c r="E288" s="89">
        <v>1</v>
      </c>
      <c r="F288" s="87" t="s">
        <v>68</v>
      </c>
      <c r="G288" s="87" t="s">
        <v>68</v>
      </c>
      <c r="H288" s="87" t="s">
        <v>1091</v>
      </c>
      <c r="I288" s="87" t="s">
        <v>44</v>
      </c>
      <c r="J288" s="90">
        <v>112.96</v>
      </c>
      <c r="K288" s="90">
        <v>112.96</v>
      </c>
      <c r="L288" s="87" t="s">
        <v>981</v>
      </c>
      <c r="M288" s="87">
        <v>45</v>
      </c>
      <c r="N288" s="88">
        <v>45235</v>
      </c>
      <c r="O288" s="88">
        <v>45242</v>
      </c>
      <c r="P288" s="87" t="s">
        <v>1137</v>
      </c>
      <c r="Q288" s="87" t="s">
        <v>3</v>
      </c>
      <c r="R288" s="89" t="s">
        <v>975</v>
      </c>
      <c r="S288" s="89" t="s">
        <v>1128</v>
      </c>
      <c r="T288" s="89" t="s">
        <v>1007</v>
      </c>
      <c r="U288" s="91">
        <v>45239</v>
      </c>
    </row>
    <row r="289" spans="1:21" x14ac:dyDescent="0.3">
      <c r="A289" s="92">
        <v>45240.585947222222</v>
      </c>
      <c r="B289" s="93" t="s">
        <v>66</v>
      </c>
      <c r="C289" s="94" t="s">
        <v>1218</v>
      </c>
      <c r="D289" s="93" t="s">
        <v>1222</v>
      </c>
      <c r="E289" s="95">
        <v>2</v>
      </c>
      <c r="F289" s="93">
        <v>6939172</v>
      </c>
      <c r="G289" s="93" t="s">
        <v>117</v>
      </c>
      <c r="H289" s="93" t="s">
        <v>69</v>
      </c>
      <c r="I289" s="93" t="s">
        <v>44</v>
      </c>
      <c r="J289" s="96">
        <v>112.96</v>
      </c>
      <c r="K289" s="96">
        <v>225.92</v>
      </c>
      <c r="L289" s="93" t="s">
        <v>973</v>
      </c>
      <c r="M289" s="93">
        <v>45</v>
      </c>
      <c r="N289" s="94">
        <v>45235</v>
      </c>
      <c r="O289" s="94">
        <v>45242</v>
      </c>
      <c r="P289" s="93" t="s">
        <v>1137</v>
      </c>
      <c r="Q289" s="93" t="s">
        <v>3</v>
      </c>
      <c r="R289" s="95" t="s">
        <v>975</v>
      </c>
      <c r="S289" s="95" t="s">
        <v>1128</v>
      </c>
      <c r="T289" s="95" t="s">
        <v>1007</v>
      </c>
      <c r="U289" s="97">
        <v>45239</v>
      </c>
    </row>
    <row r="290" spans="1:21" x14ac:dyDescent="0.3">
      <c r="A290" s="86">
        <v>45240.588464699074</v>
      </c>
      <c r="B290" s="87" t="s">
        <v>66</v>
      </c>
      <c r="C290" s="88" t="s">
        <v>1218</v>
      </c>
      <c r="D290" s="87" t="s">
        <v>1223</v>
      </c>
      <c r="E290" s="89">
        <v>5</v>
      </c>
      <c r="F290" s="87">
        <v>20028</v>
      </c>
      <c r="G290" s="87" t="s">
        <v>68</v>
      </c>
      <c r="H290" s="87" t="s">
        <v>69</v>
      </c>
      <c r="I290" s="87" t="s">
        <v>44</v>
      </c>
      <c r="J290" s="90">
        <v>112.96</v>
      </c>
      <c r="K290" s="90">
        <v>564.79999999999995</v>
      </c>
      <c r="L290" s="87" t="s">
        <v>973</v>
      </c>
      <c r="M290" s="87">
        <v>45</v>
      </c>
      <c r="N290" s="88">
        <v>45235</v>
      </c>
      <c r="O290" s="88">
        <v>45242</v>
      </c>
      <c r="P290" s="87" t="s">
        <v>1137</v>
      </c>
      <c r="Q290" s="87" t="s">
        <v>3</v>
      </c>
      <c r="R290" s="89" t="s">
        <v>975</v>
      </c>
      <c r="S290" s="89" t="s">
        <v>1128</v>
      </c>
      <c r="T290" s="89" t="s">
        <v>1007</v>
      </c>
      <c r="U290" s="91">
        <v>45239</v>
      </c>
    </row>
    <row r="291" spans="1:21" x14ac:dyDescent="0.3">
      <c r="A291" s="92">
        <v>45273.291037615738</v>
      </c>
      <c r="B291" s="93" t="s">
        <v>76</v>
      </c>
      <c r="C291" s="94" t="s">
        <v>1218</v>
      </c>
      <c r="D291" s="93" t="s">
        <v>156</v>
      </c>
      <c r="E291" s="95">
        <v>1</v>
      </c>
      <c r="F291" s="93">
        <v>6984733</v>
      </c>
      <c r="G291" s="93" t="s">
        <v>117</v>
      </c>
      <c r="H291" s="93" t="s">
        <v>69</v>
      </c>
      <c r="I291" s="93" t="s">
        <v>44</v>
      </c>
      <c r="J291" s="96">
        <v>116.75</v>
      </c>
      <c r="K291" s="96">
        <v>116.75</v>
      </c>
      <c r="L291" s="93" t="s">
        <v>973</v>
      </c>
      <c r="M291" s="93">
        <v>45</v>
      </c>
      <c r="N291" s="94">
        <v>45235</v>
      </c>
      <c r="O291" s="94">
        <v>45242</v>
      </c>
      <c r="P291" s="93" t="s">
        <v>1137</v>
      </c>
      <c r="Q291" s="93" t="s">
        <v>3</v>
      </c>
      <c r="R291" s="95" t="s">
        <v>975</v>
      </c>
      <c r="S291" s="95" t="s">
        <v>1128</v>
      </c>
      <c r="T291" s="95" t="s">
        <v>1007</v>
      </c>
      <c r="U291" s="97">
        <v>45239</v>
      </c>
    </row>
    <row r="292" spans="1:21" x14ac:dyDescent="0.3">
      <c r="A292" s="86">
        <v>45261.518551041663</v>
      </c>
      <c r="B292" s="87" t="s">
        <v>66</v>
      </c>
      <c r="C292" s="88" t="s">
        <v>1224</v>
      </c>
      <c r="D292" s="87" t="s">
        <v>1225</v>
      </c>
      <c r="E292" s="89">
        <v>8</v>
      </c>
      <c r="F292" s="87">
        <v>6984733</v>
      </c>
      <c r="G292" s="87" t="s">
        <v>117</v>
      </c>
      <c r="H292" s="87" t="s">
        <v>69</v>
      </c>
      <c r="I292" s="87" t="s">
        <v>44</v>
      </c>
      <c r="J292" s="90">
        <v>112.96</v>
      </c>
      <c r="K292" s="90">
        <v>903.68</v>
      </c>
      <c r="L292" s="87" t="s">
        <v>973</v>
      </c>
      <c r="M292" s="87">
        <v>48</v>
      </c>
      <c r="N292" s="88">
        <v>45256</v>
      </c>
      <c r="O292" s="88">
        <v>45263</v>
      </c>
      <c r="P292" s="87" t="s">
        <v>1192</v>
      </c>
      <c r="Q292" s="87" t="s">
        <v>3</v>
      </c>
      <c r="R292" s="89" t="s">
        <v>975</v>
      </c>
      <c r="S292" s="89" t="s">
        <v>1132</v>
      </c>
      <c r="T292" s="89" t="s">
        <v>1017</v>
      </c>
      <c r="U292" s="91">
        <v>45261</v>
      </c>
    </row>
    <row r="293" spans="1:21" x14ac:dyDescent="0.3">
      <c r="A293" s="92">
        <v>45261.532631365742</v>
      </c>
      <c r="B293" s="93" t="s">
        <v>31</v>
      </c>
      <c r="C293" s="94" t="s">
        <v>1224</v>
      </c>
      <c r="D293" s="93" t="s">
        <v>1226</v>
      </c>
      <c r="E293" s="95">
        <v>5</v>
      </c>
      <c r="F293" s="93" t="s">
        <v>68</v>
      </c>
      <c r="G293" s="93" t="s">
        <v>68</v>
      </c>
      <c r="H293" s="93" t="s">
        <v>92</v>
      </c>
      <c r="I293" s="93" t="s">
        <v>44</v>
      </c>
      <c r="J293" s="96">
        <v>90.75</v>
      </c>
      <c r="K293" s="96">
        <v>453.75</v>
      </c>
      <c r="L293" s="93" t="s">
        <v>981</v>
      </c>
      <c r="M293" s="93">
        <v>48</v>
      </c>
      <c r="N293" s="94">
        <v>45256</v>
      </c>
      <c r="O293" s="94">
        <v>45263</v>
      </c>
      <c r="P293" s="93" t="s">
        <v>1192</v>
      </c>
      <c r="Q293" s="93" t="s">
        <v>3</v>
      </c>
      <c r="R293" s="95" t="s">
        <v>975</v>
      </c>
      <c r="S293" s="95" t="s">
        <v>1132</v>
      </c>
      <c r="T293" s="95" t="s">
        <v>1017</v>
      </c>
      <c r="U293" s="97">
        <v>45261</v>
      </c>
    </row>
    <row r="294" spans="1:21" x14ac:dyDescent="0.3">
      <c r="A294" s="86">
        <v>45261.533397569445</v>
      </c>
      <c r="B294" s="87" t="s">
        <v>31</v>
      </c>
      <c r="C294" s="88" t="s">
        <v>1224</v>
      </c>
      <c r="D294" s="87" t="s">
        <v>187</v>
      </c>
      <c r="E294" s="89">
        <v>3</v>
      </c>
      <c r="F294" s="87">
        <v>6984733</v>
      </c>
      <c r="G294" s="87" t="s">
        <v>68</v>
      </c>
      <c r="H294" s="87" t="s">
        <v>69</v>
      </c>
      <c r="I294" s="87" t="s">
        <v>44</v>
      </c>
      <c r="J294" s="90">
        <v>90.75</v>
      </c>
      <c r="K294" s="90">
        <v>272.25</v>
      </c>
      <c r="L294" s="87" t="s">
        <v>973</v>
      </c>
      <c r="M294" s="87">
        <v>48</v>
      </c>
      <c r="N294" s="88">
        <v>45256</v>
      </c>
      <c r="O294" s="88">
        <v>45263</v>
      </c>
      <c r="P294" s="87" t="s">
        <v>1192</v>
      </c>
      <c r="Q294" s="87" t="s">
        <v>3</v>
      </c>
      <c r="R294" s="89" t="s">
        <v>975</v>
      </c>
      <c r="S294" s="89" t="s">
        <v>1132</v>
      </c>
      <c r="T294" s="89" t="s">
        <v>1017</v>
      </c>
      <c r="U294" s="91">
        <v>45261</v>
      </c>
    </row>
    <row r="295" spans="1:21" x14ac:dyDescent="0.3">
      <c r="A295" s="92">
        <v>45273.469656250003</v>
      </c>
      <c r="B295" s="93" t="s">
        <v>76</v>
      </c>
      <c r="C295" s="94" t="s">
        <v>1224</v>
      </c>
      <c r="D295" s="93" t="s">
        <v>156</v>
      </c>
      <c r="E295" s="95">
        <v>2</v>
      </c>
      <c r="F295" s="93">
        <v>6984733</v>
      </c>
      <c r="G295" s="93" t="s">
        <v>117</v>
      </c>
      <c r="H295" s="93" t="s">
        <v>69</v>
      </c>
      <c r="I295" s="93" t="s">
        <v>44</v>
      </c>
      <c r="J295" s="96">
        <v>116.75</v>
      </c>
      <c r="K295" s="96">
        <v>233.5</v>
      </c>
      <c r="L295" s="93" t="s">
        <v>973</v>
      </c>
      <c r="M295" s="93">
        <v>48</v>
      </c>
      <c r="N295" s="94">
        <v>45256</v>
      </c>
      <c r="O295" s="94">
        <v>45263</v>
      </c>
      <c r="P295" s="93" t="s">
        <v>1192</v>
      </c>
      <c r="Q295" s="93" t="s">
        <v>3</v>
      </c>
      <c r="R295" s="95" t="s">
        <v>975</v>
      </c>
      <c r="S295" s="95" t="s">
        <v>1132</v>
      </c>
      <c r="T295" s="95" t="s">
        <v>1017</v>
      </c>
      <c r="U295" s="97">
        <v>45261</v>
      </c>
    </row>
    <row r="296" spans="1:21" x14ac:dyDescent="0.3">
      <c r="A296" s="86">
        <v>45271.459363425929</v>
      </c>
      <c r="B296" s="87" t="s">
        <v>575</v>
      </c>
      <c r="C296" s="88" t="s">
        <v>1227</v>
      </c>
      <c r="D296" s="87" t="s">
        <v>1228</v>
      </c>
      <c r="E296" s="89">
        <v>5.5</v>
      </c>
      <c r="F296" s="87" t="s">
        <v>68</v>
      </c>
      <c r="G296" s="87" t="s">
        <v>117</v>
      </c>
      <c r="H296" s="87" t="s">
        <v>92</v>
      </c>
      <c r="I296" s="87" t="s">
        <v>44</v>
      </c>
      <c r="J296" s="90">
        <v>101.52</v>
      </c>
      <c r="K296" s="90">
        <v>558.36</v>
      </c>
      <c r="L296" s="87" t="s">
        <v>981</v>
      </c>
      <c r="M296" s="87">
        <v>50</v>
      </c>
      <c r="N296" s="88">
        <v>45270</v>
      </c>
      <c r="O296" s="88">
        <v>45277</v>
      </c>
      <c r="P296" s="87" t="s">
        <v>1229</v>
      </c>
      <c r="Q296" s="87" t="s">
        <v>3</v>
      </c>
      <c r="R296" s="89" t="s">
        <v>975</v>
      </c>
      <c r="S296" s="89" t="s">
        <v>1007</v>
      </c>
      <c r="T296" s="89" t="s">
        <v>1017</v>
      </c>
      <c r="U296" s="91">
        <v>45271</v>
      </c>
    </row>
    <row r="297" spans="1:21" x14ac:dyDescent="0.3">
      <c r="A297" s="92">
        <v>45271.577257060184</v>
      </c>
      <c r="B297" s="93" t="s">
        <v>31</v>
      </c>
      <c r="C297" s="94" t="s">
        <v>1227</v>
      </c>
      <c r="D297" s="93" t="s">
        <v>1228</v>
      </c>
      <c r="E297" s="95">
        <v>2.5</v>
      </c>
      <c r="F297" s="93" t="s">
        <v>68</v>
      </c>
      <c r="G297" s="93" t="s">
        <v>117</v>
      </c>
      <c r="H297" s="93" t="s">
        <v>92</v>
      </c>
      <c r="I297" s="93" t="s">
        <v>44</v>
      </c>
      <c r="J297" s="96">
        <v>90.75</v>
      </c>
      <c r="K297" s="96">
        <v>226.875</v>
      </c>
      <c r="L297" s="93" t="s">
        <v>981</v>
      </c>
      <c r="M297" s="93">
        <v>50</v>
      </c>
      <c r="N297" s="94">
        <v>45270</v>
      </c>
      <c r="O297" s="94">
        <v>45277</v>
      </c>
      <c r="P297" s="93" t="s">
        <v>1229</v>
      </c>
      <c r="Q297" s="93" t="s">
        <v>3</v>
      </c>
      <c r="R297" s="95" t="s">
        <v>975</v>
      </c>
      <c r="S297" s="95" t="s">
        <v>1007</v>
      </c>
      <c r="T297" s="95" t="s">
        <v>1017</v>
      </c>
      <c r="U297" s="97">
        <v>45271</v>
      </c>
    </row>
    <row r="298" spans="1:21" x14ac:dyDescent="0.3">
      <c r="A298" s="86">
        <v>45271.577956944442</v>
      </c>
      <c r="B298" s="87" t="s">
        <v>31</v>
      </c>
      <c r="C298" s="88" t="s">
        <v>1227</v>
      </c>
      <c r="D298" s="87" t="s">
        <v>1230</v>
      </c>
      <c r="E298" s="89">
        <v>5.5</v>
      </c>
      <c r="F298" s="87">
        <v>79024</v>
      </c>
      <c r="G298" s="87"/>
      <c r="H298" s="87" t="s">
        <v>69</v>
      </c>
      <c r="I298" s="87" t="s">
        <v>44</v>
      </c>
      <c r="J298" s="90">
        <v>90.75</v>
      </c>
      <c r="K298" s="90">
        <v>499.125</v>
      </c>
      <c r="L298" s="87" t="s">
        <v>973</v>
      </c>
      <c r="M298" s="87">
        <v>50</v>
      </c>
      <c r="N298" s="88">
        <v>45270</v>
      </c>
      <c r="O298" s="88">
        <v>45277</v>
      </c>
      <c r="P298" s="87" t="s">
        <v>1229</v>
      </c>
      <c r="Q298" s="87" t="s">
        <v>3</v>
      </c>
      <c r="R298" s="89" t="s">
        <v>975</v>
      </c>
      <c r="S298" s="89" t="s">
        <v>1007</v>
      </c>
      <c r="T298" s="89" t="s">
        <v>1017</v>
      </c>
      <c r="U298" s="91">
        <v>45271</v>
      </c>
    </row>
    <row r="299" spans="1:21" x14ac:dyDescent="0.3">
      <c r="A299" s="92">
        <v>45271.579052777779</v>
      </c>
      <c r="B299" s="93" t="s">
        <v>35</v>
      </c>
      <c r="C299" s="94" t="s">
        <v>1227</v>
      </c>
      <c r="D299" s="93" t="s">
        <v>1231</v>
      </c>
      <c r="E299" s="95">
        <v>6</v>
      </c>
      <c r="F299" s="93" t="s">
        <v>68</v>
      </c>
      <c r="G299" s="93" t="s">
        <v>117</v>
      </c>
      <c r="H299" s="93" t="s">
        <v>92</v>
      </c>
      <c r="I299" s="93" t="s">
        <v>44</v>
      </c>
      <c r="J299" s="96">
        <v>109.19</v>
      </c>
      <c r="K299" s="96">
        <v>655.14</v>
      </c>
      <c r="L299" s="93" t="s">
        <v>981</v>
      </c>
      <c r="M299" s="93">
        <v>50</v>
      </c>
      <c r="N299" s="94">
        <v>45270</v>
      </c>
      <c r="O299" s="94">
        <v>45277</v>
      </c>
      <c r="P299" s="93" t="s">
        <v>1229</v>
      </c>
      <c r="Q299" s="93" t="s">
        <v>3</v>
      </c>
      <c r="R299" s="95" t="s">
        <v>975</v>
      </c>
      <c r="S299" s="95" t="s">
        <v>1007</v>
      </c>
      <c r="T299" s="95" t="s">
        <v>1017</v>
      </c>
      <c r="U299" s="97">
        <v>45271</v>
      </c>
    </row>
    <row r="300" spans="1:21" x14ac:dyDescent="0.3">
      <c r="A300" s="86">
        <v>45271.579594907409</v>
      </c>
      <c r="B300" s="87" t="s">
        <v>35</v>
      </c>
      <c r="C300" s="88" t="s">
        <v>1227</v>
      </c>
      <c r="D300" s="87" t="s">
        <v>1232</v>
      </c>
      <c r="E300" s="89">
        <v>2</v>
      </c>
      <c r="F300" s="87" t="s">
        <v>68</v>
      </c>
      <c r="G300" s="87" t="s">
        <v>117</v>
      </c>
      <c r="H300" s="87" t="s">
        <v>92</v>
      </c>
      <c r="I300" s="87" t="s">
        <v>44</v>
      </c>
      <c r="J300" s="90">
        <v>109.19</v>
      </c>
      <c r="K300" s="90">
        <v>218.38</v>
      </c>
      <c r="L300" s="87" t="s">
        <v>981</v>
      </c>
      <c r="M300" s="87">
        <v>50</v>
      </c>
      <c r="N300" s="88">
        <v>45270</v>
      </c>
      <c r="O300" s="88">
        <v>45277</v>
      </c>
      <c r="P300" s="87" t="s">
        <v>1229</v>
      </c>
      <c r="Q300" s="87" t="s">
        <v>3</v>
      </c>
      <c r="R300" s="89" t="s">
        <v>975</v>
      </c>
      <c r="S300" s="89" t="s">
        <v>1007</v>
      </c>
      <c r="T300" s="89" t="s">
        <v>1017</v>
      </c>
      <c r="U300" s="91">
        <v>45271</v>
      </c>
    </row>
    <row r="301" spans="1:21" x14ac:dyDescent="0.3">
      <c r="A301" s="92">
        <v>45275.587693518515</v>
      </c>
      <c r="B301" s="93" t="s">
        <v>66</v>
      </c>
      <c r="C301" s="94" t="s">
        <v>1227</v>
      </c>
      <c r="D301" s="93" t="s">
        <v>1233</v>
      </c>
      <c r="E301" s="95">
        <v>4</v>
      </c>
      <c r="F301" s="93">
        <v>6984733</v>
      </c>
      <c r="G301" s="93" t="s">
        <v>117</v>
      </c>
      <c r="H301" s="93" t="s">
        <v>69</v>
      </c>
      <c r="I301" s="93" t="s">
        <v>44</v>
      </c>
      <c r="J301" s="96">
        <v>112.96</v>
      </c>
      <c r="K301" s="96">
        <v>451.84</v>
      </c>
      <c r="L301" s="93" t="s">
        <v>973</v>
      </c>
      <c r="M301" s="93">
        <v>50</v>
      </c>
      <c r="N301" s="94">
        <v>45270</v>
      </c>
      <c r="O301" s="94">
        <v>45277</v>
      </c>
      <c r="P301" s="93" t="s">
        <v>1229</v>
      </c>
      <c r="Q301" s="93" t="s">
        <v>3</v>
      </c>
      <c r="R301" s="95" t="s">
        <v>975</v>
      </c>
      <c r="S301" s="95" t="s">
        <v>1007</v>
      </c>
      <c r="T301" s="95" t="s">
        <v>1017</v>
      </c>
      <c r="U301" s="97">
        <v>45271</v>
      </c>
    </row>
    <row r="302" spans="1:21" x14ac:dyDescent="0.3">
      <c r="A302" s="86">
        <v>45275.598167129632</v>
      </c>
      <c r="B302" s="87" t="s">
        <v>66</v>
      </c>
      <c r="C302" s="88" t="s">
        <v>1227</v>
      </c>
      <c r="D302" s="87" t="s">
        <v>113</v>
      </c>
      <c r="E302" s="89">
        <v>2</v>
      </c>
      <c r="F302" s="87" t="s">
        <v>68</v>
      </c>
      <c r="G302" s="87" t="s">
        <v>68</v>
      </c>
      <c r="H302" s="87" t="s">
        <v>80</v>
      </c>
      <c r="I302" s="87" t="s">
        <v>44</v>
      </c>
      <c r="J302" s="90">
        <v>112.96</v>
      </c>
      <c r="K302" s="90">
        <v>225.92</v>
      </c>
      <c r="L302" s="87" t="s">
        <v>981</v>
      </c>
      <c r="M302" s="87">
        <v>50</v>
      </c>
      <c r="N302" s="88">
        <v>45270</v>
      </c>
      <c r="O302" s="88">
        <v>45277</v>
      </c>
      <c r="P302" s="87" t="s">
        <v>1229</v>
      </c>
      <c r="Q302" s="87" t="s">
        <v>3</v>
      </c>
      <c r="R302" s="89" t="s">
        <v>975</v>
      </c>
      <c r="S302" s="89" t="s">
        <v>1007</v>
      </c>
      <c r="T302" s="89" t="s">
        <v>1017</v>
      </c>
      <c r="U302" s="91">
        <v>45271</v>
      </c>
    </row>
    <row r="303" spans="1:21" x14ac:dyDescent="0.3">
      <c r="A303" s="92">
        <v>45275.598760300927</v>
      </c>
      <c r="B303" s="93" t="s">
        <v>66</v>
      </c>
      <c r="C303" s="94" t="s">
        <v>1227</v>
      </c>
      <c r="D303" s="93" t="s">
        <v>1234</v>
      </c>
      <c r="E303" s="95">
        <v>2</v>
      </c>
      <c r="F303" s="93">
        <v>79024</v>
      </c>
      <c r="G303" s="93" t="s">
        <v>68</v>
      </c>
      <c r="H303" s="93" t="s">
        <v>69</v>
      </c>
      <c r="I303" s="93" t="s">
        <v>44</v>
      </c>
      <c r="J303" s="96">
        <v>112.96</v>
      </c>
      <c r="K303" s="96">
        <v>225.92</v>
      </c>
      <c r="L303" s="93" t="s">
        <v>973</v>
      </c>
      <c r="M303" s="93">
        <v>50</v>
      </c>
      <c r="N303" s="94">
        <v>45270</v>
      </c>
      <c r="O303" s="94">
        <v>45277</v>
      </c>
      <c r="P303" s="93" t="s">
        <v>1229</v>
      </c>
      <c r="Q303" s="93" t="s">
        <v>3</v>
      </c>
      <c r="R303" s="95" t="s">
        <v>975</v>
      </c>
      <c r="S303" s="95" t="s">
        <v>1007</v>
      </c>
      <c r="T303" s="95" t="s">
        <v>1017</v>
      </c>
      <c r="U303" s="97">
        <v>45271</v>
      </c>
    </row>
    <row r="304" spans="1:21" x14ac:dyDescent="0.3">
      <c r="A304" s="86">
        <v>45302.280212152778</v>
      </c>
      <c r="B304" s="87" t="s">
        <v>76</v>
      </c>
      <c r="C304" s="88" t="s">
        <v>1227</v>
      </c>
      <c r="D304" s="87" t="s">
        <v>77</v>
      </c>
      <c r="E304" s="89">
        <v>1</v>
      </c>
      <c r="F304" s="87">
        <v>6984733</v>
      </c>
      <c r="G304" s="87" t="s">
        <v>117</v>
      </c>
      <c r="H304" s="87" t="s">
        <v>69</v>
      </c>
      <c r="I304" s="87" t="s">
        <v>44</v>
      </c>
      <c r="J304" s="90">
        <v>116.75</v>
      </c>
      <c r="K304" s="90">
        <v>116.75</v>
      </c>
      <c r="L304" s="87" t="s">
        <v>973</v>
      </c>
      <c r="M304" s="87">
        <v>50</v>
      </c>
      <c r="N304" s="88">
        <v>45270</v>
      </c>
      <c r="O304" s="88">
        <v>45277</v>
      </c>
      <c r="P304" s="87" t="s">
        <v>1229</v>
      </c>
      <c r="Q304" s="87" t="s">
        <v>3</v>
      </c>
      <c r="R304" s="89" t="s">
        <v>975</v>
      </c>
      <c r="S304" s="89" t="s">
        <v>1007</v>
      </c>
      <c r="T304" s="89" t="s">
        <v>1017</v>
      </c>
      <c r="U304" s="91">
        <v>45271</v>
      </c>
    </row>
    <row r="305" spans="1:21" x14ac:dyDescent="0.3">
      <c r="A305" s="92">
        <v>45272.575471296295</v>
      </c>
      <c r="B305" s="93" t="s">
        <v>31</v>
      </c>
      <c r="C305" s="94" t="s">
        <v>1235</v>
      </c>
      <c r="D305" s="93" t="s">
        <v>1236</v>
      </c>
      <c r="E305" s="95">
        <v>1</v>
      </c>
      <c r="F305" s="93">
        <v>79024</v>
      </c>
      <c r="G305" s="93"/>
      <c r="H305" s="93" t="s">
        <v>69</v>
      </c>
      <c r="I305" s="93" t="s">
        <v>44</v>
      </c>
      <c r="J305" s="96">
        <v>90.75</v>
      </c>
      <c r="K305" s="96">
        <v>90.75</v>
      </c>
      <c r="L305" s="93" t="s">
        <v>973</v>
      </c>
      <c r="M305" s="93">
        <v>50</v>
      </c>
      <c r="N305" s="94">
        <v>45270</v>
      </c>
      <c r="O305" s="94">
        <v>45277</v>
      </c>
      <c r="P305" s="93" t="s">
        <v>1229</v>
      </c>
      <c r="Q305" s="93" t="s">
        <v>3</v>
      </c>
      <c r="R305" s="95" t="s">
        <v>975</v>
      </c>
      <c r="S305" s="95" t="s">
        <v>1017</v>
      </c>
      <c r="T305" s="95" t="s">
        <v>1017</v>
      </c>
      <c r="U305" s="97">
        <v>45272</v>
      </c>
    </row>
    <row r="306" spans="1:21" x14ac:dyDescent="0.3">
      <c r="A306" s="86">
        <v>45272.576397569443</v>
      </c>
      <c r="B306" s="87" t="s">
        <v>31</v>
      </c>
      <c r="C306" s="88" t="s">
        <v>1235</v>
      </c>
      <c r="D306" s="87" t="s">
        <v>1237</v>
      </c>
      <c r="E306" s="89">
        <v>3</v>
      </c>
      <c r="F306" s="87" t="s">
        <v>68</v>
      </c>
      <c r="G306" s="87" t="s">
        <v>117</v>
      </c>
      <c r="H306" s="87" t="s">
        <v>92</v>
      </c>
      <c r="I306" s="87" t="s">
        <v>44</v>
      </c>
      <c r="J306" s="90">
        <v>90.75</v>
      </c>
      <c r="K306" s="90">
        <v>272.25</v>
      </c>
      <c r="L306" s="87" t="s">
        <v>981</v>
      </c>
      <c r="M306" s="87">
        <v>50</v>
      </c>
      <c r="N306" s="88">
        <v>45270</v>
      </c>
      <c r="O306" s="88">
        <v>45277</v>
      </c>
      <c r="P306" s="87" t="s">
        <v>1229</v>
      </c>
      <c r="Q306" s="87" t="s">
        <v>3</v>
      </c>
      <c r="R306" s="89" t="s">
        <v>975</v>
      </c>
      <c r="S306" s="89" t="s">
        <v>1017</v>
      </c>
      <c r="T306" s="89" t="s">
        <v>1017</v>
      </c>
      <c r="U306" s="91">
        <v>45272</v>
      </c>
    </row>
    <row r="307" spans="1:21" x14ac:dyDescent="0.3">
      <c r="A307" s="92">
        <v>45272.577348032406</v>
      </c>
      <c r="B307" s="93" t="s">
        <v>31</v>
      </c>
      <c r="C307" s="94" t="s">
        <v>1235</v>
      </c>
      <c r="D307" s="93" t="s">
        <v>1238</v>
      </c>
      <c r="E307" s="95">
        <v>4</v>
      </c>
      <c r="F307" s="93">
        <v>6984733</v>
      </c>
      <c r="G307" s="93" t="s">
        <v>117</v>
      </c>
      <c r="H307" s="93" t="s">
        <v>69</v>
      </c>
      <c r="I307" s="93" t="s">
        <v>44</v>
      </c>
      <c r="J307" s="96">
        <v>90.75</v>
      </c>
      <c r="K307" s="96">
        <v>363</v>
      </c>
      <c r="L307" s="93" t="s">
        <v>973</v>
      </c>
      <c r="M307" s="93">
        <v>50</v>
      </c>
      <c r="N307" s="94">
        <v>45270</v>
      </c>
      <c r="O307" s="94">
        <v>45277</v>
      </c>
      <c r="P307" s="93" t="s">
        <v>1229</v>
      </c>
      <c r="Q307" s="93" t="s">
        <v>3</v>
      </c>
      <c r="R307" s="95" t="s">
        <v>975</v>
      </c>
      <c r="S307" s="95" t="s">
        <v>1017</v>
      </c>
      <c r="T307" s="95" t="s">
        <v>1017</v>
      </c>
      <c r="U307" s="97">
        <v>45272</v>
      </c>
    </row>
    <row r="308" spans="1:21" x14ac:dyDescent="0.3">
      <c r="A308" s="86">
        <v>45272.578102546293</v>
      </c>
      <c r="B308" s="87" t="s">
        <v>35</v>
      </c>
      <c r="C308" s="88" t="s">
        <v>1235</v>
      </c>
      <c r="D308" s="87" t="s">
        <v>1239</v>
      </c>
      <c r="E308" s="89">
        <v>8</v>
      </c>
      <c r="F308" s="87" t="s">
        <v>68</v>
      </c>
      <c r="G308" s="87" t="s">
        <v>117</v>
      </c>
      <c r="H308" s="87" t="s">
        <v>92</v>
      </c>
      <c r="I308" s="87" t="s">
        <v>44</v>
      </c>
      <c r="J308" s="90">
        <v>109.19</v>
      </c>
      <c r="K308" s="90">
        <v>873.52</v>
      </c>
      <c r="L308" s="87" t="s">
        <v>981</v>
      </c>
      <c r="M308" s="87">
        <v>50</v>
      </c>
      <c r="N308" s="88">
        <v>45270</v>
      </c>
      <c r="O308" s="88">
        <v>45277</v>
      </c>
      <c r="P308" s="87" t="s">
        <v>1229</v>
      </c>
      <c r="Q308" s="87" t="s">
        <v>3</v>
      </c>
      <c r="R308" s="89" t="s">
        <v>975</v>
      </c>
      <c r="S308" s="89" t="s">
        <v>1017</v>
      </c>
      <c r="T308" s="89" t="s">
        <v>1017</v>
      </c>
      <c r="U308" s="91">
        <v>45272</v>
      </c>
    </row>
    <row r="309" spans="1:21" x14ac:dyDescent="0.3">
      <c r="A309" s="92">
        <v>45275.588515162039</v>
      </c>
      <c r="B309" s="93" t="s">
        <v>66</v>
      </c>
      <c r="C309" s="94" t="s">
        <v>1235</v>
      </c>
      <c r="D309" s="93" t="s">
        <v>1240</v>
      </c>
      <c r="E309" s="95">
        <v>4</v>
      </c>
      <c r="F309" s="93">
        <v>6984733</v>
      </c>
      <c r="G309" s="93" t="s">
        <v>117</v>
      </c>
      <c r="H309" s="93" t="s">
        <v>69</v>
      </c>
      <c r="I309" s="93" t="s">
        <v>44</v>
      </c>
      <c r="J309" s="96">
        <v>112.96</v>
      </c>
      <c r="K309" s="96">
        <v>451.84</v>
      </c>
      <c r="L309" s="93" t="s">
        <v>973</v>
      </c>
      <c r="M309" s="93">
        <v>50</v>
      </c>
      <c r="N309" s="94">
        <v>45270</v>
      </c>
      <c r="O309" s="94">
        <v>45277</v>
      </c>
      <c r="P309" s="93" t="s">
        <v>1229</v>
      </c>
      <c r="Q309" s="93" t="s">
        <v>3</v>
      </c>
      <c r="R309" s="95" t="s">
        <v>975</v>
      </c>
      <c r="S309" s="95" t="s">
        <v>1017</v>
      </c>
      <c r="T309" s="95" t="s">
        <v>1017</v>
      </c>
      <c r="U309" s="97">
        <v>45272</v>
      </c>
    </row>
    <row r="310" spans="1:21" x14ac:dyDescent="0.3">
      <c r="A310" s="86">
        <v>45275.597735069445</v>
      </c>
      <c r="B310" s="87" t="s">
        <v>66</v>
      </c>
      <c r="C310" s="88" t="s">
        <v>1235</v>
      </c>
      <c r="D310" s="87" t="s">
        <v>113</v>
      </c>
      <c r="E310" s="89">
        <v>4</v>
      </c>
      <c r="F310" s="87" t="s">
        <v>68</v>
      </c>
      <c r="G310" s="87" t="s">
        <v>68</v>
      </c>
      <c r="H310" s="87" t="s">
        <v>80</v>
      </c>
      <c r="I310" s="87" t="s">
        <v>44</v>
      </c>
      <c r="J310" s="90">
        <v>112.96</v>
      </c>
      <c r="K310" s="90">
        <v>451.84</v>
      </c>
      <c r="L310" s="87" t="s">
        <v>981</v>
      </c>
      <c r="M310" s="87">
        <v>50</v>
      </c>
      <c r="N310" s="88">
        <v>45270</v>
      </c>
      <c r="O310" s="88">
        <v>45277</v>
      </c>
      <c r="P310" s="87" t="s">
        <v>1229</v>
      </c>
      <c r="Q310" s="87" t="s">
        <v>3</v>
      </c>
      <c r="R310" s="89" t="s">
        <v>975</v>
      </c>
      <c r="S310" s="89" t="s">
        <v>1017</v>
      </c>
      <c r="T310" s="89" t="s">
        <v>1017</v>
      </c>
      <c r="U310" s="91">
        <v>45272</v>
      </c>
    </row>
    <row r="311" spans="1:21" x14ac:dyDescent="0.3">
      <c r="A311" s="92">
        <v>45302.280704282406</v>
      </c>
      <c r="B311" s="93" t="s">
        <v>76</v>
      </c>
      <c r="C311" s="94" t="s">
        <v>1235</v>
      </c>
      <c r="D311" s="93" t="s">
        <v>156</v>
      </c>
      <c r="E311" s="95">
        <v>1</v>
      </c>
      <c r="F311" s="93">
        <v>6984733</v>
      </c>
      <c r="G311" s="93" t="s">
        <v>117</v>
      </c>
      <c r="H311" s="93" t="s">
        <v>69</v>
      </c>
      <c r="I311" s="93" t="s">
        <v>44</v>
      </c>
      <c r="J311" s="96">
        <v>116.75</v>
      </c>
      <c r="K311" s="96">
        <v>116.75</v>
      </c>
      <c r="L311" s="93" t="s">
        <v>973</v>
      </c>
      <c r="M311" s="93">
        <v>50</v>
      </c>
      <c r="N311" s="94">
        <v>45270</v>
      </c>
      <c r="O311" s="94">
        <v>45277</v>
      </c>
      <c r="P311" s="93" t="s">
        <v>1229</v>
      </c>
      <c r="Q311" s="93" t="s">
        <v>3</v>
      </c>
      <c r="R311" s="95" t="s">
        <v>975</v>
      </c>
      <c r="S311" s="95" t="s">
        <v>1017</v>
      </c>
      <c r="T311" s="95" t="s">
        <v>1017</v>
      </c>
      <c r="U311" s="97">
        <v>45272</v>
      </c>
    </row>
    <row r="312" spans="1:21" x14ac:dyDescent="0.3">
      <c r="A312" s="86">
        <v>45273.580743634258</v>
      </c>
      <c r="B312" s="87" t="s">
        <v>35</v>
      </c>
      <c r="C312" s="88" t="s">
        <v>969</v>
      </c>
      <c r="D312" s="87" t="s">
        <v>1241</v>
      </c>
      <c r="E312" s="89">
        <v>8</v>
      </c>
      <c r="F312" s="87" t="s">
        <v>68</v>
      </c>
      <c r="G312" s="87" t="s">
        <v>68</v>
      </c>
      <c r="H312" s="87" t="s">
        <v>92</v>
      </c>
      <c r="I312" s="87" t="s">
        <v>44</v>
      </c>
      <c r="J312" s="90">
        <v>109.19</v>
      </c>
      <c r="K312" s="90">
        <v>873.52</v>
      </c>
      <c r="L312" s="87" t="s">
        <v>981</v>
      </c>
      <c r="M312" s="87">
        <v>50</v>
      </c>
      <c r="N312" s="88">
        <v>45270</v>
      </c>
      <c r="O312" s="88">
        <v>45277</v>
      </c>
      <c r="P312" s="87" t="s">
        <v>1229</v>
      </c>
      <c r="Q312" s="87" t="s">
        <v>3</v>
      </c>
      <c r="R312" s="89" t="s">
        <v>975</v>
      </c>
      <c r="S312" s="89" t="s">
        <v>1025</v>
      </c>
      <c r="T312" s="89" t="s">
        <v>1017</v>
      </c>
      <c r="U312" s="91">
        <v>45273</v>
      </c>
    </row>
    <row r="313" spans="1:21" x14ac:dyDescent="0.3">
      <c r="A313" s="92">
        <v>45273.58172037037</v>
      </c>
      <c r="B313" s="93" t="s">
        <v>31</v>
      </c>
      <c r="C313" s="94" t="s">
        <v>969</v>
      </c>
      <c r="D313" s="93" t="s">
        <v>1242</v>
      </c>
      <c r="E313" s="95">
        <v>5</v>
      </c>
      <c r="F313" s="93">
        <v>6984733</v>
      </c>
      <c r="G313" s="93" t="s">
        <v>68</v>
      </c>
      <c r="H313" s="93" t="s">
        <v>69</v>
      </c>
      <c r="I313" s="93" t="s">
        <v>44</v>
      </c>
      <c r="J313" s="96">
        <v>90.75</v>
      </c>
      <c r="K313" s="96">
        <v>453.75</v>
      </c>
      <c r="L313" s="93" t="s">
        <v>973</v>
      </c>
      <c r="M313" s="93">
        <v>50</v>
      </c>
      <c r="N313" s="94">
        <v>45270</v>
      </c>
      <c r="O313" s="94">
        <v>45277</v>
      </c>
      <c r="P313" s="93" t="s">
        <v>1229</v>
      </c>
      <c r="Q313" s="93" t="s">
        <v>3</v>
      </c>
      <c r="R313" s="95" t="s">
        <v>975</v>
      </c>
      <c r="S313" s="95" t="s">
        <v>1025</v>
      </c>
      <c r="T313" s="95" t="s">
        <v>1017</v>
      </c>
      <c r="U313" s="97">
        <v>45273</v>
      </c>
    </row>
    <row r="314" spans="1:21" x14ac:dyDescent="0.3">
      <c r="A314" s="86">
        <v>45273.58227175926</v>
      </c>
      <c r="B314" s="87" t="s">
        <v>31</v>
      </c>
      <c r="C314" s="88" t="s">
        <v>969</v>
      </c>
      <c r="D314" s="87" t="s">
        <v>1243</v>
      </c>
      <c r="E314" s="89">
        <v>3</v>
      </c>
      <c r="F314" s="87">
        <v>79024</v>
      </c>
      <c r="G314" s="87" t="s">
        <v>68</v>
      </c>
      <c r="H314" s="87" t="s">
        <v>69</v>
      </c>
      <c r="I314" s="87" t="s">
        <v>44</v>
      </c>
      <c r="J314" s="90">
        <v>90.75</v>
      </c>
      <c r="K314" s="90">
        <v>272.25</v>
      </c>
      <c r="L314" s="87" t="s">
        <v>973</v>
      </c>
      <c r="M314" s="87">
        <v>50</v>
      </c>
      <c r="N314" s="88">
        <v>45270</v>
      </c>
      <c r="O314" s="88">
        <v>45277</v>
      </c>
      <c r="P314" s="87" t="s">
        <v>1229</v>
      </c>
      <c r="Q314" s="87" t="s">
        <v>3</v>
      </c>
      <c r="R314" s="89" t="s">
        <v>975</v>
      </c>
      <c r="S314" s="89" t="s">
        <v>1025</v>
      </c>
      <c r="T314" s="89" t="s">
        <v>1017</v>
      </c>
      <c r="U314" s="91">
        <v>45273</v>
      </c>
    </row>
    <row r="315" spans="1:21" x14ac:dyDescent="0.3">
      <c r="A315" s="92">
        <v>45275.593217939815</v>
      </c>
      <c r="B315" s="93" t="s">
        <v>66</v>
      </c>
      <c r="C315" s="94" t="s">
        <v>969</v>
      </c>
      <c r="D315" s="93" t="s">
        <v>1244</v>
      </c>
      <c r="E315" s="95">
        <v>5</v>
      </c>
      <c r="F315" s="93">
        <v>6984733</v>
      </c>
      <c r="G315" s="93" t="s">
        <v>117</v>
      </c>
      <c r="H315" s="93" t="s">
        <v>69</v>
      </c>
      <c r="I315" s="93" t="s">
        <v>44</v>
      </c>
      <c r="J315" s="96">
        <v>112.96</v>
      </c>
      <c r="K315" s="96">
        <v>564.79999999999995</v>
      </c>
      <c r="L315" s="93" t="s">
        <v>973</v>
      </c>
      <c r="M315" s="93">
        <v>50</v>
      </c>
      <c r="N315" s="94">
        <v>45270</v>
      </c>
      <c r="O315" s="94">
        <v>45277</v>
      </c>
      <c r="P315" s="93" t="s">
        <v>1229</v>
      </c>
      <c r="Q315" s="93" t="s">
        <v>3</v>
      </c>
      <c r="R315" s="95" t="s">
        <v>975</v>
      </c>
      <c r="S315" s="95" t="s">
        <v>1025</v>
      </c>
      <c r="T315" s="95" t="s">
        <v>1017</v>
      </c>
      <c r="U315" s="97">
        <v>45273</v>
      </c>
    </row>
    <row r="316" spans="1:21" x14ac:dyDescent="0.3">
      <c r="A316" s="86">
        <v>45275.597345254631</v>
      </c>
      <c r="B316" s="87" t="s">
        <v>66</v>
      </c>
      <c r="C316" s="88" t="s">
        <v>969</v>
      </c>
      <c r="D316" s="87" t="s">
        <v>113</v>
      </c>
      <c r="E316" s="89">
        <v>1</v>
      </c>
      <c r="F316" s="87" t="s">
        <v>68</v>
      </c>
      <c r="G316" s="87" t="s">
        <v>68</v>
      </c>
      <c r="H316" s="87" t="s">
        <v>80</v>
      </c>
      <c r="I316" s="87" t="s">
        <v>44</v>
      </c>
      <c r="J316" s="90">
        <v>112.96</v>
      </c>
      <c r="K316" s="90">
        <v>112.96</v>
      </c>
      <c r="L316" s="87" t="s">
        <v>981</v>
      </c>
      <c r="M316" s="87">
        <v>50</v>
      </c>
      <c r="N316" s="88">
        <v>45270</v>
      </c>
      <c r="O316" s="88">
        <v>45277</v>
      </c>
      <c r="P316" s="87" t="s">
        <v>1229</v>
      </c>
      <c r="Q316" s="87" t="s">
        <v>3</v>
      </c>
      <c r="R316" s="89" t="s">
        <v>975</v>
      </c>
      <c r="S316" s="89" t="s">
        <v>1025</v>
      </c>
      <c r="T316" s="89" t="s">
        <v>1017</v>
      </c>
      <c r="U316" s="91">
        <v>45273</v>
      </c>
    </row>
    <row r="317" spans="1:21" x14ac:dyDescent="0.3">
      <c r="A317" s="92">
        <v>45275.599356018516</v>
      </c>
      <c r="B317" s="93" t="s">
        <v>66</v>
      </c>
      <c r="C317" s="94" t="s">
        <v>969</v>
      </c>
      <c r="D317" s="93" t="s">
        <v>1245</v>
      </c>
      <c r="E317" s="95">
        <v>2</v>
      </c>
      <c r="F317" s="93">
        <v>79024</v>
      </c>
      <c r="G317" s="93" t="s">
        <v>68</v>
      </c>
      <c r="H317" s="93" t="s">
        <v>69</v>
      </c>
      <c r="I317" s="93" t="s">
        <v>44</v>
      </c>
      <c r="J317" s="96">
        <v>112.96</v>
      </c>
      <c r="K317" s="96">
        <v>225.92</v>
      </c>
      <c r="L317" s="93" t="s">
        <v>973</v>
      </c>
      <c r="M317" s="93">
        <v>50</v>
      </c>
      <c r="N317" s="94">
        <v>45270</v>
      </c>
      <c r="O317" s="94">
        <v>45277</v>
      </c>
      <c r="P317" s="93" t="s">
        <v>1229</v>
      </c>
      <c r="Q317" s="93" t="s">
        <v>3</v>
      </c>
      <c r="R317" s="95" t="s">
        <v>975</v>
      </c>
      <c r="S317" s="95" t="s">
        <v>1025</v>
      </c>
      <c r="T317" s="95" t="s">
        <v>1017</v>
      </c>
      <c r="U317" s="97">
        <v>45273</v>
      </c>
    </row>
    <row r="318" spans="1:21" x14ac:dyDescent="0.3">
      <c r="A318" s="86">
        <v>45302.280888425928</v>
      </c>
      <c r="B318" s="87" t="s">
        <v>76</v>
      </c>
      <c r="C318" s="88" t="s">
        <v>969</v>
      </c>
      <c r="D318" s="87" t="s">
        <v>156</v>
      </c>
      <c r="E318" s="89">
        <v>2</v>
      </c>
      <c r="F318" s="87">
        <v>6984733</v>
      </c>
      <c r="G318" s="87" t="s">
        <v>117</v>
      </c>
      <c r="H318" s="87" t="s">
        <v>69</v>
      </c>
      <c r="I318" s="87" t="s">
        <v>44</v>
      </c>
      <c r="J318" s="90">
        <v>116.75</v>
      </c>
      <c r="K318" s="90">
        <v>233.5</v>
      </c>
      <c r="L318" s="87" t="s">
        <v>973</v>
      </c>
      <c r="M318" s="87">
        <v>50</v>
      </c>
      <c r="N318" s="88">
        <v>45270</v>
      </c>
      <c r="O318" s="88">
        <v>45277</v>
      </c>
      <c r="P318" s="87" t="s">
        <v>1229</v>
      </c>
      <c r="Q318" s="87" t="s">
        <v>3</v>
      </c>
      <c r="R318" s="89" t="s">
        <v>975</v>
      </c>
      <c r="S318" s="89" t="s">
        <v>1025</v>
      </c>
      <c r="T318" s="89" t="s">
        <v>1017</v>
      </c>
      <c r="U318" s="91">
        <v>45273</v>
      </c>
    </row>
    <row r="319" spans="1:21" x14ac:dyDescent="0.3">
      <c r="A319" s="92">
        <v>45274.577164467592</v>
      </c>
      <c r="B319" s="93" t="s">
        <v>31</v>
      </c>
      <c r="C319" s="94" t="s">
        <v>1246</v>
      </c>
      <c r="D319" s="93" t="s">
        <v>1242</v>
      </c>
      <c r="E319" s="95">
        <v>2</v>
      </c>
      <c r="F319" s="93">
        <v>6984733</v>
      </c>
      <c r="G319" s="93" t="s">
        <v>68</v>
      </c>
      <c r="H319" s="93" t="s">
        <v>69</v>
      </c>
      <c r="I319" s="93" t="s">
        <v>44</v>
      </c>
      <c r="J319" s="96">
        <v>90.75</v>
      </c>
      <c r="K319" s="96">
        <v>181.5</v>
      </c>
      <c r="L319" s="93" t="s">
        <v>973</v>
      </c>
      <c r="M319" s="93">
        <v>50</v>
      </c>
      <c r="N319" s="94">
        <v>45270</v>
      </c>
      <c r="O319" s="94">
        <v>45277</v>
      </c>
      <c r="P319" s="93" t="s">
        <v>1229</v>
      </c>
      <c r="Q319" s="93" t="s">
        <v>3</v>
      </c>
      <c r="R319" s="95" t="s">
        <v>975</v>
      </c>
      <c r="S319" s="95" t="s">
        <v>986</v>
      </c>
      <c r="T319" s="95" t="s">
        <v>1017</v>
      </c>
      <c r="U319" s="97">
        <v>45274</v>
      </c>
    </row>
    <row r="320" spans="1:21" x14ac:dyDescent="0.3">
      <c r="A320" s="86">
        <v>45274.57814351852</v>
      </c>
      <c r="B320" s="87" t="s">
        <v>31</v>
      </c>
      <c r="C320" s="88" t="s">
        <v>1246</v>
      </c>
      <c r="D320" s="87" t="s">
        <v>1247</v>
      </c>
      <c r="E320" s="89">
        <v>3</v>
      </c>
      <c r="F320" s="87" t="s">
        <v>68</v>
      </c>
      <c r="G320" s="87" t="s">
        <v>68</v>
      </c>
      <c r="H320" s="87" t="s">
        <v>80</v>
      </c>
      <c r="I320" s="87" t="s">
        <v>44</v>
      </c>
      <c r="J320" s="90">
        <v>90.75</v>
      </c>
      <c r="K320" s="90">
        <v>272.25</v>
      </c>
      <c r="L320" s="87" t="s">
        <v>981</v>
      </c>
      <c r="M320" s="87">
        <v>50</v>
      </c>
      <c r="N320" s="88">
        <v>45270</v>
      </c>
      <c r="O320" s="88">
        <v>45277</v>
      </c>
      <c r="P320" s="87" t="s">
        <v>1229</v>
      </c>
      <c r="Q320" s="87" t="s">
        <v>3</v>
      </c>
      <c r="R320" s="89" t="s">
        <v>975</v>
      </c>
      <c r="S320" s="89" t="s">
        <v>986</v>
      </c>
      <c r="T320" s="89" t="s">
        <v>1017</v>
      </c>
      <c r="U320" s="91">
        <v>45274</v>
      </c>
    </row>
    <row r="321" spans="1:21" x14ac:dyDescent="0.3">
      <c r="A321" s="92">
        <v>45274.580528935185</v>
      </c>
      <c r="B321" s="93" t="s">
        <v>31</v>
      </c>
      <c r="C321" s="94" t="s">
        <v>1246</v>
      </c>
      <c r="D321" s="93" t="s">
        <v>1248</v>
      </c>
      <c r="E321" s="95">
        <v>3</v>
      </c>
      <c r="F321" s="93" t="s">
        <v>68</v>
      </c>
      <c r="G321" s="93" t="s">
        <v>68</v>
      </c>
      <c r="H321" s="93" t="s">
        <v>112</v>
      </c>
      <c r="I321" s="93" t="s">
        <v>44</v>
      </c>
      <c r="J321" s="96">
        <v>90.75</v>
      </c>
      <c r="K321" s="96">
        <v>272.25</v>
      </c>
      <c r="L321" s="93" t="s">
        <v>981</v>
      </c>
      <c r="M321" s="93">
        <v>50</v>
      </c>
      <c r="N321" s="94">
        <v>45270</v>
      </c>
      <c r="O321" s="94">
        <v>45277</v>
      </c>
      <c r="P321" s="93" t="s">
        <v>1229</v>
      </c>
      <c r="Q321" s="93" t="s">
        <v>3</v>
      </c>
      <c r="R321" s="95" t="s">
        <v>975</v>
      </c>
      <c r="S321" s="95" t="s">
        <v>986</v>
      </c>
      <c r="T321" s="95" t="s">
        <v>1017</v>
      </c>
      <c r="U321" s="97">
        <v>45274</v>
      </c>
    </row>
    <row r="322" spans="1:21" x14ac:dyDescent="0.3">
      <c r="A322" s="86">
        <v>45274.58340787037</v>
      </c>
      <c r="B322" s="87" t="s">
        <v>35</v>
      </c>
      <c r="C322" s="88" t="s">
        <v>1246</v>
      </c>
      <c r="D322" s="87" t="s">
        <v>1248</v>
      </c>
      <c r="E322" s="89">
        <v>4</v>
      </c>
      <c r="F322" s="87" t="s">
        <v>68</v>
      </c>
      <c r="G322" s="87" t="s">
        <v>68</v>
      </c>
      <c r="H322" s="87" t="s">
        <v>112</v>
      </c>
      <c r="I322" s="87" t="s">
        <v>44</v>
      </c>
      <c r="J322" s="90">
        <v>109.19</v>
      </c>
      <c r="K322" s="90">
        <v>436.76</v>
      </c>
      <c r="L322" s="87" t="s">
        <v>981</v>
      </c>
      <c r="M322" s="87">
        <v>50</v>
      </c>
      <c r="N322" s="88">
        <v>45270</v>
      </c>
      <c r="O322" s="88">
        <v>45277</v>
      </c>
      <c r="P322" s="87" t="s">
        <v>1229</v>
      </c>
      <c r="Q322" s="87" t="s">
        <v>3</v>
      </c>
      <c r="R322" s="89" t="s">
        <v>975</v>
      </c>
      <c r="S322" s="89" t="s">
        <v>986</v>
      </c>
      <c r="T322" s="89" t="s">
        <v>1017</v>
      </c>
      <c r="U322" s="91">
        <v>45274</v>
      </c>
    </row>
    <row r="323" spans="1:21" x14ac:dyDescent="0.3">
      <c r="A323" s="92">
        <v>45274.584268865743</v>
      </c>
      <c r="B323" s="93" t="s">
        <v>35</v>
      </c>
      <c r="C323" s="94" t="s">
        <v>1246</v>
      </c>
      <c r="D323" s="93" t="s">
        <v>1249</v>
      </c>
      <c r="E323" s="95">
        <v>2</v>
      </c>
      <c r="F323" s="93">
        <v>6984733</v>
      </c>
      <c r="G323" s="93" t="s">
        <v>68</v>
      </c>
      <c r="H323" s="93" t="s">
        <v>69</v>
      </c>
      <c r="I323" s="93" t="s">
        <v>44</v>
      </c>
      <c r="J323" s="96">
        <v>109.19</v>
      </c>
      <c r="K323" s="96">
        <v>218.38</v>
      </c>
      <c r="L323" s="93" t="s">
        <v>973</v>
      </c>
      <c r="M323" s="93">
        <v>50</v>
      </c>
      <c r="N323" s="94">
        <v>45270</v>
      </c>
      <c r="O323" s="94">
        <v>45277</v>
      </c>
      <c r="P323" s="93" t="s">
        <v>1229</v>
      </c>
      <c r="Q323" s="93" t="s">
        <v>3</v>
      </c>
      <c r="R323" s="95" t="s">
        <v>975</v>
      </c>
      <c r="S323" s="95" t="s">
        <v>986</v>
      </c>
      <c r="T323" s="95" t="s">
        <v>1017</v>
      </c>
      <c r="U323" s="97">
        <v>45274</v>
      </c>
    </row>
    <row r="324" spans="1:21" x14ac:dyDescent="0.3">
      <c r="A324" s="86">
        <v>45274.58480960648</v>
      </c>
      <c r="B324" s="87" t="s">
        <v>35</v>
      </c>
      <c r="C324" s="88" t="s">
        <v>1246</v>
      </c>
      <c r="D324" s="87" t="s">
        <v>1250</v>
      </c>
      <c r="E324" s="89">
        <v>2</v>
      </c>
      <c r="F324" s="87" t="s">
        <v>68</v>
      </c>
      <c r="G324" s="87" t="s">
        <v>68</v>
      </c>
      <c r="H324" s="87" t="s">
        <v>1160</v>
      </c>
      <c r="I324" s="87" t="s">
        <v>44</v>
      </c>
      <c r="J324" s="90">
        <v>109.19</v>
      </c>
      <c r="K324" s="90">
        <v>218.38</v>
      </c>
      <c r="L324" s="87" t="s">
        <v>981</v>
      </c>
      <c r="M324" s="87">
        <v>50</v>
      </c>
      <c r="N324" s="88">
        <v>45270</v>
      </c>
      <c r="O324" s="88">
        <v>45277</v>
      </c>
      <c r="P324" s="87" t="s">
        <v>1229</v>
      </c>
      <c r="Q324" s="87" t="s">
        <v>3</v>
      </c>
      <c r="R324" s="89" t="s">
        <v>975</v>
      </c>
      <c r="S324" s="89" t="s">
        <v>986</v>
      </c>
      <c r="T324" s="89" t="s">
        <v>1017</v>
      </c>
      <c r="U324" s="91">
        <v>45274</v>
      </c>
    </row>
    <row r="325" spans="1:21" x14ac:dyDescent="0.3">
      <c r="A325" s="92">
        <v>45275.59267928241</v>
      </c>
      <c r="B325" s="93" t="s">
        <v>66</v>
      </c>
      <c r="C325" s="94" t="s">
        <v>1246</v>
      </c>
      <c r="D325" s="93" t="s">
        <v>1251</v>
      </c>
      <c r="E325" s="95">
        <v>5</v>
      </c>
      <c r="F325" s="93">
        <v>6984733</v>
      </c>
      <c r="G325" s="93" t="s">
        <v>117</v>
      </c>
      <c r="H325" s="93" t="s">
        <v>69</v>
      </c>
      <c r="I325" s="93" t="s">
        <v>44</v>
      </c>
      <c r="J325" s="96">
        <v>112.96</v>
      </c>
      <c r="K325" s="96">
        <v>564.79999999999995</v>
      </c>
      <c r="L325" s="93" t="s">
        <v>973</v>
      </c>
      <c r="M325" s="93">
        <v>50</v>
      </c>
      <c r="N325" s="94">
        <v>45270</v>
      </c>
      <c r="O325" s="94">
        <v>45277</v>
      </c>
      <c r="P325" s="93" t="s">
        <v>1229</v>
      </c>
      <c r="Q325" s="93" t="s">
        <v>3</v>
      </c>
      <c r="R325" s="95" t="s">
        <v>975</v>
      </c>
      <c r="S325" s="95" t="s">
        <v>986</v>
      </c>
      <c r="T325" s="95" t="s">
        <v>1017</v>
      </c>
      <c r="U325" s="97">
        <v>45274</v>
      </c>
    </row>
    <row r="326" spans="1:21" x14ac:dyDescent="0.3">
      <c r="A326" s="86">
        <v>45275.597000347225</v>
      </c>
      <c r="B326" s="87" t="s">
        <v>66</v>
      </c>
      <c r="C326" s="88" t="s">
        <v>1246</v>
      </c>
      <c r="D326" s="87" t="s">
        <v>113</v>
      </c>
      <c r="E326" s="89">
        <v>3</v>
      </c>
      <c r="F326" s="87" t="s">
        <v>68</v>
      </c>
      <c r="G326" s="87" t="s">
        <v>68</v>
      </c>
      <c r="H326" s="87" t="s">
        <v>80</v>
      </c>
      <c r="I326" s="87" t="s">
        <v>44</v>
      </c>
      <c r="J326" s="90">
        <v>112.96</v>
      </c>
      <c r="K326" s="90">
        <v>338.88</v>
      </c>
      <c r="L326" s="87" t="s">
        <v>981</v>
      </c>
      <c r="M326" s="87">
        <v>50</v>
      </c>
      <c r="N326" s="88">
        <v>45270</v>
      </c>
      <c r="O326" s="88">
        <v>45277</v>
      </c>
      <c r="P326" s="87" t="s">
        <v>1229</v>
      </c>
      <c r="Q326" s="87" t="s">
        <v>3</v>
      </c>
      <c r="R326" s="89" t="s">
        <v>975</v>
      </c>
      <c r="S326" s="89" t="s">
        <v>986</v>
      </c>
      <c r="T326" s="89" t="s">
        <v>1017</v>
      </c>
      <c r="U326" s="91">
        <v>45274</v>
      </c>
    </row>
    <row r="327" spans="1:21" x14ac:dyDescent="0.3">
      <c r="A327" s="92">
        <v>45302.281042361108</v>
      </c>
      <c r="B327" s="93" t="s">
        <v>76</v>
      </c>
      <c r="C327" s="94" t="s">
        <v>1246</v>
      </c>
      <c r="D327" s="93" t="s">
        <v>156</v>
      </c>
      <c r="E327" s="95">
        <v>1</v>
      </c>
      <c r="F327" s="93">
        <v>6984733</v>
      </c>
      <c r="G327" s="93" t="s">
        <v>117</v>
      </c>
      <c r="H327" s="93" t="s">
        <v>69</v>
      </c>
      <c r="I327" s="93" t="s">
        <v>44</v>
      </c>
      <c r="J327" s="96">
        <v>116.75</v>
      </c>
      <c r="K327" s="96">
        <v>116.75</v>
      </c>
      <c r="L327" s="93" t="s">
        <v>973</v>
      </c>
      <c r="M327" s="93">
        <v>50</v>
      </c>
      <c r="N327" s="94">
        <v>45270</v>
      </c>
      <c r="O327" s="94">
        <v>45277</v>
      </c>
      <c r="P327" s="93" t="s">
        <v>1229</v>
      </c>
      <c r="Q327" s="93" t="s">
        <v>3</v>
      </c>
      <c r="R327" s="95" t="s">
        <v>975</v>
      </c>
      <c r="S327" s="95" t="s">
        <v>986</v>
      </c>
      <c r="T327" s="95" t="s">
        <v>1017</v>
      </c>
      <c r="U327" s="97">
        <v>45274</v>
      </c>
    </row>
    <row r="328" spans="1:21" x14ac:dyDescent="0.3">
      <c r="A328" s="86">
        <v>45275.244310416667</v>
      </c>
      <c r="B328" s="87" t="s">
        <v>31</v>
      </c>
      <c r="C328" s="88" t="s">
        <v>1252</v>
      </c>
      <c r="D328" s="87" t="s">
        <v>1253</v>
      </c>
      <c r="E328" s="89">
        <v>8</v>
      </c>
      <c r="F328" s="87" t="s">
        <v>68</v>
      </c>
      <c r="G328" s="87" t="s">
        <v>68</v>
      </c>
      <c r="H328" s="87" t="s">
        <v>80</v>
      </c>
      <c r="I328" s="87" t="s">
        <v>44</v>
      </c>
      <c r="J328" s="90">
        <v>90.75</v>
      </c>
      <c r="K328" s="90">
        <v>726</v>
      </c>
      <c r="L328" s="87" t="s">
        <v>981</v>
      </c>
      <c r="M328" s="87">
        <v>50</v>
      </c>
      <c r="N328" s="88">
        <v>45270</v>
      </c>
      <c r="O328" s="88">
        <v>45277</v>
      </c>
      <c r="P328" s="87" t="s">
        <v>1229</v>
      </c>
      <c r="Q328" s="87" t="s">
        <v>3</v>
      </c>
      <c r="R328" s="89" t="s">
        <v>975</v>
      </c>
      <c r="S328" s="89" t="s">
        <v>990</v>
      </c>
      <c r="T328" s="89" t="s">
        <v>1017</v>
      </c>
      <c r="U328" s="91">
        <v>45275</v>
      </c>
    </row>
    <row r="329" spans="1:21" x14ac:dyDescent="0.3">
      <c r="A329" s="92">
        <v>45275.264735879631</v>
      </c>
      <c r="B329" s="93" t="s">
        <v>35</v>
      </c>
      <c r="C329" s="94" t="s">
        <v>1252</v>
      </c>
      <c r="D329" s="93" t="s">
        <v>1253</v>
      </c>
      <c r="E329" s="95">
        <v>8</v>
      </c>
      <c r="F329" s="93" t="s">
        <v>68</v>
      </c>
      <c r="G329" s="93" t="s">
        <v>68</v>
      </c>
      <c r="H329" s="93" t="s">
        <v>80</v>
      </c>
      <c r="I329" s="93" t="s">
        <v>44</v>
      </c>
      <c r="J329" s="96">
        <v>109.19</v>
      </c>
      <c r="K329" s="96">
        <v>873.52</v>
      </c>
      <c r="L329" s="93" t="s">
        <v>981</v>
      </c>
      <c r="M329" s="93">
        <v>50</v>
      </c>
      <c r="N329" s="94">
        <v>45270</v>
      </c>
      <c r="O329" s="94">
        <v>45277</v>
      </c>
      <c r="P329" s="93" t="s">
        <v>1229</v>
      </c>
      <c r="Q329" s="93" t="s">
        <v>3</v>
      </c>
      <c r="R329" s="95" t="s">
        <v>975</v>
      </c>
      <c r="S329" s="95" t="s">
        <v>990</v>
      </c>
      <c r="T329" s="95" t="s">
        <v>1017</v>
      </c>
      <c r="U329" s="97">
        <v>45275</v>
      </c>
    </row>
    <row r="330" spans="1:21" x14ac:dyDescent="0.3">
      <c r="A330" s="86">
        <v>45275.58601446759</v>
      </c>
      <c r="B330" s="87" t="s">
        <v>66</v>
      </c>
      <c r="C330" s="88" t="s">
        <v>1252</v>
      </c>
      <c r="D330" s="87" t="s">
        <v>1254</v>
      </c>
      <c r="E330" s="89">
        <v>8</v>
      </c>
      <c r="F330" s="87" t="s">
        <v>68</v>
      </c>
      <c r="G330" s="87" t="s">
        <v>68</v>
      </c>
      <c r="H330" s="87" t="s">
        <v>80</v>
      </c>
      <c r="I330" s="87" t="s">
        <v>44</v>
      </c>
      <c r="J330" s="90">
        <v>112.96</v>
      </c>
      <c r="K330" s="90">
        <v>903.68</v>
      </c>
      <c r="L330" s="87" t="s">
        <v>981</v>
      </c>
      <c r="M330" s="87">
        <v>50</v>
      </c>
      <c r="N330" s="88">
        <v>45270</v>
      </c>
      <c r="O330" s="88">
        <v>45277</v>
      </c>
      <c r="P330" s="87" t="s">
        <v>1229</v>
      </c>
      <c r="Q330" s="87" t="s">
        <v>3</v>
      </c>
      <c r="R330" s="89" t="s">
        <v>975</v>
      </c>
      <c r="S330" s="89" t="s">
        <v>990</v>
      </c>
      <c r="T330" s="89" t="s">
        <v>1017</v>
      </c>
      <c r="U330" s="91">
        <v>45275</v>
      </c>
    </row>
    <row r="331" spans="1:21" x14ac:dyDescent="0.3">
      <c r="A331" s="92">
        <v>45275.594869444445</v>
      </c>
      <c r="B331" s="93" t="s">
        <v>66</v>
      </c>
      <c r="C331" s="94" t="s">
        <v>1252</v>
      </c>
      <c r="D331" s="93" t="s">
        <v>1255</v>
      </c>
      <c r="E331" s="95">
        <v>1</v>
      </c>
      <c r="F331" s="93">
        <v>6984733</v>
      </c>
      <c r="G331" s="93" t="s">
        <v>117</v>
      </c>
      <c r="H331" s="93" t="s">
        <v>69</v>
      </c>
      <c r="I331" s="93" t="s">
        <v>45</v>
      </c>
      <c r="J331" s="96">
        <v>169.44</v>
      </c>
      <c r="K331" s="96">
        <v>169.44</v>
      </c>
      <c r="L331" s="93" t="s">
        <v>973</v>
      </c>
      <c r="M331" s="93">
        <v>50</v>
      </c>
      <c r="N331" s="94">
        <v>45270</v>
      </c>
      <c r="O331" s="94">
        <v>45277</v>
      </c>
      <c r="P331" s="93" t="s">
        <v>1229</v>
      </c>
      <c r="Q331" s="93" t="s">
        <v>3</v>
      </c>
      <c r="R331" s="95" t="s">
        <v>975</v>
      </c>
      <c r="S331" s="95" t="s">
        <v>990</v>
      </c>
      <c r="T331" s="95" t="s">
        <v>1017</v>
      </c>
      <c r="U331" s="97">
        <v>45275</v>
      </c>
    </row>
    <row r="332" spans="1:21" x14ac:dyDescent="0.3">
      <c r="A332" s="86">
        <v>45302.281268749997</v>
      </c>
      <c r="B332" s="87" t="s">
        <v>76</v>
      </c>
      <c r="C332" s="88" t="s">
        <v>1252</v>
      </c>
      <c r="D332" s="87" t="s">
        <v>156</v>
      </c>
      <c r="E332" s="89">
        <v>2</v>
      </c>
      <c r="F332" s="87">
        <v>6984733</v>
      </c>
      <c r="G332" s="87" t="s">
        <v>117</v>
      </c>
      <c r="H332" s="87" t="s">
        <v>69</v>
      </c>
      <c r="I332" s="87" t="s">
        <v>44</v>
      </c>
      <c r="J332" s="90">
        <v>116.75</v>
      </c>
      <c r="K332" s="90">
        <v>233.5</v>
      </c>
      <c r="L332" s="87" t="s">
        <v>973</v>
      </c>
      <c r="M332" s="87">
        <v>50</v>
      </c>
      <c r="N332" s="88">
        <v>45270</v>
      </c>
      <c r="O332" s="88">
        <v>45277</v>
      </c>
      <c r="P332" s="87" t="s">
        <v>1229</v>
      </c>
      <c r="Q332" s="87" t="s">
        <v>3</v>
      </c>
      <c r="R332" s="89" t="s">
        <v>975</v>
      </c>
      <c r="S332" s="89" t="s">
        <v>990</v>
      </c>
      <c r="T332" s="89" t="s">
        <v>1017</v>
      </c>
      <c r="U332" s="91">
        <v>45275</v>
      </c>
    </row>
    <row r="333" spans="1:21" x14ac:dyDescent="0.3">
      <c r="A333" s="92">
        <v>45279.542751504632</v>
      </c>
      <c r="B333" s="93" t="s">
        <v>35</v>
      </c>
      <c r="C333" s="94" t="s">
        <v>1256</v>
      </c>
      <c r="D333" s="93" t="s">
        <v>113</v>
      </c>
      <c r="E333" s="95">
        <v>8</v>
      </c>
      <c r="F333" s="93" t="s">
        <v>68</v>
      </c>
      <c r="G333" s="93" t="s">
        <v>68</v>
      </c>
      <c r="H333" s="93" t="s">
        <v>80</v>
      </c>
      <c r="I333" s="93" t="s">
        <v>45</v>
      </c>
      <c r="J333" s="96">
        <v>163.79</v>
      </c>
      <c r="K333" s="96">
        <v>1310.32</v>
      </c>
      <c r="L333" s="93" t="s">
        <v>981</v>
      </c>
      <c r="M333" s="93">
        <v>50</v>
      </c>
      <c r="N333" s="94">
        <v>45270</v>
      </c>
      <c r="O333" s="94">
        <v>45277</v>
      </c>
      <c r="P333" s="93" t="s">
        <v>1229</v>
      </c>
      <c r="Q333" s="93" t="s">
        <v>3</v>
      </c>
      <c r="R333" s="95" t="s">
        <v>975</v>
      </c>
      <c r="S333" s="95" t="s">
        <v>1033</v>
      </c>
      <c r="T333" s="95" t="s">
        <v>1017</v>
      </c>
      <c r="U333" s="97">
        <v>45276</v>
      </c>
    </row>
    <row r="334" spans="1:21" x14ac:dyDescent="0.3">
      <c r="A334" s="86">
        <v>45279.542918981482</v>
      </c>
      <c r="B334" s="87" t="s">
        <v>66</v>
      </c>
      <c r="C334" s="88" t="s">
        <v>1256</v>
      </c>
      <c r="D334" s="87" t="s">
        <v>113</v>
      </c>
      <c r="E334" s="89">
        <v>8</v>
      </c>
      <c r="F334" s="87" t="s">
        <v>68</v>
      </c>
      <c r="G334" s="87" t="s">
        <v>68</v>
      </c>
      <c r="H334" s="87" t="s">
        <v>80</v>
      </c>
      <c r="I334" s="87" t="s">
        <v>45</v>
      </c>
      <c r="J334" s="90">
        <v>169.44</v>
      </c>
      <c r="K334" s="90">
        <v>1355.52</v>
      </c>
      <c r="L334" s="87" t="s">
        <v>981</v>
      </c>
      <c r="M334" s="87">
        <v>50</v>
      </c>
      <c r="N334" s="88">
        <v>45270</v>
      </c>
      <c r="O334" s="88">
        <v>45277</v>
      </c>
      <c r="P334" s="87" t="s">
        <v>1229</v>
      </c>
      <c r="Q334" s="87" t="s">
        <v>3</v>
      </c>
      <c r="R334" s="89" t="s">
        <v>975</v>
      </c>
      <c r="S334" s="89" t="s">
        <v>1033</v>
      </c>
      <c r="T334" s="89" t="s">
        <v>1017</v>
      </c>
      <c r="U334" s="91">
        <v>45276</v>
      </c>
    </row>
    <row r="335" spans="1:21" x14ac:dyDescent="0.3">
      <c r="A335" s="92">
        <v>45279.542975115743</v>
      </c>
      <c r="B335" s="93" t="s">
        <v>31</v>
      </c>
      <c r="C335" s="94" t="s">
        <v>1256</v>
      </c>
      <c r="D335" s="93" t="s">
        <v>113</v>
      </c>
      <c r="E335" s="95">
        <v>8</v>
      </c>
      <c r="F335" s="93" t="s">
        <v>68</v>
      </c>
      <c r="G335" s="93" t="s">
        <v>68</v>
      </c>
      <c r="H335" s="93" t="s">
        <v>80</v>
      </c>
      <c r="I335" s="93" t="s">
        <v>45</v>
      </c>
      <c r="J335" s="96">
        <v>136.13</v>
      </c>
      <c r="K335" s="96">
        <v>1089.04</v>
      </c>
      <c r="L335" s="93" t="s">
        <v>981</v>
      </c>
      <c r="M335" s="93">
        <v>50</v>
      </c>
      <c r="N335" s="94">
        <v>45270</v>
      </c>
      <c r="O335" s="94">
        <v>45277</v>
      </c>
      <c r="P335" s="93" t="s">
        <v>1229</v>
      </c>
      <c r="Q335" s="93" t="s">
        <v>3</v>
      </c>
      <c r="R335" s="95" t="s">
        <v>975</v>
      </c>
      <c r="S335" s="95" t="s">
        <v>1033</v>
      </c>
      <c r="T335" s="95" t="s">
        <v>1017</v>
      </c>
      <c r="U335" s="97">
        <v>45276</v>
      </c>
    </row>
    <row r="336" spans="1:21" x14ac:dyDescent="0.3">
      <c r="A336" s="86">
        <v>45279.539135300925</v>
      </c>
      <c r="B336" s="87" t="s">
        <v>66</v>
      </c>
      <c r="C336" s="88" t="s">
        <v>1257</v>
      </c>
      <c r="D336" s="87" t="s">
        <v>113</v>
      </c>
      <c r="E336" s="89">
        <v>8</v>
      </c>
      <c r="F336" s="87" t="s">
        <v>68</v>
      </c>
      <c r="G336" s="87" t="s">
        <v>68</v>
      </c>
      <c r="H336" s="87" t="s">
        <v>80</v>
      </c>
      <c r="I336" s="87" t="s">
        <v>44</v>
      </c>
      <c r="J336" s="90">
        <v>112.96</v>
      </c>
      <c r="K336" s="90">
        <v>903.68</v>
      </c>
      <c r="L336" s="87" t="s">
        <v>981</v>
      </c>
      <c r="M336" s="87">
        <v>51</v>
      </c>
      <c r="N336" s="88">
        <v>45277</v>
      </c>
      <c r="O336" s="88">
        <v>45284</v>
      </c>
      <c r="P336" s="87" t="s">
        <v>1258</v>
      </c>
      <c r="Q336" s="87" t="s">
        <v>3</v>
      </c>
      <c r="R336" s="89" t="s">
        <v>975</v>
      </c>
      <c r="S336" s="89" t="s">
        <v>1044</v>
      </c>
      <c r="T336" s="89" t="s">
        <v>1017</v>
      </c>
      <c r="U336" s="91">
        <v>45278</v>
      </c>
    </row>
    <row r="337" spans="1:21" x14ac:dyDescent="0.3">
      <c r="A337" s="92">
        <v>45279.539350925923</v>
      </c>
      <c r="B337" s="93" t="s">
        <v>31</v>
      </c>
      <c r="C337" s="94" t="s">
        <v>1257</v>
      </c>
      <c r="D337" s="93" t="s">
        <v>113</v>
      </c>
      <c r="E337" s="95">
        <v>8</v>
      </c>
      <c r="F337" s="93" t="s">
        <v>68</v>
      </c>
      <c r="G337" s="93" t="s">
        <v>68</v>
      </c>
      <c r="H337" s="93" t="s">
        <v>80</v>
      </c>
      <c r="I337" s="93" t="s">
        <v>44</v>
      </c>
      <c r="J337" s="96">
        <v>90.75</v>
      </c>
      <c r="K337" s="96">
        <v>726</v>
      </c>
      <c r="L337" s="93" t="s">
        <v>981</v>
      </c>
      <c r="M337" s="93">
        <v>51</v>
      </c>
      <c r="N337" s="94">
        <v>45277</v>
      </c>
      <c r="O337" s="94">
        <v>45284</v>
      </c>
      <c r="P337" s="93" t="s">
        <v>1258</v>
      </c>
      <c r="Q337" s="93" t="s">
        <v>3</v>
      </c>
      <c r="R337" s="95" t="s">
        <v>975</v>
      </c>
      <c r="S337" s="95" t="s">
        <v>1044</v>
      </c>
      <c r="T337" s="95" t="s">
        <v>1017</v>
      </c>
      <c r="U337" s="97">
        <v>45278</v>
      </c>
    </row>
    <row r="338" spans="1:21" x14ac:dyDescent="0.3">
      <c r="A338" s="86">
        <v>45279.539518055557</v>
      </c>
      <c r="B338" s="87" t="s">
        <v>66</v>
      </c>
      <c r="C338" s="88" t="s">
        <v>1257</v>
      </c>
      <c r="D338" s="87" t="s">
        <v>113</v>
      </c>
      <c r="E338" s="89">
        <v>1</v>
      </c>
      <c r="F338" s="87" t="s">
        <v>68</v>
      </c>
      <c r="G338" s="87" t="s">
        <v>68</v>
      </c>
      <c r="H338" s="87" t="s">
        <v>80</v>
      </c>
      <c r="I338" s="87" t="s">
        <v>45</v>
      </c>
      <c r="J338" s="90">
        <v>169.44</v>
      </c>
      <c r="K338" s="90">
        <v>169.44</v>
      </c>
      <c r="L338" s="87" t="s">
        <v>981</v>
      </c>
      <c r="M338" s="87">
        <v>51</v>
      </c>
      <c r="N338" s="88">
        <v>45277</v>
      </c>
      <c r="O338" s="88">
        <v>45284</v>
      </c>
      <c r="P338" s="87" t="s">
        <v>1258</v>
      </c>
      <c r="Q338" s="87" t="s">
        <v>3</v>
      </c>
      <c r="R338" s="89" t="s">
        <v>975</v>
      </c>
      <c r="S338" s="89" t="s">
        <v>1044</v>
      </c>
      <c r="T338" s="89" t="s">
        <v>1017</v>
      </c>
      <c r="U338" s="91">
        <v>45278</v>
      </c>
    </row>
    <row r="339" spans="1:21" x14ac:dyDescent="0.3">
      <c r="A339" s="92">
        <v>45281.463823379629</v>
      </c>
      <c r="B339" s="93" t="s">
        <v>35</v>
      </c>
      <c r="C339" s="94" t="s">
        <v>1257</v>
      </c>
      <c r="D339" s="93" t="s">
        <v>1259</v>
      </c>
      <c r="E339" s="95">
        <v>5.5</v>
      </c>
      <c r="F339" s="93" t="s">
        <v>68</v>
      </c>
      <c r="G339" s="93" t="s">
        <v>68</v>
      </c>
      <c r="H339" s="93" t="s">
        <v>80</v>
      </c>
      <c r="I339" s="93" t="s">
        <v>44</v>
      </c>
      <c r="J339" s="96">
        <v>109.19</v>
      </c>
      <c r="K339" s="96">
        <v>600.54499999999996</v>
      </c>
      <c r="L339" s="93" t="s">
        <v>981</v>
      </c>
      <c r="M339" s="93">
        <v>51</v>
      </c>
      <c r="N339" s="94">
        <v>45277</v>
      </c>
      <c r="O339" s="94">
        <v>45284</v>
      </c>
      <c r="P339" s="93" t="s">
        <v>1258</v>
      </c>
      <c r="Q339" s="93" t="s">
        <v>3</v>
      </c>
      <c r="R339" s="95" t="s">
        <v>975</v>
      </c>
      <c r="S339" s="95" t="s">
        <v>1044</v>
      </c>
      <c r="T339" s="95" t="s">
        <v>1017</v>
      </c>
      <c r="U339" s="97">
        <v>45278</v>
      </c>
    </row>
    <row r="340" spans="1:21" x14ac:dyDescent="0.3">
      <c r="A340" s="86">
        <v>45281.464381018515</v>
      </c>
      <c r="B340" s="87" t="s">
        <v>35</v>
      </c>
      <c r="C340" s="88" t="s">
        <v>1257</v>
      </c>
      <c r="D340" s="87" t="s">
        <v>1260</v>
      </c>
      <c r="E340" s="89">
        <v>2.5</v>
      </c>
      <c r="F340" s="87" t="s">
        <v>68</v>
      </c>
      <c r="G340" s="87" t="s">
        <v>68</v>
      </c>
      <c r="H340" s="87" t="s">
        <v>112</v>
      </c>
      <c r="I340" s="87" t="s">
        <v>44</v>
      </c>
      <c r="J340" s="90">
        <v>109.19</v>
      </c>
      <c r="K340" s="90">
        <v>272.97500000000002</v>
      </c>
      <c r="L340" s="87" t="s">
        <v>981</v>
      </c>
      <c r="M340" s="87">
        <v>51</v>
      </c>
      <c r="N340" s="88">
        <v>45277</v>
      </c>
      <c r="O340" s="88">
        <v>45284</v>
      </c>
      <c r="P340" s="87" t="s">
        <v>1258</v>
      </c>
      <c r="Q340" s="87" t="s">
        <v>3</v>
      </c>
      <c r="R340" s="89" t="s">
        <v>975</v>
      </c>
      <c r="S340" s="89" t="s">
        <v>1044</v>
      </c>
      <c r="T340" s="89" t="s">
        <v>1017</v>
      </c>
      <c r="U340" s="91">
        <v>45278</v>
      </c>
    </row>
    <row r="341" spans="1:21" x14ac:dyDescent="0.3">
      <c r="A341" s="92">
        <v>45302.286332870368</v>
      </c>
      <c r="B341" s="93" t="s">
        <v>76</v>
      </c>
      <c r="C341" s="94" t="s">
        <v>1257</v>
      </c>
      <c r="D341" s="93" t="s">
        <v>156</v>
      </c>
      <c r="E341" s="95">
        <v>1</v>
      </c>
      <c r="F341" s="93">
        <v>6984733</v>
      </c>
      <c r="G341" s="93" t="s">
        <v>117</v>
      </c>
      <c r="H341" s="93" t="s">
        <v>69</v>
      </c>
      <c r="I341" s="93" t="s">
        <v>44</v>
      </c>
      <c r="J341" s="96">
        <v>116.75</v>
      </c>
      <c r="K341" s="96">
        <v>116.75</v>
      </c>
      <c r="L341" s="93" t="s">
        <v>973</v>
      </c>
      <c r="M341" s="93">
        <v>51</v>
      </c>
      <c r="N341" s="94">
        <v>45277</v>
      </c>
      <c r="O341" s="94">
        <v>45284</v>
      </c>
      <c r="P341" s="93" t="s">
        <v>1258</v>
      </c>
      <c r="Q341" s="93" t="s">
        <v>3</v>
      </c>
      <c r="R341" s="95" t="s">
        <v>975</v>
      </c>
      <c r="S341" s="95" t="s">
        <v>1044</v>
      </c>
      <c r="T341" s="95" t="s">
        <v>1017</v>
      </c>
      <c r="U341" s="97">
        <v>45278</v>
      </c>
    </row>
    <row r="342" spans="1:21" x14ac:dyDescent="0.3">
      <c r="A342" s="86">
        <v>45279.539747800925</v>
      </c>
      <c r="B342" s="87" t="s">
        <v>31</v>
      </c>
      <c r="C342" s="88" t="s">
        <v>1261</v>
      </c>
      <c r="D342" s="87" t="s">
        <v>113</v>
      </c>
      <c r="E342" s="89">
        <v>8</v>
      </c>
      <c r="F342" s="87" t="s">
        <v>68</v>
      </c>
      <c r="G342" s="87" t="s">
        <v>68</v>
      </c>
      <c r="H342" s="87" t="s">
        <v>80</v>
      </c>
      <c r="I342" s="87" t="s">
        <v>44</v>
      </c>
      <c r="J342" s="90">
        <v>90.75</v>
      </c>
      <c r="K342" s="90">
        <v>726</v>
      </c>
      <c r="L342" s="87" t="s">
        <v>981</v>
      </c>
      <c r="M342" s="87">
        <v>51</v>
      </c>
      <c r="N342" s="88">
        <v>45277</v>
      </c>
      <c r="O342" s="88">
        <v>45284</v>
      </c>
      <c r="P342" s="87" t="s">
        <v>1258</v>
      </c>
      <c r="Q342" s="87" t="s">
        <v>3</v>
      </c>
      <c r="R342" s="89" t="s">
        <v>975</v>
      </c>
      <c r="S342" s="89" t="s">
        <v>1050</v>
      </c>
      <c r="T342" s="89" t="s">
        <v>1017</v>
      </c>
      <c r="U342" s="91">
        <v>45279</v>
      </c>
    </row>
    <row r="343" spans="1:21" x14ac:dyDescent="0.3">
      <c r="A343" s="92">
        <v>45279.540422453705</v>
      </c>
      <c r="B343" s="93" t="s">
        <v>66</v>
      </c>
      <c r="C343" s="94" t="s">
        <v>1261</v>
      </c>
      <c r="D343" s="93" t="s">
        <v>113</v>
      </c>
      <c r="E343" s="95">
        <v>8</v>
      </c>
      <c r="F343" s="93" t="s">
        <v>68</v>
      </c>
      <c r="G343" s="93" t="s">
        <v>68</v>
      </c>
      <c r="H343" s="93" t="s">
        <v>80</v>
      </c>
      <c r="I343" s="93" t="s">
        <v>44</v>
      </c>
      <c r="J343" s="96">
        <v>112.96</v>
      </c>
      <c r="K343" s="96">
        <v>903.68</v>
      </c>
      <c r="L343" s="93" t="s">
        <v>981</v>
      </c>
      <c r="M343" s="93">
        <v>51</v>
      </c>
      <c r="N343" s="94">
        <v>45277</v>
      </c>
      <c r="O343" s="94">
        <v>45284</v>
      </c>
      <c r="P343" s="93" t="s">
        <v>1258</v>
      </c>
      <c r="Q343" s="93" t="s">
        <v>3</v>
      </c>
      <c r="R343" s="95" t="s">
        <v>975</v>
      </c>
      <c r="S343" s="95" t="s">
        <v>1050</v>
      </c>
      <c r="T343" s="95" t="s">
        <v>1017</v>
      </c>
      <c r="U343" s="97">
        <v>45279</v>
      </c>
    </row>
    <row r="344" spans="1:21" x14ac:dyDescent="0.3">
      <c r="A344" s="86">
        <v>45281.465120370369</v>
      </c>
      <c r="B344" s="87" t="s">
        <v>35</v>
      </c>
      <c r="C344" s="88" t="s">
        <v>1261</v>
      </c>
      <c r="D344" s="87" t="s">
        <v>1262</v>
      </c>
      <c r="E344" s="89">
        <v>8</v>
      </c>
      <c r="F344" s="87" t="s">
        <v>68</v>
      </c>
      <c r="G344" s="87" t="s">
        <v>68</v>
      </c>
      <c r="H344" s="87" t="s">
        <v>112</v>
      </c>
      <c r="I344" s="87" t="s">
        <v>44</v>
      </c>
      <c r="J344" s="90">
        <v>109.19</v>
      </c>
      <c r="K344" s="90">
        <v>873.52</v>
      </c>
      <c r="L344" s="87" t="s">
        <v>981</v>
      </c>
      <c r="M344" s="87">
        <v>51</v>
      </c>
      <c r="N344" s="88">
        <v>45277</v>
      </c>
      <c r="O344" s="88">
        <v>45284</v>
      </c>
      <c r="P344" s="87" t="s">
        <v>1258</v>
      </c>
      <c r="Q344" s="87" t="s">
        <v>3</v>
      </c>
      <c r="R344" s="89" t="s">
        <v>975</v>
      </c>
      <c r="S344" s="89" t="s">
        <v>1050</v>
      </c>
      <c r="T344" s="89" t="s">
        <v>1017</v>
      </c>
      <c r="U344" s="91">
        <v>45279</v>
      </c>
    </row>
    <row r="345" spans="1:21" x14ac:dyDescent="0.3">
      <c r="A345" s="92">
        <v>45282.428742939817</v>
      </c>
      <c r="B345" s="93" t="s">
        <v>35</v>
      </c>
      <c r="C345" s="94" t="s">
        <v>1261</v>
      </c>
      <c r="D345" s="93" t="s">
        <v>1263</v>
      </c>
      <c r="E345" s="95">
        <v>1</v>
      </c>
      <c r="F345" s="93" t="s">
        <v>68</v>
      </c>
      <c r="G345" s="93" t="s">
        <v>68</v>
      </c>
      <c r="H345" s="93" t="s">
        <v>112</v>
      </c>
      <c r="I345" s="93" t="s">
        <v>45</v>
      </c>
      <c r="J345" s="96">
        <v>163.79</v>
      </c>
      <c r="K345" s="96">
        <v>163.79</v>
      </c>
      <c r="L345" s="93" t="s">
        <v>981</v>
      </c>
      <c r="M345" s="93">
        <v>51</v>
      </c>
      <c r="N345" s="94">
        <v>45277</v>
      </c>
      <c r="O345" s="94">
        <v>45284</v>
      </c>
      <c r="P345" s="93" t="s">
        <v>1258</v>
      </c>
      <c r="Q345" s="93" t="s">
        <v>3</v>
      </c>
      <c r="R345" s="95" t="s">
        <v>975</v>
      </c>
      <c r="S345" s="95" t="s">
        <v>1050</v>
      </c>
      <c r="T345" s="95" t="s">
        <v>1017</v>
      </c>
      <c r="U345" s="97">
        <v>45279</v>
      </c>
    </row>
    <row r="346" spans="1:21" x14ac:dyDescent="0.3">
      <c r="A346" s="86">
        <v>45302.286502314812</v>
      </c>
      <c r="B346" s="87" t="s">
        <v>76</v>
      </c>
      <c r="C346" s="88" t="s">
        <v>1261</v>
      </c>
      <c r="D346" s="87" t="s">
        <v>156</v>
      </c>
      <c r="E346" s="89">
        <v>1</v>
      </c>
      <c r="F346" s="87">
        <v>6984733</v>
      </c>
      <c r="G346" s="87" t="s">
        <v>117</v>
      </c>
      <c r="H346" s="87" t="s">
        <v>69</v>
      </c>
      <c r="I346" s="87" t="s">
        <v>44</v>
      </c>
      <c r="J346" s="90">
        <v>116.75</v>
      </c>
      <c r="K346" s="90">
        <v>116.75</v>
      </c>
      <c r="L346" s="87" t="s">
        <v>973</v>
      </c>
      <c r="M346" s="87">
        <v>51</v>
      </c>
      <c r="N346" s="88">
        <v>45277</v>
      </c>
      <c r="O346" s="88">
        <v>45284</v>
      </c>
      <c r="P346" s="87" t="s">
        <v>1258</v>
      </c>
      <c r="Q346" s="87" t="s">
        <v>3</v>
      </c>
      <c r="R346" s="89" t="s">
        <v>975</v>
      </c>
      <c r="S346" s="89" t="s">
        <v>1050</v>
      </c>
      <c r="T346" s="89" t="s">
        <v>1017</v>
      </c>
      <c r="U346" s="91">
        <v>45279</v>
      </c>
    </row>
    <row r="347" spans="1:21" x14ac:dyDescent="0.3">
      <c r="A347" s="92">
        <v>45281.418469560187</v>
      </c>
      <c r="B347" s="93" t="s">
        <v>31</v>
      </c>
      <c r="C347" s="94" t="s">
        <v>970</v>
      </c>
      <c r="D347" s="93" t="s">
        <v>113</v>
      </c>
      <c r="E347" s="95">
        <v>3.5</v>
      </c>
      <c r="F347" s="93" t="s">
        <v>68</v>
      </c>
      <c r="G347" s="93" t="s">
        <v>68</v>
      </c>
      <c r="H347" s="93" t="s">
        <v>80</v>
      </c>
      <c r="I347" s="93" t="s">
        <v>44</v>
      </c>
      <c r="J347" s="96">
        <v>90.75</v>
      </c>
      <c r="K347" s="96">
        <v>317.625</v>
      </c>
      <c r="L347" s="93" t="s">
        <v>981</v>
      </c>
      <c r="M347" s="93">
        <v>51</v>
      </c>
      <c r="N347" s="94">
        <v>45277</v>
      </c>
      <c r="O347" s="94">
        <v>45284</v>
      </c>
      <c r="P347" s="93" t="s">
        <v>1258</v>
      </c>
      <c r="Q347" s="93" t="s">
        <v>3</v>
      </c>
      <c r="R347" s="95" t="s">
        <v>975</v>
      </c>
      <c r="S347" s="95" t="s">
        <v>1060</v>
      </c>
      <c r="T347" s="95" t="s">
        <v>1017</v>
      </c>
      <c r="U347" s="97">
        <v>45280</v>
      </c>
    </row>
    <row r="348" spans="1:21" x14ac:dyDescent="0.3">
      <c r="A348" s="86">
        <v>45281.419551273146</v>
      </c>
      <c r="B348" s="87" t="s">
        <v>31</v>
      </c>
      <c r="C348" s="88" t="s">
        <v>970</v>
      </c>
      <c r="D348" s="87" t="s">
        <v>187</v>
      </c>
      <c r="E348" s="89">
        <v>4.5</v>
      </c>
      <c r="F348" s="87">
        <v>6984733</v>
      </c>
      <c r="G348" s="87" t="s">
        <v>68</v>
      </c>
      <c r="H348" s="87" t="s">
        <v>69</v>
      </c>
      <c r="I348" s="87" t="s">
        <v>44</v>
      </c>
      <c r="J348" s="90">
        <v>90.75</v>
      </c>
      <c r="K348" s="90">
        <v>408.375</v>
      </c>
      <c r="L348" s="87" t="s">
        <v>973</v>
      </c>
      <c r="M348" s="87">
        <v>51</v>
      </c>
      <c r="N348" s="88">
        <v>45277</v>
      </c>
      <c r="O348" s="88">
        <v>45284</v>
      </c>
      <c r="P348" s="87" t="s">
        <v>1258</v>
      </c>
      <c r="Q348" s="87" t="s">
        <v>3</v>
      </c>
      <c r="R348" s="89" t="s">
        <v>975</v>
      </c>
      <c r="S348" s="89" t="s">
        <v>1060</v>
      </c>
      <c r="T348" s="89" t="s">
        <v>1017</v>
      </c>
      <c r="U348" s="91">
        <v>45280</v>
      </c>
    </row>
    <row r="349" spans="1:21" x14ac:dyDescent="0.3">
      <c r="A349" s="92">
        <v>45281.465724305555</v>
      </c>
      <c r="B349" s="93" t="s">
        <v>35</v>
      </c>
      <c r="C349" s="94" t="s">
        <v>970</v>
      </c>
      <c r="D349" s="93" t="s">
        <v>1264</v>
      </c>
      <c r="E349" s="95">
        <v>8</v>
      </c>
      <c r="F349" s="93" t="s">
        <v>68</v>
      </c>
      <c r="G349" s="93" t="s">
        <v>68</v>
      </c>
      <c r="H349" s="93" t="s">
        <v>112</v>
      </c>
      <c r="I349" s="93" t="s">
        <v>44</v>
      </c>
      <c r="J349" s="96">
        <v>109.19</v>
      </c>
      <c r="K349" s="96">
        <v>873.52</v>
      </c>
      <c r="L349" s="93" t="s">
        <v>981</v>
      </c>
      <c r="M349" s="93">
        <v>51</v>
      </c>
      <c r="N349" s="94">
        <v>45277</v>
      </c>
      <c r="O349" s="94">
        <v>45284</v>
      </c>
      <c r="P349" s="93" t="s">
        <v>1258</v>
      </c>
      <c r="Q349" s="93" t="s">
        <v>3</v>
      </c>
      <c r="R349" s="95" t="s">
        <v>975</v>
      </c>
      <c r="S349" s="95" t="s">
        <v>1060</v>
      </c>
      <c r="T349" s="95" t="s">
        <v>1017</v>
      </c>
      <c r="U349" s="97">
        <v>45280</v>
      </c>
    </row>
    <row r="350" spans="1:21" x14ac:dyDescent="0.3">
      <c r="A350" s="86">
        <v>45281.465941898146</v>
      </c>
      <c r="B350" s="87" t="s">
        <v>575</v>
      </c>
      <c r="C350" s="88" t="s">
        <v>970</v>
      </c>
      <c r="D350" s="87" t="s">
        <v>1264</v>
      </c>
      <c r="E350" s="89">
        <v>8</v>
      </c>
      <c r="F350" s="87" t="s">
        <v>68</v>
      </c>
      <c r="G350" s="87" t="s">
        <v>68</v>
      </c>
      <c r="H350" s="87" t="s">
        <v>112</v>
      </c>
      <c r="I350" s="87" t="s">
        <v>44</v>
      </c>
      <c r="J350" s="90">
        <v>101.52</v>
      </c>
      <c r="K350" s="90">
        <v>812.16</v>
      </c>
      <c r="L350" s="87" t="s">
        <v>981</v>
      </c>
      <c r="M350" s="87">
        <v>51</v>
      </c>
      <c r="N350" s="88">
        <v>45277</v>
      </c>
      <c r="O350" s="88">
        <v>45284</v>
      </c>
      <c r="P350" s="87" t="s">
        <v>1258</v>
      </c>
      <c r="Q350" s="87" t="s">
        <v>3</v>
      </c>
      <c r="R350" s="89" t="s">
        <v>975</v>
      </c>
      <c r="S350" s="89" t="s">
        <v>1060</v>
      </c>
      <c r="T350" s="89" t="s">
        <v>1017</v>
      </c>
      <c r="U350" s="91">
        <v>45280</v>
      </c>
    </row>
    <row r="351" spans="1:21" x14ac:dyDescent="0.3">
      <c r="A351" s="92">
        <v>45282.391606249999</v>
      </c>
      <c r="B351" s="93" t="s">
        <v>66</v>
      </c>
      <c r="C351" s="94" t="s">
        <v>970</v>
      </c>
      <c r="D351" s="93" t="s">
        <v>1265</v>
      </c>
      <c r="E351" s="95">
        <v>8</v>
      </c>
      <c r="F351" s="93" t="s">
        <v>68</v>
      </c>
      <c r="G351" s="93" t="s">
        <v>68</v>
      </c>
      <c r="H351" s="93" t="s">
        <v>80</v>
      </c>
      <c r="I351" s="93" t="s">
        <v>44</v>
      </c>
      <c r="J351" s="96">
        <v>112.96</v>
      </c>
      <c r="K351" s="96">
        <v>903.68</v>
      </c>
      <c r="L351" s="93" t="s">
        <v>981</v>
      </c>
      <c r="M351" s="93">
        <v>51</v>
      </c>
      <c r="N351" s="94">
        <v>45277</v>
      </c>
      <c r="O351" s="94">
        <v>45284</v>
      </c>
      <c r="P351" s="93" t="s">
        <v>1258</v>
      </c>
      <c r="Q351" s="93" t="s">
        <v>3</v>
      </c>
      <c r="R351" s="95" t="s">
        <v>975</v>
      </c>
      <c r="S351" s="95" t="s">
        <v>1060</v>
      </c>
      <c r="T351" s="95" t="s">
        <v>1017</v>
      </c>
      <c r="U351" s="97">
        <v>45280</v>
      </c>
    </row>
    <row r="352" spans="1:21" x14ac:dyDescent="0.3">
      <c r="A352" s="86">
        <v>45302.286588888892</v>
      </c>
      <c r="B352" s="87" t="s">
        <v>76</v>
      </c>
      <c r="C352" s="88" t="s">
        <v>970</v>
      </c>
      <c r="D352" s="87" t="s">
        <v>156</v>
      </c>
      <c r="E352" s="89">
        <v>1</v>
      </c>
      <c r="F352" s="87">
        <v>6984733</v>
      </c>
      <c r="G352" s="87" t="s">
        <v>117</v>
      </c>
      <c r="H352" s="87" t="s">
        <v>69</v>
      </c>
      <c r="I352" s="87" t="s">
        <v>44</v>
      </c>
      <c r="J352" s="90">
        <v>116.75</v>
      </c>
      <c r="K352" s="90">
        <v>116.75</v>
      </c>
      <c r="L352" s="87" t="s">
        <v>973</v>
      </c>
      <c r="M352" s="87">
        <v>51</v>
      </c>
      <c r="N352" s="88">
        <v>45277</v>
      </c>
      <c r="O352" s="88">
        <v>45284</v>
      </c>
      <c r="P352" s="87" t="s">
        <v>1258</v>
      </c>
      <c r="Q352" s="87" t="s">
        <v>3</v>
      </c>
      <c r="R352" s="89" t="s">
        <v>975</v>
      </c>
      <c r="S352" s="89" t="s">
        <v>1060</v>
      </c>
      <c r="T352" s="89" t="s">
        <v>1017</v>
      </c>
      <c r="U352" s="91">
        <v>45280</v>
      </c>
    </row>
    <row r="353" spans="1:21" x14ac:dyDescent="0.3">
      <c r="A353" s="92">
        <v>45281.574270138888</v>
      </c>
      <c r="B353" s="93" t="s">
        <v>35</v>
      </c>
      <c r="C353" s="94" t="s">
        <v>1266</v>
      </c>
      <c r="D353" s="93" t="s">
        <v>1267</v>
      </c>
      <c r="E353" s="95">
        <v>6</v>
      </c>
      <c r="F353" s="93" t="s">
        <v>68</v>
      </c>
      <c r="G353" s="93" t="s">
        <v>68</v>
      </c>
      <c r="H353" s="93" t="s">
        <v>112</v>
      </c>
      <c r="I353" s="93" t="s">
        <v>44</v>
      </c>
      <c r="J353" s="96">
        <v>109.19</v>
      </c>
      <c r="K353" s="96">
        <v>655.14</v>
      </c>
      <c r="L353" s="93" t="s">
        <v>981</v>
      </c>
      <c r="M353" s="93">
        <v>51</v>
      </c>
      <c r="N353" s="94">
        <v>45277</v>
      </c>
      <c r="O353" s="94">
        <v>45284</v>
      </c>
      <c r="P353" s="93" t="s">
        <v>1258</v>
      </c>
      <c r="Q353" s="93" t="s">
        <v>3</v>
      </c>
      <c r="R353" s="95" t="s">
        <v>975</v>
      </c>
      <c r="S353" s="95" t="s">
        <v>1179</v>
      </c>
      <c r="T353" s="95" t="s">
        <v>1017</v>
      </c>
      <c r="U353" s="97">
        <v>45281</v>
      </c>
    </row>
    <row r="354" spans="1:21" x14ac:dyDescent="0.3">
      <c r="A354" s="86">
        <v>45281.575190509262</v>
      </c>
      <c r="B354" s="87" t="s">
        <v>35</v>
      </c>
      <c r="C354" s="88" t="s">
        <v>1266</v>
      </c>
      <c r="D354" s="87" t="s">
        <v>1268</v>
      </c>
      <c r="E354" s="89">
        <v>1.5</v>
      </c>
      <c r="F354" s="87">
        <v>6984733</v>
      </c>
      <c r="G354" s="87" t="s">
        <v>68</v>
      </c>
      <c r="H354" s="87" t="s">
        <v>69</v>
      </c>
      <c r="I354" s="87" t="s">
        <v>44</v>
      </c>
      <c r="J354" s="90">
        <v>109.19</v>
      </c>
      <c r="K354" s="90">
        <v>163.785</v>
      </c>
      <c r="L354" s="87" t="s">
        <v>973</v>
      </c>
      <c r="M354" s="87">
        <v>51</v>
      </c>
      <c r="N354" s="88">
        <v>45277</v>
      </c>
      <c r="O354" s="88">
        <v>45284</v>
      </c>
      <c r="P354" s="87" t="s">
        <v>1258</v>
      </c>
      <c r="Q354" s="87" t="s">
        <v>3</v>
      </c>
      <c r="R354" s="89" t="s">
        <v>975</v>
      </c>
      <c r="S354" s="89" t="s">
        <v>1179</v>
      </c>
      <c r="T354" s="89" t="s">
        <v>1017</v>
      </c>
      <c r="U354" s="91">
        <v>45281</v>
      </c>
    </row>
    <row r="355" spans="1:21" x14ac:dyDescent="0.3">
      <c r="A355" s="92">
        <v>45281.575709606484</v>
      </c>
      <c r="B355" s="93" t="s">
        <v>35</v>
      </c>
      <c r="C355" s="94" t="s">
        <v>1266</v>
      </c>
      <c r="D355" s="93" t="s">
        <v>1269</v>
      </c>
      <c r="E355" s="95">
        <v>0.5</v>
      </c>
      <c r="F355" s="93" t="s">
        <v>68</v>
      </c>
      <c r="G355" s="93" t="s">
        <v>68</v>
      </c>
      <c r="H355" s="93" t="s">
        <v>112</v>
      </c>
      <c r="I355" s="93" t="s">
        <v>44</v>
      </c>
      <c r="J355" s="96">
        <v>109.19</v>
      </c>
      <c r="K355" s="96">
        <v>54.594999999999999</v>
      </c>
      <c r="L355" s="93" t="s">
        <v>981</v>
      </c>
      <c r="M355" s="93">
        <v>51</v>
      </c>
      <c r="N355" s="94">
        <v>45277</v>
      </c>
      <c r="O355" s="94">
        <v>45284</v>
      </c>
      <c r="P355" s="93" t="s">
        <v>1258</v>
      </c>
      <c r="Q355" s="93" t="s">
        <v>3</v>
      </c>
      <c r="R355" s="95" t="s">
        <v>975</v>
      </c>
      <c r="S355" s="95" t="s">
        <v>1179</v>
      </c>
      <c r="T355" s="95" t="s">
        <v>1017</v>
      </c>
      <c r="U355" s="97">
        <v>45281</v>
      </c>
    </row>
    <row r="356" spans="1:21" x14ac:dyDescent="0.3">
      <c r="A356" s="86">
        <v>45282.25367928241</v>
      </c>
      <c r="B356" s="87" t="s">
        <v>575</v>
      </c>
      <c r="C356" s="88" t="s">
        <v>1266</v>
      </c>
      <c r="D356" s="87" t="s">
        <v>1269</v>
      </c>
      <c r="E356" s="89">
        <v>8</v>
      </c>
      <c r="F356" s="87" t="s">
        <v>68</v>
      </c>
      <c r="G356" s="87" t="s">
        <v>68</v>
      </c>
      <c r="H356" s="87" t="s">
        <v>112</v>
      </c>
      <c r="I356" s="87" t="s">
        <v>44</v>
      </c>
      <c r="J356" s="90">
        <v>101.52</v>
      </c>
      <c r="K356" s="90">
        <v>812.16</v>
      </c>
      <c r="L356" s="87" t="s">
        <v>981</v>
      </c>
      <c r="M356" s="87">
        <v>51</v>
      </c>
      <c r="N356" s="88">
        <v>45277</v>
      </c>
      <c r="O356" s="88">
        <v>45284</v>
      </c>
      <c r="P356" s="87" t="s">
        <v>1258</v>
      </c>
      <c r="Q356" s="87" t="s">
        <v>3</v>
      </c>
      <c r="R356" s="89" t="s">
        <v>975</v>
      </c>
      <c r="S356" s="89" t="s">
        <v>1179</v>
      </c>
      <c r="T356" s="89" t="s">
        <v>1017</v>
      </c>
      <c r="U356" s="91">
        <v>45281</v>
      </c>
    </row>
    <row r="357" spans="1:21" x14ac:dyDescent="0.3">
      <c r="A357" s="92">
        <v>45282.253945949073</v>
      </c>
      <c r="B357" s="93" t="s">
        <v>575</v>
      </c>
      <c r="C357" s="94" t="s">
        <v>1266</v>
      </c>
      <c r="D357" s="93" t="s">
        <v>1269</v>
      </c>
      <c r="E357" s="95">
        <v>1</v>
      </c>
      <c r="F357" s="93" t="s">
        <v>68</v>
      </c>
      <c r="G357" s="93" t="s">
        <v>68</v>
      </c>
      <c r="H357" s="93" t="s">
        <v>112</v>
      </c>
      <c r="I357" s="93" t="s">
        <v>45</v>
      </c>
      <c r="J357" s="96">
        <v>152.28</v>
      </c>
      <c r="K357" s="96">
        <v>152.28</v>
      </c>
      <c r="L357" s="93" t="s">
        <v>981</v>
      </c>
      <c r="M357" s="93">
        <v>51</v>
      </c>
      <c r="N357" s="94">
        <v>45277</v>
      </c>
      <c r="O357" s="94">
        <v>45284</v>
      </c>
      <c r="P357" s="93" t="s">
        <v>1258</v>
      </c>
      <c r="Q357" s="93" t="s">
        <v>3</v>
      </c>
      <c r="R357" s="95" t="s">
        <v>975</v>
      </c>
      <c r="S357" s="95" t="s">
        <v>1179</v>
      </c>
      <c r="T357" s="95" t="s">
        <v>1017</v>
      </c>
      <c r="U357" s="97">
        <v>45281</v>
      </c>
    </row>
    <row r="358" spans="1:21" x14ac:dyDescent="0.3">
      <c r="A358" s="86">
        <v>45282.383503240744</v>
      </c>
      <c r="B358" s="87" t="s">
        <v>31</v>
      </c>
      <c r="C358" s="88" t="s">
        <v>1266</v>
      </c>
      <c r="D358" s="87" t="s">
        <v>1269</v>
      </c>
      <c r="E358" s="89">
        <v>5.5</v>
      </c>
      <c r="F358" s="87" t="s">
        <v>68</v>
      </c>
      <c r="G358" s="87" t="s">
        <v>68</v>
      </c>
      <c r="H358" s="87" t="s">
        <v>112</v>
      </c>
      <c r="I358" s="87" t="s">
        <v>44</v>
      </c>
      <c r="J358" s="90">
        <v>90.75</v>
      </c>
      <c r="K358" s="90">
        <v>499.125</v>
      </c>
      <c r="L358" s="87" t="s">
        <v>981</v>
      </c>
      <c r="M358" s="87">
        <v>51</v>
      </c>
      <c r="N358" s="88">
        <v>45277</v>
      </c>
      <c r="O358" s="88">
        <v>45284</v>
      </c>
      <c r="P358" s="87" t="s">
        <v>1258</v>
      </c>
      <c r="Q358" s="87" t="s">
        <v>3</v>
      </c>
      <c r="R358" s="89" t="s">
        <v>975</v>
      </c>
      <c r="S358" s="89" t="s">
        <v>1179</v>
      </c>
      <c r="T358" s="89" t="s">
        <v>1017</v>
      </c>
      <c r="U358" s="91">
        <v>45281</v>
      </c>
    </row>
    <row r="359" spans="1:21" x14ac:dyDescent="0.3">
      <c r="A359" s="92">
        <v>45282.384065740742</v>
      </c>
      <c r="B359" s="93" t="s">
        <v>31</v>
      </c>
      <c r="C359" s="94" t="s">
        <v>1266</v>
      </c>
      <c r="D359" s="93" t="s">
        <v>1270</v>
      </c>
      <c r="E359" s="95">
        <v>2.5</v>
      </c>
      <c r="F359" s="93" t="s">
        <v>68</v>
      </c>
      <c r="G359" s="93" t="s">
        <v>68</v>
      </c>
      <c r="H359" s="93" t="s">
        <v>80</v>
      </c>
      <c r="I359" s="93" t="s">
        <v>44</v>
      </c>
      <c r="J359" s="96">
        <v>90.75</v>
      </c>
      <c r="K359" s="96">
        <v>226.875</v>
      </c>
      <c r="L359" s="93" t="s">
        <v>981</v>
      </c>
      <c r="M359" s="93">
        <v>51</v>
      </c>
      <c r="N359" s="94">
        <v>45277</v>
      </c>
      <c r="O359" s="94">
        <v>45284</v>
      </c>
      <c r="P359" s="93" t="s">
        <v>1258</v>
      </c>
      <c r="Q359" s="93" t="s">
        <v>3</v>
      </c>
      <c r="R359" s="95" t="s">
        <v>975</v>
      </c>
      <c r="S359" s="95" t="s">
        <v>1179</v>
      </c>
      <c r="T359" s="95" t="s">
        <v>1017</v>
      </c>
      <c r="U359" s="97">
        <v>45281</v>
      </c>
    </row>
    <row r="360" spans="1:21" x14ac:dyDescent="0.3">
      <c r="A360" s="86">
        <v>45282.389602662035</v>
      </c>
      <c r="B360" s="87" t="s">
        <v>66</v>
      </c>
      <c r="C360" s="88" t="s">
        <v>1266</v>
      </c>
      <c r="D360" s="87" t="s">
        <v>1271</v>
      </c>
      <c r="E360" s="89">
        <v>8</v>
      </c>
      <c r="F360" s="87" t="s">
        <v>68</v>
      </c>
      <c r="G360" s="87" t="s">
        <v>68</v>
      </c>
      <c r="H360" s="87" t="s">
        <v>80</v>
      </c>
      <c r="I360" s="87" t="s">
        <v>44</v>
      </c>
      <c r="J360" s="90">
        <v>112.96</v>
      </c>
      <c r="K360" s="90">
        <v>903.68</v>
      </c>
      <c r="L360" s="87" t="s">
        <v>981</v>
      </c>
      <c r="M360" s="87">
        <v>51</v>
      </c>
      <c r="N360" s="88">
        <v>45277</v>
      </c>
      <c r="O360" s="88">
        <v>45284</v>
      </c>
      <c r="P360" s="87" t="s">
        <v>1258</v>
      </c>
      <c r="Q360" s="87" t="s">
        <v>3</v>
      </c>
      <c r="R360" s="89" t="s">
        <v>975</v>
      </c>
      <c r="S360" s="89" t="s">
        <v>1179</v>
      </c>
      <c r="T360" s="89" t="s">
        <v>1017</v>
      </c>
      <c r="U360" s="91">
        <v>45281</v>
      </c>
    </row>
    <row r="361" spans="1:21" x14ac:dyDescent="0.3">
      <c r="A361" s="92">
        <v>45302.286770023151</v>
      </c>
      <c r="B361" s="93" t="s">
        <v>76</v>
      </c>
      <c r="C361" s="94" t="s">
        <v>1266</v>
      </c>
      <c r="D361" s="93" t="s">
        <v>156</v>
      </c>
      <c r="E361" s="95">
        <v>1</v>
      </c>
      <c r="F361" s="93">
        <v>6984733</v>
      </c>
      <c r="G361" s="93" t="s">
        <v>117</v>
      </c>
      <c r="H361" s="93" t="s">
        <v>69</v>
      </c>
      <c r="I361" s="93" t="s">
        <v>44</v>
      </c>
      <c r="J361" s="96">
        <v>116.75</v>
      </c>
      <c r="K361" s="96">
        <v>116.75</v>
      </c>
      <c r="L361" s="93" t="s">
        <v>973</v>
      </c>
      <c r="M361" s="93">
        <v>51</v>
      </c>
      <c r="N361" s="94">
        <v>45277</v>
      </c>
      <c r="O361" s="94">
        <v>45284</v>
      </c>
      <c r="P361" s="93" t="s">
        <v>1258</v>
      </c>
      <c r="Q361" s="93" t="s">
        <v>3</v>
      </c>
      <c r="R361" s="95" t="s">
        <v>975</v>
      </c>
      <c r="S361" s="95" t="s">
        <v>1179</v>
      </c>
      <c r="T361" s="95" t="s">
        <v>1017</v>
      </c>
      <c r="U361" s="97">
        <v>45281</v>
      </c>
    </row>
    <row r="362" spans="1:21" x14ac:dyDescent="0.3">
      <c r="A362" s="86">
        <v>45282.385450347225</v>
      </c>
      <c r="B362" s="87" t="s">
        <v>31</v>
      </c>
      <c r="C362" s="88" t="s">
        <v>1272</v>
      </c>
      <c r="D362" s="87" t="s">
        <v>1270</v>
      </c>
      <c r="E362" s="89">
        <v>3.5</v>
      </c>
      <c r="F362" s="87" t="s">
        <v>68</v>
      </c>
      <c r="G362" s="87" t="s">
        <v>68</v>
      </c>
      <c r="H362" s="87" t="s">
        <v>80</v>
      </c>
      <c r="I362" s="87" t="s">
        <v>44</v>
      </c>
      <c r="J362" s="90">
        <v>90.75</v>
      </c>
      <c r="K362" s="90">
        <v>317.625</v>
      </c>
      <c r="L362" s="87" t="s">
        <v>981</v>
      </c>
      <c r="M362" s="87">
        <v>51</v>
      </c>
      <c r="N362" s="88">
        <v>45277</v>
      </c>
      <c r="O362" s="88">
        <v>45284</v>
      </c>
      <c r="P362" s="87" t="s">
        <v>1258</v>
      </c>
      <c r="Q362" s="87" t="s">
        <v>3</v>
      </c>
      <c r="R362" s="89" t="s">
        <v>975</v>
      </c>
      <c r="S362" s="89" t="s">
        <v>976</v>
      </c>
      <c r="T362" s="89" t="s">
        <v>1017</v>
      </c>
      <c r="U362" s="91">
        <v>45282</v>
      </c>
    </row>
    <row r="363" spans="1:21" x14ac:dyDescent="0.3">
      <c r="A363" s="92">
        <v>45282.389714583333</v>
      </c>
      <c r="B363" s="93" t="s">
        <v>66</v>
      </c>
      <c r="C363" s="94" t="s">
        <v>1272</v>
      </c>
      <c r="D363" s="93" t="s">
        <v>1271</v>
      </c>
      <c r="E363" s="95">
        <v>8</v>
      </c>
      <c r="F363" s="93" t="s">
        <v>68</v>
      </c>
      <c r="G363" s="93" t="s">
        <v>68</v>
      </c>
      <c r="H363" s="93" t="s">
        <v>80</v>
      </c>
      <c r="I363" s="93" t="s">
        <v>44</v>
      </c>
      <c r="J363" s="96">
        <v>112.96</v>
      </c>
      <c r="K363" s="96">
        <v>903.68</v>
      </c>
      <c r="L363" s="93" t="s">
        <v>981</v>
      </c>
      <c r="M363" s="93">
        <v>51</v>
      </c>
      <c r="N363" s="94">
        <v>45277</v>
      </c>
      <c r="O363" s="94">
        <v>45284</v>
      </c>
      <c r="P363" s="93" t="s">
        <v>1258</v>
      </c>
      <c r="Q363" s="93" t="s">
        <v>3</v>
      </c>
      <c r="R363" s="95" t="s">
        <v>975</v>
      </c>
      <c r="S363" s="95" t="s">
        <v>976</v>
      </c>
      <c r="T363" s="95" t="s">
        <v>1017</v>
      </c>
      <c r="U363" s="97">
        <v>45282</v>
      </c>
    </row>
    <row r="364" spans="1:21" x14ac:dyDescent="0.3">
      <c r="A364" s="86">
        <v>45282.424217245367</v>
      </c>
      <c r="B364" s="87" t="s">
        <v>31</v>
      </c>
      <c r="C364" s="88" t="s">
        <v>1272</v>
      </c>
      <c r="D364" s="87" t="s">
        <v>90</v>
      </c>
      <c r="E364" s="89">
        <v>4.5</v>
      </c>
      <c r="F364" s="87">
        <v>6984733</v>
      </c>
      <c r="G364" s="87" t="s">
        <v>68</v>
      </c>
      <c r="H364" s="87" t="s">
        <v>69</v>
      </c>
      <c r="I364" s="87" t="s">
        <v>44</v>
      </c>
      <c r="J364" s="90">
        <v>90.75</v>
      </c>
      <c r="K364" s="90">
        <v>408.375</v>
      </c>
      <c r="L364" s="87" t="s">
        <v>973</v>
      </c>
      <c r="M364" s="87">
        <v>51</v>
      </c>
      <c r="N364" s="88">
        <v>45277</v>
      </c>
      <c r="O364" s="88">
        <v>45284</v>
      </c>
      <c r="P364" s="87" t="s">
        <v>1258</v>
      </c>
      <c r="Q364" s="87" t="s">
        <v>3</v>
      </c>
      <c r="R364" s="89" t="s">
        <v>975</v>
      </c>
      <c r="S364" s="89" t="s">
        <v>976</v>
      </c>
      <c r="T364" s="89" t="s">
        <v>1017</v>
      </c>
      <c r="U364" s="91">
        <v>45282</v>
      </c>
    </row>
    <row r="365" spans="1:21" x14ac:dyDescent="0.3">
      <c r="A365" s="92">
        <v>45282.425123148147</v>
      </c>
      <c r="B365" s="93" t="s">
        <v>575</v>
      </c>
      <c r="C365" s="94" t="s">
        <v>1272</v>
      </c>
      <c r="D365" s="93" t="s">
        <v>1273</v>
      </c>
      <c r="E365" s="95">
        <v>5</v>
      </c>
      <c r="F365" s="93" t="s">
        <v>68</v>
      </c>
      <c r="G365" s="93" t="s">
        <v>68</v>
      </c>
      <c r="H365" s="93" t="s">
        <v>112</v>
      </c>
      <c r="I365" s="93" t="s">
        <v>44</v>
      </c>
      <c r="J365" s="96">
        <v>101.52</v>
      </c>
      <c r="K365" s="96">
        <v>507.59999999999997</v>
      </c>
      <c r="L365" s="93" t="s">
        <v>981</v>
      </c>
      <c r="M365" s="93">
        <v>51</v>
      </c>
      <c r="N365" s="94">
        <v>45277</v>
      </c>
      <c r="O365" s="94">
        <v>45284</v>
      </c>
      <c r="P365" s="93" t="s">
        <v>1258</v>
      </c>
      <c r="Q365" s="93" t="s">
        <v>3</v>
      </c>
      <c r="R365" s="95" t="s">
        <v>975</v>
      </c>
      <c r="S365" s="95" t="s">
        <v>976</v>
      </c>
      <c r="T365" s="95" t="s">
        <v>1017</v>
      </c>
      <c r="U365" s="97">
        <v>45282</v>
      </c>
    </row>
    <row r="366" spans="1:21" x14ac:dyDescent="0.3">
      <c r="A366" s="86">
        <v>45282.426368287037</v>
      </c>
      <c r="B366" s="87" t="s">
        <v>35</v>
      </c>
      <c r="C366" s="88" t="s">
        <v>1272</v>
      </c>
      <c r="D366" s="87" t="s">
        <v>1274</v>
      </c>
      <c r="E366" s="89">
        <v>2</v>
      </c>
      <c r="F366" s="87" t="s">
        <v>68</v>
      </c>
      <c r="G366" s="87" t="s">
        <v>68</v>
      </c>
      <c r="H366" s="87" t="s">
        <v>112</v>
      </c>
      <c r="I366" s="87" t="s">
        <v>44</v>
      </c>
      <c r="J366" s="90">
        <v>109.19</v>
      </c>
      <c r="K366" s="90">
        <v>218.38</v>
      </c>
      <c r="L366" s="87" t="s">
        <v>981</v>
      </c>
      <c r="M366" s="87">
        <v>51</v>
      </c>
      <c r="N366" s="88">
        <v>45277</v>
      </c>
      <c r="O366" s="88">
        <v>45284</v>
      </c>
      <c r="P366" s="87" t="s">
        <v>1258</v>
      </c>
      <c r="Q366" s="87" t="s">
        <v>3</v>
      </c>
      <c r="R366" s="89" t="s">
        <v>975</v>
      </c>
      <c r="S366" s="89" t="s">
        <v>976</v>
      </c>
      <c r="T366" s="89" t="s">
        <v>1017</v>
      </c>
      <c r="U366" s="91">
        <v>45282</v>
      </c>
    </row>
    <row r="367" spans="1:21" x14ac:dyDescent="0.3">
      <c r="A367" s="92">
        <v>45282.42711261574</v>
      </c>
      <c r="B367" s="93" t="s">
        <v>35</v>
      </c>
      <c r="C367" s="94" t="s">
        <v>1272</v>
      </c>
      <c r="D367" s="93" t="s">
        <v>1275</v>
      </c>
      <c r="E367" s="95">
        <v>1</v>
      </c>
      <c r="F367" s="93">
        <v>6984733</v>
      </c>
      <c r="G367" s="93" t="s">
        <v>68</v>
      </c>
      <c r="H367" s="93" t="s">
        <v>69</v>
      </c>
      <c r="I367" s="93" t="s">
        <v>44</v>
      </c>
      <c r="J367" s="96">
        <v>109.19</v>
      </c>
      <c r="K367" s="96">
        <v>109.19</v>
      </c>
      <c r="L367" s="93" t="s">
        <v>973</v>
      </c>
      <c r="M367" s="93">
        <v>51</v>
      </c>
      <c r="N367" s="94">
        <v>45277</v>
      </c>
      <c r="O367" s="94">
        <v>45284</v>
      </c>
      <c r="P367" s="93" t="s">
        <v>1258</v>
      </c>
      <c r="Q367" s="93" t="s">
        <v>3</v>
      </c>
      <c r="R367" s="95" t="s">
        <v>975</v>
      </c>
      <c r="S367" s="95" t="s">
        <v>976</v>
      </c>
      <c r="T367" s="95" t="s">
        <v>1017</v>
      </c>
      <c r="U367" s="97">
        <v>45282</v>
      </c>
    </row>
    <row r="368" spans="1:21" x14ac:dyDescent="0.3">
      <c r="A368" s="86">
        <v>45282.427859722222</v>
      </c>
      <c r="B368" s="87" t="s">
        <v>35</v>
      </c>
      <c r="C368" s="88" t="s">
        <v>1272</v>
      </c>
      <c r="D368" s="87" t="s">
        <v>1276</v>
      </c>
      <c r="E368" s="89">
        <v>2</v>
      </c>
      <c r="F368" s="87" t="s">
        <v>68</v>
      </c>
      <c r="G368" s="87" t="s">
        <v>68</v>
      </c>
      <c r="H368" s="87" t="s">
        <v>92</v>
      </c>
      <c r="I368" s="87" t="s">
        <v>44</v>
      </c>
      <c r="J368" s="90">
        <v>109.19</v>
      </c>
      <c r="K368" s="90">
        <v>218.38</v>
      </c>
      <c r="L368" s="87" t="s">
        <v>981</v>
      </c>
      <c r="M368" s="87">
        <v>51</v>
      </c>
      <c r="N368" s="88">
        <v>45277</v>
      </c>
      <c r="O368" s="88">
        <v>45284</v>
      </c>
      <c r="P368" s="87" t="s">
        <v>1258</v>
      </c>
      <c r="Q368" s="87" t="s">
        <v>3</v>
      </c>
      <c r="R368" s="89" t="s">
        <v>975</v>
      </c>
      <c r="S368" s="89" t="s">
        <v>976</v>
      </c>
      <c r="T368" s="89" t="s">
        <v>1017</v>
      </c>
      <c r="U368" s="91">
        <v>45282</v>
      </c>
    </row>
    <row r="369" spans="1:21" x14ac:dyDescent="0.3">
      <c r="A369" s="92">
        <v>45282.430035648147</v>
      </c>
      <c r="B369" s="93" t="s">
        <v>35</v>
      </c>
      <c r="C369" s="94" t="s">
        <v>1272</v>
      </c>
      <c r="D369" s="93" t="s">
        <v>126</v>
      </c>
      <c r="E369" s="95">
        <v>3</v>
      </c>
      <c r="F369" s="93">
        <v>6984733</v>
      </c>
      <c r="G369" s="93" t="s">
        <v>68</v>
      </c>
      <c r="H369" s="93" t="s">
        <v>69</v>
      </c>
      <c r="I369" s="93" t="s">
        <v>44</v>
      </c>
      <c r="J369" s="96">
        <v>109.19</v>
      </c>
      <c r="K369" s="96">
        <v>327.57</v>
      </c>
      <c r="L369" s="93" t="s">
        <v>973</v>
      </c>
      <c r="M369" s="93">
        <v>51</v>
      </c>
      <c r="N369" s="94">
        <v>45277</v>
      </c>
      <c r="O369" s="94">
        <v>45284</v>
      </c>
      <c r="P369" s="93" t="s">
        <v>1258</v>
      </c>
      <c r="Q369" s="93" t="s">
        <v>3</v>
      </c>
      <c r="R369" s="95" t="s">
        <v>975</v>
      </c>
      <c r="S369" s="95" t="s">
        <v>976</v>
      </c>
      <c r="T369" s="95" t="s">
        <v>1017</v>
      </c>
      <c r="U369" s="97">
        <v>45282</v>
      </c>
    </row>
    <row r="370" spans="1:21" x14ac:dyDescent="0.3">
      <c r="A370" s="86">
        <v>45302.286846875002</v>
      </c>
      <c r="B370" s="87" t="s">
        <v>76</v>
      </c>
      <c r="C370" s="88" t="s">
        <v>1272</v>
      </c>
      <c r="D370" s="87" t="s">
        <v>156</v>
      </c>
      <c r="E370" s="89">
        <v>1</v>
      </c>
      <c r="F370" s="87">
        <v>6984733</v>
      </c>
      <c r="G370" s="87" t="s">
        <v>117</v>
      </c>
      <c r="H370" s="87" t="s">
        <v>69</v>
      </c>
      <c r="I370" s="87" t="s">
        <v>44</v>
      </c>
      <c r="J370" s="90">
        <v>116.75</v>
      </c>
      <c r="K370" s="90">
        <v>116.75</v>
      </c>
      <c r="L370" s="87" t="s">
        <v>973</v>
      </c>
      <c r="M370" s="87">
        <v>51</v>
      </c>
      <c r="N370" s="88">
        <v>45277</v>
      </c>
      <c r="O370" s="88">
        <v>45284</v>
      </c>
      <c r="P370" s="87" t="s">
        <v>1258</v>
      </c>
      <c r="Q370" s="87" t="s">
        <v>3</v>
      </c>
      <c r="R370" s="89" t="s">
        <v>975</v>
      </c>
      <c r="S370" s="89" t="s">
        <v>976</v>
      </c>
      <c r="T370" s="89" t="s">
        <v>1017</v>
      </c>
      <c r="U370" s="91">
        <v>45282</v>
      </c>
    </row>
    <row r="371" spans="1:21" x14ac:dyDescent="0.3">
      <c r="A371" s="92">
        <v>45282.390173032407</v>
      </c>
      <c r="B371" s="93" t="s">
        <v>66</v>
      </c>
      <c r="C371" s="94" t="s">
        <v>1277</v>
      </c>
      <c r="D371" s="93" t="s">
        <v>1271</v>
      </c>
      <c r="E371" s="95">
        <v>3</v>
      </c>
      <c r="F371" s="93" t="s">
        <v>68</v>
      </c>
      <c r="G371" s="93" t="s">
        <v>68</v>
      </c>
      <c r="H371" s="93" t="s">
        <v>80</v>
      </c>
      <c r="I371" s="93" t="s">
        <v>45</v>
      </c>
      <c r="J371" s="96">
        <v>169.44</v>
      </c>
      <c r="K371" s="96">
        <v>508.32</v>
      </c>
      <c r="L371" s="93" t="s">
        <v>981</v>
      </c>
      <c r="M371" s="93">
        <v>51</v>
      </c>
      <c r="N371" s="94">
        <v>45277</v>
      </c>
      <c r="O371" s="94">
        <v>45284</v>
      </c>
      <c r="P371" s="93" t="s">
        <v>1258</v>
      </c>
      <c r="Q371" s="93" t="s">
        <v>3</v>
      </c>
      <c r="R371" s="95" t="s">
        <v>975</v>
      </c>
      <c r="S371" s="95" t="s">
        <v>1069</v>
      </c>
      <c r="T371" s="95" t="s">
        <v>1017</v>
      </c>
      <c r="U371" s="97">
        <v>45283</v>
      </c>
    </row>
    <row r="372" spans="1:21" x14ac:dyDescent="0.3">
      <c r="A372" s="86">
        <v>45286.580953703706</v>
      </c>
      <c r="B372" s="87" t="s">
        <v>31</v>
      </c>
      <c r="C372" s="88" t="s">
        <v>1278</v>
      </c>
      <c r="D372" s="87" t="s">
        <v>1279</v>
      </c>
      <c r="E372" s="89">
        <v>7.5</v>
      </c>
      <c r="F372" s="87"/>
      <c r="G372" s="87" t="s">
        <v>68</v>
      </c>
      <c r="H372" s="87" t="s">
        <v>92</v>
      </c>
      <c r="I372" s="87" t="s">
        <v>44</v>
      </c>
      <c r="J372" s="90">
        <v>90.75</v>
      </c>
      <c r="K372" s="90">
        <v>680.625</v>
      </c>
      <c r="L372" s="87" t="s">
        <v>981</v>
      </c>
      <c r="M372" s="87">
        <v>52</v>
      </c>
      <c r="N372" s="88">
        <v>45284</v>
      </c>
      <c r="O372" s="88">
        <v>45291</v>
      </c>
      <c r="P372" s="87" t="s">
        <v>1280</v>
      </c>
      <c r="Q372" s="87" t="s">
        <v>3</v>
      </c>
      <c r="R372" s="89" t="s">
        <v>975</v>
      </c>
      <c r="S372" s="89" t="s">
        <v>1088</v>
      </c>
      <c r="T372" s="89" t="s">
        <v>1017</v>
      </c>
      <c r="U372" s="91">
        <v>45286</v>
      </c>
    </row>
    <row r="373" spans="1:21" x14ac:dyDescent="0.3">
      <c r="A373" s="92">
        <v>45286.581250115742</v>
      </c>
      <c r="B373" s="93" t="s">
        <v>35</v>
      </c>
      <c r="C373" s="94" t="s">
        <v>1278</v>
      </c>
      <c r="D373" s="93" t="s">
        <v>1279</v>
      </c>
      <c r="E373" s="95">
        <v>8</v>
      </c>
      <c r="F373" s="93"/>
      <c r="G373" s="93" t="s">
        <v>68</v>
      </c>
      <c r="H373" s="93" t="s">
        <v>92</v>
      </c>
      <c r="I373" s="93" t="s">
        <v>44</v>
      </c>
      <c r="J373" s="96">
        <v>109.19</v>
      </c>
      <c r="K373" s="96">
        <v>873.52</v>
      </c>
      <c r="L373" s="93" t="s">
        <v>981</v>
      </c>
      <c r="M373" s="93">
        <v>52</v>
      </c>
      <c r="N373" s="94">
        <v>45284</v>
      </c>
      <c r="O373" s="94">
        <v>45291</v>
      </c>
      <c r="P373" s="93" t="s">
        <v>1280</v>
      </c>
      <c r="Q373" s="93" t="s">
        <v>3</v>
      </c>
      <c r="R373" s="95" t="s">
        <v>975</v>
      </c>
      <c r="S373" s="95" t="s">
        <v>1088</v>
      </c>
      <c r="T373" s="95" t="s">
        <v>1017</v>
      </c>
      <c r="U373" s="97">
        <v>45286</v>
      </c>
    </row>
    <row r="374" spans="1:21" x14ac:dyDescent="0.3">
      <c r="A374" s="86">
        <v>45289.391974305552</v>
      </c>
      <c r="B374" s="87" t="s">
        <v>66</v>
      </c>
      <c r="C374" s="88" t="s">
        <v>1278</v>
      </c>
      <c r="D374" s="87" t="s">
        <v>1281</v>
      </c>
      <c r="E374" s="89">
        <v>8</v>
      </c>
      <c r="F374" s="87" t="s">
        <v>68</v>
      </c>
      <c r="G374" s="87" t="s">
        <v>68</v>
      </c>
      <c r="H374" s="87" t="s">
        <v>80</v>
      </c>
      <c r="I374" s="87" t="s">
        <v>44</v>
      </c>
      <c r="J374" s="90">
        <v>112.96</v>
      </c>
      <c r="K374" s="90">
        <v>903.68</v>
      </c>
      <c r="L374" s="87" t="s">
        <v>981</v>
      </c>
      <c r="M374" s="87">
        <v>52</v>
      </c>
      <c r="N374" s="88">
        <v>45284</v>
      </c>
      <c r="O374" s="88">
        <v>45291</v>
      </c>
      <c r="P374" s="87" t="s">
        <v>1280</v>
      </c>
      <c r="Q374" s="87" t="s">
        <v>3</v>
      </c>
      <c r="R374" s="89" t="s">
        <v>975</v>
      </c>
      <c r="S374" s="89" t="s">
        <v>1088</v>
      </c>
      <c r="T374" s="89" t="s">
        <v>1017</v>
      </c>
      <c r="U374" s="91">
        <v>45286</v>
      </c>
    </row>
    <row r="375" spans="1:21" x14ac:dyDescent="0.3">
      <c r="A375" s="92">
        <v>45287.501753009259</v>
      </c>
      <c r="B375" s="93" t="s">
        <v>31</v>
      </c>
      <c r="C375" s="94" t="s">
        <v>1282</v>
      </c>
      <c r="D375" s="93" t="s">
        <v>1279</v>
      </c>
      <c r="E375" s="95">
        <v>6</v>
      </c>
      <c r="F375" s="93" t="s">
        <v>68</v>
      </c>
      <c r="G375" s="93" t="s">
        <v>68</v>
      </c>
      <c r="H375" s="93" t="s">
        <v>92</v>
      </c>
      <c r="I375" s="93" t="s">
        <v>44</v>
      </c>
      <c r="J375" s="96">
        <v>90.75</v>
      </c>
      <c r="K375" s="96">
        <v>544.5</v>
      </c>
      <c r="L375" s="93" t="s">
        <v>981</v>
      </c>
      <c r="M375" s="93">
        <v>52</v>
      </c>
      <c r="N375" s="94">
        <v>45284</v>
      </c>
      <c r="O375" s="94">
        <v>45291</v>
      </c>
      <c r="P375" s="93" t="s">
        <v>1280</v>
      </c>
      <c r="Q375" s="93" t="s">
        <v>3</v>
      </c>
      <c r="R375" s="95" t="s">
        <v>975</v>
      </c>
      <c r="S375" s="95" t="s">
        <v>1098</v>
      </c>
      <c r="T375" s="95" t="s">
        <v>1017</v>
      </c>
      <c r="U375" s="97">
        <v>45287</v>
      </c>
    </row>
    <row r="376" spans="1:21" x14ac:dyDescent="0.3">
      <c r="A376" s="86">
        <v>45287.502294560189</v>
      </c>
      <c r="B376" s="87" t="s">
        <v>31</v>
      </c>
      <c r="C376" s="88" t="s">
        <v>1282</v>
      </c>
      <c r="D376" s="87" t="s">
        <v>1283</v>
      </c>
      <c r="E376" s="89">
        <v>2</v>
      </c>
      <c r="F376" s="87" t="s">
        <v>68</v>
      </c>
      <c r="G376" s="87" t="s">
        <v>68</v>
      </c>
      <c r="H376" s="87" t="s">
        <v>80</v>
      </c>
      <c r="I376" s="87" t="s">
        <v>44</v>
      </c>
      <c r="J376" s="90">
        <v>90.75</v>
      </c>
      <c r="K376" s="90">
        <v>181.5</v>
      </c>
      <c r="L376" s="87" t="s">
        <v>981</v>
      </c>
      <c r="M376" s="87">
        <v>52</v>
      </c>
      <c r="N376" s="88">
        <v>45284</v>
      </c>
      <c r="O376" s="88">
        <v>45291</v>
      </c>
      <c r="P376" s="87" t="s">
        <v>1280</v>
      </c>
      <c r="Q376" s="87" t="s">
        <v>3</v>
      </c>
      <c r="R376" s="89" t="s">
        <v>975</v>
      </c>
      <c r="S376" s="89" t="s">
        <v>1098</v>
      </c>
      <c r="T376" s="89" t="s">
        <v>1017</v>
      </c>
      <c r="U376" s="91">
        <v>45287</v>
      </c>
    </row>
    <row r="377" spans="1:21" x14ac:dyDescent="0.3">
      <c r="A377" s="92">
        <v>45287.58210162037</v>
      </c>
      <c r="B377" s="93" t="s">
        <v>35</v>
      </c>
      <c r="C377" s="94" t="s">
        <v>1282</v>
      </c>
      <c r="D377" s="93" t="s">
        <v>1284</v>
      </c>
      <c r="E377" s="95">
        <v>7</v>
      </c>
      <c r="F377" s="93" t="s">
        <v>68</v>
      </c>
      <c r="G377" s="93" t="s">
        <v>68</v>
      </c>
      <c r="H377" s="93" t="s">
        <v>1285</v>
      </c>
      <c r="I377" s="93" t="s">
        <v>44</v>
      </c>
      <c r="J377" s="96">
        <v>109.19</v>
      </c>
      <c r="K377" s="96">
        <v>764.32999999999993</v>
      </c>
      <c r="L377" s="93" t="s">
        <v>981</v>
      </c>
      <c r="M377" s="93">
        <v>52</v>
      </c>
      <c r="N377" s="94">
        <v>45284</v>
      </c>
      <c r="O377" s="94">
        <v>45291</v>
      </c>
      <c r="P377" s="93" t="s">
        <v>1280</v>
      </c>
      <c r="Q377" s="93" t="s">
        <v>3</v>
      </c>
      <c r="R377" s="95" t="s">
        <v>975</v>
      </c>
      <c r="S377" s="95" t="s">
        <v>1098</v>
      </c>
      <c r="T377" s="95" t="s">
        <v>1017</v>
      </c>
      <c r="U377" s="97">
        <v>45287</v>
      </c>
    </row>
    <row r="378" spans="1:21" x14ac:dyDescent="0.3">
      <c r="A378" s="86">
        <v>45289.392323495369</v>
      </c>
      <c r="B378" s="87" t="s">
        <v>66</v>
      </c>
      <c r="C378" s="88" t="s">
        <v>1282</v>
      </c>
      <c r="D378" s="87" t="s">
        <v>1281</v>
      </c>
      <c r="E378" s="89">
        <v>8</v>
      </c>
      <c r="F378" s="87" t="s">
        <v>68</v>
      </c>
      <c r="G378" s="87" t="s">
        <v>68</v>
      </c>
      <c r="H378" s="87" t="s">
        <v>80</v>
      </c>
      <c r="I378" s="87" t="s">
        <v>44</v>
      </c>
      <c r="J378" s="90">
        <v>112.96</v>
      </c>
      <c r="K378" s="90">
        <v>903.68</v>
      </c>
      <c r="L378" s="87" t="s">
        <v>981</v>
      </c>
      <c r="M378" s="87">
        <v>52</v>
      </c>
      <c r="N378" s="88">
        <v>45284</v>
      </c>
      <c r="O378" s="88">
        <v>45291</v>
      </c>
      <c r="P378" s="87" t="s">
        <v>1280</v>
      </c>
      <c r="Q378" s="87" t="s">
        <v>3</v>
      </c>
      <c r="R378" s="89" t="s">
        <v>975</v>
      </c>
      <c r="S378" s="89" t="s">
        <v>1098</v>
      </c>
      <c r="T378" s="89" t="s">
        <v>1017</v>
      </c>
      <c r="U378" s="91">
        <v>45287</v>
      </c>
    </row>
    <row r="379" spans="1:21" x14ac:dyDescent="0.3">
      <c r="A379" s="92">
        <v>45302.294821412041</v>
      </c>
      <c r="B379" s="93" t="s">
        <v>76</v>
      </c>
      <c r="C379" s="94" t="s">
        <v>1282</v>
      </c>
      <c r="D379" s="93" t="s">
        <v>156</v>
      </c>
      <c r="E379" s="95">
        <v>1</v>
      </c>
      <c r="F379" s="93">
        <v>6984733</v>
      </c>
      <c r="G379" s="93" t="s">
        <v>117</v>
      </c>
      <c r="H379" s="93" t="s">
        <v>69</v>
      </c>
      <c r="I379" s="93" t="s">
        <v>44</v>
      </c>
      <c r="J379" s="96">
        <v>116.75</v>
      </c>
      <c r="K379" s="96">
        <v>116.75</v>
      </c>
      <c r="L379" s="93" t="s">
        <v>973</v>
      </c>
      <c r="M379" s="93">
        <v>52</v>
      </c>
      <c r="N379" s="94">
        <v>45284</v>
      </c>
      <c r="O379" s="94">
        <v>45291</v>
      </c>
      <c r="P379" s="93" t="s">
        <v>1280</v>
      </c>
      <c r="Q379" s="93" t="s">
        <v>3</v>
      </c>
      <c r="R379" s="95" t="s">
        <v>975</v>
      </c>
      <c r="S379" s="95" t="s">
        <v>1098</v>
      </c>
      <c r="T379" s="95" t="s">
        <v>1017</v>
      </c>
      <c r="U379" s="97">
        <v>45287</v>
      </c>
    </row>
    <row r="380" spans="1:21" x14ac:dyDescent="0.3">
      <c r="A380" s="86">
        <v>45288.576667592592</v>
      </c>
      <c r="B380" s="87" t="s">
        <v>35</v>
      </c>
      <c r="C380" s="88" t="s">
        <v>1286</v>
      </c>
      <c r="D380" s="87" t="s">
        <v>1287</v>
      </c>
      <c r="E380" s="89">
        <v>2</v>
      </c>
      <c r="F380" s="87" t="s">
        <v>68</v>
      </c>
      <c r="G380" s="87" t="s">
        <v>68</v>
      </c>
      <c r="H380" s="87" t="s">
        <v>1285</v>
      </c>
      <c r="I380" s="87" t="s">
        <v>44</v>
      </c>
      <c r="J380" s="90">
        <v>109.19</v>
      </c>
      <c r="K380" s="90">
        <v>218.38</v>
      </c>
      <c r="L380" s="87" t="s">
        <v>981</v>
      </c>
      <c r="M380" s="87">
        <v>52</v>
      </c>
      <c r="N380" s="88">
        <v>45284</v>
      </c>
      <c r="O380" s="88">
        <v>45291</v>
      </c>
      <c r="P380" s="87" t="s">
        <v>1280</v>
      </c>
      <c r="Q380" s="87" t="s">
        <v>3</v>
      </c>
      <c r="R380" s="89" t="s">
        <v>975</v>
      </c>
      <c r="S380" s="89" t="s">
        <v>1194</v>
      </c>
      <c r="T380" s="89" t="s">
        <v>1017</v>
      </c>
      <c r="U380" s="91">
        <v>45288</v>
      </c>
    </row>
    <row r="381" spans="1:21" x14ac:dyDescent="0.3">
      <c r="A381" s="92">
        <v>45288.576772569446</v>
      </c>
      <c r="B381" s="93" t="s">
        <v>31</v>
      </c>
      <c r="C381" s="94" t="s">
        <v>1286</v>
      </c>
      <c r="D381" s="93" t="s">
        <v>1287</v>
      </c>
      <c r="E381" s="95">
        <v>2</v>
      </c>
      <c r="F381" s="93" t="s">
        <v>68</v>
      </c>
      <c r="G381" s="93" t="s">
        <v>68</v>
      </c>
      <c r="H381" s="93" t="s">
        <v>1285</v>
      </c>
      <c r="I381" s="93" t="s">
        <v>44</v>
      </c>
      <c r="J381" s="96">
        <v>90.75</v>
      </c>
      <c r="K381" s="96">
        <v>181.5</v>
      </c>
      <c r="L381" s="93" t="s">
        <v>981</v>
      </c>
      <c r="M381" s="93">
        <v>52</v>
      </c>
      <c r="N381" s="94">
        <v>45284</v>
      </c>
      <c r="O381" s="94">
        <v>45291</v>
      </c>
      <c r="P381" s="93" t="s">
        <v>1280</v>
      </c>
      <c r="Q381" s="93" t="s">
        <v>3</v>
      </c>
      <c r="R381" s="95" t="s">
        <v>975</v>
      </c>
      <c r="S381" s="95" t="s">
        <v>1194</v>
      </c>
      <c r="T381" s="95" t="s">
        <v>1017</v>
      </c>
      <c r="U381" s="97">
        <v>45288</v>
      </c>
    </row>
    <row r="382" spans="1:21" x14ac:dyDescent="0.3">
      <c r="A382" s="86">
        <v>45288.577592476853</v>
      </c>
      <c r="B382" s="87" t="s">
        <v>31</v>
      </c>
      <c r="C382" s="88" t="s">
        <v>1286</v>
      </c>
      <c r="D382" s="87" t="s">
        <v>1288</v>
      </c>
      <c r="E382" s="89">
        <v>6</v>
      </c>
      <c r="F382" s="87" t="s">
        <v>68</v>
      </c>
      <c r="G382" s="87" t="s">
        <v>68</v>
      </c>
      <c r="H382" s="87" t="s">
        <v>165</v>
      </c>
      <c r="I382" s="87" t="s">
        <v>44</v>
      </c>
      <c r="J382" s="90">
        <v>90.75</v>
      </c>
      <c r="K382" s="90">
        <v>544.5</v>
      </c>
      <c r="L382" s="87" t="s">
        <v>981</v>
      </c>
      <c r="M382" s="87">
        <v>52</v>
      </c>
      <c r="N382" s="88">
        <v>45284</v>
      </c>
      <c r="O382" s="88">
        <v>45291</v>
      </c>
      <c r="P382" s="87" t="s">
        <v>1280</v>
      </c>
      <c r="Q382" s="87" t="s">
        <v>3</v>
      </c>
      <c r="R382" s="89" t="s">
        <v>975</v>
      </c>
      <c r="S382" s="89" t="s">
        <v>1194</v>
      </c>
      <c r="T382" s="89" t="s">
        <v>1017</v>
      </c>
      <c r="U382" s="91">
        <v>45288</v>
      </c>
    </row>
    <row r="383" spans="1:21" x14ac:dyDescent="0.3">
      <c r="A383" s="92">
        <v>45288.577666203702</v>
      </c>
      <c r="B383" s="93" t="s">
        <v>35</v>
      </c>
      <c r="C383" s="94" t="s">
        <v>1286</v>
      </c>
      <c r="D383" s="93" t="s">
        <v>1288</v>
      </c>
      <c r="E383" s="95">
        <v>6</v>
      </c>
      <c r="F383" s="93" t="s">
        <v>68</v>
      </c>
      <c r="G383" s="93" t="s">
        <v>68</v>
      </c>
      <c r="H383" s="93" t="s">
        <v>165</v>
      </c>
      <c r="I383" s="93" t="s">
        <v>44</v>
      </c>
      <c r="J383" s="96">
        <v>109.19</v>
      </c>
      <c r="K383" s="96">
        <v>655.14</v>
      </c>
      <c r="L383" s="93" t="s">
        <v>981</v>
      </c>
      <c r="M383" s="93">
        <v>52</v>
      </c>
      <c r="N383" s="94">
        <v>45284</v>
      </c>
      <c r="O383" s="94">
        <v>45291</v>
      </c>
      <c r="P383" s="93" t="s">
        <v>1280</v>
      </c>
      <c r="Q383" s="93" t="s">
        <v>3</v>
      </c>
      <c r="R383" s="95" t="s">
        <v>975</v>
      </c>
      <c r="S383" s="95" t="s">
        <v>1194</v>
      </c>
      <c r="T383" s="95" t="s">
        <v>1017</v>
      </c>
      <c r="U383" s="97">
        <v>45288</v>
      </c>
    </row>
    <row r="384" spans="1:21" x14ac:dyDescent="0.3">
      <c r="A384" s="86">
        <v>45289.392412847221</v>
      </c>
      <c r="B384" s="87" t="s">
        <v>66</v>
      </c>
      <c r="C384" s="88" t="s">
        <v>1286</v>
      </c>
      <c r="D384" s="87" t="s">
        <v>1281</v>
      </c>
      <c r="E384" s="89">
        <v>8</v>
      </c>
      <c r="F384" s="87" t="s">
        <v>68</v>
      </c>
      <c r="G384" s="87" t="s">
        <v>68</v>
      </c>
      <c r="H384" s="87" t="s">
        <v>80</v>
      </c>
      <c r="I384" s="87" t="s">
        <v>44</v>
      </c>
      <c r="J384" s="90">
        <v>112.96</v>
      </c>
      <c r="K384" s="90">
        <v>903.68</v>
      </c>
      <c r="L384" s="87" t="s">
        <v>981</v>
      </c>
      <c r="M384" s="87">
        <v>52</v>
      </c>
      <c r="N384" s="88">
        <v>45284</v>
      </c>
      <c r="O384" s="88">
        <v>45291</v>
      </c>
      <c r="P384" s="87" t="s">
        <v>1280</v>
      </c>
      <c r="Q384" s="87" t="s">
        <v>3</v>
      </c>
      <c r="R384" s="89" t="s">
        <v>975</v>
      </c>
      <c r="S384" s="89" t="s">
        <v>1194</v>
      </c>
      <c r="T384" s="89" t="s">
        <v>1017</v>
      </c>
      <c r="U384" s="91">
        <v>45288</v>
      </c>
    </row>
    <row r="385" spans="1:21" x14ac:dyDescent="0.3">
      <c r="A385" s="92">
        <v>45302.295160648151</v>
      </c>
      <c r="B385" s="93" t="s">
        <v>76</v>
      </c>
      <c r="C385" s="94" t="s">
        <v>1286</v>
      </c>
      <c r="D385" s="93" t="s">
        <v>156</v>
      </c>
      <c r="E385" s="95">
        <v>1</v>
      </c>
      <c r="F385" s="93">
        <v>6984733</v>
      </c>
      <c r="G385" s="93" t="s">
        <v>117</v>
      </c>
      <c r="H385" s="93" t="s">
        <v>69</v>
      </c>
      <c r="I385" s="93" t="s">
        <v>44</v>
      </c>
      <c r="J385" s="96">
        <v>116.75</v>
      </c>
      <c r="K385" s="96">
        <v>116.75</v>
      </c>
      <c r="L385" s="93" t="s">
        <v>973</v>
      </c>
      <c r="M385" s="93">
        <v>52</v>
      </c>
      <c r="N385" s="94">
        <v>45284</v>
      </c>
      <c r="O385" s="94">
        <v>45291</v>
      </c>
      <c r="P385" s="93" t="s">
        <v>1280</v>
      </c>
      <c r="Q385" s="93" t="s">
        <v>3</v>
      </c>
      <c r="R385" s="95" t="s">
        <v>975</v>
      </c>
      <c r="S385" s="95" t="s">
        <v>1194</v>
      </c>
      <c r="T385" s="95" t="s">
        <v>1017</v>
      </c>
      <c r="U385" s="97">
        <v>45288</v>
      </c>
    </row>
    <row r="386" spans="1:21" x14ac:dyDescent="0.3">
      <c r="A386" s="86">
        <v>45289.392500578702</v>
      </c>
      <c r="B386" s="87" t="s">
        <v>66</v>
      </c>
      <c r="C386" s="88" t="s">
        <v>971</v>
      </c>
      <c r="D386" s="87" t="s">
        <v>1281</v>
      </c>
      <c r="E386" s="89">
        <v>8</v>
      </c>
      <c r="F386" s="87" t="s">
        <v>68</v>
      </c>
      <c r="G386" s="87" t="s">
        <v>68</v>
      </c>
      <c r="H386" s="87" t="s">
        <v>80</v>
      </c>
      <c r="I386" s="87" t="s">
        <v>44</v>
      </c>
      <c r="J386" s="90">
        <v>112.96</v>
      </c>
      <c r="K386" s="90">
        <v>903.68</v>
      </c>
      <c r="L386" s="87" t="s">
        <v>981</v>
      </c>
      <c r="M386" s="87">
        <v>52</v>
      </c>
      <c r="N386" s="88">
        <v>45284</v>
      </c>
      <c r="O386" s="88">
        <v>45291</v>
      </c>
      <c r="P386" s="87" t="s">
        <v>1280</v>
      </c>
      <c r="Q386" s="87" t="s">
        <v>3</v>
      </c>
      <c r="R386" s="89" t="s">
        <v>975</v>
      </c>
      <c r="S386" s="89" t="s">
        <v>1198</v>
      </c>
      <c r="T386" s="89" t="s">
        <v>1017</v>
      </c>
      <c r="U386" s="91">
        <v>45289</v>
      </c>
    </row>
    <row r="387" spans="1:21" x14ac:dyDescent="0.3">
      <c r="A387" s="92">
        <v>45289.409539930559</v>
      </c>
      <c r="B387" s="93" t="s">
        <v>31</v>
      </c>
      <c r="C387" s="94" t="s">
        <v>971</v>
      </c>
      <c r="D387" s="93" t="s">
        <v>1289</v>
      </c>
      <c r="E387" s="95">
        <v>3</v>
      </c>
      <c r="F387" s="93" t="s">
        <v>68</v>
      </c>
      <c r="G387" s="93" t="s">
        <v>68</v>
      </c>
      <c r="H387" s="93" t="s">
        <v>165</v>
      </c>
      <c r="I387" s="93" t="s">
        <v>44</v>
      </c>
      <c r="J387" s="96">
        <v>90.75</v>
      </c>
      <c r="K387" s="96">
        <v>272.25</v>
      </c>
      <c r="L387" s="93" t="s">
        <v>981</v>
      </c>
      <c r="M387" s="93">
        <v>52</v>
      </c>
      <c r="N387" s="94">
        <v>45284</v>
      </c>
      <c r="O387" s="94">
        <v>45291</v>
      </c>
      <c r="P387" s="93" t="s">
        <v>1280</v>
      </c>
      <c r="Q387" s="93" t="s">
        <v>3</v>
      </c>
      <c r="R387" s="95" t="s">
        <v>975</v>
      </c>
      <c r="S387" s="95" t="s">
        <v>1198</v>
      </c>
      <c r="T387" s="95" t="s">
        <v>1017</v>
      </c>
      <c r="U387" s="97">
        <v>45289</v>
      </c>
    </row>
    <row r="388" spans="1:21" x14ac:dyDescent="0.3">
      <c r="A388" s="86">
        <v>45289.409966898151</v>
      </c>
      <c r="B388" s="87" t="s">
        <v>35</v>
      </c>
      <c r="C388" s="88" t="s">
        <v>971</v>
      </c>
      <c r="D388" s="87" t="s">
        <v>1289</v>
      </c>
      <c r="E388" s="89">
        <v>3</v>
      </c>
      <c r="F388" s="87" t="s">
        <v>68</v>
      </c>
      <c r="G388" s="87" t="s">
        <v>68</v>
      </c>
      <c r="H388" s="87" t="s">
        <v>165</v>
      </c>
      <c r="I388" s="87" t="s">
        <v>44</v>
      </c>
      <c r="J388" s="90">
        <v>109.19</v>
      </c>
      <c r="K388" s="90">
        <v>327.57</v>
      </c>
      <c r="L388" s="87" t="s">
        <v>981</v>
      </c>
      <c r="M388" s="87">
        <v>52</v>
      </c>
      <c r="N388" s="88">
        <v>45284</v>
      </c>
      <c r="O388" s="88">
        <v>45291</v>
      </c>
      <c r="P388" s="87" t="s">
        <v>1280</v>
      </c>
      <c r="Q388" s="87" t="s">
        <v>3</v>
      </c>
      <c r="R388" s="89" t="s">
        <v>975</v>
      </c>
      <c r="S388" s="89" t="s">
        <v>1198</v>
      </c>
      <c r="T388" s="89" t="s">
        <v>1017</v>
      </c>
      <c r="U388" s="91">
        <v>45289</v>
      </c>
    </row>
    <row r="389" spans="1:21" x14ac:dyDescent="0.3">
      <c r="A389" s="92">
        <v>45289.410643981479</v>
      </c>
      <c r="B389" s="93" t="s">
        <v>35</v>
      </c>
      <c r="C389" s="94" t="s">
        <v>971</v>
      </c>
      <c r="D389" s="93" t="s">
        <v>1290</v>
      </c>
      <c r="E389" s="95">
        <v>3</v>
      </c>
      <c r="F389" s="93" t="s">
        <v>68</v>
      </c>
      <c r="G389" s="93" t="s">
        <v>68</v>
      </c>
      <c r="H389" s="93" t="s">
        <v>92</v>
      </c>
      <c r="I389" s="93" t="s">
        <v>44</v>
      </c>
      <c r="J389" s="96">
        <v>109.19</v>
      </c>
      <c r="K389" s="96">
        <v>327.57</v>
      </c>
      <c r="L389" s="93" t="s">
        <v>981</v>
      </c>
      <c r="M389" s="93">
        <v>52</v>
      </c>
      <c r="N389" s="94">
        <v>45284</v>
      </c>
      <c r="O389" s="94">
        <v>45291</v>
      </c>
      <c r="P389" s="93" t="s">
        <v>1280</v>
      </c>
      <c r="Q389" s="93" t="s">
        <v>3</v>
      </c>
      <c r="R389" s="95" t="s">
        <v>975</v>
      </c>
      <c r="S389" s="95" t="s">
        <v>1198</v>
      </c>
      <c r="T389" s="95" t="s">
        <v>1017</v>
      </c>
      <c r="U389" s="97">
        <v>45289</v>
      </c>
    </row>
    <row r="390" spans="1:21" x14ac:dyDescent="0.3">
      <c r="A390" s="86">
        <v>45289.410683333335</v>
      </c>
      <c r="B390" s="87" t="s">
        <v>31</v>
      </c>
      <c r="C390" s="88" t="s">
        <v>971</v>
      </c>
      <c r="D390" s="87" t="s">
        <v>1290</v>
      </c>
      <c r="E390" s="89">
        <v>3</v>
      </c>
      <c r="F390" s="87" t="s">
        <v>68</v>
      </c>
      <c r="G390" s="87" t="s">
        <v>68</v>
      </c>
      <c r="H390" s="87" t="s">
        <v>92</v>
      </c>
      <c r="I390" s="87" t="s">
        <v>44</v>
      </c>
      <c r="J390" s="90">
        <v>90.75</v>
      </c>
      <c r="K390" s="90">
        <v>272.25</v>
      </c>
      <c r="L390" s="87" t="s">
        <v>981</v>
      </c>
      <c r="M390" s="87">
        <v>52</v>
      </c>
      <c r="N390" s="88">
        <v>45284</v>
      </c>
      <c r="O390" s="88">
        <v>45291</v>
      </c>
      <c r="P390" s="87" t="s">
        <v>1280</v>
      </c>
      <c r="Q390" s="87" t="s">
        <v>3</v>
      </c>
      <c r="R390" s="89" t="s">
        <v>975</v>
      </c>
      <c r="S390" s="89" t="s">
        <v>1198</v>
      </c>
      <c r="T390" s="89" t="s">
        <v>1017</v>
      </c>
      <c r="U390" s="91">
        <v>45289</v>
      </c>
    </row>
    <row r="391" spans="1:21" x14ac:dyDescent="0.3">
      <c r="A391" s="92">
        <v>45289.411181481482</v>
      </c>
      <c r="B391" s="93" t="s">
        <v>31</v>
      </c>
      <c r="C391" s="94" t="s">
        <v>971</v>
      </c>
      <c r="D391" s="93" t="s">
        <v>1291</v>
      </c>
      <c r="E391" s="95">
        <v>2</v>
      </c>
      <c r="F391" s="93">
        <v>6984733</v>
      </c>
      <c r="G391" s="93" t="s">
        <v>68</v>
      </c>
      <c r="H391" s="93" t="s">
        <v>69</v>
      </c>
      <c r="I391" s="93" t="s">
        <v>44</v>
      </c>
      <c r="J391" s="96">
        <v>90.75</v>
      </c>
      <c r="K391" s="96">
        <v>181.5</v>
      </c>
      <c r="L391" s="93" t="s">
        <v>973</v>
      </c>
      <c r="M391" s="93">
        <v>52</v>
      </c>
      <c r="N391" s="94">
        <v>45284</v>
      </c>
      <c r="O391" s="94">
        <v>45291</v>
      </c>
      <c r="P391" s="93" t="s">
        <v>1280</v>
      </c>
      <c r="Q391" s="93" t="s">
        <v>3</v>
      </c>
      <c r="R391" s="95" t="s">
        <v>975</v>
      </c>
      <c r="S391" s="95" t="s">
        <v>1198</v>
      </c>
      <c r="T391" s="95" t="s">
        <v>1017</v>
      </c>
      <c r="U391" s="97">
        <v>45289</v>
      </c>
    </row>
    <row r="392" spans="1:21" x14ac:dyDescent="0.3">
      <c r="A392" s="86">
        <v>45289.411271180557</v>
      </c>
      <c r="B392" s="87" t="s">
        <v>35</v>
      </c>
      <c r="C392" s="88" t="s">
        <v>971</v>
      </c>
      <c r="D392" s="87" t="s">
        <v>1291</v>
      </c>
      <c r="E392" s="89">
        <v>2</v>
      </c>
      <c r="F392" s="87">
        <v>6984733</v>
      </c>
      <c r="G392" s="87" t="s">
        <v>68</v>
      </c>
      <c r="H392" s="87" t="s">
        <v>69</v>
      </c>
      <c r="I392" s="87" t="s">
        <v>44</v>
      </c>
      <c r="J392" s="90">
        <v>109.19</v>
      </c>
      <c r="K392" s="90">
        <v>218.38</v>
      </c>
      <c r="L392" s="87" t="s">
        <v>973</v>
      </c>
      <c r="M392" s="87">
        <v>52</v>
      </c>
      <c r="N392" s="88">
        <v>45284</v>
      </c>
      <c r="O392" s="88">
        <v>45291</v>
      </c>
      <c r="P392" s="87" t="s">
        <v>1280</v>
      </c>
      <c r="Q392" s="87" t="s">
        <v>3</v>
      </c>
      <c r="R392" s="89" t="s">
        <v>975</v>
      </c>
      <c r="S392" s="89" t="s">
        <v>1198</v>
      </c>
      <c r="T392" s="89" t="s">
        <v>1017</v>
      </c>
      <c r="U392" s="91">
        <v>45289</v>
      </c>
    </row>
    <row r="393" spans="1:21" x14ac:dyDescent="0.3">
      <c r="A393" s="92">
        <v>45302.295387731479</v>
      </c>
      <c r="B393" s="93" t="s">
        <v>76</v>
      </c>
      <c r="C393" s="94" t="s">
        <v>971</v>
      </c>
      <c r="D393" s="93" t="s">
        <v>156</v>
      </c>
      <c r="E393" s="95">
        <v>1</v>
      </c>
      <c r="F393" s="93">
        <v>6984733</v>
      </c>
      <c r="G393" s="93" t="s">
        <v>117</v>
      </c>
      <c r="H393" s="93" t="s">
        <v>69</v>
      </c>
      <c r="I393" s="93" t="s">
        <v>44</v>
      </c>
      <c r="J393" s="96">
        <v>116.75</v>
      </c>
      <c r="K393" s="96">
        <v>116.75</v>
      </c>
      <c r="L393" s="93" t="s">
        <v>973</v>
      </c>
      <c r="M393" s="93">
        <v>52</v>
      </c>
      <c r="N393" s="94">
        <v>45284</v>
      </c>
      <c r="O393" s="94">
        <v>45291</v>
      </c>
      <c r="P393" s="93" t="s">
        <v>1280</v>
      </c>
      <c r="Q393" s="93" t="s">
        <v>3</v>
      </c>
      <c r="R393" s="95" t="s">
        <v>975</v>
      </c>
      <c r="S393" s="95" t="s">
        <v>1198</v>
      </c>
      <c r="T393" s="95" t="s">
        <v>1017</v>
      </c>
      <c r="U393" s="97">
        <v>45289</v>
      </c>
    </row>
    <row r="394" spans="1:21" x14ac:dyDescent="0.3">
      <c r="A394" s="86">
        <v>45289.392820370369</v>
      </c>
      <c r="B394" s="87" t="s">
        <v>66</v>
      </c>
      <c r="C394" s="88" t="s">
        <v>1292</v>
      </c>
      <c r="D394" s="87" t="s">
        <v>1281</v>
      </c>
      <c r="E394" s="89">
        <v>4</v>
      </c>
      <c r="F394" s="87" t="s">
        <v>68</v>
      </c>
      <c r="G394" s="87" t="s">
        <v>68</v>
      </c>
      <c r="H394" s="87" t="s">
        <v>80</v>
      </c>
      <c r="I394" s="87" t="s">
        <v>45</v>
      </c>
      <c r="J394" s="90">
        <v>169.44</v>
      </c>
      <c r="K394" s="90">
        <v>677.76</v>
      </c>
      <c r="L394" s="87" t="s">
        <v>981</v>
      </c>
      <c r="M394" s="87">
        <v>52</v>
      </c>
      <c r="N394" s="88">
        <v>45284</v>
      </c>
      <c r="O394" s="88">
        <v>45291</v>
      </c>
      <c r="P394" s="87" t="s">
        <v>1280</v>
      </c>
      <c r="Q394" s="87" t="s">
        <v>3</v>
      </c>
      <c r="R394" s="89" t="s">
        <v>975</v>
      </c>
      <c r="S394" s="89" t="s">
        <v>983</v>
      </c>
      <c r="T394" s="89" t="s">
        <v>1017</v>
      </c>
      <c r="U394" s="91">
        <v>45290</v>
      </c>
    </row>
    <row r="395" spans="1:21" x14ac:dyDescent="0.3">
      <c r="A395" s="92">
        <v>45265.241821527779</v>
      </c>
      <c r="B395" s="93" t="s">
        <v>31</v>
      </c>
      <c r="C395" s="94" t="s">
        <v>1293</v>
      </c>
      <c r="D395" s="93" t="s">
        <v>187</v>
      </c>
      <c r="E395" s="95">
        <v>4</v>
      </c>
      <c r="F395" s="93">
        <v>6984733</v>
      </c>
      <c r="G395" s="93" t="s">
        <v>68</v>
      </c>
      <c r="H395" s="93" t="s">
        <v>69</v>
      </c>
      <c r="I395" s="93" t="s">
        <v>44</v>
      </c>
      <c r="J395" s="96">
        <v>90.75</v>
      </c>
      <c r="K395" s="96">
        <v>363</v>
      </c>
      <c r="L395" s="93" t="s">
        <v>973</v>
      </c>
      <c r="M395" s="93">
        <v>49</v>
      </c>
      <c r="N395" s="94">
        <v>45263</v>
      </c>
      <c r="O395" s="94">
        <v>45270</v>
      </c>
      <c r="P395" s="93" t="s">
        <v>1294</v>
      </c>
      <c r="Q395" s="93" t="s">
        <v>3</v>
      </c>
      <c r="R395" s="95" t="s">
        <v>975</v>
      </c>
      <c r="S395" s="95" t="s">
        <v>1118</v>
      </c>
      <c r="T395" s="95" t="s">
        <v>1017</v>
      </c>
      <c r="U395" s="97">
        <v>45264</v>
      </c>
    </row>
    <row r="396" spans="1:21" x14ac:dyDescent="0.3">
      <c r="A396" s="86">
        <v>45265.242712037034</v>
      </c>
      <c r="B396" s="87" t="s">
        <v>31</v>
      </c>
      <c r="C396" s="88" t="s">
        <v>1293</v>
      </c>
      <c r="D396" s="87" t="s">
        <v>1295</v>
      </c>
      <c r="E396" s="89">
        <v>2</v>
      </c>
      <c r="F396" s="87" t="s">
        <v>68</v>
      </c>
      <c r="G396" s="87" t="s">
        <v>68</v>
      </c>
      <c r="H396" s="87" t="s">
        <v>1184</v>
      </c>
      <c r="I396" s="87" t="s">
        <v>44</v>
      </c>
      <c r="J396" s="90">
        <v>90.75</v>
      </c>
      <c r="K396" s="90">
        <v>181.5</v>
      </c>
      <c r="L396" s="87" t="s">
        <v>981</v>
      </c>
      <c r="M396" s="87">
        <v>49</v>
      </c>
      <c r="N396" s="88">
        <v>45263</v>
      </c>
      <c r="O396" s="88">
        <v>45270</v>
      </c>
      <c r="P396" s="87" t="s">
        <v>1294</v>
      </c>
      <c r="Q396" s="87" t="s">
        <v>3</v>
      </c>
      <c r="R396" s="89" t="s">
        <v>975</v>
      </c>
      <c r="S396" s="89" t="s">
        <v>1118</v>
      </c>
      <c r="T396" s="89" t="s">
        <v>1017</v>
      </c>
      <c r="U396" s="91">
        <v>45264</v>
      </c>
    </row>
    <row r="397" spans="1:21" x14ac:dyDescent="0.3">
      <c r="A397" s="92">
        <v>45266.400314699073</v>
      </c>
      <c r="B397" s="93" t="s">
        <v>31</v>
      </c>
      <c r="C397" s="94" t="s">
        <v>1293</v>
      </c>
      <c r="D397" s="93" t="s">
        <v>1296</v>
      </c>
      <c r="E397" s="95">
        <v>2</v>
      </c>
      <c r="F397" s="93">
        <v>6958384</v>
      </c>
      <c r="G397" s="93" t="s">
        <v>68</v>
      </c>
      <c r="H397" s="93" t="s">
        <v>69</v>
      </c>
      <c r="I397" s="93" t="s">
        <v>44</v>
      </c>
      <c r="J397" s="96">
        <v>90.75</v>
      </c>
      <c r="K397" s="96">
        <v>181.5</v>
      </c>
      <c r="L397" s="93" t="s">
        <v>973</v>
      </c>
      <c r="M397" s="93">
        <v>49</v>
      </c>
      <c r="N397" s="94">
        <v>45263</v>
      </c>
      <c r="O397" s="94">
        <v>45270</v>
      </c>
      <c r="P397" s="93" t="s">
        <v>1294</v>
      </c>
      <c r="Q397" s="93" t="s">
        <v>3</v>
      </c>
      <c r="R397" s="95" t="s">
        <v>975</v>
      </c>
      <c r="S397" s="95" t="s">
        <v>1118</v>
      </c>
      <c r="T397" s="95" t="s">
        <v>1017</v>
      </c>
      <c r="U397" s="97">
        <v>45264</v>
      </c>
    </row>
    <row r="398" spans="1:21" x14ac:dyDescent="0.3">
      <c r="A398" s="86">
        <v>45268.568089351851</v>
      </c>
      <c r="B398" s="87" t="s">
        <v>66</v>
      </c>
      <c r="C398" s="88" t="s">
        <v>1293</v>
      </c>
      <c r="D398" s="87" t="s">
        <v>1297</v>
      </c>
      <c r="E398" s="89">
        <v>6</v>
      </c>
      <c r="F398" s="87">
        <v>6984733</v>
      </c>
      <c r="G398" s="87" t="s">
        <v>117</v>
      </c>
      <c r="H398" s="87" t="s">
        <v>69</v>
      </c>
      <c r="I398" s="87" t="s">
        <v>44</v>
      </c>
      <c r="J398" s="90">
        <v>112.96</v>
      </c>
      <c r="K398" s="90">
        <v>677.76</v>
      </c>
      <c r="L398" s="87" t="s">
        <v>973</v>
      </c>
      <c r="M398" s="87">
        <v>49</v>
      </c>
      <c r="N398" s="88">
        <v>45263</v>
      </c>
      <c r="O398" s="88">
        <v>45270</v>
      </c>
      <c r="P398" s="87" t="s">
        <v>1294</v>
      </c>
      <c r="Q398" s="87" t="s">
        <v>3</v>
      </c>
      <c r="R398" s="89" t="s">
        <v>975</v>
      </c>
      <c r="S398" s="89" t="s">
        <v>1118</v>
      </c>
      <c r="T398" s="89" t="s">
        <v>1017</v>
      </c>
      <c r="U398" s="91">
        <v>45264</v>
      </c>
    </row>
    <row r="399" spans="1:21" x14ac:dyDescent="0.3">
      <c r="A399" s="92">
        <v>45268.570633333336</v>
      </c>
      <c r="B399" s="93" t="s">
        <v>66</v>
      </c>
      <c r="C399" s="94" t="s">
        <v>1293</v>
      </c>
      <c r="D399" s="93" t="s">
        <v>1298</v>
      </c>
      <c r="E399" s="95">
        <v>2</v>
      </c>
      <c r="F399" s="93">
        <v>6958384</v>
      </c>
      <c r="G399" s="93"/>
      <c r="H399" s="93" t="s">
        <v>69</v>
      </c>
      <c r="I399" s="93" t="s">
        <v>44</v>
      </c>
      <c r="J399" s="96">
        <v>112.96</v>
      </c>
      <c r="K399" s="96">
        <v>225.92</v>
      </c>
      <c r="L399" s="93" t="s">
        <v>973</v>
      </c>
      <c r="M399" s="93">
        <v>49</v>
      </c>
      <c r="N399" s="94">
        <v>45263</v>
      </c>
      <c r="O399" s="94">
        <v>45270</v>
      </c>
      <c r="P399" s="93" t="s">
        <v>1294</v>
      </c>
      <c r="Q399" s="93" t="s">
        <v>3</v>
      </c>
      <c r="R399" s="95" t="s">
        <v>975</v>
      </c>
      <c r="S399" s="95" t="s">
        <v>1118</v>
      </c>
      <c r="T399" s="95" t="s">
        <v>1017</v>
      </c>
      <c r="U399" s="97">
        <v>45264</v>
      </c>
    </row>
    <row r="400" spans="1:21" x14ac:dyDescent="0.3">
      <c r="A400" s="86">
        <v>45303.45918946759</v>
      </c>
      <c r="B400" s="87" t="s">
        <v>76</v>
      </c>
      <c r="C400" s="88" t="s">
        <v>1293</v>
      </c>
      <c r="D400" s="87" t="s">
        <v>156</v>
      </c>
      <c r="E400" s="89">
        <v>1</v>
      </c>
      <c r="F400" s="87">
        <v>6984733</v>
      </c>
      <c r="G400" s="87" t="s">
        <v>117</v>
      </c>
      <c r="H400" s="87" t="s">
        <v>69</v>
      </c>
      <c r="I400" s="87" t="s">
        <v>44</v>
      </c>
      <c r="J400" s="90">
        <v>116.75</v>
      </c>
      <c r="K400" s="90">
        <v>116.75</v>
      </c>
      <c r="L400" s="87" t="s">
        <v>973</v>
      </c>
      <c r="M400" s="87">
        <v>49</v>
      </c>
      <c r="N400" s="88">
        <v>45263</v>
      </c>
      <c r="O400" s="88">
        <v>45270</v>
      </c>
      <c r="P400" s="87" t="s">
        <v>1294</v>
      </c>
      <c r="Q400" s="87" t="s">
        <v>3</v>
      </c>
      <c r="R400" s="89" t="s">
        <v>975</v>
      </c>
      <c r="S400" s="89" t="s">
        <v>1118</v>
      </c>
      <c r="T400" s="89" t="s">
        <v>1017</v>
      </c>
      <c r="U400" s="91">
        <v>45264</v>
      </c>
    </row>
    <row r="401" spans="1:21" x14ac:dyDescent="0.3">
      <c r="A401" s="92">
        <v>45265.577450462966</v>
      </c>
      <c r="B401" s="93" t="s">
        <v>31</v>
      </c>
      <c r="C401" s="94" t="s">
        <v>1299</v>
      </c>
      <c r="D401" s="93" t="s">
        <v>1300</v>
      </c>
      <c r="E401" s="95">
        <v>1</v>
      </c>
      <c r="F401" s="93" t="s">
        <v>68</v>
      </c>
      <c r="G401" s="93" t="s">
        <v>68</v>
      </c>
      <c r="H401" s="93" t="s">
        <v>165</v>
      </c>
      <c r="I401" s="93" t="s">
        <v>44</v>
      </c>
      <c r="J401" s="96">
        <v>90.75</v>
      </c>
      <c r="K401" s="96">
        <v>90.75</v>
      </c>
      <c r="L401" s="93" t="s">
        <v>981</v>
      </c>
      <c r="M401" s="93">
        <v>49</v>
      </c>
      <c r="N401" s="94">
        <v>45263</v>
      </c>
      <c r="O401" s="94">
        <v>45270</v>
      </c>
      <c r="P401" s="93" t="s">
        <v>1294</v>
      </c>
      <c r="Q401" s="93" t="s">
        <v>3</v>
      </c>
      <c r="R401" s="95" t="s">
        <v>975</v>
      </c>
      <c r="S401" s="95" t="s">
        <v>1120</v>
      </c>
      <c r="T401" s="95" t="s">
        <v>1017</v>
      </c>
      <c r="U401" s="97">
        <v>45265</v>
      </c>
    </row>
    <row r="402" spans="1:21" x14ac:dyDescent="0.3">
      <c r="A402" s="86">
        <v>45265.578081250002</v>
      </c>
      <c r="B402" s="87" t="s">
        <v>31</v>
      </c>
      <c r="C402" s="88" t="s">
        <v>1299</v>
      </c>
      <c r="D402" s="87" t="s">
        <v>1301</v>
      </c>
      <c r="E402" s="89">
        <v>1</v>
      </c>
      <c r="F402" s="87" t="s">
        <v>68</v>
      </c>
      <c r="G402" s="87" t="s">
        <v>68</v>
      </c>
      <c r="H402" s="87" t="s">
        <v>1184</v>
      </c>
      <c r="I402" s="87" t="s">
        <v>44</v>
      </c>
      <c r="J402" s="90">
        <v>90.75</v>
      </c>
      <c r="K402" s="90">
        <v>90.75</v>
      </c>
      <c r="L402" s="87" t="s">
        <v>981</v>
      </c>
      <c r="M402" s="87">
        <v>49</v>
      </c>
      <c r="N402" s="88">
        <v>45263</v>
      </c>
      <c r="O402" s="88">
        <v>45270</v>
      </c>
      <c r="P402" s="87" t="s">
        <v>1294</v>
      </c>
      <c r="Q402" s="87" t="s">
        <v>3</v>
      </c>
      <c r="R402" s="89" t="s">
        <v>975</v>
      </c>
      <c r="S402" s="89" t="s">
        <v>1120</v>
      </c>
      <c r="T402" s="89" t="s">
        <v>1017</v>
      </c>
      <c r="U402" s="91">
        <v>45265</v>
      </c>
    </row>
    <row r="403" spans="1:21" x14ac:dyDescent="0.3">
      <c r="A403" s="92">
        <v>45265.578962962965</v>
      </c>
      <c r="B403" s="93" t="s">
        <v>31</v>
      </c>
      <c r="C403" s="94" t="s">
        <v>1299</v>
      </c>
      <c r="D403" s="93" t="s">
        <v>1302</v>
      </c>
      <c r="E403" s="95">
        <v>1</v>
      </c>
      <c r="F403" s="93">
        <v>6984733</v>
      </c>
      <c r="G403" s="93" t="s">
        <v>68</v>
      </c>
      <c r="H403" s="93" t="s">
        <v>69</v>
      </c>
      <c r="I403" s="93" t="s">
        <v>44</v>
      </c>
      <c r="J403" s="96">
        <v>90.75</v>
      </c>
      <c r="K403" s="96">
        <v>90.75</v>
      </c>
      <c r="L403" s="93" t="s">
        <v>973</v>
      </c>
      <c r="M403" s="93">
        <v>49</v>
      </c>
      <c r="N403" s="94">
        <v>45263</v>
      </c>
      <c r="O403" s="94">
        <v>45270</v>
      </c>
      <c r="P403" s="93" t="s">
        <v>1294</v>
      </c>
      <c r="Q403" s="93" t="s">
        <v>3</v>
      </c>
      <c r="R403" s="95" t="s">
        <v>975</v>
      </c>
      <c r="S403" s="95" t="s">
        <v>1120</v>
      </c>
      <c r="T403" s="95" t="s">
        <v>1017</v>
      </c>
      <c r="U403" s="97">
        <v>45265</v>
      </c>
    </row>
    <row r="404" spans="1:21" x14ac:dyDescent="0.3">
      <c r="A404" s="86">
        <v>45265.57923865741</v>
      </c>
      <c r="B404" s="87" t="s">
        <v>31</v>
      </c>
      <c r="C404" s="88" t="s">
        <v>1299</v>
      </c>
      <c r="D404" s="87" t="s">
        <v>100</v>
      </c>
      <c r="E404" s="89">
        <v>1</v>
      </c>
      <c r="F404" s="87">
        <v>6984733</v>
      </c>
      <c r="G404" s="87" t="s">
        <v>68</v>
      </c>
      <c r="H404" s="87" t="s">
        <v>69</v>
      </c>
      <c r="I404" s="87" t="s">
        <v>44</v>
      </c>
      <c r="J404" s="90">
        <v>90.75</v>
      </c>
      <c r="K404" s="90">
        <v>90.75</v>
      </c>
      <c r="L404" s="87" t="s">
        <v>973</v>
      </c>
      <c r="M404" s="87">
        <v>49</v>
      </c>
      <c r="N404" s="88">
        <v>45263</v>
      </c>
      <c r="O404" s="88">
        <v>45270</v>
      </c>
      <c r="P404" s="87" t="s">
        <v>1294</v>
      </c>
      <c r="Q404" s="87" t="s">
        <v>3</v>
      </c>
      <c r="R404" s="89" t="s">
        <v>975</v>
      </c>
      <c r="S404" s="89" t="s">
        <v>1120</v>
      </c>
      <c r="T404" s="89" t="s">
        <v>1017</v>
      </c>
      <c r="U404" s="91">
        <v>45265</v>
      </c>
    </row>
    <row r="405" spans="1:21" x14ac:dyDescent="0.3">
      <c r="A405" s="92">
        <v>45265.579841782404</v>
      </c>
      <c r="B405" s="93" t="s">
        <v>31</v>
      </c>
      <c r="C405" s="94" t="s">
        <v>1299</v>
      </c>
      <c r="D405" s="93" t="s">
        <v>1303</v>
      </c>
      <c r="E405" s="95">
        <v>4</v>
      </c>
      <c r="F405" s="93">
        <v>79024</v>
      </c>
      <c r="G405" s="93" t="s">
        <v>68</v>
      </c>
      <c r="H405" s="93" t="s">
        <v>69</v>
      </c>
      <c r="I405" s="93" t="s">
        <v>44</v>
      </c>
      <c r="J405" s="96">
        <v>90.75</v>
      </c>
      <c r="K405" s="96">
        <v>363</v>
      </c>
      <c r="L405" s="93" t="s">
        <v>973</v>
      </c>
      <c r="M405" s="93">
        <v>49</v>
      </c>
      <c r="N405" s="94">
        <v>45263</v>
      </c>
      <c r="O405" s="94">
        <v>45270</v>
      </c>
      <c r="P405" s="93" t="s">
        <v>1294</v>
      </c>
      <c r="Q405" s="93" t="s">
        <v>3</v>
      </c>
      <c r="R405" s="95" t="s">
        <v>975</v>
      </c>
      <c r="S405" s="95" t="s">
        <v>1120</v>
      </c>
      <c r="T405" s="95" t="s">
        <v>1017</v>
      </c>
      <c r="U405" s="97">
        <v>45265</v>
      </c>
    </row>
    <row r="406" spans="1:21" x14ac:dyDescent="0.3">
      <c r="A406" s="86">
        <v>45268.565963425928</v>
      </c>
      <c r="B406" s="87" t="s">
        <v>66</v>
      </c>
      <c r="C406" s="88" t="s">
        <v>1299</v>
      </c>
      <c r="D406" s="87" t="s">
        <v>1304</v>
      </c>
      <c r="E406" s="89">
        <v>4</v>
      </c>
      <c r="F406" s="87">
        <v>79024</v>
      </c>
      <c r="G406" s="87" t="s">
        <v>68</v>
      </c>
      <c r="H406" s="87" t="s">
        <v>69</v>
      </c>
      <c r="I406" s="87" t="s">
        <v>44</v>
      </c>
      <c r="J406" s="90">
        <v>112.96</v>
      </c>
      <c r="K406" s="90">
        <v>451.84</v>
      </c>
      <c r="L406" s="87" t="s">
        <v>973</v>
      </c>
      <c r="M406" s="87">
        <v>49</v>
      </c>
      <c r="N406" s="88">
        <v>45263</v>
      </c>
      <c r="O406" s="88">
        <v>45270</v>
      </c>
      <c r="P406" s="87" t="s">
        <v>1294</v>
      </c>
      <c r="Q406" s="87" t="s">
        <v>3</v>
      </c>
      <c r="R406" s="89" t="s">
        <v>975</v>
      </c>
      <c r="S406" s="89" t="s">
        <v>1120</v>
      </c>
      <c r="T406" s="89" t="s">
        <v>1017</v>
      </c>
      <c r="U406" s="91">
        <v>45265</v>
      </c>
    </row>
    <row r="407" spans="1:21" x14ac:dyDescent="0.3">
      <c r="A407" s="92">
        <v>45268.566758796296</v>
      </c>
      <c r="B407" s="93" t="s">
        <v>66</v>
      </c>
      <c r="C407" s="94" t="s">
        <v>1299</v>
      </c>
      <c r="D407" s="93" t="s">
        <v>1305</v>
      </c>
      <c r="E407" s="95">
        <v>4</v>
      </c>
      <c r="F407" s="93">
        <v>6984733</v>
      </c>
      <c r="G407" s="93" t="s">
        <v>117</v>
      </c>
      <c r="H407" s="93" t="s">
        <v>69</v>
      </c>
      <c r="I407" s="93" t="s">
        <v>44</v>
      </c>
      <c r="J407" s="96">
        <v>112.96</v>
      </c>
      <c r="K407" s="96">
        <v>451.84</v>
      </c>
      <c r="L407" s="93" t="s">
        <v>973</v>
      </c>
      <c r="M407" s="93">
        <v>49</v>
      </c>
      <c r="N407" s="94">
        <v>45263</v>
      </c>
      <c r="O407" s="94">
        <v>45270</v>
      </c>
      <c r="P407" s="93" t="s">
        <v>1294</v>
      </c>
      <c r="Q407" s="93" t="s">
        <v>3</v>
      </c>
      <c r="R407" s="95" t="s">
        <v>975</v>
      </c>
      <c r="S407" s="95" t="s">
        <v>1120</v>
      </c>
      <c r="T407" s="95" t="s">
        <v>1017</v>
      </c>
      <c r="U407" s="97">
        <v>45265</v>
      </c>
    </row>
    <row r="408" spans="1:21" x14ac:dyDescent="0.3">
      <c r="A408" s="86">
        <v>45303.45952650463</v>
      </c>
      <c r="B408" s="87" t="s">
        <v>76</v>
      </c>
      <c r="C408" s="88" t="s">
        <v>1299</v>
      </c>
      <c r="D408" s="87" t="s">
        <v>156</v>
      </c>
      <c r="E408" s="89">
        <v>1</v>
      </c>
      <c r="F408" s="87">
        <v>6984733</v>
      </c>
      <c r="G408" s="87" t="s">
        <v>117</v>
      </c>
      <c r="H408" s="87" t="s">
        <v>69</v>
      </c>
      <c r="I408" s="87" t="s">
        <v>44</v>
      </c>
      <c r="J408" s="90">
        <v>116.75</v>
      </c>
      <c r="K408" s="90">
        <v>116.75</v>
      </c>
      <c r="L408" s="87" t="s">
        <v>973</v>
      </c>
      <c r="M408" s="87">
        <v>49</v>
      </c>
      <c r="N408" s="88">
        <v>45263</v>
      </c>
      <c r="O408" s="88">
        <v>45270</v>
      </c>
      <c r="P408" s="87" t="s">
        <v>1294</v>
      </c>
      <c r="Q408" s="87" t="s">
        <v>3</v>
      </c>
      <c r="R408" s="89" t="s">
        <v>975</v>
      </c>
      <c r="S408" s="89" t="s">
        <v>1120</v>
      </c>
      <c r="T408" s="89" t="s">
        <v>1017</v>
      </c>
      <c r="U408" s="91">
        <v>45265</v>
      </c>
    </row>
    <row r="409" spans="1:21" x14ac:dyDescent="0.3">
      <c r="A409" s="92">
        <v>45266.577167129632</v>
      </c>
      <c r="B409" s="93" t="s">
        <v>31</v>
      </c>
      <c r="C409" s="94" t="s">
        <v>968</v>
      </c>
      <c r="D409" s="93" t="s">
        <v>1064</v>
      </c>
      <c r="E409" s="95">
        <v>6</v>
      </c>
      <c r="F409" s="93" t="s">
        <v>68</v>
      </c>
      <c r="G409" s="93" t="s">
        <v>68</v>
      </c>
      <c r="H409" s="93" t="s">
        <v>202</v>
      </c>
      <c r="I409" s="93" t="s">
        <v>44</v>
      </c>
      <c r="J409" s="96">
        <v>90.75</v>
      </c>
      <c r="K409" s="96">
        <v>544.5</v>
      </c>
      <c r="L409" s="93" t="s">
        <v>981</v>
      </c>
      <c r="M409" s="93">
        <v>49</v>
      </c>
      <c r="N409" s="94">
        <v>45263</v>
      </c>
      <c r="O409" s="94">
        <v>45270</v>
      </c>
      <c r="P409" s="93" t="s">
        <v>1294</v>
      </c>
      <c r="Q409" s="93" t="s">
        <v>3</v>
      </c>
      <c r="R409" s="95" t="s">
        <v>975</v>
      </c>
      <c r="S409" s="95" t="s">
        <v>977</v>
      </c>
      <c r="T409" s="95" t="s">
        <v>1017</v>
      </c>
      <c r="U409" s="97">
        <v>45266</v>
      </c>
    </row>
    <row r="410" spans="1:21" x14ac:dyDescent="0.3">
      <c r="A410" s="86">
        <v>45266.577689814818</v>
      </c>
      <c r="B410" s="87" t="s">
        <v>31</v>
      </c>
      <c r="C410" s="88" t="s">
        <v>968</v>
      </c>
      <c r="D410" s="87" t="s">
        <v>1306</v>
      </c>
      <c r="E410" s="89">
        <v>2</v>
      </c>
      <c r="F410" s="87" t="s">
        <v>68</v>
      </c>
      <c r="G410" s="87" t="s">
        <v>68</v>
      </c>
      <c r="H410" s="87" t="s">
        <v>1184</v>
      </c>
      <c r="I410" s="87" t="s">
        <v>44</v>
      </c>
      <c r="J410" s="90">
        <v>90.75</v>
      </c>
      <c r="K410" s="90">
        <v>181.5</v>
      </c>
      <c r="L410" s="87" t="s">
        <v>981</v>
      </c>
      <c r="M410" s="87">
        <v>49</v>
      </c>
      <c r="N410" s="88">
        <v>45263</v>
      </c>
      <c r="O410" s="88">
        <v>45270</v>
      </c>
      <c r="P410" s="87" t="s">
        <v>1294</v>
      </c>
      <c r="Q410" s="87" t="s">
        <v>3</v>
      </c>
      <c r="R410" s="89" t="s">
        <v>975</v>
      </c>
      <c r="S410" s="89" t="s">
        <v>977</v>
      </c>
      <c r="T410" s="89" t="s">
        <v>1017</v>
      </c>
      <c r="U410" s="91">
        <v>45266</v>
      </c>
    </row>
    <row r="411" spans="1:21" x14ac:dyDescent="0.3">
      <c r="A411" s="92">
        <v>45268.564894328701</v>
      </c>
      <c r="B411" s="93" t="s">
        <v>66</v>
      </c>
      <c r="C411" s="94" t="s">
        <v>968</v>
      </c>
      <c r="D411" s="93" t="s">
        <v>1307</v>
      </c>
      <c r="E411" s="95">
        <v>6</v>
      </c>
      <c r="F411" s="93">
        <v>6984733</v>
      </c>
      <c r="G411" s="93" t="s">
        <v>68</v>
      </c>
      <c r="H411" s="93" t="s">
        <v>69</v>
      </c>
      <c r="I411" s="93" t="s">
        <v>44</v>
      </c>
      <c r="J411" s="96">
        <v>112.96</v>
      </c>
      <c r="K411" s="96">
        <v>677.76</v>
      </c>
      <c r="L411" s="93" t="s">
        <v>973</v>
      </c>
      <c r="M411" s="93">
        <v>49</v>
      </c>
      <c r="N411" s="94">
        <v>45263</v>
      </c>
      <c r="O411" s="94">
        <v>45270</v>
      </c>
      <c r="P411" s="93" t="s">
        <v>1294</v>
      </c>
      <c r="Q411" s="93" t="s">
        <v>3</v>
      </c>
      <c r="R411" s="95" t="s">
        <v>975</v>
      </c>
      <c r="S411" s="95" t="s">
        <v>977</v>
      </c>
      <c r="T411" s="95" t="s">
        <v>1017</v>
      </c>
      <c r="U411" s="97">
        <v>45266</v>
      </c>
    </row>
    <row r="412" spans="1:21" x14ac:dyDescent="0.3">
      <c r="A412" s="86">
        <v>45268.565296759261</v>
      </c>
      <c r="B412" s="87" t="s">
        <v>66</v>
      </c>
      <c r="C412" s="88" t="s">
        <v>968</v>
      </c>
      <c r="D412" s="87" t="s">
        <v>1308</v>
      </c>
      <c r="E412" s="89">
        <v>2</v>
      </c>
      <c r="F412" s="87" t="s">
        <v>68</v>
      </c>
      <c r="G412" s="87" t="s">
        <v>68</v>
      </c>
      <c r="H412" s="87" t="s">
        <v>202</v>
      </c>
      <c r="I412" s="87" t="s">
        <v>44</v>
      </c>
      <c r="J412" s="90">
        <v>112.96</v>
      </c>
      <c r="K412" s="90">
        <v>225.92</v>
      </c>
      <c r="L412" s="87" t="s">
        <v>981</v>
      </c>
      <c r="M412" s="87">
        <v>49</v>
      </c>
      <c r="N412" s="88">
        <v>45263</v>
      </c>
      <c r="O412" s="88">
        <v>45270</v>
      </c>
      <c r="P412" s="87" t="s">
        <v>1294</v>
      </c>
      <c r="Q412" s="87" t="s">
        <v>3</v>
      </c>
      <c r="R412" s="89" t="s">
        <v>975</v>
      </c>
      <c r="S412" s="89" t="s">
        <v>977</v>
      </c>
      <c r="T412" s="89" t="s">
        <v>1017</v>
      </c>
      <c r="U412" s="91">
        <v>45266</v>
      </c>
    </row>
    <row r="413" spans="1:21" x14ac:dyDescent="0.3">
      <c r="A413" s="92">
        <v>45303.45972835648</v>
      </c>
      <c r="B413" s="93" t="s">
        <v>76</v>
      </c>
      <c r="C413" s="94" t="s">
        <v>968</v>
      </c>
      <c r="D413" s="93" t="s">
        <v>156</v>
      </c>
      <c r="E413" s="95">
        <v>2</v>
      </c>
      <c r="F413" s="93">
        <v>6984733</v>
      </c>
      <c r="G413" s="93" t="s">
        <v>117</v>
      </c>
      <c r="H413" s="93" t="s">
        <v>69</v>
      </c>
      <c r="I413" s="93" t="s">
        <v>44</v>
      </c>
      <c r="J413" s="96">
        <v>116.75</v>
      </c>
      <c r="K413" s="96">
        <v>233.5</v>
      </c>
      <c r="L413" s="93" t="s">
        <v>973</v>
      </c>
      <c r="M413" s="93">
        <v>49</v>
      </c>
      <c r="N413" s="94">
        <v>45263</v>
      </c>
      <c r="O413" s="94">
        <v>45270</v>
      </c>
      <c r="P413" s="93" t="s">
        <v>1294</v>
      </c>
      <c r="Q413" s="93" t="s">
        <v>3</v>
      </c>
      <c r="R413" s="95" t="s">
        <v>975</v>
      </c>
      <c r="S413" s="95" t="s">
        <v>977</v>
      </c>
      <c r="T413" s="95" t="s">
        <v>1017</v>
      </c>
      <c r="U413" s="97">
        <v>45266</v>
      </c>
    </row>
    <row r="414" spans="1:21" x14ac:dyDescent="0.3">
      <c r="A414" s="86">
        <v>45267.540131597219</v>
      </c>
      <c r="B414" s="87" t="s">
        <v>31</v>
      </c>
      <c r="C414" s="88" t="s">
        <v>1309</v>
      </c>
      <c r="D414" s="87" t="s">
        <v>1310</v>
      </c>
      <c r="E414" s="89">
        <v>1.5</v>
      </c>
      <c r="F414" s="87">
        <v>6958384</v>
      </c>
      <c r="G414" s="87" t="s">
        <v>68</v>
      </c>
      <c r="H414" s="87" t="s">
        <v>69</v>
      </c>
      <c r="I414" s="87" t="s">
        <v>44</v>
      </c>
      <c r="J414" s="90">
        <v>90.75</v>
      </c>
      <c r="K414" s="90">
        <v>136.125</v>
      </c>
      <c r="L414" s="87" t="s">
        <v>973</v>
      </c>
      <c r="M414" s="87">
        <v>49</v>
      </c>
      <c r="N414" s="88">
        <v>45263</v>
      </c>
      <c r="O414" s="88">
        <v>45270</v>
      </c>
      <c r="P414" s="87" t="s">
        <v>1294</v>
      </c>
      <c r="Q414" s="87" t="s">
        <v>3</v>
      </c>
      <c r="R414" s="89" t="s">
        <v>975</v>
      </c>
      <c r="S414" s="89" t="s">
        <v>987</v>
      </c>
      <c r="T414" s="89" t="s">
        <v>1017</v>
      </c>
      <c r="U414" s="91">
        <v>45267</v>
      </c>
    </row>
    <row r="415" spans="1:21" x14ac:dyDescent="0.3">
      <c r="A415" s="92">
        <v>45267.541098032409</v>
      </c>
      <c r="B415" s="93" t="s">
        <v>31</v>
      </c>
      <c r="C415" s="94" t="s">
        <v>1309</v>
      </c>
      <c r="D415" s="93" t="s">
        <v>1311</v>
      </c>
      <c r="E415" s="95">
        <v>6.5</v>
      </c>
      <c r="F415" s="93" t="s">
        <v>68</v>
      </c>
      <c r="G415" s="93" t="s">
        <v>68</v>
      </c>
      <c r="H415" s="93" t="s">
        <v>92</v>
      </c>
      <c r="I415" s="93" t="s">
        <v>44</v>
      </c>
      <c r="J415" s="96">
        <v>90.75</v>
      </c>
      <c r="K415" s="96">
        <v>589.875</v>
      </c>
      <c r="L415" s="93" t="s">
        <v>981</v>
      </c>
      <c r="M415" s="93">
        <v>49</v>
      </c>
      <c r="N415" s="94">
        <v>45263</v>
      </c>
      <c r="O415" s="94">
        <v>45270</v>
      </c>
      <c r="P415" s="93" t="s">
        <v>1294</v>
      </c>
      <c r="Q415" s="93" t="s">
        <v>3</v>
      </c>
      <c r="R415" s="95" t="s">
        <v>975</v>
      </c>
      <c r="S415" s="95" t="s">
        <v>987</v>
      </c>
      <c r="T415" s="95" t="s">
        <v>1017</v>
      </c>
      <c r="U415" s="97">
        <v>45267</v>
      </c>
    </row>
    <row r="416" spans="1:21" x14ac:dyDescent="0.3">
      <c r="A416" s="86">
        <v>45268.561935763886</v>
      </c>
      <c r="B416" s="87" t="s">
        <v>66</v>
      </c>
      <c r="C416" s="88" t="s">
        <v>1309</v>
      </c>
      <c r="D416" s="87" t="s">
        <v>1312</v>
      </c>
      <c r="E416" s="89">
        <v>1.5</v>
      </c>
      <c r="F416" s="87">
        <v>6958384</v>
      </c>
      <c r="G416" s="87" t="s">
        <v>68</v>
      </c>
      <c r="H416" s="87" t="s">
        <v>92</v>
      </c>
      <c r="I416" s="87" t="s">
        <v>44</v>
      </c>
      <c r="J416" s="90">
        <v>112.96</v>
      </c>
      <c r="K416" s="90">
        <v>169.44</v>
      </c>
      <c r="L416" s="87" t="s">
        <v>973</v>
      </c>
      <c r="M416" s="87">
        <v>49</v>
      </c>
      <c r="N416" s="88">
        <v>45263</v>
      </c>
      <c r="O416" s="88">
        <v>45270</v>
      </c>
      <c r="P416" s="87" t="s">
        <v>1294</v>
      </c>
      <c r="Q416" s="87" t="s">
        <v>3</v>
      </c>
      <c r="R416" s="89" t="s">
        <v>975</v>
      </c>
      <c r="S416" s="89" t="s">
        <v>987</v>
      </c>
      <c r="T416" s="89" t="s">
        <v>1017</v>
      </c>
      <c r="U416" s="91">
        <v>45267</v>
      </c>
    </row>
    <row r="417" spans="1:21" x14ac:dyDescent="0.3">
      <c r="A417" s="92">
        <v>45268.562903819446</v>
      </c>
      <c r="B417" s="93" t="s">
        <v>66</v>
      </c>
      <c r="C417" s="94" t="s">
        <v>1309</v>
      </c>
      <c r="D417" s="93" t="s">
        <v>1313</v>
      </c>
      <c r="E417" s="95">
        <v>5</v>
      </c>
      <c r="F417" s="93" t="s">
        <v>68</v>
      </c>
      <c r="G417" s="93" t="s">
        <v>68</v>
      </c>
      <c r="H417" s="93" t="s">
        <v>92</v>
      </c>
      <c r="I417" s="93" t="s">
        <v>44</v>
      </c>
      <c r="J417" s="96">
        <v>112.96</v>
      </c>
      <c r="K417" s="96">
        <v>564.79999999999995</v>
      </c>
      <c r="L417" s="93" t="s">
        <v>981</v>
      </c>
      <c r="M417" s="93">
        <v>49</v>
      </c>
      <c r="N417" s="94">
        <v>45263</v>
      </c>
      <c r="O417" s="94">
        <v>45270</v>
      </c>
      <c r="P417" s="93" t="s">
        <v>1294</v>
      </c>
      <c r="Q417" s="93" t="s">
        <v>3</v>
      </c>
      <c r="R417" s="95" t="s">
        <v>975</v>
      </c>
      <c r="S417" s="95" t="s">
        <v>987</v>
      </c>
      <c r="T417" s="95" t="s">
        <v>1017</v>
      </c>
      <c r="U417" s="97">
        <v>45267</v>
      </c>
    </row>
    <row r="418" spans="1:21" x14ac:dyDescent="0.3">
      <c r="A418" s="86">
        <v>45268.563493634261</v>
      </c>
      <c r="B418" s="87" t="s">
        <v>66</v>
      </c>
      <c r="C418" s="88" t="s">
        <v>1309</v>
      </c>
      <c r="D418" s="87" t="s">
        <v>1314</v>
      </c>
      <c r="E418" s="89">
        <v>1.5</v>
      </c>
      <c r="F418" s="87">
        <v>6984733</v>
      </c>
      <c r="G418" s="87" t="s">
        <v>68</v>
      </c>
      <c r="H418" s="87" t="s">
        <v>69</v>
      </c>
      <c r="I418" s="87" t="s">
        <v>44</v>
      </c>
      <c r="J418" s="90">
        <v>112.96</v>
      </c>
      <c r="K418" s="90">
        <v>169.44</v>
      </c>
      <c r="L418" s="87" t="s">
        <v>973</v>
      </c>
      <c r="M418" s="87">
        <v>49</v>
      </c>
      <c r="N418" s="88">
        <v>45263</v>
      </c>
      <c r="O418" s="88">
        <v>45270</v>
      </c>
      <c r="P418" s="87" t="s">
        <v>1294</v>
      </c>
      <c r="Q418" s="87" t="s">
        <v>3</v>
      </c>
      <c r="R418" s="89" t="s">
        <v>975</v>
      </c>
      <c r="S418" s="89" t="s">
        <v>987</v>
      </c>
      <c r="T418" s="89" t="s">
        <v>1017</v>
      </c>
      <c r="U418" s="91">
        <v>45267</v>
      </c>
    </row>
    <row r="419" spans="1:21" x14ac:dyDescent="0.3">
      <c r="A419" s="92">
        <v>45303.459894675929</v>
      </c>
      <c r="B419" s="93" t="s">
        <v>76</v>
      </c>
      <c r="C419" s="94" t="s">
        <v>1309</v>
      </c>
      <c r="D419" s="93" t="s">
        <v>156</v>
      </c>
      <c r="E419" s="95">
        <v>1</v>
      </c>
      <c r="F419" s="93">
        <v>6984733</v>
      </c>
      <c r="G419" s="93" t="s">
        <v>117</v>
      </c>
      <c r="H419" s="93" t="s">
        <v>69</v>
      </c>
      <c r="I419" s="93" t="s">
        <v>44</v>
      </c>
      <c r="J419" s="96">
        <v>116.75</v>
      </c>
      <c r="K419" s="96">
        <v>116.75</v>
      </c>
      <c r="L419" s="93" t="s">
        <v>973</v>
      </c>
      <c r="M419" s="93">
        <v>49</v>
      </c>
      <c r="N419" s="94">
        <v>45263</v>
      </c>
      <c r="O419" s="94">
        <v>45270</v>
      </c>
      <c r="P419" s="93" t="s">
        <v>1294</v>
      </c>
      <c r="Q419" s="93" t="s">
        <v>3</v>
      </c>
      <c r="R419" s="95" t="s">
        <v>975</v>
      </c>
      <c r="S419" s="95" t="s">
        <v>987</v>
      </c>
      <c r="T419" s="95" t="s">
        <v>1017</v>
      </c>
      <c r="U419" s="97">
        <v>45267</v>
      </c>
    </row>
    <row r="420" spans="1:21" x14ac:dyDescent="0.3">
      <c r="A420" s="86">
        <v>45268.553681828707</v>
      </c>
      <c r="B420" s="87" t="s">
        <v>31</v>
      </c>
      <c r="C420" s="88" t="s">
        <v>1315</v>
      </c>
      <c r="D420" s="87" t="s">
        <v>1316</v>
      </c>
      <c r="E420" s="89">
        <v>4</v>
      </c>
      <c r="F420" s="87" t="s">
        <v>68</v>
      </c>
      <c r="G420" s="87" t="s">
        <v>68</v>
      </c>
      <c r="H420" s="87" t="s">
        <v>92</v>
      </c>
      <c r="I420" s="87" t="s">
        <v>44</v>
      </c>
      <c r="J420" s="90">
        <v>90.75</v>
      </c>
      <c r="K420" s="90">
        <v>363</v>
      </c>
      <c r="L420" s="87" t="s">
        <v>981</v>
      </c>
      <c r="M420" s="87">
        <v>49</v>
      </c>
      <c r="N420" s="88">
        <v>45263</v>
      </c>
      <c r="O420" s="88">
        <v>45270</v>
      </c>
      <c r="P420" s="87" t="s">
        <v>1294</v>
      </c>
      <c r="Q420" s="87" t="s">
        <v>3</v>
      </c>
      <c r="R420" s="89" t="s">
        <v>975</v>
      </c>
      <c r="S420" s="89" t="s">
        <v>994</v>
      </c>
      <c r="T420" s="89" t="s">
        <v>1017</v>
      </c>
      <c r="U420" s="91">
        <v>45268</v>
      </c>
    </row>
    <row r="421" spans="1:21" x14ac:dyDescent="0.3">
      <c r="A421" s="92">
        <v>45268.554638078705</v>
      </c>
      <c r="B421" s="93" t="s">
        <v>31</v>
      </c>
      <c r="C421" s="94" t="s">
        <v>1315</v>
      </c>
      <c r="D421" s="93" t="s">
        <v>1317</v>
      </c>
      <c r="E421" s="95">
        <v>3</v>
      </c>
      <c r="F421" s="93" t="s">
        <v>68</v>
      </c>
      <c r="G421" s="93" t="s">
        <v>68</v>
      </c>
      <c r="H421" s="93" t="s">
        <v>57</v>
      </c>
      <c r="I421" s="93" t="s">
        <v>44</v>
      </c>
      <c r="J421" s="96">
        <v>90.75</v>
      </c>
      <c r="K421" s="96">
        <v>272.25</v>
      </c>
      <c r="L421" s="93" t="s">
        <v>981</v>
      </c>
      <c r="M421" s="93">
        <v>49</v>
      </c>
      <c r="N421" s="94">
        <v>45263</v>
      </c>
      <c r="O421" s="94">
        <v>45270</v>
      </c>
      <c r="P421" s="93" t="s">
        <v>1294</v>
      </c>
      <c r="Q421" s="93" t="s">
        <v>3</v>
      </c>
      <c r="R421" s="95" t="s">
        <v>975</v>
      </c>
      <c r="S421" s="95" t="s">
        <v>994</v>
      </c>
      <c r="T421" s="95" t="s">
        <v>1017</v>
      </c>
      <c r="U421" s="97">
        <v>45268</v>
      </c>
    </row>
    <row r="422" spans="1:21" x14ac:dyDescent="0.3">
      <c r="A422" s="86">
        <v>45268.555318981482</v>
      </c>
      <c r="B422" s="87" t="s">
        <v>31</v>
      </c>
      <c r="C422" s="88" t="s">
        <v>1315</v>
      </c>
      <c r="D422" s="87" t="s">
        <v>1318</v>
      </c>
      <c r="E422" s="89">
        <v>1</v>
      </c>
      <c r="F422" s="87">
        <v>79024</v>
      </c>
      <c r="G422" s="87" t="s">
        <v>68</v>
      </c>
      <c r="H422" s="87" t="s">
        <v>69</v>
      </c>
      <c r="I422" s="87" t="s">
        <v>44</v>
      </c>
      <c r="J422" s="90">
        <v>90.75</v>
      </c>
      <c r="K422" s="90">
        <v>90.75</v>
      </c>
      <c r="L422" s="87" t="s">
        <v>973</v>
      </c>
      <c r="M422" s="87">
        <v>49</v>
      </c>
      <c r="N422" s="88">
        <v>45263</v>
      </c>
      <c r="O422" s="88">
        <v>45270</v>
      </c>
      <c r="P422" s="87" t="s">
        <v>1294</v>
      </c>
      <c r="Q422" s="87" t="s">
        <v>3</v>
      </c>
      <c r="R422" s="89" t="s">
        <v>975</v>
      </c>
      <c r="S422" s="89" t="s">
        <v>994</v>
      </c>
      <c r="T422" s="89" t="s">
        <v>1017</v>
      </c>
      <c r="U422" s="91">
        <v>45268</v>
      </c>
    </row>
    <row r="423" spans="1:21" x14ac:dyDescent="0.3">
      <c r="A423" s="92">
        <v>45268.557786805555</v>
      </c>
      <c r="B423" s="93" t="s">
        <v>66</v>
      </c>
      <c r="C423" s="94" t="s">
        <v>1315</v>
      </c>
      <c r="D423" s="93" t="s">
        <v>1319</v>
      </c>
      <c r="E423" s="95">
        <v>4</v>
      </c>
      <c r="F423" s="93" t="s">
        <v>68</v>
      </c>
      <c r="G423" s="93" t="s">
        <v>68</v>
      </c>
      <c r="H423" s="93" t="s">
        <v>92</v>
      </c>
      <c r="I423" s="93" t="s">
        <v>44</v>
      </c>
      <c r="J423" s="96">
        <v>112.96</v>
      </c>
      <c r="K423" s="96">
        <v>451.84</v>
      </c>
      <c r="L423" s="93" t="s">
        <v>981</v>
      </c>
      <c r="M423" s="93">
        <v>49</v>
      </c>
      <c r="N423" s="94">
        <v>45263</v>
      </c>
      <c r="O423" s="94">
        <v>45270</v>
      </c>
      <c r="P423" s="93" t="s">
        <v>1294</v>
      </c>
      <c r="Q423" s="93" t="s">
        <v>3</v>
      </c>
      <c r="R423" s="95" t="s">
        <v>975</v>
      </c>
      <c r="S423" s="95" t="s">
        <v>994</v>
      </c>
      <c r="T423" s="95" t="s">
        <v>1017</v>
      </c>
      <c r="U423" s="97">
        <v>45268</v>
      </c>
    </row>
    <row r="424" spans="1:21" x14ac:dyDescent="0.3">
      <c r="A424" s="86">
        <v>45268.558432407408</v>
      </c>
      <c r="B424" s="87" t="s">
        <v>66</v>
      </c>
      <c r="C424" s="88" t="s">
        <v>1315</v>
      </c>
      <c r="D424" s="87" t="s">
        <v>1320</v>
      </c>
      <c r="E424" s="89">
        <v>2</v>
      </c>
      <c r="F424" s="87" t="s">
        <v>68</v>
      </c>
      <c r="G424" s="87" t="s">
        <v>68</v>
      </c>
      <c r="H424" s="87" t="s">
        <v>57</v>
      </c>
      <c r="I424" s="87" t="s">
        <v>44</v>
      </c>
      <c r="J424" s="90">
        <v>112.96</v>
      </c>
      <c r="K424" s="90">
        <v>225.92</v>
      </c>
      <c r="L424" s="87" t="s">
        <v>981</v>
      </c>
      <c r="M424" s="87">
        <v>49</v>
      </c>
      <c r="N424" s="88">
        <v>45263</v>
      </c>
      <c r="O424" s="88">
        <v>45270</v>
      </c>
      <c r="P424" s="87" t="s">
        <v>1294</v>
      </c>
      <c r="Q424" s="87" t="s">
        <v>3</v>
      </c>
      <c r="R424" s="89" t="s">
        <v>975</v>
      </c>
      <c r="S424" s="89" t="s">
        <v>994</v>
      </c>
      <c r="T424" s="89" t="s">
        <v>1017</v>
      </c>
      <c r="U424" s="91">
        <v>45268</v>
      </c>
    </row>
    <row r="425" spans="1:21" x14ac:dyDescent="0.3">
      <c r="A425" s="92">
        <v>45268.559779398151</v>
      </c>
      <c r="B425" s="93" t="s">
        <v>66</v>
      </c>
      <c r="C425" s="94" t="s">
        <v>1315</v>
      </c>
      <c r="D425" s="93" t="s">
        <v>1321</v>
      </c>
      <c r="E425" s="95">
        <v>2</v>
      </c>
      <c r="F425" s="93">
        <v>6984733</v>
      </c>
      <c r="G425" s="93" t="s">
        <v>68</v>
      </c>
      <c r="H425" s="93" t="s">
        <v>69</v>
      </c>
      <c r="I425" s="93" t="s">
        <v>44</v>
      </c>
      <c r="J425" s="96">
        <v>112.96</v>
      </c>
      <c r="K425" s="96">
        <v>225.92</v>
      </c>
      <c r="L425" s="93" t="s">
        <v>973</v>
      </c>
      <c r="M425" s="93">
        <v>49</v>
      </c>
      <c r="N425" s="94">
        <v>45263</v>
      </c>
      <c r="O425" s="94">
        <v>45270</v>
      </c>
      <c r="P425" s="93" t="s">
        <v>1294</v>
      </c>
      <c r="Q425" s="93" t="s">
        <v>3</v>
      </c>
      <c r="R425" s="95" t="s">
        <v>975</v>
      </c>
      <c r="S425" s="95" t="s">
        <v>994</v>
      </c>
      <c r="T425" s="95" t="s">
        <v>1017</v>
      </c>
      <c r="U425" s="97">
        <v>45268</v>
      </c>
    </row>
    <row r="426" spans="1:21" x14ac:dyDescent="0.3">
      <c r="A426" s="86">
        <v>45303.46006041667</v>
      </c>
      <c r="B426" s="87" t="s">
        <v>76</v>
      </c>
      <c r="C426" s="88" t="s">
        <v>1315</v>
      </c>
      <c r="D426" s="87" t="s">
        <v>156</v>
      </c>
      <c r="E426" s="89">
        <v>2</v>
      </c>
      <c r="F426" s="87">
        <v>6984733</v>
      </c>
      <c r="G426" s="87" t="s">
        <v>117</v>
      </c>
      <c r="H426" s="87" t="s">
        <v>69</v>
      </c>
      <c r="I426" s="87" t="s">
        <v>44</v>
      </c>
      <c r="J426" s="90">
        <v>116.75</v>
      </c>
      <c r="K426" s="90">
        <v>233.5</v>
      </c>
      <c r="L426" s="87" t="s">
        <v>973</v>
      </c>
      <c r="M426" s="87">
        <v>49</v>
      </c>
      <c r="N426" s="88">
        <v>45263</v>
      </c>
      <c r="O426" s="88">
        <v>45270</v>
      </c>
      <c r="P426" s="87" t="s">
        <v>1294</v>
      </c>
      <c r="Q426" s="87" t="s">
        <v>3</v>
      </c>
      <c r="R426" s="89" t="s">
        <v>975</v>
      </c>
      <c r="S426" s="89" t="s">
        <v>994</v>
      </c>
      <c r="T426" s="89" t="s">
        <v>1017</v>
      </c>
      <c r="U426" s="91">
        <v>45268</v>
      </c>
    </row>
    <row r="427" spans="1:21" x14ac:dyDescent="0.3">
      <c r="A427" s="92">
        <v>45114.332583217591</v>
      </c>
      <c r="B427" s="93" t="s">
        <v>76</v>
      </c>
      <c r="C427" s="94" t="s">
        <v>1322</v>
      </c>
      <c r="D427" s="93" t="s">
        <v>77</v>
      </c>
      <c r="E427" s="95">
        <v>2</v>
      </c>
      <c r="F427" s="93">
        <v>6904723</v>
      </c>
      <c r="G427" s="93" t="s">
        <v>117</v>
      </c>
      <c r="H427" s="93" t="s">
        <v>942</v>
      </c>
      <c r="I427" s="93" t="s">
        <v>44</v>
      </c>
      <c r="J427" s="96">
        <v>116.75</v>
      </c>
      <c r="K427" s="96">
        <v>233.5</v>
      </c>
      <c r="L427" s="93" t="s">
        <v>973</v>
      </c>
      <c r="M427" s="93">
        <v>25</v>
      </c>
      <c r="N427" s="94">
        <v>45095</v>
      </c>
      <c r="O427" s="94">
        <v>45102</v>
      </c>
      <c r="P427" s="93" t="s">
        <v>974</v>
      </c>
      <c r="Q427" s="93" t="s">
        <v>3</v>
      </c>
      <c r="R427" s="95" t="s">
        <v>975</v>
      </c>
      <c r="S427" s="95" t="s">
        <v>1050</v>
      </c>
      <c r="T427" s="95" t="s">
        <v>977</v>
      </c>
      <c r="U427" s="97">
        <v>45096</v>
      </c>
    </row>
    <row r="428" spans="1:21" x14ac:dyDescent="0.3">
      <c r="A428" s="86">
        <v>45114.335473263891</v>
      </c>
      <c r="B428" s="87" t="s">
        <v>23</v>
      </c>
      <c r="C428" s="88" t="s">
        <v>1322</v>
      </c>
      <c r="D428" s="87" t="s">
        <v>1323</v>
      </c>
      <c r="E428" s="89">
        <v>8</v>
      </c>
      <c r="F428" s="87">
        <v>20028</v>
      </c>
      <c r="G428" s="87" t="s">
        <v>68</v>
      </c>
      <c r="H428" s="87" t="s">
        <v>942</v>
      </c>
      <c r="I428" s="87" t="s">
        <v>44</v>
      </c>
      <c r="J428" s="90">
        <v>109.19</v>
      </c>
      <c r="K428" s="90">
        <v>873.52</v>
      </c>
      <c r="L428" s="87" t="s">
        <v>973</v>
      </c>
      <c r="M428" s="87">
        <v>25</v>
      </c>
      <c r="N428" s="88">
        <v>45095</v>
      </c>
      <c r="O428" s="88">
        <v>45102</v>
      </c>
      <c r="P428" s="87" t="s">
        <v>974</v>
      </c>
      <c r="Q428" s="87" t="s">
        <v>3</v>
      </c>
      <c r="R428" s="89" t="s">
        <v>975</v>
      </c>
      <c r="S428" s="89" t="s">
        <v>1050</v>
      </c>
      <c r="T428" s="89" t="s">
        <v>977</v>
      </c>
      <c r="U428" s="91">
        <v>45096</v>
      </c>
    </row>
    <row r="429" spans="1:21" x14ac:dyDescent="0.3">
      <c r="A429" s="92">
        <v>45114.342203356478</v>
      </c>
      <c r="B429" s="93" t="s">
        <v>34</v>
      </c>
      <c r="C429" s="94" t="s">
        <v>1322</v>
      </c>
      <c r="D429" s="93" t="s">
        <v>1324</v>
      </c>
      <c r="E429" s="95">
        <v>8</v>
      </c>
      <c r="F429" s="93">
        <v>20028</v>
      </c>
      <c r="G429" s="93" t="s">
        <v>68</v>
      </c>
      <c r="H429" s="93" t="s">
        <v>942</v>
      </c>
      <c r="I429" s="93" t="s">
        <v>44</v>
      </c>
      <c r="J429" s="96">
        <v>109.19</v>
      </c>
      <c r="K429" s="96">
        <v>873.52</v>
      </c>
      <c r="L429" s="93" t="s">
        <v>973</v>
      </c>
      <c r="M429" s="93">
        <v>25</v>
      </c>
      <c r="N429" s="94">
        <v>45095</v>
      </c>
      <c r="O429" s="94">
        <v>45102</v>
      </c>
      <c r="P429" s="93" t="s">
        <v>974</v>
      </c>
      <c r="Q429" s="93" t="s">
        <v>3</v>
      </c>
      <c r="R429" s="95" t="s">
        <v>975</v>
      </c>
      <c r="S429" s="95" t="s">
        <v>1050</v>
      </c>
      <c r="T429" s="95" t="s">
        <v>977</v>
      </c>
      <c r="U429" s="97">
        <v>45096</v>
      </c>
    </row>
    <row r="430" spans="1:21" x14ac:dyDescent="0.3">
      <c r="A430" s="86">
        <v>45114.349366782408</v>
      </c>
      <c r="B430" s="87" t="s">
        <v>65</v>
      </c>
      <c r="C430" s="88" t="s">
        <v>1322</v>
      </c>
      <c r="D430" s="87" t="s">
        <v>1325</v>
      </c>
      <c r="E430" s="89">
        <v>4</v>
      </c>
      <c r="F430" s="87">
        <v>6966341</v>
      </c>
      <c r="G430" s="87" t="s">
        <v>68</v>
      </c>
      <c r="H430" s="87" t="s">
        <v>942</v>
      </c>
      <c r="I430" s="87" t="s">
        <v>44</v>
      </c>
      <c r="J430" s="90">
        <v>111.36</v>
      </c>
      <c r="K430" s="90">
        <v>445.44</v>
      </c>
      <c r="L430" s="87" t="s">
        <v>973</v>
      </c>
      <c r="M430" s="87">
        <v>25</v>
      </c>
      <c r="N430" s="88">
        <v>45095</v>
      </c>
      <c r="O430" s="88">
        <v>45102</v>
      </c>
      <c r="P430" s="87" t="s">
        <v>974</v>
      </c>
      <c r="Q430" s="87" t="s">
        <v>3</v>
      </c>
      <c r="R430" s="89" t="s">
        <v>975</v>
      </c>
      <c r="S430" s="89" t="s">
        <v>1050</v>
      </c>
      <c r="T430" s="89" t="s">
        <v>977</v>
      </c>
      <c r="U430" s="91">
        <v>45096</v>
      </c>
    </row>
    <row r="431" spans="1:21" x14ac:dyDescent="0.3">
      <c r="A431" s="92">
        <v>45114.352277314814</v>
      </c>
      <c r="B431" s="93" t="s">
        <v>65</v>
      </c>
      <c r="C431" s="94" t="s">
        <v>1322</v>
      </c>
      <c r="D431" s="93" t="s">
        <v>1325</v>
      </c>
      <c r="E431" s="95">
        <v>4</v>
      </c>
      <c r="F431" s="93" t="s">
        <v>68</v>
      </c>
      <c r="G431" s="93" t="s">
        <v>68</v>
      </c>
      <c r="H431" s="93" t="s">
        <v>1326</v>
      </c>
      <c r="I431" s="93" t="s">
        <v>44</v>
      </c>
      <c r="J431" s="96">
        <v>111.36</v>
      </c>
      <c r="K431" s="96">
        <v>445.44</v>
      </c>
      <c r="L431" s="93" t="s">
        <v>981</v>
      </c>
      <c r="M431" s="93">
        <v>25</v>
      </c>
      <c r="N431" s="94">
        <v>45095</v>
      </c>
      <c r="O431" s="94">
        <v>45102</v>
      </c>
      <c r="P431" s="93" t="s">
        <v>974</v>
      </c>
      <c r="Q431" s="93" t="s">
        <v>3</v>
      </c>
      <c r="R431" s="95" t="s">
        <v>975</v>
      </c>
      <c r="S431" s="95" t="s">
        <v>1050</v>
      </c>
      <c r="T431" s="95" t="s">
        <v>977</v>
      </c>
      <c r="U431" s="97">
        <v>45096</v>
      </c>
    </row>
    <row r="432" spans="1:21" x14ac:dyDescent="0.3">
      <c r="A432" s="86">
        <v>45114.556307870371</v>
      </c>
      <c r="B432" s="87" t="s">
        <v>988</v>
      </c>
      <c r="C432" s="88" t="s">
        <v>1322</v>
      </c>
      <c r="D432" s="87" t="s">
        <v>1327</v>
      </c>
      <c r="E432" s="89">
        <v>5</v>
      </c>
      <c r="F432" s="87">
        <v>6966341</v>
      </c>
      <c r="G432" s="87" t="s">
        <v>68</v>
      </c>
      <c r="H432" s="87" t="s">
        <v>942</v>
      </c>
      <c r="I432" s="87" t="s">
        <v>44</v>
      </c>
      <c r="J432" s="90">
        <v>109.19</v>
      </c>
      <c r="K432" s="90">
        <v>545.95000000000005</v>
      </c>
      <c r="L432" s="87" t="s">
        <v>973</v>
      </c>
      <c r="M432" s="87">
        <v>25</v>
      </c>
      <c r="N432" s="88">
        <v>45095</v>
      </c>
      <c r="O432" s="88">
        <v>45102</v>
      </c>
      <c r="P432" s="87" t="s">
        <v>974</v>
      </c>
      <c r="Q432" s="87" t="s">
        <v>3</v>
      </c>
      <c r="R432" s="89" t="s">
        <v>975</v>
      </c>
      <c r="S432" s="89" t="s">
        <v>1050</v>
      </c>
      <c r="T432" s="89" t="s">
        <v>977</v>
      </c>
      <c r="U432" s="91">
        <v>45096</v>
      </c>
    </row>
    <row r="433" spans="1:21" x14ac:dyDescent="0.3">
      <c r="A433" s="92">
        <v>45114.557841666669</v>
      </c>
      <c r="B433" s="93" t="s">
        <v>988</v>
      </c>
      <c r="C433" s="94" t="s">
        <v>1322</v>
      </c>
      <c r="D433" s="93" t="s">
        <v>1328</v>
      </c>
      <c r="E433" s="95">
        <v>3</v>
      </c>
      <c r="F433" s="93" t="s">
        <v>68</v>
      </c>
      <c r="G433" s="93" t="s">
        <v>68</v>
      </c>
      <c r="H433" s="93" t="s">
        <v>1326</v>
      </c>
      <c r="I433" s="93" t="s">
        <v>44</v>
      </c>
      <c r="J433" s="96">
        <v>109.19</v>
      </c>
      <c r="K433" s="96">
        <v>327.57</v>
      </c>
      <c r="L433" s="93" t="s">
        <v>981</v>
      </c>
      <c r="M433" s="93">
        <v>25</v>
      </c>
      <c r="N433" s="94">
        <v>45095</v>
      </c>
      <c r="O433" s="94">
        <v>45102</v>
      </c>
      <c r="P433" s="93" t="s">
        <v>974</v>
      </c>
      <c r="Q433" s="93" t="s">
        <v>3</v>
      </c>
      <c r="R433" s="95" t="s">
        <v>975</v>
      </c>
      <c r="S433" s="95" t="s">
        <v>1050</v>
      </c>
      <c r="T433" s="95" t="s">
        <v>977</v>
      </c>
      <c r="U433" s="97">
        <v>45096</v>
      </c>
    </row>
    <row r="434" spans="1:21" x14ac:dyDescent="0.3">
      <c r="A434" s="86">
        <v>45114.562142592593</v>
      </c>
      <c r="B434" s="87" t="s">
        <v>31</v>
      </c>
      <c r="C434" s="88" t="s">
        <v>1322</v>
      </c>
      <c r="D434" s="87" t="s">
        <v>1329</v>
      </c>
      <c r="E434" s="89">
        <v>8</v>
      </c>
      <c r="F434" s="87">
        <v>20028</v>
      </c>
      <c r="G434" s="87" t="s">
        <v>68</v>
      </c>
      <c r="H434" s="87" t="s">
        <v>942</v>
      </c>
      <c r="I434" s="87" t="s">
        <v>44</v>
      </c>
      <c r="J434" s="90">
        <v>90.75</v>
      </c>
      <c r="K434" s="90">
        <v>726</v>
      </c>
      <c r="L434" s="87" t="s">
        <v>973</v>
      </c>
      <c r="M434" s="87">
        <v>25</v>
      </c>
      <c r="N434" s="88">
        <v>45095</v>
      </c>
      <c r="O434" s="88">
        <v>45102</v>
      </c>
      <c r="P434" s="87" t="s">
        <v>974</v>
      </c>
      <c r="Q434" s="87" t="s">
        <v>3</v>
      </c>
      <c r="R434" s="89" t="s">
        <v>975</v>
      </c>
      <c r="S434" s="89" t="s">
        <v>1050</v>
      </c>
      <c r="T434" s="89" t="s">
        <v>977</v>
      </c>
      <c r="U434" s="91">
        <v>45096</v>
      </c>
    </row>
    <row r="435" spans="1:21" x14ac:dyDescent="0.3">
      <c r="A435" s="92">
        <v>45117.296108101851</v>
      </c>
      <c r="B435" s="93" t="s">
        <v>35</v>
      </c>
      <c r="C435" s="94" t="s">
        <v>1322</v>
      </c>
      <c r="D435" s="93" t="s">
        <v>1330</v>
      </c>
      <c r="E435" s="95">
        <v>8</v>
      </c>
      <c r="F435" s="93" t="s">
        <v>68</v>
      </c>
      <c r="G435" s="93" t="s">
        <v>68</v>
      </c>
      <c r="H435" s="93" t="s">
        <v>1331</v>
      </c>
      <c r="I435" s="93" t="s">
        <v>44</v>
      </c>
      <c r="J435" s="96">
        <v>109.19</v>
      </c>
      <c r="K435" s="96">
        <v>873.52</v>
      </c>
      <c r="L435" s="93" t="s">
        <v>981</v>
      </c>
      <c r="M435" s="93">
        <v>25</v>
      </c>
      <c r="N435" s="94">
        <v>45095</v>
      </c>
      <c r="O435" s="94">
        <v>45102</v>
      </c>
      <c r="P435" s="93" t="s">
        <v>974</v>
      </c>
      <c r="Q435" s="93" t="s">
        <v>3</v>
      </c>
      <c r="R435" s="95" t="s">
        <v>975</v>
      </c>
      <c r="S435" s="95" t="s">
        <v>1050</v>
      </c>
      <c r="T435" s="95" t="s">
        <v>977</v>
      </c>
      <c r="U435" s="97">
        <v>45096</v>
      </c>
    </row>
    <row r="436" spans="1:21" x14ac:dyDescent="0.3">
      <c r="A436" s="86">
        <v>45117.300269444444</v>
      </c>
      <c r="B436" s="87" t="s">
        <v>66</v>
      </c>
      <c r="C436" s="88" t="s">
        <v>1322</v>
      </c>
      <c r="D436" s="87" t="s">
        <v>1075</v>
      </c>
      <c r="E436" s="89">
        <v>2</v>
      </c>
      <c r="F436" s="87">
        <v>6904723</v>
      </c>
      <c r="G436" s="87" t="s">
        <v>117</v>
      </c>
      <c r="H436" s="87" t="s">
        <v>942</v>
      </c>
      <c r="I436" s="87" t="s">
        <v>44</v>
      </c>
      <c r="J436" s="90">
        <v>112.96</v>
      </c>
      <c r="K436" s="90">
        <v>225.92</v>
      </c>
      <c r="L436" s="87" t="s">
        <v>973</v>
      </c>
      <c r="M436" s="87">
        <v>25</v>
      </c>
      <c r="N436" s="88">
        <v>45095</v>
      </c>
      <c r="O436" s="88">
        <v>45102</v>
      </c>
      <c r="P436" s="87" t="s">
        <v>974</v>
      </c>
      <c r="Q436" s="87" t="s">
        <v>3</v>
      </c>
      <c r="R436" s="89" t="s">
        <v>975</v>
      </c>
      <c r="S436" s="89" t="s">
        <v>1050</v>
      </c>
      <c r="T436" s="89" t="s">
        <v>977</v>
      </c>
      <c r="U436" s="91">
        <v>45096</v>
      </c>
    </row>
    <row r="437" spans="1:21" x14ac:dyDescent="0.3">
      <c r="A437" s="92">
        <v>45117.300610763887</v>
      </c>
      <c r="B437" s="93" t="s">
        <v>66</v>
      </c>
      <c r="C437" s="94" t="s">
        <v>1322</v>
      </c>
      <c r="D437" s="93" t="s">
        <v>1332</v>
      </c>
      <c r="E437" s="95">
        <v>1</v>
      </c>
      <c r="F437" s="93">
        <v>6904723</v>
      </c>
      <c r="G437" s="93" t="s">
        <v>117</v>
      </c>
      <c r="H437" s="93" t="s">
        <v>942</v>
      </c>
      <c r="I437" s="93" t="s">
        <v>44</v>
      </c>
      <c r="J437" s="96">
        <v>112.96</v>
      </c>
      <c r="K437" s="96">
        <v>112.96</v>
      </c>
      <c r="L437" s="93" t="s">
        <v>973</v>
      </c>
      <c r="M437" s="93">
        <v>25</v>
      </c>
      <c r="N437" s="94">
        <v>45095</v>
      </c>
      <c r="O437" s="94">
        <v>45102</v>
      </c>
      <c r="P437" s="93" t="s">
        <v>974</v>
      </c>
      <c r="Q437" s="93" t="s">
        <v>3</v>
      </c>
      <c r="R437" s="95" t="s">
        <v>975</v>
      </c>
      <c r="S437" s="95" t="s">
        <v>1050</v>
      </c>
      <c r="T437" s="95" t="s">
        <v>977</v>
      </c>
      <c r="U437" s="97">
        <v>45096</v>
      </c>
    </row>
    <row r="438" spans="1:21" x14ac:dyDescent="0.3">
      <c r="A438" s="86">
        <v>45117.300808912034</v>
      </c>
      <c r="B438" s="87" t="s">
        <v>66</v>
      </c>
      <c r="C438" s="88" t="s">
        <v>1322</v>
      </c>
      <c r="D438" s="87" t="s">
        <v>1333</v>
      </c>
      <c r="E438" s="89">
        <v>1</v>
      </c>
      <c r="F438" s="87">
        <v>6904723</v>
      </c>
      <c r="G438" s="87" t="s">
        <v>117</v>
      </c>
      <c r="H438" s="87" t="s">
        <v>942</v>
      </c>
      <c r="I438" s="87" t="s">
        <v>44</v>
      </c>
      <c r="J438" s="90">
        <v>112.96</v>
      </c>
      <c r="K438" s="90">
        <v>112.96</v>
      </c>
      <c r="L438" s="87" t="s">
        <v>973</v>
      </c>
      <c r="M438" s="87">
        <v>25</v>
      </c>
      <c r="N438" s="88">
        <v>45095</v>
      </c>
      <c r="O438" s="88">
        <v>45102</v>
      </c>
      <c r="P438" s="87" t="s">
        <v>974</v>
      </c>
      <c r="Q438" s="87" t="s">
        <v>3</v>
      </c>
      <c r="R438" s="89" t="s">
        <v>975</v>
      </c>
      <c r="S438" s="89" t="s">
        <v>1050</v>
      </c>
      <c r="T438" s="89" t="s">
        <v>977</v>
      </c>
      <c r="U438" s="91">
        <v>45096</v>
      </c>
    </row>
    <row r="439" spans="1:21" x14ac:dyDescent="0.3">
      <c r="A439" s="92">
        <v>45117.300951967591</v>
      </c>
      <c r="B439" s="93" t="s">
        <v>66</v>
      </c>
      <c r="C439" s="94" t="s">
        <v>1322</v>
      </c>
      <c r="D439" s="93" t="s">
        <v>1334</v>
      </c>
      <c r="E439" s="95">
        <v>1</v>
      </c>
      <c r="F439" s="93">
        <v>6904723</v>
      </c>
      <c r="G439" s="93" t="s">
        <v>117</v>
      </c>
      <c r="H439" s="93" t="s">
        <v>942</v>
      </c>
      <c r="I439" s="93" t="s">
        <v>44</v>
      </c>
      <c r="J439" s="96">
        <v>112.96</v>
      </c>
      <c r="K439" s="96">
        <v>112.96</v>
      </c>
      <c r="L439" s="93" t="s">
        <v>973</v>
      </c>
      <c r="M439" s="93">
        <v>25</v>
      </c>
      <c r="N439" s="94">
        <v>45095</v>
      </c>
      <c r="O439" s="94">
        <v>45102</v>
      </c>
      <c r="P439" s="93" t="s">
        <v>974</v>
      </c>
      <c r="Q439" s="93" t="s">
        <v>3</v>
      </c>
      <c r="R439" s="95" t="s">
        <v>975</v>
      </c>
      <c r="S439" s="95" t="s">
        <v>1050</v>
      </c>
      <c r="T439" s="95" t="s">
        <v>977</v>
      </c>
      <c r="U439" s="97">
        <v>45096</v>
      </c>
    </row>
    <row r="440" spans="1:21" x14ac:dyDescent="0.3">
      <c r="A440" s="86">
        <v>45117.301137499999</v>
      </c>
      <c r="B440" s="87" t="s">
        <v>66</v>
      </c>
      <c r="C440" s="88" t="s">
        <v>1322</v>
      </c>
      <c r="D440" s="87" t="s">
        <v>1335</v>
      </c>
      <c r="E440" s="89">
        <v>1</v>
      </c>
      <c r="F440" s="87">
        <v>6904723</v>
      </c>
      <c r="G440" s="87" t="s">
        <v>117</v>
      </c>
      <c r="H440" s="87" t="s">
        <v>942</v>
      </c>
      <c r="I440" s="87" t="s">
        <v>44</v>
      </c>
      <c r="J440" s="90">
        <v>112.96</v>
      </c>
      <c r="K440" s="90">
        <v>112.96</v>
      </c>
      <c r="L440" s="87" t="s">
        <v>973</v>
      </c>
      <c r="M440" s="87">
        <v>25</v>
      </c>
      <c r="N440" s="88">
        <v>45095</v>
      </c>
      <c r="O440" s="88">
        <v>45102</v>
      </c>
      <c r="P440" s="87" t="s">
        <v>974</v>
      </c>
      <c r="Q440" s="87" t="s">
        <v>3</v>
      </c>
      <c r="R440" s="89" t="s">
        <v>975</v>
      </c>
      <c r="S440" s="89" t="s">
        <v>1050</v>
      </c>
      <c r="T440" s="89" t="s">
        <v>977</v>
      </c>
      <c r="U440" s="91">
        <v>45096</v>
      </c>
    </row>
    <row r="441" spans="1:21" x14ac:dyDescent="0.3">
      <c r="A441" s="92">
        <v>45117.313031944446</v>
      </c>
      <c r="B441" s="93" t="s">
        <v>66</v>
      </c>
      <c r="C441" s="94" t="s">
        <v>1322</v>
      </c>
      <c r="D441" s="93" t="s">
        <v>1336</v>
      </c>
      <c r="E441" s="95">
        <v>1</v>
      </c>
      <c r="F441" s="93">
        <v>20028</v>
      </c>
      <c r="G441" s="93" t="s">
        <v>68</v>
      </c>
      <c r="H441" s="93" t="s">
        <v>942</v>
      </c>
      <c r="I441" s="93" t="s">
        <v>44</v>
      </c>
      <c r="J441" s="96">
        <v>112.96</v>
      </c>
      <c r="K441" s="96">
        <v>112.96</v>
      </c>
      <c r="L441" s="93" t="s">
        <v>973</v>
      </c>
      <c r="M441" s="93">
        <v>25</v>
      </c>
      <c r="N441" s="94">
        <v>45095</v>
      </c>
      <c r="O441" s="94">
        <v>45102</v>
      </c>
      <c r="P441" s="93" t="s">
        <v>974</v>
      </c>
      <c r="Q441" s="93" t="s">
        <v>3</v>
      </c>
      <c r="R441" s="95" t="s">
        <v>975</v>
      </c>
      <c r="S441" s="95" t="s">
        <v>1050</v>
      </c>
      <c r="T441" s="95" t="s">
        <v>977</v>
      </c>
      <c r="U441" s="97">
        <v>45096</v>
      </c>
    </row>
    <row r="442" spans="1:21" x14ac:dyDescent="0.3">
      <c r="A442" s="86">
        <v>45117.31329953704</v>
      </c>
      <c r="B442" s="87" t="s">
        <v>66</v>
      </c>
      <c r="C442" s="88" t="s">
        <v>1322</v>
      </c>
      <c r="D442" s="87" t="s">
        <v>1337</v>
      </c>
      <c r="E442" s="89">
        <v>1</v>
      </c>
      <c r="F442" s="87">
        <v>20028</v>
      </c>
      <c r="G442" s="87" t="s">
        <v>68</v>
      </c>
      <c r="H442" s="87" t="s">
        <v>942</v>
      </c>
      <c r="I442" s="87" t="s">
        <v>44</v>
      </c>
      <c r="J442" s="90">
        <v>112.96</v>
      </c>
      <c r="K442" s="90">
        <v>112.96</v>
      </c>
      <c r="L442" s="87" t="s">
        <v>973</v>
      </c>
      <c r="M442" s="87">
        <v>25</v>
      </c>
      <c r="N442" s="88">
        <v>45095</v>
      </c>
      <c r="O442" s="88">
        <v>45102</v>
      </c>
      <c r="P442" s="87" t="s">
        <v>974</v>
      </c>
      <c r="Q442" s="87" t="s">
        <v>3</v>
      </c>
      <c r="R442" s="89" t="s">
        <v>975</v>
      </c>
      <c r="S442" s="89" t="s">
        <v>1050</v>
      </c>
      <c r="T442" s="89" t="s">
        <v>977</v>
      </c>
      <c r="U442" s="91">
        <v>45096</v>
      </c>
    </row>
    <row r="443" spans="1:21" x14ac:dyDescent="0.3">
      <c r="A443" s="92">
        <v>45114.33372800926</v>
      </c>
      <c r="B443" s="93" t="s">
        <v>76</v>
      </c>
      <c r="C443" s="94" t="s">
        <v>1338</v>
      </c>
      <c r="D443" s="93" t="s">
        <v>68</v>
      </c>
      <c r="E443" s="95">
        <v>2</v>
      </c>
      <c r="F443" s="93">
        <v>6904723</v>
      </c>
      <c r="G443" s="93" t="s">
        <v>117</v>
      </c>
      <c r="H443" s="93" t="s">
        <v>942</v>
      </c>
      <c r="I443" s="93" t="s">
        <v>44</v>
      </c>
      <c r="J443" s="96">
        <v>116.75</v>
      </c>
      <c r="K443" s="96">
        <v>233.5</v>
      </c>
      <c r="L443" s="93" t="s">
        <v>973</v>
      </c>
      <c r="M443" s="93">
        <v>25</v>
      </c>
      <c r="N443" s="94">
        <v>45095</v>
      </c>
      <c r="O443" s="94">
        <v>45102</v>
      </c>
      <c r="P443" s="93" t="s">
        <v>974</v>
      </c>
      <c r="Q443" s="93" t="s">
        <v>3</v>
      </c>
      <c r="R443" s="95" t="s">
        <v>975</v>
      </c>
      <c r="S443" s="95" t="s">
        <v>1060</v>
      </c>
      <c r="T443" s="95" t="s">
        <v>977</v>
      </c>
      <c r="U443" s="97">
        <v>45097</v>
      </c>
    </row>
    <row r="444" spans="1:21" x14ac:dyDescent="0.3">
      <c r="A444" s="86">
        <v>45114.335904398147</v>
      </c>
      <c r="B444" s="87" t="s">
        <v>23</v>
      </c>
      <c r="C444" s="88" t="s">
        <v>1338</v>
      </c>
      <c r="D444" s="87" t="s">
        <v>1339</v>
      </c>
      <c r="E444" s="89">
        <v>8</v>
      </c>
      <c r="F444" s="87">
        <v>20028</v>
      </c>
      <c r="G444" s="87" t="s">
        <v>68</v>
      </c>
      <c r="H444" s="87" t="s">
        <v>942</v>
      </c>
      <c r="I444" s="87" t="s">
        <v>44</v>
      </c>
      <c r="J444" s="90">
        <v>109.19</v>
      </c>
      <c r="K444" s="90">
        <v>873.52</v>
      </c>
      <c r="L444" s="87" t="s">
        <v>973</v>
      </c>
      <c r="M444" s="87">
        <v>25</v>
      </c>
      <c r="N444" s="88">
        <v>45095</v>
      </c>
      <c r="O444" s="88">
        <v>45102</v>
      </c>
      <c r="P444" s="87" t="s">
        <v>974</v>
      </c>
      <c r="Q444" s="87" t="s">
        <v>3</v>
      </c>
      <c r="R444" s="89" t="s">
        <v>975</v>
      </c>
      <c r="S444" s="89" t="s">
        <v>1060</v>
      </c>
      <c r="T444" s="89" t="s">
        <v>977</v>
      </c>
      <c r="U444" s="91">
        <v>45097</v>
      </c>
    </row>
    <row r="445" spans="1:21" x14ac:dyDescent="0.3">
      <c r="A445" s="92">
        <v>45114.339125347222</v>
      </c>
      <c r="B445" s="93" t="s">
        <v>34</v>
      </c>
      <c r="C445" s="94" t="s">
        <v>1338</v>
      </c>
      <c r="D445" s="93" t="s">
        <v>1340</v>
      </c>
      <c r="E445" s="95">
        <v>7</v>
      </c>
      <c r="F445" s="93">
        <v>20028</v>
      </c>
      <c r="G445" s="93" t="s">
        <v>68</v>
      </c>
      <c r="H445" s="93" t="s">
        <v>942</v>
      </c>
      <c r="I445" s="93" t="s">
        <v>44</v>
      </c>
      <c r="J445" s="96">
        <v>109.19</v>
      </c>
      <c r="K445" s="96">
        <v>764.32999999999993</v>
      </c>
      <c r="L445" s="93" t="s">
        <v>973</v>
      </c>
      <c r="M445" s="93">
        <v>25</v>
      </c>
      <c r="N445" s="94">
        <v>45095</v>
      </c>
      <c r="O445" s="94">
        <v>45102</v>
      </c>
      <c r="P445" s="93" t="s">
        <v>974</v>
      </c>
      <c r="Q445" s="93" t="s">
        <v>3</v>
      </c>
      <c r="R445" s="95" t="s">
        <v>975</v>
      </c>
      <c r="S445" s="95" t="s">
        <v>1060</v>
      </c>
      <c r="T445" s="95" t="s">
        <v>977</v>
      </c>
      <c r="U445" s="97">
        <v>45097</v>
      </c>
    </row>
    <row r="446" spans="1:21" x14ac:dyDescent="0.3">
      <c r="A446" s="86">
        <v>45114.35127997685</v>
      </c>
      <c r="B446" s="87" t="s">
        <v>65</v>
      </c>
      <c r="C446" s="88" t="s">
        <v>1338</v>
      </c>
      <c r="D446" s="87" t="s">
        <v>1325</v>
      </c>
      <c r="E446" s="89">
        <v>8</v>
      </c>
      <c r="F446" s="87">
        <v>6966341</v>
      </c>
      <c r="G446" s="87" t="s">
        <v>68</v>
      </c>
      <c r="H446" s="87" t="s">
        <v>942</v>
      </c>
      <c r="I446" s="87" t="s">
        <v>44</v>
      </c>
      <c r="J446" s="90">
        <v>111.36</v>
      </c>
      <c r="K446" s="90">
        <v>890.88</v>
      </c>
      <c r="L446" s="87" t="s">
        <v>973</v>
      </c>
      <c r="M446" s="87">
        <v>25</v>
      </c>
      <c r="N446" s="88">
        <v>45095</v>
      </c>
      <c r="O446" s="88">
        <v>45102</v>
      </c>
      <c r="P446" s="87" t="s">
        <v>974</v>
      </c>
      <c r="Q446" s="87" t="s">
        <v>3</v>
      </c>
      <c r="R446" s="89" t="s">
        <v>975</v>
      </c>
      <c r="S446" s="89" t="s">
        <v>1060</v>
      </c>
      <c r="T446" s="89" t="s">
        <v>977</v>
      </c>
      <c r="U446" s="91">
        <v>45097</v>
      </c>
    </row>
    <row r="447" spans="1:21" x14ac:dyDescent="0.3">
      <c r="A447" s="92">
        <v>45114.556610416665</v>
      </c>
      <c r="B447" s="93" t="s">
        <v>988</v>
      </c>
      <c r="C447" s="94" t="s">
        <v>1338</v>
      </c>
      <c r="D447" s="93" t="s">
        <v>1327</v>
      </c>
      <c r="E447" s="95">
        <v>8</v>
      </c>
      <c r="F447" s="93">
        <v>6966341</v>
      </c>
      <c r="G447" s="93" t="s">
        <v>68</v>
      </c>
      <c r="H447" s="93" t="s">
        <v>942</v>
      </c>
      <c r="I447" s="93" t="s">
        <v>44</v>
      </c>
      <c r="J447" s="96">
        <v>109.19</v>
      </c>
      <c r="K447" s="96">
        <v>873.52</v>
      </c>
      <c r="L447" s="93" t="s">
        <v>973</v>
      </c>
      <c r="M447" s="93">
        <v>25</v>
      </c>
      <c r="N447" s="94">
        <v>45095</v>
      </c>
      <c r="O447" s="94">
        <v>45102</v>
      </c>
      <c r="P447" s="93" t="s">
        <v>974</v>
      </c>
      <c r="Q447" s="93" t="s">
        <v>3</v>
      </c>
      <c r="R447" s="95" t="s">
        <v>975</v>
      </c>
      <c r="S447" s="95" t="s">
        <v>1060</v>
      </c>
      <c r="T447" s="95" t="s">
        <v>977</v>
      </c>
      <c r="U447" s="97">
        <v>45097</v>
      </c>
    </row>
    <row r="448" spans="1:21" x14ac:dyDescent="0.3">
      <c r="A448" s="86">
        <v>45114.562232291668</v>
      </c>
      <c r="B448" s="87" t="s">
        <v>31</v>
      </c>
      <c r="C448" s="88" t="s">
        <v>1338</v>
      </c>
      <c r="D448" s="87" t="s">
        <v>1329</v>
      </c>
      <c r="E448" s="89">
        <v>8</v>
      </c>
      <c r="F448" s="87">
        <v>20028</v>
      </c>
      <c r="G448" s="87" t="s">
        <v>68</v>
      </c>
      <c r="H448" s="87" t="s">
        <v>942</v>
      </c>
      <c r="I448" s="87" t="s">
        <v>44</v>
      </c>
      <c r="J448" s="90">
        <v>90.75</v>
      </c>
      <c r="K448" s="90">
        <v>726</v>
      </c>
      <c r="L448" s="87" t="s">
        <v>973</v>
      </c>
      <c r="M448" s="87">
        <v>25</v>
      </c>
      <c r="N448" s="88">
        <v>45095</v>
      </c>
      <c r="O448" s="88">
        <v>45102</v>
      </c>
      <c r="P448" s="87" t="s">
        <v>974</v>
      </c>
      <c r="Q448" s="87" t="s">
        <v>3</v>
      </c>
      <c r="R448" s="89" t="s">
        <v>975</v>
      </c>
      <c r="S448" s="89" t="s">
        <v>1060</v>
      </c>
      <c r="T448" s="89" t="s">
        <v>977</v>
      </c>
      <c r="U448" s="91">
        <v>45097</v>
      </c>
    </row>
    <row r="449" spans="1:21" x14ac:dyDescent="0.3">
      <c r="A449" s="92">
        <v>45117.296596527776</v>
      </c>
      <c r="B449" s="93" t="s">
        <v>35</v>
      </c>
      <c r="C449" s="94" t="s">
        <v>1338</v>
      </c>
      <c r="D449" s="93" t="s">
        <v>1330</v>
      </c>
      <c r="E449" s="95">
        <v>8</v>
      </c>
      <c r="F449" s="93" t="s">
        <v>68</v>
      </c>
      <c r="G449" s="93" t="s">
        <v>68</v>
      </c>
      <c r="H449" s="93" t="s">
        <v>1331</v>
      </c>
      <c r="I449" s="93" t="s">
        <v>44</v>
      </c>
      <c r="J449" s="96">
        <v>109.19</v>
      </c>
      <c r="K449" s="96">
        <v>873.52</v>
      </c>
      <c r="L449" s="93" t="s">
        <v>981</v>
      </c>
      <c r="M449" s="93">
        <v>25</v>
      </c>
      <c r="N449" s="94">
        <v>45095</v>
      </c>
      <c r="O449" s="94">
        <v>45102</v>
      </c>
      <c r="P449" s="93" t="s">
        <v>974</v>
      </c>
      <c r="Q449" s="93" t="s">
        <v>3</v>
      </c>
      <c r="R449" s="95" t="s">
        <v>975</v>
      </c>
      <c r="S449" s="95" t="s">
        <v>1060</v>
      </c>
      <c r="T449" s="95" t="s">
        <v>977</v>
      </c>
      <c r="U449" s="97">
        <v>45097</v>
      </c>
    </row>
    <row r="450" spans="1:21" x14ac:dyDescent="0.3">
      <c r="A450" s="86">
        <v>45117.30157314815</v>
      </c>
      <c r="B450" s="87" t="s">
        <v>66</v>
      </c>
      <c r="C450" s="88" t="s">
        <v>1338</v>
      </c>
      <c r="D450" s="87" t="s">
        <v>1333</v>
      </c>
      <c r="E450" s="89">
        <v>1</v>
      </c>
      <c r="F450" s="87">
        <v>6904723</v>
      </c>
      <c r="G450" s="87" t="s">
        <v>117</v>
      </c>
      <c r="H450" s="87" t="s">
        <v>942</v>
      </c>
      <c r="I450" s="87" t="s">
        <v>44</v>
      </c>
      <c r="J450" s="90">
        <v>112.96</v>
      </c>
      <c r="K450" s="90">
        <v>112.96</v>
      </c>
      <c r="L450" s="87" t="s">
        <v>973</v>
      </c>
      <c r="M450" s="87">
        <v>25</v>
      </c>
      <c r="N450" s="88">
        <v>45095</v>
      </c>
      <c r="O450" s="88">
        <v>45102</v>
      </c>
      <c r="P450" s="87" t="s">
        <v>974</v>
      </c>
      <c r="Q450" s="87" t="s">
        <v>3</v>
      </c>
      <c r="R450" s="89" t="s">
        <v>975</v>
      </c>
      <c r="S450" s="89" t="s">
        <v>1060</v>
      </c>
      <c r="T450" s="89" t="s">
        <v>977</v>
      </c>
      <c r="U450" s="91">
        <v>45097</v>
      </c>
    </row>
    <row r="451" spans="1:21" x14ac:dyDescent="0.3">
      <c r="A451" s="92">
        <v>45117.301780787035</v>
      </c>
      <c r="B451" s="93" t="s">
        <v>66</v>
      </c>
      <c r="C451" s="94" t="s">
        <v>1338</v>
      </c>
      <c r="D451" s="93" t="s">
        <v>212</v>
      </c>
      <c r="E451" s="95">
        <v>1</v>
      </c>
      <c r="F451" s="93">
        <v>6904723</v>
      </c>
      <c r="G451" s="93" t="s">
        <v>117</v>
      </c>
      <c r="H451" s="93" t="s">
        <v>942</v>
      </c>
      <c r="I451" s="93" t="s">
        <v>44</v>
      </c>
      <c r="J451" s="96">
        <v>112.96</v>
      </c>
      <c r="K451" s="96">
        <v>112.96</v>
      </c>
      <c r="L451" s="93" t="s">
        <v>973</v>
      </c>
      <c r="M451" s="93">
        <v>25</v>
      </c>
      <c r="N451" s="94">
        <v>45095</v>
      </c>
      <c r="O451" s="94">
        <v>45102</v>
      </c>
      <c r="P451" s="93" t="s">
        <v>974</v>
      </c>
      <c r="Q451" s="93" t="s">
        <v>3</v>
      </c>
      <c r="R451" s="95" t="s">
        <v>975</v>
      </c>
      <c r="S451" s="95" t="s">
        <v>1060</v>
      </c>
      <c r="T451" s="95" t="s">
        <v>977</v>
      </c>
      <c r="U451" s="97">
        <v>45097</v>
      </c>
    </row>
    <row r="452" spans="1:21" x14ac:dyDescent="0.3">
      <c r="A452" s="86">
        <v>45117.312939930554</v>
      </c>
      <c r="B452" s="87" t="s">
        <v>66</v>
      </c>
      <c r="C452" s="88" t="s">
        <v>1338</v>
      </c>
      <c r="D452" s="87" t="s">
        <v>1336</v>
      </c>
      <c r="E452" s="89">
        <v>1</v>
      </c>
      <c r="F452" s="87">
        <v>20028</v>
      </c>
      <c r="G452" s="87" t="s">
        <v>68</v>
      </c>
      <c r="H452" s="87" t="s">
        <v>942</v>
      </c>
      <c r="I452" s="87" t="s">
        <v>44</v>
      </c>
      <c r="J452" s="90">
        <v>112.96</v>
      </c>
      <c r="K452" s="90">
        <v>112.96</v>
      </c>
      <c r="L452" s="87" t="s">
        <v>973</v>
      </c>
      <c r="M452" s="87">
        <v>25</v>
      </c>
      <c r="N452" s="88">
        <v>45095</v>
      </c>
      <c r="O452" s="88">
        <v>45102</v>
      </c>
      <c r="P452" s="87" t="s">
        <v>974</v>
      </c>
      <c r="Q452" s="87" t="s">
        <v>3</v>
      </c>
      <c r="R452" s="89" t="s">
        <v>975</v>
      </c>
      <c r="S452" s="89" t="s">
        <v>1060</v>
      </c>
      <c r="T452" s="89" t="s">
        <v>977</v>
      </c>
      <c r="U452" s="91">
        <v>45097</v>
      </c>
    </row>
    <row r="453" spans="1:21" x14ac:dyDescent="0.3">
      <c r="A453" s="92">
        <v>45117.313725694446</v>
      </c>
      <c r="B453" s="93" t="s">
        <v>66</v>
      </c>
      <c r="C453" s="94" t="s">
        <v>1338</v>
      </c>
      <c r="D453" s="93" t="s">
        <v>1337</v>
      </c>
      <c r="E453" s="95">
        <v>1</v>
      </c>
      <c r="F453" s="93">
        <v>20028</v>
      </c>
      <c r="G453" s="93" t="s">
        <v>68</v>
      </c>
      <c r="H453" s="93" t="s">
        <v>942</v>
      </c>
      <c r="I453" s="93" t="s">
        <v>44</v>
      </c>
      <c r="J453" s="96">
        <v>112.96</v>
      </c>
      <c r="K453" s="96">
        <v>112.96</v>
      </c>
      <c r="L453" s="93" t="s">
        <v>973</v>
      </c>
      <c r="M453" s="93">
        <v>25</v>
      </c>
      <c r="N453" s="94">
        <v>45095</v>
      </c>
      <c r="O453" s="94">
        <v>45102</v>
      </c>
      <c r="P453" s="93" t="s">
        <v>974</v>
      </c>
      <c r="Q453" s="93" t="s">
        <v>3</v>
      </c>
      <c r="R453" s="95" t="s">
        <v>975</v>
      </c>
      <c r="S453" s="95" t="s">
        <v>1060</v>
      </c>
      <c r="T453" s="95" t="s">
        <v>977</v>
      </c>
      <c r="U453" s="97">
        <v>45097</v>
      </c>
    </row>
    <row r="454" spans="1:21" x14ac:dyDescent="0.3">
      <c r="A454" s="86">
        <v>45117.317111226854</v>
      </c>
      <c r="B454" s="87" t="s">
        <v>66</v>
      </c>
      <c r="C454" s="88" t="s">
        <v>1338</v>
      </c>
      <c r="D454" s="87" t="s">
        <v>1341</v>
      </c>
      <c r="E454" s="89">
        <v>1</v>
      </c>
      <c r="F454" s="87">
        <v>6966341</v>
      </c>
      <c r="G454" s="87" t="s">
        <v>68</v>
      </c>
      <c r="H454" s="87" t="s">
        <v>942</v>
      </c>
      <c r="I454" s="87" t="s">
        <v>44</v>
      </c>
      <c r="J454" s="90">
        <v>112.96</v>
      </c>
      <c r="K454" s="90">
        <v>112.96</v>
      </c>
      <c r="L454" s="87" t="s">
        <v>973</v>
      </c>
      <c r="M454" s="87">
        <v>25</v>
      </c>
      <c r="N454" s="88">
        <v>45095</v>
      </c>
      <c r="O454" s="88">
        <v>45102</v>
      </c>
      <c r="P454" s="87" t="s">
        <v>974</v>
      </c>
      <c r="Q454" s="87" t="s">
        <v>3</v>
      </c>
      <c r="R454" s="89" t="s">
        <v>975</v>
      </c>
      <c r="S454" s="89" t="s">
        <v>1060</v>
      </c>
      <c r="T454" s="89" t="s">
        <v>977</v>
      </c>
      <c r="U454" s="91">
        <v>45097</v>
      </c>
    </row>
    <row r="455" spans="1:21" x14ac:dyDescent="0.3">
      <c r="A455" s="92">
        <v>45117.317990162039</v>
      </c>
      <c r="B455" s="93" t="s">
        <v>66</v>
      </c>
      <c r="C455" s="94" t="s">
        <v>1338</v>
      </c>
      <c r="D455" s="93" t="s">
        <v>1342</v>
      </c>
      <c r="E455" s="95">
        <v>1</v>
      </c>
      <c r="F455" s="93">
        <v>6903612</v>
      </c>
      <c r="G455" s="93" t="s">
        <v>68</v>
      </c>
      <c r="H455" s="93" t="s">
        <v>942</v>
      </c>
      <c r="I455" s="93" t="s">
        <v>44</v>
      </c>
      <c r="J455" s="96">
        <v>112.96</v>
      </c>
      <c r="K455" s="96">
        <v>112.96</v>
      </c>
      <c r="L455" s="93" t="s">
        <v>973</v>
      </c>
      <c r="M455" s="93">
        <v>25</v>
      </c>
      <c r="N455" s="94">
        <v>45095</v>
      </c>
      <c r="O455" s="94">
        <v>45102</v>
      </c>
      <c r="P455" s="93" t="s">
        <v>974</v>
      </c>
      <c r="Q455" s="93" t="s">
        <v>3</v>
      </c>
      <c r="R455" s="95" t="s">
        <v>975</v>
      </c>
      <c r="S455" s="95" t="s">
        <v>1060</v>
      </c>
      <c r="T455" s="95" t="s">
        <v>977</v>
      </c>
      <c r="U455" s="97">
        <v>45097</v>
      </c>
    </row>
    <row r="456" spans="1:21" x14ac:dyDescent="0.3">
      <c r="A456" s="86">
        <v>45117.318297337966</v>
      </c>
      <c r="B456" s="87" t="s">
        <v>66</v>
      </c>
      <c r="C456" s="88" t="s">
        <v>1338</v>
      </c>
      <c r="D456" s="87" t="s">
        <v>1343</v>
      </c>
      <c r="E456" s="89">
        <v>1</v>
      </c>
      <c r="F456" s="87">
        <v>6939174</v>
      </c>
      <c r="G456" s="87" t="s">
        <v>68</v>
      </c>
      <c r="H456" s="87" t="s">
        <v>942</v>
      </c>
      <c r="I456" s="87" t="s">
        <v>44</v>
      </c>
      <c r="J456" s="90">
        <v>112.96</v>
      </c>
      <c r="K456" s="90">
        <v>112.96</v>
      </c>
      <c r="L456" s="87" t="s">
        <v>973</v>
      </c>
      <c r="M456" s="87">
        <v>25</v>
      </c>
      <c r="N456" s="88">
        <v>45095</v>
      </c>
      <c r="O456" s="88">
        <v>45102</v>
      </c>
      <c r="P456" s="87" t="s">
        <v>974</v>
      </c>
      <c r="Q456" s="87" t="s">
        <v>3</v>
      </c>
      <c r="R456" s="89" t="s">
        <v>975</v>
      </c>
      <c r="S456" s="89" t="s">
        <v>1060</v>
      </c>
      <c r="T456" s="89" t="s">
        <v>977</v>
      </c>
      <c r="U456" s="91">
        <v>45097</v>
      </c>
    </row>
    <row r="457" spans="1:21" x14ac:dyDescent="0.3">
      <c r="A457" s="92">
        <v>45117.31877824074</v>
      </c>
      <c r="B457" s="93" t="s">
        <v>66</v>
      </c>
      <c r="C457" s="94" t="s">
        <v>1338</v>
      </c>
      <c r="D457" s="93" t="s">
        <v>1344</v>
      </c>
      <c r="E457" s="95">
        <v>1</v>
      </c>
      <c r="F457" s="93">
        <v>6957694</v>
      </c>
      <c r="G457" s="93" t="s">
        <v>117</v>
      </c>
      <c r="H457" s="93" t="s">
        <v>942</v>
      </c>
      <c r="I457" s="93" t="s">
        <v>44</v>
      </c>
      <c r="J457" s="96">
        <v>112.96</v>
      </c>
      <c r="K457" s="96">
        <v>112.96</v>
      </c>
      <c r="L457" s="93" t="s">
        <v>973</v>
      </c>
      <c r="M457" s="93">
        <v>25</v>
      </c>
      <c r="N457" s="94">
        <v>45095</v>
      </c>
      <c r="O457" s="94">
        <v>45102</v>
      </c>
      <c r="P457" s="93" t="s">
        <v>974</v>
      </c>
      <c r="Q457" s="93" t="s">
        <v>3</v>
      </c>
      <c r="R457" s="95" t="s">
        <v>975</v>
      </c>
      <c r="S457" s="95" t="s">
        <v>1060</v>
      </c>
      <c r="T457" s="95" t="s">
        <v>977</v>
      </c>
      <c r="U457" s="97">
        <v>45097</v>
      </c>
    </row>
    <row r="458" spans="1:21" x14ac:dyDescent="0.3">
      <c r="A458" s="86">
        <v>45114.334003819444</v>
      </c>
      <c r="B458" s="87" t="s">
        <v>76</v>
      </c>
      <c r="C458" s="88" t="s">
        <v>1345</v>
      </c>
      <c r="D458" s="87" t="s">
        <v>68</v>
      </c>
      <c r="E458" s="89">
        <v>2</v>
      </c>
      <c r="F458" s="87">
        <v>6904723</v>
      </c>
      <c r="G458" s="87" t="s">
        <v>117</v>
      </c>
      <c r="H458" s="87" t="s">
        <v>942</v>
      </c>
      <c r="I458" s="87" t="s">
        <v>44</v>
      </c>
      <c r="J458" s="90">
        <v>116.75</v>
      </c>
      <c r="K458" s="90">
        <v>233.5</v>
      </c>
      <c r="L458" s="87" t="s">
        <v>973</v>
      </c>
      <c r="M458" s="87">
        <v>25</v>
      </c>
      <c r="N458" s="88">
        <v>45095</v>
      </c>
      <c r="O458" s="88">
        <v>45102</v>
      </c>
      <c r="P458" s="87" t="s">
        <v>974</v>
      </c>
      <c r="Q458" s="87" t="s">
        <v>3</v>
      </c>
      <c r="R458" s="89" t="s">
        <v>975</v>
      </c>
      <c r="S458" s="89" t="s">
        <v>1179</v>
      </c>
      <c r="T458" s="89" t="s">
        <v>977</v>
      </c>
      <c r="U458" s="91">
        <v>45098</v>
      </c>
    </row>
    <row r="459" spans="1:21" x14ac:dyDescent="0.3">
      <c r="A459" s="92">
        <v>45114.336160879633</v>
      </c>
      <c r="B459" s="93" t="s">
        <v>23</v>
      </c>
      <c r="C459" s="94" t="s">
        <v>1345</v>
      </c>
      <c r="D459" s="93" t="s">
        <v>1339</v>
      </c>
      <c r="E459" s="95">
        <v>8</v>
      </c>
      <c r="F459" s="93">
        <v>20028</v>
      </c>
      <c r="G459" s="93" t="s">
        <v>68</v>
      </c>
      <c r="H459" s="93" t="s">
        <v>942</v>
      </c>
      <c r="I459" s="93" t="s">
        <v>44</v>
      </c>
      <c r="J459" s="96">
        <v>109.19</v>
      </c>
      <c r="K459" s="96">
        <v>873.52</v>
      </c>
      <c r="L459" s="93" t="s">
        <v>973</v>
      </c>
      <c r="M459" s="93">
        <v>25</v>
      </c>
      <c r="N459" s="94">
        <v>45095</v>
      </c>
      <c r="O459" s="94">
        <v>45102</v>
      </c>
      <c r="P459" s="93" t="s">
        <v>974</v>
      </c>
      <c r="Q459" s="93" t="s">
        <v>3</v>
      </c>
      <c r="R459" s="95" t="s">
        <v>975</v>
      </c>
      <c r="S459" s="95" t="s">
        <v>1179</v>
      </c>
      <c r="T459" s="95" t="s">
        <v>977</v>
      </c>
      <c r="U459" s="97">
        <v>45098</v>
      </c>
    </row>
    <row r="460" spans="1:21" x14ac:dyDescent="0.3">
      <c r="A460" s="86">
        <v>45114.337767013887</v>
      </c>
      <c r="B460" s="87" t="s">
        <v>34</v>
      </c>
      <c r="C460" s="88" t="s">
        <v>1345</v>
      </c>
      <c r="D460" s="87" t="s">
        <v>1339</v>
      </c>
      <c r="E460" s="89">
        <v>5.5</v>
      </c>
      <c r="F460" s="87">
        <v>20028</v>
      </c>
      <c r="G460" s="87" t="s">
        <v>68</v>
      </c>
      <c r="H460" s="87" t="s">
        <v>942</v>
      </c>
      <c r="I460" s="87" t="s">
        <v>44</v>
      </c>
      <c r="J460" s="90">
        <v>109.19</v>
      </c>
      <c r="K460" s="90">
        <v>600.54499999999996</v>
      </c>
      <c r="L460" s="87" t="s">
        <v>973</v>
      </c>
      <c r="M460" s="87">
        <v>25</v>
      </c>
      <c r="N460" s="88">
        <v>45095</v>
      </c>
      <c r="O460" s="88">
        <v>45102</v>
      </c>
      <c r="P460" s="87" t="s">
        <v>974</v>
      </c>
      <c r="Q460" s="87" t="s">
        <v>3</v>
      </c>
      <c r="R460" s="89" t="s">
        <v>975</v>
      </c>
      <c r="S460" s="89" t="s">
        <v>1179</v>
      </c>
      <c r="T460" s="89" t="s">
        <v>977</v>
      </c>
      <c r="U460" s="91">
        <v>45098</v>
      </c>
    </row>
    <row r="461" spans="1:21" x14ac:dyDescent="0.3">
      <c r="A461" s="92">
        <v>45114.338844907405</v>
      </c>
      <c r="B461" s="93" t="s">
        <v>34</v>
      </c>
      <c r="C461" s="94" t="s">
        <v>1345</v>
      </c>
      <c r="D461" s="93" t="s">
        <v>1346</v>
      </c>
      <c r="E461" s="95">
        <v>2.5</v>
      </c>
      <c r="F461" s="93">
        <v>6966874</v>
      </c>
      <c r="G461" s="93" t="s">
        <v>117</v>
      </c>
      <c r="H461" s="93" t="s">
        <v>942</v>
      </c>
      <c r="I461" s="93" t="s">
        <v>44</v>
      </c>
      <c r="J461" s="96">
        <v>109.19</v>
      </c>
      <c r="K461" s="96">
        <v>272.97500000000002</v>
      </c>
      <c r="L461" s="93" t="s">
        <v>973</v>
      </c>
      <c r="M461" s="93">
        <v>25</v>
      </c>
      <c r="N461" s="94">
        <v>45095</v>
      </c>
      <c r="O461" s="94">
        <v>45102</v>
      </c>
      <c r="P461" s="93" t="s">
        <v>974</v>
      </c>
      <c r="Q461" s="93" t="s">
        <v>3</v>
      </c>
      <c r="R461" s="95" t="s">
        <v>975</v>
      </c>
      <c r="S461" s="95" t="s">
        <v>1179</v>
      </c>
      <c r="T461" s="95" t="s">
        <v>977</v>
      </c>
      <c r="U461" s="97">
        <v>45098</v>
      </c>
    </row>
    <row r="462" spans="1:21" x14ac:dyDescent="0.3">
      <c r="A462" s="86">
        <v>45114.351544212965</v>
      </c>
      <c r="B462" s="87" t="s">
        <v>65</v>
      </c>
      <c r="C462" s="88" t="s">
        <v>1345</v>
      </c>
      <c r="D462" s="87" t="s">
        <v>1325</v>
      </c>
      <c r="E462" s="89">
        <v>8</v>
      </c>
      <c r="F462" s="87">
        <v>6966341</v>
      </c>
      <c r="G462" s="87" t="s">
        <v>68</v>
      </c>
      <c r="H462" s="87" t="s">
        <v>942</v>
      </c>
      <c r="I462" s="87" t="s">
        <v>44</v>
      </c>
      <c r="J462" s="90">
        <v>111.36</v>
      </c>
      <c r="K462" s="90">
        <v>890.88</v>
      </c>
      <c r="L462" s="87" t="s">
        <v>973</v>
      </c>
      <c r="M462" s="87">
        <v>25</v>
      </c>
      <c r="N462" s="88">
        <v>45095</v>
      </c>
      <c r="O462" s="88">
        <v>45102</v>
      </c>
      <c r="P462" s="87" t="s">
        <v>974</v>
      </c>
      <c r="Q462" s="87" t="s">
        <v>3</v>
      </c>
      <c r="R462" s="89" t="s">
        <v>975</v>
      </c>
      <c r="S462" s="89" t="s">
        <v>1179</v>
      </c>
      <c r="T462" s="89" t="s">
        <v>977</v>
      </c>
      <c r="U462" s="91">
        <v>45098</v>
      </c>
    </row>
    <row r="463" spans="1:21" x14ac:dyDescent="0.3">
      <c r="A463" s="92">
        <v>45114.557083680556</v>
      </c>
      <c r="B463" s="93" t="s">
        <v>988</v>
      </c>
      <c r="C463" s="94" t="s">
        <v>1345</v>
      </c>
      <c r="D463" s="93" t="s">
        <v>1327</v>
      </c>
      <c r="E463" s="95">
        <v>8</v>
      </c>
      <c r="F463" s="93">
        <v>6966341</v>
      </c>
      <c r="G463" s="93" t="s">
        <v>68</v>
      </c>
      <c r="H463" s="93" t="s">
        <v>942</v>
      </c>
      <c r="I463" s="93" t="s">
        <v>44</v>
      </c>
      <c r="J463" s="96">
        <v>109.19</v>
      </c>
      <c r="K463" s="96">
        <v>873.52</v>
      </c>
      <c r="L463" s="93" t="s">
        <v>973</v>
      </c>
      <c r="M463" s="93">
        <v>25</v>
      </c>
      <c r="N463" s="94">
        <v>45095</v>
      </c>
      <c r="O463" s="94">
        <v>45102</v>
      </c>
      <c r="P463" s="93" t="s">
        <v>974</v>
      </c>
      <c r="Q463" s="93" t="s">
        <v>3</v>
      </c>
      <c r="R463" s="95" t="s">
        <v>975</v>
      </c>
      <c r="S463" s="95" t="s">
        <v>1179</v>
      </c>
      <c r="T463" s="95" t="s">
        <v>977</v>
      </c>
      <c r="U463" s="97">
        <v>45098</v>
      </c>
    </row>
    <row r="464" spans="1:21" x14ac:dyDescent="0.3">
      <c r="A464" s="86">
        <v>45114.562350115739</v>
      </c>
      <c r="B464" s="87" t="s">
        <v>31</v>
      </c>
      <c r="C464" s="88" t="s">
        <v>1345</v>
      </c>
      <c r="D464" s="87" t="s">
        <v>1329</v>
      </c>
      <c r="E464" s="89">
        <v>5.5</v>
      </c>
      <c r="F464" s="87">
        <v>20028</v>
      </c>
      <c r="G464" s="87" t="s">
        <v>68</v>
      </c>
      <c r="H464" s="87" t="s">
        <v>942</v>
      </c>
      <c r="I464" s="87" t="s">
        <v>44</v>
      </c>
      <c r="J464" s="90">
        <v>90.75</v>
      </c>
      <c r="K464" s="90">
        <v>499.125</v>
      </c>
      <c r="L464" s="87" t="s">
        <v>973</v>
      </c>
      <c r="M464" s="87">
        <v>25</v>
      </c>
      <c r="N464" s="88">
        <v>45095</v>
      </c>
      <c r="O464" s="88">
        <v>45102</v>
      </c>
      <c r="P464" s="87" t="s">
        <v>974</v>
      </c>
      <c r="Q464" s="87" t="s">
        <v>3</v>
      </c>
      <c r="R464" s="89" t="s">
        <v>975</v>
      </c>
      <c r="S464" s="89" t="s">
        <v>1179</v>
      </c>
      <c r="T464" s="89" t="s">
        <v>977</v>
      </c>
      <c r="U464" s="91">
        <v>45098</v>
      </c>
    </row>
    <row r="465" spans="1:21" x14ac:dyDescent="0.3">
      <c r="A465" s="92">
        <v>45114.562757523148</v>
      </c>
      <c r="B465" s="93" t="s">
        <v>31</v>
      </c>
      <c r="C465" s="94" t="s">
        <v>1345</v>
      </c>
      <c r="D465" s="93" t="s">
        <v>1347</v>
      </c>
      <c r="E465" s="95">
        <v>1.5</v>
      </c>
      <c r="F465" s="93">
        <v>6952640</v>
      </c>
      <c r="G465" s="93" t="s">
        <v>117</v>
      </c>
      <c r="H465" s="93" t="s">
        <v>942</v>
      </c>
      <c r="I465" s="93" t="s">
        <v>44</v>
      </c>
      <c r="J465" s="96">
        <v>90.75</v>
      </c>
      <c r="K465" s="96">
        <v>136.125</v>
      </c>
      <c r="L465" s="93" t="s">
        <v>973</v>
      </c>
      <c r="M465" s="93">
        <v>25</v>
      </c>
      <c r="N465" s="94">
        <v>45095</v>
      </c>
      <c r="O465" s="94">
        <v>45102</v>
      </c>
      <c r="P465" s="93" t="s">
        <v>974</v>
      </c>
      <c r="Q465" s="93" t="s">
        <v>3</v>
      </c>
      <c r="R465" s="95" t="s">
        <v>975</v>
      </c>
      <c r="S465" s="95" t="s">
        <v>1179</v>
      </c>
      <c r="T465" s="95" t="s">
        <v>977</v>
      </c>
      <c r="U465" s="97">
        <v>45098</v>
      </c>
    </row>
    <row r="466" spans="1:21" x14ac:dyDescent="0.3">
      <c r="A466" s="86">
        <v>45114.570053587966</v>
      </c>
      <c r="B466" s="87" t="s">
        <v>31</v>
      </c>
      <c r="C466" s="88" t="s">
        <v>1345</v>
      </c>
      <c r="D466" s="87" t="s">
        <v>1348</v>
      </c>
      <c r="E466" s="89">
        <v>1</v>
      </c>
      <c r="F466" s="87">
        <v>6957694</v>
      </c>
      <c r="G466" s="87" t="s">
        <v>117</v>
      </c>
      <c r="H466" s="87" t="s">
        <v>942</v>
      </c>
      <c r="I466" s="87" t="s">
        <v>44</v>
      </c>
      <c r="J466" s="90">
        <v>90.75</v>
      </c>
      <c r="K466" s="90">
        <v>90.75</v>
      </c>
      <c r="L466" s="87" t="s">
        <v>973</v>
      </c>
      <c r="M466" s="87">
        <v>25</v>
      </c>
      <c r="N466" s="88">
        <v>45095</v>
      </c>
      <c r="O466" s="88">
        <v>45102</v>
      </c>
      <c r="P466" s="87" t="s">
        <v>974</v>
      </c>
      <c r="Q466" s="87" t="s">
        <v>3</v>
      </c>
      <c r="R466" s="89" t="s">
        <v>975</v>
      </c>
      <c r="S466" s="89" t="s">
        <v>1179</v>
      </c>
      <c r="T466" s="89" t="s">
        <v>977</v>
      </c>
      <c r="U466" s="91">
        <v>45098</v>
      </c>
    </row>
    <row r="467" spans="1:21" x14ac:dyDescent="0.3">
      <c r="A467" s="92">
        <v>45117.296702777778</v>
      </c>
      <c r="B467" s="93" t="s">
        <v>35</v>
      </c>
      <c r="C467" s="94" t="s">
        <v>1345</v>
      </c>
      <c r="D467" s="93" t="s">
        <v>1330</v>
      </c>
      <c r="E467" s="95">
        <v>8</v>
      </c>
      <c r="F467" s="93" t="s">
        <v>68</v>
      </c>
      <c r="G467" s="93" t="s">
        <v>68</v>
      </c>
      <c r="H467" s="93" t="s">
        <v>1331</v>
      </c>
      <c r="I467" s="93" t="s">
        <v>44</v>
      </c>
      <c r="J467" s="96">
        <v>109.19</v>
      </c>
      <c r="K467" s="96">
        <v>873.52</v>
      </c>
      <c r="L467" s="93" t="s">
        <v>981</v>
      </c>
      <c r="M467" s="93">
        <v>25</v>
      </c>
      <c r="N467" s="94">
        <v>45095</v>
      </c>
      <c r="O467" s="94">
        <v>45102</v>
      </c>
      <c r="P467" s="93" t="s">
        <v>974</v>
      </c>
      <c r="Q467" s="93" t="s">
        <v>3</v>
      </c>
      <c r="R467" s="95" t="s">
        <v>975</v>
      </c>
      <c r="S467" s="95" t="s">
        <v>1179</v>
      </c>
      <c r="T467" s="95" t="s">
        <v>977</v>
      </c>
      <c r="U467" s="97">
        <v>45098</v>
      </c>
    </row>
    <row r="468" spans="1:21" x14ac:dyDescent="0.3">
      <c r="A468" s="86">
        <v>45117.302057523149</v>
      </c>
      <c r="B468" s="87" t="s">
        <v>66</v>
      </c>
      <c r="C468" s="88" t="s">
        <v>1345</v>
      </c>
      <c r="D468" s="87" t="s">
        <v>330</v>
      </c>
      <c r="E468" s="89">
        <v>1</v>
      </c>
      <c r="F468" s="87">
        <v>6904723</v>
      </c>
      <c r="G468" s="87" t="s">
        <v>117</v>
      </c>
      <c r="H468" s="87" t="s">
        <v>942</v>
      </c>
      <c r="I468" s="87" t="s">
        <v>44</v>
      </c>
      <c r="J468" s="90">
        <v>112.96</v>
      </c>
      <c r="K468" s="90">
        <v>112.96</v>
      </c>
      <c r="L468" s="87" t="s">
        <v>973</v>
      </c>
      <c r="M468" s="87">
        <v>25</v>
      </c>
      <c r="N468" s="88">
        <v>45095</v>
      </c>
      <c r="O468" s="88">
        <v>45102</v>
      </c>
      <c r="P468" s="87" t="s">
        <v>974</v>
      </c>
      <c r="Q468" s="87" t="s">
        <v>3</v>
      </c>
      <c r="R468" s="89" t="s">
        <v>975</v>
      </c>
      <c r="S468" s="89" t="s">
        <v>1179</v>
      </c>
      <c r="T468" s="89" t="s">
        <v>977</v>
      </c>
      <c r="U468" s="91">
        <v>45098</v>
      </c>
    </row>
    <row r="469" spans="1:21" x14ac:dyDescent="0.3">
      <c r="A469" s="92">
        <v>45117.302160648149</v>
      </c>
      <c r="B469" s="93" t="s">
        <v>66</v>
      </c>
      <c r="C469" s="94" t="s">
        <v>1345</v>
      </c>
      <c r="D469" s="93" t="s">
        <v>1333</v>
      </c>
      <c r="E469" s="95">
        <v>1</v>
      </c>
      <c r="F469" s="93">
        <v>6904723</v>
      </c>
      <c r="G469" s="93" t="s">
        <v>117</v>
      </c>
      <c r="H469" s="93" t="s">
        <v>942</v>
      </c>
      <c r="I469" s="93" t="s">
        <v>44</v>
      </c>
      <c r="J469" s="96">
        <v>112.96</v>
      </c>
      <c r="K469" s="96">
        <v>112.96</v>
      </c>
      <c r="L469" s="93" t="s">
        <v>973</v>
      </c>
      <c r="M469" s="93">
        <v>25</v>
      </c>
      <c r="N469" s="94">
        <v>45095</v>
      </c>
      <c r="O469" s="94">
        <v>45102</v>
      </c>
      <c r="P469" s="93" t="s">
        <v>974</v>
      </c>
      <c r="Q469" s="93" t="s">
        <v>3</v>
      </c>
      <c r="R469" s="95" t="s">
        <v>975</v>
      </c>
      <c r="S469" s="95" t="s">
        <v>1179</v>
      </c>
      <c r="T469" s="95" t="s">
        <v>977</v>
      </c>
      <c r="U469" s="97">
        <v>45098</v>
      </c>
    </row>
    <row r="470" spans="1:21" x14ac:dyDescent="0.3">
      <c r="A470" s="86">
        <v>45117.302263773148</v>
      </c>
      <c r="B470" s="87" t="s">
        <v>66</v>
      </c>
      <c r="C470" s="88" t="s">
        <v>1345</v>
      </c>
      <c r="D470" s="87" t="s">
        <v>1349</v>
      </c>
      <c r="E470" s="89">
        <v>1</v>
      </c>
      <c r="F470" s="87">
        <v>6904723</v>
      </c>
      <c r="G470" s="87" t="s">
        <v>117</v>
      </c>
      <c r="H470" s="87" t="s">
        <v>942</v>
      </c>
      <c r="I470" s="87" t="s">
        <v>44</v>
      </c>
      <c r="J470" s="90">
        <v>112.96</v>
      </c>
      <c r="K470" s="90">
        <v>112.96</v>
      </c>
      <c r="L470" s="87" t="s">
        <v>973</v>
      </c>
      <c r="M470" s="87">
        <v>25</v>
      </c>
      <c r="N470" s="88">
        <v>45095</v>
      </c>
      <c r="O470" s="88">
        <v>45102</v>
      </c>
      <c r="P470" s="87" t="s">
        <v>974</v>
      </c>
      <c r="Q470" s="87" t="s">
        <v>3</v>
      </c>
      <c r="R470" s="89" t="s">
        <v>975</v>
      </c>
      <c r="S470" s="89" t="s">
        <v>1179</v>
      </c>
      <c r="T470" s="89" t="s">
        <v>977</v>
      </c>
      <c r="U470" s="91">
        <v>45098</v>
      </c>
    </row>
    <row r="471" spans="1:21" x14ac:dyDescent="0.3">
      <c r="A471" s="92">
        <v>45117.302474652781</v>
      </c>
      <c r="B471" s="93" t="s">
        <v>66</v>
      </c>
      <c r="C471" s="94" t="s">
        <v>1345</v>
      </c>
      <c r="D471" s="93" t="s">
        <v>354</v>
      </c>
      <c r="E471" s="95">
        <v>1</v>
      </c>
      <c r="F471" s="93">
        <v>6904723</v>
      </c>
      <c r="G471" s="93" t="s">
        <v>117</v>
      </c>
      <c r="H471" s="93" t="s">
        <v>942</v>
      </c>
      <c r="I471" s="93" t="s">
        <v>44</v>
      </c>
      <c r="J471" s="96">
        <v>112.96</v>
      </c>
      <c r="K471" s="96">
        <v>112.96</v>
      </c>
      <c r="L471" s="93" t="s">
        <v>973</v>
      </c>
      <c r="M471" s="93">
        <v>25</v>
      </c>
      <c r="N471" s="94">
        <v>45095</v>
      </c>
      <c r="O471" s="94">
        <v>45102</v>
      </c>
      <c r="P471" s="93" t="s">
        <v>974</v>
      </c>
      <c r="Q471" s="93" t="s">
        <v>3</v>
      </c>
      <c r="R471" s="95" t="s">
        <v>975</v>
      </c>
      <c r="S471" s="95" t="s">
        <v>1179</v>
      </c>
      <c r="T471" s="95" t="s">
        <v>977</v>
      </c>
      <c r="U471" s="97">
        <v>45098</v>
      </c>
    </row>
    <row r="472" spans="1:21" x14ac:dyDescent="0.3">
      <c r="A472" s="86">
        <v>45117.312789120369</v>
      </c>
      <c r="B472" s="87" t="s">
        <v>66</v>
      </c>
      <c r="C472" s="88" t="s">
        <v>1345</v>
      </c>
      <c r="D472" s="87" t="s">
        <v>1336</v>
      </c>
      <c r="E472" s="89">
        <v>1</v>
      </c>
      <c r="F472" s="87">
        <v>20028</v>
      </c>
      <c r="G472" s="87" t="s">
        <v>68</v>
      </c>
      <c r="H472" s="87" t="s">
        <v>942</v>
      </c>
      <c r="I472" s="87" t="s">
        <v>44</v>
      </c>
      <c r="J472" s="90">
        <v>112.96</v>
      </c>
      <c r="K472" s="90">
        <v>112.96</v>
      </c>
      <c r="L472" s="87" t="s">
        <v>973</v>
      </c>
      <c r="M472" s="87">
        <v>25</v>
      </c>
      <c r="N472" s="88">
        <v>45095</v>
      </c>
      <c r="O472" s="88">
        <v>45102</v>
      </c>
      <c r="P472" s="87" t="s">
        <v>974</v>
      </c>
      <c r="Q472" s="87" t="s">
        <v>3</v>
      </c>
      <c r="R472" s="89" t="s">
        <v>975</v>
      </c>
      <c r="S472" s="89" t="s">
        <v>1179</v>
      </c>
      <c r="T472" s="89" t="s">
        <v>977</v>
      </c>
      <c r="U472" s="91">
        <v>45098</v>
      </c>
    </row>
    <row r="473" spans="1:21" x14ac:dyDescent="0.3">
      <c r="A473" s="92">
        <v>45117.313963773151</v>
      </c>
      <c r="B473" s="93" t="s">
        <v>66</v>
      </c>
      <c r="C473" s="94" t="s">
        <v>1345</v>
      </c>
      <c r="D473" s="93" t="s">
        <v>1337</v>
      </c>
      <c r="E473" s="95">
        <v>1</v>
      </c>
      <c r="F473" s="93">
        <v>20028</v>
      </c>
      <c r="G473" s="93" t="s">
        <v>68</v>
      </c>
      <c r="H473" s="93" t="s">
        <v>942</v>
      </c>
      <c r="I473" s="93" t="s">
        <v>44</v>
      </c>
      <c r="J473" s="96">
        <v>112.96</v>
      </c>
      <c r="K473" s="96">
        <v>112.96</v>
      </c>
      <c r="L473" s="93" t="s">
        <v>973</v>
      </c>
      <c r="M473" s="93">
        <v>25</v>
      </c>
      <c r="N473" s="94">
        <v>45095</v>
      </c>
      <c r="O473" s="94">
        <v>45102</v>
      </c>
      <c r="P473" s="93" t="s">
        <v>974</v>
      </c>
      <c r="Q473" s="93" t="s">
        <v>3</v>
      </c>
      <c r="R473" s="95" t="s">
        <v>975</v>
      </c>
      <c r="S473" s="95" t="s">
        <v>1179</v>
      </c>
      <c r="T473" s="95" t="s">
        <v>977</v>
      </c>
      <c r="U473" s="97">
        <v>45098</v>
      </c>
    </row>
    <row r="474" spans="1:21" x14ac:dyDescent="0.3">
      <c r="A474" s="86">
        <v>45117.316968981482</v>
      </c>
      <c r="B474" s="87" t="s">
        <v>66</v>
      </c>
      <c r="C474" s="88" t="s">
        <v>1345</v>
      </c>
      <c r="D474" s="87" t="s">
        <v>1341</v>
      </c>
      <c r="E474" s="89">
        <v>1</v>
      </c>
      <c r="F474" s="87">
        <v>6966341</v>
      </c>
      <c r="G474" s="87" t="s">
        <v>68</v>
      </c>
      <c r="H474" s="87" t="s">
        <v>942</v>
      </c>
      <c r="I474" s="87" t="s">
        <v>44</v>
      </c>
      <c r="J474" s="90">
        <v>112.96</v>
      </c>
      <c r="K474" s="90">
        <v>112.96</v>
      </c>
      <c r="L474" s="87" t="s">
        <v>973</v>
      </c>
      <c r="M474" s="87">
        <v>25</v>
      </c>
      <c r="N474" s="88">
        <v>45095</v>
      </c>
      <c r="O474" s="88">
        <v>45102</v>
      </c>
      <c r="P474" s="87" t="s">
        <v>974</v>
      </c>
      <c r="Q474" s="87" t="s">
        <v>3</v>
      </c>
      <c r="R474" s="89" t="s">
        <v>975</v>
      </c>
      <c r="S474" s="89" t="s">
        <v>1179</v>
      </c>
      <c r="T474" s="89" t="s">
        <v>977</v>
      </c>
      <c r="U474" s="91">
        <v>45098</v>
      </c>
    </row>
    <row r="475" spans="1:21" x14ac:dyDescent="0.3">
      <c r="A475" s="92">
        <v>45117.318953125003</v>
      </c>
      <c r="B475" s="93" t="s">
        <v>66</v>
      </c>
      <c r="C475" s="94" t="s">
        <v>1345</v>
      </c>
      <c r="D475" s="93" t="s">
        <v>1344</v>
      </c>
      <c r="E475" s="95">
        <v>1</v>
      </c>
      <c r="F475" s="93">
        <v>6957694</v>
      </c>
      <c r="G475" s="93" t="s">
        <v>117</v>
      </c>
      <c r="H475" s="93" t="s">
        <v>942</v>
      </c>
      <c r="I475" s="93" t="s">
        <v>44</v>
      </c>
      <c r="J475" s="96">
        <v>112.96</v>
      </c>
      <c r="K475" s="96">
        <v>112.96</v>
      </c>
      <c r="L475" s="93" t="s">
        <v>973</v>
      </c>
      <c r="M475" s="93">
        <v>25</v>
      </c>
      <c r="N475" s="94">
        <v>45095</v>
      </c>
      <c r="O475" s="94">
        <v>45102</v>
      </c>
      <c r="P475" s="93" t="s">
        <v>974</v>
      </c>
      <c r="Q475" s="93" t="s">
        <v>3</v>
      </c>
      <c r="R475" s="95" t="s">
        <v>975</v>
      </c>
      <c r="S475" s="95" t="s">
        <v>1179</v>
      </c>
      <c r="T475" s="95" t="s">
        <v>977</v>
      </c>
      <c r="U475" s="97">
        <v>45098</v>
      </c>
    </row>
    <row r="476" spans="1:21" x14ac:dyDescent="0.3">
      <c r="A476" s="86">
        <v>45114.334196875003</v>
      </c>
      <c r="B476" s="87" t="s">
        <v>76</v>
      </c>
      <c r="C476" s="88" t="s">
        <v>1350</v>
      </c>
      <c r="D476" s="87" t="s">
        <v>68</v>
      </c>
      <c r="E476" s="89">
        <v>2</v>
      </c>
      <c r="F476" s="87">
        <v>6904723</v>
      </c>
      <c r="G476" s="87" t="s">
        <v>117</v>
      </c>
      <c r="H476" s="87" t="s">
        <v>942</v>
      </c>
      <c r="I476" s="87" t="s">
        <v>44</v>
      </c>
      <c r="J476" s="90">
        <v>116.75</v>
      </c>
      <c r="K476" s="90">
        <v>233.5</v>
      </c>
      <c r="L476" s="87" t="s">
        <v>973</v>
      </c>
      <c r="M476" s="87">
        <v>25</v>
      </c>
      <c r="N476" s="88">
        <v>45095</v>
      </c>
      <c r="O476" s="88">
        <v>45102</v>
      </c>
      <c r="P476" s="87" t="s">
        <v>974</v>
      </c>
      <c r="Q476" s="87" t="s">
        <v>3</v>
      </c>
      <c r="R476" s="89" t="s">
        <v>975</v>
      </c>
      <c r="S476" s="89" t="s">
        <v>976</v>
      </c>
      <c r="T476" s="89" t="s">
        <v>977</v>
      </c>
      <c r="U476" s="91">
        <v>45099</v>
      </c>
    </row>
    <row r="477" spans="1:21" x14ac:dyDescent="0.3">
      <c r="A477" s="92">
        <v>45114.336304050928</v>
      </c>
      <c r="B477" s="93" t="s">
        <v>23</v>
      </c>
      <c r="C477" s="94" t="s">
        <v>1350</v>
      </c>
      <c r="D477" s="93" t="s">
        <v>1339</v>
      </c>
      <c r="E477" s="95">
        <v>8</v>
      </c>
      <c r="F477" s="93">
        <v>20028</v>
      </c>
      <c r="G477" s="93" t="s">
        <v>68</v>
      </c>
      <c r="H477" s="93" t="s">
        <v>942</v>
      </c>
      <c r="I477" s="93" t="s">
        <v>44</v>
      </c>
      <c r="J477" s="96">
        <v>109.19</v>
      </c>
      <c r="K477" s="96">
        <v>873.52</v>
      </c>
      <c r="L477" s="93" t="s">
        <v>973</v>
      </c>
      <c r="M477" s="93">
        <v>25</v>
      </c>
      <c r="N477" s="94">
        <v>45095</v>
      </c>
      <c r="O477" s="94">
        <v>45102</v>
      </c>
      <c r="P477" s="93" t="s">
        <v>974</v>
      </c>
      <c r="Q477" s="93" t="s">
        <v>3</v>
      </c>
      <c r="R477" s="95" t="s">
        <v>975</v>
      </c>
      <c r="S477" s="95" t="s">
        <v>976</v>
      </c>
      <c r="T477" s="95" t="s">
        <v>977</v>
      </c>
      <c r="U477" s="97">
        <v>45099</v>
      </c>
    </row>
    <row r="478" spans="1:21" x14ac:dyDescent="0.3">
      <c r="A478" s="86">
        <v>45114.337292476848</v>
      </c>
      <c r="B478" s="87" t="s">
        <v>34</v>
      </c>
      <c r="C478" s="88" t="s">
        <v>1350</v>
      </c>
      <c r="D478" s="87" t="s">
        <v>1339</v>
      </c>
      <c r="E478" s="89">
        <v>8</v>
      </c>
      <c r="F478" s="87">
        <v>20028</v>
      </c>
      <c r="G478" s="87" t="s">
        <v>68</v>
      </c>
      <c r="H478" s="87" t="s">
        <v>942</v>
      </c>
      <c r="I478" s="87" t="s">
        <v>44</v>
      </c>
      <c r="J478" s="90">
        <v>109.19</v>
      </c>
      <c r="K478" s="90">
        <v>873.52</v>
      </c>
      <c r="L478" s="87" t="s">
        <v>973</v>
      </c>
      <c r="M478" s="87">
        <v>25</v>
      </c>
      <c r="N478" s="88">
        <v>45095</v>
      </c>
      <c r="O478" s="88">
        <v>45102</v>
      </c>
      <c r="P478" s="87" t="s">
        <v>974</v>
      </c>
      <c r="Q478" s="87" t="s">
        <v>3</v>
      </c>
      <c r="R478" s="89" t="s">
        <v>975</v>
      </c>
      <c r="S478" s="89" t="s">
        <v>976</v>
      </c>
      <c r="T478" s="89" t="s">
        <v>977</v>
      </c>
      <c r="U478" s="91">
        <v>45099</v>
      </c>
    </row>
    <row r="479" spans="1:21" x14ac:dyDescent="0.3">
      <c r="A479" s="92">
        <v>45114.351677430554</v>
      </c>
      <c r="B479" s="93" t="s">
        <v>65</v>
      </c>
      <c r="C479" s="94" t="s">
        <v>1350</v>
      </c>
      <c r="D479" s="93" t="s">
        <v>1325</v>
      </c>
      <c r="E479" s="95">
        <v>8</v>
      </c>
      <c r="F479" s="93">
        <v>6966341</v>
      </c>
      <c r="G479" s="93" t="s">
        <v>68</v>
      </c>
      <c r="H479" s="93" t="s">
        <v>942</v>
      </c>
      <c r="I479" s="93" t="s">
        <v>44</v>
      </c>
      <c r="J479" s="96">
        <v>111.36</v>
      </c>
      <c r="K479" s="96">
        <v>890.88</v>
      </c>
      <c r="L479" s="93" t="s">
        <v>973</v>
      </c>
      <c r="M479" s="93">
        <v>25</v>
      </c>
      <c r="N479" s="94">
        <v>45095</v>
      </c>
      <c r="O479" s="94">
        <v>45102</v>
      </c>
      <c r="P479" s="93" t="s">
        <v>974</v>
      </c>
      <c r="Q479" s="93" t="s">
        <v>3</v>
      </c>
      <c r="R479" s="95" t="s">
        <v>975</v>
      </c>
      <c r="S479" s="95" t="s">
        <v>976</v>
      </c>
      <c r="T479" s="95" t="s">
        <v>977</v>
      </c>
      <c r="U479" s="97">
        <v>45099</v>
      </c>
    </row>
    <row r="480" spans="1:21" x14ac:dyDescent="0.3">
      <c r="A480" s="86">
        <v>45114.557179166666</v>
      </c>
      <c r="B480" s="87" t="s">
        <v>988</v>
      </c>
      <c r="C480" s="88" t="s">
        <v>1350</v>
      </c>
      <c r="D480" s="87" t="s">
        <v>1327</v>
      </c>
      <c r="E480" s="89">
        <v>8</v>
      </c>
      <c r="F480" s="87">
        <v>6966341</v>
      </c>
      <c r="G480" s="87" t="s">
        <v>68</v>
      </c>
      <c r="H480" s="87" t="s">
        <v>942</v>
      </c>
      <c r="I480" s="87" t="s">
        <v>44</v>
      </c>
      <c r="J480" s="90">
        <v>109.19</v>
      </c>
      <c r="K480" s="90">
        <v>873.52</v>
      </c>
      <c r="L480" s="87" t="s">
        <v>973</v>
      </c>
      <c r="M480" s="87">
        <v>25</v>
      </c>
      <c r="N480" s="88">
        <v>45095</v>
      </c>
      <c r="O480" s="88">
        <v>45102</v>
      </c>
      <c r="P480" s="87" t="s">
        <v>974</v>
      </c>
      <c r="Q480" s="87" t="s">
        <v>3</v>
      </c>
      <c r="R480" s="89" t="s">
        <v>975</v>
      </c>
      <c r="S480" s="89" t="s">
        <v>976</v>
      </c>
      <c r="T480" s="89" t="s">
        <v>977</v>
      </c>
      <c r="U480" s="91">
        <v>45099</v>
      </c>
    </row>
    <row r="481" spans="1:21" x14ac:dyDescent="0.3">
      <c r="A481" s="92">
        <v>45114.570952199072</v>
      </c>
      <c r="B481" s="93" t="s">
        <v>31</v>
      </c>
      <c r="C481" s="94" t="s">
        <v>1350</v>
      </c>
      <c r="D481" s="93" t="s">
        <v>1348</v>
      </c>
      <c r="E481" s="95">
        <v>3.5</v>
      </c>
      <c r="F481" s="93">
        <v>6957694</v>
      </c>
      <c r="G481" s="93" t="s">
        <v>117</v>
      </c>
      <c r="H481" s="93" t="s">
        <v>942</v>
      </c>
      <c r="I481" s="93" t="s">
        <v>44</v>
      </c>
      <c r="J481" s="96">
        <v>90.75</v>
      </c>
      <c r="K481" s="96">
        <v>317.625</v>
      </c>
      <c r="L481" s="93" t="s">
        <v>973</v>
      </c>
      <c r="M481" s="93">
        <v>25</v>
      </c>
      <c r="N481" s="94">
        <v>45095</v>
      </c>
      <c r="O481" s="94">
        <v>45102</v>
      </c>
      <c r="P481" s="93" t="s">
        <v>974</v>
      </c>
      <c r="Q481" s="93" t="s">
        <v>3</v>
      </c>
      <c r="R481" s="95" t="s">
        <v>975</v>
      </c>
      <c r="S481" s="95" t="s">
        <v>976</v>
      </c>
      <c r="T481" s="95" t="s">
        <v>977</v>
      </c>
      <c r="U481" s="97">
        <v>45099</v>
      </c>
    </row>
    <row r="482" spans="1:21" x14ac:dyDescent="0.3">
      <c r="A482" s="86">
        <v>45114.581565509259</v>
      </c>
      <c r="B482" s="87" t="s">
        <v>31</v>
      </c>
      <c r="C482" s="88" t="s">
        <v>1350</v>
      </c>
      <c r="D482" s="87" t="s">
        <v>1351</v>
      </c>
      <c r="E482" s="89">
        <v>3</v>
      </c>
      <c r="F482" s="87">
        <v>6939174</v>
      </c>
      <c r="G482" s="87" t="s">
        <v>68</v>
      </c>
      <c r="H482" s="87" t="s">
        <v>942</v>
      </c>
      <c r="I482" s="87" t="s">
        <v>44</v>
      </c>
      <c r="J482" s="90">
        <v>90.75</v>
      </c>
      <c r="K482" s="90">
        <v>272.25</v>
      </c>
      <c r="L482" s="87" t="s">
        <v>973</v>
      </c>
      <c r="M482" s="87">
        <v>25</v>
      </c>
      <c r="N482" s="88">
        <v>45095</v>
      </c>
      <c r="O482" s="88">
        <v>45102</v>
      </c>
      <c r="P482" s="87" t="s">
        <v>974</v>
      </c>
      <c r="Q482" s="87" t="s">
        <v>3</v>
      </c>
      <c r="R482" s="89" t="s">
        <v>975</v>
      </c>
      <c r="S482" s="89" t="s">
        <v>976</v>
      </c>
      <c r="T482" s="89" t="s">
        <v>977</v>
      </c>
      <c r="U482" s="91">
        <v>45099</v>
      </c>
    </row>
    <row r="483" spans="1:21" x14ac:dyDescent="0.3">
      <c r="A483" s="92">
        <v>45117.296835532405</v>
      </c>
      <c r="B483" s="93" t="s">
        <v>35</v>
      </c>
      <c r="C483" s="94" t="s">
        <v>1350</v>
      </c>
      <c r="D483" s="93" t="s">
        <v>1330</v>
      </c>
      <c r="E483" s="95">
        <v>4</v>
      </c>
      <c r="F483" s="93" t="s">
        <v>68</v>
      </c>
      <c r="G483" s="93" t="s">
        <v>68</v>
      </c>
      <c r="H483" s="93" t="s">
        <v>1331</v>
      </c>
      <c r="I483" s="93" t="s">
        <v>44</v>
      </c>
      <c r="J483" s="96">
        <v>109.19</v>
      </c>
      <c r="K483" s="96">
        <v>436.76</v>
      </c>
      <c r="L483" s="93" t="s">
        <v>981</v>
      </c>
      <c r="M483" s="93">
        <v>25</v>
      </c>
      <c r="N483" s="94">
        <v>45095</v>
      </c>
      <c r="O483" s="94">
        <v>45102</v>
      </c>
      <c r="P483" s="93" t="s">
        <v>974</v>
      </c>
      <c r="Q483" s="93" t="s">
        <v>3</v>
      </c>
      <c r="R483" s="95" t="s">
        <v>975</v>
      </c>
      <c r="S483" s="95" t="s">
        <v>976</v>
      </c>
      <c r="T483" s="95" t="s">
        <v>977</v>
      </c>
      <c r="U483" s="97">
        <v>45099</v>
      </c>
    </row>
    <row r="484" spans="1:21" x14ac:dyDescent="0.3">
      <c r="A484" s="86">
        <v>45117.29762986111</v>
      </c>
      <c r="B484" s="87" t="s">
        <v>35</v>
      </c>
      <c r="C484" s="88" t="s">
        <v>1350</v>
      </c>
      <c r="D484" s="87" t="s">
        <v>1352</v>
      </c>
      <c r="E484" s="89">
        <v>4</v>
      </c>
      <c r="F484" s="87">
        <v>6946197</v>
      </c>
      <c r="G484" s="87" t="s">
        <v>68</v>
      </c>
      <c r="H484" s="87" t="s">
        <v>942</v>
      </c>
      <c r="I484" s="87" t="s">
        <v>44</v>
      </c>
      <c r="J484" s="90">
        <v>109.19</v>
      </c>
      <c r="K484" s="90">
        <v>436.76</v>
      </c>
      <c r="L484" s="87" t="s">
        <v>973</v>
      </c>
      <c r="M484" s="87">
        <v>25</v>
      </c>
      <c r="N484" s="88">
        <v>45095</v>
      </c>
      <c r="O484" s="88">
        <v>45102</v>
      </c>
      <c r="P484" s="87" t="s">
        <v>974</v>
      </c>
      <c r="Q484" s="87" t="s">
        <v>3</v>
      </c>
      <c r="R484" s="89" t="s">
        <v>975</v>
      </c>
      <c r="S484" s="89" t="s">
        <v>976</v>
      </c>
      <c r="T484" s="89" t="s">
        <v>977</v>
      </c>
      <c r="U484" s="91">
        <v>45099</v>
      </c>
    </row>
    <row r="485" spans="1:21" x14ac:dyDescent="0.3">
      <c r="A485" s="92">
        <v>45117.302883101853</v>
      </c>
      <c r="B485" s="93" t="s">
        <v>66</v>
      </c>
      <c r="C485" s="94" t="s">
        <v>1350</v>
      </c>
      <c r="D485" s="93" t="s">
        <v>1353</v>
      </c>
      <c r="E485" s="95">
        <v>1</v>
      </c>
      <c r="F485" s="93">
        <v>6904723</v>
      </c>
      <c r="G485" s="93" t="s">
        <v>117</v>
      </c>
      <c r="H485" s="93" t="s">
        <v>942</v>
      </c>
      <c r="I485" s="93" t="s">
        <v>44</v>
      </c>
      <c r="J485" s="96">
        <v>112.96</v>
      </c>
      <c r="K485" s="96">
        <v>112.96</v>
      </c>
      <c r="L485" s="93" t="s">
        <v>973</v>
      </c>
      <c r="M485" s="93">
        <v>25</v>
      </c>
      <c r="N485" s="94">
        <v>45095</v>
      </c>
      <c r="O485" s="94">
        <v>45102</v>
      </c>
      <c r="P485" s="93" t="s">
        <v>974</v>
      </c>
      <c r="Q485" s="93" t="s">
        <v>3</v>
      </c>
      <c r="R485" s="95" t="s">
        <v>975</v>
      </c>
      <c r="S485" s="95" t="s">
        <v>976</v>
      </c>
      <c r="T485" s="95" t="s">
        <v>977</v>
      </c>
      <c r="U485" s="97">
        <v>45099</v>
      </c>
    </row>
    <row r="486" spans="1:21" x14ac:dyDescent="0.3">
      <c r="A486" s="86">
        <v>45117.303037268517</v>
      </c>
      <c r="B486" s="87" t="s">
        <v>66</v>
      </c>
      <c r="C486" s="88" t="s">
        <v>1350</v>
      </c>
      <c r="D486" s="87" t="s">
        <v>1354</v>
      </c>
      <c r="E486" s="89">
        <v>1</v>
      </c>
      <c r="F486" s="87">
        <v>6904723</v>
      </c>
      <c r="G486" s="87" t="s">
        <v>117</v>
      </c>
      <c r="H486" s="87" t="s">
        <v>942</v>
      </c>
      <c r="I486" s="87" t="s">
        <v>44</v>
      </c>
      <c r="J486" s="90">
        <v>112.96</v>
      </c>
      <c r="K486" s="90">
        <v>112.96</v>
      </c>
      <c r="L486" s="87" t="s">
        <v>973</v>
      </c>
      <c r="M486" s="87">
        <v>25</v>
      </c>
      <c r="N486" s="88">
        <v>45095</v>
      </c>
      <c r="O486" s="88">
        <v>45102</v>
      </c>
      <c r="P486" s="87" t="s">
        <v>974</v>
      </c>
      <c r="Q486" s="87" t="s">
        <v>3</v>
      </c>
      <c r="R486" s="89" t="s">
        <v>975</v>
      </c>
      <c r="S486" s="89" t="s">
        <v>976</v>
      </c>
      <c r="T486" s="89" t="s">
        <v>977</v>
      </c>
      <c r="U486" s="91">
        <v>45099</v>
      </c>
    </row>
    <row r="487" spans="1:21" x14ac:dyDescent="0.3">
      <c r="A487" s="92">
        <v>45117.303200231479</v>
      </c>
      <c r="B487" s="93" t="s">
        <v>66</v>
      </c>
      <c r="C487" s="94" t="s">
        <v>1350</v>
      </c>
      <c r="D487" s="93" t="s">
        <v>1335</v>
      </c>
      <c r="E487" s="95">
        <v>1</v>
      </c>
      <c r="F487" s="93">
        <v>6904723</v>
      </c>
      <c r="G487" s="93" t="s">
        <v>117</v>
      </c>
      <c r="H487" s="93" t="s">
        <v>942</v>
      </c>
      <c r="I487" s="93" t="s">
        <v>44</v>
      </c>
      <c r="J487" s="96">
        <v>112.96</v>
      </c>
      <c r="K487" s="96">
        <v>112.96</v>
      </c>
      <c r="L487" s="93" t="s">
        <v>973</v>
      </c>
      <c r="M487" s="93">
        <v>25</v>
      </c>
      <c r="N487" s="94">
        <v>45095</v>
      </c>
      <c r="O487" s="94">
        <v>45102</v>
      </c>
      <c r="P487" s="93" t="s">
        <v>974</v>
      </c>
      <c r="Q487" s="93" t="s">
        <v>3</v>
      </c>
      <c r="R487" s="95" t="s">
        <v>975</v>
      </c>
      <c r="S487" s="95" t="s">
        <v>976</v>
      </c>
      <c r="T487" s="95" t="s">
        <v>977</v>
      </c>
      <c r="U487" s="97">
        <v>45099</v>
      </c>
    </row>
    <row r="488" spans="1:21" x14ac:dyDescent="0.3">
      <c r="A488" s="86">
        <v>45117.312613888891</v>
      </c>
      <c r="B488" s="87" t="s">
        <v>66</v>
      </c>
      <c r="C488" s="88" t="s">
        <v>1350</v>
      </c>
      <c r="D488" s="87" t="s">
        <v>1336</v>
      </c>
      <c r="E488" s="89">
        <v>1</v>
      </c>
      <c r="F488" s="87">
        <v>20028</v>
      </c>
      <c r="G488" s="87" t="s">
        <v>68</v>
      </c>
      <c r="H488" s="87" t="s">
        <v>942</v>
      </c>
      <c r="I488" s="87" t="s">
        <v>44</v>
      </c>
      <c r="J488" s="90">
        <v>112.96</v>
      </c>
      <c r="K488" s="90">
        <v>112.96</v>
      </c>
      <c r="L488" s="87" t="s">
        <v>973</v>
      </c>
      <c r="M488" s="87">
        <v>25</v>
      </c>
      <c r="N488" s="88">
        <v>45095</v>
      </c>
      <c r="O488" s="88">
        <v>45102</v>
      </c>
      <c r="P488" s="87" t="s">
        <v>974</v>
      </c>
      <c r="Q488" s="87" t="s">
        <v>3</v>
      </c>
      <c r="R488" s="89" t="s">
        <v>975</v>
      </c>
      <c r="S488" s="89" t="s">
        <v>976</v>
      </c>
      <c r="T488" s="89" t="s">
        <v>977</v>
      </c>
      <c r="U488" s="91">
        <v>45099</v>
      </c>
    </row>
    <row r="489" spans="1:21" x14ac:dyDescent="0.3">
      <c r="A489" s="92">
        <v>45117.314095138892</v>
      </c>
      <c r="B489" s="93" t="s">
        <v>66</v>
      </c>
      <c r="C489" s="94" t="s">
        <v>1350</v>
      </c>
      <c r="D489" s="93" t="s">
        <v>1337</v>
      </c>
      <c r="E489" s="95">
        <v>1</v>
      </c>
      <c r="F489" s="93">
        <v>20028</v>
      </c>
      <c r="G489" s="93" t="s">
        <v>68</v>
      </c>
      <c r="H489" s="93" t="s">
        <v>942</v>
      </c>
      <c r="I489" s="93" t="s">
        <v>44</v>
      </c>
      <c r="J489" s="96">
        <v>112.96</v>
      </c>
      <c r="K489" s="96">
        <v>112.96</v>
      </c>
      <c r="L489" s="93" t="s">
        <v>973</v>
      </c>
      <c r="M489" s="93">
        <v>25</v>
      </c>
      <c r="N489" s="94">
        <v>45095</v>
      </c>
      <c r="O489" s="94">
        <v>45102</v>
      </c>
      <c r="P489" s="93" t="s">
        <v>974</v>
      </c>
      <c r="Q489" s="93" t="s">
        <v>3</v>
      </c>
      <c r="R489" s="95" t="s">
        <v>975</v>
      </c>
      <c r="S489" s="95" t="s">
        <v>976</v>
      </c>
      <c r="T489" s="95" t="s">
        <v>977</v>
      </c>
      <c r="U489" s="97">
        <v>45099</v>
      </c>
    </row>
    <row r="490" spans="1:21" x14ac:dyDescent="0.3">
      <c r="A490" s="86">
        <v>45117.315152199073</v>
      </c>
      <c r="B490" s="87" t="s">
        <v>66</v>
      </c>
      <c r="C490" s="88" t="s">
        <v>1350</v>
      </c>
      <c r="D490" s="87" t="s">
        <v>1341</v>
      </c>
      <c r="E490" s="89">
        <v>1</v>
      </c>
      <c r="F490" s="87">
        <v>6966341</v>
      </c>
      <c r="G490" s="87" t="s">
        <v>68</v>
      </c>
      <c r="H490" s="87" t="s">
        <v>942</v>
      </c>
      <c r="I490" s="87" t="s">
        <v>44</v>
      </c>
      <c r="J490" s="90">
        <v>112.96</v>
      </c>
      <c r="K490" s="90">
        <v>112.96</v>
      </c>
      <c r="L490" s="87" t="s">
        <v>973</v>
      </c>
      <c r="M490" s="87">
        <v>25</v>
      </c>
      <c r="N490" s="88">
        <v>45095</v>
      </c>
      <c r="O490" s="88">
        <v>45102</v>
      </c>
      <c r="P490" s="87" t="s">
        <v>974</v>
      </c>
      <c r="Q490" s="87" t="s">
        <v>3</v>
      </c>
      <c r="R490" s="89" t="s">
        <v>975</v>
      </c>
      <c r="S490" s="89" t="s">
        <v>976</v>
      </c>
      <c r="T490" s="89" t="s">
        <v>977</v>
      </c>
      <c r="U490" s="91">
        <v>45099</v>
      </c>
    </row>
    <row r="491" spans="1:21" x14ac:dyDescent="0.3">
      <c r="A491" s="92">
        <v>45117.319890393519</v>
      </c>
      <c r="B491" s="93" t="s">
        <v>66</v>
      </c>
      <c r="C491" s="94" t="s">
        <v>1350</v>
      </c>
      <c r="D491" s="93" t="s">
        <v>1355</v>
      </c>
      <c r="E491" s="95">
        <v>2</v>
      </c>
      <c r="F491" s="93">
        <v>6953453</v>
      </c>
      <c r="G491" s="93" t="s">
        <v>68</v>
      </c>
      <c r="H491" s="93" t="s">
        <v>942</v>
      </c>
      <c r="I491" s="93" t="s">
        <v>44</v>
      </c>
      <c r="J491" s="96">
        <v>112.96</v>
      </c>
      <c r="K491" s="96">
        <v>225.92</v>
      </c>
      <c r="L491" s="93" t="s">
        <v>973</v>
      </c>
      <c r="M491" s="93">
        <v>25</v>
      </c>
      <c r="N491" s="94">
        <v>45095</v>
      </c>
      <c r="O491" s="94">
        <v>45102</v>
      </c>
      <c r="P491" s="93" t="s">
        <v>974</v>
      </c>
      <c r="Q491" s="93" t="s">
        <v>3</v>
      </c>
      <c r="R491" s="95" t="s">
        <v>975</v>
      </c>
      <c r="S491" s="95" t="s">
        <v>976</v>
      </c>
      <c r="T491" s="95" t="s">
        <v>977</v>
      </c>
      <c r="U491" s="97">
        <v>45099</v>
      </c>
    </row>
    <row r="492" spans="1:21" x14ac:dyDescent="0.3">
      <c r="A492" s="86">
        <v>45114.334373611113</v>
      </c>
      <c r="B492" s="87" t="s">
        <v>76</v>
      </c>
      <c r="C492" s="88" t="s">
        <v>941</v>
      </c>
      <c r="D492" s="87" t="s">
        <v>68</v>
      </c>
      <c r="E492" s="89">
        <v>2</v>
      </c>
      <c r="F492" s="87">
        <v>6904723</v>
      </c>
      <c r="G492" s="87" t="s">
        <v>117</v>
      </c>
      <c r="H492" s="87" t="s">
        <v>942</v>
      </c>
      <c r="I492" s="87" t="s">
        <v>44</v>
      </c>
      <c r="J492" s="90">
        <v>116.75</v>
      </c>
      <c r="K492" s="90">
        <v>233.5</v>
      </c>
      <c r="L492" s="87" t="s">
        <v>973</v>
      </c>
      <c r="M492" s="87">
        <v>25</v>
      </c>
      <c r="N492" s="88">
        <v>45095</v>
      </c>
      <c r="O492" s="88">
        <v>45102</v>
      </c>
      <c r="P492" s="87" t="s">
        <v>974</v>
      </c>
      <c r="Q492" s="87" t="s">
        <v>3</v>
      </c>
      <c r="R492" s="89" t="s">
        <v>975</v>
      </c>
      <c r="S492" s="89" t="s">
        <v>1069</v>
      </c>
      <c r="T492" s="89" t="s">
        <v>977</v>
      </c>
      <c r="U492" s="91">
        <v>45100</v>
      </c>
    </row>
    <row r="493" spans="1:21" x14ac:dyDescent="0.3">
      <c r="A493" s="92">
        <v>45114.336438078702</v>
      </c>
      <c r="B493" s="93" t="s">
        <v>23</v>
      </c>
      <c r="C493" s="94" t="s">
        <v>941</v>
      </c>
      <c r="D493" s="93" t="s">
        <v>1339</v>
      </c>
      <c r="E493" s="95">
        <v>8</v>
      </c>
      <c r="F493" s="93">
        <v>20028</v>
      </c>
      <c r="G493" s="93" t="s">
        <v>68</v>
      </c>
      <c r="H493" s="93" t="s">
        <v>942</v>
      </c>
      <c r="I493" s="93" t="s">
        <v>44</v>
      </c>
      <c r="J493" s="96">
        <v>109.19</v>
      </c>
      <c r="K493" s="96">
        <v>873.52</v>
      </c>
      <c r="L493" s="93" t="s">
        <v>973</v>
      </c>
      <c r="M493" s="93">
        <v>25</v>
      </c>
      <c r="N493" s="94">
        <v>45095</v>
      </c>
      <c r="O493" s="94">
        <v>45102</v>
      </c>
      <c r="P493" s="93" t="s">
        <v>974</v>
      </c>
      <c r="Q493" s="93" t="s">
        <v>3</v>
      </c>
      <c r="R493" s="95" t="s">
        <v>975</v>
      </c>
      <c r="S493" s="95" t="s">
        <v>1069</v>
      </c>
      <c r="T493" s="95" t="s">
        <v>977</v>
      </c>
      <c r="U493" s="97">
        <v>45100</v>
      </c>
    </row>
    <row r="494" spans="1:21" x14ac:dyDescent="0.3">
      <c r="A494" s="86">
        <v>45114.336912615741</v>
      </c>
      <c r="B494" s="87" t="s">
        <v>34</v>
      </c>
      <c r="C494" s="88" t="s">
        <v>941</v>
      </c>
      <c r="D494" s="87" t="s">
        <v>1339</v>
      </c>
      <c r="E494" s="89">
        <v>8</v>
      </c>
      <c r="F494" s="87">
        <v>20028</v>
      </c>
      <c r="G494" s="87" t="s">
        <v>68</v>
      </c>
      <c r="H494" s="87" t="s">
        <v>942</v>
      </c>
      <c r="I494" s="87" t="s">
        <v>44</v>
      </c>
      <c r="J494" s="90">
        <v>109.19</v>
      </c>
      <c r="K494" s="90">
        <v>873.52</v>
      </c>
      <c r="L494" s="87" t="s">
        <v>973</v>
      </c>
      <c r="M494" s="87">
        <v>25</v>
      </c>
      <c r="N494" s="88">
        <v>45095</v>
      </c>
      <c r="O494" s="88">
        <v>45102</v>
      </c>
      <c r="P494" s="87" t="s">
        <v>974</v>
      </c>
      <c r="Q494" s="87" t="s">
        <v>3</v>
      </c>
      <c r="R494" s="89" t="s">
        <v>975</v>
      </c>
      <c r="S494" s="89" t="s">
        <v>1069</v>
      </c>
      <c r="T494" s="89" t="s">
        <v>977</v>
      </c>
      <c r="U494" s="91">
        <v>45100</v>
      </c>
    </row>
    <row r="495" spans="1:21" x14ac:dyDescent="0.3">
      <c r="A495" s="92">
        <v>45114.351888541663</v>
      </c>
      <c r="B495" s="93" t="s">
        <v>65</v>
      </c>
      <c r="C495" s="94" t="s">
        <v>941</v>
      </c>
      <c r="D495" s="93" t="s">
        <v>1325</v>
      </c>
      <c r="E495" s="95">
        <v>6.5</v>
      </c>
      <c r="F495" s="93">
        <v>6966341</v>
      </c>
      <c r="G495" s="93" t="s">
        <v>68</v>
      </c>
      <c r="H495" s="93" t="s">
        <v>942</v>
      </c>
      <c r="I495" s="93" t="s">
        <v>44</v>
      </c>
      <c r="J495" s="96">
        <v>111.36</v>
      </c>
      <c r="K495" s="96">
        <v>723.84</v>
      </c>
      <c r="L495" s="93" t="s">
        <v>973</v>
      </c>
      <c r="M495" s="93">
        <v>25</v>
      </c>
      <c r="N495" s="94">
        <v>45095</v>
      </c>
      <c r="O495" s="94">
        <v>45102</v>
      </c>
      <c r="P495" s="93" t="s">
        <v>974</v>
      </c>
      <c r="Q495" s="93" t="s">
        <v>3</v>
      </c>
      <c r="R495" s="95" t="s">
        <v>975</v>
      </c>
      <c r="S495" s="95" t="s">
        <v>1069</v>
      </c>
      <c r="T495" s="95" t="s">
        <v>977</v>
      </c>
      <c r="U495" s="97">
        <v>45100</v>
      </c>
    </row>
    <row r="496" spans="1:21" x14ac:dyDescent="0.3">
      <c r="A496" s="86">
        <v>45114.557284143521</v>
      </c>
      <c r="B496" s="87" t="s">
        <v>988</v>
      </c>
      <c r="C496" s="88" t="s">
        <v>941</v>
      </c>
      <c r="D496" s="87" t="s">
        <v>1327</v>
      </c>
      <c r="E496" s="89">
        <v>6.5</v>
      </c>
      <c r="F496" s="87">
        <v>6966341</v>
      </c>
      <c r="G496" s="87" t="s">
        <v>68</v>
      </c>
      <c r="H496" s="87" t="s">
        <v>942</v>
      </c>
      <c r="I496" s="87" t="s">
        <v>44</v>
      </c>
      <c r="J496" s="90">
        <v>109.19</v>
      </c>
      <c r="K496" s="90">
        <v>709.73500000000001</v>
      </c>
      <c r="L496" s="87" t="s">
        <v>973</v>
      </c>
      <c r="M496" s="87">
        <v>25</v>
      </c>
      <c r="N496" s="88">
        <v>45095</v>
      </c>
      <c r="O496" s="88">
        <v>45102</v>
      </c>
      <c r="P496" s="87" t="s">
        <v>974</v>
      </c>
      <c r="Q496" s="87" t="s">
        <v>3</v>
      </c>
      <c r="R496" s="89" t="s">
        <v>975</v>
      </c>
      <c r="S496" s="89" t="s">
        <v>1069</v>
      </c>
      <c r="T496" s="89" t="s">
        <v>977</v>
      </c>
      <c r="U496" s="91">
        <v>45100</v>
      </c>
    </row>
    <row r="497" spans="1:21" x14ac:dyDescent="0.3">
      <c r="A497" s="92">
        <v>45117.287440162036</v>
      </c>
      <c r="B497" s="93" t="s">
        <v>31</v>
      </c>
      <c r="C497" s="94" t="s">
        <v>941</v>
      </c>
      <c r="D497" s="93" t="s">
        <v>1356</v>
      </c>
      <c r="E497" s="95">
        <v>4</v>
      </c>
      <c r="F497" s="93" t="s">
        <v>68</v>
      </c>
      <c r="G497" s="93" t="s">
        <v>68</v>
      </c>
      <c r="H497" s="93" t="s">
        <v>991</v>
      </c>
      <c r="I497" s="93" t="s">
        <v>44</v>
      </c>
      <c r="J497" s="96">
        <v>90.75</v>
      </c>
      <c r="K497" s="96">
        <v>363</v>
      </c>
      <c r="L497" s="93" t="s">
        <v>981</v>
      </c>
      <c r="M497" s="93">
        <v>25</v>
      </c>
      <c r="N497" s="94">
        <v>45095</v>
      </c>
      <c r="O497" s="94">
        <v>45102</v>
      </c>
      <c r="P497" s="93" t="s">
        <v>974</v>
      </c>
      <c r="Q497" s="93" t="s">
        <v>3</v>
      </c>
      <c r="R497" s="95" t="s">
        <v>975</v>
      </c>
      <c r="S497" s="95" t="s">
        <v>1069</v>
      </c>
      <c r="T497" s="95" t="s">
        <v>977</v>
      </c>
      <c r="U497" s="97">
        <v>45100</v>
      </c>
    </row>
    <row r="498" spans="1:21" x14ac:dyDescent="0.3">
      <c r="A498" s="86">
        <v>45117.288072916665</v>
      </c>
      <c r="B498" s="87" t="s">
        <v>31</v>
      </c>
      <c r="C498" s="88" t="s">
        <v>941</v>
      </c>
      <c r="D498" s="87" t="s">
        <v>1357</v>
      </c>
      <c r="E498" s="89">
        <v>3</v>
      </c>
      <c r="F498" s="87" t="s">
        <v>68</v>
      </c>
      <c r="G498" s="87" t="s">
        <v>68</v>
      </c>
      <c r="H498" s="87" t="s">
        <v>69</v>
      </c>
      <c r="I498" s="87" t="s">
        <v>44</v>
      </c>
      <c r="J498" s="90">
        <v>90.75</v>
      </c>
      <c r="K498" s="90">
        <v>272.25</v>
      </c>
      <c r="L498" s="87" t="s">
        <v>981</v>
      </c>
      <c r="M498" s="87">
        <v>25</v>
      </c>
      <c r="N498" s="88">
        <v>45095</v>
      </c>
      <c r="O498" s="88">
        <v>45102</v>
      </c>
      <c r="P498" s="87" t="s">
        <v>974</v>
      </c>
      <c r="Q498" s="87" t="s">
        <v>3</v>
      </c>
      <c r="R498" s="89" t="s">
        <v>975</v>
      </c>
      <c r="S498" s="89" t="s">
        <v>1069</v>
      </c>
      <c r="T498" s="89" t="s">
        <v>977</v>
      </c>
      <c r="U498" s="91">
        <v>45100</v>
      </c>
    </row>
    <row r="499" spans="1:21" x14ac:dyDescent="0.3">
      <c r="A499" s="92">
        <v>45117.2890275463</v>
      </c>
      <c r="B499" s="93" t="s">
        <v>31</v>
      </c>
      <c r="C499" s="94" t="s">
        <v>941</v>
      </c>
      <c r="D499" s="93" t="s">
        <v>1358</v>
      </c>
      <c r="E499" s="95">
        <v>1</v>
      </c>
      <c r="F499" s="93">
        <v>6904723</v>
      </c>
      <c r="G499" s="93" t="s">
        <v>117</v>
      </c>
      <c r="H499" s="93" t="s">
        <v>942</v>
      </c>
      <c r="I499" s="93" t="s">
        <v>44</v>
      </c>
      <c r="J499" s="96">
        <v>90.75</v>
      </c>
      <c r="K499" s="96">
        <v>90.75</v>
      </c>
      <c r="L499" s="93" t="s">
        <v>973</v>
      </c>
      <c r="M499" s="93">
        <v>25</v>
      </c>
      <c r="N499" s="94">
        <v>45095</v>
      </c>
      <c r="O499" s="94">
        <v>45102</v>
      </c>
      <c r="P499" s="93" t="s">
        <v>974</v>
      </c>
      <c r="Q499" s="93" t="s">
        <v>3</v>
      </c>
      <c r="R499" s="95" t="s">
        <v>975</v>
      </c>
      <c r="S499" s="95" t="s">
        <v>1069</v>
      </c>
      <c r="T499" s="95" t="s">
        <v>977</v>
      </c>
      <c r="U499" s="97">
        <v>45100</v>
      </c>
    </row>
    <row r="500" spans="1:21" x14ac:dyDescent="0.3">
      <c r="A500" s="86">
        <v>45117.298422685184</v>
      </c>
      <c r="B500" s="87" t="s">
        <v>35</v>
      </c>
      <c r="C500" s="88" t="s">
        <v>941</v>
      </c>
      <c r="D500" s="87" t="s">
        <v>1352</v>
      </c>
      <c r="E500" s="89">
        <v>8</v>
      </c>
      <c r="F500" s="87" t="s">
        <v>68</v>
      </c>
      <c r="G500" s="87" t="s">
        <v>68</v>
      </c>
      <c r="H500" s="87" t="s">
        <v>1331</v>
      </c>
      <c r="I500" s="87" t="s">
        <v>44</v>
      </c>
      <c r="J500" s="90">
        <v>109.19</v>
      </c>
      <c r="K500" s="90">
        <v>873.52</v>
      </c>
      <c r="L500" s="87" t="s">
        <v>981</v>
      </c>
      <c r="M500" s="87">
        <v>25</v>
      </c>
      <c r="N500" s="88">
        <v>45095</v>
      </c>
      <c r="O500" s="88">
        <v>45102</v>
      </c>
      <c r="P500" s="87" t="s">
        <v>974</v>
      </c>
      <c r="Q500" s="87" t="s">
        <v>3</v>
      </c>
      <c r="R500" s="89" t="s">
        <v>975</v>
      </c>
      <c r="S500" s="89" t="s">
        <v>1069</v>
      </c>
      <c r="T500" s="89" t="s">
        <v>977</v>
      </c>
      <c r="U500" s="91">
        <v>45100</v>
      </c>
    </row>
    <row r="501" spans="1:21" x14ac:dyDescent="0.3">
      <c r="A501" s="92">
        <v>45117.303556944447</v>
      </c>
      <c r="B501" s="93" t="s">
        <v>66</v>
      </c>
      <c r="C501" s="94" t="s">
        <v>941</v>
      </c>
      <c r="D501" s="93" t="s">
        <v>1359</v>
      </c>
      <c r="E501" s="95">
        <v>1</v>
      </c>
      <c r="F501" s="93">
        <v>6904723</v>
      </c>
      <c r="G501" s="93" t="s">
        <v>117</v>
      </c>
      <c r="H501" s="93" t="s">
        <v>942</v>
      </c>
      <c r="I501" s="93" t="s">
        <v>44</v>
      </c>
      <c r="J501" s="96">
        <v>112.96</v>
      </c>
      <c r="K501" s="96">
        <v>112.96</v>
      </c>
      <c r="L501" s="93" t="s">
        <v>973</v>
      </c>
      <c r="M501" s="93">
        <v>25</v>
      </c>
      <c r="N501" s="94">
        <v>45095</v>
      </c>
      <c r="O501" s="94">
        <v>45102</v>
      </c>
      <c r="P501" s="93" t="s">
        <v>974</v>
      </c>
      <c r="Q501" s="93" t="s">
        <v>3</v>
      </c>
      <c r="R501" s="95" t="s">
        <v>975</v>
      </c>
      <c r="S501" s="95" t="s">
        <v>1069</v>
      </c>
      <c r="T501" s="95" t="s">
        <v>977</v>
      </c>
      <c r="U501" s="97">
        <v>45100</v>
      </c>
    </row>
    <row r="502" spans="1:21" x14ac:dyDescent="0.3">
      <c r="A502" s="86">
        <v>45117.306864351849</v>
      </c>
      <c r="B502" s="87" t="s">
        <v>66</v>
      </c>
      <c r="C502" s="88" t="s">
        <v>941</v>
      </c>
      <c r="D502" s="87" t="s">
        <v>1335</v>
      </c>
      <c r="E502" s="89">
        <v>1</v>
      </c>
      <c r="F502" s="87">
        <v>6904723</v>
      </c>
      <c r="G502" s="87" t="s">
        <v>117</v>
      </c>
      <c r="H502" s="87" t="s">
        <v>942</v>
      </c>
      <c r="I502" s="87" t="s">
        <v>44</v>
      </c>
      <c r="J502" s="90">
        <v>112.96</v>
      </c>
      <c r="K502" s="90">
        <v>112.96</v>
      </c>
      <c r="L502" s="87" t="s">
        <v>973</v>
      </c>
      <c r="M502" s="87">
        <v>25</v>
      </c>
      <c r="N502" s="88">
        <v>45095</v>
      </c>
      <c r="O502" s="88">
        <v>45102</v>
      </c>
      <c r="P502" s="87" t="s">
        <v>974</v>
      </c>
      <c r="Q502" s="87" t="s">
        <v>3</v>
      </c>
      <c r="R502" s="89" t="s">
        <v>975</v>
      </c>
      <c r="S502" s="89" t="s">
        <v>1069</v>
      </c>
      <c r="T502" s="89" t="s">
        <v>977</v>
      </c>
      <c r="U502" s="91">
        <v>45100</v>
      </c>
    </row>
    <row r="503" spans="1:21" x14ac:dyDescent="0.3">
      <c r="A503" s="92">
        <v>45117.307014814818</v>
      </c>
      <c r="B503" s="93" t="s">
        <v>66</v>
      </c>
      <c r="C503" s="94" t="s">
        <v>941</v>
      </c>
      <c r="D503" s="93" t="s">
        <v>1353</v>
      </c>
      <c r="E503" s="95">
        <v>1</v>
      </c>
      <c r="F503" s="93">
        <v>6904723</v>
      </c>
      <c r="G503" s="93" t="s">
        <v>117</v>
      </c>
      <c r="H503" s="93" t="s">
        <v>942</v>
      </c>
      <c r="I503" s="93" t="s">
        <v>44</v>
      </c>
      <c r="J503" s="96">
        <v>112.96</v>
      </c>
      <c r="K503" s="96">
        <v>112.96</v>
      </c>
      <c r="L503" s="93" t="s">
        <v>973</v>
      </c>
      <c r="M503" s="93">
        <v>25</v>
      </c>
      <c r="N503" s="94">
        <v>45095</v>
      </c>
      <c r="O503" s="94">
        <v>45102</v>
      </c>
      <c r="P503" s="93" t="s">
        <v>974</v>
      </c>
      <c r="Q503" s="93" t="s">
        <v>3</v>
      </c>
      <c r="R503" s="95" t="s">
        <v>975</v>
      </c>
      <c r="S503" s="95" t="s">
        <v>1069</v>
      </c>
      <c r="T503" s="95" t="s">
        <v>977</v>
      </c>
      <c r="U503" s="97">
        <v>45100</v>
      </c>
    </row>
    <row r="504" spans="1:21" x14ac:dyDescent="0.3">
      <c r="A504" s="86">
        <v>45117.307459606483</v>
      </c>
      <c r="B504" s="87" t="s">
        <v>66</v>
      </c>
      <c r="C504" s="88" t="s">
        <v>941</v>
      </c>
      <c r="D504" s="87" t="s">
        <v>1360</v>
      </c>
      <c r="E504" s="89">
        <v>1</v>
      </c>
      <c r="F504" s="87">
        <v>20028</v>
      </c>
      <c r="G504" s="87" t="s">
        <v>68</v>
      </c>
      <c r="H504" s="87" t="s">
        <v>942</v>
      </c>
      <c r="I504" s="87" t="s">
        <v>44</v>
      </c>
      <c r="J504" s="90">
        <v>112.96</v>
      </c>
      <c r="K504" s="90">
        <v>112.96</v>
      </c>
      <c r="L504" s="87" t="s">
        <v>973</v>
      </c>
      <c r="M504" s="87">
        <v>25</v>
      </c>
      <c r="N504" s="88">
        <v>45095</v>
      </c>
      <c r="O504" s="88">
        <v>45102</v>
      </c>
      <c r="P504" s="87" t="s">
        <v>974</v>
      </c>
      <c r="Q504" s="87" t="s">
        <v>3</v>
      </c>
      <c r="R504" s="89" t="s">
        <v>975</v>
      </c>
      <c r="S504" s="89" t="s">
        <v>1069</v>
      </c>
      <c r="T504" s="89" t="s">
        <v>977</v>
      </c>
      <c r="U504" s="91">
        <v>45100</v>
      </c>
    </row>
    <row r="505" spans="1:21" x14ac:dyDescent="0.3">
      <c r="A505" s="92">
        <v>45117.308026967592</v>
      </c>
      <c r="B505" s="93" t="s">
        <v>66</v>
      </c>
      <c r="C505" s="94" t="s">
        <v>941</v>
      </c>
      <c r="D505" s="93" t="s">
        <v>1074</v>
      </c>
      <c r="E505" s="95">
        <v>1</v>
      </c>
      <c r="F505" s="93">
        <v>20028</v>
      </c>
      <c r="G505" s="93" t="s">
        <v>68</v>
      </c>
      <c r="H505" s="93" t="s">
        <v>942</v>
      </c>
      <c r="I505" s="93" t="s">
        <v>44</v>
      </c>
      <c r="J505" s="96">
        <v>112.96</v>
      </c>
      <c r="K505" s="96">
        <v>112.96</v>
      </c>
      <c r="L505" s="93" t="s">
        <v>973</v>
      </c>
      <c r="M505" s="93">
        <v>25</v>
      </c>
      <c r="N505" s="94">
        <v>45095</v>
      </c>
      <c r="O505" s="94">
        <v>45102</v>
      </c>
      <c r="P505" s="93" t="s">
        <v>974</v>
      </c>
      <c r="Q505" s="93" t="s">
        <v>3</v>
      </c>
      <c r="R505" s="95" t="s">
        <v>975</v>
      </c>
      <c r="S505" s="95" t="s">
        <v>1069</v>
      </c>
      <c r="T505" s="95" t="s">
        <v>977</v>
      </c>
      <c r="U505" s="97">
        <v>45100</v>
      </c>
    </row>
    <row r="506" spans="1:21" x14ac:dyDescent="0.3">
      <c r="A506" s="86">
        <v>45117.31072627315</v>
      </c>
      <c r="B506" s="87" t="s">
        <v>66</v>
      </c>
      <c r="C506" s="88" t="s">
        <v>941</v>
      </c>
      <c r="D506" s="87" t="s">
        <v>1361</v>
      </c>
      <c r="E506" s="89">
        <v>1</v>
      </c>
      <c r="F506" s="87">
        <v>6966341</v>
      </c>
      <c r="G506" s="87" t="s">
        <v>68</v>
      </c>
      <c r="H506" s="87" t="s">
        <v>942</v>
      </c>
      <c r="I506" s="87" t="s">
        <v>44</v>
      </c>
      <c r="J506" s="90">
        <v>112.96</v>
      </c>
      <c r="K506" s="90">
        <v>112.96</v>
      </c>
      <c r="L506" s="87" t="s">
        <v>973</v>
      </c>
      <c r="M506" s="87">
        <v>25</v>
      </c>
      <c r="N506" s="88">
        <v>45095</v>
      </c>
      <c r="O506" s="88">
        <v>45102</v>
      </c>
      <c r="P506" s="87" t="s">
        <v>974</v>
      </c>
      <c r="Q506" s="87" t="s">
        <v>3</v>
      </c>
      <c r="R506" s="89" t="s">
        <v>975</v>
      </c>
      <c r="S506" s="89" t="s">
        <v>1069</v>
      </c>
      <c r="T506" s="89" t="s">
        <v>977</v>
      </c>
      <c r="U506" s="91">
        <v>45100</v>
      </c>
    </row>
    <row r="507" spans="1:21" x14ac:dyDescent="0.3">
      <c r="A507" s="92">
        <v>45117.311203935184</v>
      </c>
      <c r="B507" s="93" t="s">
        <v>66</v>
      </c>
      <c r="C507" s="94" t="s">
        <v>941</v>
      </c>
      <c r="D507" s="93" t="s">
        <v>1362</v>
      </c>
      <c r="E507" s="95">
        <v>1</v>
      </c>
      <c r="F507" s="93">
        <v>6939174</v>
      </c>
      <c r="G507" s="93" t="s">
        <v>68</v>
      </c>
      <c r="H507" s="93" t="s">
        <v>942</v>
      </c>
      <c r="I507" s="93" t="s">
        <v>44</v>
      </c>
      <c r="J507" s="96">
        <v>112.96</v>
      </c>
      <c r="K507" s="96">
        <v>112.96</v>
      </c>
      <c r="L507" s="93" t="s">
        <v>973</v>
      </c>
      <c r="M507" s="93">
        <v>25</v>
      </c>
      <c r="N507" s="94">
        <v>45095</v>
      </c>
      <c r="O507" s="94">
        <v>45102</v>
      </c>
      <c r="P507" s="93" t="s">
        <v>974</v>
      </c>
      <c r="Q507" s="93" t="s">
        <v>3</v>
      </c>
      <c r="R507" s="95" t="s">
        <v>975</v>
      </c>
      <c r="S507" s="95" t="s">
        <v>1069</v>
      </c>
      <c r="T507" s="95" t="s">
        <v>977</v>
      </c>
      <c r="U507" s="97">
        <v>45100</v>
      </c>
    </row>
    <row r="508" spans="1:21" x14ac:dyDescent="0.3">
      <c r="A508" s="86">
        <v>45117.3117025463</v>
      </c>
      <c r="B508" s="87" t="s">
        <v>66</v>
      </c>
      <c r="C508" s="88" t="s">
        <v>941</v>
      </c>
      <c r="D508" s="87" t="s">
        <v>1363</v>
      </c>
      <c r="E508" s="89">
        <v>1</v>
      </c>
      <c r="F508" s="87" t="s">
        <v>68</v>
      </c>
      <c r="G508" s="87" t="s">
        <v>68</v>
      </c>
      <c r="H508" s="87" t="s">
        <v>1331</v>
      </c>
      <c r="I508" s="87" t="s">
        <v>44</v>
      </c>
      <c r="J508" s="90">
        <v>112.96</v>
      </c>
      <c r="K508" s="90">
        <v>112.96</v>
      </c>
      <c r="L508" s="87" t="s">
        <v>981</v>
      </c>
      <c r="M508" s="87">
        <v>25</v>
      </c>
      <c r="N508" s="88">
        <v>45095</v>
      </c>
      <c r="O508" s="88">
        <v>45102</v>
      </c>
      <c r="P508" s="87" t="s">
        <v>974</v>
      </c>
      <c r="Q508" s="87" t="s">
        <v>3</v>
      </c>
      <c r="R508" s="89" t="s">
        <v>975</v>
      </c>
      <c r="S508" s="89" t="s">
        <v>1069</v>
      </c>
      <c r="T508" s="89" t="s">
        <v>977</v>
      </c>
      <c r="U508" s="91">
        <v>45100</v>
      </c>
    </row>
    <row r="509" spans="1:21" x14ac:dyDescent="0.3">
      <c r="A509" s="92">
        <v>45117.321027777776</v>
      </c>
      <c r="B509" s="93" t="s">
        <v>66</v>
      </c>
      <c r="C509" s="94" t="s">
        <v>1364</v>
      </c>
      <c r="D509" s="93" t="s">
        <v>1365</v>
      </c>
      <c r="E509" s="95">
        <v>4</v>
      </c>
      <c r="F509" s="93">
        <v>6958577</v>
      </c>
      <c r="G509" s="93" t="s">
        <v>68</v>
      </c>
      <c r="H509" s="93" t="s">
        <v>942</v>
      </c>
      <c r="I509" s="93" t="s">
        <v>45</v>
      </c>
      <c r="J509" s="96">
        <v>169.44</v>
      </c>
      <c r="K509" s="96">
        <v>677.76</v>
      </c>
      <c r="L509" s="93" t="s">
        <v>973</v>
      </c>
      <c r="M509" s="93">
        <v>25</v>
      </c>
      <c r="N509" s="94">
        <v>45095</v>
      </c>
      <c r="O509" s="94">
        <v>45102</v>
      </c>
      <c r="P509" s="93" t="s">
        <v>974</v>
      </c>
      <c r="Q509" s="93" t="s">
        <v>3</v>
      </c>
      <c r="R509" s="95" t="s">
        <v>975</v>
      </c>
      <c r="S509" s="95" t="s">
        <v>1077</v>
      </c>
      <c r="T509" s="95" t="s">
        <v>977</v>
      </c>
      <c r="U509" s="97">
        <v>45101</v>
      </c>
    </row>
    <row r="510" spans="1:21" x14ac:dyDescent="0.3">
      <c r="A510" s="86">
        <v>45119.489990740738</v>
      </c>
      <c r="B510" s="87" t="s">
        <v>65</v>
      </c>
      <c r="C510" s="88" t="s">
        <v>1366</v>
      </c>
      <c r="D510" s="87" t="s">
        <v>1367</v>
      </c>
      <c r="E510" s="89">
        <v>8</v>
      </c>
      <c r="F510" s="87">
        <v>6966341</v>
      </c>
      <c r="G510" s="87" t="s">
        <v>68</v>
      </c>
      <c r="H510" s="87" t="s">
        <v>942</v>
      </c>
      <c r="I510" s="87" t="s">
        <v>44</v>
      </c>
      <c r="J510" s="90">
        <v>111.36</v>
      </c>
      <c r="K510" s="90">
        <v>890.88</v>
      </c>
      <c r="L510" s="87" t="s">
        <v>973</v>
      </c>
      <c r="M510" s="87">
        <v>26</v>
      </c>
      <c r="N510" s="88">
        <v>45102</v>
      </c>
      <c r="O510" s="88">
        <v>45109</v>
      </c>
      <c r="P510" s="87" t="s">
        <v>982</v>
      </c>
      <c r="Q510" s="87" t="s">
        <v>3</v>
      </c>
      <c r="R510" s="89" t="s">
        <v>975</v>
      </c>
      <c r="S510" s="89" t="s">
        <v>1088</v>
      </c>
      <c r="T510" s="89" t="s">
        <v>977</v>
      </c>
      <c r="U510" s="91">
        <v>45103</v>
      </c>
    </row>
    <row r="511" spans="1:21" x14ac:dyDescent="0.3">
      <c r="A511" s="92">
        <v>45119.491056828701</v>
      </c>
      <c r="B511" s="93" t="s">
        <v>988</v>
      </c>
      <c r="C511" s="94" t="s">
        <v>1366</v>
      </c>
      <c r="D511" s="93" t="s">
        <v>1367</v>
      </c>
      <c r="E511" s="95">
        <v>8</v>
      </c>
      <c r="F511" s="93">
        <v>6966341</v>
      </c>
      <c r="G511" s="93" t="s">
        <v>68</v>
      </c>
      <c r="H511" s="93" t="s">
        <v>942</v>
      </c>
      <c r="I511" s="93" t="s">
        <v>44</v>
      </c>
      <c r="J511" s="96">
        <v>109.19</v>
      </c>
      <c r="K511" s="96">
        <v>873.52</v>
      </c>
      <c r="L511" s="93" t="s">
        <v>973</v>
      </c>
      <c r="M511" s="93">
        <v>26</v>
      </c>
      <c r="N511" s="94">
        <v>45102</v>
      </c>
      <c r="O511" s="94">
        <v>45109</v>
      </c>
      <c r="P511" s="93" t="s">
        <v>982</v>
      </c>
      <c r="Q511" s="93" t="s">
        <v>3</v>
      </c>
      <c r="R511" s="95" t="s">
        <v>975</v>
      </c>
      <c r="S511" s="95" t="s">
        <v>1088</v>
      </c>
      <c r="T511" s="95" t="s">
        <v>977</v>
      </c>
      <c r="U511" s="97">
        <v>45103</v>
      </c>
    </row>
    <row r="512" spans="1:21" x14ac:dyDescent="0.3">
      <c r="A512" s="86">
        <v>45119.493861805553</v>
      </c>
      <c r="B512" s="87" t="s">
        <v>31</v>
      </c>
      <c r="C512" s="88" t="s">
        <v>1366</v>
      </c>
      <c r="D512" s="87" t="s">
        <v>1223</v>
      </c>
      <c r="E512" s="89">
        <v>6.5</v>
      </c>
      <c r="F512" s="87">
        <v>20028</v>
      </c>
      <c r="G512" s="87" t="s">
        <v>68</v>
      </c>
      <c r="H512" s="87" t="s">
        <v>942</v>
      </c>
      <c r="I512" s="87" t="s">
        <v>44</v>
      </c>
      <c r="J512" s="90">
        <v>90.75</v>
      </c>
      <c r="K512" s="90">
        <v>589.875</v>
      </c>
      <c r="L512" s="87" t="s">
        <v>973</v>
      </c>
      <c r="M512" s="87">
        <v>26</v>
      </c>
      <c r="N512" s="88">
        <v>45102</v>
      </c>
      <c r="O512" s="88">
        <v>45109</v>
      </c>
      <c r="P512" s="87" t="s">
        <v>982</v>
      </c>
      <c r="Q512" s="87" t="s">
        <v>3</v>
      </c>
      <c r="R512" s="89" t="s">
        <v>975</v>
      </c>
      <c r="S512" s="89" t="s">
        <v>1088</v>
      </c>
      <c r="T512" s="89" t="s">
        <v>977</v>
      </c>
      <c r="U512" s="91">
        <v>45103</v>
      </c>
    </row>
    <row r="513" spans="1:21" x14ac:dyDescent="0.3">
      <c r="A513" s="92">
        <v>45119.494197222222</v>
      </c>
      <c r="B513" s="93" t="s">
        <v>31</v>
      </c>
      <c r="C513" s="94" t="s">
        <v>1366</v>
      </c>
      <c r="D513" s="93" t="s">
        <v>1368</v>
      </c>
      <c r="E513" s="95">
        <v>1.5</v>
      </c>
      <c r="F513" s="93">
        <v>6958577</v>
      </c>
      <c r="G513" s="93" t="s">
        <v>68</v>
      </c>
      <c r="H513" s="93" t="s">
        <v>942</v>
      </c>
      <c r="I513" s="93" t="s">
        <v>44</v>
      </c>
      <c r="J513" s="96">
        <v>90.75</v>
      </c>
      <c r="K513" s="96">
        <v>136.125</v>
      </c>
      <c r="L513" s="93" t="s">
        <v>973</v>
      </c>
      <c r="M513" s="93">
        <v>26</v>
      </c>
      <c r="N513" s="94">
        <v>45102</v>
      </c>
      <c r="O513" s="94">
        <v>45109</v>
      </c>
      <c r="P513" s="93" t="s">
        <v>982</v>
      </c>
      <c r="Q513" s="93" t="s">
        <v>3</v>
      </c>
      <c r="R513" s="95" t="s">
        <v>975</v>
      </c>
      <c r="S513" s="95" t="s">
        <v>1088</v>
      </c>
      <c r="T513" s="95" t="s">
        <v>977</v>
      </c>
      <c r="U513" s="97">
        <v>45103</v>
      </c>
    </row>
    <row r="514" spans="1:21" x14ac:dyDescent="0.3">
      <c r="A514" s="86">
        <v>45120.544440625003</v>
      </c>
      <c r="B514" s="87" t="s">
        <v>35</v>
      </c>
      <c r="C514" s="88" t="s">
        <v>1366</v>
      </c>
      <c r="D514" s="87" t="s">
        <v>1369</v>
      </c>
      <c r="E514" s="89">
        <v>6</v>
      </c>
      <c r="F514" s="87" t="s">
        <v>68</v>
      </c>
      <c r="G514" s="87" t="s">
        <v>68</v>
      </c>
      <c r="H514" s="87" t="s">
        <v>1331</v>
      </c>
      <c r="I514" s="87" t="s">
        <v>44</v>
      </c>
      <c r="J514" s="90">
        <v>109.19</v>
      </c>
      <c r="K514" s="90">
        <v>655.14</v>
      </c>
      <c r="L514" s="87" t="s">
        <v>981</v>
      </c>
      <c r="M514" s="87">
        <v>26</v>
      </c>
      <c r="N514" s="88">
        <v>45102</v>
      </c>
      <c r="O514" s="88">
        <v>45109</v>
      </c>
      <c r="P514" s="87" t="s">
        <v>982</v>
      </c>
      <c r="Q514" s="87" t="s">
        <v>3</v>
      </c>
      <c r="R514" s="89" t="s">
        <v>975</v>
      </c>
      <c r="S514" s="89" t="s">
        <v>1088</v>
      </c>
      <c r="T514" s="89" t="s">
        <v>977</v>
      </c>
      <c r="U514" s="91">
        <v>45103</v>
      </c>
    </row>
    <row r="515" spans="1:21" x14ac:dyDescent="0.3">
      <c r="A515" s="92">
        <v>45120.546550694446</v>
      </c>
      <c r="B515" s="93" t="s">
        <v>35</v>
      </c>
      <c r="C515" s="94" t="s">
        <v>1366</v>
      </c>
      <c r="D515" s="93" t="s">
        <v>1370</v>
      </c>
      <c r="E515" s="95">
        <v>1</v>
      </c>
      <c r="F515" s="93" t="s">
        <v>68</v>
      </c>
      <c r="G515" s="93" t="s">
        <v>68</v>
      </c>
      <c r="H515" s="93" t="s">
        <v>1091</v>
      </c>
      <c r="I515" s="93" t="s">
        <v>44</v>
      </c>
      <c r="J515" s="96">
        <v>109.19</v>
      </c>
      <c r="K515" s="96">
        <v>109.19</v>
      </c>
      <c r="L515" s="93" t="s">
        <v>981</v>
      </c>
      <c r="M515" s="93">
        <v>26</v>
      </c>
      <c r="N515" s="94">
        <v>45102</v>
      </c>
      <c r="O515" s="94">
        <v>45109</v>
      </c>
      <c r="P515" s="93" t="s">
        <v>982</v>
      </c>
      <c r="Q515" s="93" t="s">
        <v>3</v>
      </c>
      <c r="R515" s="95" t="s">
        <v>975</v>
      </c>
      <c r="S515" s="95" t="s">
        <v>1088</v>
      </c>
      <c r="T515" s="95" t="s">
        <v>977</v>
      </c>
      <c r="U515" s="97">
        <v>45103</v>
      </c>
    </row>
    <row r="516" spans="1:21" x14ac:dyDescent="0.3">
      <c r="A516" s="86">
        <v>45120.550963310183</v>
      </c>
      <c r="B516" s="87" t="s">
        <v>76</v>
      </c>
      <c r="C516" s="88" t="s">
        <v>1366</v>
      </c>
      <c r="D516" s="87" t="s">
        <v>77</v>
      </c>
      <c r="E516" s="89">
        <v>2</v>
      </c>
      <c r="F516" s="87">
        <v>6904723</v>
      </c>
      <c r="G516" s="87" t="s">
        <v>117</v>
      </c>
      <c r="H516" s="87" t="s">
        <v>942</v>
      </c>
      <c r="I516" s="87" t="s">
        <v>44</v>
      </c>
      <c r="J516" s="90">
        <v>116.75</v>
      </c>
      <c r="K516" s="90">
        <v>233.5</v>
      </c>
      <c r="L516" s="87" t="s">
        <v>973</v>
      </c>
      <c r="M516" s="87">
        <v>26</v>
      </c>
      <c r="N516" s="88">
        <v>45102</v>
      </c>
      <c r="O516" s="88">
        <v>45109</v>
      </c>
      <c r="P516" s="87" t="s">
        <v>982</v>
      </c>
      <c r="Q516" s="87" t="s">
        <v>3</v>
      </c>
      <c r="R516" s="89" t="s">
        <v>975</v>
      </c>
      <c r="S516" s="89" t="s">
        <v>1088</v>
      </c>
      <c r="T516" s="89" t="s">
        <v>977</v>
      </c>
      <c r="U516" s="91">
        <v>45103</v>
      </c>
    </row>
    <row r="517" spans="1:21" x14ac:dyDescent="0.3">
      <c r="A517" s="92">
        <v>45120.569826041668</v>
      </c>
      <c r="B517" s="93" t="s">
        <v>34</v>
      </c>
      <c r="C517" s="94" t="s">
        <v>1366</v>
      </c>
      <c r="D517" s="93" t="s">
        <v>1371</v>
      </c>
      <c r="E517" s="95">
        <v>8</v>
      </c>
      <c r="F517" s="93">
        <v>20028</v>
      </c>
      <c r="G517" s="93" t="s">
        <v>68</v>
      </c>
      <c r="H517" s="93" t="s">
        <v>942</v>
      </c>
      <c r="I517" s="93" t="s">
        <v>44</v>
      </c>
      <c r="J517" s="96">
        <v>109.19</v>
      </c>
      <c r="K517" s="96">
        <v>873.52</v>
      </c>
      <c r="L517" s="93" t="s">
        <v>973</v>
      </c>
      <c r="M517" s="93">
        <v>26</v>
      </c>
      <c r="N517" s="94">
        <v>45102</v>
      </c>
      <c r="O517" s="94">
        <v>45109</v>
      </c>
      <c r="P517" s="93" t="s">
        <v>982</v>
      </c>
      <c r="Q517" s="93" t="s">
        <v>3</v>
      </c>
      <c r="R517" s="95" t="s">
        <v>975</v>
      </c>
      <c r="S517" s="95" t="s">
        <v>1088</v>
      </c>
      <c r="T517" s="95" t="s">
        <v>977</v>
      </c>
      <c r="U517" s="97">
        <v>45103</v>
      </c>
    </row>
    <row r="518" spans="1:21" x14ac:dyDescent="0.3">
      <c r="A518" s="86">
        <v>45121.297768634256</v>
      </c>
      <c r="B518" s="87" t="s">
        <v>66</v>
      </c>
      <c r="C518" s="88" t="s">
        <v>1366</v>
      </c>
      <c r="D518" s="87" t="s">
        <v>1372</v>
      </c>
      <c r="E518" s="89">
        <v>4</v>
      </c>
      <c r="F518" s="87">
        <v>6904723</v>
      </c>
      <c r="G518" s="87" t="s">
        <v>117</v>
      </c>
      <c r="H518" s="87" t="s">
        <v>942</v>
      </c>
      <c r="I518" s="87" t="s">
        <v>44</v>
      </c>
      <c r="J518" s="90">
        <v>112.96</v>
      </c>
      <c r="K518" s="90">
        <v>451.84</v>
      </c>
      <c r="L518" s="87" t="s">
        <v>973</v>
      </c>
      <c r="M518" s="87">
        <v>26</v>
      </c>
      <c r="N518" s="88">
        <v>45102</v>
      </c>
      <c r="O518" s="88">
        <v>45109</v>
      </c>
      <c r="P518" s="87" t="s">
        <v>982</v>
      </c>
      <c r="Q518" s="87" t="s">
        <v>3</v>
      </c>
      <c r="R518" s="89" t="s">
        <v>975</v>
      </c>
      <c r="S518" s="89" t="s">
        <v>1088</v>
      </c>
      <c r="T518" s="89" t="s">
        <v>977</v>
      </c>
      <c r="U518" s="91">
        <v>45103</v>
      </c>
    </row>
    <row r="519" spans="1:21" x14ac:dyDescent="0.3">
      <c r="A519" s="92">
        <v>45121.30194247685</v>
      </c>
      <c r="B519" s="93" t="s">
        <v>66</v>
      </c>
      <c r="C519" s="94" t="s">
        <v>1366</v>
      </c>
      <c r="D519" s="93" t="s">
        <v>1360</v>
      </c>
      <c r="E519" s="95">
        <v>1</v>
      </c>
      <c r="F519" s="93">
        <v>20028</v>
      </c>
      <c r="G519" s="93" t="s">
        <v>68</v>
      </c>
      <c r="H519" s="93" t="s">
        <v>942</v>
      </c>
      <c r="I519" s="93" t="s">
        <v>44</v>
      </c>
      <c r="J519" s="96">
        <v>112.96</v>
      </c>
      <c r="K519" s="96">
        <v>112.96</v>
      </c>
      <c r="L519" s="93" t="s">
        <v>973</v>
      </c>
      <c r="M519" s="93">
        <v>26</v>
      </c>
      <c r="N519" s="94">
        <v>45102</v>
      </c>
      <c r="O519" s="94">
        <v>45109</v>
      </c>
      <c r="P519" s="93" t="s">
        <v>982</v>
      </c>
      <c r="Q519" s="93" t="s">
        <v>3</v>
      </c>
      <c r="R519" s="95" t="s">
        <v>975</v>
      </c>
      <c r="S519" s="95" t="s">
        <v>1088</v>
      </c>
      <c r="T519" s="95" t="s">
        <v>977</v>
      </c>
      <c r="U519" s="97">
        <v>45103</v>
      </c>
    </row>
    <row r="520" spans="1:21" x14ac:dyDescent="0.3">
      <c r="A520" s="86">
        <v>45121.304191319447</v>
      </c>
      <c r="B520" s="87" t="s">
        <v>66</v>
      </c>
      <c r="C520" s="88" t="s">
        <v>1366</v>
      </c>
      <c r="D520" s="87" t="s">
        <v>1074</v>
      </c>
      <c r="E520" s="89">
        <v>1</v>
      </c>
      <c r="F520" s="87">
        <v>20028</v>
      </c>
      <c r="G520" s="87" t="s">
        <v>68</v>
      </c>
      <c r="H520" s="87" t="s">
        <v>942</v>
      </c>
      <c r="I520" s="87" t="s">
        <v>44</v>
      </c>
      <c r="J520" s="90">
        <v>112.96</v>
      </c>
      <c r="K520" s="90">
        <v>112.96</v>
      </c>
      <c r="L520" s="87" t="s">
        <v>973</v>
      </c>
      <c r="M520" s="87">
        <v>26</v>
      </c>
      <c r="N520" s="88">
        <v>45102</v>
      </c>
      <c r="O520" s="88">
        <v>45109</v>
      </c>
      <c r="P520" s="87" t="s">
        <v>982</v>
      </c>
      <c r="Q520" s="87" t="s">
        <v>3</v>
      </c>
      <c r="R520" s="89" t="s">
        <v>975</v>
      </c>
      <c r="S520" s="89" t="s">
        <v>1088</v>
      </c>
      <c r="T520" s="89" t="s">
        <v>977</v>
      </c>
      <c r="U520" s="91">
        <v>45103</v>
      </c>
    </row>
    <row r="521" spans="1:21" x14ac:dyDescent="0.3">
      <c r="A521" s="92">
        <v>45121.305341087966</v>
      </c>
      <c r="B521" s="93" t="s">
        <v>66</v>
      </c>
      <c r="C521" s="94" t="s">
        <v>1366</v>
      </c>
      <c r="D521" s="93" t="s">
        <v>1373</v>
      </c>
      <c r="E521" s="95">
        <v>1</v>
      </c>
      <c r="F521" s="93">
        <v>6958577</v>
      </c>
      <c r="G521" s="93" t="s">
        <v>68</v>
      </c>
      <c r="H521" s="93" t="s">
        <v>942</v>
      </c>
      <c r="I521" s="93" t="s">
        <v>44</v>
      </c>
      <c r="J521" s="96">
        <v>112.96</v>
      </c>
      <c r="K521" s="96">
        <v>112.96</v>
      </c>
      <c r="L521" s="93" t="s">
        <v>973</v>
      </c>
      <c r="M521" s="93">
        <v>26</v>
      </c>
      <c r="N521" s="94">
        <v>45102</v>
      </c>
      <c r="O521" s="94">
        <v>45109</v>
      </c>
      <c r="P521" s="93" t="s">
        <v>982</v>
      </c>
      <c r="Q521" s="93" t="s">
        <v>3</v>
      </c>
      <c r="R521" s="95" t="s">
        <v>975</v>
      </c>
      <c r="S521" s="95" t="s">
        <v>1088</v>
      </c>
      <c r="T521" s="95" t="s">
        <v>977</v>
      </c>
      <c r="U521" s="97">
        <v>45103</v>
      </c>
    </row>
    <row r="522" spans="1:21" x14ac:dyDescent="0.3">
      <c r="A522" s="86">
        <v>45121.306693865743</v>
      </c>
      <c r="B522" s="87" t="s">
        <v>66</v>
      </c>
      <c r="C522" s="88" t="s">
        <v>1366</v>
      </c>
      <c r="D522" s="87" t="s">
        <v>1374</v>
      </c>
      <c r="E522" s="89">
        <v>1</v>
      </c>
      <c r="F522" s="87">
        <v>6971797</v>
      </c>
      <c r="G522" s="87" t="s">
        <v>68</v>
      </c>
      <c r="H522" s="87" t="s">
        <v>942</v>
      </c>
      <c r="I522" s="87" t="s">
        <v>44</v>
      </c>
      <c r="J522" s="90">
        <v>112.96</v>
      </c>
      <c r="K522" s="90">
        <v>112.96</v>
      </c>
      <c r="L522" s="87" t="s">
        <v>973</v>
      </c>
      <c r="M522" s="87">
        <v>26</v>
      </c>
      <c r="N522" s="88">
        <v>45102</v>
      </c>
      <c r="O522" s="88">
        <v>45109</v>
      </c>
      <c r="P522" s="87" t="s">
        <v>982</v>
      </c>
      <c r="Q522" s="87" t="s">
        <v>3</v>
      </c>
      <c r="R522" s="89" t="s">
        <v>975</v>
      </c>
      <c r="S522" s="89" t="s">
        <v>1088</v>
      </c>
      <c r="T522" s="89" t="s">
        <v>977</v>
      </c>
      <c r="U522" s="91">
        <v>45103</v>
      </c>
    </row>
    <row r="523" spans="1:21" x14ac:dyDescent="0.3">
      <c r="A523" s="92">
        <v>45119.490043981481</v>
      </c>
      <c r="B523" s="93" t="s">
        <v>65</v>
      </c>
      <c r="C523" s="94" t="s">
        <v>1375</v>
      </c>
      <c r="D523" s="93" t="s">
        <v>1367</v>
      </c>
      <c r="E523" s="95">
        <v>8</v>
      </c>
      <c r="F523" s="93">
        <v>6966341</v>
      </c>
      <c r="G523" s="93" t="s">
        <v>68</v>
      </c>
      <c r="H523" s="93" t="s">
        <v>942</v>
      </c>
      <c r="I523" s="93" t="s">
        <v>44</v>
      </c>
      <c r="J523" s="96">
        <v>111.36</v>
      </c>
      <c r="K523" s="96">
        <v>890.88</v>
      </c>
      <c r="L523" s="93" t="s">
        <v>973</v>
      </c>
      <c r="M523" s="93">
        <v>26</v>
      </c>
      <c r="N523" s="94">
        <v>45102</v>
      </c>
      <c r="O523" s="94">
        <v>45109</v>
      </c>
      <c r="P523" s="93" t="s">
        <v>982</v>
      </c>
      <c r="Q523" s="93" t="s">
        <v>3</v>
      </c>
      <c r="R523" s="95" t="s">
        <v>975</v>
      </c>
      <c r="S523" s="95" t="s">
        <v>1098</v>
      </c>
      <c r="T523" s="95" t="s">
        <v>977</v>
      </c>
      <c r="U523" s="97">
        <v>45104</v>
      </c>
    </row>
    <row r="524" spans="1:21" x14ac:dyDescent="0.3">
      <c r="A524" s="86">
        <v>45119.491004282405</v>
      </c>
      <c r="B524" s="87" t="s">
        <v>988</v>
      </c>
      <c r="C524" s="88" t="s">
        <v>1375</v>
      </c>
      <c r="D524" s="87" t="s">
        <v>1367</v>
      </c>
      <c r="E524" s="89">
        <v>8</v>
      </c>
      <c r="F524" s="87">
        <v>6966341</v>
      </c>
      <c r="G524" s="87" t="s">
        <v>68</v>
      </c>
      <c r="H524" s="87" t="s">
        <v>942</v>
      </c>
      <c r="I524" s="87" t="s">
        <v>44</v>
      </c>
      <c r="J524" s="90">
        <v>109.19</v>
      </c>
      <c r="K524" s="90">
        <v>873.52</v>
      </c>
      <c r="L524" s="87" t="s">
        <v>973</v>
      </c>
      <c r="M524" s="87">
        <v>26</v>
      </c>
      <c r="N524" s="88">
        <v>45102</v>
      </c>
      <c r="O524" s="88">
        <v>45109</v>
      </c>
      <c r="P524" s="87" t="s">
        <v>982</v>
      </c>
      <c r="Q524" s="87" t="s">
        <v>3</v>
      </c>
      <c r="R524" s="89" t="s">
        <v>975</v>
      </c>
      <c r="S524" s="89" t="s">
        <v>1098</v>
      </c>
      <c r="T524" s="89" t="s">
        <v>977</v>
      </c>
      <c r="U524" s="91">
        <v>45104</v>
      </c>
    </row>
    <row r="525" spans="1:21" x14ac:dyDescent="0.3">
      <c r="A525" s="92">
        <v>45119.49475046296</v>
      </c>
      <c r="B525" s="93" t="s">
        <v>31</v>
      </c>
      <c r="C525" s="94" t="s">
        <v>1375</v>
      </c>
      <c r="D525" s="93" t="s">
        <v>1376</v>
      </c>
      <c r="E525" s="95">
        <v>5</v>
      </c>
      <c r="F525" s="93">
        <v>6939174</v>
      </c>
      <c r="G525" s="93" t="s">
        <v>68</v>
      </c>
      <c r="H525" s="93" t="s">
        <v>942</v>
      </c>
      <c r="I525" s="93" t="s">
        <v>44</v>
      </c>
      <c r="J525" s="96">
        <v>90.75</v>
      </c>
      <c r="K525" s="96">
        <v>453.75</v>
      </c>
      <c r="L525" s="93" t="s">
        <v>973</v>
      </c>
      <c r="M525" s="93">
        <v>26</v>
      </c>
      <c r="N525" s="94">
        <v>45102</v>
      </c>
      <c r="O525" s="94">
        <v>45109</v>
      </c>
      <c r="P525" s="93" t="s">
        <v>982</v>
      </c>
      <c r="Q525" s="93" t="s">
        <v>3</v>
      </c>
      <c r="R525" s="95" t="s">
        <v>975</v>
      </c>
      <c r="S525" s="95" t="s">
        <v>1098</v>
      </c>
      <c r="T525" s="95" t="s">
        <v>977</v>
      </c>
      <c r="U525" s="97">
        <v>45104</v>
      </c>
    </row>
    <row r="526" spans="1:21" x14ac:dyDescent="0.3">
      <c r="A526" s="86">
        <v>45119.495270601852</v>
      </c>
      <c r="B526" s="87" t="s">
        <v>31</v>
      </c>
      <c r="C526" s="88" t="s">
        <v>1375</v>
      </c>
      <c r="D526" s="87" t="s">
        <v>1377</v>
      </c>
      <c r="E526" s="89">
        <v>1.5</v>
      </c>
      <c r="F526" s="87">
        <v>6956197</v>
      </c>
      <c r="G526" s="87" t="s">
        <v>68</v>
      </c>
      <c r="H526" s="87" t="s">
        <v>942</v>
      </c>
      <c r="I526" s="87" t="s">
        <v>44</v>
      </c>
      <c r="J526" s="90">
        <v>90.75</v>
      </c>
      <c r="K526" s="90">
        <v>136.125</v>
      </c>
      <c r="L526" s="87" t="s">
        <v>973</v>
      </c>
      <c r="M526" s="87">
        <v>26</v>
      </c>
      <c r="N526" s="88">
        <v>45102</v>
      </c>
      <c r="O526" s="88">
        <v>45109</v>
      </c>
      <c r="P526" s="87" t="s">
        <v>982</v>
      </c>
      <c r="Q526" s="87" t="s">
        <v>3</v>
      </c>
      <c r="R526" s="89" t="s">
        <v>975</v>
      </c>
      <c r="S526" s="89" t="s">
        <v>1098</v>
      </c>
      <c r="T526" s="89" t="s">
        <v>977</v>
      </c>
      <c r="U526" s="91">
        <v>45104</v>
      </c>
    </row>
    <row r="527" spans="1:21" x14ac:dyDescent="0.3">
      <c r="A527" s="92">
        <v>45120.537564351849</v>
      </c>
      <c r="B527" s="93" t="s">
        <v>31</v>
      </c>
      <c r="C527" s="94" t="s">
        <v>1375</v>
      </c>
      <c r="D527" s="93" t="s">
        <v>1378</v>
      </c>
      <c r="E527" s="95">
        <v>1.5</v>
      </c>
      <c r="F527" s="93">
        <v>6970673</v>
      </c>
      <c r="G527" s="93" t="s">
        <v>68</v>
      </c>
      <c r="H527" s="93" t="s">
        <v>942</v>
      </c>
      <c r="I527" s="93" t="s">
        <v>44</v>
      </c>
      <c r="J527" s="96">
        <v>90.75</v>
      </c>
      <c r="K527" s="96">
        <v>136.125</v>
      </c>
      <c r="L527" s="93" t="s">
        <v>973</v>
      </c>
      <c r="M527" s="93">
        <v>26</v>
      </c>
      <c r="N527" s="94">
        <v>45102</v>
      </c>
      <c r="O527" s="94">
        <v>45109</v>
      </c>
      <c r="P527" s="93" t="s">
        <v>982</v>
      </c>
      <c r="Q527" s="93" t="s">
        <v>3</v>
      </c>
      <c r="R527" s="95" t="s">
        <v>975</v>
      </c>
      <c r="S527" s="95" t="s">
        <v>1098</v>
      </c>
      <c r="T527" s="95" t="s">
        <v>977</v>
      </c>
      <c r="U527" s="97">
        <v>45104</v>
      </c>
    </row>
    <row r="528" spans="1:21" x14ac:dyDescent="0.3">
      <c r="A528" s="86">
        <v>45120.54143784722</v>
      </c>
      <c r="B528" s="87" t="s">
        <v>575</v>
      </c>
      <c r="C528" s="88" t="s">
        <v>1375</v>
      </c>
      <c r="D528" s="87" t="s">
        <v>1379</v>
      </c>
      <c r="E528" s="89">
        <v>4</v>
      </c>
      <c r="F528" s="87">
        <v>6956197</v>
      </c>
      <c r="G528" s="87" t="s">
        <v>68</v>
      </c>
      <c r="H528" s="87" t="s">
        <v>942</v>
      </c>
      <c r="I528" s="87" t="s">
        <v>44</v>
      </c>
      <c r="J528" s="90">
        <v>101.52</v>
      </c>
      <c r="K528" s="90">
        <v>406.08</v>
      </c>
      <c r="L528" s="87" t="s">
        <v>973</v>
      </c>
      <c r="M528" s="87">
        <v>26</v>
      </c>
      <c r="N528" s="88">
        <v>45102</v>
      </c>
      <c r="O528" s="88">
        <v>45109</v>
      </c>
      <c r="P528" s="87" t="s">
        <v>982</v>
      </c>
      <c r="Q528" s="87" t="s">
        <v>3</v>
      </c>
      <c r="R528" s="89" t="s">
        <v>975</v>
      </c>
      <c r="S528" s="89" t="s">
        <v>1098</v>
      </c>
      <c r="T528" s="89" t="s">
        <v>977</v>
      </c>
      <c r="U528" s="91">
        <v>45104</v>
      </c>
    </row>
    <row r="529" spans="1:21" x14ac:dyDescent="0.3">
      <c r="A529" s="92">
        <v>45120.543809606483</v>
      </c>
      <c r="B529" s="93" t="s">
        <v>575</v>
      </c>
      <c r="C529" s="94" t="s">
        <v>1375</v>
      </c>
      <c r="D529" s="93" t="s">
        <v>1380</v>
      </c>
      <c r="E529" s="95">
        <v>4</v>
      </c>
      <c r="F529" s="93">
        <v>6971797</v>
      </c>
      <c r="G529" s="93" t="s">
        <v>68</v>
      </c>
      <c r="H529" s="93" t="s">
        <v>942</v>
      </c>
      <c r="I529" s="93" t="s">
        <v>44</v>
      </c>
      <c r="J529" s="96">
        <v>101.52</v>
      </c>
      <c r="K529" s="96">
        <v>406.08</v>
      </c>
      <c r="L529" s="93" t="s">
        <v>973</v>
      </c>
      <c r="M529" s="93">
        <v>26</v>
      </c>
      <c r="N529" s="94">
        <v>45102</v>
      </c>
      <c r="O529" s="94">
        <v>45109</v>
      </c>
      <c r="P529" s="93" t="s">
        <v>982</v>
      </c>
      <c r="Q529" s="93" t="s">
        <v>3</v>
      </c>
      <c r="R529" s="95" t="s">
        <v>975</v>
      </c>
      <c r="S529" s="95" t="s">
        <v>1098</v>
      </c>
      <c r="T529" s="95" t="s">
        <v>977</v>
      </c>
      <c r="U529" s="97">
        <v>45104</v>
      </c>
    </row>
    <row r="530" spans="1:21" x14ac:dyDescent="0.3">
      <c r="A530" s="86">
        <v>45120.544684837965</v>
      </c>
      <c r="B530" s="87" t="s">
        <v>35</v>
      </c>
      <c r="C530" s="88" t="s">
        <v>1375</v>
      </c>
      <c r="D530" s="87" t="s">
        <v>1369</v>
      </c>
      <c r="E530" s="89">
        <v>8</v>
      </c>
      <c r="F530" s="87" t="s">
        <v>68</v>
      </c>
      <c r="G530" s="87" t="s">
        <v>68</v>
      </c>
      <c r="H530" s="87" t="s">
        <v>1331</v>
      </c>
      <c r="I530" s="87" t="s">
        <v>44</v>
      </c>
      <c r="J530" s="90">
        <v>109.19</v>
      </c>
      <c r="K530" s="90">
        <v>873.52</v>
      </c>
      <c r="L530" s="87" t="s">
        <v>981</v>
      </c>
      <c r="M530" s="87">
        <v>26</v>
      </c>
      <c r="N530" s="88">
        <v>45102</v>
      </c>
      <c r="O530" s="88">
        <v>45109</v>
      </c>
      <c r="P530" s="87" t="s">
        <v>982</v>
      </c>
      <c r="Q530" s="87" t="s">
        <v>3</v>
      </c>
      <c r="R530" s="89" t="s">
        <v>975</v>
      </c>
      <c r="S530" s="89" t="s">
        <v>1098</v>
      </c>
      <c r="T530" s="89" t="s">
        <v>977</v>
      </c>
      <c r="U530" s="91">
        <v>45104</v>
      </c>
    </row>
    <row r="531" spans="1:21" x14ac:dyDescent="0.3">
      <c r="A531" s="92">
        <v>45120.551048958332</v>
      </c>
      <c r="B531" s="93" t="s">
        <v>76</v>
      </c>
      <c r="C531" s="94" t="s">
        <v>1375</v>
      </c>
      <c r="D531" s="93" t="s">
        <v>77</v>
      </c>
      <c r="E531" s="95">
        <v>2</v>
      </c>
      <c r="F531" s="93">
        <v>6904723</v>
      </c>
      <c r="G531" s="93" t="s">
        <v>117</v>
      </c>
      <c r="H531" s="93" t="s">
        <v>942</v>
      </c>
      <c r="I531" s="93" t="s">
        <v>44</v>
      </c>
      <c r="J531" s="96">
        <v>116.75</v>
      </c>
      <c r="K531" s="96">
        <v>233.5</v>
      </c>
      <c r="L531" s="93" t="s">
        <v>973</v>
      </c>
      <c r="M531" s="93">
        <v>26</v>
      </c>
      <c r="N531" s="94">
        <v>45102</v>
      </c>
      <c r="O531" s="94">
        <v>45109</v>
      </c>
      <c r="P531" s="93" t="s">
        <v>982</v>
      </c>
      <c r="Q531" s="93" t="s">
        <v>3</v>
      </c>
      <c r="R531" s="95" t="s">
        <v>975</v>
      </c>
      <c r="S531" s="95" t="s">
        <v>1098</v>
      </c>
      <c r="T531" s="95" t="s">
        <v>977</v>
      </c>
      <c r="U531" s="97">
        <v>45104</v>
      </c>
    </row>
    <row r="532" spans="1:21" x14ac:dyDescent="0.3">
      <c r="A532" s="86">
        <v>45120.553897685182</v>
      </c>
      <c r="B532" s="87" t="s">
        <v>23</v>
      </c>
      <c r="C532" s="88" t="s">
        <v>1375</v>
      </c>
      <c r="D532" s="87" t="s">
        <v>1074</v>
      </c>
      <c r="E532" s="89">
        <v>8</v>
      </c>
      <c r="F532" s="87">
        <v>20028</v>
      </c>
      <c r="G532" s="87" t="s">
        <v>68</v>
      </c>
      <c r="H532" s="87" t="s">
        <v>942</v>
      </c>
      <c r="I532" s="87" t="s">
        <v>44</v>
      </c>
      <c r="J532" s="90">
        <v>109.19</v>
      </c>
      <c r="K532" s="90">
        <v>873.52</v>
      </c>
      <c r="L532" s="87" t="s">
        <v>973</v>
      </c>
      <c r="M532" s="87">
        <v>26</v>
      </c>
      <c r="N532" s="88">
        <v>45102</v>
      </c>
      <c r="O532" s="88">
        <v>45109</v>
      </c>
      <c r="P532" s="87" t="s">
        <v>982</v>
      </c>
      <c r="Q532" s="87" t="s">
        <v>3</v>
      </c>
      <c r="R532" s="89" t="s">
        <v>975</v>
      </c>
      <c r="S532" s="89" t="s">
        <v>1098</v>
      </c>
      <c r="T532" s="89" t="s">
        <v>977</v>
      </c>
      <c r="U532" s="91">
        <v>45104</v>
      </c>
    </row>
    <row r="533" spans="1:21" x14ac:dyDescent="0.3">
      <c r="A533" s="92">
        <v>45120.569777314813</v>
      </c>
      <c r="B533" s="93" t="s">
        <v>34</v>
      </c>
      <c r="C533" s="94" t="s">
        <v>1375</v>
      </c>
      <c r="D533" s="93" t="s">
        <v>1371</v>
      </c>
      <c r="E533" s="95">
        <v>8</v>
      </c>
      <c r="F533" s="93">
        <v>20028</v>
      </c>
      <c r="G533" s="93" t="s">
        <v>68</v>
      </c>
      <c r="H533" s="93" t="s">
        <v>942</v>
      </c>
      <c r="I533" s="93" t="s">
        <v>44</v>
      </c>
      <c r="J533" s="96">
        <v>109.19</v>
      </c>
      <c r="K533" s="96">
        <v>873.52</v>
      </c>
      <c r="L533" s="93" t="s">
        <v>973</v>
      </c>
      <c r="M533" s="93">
        <v>26</v>
      </c>
      <c r="N533" s="94">
        <v>45102</v>
      </c>
      <c r="O533" s="94">
        <v>45109</v>
      </c>
      <c r="P533" s="93" t="s">
        <v>982</v>
      </c>
      <c r="Q533" s="93" t="s">
        <v>3</v>
      </c>
      <c r="R533" s="95" t="s">
        <v>975</v>
      </c>
      <c r="S533" s="95" t="s">
        <v>1098</v>
      </c>
      <c r="T533" s="95" t="s">
        <v>977</v>
      </c>
      <c r="U533" s="97">
        <v>45104</v>
      </c>
    </row>
    <row r="534" spans="1:21" x14ac:dyDescent="0.3">
      <c r="A534" s="86">
        <v>45121.298285300923</v>
      </c>
      <c r="B534" s="87" t="s">
        <v>66</v>
      </c>
      <c r="C534" s="88" t="s">
        <v>1375</v>
      </c>
      <c r="D534" s="87" t="s">
        <v>1381</v>
      </c>
      <c r="E534" s="89">
        <v>2</v>
      </c>
      <c r="F534" s="87">
        <v>6904723</v>
      </c>
      <c r="G534" s="87" t="s">
        <v>117</v>
      </c>
      <c r="H534" s="87" t="s">
        <v>942</v>
      </c>
      <c r="I534" s="87" t="s">
        <v>44</v>
      </c>
      <c r="J534" s="90">
        <v>112.96</v>
      </c>
      <c r="K534" s="90">
        <v>225.92</v>
      </c>
      <c r="L534" s="87" t="s">
        <v>973</v>
      </c>
      <c r="M534" s="87">
        <v>26</v>
      </c>
      <c r="N534" s="88">
        <v>45102</v>
      </c>
      <c r="O534" s="88">
        <v>45109</v>
      </c>
      <c r="P534" s="87" t="s">
        <v>982</v>
      </c>
      <c r="Q534" s="87" t="s">
        <v>3</v>
      </c>
      <c r="R534" s="89" t="s">
        <v>975</v>
      </c>
      <c r="S534" s="89" t="s">
        <v>1098</v>
      </c>
      <c r="T534" s="89" t="s">
        <v>977</v>
      </c>
      <c r="U534" s="91">
        <v>45104</v>
      </c>
    </row>
    <row r="535" spans="1:21" x14ac:dyDescent="0.3">
      <c r="A535" s="92">
        <v>45121.301798726854</v>
      </c>
      <c r="B535" s="93" t="s">
        <v>66</v>
      </c>
      <c r="C535" s="94" t="s">
        <v>1375</v>
      </c>
      <c r="D535" s="93" t="s">
        <v>1360</v>
      </c>
      <c r="E535" s="95">
        <v>1</v>
      </c>
      <c r="F535" s="93">
        <v>20028</v>
      </c>
      <c r="G535" s="93" t="s">
        <v>68</v>
      </c>
      <c r="H535" s="93" t="s">
        <v>942</v>
      </c>
      <c r="I535" s="93" t="s">
        <v>44</v>
      </c>
      <c r="J535" s="96">
        <v>112.96</v>
      </c>
      <c r="K535" s="96">
        <v>112.96</v>
      </c>
      <c r="L535" s="93" t="s">
        <v>973</v>
      </c>
      <c r="M535" s="93">
        <v>26</v>
      </c>
      <c r="N535" s="94">
        <v>45102</v>
      </c>
      <c r="O535" s="94">
        <v>45109</v>
      </c>
      <c r="P535" s="93" t="s">
        <v>982</v>
      </c>
      <c r="Q535" s="93" t="s">
        <v>3</v>
      </c>
      <c r="R535" s="95" t="s">
        <v>975</v>
      </c>
      <c r="S535" s="95" t="s">
        <v>1098</v>
      </c>
      <c r="T535" s="95" t="s">
        <v>977</v>
      </c>
      <c r="U535" s="97">
        <v>45104</v>
      </c>
    </row>
    <row r="536" spans="1:21" x14ac:dyDescent="0.3">
      <c r="A536" s="86">
        <v>45121.303250115743</v>
      </c>
      <c r="B536" s="87" t="s">
        <v>66</v>
      </c>
      <c r="C536" s="88" t="s">
        <v>1375</v>
      </c>
      <c r="D536" s="87" t="s">
        <v>1382</v>
      </c>
      <c r="E536" s="89">
        <v>1</v>
      </c>
      <c r="F536" s="87">
        <v>6939174</v>
      </c>
      <c r="G536" s="87" t="s">
        <v>68</v>
      </c>
      <c r="H536" s="87" t="s">
        <v>942</v>
      </c>
      <c r="I536" s="87" t="s">
        <v>44</v>
      </c>
      <c r="J536" s="90">
        <v>112.96</v>
      </c>
      <c r="K536" s="90">
        <v>112.96</v>
      </c>
      <c r="L536" s="87" t="s">
        <v>973</v>
      </c>
      <c r="M536" s="87">
        <v>26</v>
      </c>
      <c r="N536" s="88">
        <v>45102</v>
      </c>
      <c r="O536" s="88">
        <v>45109</v>
      </c>
      <c r="P536" s="87" t="s">
        <v>982</v>
      </c>
      <c r="Q536" s="87" t="s">
        <v>3</v>
      </c>
      <c r="R536" s="89" t="s">
        <v>975</v>
      </c>
      <c r="S536" s="89" t="s">
        <v>1098</v>
      </c>
      <c r="T536" s="89" t="s">
        <v>977</v>
      </c>
      <c r="U536" s="91">
        <v>45104</v>
      </c>
    </row>
    <row r="537" spans="1:21" x14ac:dyDescent="0.3">
      <c r="A537" s="92">
        <v>45121.304284722224</v>
      </c>
      <c r="B537" s="93" t="s">
        <v>66</v>
      </c>
      <c r="C537" s="94" t="s">
        <v>1375</v>
      </c>
      <c r="D537" s="93" t="s">
        <v>1074</v>
      </c>
      <c r="E537" s="95">
        <v>1</v>
      </c>
      <c r="F537" s="93">
        <v>20028</v>
      </c>
      <c r="G537" s="93" t="s">
        <v>68</v>
      </c>
      <c r="H537" s="93" t="s">
        <v>942</v>
      </c>
      <c r="I537" s="93" t="s">
        <v>44</v>
      </c>
      <c r="J537" s="96">
        <v>112.96</v>
      </c>
      <c r="K537" s="96">
        <v>112.96</v>
      </c>
      <c r="L537" s="93" t="s">
        <v>973</v>
      </c>
      <c r="M537" s="93">
        <v>26</v>
      </c>
      <c r="N537" s="94">
        <v>45102</v>
      </c>
      <c r="O537" s="94">
        <v>45109</v>
      </c>
      <c r="P537" s="93" t="s">
        <v>982</v>
      </c>
      <c r="Q537" s="93" t="s">
        <v>3</v>
      </c>
      <c r="R537" s="95" t="s">
        <v>975</v>
      </c>
      <c r="S537" s="95" t="s">
        <v>1098</v>
      </c>
      <c r="T537" s="95" t="s">
        <v>977</v>
      </c>
      <c r="U537" s="97">
        <v>45104</v>
      </c>
    </row>
    <row r="538" spans="1:21" x14ac:dyDescent="0.3">
      <c r="A538" s="86">
        <v>45121.306841550926</v>
      </c>
      <c r="B538" s="87" t="s">
        <v>66</v>
      </c>
      <c r="C538" s="88" t="s">
        <v>1375</v>
      </c>
      <c r="D538" s="87" t="s">
        <v>1374</v>
      </c>
      <c r="E538" s="89">
        <v>1</v>
      </c>
      <c r="F538" s="87">
        <v>6971797</v>
      </c>
      <c r="G538" s="87" t="s">
        <v>68</v>
      </c>
      <c r="H538" s="87" t="s">
        <v>942</v>
      </c>
      <c r="I538" s="87" t="s">
        <v>44</v>
      </c>
      <c r="J538" s="90">
        <v>112.96</v>
      </c>
      <c r="K538" s="90">
        <v>112.96</v>
      </c>
      <c r="L538" s="87" t="s">
        <v>973</v>
      </c>
      <c r="M538" s="87">
        <v>26</v>
      </c>
      <c r="N538" s="88">
        <v>45102</v>
      </c>
      <c r="O538" s="88">
        <v>45109</v>
      </c>
      <c r="P538" s="87" t="s">
        <v>982</v>
      </c>
      <c r="Q538" s="87" t="s">
        <v>3</v>
      </c>
      <c r="R538" s="89" t="s">
        <v>975</v>
      </c>
      <c r="S538" s="89" t="s">
        <v>1098</v>
      </c>
      <c r="T538" s="89" t="s">
        <v>977</v>
      </c>
      <c r="U538" s="91">
        <v>45104</v>
      </c>
    </row>
    <row r="539" spans="1:21" x14ac:dyDescent="0.3">
      <c r="A539" s="92">
        <v>45121.307895833335</v>
      </c>
      <c r="B539" s="93" t="s">
        <v>66</v>
      </c>
      <c r="C539" s="94" t="s">
        <v>1375</v>
      </c>
      <c r="D539" s="93" t="s">
        <v>1383</v>
      </c>
      <c r="E539" s="95">
        <v>1</v>
      </c>
      <c r="F539" s="93">
        <v>6956197</v>
      </c>
      <c r="G539" s="93" t="s">
        <v>68</v>
      </c>
      <c r="H539" s="93" t="s">
        <v>942</v>
      </c>
      <c r="I539" s="93" t="s">
        <v>44</v>
      </c>
      <c r="J539" s="96">
        <v>112.96</v>
      </c>
      <c r="K539" s="96">
        <v>112.96</v>
      </c>
      <c r="L539" s="93" t="s">
        <v>973</v>
      </c>
      <c r="M539" s="93">
        <v>26</v>
      </c>
      <c r="N539" s="94">
        <v>45102</v>
      </c>
      <c r="O539" s="94">
        <v>45109</v>
      </c>
      <c r="P539" s="93" t="s">
        <v>982</v>
      </c>
      <c r="Q539" s="93" t="s">
        <v>3</v>
      </c>
      <c r="R539" s="95" t="s">
        <v>975</v>
      </c>
      <c r="S539" s="95" t="s">
        <v>1098</v>
      </c>
      <c r="T539" s="95" t="s">
        <v>977</v>
      </c>
      <c r="U539" s="97">
        <v>45104</v>
      </c>
    </row>
    <row r="540" spans="1:21" x14ac:dyDescent="0.3">
      <c r="A540" s="86">
        <v>45121.308535879631</v>
      </c>
      <c r="B540" s="87" t="s">
        <v>66</v>
      </c>
      <c r="C540" s="88" t="s">
        <v>1375</v>
      </c>
      <c r="D540" s="87" t="s">
        <v>1384</v>
      </c>
      <c r="E540" s="89">
        <v>1</v>
      </c>
      <c r="F540" s="87">
        <v>6970673</v>
      </c>
      <c r="G540" s="87" t="s">
        <v>68</v>
      </c>
      <c r="H540" s="87" t="s">
        <v>942</v>
      </c>
      <c r="I540" s="87" t="s">
        <v>44</v>
      </c>
      <c r="J540" s="90">
        <v>112.96</v>
      </c>
      <c r="K540" s="90">
        <v>112.96</v>
      </c>
      <c r="L540" s="87" t="s">
        <v>973</v>
      </c>
      <c r="M540" s="87">
        <v>26</v>
      </c>
      <c r="N540" s="88">
        <v>45102</v>
      </c>
      <c r="O540" s="88">
        <v>45109</v>
      </c>
      <c r="P540" s="87" t="s">
        <v>982</v>
      </c>
      <c r="Q540" s="87" t="s">
        <v>3</v>
      </c>
      <c r="R540" s="89" t="s">
        <v>975</v>
      </c>
      <c r="S540" s="89" t="s">
        <v>1098</v>
      </c>
      <c r="T540" s="89" t="s">
        <v>977</v>
      </c>
      <c r="U540" s="91">
        <v>45104</v>
      </c>
    </row>
    <row r="541" spans="1:21" x14ac:dyDescent="0.3">
      <c r="A541" s="92">
        <v>45119.490124421296</v>
      </c>
      <c r="B541" s="93" t="s">
        <v>65</v>
      </c>
      <c r="C541" s="94" t="s">
        <v>1385</v>
      </c>
      <c r="D541" s="93" t="s">
        <v>1367</v>
      </c>
      <c r="E541" s="95">
        <v>8</v>
      </c>
      <c r="F541" s="93">
        <v>6966341</v>
      </c>
      <c r="G541" s="93" t="s">
        <v>68</v>
      </c>
      <c r="H541" s="93" t="s">
        <v>942</v>
      </c>
      <c r="I541" s="93" t="s">
        <v>44</v>
      </c>
      <c r="J541" s="96">
        <v>111.36</v>
      </c>
      <c r="K541" s="96">
        <v>890.88</v>
      </c>
      <c r="L541" s="93" t="s">
        <v>973</v>
      </c>
      <c r="M541" s="93">
        <v>26</v>
      </c>
      <c r="N541" s="94">
        <v>45102</v>
      </c>
      <c r="O541" s="94">
        <v>45109</v>
      </c>
      <c r="P541" s="93" t="s">
        <v>982</v>
      </c>
      <c r="Q541" s="93" t="s">
        <v>3</v>
      </c>
      <c r="R541" s="95" t="s">
        <v>975</v>
      </c>
      <c r="S541" s="95" t="s">
        <v>1194</v>
      </c>
      <c r="T541" s="95" t="s">
        <v>977</v>
      </c>
      <c r="U541" s="97">
        <v>45105</v>
      </c>
    </row>
    <row r="542" spans="1:21" x14ac:dyDescent="0.3">
      <c r="A542" s="86">
        <v>45119.490920370372</v>
      </c>
      <c r="B542" s="87" t="s">
        <v>988</v>
      </c>
      <c r="C542" s="88" t="s">
        <v>1385</v>
      </c>
      <c r="D542" s="87" t="s">
        <v>1367</v>
      </c>
      <c r="E542" s="89">
        <v>8</v>
      </c>
      <c r="F542" s="87">
        <v>6966341</v>
      </c>
      <c r="G542" s="87" t="s">
        <v>68</v>
      </c>
      <c r="H542" s="87" t="s">
        <v>942</v>
      </c>
      <c r="I542" s="87" t="s">
        <v>44</v>
      </c>
      <c r="J542" s="90">
        <v>109.19</v>
      </c>
      <c r="K542" s="90">
        <v>873.52</v>
      </c>
      <c r="L542" s="87" t="s">
        <v>973</v>
      </c>
      <c r="M542" s="87">
        <v>26</v>
      </c>
      <c r="N542" s="88">
        <v>45102</v>
      </c>
      <c r="O542" s="88">
        <v>45109</v>
      </c>
      <c r="P542" s="87" t="s">
        <v>982</v>
      </c>
      <c r="Q542" s="87" t="s">
        <v>3</v>
      </c>
      <c r="R542" s="89" t="s">
        <v>975</v>
      </c>
      <c r="S542" s="89" t="s">
        <v>1194</v>
      </c>
      <c r="T542" s="89" t="s">
        <v>977</v>
      </c>
      <c r="U542" s="91">
        <v>45105</v>
      </c>
    </row>
    <row r="543" spans="1:21" x14ac:dyDescent="0.3">
      <c r="A543" s="92">
        <v>45120.538807175923</v>
      </c>
      <c r="B543" s="93" t="s">
        <v>31</v>
      </c>
      <c r="C543" s="94" t="s">
        <v>1385</v>
      </c>
      <c r="D543" s="93" t="s">
        <v>1386</v>
      </c>
      <c r="E543" s="95">
        <v>4</v>
      </c>
      <c r="F543" s="93">
        <v>6904723</v>
      </c>
      <c r="G543" s="93" t="s">
        <v>117</v>
      </c>
      <c r="H543" s="93" t="s">
        <v>942</v>
      </c>
      <c r="I543" s="93" t="s">
        <v>44</v>
      </c>
      <c r="J543" s="96">
        <v>90.75</v>
      </c>
      <c r="K543" s="96">
        <v>363</v>
      </c>
      <c r="L543" s="93" t="s">
        <v>973</v>
      </c>
      <c r="M543" s="93">
        <v>26</v>
      </c>
      <c r="N543" s="94">
        <v>45102</v>
      </c>
      <c r="O543" s="94">
        <v>45109</v>
      </c>
      <c r="P543" s="93" t="s">
        <v>982</v>
      </c>
      <c r="Q543" s="93" t="s">
        <v>3</v>
      </c>
      <c r="R543" s="95" t="s">
        <v>975</v>
      </c>
      <c r="S543" s="95" t="s">
        <v>1194</v>
      </c>
      <c r="T543" s="95" t="s">
        <v>977</v>
      </c>
      <c r="U543" s="97">
        <v>45105</v>
      </c>
    </row>
    <row r="544" spans="1:21" x14ac:dyDescent="0.3">
      <c r="A544" s="86">
        <v>45120.539202546293</v>
      </c>
      <c r="B544" s="87" t="s">
        <v>31</v>
      </c>
      <c r="C544" s="88" t="s">
        <v>1385</v>
      </c>
      <c r="D544" s="87" t="s">
        <v>1373</v>
      </c>
      <c r="E544" s="89">
        <v>1</v>
      </c>
      <c r="F544" s="87">
        <v>6958577</v>
      </c>
      <c r="G544" s="87" t="s">
        <v>68</v>
      </c>
      <c r="H544" s="87" t="s">
        <v>942</v>
      </c>
      <c r="I544" s="87" t="s">
        <v>44</v>
      </c>
      <c r="J544" s="90">
        <v>90.75</v>
      </c>
      <c r="K544" s="90">
        <v>90.75</v>
      </c>
      <c r="L544" s="87" t="s">
        <v>973</v>
      </c>
      <c r="M544" s="87">
        <v>26</v>
      </c>
      <c r="N544" s="88">
        <v>45102</v>
      </c>
      <c r="O544" s="88">
        <v>45109</v>
      </c>
      <c r="P544" s="87" t="s">
        <v>982</v>
      </c>
      <c r="Q544" s="87" t="s">
        <v>3</v>
      </c>
      <c r="R544" s="89" t="s">
        <v>975</v>
      </c>
      <c r="S544" s="89" t="s">
        <v>1194</v>
      </c>
      <c r="T544" s="89" t="s">
        <v>977</v>
      </c>
      <c r="U544" s="91">
        <v>45105</v>
      </c>
    </row>
    <row r="545" spans="1:21" x14ac:dyDescent="0.3">
      <c r="A545" s="92">
        <v>45120.53967604167</v>
      </c>
      <c r="B545" s="93" t="s">
        <v>31</v>
      </c>
      <c r="C545" s="94" t="s">
        <v>1385</v>
      </c>
      <c r="D545" s="93" t="s">
        <v>1387</v>
      </c>
      <c r="E545" s="95">
        <v>1.5</v>
      </c>
      <c r="F545" s="93">
        <v>6956197</v>
      </c>
      <c r="G545" s="93"/>
      <c r="H545" s="93" t="s">
        <v>942</v>
      </c>
      <c r="I545" s="93" t="s">
        <v>44</v>
      </c>
      <c r="J545" s="96">
        <v>90.75</v>
      </c>
      <c r="K545" s="96">
        <v>136.125</v>
      </c>
      <c r="L545" s="93" t="s">
        <v>973</v>
      </c>
      <c r="M545" s="93">
        <v>26</v>
      </c>
      <c r="N545" s="94">
        <v>45102</v>
      </c>
      <c r="O545" s="94">
        <v>45109</v>
      </c>
      <c r="P545" s="93" t="s">
        <v>982</v>
      </c>
      <c r="Q545" s="93" t="s">
        <v>3</v>
      </c>
      <c r="R545" s="95" t="s">
        <v>975</v>
      </c>
      <c r="S545" s="95" t="s">
        <v>1194</v>
      </c>
      <c r="T545" s="95" t="s">
        <v>977</v>
      </c>
      <c r="U545" s="97">
        <v>45105</v>
      </c>
    </row>
    <row r="546" spans="1:21" x14ac:dyDescent="0.3">
      <c r="A546" s="86">
        <v>45120.540102662038</v>
      </c>
      <c r="B546" s="87" t="s">
        <v>31</v>
      </c>
      <c r="C546" s="88" t="s">
        <v>1385</v>
      </c>
      <c r="D546" s="87" t="s">
        <v>1388</v>
      </c>
      <c r="E546" s="89">
        <v>1.5</v>
      </c>
      <c r="F546" s="87">
        <v>6970673</v>
      </c>
      <c r="G546" s="87" t="s">
        <v>68</v>
      </c>
      <c r="H546" s="87" t="s">
        <v>942</v>
      </c>
      <c r="I546" s="87" t="s">
        <v>44</v>
      </c>
      <c r="J546" s="90">
        <v>90.75</v>
      </c>
      <c r="K546" s="90">
        <v>136.125</v>
      </c>
      <c r="L546" s="87" t="s">
        <v>973</v>
      </c>
      <c r="M546" s="87">
        <v>26</v>
      </c>
      <c r="N546" s="88">
        <v>45102</v>
      </c>
      <c r="O546" s="88">
        <v>45109</v>
      </c>
      <c r="P546" s="87" t="s">
        <v>982</v>
      </c>
      <c r="Q546" s="87" t="s">
        <v>3</v>
      </c>
      <c r="R546" s="89" t="s">
        <v>975</v>
      </c>
      <c r="S546" s="89" t="s">
        <v>1194</v>
      </c>
      <c r="T546" s="89" t="s">
        <v>977</v>
      </c>
      <c r="U546" s="91">
        <v>45105</v>
      </c>
    </row>
    <row r="547" spans="1:21" x14ac:dyDescent="0.3">
      <c r="A547" s="92">
        <v>45120.544736226853</v>
      </c>
      <c r="B547" s="93" t="s">
        <v>35</v>
      </c>
      <c r="C547" s="94" t="s">
        <v>1385</v>
      </c>
      <c r="D547" s="93" t="s">
        <v>1369</v>
      </c>
      <c r="E547" s="95">
        <v>8</v>
      </c>
      <c r="F547" s="93" t="s">
        <v>68</v>
      </c>
      <c r="G547" s="93" t="s">
        <v>68</v>
      </c>
      <c r="H547" s="93" t="s">
        <v>1331</v>
      </c>
      <c r="I547" s="93" t="s">
        <v>44</v>
      </c>
      <c r="J547" s="96">
        <v>109.19</v>
      </c>
      <c r="K547" s="96">
        <v>873.52</v>
      </c>
      <c r="L547" s="93" t="s">
        <v>981</v>
      </c>
      <c r="M547" s="93">
        <v>26</v>
      </c>
      <c r="N547" s="94">
        <v>45102</v>
      </c>
      <c r="O547" s="94">
        <v>45109</v>
      </c>
      <c r="P547" s="93" t="s">
        <v>982</v>
      </c>
      <c r="Q547" s="93" t="s">
        <v>3</v>
      </c>
      <c r="R547" s="95" t="s">
        <v>975</v>
      </c>
      <c r="S547" s="95" t="s">
        <v>1194</v>
      </c>
      <c r="T547" s="95" t="s">
        <v>977</v>
      </c>
      <c r="U547" s="97">
        <v>45105</v>
      </c>
    </row>
    <row r="548" spans="1:21" x14ac:dyDescent="0.3">
      <c r="A548" s="86">
        <v>45120.551791203703</v>
      </c>
      <c r="B548" s="87" t="s">
        <v>76</v>
      </c>
      <c r="C548" s="88" t="s">
        <v>1385</v>
      </c>
      <c r="D548" s="87" t="s">
        <v>77</v>
      </c>
      <c r="E548" s="89">
        <v>2</v>
      </c>
      <c r="F548" s="87">
        <v>6904723</v>
      </c>
      <c r="G548" s="87" t="s">
        <v>117</v>
      </c>
      <c r="H548" s="87" t="s">
        <v>942</v>
      </c>
      <c r="I548" s="87" t="s">
        <v>44</v>
      </c>
      <c r="J548" s="90">
        <v>116.75</v>
      </c>
      <c r="K548" s="90">
        <v>233.5</v>
      </c>
      <c r="L548" s="87" t="s">
        <v>973</v>
      </c>
      <c r="M548" s="87">
        <v>26</v>
      </c>
      <c r="N548" s="88">
        <v>45102</v>
      </c>
      <c r="O548" s="88">
        <v>45109</v>
      </c>
      <c r="P548" s="87" t="s">
        <v>982</v>
      </c>
      <c r="Q548" s="87" t="s">
        <v>3</v>
      </c>
      <c r="R548" s="89" t="s">
        <v>975</v>
      </c>
      <c r="S548" s="89" t="s">
        <v>1194</v>
      </c>
      <c r="T548" s="89" t="s">
        <v>977</v>
      </c>
      <c r="U548" s="91">
        <v>45105</v>
      </c>
    </row>
    <row r="549" spans="1:21" x14ac:dyDescent="0.3">
      <c r="A549" s="92">
        <v>45120.554473842596</v>
      </c>
      <c r="B549" s="93" t="s">
        <v>23</v>
      </c>
      <c r="C549" s="94" t="s">
        <v>1385</v>
      </c>
      <c r="D549" s="93" t="s">
        <v>1074</v>
      </c>
      <c r="E549" s="95">
        <v>2</v>
      </c>
      <c r="F549" s="93">
        <v>20028</v>
      </c>
      <c r="G549" s="93" t="s">
        <v>68</v>
      </c>
      <c r="H549" s="93" t="s">
        <v>942</v>
      </c>
      <c r="I549" s="93" t="s">
        <v>44</v>
      </c>
      <c r="J549" s="96">
        <v>109.19</v>
      </c>
      <c r="K549" s="96">
        <v>218.38</v>
      </c>
      <c r="L549" s="93" t="s">
        <v>973</v>
      </c>
      <c r="M549" s="93">
        <v>26</v>
      </c>
      <c r="N549" s="94">
        <v>45102</v>
      </c>
      <c r="O549" s="94">
        <v>45109</v>
      </c>
      <c r="P549" s="93" t="s">
        <v>982</v>
      </c>
      <c r="Q549" s="93" t="s">
        <v>3</v>
      </c>
      <c r="R549" s="95" t="s">
        <v>975</v>
      </c>
      <c r="S549" s="95" t="s">
        <v>1194</v>
      </c>
      <c r="T549" s="95" t="s">
        <v>977</v>
      </c>
      <c r="U549" s="97">
        <v>45105</v>
      </c>
    </row>
    <row r="550" spans="1:21" x14ac:dyDescent="0.3">
      <c r="A550" s="86">
        <v>45120.556092824074</v>
      </c>
      <c r="B550" s="87" t="s">
        <v>23</v>
      </c>
      <c r="C550" s="88" t="s">
        <v>1385</v>
      </c>
      <c r="D550" s="87" t="s">
        <v>1389</v>
      </c>
      <c r="E550" s="89">
        <v>3</v>
      </c>
      <c r="F550" s="87">
        <v>6958577</v>
      </c>
      <c r="G550" s="87" t="s">
        <v>68</v>
      </c>
      <c r="H550" s="87" t="s">
        <v>942</v>
      </c>
      <c r="I550" s="87" t="s">
        <v>44</v>
      </c>
      <c r="J550" s="90">
        <v>109.19</v>
      </c>
      <c r="K550" s="90">
        <v>327.57</v>
      </c>
      <c r="L550" s="87" t="s">
        <v>973</v>
      </c>
      <c r="M550" s="87">
        <v>26</v>
      </c>
      <c r="N550" s="88">
        <v>45102</v>
      </c>
      <c r="O550" s="88">
        <v>45109</v>
      </c>
      <c r="P550" s="87" t="s">
        <v>982</v>
      </c>
      <c r="Q550" s="87" t="s">
        <v>3</v>
      </c>
      <c r="R550" s="89" t="s">
        <v>975</v>
      </c>
      <c r="S550" s="89" t="s">
        <v>1194</v>
      </c>
      <c r="T550" s="89" t="s">
        <v>977</v>
      </c>
      <c r="U550" s="91">
        <v>45105</v>
      </c>
    </row>
    <row r="551" spans="1:21" x14ac:dyDescent="0.3">
      <c r="A551" s="92">
        <v>45120.556345254627</v>
      </c>
      <c r="B551" s="93" t="s">
        <v>23</v>
      </c>
      <c r="C551" s="94" t="s">
        <v>1385</v>
      </c>
      <c r="D551" s="93" t="s">
        <v>1390</v>
      </c>
      <c r="E551" s="95">
        <v>3</v>
      </c>
      <c r="F551" s="93"/>
      <c r="G551" s="93"/>
      <c r="H551" s="93" t="s">
        <v>991</v>
      </c>
      <c r="I551" s="93" t="s">
        <v>44</v>
      </c>
      <c r="J551" s="96">
        <v>109.19</v>
      </c>
      <c r="K551" s="96">
        <v>327.57</v>
      </c>
      <c r="L551" s="93" t="s">
        <v>981</v>
      </c>
      <c r="M551" s="93">
        <v>26</v>
      </c>
      <c r="N551" s="94">
        <v>45102</v>
      </c>
      <c r="O551" s="94">
        <v>45109</v>
      </c>
      <c r="P551" s="93" t="s">
        <v>982</v>
      </c>
      <c r="Q551" s="93" t="s">
        <v>3</v>
      </c>
      <c r="R551" s="95" t="s">
        <v>975</v>
      </c>
      <c r="S551" s="95" t="s">
        <v>1194</v>
      </c>
      <c r="T551" s="95" t="s">
        <v>977</v>
      </c>
      <c r="U551" s="97">
        <v>45105</v>
      </c>
    </row>
    <row r="552" spans="1:21" x14ac:dyDescent="0.3">
      <c r="A552" s="86">
        <v>45120.56409039352</v>
      </c>
      <c r="B552" s="87" t="s">
        <v>34</v>
      </c>
      <c r="C552" s="88" t="s">
        <v>1385</v>
      </c>
      <c r="D552" s="87" t="s">
        <v>1390</v>
      </c>
      <c r="E552" s="89">
        <v>3</v>
      </c>
      <c r="F552" s="87" t="s">
        <v>68</v>
      </c>
      <c r="G552" s="87" t="s">
        <v>68</v>
      </c>
      <c r="H552" s="87" t="s">
        <v>991</v>
      </c>
      <c r="I552" s="87" t="s">
        <v>44</v>
      </c>
      <c r="J552" s="90">
        <v>109.19</v>
      </c>
      <c r="K552" s="90">
        <v>327.57</v>
      </c>
      <c r="L552" s="87" t="s">
        <v>981</v>
      </c>
      <c r="M552" s="87">
        <v>26</v>
      </c>
      <c r="N552" s="88">
        <v>45102</v>
      </c>
      <c r="O552" s="88">
        <v>45109</v>
      </c>
      <c r="P552" s="87" t="s">
        <v>982</v>
      </c>
      <c r="Q552" s="87" t="s">
        <v>3</v>
      </c>
      <c r="R552" s="89" t="s">
        <v>975</v>
      </c>
      <c r="S552" s="89" t="s">
        <v>1194</v>
      </c>
      <c r="T552" s="89" t="s">
        <v>977</v>
      </c>
      <c r="U552" s="91">
        <v>45105</v>
      </c>
    </row>
    <row r="553" spans="1:21" x14ac:dyDescent="0.3">
      <c r="A553" s="92">
        <v>45120.564569675924</v>
      </c>
      <c r="B553" s="93" t="s">
        <v>34</v>
      </c>
      <c r="C553" s="94" t="s">
        <v>1385</v>
      </c>
      <c r="D553" s="93" t="s">
        <v>1391</v>
      </c>
      <c r="E553" s="95">
        <v>3</v>
      </c>
      <c r="F553" s="93">
        <v>6958577</v>
      </c>
      <c r="G553" s="93" t="s">
        <v>68</v>
      </c>
      <c r="H553" s="93" t="s">
        <v>942</v>
      </c>
      <c r="I553" s="93" t="s">
        <v>44</v>
      </c>
      <c r="J553" s="96">
        <v>109.19</v>
      </c>
      <c r="K553" s="96">
        <v>327.57</v>
      </c>
      <c r="L553" s="93" t="s">
        <v>973</v>
      </c>
      <c r="M553" s="93">
        <v>26</v>
      </c>
      <c r="N553" s="94">
        <v>45102</v>
      </c>
      <c r="O553" s="94">
        <v>45109</v>
      </c>
      <c r="P553" s="93" t="s">
        <v>982</v>
      </c>
      <c r="Q553" s="93" t="s">
        <v>3</v>
      </c>
      <c r="R553" s="95" t="s">
        <v>975</v>
      </c>
      <c r="S553" s="95" t="s">
        <v>1194</v>
      </c>
      <c r="T553" s="95" t="s">
        <v>977</v>
      </c>
      <c r="U553" s="97">
        <v>45105</v>
      </c>
    </row>
    <row r="554" spans="1:21" x14ac:dyDescent="0.3">
      <c r="A554" s="86">
        <v>45120.565417013888</v>
      </c>
      <c r="B554" s="87" t="s">
        <v>34</v>
      </c>
      <c r="C554" s="88" t="s">
        <v>1385</v>
      </c>
      <c r="D554" s="87" t="s">
        <v>1392</v>
      </c>
      <c r="E554" s="89">
        <v>2</v>
      </c>
      <c r="F554" s="87">
        <v>6904723</v>
      </c>
      <c r="G554" s="87" t="s">
        <v>117</v>
      </c>
      <c r="H554" s="87" t="s">
        <v>942</v>
      </c>
      <c r="I554" s="87" t="s">
        <v>44</v>
      </c>
      <c r="J554" s="90">
        <v>109.19</v>
      </c>
      <c r="K554" s="90">
        <v>218.38</v>
      </c>
      <c r="L554" s="87" t="s">
        <v>973</v>
      </c>
      <c r="M554" s="87">
        <v>26</v>
      </c>
      <c r="N554" s="88">
        <v>45102</v>
      </c>
      <c r="O554" s="88">
        <v>45109</v>
      </c>
      <c r="P554" s="87" t="s">
        <v>982</v>
      </c>
      <c r="Q554" s="87" t="s">
        <v>3</v>
      </c>
      <c r="R554" s="89" t="s">
        <v>975</v>
      </c>
      <c r="S554" s="89" t="s">
        <v>1194</v>
      </c>
      <c r="T554" s="89" t="s">
        <v>977</v>
      </c>
      <c r="U554" s="91">
        <v>45105</v>
      </c>
    </row>
    <row r="555" spans="1:21" x14ac:dyDescent="0.3">
      <c r="A555" s="92">
        <v>45121.298924884257</v>
      </c>
      <c r="B555" s="93" t="s">
        <v>66</v>
      </c>
      <c r="C555" s="94" t="s">
        <v>1385</v>
      </c>
      <c r="D555" s="93" t="s">
        <v>1393</v>
      </c>
      <c r="E555" s="95">
        <v>2</v>
      </c>
      <c r="F555" s="93">
        <v>6904723</v>
      </c>
      <c r="G555" s="93" t="s">
        <v>117</v>
      </c>
      <c r="H555" s="93" t="s">
        <v>942</v>
      </c>
      <c r="I555" s="93" t="s">
        <v>44</v>
      </c>
      <c r="J555" s="96">
        <v>112.96</v>
      </c>
      <c r="K555" s="96">
        <v>225.92</v>
      </c>
      <c r="L555" s="93" t="s">
        <v>973</v>
      </c>
      <c r="M555" s="93">
        <v>26</v>
      </c>
      <c r="N555" s="94">
        <v>45102</v>
      </c>
      <c r="O555" s="94">
        <v>45109</v>
      </c>
      <c r="P555" s="93" t="s">
        <v>982</v>
      </c>
      <c r="Q555" s="93" t="s">
        <v>3</v>
      </c>
      <c r="R555" s="95" t="s">
        <v>975</v>
      </c>
      <c r="S555" s="95" t="s">
        <v>1194</v>
      </c>
      <c r="T555" s="95" t="s">
        <v>977</v>
      </c>
      <c r="U555" s="97">
        <v>45105</v>
      </c>
    </row>
    <row r="556" spans="1:21" x14ac:dyDescent="0.3">
      <c r="A556" s="86">
        <v>45121.301636458331</v>
      </c>
      <c r="B556" s="87" t="s">
        <v>66</v>
      </c>
      <c r="C556" s="88" t="s">
        <v>1385</v>
      </c>
      <c r="D556" s="87" t="s">
        <v>1360</v>
      </c>
      <c r="E556" s="89">
        <v>1</v>
      </c>
      <c r="F556" s="87">
        <v>20028</v>
      </c>
      <c r="G556" s="87" t="s">
        <v>68</v>
      </c>
      <c r="H556" s="87" t="s">
        <v>942</v>
      </c>
      <c r="I556" s="87" t="s">
        <v>44</v>
      </c>
      <c r="J556" s="90">
        <v>112.96</v>
      </c>
      <c r="K556" s="90">
        <v>112.96</v>
      </c>
      <c r="L556" s="87" t="s">
        <v>973</v>
      </c>
      <c r="M556" s="87">
        <v>26</v>
      </c>
      <c r="N556" s="88">
        <v>45102</v>
      </c>
      <c r="O556" s="88">
        <v>45109</v>
      </c>
      <c r="P556" s="87" t="s">
        <v>982</v>
      </c>
      <c r="Q556" s="87" t="s">
        <v>3</v>
      </c>
      <c r="R556" s="89" t="s">
        <v>975</v>
      </c>
      <c r="S556" s="89" t="s">
        <v>1194</v>
      </c>
      <c r="T556" s="89" t="s">
        <v>977</v>
      </c>
      <c r="U556" s="91">
        <v>45105</v>
      </c>
    </row>
    <row r="557" spans="1:21" x14ac:dyDescent="0.3">
      <c r="A557" s="92">
        <v>45121.303552314814</v>
      </c>
      <c r="B557" s="93" t="s">
        <v>66</v>
      </c>
      <c r="C557" s="94" t="s">
        <v>1385</v>
      </c>
      <c r="D557" s="93" t="s">
        <v>1382</v>
      </c>
      <c r="E557" s="95">
        <v>3</v>
      </c>
      <c r="F557" s="93">
        <v>6939174</v>
      </c>
      <c r="G557" s="93" t="s">
        <v>68</v>
      </c>
      <c r="H557" s="93" t="s">
        <v>942</v>
      </c>
      <c r="I557" s="93" t="s">
        <v>44</v>
      </c>
      <c r="J557" s="96">
        <v>112.96</v>
      </c>
      <c r="K557" s="96">
        <v>338.88</v>
      </c>
      <c r="L557" s="93" t="s">
        <v>973</v>
      </c>
      <c r="M557" s="93">
        <v>26</v>
      </c>
      <c r="N557" s="94">
        <v>45102</v>
      </c>
      <c r="O557" s="94">
        <v>45109</v>
      </c>
      <c r="P557" s="93" t="s">
        <v>982</v>
      </c>
      <c r="Q557" s="93" t="s">
        <v>3</v>
      </c>
      <c r="R557" s="95" t="s">
        <v>975</v>
      </c>
      <c r="S557" s="95" t="s">
        <v>1194</v>
      </c>
      <c r="T557" s="95" t="s">
        <v>977</v>
      </c>
      <c r="U557" s="97">
        <v>45105</v>
      </c>
    </row>
    <row r="558" spans="1:21" x14ac:dyDescent="0.3">
      <c r="A558" s="86">
        <v>45121.304451157404</v>
      </c>
      <c r="B558" s="87" t="s">
        <v>66</v>
      </c>
      <c r="C558" s="88" t="s">
        <v>1385</v>
      </c>
      <c r="D558" s="87" t="s">
        <v>1074</v>
      </c>
      <c r="E558" s="89">
        <v>1</v>
      </c>
      <c r="F558" s="87">
        <v>20028</v>
      </c>
      <c r="G558" s="87" t="s">
        <v>68</v>
      </c>
      <c r="H558" s="87" t="s">
        <v>942</v>
      </c>
      <c r="I558" s="87" t="s">
        <v>44</v>
      </c>
      <c r="J558" s="90">
        <v>112.96</v>
      </c>
      <c r="K558" s="90">
        <v>112.96</v>
      </c>
      <c r="L558" s="87" t="s">
        <v>973</v>
      </c>
      <c r="M558" s="87">
        <v>26</v>
      </c>
      <c r="N558" s="88">
        <v>45102</v>
      </c>
      <c r="O558" s="88">
        <v>45109</v>
      </c>
      <c r="P558" s="87" t="s">
        <v>982</v>
      </c>
      <c r="Q558" s="87" t="s">
        <v>3</v>
      </c>
      <c r="R558" s="89" t="s">
        <v>975</v>
      </c>
      <c r="S558" s="89" t="s">
        <v>1194</v>
      </c>
      <c r="T558" s="89" t="s">
        <v>977</v>
      </c>
      <c r="U558" s="91">
        <v>45105</v>
      </c>
    </row>
    <row r="559" spans="1:21" x14ac:dyDescent="0.3">
      <c r="A559" s="92">
        <v>45121.305579861109</v>
      </c>
      <c r="B559" s="93" t="s">
        <v>66</v>
      </c>
      <c r="C559" s="94" t="s">
        <v>1385</v>
      </c>
      <c r="D559" s="93" t="s">
        <v>1373</v>
      </c>
      <c r="E559" s="95">
        <v>1</v>
      </c>
      <c r="F559" s="93">
        <v>6958577</v>
      </c>
      <c r="G559" s="93" t="s">
        <v>68</v>
      </c>
      <c r="H559" s="93" t="s">
        <v>942</v>
      </c>
      <c r="I559" s="93" t="s">
        <v>44</v>
      </c>
      <c r="J559" s="96">
        <v>112.96</v>
      </c>
      <c r="K559" s="96">
        <v>112.96</v>
      </c>
      <c r="L559" s="93" t="s">
        <v>973</v>
      </c>
      <c r="M559" s="93">
        <v>26</v>
      </c>
      <c r="N559" s="94">
        <v>45102</v>
      </c>
      <c r="O559" s="94">
        <v>45109</v>
      </c>
      <c r="P559" s="93" t="s">
        <v>982</v>
      </c>
      <c r="Q559" s="93" t="s">
        <v>3</v>
      </c>
      <c r="R559" s="95" t="s">
        <v>975</v>
      </c>
      <c r="S559" s="95" t="s">
        <v>1194</v>
      </c>
      <c r="T559" s="95" t="s">
        <v>977</v>
      </c>
      <c r="U559" s="97">
        <v>45105</v>
      </c>
    </row>
    <row r="560" spans="1:21" x14ac:dyDescent="0.3">
      <c r="A560" s="86">
        <v>45119.491700231483</v>
      </c>
      <c r="B560" s="87" t="s">
        <v>65</v>
      </c>
      <c r="C560" s="88" t="s">
        <v>1394</v>
      </c>
      <c r="D560" s="87" t="s">
        <v>1395</v>
      </c>
      <c r="E560" s="89">
        <v>7</v>
      </c>
      <c r="F560" s="87">
        <v>6971105</v>
      </c>
      <c r="G560" s="87" t="s">
        <v>68</v>
      </c>
      <c r="H560" s="87" t="s">
        <v>942</v>
      </c>
      <c r="I560" s="87" t="s">
        <v>44</v>
      </c>
      <c r="J560" s="90">
        <v>111.36</v>
      </c>
      <c r="K560" s="90">
        <v>779.52</v>
      </c>
      <c r="L560" s="87" t="s">
        <v>973</v>
      </c>
      <c r="M560" s="87">
        <v>26</v>
      </c>
      <c r="N560" s="88">
        <v>45102</v>
      </c>
      <c r="O560" s="88">
        <v>45109</v>
      </c>
      <c r="P560" s="87" t="s">
        <v>982</v>
      </c>
      <c r="Q560" s="87" t="s">
        <v>3</v>
      </c>
      <c r="R560" s="89" t="s">
        <v>975</v>
      </c>
      <c r="S560" s="89" t="s">
        <v>1198</v>
      </c>
      <c r="T560" s="89" t="s">
        <v>977</v>
      </c>
      <c r="U560" s="91">
        <v>45106</v>
      </c>
    </row>
    <row r="561" spans="1:21" x14ac:dyDescent="0.3">
      <c r="A561" s="92">
        <v>45120.540529282407</v>
      </c>
      <c r="B561" s="93" t="s">
        <v>31</v>
      </c>
      <c r="C561" s="94" t="s">
        <v>1394</v>
      </c>
      <c r="D561" s="93" t="s">
        <v>1396</v>
      </c>
      <c r="E561" s="95">
        <v>8</v>
      </c>
      <c r="F561" s="93" t="s">
        <v>68</v>
      </c>
      <c r="G561" s="93" t="s">
        <v>68</v>
      </c>
      <c r="H561" s="93" t="s">
        <v>980</v>
      </c>
      <c r="I561" s="93" t="s">
        <v>44</v>
      </c>
      <c r="J561" s="96">
        <v>90.75</v>
      </c>
      <c r="K561" s="96">
        <v>726</v>
      </c>
      <c r="L561" s="93" t="s">
        <v>981</v>
      </c>
      <c r="M561" s="93">
        <v>26</v>
      </c>
      <c r="N561" s="94">
        <v>45102</v>
      </c>
      <c r="O561" s="94">
        <v>45109</v>
      </c>
      <c r="P561" s="93" t="s">
        <v>982</v>
      </c>
      <c r="Q561" s="93" t="s">
        <v>3</v>
      </c>
      <c r="R561" s="95" t="s">
        <v>975</v>
      </c>
      <c r="S561" s="95" t="s">
        <v>1198</v>
      </c>
      <c r="T561" s="95" t="s">
        <v>977</v>
      </c>
      <c r="U561" s="97">
        <v>45106</v>
      </c>
    </row>
    <row r="562" spans="1:21" x14ac:dyDescent="0.3">
      <c r="A562" s="86">
        <v>45120.544970601855</v>
      </c>
      <c r="B562" s="87" t="s">
        <v>35</v>
      </c>
      <c r="C562" s="88" t="s">
        <v>1394</v>
      </c>
      <c r="D562" s="87" t="s">
        <v>1369</v>
      </c>
      <c r="E562" s="89">
        <v>4</v>
      </c>
      <c r="F562" s="87" t="s">
        <v>68</v>
      </c>
      <c r="G562" s="87" t="s">
        <v>68</v>
      </c>
      <c r="H562" s="87" t="s">
        <v>1331</v>
      </c>
      <c r="I562" s="87" t="s">
        <v>44</v>
      </c>
      <c r="J562" s="90">
        <v>109.19</v>
      </c>
      <c r="K562" s="90">
        <v>436.76</v>
      </c>
      <c r="L562" s="87" t="s">
        <v>981</v>
      </c>
      <c r="M562" s="87">
        <v>26</v>
      </c>
      <c r="N562" s="88">
        <v>45102</v>
      </c>
      <c r="O562" s="88">
        <v>45109</v>
      </c>
      <c r="P562" s="87" t="s">
        <v>982</v>
      </c>
      <c r="Q562" s="87" t="s">
        <v>3</v>
      </c>
      <c r="R562" s="89" t="s">
        <v>975</v>
      </c>
      <c r="S562" s="89" t="s">
        <v>1198</v>
      </c>
      <c r="T562" s="89" t="s">
        <v>977</v>
      </c>
      <c r="U562" s="91">
        <v>45106</v>
      </c>
    </row>
    <row r="563" spans="1:21" x14ac:dyDescent="0.3">
      <c r="A563" s="92">
        <v>45120.547599074074</v>
      </c>
      <c r="B563" s="93" t="s">
        <v>35</v>
      </c>
      <c r="C563" s="94" t="s">
        <v>1394</v>
      </c>
      <c r="D563" s="93" t="s">
        <v>1397</v>
      </c>
      <c r="E563" s="95">
        <v>2</v>
      </c>
      <c r="F563" s="93">
        <v>6971105</v>
      </c>
      <c r="G563" s="93" t="s">
        <v>68</v>
      </c>
      <c r="H563" s="93" t="s">
        <v>942</v>
      </c>
      <c r="I563" s="93" t="s">
        <v>44</v>
      </c>
      <c r="J563" s="96">
        <v>109.19</v>
      </c>
      <c r="K563" s="96">
        <v>218.38</v>
      </c>
      <c r="L563" s="93" t="s">
        <v>973</v>
      </c>
      <c r="M563" s="93">
        <v>26</v>
      </c>
      <c r="N563" s="94">
        <v>45102</v>
      </c>
      <c r="O563" s="94">
        <v>45109</v>
      </c>
      <c r="P563" s="93" t="s">
        <v>982</v>
      </c>
      <c r="Q563" s="93" t="s">
        <v>3</v>
      </c>
      <c r="R563" s="95" t="s">
        <v>975</v>
      </c>
      <c r="S563" s="95" t="s">
        <v>1198</v>
      </c>
      <c r="T563" s="95" t="s">
        <v>977</v>
      </c>
      <c r="U563" s="97">
        <v>45106</v>
      </c>
    </row>
    <row r="564" spans="1:21" x14ac:dyDescent="0.3">
      <c r="A564" s="86">
        <v>45120.54842071759</v>
      </c>
      <c r="B564" s="87" t="s">
        <v>35</v>
      </c>
      <c r="C564" s="88" t="s">
        <v>1394</v>
      </c>
      <c r="D564" s="87" t="s">
        <v>1398</v>
      </c>
      <c r="E564" s="89">
        <v>1</v>
      </c>
      <c r="F564" s="87">
        <v>6904723</v>
      </c>
      <c r="G564" s="87" t="s">
        <v>117</v>
      </c>
      <c r="H564" s="87" t="s">
        <v>942</v>
      </c>
      <c r="I564" s="87" t="s">
        <v>44</v>
      </c>
      <c r="J564" s="90">
        <v>109.19</v>
      </c>
      <c r="K564" s="90">
        <v>109.19</v>
      </c>
      <c r="L564" s="87" t="s">
        <v>973</v>
      </c>
      <c r="M564" s="87">
        <v>26</v>
      </c>
      <c r="N564" s="88">
        <v>45102</v>
      </c>
      <c r="O564" s="88">
        <v>45109</v>
      </c>
      <c r="P564" s="87" t="s">
        <v>982</v>
      </c>
      <c r="Q564" s="87" t="s">
        <v>3</v>
      </c>
      <c r="R564" s="89" t="s">
        <v>975</v>
      </c>
      <c r="S564" s="89" t="s">
        <v>1198</v>
      </c>
      <c r="T564" s="89" t="s">
        <v>977</v>
      </c>
      <c r="U564" s="91">
        <v>45106</v>
      </c>
    </row>
    <row r="565" spans="1:21" x14ac:dyDescent="0.3">
      <c r="A565" s="92">
        <v>45120.548769675923</v>
      </c>
      <c r="B565" s="93" t="s">
        <v>35</v>
      </c>
      <c r="C565" s="94" t="s">
        <v>1394</v>
      </c>
      <c r="D565" s="93" t="s">
        <v>1399</v>
      </c>
      <c r="E565" s="95">
        <v>1</v>
      </c>
      <c r="F565" s="93">
        <v>6904723</v>
      </c>
      <c r="G565" s="93" t="s">
        <v>117</v>
      </c>
      <c r="H565" s="93" t="s">
        <v>942</v>
      </c>
      <c r="I565" s="93" t="s">
        <v>44</v>
      </c>
      <c r="J565" s="96">
        <v>109.19</v>
      </c>
      <c r="K565" s="96">
        <v>109.19</v>
      </c>
      <c r="L565" s="93" t="s">
        <v>973</v>
      </c>
      <c r="M565" s="93">
        <v>26</v>
      </c>
      <c r="N565" s="94">
        <v>45102</v>
      </c>
      <c r="O565" s="94">
        <v>45109</v>
      </c>
      <c r="P565" s="93" t="s">
        <v>982</v>
      </c>
      <c r="Q565" s="93" t="s">
        <v>3</v>
      </c>
      <c r="R565" s="95" t="s">
        <v>975</v>
      </c>
      <c r="S565" s="95" t="s">
        <v>1198</v>
      </c>
      <c r="T565" s="95" t="s">
        <v>977</v>
      </c>
      <c r="U565" s="97">
        <v>45106</v>
      </c>
    </row>
    <row r="566" spans="1:21" x14ac:dyDescent="0.3">
      <c r="A566" s="86">
        <v>45120.551850000003</v>
      </c>
      <c r="B566" s="87" t="s">
        <v>76</v>
      </c>
      <c r="C566" s="88" t="s">
        <v>1394</v>
      </c>
      <c r="D566" s="87" t="s">
        <v>77</v>
      </c>
      <c r="E566" s="89">
        <v>2</v>
      </c>
      <c r="F566" s="87">
        <v>6904723</v>
      </c>
      <c r="G566" s="87" t="s">
        <v>117</v>
      </c>
      <c r="H566" s="87" t="s">
        <v>942</v>
      </c>
      <c r="I566" s="87" t="s">
        <v>44</v>
      </c>
      <c r="J566" s="90">
        <v>116.75</v>
      </c>
      <c r="K566" s="90">
        <v>233.5</v>
      </c>
      <c r="L566" s="87" t="s">
        <v>973</v>
      </c>
      <c r="M566" s="87">
        <v>26</v>
      </c>
      <c r="N566" s="88">
        <v>45102</v>
      </c>
      <c r="O566" s="88">
        <v>45109</v>
      </c>
      <c r="P566" s="87" t="s">
        <v>982</v>
      </c>
      <c r="Q566" s="87" t="s">
        <v>3</v>
      </c>
      <c r="R566" s="89" t="s">
        <v>975</v>
      </c>
      <c r="S566" s="89" t="s">
        <v>1198</v>
      </c>
      <c r="T566" s="89" t="s">
        <v>977</v>
      </c>
      <c r="U566" s="91">
        <v>45106</v>
      </c>
    </row>
    <row r="567" spans="1:21" x14ac:dyDescent="0.3">
      <c r="A567" s="92">
        <v>45120.561545717595</v>
      </c>
      <c r="B567" s="93" t="s">
        <v>23</v>
      </c>
      <c r="C567" s="94" t="s">
        <v>1394</v>
      </c>
      <c r="D567" s="93" t="s">
        <v>1390</v>
      </c>
      <c r="E567" s="95">
        <v>8</v>
      </c>
      <c r="F567" s="93" t="s">
        <v>68</v>
      </c>
      <c r="G567" s="93"/>
      <c r="H567" s="93" t="s">
        <v>991</v>
      </c>
      <c r="I567" s="93" t="s">
        <v>44</v>
      </c>
      <c r="J567" s="96">
        <v>109.19</v>
      </c>
      <c r="K567" s="96">
        <v>873.52</v>
      </c>
      <c r="L567" s="93" t="s">
        <v>981</v>
      </c>
      <c r="M567" s="93">
        <v>26</v>
      </c>
      <c r="N567" s="94">
        <v>45102</v>
      </c>
      <c r="O567" s="94">
        <v>45109</v>
      </c>
      <c r="P567" s="93" t="s">
        <v>982</v>
      </c>
      <c r="Q567" s="93" t="s">
        <v>3</v>
      </c>
      <c r="R567" s="95" t="s">
        <v>975</v>
      </c>
      <c r="S567" s="95" t="s">
        <v>1198</v>
      </c>
      <c r="T567" s="95" t="s">
        <v>977</v>
      </c>
      <c r="U567" s="97">
        <v>45106</v>
      </c>
    </row>
    <row r="568" spans="1:21" x14ac:dyDescent="0.3">
      <c r="A568" s="86">
        <v>45120.563933101854</v>
      </c>
      <c r="B568" s="87" t="s">
        <v>34</v>
      </c>
      <c r="C568" s="88" t="s">
        <v>1394</v>
      </c>
      <c r="D568" s="87" t="s">
        <v>1390</v>
      </c>
      <c r="E568" s="89">
        <v>8</v>
      </c>
      <c r="F568" s="87" t="s">
        <v>68</v>
      </c>
      <c r="G568" s="87" t="s">
        <v>68</v>
      </c>
      <c r="H568" s="87" t="s">
        <v>991</v>
      </c>
      <c r="I568" s="87" t="s">
        <v>44</v>
      </c>
      <c r="J568" s="90">
        <v>109.19</v>
      </c>
      <c r="K568" s="90">
        <v>873.52</v>
      </c>
      <c r="L568" s="87" t="s">
        <v>981</v>
      </c>
      <c r="M568" s="87">
        <v>26</v>
      </c>
      <c r="N568" s="88">
        <v>45102</v>
      </c>
      <c r="O568" s="88">
        <v>45109</v>
      </c>
      <c r="P568" s="87" t="s">
        <v>982</v>
      </c>
      <c r="Q568" s="87" t="s">
        <v>3</v>
      </c>
      <c r="R568" s="89" t="s">
        <v>975</v>
      </c>
      <c r="S568" s="89" t="s">
        <v>1198</v>
      </c>
      <c r="T568" s="89" t="s">
        <v>977</v>
      </c>
      <c r="U568" s="91">
        <v>45106</v>
      </c>
    </row>
    <row r="569" spans="1:21" x14ac:dyDescent="0.3">
      <c r="A569" s="92">
        <v>45121.299312615738</v>
      </c>
      <c r="B569" s="93" t="s">
        <v>66</v>
      </c>
      <c r="C569" s="94" t="s">
        <v>1394</v>
      </c>
      <c r="D569" s="93" t="s">
        <v>1400</v>
      </c>
      <c r="E569" s="95">
        <v>3</v>
      </c>
      <c r="F569" s="93">
        <v>6904723</v>
      </c>
      <c r="G569" s="93" t="s">
        <v>117</v>
      </c>
      <c r="H569" s="93" t="s">
        <v>942</v>
      </c>
      <c r="I569" s="93" t="s">
        <v>44</v>
      </c>
      <c r="J569" s="96">
        <v>112.96</v>
      </c>
      <c r="K569" s="96">
        <v>338.88</v>
      </c>
      <c r="L569" s="93" t="s">
        <v>973</v>
      </c>
      <c r="M569" s="93">
        <v>26</v>
      </c>
      <c r="N569" s="94">
        <v>45102</v>
      </c>
      <c r="O569" s="94">
        <v>45109</v>
      </c>
      <c r="P569" s="93" t="s">
        <v>982</v>
      </c>
      <c r="Q569" s="93" t="s">
        <v>3</v>
      </c>
      <c r="R569" s="95" t="s">
        <v>975</v>
      </c>
      <c r="S569" s="95" t="s">
        <v>1198</v>
      </c>
      <c r="T569" s="95" t="s">
        <v>977</v>
      </c>
      <c r="U569" s="97">
        <v>45106</v>
      </c>
    </row>
    <row r="570" spans="1:21" x14ac:dyDescent="0.3">
      <c r="A570" s="86">
        <v>45121.307055902776</v>
      </c>
      <c r="B570" s="87" t="s">
        <v>66</v>
      </c>
      <c r="C570" s="88" t="s">
        <v>1394</v>
      </c>
      <c r="D570" s="87" t="s">
        <v>1374</v>
      </c>
      <c r="E570" s="89">
        <v>1</v>
      </c>
      <c r="F570" s="87">
        <v>6971797</v>
      </c>
      <c r="G570" s="87" t="s">
        <v>68</v>
      </c>
      <c r="H570" s="87" t="s">
        <v>942</v>
      </c>
      <c r="I570" s="87" t="s">
        <v>44</v>
      </c>
      <c r="J570" s="90">
        <v>112.96</v>
      </c>
      <c r="K570" s="90">
        <v>112.96</v>
      </c>
      <c r="L570" s="87" t="s">
        <v>973</v>
      </c>
      <c r="M570" s="87">
        <v>26</v>
      </c>
      <c r="N570" s="88">
        <v>45102</v>
      </c>
      <c r="O570" s="88">
        <v>45109</v>
      </c>
      <c r="P570" s="87" t="s">
        <v>982</v>
      </c>
      <c r="Q570" s="87" t="s">
        <v>3</v>
      </c>
      <c r="R570" s="89" t="s">
        <v>975</v>
      </c>
      <c r="S570" s="89" t="s">
        <v>1198</v>
      </c>
      <c r="T570" s="89" t="s">
        <v>977</v>
      </c>
      <c r="U570" s="91">
        <v>45106</v>
      </c>
    </row>
    <row r="571" spans="1:21" x14ac:dyDescent="0.3">
      <c r="A571" s="92">
        <v>45121.309334953701</v>
      </c>
      <c r="B571" s="93" t="s">
        <v>66</v>
      </c>
      <c r="C571" s="94" t="s">
        <v>1394</v>
      </c>
      <c r="D571" s="93" t="s">
        <v>1391</v>
      </c>
      <c r="E571" s="95">
        <v>1</v>
      </c>
      <c r="F571" s="93">
        <v>6958577</v>
      </c>
      <c r="G571" s="93" t="s">
        <v>68</v>
      </c>
      <c r="H571" s="93" t="s">
        <v>942</v>
      </c>
      <c r="I571" s="93" t="s">
        <v>44</v>
      </c>
      <c r="J571" s="96">
        <v>112.96</v>
      </c>
      <c r="K571" s="96">
        <v>112.96</v>
      </c>
      <c r="L571" s="93" t="s">
        <v>973</v>
      </c>
      <c r="M571" s="93">
        <v>26</v>
      </c>
      <c r="N571" s="94">
        <v>45102</v>
      </c>
      <c r="O571" s="94">
        <v>45109</v>
      </c>
      <c r="P571" s="93" t="s">
        <v>982</v>
      </c>
      <c r="Q571" s="93" t="s">
        <v>3</v>
      </c>
      <c r="R571" s="95" t="s">
        <v>975</v>
      </c>
      <c r="S571" s="95" t="s">
        <v>1198</v>
      </c>
      <c r="T571" s="95" t="s">
        <v>977</v>
      </c>
      <c r="U571" s="97">
        <v>45106</v>
      </c>
    </row>
    <row r="572" spans="1:21" x14ac:dyDescent="0.3">
      <c r="A572" s="86">
        <v>45121.309947222224</v>
      </c>
      <c r="B572" s="87" t="s">
        <v>66</v>
      </c>
      <c r="C572" s="88" t="s">
        <v>1394</v>
      </c>
      <c r="D572" s="87" t="s">
        <v>1401</v>
      </c>
      <c r="E572" s="89">
        <v>1</v>
      </c>
      <c r="F572" s="87">
        <v>6971105</v>
      </c>
      <c r="G572" s="87" t="s">
        <v>68</v>
      </c>
      <c r="H572" s="87" t="s">
        <v>942</v>
      </c>
      <c r="I572" s="87" t="s">
        <v>44</v>
      </c>
      <c r="J572" s="90">
        <v>112.96</v>
      </c>
      <c r="K572" s="90">
        <v>112.96</v>
      </c>
      <c r="L572" s="87" t="s">
        <v>973</v>
      </c>
      <c r="M572" s="87">
        <v>26</v>
      </c>
      <c r="N572" s="88">
        <v>45102</v>
      </c>
      <c r="O572" s="88">
        <v>45109</v>
      </c>
      <c r="P572" s="87" t="s">
        <v>982</v>
      </c>
      <c r="Q572" s="87" t="s">
        <v>3</v>
      </c>
      <c r="R572" s="89" t="s">
        <v>975</v>
      </c>
      <c r="S572" s="89" t="s">
        <v>1198</v>
      </c>
      <c r="T572" s="89" t="s">
        <v>977</v>
      </c>
      <c r="U572" s="91">
        <v>45106</v>
      </c>
    </row>
    <row r="573" spans="1:21" x14ac:dyDescent="0.3">
      <c r="A573" s="92">
        <v>45121.311162962964</v>
      </c>
      <c r="B573" s="93" t="s">
        <v>66</v>
      </c>
      <c r="C573" s="94" t="s">
        <v>1394</v>
      </c>
      <c r="D573" s="93" t="s">
        <v>1402</v>
      </c>
      <c r="E573" s="95">
        <v>1</v>
      </c>
      <c r="F573" s="93">
        <v>6971021</v>
      </c>
      <c r="G573" s="93" t="s">
        <v>68</v>
      </c>
      <c r="H573" s="93" t="s">
        <v>942</v>
      </c>
      <c r="I573" s="93" t="s">
        <v>44</v>
      </c>
      <c r="J573" s="96">
        <v>112.96</v>
      </c>
      <c r="K573" s="96">
        <v>112.96</v>
      </c>
      <c r="L573" s="93" t="s">
        <v>973</v>
      </c>
      <c r="M573" s="93">
        <v>26</v>
      </c>
      <c r="N573" s="94">
        <v>45102</v>
      </c>
      <c r="O573" s="94">
        <v>45109</v>
      </c>
      <c r="P573" s="93" t="s">
        <v>982</v>
      </c>
      <c r="Q573" s="93" t="s">
        <v>3</v>
      </c>
      <c r="R573" s="95" t="s">
        <v>975</v>
      </c>
      <c r="S573" s="95" t="s">
        <v>1198</v>
      </c>
      <c r="T573" s="95" t="s">
        <v>977</v>
      </c>
      <c r="U573" s="97">
        <v>45106</v>
      </c>
    </row>
    <row r="574" spans="1:21" x14ac:dyDescent="0.3">
      <c r="A574" s="86">
        <v>45121.31302465278</v>
      </c>
      <c r="B574" s="87" t="s">
        <v>66</v>
      </c>
      <c r="C574" s="88" t="s">
        <v>1394</v>
      </c>
      <c r="D574" s="87" t="s">
        <v>1403</v>
      </c>
      <c r="E574" s="89">
        <v>1</v>
      </c>
      <c r="F574" s="87">
        <v>6963490</v>
      </c>
      <c r="G574" s="87" t="s">
        <v>68</v>
      </c>
      <c r="H574" s="87" t="s">
        <v>942</v>
      </c>
      <c r="I574" s="87" t="s">
        <v>44</v>
      </c>
      <c r="J574" s="90">
        <v>112.96</v>
      </c>
      <c r="K574" s="90">
        <v>112.96</v>
      </c>
      <c r="L574" s="87" t="s">
        <v>973</v>
      </c>
      <c r="M574" s="87">
        <v>26</v>
      </c>
      <c r="N574" s="88">
        <v>45102</v>
      </c>
      <c r="O574" s="88">
        <v>45109</v>
      </c>
      <c r="P574" s="87" t="s">
        <v>982</v>
      </c>
      <c r="Q574" s="87" t="s">
        <v>3</v>
      </c>
      <c r="R574" s="89" t="s">
        <v>975</v>
      </c>
      <c r="S574" s="89" t="s">
        <v>1198</v>
      </c>
      <c r="T574" s="89" t="s">
        <v>977</v>
      </c>
      <c r="U574" s="91">
        <v>45106</v>
      </c>
    </row>
    <row r="575" spans="1:21" x14ac:dyDescent="0.3">
      <c r="A575" s="92">
        <v>45119.492290624999</v>
      </c>
      <c r="B575" s="93" t="s">
        <v>65</v>
      </c>
      <c r="C575" s="94" t="s">
        <v>943</v>
      </c>
      <c r="D575" s="93" t="s">
        <v>1404</v>
      </c>
      <c r="E575" s="95">
        <v>7</v>
      </c>
      <c r="F575" s="93" t="s">
        <v>68</v>
      </c>
      <c r="G575" s="93" t="s">
        <v>68</v>
      </c>
      <c r="H575" s="93" t="s">
        <v>980</v>
      </c>
      <c r="I575" s="93" t="s">
        <v>44</v>
      </c>
      <c r="J575" s="96">
        <v>111.36</v>
      </c>
      <c r="K575" s="96">
        <v>779.52</v>
      </c>
      <c r="L575" s="93" t="s">
        <v>981</v>
      </c>
      <c r="M575" s="93">
        <v>26</v>
      </c>
      <c r="N575" s="94">
        <v>45102</v>
      </c>
      <c r="O575" s="94">
        <v>45109</v>
      </c>
      <c r="P575" s="93" t="s">
        <v>982</v>
      </c>
      <c r="Q575" s="93" t="s">
        <v>3</v>
      </c>
      <c r="R575" s="95" t="s">
        <v>975</v>
      </c>
      <c r="S575" s="95" t="s">
        <v>983</v>
      </c>
      <c r="T575" s="95" t="s">
        <v>977</v>
      </c>
      <c r="U575" s="97">
        <v>45107</v>
      </c>
    </row>
    <row r="576" spans="1:21" x14ac:dyDescent="0.3">
      <c r="A576" s="86">
        <v>45120.540681018516</v>
      </c>
      <c r="B576" s="87" t="s">
        <v>31</v>
      </c>
      <c r="C576" s="88" t="s">
        <v>943</v>
      </c>
      <c r="D576" s="87" t="s">
        <v>1396</v>
      </c>
      <c r="E576" s="89">
        <v>7</v>
      </c>
      <c r="F576" s="87" t="s">
        <v>68</v>
      </c>
      <c r="G576" s="87" t="s">
        <v>68</v>
      </c>
      <c r="H576" s="87" t="s">
        <v>980</v>
      </c>
      <c r="I576" s="87" t="s">
        <v>44</v>
      </c>
      <c r="J576" s="90">
        <v>90.75</v>
      </c>
      <c r="K576" s="90">
        <v>635.25</v>
      </c>
      <c r="L576" s="87" t="s">
        <v>981</v>
      </c>
      <c r="M576" s="87">
        <v>26</v>
      </c>
      <c r="N576" s="88">
        <v>45102</v>
      </c>
      <c r="O576" s="88">
        <v>45109</v>
      </c>
      <c r="P576" s="87" t="s">
        <v>982</v>
      </c>
      <c r="Q576" s="87" t="s">
        <v>3</v>
      </c>
      <c r="R576" s="89" t="s">
        <v>975</v>
      </c>
      <c r="S576" s="89" t="s">
        <v>983</v>
      </c>
      <c r="T576" s="89" t="s">
        <v>977</v>
      </c>
      <c r="U576" s="91">
        <v>45107</v>
      </c>
    </row>
    <row r="577" spans="1:21" x14ac:dyDescent="0.3">
      <c r="A577" s="92">
        <v>45120.545231828706</v>
      </c>
      <c r="B577" s="93" t="s">
        <v>35</v>
      </c>
      <c r="C577" s="94" t="s">
        <v>943</v>
      </c>
      <c r="D577" s="93" t="s">
        <v>1369</v>
      </c>
      <c r="E577" s="95">
        <v>5</v>
      </c>
      <c r="F577" s="93" t="s">
        <v>68</v>
      </c>
      <c r="G577" s="93" t="s">
        <v>68</v>
      </c>
      <c r="H577" s="93" t="s">
        <v>1331</v>
      </c>
      <c r="I577" s="93" t="s">
        <v>44</v>
      </c>
      <c r="J577" s="96">
        <v>109.19</v>
      </c>
      <c r="K577" s="96">
        <v>545.95000000000005</v>
      </c>
      <c r="L577" s="93" t="s">
        <v>981</v>
      </c>
      <c r="M577" s="93">
        <v>26</v>
      </c>
      <c r="N577" s="94">
        <v>45102</v>
      </c>
      <c r="O577" s="94">
        <v>45109</v>
      </c>
      <c r="P577" s="93" t="s">
        <v>982</v>
      </c>
      <c r="Q577" s="93" t="s">
        <v>3</v>
      </c>
      <c r="R577" s="95" t="s">
        <v>975</v>
      </c>
      <c r="S577" s="95" t="s">
        <v>983</v>
      </c>
      <c r="T577" s="95" t="s">
        <v>977</v>
      </c>
      <c r="U577" s="97">
        <v>45107</v>
      </c>
    </row>
    <row r="578" spans="1:21" x14ac:dyDescent="0.3">
      <c r="A578" s="86">
        <v>45120.549526041665</v>
      </c>
      <c r="B578" s="87" t="s">
        <v>35</v>
      </c>
      <c r="C578" s="88" t="s">
        <v>943</v>
      </c>
      <c r="D578" s="87" t="s">
        <v>1405</v>
      </c>
      <c r="E578" s="89">
        <v>2.5</v>
      </c>
      <c r="F578" s="87">
        <v>6971021</v>
      </c>
      <c r="G578" s="87" t="s">
        <v>68</v>
      </c>
      <c r="H578" s="87" t="s">
        <v>942</v>
      </c>
      <c r="I578" s="87" t="s">
        <v>44</v>
      </c>
      <c r="J578" s="90">
        <v>109.19</v>
      </c>
      <c r="K578" s="90">
        <v>272.97500000000002</v>
      </c>
      <c r="L578" s="87" t="s">
        <v>973</v>
      </c>
      <c r="M578" s="87">
        <v>26</v>
      </c>
      <c r="N578" s="88">
        <v>45102</v>
      </c>
      <c r="O578" s="88">
        <v>45109</v>
      </c>
      <c r="P578" s="87" t="s">
        <v>982</v>
      </c>
      <c r="Q578" s="87" t="s">
        <v>3</v>
      </c>
      <c r="R578" s="89" t="s">
        <v>975</v>
      </c>
      <c r="S578" s="89" t="s">
        <v>983</v>
      </c>
      <c r="T578" s="89" t="s">
        <v>977</v>
      </c>
      <c r="U578" s="91">
        <v>45107</v>
      </c>
    </row>
    <row r="579" spans="1:21" x14ac:dyDescent="0.3">
      <c r="A579" s="92">
        <v>45120.549860069441</v>
      </c>
      <c r="B579" s="93" t="s">
        <v>35</v>
      </c>
      <c r="C579" s="94" t="s">
        <v>943</v>
      </c>
      <c r="D579" s="93" t="s">
        <v>1406</v>
      </c>
      <c r="E579" s="95">
        <v>0.5</v>
      </c>
      <c r="F579" s="93">
        <v>6966129</v>
      </c>
      <c r="G579" s="93" t="s">
        <v>68</v>
      </c>
      <c r="H579" s="93" t="s">
        <v>942</v>
      </c>
      <c r="I579" s="93" t="s">
        <v>44</v>
      </c>
      <c r="J579" s="96">
        <v>109.19</v>
      </c>
      <c r="K579" s="96">
        <v>54.594999999999999</v>
      </c>
      <c r="L579" s="93" t="s">
        <v>973</v>
      </c>
      <c r="M579" s="93">
        <v>26</v>
      </c>
      <c r="N579" s="94">
        <v>45102</v>
      </c>
      <c r="O579" s="94">
        <v>45109</v>
      </c>
      <c r="P579" s="93" t="s">
        <v>982</v>
      </c>
      <c r="Q579" s="93" t="s">
        <v>3</v>
      </c>
      <c r="R579" s="95" t="s">
        <v>975</v>
      </c>
      <c r="S579" s="95" t="s">
        <v>983</v>
      </c>
      <c r="T579" s="95" t="s">
        <v>977</v>
      </c>
      <c r="U579" s="97">
        <v>45107</v>
      </c>
    </row>
    <row r="580" spans="1:21" x14ac:dyDescent="0.3">
      <c r="A580" s="86">
        <v>45120.551907870373</v>
      </c>
      <c r="B580" s="87" t="s">
        <v>76</v>
      </c>
      <c r="C580" s="88" t="s">
        <v>943</v>
      </c>
      <c r="D580" s="87" t="s">
        <v>77</v>
      </c>
      <c r="E580" s="89">
        <v>2</v>
      </c>
      <c r="F580" s="87">
        <v>6904723</v>
      </c>
      <c r="G580" s="87" t="s">
        <v>117</v>
      </c>
      <c r="H580" s="87" t="s">
        <v>942</v>
      </c>
      <c r="I580" s="87" t="s">
        <v>44</v>
      </c>
      <c r="J580" s="90">
        <v>116.75</v>
      </c>
      <c r="K580" s="90">
        <v>233.5</v>
      </c>
      <c r="L580" s="87" t="s">
        <v>973</v>
      </c>
      <c r="M580" s="87">
        <v>26</v>
      </c>
      <c r="N580" s="88">
        <v>45102</v>
      </c>
      <c r="O580" s="88">
        <v>45109</v>
      </c>
      <c r="P580" s="87" t="s">
        <v>982</v>
      </c>
      <c r="Q580" s="87" t="s">
        <v>3</v>
      </c>
      <c r="R580" s="89" t="s">
        <v>975</v>
      </c>
      <c r="S580" s="89" t="s">
        <v>983</v>
      </c>
      <c r="T580" s="89" t="s">
        <v>977</v>
      </c>
      <c r="U580" s="91">
        <v>45107</v>
      </c>
    </row>
    <row r="581" spans="1:21" x14ac:dyDescent="0.3">
      <c r="A581" s="92">
        <v>45120.561609837961</v>
      </c>
      <c r="B581" s="93" t="s">
        <v>23</v>
      </c>
      <c r="C581" s="94" t="s">
        <v>943</v>
      </c>
      <c r="D581" s="93" t="s">
        <v>1390</v>
      </c>
      <c r="E581" s="95">
        <v>8</v>
      </c>
      <c r="F581" s="93" t="s">
        <v>68</v>
      </c>
      <c r="G581" s="93"/>
      <c r="H581" s="93" t="s">
        <v>991</v>
      </c>
      <c r="I581" s="93" t="s">
        <v>44</v>
      </c>
      <c r="J581" s="96">
        <v>109.19</v>
      </c>
      <c r="K581" s="96">
        <v>873.52</v>
      </c>
      <c r="L581" s="93" t="s">
        <v>981</v>
      </c>
      <c r="M581" s="93">
        <v>26</v>
      </c>
      <c r="N581" s="94">
        <v>45102</v>
      </c>
      <c r="O581" s="94">
        <v>45109</v>
      </c>
      <c r="P581" s="93" t="s">
        <v>982</v>
      </c>
      <c r="Q581" s="93" t="s">
        <v>3</v>
      </c>
      <c r="R581" s="95" t="s">
        <v>975</v>
      </c>
      <c r="S581" s="95" t="s">
        <v>983</v>
      </c>
      <c r="T581" s="95" t="s">
        <v>977</v>
      </c>
      <c r="U581" s="97">
        <v>45107</v>
      </c>
    </row>
    <row r="582" spans="1:21" x14ac:dyDescent="0.3">
      <c r="A582" s="86">
        <v>45120.56383136574</v>
      </c>
      <c r="B582" s="87" t="s">
        <v>34</v>
      </c>
      <c r="C582" s="88" t="s">
        <v>943</v>
      </c>
      <c r="D582" s="87" t="s">
        <v>1390</v>
      </c>
      <c r="E582" s="89">
        <v>8</v>
      </c>
      <c r="F582" s="87" t="s">
        <v>68</v>
      </c>
      <c r="G582" s="87" t="s">
        <v>68</v>
      </c>
      <c r="H582" s="87" t="s">
        <v>991</v>
      </c>
      <c r="I582" s="87" t="s">
        <v>44</v>
      </c>
      <c r="J582" s="90">
        <v>109.19</v>
      </c>
      <c r="K582" s="90">
        <v>873.52</v>
      </c>
      <c r="L582" s="87" t="s">
        <v>981</v>
      </c>
      <c r="M582" s="87">
        <v>26</v>
      </c>
      <c r="N582" s="88">
        <v>45102</v>
      </c>
      <c r="O582" s="88">
        <v>45109</v>
      </c>
      <c r="P582" s="87" t="s">
        <v>982</v>
      </c>
      <c r="Q582" s="87" t="s">
        <v>3</v>
      </c>
      <c r="R582" s="89" t="s">
        <v>975</v>
      </c>
      <c r="S582" s="89" t="s">
        <v>983</v>
      </c>
      <c r="T582" s="89" t="s">
        <v>977</v>
      </c>
      <c r="U582" s="91">
        <v>45107</v>
      </c>
    </row>
    <row r="583" spans="1:21" x14ac:dyDescent="0.3">
      <c r="A583" s="92">
        <v>45121.300994560188</v>
      </c>
      <c r="B583" s="93" t="s">
        <v>66</v>
      </c>
      <c r="C583" s="94" t="s">
        <v>943</v>
      </c>
      <c r="D583" s="93" t="s">
        <v>1407</v>
      </c>
      <c r="E583" s="95">
        <v>4</v>
      </c>
      <c r="F583" s="93">
        <v>6904723</v>
      </c>
      <c r="G583" s="93" t="s">
        <v>117</v>
      </c>
      <c r="H583" s="93" t="s">
        <v>942</v>
      </c>
      <c r="I583" s="93" t="s">
        <v>44</v>
      </c>
      <c r="J583" s="96">
        <v>112.96</v>
      </c>
      <c r="K583" s="96">
        <v>451.84</v>
      </c>
      <c r="L583" s="93" t="s">
        <v>973</v>
      </c>
      <c r="M583" s="93">
        <v>26</v>
      </c>
      <c r="N583" s="94">
        <v>45102</v>
      </c>
      <c r="O583" s="94">
        <v>45109</v>
      </c>
      <c r="P583" s="93" t="s">
        <v>982</v>
      </c>
      <c r="Q583" s="93" t="s">
        <v>3</v>
      </c>
      <c r="R583" s="95" t="s">
        <v>975</v>
      </c>
      <c r="S583" s="95" t="s">
        <v>983</v>
      </c>
      <c r="T583" s="95" t="s">
        <v>977</v>
      </c>
      <c r="U583" s="97">
        <v>45107</v>
      </c>
    </row>
    <row r="584" spans="1:21" x14ac:dyDescent="0.3">
      <c r="A584" s="86">
        <v>45121.301467939818</v>
      </c>
      <c r="B584" s="87" t="s">
        <v>66</v>
      </c>
      <c r="C584" s="88" t="s">
        <v>943</v>
      </c>
      <c r="D584" s="87" t="s">
        <v>1360</v>
      </c>
      <c r="E584" s="89">
        <v>1</v>
      </c>
      <c r="F584" s="87">
        <v>20028</v>
      </c>
      <c r="G584" s="87" t="s">
        <v>68</v>
      </c>
      <c r="H584" s="87" t="s">
        <v>942</v>
      </c>
      <c r="I584" s="87" t="s">
        <v>44</v>
      </c>
      <c r="J584" s="90">
        <v>112.96</v>
      </c>
      <c r="K584" s="90">
        <v>112.96</v>
      </c>
      <c r="L584" s="87" t="s">
        <v>973</v>
      </c>
      <c r="M584" s="87">
        <v>26</v>
      </c>
      <c r="N584" s="88">
        <v>45102</v>
      </c>
      <c r="O584" s="88">
        <v>45109</v>
      </c>
      <c r="P584" s="87" t="s">
        <v>982</v>
      </c>
      <c r="Q584" s="87" t="s">
        <v>3</v>
      </c>
      <c r="R584" s="89" t="s">
        <v>975</v>
      </c>
      <c r="S584" s="89" t="s">
        <v>983</v>
      </c>
      <c r="T584" s="89" t="s">
        <v>977</v>
      </c>
      <c r="U584" s="91">
        <v>45107</v>
      </c>
    </row>
    <row r="585" spans="1:21" x14ac:dyDescent="0.3">
      <c r="A585" s="92">
        <v>45121.307221990741</v>
      </c>
      <c r="B585" s="93" t="s">
        <v>66</v>
      </c>
      <c r="C585" s="94" t="s">
        <v>943</v>
      </c>
      <c r="D585" s="93" t="s">
        <v>1374</v>
      </c>
      <c r="E585" s="95">
        <v>1</v>
      </c>
      <c r="F585" s="93">
        <v>6971797</v>
      </c>
      <c r="G585" s="93" t="s">
        <v>68</v>
      </c>
      <c r="H585" s="93" t="s">
        <v>942</v>
      </c>
      <c r="I585" s="93" t="s">
        <v>44</v>
      </c>
      <c r="J585" s="96">
        <v>112.96</v>
      </c>
      <c r="K585" s="96">
        <v>112.96</v>
      </c>
      <c r="L585" s="93" t="s">
        <v>973</v>
      </c>
      <c r="M585" s="93">
        <v>26</v>
      </c>
      <c r="N585" s="94">
        <v>45102</v>
      </c>
      <c r="O585" s="94">
        <v>45109</v>
      </c>
      <c r="P585" s="93" t="s">
        <v>982</v>
      </c>
      <c r="Q585" s="93" t="s">
        <v>3</v>
      </c>
      <c r="R585" s="95" t="s">
        <v>975</v>
      </c>
      <c r="S585" s="95" t="s">
        <v>983</v>
      </c>
      <c r="T585" s="95" t="s">
        <v>977</v>
      </c>
      <c r="U585" s="97">
        <v>45107</v>
      </c>
    </row>
    <row r="586" spans="1:21" x14ac:dyDescent="0.3">
      <c r="A586" s="86">
        <v>45121.310094791668</v>
      </c>
      <c r="B586" s="87" t="s">
        <v>66</v>
      </c>
      <c r="C586" s="88" t="s">
        <v>943</v>
      </c>
      <c r="D586" s="87" t="s">
        <v>1401</v>
      </c>
      <c r="E586" s="89">
        <v>1</v>
      </c>
      <c r="F586" s="87">
        <v>6971105</v>
      </c>
      <c r="G586" s="87" t="s">
        <v>68</v>
      </c>
      <c r="H586" s="87" t="s">
        <v>942</v>
      </c>
      <c r="I586" s="87" t="s">
        <v>44</v>
      </c>
      <c r="J586" s="90">
        <v>112.96</v>
      </c>
      <c r="K586" s="90">
        <v>112.96</v>
      </c>
      <c r="L586" s="87" t="s">
        <v>973</v>
      </c>
      <c r="M586" s="87">
        <v>26</v>
      </c>
      <c r="N586" s="88">
        <v>45102</v>
      </c>
      <c r="O586" s="88">
        <v>45109</v>
      </c>
      <c r="P586" s="87" t="s">
        <v>982</v>
      </c>
      <c r="Q586" s="87" t="s">
        <v>3</v>
      </c>
      <c r="R586" s="89" t="s">
        <v>975</v>
      </c>
      <c r="S586" s="89" t="s">
        <v>983</v>
      </c>
      <c r="T586" s="89" t="s">
        <v>977</v>
      </c>
      <c r="U586" s="91">
        <v>45107</v>
      </c>
    </row>
    <row r="587" spans="1:21" x14ac:dyDescent="0.3">
      <c r="A587" s="92">
        <v>45121.328595949075</v>
      </c>
      <c r="B587" s="93" t="s">
        <v>66</v>
      </c>
      <c r="C587" s="94" t="s">
        <v>943</v>
      </c>
      <c r="D587" s="93" t="s">
        <v>1408</v>
      </c>
      <c r="E587" s="95">
        <v>2</v>
      </c>
      <c r="F587" s="93">
        <v>6958577</v>
      </c>
      <c r="G587" s="93" t="s">
        <v>68</v>
      </c>
      <c r="H587" s="93" t="s">
        <v>942</v>
      </c>
      <c r="I587" s="93" t="s">
        <v>45</v>
      </c>
      <c r="J587" s="96">
        <v>169.44</v>
      </c>
      <c r="K587" s="96">
        <v>338.88</v>
      </c>
      <c r="L587" s="93" t="s">
        <v>973</v>
      </c>
      <c r="M587" s="93">
        <v>26</v>
      </c>
      <c r="N587" s="94">
        <v>45102</v>
      </c>
      <c r="O587" s="94">
        <v>45109</v>
      </c>
      <c r="P587" s="93" t="s">
        <v>982</v>
      </c>
      <c r="Q587" s="93" t="s">
        <v>3</v>
      </c>
      <c r="R587" s="95" t="s">
        <v>975</v>
      </c>
      <c r="S587" s="95" t="s">
        <v>983</v>
      </c>
      <c r="T587" s="95" t="s">
        <v>977</v>
      </c>
      <c r="U587" s="97">
        <v>45107</v>
      </c>
    </row>
    <row r="588" spans="1:21" x14ac:dyDescent="0.3">
      <c r="A588" s="86">
        <v>45121.316157291665</v>
      </c>
      <c r="B588" s="87" t="s">
        <v>66</v>
      </c>
      <c r="C588" s="88" t="s">
        <v>1409</v>
      </c>
      <c r="D588" s="87" t="s">
        <v>1410</v>
      </c>
      <c r="E588" s="89">
        <v>8</v>
      </c>
      <c r="F588" s="87">
        <v>6958577</v>
      </c>
      <c r="G588" s="87" t="s">
        <v>68</v>
      </c>
      <c r="H588" s="87" t="s">
        <v>942</v>
      </c>
      <c r="I588" s="87" t="s">
        <v>45</v>
      </c>
      <c r="J588" s="90">
        <v>169.44</v>
      </c>
      <c r="K588" s="90">
        <v>1355.52</v>
      </c>
      <c r="L588" s="87" t="s">
        <v>973</v>
      </c>
      <c r="M588" s="87">
        <v>26</v>
      </c>
      <c r="N588" s="88">
        <v>45102</v>
      </c>
      <c r="O588" s="88">
        <v>45109</v>
      </c>
      <c r="P588" s="87" t="s">
        <v>982</v>
      </c>
      <c r="Q588" s="87" t="s">
        <v>3</v>
      </c>
      <c r="R588" s="89" t="s">
        <v>975</v>
      </c>
      <c r="S588" s="89" t="s">
        <v>1132</v>
      </c>
      <c r="T588" s="89" t="s">
        <v>987</v>
      </c>
      <c r="U588" s="91">
        <v>45108</v>
      </c>
    </row>
    <row r="589" spans="1:21" x14ac:dyDescent="0.3">
      <c r="A589" s="92">
        <v>45117.57520324074</v>
      </c>
      <c r="B589" s="93" t="s">
        <v>988</v>
      </c>
      <c r="C589" s="94" t="s">
        <v>1411</v>
      </c>
      <c r="D589" s="93" t="s">
        <v>1412</v>
      </c>
      <c r="E589" s="95">
        <v>8</v>
      </c>
      <c r="F589" s="93">
        <v>6966341</v>
      </c>
      <c r="G589" s="93" t="s">
        <v>68</v>
      </c>
      <c r="H589" s="93" t="s">
        <v>942</v>
      </c>
      <c r="I589" s="93" t="s">
        <v>44</v>
      </c>
      <c r="J589" s="96">
        <v>109.19</v>
      </c>
      <c r="K589" s="96">
        <v>873.52</v>
      </c>
      <c r="L589" s="93" t="s">
        <v>973</v>
      </c>
      <c r="M589" s="93">
        <v>28</v>
      </c>
      <c r="N589" s="94">
        <v>45116</v>
      </c>
      <c r="O589" s="94">
        <v>45123</v>
      </c>
      <c r="P589" s="93" t="s">
        <v>985</v>
      </c>
      <c r="Q589" s="93" t="s">
        <v>3</v>
      </c>
      <c r="R589" s="95" t="s">
        <v>975</v>
      </c>
      <c r="S589" s="95" t="s">
        <v>998</v>
      </c>
      <c r="T589" s="95" t="s">
        <v>987</v>
      </c>
      <c r="U589" s="97">
        <v>45117</v>
      </c>
    </row>
    <row r="590" spans="1:21" x14ac:dyDescent="0.3">
      <c r="A590" s="86">
        <v>45117.576484375</v>
      </c>
      <c r="B590" s="87" t="s">
        <v>65</v>
      </c>
      <c r="C590" s="88" t="s">
        <v>1411</v>
      </c>
      <c r="D590" s="87" t="s">
        <v>1412</v>
      </c>
      <c r="E590" s="89">
        <v>8</v>
      </c>
      <c r="F590" s="87">
        <v>6966341</v>
      </c>
      <c r="G590" s="87" t="s">
        <v>68</v>
      </c>
      <c r="H590" s="87" t="s">
        <v>942</v>
      </c>
      <c r="I590" s="87" t="s">
        <v>44</v>
      </c>
      <c r="J590" s="90">
        <v>111.36</v>
      </c>
      <c r="K590" s="90">
        <v>890.88</v>
      </c>
      <c r="L590" s="87" t="s">
        <v>973</v>
      </c>
      <c r="M590" s="87">
        <v>28</v>
      </c>
      <c r="N590" s="88">
        <v>45116</v>
      </c>
      <c r="O590" s="88">
        <v>45123</v>
      </c>
      <c r="P590" s="87" t="s">
        <v>985</v>
      </c>
      <c r="Q590" s="87" t="s">
        <v>3</v>
      </c>
      <c r="R590" s="89" t="s">
        <v>975</v>
      </c>
      <c r="S590" s="89" t="s">
        <v>998</v>
      </c>
      <c r="T590" s="89" t="s">
        <v>987</v>
      </c>
      <c r="U590" s="91">
        <v>45117</v>
      </c>
    </row>
    <row r="591" spans="1:21" x14ac:dyDescent="0.3">
      <c r="A591" s="92">
        <v>45117.588509027781</v>
      </c>
      <c r="B591" s="93" t="s">
        <v>23</v>
      </c>
      <c r="C591" s="94" t="s">
        <v>1411</v>
      </c>
      <c r="D591" s="93" t="s">
        <v>1413</v>
      </c>
      <c r="E591" s="95">
        <v>8</v>
      </c>
      <c r="F591" s="93">
        <v>6970673</v>
      </c>
      <c r="G591" s="93" t="s">
        <v>68</v>
      </c>
      <c r="H591" s="93" t="s">
        <v>942</v>
      </c>
      <c r="I591" s="93" t="s">
        <v>44</v>
      </c>
      <c r="J591" s="96">
        <v>109.19</v>
      </c>
      <c r="K591" s="96">
        <v>873.52</v>
      </c>
      <c r="L591" s="93" t="s">
        <v>973</v>
      </c>
      <c r="M591" s="93">
        <v>28</v>
      </c>
      <c r="N591" s="94">
        <v>45116</v>
      </c>
      <c r="O591" s="94">
        <v>45123</v>
      </c>
      <c r="P591" s="93" t="s">
        <v>985</v>
      </c>
      <c r="Q591" s="93" t="s">
        <v>3</v>
      </c>
      <c r="R591" s="95" t="s">
        <v>975</v>
      </c>
      <c r="S591" s="95" t="s">
        <v>998</v>
      </c>
      <c r="T591" s="95" t="s">
        <v>987</v>
      </c>
      <c r="U591" s="97">
        <v>45117</v>
      </c>
    </row>
    <row r="592" spans="1:21" x14ac:dyDescent="0.3">
      <c r="A592" s="86">
        <v>45117.592072800922</v>
      </c>
      <c r="B592" s="87" t="s">
        <v>66</v>
      </c>
      <c r="C592" s="88" t="s">
        <v>1411</v>
      </c>
      <c r="D592" s="87" t="s">
        <v>1413</v>
      </c>
      <c r="E592" s="89">
        <v>1</v>
      </c>
      <c r="F592" s="87">
        <v>6970673</v>
      </c>
      <c r="G592" s="87" t="s">
        <v>68</v>
      </c>
      <c r="H592" s="87" t="s">
        <v>942</v>
      </c>
      <c r="I592" s="87" t="s">
        <v>44</v>
      </c>
      <c r="J592" s="90">
        <v>112.96</v>
      </c>
      <c r="K592" s="90">
        <v>112.96</v>
      </c>
      <c r="L592" s="87" t="s">
        <v>973</v>
      </c>
      <c r="M592" s="87">
        <v>28</v>
      </c>
      <c r="N592" s="88">
        <v>45116</v>
      </c>
      <c r="O592" s="88">
        <v>45123</v>
      </c>
      <c r="P592" s="87" t="s">
        <v>985</v>
      </c>
      <c r="Q592" s="87" t="s">
        <v>3</v>
      </c>
      <c r="R592" s="89" t="s">
        <v>975</v>
      </c>
      <c r="S592" s="89" t="s">
        <v>998</v>
      </c>
      <c r="T592" s="89" t="s">
        <v>987</v>
      </c>
      <c r="U592" s="91">
        <v>45117</v>
      </c>
    </row>
    <row r="593" spans="1:21" x14ac:dyDescent="0.3">
      <c r="A593" s="92">
        <v>45117.592843634258</v>
      </c>
      <c r="B593" s="93" t="s">
        <v>66</v>
      </c>
      <c r="C593" s="94" t="s">
        <v>1411</v>
      </c>
      <c r="D593" s="93" t="s">
        <v>317</v>
      </c>
      <c r="E593" s="95">
        <v>1</v>
      </c>
      <c r="F593" s="93">
        <v>6904723</v>
      </c>
      <c r="G593" s="93" t="s">
        <v>117</v>
      </c>
      <c r="H593" s="93" t="s">
        <v>942</v>
      </c>
      <c r="I593" s="93" t="s">
        <v>44</v>
      </c>
      <c r="J593" s="96">
        <v>112.96</v>
      </c>
      <c r="K593" s="96">
        <v>112.96</v>
      </c>
      <c r="L593" s="93" t="s">
        <v>973</v>
      </c>
      <c r="M593" s="93">
        <v>28</v>
      </c>
      <c r="N593" s="94">
        <v>45116</v>
      </c>
      <c r="O593" s="94">
        <v>45123</v>
      </c>
      <c r="P593" s="93" t="s">
        <v>985</v>
      </c>
      <c r="Q593" s="93" t="s">
        <v>3</v>
      </c>
      <c r="R593" s="95" t="s">
        <v>975</v>
      </c>
      <c r="S593" s="95" t="s">
        <v>998</v>
      </c>
      <c r="T593" s="95" t="s">
        <v>987</v>
      </c>
      <c r="U593" s="97">
        <v>45117</v>
      </c>
    </row>
    <row r="594" spans="1:21" x14ac:dyDescent="0.3">
      <c r="A594" s="86">
        <v>45117.593306828705</v>
      </c>
      <c r="B594" s="87" t="s">
        <v>66</v>
      </c>
      <c r="C594" s="88" t="s">
        <v>1411</v>
      </c>
      <c r="D594" s="87" t="s">
        <v>1414</v>
      </c>
      <c r="E594" s="89">
        <v>6</v>
      </c>
      <c r="F594" s="87">
        <v>6904723</v>
      </c>
      <c r="G594" s="87" t="s">
        <v>117</v>
      </c>
      <c r="H594" s="87" t="s">
        <v>942</v>
      </c>
      <c r="I594" s="87" t="s">
        <v>44</v>
      </c>
      <c r="J594" s="90">
        <v>112.96</v>
      </c>
      <c r="K594" s="90">
        <v>677.76</v>
      </c>
      <c r="L594" s="87" t="s">
        <v>973</v>
      </c>
      <c r="M594" s="87">
        <v>28</v>
      </c>
      <c r="N594" s="88">
        <v>45116</v>
      </c>
      <c r="O594" s="88">
        <v>45123</v>
      </c>
      <c r="P594" s="87" t="s">
        <v>985</v>
      </c>
      <c r="Q594" s="87" t="s">
        <v>3</v>
      </c>
      <c r="R594" s="89" t="s">
        <v>975</v>
      </c>
      <c r="S594" s="89" t="s">
        <v>998</v>
      </c>
      <c r="T594" s="89" t="s">
        <v>987</v>
      </c>
      <c r="U594" s="91">
        <v>45117</v>
      </c>
    </row>
    <row r="595" spans="1:21" x14ac:dyDescent="0.3">
      <c r="A595" s="92">
        <v>45124.313695254627</v>
      </c>
      <c r="B595" s="93" t="s">
        <v>76</v>
      </c>
      <c r="C595" s="94" t="s">
        <v>1411</v>
      </c>
      <c r="D595" s="93" t="s">
        <v>77</v>
      </c>
      <c r="E595" s="95">
        <v>2</v>
      </c>
      <c r="F595" s="93">
        <v>6904723</v>
      </c>
      <c r="G595" s="93" t="s">
        <v>117</v>
      </c>
      <c r="H595" s="93" t="s">
        <v>942</v>
      </c>
      <c r="I595" s="93" t="s">
        <v>44</v>
      </c>
      <c r="J595" s="96">
        <v>116.75</v>
      </c>
      <c r="K595" s="96">
        <v>233.5</v>
      </c>
      <c r="L595" s="93" t="s">
        <v>973</v>
      </c>
      <c r="M595" s="93">
        <v>28</v>
      </c>
      <c r="N595" s="94">
        <v>45116</v>
      </c>
      <c r="O595" s="94">
        <v>45123</v>
      </c>
      <c r="P595" s="93" t="s">
        <v>985</v>
      </c>
      <c r="Q595" s="93" t="s">
        <v>3</v>
      </c>
      <c r="R595" s="95" t="s">
        <v>975</v>
      </c>
      <c r="S595" s="95" t="s">
        <v>998</v>
      </c>
      <c r="T595" s="95" t="s">
        <v>987</v>
      </c>
      <c r="U595" s="97">
        <v>45117</v>
      </c>
    </row>
    <row r="596" spans="1:21" x14ac:dyDescent="0.3">
      <c r="A596" s="86">
        <v>45118.579476273146</v>
      </c>
      <c r="B596" s="87" t="s">
        <v>65</v>
      </c>
      <c r="C596" s="88" t="s">
        <v>1415</v>
      </c>
      <c r="D596" s="87" t="s">
        <v>1416</v>
      </c>
      <c r="E596" s="89">
        <v>4</v>
      </c>
      <c r="F596" s="87">
        <v>6960721</v>
      </c>
      <c r="G596" s="87" t="s">
        <v>68</v>
      </c>
      <c r="H596" s="87" t="s">
        <v>942</v>
      </c>
      <c r="I596" s="87" t="s">
        <v>44</v>
      </c>
      <c r="J596" s="90">
        <v>111.36</v>
      </c>
      <c r="K596" s="90">
        <v>445.44</v>
      </c>
      <c r="L596" s="87" t="s">
        <v>973</v>
      </c>
      <c r="M596" s="87">
        <v>28</v>
      </c>
      <c r="N596" s="88">
        <v>45116</v>
      </c>
      <c r="O596" s="88">
        <v>45123</v>
      </c>
      <c r="P596" s="87" t="s">
        <v>985</v>
      </c>
      <c r="Q596" s="87" t="s">
        <v>3</v>
      </c>
      <c r="R596" s="89" t="s">
        <v>975</v>
      </c>
      <c r="S596" s="89" t="s">
        <v>1007</v>
      </c>
      <c r="T596" s="89" t="s">
        <v>987</v>
      </c>
      <c r="U596" s="91">
        <v>45118</v>
      </c>
    </row>
    <row r="597" spans="1:21" x14ac:dyDescent="0.3">
      <c r="A597" s="92">
        <v>45118.580092129632</v>
      </c>
      <c r="B597" s="93" t="s">
        <v>65</v>
      </c>
      <c r="C597" s="94" t="s">
        <v>1415</v>
      </c>
      <c r="D597" s="93" t="s">
        <v>1416</v>
      </c>
      <c r="E597" s="95">
        <v>4</v>
      </c>
      <c r="F597" s="93">
        <v>6953453</v>
      </c>
      <c r="G597" s="93" t="s">
        <v>68</v>
      </c>
      <c r="H597" s="93" t="s">
        <v>942</v>
      </c>
      <c r="I597" s="93" t="s">
        <v>44</v>
      </c>
      <c r="J597" s="96">
        <v>111.36</v>
      </c>
      <c r="K597" s="96">
        <v>445.44</v>
      </c>
      <c r="L597" s="93" t="s">
        <v>973</v>
      </c>
      <c r="M597" s="93">
        <v>28</v>
      </c>
      <c r="N597" s="94">
        <v>45116</v>
      </c>
      <c r="O597" s="94">
        <v>45123</v>
      </c>
      <c r="P597" s="93" t="s">
        <v>985</v>
      </c>
      <c r="Q597" s="93" t="s">
        <v>3</v>
      </c>
      <c r="R597" s="95" t="s">
        <v>975</v>
      </c>
      <c r="S597" s="95" t="s">
        <v>1007</v>
      </c>
      <c r="T597" s="95" t="s">
        <v>987</v>
      </c>
      <c r="U597" s="97">
        <v>45118</v>
      </c>
    </row>
    <row r="598" spans="1:21" x14ac:dyDescent="0.3">
      <c r="A598" s="86">
        <v>45118.580806365739</v>
      </c>
      <c r="B598" s="87" t="s">
        <v>988</v>
      </c>
      <c r="C598" s="88" t="s">
        <v>1415</v>
      </c>
      <c r="D598" s="87" t="s">
        <v>1416</v>
      </c>
      <c r="E598" s="89">
        <v>4</v>
      </c>
      <c r="F598" s="87">
        <v>6953453</v>
      </c>
      <c r="G598" s="87" t="s">
        <v>68</v>
      </c>
      <c r="H598" s="87" t="s">
        <v>942</v>
      </c>
      <c r="I598" s="87" t="s">
        <v>44</v>
      </c>
      <c r="J598" s="90">
        <v>109.19</v>
      </c>
      <c r="K598" s="90">
        <v>436.76</v>
      </c>
      <c r="L598" s="87" t="s">
        <v>973</v>
      </c>
      <c r="M598" s="87">
        <v>28</v>
      </c>
      <c r="N598" s="88">
        <v>45116</v>
      </c>
      <c r="O598" s="88">
        <v>45123</v>
      </c>
      <c r="P598" s="87" t="s">
        <v>985</v>
      </c>
      <c r="Q598" s="87" t="s">
        <v>3</v>
      </c>
      <c r="R598" s="89" t="s">
        <v>975</v>
      </c>
      <c r="S598" s="89" t="s">
        <v>1007</v>
      </c>
      <c r="T598" s="89" t="s">
        <v>987</v>
      </c>
      <c r="U598" s="91">
        <v>45118</v>
      </c>
    </row>
    <row r="599" spans="1:21" x14ac:dyDescent="0.3">
      <c r="A599" s="92">
        <v>45118.581630787034</v>
      </c>
      <c r="B599" s="93" t="s">
        <v>988</v>
      </c>
      <c r="C599" s="94" t="s">
        <v>1415</v>
      </c>
      <c r="D599" s="93" t="s">
        <v>1416</v>
      </c>
      <c r="E599" s="95">
        <v>4</v>
      </c>
      <c r="F599" s="93">
        <v>6960721</v>
      </c>
      <c r="G599" s="93" t="s">
        <v>68</v>
      </c>
      <c r="H599" s="93" t="s">
        <v>942</v>
      </c>
      <c r="I599" s="93" t="s">
        <v>44</v>
      </c>
      <c r="J599" s="96">
        <v>109.19</v>
      </c>
      <c r="K599" s="96">
        <v>436.76</v>
      </c>
      <c r="L599" s="93" t="s">
        <v>973</v>
      </c>
      <c r="M599" s="93">
        <v>28</v>
      </c>
      <c r="N599" s="94">
        <v>45116</v>
      </c>
      <c r="O599" s="94">
        <v>45123</v>
      </c>
      <c r="P599" s="93" t="s">
        <v>985</v>
      </c>
      <c r="Q599" s="93" t="s">
        <v>3</v>
      </c>
      <c r="R599" s="95" t="s">
        <v>975</v>
      </c>
      <c r="S599" s="95" t="s">
        <v>1007</v>
      </c>
      <c r="T599" s="95" t="s">
        <v>987</v>
      </c>
      <c r="U599" s="97">
        <v>45118</v>
      </c>
    </row>
    <row r="600" spans="1:21" x14ac:dyDescent="0.3">
      <c r="A600" s="86">
        <v>45118.584693055556</v>
      </c>
      <c r="B600" s="87" t="s">
        <v>66</v>
      </c>
      <c r="C600" s="88" t="s">
        <v>1415</v>
      </c>
      <c r="D600" s="87" t="s">
        <v>1416</v>
      </c>
      <c r="E600" s="89">
        <v>2</v>
      </c>
      <c r="F600" s="87">
        <v>6960721</v>
      </c>
      <c r="G600" s="87" t="s">
        <v>68</v>
      </c>
      <c r="H600" s="87" t="s">
        <v>942</v>
      </c>
      <c r="I600" s="87" t="s">
        <v>44</v>
      </c>
      <c r="J600" s="90">
        <v>112.96</v>
      </c>
      <c r="K600" s="90">
        <v>225.92</v>
      </c>
      <c r="L600" s="87" t="s">
        <v>973</v>
      </c>
      <c r="M600" s="87">
        <v>28</v>
      </c>
      <c r="N600" s="88">
        <v>45116</v>
      </c>
      <c r="O600" s="88">
        <v>45123</v>
      </c>
      <c r="P600" s="87" t="s">
        <v>985</v>
      </c>
      <c r="Q600" s="87" t="s">
        <v>3</v>
      </c>
      <c r="R600" s="89" t="s">
        <v>975</v>
      </c>
      <c r="S600" s="89" t="s">
        <v>1007</v>
      </c>
      <c r="T600" s="89" t="s">
        <v>987</v>
      </c>
      <c r="U600" s="91">
        <v>45118</v>
      </c>
    </row>
    <row r="601" spans="1:21" x14ac:dyDescent="0.3">
      <c r="A601" s="92">
        <v>45118.585000347222</v>
      </c>
      <c r="B601" s="93" t="s">
        <v>66</v>
      </c>
      <c r="C601" s="94" t="s">
        <v>1415</v>
      </c>
      <c r="D601" s="93" t="s">
        <v>1416</v>
      </c>
      <c r="E601" s="95">
        <v>2</v>
      </c>
      <c r="F601" s="93">
        <v>6953453</v>
      </c>
      <c r="G601" s="93" t="s">
        <v>68</v>
      </c>
      <c r="H601" s="93" t="s">
        <v>942</v>
      </c>
      <c r="I601" s="93" t="s">
        <v>44</v>
      </c>
      <c r="J601" s="96">
        <v>112.96</v>
      </c>
      <c r="K601" s="96">
        <v>225.92</v>
      </c>
      <c r="L601" s="93" t="s">
        <v>973</v>
      </c>
      <c r="M601" s="93">
        <v>28</v>
      </c>
      <c r="N601" s="94">
        <v>45116</v>
      </c>
      <c r="O601" s="94">
        <v>45123</v>
      </c>
      <c r="P601" s="93" t="s">
        <v>985</v>
      </c>
      <c r="Q601" s="93" t="s">
        <v>3</v>
      </c>
      <c r="R601" s="95" t="s">
        <v>975</v>
      </c>
      <c r="S601" s="95" t="s">
        <v>1007</v>
      </c>
      <c r="T601" s="95" t="s">
        <v>987</v>
      </c>
      <c r="U601" s="97">
        <v>45118</v>
      </c>
    </row>
    <row r="602" spans="1:21" x14ac:dyDescent="0.3">
      <c r="A602" s="86">
        <v>45118.586574305555</v>
      </c>
      <c r="B602" s="87" t="s">
        <v>66</v>
      </c>
      <c r="C602" s="88" t="s">
        <v>1415</v>
      </c>
      <c r="D602" s="87" t="s">
        <v>1417</v>
      </c>
      <c r="E602" s="89">
        <v>2</v>
      </c>
      <c r="F602" s="87">
        <v>6904723</v>
      </c>
      <c r="G602" s="87" t="s">
        <v>117</v>
      </c>
      <c r="H602" s="87" t="s">
        <v>942</v>
      </c>
      <c r="I602" s="87" t="s">
        <v>44</v>
      </c>
      <c r="J602" s="90">
        <v>112.96</v>
      </c>
      <c r="K602" s="90">
        <v>225.92</v>
      </c>
      <c r="L602" s="87" t="s">
        <v>973</v>
      </c>
      <c r="M602" s="87">
        <v>28</v>
      </c>
      <c r="N602" s="88">
        <v>45116</v>
      </c>
      <c r="O602" s="88">
        <v>45123</v>
      </c>
      <c r="P602" s="87" t="s">
        <v>985</v>
      </c>
      <c r="Q602" s="87" t="s">
        <v>3</v>
      </c>
      <c r="R602" s="89" t="s">
        <v>975</v>
      </c>
      <c r="S602" s="89" t="s">
        <v>1007</v>
      </c>
      <c r="T602" s="89" t="s">
        <v>987</v>
      </c>
      <c r="U602" s="91">
        <v>45118</v>
      </c>
    </row>
    <row r="603" spans="1:21" x14ac:dyDescent="0.3">
      <c r="A603" s="92">
        <v>45118.58720347222</v>
      </c>
      <c r="B603" s="93" t="s">
        <v>66</v>
      </c>
      <c r="C603" s="94" t="s">
        <v>1415</v>
      </c>
      <c r="D603" s="93" t="s">
        <v>1418</v>
      </c>
      <c r="E603" s="95">
        <v>2</v>
      </c>
      <c r="F603" s="93"/>
      <c r="G603" s="93" t="s">
        <v>68</v>
      </c>
      <c r="H603" s="93" t="s">
        <v>942</v>
      </c>
      <c r="I603" s="93" t="s">
        <v>44</v>
      </c>
      <c r="J603" s="96">
        <v>112.96</v>
      </c>
      <c r="K603" s="96">
        <v>225.92</v>
      </c>
      <c r="L603" s="93" t="s">
        <v>981</v>
      </c>
      <c r="M603" s="93">
        <v>28</v>
      </c>
      <c r="N603" s="94">
        <v>45116</v>
      </c>
      <c r="O603" s="94">
        <v>45123</v>
      </c>
      <c r="P603" s="93" t="s">
        <v>985</v>
      </c>
      <c r="Q603" s="93" t="s">
        <v>3</v>
      </c>
      <c r="R603" s="95" t="s">
        <v>975</v>
      </c>
      <c r="S603" s="95" t="s">
        <v>1007</v>
      </c>
      <c r="T603" s="95" t="s">
        <v>987</v>
      </c>
      <c r="U603" s="97">
        <v>45118</v>
      </c>
    </row>
    <row r="604" spans="1:21" x14ac:dyDescent="0.3">
      <c r="A604" s="86">
        <v>45120.575413310187</v>
      </c>
      <c r="B604" s="87" t="s">
        <v>34</v>
      </c>
      <c r="C604" s="88" t="s">
        <v>1415</v>
      </c>
      <c r="D604" s="87" t="s">
        <v>1419</v>
      </c>
      <c r="E604" s="89">
        <v>8</v>
      </c>
      <c r="F604" s="87" t="s">
        <v>68</v>
      </c>
      <c r="G604" s="87" t="s">
        <v>68</v>
      </c>
      <c r="H604" s="87" t="s">
        <v>991</v>
      </c>
      <c r="I604" s="87" t="s">
        <v>44</v>
      </c>
      <c r="J604" s="90">
        <v>109.19</v>
      </c>
      <c r="K604" s="90">
        <v>873.52</v>
      </c>
      <c r="L604" s="87" t="s">
        <v>981</v>
      </c>
      <c r="M604" s="87">
        <v>28</v>
      </c>
      <c r="N604" s="88">
        <v>45116</v>
      </c>
      <c r="O604" s="88">
        <v>45123</v>
      </c>
      <c r="P604" s="87" t="s">
        <v>985</v>
      </c>
      <c r="Q604" s="87" t="s">
        <v>3</v>
      </c>
      <c r="R604" s="89" t="s">
        <v>975</v>
      </c>
      <c r="S604" s="89" t="s">
        <v>1007</v>
      </c>
      <c r="T604" s="89" t="s">
        <v>987</v>
      </c>
      <c r="U604" s="91">
        <v>45118</v>
      </c>
    </row>
    <row r="605" spans="1:21" x14ac:dyDescent="0.3">
      <c r="A605" s="92">
        <v>45120.576228703707</v>
      </c>
      <c r="B605" s="93" t="s">
        <v>23</v>
      </c>
      <c r="C605" s="94" t="s">
        <v>1415</v>
      </c>
      <c r="D605" s="93" t="s">
        <v>1419</v>
      </c>
      <c r="E605" s="95">
        <v>8</v>
      </c>
      <c r="F605" s="93" t="s">
        <v>68</v>
      </c>
      <c r="G605" s="93" t="s">
        <v>68</v>
      </c>
      <c r="H605" s="93" t="s">
        <v>991</v>
      </c>
      <c r="I605" s="93" t="s">
        <v>44</v>
      </c>
      <c r="J605" s="96">
        <v>109.19</v>
      </c>
      <c r="K605" s="96">
        <v>873.52</v>
      </c>
      <c r="L605" s="93" t="s">
        <v>981</v>
      </c>
      <c r="M605" s="93">
        <v>28</v>
      </c>
      <c r="N605" s="94">
        <v>45116</v>
      </c>
      <c r="O605" s="94">
        <v>45123</v>
      </c>
      <c r="P605" s="93" t="s">
        <v>985</v>
      </c>
      <c r="Q605" s="93" t="s">
        <v>3</v>
      </c>
      <c r="R605" s="95" t="s">
        <v>975</v>
      </c>
      <c r="S605" s="95" t="s">
        <v>1007</v>
      </c>
      <c r="T605" s="95" t="s">
        <v>987</v>
      </c>
      <c r="U605" s="97">
        <v>45118</v>
      </c>
    </row>
    <row r="606" spans="1:21" x14ac:dyDescent="0.3">
      <c r="A606" s="86">
        <v>45119.562513888886</v>
      </c>
      <c r="B606" s="87" t="s">
        <v>35</v>
      </c>
      <c r="C606" s="88" t="s">
        <v>1420</v>
      </c>
      <c r="D606" s="87" t="s">
        <v>1421</v>
      </c>
      <c r="E606" s="89">
        <v>3</v>
      </c>
      <c r="F606" s="87">
        <v>6904723</v>
      </c>
      <c r="G606" s="87" t="s">
        <v>117</v>
      </c>
      <c r="H606" s="87" t="s">
        <v>942</v>
      </c>
      <c r="I606" s="87" t="s">
        <v>44</v>
      </c>
      <c r="J606" s="90">
        <v>109.19</v>
      </c>
      <c r="K606" s="90">
        <v>327.57</v>
      </c>
      <c r="L606" s="87" t="s">
        <v>973</v>
      </c>
      <c r="M606" s="87">
        <v>28</v>
      </c>
      <c r="N606" s="88">
        <v>45116</v>
      </c>
      <c r="O606" s="88">
        <v>45123</v>
      </c>
      <c r="P606" s="87" t="s">
        <v>985</v>
      </c>
      <c r="Q606" s="87" t="s">
        <v>3</v>
      </c>
      <c r="R606" s="89" t="s">
        <v>975</v>
      </c>
      <c r="S606" s="89" t="s">
        <v>1017</v>
      </c>
      <c r="T606" s="89" t="s">
        <v>987</v>
      </c>
      <c r="U606" s="91">
        <v>45119</v>
      </c>
    </row>
    <row r="607" spans="1:21" x14ac:dyDescent="0.3">
      <c r="A607" s="92">
        <v>45119.56423773148</v>
      </c>
      <c r="B607" s="93" t="s">
        <v>35</v>
      </c>
      <c r="C607" s="94" t="s">
        <v>1420</v>
      </c>
      <c r="D607" s="93" t="s">
        <v>1422</v>
      </c>
      <c r="E607" s="95">
        <v>3</v>
      </c>
      <c r="F607" s="93">
        <v>6966129</v>
      </c>
      <c r="G607" s="93" t="s">
        <v>68</v>
      </c>
      <c r="H607" s="93" t="s">
        <v>942</v>
      </c>
      <c r="I607" s="93" t="s">
        <v>44</v>
      </c>
      <c r="J607" s="96">
        <v>109.19</v>
      </c>
      <c r="K607" s="96">
        <v>327.57</v>
      </c>
      <c r="L607" s="93" t="s">
        <v>973</v>
      </c>
      <c r="M607" s="93">
        <v>28</v>
      </c>
      <c r="N607" s="94">
        <v>45116</v>
      </c>
      <c r="O607" s="94">
        <v>45123</v>
      </c>
      <c r="P607" s="93" t="s">
        <v>985</v>
      </c>
      <c r="Q607" s="93" t="s">
        <v>3</v>
      </c>
      <c r="R607" s="95" t="s">
        <v>975</v>
      </c>
      <c r="S607" s="95" t="s">
        <v>1017</v>
      </c>
      <c r="T607" s="95" t="s">
        <v>987</v>
      </c>
      <c r="U607" s="97">
        <v>45119</v>
      </c>
    </row>
    <row r="608" spans="1:21" x14ac:dyDescent="0.3">
      <c r="A608" s="86">
        <v>45119.564693865737</v>
      </c>
      <c r="B608" s="87" t="s">
        <v>35</v>
      </c>
      <c r="C608" s="88" t="s">
        <v>1420</v>
      </c>
      <c r="D608" s="87" t="s">
        <v>1422</v>
      </c>
      <c r="E608" s="89">
        <v>1</v>
      </c>
      <c r="F608" s="87">
        <v>6966129</v>
      </c>
      <c r="G608" s="87" t="s">
        <v>68</v>
      </c>
      <c r="H608" s="87" t="s">
        <v>942</v>
      </c>
      <c r="I608" s="87" t="s">
        <v>44</v>
      </c>
      <c r="J608" s="90">
        <v>109.19</v>
      </c>
      <c r="K608" s="90">
        <v>109.19</v>
      </c>
      <c r="L608" s="87" t="s">
        <v>973</v>
      </c>
      <c r="M608" s="87">
        <v>28</v>
      </c>
      <c r="N608" s="88">
        <v>45116</v>
      </c>
      <c r="O608" s="88">
        <v>45123</v>
      </c>
      <c r="P608" s="87" t="s">
        <v>985</v>
      </c>
      <c r="Q608" s="87" t="s">
        <v>3</v>
      </c>
      <c r="R608" s="89" t="s">
        <v>975</v>
      </c>
      <c r="S608" s="89" t="s">
        <v>1017</v>
      </c>
      <c r="T608" s="89" t="s">
        <v>987</v>
      </c>
      <c r="U608" s="91">
        <v>45119</v>
      </c>
    </row>
    <row r="609" spans="1:21" x14ac:dyDescent="0.3">
      <c r="A609" s="92">
        <v>45119.565804398146</v>
      </c>
      <c r="B609" s="93" t="s">
        <v>35</v>
      </c>
      <c r="C609" s="94" t="s">
        <v>1420</v>
      </c>
      <c r="D609" s="93" t="s">
        <v>1423</v>
      </c>
      <c r="E609" s="95">
        <v>1</v>
      </c>
      <c r="F609" s="93" t="s">
        <v>68</v>
      </c>
      <c r="G609" s="93" t="s">
        <v>68</v>
      </c>
      <c r="H609" s="93" t="s">
        <v>1331</v>
      </c>
      <c r="I609" s="93" t="s">
        <v>44</v>
      </c>
      <c r="J609" s="96">
        <v>109.19</v>
      </c>
      <c r="K609" s="96">
        <v>109.19</v>
      </c>
      <c r="L609" s="93" t="s">
        <v>981</v>
      </c>
      <c r="M609" s="93">
        <v>28</v>
      </c>
      <c r="N609" s="94">
        <v>45116</v>
      </c>
      <c r="O609" s="94">
        <v>45123</v>
      </c>
      <c r="P609" s="93" t="s">
        <v>985</v>
      </c>
      <c r="Q609" s="93" t="s">
        <v>3</v>
      </c>
      <c r="R609" s="95" t="s">
        <v>975</v>
      </c>
      <c r="S609" s="95" t="s">
        <v>1017</v>
      </c>
      <c r="T609" s="95" t="s">
        <v>987</v>
      </c>
      <c r="U609" s="97">
        <v>45119</v>
      </c>
    </row>
    <row r="610" spans="1:21" x14ac:dyDescent="0.3">
      <c r="A610" s="86">
        <v>45119.574797685185</v>
      </c>
      <c r="B610" s="87" t="s">
        <v>66</v>
      </c>
      <c r="C610" s="88" t="s">
        <v>1420</v>
      </c>
      <c r="D610" s="87" t="s">
        <v>1424</v>
      </c>
      <c r="E610" s="89">
        <v>2</v>
      </c>
      <c r="F610" s="87">
        <v>6904723</v>
      </c>
      <c r="G610" s="87" t="s">
        <v>117</v>
      </c>
      <c r="H610" s="87" t="s">
        <v>942</v>
      </c>
      <c r="I610" s="87" t="s">
        <v>44</v>
      </c>
      <c r="J610" s="90">
        <v>112.96</v>
      </c>
      <c r="K610" s="90">
        <v>225.92</v>
      </c>
      <c r="L610" s="87" t="s">
        <v>973</v>
      </c>
      <c r="M610" s="87">
        <v>28</v>
      </c>
      <c r="N610" s="88">
        <v>45116</v>
      </c>
      <c r="O610" s="88">
        <v>45123</v>
      </c>
      <c r="P610" s="87" t="s">
        <v>985</v>
      </c>
      <c r="Q610" s="87" t="s">
        <v>3</v>
      </c>
      <c r="R610" s="89" t="s">
        <v>975</v>
      </c>
      <c r="S610" s="89" t="s">
        <v>1017</v>
      </c>
      <c r="T610" s="89" t="s">
        <v>987</v>
      </c>
      <c r="U610" s="91">
        <v>45119</v>
      </c>
    </row>
    <row r="611" spans="1:21" x14ac:dyDescent="0.3">
      <c r="A611" s="92">
        <v>45119.575416319443</v>
      </c>
      <c r="B611" s="93" t="s">
        <v>66</v>
      </c>
      <c r="C611" s="94" t="s">
        <v>1420</v>
      </c>
      <c r="D611" s="93" t="s">
        <v>1425</v>
      </c>
      <c r="E611" s="95">
        <v>2</v>
      </c>
      <c r="F611" s="93">
        <v>6904723</v>
      </c>
      <c r="G611" s="93" t="s">
        <v>117</v>
      </c>
      <c r="H611" s="93" t="s">
        <v>942</v>
      </c>
      <c r="I611" s="93" t="s">
        <v>44</v>
      </c>
      <c r="J611" s="96">
        <v>112.96</v>
      </c>
      <c r="K611" s="96">
        <v>225.92</v>
      </c>
      <c r="L611" s="93" t="s">
        <v>973</v>
      </c>
      <c r="M611" s="93">
        <v>28</v>
      </c>
      <c r="N611" s="94">
        <v>45116</v>
      </c>
      <c r="O611" s="94">
        <v>45123</v>
      </c>
      <c r="P611" s="93" t="s">
        <v>985</v>
      </c>
      <c r="Q611" s="93" t="s">
        <v>3</v>
      </c>
      <c r="R611" s="95" t="s">
        <v>975</v>
      </c>
      <c r="S611" s="95" t="s">
        <v>1017</v>
      </c>
      <c r="T611" s="95" t="s">
        <v>987</v>
      </c>
      <c r="U611" s="97">
        <v>45119</v>
      </c>
    </row>
    <row r="612" spans="1:21" x14ac:dyDescent="0.3">
      <c r="A612" s="86">
        <v>45119.5757099537</v>
      </c>
      <c r="B612" s="87" t="s">
        <v>66</v>
      </c>
      <c r="C612" s="88" t="s">
        <v>1420</v>
      </c>
      <c r="D612" s="87" t="s">
        <v>1426</v>
      </c>
      <c r="E612" s="89">
        <v>1</v>
      </c>
      <c r="F612" s="87">
        <v>6904723</v>
      </c>
      <c r="G612" s="87" t="s">
        <v>117</v>
      </c>
      <c r="H612" s="87" t="s">
        <v>942</v>
      </c>
      <c r="I612" s="87" t="s">
        <v>44</v>
      </c>
      <c r="J612" s="90">
        <v>112.96</v>
      </c>
      <c r="K612" s="90">
        <v>112.96</v>
      </c>
      <c r="L612" s="87" t="s">
        <v>973</v>
      </c>
      <c r="M612" s="87">
        <v>28</v>
      </c>
      <c r="N612" s="88">
        <v>45116</v>
      </c>
      <c r="O612" s="88">
        <v>45123</v>
      </c>
      <c r="P612" s="87" t="s">
        <v>985</v>
      </c>
      <c r="Q612" s="87" t="s">
        <v>3</v>
      </c>
      <c r="R612" s="89" t="s">
        <v>975</v>
      </c>
      <c r="S612" s="89" t="s">
        <v>1017</v>
      </c>
      <c r="T612" s="89" t="s">
        <v>987</v>
      </c>
      <c r="U612" s="91">
        <v>45119</v>
      </c>
    </row>
    <row r="613" spans="1:21" x14ac:dyDescent="0.3">
      <c r="A613" s="92">
        <v>45119.575945023149</v>
      </c>
      <c r="B613" s="93" t="s">
        <v>66</v>
      </c>
      <c r="C613" s="94" t="s">
        <v>1420</v>
      </c>
      <c r="D613" s="93" t="s">
        <v>354</v>
      </c>
      <c r="E613" s="95">
        <v>1</v>
      </c>
      <c r="F613" s="93">
        <v>6904723</v>
      </c>
      <c r="G613" s="93" t="s">
        <v>117</v>
      </c>
      <c r="H613" s="93" t="s">
        <v>942</v>
      </c>
      <c r="I613" s="93" t="s">
        <v>44</v>
      </c>
      <c r="J613" s="96">
        <v>112.96</v>
      </c>
      <c r="K613" s="96">
        <v>112.96</v>
      </c>
      <c r="L613" s="93" t="s">
        <v>973</v>
      </c>
      <c r="M613" s="93">
        <v>28</v>
      </c>
      <c r="N613" s="94">
        <v>45116</v>
      </c>
      <c r="O613" s="94">
        <v>45123</v>
      </c>
      <c r="P613" s="93" t="s">
        <v>985</v>
      </c>
      <c r="Q613" s="93" t="s">
        <v>3</v>
      </c>
      <c r="R613" s="95" t="s">
        <v>975</v>
      </c>
      <c r="S613" s="95" t="s">
        <v>1017</v>
      </c>
      <c r="T613" s="95" t="s">
        <v>987</v>
      </c>
      <c r="U613" s="97">
        <v>45119</v>
      </c>
    </row>
    <row r="614" spans="1:21" x14ac:dyDescent="0.3">
      <c r="A614" s="86">
        <v>45119.576047337963</v>
      </c>
      <c r="B614" s="87" t="s">
        <v>66</v>
      </c>
      <c r="C614" s="88" t="s">
        <v>1420</v>
      </c>
      <c r="D614" s="87" t="s">
        <v>1427</v>
      </c>
      <c r="E614" s="89">
        <v>1</v>
      </c>
      <c r="F614" s="87">
        <v>6904723</v>
      </c>
      <c r="G614" s="87" t="s">
        <v>117</v>
      </c>
      <c r="H614" s="87" t="s">
        <v>942</v>
      </c>
      <c r="I614" s="87" t="s">
        <v>44</v>
      </c>
      <c r="J614" s="90">
        <v>112.96</v>
      </c>
      <c r="K614" s="90">
        <v>112.96</v>
      </c>
      <c r="L614" s="87" t="s">
        <v>973</v>
      </c>
      <c r="M614" s="87">
        <v>28</v>
      </c>
      <c r="N614" s="88">
        <v>45116</v>
      </c>
      <c r="O614" s="88">
        <v>45123</v>
      </c>
      <c r="P614" s="87" t="s">
        <v>985</v>
      </c>
      <c r="Q614" s="87" t="s">
        <v>3</v>
      </c>
      <c r="R614" s="89" t="s">
        <v>975</v>
      </c>
      <c r="S614" s="89" t="s">
        <v>1017</v>
      </c>
      <c r="T614" s="89" t="s">
        <v>987</v>
      </c>
      <c r="U614" s="91">
        <v>45119</v>
      </c>
    </row>
    <row r="615" spans="1:21" x14ac:dyDescent="0.3">
      <c r="A615" s="92">
        <v>45119.57689895833</v>
      </c>
      <c r="B615" s="93" t="s">
        <v>66</v>
      </c>
      <c r="C615" s="94" t="s">
        <v>1420</v>
      </c>
      <c r="D615" s="93" t="s">
        <v>1428</v>
      </c>
      <c r="E615" s="95">
        <v>1</v>
      </c>
      <c r="F615" s="93">
        <v>6953453</v>
      </c>
      <c r="G615" s="93" t="s">
        <v>68</v>
      </c>
      <c r="H615" s="93" t="s">
        <v>69</v>
      </c>
      <c r="I615" s="93" t="s">
        <v>44</v>
      </c>
      <c r="J615" s="96">
        <v>112.96</v>
      </c>
      <c r="K615" s="96">
        <v>112.96</v>
      </c>
      <c r="L615" s="93" t="s">
        <v>973</v>
      </c>
      <c r="M615" s="93">
        <v>28</v>
      </c>
      <c r="N615" s="94">
        <v>45116</v>
      </c>
      <c r="O615" s="94">
        <v>45123</v>
      </c>
      <c r="P615" s="93" t="s">
        <v>985</v>
      </c>
      <c r="Q615" s="93" t="s">
        <v>3</v>
      </c>
      <c r="R615" s="95" t="s">
        <v>975</v>
      </c>
      <c r="S615" s="95" t="s">
        <v>1017</v>
      </c>
      <c r="T615" s="95" t="s">
        <v>987</v>
      </c>
      <c r="U615" s="97">
        <v>45119</v>
      </c>
    </row>
    <row r="616" spans="1:21" x14ac:dyDescent="0.3">
      <c r="A616" s="86">
        <v>45119.57752673611</v>
      </c>
      <c r="B616" s="87" t="s">
        <v>65</v>
      </c>
      <c r="C616" s="88" t="s">
        <v>1420</v>
      </c>
      <c r="D616" s="87" t="s">
        <v>1428</v>
      </c>
      <c r="E616" s="89">
        <v>3</v>
      </c>
      <c r="F616" s="87">
        <v>6953453</v>
      </c>
      <c r="G616" s="87" t="s">
        <v>68</v>
      </c>
      <c r="H616" s="87" t="s">
        <v>69</v>
      </c>
      <c r="I616" s="87" t="s">
        <v>44</v>
      </c>
      <c r="J616" s="90">
        <v>111.36</v>
      </c>
      <c r="K616" s="90">
        <v>334.08</v>
      </c>
      <c r="L616" s="87" t="s">
        <v>973</v>
      </c>
      <c r="M616" s="87">
        <v>28</v>
      </c>
      <c r="N616" s="88">
        <v>45116</v>
      </c>
      <c r="O616" s="88">
        <v>45123</v>
      </c>
      <c r="P616" s="87" t="s">
        <v>985</v>
      </c>
      <c r="Q616" s="87" t="s">
        <v>3</v>
      </c>
      <c r="R616" s="89" t="s">
        <v>975</v>
      </c>
      <c r="S616" s="89" t="s">
        <v>1017</v>
      </c>
      <c r="T616" s="89" t="s">
        <v>987</v>
      </c>
      <c r="U616" s="91">
        <v>45119</v>
      </c>
    </row>
    <row r="617" spans="1:21" x14ac:dyDescent="0.3">
      <c r="A617" s="92">
        <v>45119.578412499999</v>
      </c>
      <c r="B617" s="93" t="s">
        <v>65</v>
      </c>
      <c r="C617" s="94" t="s">
        <v>1420</v>
      </c>
      <c r="D617" s="93" t="s">
        <v>1429</v>
      </c>
      <c r="E617" s="95">
        <v>5</v>
      </c>
      <c r="F617" s="93">
        <v>6960721</v>
      </c>
      <c r="G617" s="93" t="s">
        <v>68</v>
      </c>
      <c r="H617" s="93" t="s">
        <v>942</v>
      </c>
      <c r="I617" s="93" t="s">
        <v>44</v>
      </c>
      <c r="J617" s="96">
        <v>111.36</v>
      </c>
      <c r="K617" s="96">
        <v>556.79999999999995</v>
      </c>
      <c r="L617" s="93" t="s">
        <v>973</v>
      </c>
      <c r="M617" s="93">
        <v>28</v>
      </c>
      <c r="N617" s="94">
        <v>45116</v>
      </c>
      <c r="O617" s="94">
        <v>45123</v>
      </c>
      <c r="P617" s="93" t="s">
        <v>985</v>
      </c>
      <c r="Q617" s="93" t="s">
        <v>3</v>
      </c>
      <c r="R617" s="95" t="s">
        <v>975</v>
      </c>
      <c r="S617" s="95" t="s">
        <v>1017</v>
      </c>
      <c r="T617" s="95" t="s">
        <v>987</v>
      </c>
      <c r="U617" s="97">
        <v>45119</v>
      </c>
    </row>
    <row r="618" spans="1:21" x14ac:dyDescent="0.3">
      <c r="A618" s="86">
        <v>45119.578618287036</v>
      </c>
      <c r="B618" s="87" t="s">
        <v>988</v>
      </c>
      <c r="C618" s="88" t="s">
        <v>1420</v>
      </c>
      <c r="D618" s="87" t="s">
        <v>1429</v>
      </c>
      <c r="E618" s="89">
        <v>3</v>
      </c>
      <c r="F618" s="87">
        <v>6960721</v>
      </c>
      <c r="G618" s="87" t="s">
        <v>68</v>
      </c>
      <c r="H618" s="87" t="s">
        <v>942</v>
      </c>
      <c r="I618" s="87" t="s">
        <v>44</v>
      </c>
      <c r="J618" s="90">
        <v>109.19</v>
      </c>
      <c r="K618" s="90">
        <v>327.57</v>
      </c>
      <c r="L618" s="87" t="s">
        <v>973</v>
      </c>
      <c r="M618" s="87">
        <v>28</v>
      </c>
      <c r="N618" s="88">
        <v>45116</v>
      </c>
      <c r="O618" s="88">
        <v>45123</v>
      </c>
      <c r="P618" s="87" t="s">
        <v>985</v>
      </c>
      <c r="Q618" s="87" t="s">
        <v>3</v>
      </c>
      <c r="R618" s="89" t="s">
        <v>975</v>
      </c>
      <c r="S618" s="89" t="s">
        <v>1017</v>
      </c>
      <c r="T618" s="89" t="s">
        <v>987</v>
      </c>
      <c r="U618" s="91">
        <v>45119</v>
      </c>
    </row>
    <row r="619" spans="1:21" x14ac:dyDescent="0.3">
      <c r="A619" s="92">
        <v>45119.580627430558</v>
      </c>
      <c r="B619" s="93" t="s">
        <v>988</v>
      </c>
      <c r="C619" s="94" t="s">
        <v>1420</v>
      </c>
      <c r="D619" s="93" t="s">
        <v>1430</v>
      </c>
      <c r="E619" s="95">
        <v>5</v>
      </c>
      <c r="F619" s="93">
        <v>6953453</v>
      </c>
      <c r="G619" s="93" t="s">
        <v>68</v>
      </c>
      <c r="H619" s="93" t="s">
        <v>942</v>
      </c>
      <c r="I619" s="93" t="s">
        <v>44</v>
      </c>
      <c r="J619" s="96">
        <v>109.19</v>
      </c>
      <c r="K619" s="96">
        <v>545.95000000000005</v>
      </c>
      <c r="L619" s="93" t="s">
        <v>973</v>
      </c>
      <c r="M619" s="93">
        <v>28</v>
      </c>
      <c r="N619" s="94">
        <v>45116</v>
      </c>
      <c r="O619" s="94">
        <v>45123</v>
      </c>
      <c r="P619" s="93" t="s">
        <v>985</v>
      </c>
      <c r="Q619" s="93" t="s">
        <v>3</v>
      </c>
      <c r="R619" s="95" t="s">
        <v>975</v>
      </c>
      <c r="S619" s="95" t="s">
        <v>1017</v>
      </c>
      <c r="T619" s="95" t="s">
        <v>987</v>
      </c>
      <c r="U619" s="97">
        <v>45119</v>
      </c>
    </row>
    <row r="620" spans="1:21" x14ac:dyDescent="0.3">
      <c r="A620" s="86">
        <v>45120.575104976851</v>
      </c>
      <c r="B620" s="87" t="s">
        <v>34</v>
      </c>
      <c r="C620" s="88" t="s">
        <v>1420</v>
      </c>
      <c r="D620" s="87" t="s">
        <v>1419</v>
      </c>
      <c r="E620" s="89">
        <v>8</v>
      </c>
      <c r="F620" s="87" t="s">
        <v>68</v>
      </c>
      <c r="G620" s="87" t="s">
        <v>68</v>
      </c>
      <c r="H620" s="87" t="s">
        <v>991</v>
      </c>
      <c r="I620" s="87" t="s">
        <v>44</v>
      </c>
      <c r="J620" s="90">
        <v>109.19</v>
      </c>
      <c r="K620" s="90">
        <v>873.52</v>
      </c>
      <c r="L620" s="87" t="s">
        <v>981</v>
      </c>
      <c r="M620" s="87">
        <v>28</v>
      </c>
      <c r="N620" s="88">
        <v>45116</v>
      </c>
      <c r="O620" s="88">
        <v>45123</v>
      </c>
      <c r="P620" s="87" t="s">
        <v>985</v>
      </c>
      <c r="Q620" s="87" t="s">
        <v>3</v>
      </c>
      <c r="R620" s="89" t="s">
        <v>975</v>
      </c>
      <c r="S620" s="89" t="s">
        <v>1017</v>
      </c>
      <c r="T620" s="89" t="s">
        <v>987</v>
      </c>
      <c r="U620" s="91">
        <v>45119</v>
      </c>
    </row>
    <row r="621" spans="1:21" x14ac:dyDescent="0.3">
      <c r="A621" s="92">
        <v>45120.576553935185</v>
      </c>
      <c r="B621" s="93" t="s">
        <v>23</v>
      </c>
      <c r="C621" s="94" t="s">
        <v>1420</v>
      </c>
      <c r="D621" s="93" t="s">
        <v>1419</v>
      </c>
      <c r="E621" s="95">
        <v>8</v>
      </c>
      <c r="F621" s="93" t="s">
        <v>68</v>
      </c>
      <c r="G621" s="93" t="s">
        <v>68</v>
      </c>
      <c r="H621" s="93" t="s">
        <v>991</v>
      </c>
      <c r="I621" s="93" t="s">
        <v>44</v>
      </c>
      <c r="J621" s="96">
        <v>109.19</v>
      </c>
      <c r="K621" s="96">
        <v>873.52</v>
      </c>
      <c r="L621" s="93" t="s">
        <v>981</v>
      </c>
      <c r="M621" s="93">
        <v>28</v>
      </c>
      <c r="N621" s="94">
        <v>45116</v>
      </c>
      <c r="O621" s="94">
        <v>45123</v>
      </c>
      <c r="P621" s="93" t="s">
        <v>985</v>
      </c>
      <c r="Q621" s="93" t="s">
        <v>3</v>
      </c>
      <c r="R621" s="95" t="s">
        <v>975</v>
      </c>
      <c r="S621" s="95" t="s">
        <v>1017</v>
      </c>
      <c r="T621" s="95" t="s">
        <v>987</v>
      </c>
      <c r="U621" s="97">
        <v>45119</v>
      </c>
    </row>
    <row r="622" spans="1:21" x14ac:dyDescent="0.3">
      <c r="A622" s="86">
        <v>45120.261980787036</v>
      </c>
      <c r="B622" s="87" t="s">
        <v>66</v>
      </c>
      <c r="C622" s="88" t="s">
        <v>1431</v>
      </c>
      <c r="D622" s="87" t="s">
        <v>1432</v>
      </c>
      <c r="E622" s="89">
        <v>1</v>
      </c>
      <c r="F622" s="87">
        <v>6904723</v>
      </c>
      <c r="G622" s="87" t="s">
        <v>117</v>
      </c>
      <c r="H622" s="87" t="s">
        <v>942</v>
      </c>
      <c r="I622" s="87" t="s">
        <v>44</v>
      </c>
      <c r="J622" s="90">
        <v>112.96</v>
      </c>
      <c r="K622" s="90">
        <v>112.96</v>
      </c>
      <c r="L622" s="87" t="s">
        <v>973</v>
      </c>
      <c r="M622" s="87">
        <v>28</v>
      </c>
      <c r="N622" s="88">
        <v>45116</v>
      </c>
      <c r="O622" s="88">
        <v>45123</v>
      </c>
      <c r="P622" s="87" t="s">
        <v>985</v>
      </c>
      <c r="Q622" s="87" t="s">
        <v>3</v>
      </c>
      <c r="R622" s="89" t="s">
        <v>975</v>
      </c>
      <c r="S622" s="89" t="s">
        <v>1025</v>
      </c>
      <c r="T622" s="89" t="s">
        <v>987</v>
      </c>
      <c r="U622" s="91">
        <v>45120</v>
      </c>
    </row>
    <row r="623" spans="1:21" x14ac:dyDescent="0.3">
      <c r="A623" s="92">
        <v>45120.419411574076</v>
      </c>
      <c r="B623" s="93" t="s">
        <v>66</v>
      </c>
      <c r="C623" s="94" t="s">
        <v>1431</v>
      </c>
      <c r="D623" s="93" t="s">
        <v>1433</v>
      </c>
      <c r="E623" s="95">
        <v>2</v>
      </c>
      <c r="F623" s="93">
        <v>6904723</v>
      </c>
      <c r="G623" s="93" t="s">
        <v>117</v>
      </c>
      <c r="H623" s="93" t="s">
        <v>69</v>
      </c>
      <c r="I623" s="93" t="s">
        <v>44</v>
      </c>
      <c r="J623" s="96">
        <v>112.96</v>
      </c>
      <c r="K623" s="96">
        <v>225.92</v>
      </c>
      <c r="L623" s="93" t="s">
        <v>973</v>
      </c>
      <c r="M623" s="93">
        <v>28</v>
      </c>
      <c r="N623" s="94">
        <v>45116</v>
      </c>
      <c r="O623" s="94">
        <v>45123</v>
      </c>
      <c r="P623" s="93" t="s">
        <v>985</v>
      </c>
      <c r="Q623" s="93" t="s">
        <v>3</v>
      </c>
      <c r="R623" s="95" t="s">
        <v>975</v>
      </c>
      <c r="S623" s="95" t="s">
        <v>1025</v>
      </c>
      <c r="T623" s="95" t="s">
        <v>987</v>
      </c>
      <c r="U623" s="97">
        <v>45120</v>
      </c>
    </row>
    <row r="624" spans="1:21" x14ac:dyDescent="0.3">
      <c r="A624" s="86">
        <v>45120.573371990744</v>
      </c>
      <c r="B624" s="87" t="s">
        <v>23</v>
      </c>
      <c r="C624" s="88" t="s">
        <v>1431</v>
      </c>
      <c r="D624" s="87" t="s">
        <v>1434</v>
      </c>
      <c r="E624" s="89">
        <v>8</v>
      </c>
      <c r="F624" s="87" t="s">
        <v>68</v>
      </c>
      <c r="G624" s="87" t="s">
        <v>68</v>
      </c>
      <c r="H624" s="87" t="s">
        <v>989</v>
      </c>
      <c r="I624" s="87" t="s">
        <v>44</v>
      </c>
      <c r="J624" s="90">
        <v>109.19</v>
      </c>
      <c r="K624" s="90">
        <v>873.52</v>
      </c>
      <c r="L624" s="87" t="s">
        <v>981</v>
      </c>
      <c r="M624" s="87">
        <v>28</v>
      </c>
      <c r="N624" s="88">
        <v>45116</v>
      </c>
      <c r="O624" s="88">
        <v>45123</v>
      </c>
      <c r="P624" s="87" t="s">
        <v>985</v>
      </c>
      <c r="Q624" s="87" t="s">
        <v>3</v>
      </c>
      <c r="R624" s="89" t="s">
        <v>975</v>
      </c>
      <c r="S624" s="89" t="s">
        <v>1025</v>
      </c>
      <c r="T624" s="89" t="s">
        <v>987</v>
      </c>
      <c r="U624" s="91">
        <v>45120</v>
      </c>
    </row>
    <row r="625" spans="1:21" x14ac:dyDescent="0.3">
      <c r="A625" s="92">
        <v>45120.574046643516</v>
      </c>
      <c r="B625" s="93" t="s">
        <v>34</v>
      </c>
      <c r="C625" s="94" t="s">
        <v>1431</v>
      </c>
      <c r="D625" s="93" t="s">
        <v>1434</v>
      </c>
      <c r="E625" s="95">
        <v>8</v>
      </c>
      <c r="F625" s="93" t="s">
        <v>68</v>
      </c>
      <c r="G625" s="93" t="s">
        <v>68</v>
      </c>
      <c r="H625" s="93" t="s">
        <v>989</v>
      </c>
      <c r="I625" s="93" t="s">
        <v>44</v>
      </c>
      <c r="J625" s="96">
        <v>109.19</v>
      </c>
      <c r="K625" s="96">
        <v>873.52</v>
      </c>
      <c r="L625" s="93" t="s">
        <v>981</v>
      </c>
      <c r="M625" s="93">
        <v>28</v>
      </c>
      <c r="N625" s="94">
        <v>45116</v>
      </c>
      <c r="O625" s="94">
        <v>45123</v>
      </c>
      <c r="P625" s="93" t="s">
        <v>985</v>
      </c>
      <c r="Q625" s="93" t="s">
        <v>3</v>
      </c>
      <c r="R625" s="95" t="s">
        <v>975</v>
      </c>
      <c r="S625" s="95" t="s">
        <v>1025</v>
      </c>
      <c r="T625" s="95" t="s">
        <v>987</v>
      </c>
      <c r="U625" s="97">
        <v>45120</v>
      </c>
    </row>
    <row r="626" spans="1:21" x14ac:dyDescent="0.3">
      <c r="A626" s="86">
        <v>45120.580635879633</v>
      </c>
      <c r="B626" s="87" t="s">
        <v>988</v>
      </c>
      <c r="C626" s="88" t="s">
        <v>1431</v>
      </c>
      <c r="D626" s="87" t="s">
        <v>1435</v>
      </c>
      <c r="E626" s="89">
        <v>1</v>
      </c>
      <c r="F626" s="87">
        <v>6953453</v>
      </c>
      <c r="G626" s="87" t="s">
        <v>68</v>
      </c>
      <c r="H626" s="87" t="s">
        <v>69</v>
      </c>
      <c r="I626" s="87" t="s">
        <v>44</v>
      </c>
      <c r="J626" s="90">
        <v>109.19</v>
      </c>
      <c r="K626" s="90">
        <v>109.19</v>
      </c>
      <c r="L626" s="87" t="s">
        <v>973</v>
      </c>
      <c r="M626" s="87">
        <v>28</v>
      </c>
      <c r="N626" s="88">
        <v>45116</v>
      </c>
      <c r="O626" s="88">
        <v>45123</v>
      </c>
      <c r="P626" s="87" t="s">
        <v>985</v>
      </c>
      <c r="Q626" s="87" t="s">
        <v>3</v>
      </c>
      <c r="R626" s="89" t="s">
        <v>975</v>
      </c>
      <c r="S626" s="89" t="s">
        <v>1025</v>
      </c>
      <c r="T626" s="89" t="s">
        <v>987</v>
      </c>
      <c r="U626" s="91">
        <v>45120</v>
      </c>
    </row>
    <row r="627" spans="1:21" x14ac:dyDescent="0.3">
      <c r="A627" s="92">
        <v>45120.580944675923</v>
      </c>
      <c r="B627" s="93" t="s">
        <v>65</v>
      </c>
      <c r="C627" s="94" t="s">
        <v>1431</v>
      </c>
      <c r="D627" s="93" t="s">
        <v>1435</v>
      </c>
      <c r="E627" s="95">
        <v>1</v>
      </c>
      <c r="F627" s="93">
        <v>6953453</v>
      </c>
      <c r="G627" s="93" t="s">
        <v>68</v>
      </c>
      <c r="H627" s="93" t="s">
        <v>69</v>
      </c>
      <c r="I627" s="93" t="s">
        <v>44</v>
      </c>
      <c r="J627" s="96">
        <v>111.36</v>
      </c>
      <c r="K627" s="96">
        <v>111.36</v>
      </c>
      <c r="L627" s="93" t="s">
        <v>973</v>
      </c>
      <c r="M627" s="93">
        <v>28</v>
      </c>
      <c r="N627" s="94">
        <v>45116</v>
      </c>
      <c r="O627" s="94">
        <v>45123</v>
      </c>
      <c r="P627" s="93" t="s">
        <v>985</v>
      </c>
      <c r="Q627" s="93" t="s">
        <v>3</v>
      </c>
      <c r="R627" s="95" t="s">
        <v>975</v>
      </c>
      <c r="S627" s="95" t="s">
        <v>1025</v>
      </c>
      <c r="T627" s="95" t="s">
        <v>987</v>
      </c>
      <c r="U627" s="97">
        <v>45120</v>
      </c>
    </row>
    <row r="628" spans="1:21" x14ac:dyDescent="0.3">
      <c r="A628" s="86">
        <v>45120.581841782405</v>
      </c>
      <c r="B628" s="87" t="s">
        <v>65</v>
      </c>
      <c r="C628" s="88" t="s">
        <v>1431</v>
      </c>
      <c r="D628" s="87" t="s">
        <v>1436</v>
      </c>
      <c r="E628" s="89">
        <v>1</v>
      </c>
      <c r="F628" s="87">
        <v>6976710</v>
      </c>
      <c r="G628" s="87" t="s">
        <v>68</v>
      </c>
      <c r="H628" s="87" t="s">
        <v>69</v>
      </c>
      <c r="I628" s="87" t="s">
        <v>44</v>
      </c>
      <c r="J628" s="90">
        <v>111.36</v>
      </c>
      <c r="K628" s="90">
        <v>111.36</v>
      </c>
      <c r="L628" s="87" t="s">
        <v>973</v>
      </c>
      <c r="M628" s="87">
        <v>28</v>
      </c>
      <c r="N628" s="88">
        <v>45116</v>
      </c>
      <c r="O628" s="88">
        <v>45123</v>
      </c>
      <c r="P628" s="87" t="s">
        <v>985</v>
      </c>
      <c r="Q628" s="87" t="s">
        <v>3</v>
      </c>
      <c r="R628" s="89" t="s">
        <v>975</v>
      </c>
      <c r="S628" s="89" t="s">
        <v>1025</v>
      </c>
      <c r="T628" s="89" t="s">
        <v>987</v>
      </c>
      <c r="U628" s="91">
        <v>45120</v>
      </c>
    </row>
    <row r="629" spans="1:21" x14ac:dyDescent="0.3">
      <c r="A629" s="92">
        <v>45120.581979513889</v>
      </c>
      <c r="B629" s="93" t="s">
        <v>988</v>
      </c>
      <c r="C629" s="94" t="s">
        <v>1431</v>
      </c>
      <c r="D629" s="93" t="s">
        <v>1436</v>
      </c>
      <c r="E629" s="95">
        <v>1</v>
      </c>
      <c r="F629" s="93">
        <v>6976710</v>
      </c>
      <c r="G629" s="93" t="s">
        <v>68</v>
      </c>
      <c r="H629" s="93" t="s">
        <v>69</v>
      </c>
      <c r="I629" s="93" t="s">
        <v>44</v>
      </c>
      <c r="J629" s="96">
        <v>109.19</v>
      </c>
      <c r="K629" s="96">
        <v>109.19</v>
      </c>
      <c r="L629" s="93" t="s">
        <v>973</v>
      </c>
      <c r="M629" s="93">
        <v>28</v>
      </c>
      <c r="N629" s="94">
        <v>45116</v>
      </c>
      <c r="O629" s="94">
        <v>45123</v>
      </c>
      <c r="P629" s="93" t="s">
        <v>985</v>
      </c>
      <c r="Q629" s="93" t="s">
        <v>3</v>
      </c>
      <c r="R629" s="95" t="s">
        <v>975</v>
      </c>
      <c r="S629" s="95" t="s">
        <v>1025</v>
      </c>
      <c r="T629" s="95" t="s">
        <v>987</v>
      </c>
      <c r="U629" s="97">
        <v>45120</v>
      </c>
    </row>
    <row r="630" spans="1:21" x14ac:dyDescent="0.3">
      <c r="A630" s="86">
        <v>45120.582820370371</v>
      </c>
      <c r="B630" s="87" t="s">
        <v>988</v>
      </c>
      <c r="C630" s="88" t="s">
        <v>1431</v>
      </c>
      <c r="D630" s="87" t="s">
        <v>1437</v>
      </c>
      <c r="E630" s="89">
        <v>6</v>
      </c>
      <c r="F630" s="87">
        <v>6958577</v>
      </c>
      <c r="G630" s="87" t="s">
        <v>68</v>
      </c>
      <c r="H630" s="87" t="s">
        <v>69</v>
      </c>
      <c r="I630" s="87" t="s">
        <v>44</v>
      </c>
      <c r="J630" s="90">
        <v>109.19</v>
      </c>
      <c r="K630" s="90">
        <v>655.14</v>
      </c>
      <c r="L630" s="87" t="s">
        <v>973</v>
      </c>
      <c r="M630" s="87">
        <v>28</v>
      </c>
      <c r="N630" s="88">
        <v>45116</v>
      </c>
      <c r="O630" s="88">
        <v>45123</v>
      </c>
      <c r="P630" s="87" t="s">
        <v>985</v>
      </c>
      <c r="Q630" s="87" t="s">
        <v>3</v>
      </c>
      <c r="R630" s="89" t="s">
        <v>975</v>
      </c>
      <c r="S630" s="89" t="s">
        <v>1025</v>
      </c>
      <c r="T630" s="89" t="s">
        <v>987</v>
      </c>
      <c r="U630" s="91">
        <v>45120</v>
      </c>
    </row>
    <row r="631" spans="1:21" x14ac:dyDescent="0.3">
      <c r="A631" s="92">
        <v>45120.582924421295</v>
      </c>
      <c r="B631" s="93" t="s">
        <v>65</v>
      </c>
      <c r="C631" s="94" t="s">
        <v>1431</v>
      </c>
      <c r="D631" s="93" t="s">
        <v>1437</v>
      </c>
      <c r="E631" s="95">
        <v>6</v>
      </c>
      <c r="F631" s="93">
        <v>6958577</v>
      </c>
      <c r="G631" s="93" t="s">
        <v>68</v>
      </c>
      <c r="H631" s="93" t="s">
        <v>69</v>
      </c>
      <c r="I631" s="93" t="s">
        <v>44</v>
      </c>
      <c r="J631" s="96">
        <v>111.36</v>
      </c>
      <c r="K631" s="96">
        <v>668.16</v>
      </c>
      <c r="L631" s="93" t="s">
        <v>973</v>
      </c>
      <c r="M631" s="93">
        <v>28</v>
      </c>
      <c r="N631" s="94">
        <v>45116</v>
      </c>
      <c r="O631" s="94">
        <v>45123</v>
      </c>
      <c r="P631" s="93" t="s">
        <v>985</v>
      </c>
      <c r="Q631" s="93" t="s">
        <v>3</v>
      </c>
      <c r="R631" s="95" t="s">
        <v>975</v>
      </c>
      <c r="S631" s="95" t="s">
        <v>1025</v>
      </c>
      <c r="T631" s="95" t="s">
        <v>987</v>
      </c>
      <c r="U631" s="97">
        <v>45120</v>
      </c>
    </row>
    <row r="632" spans="1:21" x14ac:dyDescent="0.3">
      <c r="A632" s="86">
        <v>45120.586187615743</v>
      </c>
      <c r="B632" s="87" t="s">
        <v>66</v>
      </c>
      <c r="C632" s="88" t="s">
        <v>1431</v>
      </c>
      <c r="D632" s="87" t="s">
        <v>1391</v>
      </c>
      <c r="E632" s="89">
        <v>1</v>
      </c>
      <c r="F632" s="87">
        <v>6958577</v>
      </c>
      <c r="G632" s="87" t="s">
        <v>68</v>
      </c>
      <c r="H632" s="87" t="s">
        <v>69</v>
      </c>
      <c r="I632" s="87" t="s">
        <v>44</v>
      </c>
      <c r="J632" s="90">
        <v>112.96</v>
      </c>
      <c r="K632" s="90">
        <v>112.96</v>
      </c>
      <c r="L632" s="87" t="s">
        <v>973</v>
      </c>
      <c r="M632" s="87">
        <v>28</v>
      </c>
      <c r="N632" s="88">
        <v>45116</v>
      </c>
      <c r="O632" s="88">
        <v>45123</v>
      </c>
      <c r="P632" s="87" t="s">
        <v>985</v>
      </c>
      <c r="Q632" s="87" t="s">
        <v>3</v>
      </c>
      <c r="R632" s="89" t="s">
        <v>975</v>
      </c>
      <c r="S632" s="89" t="s">
        <v>1025</v>
      </c>
      <c r="T632" s="89" t="s">
        <v>987</v>
      </c>
      <c r="U632" s="91">
        <v>45120</v>
      </c>
    </row>
    <row r="633" spans="1:21" x14ac:dyDescent="0.3">
      <c r="A633" s="92">
        <v>45120.586695717589</v>
      </c>
      <c r="B633" s="93" t="s">
        <v>66</v>
      </c>
      <c r="C633" s="94" t="s">
        <v>1431</v>
      </c>
      <c r="D633" s="93" t="s">
        <v>1438</v>
      </c>
      <c r="E633" s="95">
        <v>4</v>
      </c>
      <c r="F633" s="93">
        <v>6904723</v>
      </c>
      <c r="G633" s="93" t="s">
        <v>68</v>
      </c>
      <c r="H633" s="93" t="s">
        <v>69</v>
      </c>
      <c r="I633" s="93" t="s">
        <v>44</v>
      </c>
      <c r="J633" s="96">
        <v>112.96</v>
      </c>
      <c r="K633" s="96">
        <v>451.84</v>
      </c>
      <c r="L633" s="93" t="s">
        <v>973</v>
      </c>
      <c r="M633" s="93">
        <v>28</v>
      </c>
      <c r="N633" s="94">
        <v>45116</v>
      </c>
      <c r="O633" s="94">
        <v>45123</v>
      </c>
      <c r="P633" s="93" t="s">
        <v>985</v>
      </c>
      <c r="Q633" s="93" t="s">
        <v>3</v>
      </c>
      <c r="R633" s="95" t="s">
        <v>975</v>
      </c>
      <c r="S633" s="95" t="s">
        <v>1025</v>
      </c>
      <c r="T633" s="95" t="s">
        <v>987</v>
      </c>
      <c r="U633" s="97">
        <v>45120</v>
      </c>
    </row>
    <row r="634" spans="1:21" x14ac:dyDescent="0.3">
      <c r="A634" s="86">
        <v>45121.273439699071</v>
      </c>
      <c r="B634" s="87" t="s">
        <v>35</v>
      </c>
      <c r="C634" s="88" t="s">
        <v>1431</v>
      </c>
      <c r="D634" s="87" t="s">
        <v>1439</v>
      </c>
      <c r="E634" s="89">
        <v>8</v>
      </c>
      <c r="F634" s="87" t="s">
        <v>68</v>
      </c>
      <c r="G634" s="87" t="s">
        <v>68</v>
      </c>
      <c r="H634" s="87" t="s">
        <v>991</v>
      </c>
      <c r="I634" s="87" t="s">
        <v>44</v>
      </c>
      <c r="J634" s="90">
        <v>109.19</v>
      </c>
      <c r="K634" s="90">
        <v>873.52</v>
      </c>
      <c r="L634" s="87" t="s">
        <v>981</v>
      </c>
      <c r="M634" s="87">
        <v>28</v>
      </c>
      <c r="N634" s="88">
        <v>45116</v>
      </c>
      <c r="O634" s="88">
        <v>45123</v>
      </c>
      <c r="P634" s="87" t="s">
        <v>985</v>
      </c>
      <c r="Q634" s="87" t="s">
        <v>3</v>
      </c>
      <c r="R634" s="89" t="s">
        <v>975</v>
      </c>
      <c r="S634" s="89" t="s">
        <v>1025</v>
      </c>
      <c r="T634" s="89" t="s">
        <v>987</v>
      </c>
      <c r="U634" s="91">
        <v>45120</v>
      </c>
    </row>
    <row r="635" spans="1:21" x14ac:dyDescent="0.3">
      <c r="A635" s="92">
        <v>45121.273691435184</v>
      </c>
      <c r="B635" s="93" t="s">
        <v>35</v>
      </c>
      <c r="C635" s="94" t="s">
        <v>946</v>
      </c>
      <c r="D635" s="93" t="s">
        <v>1439</v>
      </c>
      <c r="E635" s="95">
        <v>8</v>
      </c>
      <c r="F635" s="93" t="s">
        <v>68</v>
      </c>
      <c r="G635" s="93" t="s">
        <v>68</v>
      </c>
      <c r="H635" s="93" t="s">
        <v>991</v>
      </c>
      <c r="I635" s="93" t="s">
        <v>44</v>
      </c>
      <c r="J635" s="96">
        <v>109.19</v>
      </c>
      <c r="K635" s="96">
        <v>873.52</v>
      </c>
      <c r="L635" s="93" t="s">
        <v>981</v>
      </c>
      <c r="M635" s="93">
        <v>28</v>
      </c>
      <c r="N635" s="94">
        <v>45116</v>
      </c>
      <c r="O635" s="94">
        <v>45123</v>
      </c>
      <c r="P635" s="93" t="s">
        <v>985</v>
      </c>
      <c r="Q635" s="93" t="s">
        <v>3</v>
      </c>
      <c r="R635" s="95" t="s">
        <v>975</v>
      </c>
      <c r="S635" s="95" t="s">
        <v>986</v>
      </c>
      <c r="T635" s="95" t="s">
        <v>987</v>
      </c>
      <c r="U635" s="97">
        <v>45121</v>
      </c>
    </row>
    <row r="636" spans="1:21" x14ac:dyDescent="0.3">
      <c r="A636" s="86">
        <v>45121.485461805554</v>
      </c>
      <c r="B636" s="87" t="s">
        <v>66</v>
      </c>
      <c r="C636" s="88" t="s">
        <v>946</v>
      </c>
      <c r="D636" s="87" t="s">
        <v>1440</v>
      </c>
      <c r="E636" s="89">
        <v>5</v>
      </c>
      <c r="F636" s="87">
        <v>6904723</v>
      </c>
      <c r="G636" s="87" t="s">
        <v>117</v>
      </c>
      <c r="H636" s="87" t="s">
        <v>69</v>
      </c>
      <c r="I636" s="87" t="s">
        <v>44</v>
      </c>
      <c r="J636" s="90">
        <v>112.96</v>
      </c>
      <c r="K636" s="90">
        <v>564.79999999999995</v>
      </c>
      <c r="L636" s="87" t="s">
        <v>973</v>
      </c>
      <c r="M636" s="87">
        <v>28</v>
      </c>
      <c r="N636" s="88">
        <v>45116</v>
      </c>
      <c r="O636" s="88">
        <v>45123</v>
      </c>
      <c r="P636" s="87" t="s">
        <v>985</v>
      </c>
      <c r="Q636" s="87" t="s">
        <v>3</v>
      </c>
      <c r="R636" s="89" t="s">
        <v>975</v>
      </c>
      <c r="S636" s="89" t="s">
        <v>986</v>
      </c>
      <c r="T636" s="89" t="s">
        <v>987</v>
      </c>
      <c r="U636" s="91">
        <v>45121</v>
      </c>
    </row>
    <row r="637" spans="1:21" x14ac:dyDescent="0.3">
      <c r="A637" s="92">
        <v>45121.490253935182</v>
      </c>
      <c r="B637" s="93" t="s">
        <v>66</v>
      </c>
      <c r="C637" s="94" t="s">
        <v>946</v>
      </c>
      <c r="D637" s="93" t="s">
        <v>1441</v>
      </c>
      <c r="E637" s="95">
        <v>1</v>
      </c>
      <c r="F637" s="93">
        <v>6953453</v>
      </c>
      <c r="G637" s="93" t="s">
        <v>68</v>
      </c>
      <c r="H637" s="93" t="s">
        <v>69</v>
      </c>
      <c r="I637" s="93" t="s">
        <v>44</v>
      </c>
      <c r="J637" s="96">
        <v>112.96</v>
      </c>
      <c r="K637" s="96">
        <v>112.96</v>
      </c>
      <c r="L637" s="93" t="s">
        <v>973</v>
      </c>
      <c r="M637" s="93">
        <v>28</v>
      </c>
      <c r="N637" s="94">
        <v>45116</v>
      </c>
      <c r="O637" s="94">
        <v>45123</v>
      </c>
      <c r="P637" s="93" t="s">
        <v>985</v>
      </c>
      <c r="Q637" s="93" t="s">
        <v>3</v>
      </c>
      <c r="R637" s="95" t="s">
        <v>975</v>
      </c>
      <c r="S637" s="95" t="s">
        <v>986</v>
      </c>
      <c r="T637" s="95" t="s">
        <v>987</v>
      </c>
      <c r="U637" s="97">
        <v>45121</v>
      </c>
    </row>
    <row r="638" spans="1:21" x14ac:dyDescent="0.3">
      <c r="A638" s="86">
        <v>45121.492531134259</v>
      </c>
      <c r="B638" s="87" t="s">
        <v>66</v>
      </c>
      <c r="C638" s="88" t="s">
        <v>946</v>
      </c>
      <c r="D638" s="87" t="s">
        <v>1442</v>
      </c>
      <c r="E638" s="89">
        <v>1</v>
      </c>
      <c r="F638" s="87">
        <v>6971105</v>
      </c>
      <c r="G638" s="87" t="s">
        <v>68</v>
      </c>
      <c r="H638" s="87" t="s">
        <v>69</v>
      </c>
      <c r="I638" s="87" t="s">
        <v>44</v>
      </c>
      <c r="J638" s="90">
        <v>112.96</v>
      </c>
      <c r="K638" s="90">
        <v>112.96</v>
      </c>
      <c r="L638" s="87" t="s">
        <v>973</v>
      </c>
      <c r="M638" s="87">
        <v>28</v>
      </c>
      <c r="N638" s="88">
        <v>45116</v>
      </c>
      <c r="O638" s="88">
        <v>45123</v>
      </c>
      <c r="P638" s="87" t="s">
        <v>985</v>
      </c>
      <c r="Q638" s="87" t="s">
        <v>3</v>
      </c>
      <c r="R638" s="89" t="s">
        <v>975</v>
      </c>
      <c r="S638" s="89" t="s">
        <v>986</v>
      </c>
      <c r="T638" s="89" t="s">
        <v>987</v>
      </c>
      <c r="U638" s="91">
        <v>45121</v>
      </c>
    </row>
    <row r="639" spans="1:21" x14ac:dyDescent="0.3">
      <c r="A639" s="92">
        <v>45121.49346597222</v>
      </c>
      <c r="B639" s="93" t="s">
        <v>66</v>
      </c>
      <c r="C639" s="94" t="s">
        <v>946</v>
      </c>
      <c r="D639" s="93" t="s">
        <v>1074</v>
      </c>
      <c r="E639" s="95">
        <v>1</v>
      </c>
      <c r="F639" s="93">
        <v>20028</v>
      </c>
      <c r="G639" s="93" t="s">
        <v>68</v>
      </c>
      <c r="H639" s="93" t="s">
        <v>69</v>
      </c>
      <c r="I639" s="93" t="s">
        <v>44</v>
      </c>
      <c r="J639" s="96">
        <v>112.96</v>
      </c>
      <c r="K639" s="96">
        <v>112.96</v>
      </c>
      <c r="L639" s="93" t="s">
        <v>973</v>
      </c>
      <c r="M639" s="93">
        <v>28</v>
      </c>
      <c r="N639" s="94">
        <v>45116</v>
      </c>
      <c r="O639" s="94">
        <v>45123</v>
      </c>
      <c r="P639" s="93" t="s">
        <v>985</v>
      </c>
      <c r="Q639" s="93" t="s">
        <v>3</v>
      </c>
      <c r="R639" s="95" t="s">
        <v>975</v>
      </c>
      <c r="S639" s="95" t="s">
        <v>986</v>
      </c>
      <c r="T639" s="95" t="s">
        <v>987</v>
      </c>
      <c r="U639" s="97">
        <v>45121</v>
      </c>
    </row>
    <row r="640" spans="1:21" x14ac:dyDescent="0.3">
      <c r="A640" s="86">
        <v>45121.55395173611</v>
      </c>
      <c r="B640" s="87" t="s">
        <v>988</v>
      </c>
      <c r="C640" s="88" t="s">
        <v>946</v>
      </c>
      <c r="D640" s="87" t="s">
        <v>1443</v>
      </c>
      <c r="E640" s="89">
        <v>7</v>
      </c>
      <c r="F640" s="87" t="s">
        <v>68</v>
      </c>
      <c r="G640" s="87" t="s">
        <v>68</v>
      </c>
      <c r="H640" s="87" t="s">
        <v>989</v>
      </c>
      <c r="I640" s="87" t="s">
        <v>44</v>
      </c>
      <c r="J640" s="90">
        <v>109.19</v>
      </c>
      <c r="K640" s="90">
        <v>764.32999999999993</v>
      </c>
      <c r="L640" s="87" t="s">
        <v>981</v>
      </c>
      <c r="M640" s="87">
        <v>28</v>
      </c>
      <c r="N640" s="88">
        <v>45116</v>
      </c>
      <c r="O640" s="88">
        <v>45123</v>
      </c>
      <c r="P640" s="87" t="s">
        <v>985</v>
      </c>
      <c r="Q640" s="87" t="s">
        <v>3</v>
      </c>
      <c r="R640" s="89" t="s">
        <v>975</v>
      </c>
      <c r="S640" s="89" t="s">
        <v>986</v>
      </c>
      <c r="T640" s="89" t="s">
        <v>987</v>
      </c>
      <c r="U640" s="91">
        <v>45121</v>
      </c>
    </row>
    <row r="641" spans="1:21" x14ac:dyDescent="0.3">
      <c r="A641" s="92">
        <v>45121.555499768518</v>
      </c>
      <c r="B641" s="93" t="s">
        <v>988</v>
      </c>
      <c r="C641" s="94" t="s">
        <v>946</v>
      </c>
      <c r="D641" s="93" t="s">
        <v>126</v>
      </c>
      <c r="E641" s="95">
        <v>1</v>
      </c>
      <c r="F641" s="93">
        <v>6904723</v>
      </c>
      <c r="G641" s="93" t="s">
        <v>68</v>
      </c>
      <c r="H641" s="93" t="s">
        <v>69</v>
      </c>
      <c r="I641" s="93" t="s">
        <v>44</v>
      </c>
      <c r="J641" s="96">
        <v>109.19</v>
      </c>
      <c r="K641" s="96">
        <v>109.19</v>
      </c>
      <c r="L641" s="93" t="s">
        <v>973</v>
      </c>
      <c r="M641" s="93">
        <v>28</v>
      </c>
      <c r="N641" s="94">
        <v>45116</v>
      </c>
      <c r="O641" s="94">
        <v>45123</v>
      </c>
      <c r="P641" s="93" t="s">
        <v>985</v>
      </c>
      <c r="Q641" s="93" t="s">
        <v>3</v>
      </c>
      <c r="R641" s="95" t="s">
        <v>975</v>
      </c>
      <c r="S641" s="95" t="s">
        <v>986</v>
      </c>
      <c r="T641" s="95" t="s">
        <v>987</v>
      </c>
      <c r="U641" s="97">
        <v>45121</v>
      </c>
    </row>
    <row r="642" spans="1:21" x14ac:dyDescent="0.3">
      <c r="A642" s="86">
        <v>45121.578722569444</v>
      </c>
      <c r="B642" s="87" t="s">
        <v>34</v>
      </c>
      <c r="C642" s="88" t="s">
        <v>946</v>
      </c>
      <c r="D642" s="87" t="s">
        <v>1444</v>
      </c>
      <c r="E642" s="89">
        <v>8</v>
      </c>
      <c r="F642" s="87" t="s">
        <v>68</v>
      </c>
      <c r="G642" s="87" t="s">
        <v>68</v>
      </c>
      <c r="H642" s="87" t="s">
        <v>989</v>
      </c>
      <c r="I642" s="87" t="s">
        <v>44</v>
      </c>
      <c r="J642" s="90">
        <v>109.19</v>
      </c>
      <c r="K642" s="90">
        <v>873.52</v>
      </c>
      <c r="L642" s="87" t="s">
        <v>981</v>
      </c>
      <c r="M642" s="87">
        <v>28</v>
      </c>
      <c r="N642" s="88">
        <v>45116</v>
      </c>
      <c r="O642" s="88">
        <v>45123</v>
      </c>
      <c r="P642" s="87" t="s">
        <v>985</v>
      </c>
      <c r="Q642" s="87" t="s">
        <v>3</v>
      </c>
      <c r="R642" s="89" t="s">
        <v>975</v>
      </c>
      <c r="S642" s="89" t="s">
        <v>986</v>
      </c>
      <c r="T642" s="89" t="s">
        <v>987</v>
      </c>
      <c r="U642" s="91">
        <v>45121</v>
      </c>
    </row>
    <row r="643" spans="1:21" x14ac:dyDescent="0.3">
      <c r="A643" s="92">
        <v>45121.578786226855</v>
      </c>
      <c r="B643" s="93" t="s">
        <v>65</v>
      </c>
      <c r="C643" s="94" t="s">
        <v>946</v>
      </c>
      <c r="D643" s="93" t="s">
        <v>1444</v>
      </c>
      <c r="E643" s="95">
        <v>8</v>
      </c>
      <c r="F643" s="93" t="s">
        <v>68</v>
      </c>
      <c r="G643" s="93" t="s">
        <v>68</v>
      </c>
      <c r="H643" s="93" t="s">
        <v>989</v>
      </c>
      <c r="I643" s="93" t="s">
        <v>44</v>
      </c>
      <c r="J643" s="96">
        <v>111.36</v>
      </c>
      <c r="K643" s="96">
        <v>890.88</v>
      </c>
      <c r="L643" s="93" t="s">
        <v>981</v>
      </c>
      <c r="M643" s="93">
        <v>28</v>
      </c>
      <c r="N643" s="94">
        <v>45116</v>
      </c>
      <c r="O643" s="94">
        <v>45123</v>
      </c>
      <c r="P643" s="93" t="s">
        <v>985</v>
      </c>
      <c r="Q643" s="93" t="s">
        <v>3</v>
      </c>
      <c r="R643" s="95" t="s">
        <v>975</v>
      </c>
      <c r="S643" s="95" t="s">
        <v>986</v>
      </c>
      <c r="T643" s="95" t="s">
        <v>987</v>
      </c>
      <c r="U643" s="97">
        <v>45121</v>
      </c>
    </row>
    <row r="644" spans="1:21" x14ac:dyDescent="0.3">
      <c r="A644" s="86">
        <v>45126.562231365744</v>
      </c>
      <c r="B644" s="87" t="s">
        <v>76</v>
      </c>
      <c r="C644" s="88" t="s">
        <v>946</v>
      </c>
      <c r="D644" s="87" t="s">
        <v>77</v>
      </c>
      <c r="E644" s="89">
        <v>2</v>
      </c>
      <c r="F644" s="87">
        <v>6904723</v>
      </c>
      <c r="G644" s="87" t="s">
        <v>117</v>
      </c>
      <c r="H644" s="87" t="s">
        <v>69</v>
      </c>
      <c r="I644" s="87" t="s">
        <v>44</v>
      </c>
      <c r="J644" s="90">
        <v>116.75</v>
      </c>
      <c r="K644" s="90">
        <v>233.5</v>
      </c>
      <c r="L644" s="87" t="s">
        <v>973</v>
      </c>
      <c r="M644" s="87">
        <v>28</v>
      </c>
      <c r="N644" s="88">
        <v>45116</v>
      </c>
      <c r="O644" s="88">
        <v>45123</v>
      </c>
      <c r="P644" s="87" t="s">
        <v>985</v>
      </c>
      <c r="Q644" s="87" t="s">
        <v>3</v>
      </c>
      <c r="R644" s="89" t="s">
        <v>975</v>
      </c>
      <c r="S644" s="89" t="s">
        <v>986</v>
      </c>
      <c r="T644" s="89" t="s">
        <v>987</v>
      </c>
      <c r="U644" s="91">
        <v>45121</v>
      </c>
    </row>
    <row r="645" spans="1:21" x14ac:dyDescent="0.3">
      <c r="A645" s="92">
        <v>45127.285768171299</v>
      </c>
      <c r="B645" s="93" t="s">
        <v>988</v>
      </c>
      <c r="C645" s="94" t="s">
        <v>946</v>
      </c>
      <c r="D645" s="93" t="s">
        <v>1445</v>
      </c>
      <c r="E645" s="95">
        <v>8</v>
      </c>
      <c r="F645" s="93">
        <v>6966341</v>
      </c>
      <c r="G645" s="93" t="s">
        <v>68</v>
      </c>
      <c r="H645" s="93" t="s">
        <v>69</v>
      </c>
      <c r="I645" s="93" t="s">
        <v>44</v>
      </c>
      <c r="J645" s="96">
        <v>109.19</v>
      </c>
      <c r="K645" s="96">
        <v>873.52</v>
      </c>
      <c r="L645" s="93" t="s">
        <v>973</v>
      </c>
      <c r="M645" s="93">
        <v>28</v>
      </c>
      <c r="N645" s="94">
        <v>45116</v>
      </c>
      <c r="O645" s="94">
        <v>45123</v>
      </c>
      <c r="P645" s="93" t="s">
        <v>985</v>
      </c>
      <c r="Q645" s="93" t="s">
        <v>3</v>
      </c>
      <c r="R645" s="95" t="s">
        <v>975</v>
      </c>
      <c r="S645" s="95" t="s">
        <v>986</v>
      </c>
      <c r="T645" s="95" t="s">
        <v>987</v>
      </c>
      <c r="U645" s="97">
        <v>45121</v>
      </c>
    </row>
    <row r="646" spans="1:21" x14ac:dyDescent="0.3">
      <c r="A646" s="86">
        <v>45124.577442592592</v>
      </c>
      <c r="B646" s="87" t="s">
        <v>35</v>
      </c>
      <c r="C646" s="88" t="s">
        <v>1446</v>
      </c>
      <c r="D646" s="87" t="s">
        <v>830</v>
      </c>
      <c r="E646" s="89">
        <v>8</v>
      </c>
      <c r="F646" s="87" t="s">
        <v>68</v>
      </c>
      <c r="G646" s="87" t="s">
        <v>68</v>
      </c>
      <c r="H646" s="87" t="s">
        <v>989</v>
      </c>
      <c r="I646" s="87" t="s">
        <v>44</v>
      </c>
      <c r="J646" s="90">
        <v>109.19</v>
      </c>
      <c r="K646" s="90">
        <v>873.52</v>
      </c>
      <c r="L646" s="87" t="s">
        <v>981</v>
      </c>
      <c r="M646" s="87">
        <v>29</v>
      </c>
      <c r="N646" s="88">
        <v>45123</v>
      </c>
      <c r="O646" s="88">
        <v>45130</v>
      </c>
      <c r="P646" s="87" t="s">
        <v>1447</v>
      </c>
      <c r="Q646" s="87" t="s">
        <v>3</v>
      </c>
      <c r="R646" s="89" t="s">
        <v>975</v>
      </c>
      <c r="S646" s="89" t="s">
        <v>1039</v>
      </c>
      <c r="T646" s="89" t="s">
        <v>987</v>
      </c>
      <c r="U646" s="91">
        <v>45124</v>
      </c>
    </row>
    <row r="647" spans="1:21" x14ac:dyDescent="0.3">
      <c r="A647" s="92">
        <v>45124.577769328702</v>
      </c>
      <c r="B647" s="93" t="s">
        <v>23</v>
      </c>
      <c r="C647" s="94" t="s">
        <v>1446</v>
      </c>
      <c r="D647" s="93" t="s">
        <v>830</v>
      </c>
      <c r="E647" s="95">
        <v>8</v>
      </c>
      <c r="F647" s="93" t="s">
        <v>68</v>
      </c>
      <c r="G647" s="93" t="s">
        <v>68</v>
      </c>
      <c r="H647" s="93" t="s">
        <v>989</v>
      </c>
      <c r="I647" s="93" t="s">
        <v>44</v>
      </c>
      <c r="J647" s="96">
        <v>109.19</v>
      </c>
      <c r="K647" s="96">
        <v>873.52</v>
      </c>
      <c r="L647" s="93" t="s">
        <v>981</v>
      </c>
      <c r="M647" s="93">
        <v>29</v>
      </c>
      <c r="N647" s="94">
        <v>45123</v>
      </c>
      <c r="O647" s="94">
        <v>45130</v>
      </c>
      <c r="P647" s="93" t="s">
        <v>1447</v>
      </c>
      <c r="Q647" s="93" t="s">
        <v>3</v>
      </c>
      <c r="R647" s="95" t="s">
        <v>975</v>
      </c>
      <c r="S647" s="95" t="s">
        <v>1039</v>
      </c>
      <c r="T647" s="95" t="s">
        <v>987</v>
      </c>
      <c r="U647" s="97">
        <v>45124</v>
      </c>
    </row>
    <row r="648" spans="1:21" x14ac:dyDescent="0.3">
      <c r="A648" s="86">
        <v>45124.577910069442</v>
      </c>
      <c r="B648" s="87" t="s">
        <v>65</v>
      </c>
      <c r="C648" s="88" t="s">
        <v>1446</v>
      </c>
      <c r="D648" s="87" t="s">
        <v>830</v>
      </c>
      <c r="E648" s="89">
        <v>8</v>
      </c>
      <c r="F648" s="87" t="s">
        <v>68</v>
      </c>
      <c r="G648" s="87" t="s">
        <v>68</v>
      </c>
      <c r="H648" s="87" t="s">
        <v>989</v>
      </c>
      <c r="I648" s="87" t="s">
        <v>44</v>
      </c>
      <c r="J648" s="90">
        <v>111.36</v>
      </c>
      <c r="K648" s="90">
        <v>890.88</v>
      </c>
      <c r="L648" s="87" t="s">
        <v>981</v>
      </c>
      <c r="M648" s="87">
        <v>29</v>
      </c>
      <c r="N648" s="88">
        <v>45123</v>
      </c>
      <c r="O648" s="88">
        <v>45130</v>
      </c>
      <c r="P648" s="87" t="s">
        <v>1447</v>
      </c>
      <c r="Q648" s="87" t="s">
        <v>3</v>
      </c>
      <c r="R648" s="89" t="s">
        <v>975</v>
      </c>
      <c r="S648" s="89" t="s">
        <v>1039</v>
      </c>
      <c r="T648" s="89" t="s">
        <v>987</v>
      </c>
      <c r="U648" s="91">
        <v>45124</v>
      </c>
    </row>
    <row r="649" spans="1:21" x14ac:dyDescent="0.3">
      <c r="A649" s="92">
        <v>45125.266390046294</v>
      </c>
      <c r="B649" s="93" t="s">
        <v>988</v>
      </c>
      <c r="C649" s="94" t="s">
        <v>1446</v>
      </c>
      <c r="D649" s="93" t="s">
        <v>1448</v>
      </c>
      <c r="E649" s="95">
        <v>3</v>
      </c>
      <c r="F649" s="93" t="s">
        <v>68</v>
      </c>
      <c r="G649" s="93" t="s">
        <v>68</v>
      </c>
      <c r="H649" s="93" t="s">
        <v>989</v>
      </c>
      <c r="I649" s="93" t="s">
        <v>44</v>
      </c>
      <c r="J649" s="96">
        <v>109.19</v>
      </c>
      <c r="K649" s="96">
        <v>327.57</v>
      </c>
      <c r="L649" s="93" t="s">
        <v>981</v>
      </c>
      <c r="M649" s="93">
        <v>29</v>
      </c>
      <c r="N649" s="94">
        <v>45123</v>
      </c>
      <c r="O649" s="94">
        <v>45130</v>
      </c>
      <c r="P649" s="93" t="s">
        <v>1447</v>
      </c>
      <c r="Q649" s="93" t="s">
        <v>3</v>
      </c>
      <c r="R649" s="95" t="s">
        <v>975</v>
      </c>
      <c r="S649" s="95" t="s">
        <v>1039</v>
      </c>
      <c r="T649" s="95" t="s">
        <v>987</v>
      </c>
      <c r="U649" s="97">
        <v>45124</v>
      </c>
    </row>
    <row r="650" spans="1:21" x14ac:dyDescent="0.3">
      <c r="A650" s="86">
        <v>45125.268172337965</v>
      </c>
      <c r="B650" s="87" t="s">
        <v>988</v>
      </c>
      <c r="C650" s="88" t="s">
        <v>1446</v>
      </c>
      <c r="D650" s="87" t="s">
        <v>1449</v>
      </c>
      <c r="E650" s="89">
        <v>5</v>
      </c>
      <c r="F650" s="87" t="s">
        <v>68</v>
      </c>
      <c r="G650" s="87" t="s">
        <v>68</v>
      </c>
      <c r="H650" s="87" t="s">
        <v>991</v>
      </c>
      <c r="I650" s="87" t="s">
        <v>44</v>
      </c>
      <c r="J650" s="90">
        <v>109.19</v>
      </c>
      <c r="K650" s="90">
        <v>545.95000000000005</v>
      </c>
      <c r="L650" s="87" t="s">
        <v>981</v>
      </c>
      <c r="M650" s="87">
        <v>29</v>
      </c>
      <c r="N650" s="88">
        <v>45123</v>
      </c>
      <c r="O650" s="88">
        <v>45130</v>
      </c>
      <c r="P650" s="87" t="s">
        <v>1447</v>
      </c>
      <c r="Q650" s="87" t="s">
        <v>3</v>
      </c>
      <c r="R650" s="89" t="s">
        <v>975</v>
      </c>
      <c r="S650" s="89" t="s">
        <v>1039</v>
      </c>
      <c r="T650" s="89" t="s">
        <v>987</v>
      </c>
      <c r="U650" s="91">
        <v>45124</v>
      </c>
    </row>
    <row r="651" spans="1:21" x14ac:dyDescent="0.3">
      <c r="A651" s="92">
        <v>45125.364940624997</v>
      </c>
      <c r="B651" s="93" t="s">
        <v>66</v>
      </c>
      <c r="C651" s="94" t="s">
        <v>1446</v>
      </c>
      <c r="D651" s="93" t="s">
        <v>1450</v>
      </c>
      <c r="E651" s="95">
        <v>1</v>
      </c>
      <c r="F651" s="93">
        <v>6904723</v>
      </c>
      <c r="G651" s="93" t="s">
        <v>117</v>
      </c>
      <c r="H651" s="93" t="s">
        <v>69</v>
      </c>
      <c r="I651" s="93" t="s">
        <v>44</v>
      </c>
      <c r="J651" s="96">
        <v>112.96</v>
      </c>
      <c r="K651" s="96">
        <v>112.96</v>
      </c>
      <c r="L651" s="93" t="s">
        <v>973</v>
      </c>
      <c r="M651" s="93">
        <v>29</v>
      </c>
      <c r="N651" s="94">
        <v>45123</v>
      </c>
      <c r="O651" s="94">
        <v>45130</v>
      </c>
      <c r="P651" s="93" t="s">
        <v>1447</v>
      </c>
      <c r="Q651" s="93" t="s">
        <v>3</v>
      </c>
      <c r="R651" s="95" t="s">
        <v>975</v>
      </c>
      <c r="S651" s="95" t="s">
        <v>1039</v>
      </c>
      <c r="T651" s="95" t="s">
        <v>987</v>
      </c>
      <c r="U651" s="97">
        <v>45124</v>
      </c>
    </row>
    <row r="652" spans="1:21" x14ac:dyDescent="0.3">
      <c r="A652" s="86">
        <v>45125.365242476852</v>
      </c>
      <c r="B652" s="87" t="s">
        <v>66</v>
      </c>
      <c r="C652" s="88" t="s">
        <v>1446</v>
      </c>
      <c r="D652" s="87" t="s">
        <v>1451</v>
      </c>
      <c r="E652" s="89">
        <v>2</v>
      </c>
      <c r="F652" s="87">
        <v>6904723</v>
      </c>
      <c r="G652" s="87" t="s">
        <v>117</v>
      </c>
      <c r="H652" s="87" t="s">
        <v>69</v>
      </c>
      <c r="I652" s="87" t="s">
        <v>44</v>
      </c>
      <c r="J652" s="90">
        <v>112.96</v>
      </c>
      <c r="K652" s="90">
        <v>225.92</v>
      </c>
      <c r="L652" s="87" t="s">
        <v>973</v>
      </c>
      <c r="M652" s="87">
        <v>29</v>
      </c>
      <c r="N652" s="88">
        <v>45123</v>
      </c>
      <c r="O652" s="88">
        <v>45130</v>
      </c>
      <c r="P652" s="87" t="s">
        <v>1447</v>
      </c>
      <c r="Q652" s="87" t="s">
        <v>3</v>
      </c>
      <c r="R652" s="89" t="s">
        <v>975</v>
      </c>
      <c r="S652" s="89" t="s">
        <v>1039</v>
      </c>
      <c r="T652" s="89" t="s">
        <v>987</v>
      </c>
      <c r="U652" s="91">
        <v>45124</v>
      </c>
    </row>
    <row r="653" spans="1:21" x14ac:dyDescent="0.3">
      <c r="A653" s="92">
        <v>45125.366634606478</v>
      </c>
      <c r="B653" s="93" t="s">
        <v>66</v>
      </c>
      <c r="C653" s="94" t="s">
        <v>1446</v>
      </c>
      <c r="D653" s="93" t="s">
        <v>1452</v>
      </c>
      <c r="E653" s="95">
        <v>1</v>
      </c>
      <c r="F653" s="93">
        <v>6953453</v>
      </c>
      <c r="G653" s="93" t="s">
        <v>68</v>
      </c>
      <c r="H653" s="93" t="s">
        <v>69</v>
      </c>
      <c r="I653" s="93" t="s">
        <v>44</v>
      </c>
      <c r="J653" s="96">
        <v>112.96</v>
      </c>
      <c r="K653" s="96">
        <v>112.96</v>
      </c>
      <c r="L653" s="93" t="s">
        <v>973</v>
      </c>
      <c r="M653" s="93">
        <v>29</v>
      </c>
      <c r="N653" s="94">
        <v>45123</v>
      </c>
      <c r="O653" s="94">
        <v>45130</v>
      </c>
      <c r="P653" s="93" t="s">
        <v>1447</v>
      </c>
      <c r="Q653" s="93" t="s">
        <v>3</v>
      </c>
      <c r="R653" s="95" t="s">
        <v>975</v>
      </c>
      <c r="S653" s="95" t="s">
        <v>1039</v>
      </c>
      <c r="T653" s="95" t="s">
        <v>987</v>
      </c>
      <c r="U653" s="97">
        <v>45124</v>
      </c>
    </row>
    <row r="654" spans="1:21" x14ac:dyDescent="0.3">
      <c r="A654" s="86">
        <v>45125.367063310186</v>
      </c>
      <c r="B654" s="87" t="s">
        <v>66</v>
      </c>
      <c r="C654" s="88" t="s">
        <v>1446</v>
      </c>
      <c r="D654" s="87" t="s">
        <v>212</v>
      </c>
      <c r="E654" s="89">
        <v>1</v>
      </c>
      <c r="F654" s="87">
        <v>6904723</v>
      </c>
      <c r="G654" s="87" t="s">
        <v>68</v>
      </c>
      <c r="H654" s="87" t="s">
        <v>69</v>
      </c>
      <c r="I654" s="87" t="s">
        <v>44</v>
      </c>
      <c r="J654" s="90">
        <v>112.96</v>
      </c>
      <c r="K654" s="90">
        <v>112.96</v>
      </c>
      <c r="L654" s="87" t="s">
        <v>973</v>
      </c>
      <c r="M654" s="87">
        <v>29</v>
      </c>
      <c r="N654" s="88">
        <v>45123</v>
      </c>
      <c r="O654" s="88">
        <v>45130</v>
      </c>
      <c r="P654" s="87" t="s">
        <v>1447</v>
      </c>
      <c r="Q654" s="87" t="s">
        <v>3</v>
      </c>
      <c r="R654" s="89" t="s">
        <v>975</v>
      </c>
      <c r="S654" s="89" t="s">
        <v>1039</v>
      </c>
      <c r="T654" s="89" t="s">
        <v>987</v>
      </c>
      <c r="U654" s="91">
        <v>45124</v>
      </c>
    </row>
    <row r="655" spans="1:21" x14ac:dyDescent="0.3">
      <c r="A655" s="92">
        <v>45125.376663078707</v>
      </c>
      <c r="B655" s="93" t="s">
        <v>66</v>
      </c>
      <c r="C655" s="94" t="s">
        <v>1446</v>
      </c>
      <c r="D655" s="93" t="s">
        <v>1453</v>
      </c>
      <c r="E655" s="95">
        <v>1</v>
      </c>
      <c r="F655" s="93" t="s">
        <v>68</v>
      </c>
      <c r="G655" s="93" t="s">
        <v>68</v>
      </c>
      <c r="H655" s="93" t="s">
        <v>989</v>
      </c>
      <c r="I655" s="93" t="s">
        <v>44</v>
      </c>
      <c r="J655" s="96">
        <v>112.96</v>
      </c>
      <c r="K655" s="96">
        <v>112.96</v>
      </c>
      <c r="L655" s="93" t="s">
        <v>981</v>
      </c>
      <c r="M655" s="93">
        <v>29</v>
      </c>
      <c r="N655" s="94">
        <v>45123</v>
      </c>
      <c r="O655" s="94">
        <v>45130</v>
      </c>
      <c r="P655" s="93" t="s">
        <v>1447</v>
      </c>
      <c r="Q655" s="93" t="s">
        <v>3</v>
      </c>
      <c r="R655" s="95" t="s">
        <v>975</v>
      </c>
      <c r="S655" s="95" t="s">
        <v>1039</v>
      </c>
      <c r="T655" s="95" t="s">
        <v>987</v>
      </c>
      <c r="U655" s="97">
        <v>45124</v>
      </c>
    </row>
    <row r="656" spans="1:21" x14ac:dyDescent="0.3">
      <c r="A656" s="86">
        <v>45126.535628703707</v>
      </c>
      <c r="B656" s="87" t="s">
        <v>66</v>
      </c>
      <c r="C656" s="88" t="s">
        <v>1446</v>
      </c>
      <c r="D656" s="87" t="s">
        <v>1454</v>
      </c>
      <c r="E656" s="89">
        <v>2</v>
      </c>
      <c r="F656" s="87" t="s">
        <v>68</v>
      </c>
      <c r="G656" s="87" t="s">
        <v>68</v>
      </c>
      <c r="H656" s="87" t="s">
        <v>1455</v>
      </c>
      <c r="I656" s="87" t="s">
        <v>44</v>
      </c>
      <c r="J656" s="90">
        <v>112.96</v>
      </c>
      <c r="K656" s="90">
        <v>225.92</v>
      </c>
      <c r="L656" s="87" t="s">
        <v>981</v>
      </c>
      <c r="M656" s="87">
        <v>29</v>
      </c>
      <c r="N656" s="88">
        <v>45123</v>
      </c>
      <c r="O656" s="88">
        <v>45130</v>
      </c>
      <c r="P656" s="87" t="s">
        <v>1447</v>
      </c>
      <c r="Q656" s="87" t="s">
        <v>3</v>
      </c>
      <c r="R656" s="89" t="s">
        <v>975</v>
      </c>
      <c r="S656" s="89" t="s">
        <v>1039</v>
      </c>
      <c r="T656" s="89" t="s">
        <v>987</v>
      </c>
      <c r="U656" s="91">
        <v>45124</v>
      </c>
    </row>
    <row r="657" spans="1:21" x14ac:dyDescent="0.3">
      <c r="A657" s="92">
        <v>45134.27342060185</v>
      </c>
      <c r="B657" s="93" t="s">
        <v>76</v>
      </c>
      <c r="C657" s="94" t="s">
        <v>1446</v>
      </c>
      <c r="D657" s="93" t="s">
        <v>77</v>
      </c>
      <c r="E657" s="95">
        <v>1</v>
      </c>
      <c r="F657" s="93">
        <v>6904723</v>
      </c>
      <c r="G657" s="93" t="s">
        <v>117</v>
      </c>
      <c r="H657" s="93" t="s">
        <v>69</v>
      </c>
      <c r="I657" s="93" t="s">
        <v>44</v>
      </c>
      <c r="J657" s="96">
        <v>116.75</v>
      </c>
      <c r="K657" s="96">
        <v>116.75</v>
      </c>
      <c r="L657" s="93" t="s">
        <v>973</v>
      </c>
      <c r="M657" s="93">
        <v>29</v>
      </c>
      <c r="N657" s="94">
        <v>45123</v>
      </c>
      <c r="O657" s="94">
        <v>45130</v>
      </c>
      <c r="P657" s="93" t="s">
        <v>1447</v>
      </c>
      <c r="Q657" s="93" t="s">
        <v>3</v>
      </c>
      <c r="R657" s="95" t="s">
        <v>975</v>
      </c>
      <c r="S657" s="95" t="s">
        <v>1039</v>
      </c>
      <c r="T657" s="95" t="s">
        <v>987</v>
      </c>
      <c r="U657" s="97">
        <v>45124</v>
      </c>
    </row>
    <row r="658" spans="1:21" x14ac:dyDescent="0.3">
      <c r="A658" s="86">
        <v>45125.562072569446</v>
      </c>
      <c r="B658" s="87" t="s">
        <v>988</v>
      </c>
      <c r="C658" s="88" t="s">
        <v>1456</v>
      </c>
      <c r="D658" s="87" t="s">
        <v>126</v>
      </c>
      <c r="E658" s="89">
        <v>3</v>
      </c>
      <c r="F658" s="87">
        <v>6904723</v>
      </c>
      <c r="G658" s="87" t="s">
        <v>117</v>
      </c>
      <c r="H658" s="87" t="s">
        <v>69</v>
      </c>
      <c r="I658" s="87" t="s">
        <v>44</v>
      </c>
      <c r="J658" s="90">
        <v>109.19</v>
      </c>
      <c r="K658" s="90">
        <v>327.57</v>
      </c>
      <c r="L658" s="87" t="s">
        <v>973</v>
      </c>
      <c r="M658" s="87">
        <v>29</v>
      </c>
      <c r="N658" s="88">
        <v>45123</v>
      </c>
      <c r="O658" s="88">
        <v>45130</v>
      </c>
      <c r="P658" s="87" t="s">
        <v>1447</v>
      </c>
      <c r="Q658" s="87" t="s">
        <v>3</v>
      </c>
      <c r="R658" s="89" t="s">
        <v>975</v>
      </c>
      <c r="S658" s="89" t="s">
        <v>1044</v>
      </c>
      <c r="T658" s="89" t="s">
        <v>987</v>
      </c>
      <c r="U658" s="91">
        <v>45125</v>
      </c>
    </row>
    <row r="659" spans="1:21" x14ac:dyDescent="0.3">
      <c r="A659" s="92">
        <v>45125.574546759257</v>
      </c>
      <c r="B659" s="93" t="s">
        <v>35</v>
      </c>
      <c r="C659" s="94" t="s">
        <v>1456</v>
      </c>
      <c r="D659" s="93" t="s">
        <v>1457</v>
      </c>
      <c r="E659" s="95">
        <v>6</v>
      </c>
      <c r="F659" s="93" t="s">
        <v>68</v>
      </c>
      <c r="G659" s="93" t="s">
        <v>68</v>
      </c>
      <c r="H659" s="93" t="s">
        <v>980</v>
      </c>
      <c r="I659" s="93" t="s">
        <v>44</v>
      </c>
      <c r="J659" s="96">
        <v>109.19</v>
      </c>
      <c r="K659" s="96">
        <v>655.14</v>
      </c>
      <c r="L659" s="93" t="s">
        <v>981</v>
      </c>
      <c r="M659" s="93">
        <v>29</v>
      </c>
      <c r="N659" s="94">
        <v>45123</v>
      </c>
      <c r="O659" s="94">
        <v>45130</v>
      </c>
      <c r="P659" s="93" t="s">
        <v>1447</v>
      </c>
      <c r="Q659" s="93" t="s">
        <v>3</v>
      </c>
      <c r="R659" s="95" t="s">
        <v>975</v>
      </c>
      <c r="S659" s="95" t="s">
        <v>1044</v>
      </c>
      <c r="T659" s="95" t="s">
        <v>987</v>
      </c>
      <c r="U659" s="97">
        <v>45125</v>
      </c>
    </row>
    <row r="660" spans="1:21" x14ac:dyDescent="0.3">
      <c r="A660" s="86">
        <v>45125.575375578701</v>
      </c>
      <c r="B660" s="87" t="s">
        <v>35</v>
      </c>
      <c r="C660" s="88" t="s">
        <v>1456</v>
      </c>
      <c r="D660" s="87" t="s">
        <v>1458</v>
      </c>
      <c r="E660" s="89">
        <v>1</v>
      </c>
      <c r="F660" s="87" t="s">
        <v>68</v>
      </c>
      <c r="G660" s="87" t="s">
        <v>68</v>
      </c>
      <c r="H660" s="87" t="s">
        <v>1459</v>
      </c>
      <c r="I660" s="87" t="s">
        <v>44</v>
      </c>
      <c r="J660" s="90">
        <v>109.19</v>
      </c>
      <c r="K660" s="90">
        <v>109.19</v>
      </c>
      <c r="L660" s="87" t="s">
        <v>981</v>
      </c>
      <c r="M660" s="87">
        <v>29</v>
      </c>
      <c r="N660" s="88">
        <v>45123</v>
      </c>
      <c r="O660" s="88">
        <v>45130</v>
      </c>
      <c r="P660" s="87" t="s">
        <v>1447</v>
      </c>
      <c r="Q660" s="87" t="s">
        <v>3</v>
      </c>
      <c r="R660" s="89" t="s">
        <v>975</v>
      </c>
      <c r="S660" s="89" t="s">
        <v>1044</v>
      </c>
      <c r="T660" s="89" t="s">
        <v>987</v>
      </c>
      <c r="U660" s="91">
        <v>45125</v>
      </c>
    </row>
    <row r="661" spans="1:21" x14ac:dyDescent="0.3">
      <c r="A661" s="92">
        <v>45125.576067013892</v>
      </c>
      <c r="B661" s="93" t="s">
        <v>35</v>
      </c>
      <c r="C661" s="94" t="s">
        <v>1456</v>
      </c>
      <c r="D661" s="93" t="s">
        <v>1460</v>
      </c>
      <c r="E661" s="95">
        <v>1</v>
      </c>
      <c r="F661" s="93" t="s">
        <v>68</v>
      </c>
      <c r="G661" s="93" t="s">
        <v>68</v>
      </c>
      <c r="H661" s="93" t="s">
        <v>989</v>
      </c>
      <c r="I661" s="93" t="s">
        <v>44</v>
      </c>
      <c r="J661" s="96">
        <v>109.19</v>
      </c>
      <c r="K661" s="96">
        <v>109.19</v>
      </c>
      <c r="L661" s="93" t="s">
        <v>981</v>
      </c>
      <c r="M661" s="93">
        <v>29</v>
      </c>
      <c r="N661" s="94">
        <v>45123</v>
      </c>
      <c r="O661" s="94">
        <v>45130</v>
      </c>
      <c r="P661" s="93" t="s">
        <v>1447</v>
      </c>
      <c r="Q661" s="93" t="s">
        <v>3</v>
      </c>
      <c r="R661" s="95" t="s">
        <v>975</v>
      </c>
      <c r="S661" s="95" t="s">
        <v>1044</v>
      </c>
      <c r="T661" s="95" t="s">
        <v>987</v>
      </c>
      <c r="U661" s="97">
        <v>45125</v>
      </c>
    </row>
    <row r="662" spans="1:21" x14ac:dyDescent="0.3">
      <c r="A662" s="86">
        <v>45125.576743171296</v>
      </c>
      <c r="B662" s="87" t="s">
        <v>988</v>
      </c>
      <c r="C662" s="88" t="s">
        <v>1456</v>
      </c>
      <c r="D662" s="87" t="s">
        <v>1461</v>
      </c>
      <c r="E662" s="89">
        <v>5</v>
      </c>
      <c r="F662" s="87" t="s">
        <v>68</v>
      </c>
      <c r="G662" s="87" t="s">
        <v>68</v>
      </c>
      <c r="H662" s="87" t="s">
        <v>980</v>
      </c>
      <c r="I662" s="87" t="s">
        <v>44</v>
      </c>
      <c r="J662" s="90">
        <v>109.19</v>
      </c>
      <c r="K662" s="90">
        <v>545.95000000000005</v>
      </c>
      <c r="L662" s="87" t="s">
        <v>981</v>
      </c>
      <c r="M662" s="87">
        <v>29</v>
      </c>
      <c r="N662" s="88">
        <v>45123</v>
      </c>
      <c r="O662" s="88">
        <v>45130</v>
      </c>
      <c r="P662" s="87" t="s">
        <v>1447</v>
      </c>
      <c r="Q662" s="87" t="s">
        <v>3</v>
      </c>
      <c r="R662" s="89" t="s">
        <v>975</v>
      </c>
      <c r="S662" s="89" t="s">
        <v>1044</v>
      </c>
      <c r="T662" s="89" t="s">
        <v>987</v>
      </c>
      <c r="U662" s="91">
        <v>45125</v>
      </c>
    </row>
    <row r="663" spans="1:21" x14ac:dyDescent="0.3">
      <c r="A663" s="92">
        <v>45126.52984328704</v>
      </c>
      <c r="B663" s="93" t="s">
        <v>66</v>
      </c>
      <c r="C663" s="94" t="s">
        <v>1456</v>
      </c>
      <c r="D663" s="93" t="s">
        <v>1462</v>
      </c>
      <c r="E663" s="95">
        <v>1</v>
      </c>
      <c r="F663" s="93" t="s">
        <v>68</v>
      </c>
      <c r="G663" s="93" t="s">
        <v>68</v>
      </c>
      <c r="H663" s="93" t="s">
        <v>1459</v>
      </c>
      <c r="I663" s="93" t="s">
        <v>44</v>
      </c>
      <c r="J663" s="96">
        <v>112.96</v>
      </c>
      <c r="K663" s="96">
        <v>112.96</v>
      </c>
      <c r="L663" s="93" t="s">
        <v>981</v>
      </c>
      <c r="M663" s="93">
        <v>29</v>
      </c>
      <c r="N663" s="94">
        <v>45123</v>
      </c>
      <c r="O663" s="94">
        <v>45130</v>
      </c>
      <c r="P663" s="93" t="s">
        <v>1447</v>
      </c>
      <c r="Q663" s="93" t="s">
        <v>3</v>
      </c>
      <c r="R663" s="95" t="s">
        <v>975</v>
      </c>
      <c r="S663" s="95" t="s">
        <v>1044</v>
      </c>
      <c r="T663" s="95" t="s">
        <v>987</v>
      </c>
      <c r="U663" s="97">
        <v>45125</v>
      </c>
    </row>
    <row r="664" spans="1:21" x14ac:dyDescent="0.3">
      <c r="A664" s="86">
        <v>45126.530475694446</v>
      </c>
      <c r="B664" s="87" t="s">
        <v>66</v>
      </c>
      <c r="C664" s="88" t="s">
        <v>1456</v>
      </c>
      <c r="D664" s="87" t="s">
        <v>1463</v>
      </c>
      <c r="E664" s="89">
        <v>2</v>
      </c>
      <c r="F664" s="87">
        <v>6904723</v>
      </c>
      <c r="G664" s="87" t="s">
        <v>117</v>
      </c>
      <c r="H664" s="87" t="s">
        <v>69</v>
      </c>
      <c r="I664" s="87" t="s">
        <v>44</v>
      </c>
      <c r="J664" s="90">
        <v>112.96</v>
      </c>
      <c r="K664" s="90">
        <v>225.92</v>
      </c>
      <c r="L664" s="87" t="s">
        <v>973</v>
      </c>
      <c r="M664" s="87">
        <v>29</v>
      </c>
      <c r="N664" s="88">
        <v>45123</v>
      </c>
      <c r="O664" s="88">
        <v>45130</v>
      </c>
      <c r="P664" s="87" t="s">
        <v>1447</v>
      </c>
      <c r="Q664" s="87" t="s">
        <v>3</v>
      </c>
      <c r="R664" s="89" t="s">
        <v>975</v>
      </c>
      <c r="S664" s="89" t="s">
        <v>1044</v>
      </c>
      <c r="T664" s="89" t="s">
        <v>987</v>
      </c>
      <c r="U664" s="91">
        <v>45125</v>
      </c>
    </row>
    <row r="665" spans="1:21" x14ac:dyDescent="0.3">
      <c r="A665" s="92">
        <v>45126.532101851852</v>
      </c>
      <c r="B665" s="93" t="s">
        <v>66</v>
      </c>
      <c r="C665" s="94" t="s">
        <v>1456</v>
      </c>
      <c r="D665" s="93" t="s">
        <v>212</v>
      </c>
      <c r="E665" s="95">
        <v>1</v>
      </c>
      <c r="F665" s="93">
        <v>6904723</v>
      </c>
      <c r="G665" s="93" t="s">
        <v>117</v>
      </c>
      <c r="H665" s="93" t="s">
        <v>69</v>
      </c>
      <c r="I665" s="93" t="s">
        <v>44</v>
      </c>
      <c r="J665" s="96">
        <v>112.96</v>
      </c>
      <c r="K665" s="96">
        <v>112.96</v>
      </c>
      <c r="L665" s="93" t="s">
        <v>973</v>
      </c>
      <c r="M665" s="93">
        <v>29</v>
      </c>
      <c r="N665" s="94">
        <v>45123</v>
      </c>
      <c r="O665" s="94">
        <v>45130</v>
      </c>
      <c r="P665" s="93" t="s">
        <v>1447</v>
      </c>
      <c r="Q665" s="93" t="s">
        <v>3</v>
      </c>
      <c r="R665" s="95" t="s">
        <v>975</v>
      </c>
      <c r="S665" s="95" t="s">
        <v>1044</v>
      </c>
      <c r="T665" s="95" t="s">
        <v>987</v>
      </c>
      <c r="U665" s="97">
        <v>45125</v>
      </c>
    </row>
    <row r="666" spans="1:21" x14ac:dyDescent="0.3">
      <c r="A666" s="86">
        <v>45126.53232766204</v>
      </c>
      <c r="B666" s="87" t="s">
        <v>66</v>
      </c>
      <c r="C666" s="88" t="s">
        <v>1456</v>
      </c>
      <c r="D666" s="87" t="s">
        <v>1464</v>
      </c>
      <c r="E666" s="89">
        <v>1</v>
      </c>
      <c r="F666" s="87">
        <v>6904723</v>
      </c>
      <c r="G666" s="87" t="s">
        <v>117</v>
      </c>
      <c r="H666" s="87" t="s">
        <v>69</v>
      </c>
      <c r="I666" s="87" t="s">
        <v>44</v>
      </c>
      <c r="J666" s="90">
        <v>112.96</v>
      </c>
      <c r="K666" s="90">
        <v>112.96</v>
      </c>
      <c r="L666" s="87" t="s">
        <v>973</v>
      </c>
      <c r="M666" s="87">
        <v>29</v>
      </c>
      <c r="N666" s="88">
        <v>45123</v>
      </c>
      <c r="O666" s="88">
        <v>45130</v>
      </c>
      <c r="P666" s="87" t="s">
        <v>1447</v>
      </c>
      <c r="Q666" s="87" t="s">
        <v>3</v>
      </c>
      <c r="R666" s="89" t="s">
        <v>975</v>
      </c>
      <c r="S666" s="89" t="s">
        <v>1044</v>
      </c>
      <c r="T666" s="89" t="s">
        <v>987</v>
      </c>
      <c r="U666" s="91">
        <v>45125</v>
      </c>
    </row>
    <row r="667" spans="1:21" x14ac:dyDescent="0.3">
      <c r="A667" s="92">
        <v>45126.536203587966</v>
      </c>
      <c r="B667" s="93" t="s">
        <v>66</v>
      </c>
      <c r="C667" s="94" t="s">
        <v>1456</v>
      </c>
      <c r="D667" s="93" t="s">
        <v>1454</v>
      </c>
      <c r="E667" s="95">
        <v>3</v>
      </c>
      <c r="F667" s="93" t="s">
        <v>68</v>
      </c>
      <c r="G667" s="93" t="s">
        <v>68</v>
      </c>
      <c r="H667" s="93" t="s">
        <v>1455</v>
      </c>
      <c r="I667" s="93" t="s">
        <v>44</v>
      </c>
      <c r="J667" s="96">
        <v>112.96</v>
      </c>
      <c r="K667" s="96">
        <v>338.88</v>
      </c>
      <c r="L667" s="93" t="s">
        <v>981</v>
      </c>
      <c r="M667" s="93">
        <v>29</v>
      </c>
      <c r="N667" s="94">
        <v>45123</v>
      </c>
      <c r="O667" s="94">
        <v>45130</v>
      </c>
      <c r="P667" s="93" t="s">
        <v>1447</v>
      </c>
      <c r="Q667" s="93" t="s">
        <v>3</v>
      </c>
      <c r="R667" s="95" t="s">
        <v>975</v>
      </c>
      <c r="S667" s="95" t="s">
        <v>1044</v>
      </c>
      <c r="T667" s="95" t="s">
        <v>987</v>
      </c>
      <c r="U667" s="97">
        <v>45125</v>
      </c>
    </row>
    <row r="668" spans="1:21" x14ac:dyDescent="0.3">
      <c r="A668" s="86">
        <v>45128.343001041663</v>
      </c>
      <c r="B668" s="87" t="s">
        <v>23</v>
      </c>
      <c r="C668" s="88" t="s">
        <v>1456</v>
      </c>
      <c r="D668" s="87" t="s">
        <v>1465</v>
      </c>
      <c r="E668" s="89">
        <v>8</v>
      </c>
      <c r="F668" s="87" t="s">
        <v>68</v>
      </c>
      <c r="G668" s="87" t="s">
        <v>68</v>
      </c>
      <c r="H668" s="87" t="s">
        <v>1466</v>
      </c>
      <c r="I668" s="87" t="s">
        <v>44</v>
      </c>
      <c r="J668" s="90">
        <v>109.19</v>
      </c>
      <c r="K668" s="90">
        <v>873.52</v>
      </c>
      <c r="L668" s="87" t="s">
        <v>981</v>
      </c>
      <c r="M668" s="87">
        <v>29</v>
      </c>
      <c r="N668" s="88">
        <v>45123</v>
      </c>
      <c r="O668" s="88">
        <v>45130</v>
      </c>
      <c r="P668" s="87" t="s">
        <v>1447</v>
      </c>
      <c r="Q668" s="87" t="s">
        <v>3</v>
      </c>
      <c r="R668" s="89" t="s">
        <v>975</v>
      </c>
      <c r="S668" s="89" t="s">
        <v>1044</v>
      </c>
      <c r="T668" s="89" t="s">
        <v>987</v>
      </c>
      <c r="U668" s="91">
        <v>45125</v>
      </c>
    </row>
    <row r="669" spans="1:21" x14ac:dyDescent="0.3">
      <c r="A669" s="92">
        <v>45128.343095717595</v>
      </c>
      <c r="B669" s="93" t="s">
        <v>65</v>
      </c>
      <c r="C669" s="94" t="s">
        <v>1456</v>
      </c>
      <c r="D669" s="93" t="s">
        <v>1465</v>
      </c>
      <c r="E669" s="95">
        <v>8</v>
      </c>
      <c r="F669" s="93" t="s">
        <v>68</v>
      </c>
      <c r="G669" s="93" t="s">
        <v>68</v>
      </c>
      <c r="H669" s="93" t="s">
        <v>1467</v>
      </c>
      <c r="I669" s="93" t="s">
        <v>44</v>
      </c>
      <c r="J669" s="96">
        <v>111.36</v>
      </c>
      <c r="K669" s="96">
        <v>890.88</v>
      </c>
      <c r="L669" s="93" t="s">
        <v>981</v>
      </c>
      <c r="M669" s="93">
        <v>29</v>
      </c>
      <c r="N669" s="94">
        <v>45123</v>
      </c>
      <c r="O669" s="94">
        <v>45130</v>
      </c>
      <c r="P669" s="93" t="s">
        <v>1447</v>
      </c>
      <c r="Q669" s="93" t="s">
        <v>3</v>
      </c>
      <c r="R669" s="95" t="s">
        <v>975</v>
      </c>
      <c r="S669" s="95" t="s">
        <v>1044</v>
      </c>
      <c r="T669" s="95" t="s">
        <v>987</v>
      </c>
      <c r="U669" s="97">
        <v>45125</v>
      </c>
    </row>
    <row r="670" spans="1:21" x14ac:dyDescent="0.3">
      <c r="A670" s="86">
        <v>45134.273693518517</v>
      </c>
      <c r="B670" s="87" t="s">
        <v>76</v>
      </c>
      <c r="C670" s="88" t="s">
        <v>1456</v>
      </c>
      <c r="D670" s="87" t="s">
        <v>77</v>
      </c>
      <c r="E670" s="89">
        <v>1</v>
      </c>
      <c r="F670" s="87">
        <v>6904723</v>
      </c>
      <c r="G670" s="87" t="s">
        <v>117</v>
      </c>
      <c r="H670" s="87" t="s">
        <v>69</v>
      </c>
      <c r="I670" s="87" t="s">
        <v>44</v>
      </c>
      <c r="J670" s="90">
        <v>116.75</v>
      </c>
      <c r="K670" s="90">
        <v>116.75</v>
      </c>
      <c r="L670" s="87" t="s">
        <v>973</v>
      </c>
      <c r="M670" s="87">
        <v>29</v>
      </c>
      <c r="N670" s="88">
        <v>45123</v>
      </c>
      <c r="O670" s="88">
        <v>45130</v>
      </c>
      <c r="P670" s="87" t="s">
        <v>1447</v>
      </c>
      <c r="Q670" s="87" t="s">
        <v>3</v>
      </c>
      <c r="R670" s="89" t="s">
        <v>975</v>
      </c>
      <c r="S670" s="89" t="s">
        <v>1044</v>
      </c>
      <c r="T670" s="89" t="s">
        <v>987</v>
      </c>
      <c r="U670" s="91">
        <v>45125</v>
      </c>
    </row>
    <row r="671" spans="1:21" x14ac:dyDescent="0.3">
      <c r="A671" s="92">
        <v>45126.521150115739</v>
      </c>
      <c r="B671" s="93" t="s">
        <v>66</v>
      </c>
      <c r="C671" s="94" t="s">
        <v>1468</v>
      </c>
      <c r="D671" s="93" t="s">
        <v>171</v>
      </c>
      <c r="E671" s="95">
        <v>2</v>
      </c>
      <c r="F671" s="93">
        <v>6904723</v>
      </c>
      <c r="G671" s="93" t="s">
        <v>117</v>
      </c>
      <c r="H671" s="93" t="s">
        <v>69</v>
      </c>
      <c r="I671" s="93" t="s">
        <v>44</v>
      </c>
      <c r="J671" s="96">
        <v>112.96</v>
      </c>
      <c r="K671" s="96">
        <v>225.92</v>
      </c>
      <c r="L671" s="93" t="s">
        <v>973</v>
      </c>
      <c r="M671" s="93">
        <v>29</v>
      </c>
      <c r="N671" s="94">
        <v>45123</v>
      </c>
      <c r="O671" s="94">
        <v>45130</v>
      </c>
      <c r="P671" s="93" t="s">
        <v>1447</v>
      </c>
      <c r="Q671" s="93" t="s">
        <v>3</v>
      </c>
      <c r="R671" s="95" t="s">
        <v>975</v>
      </c>
      <c r="S671" s="95" t="s">
        <v>1050</v>
      </c>
      <c r="T671" s="95" t="s">
        <v>987</v>
      </c>
      <c r="U671" s="97">
        <v>45126</v>
      </c>
    </row>
    <row r="672" spans="1:21" x14ac:dyDescent="0.3">
      <c r="A672" s="86">
        <v>45126.526950578707</v>
      </c>
      <c r="B672" s="87" t="s">
        <v>66</v>
      </c>
      <c r="C672" s="88" t="s">
        <v>1468</v>
      </c>
      <c r="D672" s="87" t="s">
        <v>330</v>
      </c>
      <c r="E672" s="89">
        <v>1</v>
      </c>
      <c r="F672" s="87">
        <v>6904723</v>
      </c>
      <c r="G672" s="87" t="s">
        <v>117</v>
      </c>
      <c r="H672" s="87" t="s">
        <v>69</v>
      </c>
      <c r="I672" s="87" t="s">
        <v>44</v>
      </c>
      <c r="J672" s="90">
        <v>112.96</v>
      </c>
      <c r="K672" s="90">
        <v>112.96</v>
      </c>
      <c r="L672" s="87" t="s">
        <v>973</v>
      </c>
      <c r="M672" s="87">
        <v>29</v>
      </c>
      <c r="N672" s="88">
        <v>45123</v>
      </c>
      <c r="O672" s="88">
        <v>45130</v>
      </c>
      <c r="P672" s="87" t="s">
        <v>1447</v>
      </c>
      <c r="Q672" s="87" t="s">
        <v>3</v>
      </c>
      <c r="R672" s="89" t="s">
        <v>975</v>
      </c>
      <c r="S672" s="89" t="s">
        <v>1050</v>
      </c>
      <c r="T672" s="89" t="s">
        <v>987</v>
      </c>
      <c r="U672" s="91">
        <v>45126</v>
      </c>
    </row>
    <row r="673" spans="1:21" x14ac:dyDescent="0.3">
      <c r="A673" s="92">
        <v>45126.529180671299</v>
      </c>
      <c r="B673" s="93" t="s">
        <v>66</v>
      </c>
      <c r="C673" s="94" t="s">
        <v>1468</v>
      </c>
      <c r="D673" s="93" t="s">
        <v>1469</v>
      </c>
      <c r="E673" s="95">
        <v>4</v>
      </c>
      <c r="F673" s="93">
        <v>6904723</v>
      </c>
      <c r="G673" s="93" t="s">
        <v>117</v>
      </c>
      <c r="H673" s="93" t="s">
        <v>69</v>
      </c>
      <c r="I673" s="93" t="s">
        <v>44</v>
      </c>
      <c r="J673" s="96">
        <v>112.96</v>
      </c>
      <c r="K673" s="96">
        <v>451.84</v>
      </c>
      <c r="L673" s="93" t="s">
        <v>973</v>
      </c>
      <c r="M673" s="93">
        <v>29</v>
      </c>
      <c r="N673" s="94">
        <v>45123</v>
      </c>
      <c r="O673" s="94">
        <v>45130</v>
      </c>
      <c r="P673" s="93" t="s">
        <v>1447</v>
      </c>
      <c r="Q673" s="93" t="s">
        <v>3</v>
      </c>
      <c r="R673" s="95" t="s">
        <v>975</v>
      </c>
      <c r="S673" s="95" t="s">
        <v>1050</v>
      </c>
      <c r="T673" s="95" t="s">
        <v>987</v>
      </c>
      <c r="U673" s="97">
        <v>45126</v>
      </c>
    </row>
    <row r="674" spans="1:21" x14ac:dyDescent="0.3">
      <c r="A674" s="86">
        <v>45126.529645717594</v>
      </c>
      <c r="B674" s="87" t="s">
        <v>66</v>
      </c>
      <c r="C674" s="88" t="s">
        <v>1468</v>
      </c>
      <c r="D674" s="87" t="s">
        <v>1462</v>
      </c>
      <c r="E674" s="89">
        <v>1</v>
      </c>
      <c r="F674" s="87" t="s">
        <v>68</v>
      </c>
      <c r="G674" s="87" t="s">
        <v>68</v>
      </c>
      <c r="H674" s="87" t="s">
        <v>1459</v>
      </c>
      <c r="I674" s="87" t="s">
        <v>44</v>
      </c>
      <c r="J674" s="90">
        <v>112.96</v>
      </c>
      <c r="K674" s="90">
        <v>112.96</v>
      </c>
      <c r="L674" s="87" t="s">
        <v>981</v>
      </c>
      <c r="M674" s="87">
        <v>29</v>
      </c>
      <c r="N674" s="88">
        <v>45123</v>
      </c>
      <c r="O674" s="88">
        <v>45130</v>
      </c>
      <c r="P674" s="87" t="s">
        <v>1447</v>
      </c>
      <c r="Q674" s="87" t="s">
        <v>3</v>
      </c>
      <c r="R674" s="89" t="s">
        <v>975</v>
      </c>
      <c r="S674" s="89" t="s">
        <v>1050</v>
      </c>
      <c r="T674" s="89" t="s">
        <v>987</v>
      </c>
      <c r="U674" s="91">
        <v>45126</v>
      </c>
    </row>
    <row r="675" spans="1:21" x14ac:dyDescent="0.3">
      <c r="A675" s="92">
        <v>45127.268587268518</v>
      </c>
      <c r="B675" s="93" t="s">
        <v>988</v>
      </c>
      <c r="C675" s="94" t="s">
        <v>1468</v>
      </c>
      <c r="D675" s="93" t="s">
        <v>1470</v>
      </c>
      <c r="E675" s="95">
        <v>8</v>
      </c>
      <c r="F675" s="93" t="s">
        <v>68</v>
      </c>
      <c r="G675" s="93" t="s">
        <v>68</v>
      </c>
      <c r="H675" s="93" t="s">
        <v>980</v>
      </c>
      <c r="I675" s="93" t="s">
        <v>44</v>
      </c>
      <c r="J675" s="96">
        <v>109.19</v>
      </c>
      <c r="K675" s="96">
        <v>873.52</v>
      </c>
      <c r="L675" s="93" t="s">
        <v>981</v>
      </c>
      <c r="M675" s="93">
        <v>29</v>
      </c>
      <c r="N675" s="94">
        <v>45123</v>
      </c>
      <c r="O675" s="94">
        <v>45130</v>
      </c>
      <c r="P675" s="93" t="s">
        <v>1447</v>
      </c>
      <c r="Q675" s="93" t="s">
        <v>3</v>
      </c>
      <c r="R675" s="95" t="s">
        <v>975</v>
      </c>
      <c r="S675" s="95" t="s">
        <v>1050</v>
      </c>
      <c r="T675" s="95" t="s">
        <v>987</v>
      </c>
      <c r="U675" s="97">
        <v>45126</v>
      </c>
    </row>
    <row r="676" spans="1:21" x14ac:dyDescent="0.3">
      <c r="A676" s="86">
        <v>45127.26895474537</v>
      </c>
      <c r="B676" s="87" t="s">
        <v>35</v>
      </c>
      <c r="C676" s="88" t="s">
        <v>1468</v>
      </c>
      <c r="D676" s="87" t="s">
        <v>1470</v>
      </c>
      <c r="E676" s="89">
        <v>7</v>
      </c>
      <c r="F676" s="87" t="s">
        <v>68</v>
      </c>
      <c r="G676" s="87" t="s">
        <v>68</v>
      </c>
      <c r="H676" s="87" t="s">
        <v>980</v>
      </c>
      <c r="I676" s="87" t="s">
        <v>44</v>
      </c>
      <c r="J676" s="90">
        <v>109.19</v>
      </c>
      <c r="K676" s="90">
        <v>764.32999999999993</v>
      </c>
      <c r="L676" s="87" t="s">
        <v>981</v>
      </c>
      <c r="M676" s="87">
        <v>29</v>
      </c>
      <c r="N676" s="88">
        <v>45123</v>
      </c>
      <c r="O676" s="88">
        <v>45130</v>
      </c>
      <c r="P676" s="87" t="s">
        <v>1447</v>
      </c>
      <c r="Q676" s="87" t="s">
        <v>3</v>
      </c>
      <c r="R676" s="89" t="s">
        <v>975</v>
      </c>
      <c r="S676" s="89" t="s">
        <v>1050</v>
      </c>
      <c r="T676" s="89" t="s">
        <v>987</v>
      </c>
      <c r="U676" s="91">
        <v>45126</v>
      </c>
    </row>
    <row r="677" spans="1:21" x14ac:dyDescent="0.3">
      <c r="A677" s="92">
        <v>45127.269462847224</v>
      </c>
      <c r="B677" s="93" t="s">
        <v>35</v>
      </c>
      <c r="C677" s="94" t="s">
        <v>1468</v>
      </c>
      <c r="D677" s="93" t="s">
        <v>1471</v>
      </c>
      <c r="E677" s="95">
        <v>1</v>
      </c>
      <c r="F677" s="93" t="s">
        <v>68</v>
      </c>
      <c r="G677" s="93" t="s">
        <v>68</v>
      </c>
      <c r="H677" s="93" t="s">
        <v>1459</v>
      </c>
      <c r="I677" s="93" t="s">
        <v>44</v>
      </c>
      <c r="J677" s="96">
        <v>109.19</v>
      </c>
      <c r="K677" s="96">
        <v>109.19</v>
      </c>
      <c r="L677" s="93" t="s">
        <v>981</v>
      </c>
      <c r="M677" s="93">
        <v>29</v>
      </c>
      <c r="N677" s="94">
        <v>45123</v>
      </c>
      <c r="O677" s="94">
        <v>45130</v>
      </c>
      <c r="P677" s="93" t="s">
        <v>1447</v>
      </c>
      <c r="Q677" s="93" t="s">
        <v>3</v>
      </c>
      <c r="R677" s="95" t="s">
        <v>975</v>
      </c>
      <c r="S677" s="95" t="s">
        <v>1050</v>
      </c>
      <c r="T677" s="95" t="s">
        <v>987</v>
      </c>
      <c r="U677" s="97">
        <v>45126</v>
      </c>
    </row>
    <row r="678" spans="1:21" x14ac:dyDescent="0.3">
      <c r="A678" s="86">
        <v>45127.273085879628</v>
      </c>
      <c r="B678" s="87" t="s">
        <v>23</v>
      </c>
      <c r="C678" s="88" t="s">
        <v>1468</v>
      </c>
      <c r="D678" s="87" t="s">
        <v>1444</v>
      </c>
      <c r="E678" s="89">
        <v>8</v>
      </c>
      <c r="F678" s="87" t="s">
        <v>68</v>
      </c>
      <c r="G678" s="87" t="s">
        <v>68</v>
      </c>
      <c r="H678" s="87" t="s">
        <v>989</v>
      </c>
      <c r="I678" s="87" t="s">
        <v>44</v>
      </c>
      <c r="J678" s="90">
        <v>109.19</v>
      </c>
      <c r="K678" s="90">
        <v>873.52</v>
      </c>
      <c r="L678" s="87" t="s">
        <v>981</v>
      </c>
      <c r="M678" s="87">
        <v>29</v>
      </c>
      <c r="N678" s="88">
        <v>45123</v>
      </c>
      <c r="O678" s="88">
        <v>45130</v>
      </c>
      <c r="P678" s="87" t="s">
        <v>1447</v>
      </c>
      <c r="Q678" s="87" t="s">
        <v>3</v>
      </c>
      <c r="R678" s="89" t="s">
        <v>975</v>
      </c>
      <c r="S678" s="89" t="s">
        <v>1050</v>
      </c>
      <c r="T678" s="89" t="s">
        <v>987</v>
      </c>
      <c r="U678" s="91">
        <v>45126</v>
      </c>
    </row>
    <row r="679" spans="1:21" x14ac:dyDescent="0.3">
      <c r="A679" s="92">
        <v>45127.280387962965</v>
      </c>
      <c r="B679" s="93" t="s">
        <v>65</v>
      </c>
      <c r="C679" s="94" t="s">
        <v>1468</v>
      </c>
      <c r="D679" s="93" t="s">
        <v>1444</v>
      </c>
      <c r="E679" s="95">
        <v>8</v>
      </c>
      <c r="F679" s="93" t="s">
        <v>68</v>
      </c>
      <c r="G679" s="93" t="s">
        <v>68</v>
      </c>
      <c r="H679" s="93" t="s">
        <v>989</v>
      </c>
      <c r="I679" s="93" t="s">
        <v>44</v>
      </c>
      <c r="J679" s="96">
        <v>111.36</v>
      </c>
      <c r="K679" s="96">
        <v>890.88</v>
      </c>
      <c r="L679" s="93" t="s">
        <v>981</v>
      </c>
      <c r="M679" s="93">
        <v>29</v>
      </c>
      <c r="N679" s="94">
        <v>45123</v>
      </c>
      <c r="O679" s="94">
        <v>45130</v>
      </c>
      <c r="P679" s="93" t="s">
        <v>1447</v>
      </c>
      <c r="Q679" s="93" t="s">
        <v>3</v>
      </c>
      <c r="R679" s="95" t="s">
        <v>975</v>
      </c>
      <c r="S679" s="95" t="s">
        <v>1050</v>
      </c>
      <c r="T679" s="95" t="s">
        <v>987</v>
      </c>
      <c r="U679" s="97">
        <v>45126</v>
      </c>
    </row>
    <row r="680" spans="1:21" x14ac:dyDescent="0.3">
      <c r="A680" s="86">
        <v>45134.273780671298</v>
      </c>
      <c r="B680" s="87" t="s">
        <v>76</v>
      </c>
      <c r="C680" s="88" t="s">
        <v>1468</v>
      </c>
      <c r="D680" s="87" t="s">
        <v>77</v>
      </c>
      <c r="E680" s="89">
        <v>1</v>
      </c>
      <c r="F680" s="87">
        <v>6904723</v>
      </c>
      <c r="G680" s="87" t="s">
        <v>117</v>
      </c>
      <c r="H680" s="87" t="s">
        <v>69</v>
      </c>
      <c r="I680" s="87" t="s">
        <v>44</v>
      </c>
      <c r="J680" s="90">
        <v>116.75</v>
      </c>
      <c r="K680" s="90">
        <v>116.75</v>
      </c>
      <c r="L680" s="87" t="s">
        <v>973</v>
      </c>
      <c r="M680" s="87">
        <v>29</v>
      </c>
      <c r="N680" s="88">
        <v>45123</v>
      </c>
      <c r="O680" s="88">
        <v>45130</v>
      </c>
      <c r="P680" s="87" t="s">
        <v>1447</v>
      </c>
      <c r="Q680" s="87" t="s">
        <v>3</v>
      </c>
      <c r="R680" s="89" t="s">
        <v>975</v>
      </c>
      <c r="S680" s="89" t="s">
        <v>1050</v>
      </c>
      <c r="T680" s="89" t="s">
        <v>987</v>
      </c>
      <c r="U680" s="91">
        <v>45126</v>
      </c>
    </row>
    <row r="681" spans="1:21" x14ac:dyDescent="0.3">
      <c r="A681" s="92">
        <v>45127.579859953701</v>
      </c>
      <c r="B681" s="93" t="s">
        <v>34</v>
      </c>
      <c r="C681" s="94" t="s">
        <v>1472</v>
      </c>
      <c r="D681" s="93" t="s">
        <v>1473</v>
      </c>
      <c r="E681" s="95">
        <v>8</v>
      </c>
      <c r="F681" s="93" t="s">
        <v>68</v>
      </c>
      <c r="G681" s="93" t="s">
        <v>68</v>
      </c>
      <c r="H681" s="93" t="s">
        <v>68</v>
      </c>
      <c r="I681" s="93" t="s">
        <v>44</v>
      </c>
      <c r="J681" s="96">
        <v>109.19</v>
      </c>
      <c r="K681" s="96">
        <v>873.52</v>
      </c>
      <c r="L681" s="93" t="s">
        <v>981</v>
      </c>
      <c r="M681" s="93">
        <v>29</v>
      </c>
      <c r="N681" s="94">
        <v>45123</v>
      </c>
      <c r="O681" s="94">
        <v>45130</v>
      </c>
      <c r="P681" s="93" t="s">
        <v>1447</v>
      </c>
      <c r="Q681" s="93" t="s">
        <v>3</v>
      </c>
      <c r="R681" s="95" t="s">
        <v>975</v>
      </c>
      <c r="S681" s="95" t="s">
        <v>1060</v>
      </c>
      <c r="T681" s="95" t="s">
        <v>987</v>
      </c>
      <c r="U681" s="97">
        <v>45127</v>
      </c>
    </row>
    <row r="682" spans="1:21" x14ac:dyDescent="0.3">
      <c r="A682" s="86">
        <v>45127.582156481483</v>
      </c>
      <c r="B682" s="87" t="s">
        <v>35</v>
      </c>
      <c r="C682" s="88" t="s">
        <v>1472</v>
      </c>
      <c r="D682" s="87" t="s">
        <v>1474</v>
      </c>
      <c r="E682" s="89">
        <v>8</v>
      </c>
      <c r="F682" s="87" t="s">
        <v>68</v>
      </c>
      <c r="G682" s="87" t="s">
        <v>68</v>
      </c>
      <c r="H682" s="87" t="s">
        <v>980</v>
      </c>
      <c r="I682" s="87" t="s">
        <v>44</v>
      </c>
      <c r="J682" s="90">
        <v>109.19</v>
      </c>
      <c r="K682" s="90">
        <v>873.52</v>
      </c>
      <c r="L682" s="87" t="s">
        <v>981</v>
      </c>
      <c r="M682" s="87">
        <v>29</v>
      </c>
      <c r="N682" s="88">
        <v>45123</v>
      </c>
      <c r="O682" s="88">
        <v>45130</v>
      </c>
      <c r="P682" s="87" t="s">
        <v>1447</v>
      </c>
      <c r="Q682" s="87" t="s">
        <v>3</v>
      </c>
      <c r="R682" s="89" t="s">
        <v>975</v>
      </c>
      <c r="S682" s="89" t="s">
        <v>1060</v>
      </c>
      <c r="T682" s="89" t="s">
        <v>987</v>
      </c>
      <c r="U682" s="91">
        <v>45127</v>
      </c>
    </row>
    <row r="683" spans="1:21" x14ac:dyDescent="0.3">
      <c r="A683" s="92">
        <v>45128.323131597223</v>
      </c>
      <c r="B683" s="93" t="s">
        <v>23</v>
      </c>
      <c r="C683" s="94" t="s">
        <v>1472</v>
      </c>
      <c r="D683" s="93" t="s">
        <v>1475</v>
      </c>
      <c r="E683" s="95">
        <v>7</v>
      </c>
      <c r="F683" s="93" t="s">
        <v>68</v>
      </c>
      <c r="G683" s="93" t="s">
        <v>68</v>
      </c>
      <c r="H683" s="93" t="s">
        <v>68</v>
      </c>
      <c r="I683" s="93" t="s">
        <v>44</v>
      </c>
      <c r="J683" s="96">
        <v>109.19</v>
      </c>
      <c r="K683" s="96">
        <v>764.32999999999993</v>
      </c>
      <c r="L683" s="93" t="s">
        <v>981</v>
      </c>
      <c r="M683" s="93">
        <v>29</v>
      </c>
      <c r="N683" s="94">
        <v>45123</v>
      </c>
      <c r="O683" s="94">
        <v>45130</v>
      </c>
      <c r="P683" s="93" t="s">
        <v>1447</v>
      </c>
      <c r="Q683" s="93" t="s">
        <v>3</v>
      </c>
      <c r="R683" s="95" t="s">
        <v>975</v>
      </c>
      <c r="S683" s="95" t="s">
        <v>1060</v>
      </c>
      <c r="T683" s="95" t="s">
        <v>987</v>
      </c>
      <c r="U683" s="97">
        <v>45127</v>
      </c>
    </row>
    <row r="684" spans="1:21" x14ac:dyDescent="0.3">
      <c r="A684" s="86">
        <v>45128.324214699074</v>
      </c>
      <c r="B684" s="87" t="s">
        <v>65</v>
      </c>
      <c r="C684" s="88" t="s">
        <v>1472</v>
      </c>
      <c r="D684" s="87" t="s">
        <v>1367</v>
      </c>
      <c r="E684" s="89">
        <v>8</v>
      </c>
      <c r="F684" s="87">
        <v>6966341</v>
      </c>
      <c r="G684" s="87" t="s">
        <v>68</v>
      </c>
      <c r="H684" s="87" t="s">
        <v>69</v>
      </c>
      <c r="I684" s="87" t="s">
        <v>44</v>
      </c>
      <c r="J684" s="90">
        <v>111.36</v>
      </c>
      <c r="K684" s="90">
        <v>890.88</v>
      </c>
      <c r="L684" s="87" t="s">
        <v>973</v>
      </c>
      <c r="M684" s="87">
        <v>29</v>
      </c>
      <c r="N684" s="88">
        <v>45123</v>
      </c>
      <c r="O684" s="88">
        <v>45130</v>
      </c>
      <c r="P684" s="87" t="s">
        <v>1447</v>
      </c>
      <c r="Q684" s="87" t="s">
        <v>3</v>
      </c>
      <c r="R684" s="89" t="s">
        <v>975</v>
      </c>
      <c r="S684" s="89" t="s">
        <v>1060</v>
      </c>
      <c r="T684" s="89" t="s">
        <v>987</v>
      </c>
      <c r="U684" s="91">
        <v>45127</v>
      </c>
    </row>
    <row r="685" spans="1:21" x14ac:dyDescent="0.3">
      <c r="A685" s="92">
        <v>45128.325679398149</v>
      </c>
      <c r="B685" s="93" t="s">
        <v>1476</v>
      </c>
      <c r="C685" s="94" t="s">
        <v>1472</v>
      </c>
      <c r="D685" s="93" t="s">
        <v>1367</v>
      </c>
      <c r="E685" s="95">
        <v>8</v>
      </c>
      <c r="F685" s="93">
        <v>6966341</v>
      </c>
      <c r="G685" s="93" t="s">
        <v>68</v>
      </c>
      <c r="H685" s="93" t="s">
        <v>69</v>
      </c>
      <c r="I685" s="93" t="s">
        <v>44</v>
      </c>
      <c r="J685" s="96">
        <v>109.19</v>
      </c>
      <c r="K685" s="96">
        <v>873.52</v>
      </c>
      <c r="L685" s="93" t="s">
        <v>973</v>
      </c>
      <c r="M685" s="93">
        <v>29</v>
      </c>
      <c r="N685" s="94">
        <v>45123</v>
      </c>
      <c r="O685" s="94">
        <v>45130</v>
      </c>
      <c r="P685" s="93" t="s">
        <v>1447</v>
      </c>
      <c r="Q685" s="93" t="s">
        <v>3</v>
      </c>
      <c r="R685" s="95" t="s">
        <v>975</v>
      </c>
      <c r="S685" s="95" t="s">
        <v>1060</v>
      </c>
      <c r="T685" s="95" t="s">
        <v>987</v>
      </c>
      <c r="U685" s="97">
        <v>45127</v>
      </c>
    </row>
    <row r="686" spans="1:21" x14ac:dyDescent="0.3">
      <c r="A686" s="86">
        <v>45128.330202083336</v>
      </c>
      <c r="B686" s="87" t="s">
        <v>66</v>
      </c>
      <c r="C686" s="88" t="s">
        <v>1472</v>
      </c>
      <c r="D686" s="87" t="s">
        <v>1367</v>
      </c>
      <c r="E686" s="89">
        <v>1</v>
      </c>
      <c r="F686" s="87">
        <v>6966341</v>
      </c>
      <c r="G686" s="87" t="s">
        <v>68</v>
      </c>
      <c r="H686" s="87" t="s">
        <v>69</v>
      </c>
      <c r="I686" s="87" t="s">
        <v>44</v>
      </c>
      <c r="J686" s="90">
        <v>112.96</v>
      </c>
      <c r="K686" s="90">
        <v>112.96</v>
      </c>
      <c r="L686" s="87" t="s">
        <v>973</v>
      </c>
      <c r="M686" s="87">
        <v>29</v>
      </c>
      <c r="N686" s="88">
        <v>45123</v>
      </c>
      <c r="O686" s="88">
        <v>45130</v>
      </c>
      <c r="P686" s="87" t="s">
        <v>1447</v>
      </c>
      <c r="Q686" s="87" t="s">
        <v>3</v>
      </c>
      <c r="R686" s="89" t="s">
        <v>975</v>
      </c>
      <c r="S686" s="89" t="s">
        <v>1060</v>
      </c>
      <c r="T686" s="89" t="s">
        <v>987</v>
      </c>
      <c r="U686" s="91">
        <v>45127</v>
      </c>
    </row>
    <row r="687" spans="1:21" x14ac:dyDescent="0.3">
      <c r="A687" s="92">
        <v>45128.331042013888</v>
      </c>
      <c r="B687" s="93" t="s">
        <v>66</v>
      </c>
      <c r="C687" s="94" t="s">
        <v>1472</v>
      </c>
      <c r="D687" s="93" t="s">
        <v>1477</v>
      </c>
      <c r="E687" s="95">
        <v>1</v>
      </c>
      <c r="F687" s="93" t="s">
        <v>68</v>
      </c>
      <c r="G687" s="93" t="s">
        <v>68</v>
      </c>
      <c r="H687" s="93" t="s">
        <v>1012</v>
      </c>
      <c r="I687" s="93" t="s">
        <v>44</v>
      </c>
      <c r="J687" s="96">
        <v>112.96</v>
      </c>
      <c r="K687" s="96">
        <v>112.96</v>
      </c>
      <c r="L687" s="93" t="s">
        <v>981</v>
      </c>
      <c r="M687" s="93">
        <v>29</v>
      </c>
      <c r="N687" s="94">
        <v>45123</v>
      </c>
      <c r="O687" s="94">
        <v>45130</v>
      </c>
      <c r="P687" s="93" t="s">
        <v>1447</v>
      </c>
      <c r="Q687" s="93" t="s">
        <v>3</v>
      </c>
      <c r="R687" s="95" t="s">
        <v>975</v>
      </c>
      <c r="S687" s="95" t="s">
        <v>1060</v>
      </c>
      <c r="T687" s="95" t="s">
        <v>987</v>
      </c>
      <c r="U687" s="97">
        <v>45127</v>
      </c>
    </row>
    <row r="688" spans="1:21" x14ac:dyDescent="0.3">
      <c r="A688" s="86">
        <v>45128.33255590278</v>
      </c>
      <c r="B688" s="87" t="s">
        <v>66</v>
      </c>
      <c r="C688" s="88" t="s">
        <v>1472</v>
      </c>
      <c r="D688" s="87" t="s">
        <v>1478</v>
      </c>
      <c r="E688" s="89">
        <v>2</v>
      </c>
      <c r="F688" s="87">
        <v>6904723</v>
      </c>
      <c r="G688" s="87" t="s">
        <v>117</v>
      </c>
      <c r="H688" s="87" t="s">
        <v>69</v>
      </c>
      <c r="I688" s="87" t="s">
        <v>44</v>
      </c>
      <c r="J688" s="90">
        <v>112.96</v>
      </c>
      <c r="K688" s="90">
        <v>225.92</v>
      </c>
      <c r="L688" s="87" t="s">
        <v>973</v>
      </c>
      <c r="M688" s="87">
        <v>29</v>
      </c>
      <c r="N688" s="88">
        <v>45123</v>
      </c>
      <c r="O688" s="88">
        <v>45130</v>
      </c>
      <c r="P688" s="87" t="s">
        <v>1447</v>
      </c>
      <c r="Q688" s="87" t="s">
        <v>3</v>
      </c>
      <c r="R688" s="89" t="s">
        <v>975</v>
      </c>
      <c r="S688" s="89" t="s">
        <v>1060</v>
      </c>
      <c r="T688" s="89" t="s">
        <v>987</v>
      </c>
      <c r="U688" s="91">
        <v>45127</v>
      </c>
    </row>
    <row r="689" spans="1:21" x14ac:dyDescent="0.3">
      <c r="A689" s="92">
        <v>45128.335274189812</v>
      </c>
      <c r="B689" s="93" t="s">
        <v>66</v>
      </c>
      <c r="C689" s="94" t="s">
        <v>1472</v>
      </c>
      <c r="D689" s="93" t="s">
        <v>1479</v>
      </c>
      <c r="E689" s="95">
        <v>1</v>
      </c>
      <c r="F689" s="93">
        <v>6963490</v>
      </c>
      <c r="G689" s="93" t="s">
        <v>68</v>
      </c>
      <c r="H689" s="93" t="s">
        <v>69</v>
      </c>
      <c r="I689" s="93" t="s">
        <v>44</v>
      </c>
      <c r="J689" s="96">
        <v>112.96</v>
      </c>
      <c r="K689" s="96">
        <v>112.96</v>
      </c>
      <c r="L689" s="93" t="s">
        <v>973</v>
      </c>
      <c r="M689" s="93">
        <v>29</v>
      </c>
      <c r="N689" s="94">
        <v>45123</v>
      </c>
      <c r="O689" s="94">
        <v>45130</v>
      </c>
      <c r="P689" s="93" t="s">
        <v>1447</v>
      </c>
      <c r="Q689" s="93" t="s">
        <v>3</v>
      </c>
      <c r="R689" s="95" t="s">
        <v>975</v>
      </c>
      <c r="S689" s="95" t="s">
        <v>1060</v>
      </c>
      <c r="T689" s="95" t="s">
        <v>987</v>
      </c>
      <c r="U689" s="97">
        <v>45127</v>
      </c>
    </row>
    <row r="690" spans="1:21" x14ac:dyDescent="0.3">
      <c r="A690" s="86">
        <v>45128.339381481484</v>
      </c>
      <c r="B690" s="87" t="s">
        <v>66</v>
      </c>
      <c r="C690" s="88" t="s">
        <v>1472</v>
      </c>
      <c r="D690" s="87" t="s">
        <v>1480</v>
      </c>
      <c r="E690" s="89">
        <v>1</v>
      </c>
      <c r="F690" s="87">
        <v>6971797</v>
      </c>
      <c r="G690" s="87" t="s">
        <v>68</v>
      </c>
      <c r="H690" s="87" t="s">
        <v>69</v>
      </c>
      <c r="I690" s="87" t="s">
        <v>44</v>
      </c>
      <c r="J690" s="90">
        <v>112.96</v>
      </c>
      <c r="K690" s="90">
        <v>112.96</v>
      </c>
      <c r="L690" s="87" t="s">
        <v>973</v>
      </c>
      <c r="M690" s="87">
        <v>29</v>
      </c>
      <c r="N690" s="88">
        <v>45123</v>
      </c>
      <c r="O690" s="88">
        <v>45130</v>
      </c>
      <c r="P690" s="87" t="s">
        <v>1447</v>
      </c>
      <c r="Q690" s="87" t="s">
        <v>3</v>
      </c>
      <c r="R690" s="89" t="s">
        <v>975</v>
      </c>
      <c r="S690" s="89" t="s">
        <v>1060</v>
      </c>
      <c r="T690" s="89" t="s">
        <v>987</v>
      </c>
      <c r="U690" s="91">
        <v>45127</v>
      </c>
    </row>
    <row r="691" spans="1:21" x14ac:dyDescent="0.3">
      <c r="A691" s="92">
        <v>45128.33960821759</v>
      </c>
      <c r="B691" s="93" t="s">
        <v>66</v>
      </c>
      <c r="C691" s="94" t="s">
        <v>1472</v>
      </c>
      <c r="D691" s="93" t="s">
        <v>1480</v>
      </c>
      <c r="E691" s="95">
        <v>1</v>
      </c>
      <c r="F691" s="93">
        <v>6966129</v>
      </c>
      <c r="G691" s="93" t="s">
        <v>68</v>
      </c>
      <c r="H691" s="93" t="s">
        <v>69</v>
      </c>
      <c r="I691" s="93" t="s">
        <v>44</v>
      </c>
      <c r="J691" s="96">
        <v>112.96</v>
      </c>
      <c r="K691" s="96">
        <v>112.96</v>
      </c>
      <c r="L691" s="93" t="s">
        <v>973</v>
      </c>
      <c r="M691" s="93">
        <v>29</v>
      </c>
      <c r="N691" s="94">
        <v>45123</v>
      </c>
      <c r="O691" s="94">
        <v>45130</v>
      </c>
      <c r="P691" s="93" t="s">
        <v>1447</v>
      </c>
      <c r="Q691" s="93" t="s">
        <v>3</v>
      </c>
      <c r="R691" s="95" t="s">
        <v>975</v>
      </c>
      <c r="S691" s="95" t="s">
        <v>1060</v>
      </c>
      <c r="T691" s="95" t="s">
        <v>987</v>
      </c>
      <c r="U691" s="97">
        <v>45127</v>
      </c>
    </row>
    <row r="692" spans="1:21" x14ac:dyDescent="0.3">
      <c r="A692" s="86">
        <v>45128.340651736115</v>
      </c>
      <c r="B692" s="87" t="s">
        <v>66</v>
      </c>
      <c r="C692" s="88" t="s">
        <v>1472</v>
      </c>
      <c r="D692" s="87" t="s">
        <v>1481</v>
      </c>
      <c r="E692" s="89">
        <v>1</v>
      </c>
      <c r="F692" s="87">
        <v>6953453</v>
      </c>
      <c r="G692" s="87" t="s">
        <v>68</v>
      </c>
      <c r="H692" s="87" t="s">
        <v>69</v>
      </c>
      <c r="I692" s="87" t="s">
        <v>44</v>
      </c>
      <c r="J692" s="90">
        <v>112.96</v>
      </c>
      <c r="K692" s="90">
        <v>112.96</v>
      </c>
      <c r="L692" s="87" t="s">
        <v>973</v>
      </c>
      <c r="M692" s="87">
        <v>29</v>
      </c>
      <c r="N692" s="88">
        <v>45123</v>
      </c>
      <c r="O692" s="88">
        <v>45130</v>
      </c>
      <c r="P692" s="87" t="s">
        <v>1447</v>
      </c>
      <c r="Q692" s="87" t="s">
        <v>3</v>
      </c>
      <c r="R692" s="89" t="s">
        <v>975</v>
      </c>
      <c r="S692" s="89" t="s">
        <v>1060</v>
      </c>
      <c r="T692" s="89" t="s">
        <v>987</v>
      </c>
      <c r="U692" s="91">
        <v>45127</v>
      </c>
    </row>
    <row r="693" spans="1:21" x14ac:dyDescent="0.3">
      <c r="A693" s="92">
        <v>45134.273863773145</v>
      </c>
      <c r="B693" s="93" t="s">
        <v>76</v>
      </c>
      <c r="C693" s="94" t="s">
        <v>1472</v>
      </c>
      <c r="D693" s="93" t="s">
        <v>77</v>
      </c>
      <c r="E693" s="95">
        <v>1</v>
      </c>
      <c r="F693" s="93">
        <v>6904723</v>
      </c>
      <c r="G693" s="93" t="s">
        <v>117</v>
      </c>
      <c r="H693" s="93" t="s">
        <v>69</v>
      </c>
      <c r="I693" s="93" t="s">
        <v>44</v>
      </c>
      <c r="J693" s="96">
        <v>116.75</v>
      </c>
      <c r="K693" s="96">
        <v>116.75</v>
      </c>
      <c r="L693" s="93" t="s">
        <v>973</v>
      </c>
      <c r="M693" s="93">
        <v>29</v>
      </c>
      <c r="N693" s="94">
        <v>45123</v>
      </c>
      <c r="O693" s="94">
        <v>45130</v>
      </c>
      <c r="P693" s="93" t="s">
        <v>1447</v>
      </c>
      <c r="Q693" s="93" t="s">
        <v>3</v>
      </c>
      <c r="R693" s="95" t="s">
        <v>975</v>
      </c>
      <c r="S693" s="95" t="s">
        <v>1060</v>
      </c>
      <c r="T693" s="95" t="s">
        <v>987</v>
      </c>
      <c r="U693" s="97">
        <v>45127</v>
      </c>
    </row>
    <row r="694" spans="1:21" x14ac:dyDescent="0.3">
      <c r="A694" s="86">
        <v>45128.325992361111</v>
      </c>
      <c r="B694" s="87" t="s">
        <v>65</v>
      </c>
      <c r="C694" s="88" t="s">
        <v>948</v>
      </c>
      <c r="D694" s="87" t="s">
        <v>1367</v>
      </c>
      <c r="E694" s="89">
        <v>8</v>
      </c>
      <c r="F694" s="87">
        <v>6966341</v>
      </c>
      <c r="G694" s="87" t="s">
        <v>68</v>
      </c>
      <c r="H694" s="87" t="s">
        <v>69</v>
      </c>
      <c r="I694" s="87" t="s">
        <v>44</v>
      </c>
      <c r="J694" s="90">
        <v>111.36</v>
      </c>
      <c r="K694" s="90">
        <v>890.88</v>
      </c>
      <c r="L694" s="87" t="s">
        <v>973</v>
      </c>
      <c r="M694" s="87">
        <v>29</v>
      </c>
      <c r="N694" s="88">
        <v>45123</v>
      </c>
      <c r="O694" s="88">
        <v>45130</v>
      </c>
      <c r="P694" s="87" t="s">
        <v>1447</v>
      </c>
      <c r="Q694" s="87" t="s">
        <v>3</v>
      </c>
      <c r="R694" s="89" t="s">
        <v>975</v>
      </c>
      <c r="S694" s="89" t="s">
        <v>1179</v>
      </c>
      <c r="T694" s="89" t="s">
        <v>987</v>
      </c>
      <c r="U694" s="91">
        <v>45128</v>
      </c>
    </row>
    <row r="695" spans="1:21" x14ac:dyDescent="0.3">
      <c r="A695" s="92">
        <v>45128.326159374999</v>
      </c>
      <c r="B695" s="93" t="s">
        <v>988</v>
      </c>
      <c r="C695" s="94" t="s">
        <v>948</v>
      </c>
      <c r="D695" s="93" t="s">
        <v>1367</v>
      </c>
      <c r="E695" s="95">
        <v>8</v>
      </c>
      <c r="F695" s="93">
        <v>6966341</v>
      </c>
      <c r="G695" s="93" t="s">
        <v>68</v>
      </c>
      <c r="H695" s="93" t="s">
        <v>69</v>
      </c>
      <c r="I695" s="93" t="s">
        <v>44</v>
      </c>
      <c r="J695" s="96">
        <v>109.19</v>
      </c>
      <c r="K695" s="96">
        <v>873.52</v>
      </c>
      <c r="L695" s="93" t="s">
        <v>973</v>
      </c>
      <c r="M695" s="93">
        <v>29</v>
      </c>
      <c r="N695" s="94">
        <v>45123</v>
      </c>
      <c r="O695" s="94">
        <v>45130</v>
      </c>
      <c r="P695" s="93" t="s">
        <v>1447</v>
      </c>
      <c r="Q695" s="93" t="s">
        <v>3</v>
      </c>
      <c r="R695" s="95" t="s">
        <v>975</v>
      </c>
      <c r="S695" s="95" t="s">
        <v>1179</v>
      </c>
      <c r="T695" s="95" t="s">
        <v>987</v>
      </c>
      <c r="U695" s="97">
        <v>45128</v>
      </c>
    </row>
    <row r="696" spans="1:21" x14ac:dyDescent="0.3">
      <c r="A696" s="86">
        <v>45128.330100925923</v>
      </c>
      <c r="B696" s="87" t="s">
        <v>66</v>
      </c>
      <c r="C696" s="88" t="s">
        <v>948</v>
      </c>
      <c r="D696" s="87" t="s">
        <v>1367</v>
      </c>
      <c r="E696" s="89">
        <v>1</v>
      </c>
      <c r="F696" s="87">
        <v>6966341</v>
      </c>
      <c r="G696" s="87" t="s">
        <v>68</v>
      </c>
      <c r="H696" s="87" t="s">
        <v>69</v>
      </c>
      <c r="I696" s="87" t="s">
        <v>44</v>
      </c>
      <c r="J696" s="90">
        <v>112.96</v>
      </c>
      <c r="K696" s="90">
        <v>112.96</v>
      </c>
      <c r="L696" s="87" t="s">
        <v>973</v>
      </c>
      <c r="M696" s="87">
        <v>29</v>
      </c>
      <c r="N696" s="88">
        <v>45123</v>
      </c>
      <c r="O696" s="88">
        <v>45130</v>
      </c>
      <c r="P696" s="87" t="s">
        <v>1447</v>
      </c>
      <c r="Q696" s="87" t="s">
        <v>3</v>
      </c>
      <c r="R696" s="89" t="s">
        <v>975</v>
      </c>
      <c r="S696" s="89" t="s">
        <v>1179</v>
      </c>
      <c r="T696" s="89" t="s">
        <v>987</v>
      </c>
      <c r="U696" s="91">
        <v>45128</v>
      </c>
    </row>
    <row r="697" spans="1:21" x14ac:dyDescent="0.3">
      <c r="A697" s="92">
        <v>45128.340700578701</v>
      </c>
      <c r="B697" s="93" t="s">
        <v>66</v>
      </c>
      <c r="C697" s="94" t="s">
        <v>948</v>
      </c>
      <c r="D697" s="93" t="s">
        <v>1481</v>
      </c>
      <c r="E697" s="95">
        <v>1</v>
      </c>
      <c r="F697" s="93">
        <v>6953453</v>
      </c>
      <c r="G697" s="93" t="s">
        <v>68</v>
      </c>
      <c r="H697" s="93" t="s">
        <v>69</v>
      </c>
      <c r="I697" s="93" t="s">
        <v>44</v>
      </c>
      <c r="J697" s="96">
        <v>112.96</v>
      </c>
      <c r="K697" s="96">
        <v>112.96</v>
      </c>
      <c r="L697" s="93" t="s">
        <v>973</v>
      </c>
      <c r="M697" s="93">
        <v>29</v>
      </c>
      <c r="N697" s="94">
        <v>45123</v>
      </c>
      <c r="O697" s="94">
        <v>45130</v>
      </c>
      <c r="P697" s="93" t="s">
        <v>1447</v>
      </c>
      <c r="Q697" s="93" t="s">
        <v>3</v>
      </c>
      <c r="R697" s="95" t="s">
        <v>975</v>
      </c>
      <c r="S697" s="95" t="s">
        <v>1179</v>
      </c>
      <c r="T697" s="95" t="s">
        <v>987</v>
      </c>
      <c r="U697" s="97">
        <v>45128</v>
      </c>
    </row>
    <row r="698" spans="1:21" x14ac:dyDescent="0.3">
      <c r="A698" s="86">
        <v>45128.345590393517</v>
      </c>
      <c r="B698" s="87" t="s">
        <v>66</v>
      </c>
      <c r="C698" s="88" t="s">
        <v>948</v>
      </c>
      <c r="D698" s="87" t="s">
        <v>1417</v>
      </c>
      <c r="E698" s="89">
        <v>1</v>
      </c>
      <c r="F698" s="87">
        <v>6904723</v>
      </c>
      <c r="G698" s="87" t="s">
        <v>68</v>
      </c>
      <c r="H698" s="87" t="s">
        <v>69</v>
      </c>
      <c r="I698" s="87" t="s">
        <v>44</v>
      </c>
      <c r="J698" s="90">
        <v>112.96</v>
      </c>
      <c r="K698" s="90">
        <v>112.96</v>
      </c>
      <c r="L698" s="87" t="s">
        <v>973</v>
      </c>
      <c r="M698" s="87">
        <v>29</v>
      </c>
      <c r="N698" s="88">
        <v>45123</v>
      </c>
      <c r="O698" s="88">
        <v>45130</v>
      </c>
      <c r="P698" s="87" t="s">
        <v>1447</v>
      </c>
      <c r="Q698" s="87" t="s">
        <v>3</v>
      </c>
      <c r="R698" s="89" t="s">
        <v>975</v>
      </c>
      <c r="S698" s="89" t="s">
        <v>1179</v>
      </c>
      <c r="T698" s="89" t="s">
        <v>987</v>
      </c>
      <c r="U698" s="91">
        <v>45128</v>
      </c>
    </row>
    <row r="699" spans="1:21" x14ac:dyDescent="0.3">
      <c r="A699" s="92">
        <v>45128.370531134256</v>
      </c>
      <c r="B699" s="93" t="s">
        <v>66</v>
      </c>
      <c r="C699" s="94" t="s">
        <v>948</v>
      </c>
      <c r="D699" s="93" t="s">
        <v>354</v>
      </c>
      <c r="E699" s="95">
        <v>1</v>
      </c>
      <c r="F699" s="93">
        <v>6904723</v>
      </c>
      <c r="G699" s="93" t="s">
        <v>68</v>
      </c>
      <c r="H699" s="93" t="s">
        <v>69</v>
      </c>
      <c r="I699" s="93" t="s">
        <v>44</v>
      </c>
      <c r="J699" s="96">
        <v>112.96</v>
      </c>
      <c r="K699" s="96">
        <v>112.96</v>
      </c>
      <c r="L699" s="93" t="s">
        <v>973</v>
      </c>
      <c r="M699" s="93">
        <v>29</v>
      </c>
      <c r="N699" s="94">
        <v>45123</v>
      </c>
      <c r="O699" s="94">
        <v>45130</v>
      </c>
      <c r="P699" s="93" t="s">
        <v>1447</v>
      </c>
      <c r="Q699" s="93" t="s">
        <v>3</v>
      </c>
      <c r="R699" s="95" t="s">
        <v>975</v>
      </c>
      <c r="S699" s="95" t="s">
        <v>1179</v>
      </c>
      <c r="T699" s="95" t="s">
        <v>987</v>
      </c>
      <c r="U699" s="97">
        <v>45128</v>
      </c>
    </row>
    <row r="700" spans="1:21" x14ac:dyDescent="0.3">
      <c r="A700" s="86">
        <v>45134.267509375</v>
      </c>
      <c r="B700" s="87" t="s">
        <v>1476</v>
      </c>
      <c r="C700" s="88" t="s">
        <v>948</v>
      </c>
      <c r="D700" s="87" t="s">
        <v>68</v>
      </c>
      <c r="E700" s="89">
        <v>4</v>
      </c>
      <c r="F700" s="87">
        <v>6904723</v>
      </c>
      <c r="G700" s="87" t="s">
        <v>117</v>
      </c>
      <c r="H700" s="87" t="s">
        <v>69</v>
      </c>
      <c r="I700" s="87" t="s">
        <v>44</v>
      </c>
      <c r="J700" s="90">
        <v>109.19</v>
      </c>
      <c r="K700" s="90">
        <v>436.76</v>
      </c>
      <c r="L700" s="87" t="s">
        <v>973</v>
      </c>
      <c r="M700" s="87">
        <v>29</v>
      </c>
      <c r="N700" s="88">
        <v>45123</v>
      </c>
      <c r="O700" s="88">
        <v>45130</v>
      </c>
      <c r="P700" s="87" t="s">
        <v>1447</v>
      </c>
      <c r="Q700" s="87" t="s">
        <v>3</v>
      </c>
      <c r="R700" s="89" t="s">
        <v>975</v>
      </c>
      <c r="S700" s="89" t="s">
        <v>1179</v>
      </c>
      <c r="T700" s="89" t="s">
        <v>987</v>
      </c>
      <c r="U700" s="91">
        <v>45128</v>
      </c>
    </row>
    <row r="701" spans="1:21" x14ac:dyDescent="0.3">
      <c r="A701" s="92">
        <v>45134.274000925929</v>
      </c>
      <c r="B701" s="93" t="s">
        <v>76</v>
      </c>
      <c r="C701" s="94" t="s">
        <v>948</v>
      </c>
      <c r="D701" s="93" t="s">
        <v>77</v>
      </c>
      <c r="E701" s="95">
        <v>1</v>
      </c>
      <c r="F701" s="93">
        <v>6904723</v>
      </c>
      <c r="G701" s="93" t="s">
        <v>117</v>
      </c>
      <c r="H701" s="93" t="s">
        <v>69</v>
      </c>
      <c r="I701" s="93" t="s">
        <v>44</v>
      </c>
      <c r="J701" s="96">
        <v>116.75</v>
      </c>
      <c r="K701" s="96">
        <v>116.75</v>
      </c>
      <c r="L701" s="93" t="s">
        <v>973</v>
      </c>
      <c r="M701" s="93">
        <v>29</v>
      </c>
      <c r="N701" s="94">
        <v>45123</v>
      </c>
      <c r="O701" s="94">
        <v>45130</v>
      </c>
      <c r="P701" s="93" t="s">
        <v>1447</v>
      </c>
      <c r="Q701" s="93" t="s">
        <v>3</v>
      </c>
      <c r="R701" s="95" t="s">
        <v>975</v>
      </c>
      <c r="S701" s="95" t="s">
        <v>1179</v>
      </c>
      <c r="T701" s="95" t="s">
        <v>987</v>
      </c>
      <c r="U701" s="97">
        <v>45128</v>
      </c>
    </row>
    <row r="702" spans="1:21" x14ac:dyDescent="0.3">
      <c r="A702" s="86">
        <v>45134.283703703702</v>
      </c>
      <c r="B702" s="87" t="s">
        <v>34</v>
      </c>
      <c r="C702" s="88" t="s">
        <v>948</v>
      </c>
      <c r="D702" s="87" t="s">
        <v>1482</v>
      </c>
      <c r="E702" s="89">
        <v>4</v>
      </c>
      <c r="F702" s="87">
        <v>6904723</v>
      </c>
      <c r="G702" s="87" t="s">
        <v>117</v>
      </c>
      <c r="H702" s="87" t="s">
        <v>69</v>
      </c>
      <c r="I702" s="87" t="s">
        <v>44</v>
      </c>
      <c r="J702" s="90">
        <v>109.19</v>
      </c>
      <c r="K702" s="90">
        <v>436.76</v>
      </c>
      <c r="L702" s="87" t="s">
        <v>973</v>
      </c>
      <c r="M702" s="87">
        <v>29</v>
      </c>
      <c r="N702" s="88">
        <v>45123</v>
      </c>
      <c r="O702" s="88">
        <v>45130</v>
      </c>
      <c r="P702" s="87" t="s">
        <v>1447</v>
      </c>
      <c r="Q702" s="87" t="s">
        <v>3</v>
      </c>
      <c r="R702" s="89" t="s">
        <v>975</v>
      </c>
      <c r="S702" s="89" t="s">
        <v>1179</v>
      </c>
      <c r="T702" s="89" t="s">
        <v>987</v>
      </c>
      <c r="U702" s="91">
        <v>45128</v>
      </c>
    </row>
    <row r="703" spans="1:21" x14ac:dyDescent="0.3">
      <c r="A703" s="92">
        <v>45131.568059837962</v>
      </c>
      <c r="B703" s="93" t="s">
        <v>575</v>
      </c>
      <c r="C703" s="94" t="s">
        <v>1483</v>
      </c>
      <c r="D703" s="93" t="s">
        <v>1484</v>
      </c>
      <c r="E703" s="95">
        <v>1</v>
      </c>
      <c r="F703" s="93" t="s">
        <v>68</v>
      </c>
      <c r="G703" s="93" t="s">
        <v>68</v>
      </c>
      <c r="H703" s="93" t="s">
        <v>980</v>
      </c>
      <c r="I703" s="93" t="s">
        <v>44</v>
      </c>
      <c r="J703" s="96">
        <v>101.52</v>
      </c>
      <c r="K703" s="96">
        <v>101.52</v>
      </c>
      <c r="L703" s="93" t="s">
        <v>981</v>
      </c>
      <c r="M703" s="93">
        <v>30</v>
      </c>
      <c r="N703" s="94">
        <v>45130</v>
      </c>
      <c r="O703" s="94">
        <v>45137</v>
      </c>
      <c r="P703" s="93" t="s">
        <v>1485</v>
      </c>
      <c r="Q703" s="93" t="s">
        <v>3</v>
      </c>
      <c r="R703" s="95" t="s">
        <v>975</v>
      </c>
      <c r="S703" s="95" t="s">
        <v>1077</v>
      </c>
      <c r="T703" s="95" t="s">
        <v>987</v>
      </c>
      <c r="U703" s="97">
        <v>45131</v>
      </c>
    </row>
    <row r="704" spans="1:21" x14ac:dyDescent="0.3">
      <c r="A704" s="86">
        <v>45131.569114583333</v>
      </c>
      <c r="B704" s="87" t="s">
        <v>575</v>
      </c>
      <c r="C704" s="88" t="s">
        <v>1483</v>
      </c>
      <c r="D704" s="87" t="s">
        <v>1480</v>
      </c>
      <c r="E704" s="89">
        <v>7</v>
      </c>
      <c r="F704" s="87">
        <v>6971797</v>
      </c>
      <c r="G704" s="87" t="s">
        <v>68</v>
      </c>
      <c r="H704" s="87" t="s">
        <v>69</v>
      </c>
      <c r="I704" s="87" t="s">
        <v>44</v>
      </c>
      <c r="J704" s="90">
        <v>101.52</v>
      </c>
      <c r="K704" s="90">
        <v>710.64</v>
      </c>
      <c r="L704" s="87" t="s">
        <v>973</v>
      </c>
      <c r="M704" s="87">
        <v>30</v>
      </c>
      <c r="N704" s="88">
        <v>45130</v>
      </c>
      <c r="O704" s="88">
        <v>45137</v>
      </c>
      <c r="P704" s="87" t="s">
        <v>1485</v>
      </c>
      <c r="Q704" s="87" t="s">
        <v>3</v>
      </c>
      <c r="R704" s="89" t="s">
        <v>975</v>
      </c>
      <c r="S704" s="89" t="s">
        <v>1077</v>
      </c>
      <c r="T704" s="89" t="s">
        <v>987</v>
      </c>
      <c r="U704" s="91">
        <v>45131</v>
      </c>
    </row>
    <row r="705" spans="1:21" x14ac:dyDescent="0.3">
      <c r="A705" s="92">
        <v>45131.578239351853</v>
      </c>
      <c r="B705" s="93" t="s">
        <v>34</v>
      </c>
      <c r="C705" s="94" t="s">
        <v>1483</v>
      </c>
      <c r="D705" s="93" t="s">
        <v>1486</v>
      </c>
      <c r="E705" s="95">
        <v>6</v>
      </c>
      <c r="F705" s="93">
        <v>6953453</v>
      </c>
      <c r="G705" s="93" t="s">
        <v>68</v>
      </c>
      <c r="H705" s="93" t="s">
        <v>69</v>
      </c>
      <c r="I705" s="93" t="s">
        <v>44</v>
      </c>
      <c r="J705" s="96">
        <v>109.19</v>
      </c>
      <c r="K705" s="96">
        <v>655.14</v>
      </c>
      <c r="L705" s="93" t="s">
        <v>973</v>
      </c>
      <c r="M705" s="93">
        <v>30</v>
      </c>
      <c r="N705" s="94">
        <v>45130</v>
      </c>
      <c r="O705" s="94">
        <v>45137</v>
      </c>
      <c r="P705" s="93" t="s">
        <v>1485</v>
      </c>
      <c r="Q705" s="93" t="s">
        <v>3</v>
      </c>
      <c r="R705" s="95" t="s">
        <v>975</v>
      </c>
      <c r="S705" s="95" t="s">
        <v>1077</v>
      </c>
      <c r="T705" s="95" t="s">
        <v>987</v>
      </c>
      <c r="U705" s="97">
        <v>45131</v>
      </c>
    </row>
    <row r="706" spans="1:21" x14ac:dyDescent="0.3">
      <c r="A706" s="86">
        <v>45131.580233333334</v>
      </c>
      <c r="B706" s="87" t="s">
        <v>34</v>
      </c>
      <c r="C706" s="88" t="s">
        <v>1483</v>
      </c>
      <c r="D706" s="87" t="s">
        <v>1487</v>
      </c>
      <c r="E706" s="89">
        <v>2</v>
      </c>
      <c r="F706" s="87" t="s">
        <v>68</v>
      </c>
      <c r="G706" s="87" t="s">
        <v>68</v>
      </c>
      <c r="H706" s="87" t="s">
        <v>980</v>
      </c>
      <c r="I706" s="87" t="s">
        <v>44</v>
      </c>
      <c r="J706" s="90">
        <v>109.19</v>
      </c>
      <c r="K706" s="90">
        <v>218.38</v>
      </c>
      <c r="L706" s="87" t="s">
        <v>981</v>
      </c>
      <c r="M706" s="87">
        <v>30</v>
      </c>
      <c r="N706" s="88">
        <v>45130</v>
      </c>
      <c r="O706" s="88">
        <v>45137</v>
      </c>
      <c r="P706" s="87" t="s">
        <v>1485</v>
      </c>
      <c r="Q706" s="87" t="s">
        <v>3</v>
      </c>
      <c r="R706" s="89" t="s">
        <v>975</v>
      </c>
      <c r="S706" s="89" t="s">
        <v>1077</v>
      </c>
      <c r="T706" s="89" t="s">
        <v>987</v>
      </c>
      <c r="U706" s="91">
        <v>45131</v>
      </c>
    </row>
    <row r="707" spans="1:21" x14ac:dyDescent="0.3">
      <c r="A707" s="92">
        <v>45131.581276273151</v>
      </c>
      <c r="B707" s="93" t="s">
        <v>31</v>
      </c>
      <c r="C707" s="94" t="s">
        <v>1483</v>
      </c>
      <c r="D707" s="93" t="s">
        <v>1488</v>
      </c>
      <c r="E707" s="95">
        <v>8</v>
      </c>
      <c r="F707" s="93">
        <v>6963490</v>
      </c>
      <c r="G707" s="93" t="s">
        <v>68</v>
      </c>
      <c r="H707" s="93" t="s">
        <v>69</v>
      </c>
      <c r="I707" s="93" t="s">
        <v>44</v>
      </c>
      <c r="J707" s="96">
        <v>90.75</v>
      </c>
      <c r="K707" s="96">
        <v>726</v>
      </c>
      <c r="L707" s="93" t="s">
        <v>973</v>
      </c>
      <c r="M707" s="93">
        <v>30</v>
      </c>
      <c r="N707" s="94">
        <v>45130</v>
      </c>
      <c r="O707" s="94">
        <v>45137</v>
      </c>
      <c r="P707" s="93" t="s">
        <v>1485</v>
      </c>
      <c r="Q707" s="93" t="s">
        <v>3</v>
      </c>
      <c r="R707" s="95" t="s">
        <v>975</v>
      </c>
      <c r="S707" s="95" t="s">
        <v>1077</v>
      </c>
      <c r="T707" s="95" t="s">
        <v>987</v>
      </c>
      <c r="U707" s="97">
        <v>45131</v>
      </c>
    </row>
    <row r="708" spans="1:21" x14ac:dyDescent="0.3">
      <c r="A708" s="86">
        <v>45131.581413194443</v>
      </c>
      <c r="B708" s="87" t="s">
        <v>1476</v>
      </c>
      <c r="C708" s="88" t="s">
        <v>1483</v>
      </c>
      <c r="D708" s="87" t="s">
        <v>1488</v>
      </c>
      <c r="E708" s="89">
        <v>8</v>
      </c>
      <c r="F708" s="87">
        <v>6963490</v>
      </c>
      <c r="G708" s="87" t="s">
        <v>68</v>
      </c>
      <c r="H708" s="87" t="s">
        <v>69</v>
      </c>
      <c r="I708" s="87" t="s">
        <v>44</v>
      </c>
      <c r="J708" s="90">
        <v>109.19</v>
      </c>
      <c r="K708" s="90">
        <v>873.52</v>
      </c>
      <c r="L708" s="87" t="s">
        <v>973</v>
      </c>
      <c r="M708" s="87">
        <v>30</v>
      </c>
      <c r="N708" s="88">
        <v>45130</v>
      </c>
      <c r="O708" s="88">
        <v>45137</v>
      </c>
      <c r="P708" s="87" t="s">
        <v>1485</v>
      </c>
      <c r="Q708" s="87" t="s">
        <v>3</v>
      </c>
      <c r="R708" s="89" t="s">
        <v>975</v>
      </c>
      <c r="S708" s="89" t="s">
        <v>1077</v>
      </c>
      <c r="T708" s="89" t="s">
        <v>987</v>
      </c>
      <c r="U708" s="91">
        <v>45131</v>
      </c>
    </row>
    <row r="709" spans="1:21" x14ac:dyDescent="0.3">
      <c r="A709" s="92">
        <v>45131.582332060185</v>
      </c>
      <c r="B709" s="93" t="s">
        <v>65</v>
      </c>
      <c r="C709" s="94" t="s">
        <v>1483</v>
      </c>
      <c r="D709" s="93" t="s">
        <v>323</v>
      </c>
      <c r="E709" s="95">
        <v>8</v>
      </c>
      <c r="F709" s="93">
        <v>6939174</v>
      </c>
      <c r="G709" s="93" t="s">
        <v>68</v>
      </c>
      <c r="H709" s="93" t="s">
        <v>69</v>
      </c>
      <c r="I709" s="93" t="s">
        <v>44</v>
      </c>
      <c r="J709" s="96">
        <v>111.36</v>
      </c>
      <c r="K709" s="96">
        <v>890.88</v>
      </c>
      <c r="L709" s="93" t="s">
        <v>973</v>
      </c>
      <c r="M709" s="93">
        <v>30</v>
      </c>
      <c r="N709" s="94">
        <v>45130</v>
      </c>
      <c r="O709" s="94">
        <v>45137</v>
      </c>
      <c r="P709" s="93" t="s">
        <v>1485</v>
      </c>
      <c r="Q709" s="93" t="s">
        <v>3</v>
      </c>
      <c r="R709" s="95" t="s">
        <v>975</v>
      </c>
      <c r="S709" s="95" t="s">
        <v>1077</v>
      </c>
      <c r="T709" s="95" t="s">
        <v>987</v>
      </c>
      <c r="U709" s="97">
        <v>45131</v>
      </c>
    </row>
    <row r="710" spans="1:21" x14ac:dyDescent="0.3">
      <c r="A710" s="86">
        <v>45131.582599768517</v>
      </c>
      <c r="B710" s="87" t="s">
        <v>988</v>
      </c>
      <c r="C710" s="88" t="s">
        <v>1483</v>
      </c>
      <c r="D710" s="87" t="s">
        <v>323</v>
      </c>
      <c r="E710" s="89">
        <v>8</v>
      </c>
      <c r="F710" s="87">
        <v>6939174</v>
      </c>
      <c r="G710" s="87" t="s">
        <v>68</v>
      </c>
      <c r="H710" s="87" t="s">
        <v>69</v>
      </c>
      <c r="I710" s="87" t="s">
        <v>44</v>
      </c>
      <c r="J710" s="90">
        <v>109.19</v>
      </c>
      <c r="K710" s="90">
        <v>873.52</v>
      </c>
      <c r="L710" s="87" t="s">
        <v>973</v>
      </c>
      <c r="M710" s="87">
        <v>30</v>
      </c>
      <c r="N710" s="88">
        <v>45130</v>
      </c>
      <c r="O710" s="88">
        <v>45137</v>
      </c>
      <c r="P710" s="87" t="s">
        <v>1485</v>
      </c>
      <c r="Q710" s="87" t="s">
        <v>3</v>
      </c>
      <c r="R710" s="89" t="s">
        <v>975</v>
      </c>
      <c r="S710" s="89" t="s">
        <v>1077</v>
      </c>
      <c r="T710" s="89" t="s">
        <v>987</v>
      </c>
      <c r="U710" s="91">
        <v>45131</v>
      </c>
    </row>
    <row r="711" spans="1:21" x14ac:dyDescent="0.3">
      <c r="A711" s="92">
        <v>45132.287143518515</v>
      </c>
      <c r="B711" s="93" t="s">
        <v>66</v>
      </c>
      <c r="C711" s="94" t="s">
        <v>1483</v>
      </c>
      <c r="D711" s="93" t="s">
        <v>1489</v>
      </c>
      <c r="E711" s="95">
        <v>2</v>
      </c>
      <c r="F711" s="93">
        <v>6963490</v>
      </c>
      <c r="G711" s="93" t="s">
        <v>68</v>
      </c>
      <c r="H711" s="93" t="s">
        <v>69</v>
      </c>
      <c r="I711" s="93" t="s">
        <v>44</v>
      </c>
      <c r="J711" s="96">
        <v>112.96</v>
      </c>
      <c r="K711" s="96">
        <v>225.92</v>
      </c>
      <c r="L711" s="93" t="s">
        <v>973</v>
      </c>
      <c r="M711" s="93">
        <v>30</v>
      </c>
      <c r="N711" s="94">
        <v>45130</v>
      </c>
      <c r="O711" s="94">
        <v>45137</v>
      </c>
      <c r="P711" s="93" t="s">
        <v>1485</v>
      </c>
      <c r="Q711" s="93" t="s">
        <v>3</v>
      </c>
      <c r="R711" s="95" t="s">
        <v>975</v>
      </c>
      <c r="S711" s="95" t="s">
        <v>1077</v>
      </c>
      <c r="T711" s="95" t="s">
        <v>987</v>
      </c>
      <c r="U711" s="97">
        <v>45131</v>
      </c>
    </row>
    <row r="712" spans="1:21" x14ac:dyDescent="0.3">
      <c r="A712" s="86">
        <v>45132.287921759256</v>
      </c>
      <c r="B712" s="87" t="s">
        <v>66</v>
      </c>
      <c r="C712" s="88" t="s">
        <v>1483</v>
      </c>
      <c r="D712" s="87" t="s">
        <v>1367</v>
      </c>
      <c r="E712" s="89">
        <v>1</v>
      </c>
      <c r="F712" s="87">
        <v>6953808</v>
      </c>
      <c r="G712" s="87" t="s">
        <v>68</v>
      </c>
      <c r="H712" s="87" t="s">
        <v>69</v>
      </c>
      <c r="I712" s="87" t="s">
        <v>44</v>
      </c>
      <c r="J712" s="90">
        <v>112.96</v>
      </c>
      <c r="K712" s="90">
        <v>112.96</v>
      </c>
      <c r="L712" s="87" t="s">
        <v>973</v>
      </c>
      <c r="M712" s="87">
        <v>30</v>
      </c>
      <c r="N712" s="88">
        <v>45130</v>
      </c>
      <c r="O712" s="88">
        <v>45137</v>
      </c>
      <c r="P712" s="87" t="s">
        <v>1485</v>
      </c>
      <c r="Q712" s="87" t="s">
        <v>3</v>
      </c>
      <c r="R712" s="89" t="s">
        <v>975</v>
      </c>
      <c r="S712" s="89" t="s">
        <v>1077</v>
      </c>
      <c r="T712" s="89" t="s">
        <v>987</v>
      </c>
      <c r="U712" s="91">
        <v>45131</v>
      </c>
    </row>
    <row r="713" spans="1:21" x14ac:dyDescent="0.3">
      <c r="A713" s="92">
        <v>45132.28987847222</v>
      </c>
      <c r="B713" s="93" t="s">
        <v>35</v>
      </c>
      <c r="C713" s="94" t="s">
        <v>1483</v>
      </c>
      <c r="D713" s="93" t="s">
        <v>1490</v>
      </c>
      <c r="E713" s="95">
        <v>6</v>
      </c>
      <c r="F713" s="93" t="s">
        <v>68</v>
      </c>
      <c r="G713" s="93" t="s">
        <v>68</v>
      </c>
      <c r="H713" s="93" t="s">
        <v>980</v>
      </c>
      <c r="I713" s="93" t="s">
        <v>44</v>
      </c>
      <c r="J713" s="96">
        <v>109.19</v>
      </c>
      <c r="K713" s="96">
        <v>655.14</v>
      </c>
      <c r="L713" s="93" t="s">
        <v>981</v>
      </c>
      <c r="M713" s="93">
        <v>30</v>
      </c>
      <c r="N713" s="94">
        <v>45130</v>
      </c>
      <c r="O713" s="94">
        <v>45137</v>
      </c>
      <c r="P713" s="93" t="s">
        <v>1485</v>
      </c>
      <c r="Q713" s="93" t="s">
        <v>3</v>
      </c>
      <c r="R713" s="95" t="s">
        <v>975</v>
      </c>
      <c r="S713" s="95" t="s">
        <v>1077</v>
      </c>
      <c r="T713" s="95" t="s">
        <v>987</v>
      </c>
      <c r="U713" s="97">
        <v>45131</v>
      </c>
    </row>
    <row r="714" spans="1:21" x14ac:dyDescent="0.3">
      <c r="A714" s="86">
        <v>45132.290979513891</v>
      </c>
      <c r="B714" s="87" t="s">
        <v>35</v>
      </c>
      <c r="C714" s="88" t="s">
        <v>1483</v>
      </c>
      <c r="D714" s="87" t="s">
        <v>1491</v>
      </c>
      <c r="E714" s="89">
        <v>1</v>
      </c>
      <c r="F714" s="87">
        <v>6904723</v>
      </c>
      <c r="G714" s="87" t="s">
        <v>117</v>
      </c>
      <c r="H714" s="87" t="s">
        <v>69</v>
      </c>
      <c r="I714" s="87" t="s">
        <v>44</v>
      </c>
      <c r="J714" s="90">
        <v>109.19</v>
      </c>
      <c r="K714" s="90">
        <v>109.19</v>
      </c>
      <c r="L714" s="87" t="s">
        <v>973</v>
      </c>
      <c r="M714" s="87">
        <v>30</v>
      </c>
      <c r="N714" s="88">
        <v>45130</v>
      </c>
      <c r="O714" s="88">
        <v>45137</v>
      </c>
      <c r="P714" s="87" t="s">
        <v>1485</v>
      </c>
      <c r="Q714" s="87" t="s">
        <v>3</v>
      </c>
      <c r="R714" s="89" t="s">
        <v>975</v>
      </c>
      <c r="S714" s="89" t="s">
        <v>1077</v>
      </c>
      <c r="T714" s="89" t="s">
        <v>987</v>
      </c>
      <c r="U714" s="91">
        <v>45131</v>
      </c>
    </row>
    <row r="715" spans="1:21" x14ac:dyDescent="0.3">
      <c r="A715" s="92">
        <v>45132.298319791669</v>
      </c>
      <c r="B715" s="93" t="s">
        <v>66</v>
      </c>
      <c r="C715" s="94" t="s">
        <v>1483</v>
      </c>
      <c r="D715" s="93" t="s">
        <v>317</v>
      </c>
      <c r="E715" s="95">
        <v>2</v>
      </c>
      <c r="F715" s="93">
        <v>6904723</v>
      </c>
      <c r="G715" s="93" t="s">
        <v>117</v>
      </c>
      <c r="H715" s="93" t="s">
        <v>69</v>
      </c>
      <c r="I715" s="93" t="s">
        <v>44</v>
      </c>
      <c r="J715" s="96">
        <v>112.96</v>
      </c>
      <c r="K715" s="96">
        <v>225.92</v>
      </c>
      <c r="L715" s="93" t="s">
        <v>973</v>
      </c>
      <c r="M715" s="93">
        <v>30</v>
      </c>
      <c r="N715" s="94">
        <v>45130</v>
      </c>
      <c r="O715" s="94">
        <v>45137</v>
      </c>
      <c r="P715" s="93" t="s">
        <v>1485</v>
      </c>
      <c r="Q715" s="93" t="s">
        <v>3</v>
      </c>
      <c r="R715" s="95" t="s">
        <v>975</v>
      </c>
      <c r="S715" s="95" t="s">
        <v>1077</v>
      </c>
      <c r="T715" s="95" t="s">
        <v>987</v>
      </c>
      <c r="U715" s="97">
        <v>45131</v>
      </c>
    </row>
    <row r="716" spans="1:21" x14ac:dyDescent="0.3">
      <c r="A716" s="86">
        <v>45132.299034953707</v>
      </c>
      <c r="B716" s="87" t="s">
        <v>66</v>
      </c>
      <c r="C716" s="88" t="s">
        <v>1483</v>
      </c>
      <c r="D716" s="87" t="s">
        <v>1380</v>
      </c>
      <c r="E716" s="89">
        <v>1</v>
      </c>
      <c r="F716" s="87">
        <v>6971797</v>
      </c>
      <c r="G716" s="87" t="s">
        <v>68</v>
      </c>
      <c r="H716" s="87" t="s">
        <v>69</v>
      </c>
      <c r="I716" s="87" t="s">
        <v>44</v>
      </c>
      <c r="J716" s="90">
        <v>112.96</v>
      </c>
      <c r="K716" s="90">
        <v>112.96</v>
      </c>
      <c r="L716" s="87" t="s">
        <v>973</v>
      </c>
      <c r="M716" s="87">
        <v>30</v>
      </c>
      <c r="N716" s="88">
        <v>45130</v>
      </c>
      <c r="O716" s="88">
        <v>45137</v>
      </c>
      <c r="P716" s="87" t="s">
        <v>1485</v>
      </c>
      <c r="Q716" s="87" t="s">
        <v>3</v>
      </c>
      <c r="R716" s="89" t="s">
        <v>975</v>
      </c>
      <c r="S716" s="89" t="s">
        <v>1077</v>
      </c>
      <c r="T716" s="89" t="s">
        <v>987</v>
      </c>
      <c r="U716" s="91">
        <v>45131</v>
      </c>
    </row>
    <row r="717" spans="1:21" x14ac:dyDescent="0.3">
      <c r="A717" s="92">
        <v>45132.300280671298</v>
      </c>
      <c r="B717" s="93" t="s">
        <v>66</v>
      </c>
      <c r="C717" s="94" t="s">
        <v>1483</v>
      </c>
      <c r="D717" s="93" t="s">
        <v>1492</v>
      </c>
      <c r="E717" s="95">
        <v>1</v>
      </c>
      <c r="F717" s="93">
        <v>6953453</v>
      </c>
      <c r="G717" s="93" t="s">
        <v>68</v>
      </c>
      <c r="H717" s="93" t="s">
        <v>69</v>
      </c>
      <c r="I717" s="93" t="s">
        <v>44</v>
      </c>
      <c r="J717" s="96">
        <v>112.96</v>
      </c>
      <c r="K717" s="96">
        <v>112.96</v>
      </c>
      <c r="L717" s="93" t="s">
        <v>973</v>
      </c>
      <c r="M717" s="93">
        <v>30</v>
      </c>
      <c r="N717" s="94">
        <v>45130</v>
      </c>
      <c r="O717" s="94">
        <v>45137</v>
      </c>
      <c r="P717" s="93" t="s">
        <v>1485</v>
      </c>
      <c r="Q717" s="93" t="s">
        <v>3</v>
      </c>
      <c r="R717" s="95" t="s">
        <v>975</v>
      </c>
      <c r="S717" s="95" t="s">
        <v>1077</v>
      </c>
      <c r="T717" s="95" t="s">
        <v>987</v>
      </c>
      <c r="U717" s="97">
        <v>45131</v>
      </c>
    </row>
    <row r="718" spans="1:21" x14ac:dyDescent="0.3">
      <c r="A718" s="86">
        <v>45132.300898842594</v>
      </c>
      <c r="B718" s="87" t="s">
        <v>66</v>
      </c>
      <c r="C718" s="88" t="s">
        <v>1483</v>
      </c>
      <c r="D718" s="87" t="s">
        <v>1353</v>
      </c>
      <c r="E718" s="89">
        <v>1</v>
      </c>
      <c r="F718" s="87">
        <v>6904723</v>
      </c>
      <c r="G718" s="87" t="s">
        <v>68</v>
      </c>
      <c r="H718" s="87" t="s">
        <v>69</v>
      </c>
      <c r="I718" s="87" t="s">
        <v>44</v>
      </c>
      <c r="J718" s="90">
        <v>112.96</v>
      </c>
      <c r="K718" s="90">
        <v>112.96</v>
      </c>
      <c r="L718" s="87" t="s">
        <v>973</v>
      </c>
      <c r="M718" s="87">
        <v>30</v>
      </c>
      <c r="N718" s="88">
        <v>45130</v>
      </c>
      <c r="O718" s="88">
        <v>45137</v>
      </c>
      <c r="P718" s="87" t="s">
        <v>1485</v>
      </c>
      <c r="Q718" s="87" t="s">
        <v>3</v>
      </c>
      <c r="R718" s="89" t="s">
        <v>975</v>
      </c>
      <c r="S718" s="89" t="s">
        <v>1077</v>
      </c>
      <c r="T718" s="89" t="s">
        <v>987</v>
      </c>
      <c r="U718" s="91">
        <v>45131</v>
      </c>
    </row>
    <row r="719" spans="1:21" x14ac:dyDescent="0.3">
      <c r="A719" s="92">
        <v>45138.31716273148</v>
      </c>
      <c r="B719" s="93" t="s">
        <v>76</v>
      </c>
      <c r="C719" s="94" t="s">
        <v>1483</v>
      </c>
      <c r="D719" s="93" t="s">
        <v>77</v>
      </c>
      <c r="E719" s="95">
        <v>1</v>
      </c>
      <c r="F719" s="93">
        <v>6904723</v>
      </c>
      <c r="G719" s="93" t="s">
        <v>117</v>
      </c>
      <c r="H719" s="93" t="s">
        <v>69</v>
      </c>
      <c r="I719" s="93" t="s">
        <v>44</v>
      </c>
      <c r="J719" s="96">
        <v>116.75</v>
      </c>
      <c r="K719" s="96">
        <v>116.75</v>
      </c>
      <c r="L719" s="93" t="s">
        <v>973</v>
      </c>
      <c r="M719" s="93">
        <v>30</v>
      </c>
      <c r="N719" s="94">
        <v>45130</v>
      </c>
      <c r="O719" s="94">
        <v>45137</v>
      </c>
      <c r="P719" s="93" t="s">
        <v>1485</v>
      </c>
      <c r="Q719" s="93" t="s">
        <v>3</v>
      </c>
      <c r="R719" s="95" t="s">
        <v>975</v>
      </c>
      <c r="S719" s="95" t="s">
        <v>1077</v>
      </c>
      <c r="T719" s="95" t="s">
        <v>987</v>
      </c>
      <c r="U719" s="97">
        <v>45131</v>
      </c>
    </row>
    <row r="720" spans="1:21" x14ac:dyDescent="0.3">
      <c r="A720" s="86">
        <v>45132.287280787037</v>
      </c>
      <c r="B720" s="87" t="s">
        <v>66</v>
      </c>
      <c r="C720" s="88" t="s">
        <v>1493</v>
      </c>
      <c r="D720" s="87" t="s">
        <v>1489</v>
      </c>
      <c r="E720" s="89">
        <v>2</v>
      </c>
      <c r="F720" s="87">
        <v>6963490</v>
      </c>
      <c r="G720" s="87" t="s">
        <v>68</v>
      </c>
      <c r="H720" s="87" t="s">
        <v>69</v>
      </c>
      <c r="I720" s="87" t="s">
        <v>44</v>
      </c>
      <c r="J720" s="90">
        <v>112.96</v>
      </c>
      <c r="K720" s="90">
        <v>225.92</v>
      </c>
      <c r="L720" s="87" t="s">
        <v>973</v>
      </c>
      <c r="M720" s="87">
        <v>30</v>
      </c>
      <c r="N720" s="88">
        <v>45130</v>
      </c>
      <c r="O720" s="88">
        <v>45137</v>
      </c>
      <c r="P720" s="87" t="s">
        <v>1485</v>
      </c>
      <c r="Q720" s="87" t="s">
        <v>3</v>
      </c>
      <c r="R720" s="89" t="s">
        <v>975</v>
      </c>
      <c r="S720" s="89" t="s">
        <v>1081</v>
      </c>
      <c r="T720" s="89" t="s">
        <v>987</v>
      </c>
      <c r="U720" s="91">
        <v>45132</v>
      </c>
    </row>
    <row r="721" spans="1:21" x14ac:dyDescent="0.3">
      <c r="A721" s="92">
        <v>45132.288175578702</v>
      </c>
      <c r="B721" s="93" t="s">
        <v>66</v>
      </c>
      <c r="C721" s="94" t="s">
        <v>1493</v>
      </c>
      <c r="D721" s="93" t="s">
        <v>1367</v>
      </c>
      <c r="E721" s="95">
        <v>1</v>
      </c>
      <c r="F721" s="93">
        <v>6953808</v>
      </c>
      <c r="G721" s="93" t="s">
        <v>68</v>
      </c>
      <c r="H721" s="93" t="s">
        <v>69</v>
      </c>
      <c r="I721" s="93" t="s">
        <v>44</v>
      </c>
      <c r="J721" s="96">
        <v>112.96</v>
      </c>
      <c r="K721" s="96">
        <v>112.96</v>
      </c>
      <c r="L721" s="93" t="s">
        <v>973</v>
      </c>
      <c r="M721" s="93">
        <v>30</v>
      </c>
      <c r="N721" s="94">
        <v>45130</v>
      </c>
      <c r="O721" s="94">
        <v>45137</v>
      </c>
      <c r="P721" s="93" t="s">
        <v>1485</v>
      </c>
      <c r="Q721" s="93" t="s">
        <v>3</v>
      </c>
      <c r="R721" s="95" t="s">
        <v>975</v>
      </c>
      <c r="S721" s="95" t="s">
        <v>1081</v>
      </c>
      <c r="T721" s="95" t="s">
        <v>987</v>
      </c>
      <c r="U721" s="97">
        <v>45132</v>
      </c>
    </row>
    <row r="722" spans="1:21" x14ac:dyDescent="0.3">
      <c r="A722" s="86">
        <v>45132.540284374998</v>
      </c>
      <c r="B722" s="87" t="s">
        <v>35</v>
      </c>
      <c r="C722" s="88" t="s">
        <v>1493</v>
      </c>
      <c r="D722" s="87" t="s">
        <v>1494</v>
      </c>
      <c r="E722" s="89">
        <v>7</v>
      </c>
      <c r="F722" s="87">
        <v>6966129</v>
      </c>
      <c r="G722" s="87" t="s">
        <v>68</v>
      </c>
      <c r="H722" s="87" t="s">
        <v>69</v>
      </c>
      <c r="I722" s="87" t="s">
        <v>44</v>
      </c>
      <c r="J722" s="90">
        <v>109.19</v>
      </c>
      <c r="K722" s="90">
        <v>764.32999999999993</v>
      </c>
      <c r="L722" s="87" t="s">
        <v>973</v>
      </c>
      <c r="M722" s="87">
        <v>30</v>
      </c>
      <c r="N722" s="88">
        <v>45130</v>
      </c>
      <c r="O722" s="88">
        <v>45137</v>
      </c>
      <c r="P722" s="87" t="s">
        <v>1485</v>
      </c>
      <c r="Q722" s="87" t="s">
        <v>3</v>
      </c>
      <c r="R722" s="89" t="s">
        <v>975</v>
      </c>
      <c r="S722" s="89" t="s">
        <v>1081</v>
      </c>
      <c r="T722" s="89" t="s">
        <v>987</v>
      </c>
      <c r="U722" s="91">
        <v>45132</v>
      </c>
    </row>
    <row r="723" spans="1:21" x14ac:dyDescent="0.3">
      <c r="A723" s="92">
        <v>45132.559823379626</v>
      </c>
      <c r="B723" s="93" t="s">
        <v>31</v>
      </c>
      <c r="C723" s="94" t="s">
        <v>1493</v>
      </c>
      <c r="D723" s="93" t="s">
        <v>1488</v>
      </c>
      <c r="E723" s="95">
        <v>8</v>
      </c>
      <c r="F723" s="93">
        <v>6963490</v>
      </c>
      <c r="G723" s="93" t="s">
        <v>68</v>
      </c>
      <c r="H723" s="93" t="s">
        <v>69</v>
      </c>
      <c r="I723" s="93" t="s">
        <v>44</v>
      </c>
      <c r="J723" s="96">
        <v>90.75</v>
      </c>
      <c r="K723" s="96">
        <v>726</v>
      </c>
      <c r="L723" s="93" t="s">
        <v>973</v>
      </c>
      <c r="M723" s="93">
        <v>30</v>
      </c>
      <c r="N723" s="94">
        <v>45130</v>
      </c>
      <c r="O723" s="94">
        <v>45137</v>
      </c>
      <c r="P723" s="93" t="s">
        <v>1485</v>
      </c>
      <c r="Q723" s="93" t="s">
        <v>3</v>
      </c>
      <c r="R723" s="95" t="s">
        <v>975</v>
      </c>
      <c r="S723" s="95" t="s">
        <v>1081</v>
      </c>
      <c r="T723" s="95" t="s">
        <v>987</v>
      </c>
      <c r="U723" s="97">
        <v>45132</v>
      </c>
    </row>
    <row r="724" spans="1:21" x14ac:dyDescent="0.3">
      <c r="A724" s="86">
        <v>45132.575499189814</v>
      </c>
      <c r="B724" s="87" t="s">
        <v>66</v>
      </c>
      <c r="C724" s="88" t="s">
        <v>1493</v>
      </c>
      <c r="D724" s="87" t="s">
        <v>1495</v>
      </c>
      <c r="E724" s="89">
        <v>1</v>
      </c>
      <c r="F724" s="87">
        <v>6966129</v>
      </c>
      <c r="G724" s="87" t="s">
        <v>68</v>
      </c>
      <c r="H724" s="87" t="s">
        <v>69</v>
      </c>
      <c r="I724" s="87" t="s">
        <v>44</v>
      </c>
      <c r="J724" s="90">
        <v>112.96</v>
      </c>
      <c r="K724" s="90">
        <v>112.96</v>
      </c>
      <c r="L724" s="87" t="s">
        <v>973</v>
      </c>
      <c r="M724" s="87">
        <v>30</v>
      </c>
      <c r="N724" s="88">
        <v>45130</v>
      </c>
      <c r="O724" s="88">
        <v>45137</v>
      </c>
      <c r="P724" s="87" t="s">
        <v>1485</v>
      </c>
      <c r="Q724" s="87" t="s">
        <v>3</v>
      </c>
      <c r="R724" s="89" t="s">
        <v>975</v>
      </c>
      <c r="S724" s="89" t="s">
        <v>1081</v>
      </c>
      <c r="T724" s="89" t="s">
        <v>987</v>
      </c>
      <c r="U724" s="91">
        <v>45132</v>
      </c>
    </row>
    <row r="725" spans="1:21" x14ac:dyDescent="0.3">
      <c r="A725" s="92">
        <v>45132.579883101855</v>
      </c>
      <c r="B725" s="93" t="s">
        <v>65</v>
      </c>
      <c r="C725" s="94" t="s">
        <v>1493</v>
      </c>
      <c r="D725" s="93" t="s">
        <v>1496</v>
      </c>
      <c r="E725" s="95">
        <v>8</v>
      </c>
      <c r="F725" s="93">
        <v>6966341</v>
      </c>
      <c r="G725" s="93" t="s">
        <v>68</v>
      </c>
      <c r="H725" s="93" t="s">
        <v>69</v>
      </c>
      <c r="I725" s="93" t="s">
        <v>44</v>
      </c>
      <c r="J725" s="96">
        <v>111.36</v>
      </c>
      <c r="K725" s="96">
        <v>890.88</v>
      </c>
      <c r="L725" s="93" t="s">
        <v>973</v>
      </c>
      <c r="M725" s="93">
        <v>30</v>
      </c>
      <c r="N725" s="94">
        <v>45130</v>
      </c>
      <c r="O725" s="94">
        <v>45137</v>
      </c>
      <c r="P725" s="93" t="s">
        <v>1485</v>
      </c>
      <c r="Q725" s="93" t="s">
        <v>3</v>
      </c>
      <c r="R725" s="95" t="s">
        <v>975</v>
      </c>
      <c r="S725" s="95" t="s">
        <v>1081</v>
      </c>
      <c r="T725" s="95" t="s">
        <v>987</v>
      </c>
      <c r="U725" s="97">
        <v>45132</v>
      </c>
    </row>
    <row r="726" spans="1:21" x14ac:dyDescent="0.3">
      <c r="A726" s="86">
        <v>45132.580361921297</v>
      </c>
      <c r="B726" s="87" t="s">
        <v>988</v>
      </c>
      <c r="C726" s="88" t="s">
        <v>1493</v>
      </c>
      <c r="D726" s="87" t="s">
        <v>1496</v>
      </c>
      <c r="E726" s="89">
        <v>8</v>
      </c>
      <c r="F726" s="87">
        <v>6966341</v>
      </c>
      <c r="G726" s="87" t="s">
        <v>68</v>
      </c>
      <c r="H726" s="87" t="s">
        <v>69</v>
      </c>
      <c r="I726" s="87" t="s">
        <v>44</v>
      </c>
      <c r="J726" s="90">
        <v>109.19</v>
      </c>
      <c r="K726" s="90">
        <v>873.52</v>
      </c>
      <c r="L726" s="87" t="s">
        <v>973</v>
      </c>
      <c r="M726" s="87">
        <v>30</v>
      </c>
      <c r="N726" s="88">
        <v>45130</v>
      </c>
      <c r="O726" s="88">
        <v>45137</v>
      </c>
      <c r="P726" s="87" t="s">
        <v>1485</v>
      </c>
      <c r="Q726" s="87" t="s">
        <v>3</v>
      </c>
      <c r="R726" s="89" t="s">
        <v>975</v>
      </c>
      <c r="S726" s="89" t="s">
        <v>1081</v>
      </c>
      <c r="T726" s="89" t="s">
        <v>987</v>
      </c>
      <c r="U726" s="91">
        <v>45132</v>
      </c>
    </row>
    <row r="727" spans="1:21" x14ac:dyDescent="0.3">
      <c r="A727" s="92">
        <v>45133.519903587963</v>
      </c>
      <c r="B727" s="93" t="s">
        <v>1476</v>
      </c>
      <c r="C727" s="94" t="s">
        <v>1493</v>
      </c>
      <c r="D727" s="93" t="s">
        <v>1497</v>
      </c>
      <c r="E727" s="95">
        <v>8</v>
      </c>
      <c r="F727" s="93" t="s">
        <v>68</v>
      </c>
      <c r="G727" s="93" t="s">
        <v>68</v>
      </c>
      <c r="H727" s="93" t="s">
        <v>991</v>
      </c>
      <c r="I727" s="93" t="s">
        <v>44</v>
      </c>
      <c r="J727" s="96">
        <v>109.19</v>
      </c>
      <c r="K727" s="96">
        <v>873.52</v>
      </c>
      <c r="L727" s="93" t="s">
        <v>981</v>
      </c>
      <c r="M727" s="93">
        <v>30</v>
      </c>
      <c r="N727" s="94">
        <v>45130</v>
      </c>
      <c r="O727" s="94">
        <v>45137</v>
      </c>
      <c r="P727" s="93" t="s">
        <v>1485</v>
      </c>
      <c r="Q727" s="93" t="s">
        <v>3</v>
      </c>
      <c r="R727" s="95" t="s">
        <v>975</v>
      </c>
      <c r="S727" s="95" t="s">
        <v>1081</v>
      </c>
      <c r="T727" s="95" t="s">
        <v>987</v>
      </c>
      <c r="U727" s="97">
        <v>45132</v>
      </c>
    </row>
    <row r="728" spans="1:21" x14ac:dyDescent="0.3">
      <c r="A728" s="86">
        <v>45133.579322453705</v>
      </c>
      <c r="B728" s="87" t="s">
        <v>34</v>
      </c>
      <c r="C728" s="88" t="s">
        <v>1493</v>
      </c>
      <c r="D728" s="87" t="s">
        <v>1498</v>
      </c>
      <c r="E728" s="89">
        <v>8</v>
      </c>
      <c r="F728" s="87">
        <v>6963490</v>
      </c>
      <c r="G728" s="87" t="s">
        <v>68</v>
      </c>
      <c r="H728" s="87" t="s">
        <v>69</v>
      </c>
      <c r="I728" s="87" t="s">
        <v>44</v>
      </c>
      <c r="J728" s="90">
        <v>109.19</v>
      </c>
      <c r="K728" s="90">
        <v>873.52</v>
      </c>
      <c r="L728" s="87" t="s">
        <v>973</v>
      </c>
      <c r="M728" s="87">
        <v>30</v>
      </c>
      <c r="N728" s="88">
        <v>45130</v>
      </c>
      <c r="O728" s="88">
        <v>45137</v>
      </c>
      <c r="P728" s="87" t="s">
        <v>1485</v>
      </c>
      <c r="Q728" s="87" t="s">
        <v>3</v>
      </c>
      <c r="R728" s="89" t="s">
        <v>975</v>
      </c>
      <c r="S728" s="89" t="s">
        <v>1081</v>
      </c>
      <c r="T728" s="89" t="s">
        <v>987</v>
      </c>
      <c r="U728" s="91">
        <v>45132</v>
      </c>
    </row>
    <row r="729" spans="1:21" x14ac:dyDescent="0.3">
      <c r="A729" s="92">
        <v>45135.288685300926</v>
      </c>
      <c r="B729" s="93" t="s">
        <v>66</v>
      </c>
      <c r="C729" s="94" t="s">
        <v>1493</v>
      </c>
      <c r="D729" s="93" t="s">
        <v>1499</v>
      </c>
      <c r="E729" s="95">
        <v>4</v>
      </c>
      <c r="F729" s="93">
        <v>6904723</v>
      </c>
      <c r="G729" s="93" t="s">
        <v>117</v>
      </c>
      <c r="H729" s="93" t="s">
        <v>69</v>
      </c>
      <c r="I729" s="93" t="s">
        <v>44</v>
      </c>
      <c r="J729" s="96">
        <v>112.96</v>
      </c>
      <c r="K729" s="96">
        <v>451.84</v>
      </c>
      <c r="L729" s="93" t="s">
        <v>973</v>
      </c>
      <c r="M729" s="93">
        <v>30</v>
      </c>
      <c r="N729" s="94">
        <v>45130</v>
      </c>
      <c r="O729" s="94">
        <v>45137</v>
      </c>
      <c r="P729" s="93" t="s">
        <v>1485</v>
      </c>
      <c r="Q729" s="93" t="s">
        <v>3</v>
      </c>
      <c r="R729" s="95" t="s">
        <v>975</v>
      </c>
      <c r="S729" s="95" t="s">
        <v>1081</v>
      </c>
      <c r="T729" s="95" t="s">
        <v>987</v>
      </c>
      <c r="U729" s="97">
        <v>45132</v>
      </c>
    </row>
    <row r="730" spans="1:21" x14ac:dyDescent="0.3">
      <c r="A730" s="86">
        <v>45135.577060300922</v>
      </c>
      <c r="B730" s="87" t="s">
        <v>1500</v>
      </c>
      <c r="C730" s="88" t="s">
        <v>1493</v>
      </c>
      <c r="D730" s="87" t="s">
        <v>1501</v>
      </c>
      <c r="E730" s="89">
        <v>8</v>
      </c>
      <c r="F730" s="87" t="s">
        <v>68</v>
      </c>
      <c r="G730" s="87" t="s">
        <v>68</v>
      </c>
      <c r="H730" s="87" t="s">
        <v>991</v>
      </c>
      <c r="I730" s="87" t="s">
        <v>44</v>
      </c>
      <c r="J730" s="90">
        <v>109.19</v>
      </c>
      <c r="K730" s="90">
        <v>873.52</v>
      </c>
      <c r="L730" s="87" t="s">
        <v>981</v>
      </c>
      <c r="M730" s="87">
        <v>30</v>
      </c>
      <c r="N730" s="88">
        <v>45130</v>
      </c>
      <c r="O730" s="88">
        <v>45137</v>
      </c>
      <c r="P730" s="87" t="s">
        <v>1485</v>
      </c>
      <c r="Q730" s="87" t="s">
        <v>3</v>
      </c>
      <c r="R730" s="89" t="s">
        <v>975</v>
      </c>
      <c r="S730" s="89" t="s">
        <v>1081</v>
      </c>
      <c r="T730" s="89" t="s">
        <v>987</v>
      </c>
      <c r="U730" s="91">
        <v>45132</v>
      </c>
    </row>
    <row r="731" spans="1:21" x14ac:dyDescent="0.3">
      <c r="A731" s="92">
        <v>45133.410596643516</v>
      </c>
      <c r="B731" s="93" t="s">
        <v>31</v>
      </c>
      <c r="C731" s="94" t="s">
        <v>1502</v>
      </c>
      <c r="D731" s="93" t="s">
        <v>1488</v>
      </c>
      <c r="E731" s="95">
        <v>6</v>
      </c>
      <c r="F731" s="93">
        <v>6963490</v>
      </c>
      <c r="G731" s="93" t="s">
        <v>68</v>
      </c>
      <c r="H731" s="93" t="s">
        <v>69</v>
      </c>
      <c r="I731" s="93" t="s">
        <v>44</v>
      </c>
      <c r="J731" s="96">
        <v>90.75</v>
      </c>
      <c r="K731" s="96">
        <v>544.5</v>
      </c>
      <c r="L731" s="93" t="s">
        <v>973</v>
      </c>
      <c r="M731" s="93">
        <v>30</v>
      </c>
      <c r="N731" s="94">
        <v>45130</v>
      </c>
      <c r="O731" s="94">
        <v>45137</v>
      </c>
      <c r="P731" s="93" t="s">
        <v>1485</v>
      </c>
      <c r="Q731" s="93" t="s">
        <v>3</v>
      </c>
      <c r="R731" s="95" t="s">
        <v>975</v>
      </c>
      <c r="S731" s="95" t="s">
        <v>1088</v>
      </c>
      <c r="T731" s="95" t="s">
        <v>987</v>
      </c>
      <c r="U731" s="97">
        <v>45133</v>
      </c>
    </row>
    <row r="732" spans="1:21" x14ac:dyDescent="0.3">
      <c r="A732" s="86">
        <v>45133.415988773151</v>
      </c>
      <c r="B732" s="87" t="s">
        <v>575</v>
      </c>
      <c r="C732" s="88" t="s">
        <v>1502</v>
      </c>
      <c r="D732" s="87" t="s">
        <v>1503</v>
      </c>
      <c r="E732" s="89">
        <v>4.5</v>
      </c>
      <c r="F732" s="87">
        <v>6971797</v>
      </c>
      <c r="G732" s="87" t="s">
        <v>68</v>
      </c>
      <c r="H732" s="87" t="s">
        <v>69</v>
      </c>
      <c r="I732" s="87" t="s">
        <v>44</v>
      </c>
      <c r="J732" s="90">
        <v>101.52</v>
      </c>
      <c r="K732" s="90">
        <v>456.84</v>
      </c>
      <c r="L732" s="87" t="s">
        <v>973</v>
      </c>
      <c r="M732" s="87">
        <v>30</v>
      </c>
      <c r="N732" s="88">
        <v>45130</v>
      </c>
      <c r="O732" s="88">
        <v>45137</v>
      </c>
      <c r="P732" s="87" t="s">
        <v>1485</v>
      </c>
      <c r="Q732" s="87" t="s">
        <v>3</v>
      </c>
      <c r="R732" s="89" t="s">
        <v>975</v>
      </c>
      <c r="S732" s="89" t="s">
        <v>1088</v>
      </c>
      <c r="T732" s="89" t="s">
        <v>987</v>
      </c>
      <c r="U732" s="91">
        <v>45133</v>
      </c>
    </row>
    <row r="733" spans="1:21" x14ac:dyDescent="0.3">
      <c r="A733" s="92">
        <v>45133.425518518517</v>
      </c>
      <c r="B733" s="93" t="s">
        <v>65</v>
      </c>
      <c r="C733" s="94" t="s">
        <v>1502</v>
      </c>
      <c r="D733" s="93" t="s">
        <v>1504</v>
      </c>
      <c r="E733" s="95">
        <v>4</v>
      </c>
      <c r="F733" s="93">
        <v>6966341</v>
      </c>
      <c r="G733" s="93" t="s">
        <v>68</v>
      </c>
      <c r="H733" s="93" t="s">
        <v>69</v>
      </c>
      <c r="I733" s="93" t="s">
        <v>44</v>
      </c>
      <c r="J733" s="96">
        <v>111.36</v>
      </c>
      <c r="K733" s="96">
        <v>445.44</v>
      </c>
      <c r="L733" s="93" t="s">
        <v>973</v>
      </c>
      <c r="M733" s="93">
        <v>30</v>
      </c>
      <c r="N733" s="94">
        <v>45130</v>
      </c>
      <c r="O733" s="94">
        <v>45137</v>
      </c>
      <c r="P733" s="93" t="s">
        <v>1485</v>
      </c>
      <c r="Q733" s="93" t="s">
        <v>3</v>
      </c>
      <c r="R733" s="95" t="s">
        <v>975</v>
      </c>
      <c r="S733" s="95" t="s">
        <v>1088</v>
      </c>
      <c r="T733" s="95" t="s">
        <v>987</v>
      </c>
      <c r="U733" s="97">
        <v>45133</v>
      </c>
    </row>
    <row r="734" spans="1:21" x14ac:dyDescent="0.3">
      <c r="A734" s="86">
        <v>45133.425758101854</v>
      </c>
      <c r="B734" s="87" t="s">
        <v>988</v>
      </c>
      <c r="C734" s="88" t="s">
        <v>1502</v>
      </c>
      <c r="D734" s="87" t="s">
        <v>1504</v>
      </c>
      <c r="E734" s="89">
        <v>4</v>
      </c>
      <c r="F734" s="87">
        <v>6966341</v>
      </c>
      <c r="G734" s="87" t="s">
        <v>68</v>
      </c>
      <c r="H734" s="87" t="s">
        <v>69</v>
      </c>
      <c r="I734" s="87" t="s">
        <v>44</v>
      </c>
      <c r="J734" s="90">
        <v>109.19</v>
      </c>
      <c r="K734" s="90">
        <v>436.76</v>
      </c>
      <c r="L734" s="87" t="s">
        <v>973</v>
      </c>
      <c r="M734" s="87">
        <v>30</v>
      </c>
      <c r="N734" s="88">
        <v>45130</v>
      </c>
      <c r="O734" s="88">
        <v>45137</v>
      </c>
      <c r="P734" s="87" t="s">
        <v>1485</v>
      </c>
      <c r="Q734" s="87" t="s">
        <v>3</v>
      </c>
      <c r="R734" s="89" t="s">
        <v>975</v>
      </c>
      <c r="S734" s="89" t="s">
        <v>1088</v>
      </c>
      <c r="T734" s="89" t="s">
        <v>987</v>
      </c>
      <c r="U734" s="91">
        <v>45133</v>
      </c>
    </row>
    <row r="735" spans="1:21" x14ac:dyDescent="0.3">
      <c r="A735" s="92">
        <v>45133.520967476848</v>
      </c>
      <c r="B735" s="93" t="s">
        <v>1476</v>
      </c>
      <c r="C735" s="94" t="s">
        <v>1502</v>
      </c>
      <c r="D735" s="93" t="s">
        <v>1505</v>
      </c>
      <c r="E735" s="95">
        <v>6</v>
      </c>
      <c r="F735" s="93">
        <v>6963490</v>
      </c>
      <c r="G735" s="93" t="s">
        <v>68</v>
      </c>
      <c r="H735" s="93" t="s">
        <v>69</v>
      </c>
      <c r="I735" s="93" t="s">
        <v>44</v>
      </c>
      <c r="J735" s="96">
        <v>109.19</v>
      </c>
      <c r="K735" s="96">
        <v>655.14</v>
      </c>
      <c r="L735" s="93" t="s">
        <v>973</v>
      </c>
      <c r="M735" s="93">
        <v>30</v>
      </c>
      <c r="N735" s="94">
        <v>45130</v>
      </c>
      <c r="O735" s="94">
        <v>45137</v>
      </c>
      <c r="P735" s="93" t="s">
        <v>1485</v>
      </c>
      <c r="Q735" s="93" t="s">
        <v>3</v>
      </c>
      <c r="R735" s="95" t="s">
        <v>975</v>
      </c>
      <c r="S735" s="95" t="s">
        <v>1088</v>
      </c>
      <c r="T735" s="95" t="s">
        <v>987</v>
      </c>
      <c r="U735" s="97">
        <v>45133</v>
      </c>
    </row>
    <row r="736" spans="1:21" x14ac:dyDescent="0.3">
      <c r="A736" s="86">
        <v>45133.522614699075</v>
      </c>
      <c r="B736" s="87" t="s">
        <v>1476</v>
      </c>
      <c r="C736" s="88" t="s">
        <v>1502</v>
      </c>
      <c r="D736" s="87" t="s">
        <v>1506</v>
      </c>
      <c r="E736" s="89">
        <v>2</v>
      </c>
      <c r="F736" s="87">
        <v>6971105</v>
      </c>
      <c r="G736" s="87" t="s">
        <v>68</v>
      </c>
      <c r="H736" s="87" t="s">
        <v>69</v>
      </c>
      <c r="I736" s="87" t="s">
        <v>44</v>
      </c>
      <c r="J736" s="90">
        <v>109.19</v>
      </c>
      <c r="K736" s="90">
        <v>218.38</v>
      </c>
      <c r="L736" s="87" t="s">
        <v>973</v>
      </c>
      <c r="M736" s="87">
        <v>30</v>
      </c>
      <c r="N736" s="88">
        <v>45130</v>
      </c>
      <c r="O736" s="88">
        <v>45137</v>
      </c>
      <c r="P736" s="87" t="s">
        <v>1485</v>
      </c>
      <c r="Q736" s="87" t="s">
        <v>3</v>
      </c>
      <c r="R736" s="89" t="s">
        <v>975</v>
      </c>
      <c r="S736" s="89" t="s">
        <v>1088</v>
      </c>
      <c r="T736" s="89" t="s">
        <v>987</v>
      </c>
      <c r="U736" s="91">
        <v>45133</v>
      </c>
    </row>
    <row r="737" spans="1:21" x14ac:dyDescent="0.3">
      <c r="A737" s="92">
        <v>45133.526126273151</v>
      </c>
      <c r="B737" s="93" t="s">
        <v>1500</v>
      </c>
      <c r="C737" s="94" t="s">
        <v>1502</v>
      </c>
      <c r="D737" s="93" t="s">
        <v>1507</v>
      </c>
      <c r="E737" s="95">
        <v>8</v>
      </c>
      <c r="F737" s="93">
        <v>6970673</v>
      </c>
      <c r="G737" s="93" t="s">
        <v>68</v>
      </c>
      <c r="H737" s="93" t="s">
        <v>69</v>
      </c>
      <c r="I737" s="93" t="s">
        <v>44</v>
      </c>
      <c r="J737" s="96">
        <v>109.19</v>
      </c>
      <c r="K737" s="96">
        <v>873.52</v>
      </c>
      <c r="L737" s="93" t="s">
        <v>973</v>
      </c>
      <c r="M737" s="93">
        <v>30</v>
      </c>
      <c r="N737" s="94">
        <v>45130</v>
      </c>
      <c r="O737" s="94">
        <v>45137</v>
      </c>
      <c r="P737" s="93" t="s">
        <v>1485</v>
      </c>
      <c r="Q737" s="93" t="s">
        <v>3</v>
      </c>
      <c r="R737" s="95" t="s">
        <v>975</v>
      </c>
      <c r="S737" s="95" t="s">
        <v>1088</v>
      </c>
      <c r="T737" s="95" t="s">
        <v>987</v>
      </c>
      <c r="U737" s="97">
        <v>45133</v>
      </c>
    </row>
    <row r="738" spans="1:21" x14ac:dyDescent="0.3">
      <c r="A738" s="86">
        <v>45133.576059143517</v>
      </c>
      <c r="B738" s="87" t="s">
        <v>35</v>
      </c>
      <c r="C738" s="88" t="s">
        <v>1502</v>
      </c>
      <c r="D738" s="87" t="s">
        <v>1508</v>
      </c>
      <c r="E738" s="89">
        <v>2</v>
      </c>
      <c r="F738" s="87">
        <v>6957694</v>
      </c>
      <c r="G738" s="87" t="s">
        <v>117</v>
      </c>
      <c r="H738" s="87" t="s">
        <v>69</v>
      </c>
      <c r="I738" s="87" t="s">
        <v>44</v>
      </c>
      <c r="J738" s="90">
        <v>109.19</v>
      </c>
      <c r="K738" s="90">
        <v>218.38</v>
      </c>
      <c r="L738" s="87" t="s">
        <v>973</v>
      </c>
      <c r="M738" s="87">
        <v>30</v>
      </c>
      <c r="N738" s="88">
        <v>45130</v>
      </c>
      <c r="O738" s="88">
        <v>45137</v>
      </c>
      <c r="P738" s="87" t="s">
        <v>1485</v>
      </c>
      <c r="Q738" s="87" t="s">
        <v>3</v>
      </c>
      <c r="R738" s="89" t="s">
        <v>975</v>
      </c>
      <c r="S738" s="89" t="s">
        <v>1088</v>
      </c>
      <c r="T738" s="89" t="s">
        <v>987</v>
      </c>
      <c r="U738" s="91">
        <v>45133</v>
      </c>
    </row>
    <row r="739" spans="1:21" x14ac:dyDescent="0.3">
      <c r="A739" s="92">
        <v>45133.577141550923</v>
      </c>
      <c r="B739" s="93" t="s">
        <v>35</v>
      </c>
      <c r="C739" s="94" t="s">
        <v>1502</v>
      </c>
      <c r="D739" s="93" t="s">
        <v>1509</v>
      </c>
      <c r="E739" s="95">
        <v>5</v>
      </c>
      <c r="F739" s="93">
        <v>6953453</v>
      </c>
      <c r="G739" s="93" t="s">
        <v>68</v>
      </c>
      <c r="H739" s="93" t="s">
        <v>69</v>
      </c>
      <c r="I739" s="93" t="s">
        <v>44</v>
      </c>
      <c r="J739" s="96">
        <v>109.19</v>
      </c>
      <c r="K739" s="96">
        <v>545.95000000000005</v>
      </c>
      <c r="L739" s="93" t="s">
        <v>973</v>
      </c>
      <c r="M739" s="93">
        <v>30</v>
      </c>
      <c r="N739" s="94">
        <v>45130</v>
      </c>
      <c r="O739" s="94">
        <v>45137</v>
      </c>
      <c r="P739" s="93" t="s">
        <v>1485</v>
      </c>
      <c r="Q739" s="93" t="s">
        <v>3</v>
      </c>
      <c r="R739" s="95" t="s">
        <v>975</v>
      </c>
      <c r="S739" s="95" t="s">
        <v>1088</v>
      </c>
      <c r="T739" s="95" t="s">
        <v>987</v>
      </c>
      <c r="U739" s="97">
        <v>45133</v>
      </c>
    </row>
    <row r="740" spans="1:21" x14ac:dyDescent="0.3">
      <c r="A740" s="86">
        <v>45133.577722106478</v>
      </c>
      <c r="B740" s="87" t="s">
        <v>34</v>
      </c>
      <c r="C740" s="88" t="s">
        <v>1502</v>
      </c>
      <c r="D740" s="87" t="s">
        <v>1510</v>
      </c>
      <c r="E740" s="89">
        <v>8</v>
      </c>
      <c r="F740" s="87">
        <v>6953453</v>
      </c>
      <c r="G740" s="87" t="s">
        <v>68</v>
      </c>
      <c r="H740" s="87" t="s">
        <v>69</v>
      </c>
      <c r="I740" s="87" t="s">
        <v>44</v>
      </c>
      <c r="J740" s="90">
        <v>109.19</v>
      </c>
      <c r="K740" s="90">
        <v>873.52</v>
      </c>
      <c r="L740" s="87" t="s">
        <v>973</v>
      </c>
      <c r="M740" s="87">
        <v>30</v>
      </c>
      <c r="N740" s="88">
        <v>45130</v>
      </c>
      <c r="O740" s="88">
        <v>45137</v>
      </c>
      <c r="P740" s="87" t="s">
        <v>1485</v>
      </c>
      <c r="Q740" s="87" t="s">
        <v>3</v>
      </c>
      <c r="R740" s="89" t="s">
        <v>975</v>
      </c>
      <c r="S740" s="89" t="s">
        <v>1088</v>
      </c>
      <c r="T740" s="89" t="s">
        <v>987</v>
      </c>
      <c r="U740" s="91">
        <v>45133</v>
      </c>
    </row>
    <row r="741" spans="1:21" x14ac:dyDescent="0.3">
      <c r="A741" s="92">
        <v>45134.506097916666</v>
      </c>
      <c r="B741" s="93" t="s">
        <v>66</v>
      </c>
      <c r="C741" s="94" t="s">
        <v>1502</v>
      </c>
      <c r="D741" s="93" t="s">
        <v>1511</v>
      </c>
      <c r="E741" s="95">
        <v>1</v>
      </c>
      <c r="F741" s="93">
        <v>6970673</v>
      </c>
      <c r="G741" s="93" t="s">
        <v>68</v>
      </c>
      <c r="H741" s="93" t="s">
        <v>69</v>
      </c>
      <c r="I741" s="93" t="s">
        <v>44</v>
      </c>
      <c r="J741" s="96">
        <v>112.96</v>
      </c>
      <c r="K741" s="96">
        <v>112.96</v>
      </c>
      <c r="L741" s="93" t="s">
        <v>973</v>
      </c>
      <c r="M741" s="93">
        <v>30</v>
      </c>
      <c r="N741" s="94">
        <v>45130</v>
      </c>
      <c r="O741" s="94">
        <v>45137</v>
      </c>
      <c r="P741" s="93" t="s">
        <v>1485</v>
      </c>
      <c r="Q741" s="93" t="s">
        <v>3</v>
      </c>
      <c r="R741" s="95" t="s">
        <v>975</v>
      </c>
      <c r="S741" s="95" t="s">
        <v>1088</v>
      </c>
      <c r="T741" s="95" t="s">
        <v>987</v>
      </c>
      <c r="U741" s="97">
        <v>45133</v>
      </c>
    </row>
    <row r="742" spans="1:21" x14ac:dyDescent="0.3">
      <c r="A742" s="86">
        <v>45134.512988773145</v>
      </c>
      <c r="B742" s="87" t="s">
        <v>66</v>
      </c>
      <c r="C742" s="88" t="s">
        <v>1502</v>
      </c>
      <c r="D742" s="87" t="s">
        <v>1512</v>
      </c>
      <c r="E742" s="89">
        <v>2</v>
      </c>
      <c r="F742" s="87">
        <v>20028</v>
      </c>
      <c r="G742" s="87" t="s">
        <v>68</v>
      </c>
      <c r="H742" s="87" t="s">
        <v>69</v>
      </c>
      <c r="I742" s="87" t="s">
        <v>44</v>
      </c>
      <c r="J742" s="90">
        <v>112.96</v>
      </c>
      <c r="K742" s="90">
        <v>225.92</v>
      </c>
      <c r="L742" s="87" t="s">
        <v>973</v>
      </c>
      <c r="M742" s="87">
        <v>30</v>
      </c>
      <c r="N742" s="88">
        <v>45130</v>
      </c>
      <c r="O742" s="88">
        <v>45137</v>
      </c>
      <c r="P742" s="87" t="s">
        <v>1485</v>
      </c>
      <c r="Q742" s="87" t="s">
        <v>3</v>
      </c>
      <c r="R742" s="89" t="s">
        <v>975</v>
      </c>
      <c r="S742" s="89" t="s">
        <v>1088</v>
      </c>
      <c r="T742" s="89" t="s">
        <v>987</v>
      </c>
      <c r="U742" s="91">
        <v>45133</v>
      </c>
    </row>
    <row r="743" spans="1:21" x14ac:dyDescent="0.3">
      <c r="A743" s="92">
        <v>45134.513502083333</v>
      </c>
      <c r="B743" s="93" t="s">
        <v>66</v>
      </c>
      <c r="C743" s="94" t="s">
        <v>1502</v>
      </c>
      <c r="D743" s="93" t="s">
        <v>1367</v>
      </c>
      <c r="E743" s="95">
        <v>1</v>
      </c>
      <c r="F743" s="93">
        <v>6966341</v>
      </c>
      <c r="G743" s="93" t="s">
        <v>68</v>
      </c>
      <c r="H743" s="93" t="s">
        <v>69</v>
      </c>
      <c r="I743" s="93" t="s">
        <v>44</v>
      </c>
      <c r="J743" s="96">
        <v>112.96</v>
      </c>
      <c r="K743" s="96">
        <v>112.96</v>
      </c>
      <c r="L743" s="93" t="s">
        <v>973</v>
      </c>
      <c r="M743" s="93">
        <v>30</v>
      </c>
      <c r="N743" s="94">
        <v>45130</v>
      </c>
      <c r="O743" s="94">
        <v>45137</v>
      </c>
      <c r="P743" s="93" t="s">
        <v>1485</v>
      </c>
      <c r="Q743" s="93" t="s">
        <v>3</v>
      </c>
      <c r="R743" s="95" t="s">
        <v>975</v>
      </c>
      <c r="S743" s="95" t="s">
        <v>1088</v>
      </c>
      <c r="T743" s="95" t="s">
        <v>987</v>
      </c>
      <c r="U743" s="97">
        <v>45133</v>
      </c>
    </row>
    <row r="744" spans="1:21" x14ac:dyDescent="0.3">
      <c r="A744" s="86">
        <v>45134.51412511574</v>
      </c>
      <c r="B744" s="87" t="s">
        <v>66</v>
      </c>
      <c r="C744" s="88" t="s">
        <v>1502</v>
      </c>
      <c r="D744" s="87" t="s">
        <v>1489</v>
      </c>
      <c r="E744" s="89">
        <v>1</v>
      </c>
      <c r="F744" s="87">
        <v>6963490</v>
      </c>
      <c r="G744" s="87" t="s">
        <v>68</v>
      </c>
      <c r="H744" s="87" t="s">
        <v>69</v>
      </c>
      <c r="I744" s="87" t="s">
        <v>44</v>
      </c>
      <c r="J744" s="90">
        <v>112.96</v>
      </c>
      <c r="K744" s="90">
        <v>112.96</v>
      </c>
      <c r="L744" s="87" t="s">
        <v>973</v>
      </c>
      <c r="M744" s="87">
        <v>30</v>
      </c>
      <c r="N744" s="88">
        <v>45130</v>
      </c>
      <c r="O744" s="88">
        <v>45137</v>
      </c>
      <c r="P744" s="87" t="s">
        <v>1485</v>
      </c>
      <c r="Q744" s="87" t="s">
        <v>3</v>
      </c>
      <c r="R744" s="89" t="s">
        <v>975</v>
      </c>
      <c r="S744" s="89" t="s">
        <v>1088</v>
      </c>
      <c r="T744" s="89" t="s">
        <v>987</v>
      </c>
      <c r="U744" s="91">
        <v>45133</v>
      </c>
    </row>
    <row r="745" spans="1:21" x14ac:dyDescent="0.3">
      <c r="A745" s="92">
        <v>45134.514711689815</v>
      </c>
      <c r="B745" s="93" t="s">
        <v>66</v>
      </c>
      <c r="C745" s="94" t="s">
        <v>1502</v>
      </c>
      <c r="D745" s="93" t="s">
        <v>1380</v>
      </c>
      <c r="E745" s="95">
        <v>1</v>
      </c>
      <c r="F745" s="93">
        <v>6971797</v>
      </c>
      <c r="G745" s="93" t="s">
        <v>68</v>
      </c>
      <c r="H745" s="93" t="s">
        <v>69</v>
      </c>
      <c r="I745" s="93" t="s">
        <v>44</v>
      </c>
      <c r="J745" s="96">
        <v>112.96</v>
      </c>
      <c r="K745" s="96">
        <v>112.96</v>
      </c>
      <c r="L745" s="93" t="s">
        <v>973</v>
      </c>
      <c r="M745" s="93">
        <v>30</v>
      </c>
      <c r="N745" s="94">
        <v>45130</v>
      </c>
      <c r="O745" s="94">
        <v>45137</v>
      </c>
      <c r="P745" s="93" t="s">
        <v>1485</v>
      </c>
      <c r="Q745" s="93" t="s">
        <v>3</v>
      </c>
      <c r="R745" s="95" t="s">
        <v>975</v>
      </c>
      <c r="S745" s="95" t="s">
        <v>1088</v>
      </c>
      <c r="T745" s="95" t="s">
        <v>987</v>
      </c>
      <c r="U745" s="97">
        <v>45133</v>
      </c>
    </row>
    <row r="746" spans="1:21" x14ac:dyDescent="0.3">
      <c r="A746" s="86">
        <v>45134.515740509261</v>
      </c>
      <c r="B746" s="87" t="s">
        <v>66</v>
      </c>
      <c r="C746" s="88" t="s">
        <v>1502</v>
      </c>
      <c r="D746" s="87" t="s">
        <v>1513</v>
      </c>
      <c r="E746" s="89">
        <v>1</v>
      </c>
      <c r="F746" s="87">
        <v>6971797</v>
      </c>
      <c r="G746" s="87" t="s">
        <v>68</v>
      </c>
      <c r="H746" s="87" t="s">
        <v>69</v>
      </c>
      <c r="I746" s="87" t="s">
        <v>44</v>
      </c>
      <c r="J746" s="90">
        <v>112.96</v>
      </c>
      <c r="K746" s="90">
        <v>112.96</v>
      </c>
      <c r="L746" s="87" t="s">
        <v>973</v>
      </c>
      <c r="M746" s="87">
        <v>30</v>
      </c>
      <c r="N746" s="88">
        <v>45130</v>
      </c>
      <c r="O746" s="88">
        <v>45137</v>
      </c>
      <c r="P746" s="87" t="s">
        <v>1485</v>
      </c>
      <c r="Q746" s="87" t="s">
        <v>3</v>
      </c>
      <c r="R746" s="89" t="s">
        <v>975</v>
      </c>
      <c r="S746" s="89" t="s">
        <v>1088</v>
      </c>
      <c r="T746" s="89" t="s">
        <v>987</v>
      </c>
      <c r="U746" s="91">
        <v>45133</v>
      </c>
    </row>
    <row r="747" spans="1:21" x14ac:dyDescent="0.3">
      <c r="A747" s="92">
        <v>45135.290228124999</v>
      </c>
      <c r="B747" s="93" t="s">
        <v>66</v>
      </c>
      <c r="C747" s="94" t="s">
        <v>1502</v>
      </c>
      <c r="D747" s="93" t="s">
        <v>1499</v>
      </c>
      <c r="E747" s="95">
        <v>1</v>
      </c>
      <c r="F747" s="93">
        <v>6904723</v>
      </c>
      <c r="G747" s="93" t="s">
        <v>117</v>
      </c>
      <c r="H747" s="93" t="s">
        <v>69</v>
      </c>
      <c r="I747" s="93" t="s">
        <v>44</v>
      </c>
      <c r="J747" s="96">
        <v>112.96</v>
      </c>
      <c r="K747" s="96">
        <v>112.96</v>
      </c>
      <c r="L747" s="93" t="s">
        <v>973</v>
      </c>
      <c r="M747" s="93">
        <v>30</v>
      </c>
      <c r="N747" s="94">
        <v>45130</v>
      </c>
      <c r="O747" s="94">
        <v>45137</v>
      </c>
      <c r="P747" s="93" t="s">
        <v>1485</v>
      </c>
      <c r="Q747" s="93" t="s">
        <v>3</v>
      </c>
      <c r="R747" s="95" t="s">
        <v>975</v>
      </c>
      <c r="S747" s="95" t="s">
        <v>1088</v>
      </c>
      <c r="T747" s="95" t="s">
        <v>987</v>
      </c>
      <c r="U747" s="97">
        <v>45133</v>
      </c>
    </row>
    <row r="748" spans="1:21" x14ac:dyDescent="0.3">
      <c r="A748" s="86">
        <v>45138.317323148149</v>
      </c>
      <c r="B748" s="87" t="s">
        <v>76</v>
      </c>
      <c r="C748" s="88" t="s">
        <v>1502</v>
      </c>
      <c r="D748" s="87" t="s">
        <v>77</v>
      </c>
      <c r="E748" s="89">
        <v>2</v>
      </c>
      <c r="F748" s="87">
        <v>6904723</v>
      </c>
      <c r="G748" s="87" t="s">
        <v>117</v>
      </c>
      <c r="H748" s="87" t="s">
        <v>69</v>
      </c>
      <c r="I748" s="87" t="s">
        <v>44</v>
      </c>
      <c r="J748" s="90">
        <v>116.75</v>
      </c>
      <c r="K748" s="90">
        <v>233.5</v>
      </c>
      <c r="L748" s="87" t="s">
        <v>973</v>
      </c>
      <c r="M748" s="87">
        <v>30</v>
      </c>
      <c r="N748" s="88">
        <v>45130</v>
      </c>
      <c r="O748" s="88">
        <v>45137</v>
      </c>
      <c r="P748" s="87" t="s">
        <v>1485</v>
      </c>
      <c r="Q748" s="87" t="s">
        <v>3</v>
      </c>
      <c r="R748" s="89" t="s">
        <v>975</v>
      </c>
      <c r="S748" s="89" t="s">
        <v>1088</v>
      </c>
      <c r="T748" s="89" t="s">
        <v>987</v>
      </c>
      <c r="U748" s="91">
        <v>45133</v>
      </c>
    </row>
    <row r="749" spans="1:21" x14ac:dyDescent="0.3">
      <c r="A749" s="92">
        <v>45134.576090162038</v>
      </c>
      <c r="B749" s="93" t="s">
        <v>575</v>
      </c>
      <c r="C749" s="94" t="s">
        <v>1514</v>
      </c>
      <c r="D749" s="93" t="s">
        <v>1503</v>
      </c>
      <c r="E749" s="95">
        <v>8</v>
      </c>
      <c r="F749" s="93">
        <v>6966129</v>
      </c>
      <c r="G749" s="93" t="s">
        <v>68</v>
      </c>
      <c r="H749" s="93" t="s">
        <v>69</v>
      </c>
      <c r="I749" s="93" t="s">
        <v>44</v>
      </c>
      <c r="J749" s="96">
        <v>101.52</v>
      </c>
      <c r="K749" s="96">
        <v>812.16</v>
      </c>
      <c r="L749" s="93" t="s">
        <v>973</v>
      </c>
      <c r="M749" s="93">
        <v>30</v>
      </c>
      <c r="N749" s="94">
        <v>45130</v>
      </c>
      <c r="O749" s="94">
        <v>45137</v>
      </c>
      <c r="P749" s="93" t="s">
        <v>1485</v>
      </c>
      <c r="Q749" s="93" t="s">
        <v>3</v>
      </c>
      <c r="R749" s="95" t="s">
        <v>975</v>
      </c>
      <c r="S749" s="95" t="s">
        <v>1098</v>
      </c>
      <c r="T749" s="95" t="s">
        <v>987</v>
      </c>
      <c r="U749" s="97">
        <v>45134</v>
      </c>
    </row>
    <row r="750" spans="1:21" x14ac:dyDescent="0.3">
      <c r="A750" s="86">
        <v>45134.576756249997</v>
      </c>
      <c r="B750" s="87" t="s">
        <v>31</v>
      </c>
      <c r="C750" s="88" t="s">
        <v>1514</v>
      </c>
      <c r="D750" s="87" t="s">
        <v>1488</v>
      </c>
      <c r="E750" s="89">
        <v>8</v>
      </c>
      <c r="F750" s="87">
        <v>6963490</v>
      </c>
      <c r="G750" s="87" t="s">
        <v>68</v>
      </c>
      <c r="H750" s="87" t="s">
        <v>69</v>
      </c>
      <c r="I750" s="87" t="s">
        <v>44</v>
      </c>
      <c r="J750" s="90">
        <v>90.75</v>
      </c>
      <c r="K750" s="90">
        <v>726</v>
      </c>
      <c r="L750" s="87" t="s">
        <v>973</v>
      </c>
      <c r="M750" s="87">
        <v>30</v>
      </c>
      <c r="N750" s="88">
        <v>45130</v>
      </c>
      <c r="O750" s="88">
        <v>45137</v>
      </c>
      <c r="P750" s="87" t="s">
        <v>1485</v>
      </c>
      <c r="Q750" s="87" t="s">
        <v>3</v>
      </c>
      <c r="R750" s="89" t="s">
        <v>975</v>
      </c>
      <c r="S750" s="89" t="s">
        <v>1098</v>
      </c>
      <c r="T750" s="89" t="s">
        <v>987</v>
      </c>
      <c r="U750" s="91">
        <v>45134</v>
      </c>
    </row>
    <row r="751" spans="1:21" x14ac:dyDescent="0.3">
      <c r="A751" s="92">
        <v>45134.576902546294</v>
      </c>
      <c r="B751" s="93" t="s">
        <v>1476</v>
      </c>
      <c r="C751" s="94" t="s">
        <v>1514</v>
      </c>
      <c r="D751" s="93" t="s">
        <v>1488</v>
      </c>
      <c r="E751" s="95">
        <v>8</v>
      </c>
      <c r="F751" s="93">
        <v>6963490</v>
      </c>
      <c r="G751" s="93" t="s">
        <v>68</v>
      </c>
      <c r="H751" s="93" t="s">
        <v>69</v>
      </c>
      <c r="I751" s="93" t="s">
        <v>44</v>
      </c>
      <c r="J751" s="96">
        <v>109.19</v>
      </c>
      <c r="K751" s="96">
        <v>873.52</v>
      </c>
      <c r="L751" s="93" t="s">
        <v>973</v>
      </c>
      <c r="M751" s="93">
        <v>30</v>
      </c>
      <c r="N751" s="94">
        <v>45130</v>
      </c>
      <c r="O751" s="94">
        <v>45137</v>
      </c>
      <c r="P751" s="93" t="s">
        <v>1485</v>
      </c>
      <c r="Q751" s="93" t="s">
        <v>3</v>
      </c>
      <c r="R751" s="95" t="s">
        <v>975</v>
      </c>
      <c r="S751" s="95" t="s">
        <v>1098</v>
      </c>
      <c r="T751" s="95" t="s">
        <v>987</v>
      </c>
      <c r="U751" s="97">
        <v>45134</v>
      </c>
    </row>
    <row r="752" spans="1:21" x14ac:dyDescent="0.3">
      <c r="A752" s="86">
        <v>45134.57802025463</v>
      </c>
      <c r="B752" s="87" t="s">
        <v>35</v>
      </c>
      <c r="C752" s="88" t="s">
        <v>1514</v>
      </c>
      <c r="D752" s="87" t="s">
        <v>1515</v>
      </c>
      <c r="E752" s="89">
        <v>8</v>
      </c>
      <c r="F752" s="87">
        <v>6903612</v>
      </c>
      <c r="G752" s="87" t="s">
        <v>68</v>
      </c>
      <c r="H752" s="87" t="s">
        <v>69</v>
      </c>
      <c r="I752" s="87" t="s">
        <v>44</v>
      </c>
      <c r="J752" s="90">
        <v>109.19</v>
      </c>
      <c r="K752" s="90">
        <v>873.52</v>
      </c>
      <c r="L752" s="87" t="s">
        <v>973</v>
      </c>
      <c r="M752" s="87">
        <v>30</v>
      </c>
      <c r="N752" s="88">
        <v>45130</v>
      </c>
      <c r="O752" s="88">
        <v>45137</v>
      </c>
      <c r="P752" s="87" t="s">
        <v>1485</v>
      </c>
      <c r="Q752" s="87" t="s">
        <v>3</v>
      </c>
      <c r="R752" s="89" t="s">
        <v>975</v>
      </c>
      <c r="S752" s="89" t="s">
        <v>1098</v>
      </c>
      <c r="T752" s="89" t="s">
        <v>987</v>
      </c>
      <c r="U752" s="91">
        <v>45134</v>
      </c>
    </row>
    <row r="753" spans="1:21" x14ac:dyDescent="0.3">
      <c r="A753" s="92">
        <v>45134.579120254632</v>
      </c>
      <c r="B753" s="93" t="s">
        <v>34</v>
      </c>
      <c r="C753" s="94" t="s">
        <v>1514</v>
      </c>
      <c r="D753" s="93" t="s">
        <v>1516</v>
      </c>
      <c r="E753" s="95">
        <v>8</v>
      </c>
      <c r="F753" s="93">
        <v>6953453</v>
      </c>
      <c r="G753" s="93" t="s">
        <v>68</v>
      </c>
      <c r="H753" s="93" t="s">
        <v>69</v>
      </c>
      <c r="I753" s="93" t="s">
        <v>44</v>
      </c>
      <c r="J753" s="96">
        <v>109.19</v>
      </c>
      <c r="K753" s="96">
        <v>873.52</v>
      </c>
      <c r="L753" s="93" t="s">
        <v>973</v>
      </c>
      <c r="M753" s="93">
        <v>30</v>
      </c>
      <c r="N753" s="94">
        <v>45130</v>
      </c>
      <c r="O753" s="94">
        <v>45137</v>
      </c>
      <c r="P753" s="93" t="s">
        <v>1485</v>
      </c>
      <c r="Q753" s="93" t="s">
        <v>3</v>
      </c>
      <c r="R753" s="95" t="s">
        <v>975</v>
      </c>
      <c r="S753" s="95" t="s">
        <v>1098</v>
      </c>
      <c r="T753" s="95" t="s">
        <v>987</v>
      </c>
      <c r="U753" s="97">
        <v>45134</v>
      </c>
    </row>
    <row r="754" spans="1:21" x14ac:dyDescent="0.3">
      <c r="A754" s="86">
        <v>45134.580430671296</v>
      </c>
      <c r="B754" s="87" t="s">
        <v>65</v>
      </c>
      <c r="C754" s="88" t="s">
        <v>1514</v>
      </c>
      <c r="D754" s="87" t="s">
        <v>1517</v>
      </c>
      <c r="E754" s="89">
        <v>8</v>
      </c>
      <c r="F754" s="87">
        <v>6966341</v>
      </c>
      <c r="G754" s="87" t="s">
        <v>68</v>
      </c>
      <c r="H754" s="87" t="s">
        <v>69</v>
      </c>
      <c r="I754" s="87" t="s">
        <v>44</v>
      </c>
      <c r="J754" s="90">
        <v>111.36</v>
      </c>
      <c r="K754" s="90">
        <v>890.88</v>
      </c>
      <c r="L754" s="87" t="s">
        <v>973</v>
      </c>
      <c r="M754" s="87">
        <v>30</v>
      </c>
      <c r="N754" s="88">
        <v>45130</v>
      </c>
      <c r="O754" s="88">
        <v>45137</v>
      </c>
      <c r="P754" s="87" t="s">
        <v>1485</v>
      </c>
      <c r="Q754" s="87" t="s">
        <v>3</v>
      </c>
      <c r="R754" s="89" t="s">
        <v>975</v>
      </c>
      <c r="S754" s="89" t="s">
        <v>1098</v>
      </c>
      <c r="T754" s="89" t="s">
        <v>987</v>
      </c>
      <c r="U754" s="91">
        <v>45134</v>
      </c>
    </row>
    <row r="755" spans="1:21" x14ac:dyDescent="0.3">
      <c r="A755" s="92">
        <v>45134.580585416668</v>
      </c>
      <c r="B755" s="93" t="s">
        <v>988</v>
      </c>
      <c r="C755" s="94" t="s">
        <v>1514</v>
      </c>
      <c r="D755" s="93" t="s">
        <v>1517</v>
      </c>
      <c r="E755" s="95">
        <v>8</v>
      </c>
      <c r="F755" s="93">
        <v>6966341</v>
      </c>
      <c r="G755" s="93" t="s">
        <v>68</v>
      </c>
      <c r="H755" s="93" t="s">
        <v>69</v>
      </c>
      <c r="I755" s="93" t="s">
        <v>44</v>
      </c>
      <c r="J755" s="96">
        <v>109.19</v>
      </c>
      <c r="K755" s="96">
        <v>873.52</v>
      </c>
      <c r="L755" s="93" t="s">
        <v>973</v>
      </c>
      <c r="M755" s="93">
        <v>30</v>
      </c>
      <c r="N755" s="94">
        <v>45130</v>
      </c>
      <c r="O755" s="94">
        <v>45137</v>
      </c>
      <c r="P755" s="93" t="s">
        <v>1485</v>
      </c>
      <c r="Q755" s="93" t="s">
        <v>3</v>
      </c>
      <c r="R755" s="95" t="s">
        <v>975</v>
      </c>
      <c r="S755" s="95" t="s">
        <v>1098</v>
      </c>
      <c r="T755" s="95" t="s">
        <v>987</v>
      </c>
      <c r="U755" s="97">
        <v>45134</v>
      </c>
    </row>
    <row r="756" spans="1:21" x14ac:dyDescent="0.3">
      <c r="A756" s="86">
        <v>45135.291068402781</v>
      </c>
      <c r="B756" s="87" t="s">
        <v>66</v>
      </c>
      <c r="C756" s="88" t="s">
        <v>1514</v>
      </c>
      <c r="D756" s="87" t="s">
        <v>1518</v>
      </c>
      <c r="E756" s="89">
        <v>3</v>
      </c>
      <c r="F756" s="87">
        <v>6904723</v>
      </c>
      <c r="G756" s="87" t="s">
        <v>117</v>
      </c>
      <c r="H756" s="87" t="s">
        <v>69</v>
      </c>
      <c r="I756" s="87" t="s">
        <v>44</v>
      </c>
      <c r="J756" s="90">
        <v>112.96</v>
      </c>
      <c r="K756" s="90">
        <v>338.88</v>
      </c>
      <c r="L756" s="87" t="s">
        <v>973</v>
      </c>
      <c r="M756" s="87">
        <v>30</v>
      </c>
      <c r="N756" s="88">
        <v>45130</v>
      </c>
      <c r="O756" s="88">
        <v>45137</v>
      </c>
      <c r="P756" s="87" t="s">
        <v>1485</v>
      </c>
      <c r="Q756" s="87" t="s">
        <v>3</v>
      </c>
      <c r="R756" s="89" t="s">
        <v>975</v>
      </c>
      <c r="S756" s="89" t="s">
        <v>1098</v>
      </c>
      <c r="T756" s="89" t="s">
        <v>987</v>
      </c>
      <c r="U756" s="91">
        <v>45134</v>
      </c>
    </row>
    <row r="757" spans="1:21" x14ac:dyDescent="0.3">
      <c r="A757" s="92">
        <v>45135.292819907409</v>
      </c>
      <c r="B757" s="93" t="s">
        <v>66</v>
      </c>
      <c r="C757" s="94" t="s">
        <v>1514</v>
      </c>
      <c r="D757" s="93" t="s">
        <v>1489</v>
      </c>
      <c r="E757" s="95">
        <v>1</v>
      </c>
      <c r="F757" s="93">
        <v>6963490</v>
      </c>
      <c r="G757" s="93" t="s">
        <v>68</v>
      </c>
      <c r="H757" s="93" t="s">
        <v>69</v>
      </c>
      <c r="I757" s="93" t="s">
        <v>44</v>
      </c>
      <c r="J757" s="96">
        <v>112.96</v>
      </c>
      <c r="K757" s="96">
        <v>112.96</v>
      </c>
      <c r="L757" s="93" t="s">
        <v>973</v>
      </c>
      <c r="M757" s="93">
        <v>30</v>
      </c>
      <c r="N757" s="94">
        <v>45130</v>
      </c>
      <c r="O757" s="94">
        <v>45137</v>
      </c>
      <c r="P757" s="93" t="s">
        <v>1485</v>
      </c>
      <c r="Q757" s="93" t="s">
        <v>3</v>
      </c>
      <c r="R757" s="95" t="s">
        <v>975</v>
      </c>
      <c r="S757" s="95" t="s">
        <v>1098</v>
      </c>
      <c r="T757" s="95" t="s">
        <v>987</v>
      </c>
      <c r="U757" s="97">
        <v>45134</v>
      </c>
    </row>
    <row r="758" spans="1:21" x14ac:dyDescent="0.3">
      <c r="A758" s="86">
        <v>45135.293558564816</v>
      </c>
      <c r="B758" s="87" t="s">
        <v>66</v>
      </c>
      <c r="C758" s="88" t="s">
        <v>1514</v>
      </c>
      <c r="D758" s="87" t="s">
        <v>1519</v>
      </c>
      <c r="E758" s="89">
        <v>1</v>
      </c>
      <c r="F758" s="87">
        <v>6966341</v>
      </c>
      <c r="G758" s="87" t="s">
        <v>68</v>
      </c>
      <c r="H758" s="87" t="s">
        <v>69</v>
      </c>
      <c r="I758" s="87" t="s">
        <v>44</v>
      </c>
      <c r="J758" s="90">
        <v>112.96</v>
      </c>
      <c r="K758" s="90">
        <v>112.96</v>
      </c>
      <c r="L758" s="87" t="s">
        <v>973</v>
      </c>
      <c r="M758" s="87">
        <v>30</v>
      </c>
      <c r="N758" s="88">
        <v>45130</v>
      </c>
      <c r="O758" s="88">
        <v>45137</v>
      </c>
      <c r="P758" s="87" t="s">
        <v>1485</v>
      </c>
      <c r="Q758" s="87" t="s">
        <v>3</v>
      </c>
      <c r="R758" s="89" t="s">
        <v>975</v>
      </c>
      <c r="S758" s="89" t="s">
        <v>1098</v>
      </c>
      <c r="T758" s="89" t="s">
        <v>987</v>
      </c>
      <c r="U758" s="91">
        <v>45134</v>
      </c>
    </row>
    <row r="759" spans="1:21" x14ac:dyDescent="0.3">
      <c r="A759" s="92">
        <v>45135.294507870371</v>
      </c>
      <c r="B759" s="93" t="s">
        <v>66</v>
      </c>
      <c r="C759" s="94" t="s">
        <v>1514</v>
      </c>
      <c r="D759" s="93" t="s">
        <v>1380</v>
      </c>
      <c r="E759" s="95">
        <v>1</v>
      </c>
      <c r="F759" s="93">
        <v>6971797</v>
      </c>
      <c r="G759" s="93" t="s">
        <v>68</v>
      </c>
      <c r="H759" s="93" t="s">
        <v>69</v>
      </c>
      <c r="I759" s="93" t="s">
        <v>44</v>
      </c>
      <c r="J759" s="96">
        <v>112.96</v>
      </c>
      <c r="K759" s="96">
        <v>112.96</v>
      </c>
      <c r="L759" s="93" t="s">
        <v>973</v>
      </c>
      <c r="M759" s="93">
        <v>30</v>
      </c>
      <c r="N759" s="94">
        <v>45130</v>
      </c>
      <c r="O759" s="94">
        <v>45137</v>
      </c>
      <c r="P759" s="93" t="s">
        <v>1485</v>
      </c>
      <c r="Q759" s="93" t="s">
        <v>3</v>
      </c>
      <c r="R759" s="95" t="s">
        <v>975</v>
      </c>
      <c r="S759" s="95" t="s">
        <v>1098</v>
      </c>
      <c r="T759" s="95" t="s">
        <v>987</v>
      </c>
      <c r="U759" s="97">
        <v>45134</v>
      </c>
    </row>
    <row r="760" spans="1:21" x14ac:dyDescent="0.3">
      <c r="A760" s="86">
        <v>45135.295398495371</v>
      </c>
      <c r="B760" s="87" t="s">
        <v>66</v>
      </c>
      <c r="C760" s="88" t="s">
        <v>1514</v>
      </c>
      <c r="D760" s="87" t="s">
        <v>1520</v>
      </c>
      <c r="E760" s="89">
        <v>1</v>
      </c>
      <c r="F760" s="87">
        <v>6966129</v>
      </c>
      <c r="G760" s="87" t="s">
        <v>68</v>
      </c>
      <c r="H760" s="87" t="s">
        <v>69</v>
      </c>
      <c r="I760" s="87" t="s">
        <v>44</v>
      </c>
      <c r="J760" s="90">
        <v>112.96</v>
      </c>
      <c r="K760" s="90">
        <v>112.96</v>
      </c>
      <c r="L760" s="87" t="s">
        <v>973</v>
      </c>
      <c r="M760" s="87">
        <v>30</v>
      </c>
      <c r="N760" s="88">
        <v>45130</v>
      </c>
      <c r="O760" s="88">
        <v>45137</v>
      </c>
      <c r="P760" s="87" t="s">
        <v>1485</v>
      </c>
      <c r="Q760" s="87" t="s">
        <v>3</v>
      </c>
      <c r="R760" s="89" t="s">
        <v>975</v>
      </c>
      <c r="S760" s="89" t="s">
        <v>1098</v>
      </c>
      <c r="T760" s="89" t="s">
        <v>987</v>
      </c>
      <c r="U760" s="91">
        <v>45134</v>
      </c>
    </row>
    <row r="761" spans="1:21" x14ac:dyDescent="0.3">
      <c r="A761" s="92">
        <v>45135.304641550923</v>
      </c>
      <c r="B761" s="93" t="s">
        <v>66</v>
      </c>
      <c r="C761" s="94" t="s">
        <v>1514</v>
      </c>
      <c r="D761" s="93" t="s">
        <v>1521</v>
      </c>
      <c r="E761" s="95">
        <v>1</v>
      </c>
      <c r="F761" s="93">
        <v>6903612</v>
      </c>
      <c r="G761" s="93" t="s">
        <v>68</v>
      </c>
      <c r="H761" s="93" t="s">
        <v>69</v>
      </c>
      <c r="I761" s="93" t="s">
        <v>44</v>
      </c>
      <c r="J761" s="96">
        <v>112.96</v>
      </c>
      <c r="K761" s="96">
        <v>112.96</v>
      </c>
      <c r="L761" s="93" t="s">
        <v>973</v>
      </c>
      <c r="M761" s="93">
        <v>30</v>
      </c>
      <c r="N761" s="94">
        <v>45130</v>
      </c>
      <c r="O761" s="94">
        <v>45137</v>
      </c>
      <c r="P761" s="93" t="s">
        <v>1485</v>
      </c>
      <c r="Q761" s="93" t="s">
        <v>3</v>
      </c>
      <c r="R761" s="95" t="s">
        <v>975</v>
      </c>
      <c r="S761" s="95" t="s">
        <v>1098</v>
      </c>
      <c r="T761" s="95" t="s">
        <v>987</v>
      </c>
      <c r="U761" s="97">
        <v>45134</v>
      </c>
    </row>
    <row r="762" spans="1:21" x14ac:dyDescent="0.3">
      <c r="A762" s="86">
        <v>45138.317613888888</v>
      </c>
      <c r="B762" s="87" t="s">
        <v>76</v>
      </c>
      <c r="C762" s="88" t="s">
        <v>1514</v>
      </c>
      <c r="D762" s="87" t="s">
        <v>77</v>
      </c>
      <c r="E762" s="89">
        <v>1</v>
      </c>
      <c r="F762" s="87">
        <v>6904723</v>
      </c>
      <c r="G762" s="87" t="s">
        <v>117</v>
      </c>
      <c r="H762" s="87" t="s">
        <v>69</v>
      </c>
      <c r="I762" s="87" t="s">
        <v>44</v>
      </c>
      <c r="J762" s="90">
        <v>116.75</v>
      </c>
      <c r="K762" s="90">
        <v>116.75</v>
      </c>
      <c r="L762" s="87" t="s">
        <v>973</v>
      </c>
      <c r="M762" s="87">
        <v>30</v>
      </c>
      <c r="N762" s="88">
        <v>45130</v>
      </c>
      <c r="O762" s="88">
        <v>45137</v>
      </c>
      <c r="P762" s="87" t="s">
        <v>1485</v>
      </c>
      <c r="Q762" s="87" t="s">
        <v>3</v>
      </c>
      <c r="R762" s="89" t="s">
        <v>975</v>
      </c>
      <c r="S762" s="89" t="s">
        <v>1098</v>
      </c>
      <c r="T762" s="89" t="s">
        <v>987</v>
      </c>
      <c r="U762" s="91">
        <v>45134</v>
      </c>
    </row>
    <row r="763" spans="1:21" x14ac:dyDescent="0.3">
      <c r="A763" s="92">
        <v>45135.292038657404</v>
      </c>
      <c r="B763" s="93" t="s">
        <v>1500</v>
      </c>
      <c r="C763" s="94" t="s">
        <v>949</v>
      </c>
      <c r="D763" s="93" t="s">
        <v>1522</v>
      </c>
      <c r="E763" s="95">
        <v>3</v>
      </c>
      <c r="F763" s="93">
        <v>6970673</v>
      </c>
      <c r="G763" s="93" t="s">
        <v>68</v>
      </c>
      <c r="H763" s="93" t="s">
        <v>69</v>
      </c>
      <c r="I763" s="93" t="s">
        <v>44</v>
      </c>
      <c r="J763" s="96">
        <v>109.19</v>
      </c>
      <c r="K763" s="96">
        <v>327.57</v>
      </c>
      <c r="L763" s="93" t="s">
        <v>973</v>
      </c>
      <c r="M763" s="93">
        <v>30</v>
      </c>
      <c r="N763" s="94">
        <v>45130</v>
      </c>
      <c r="O763" s="94">
        <v>45137</v>
      </c>
      <c r="P763" s="93" t="s">
        <v>1485</v>
      </c>
      <c r="Q763" s="93" t="s">
        <v>3</v>
      </c>
      <c r="R763" s="95" t="s">
        <v>975</v>
      </c>
      <c r="S763" s="95" t="s">
        <v>1194</v>
      </c>
      <c r="T763" s="95" t="s">
        <v>987</v>
      </c>
      <c r="U763" s="97">
        <v>45135</v>
      </c>
    </row>
    <row r="764" spans="1:21" x14ac:dyDescent="0.3">
      <c r="A764" s="86">
        <v>45135.292215624999</v>
      </c>
      <c r="B764" s="87" t="s">
        <v>66</v>
      </c>
      <c r="C764" s="88" t="s">
        <v>949</v>
      </c>
      <c r="D764" s="87" t="s">
        <v>1522</v>
      </c>
      <c r="E764" s="89">
        <v>1</v>
      </c>
      <c r="F764" s="87">
        <v>6970673</v>
      </c>
      <c r="G764" s="87" t="s">
        <v>68</v>
      </c>
      <c r="H764" s="87" t="s">
        <v>69</v>
      </c>
      <c r="I764" s="87" t="s">
        <v>44</v>
      </c>
      <c r="J764" s="90">
        <v>112.96</v>
      </c>
      <c r="K764" s="90">
        <v>112.96</v>
      </c>
      <c r="L764" s="87" t="s">
        <v>973</v>
      </c>
      <c r="M764" s="87">
        <v>30</v>
      </c>
      <c r="N764" s="88">
        <v>45130</v>
      </c>
      <c r="O764" s="88">
        <v>45137</v>
      </c>
      <c r="P764" s="87" t="s">
        <v>1485</v>
      </c>
      <c r="Q764" s="87" t="s">
        <v>3</v>
      </c>
      <c r="R764" s="89" t="s">
        <v>975</v>
      </c>
      <c r="S764" s="89" t="s">
        <v>1194</v>
      </c>
      <c r="T764" s="89" t="s">
        <v>987</v>
      </c>
      <c r="U764" s="91">
        <v>45135</v>
      </c>
    </row>
    <row r="765" spans="1:21" x14ac:dyDescent="0.3">
      <c r="A765" s="92">
        <v>45135.29344814815</v>
      </c>
      <c r="B765" s="93" t="s">
        <v>66</v>
      </c>
      <c r="C765" s="94" t="s">
        <v>949</v>
      </c>
      <c r="D765" s="93" t="s">
        <v>1519</v>
      </c>
      <c r="E765" s="95">
        <v>1</v>
      </c>
      <c r="F765" s="93">
        <v>6966341</v>
      </c>
      <c r="G765" s="93" t="s">
        <v>68</v>
      </c>
      <c r="H765" s="93" t="s">
        <v>69</v>
      </c>
      <c r="I765" s="93" t="s">
        <v>44</v>
      </c>
      <c r="J765" s="96">
        <v>112.96</v>
      </c>
      <c r="K765" s="96">
        <v>112.96</v>
      </c>
      <c r="L765" s="93" t="s">
        <v>973</v>
      </c>
      <c r="M765" s="93">
        <v>30</v>
      </c>
      <c r="N765" s="94">
        <v>45130</v>
      </c>
      <c r="O765" s="94">
        <v>45137</v>
      </c>
      <c r="P765" s="93" t="s">
        <v>1485</v>
      </c>
      <c r="Q765" s="93" t="s">
        <v>3</v>
      </c>
      <c r="R765" s="95" t="s">
        <v>975</v>
      </c>
      <c r="S765" s="95" t="s">
        <v>1194</v>
      </c>
      <c r="T765" s="95" t="s">
        <v>987</v>
      </c>
      <c r="U765" s="97">
        <v>45135</v>
      </c>
    </row>
    <row r="766" spans="1:21" x14ac:dyDescent="0.3">
      <c r="A766" s="86">
        <v>45135.29455150463</v>
      </c>
      <c r="B766" s="87" t="s">
        <v>66</v>
      </c>
      <c r="C766" s="88" t="s">
        <v>949</v>
      </c>
      <c r="D766" s="87" t="s">
        <v>1380</v>
      </c>
      <c r="E766" s="89">
        <v>1</v>
      </c>
      <c r="F766" s="87">
        <v>6971797</v>
      </c>
      <c r="G766" s="87" t="s">
        <v>68</v>
      </c>
      <c r="H766" s="87" t="s">
        <v>69</v>
      </c>
      <c r="I766" s="87" t="s">
        <v>44</v>
      </c>
      <c r="J766" s="90">
        <v>112.96</v>
      </c>
      <c r="K766" s="90">
        <v>112.96</v>
      </c>
      <c r="L766" s="87" t="s">
        <v>973</v>
      </c>
      <c r="M766" s="87">
        <v>30</v>
      </c>
      <c r="N766" s="88">
        <v>45130</v>
      </c>
      <c r="O766" s="88">
        <v>45137</v>
      </c>
      <c r="P766" s="87" t="s">
        <v>1485</v>
      </c>
      <c r="Q766" s="87" t="s">
        <v>3</v>
      </c>
      <c r="R766" s="89" t="s">
        <v>975</v>
      </c>
      <c r="S766" s="89" t="s">
        <v>1194</v>
      </c>
      <c r="T766" s="89" t="s">
        <v>987</v>
      </c>
      <c r="U766" s="91">
        <v>45135</v>
      </c>
    </row>
    <row r="767" spans="1:21" x14ac:dyDescent="0.3">
      <c r="A767" s="92">
        <v>45135.295439467591</v>
      </c>
      <c r="B767" s="93" t="s">
        <v>66</v>
      </c>
      <c r="C767" s="94" t="s">
        <v>949</v>
      </c>
      <c r="D767" s="93" t="s">
        <v>1520</v>
      </c>
      <c r="E767" s="95">
        <v>1</v>
      </c>
      <c r="F767" s="93">
        <v>6966129</v>
      </c>
      <c r="G767" s="93" t="s">
        <v>68</v>
      </c>
      <c r="H767" s="93" t="s">
        <v>69</v>
      </c>
      <c r="I767" s="93" t="s">
        <v>44</v>
      </c>
      <c r="J767" s="96">
        <v>112.96</v>
      </c>
      <c r="K767" s="96">
        <v>112.96</v>
      </c>
      <c r="L767" s="93" t="s">
        <v>973</v>
      </c>
      <c r="M767" s="93">
        <v>30</v>
      </c>
      <c r="N767" s="94">
        <v>45130</v>
      </c>
      <c r="O767" s="94">
        <v>45137</v>
      </c>
      <c r="P767" s="93" t="s">
        <v>1485</v>
      </c>
      <c r="Q767" s="93" t="s">
        <v>3</v>
      </c>
      <c r="R767" s="95" t="s">
        <v>975</v>
      </c>
      <c r="S767" s="95" t="s">
        <v>1194</v>
      </c>
      <c r="T767" s="95" t="s">
        <v>987</v>
      </c>
      <c r="U767" s="97">
        <v>45135</v>
      </c>
    </row>
    <row r="768" spans="1:21" x14ac:dyDescent="0.3">
      <c r="A768" s="86">
        <v>45135.304450925927</v>
      </c>
      <c r="B768" s="87" t="s">
        <v>66</v>
      </c>
      <c r="C768" s="88" t="s">
        <v>949</v>
      </c>
      <c r="D768" s="87" t="s">
        <v>1521</v>
      </c>
      <c r="E768" s="89">
        <v>1</v>
      </c>
      <c r="F768" s="87">
        <v>6903612</v>
      </c>
      <c r="G768" s="87" t="s">
        <v>68</v>
      </c>
      <c r="H768" s="87" t="s">
        <v>69</v>
      </c>
      <c r="I768" s="87" t="s">
        <v>44</v>
      </c>
      <c r="J768" s="90">
        <v>112.96</v>
      </c>
      <c r="K768" s="90">
        <v>112.96</v>
      </c>
      <c r="L768" s="87" t="s">
        <v>973</v>
      </c>
      <c r="M768" s="87">
        <v>30</v>
      </c>
      <c r="N768" s="88">
        <v>45130</v>
      </c>
      <c r="O768" s="88">
        <v>45137</v>
      </c>
      <c r="P768" s="87" t="s">
        <v>1485</v>
      </c>
      <c r="Q768" s="87" t="s">
        <v>3</v>
      </c>
      <c r="R768" s="89" t="s">
        <v>975</v>
      </c>
      <c r="S768" s="89" t="s">
        <v>1194</v>
      </c>
      <c r="T768" s="89" t="s">
        <v>987</v>
      </c>
      <c r="U768" s="91">
        <v>45135</v>
      </c>
    </row>
    <row r="769" spans="1:21" x14ac:dyDescent="0.3">
      <c r="A769" s="92">
        <v>45135.309721064812</v>
      </c>
      <c r="B769" s="93" t="s">
        <v>66</v>
      </c>
      <c r="C769" s="94" t="s">
        <v>949</v>
      </c>
      <c r="D769" s="93" t="s">
        <v>1523</v>
      </c>
      <c r="E769" s="95">
        <v>2</v>
      </c>
      <c r="F769" s="93">
        <v>6904723</v>
      </c>
      <c r="G769" s="93" t="s">
        <v>117</v>
      </c>
      <c r="H769" s="93" t="s">
        <v>69</v>
      </c>
      <c r="I769" s="93" t="s">
        <v>44</v>
      </c>
      <c r="J769" s="96">
        <v>112.96</v>
      </c>
      <c r="K769" s="96">
        <v>225.92</v>
      </c>
      <c r="L769" s="93" t="s">
        <v>973</v>
      </c>
      <c r="M769" s="93">
        <v>30</v>
      </c>
      <c r="N769" s="94">
        <v>45130</v>
      </c>
      <c r="O769" s="94">
        <v>45137</v>
      </c>
      <c r="P769" s="93" t="s">
        <v>1485</v>
      </c>
      <c r="Q769" s="93" t="s">
        <v>3</v>
      </c>
      <c r="R769" s="95" t="s">
        <v>975</v>
      </c>
      <c r="S769" s="95" t="s">
        <v>1194</v>
      </c>
      <c r="T769" s="95" t="s">
        <v>987</v>
      </c>
      <c r="U769" s="97">
        <v>45135</v>
      </c>
    </row>
    <row r="770" spans="1:21" x14ac:dyDescent="0.3">
      <c r="A770" s="86">
        <v>45135.420615509262</v>
      </c>
      <c r="B770" s="87" t="s">
        <v>31</v>
      </c>
      <c r="C770" s="88" t="s">
        <v>949</v>
      </c>
      <c r="D770" s="87" t="s">
        <v>1488</v>
      </c>
      <c r="E770" s="89">
        <v>8</v>
      </c>
      <c r="F770" s="87">
        <v>6963490</v>
      </c>
      <c r="G770" s="87" t="s">
        <v>68</v>
      </c>
      <c r="H770" s="87" t="s">
        <v>69</v>
      </c>
      <c r="I770" s="87" t="s">
        <v>44</v>
      </c>
      <c r="J770" s="90">
        <v>90.75</v>
      </c>
      <c r="K770" s="90">
        <v>726</v>
      </c>
      <c r="L770" s="87" t="s">
        <v>973</v>
      </c>
      <c r="M770" s="87">
        <v>30</v>
      </c>
      <c r="N770" s="88">
        <v>45130</v>
      </c>
      <c r="O770" s="88">
        <v>45137</v>
      </c>
      <c r="P770" s="87" t="s">
        <v>1485</v>
      </c>
      <c r="Q770" s="87" t="s">
        <v>3</v>
      </c>
      <c r="R770" s="89" t="s">
        <v>975</v>
      </c>
      <c r="S770" s="89" t="s">
        <v>1194</v>
      </c>
      <c r="T770" s="89" t="s">
        <v>987</v>
      </c>
      <c r="U770" s="91">
        <v>45135</v>
      </c>
    </row>
    <row r="771" spans="1:21" x14ac:dyDescent="0.3">
      <c r="A771" s="92">
        <v>45135.456624999999</v>
      </c>
      <c r="B771" s="93" t="s">
        <v>34</v>
      </c>
      <c r="C771" s="94" t="s">
        <v>949</v>
      </c>
      <c r="D771" s="93" t="s">
        <v>1524</v>
      </c>
      <c r="E771" s="95">
        <v>8</v>
      </c>
      <c r="F771" s="93">
        <v>6953453</v>
      </c>
      <c r="G771" s="93" t="s">
        <v>68</v>
      </c>
      <c r="H771" s="93" t="s">
        <v>69</v>
      </c>
      <c r="I771" s="93" t="s">
        <v>44</v>
      </c>
      <c r="J771" s="96">
        <v>109.19</v>
      </c>
      <c r="K771" s="96">
        <v>873.52</v>
      </c>
      <c r="L771" s="93" t="s">
        <v>973</v>
      </c>
      <c r="M771" s="93">
        <v>30</v>
      </c>
      <c r="N771" s="94">
        <v>45130</v>
      </c>
      <c r="O771" s="94">
        <v>45137</v>
      </c>
      <c r="P771" s="93" t="s">
        <v>1485</v>
      </c>
      <c r="Q771" s="93" t="s">
        <v>3</v>
      </c>
      <c r="R771" s="95" t="s">
        <v>975</v>
      </c>
      <c r="S771" s="95" t="s">
        <v>1194</v>
      </c>
      <c r="T771" s="95" t="s">
        <v>987</v>
      </c>
      <c r="U771" s="97">
        <v>45135</v>
      </c>
    </row>
    <row r="772" spans="1:21" x14ac:dyDescent="0.3">
      <c r="A772" s="86">
        <v>45135.532142361109</v>
      </c>
      <c r="B772" s="87" t="s">
        <v>66</v>
      </c>
      <c r="C772" s="88" t="s">
        <v>949</v>
      </c>
      <c r="D772" s="87" t="s">
        <v>1525</v>
      </c>
      <c r="E772" s="89">
        <v>1</v>
      </c>
      <c r="F772" s="87" t="s">
        <v>68</v>
      </c>
      <c r="G772" s="87" t="s">
        <v>68</v>
      </c>
      <c r="H772" s="87" t="s">
        <v>278</v>
      </c>
      <c r="I772" s="87" t="s">
        <v>44</v>
      </c>
      <c r="J772" s="90">
        <v>112.96</v>
      </c>
      <c r="K772" s="90">
        <v>112.96</v>
      </c>
      <c r="L772" s="87" t="s">
        <v>981</v>
      </c>
      <c r="M772" s="87">
        <v>30</v>
      </c>
      <c r="N772" s="88">
        <v>45130</v>
      </c>
      <c r="O772" s="88">
        <v>45137</v>
      </c>
      <c r="P772" s="87" t="s">
        <v>1485</v>
      </c>
      <c r="Q772" s="87" t="s">
        <v>3</v>
      </c>
      <c r="R772" s="89" t="s">
        <v>975</v>
      </c>
      <c r="S772" s="89" t="s">
        <v>1194</v>
      </c>
      <c r="T772" s="89" t="s">
        <v>987</v>
      </c>
      <c r="U772" s="91">
        <v>45135</v>
      </c>
    </row>
    <row r="773" spans="1:21" x14ac:dyDescent="0.3">
      <c r="A773" s="92">
        <v>45135.568461574076</v>
      </c>
      <c r="B773" s="93" t="s">
        <v>988</v>
      </c>
      <c r="C773" s="94" t="s">
        <v>949</v>
      </c>
      <c r="D773" s="93" t="s">
        <v>1526</v>
      </c>
      <c r="E773" s="95">
        <v>6</v>
      </c>
      <c r="F773" s="93">
        <v>6904723</v>
      </c>
      <c r="G773" s="93" t="s">
        <v>117</v>
      </c>
      <c r="H773" s="93" t="s">
        <v>69</v>
      </c>
      <c r="I773" s="93" t="s">
        <v>44</v>
      </c>
      <c r="J773" s="96">
        <v>109.19</v>
      </c>
      <c r="K773" s="96">
        <v>655.14</v>
      </c>
      <c r="L773" s="93" t="s">
        <v>973</v>
      </c>
      <c r="M773" s="93">
        <v>30</v>
      </c>
      <c r="N773" s="94">
        <v>45130</v>
      </c>
      <c r="O773" s="94">
        <v>45137</v>
      </c>
      <c r="P773" s="93" t="s">
        <v>1485</v>
      </c>
      <c r="Q773" s="93" t="s">
        <v>3</v>
      </c>
      <c r="R773" s="95" t="s">
        <v>975</v>
      </c>
      <c r="S773" s="95" t="s">
        <v>1194</v>
      </c>
      <c r="T773" s="95" t="s">
        <v>987</v>
      </c>
      <c r="U773" s="97">
        <v>45135</v>
      </c>
    </row>
    <row r="774" spans="1:21" x14ac:dyDescent="0.3">
      <c r="A774" s="86">
        <v>45135.570553703707</v>
      </c>
      <c r="B774" s="87" t="s">
        <v>988</v>
      </c>
      <c r="C774" s="88" t="s">
        <v>949</v>
      </c>
      <c r="D774" s="87" t="s">
        <v>1527</v>
      </c>
      <c r="E774" s="89">
        <v>2</v>
      </c>
      <c r="F774" s="87">
        <v>6971105</v>
      </c>
      <c r="G774" s="87" t="s">
        <v>68</v>
      </c>
      <c r="H774" s="87" t="s">
        <v>69</v>
      </c>
      <c r="I774" s="87" t="s">
        <v>44</v>
      </c>
      <c r="J774" s="90">
        <v>109.19</v>
      </c>
      <c r="K774" s="90">
        <v>218.38</v>
      </c>
      <c r="L774" s="87" t="s">
        <v>973</v>
      </c>
      <c r="M774" s="87">
        <v>30</v>
      </c>
      <c r="N774" s="88">
        <v>45130</v>
      </c>
      <c r="O774" s="88">
        <v>45137</v>
      </c>
      <c r="P774" s="87" t="s">
        <v>1485</v>
      </c>
      <c r="Q774" s="87" t="s">
        <v>3</v>
      </c>
      <c r="R774" s="89" t="s">
        <v>975</v>
      </c>
      <c r="S774" s="89" t="s">
        <v>1194</v>
      </c>
      <c r="T774" s="89" t="s">
        <v>987</v>
      </c>
      <c r="U774" s="91">
        <v>45135</v>
      </c>
    </row>
    <row r="775" spans="1:21" x14ac:dyDescent="0.3">
      <c r="A775" s="92">
        <v>45135.572385879626</v>
      </c>
      <c r="B775" s="93" t="s">
        <v>35</v>
      </c>
      <c r="C775" s="94" t="s">
        <v>949</v>
      </c>
      <c r="D775" s="93" t="s">
        <v>1527</v>
      </c>
      <c r="E775" s="95">
        <v>3</v>
      </c>
      <c r="F775" s="93">
        <v>6971105</v>
      </c>
      <c r="G775" s="93" t="s">
        <v>68</v>
      </c>
      <c r="H775" s="93" t="s">
        <v>69</v>
      </c>
      <c r="I775" s="93" t="s">
        <v>44</v>
      </c>
      <c r="J775" s="96">
        <v>109.19</v>
      </c>
      <c r="K775" s="96">
        <v>327.57</v>
      </c>
      <c r="L775" s="93" t="s">
        <v>973</v>
      </c>
      <c r="M775" s="93">
        <v>30</v>
      </c>
      <c r="N775" s="94">
        <v>45130</v>
      </c>
      <c r="O775" s="94">
        <v>45137</v>
      </c>
      <c r="P775" s="93" t="s">
        <v>1485</v>
      </c>
      <c r="Q775" s="93" t="s">
        <v>3</v>
      </c>
      <c r="R775" s="95" t="s">
        <v>975</v>
      </c>
      <c r="S775" s="95" t="s">
        <v>1194</v>
      </c>
      <c r="T775" s="95" t="s">
        <v>987</v>
      </c>
      <c r="U775" s="97">
        <v>45135</v>
      </c>
    </row>
    <row r="776" spans="1:21" x14ac:dyDescent="0.3">
      <c r="A776" s="86">
        <v>45135.573260069446</v>
      </c>
      <c r="B776" s="87" t="s">
        <v>35</v>
      </c>
      <c r="C776" s="88" t="s">
        <v>949</v>
      </c>
      <c r="D776" s="87" t="s">
        <v>1528</v>
      </c>
      <c r="E776" s="89">
        <v>5</v>
      </c>
      <c r="F776" s="87">
        <v>6903612</v>
      </c>
      <c r="G776" s="87" t="s">
        <v>68</v>
      </c>
      <c r="H776" s="87" t="s">
        <v>69</v>
      </c>
      <c r="I776" s="87" t="s">
        <v>44</v>
      </c>
      <c r="J776" s="90">
        <v>109.19</v>
      </c>
      <c r="K776" s="90">
        <v>545.95000000000005</v>
      </c>
      <c r="L776" s="87" t="s">
        <v>973</v>
      </c>
      <c r="M776" s="87">
        <v>30</v>
      </c>
      <c r="N776" s="88">
        <v>45130</v>
      </c>
      <c r="O776" s="88">
        <v>45137</v>
      </c>
      <c r="P776" s="87" t="s">
        <v>1485</v>
      </c>
      <c r="Q776" s="87" t="s">
        <v>3</v>
      </c>
      <c r="R776" s="89" t="s">
        <v>975</v>
      </c>
      <c r="S776" s="89" t="s">
        <v>1194</v>
      </c>
      <c r="T776" s="89" t="s">
        <v>987</v>
      </c>
      <c r="U776" s="91">
        <v>45135</v>
      </c>
    </row>
    <row r="777" spans="1:21" x14ac:dyDescent="0.3">
      <c r="A777" s="92">
        <v>45135.578029282406</v>
      </c>
      <c r="B777" s="93" t="s">
        <v>575</v>
      </c>
      <c r="C777" s="94" t="s">
        <v>949</v>
      </c>
      <c r="D777" s="93" t="s">
        <v>1529</v>
      </c>
      <c r="E777" s="95">
        <v>8</v>
      </c>
      <c r="F777" s="93">
        <v>6966129</v>
      </c>
      <c r="G777" s="93" t="s">
        <v>68</v>
      </c>
      <c r="H777" s="93" t="s">
        <v>69</v>
      </c>
      <c r="I777" s="93" t="s">
        <v>44</v>
      </c>
      <c r="J777" s="96">
        <v>101.52</v>
      </c>
      <c r="K777" s="96">
        <v>812.16</v>
      </c>
      <c r="L777" s="93" t="s">
        <v>973</v>
      </c>
      <c r="M777" s="93">
        <v>30</v>
      </c>
      <c r="N777" s="94">
        <v>45130</v>
      </c>
      <c r="O777" s="94">
        <v>45137</v>
      </c>
      <c r="P777" s="93" t="s">
        <v>1485</v>
      </c>
      <c r="Q777" s="93" t="s">
        <v>3</v>
      </c>
      <c r="R777" s="95" t="s">
        <v>975</v>
      </c>
      <c r="S777" s="95" t="s">
        <v>1194</v>
      </c>
      <c r="T777" s="95" t="s">
        <v>987</v>
      </c>
      <c r="U777" s="97">
        <v>45135</v>
      </c>
    </row>
    <row r="778" spans="1:21" x14ac:dyDescent="0.3">
      <c r="A778" s="86">
        <v>45138.317842013887</v>
      </c>
      <c r="B778" s="87" t="s">
        <v>76</v>
      </c>
      <c r="C778" s="88" t="s">
        <v>949</v>
      </c>
      <c r="D778" s="87" t="s">
        <v>77</v>
      </c>
      <c r="E778" s="89">
        <v>2</v>
      </c>
      <c r="F778" s="87">
        <v>6904723</v>
      </c>
      <c r="G778" s="87" t="s">
        <v>117</v>
      </c>
      <c r="H778" s="87" t="s">
        <v>69</v>
      </c>
      <c r="I778" s="87" t="s">
        <v>44</v>
      </c>
      <c r="J778" s="90">
        <v>116.75</v>
      </c>
      <c r="K778" s="90">
        <v>233.5</v>
      </c>
      <c r="L778" s="87" t="s">
        <v>973</v>
      </c>
      <c r="M778" s="87">
        <v>30</v>
      </c>
      <c r="N778" s="88">
        <v>45130</v>
      </c>
      <c r="O778" s="88">
        <v>45137</v>
      </c>
      <c r="P778" s="87" t="s">
        <v>1485</v>
      </c>
      <c r="Q778" s="87" t="s">
        <v>3</v>
      </c>
      <c r="R778" s="89" t="s">
        <v>975</v>
      </c>
      <c r="S778" s="89" t="s">
        <v>1194</v>
      </c>
      <c r="T778" s="89" t="s">
        <v>987</v>
      </c>
      <c r="U778" s="91">
        <v>45135</v>
      </c>
    </row>
    <row r="779" spans="1:21" x14ac:dyDescent="0.3">
      <c r="A779" s="92">
        <v>45121.405361226854</v>
      </c>
      <c r="B779" s="93" t="s">
        <v>23</v>
      </c>
      <c r="C779" s="94" t="s">
        <v>1530</v>
      </c>
      <c r="D779" s="93" t="s">
        <v>1531</v>
      </c>
      <c r="E779" s="95">
        <v>4</v>
      </c>
      <c r="F779" s="93">
        <v>20028</v>
      </c>
      <c r="G779" s="93" t="s">
        <v>68</v>
      </c>
      <c r="H779" s="93" t="s">
        <v>69</v>
      </c>
      <c r="I779" s="93" t="s">
        <v>44</v>
      </c>
      <c r="J779" s="96">
        <v>109.19</v>
      </c>
      <c r="K779" s="96">
        <v>436.76</v>
      </c>
      <c r="L779" s="93" t="s">
        <v>973</v>
      </c>
      <c r="M779" s="93">
        <v>27</v>
      </c>
      <c r="N779" s="94">
        <v>45109</v>
      </c>
      <c r="O779" s="94">
        <v>45116</v>
      </c>
      <c r="P779" s="93" t="s">
        <v>1532</v>
      </c>
      <c r="Q779" s="93" t="s">
        <v>3</v>
      </c>
      <c r="R779" s="95" t="s">
        <v>975</v>
      </c>
      <c r="S779" s="95" t="s">
        <v>1110</v>
      </c>
      <c r="T779" s="95" t="s">
        <v>987</v>
      </c>
      <c r="U779" s="97">
        <v>45110</v>
      </c>
    </row>
    <row r="780" spans="1:21" x14ac:dyDescent="0.3">
      <c r="A780" s="86">
        <v>45121.412641898147</v>
      </c>
      <c r="B780" s="87" t="s">
        <v>66</v>
      </c>
      <c r="C780" s="88" t="s">
        <v>1530</v>
      </c>
      <c r="D780" s="87" t="s">
        <v>1533</v>
      </c>
      <c r="E780" s="89">
        <v>8</v>
      </c>
      <c r="F780" s="87">
        <v>6904723</v>
      </c>
      <c r="G780" s="87" t="s">
        <v>117</v>
      </c>
      <c r="H780" s="87" t="s">
        <v>69</v>
      </c>
      <c r="I780" s="87" t="s">
        <v>44</v>
      </c>
      <c r="J780" s="90">
        <v>112.96</v>
      </c>
      <c r="K780" s="90">
        <v>903.68</v>
      </c>
      <c r="L780" s="87" t="s">
        <v>973</v>
      </c>
      <c r="M780" s="87">
        <v>27</v>
      </c>
      <c r="N780" s="88">
        <v>45109</v>
      </c>
      <c r="O780" s="88">
        <v>45116</v>
      </c>
      <c r="P780" s="87" t="s">
        <v>1532</v>
      </c>
      <c r="Q780" s="87" t="s">
        <v>3</v>
      </c>
      <c r="R780" s="89" t="s">
        <v>975</v>
      </c>
      <c r="S780" s="89" t="s">
        <v>1110</v>
      </c>
      <c r="T780" s="89" t="s">
        <v>987</v>
      </c>
      <c r="U780" s="91">
        <v>45110</v>
      </c>
    </row>
    <row r="781" spans="1:21" x14ac:dyDescent="0.3">
      <c r="A781" s="92">
        <v>45138.350842939813</v>
      </c>
      <c r="B781" s="93" t="s">
        <v>66</v>
      </c>
      <c r="C781" s="94" t="s">
        <v>1534</v>
      </c>
      <c r="D781" s="93" t="s">
        <v>1451</v>
      </c>
      <c r="E781" s="95">
        <v>2</v>
      </c>
      <c r="F781" s="93">
        <v>6904723</v>
      </c>
      <c r="G781" s="93" t="s">
        <v>117</v>
      </c>
      <c r="H781" s="93" t="s">
        <v>69</v>
      </c>
      <c r="I781" s="93" t="s">
        <v>44</v>
      </c>
      <c r="J781" s="96">
        <v>112.96</v>
      </c>
      <c r="K781" s="96">
        <v>225.92</v>
      </c>
      <c r="L781" s="93" t="s">
        <v>973</v>
      </c>
      <c r="M781" s="93">
        <v>31</v>
      </c>
      <c r="N781" s="94">
        <v>45137</v>
      </c>
      <c r="O781" s="94">
        <v>45144</v>
      </c>
      <c r="P781" s="93" t="s">
        <v>1535</v>
      </c>
      <c r="Q781" s="93" t="s">
        <v>3</v>
      </c>
      <c r="R781" s="95" t="s">
        <v>975</v>
      </c>
      <c r="S781" s="95" t="s">
        <v>1117</v>
      </c>
      <c r="T781" s="95" t="s">
        <v>987</v>
      </c>
      <c r="U781" s="97">
        <v>45138</v>
      </c>
    </row>
    <row r="782" spans="1:21" x14ac:dyDescent="0.3">
      <c r="A782" s="86">
        <v>45138.536958101853</v>
      </c>
      <c r="B782" s="87" t="s">
        <v>31</v>
      </c>
      <c r="C782" s="88" t="s">
        <v>1534</v>
      </c>
      <c r="D782" s="87" t="s">
        <v>1488</v>
      </c>
      <c r="E782" s="89">
        <v>7</v>
      </c>
      <c r="F782" s="87">
        <v>6963490</v>
      </c>
      <c r="G782" s="87" t="s">
        <v>68</v>
      </c>
      <c r="H782" s="87" t="s">
        <v>69</v>
      </c>
      <c r="I782" s="87" t="s">
        <v>44</v>
      </c>
      <c r="J782" s="90">
        <v>90.75</v>
      </c>
      <c r="K782" s="90">
        <v>635.25</v>
      </c>
      <c r="L782" s="87" t="s">
        <v>973</v>
      </c>
      <c r="M782" s="87">
        <v>31</v>
      </c>
      <c r="N782" s="88">
        <v>45137</v>
      </c>
      <c r="O782" s="88">
        <v>45144</v>
      </c>
      <c r="P782" s="87" t="s">
        <v>1535</v>
      </c>
      <c r="Q782" s="87" t="s">
        <v>3</v>
      </c>
      <c r="R782" s="89" t="s">
        <v>975</v>
      </c>
      <c r="S782" s="89" t="s">
        <v>1117</v>
      </c>
      <c r="T782" s="89" t="s">
        <v>987</v>
      </c>
      <c r="U782" s="91">
        <v>45138</v>
      </c>
    </row>
    <row r="783" spans="1:21" x14ac:dyDescent="0.3">
      <c r="A783" s="92">
        <v>45138.566353703703</v>
      </c>
      <c r="B783" s="93" t="s">
        <v>575</v>
      </c>
      <c r="C783" s="94" t="s">
        <v>1534</v>
      </c>
      <c r="D783" s="93" t="s">
        <v>1503</v>
      </c>
      <c r="E783" s="95">
        <v>2</v>
      </c>
      <c r="F783" s="93">
        <v>6971797</v>
      </c>
      <c r="G783" s="93" t="s">
        <v>68</v>
      </c>
      <c r="H783" s="93" t="s">
        <v>69</v>
      </c>
      <c r="I783" s="93" t="s">
        <v>44</v>
      </c>
      <c r="J783" s="96">
        <v>101.52</v>
      </c>
      <c r="K783" s="96">
        <v>203.04</v>
      </c>
      <c r="L783" s="93" t="s">
        <v>973</v>
      </c>
      <c r="M783" s="93">
        <v>31</v>
      </c>
      <c r="N783" s="94">
        <v>45137</v>
      </c>
      <c r="O783" s="94">
        <v>45144</v>
      </c>
      <c r="P783" s="93" t="s">
        <v>1535</v>
      </c>
      <c r="Q783" s="93" t="s">
        <v>3</v>
      </c>
      <c r="R783" s="95" t="s">
        <v>975</v>
      </c>
      <c r="S783" s="95" t="s">
        <v>1117</v>
      </c>
      <c r="T783" s="95" t="s">
        <v>987</v>
      </c>
      <c r="U783" s="97">
        <v>45138</v>
      </c>
    </row>
    <row r="784" spans="1:21" x14ac:dyDescent="0.3">
      <c r="A784" s="86">
        <v>45138.566817592589</v>
      </c>
      <c r="B784" s="87" t="s">
        <v>575</v>
      </c>
      <c r="C784" s="88" t="s">
        <v>1534</v>
      </c>
      <c r="D784" s="87" t="s">
        <v>1503</v>
      </c>
      <c r="E784" s="89">
        <v>5</v>
      </c>
      <c r="F784" s="87">
        <v>6983683</v>
      </c>
      <c r="G784" s="87" t="s">
        <v>68</v>
      </c>
      <c r="H784" s="87" t="s">
        <v>69</v>
      </c>
      <c r="I784" s="87" t="s">
        <v>44</v>
      </c>
      <c r="J784" s="90">
        <v>101.52</v>
      </c>
      <c r="K784" s="90">
        <v>507.59999999999997</v>
      </c>
      <c r="L784" s="87" t="s">
        <v>973</v>
      </c>
      <c r="M784" s="87">
        <v>31</v>
      </c>
      <c r="N784" s="88">
        <v>45137</v>
      </c>
      <c r="O784" s="88">
        <v>45144</v>
      </c>
      <c r="P784" s="87" t="s">
        <v>1535</v>
      </c>
      <c r="Q784" s="87" t="s">
        <v>3</v>
      </c>
      <c r="R784" s="89" t="s">
        <v>975</v>
      </c>
      <c r="S784" s="89" t="s">
        <v>1117</v>
      </c>
      <c r="T784" s="89" t="s">
        <v>987</v>
      </c>
      <c r="U784" s="91">
        <v>45138</v>
      </c>
    </row>
    <row r="785" spans="1:21" x14ac:dyDescent="0.3">
      <c r="A785" s="92">
        <v>45138.575080555558</v>
      </c>
      <c r="B785" s="93" t="s">
        <v>1476</v>
      </c>
      <c r="C785" s="94" t="s">
        <v>1534</v>
      </c>
      <c r="D785" s="93" t="s">
        <v>1488</v>
      </c>
      <c r="E785" s="95">
        <v>7</v>
      </c>
      <c r="F785" s="93">
        <v>6963490</v>
      </c>
      <c r="G785" s="93" t="s">
        <v>68</v>
      </c>
      <c r="H785" s="93" t="s">
        <v>69</v>
      </c>
      <c r="I785" s="93" t="s">
        <v>44</v>
      </c>
      <c r="J785" s="96">
        <v>109.19</v>
      </c>
      <c r="K785" s="96">
        <v>764.32999999999993</v>
      </c>
      <c r="L785" s="93" t="s">
        <v>973</v>
      </c>
      <c r="M785" s="93">
        <v>31</v>
      </c>
      <c r="N785" s="94">
        <v>45137</v>
      </c>
      <c r="O785" s="94">
        <v>45144</v>
      </c>
      <c r="P785" s="93" t="s">
        <v>1535</v>
      </c>
      <c r="Q785" s="93" t="s">
        <v>3</v>
      </c>
      <c r="R785" s="95" t="s">
        <v>975</v>
      </c>
      <c r="S785" s="95" t="s">
        <v>1117</v>
      </c>
      <c r="T785" s="95" t="s">
        <v>987</v>
      </c>
      <c r="U785" s="97">
        <v>45138</v>
      </c>
    </row>
    <row r="786" spans="1:21" x14ac:dyDescent="0.3">
      <c r="A786" s="86">
        <v>45138.576797337962</v>
      </c>
      <c r="B786" s="87" t="s">
        <v>1476</v>
      </c>
      <c r="C786" s="88" t="s">
        <v>1534</v>
      </c>
      <c r="D786" s="87" t="s">
        <v>1536</v>
      </c>
      <c r="E786" s="89">
        <v>1</v>
      </c>
      <c r="F786" s="87">
        <v>6953453</v>
      </c>
      <c r="G786" s="87" t="s">
        <v>68</v>
      </c>
      <c r="H786" s="87" t="s">
        <v>69</v>
      </c>
      <c r="I786" s="87" t="s">
        <v>44</v>
      </c>
      <c r="J786" s="90">
        <v>109.19</v>
      </c>
      <c r="K786" s="90">
        <v>109.19</v>
      </c>
      <c r="L786" s="87" t="s">
        <v>973</v>
      </c>
      <c r="M786" s="87">
        <v>31</v>
      </c>
      <c r="N786" s="88">
        <v>45137</v>
      </c>
      <c r="O786" s="88">
        <v>45144</v>
      </c>
      <c r="P786" s="87" t="s">
        <v>1535</v>
      </c>
      <c r="Q786" s="87" t="s">
        <v>3</v>
      </c>
      <c r="R786" s="89" t="s">
        <v>975</v>
      </c>
      <c r="S786" s="89" t="s">
        <v>1117</v>
      </c>
      <c r="T786" s="89" t="s">
        <v>987</v>
      </c>
      <c r="U786" s="91">
        <v>45138</v>
      </c>
    </row>
    <row r="787" spans="1:21" x14ac:dyDescent="0.3">
      <c r="A787" s="92">
        <v>45138.577603472222</v>
      </c>
      <c r="B787" s="93" t="s">
        <v>34</v>
      </c>
      <c r="C787" s="94" t="s">
        <v>1534</v>
      </c>
      <c r="D787" s="93" t="s">
        <v>1536</v>
      </c>
      <c r="E787" s="95">
        <v>8</v>
      </c>
      <c r="F787" s="93">
        <v>6953453</v>
      </c>
      <c r="G787" s="93" t="s">
        <v>68</v>
      </c>
      <c r="H787" s="93" t="s">
        <v>69</v>
      </c>
      <c r="I787" s="93" t="s">
        <v>44</v>
      </c>
      <c r="J787" s="96">
        <v>109.19</v>
      </c>
      <c r="K787" s="96">
        <v>873.52</v>
      </c>
      <c r="L787" s="93" t="s">
        <v>973</v>
      </c>
      <c r="M787" s="93">
        <v>31</v>
      </c>
      <c r="N787" s="94">
        <v>45137</v>
      </c>
      <c r="O787" s="94">
        <v>45144</v>
      </c>
      <c r="P787" s="93" t="s">
        <v>1535</v>
      </c>
      <c r="Q787" s="93" t="s">
        <v>3</v>
      </c>
      <c r="R787" s="95" t="s">
        <v>975</v>
      </c>
      <c r="S787" s="95" t="s">
        <v>1117</v>
      </c>
      <c r="T787" s="95" t="s">
        <v>987</v>
      </c>
      <c r="U787" s="97">
        <v>45138</v>
      </c>
    </row>
    <row r="788" spans="1:21" x14ac:dyDescent="0.3">
      <c r="A788" s="86">
        <v>45138.583043287035</v>
      </c>
      <c r="B788" s="87" t="s">
        <v>35</v>
      </c>
      <c r="C788" s="88" t="s">
        <v>1534</v>
      </c>
      <c r="D788" s="87" t="s">
        <v>150</v>
      </c>
      <c r="E788" s="89">
        <v>8</v>
      </c>
      <c r="F788" s="87">
        <v>6903612</v>
      </c>
      <c r="G788" s="87" t="s">
        <v>68</v>
      </c>
      <c r="H788" s="87" t="s">
        <v>69</v>
      </c>
      <c r="I788" s="87" t="s">
        <v>44</v>
      </c>
      <c r="J788" s="90">
        <v>109.19</v>
      </c>
      <c r="K788" s="90">
        <v>873.52</v>
      </c>
      <c r="L788" s="87" t="s">
        <v>973</v>
      </c>
      <c r="M788" s="87">
        <v>31</v>
      </c>
      <c r="N788" s="88">
        <v>45137</v>
      </c>
      <c r="O788" s="88">
        <v>45144</v>
      </c>
      <c r="P788" s="87" t="s">
        <v>1535</v>
      </c>
      <c r="Q788" s="87" t="s">
        <v>3</v>
      </c>
      <c r="R788" s="89" t="s">
        <v>975</v>
      </c>
      <c r="S788" s="89" t="s">
        <v>1117</v>
      </c>
      <c r="T788" s="89" t="s">
        <v>987</v>
      </c>
      <c r="U788" s="91">
        <v>45138</v>
      </c>
    </row>
    <row r="789" spans="1:21" x14ac:dyDescent="0.3">
      <c r="A789" s="92">
        <v>45140.305567939817</v>
      </c>
      <c r="B789" s="93" t="s">
        <v>66</v>
      </c>
      <c r="C789" s="94" t="s">
        <v>1534</v>
      </c>
      <c r="D789" s="93" t="s">
        <v>1537</v>
      </c>
      <c r="E789" s="95">
        <v>1</v>
      </c>
      <c r="F789" s="93">
        <v>6984668</v>
      </c>
      <c r="G789" s="93" t="s">
        <v>68</v>
      </c>
      <c r="H789" s="93" t="s">
        <v>69</v>
      </c>
      <c r="I789" s="93" t="s">
        <v>44</v>
      </c>
      <c r="J789" s="96">
        <v>112.96</v>
      </c>
      <c r="K789" s="96">
        <v>112.96</v>
      </c>
      <c r="L789" s="93" t="s">
        <v>973</v>
      </c>
      <c r="M789" s="93">
        <v>31</v>
      </c>
      <c r="N789" s="94">
        <v>45137</v>
      </c>
      <c r="O789" s="94">
        <v>45144</v>
      </c>
      <c r="P789" s="93" t="s">
        <v>1535</v>
      </c>
      <c r="Q789" s="93" t="s">
        <v>3</v>
      </c>
      <c r="R789" s="95" t="s">
        <v>975</v>
      </c>
      <c r="S789" s="95" t="s">
        <v>1117</v>
      </c>
      <c r="T789" s="95" t="s">
        <v>987</v>
      </c>
      <c r="U789" s="97">
        <v>45138</v>
      </c>
    </row>
    <row r="790" spans="1:21" x14ac:dyDescent="0.3">
      <c r="A790" s="86">
        <v>45140.307194097222</v>
      </c>
      <c r="B790" s="87" t="s">
        <v>66</v>
      </c>
      <c r="C790" s="88" t="s">
        <v>1534</v>
      </c>
      <c r="D790" s="87" t="s">
        <v>1538</v>
      </c>
      <c r="E790" s="89">
        <v>1</v>
      </c>
      <c r="F790" s="87">
        <v>6984669</v>
      </c>
      <c r="G790" s="87" t="s">
        <v>117</v>
      </c>
      <c r="H790" s="87" t="s">
        <v>69</v>
      </c>
      <c r="I790" s="87" t="s">
        <v>44</v>
      </c>
      <c r="J790" s="90">
        <v>112.96</v>
      </c>
      <c r="K790" s="90">
        <v>112.96</v>
      </c>
      <c r="L790" s="87" t="s">
        <v>973</v>
      </c>
      <c r="M790" s="87">
        <v>31</v>
      </c>
      <c r="N790" s="88">
        <v>45137</v>
      </c>
      <c r="O790" s="88">
        <v>45144</v>
      </c>
      <c r="P790" s="87" t="s">
        <v>1535</v>
      </c>
      <c r="Q790" s="87" t="s">
        <v>3</v>
      </c>
      <c r="R790" s="89" t="s">
        <v>975</v>
      </c>
      <c r="S790" s="89" t="s">
        <v>1117</v>
      </c>
      <c r="T790" s="89" t="s">
        <v>987</v>
      </c>
      <c r="U790" s="91">
        <v>45138</v>
      </c>
    </row>
    <row r="791" spans="1:21" x14ac:dyDescent="0.3">
      <c r="A791" s="92">
        <v>45140.308415162035</v>
      </c>
      <c r="B791" s="93" t="s">
        <v>66</v>
      </c>
      <c r="C791" s="94" t="s">
        <v>1534</v>
      </c>
      <c r="D791" s="93" t="s">
        <v>1489</v>
      </c>
      <c r="E791" s="95">
        <v>1</v>
      </c>
      <c r="F791" s="93">
        <v>6963490</v>
      </c>
      <c r="G791" s="93" t="s">
        <v>68</v>
      </c>
      <c r="H791" s="93" t="s">
        <v>69</v>
      </c>
      <c r="I791" s="93" t="s">
        <v>44</v>
      </c>
      <c r="J791" s="96">
        <v>112.96</v>
      </c>
      <c r="K791" s="96">
        <v>112.96</v>
      </c>
      <c r="L791" s="93" t="s">
        <v>973</v>
      </c>
      <c r="M791" s="93">
        <v>31</v>
      </c>
      <c r="N791" s="94">
        <v>45137</v>
      </c>
      <c r="O791" s="94">
        <v>45144</v>
      </c>
      <c r="P791" s="93" t="s">
        <v>1535</v>
      </c>
      <c r="Q791" s="93" t="s">
        <v>3</v>
      </c>
      <c r="R791" s="95" t="s">
        <v>975</v>
      </c>
      <c r="S791" s="95" t="s">
        <v>1117</v>
      </c>
      <c r="T791" s="95" t="s">
        <v>987</v>
      </c>
      <c r="U791" s="97">
        <v>45138</v>
      </c>
    </row>
    <row r="792" spans="1:21" x14ac:dyDescent="0.3">
      <c r="A792" s="86">
        <v>45140.309420949074</v>
      </c>
      <c r="B792" s="87" t="s">
        <v>66</v>
      </c>
      <c r="C792" s="88" t="s">
        <v>1534</v>
      </c>
      <c r="D792" s="87" t="s">
        <v>1539</v>
      </c>
      <c r="E792" s="89">
        <v>1</v>
      </c>
      <c r="F792" s="87">
        <v>20028</v>
      </c>
      <c r="G792" s="87" t="s">
        <v>68</v>
      </c>
      <c r="H792" s="87" t="s">
        <v>69</v>
      </c>
      <c r="I792" s="87" t="s">
        <v>44</v>
      </c>
      <c r="J792" s="90">
        <v>112.96</v>
      </c>
      <c r="K792" s="90">
        <v>112.96</v>
      </c>
      <c r="L792" s="87" t="s">
        <v>973</v>
      </c>
      <c r="M792" s="87">
        <v>31</v>
      </c>
      <c r="N792" s="88">
        <v>45137</v>
      </c>
      <c r="O792" s="88">
        <v>45144</v>
      </c>
      <c r="P792" s="87" t="s">
        <v>1535</v>
      </c>
      <c r="Q792" s="87" t="s">
        <v>3</v>
      </c>
      <c r="R792" s="89" t="s">
        <v>975</v>
      </c>
      <c r="S792" s="89" t="s">
        <v>1117</v>
      </c>
      <c r="T792" s="89" t="s">
        <v>987</v>
      </c>
      <c r="U792" s="91">
        <v>45138</v>
      </c>
    </row>
    <row r="793" spans="1:21" x14ac:dyDescent="0.3">
      <c r="A793" s="92">
        <v>45140.309973495372</v>
      </c>
      <c r="B793" s="93" t="s">
        <v>66</v>
      </c>
      <c r="C793" s="94" t="s">
        <v>1534</v>
      </c>
      <c r="D793" s="93" t="s">
        <v>1539</v>
      </c>
      <c r="E793" s="95">
        <v>1</v>
      </c>
      <c r="F793" s="93">
        <v>20028</v>
      </c>
      <c r="G793" s="93" t="s">
        <v>68</v>
      </c>
      <c r="H793" s="93" t="s">
        <v>69</v>
      </c>
      <c r="I793" s="93" t="s">
        <v>44</v>
      </c>
      <c r="J793" s="96">
        <v>112.96</v>
      </c>
      <c r="K793" s="96">
        <v>112.96</v>
      </c>
      <c r="L793" s="93" t="s">
        <v>973</v>
      </c>
      <c r="M793" s="93">
        <v>31</v>
      </c>
      <c r="N793" s="94">
        <v>45137</v>
      </c>
      <c r="O793" s="94">
        <v>45144</v>
      </c>
      <c r="P793" s="93" t="s">
        <v>1535</v>
      </c>
      <c r="Q793" s="93" t="s">
        <v>3</v>
      </c>
      <c r="R793" s="95" t="s">
        <v>975</v>
      </c>
      <c r="S793" s="95" t="s">
        <v>1117</v>
      </c>
      <c r="T793" s="95" t="s">
        <v>987</v>
      </c>
      <c r="U793" s="97">
        <v>45138</v>
      </c>
    </row>
    <row r="794" spans="1:21" x14ac:dyDescent="0.3">
      <c r="A794" s="86">
        <v>45140.310361805554</v>
      </c>
      <c r="B794" s="87" t="s">
        <v>66</v>
      </c>
      <c r="C794" s="88" t="s">
        <v>1534</v>
      </c>
      <c r="D794" s="87" t="s">
        <v>1540</v>
      </c>
      <c r="E794" s="89">
        <v>1</v>
      </c>
      <c r="F794" s="87">
        <v>6953453</v>
      </c>
      <c r="G794" s="87" t="s">
        <v>68</v>
      </c>
      <c r="H794" s="87" t="s">
        <v>69</v>
      </c>
      <c r="I794" s="87" t="s">
        <v>44</v>
      </c>
      <c r="J794" s="90">
        <v>112.96</v>
      </c>
      <c r="K794" s="90">
        <v>112.96</v>
      </c>
      <c r="L794" s="87" t="s">
        <v>973</v>
      </c>
      <c r="M794" s="87">
        <v>31</v>
      </c>
      <c r="N794" s="88">
        <v>45137</v>
      </c>
      <c r="O794" s="88">
        <v>45144</v>
      </c>
      <c r="P794" s="87" t="s">
        <v>1535</v>
      </c>
      <c r="Q794" s="87" t="s">
        <v>3</v>
      </c>
      <c r="R794" s="89" t="s">
        <v>975</v>
      </c>
      <c r="S794" s="89" t="s">
        <v>1117</v>
      </c>
      <c r="T794" s="89" t="s">
        <v>987</v>
      </c>
      <c r="U794" s="91">
        <v>45138</v>
      </c>
    </row>
    <row r="795" spans="1:21" x14ac:dyDescent="0.3">
      <c r="A795" s="92">
        <v>45142.531632060185</v>
      </c>
      <c r="B795" s="93" t="s">
        <v>1500</v>
      </c>
      <c r="C795" s="94" t="s">
        <v>1534</v>
      </c>
      <c r="D795" s="93" t="s">
        <v>1541</v>
      </c>
      <c r="E795" s="95">
        <v>3</v>
      </c>
      <c r="F795" s="93">
        <v>20028</v>
      </c>
      <c r="G795" s="93" t="s">
        <v>68</v>
      </c>
      <c r="H795" s="93" t="s">
        <v>69</v>
      </c>
      <c r="I795" s="93" t="s">
        <v>1542</v>
      </c>
      <c r="J795" s="96">
        <v>163.79</v>
      </c>
      <c r="K795" s="96">
        <v>491.37</v>
      </c>
      <c r="L795" s="93" t="s">
        <v>973</v>
      </c>
      <c r="M795" s="93">
        <v>31</v>
      </c>
      <c r="N795" s="94">
        <v>45137</v>
      </c>
      <c r="O795" s="94">
        <v>45144</v>
      </c>
      <c r="P795" s="93" t="s">
        <v>1535</v>
      </c>
      <c r="Q795" s="93" t="s">
        <v>3</v>
      </c>
      <c r="R795" s="95" t="s">
        <v>975</v>
      </c>
      <c r="S795" s="95" t="s">
        <v>1117</v>
      </c>
      <c r="T795" s="95" t="s">
        <v>987</v>
      </c>
      <c r="U795" s="97">
        <v>45138</v>
      </c>
    </row>
    <row r="796" spans="1:21" x14ac:dyDescent="0.3">
      <c r="A796" s="86">
        <v>45145.38788159722</v>
      </c>
      <c r="B796" s="87" t="s">
        <v>76</v>
      </c>
      <c r="C796" s="88" t="s">
        <v>1534</v>
      </c>
      <c r="D796" s="87" t="s">
        <v>156</v>
      </c>
      <c r="E796" s="89">
        <v>2</v>
      </c>
      <c r="F796" s="87">
        <v>6904723</v>
      </c>
      <c r="G796" s="87" t="s">
        <v>117</v>
      </c>
      <c r="H796" s="87" t="s">
        <v>69</v>
      </c>
      <c r="I796" s="87" t="s">
        <v>44</v>
      </c>
      <c r="J796" s="90">
        <v>116.75</v>
      </c>
      <c r="K796" s="90">
        <v>233.5</v>
      </c>
      <c r="L796" s="87" t="s">
        <v>973</v>
      </c>
      <c r="M796" s="87">
        <v>31</v>
      </c>
      <c r="N796" s="88">
        <v>45137</v>
      </c>
      <c r="O796" s="88">
        <v>45144</v>
      </c>
      <c r="P796" s="87" t="s">
        <v>1535</v>
      </c>
      <c r="Q796" s="87" t="s">
        <v>3</v>
      </c>
      <c r="R796" s="89" t="s">
        <v>975</v>
      </c>
      <c r="S796" s="89" t="s">
        <v>1117</v>
      </c>
      <c r="T796" s="89" t="s">
        <v>987</v>
      </c>
      <c r="U796" s="91">
        <v>45138</v>
      </c>
    </row>
    <row r="797" spans="1:21" x14ac:dyDescent="0.3">
      <c r="A797" s="92">
        <v>45121.413772453707</v>
      </c>
      <c r="B797" s="93" t="s">
        <v>66</v>
      </c>
      <c r="C797" s="94" t="s">
        <v>1543</v>
      </c>
      <c r="D797" s="93" t="s">
        <v>1544</v>
      </c>
      <c r="E797" s="95">
        <v>8</v>
      </c>
      <c r="F797" s="93">
        <v>6986775</v>
      </c>
      <c r="G797" s="93"/>
      <c r="H797" s="93" t="s">
        <v>69</v>
      </c>
      <c r="I797" s="93" t="s">
        <v>46</v>
      </c>
      <c r="J797" s="96">
        <v>225.92</v>
      </c>
      <c r="K797" s="96">
        <v>1807.36</v>
      </c>
      <c r="L797" s="93" t="s">
        <v>973</v>
      </c>
      <c r="M797" s="93">
        <v>27</v>
      </c>
      <c r="N797" s="94">
        <v>45109</v>
      </c>
      <c r="O797" s="94">
        <v>45116</v>
      </c>
      <c r="P797" s="93" t="s">
        <v>1532</v>
      </c>
      <c r="Q797" s="93" t="s">
        <v>3</v>
      </c>
      <c r="R797" s="95" t="s">
        <v>975</v>
      </c>
      <c r="S797" s="95" t="s">
        <v>1118</v>
      </c>
      <c r="T797" s="95" t="s">
        <v>987</v>
      </c>
      <c r="U797" s="97">
        <v>45111</v>
      </c>
    </row>
    <row r="798" spans="1:21" x14ac:dyDescent="0.3">
      <c r="A798" s="86">
        <v>45121.380087152778</v>
      </c>
      <c r="B798" s="87" t="s">
        <v>31</v>
      </c>
      <c r="C798" s="88" t="s">
        <v>1545</v>
      </c>
      <c r="D798" s="87" t="s">
        <v>1546</v>
      </c>
      <c r="E798" s="89">
        <v>3</v>
      </c>
      <c r="F798" s="87">
        <v>6971105</v>
      </c>
      <c r="G798" s="87" t="s">
        <v>68</v>
      </c>
      <c r="H798" s="87" t="s">
        <v>69</v>
      </c>
      <c r="I798" s="87" t="s">
        <v>44</v>
      </c>
      <c r="J798" s="90">
        <v>90.75</v>
      </c>
      <c r="K798" s="90">
        <v>272.25</v>
      </c>
      <c r="L798" s="87" t="s">
        <v>973</v>
      </c>
      <c r="M798" s="87">
        <v>27</v>
      </c>
      <c r="N798" s="88">
        <v>45109</v>
      </c>
      <c r="O798" s="88">
        <v>45116</v>
      </c>
      <c r="P798" s="87" t="s">
        <v>1532</v>
      </c>
      <c r="Q798" s="87" t="s">
        <v>3</v>
      </c>
      <c r="R798" s="89" t="s">
        <v>975</v>
      </c>
      <c r="S798" s="89" t="s">
        <v>1120</v>
      </c>
      <c r="T798" s="89" t="s">
        <v>987</v>
      </c>
      <c r="U798" s="91">
        <v>45112</v>
      </c>
    </row>
    <row r="799" spans="1:21" x14ac:dyDescent="0.3">
      <c r="A799" s="92">
        <v>45121.380449999997</v>
      </c>
      <c r="B799" s="93" t="s">
        <v>31</v>
      </c>
      <c r="C799" s="94" t="s">
        <v>1545</v>
      </c>
      <c r="D799" s="93" t="s">
        <v>1388</v>
      </c>
      <c r="E799" s="95">
        <v>4</v>
      </c>
      <c r="F799" s="93">
        <v>6939174</v>
      </c>
      <c r="G799" s="93" t="s">
        <v>68</v>
      </c>
      <c r="H799" s="93" t="s">
        <v>69</v>
      </c>
      <c r="I799" s="93" t="s">
        <v>44</v>
      </c>
      <c r="J799" s="96">
        <v>90.75</v>
      </c>
      <c r="K799" s="96">
        <v>363</v>
      </c>
      <c r="L799" s="93" t="s">
        <v>973</v>
      </c>
      <c r="M799" s="93">
        <v>27</v>
      </c>
      <c r="N799" s="94">
        <v>45109</v>
      </c>
      <c r="O799" s="94">
        <v>45116</v>
      </c>
      <c r="P799" s="93" t="s">
        <v>1532</v>
      </c>
      <c r="Q799" s="93" t="s">
        <v>3</v>
      </c>
      <c r="R799" s="95" t="s">
        <v>975</v>
      </c>
      <c r="S799" s="95" t="s">
        <v>1120</v>
      </c>
      <c r="T799" s="95" t="s">
        <v>987</v>
      </c>
      <c r="U799" s="97">
        <v>45112</v>
      </c>
    </row>
    <row r="800" spans="1:21" x14ac:dyDescent="0.3">
      <c r="A800" s="86">
        <v>45121.381518518516</v>
      </c>
      <c r="B800" s="87" t="s">
        <v>31</v>
      </c>
      <c r="C800" s="88" t="s">
        <v>1545</v>
      </c>
      <c r="D800" s="87" t="s">
        <v>212</v>
      </c>
      <c r="E800" s="89">
        <v>1</v>
      </c>
      <c r="F800" s="87">
        <v>6904723</v>
      </c>
      <c r="G800" s="87" t="s">
        <v>117</v>
      </c>
      <c r="H800" s="87" t="s">
        <v>69</v>
      </c>
      <c r="I800" s="87" t="s">
        <v>44</v>
      </c>
      <c r="J800" s="90">
        <v>90.75</v>
      </c>
      <c r="K800" s="90">
        <v>90.75</v>
      </c>
      <c r="L800" s="87" t="s">
        <v>973</v>
      </c>
      <c r="M800" s="87">
        <v>27</v>
      </c>
      <c r="N800" s="88">
        <v>45109</v>
      </c>
      <c r="O800" s="88">
        <v>45116</v>
      </c>
      <c r="P800" s="87" t="s">
        <v>1532</v>
      </c>
      <c r="Q800" s="87" t="s">
        <v>3</v>
      </c>
      <c r="R800" s="89" t="s">
        <v>975</v>
      </c>
      <c r="S800" s="89" t="s">
        <v>1120</v>
      </c>
      <c r="T800" s="89" t="s">
        <v>987</v>
      </c>
      <c r="U800" s="91">
        <v>45112</v>
      </c>
    </row>
    <row r="801" spans="1:21" x14ac:dyDescent="0.3">
      <c r="A801" s="92">
        <v>45121.382667013888</v>
      </c>
      <c r="B801" s="93" t="s">
        <v>65</v>
      </c>
      <c r="C801" s="94" t="s">
        <v>1545</v>
      </c>
      <c r="D801" s="93" t="s">
        <v>1547</v>
      </c>
      <c r="E801" s="95">
        <v>8</v>
      </c>
      <c r="F801" s="93">
        <v>6966341</v>
      </c>
      <c r="G801" s="93" t="s">
        <v>68</v>
      </c>
      <c r="H801" s="93" t="s">
        <v>69</v>
      </c>
      <c r="I801" s="93" t="s">
        <v>44</v>
      </c>
      <c r="J801" s="96">
        <v>111.36</v>
      </c>
      <c r="K801" s="96">
        <v>890.88</v>
      </c>
      <c r="L801" s="93" t="s">
        <v>973</v>
      </c>
      <c r="M801" s="93">
        <v>27</v>
      </c>
      <c r="N801" s="94">
        <v>45109</v>
      </c>
      <c r="O801" s="94">
        <v>45116</v>
      </c>
      <c r="P801" s="93" t="s">
        <v>1532</v>
      </c>
      <c r="Q801" s="93" t="s">
        <v>3</v>
      </c>
      <c r="R801" s="95" t="s">
        <v>975</v>
      </c>
      <c r="S801" s="95" t="s">
        <v>1120</v>
      </c>
      <c r="T801" s="95" t="s">
        <v>987</v>
      </c>
      <c r="U801" s="97">
        <v>45112</v>
      </c>
    </row>
    <row r="802" spans="1:21" x14ac:dyDescent="0.3">
      <c r="A802" s="86">
        <v>45121.394438657408</v>
      </c>
      <c r="B802" s="87" t="s">
        <v>35</v>
      </c>
      <c r="C802" s="88" t="s">
        <v>1545</v>
      </c>
      <c r="D802" s="87" t="s">
        <v>1548</v>
      </c>
      <c r="E802" s="89">
        <v>1</v>
      </c>
      <c r="F802" s="87" t="s">
        <v>68</v>
      </c>
      <c r="G802" s="87" t="s">
        <v>68</v>
      </c>
      <c r="H802" s="87" t="s">
        <v>1331</v>
      </c>
      <c r="I802" s="87" t="s">
        <v>44</v>
      </c>
      <c r="J802" s="90">
        <v>109.19</v>
      </c>
      <c r="K802" s="90">
        <v>109.19</v>
      </c>
      <c r="L802" s="87" t="s">
        <v>981</v>
      </c>
      <c r="M802" s="87">
        <v>27</v>
      </c>
      <c r="N802" s="88">
        <v>45109</v>
      </c>
      <c r="O802" s="88">
        <v>45116</v>
      </c>
      <c r="P802" s="87" t="s">
        <v>1532</v>
      </c>
      <c r="Q802" s="87" t="s">
        <v>3</v>
      </c>
      <c r="R802" s="89" t="s">
        <v>975</v>
      </c>
      <c r="S802" s="89" t="s">
        <v>1120</v>
      </c>
      <c r="T802" s="89" t="s">
        <v>987</v>
      </c>
      <c r="U802" s="91">
        <v>45112</v>
      </c>
    </row>
    <row r="803" spans="1:21" x14ac:dyDescent="0.3">
      <c r="A803" s="92">
        <v>45121.395043055556</v>
      </c>
      <c r="B803" s="93" t="s">
        <v>35</v>
      </c>
      <c r="C803" s="94" t="s">
        <v>1545</v>
      </c>
      <c r="D803" s="93" t="s">
        <v>1546</v>
      </c>
      <c r="E803" s="95">
        <v>2.5</v>
      </c>
      <c r="F803" s="93">
        <v>6971105</v>
      </c>
      <c r="G803" s="93" t="s">
        <v>68</v>
      </c>
      <c r="H803" s="93" t="s">
        <v>69</v>
      </c>
      <c r="I803" s="93" t="s">
        <v>44</v>
      </c>
      <c r="J803" s="96">
        <v>109.19</v>
      </c>
      <c r="K803" s="96">
        <v>272.97500000000002</v>
      </c>
      <c r="L803" s="93" t="s">
        <v>973</v>
      </c>
      <c r="M803" s="93">
        <v>27</v>
      </c>
      <c r="N803" s="94">
        <v>45109</v>
      </c>
      <c r="O803" s="94">
        <v>45116</v>
      </c>
      <c r="P803" s="93" t="s">
        <v>1532</v>
      </c>
      <c r="Q803" s="93" t="s">
        <v>3</v>
      </c>
      <c r="R803" s="95" t="s">
        <v>975</v>
      </c>
      <c r="S803" s="95" t="s">
        <v>1120</v>
      </c>
      <c r="T803" s="95" t="s">
        <v>987</v>
      </c>
      <c r="U803" s="97">
        <v>45112</v>
      </c>
    </row>
    <row r="804" spans="1:21" x14ac:dyDescent="0.3">
      <c r="A804" s="86">
        <v>45121.395640393515</v>
      </c>
      <c r="B804" s="87" t="s">
        <v>35</v>
      </c>
      <c r="C804" s="88" t="s">
        <v>1545</v>
      </c>
      <c r="D804" s="87" t="s">
        <v>1549</v>
      </c>
      <c r="E804" s="89">
        <v>4.5</v>
      </c>
      <c r="F804" s="87">
        <v>6974486</v>
      </c>
      <c r="G804" s="87" t="s">
        <v>68</v>
      </c>
      <c r="H804" s="87" t="s">
        <v>69</v>
      </c>
      <c r="I804" s="87" t="s">
        <v>44</v>
      </c>
      <c r="J804" s="90">
        <v>109.19</v>
      </c>
      <c r="K804" s="90">
        <v>491.35500000000002</v>
      </c>
      <c r="L804" s="87" t="s">
        <v>973</v>
      </c>
      <c r="M804" s="87">
        <v>27</v>
      </c>
      <c r="N804" s="88">
        <v>45109</v>
      </c>
      <c r="O804" s="88">
        <v>45116</v>
      </c>
      <c r="P804" s="87" t="s">
        <v>1532</v>
      </c>
      <c r="Q804" s="87" t="s">
        <v>3</v>
      </c>
      <c r="R804" s="89" t="s">
        <v>975</v>
      </c>
      <c r="S804" s="89" t="s">
        <v>1120</v>
      </c>
      <c r="T804" s="89" t="s">
        <v>987</v>
      </c>
      <c r="U804" s="91">
        <v>45112</v>
      </c>
    </row>
    <row r="805" spans="1:21" x14ac:dyDescent="0.3">
      <c r="A805" s="92">
        <v>45121.402264583332</v>
      </c>
      <c r="B805" s="93" t="s">
        <v>23</v>
      </c>
      <c r="C805" s="94" t="s">
        <v>1545</v>
      </c>
      <c r="D805" s="93" t="s">
        <v>1550</v>
      </c>
      <c r="E805" s="95">
        <v>8</v>
      </c>
      <c r="F805" s="93" t="s">
        <v>68</v>
      </c>
      <c r="G805" s="93" t="s">
        <v>68</v>
      </c>
      <c r="H805" s="93" t="s">
        <v>991</v>
      </c>
      <c r="I805" s="93" t="s">
        <v>44</v>
      </c>
      <c r="J805" s="96">
        <v>109.19</v>
      </c>
      <c r="K805" s="96">
        <v>873.52</v>
      </c>
      <c r="L805" s="93" t="s">
        <v>981</v>
      </c>
      <c r="M805" s="93">
        <v>27</v>
      </c>
      <c r="N805" s="94">
        <v>45109</v>
      </c>
      <c r="O805" s="94">
        <v>45116</v>
      </c>
      <c r="P805" s="93" t="s">
        <v>1532</v>
      </c>
      <c r="Q805" s="93" t="s">
        <v>3</v>
      </c>
      <c r="R805" s="95" t="s">
        <v>975</v>
      </c>
      <c r="S805" s="95" t="s">
        <v>1120</v>
      </c>
      <c r="T805" s="95" t="s">
        <v>987</v>
      </c>
      <c r="U805" s="97">
        <v>45112</v>
      </c>
    </row>
    <row r="806" spans="1:21" x14ac:dyDescent="0.3">
      <c r="A806" s="86">
        <v>45121.416917708331</v>
      </c>
      <c r="B806" s="87" t="s">
        <v>66</v>
      </c>
      <c r="C806" s="88" t="s">
        <v>1545</v>
      </c>
      <c r="D806" s="87" t="s">
        <v>1551</v>
      </c>
      <c r="E806" s="89">
        <v>4</v>
      </c>
      <c r="F806" s="87">
        <v>6904723</v>
      </c>
      <c r="G806" s="87" t="s">
        <v>117</v>
      </c>
      <c r="H806" s="87" t="s">
        <v>69</v>
      </c>
      <c r="I806" s="87" t="s">
        <v>44</v>
      </c>
      <c r="J806" s="90">
        <v>112.96</v>
      </c>
      <c r="K806" s="90">
        <v>451.84</v>
      </c>
      <c r="L806" s="87" t="s">
        <v>973</v>
      </c>
      <c r="M806" s="87">
        <v>27</v>
      </c>
      <c r="N806" s="88">
        <v>45109</v>
      </c>
      <c r="O806" s="88">
        <v>45116</v>
      </c>
      <c r="P806" s="87" t="s">
        <v>1532</v>
      </c>
      <c r="Q806" s="87" t="s">
        <v>3</v>
      </c>
      <c r="R806" s="89" t="s">
        <v>975</v>
      </c>
      <c r="S806" s="89" t="s">
        <v>1120</v>
      </c>
      <c r="T806" s="89" t="s">
        <v>987</v>
      </c>
      <c r="U806" s="91">
        <v>45112</v>
      </c>
    </row>
    <row r="807" spans="1:21" x14ac:dyDescent="0.3">
      <c r="A807" s="92">
        <v>45121.43297361111</v>
      </c>
      <c r="B807" s="93" t="s">
        <v>66</v>
      </c>
      <c r="C807" s="94" t="s">
        <v>1545</v>
      </c>
      <c r="D807" s="93" t="s">
        <v>1552</v>
      </c>
      <c r="E807" s="95">
        <v>1</v>
      </c>
      <c r="F807" s="93">
        <v>6966341</v>
      </c>
      <c r="G807" s="93" t="s">
        <v>68</v>
      </c>
      <c r="H807" s="93" t="s">
        <v>69</v>
      </c>
      <c r="I807" s="93" t="s">
        <v>44</v>
      </c>
      <c r="J807" s="96">
        <v>112.96</v>
      </c>
      <c r="K807" s="96">
        <v>112.96</v>
      </c>
      <c r="L807" s="93" t="s">
        <v>973</v>
      </c>
      <c r="M807" s="93">
        <v>27</v>
      </c>
      <c r="N807" s="94">
        <v>45109</v>
      </c>
      <c r="O807" s="94">
        <v>45116</v>
      </c>
      <c r="P807" s="93" t="s">
        <v>1532</v>
      </c>
      <c r="Q807" s="93" t="s">
        <v>3</v>
      </c>
      <c r="R807" s="95" t="s">
        <v>975</v>
      </c>
      <c r="S807" s="95" t="s">
        <v>1120</v>
      </c>
      <c r="T807" s="95" t="s">
        <v>987</v>
      </c>
      <c r="U807" s="97">
        <v>45112</v>
      </c>
    </row>
    <row r="808" spans="1:21" x14ac:dyDescent="0.3">
      <c r="A808" s="86">
        <v>45121.561037615742</v>
      </c>
      <c r="B808" s="87" t="s">
        <v>66</v>
      </c>
      <c r="C808" s="88" t="s">
        <v>1545</v>
      </c>
      <c r="D808" s="87" t="s">
        <v>1553</v>
      </c>
      <c r="E808" s="89">
        <v>2</v>
      </c>
      <c r="F808" s="87">
        <v>6971797</v>
      </c>
      <c r="G808" s="87" t="s">
        <v>68</v>
      </c>
      <c r="H808" s="87" t="s">
        <v>69</v>
      </c>
      <c r="I808" s="87" t="s">
        <v>44</v>
      </c>
      <c r="J808" s="90">
        <v>112.96</v>
      </c>
      <c r="K808" s="90">
        <v>225.92</v>
      </c>
      <c r="L808" s="87" t="s">
        <v>973</v>
      </c>
      <c r="M808" s="87">
        <v>27</v>
      </c>
      <c r="N808" s="88">
        <v>45109</v>
      </c>
      <c r="O808" s="88">
        <v>45116</v>
      </c>
      <c r="P808" s="87" t="s">
        <v>1532</v>
      </c>
      <c r="Q808" s="87" t="s">
        <v>3</v>
      </c>
      <c r="R808" s="89" t="s">
        <v>975</v>
      </c>
      <c r="S808" s="89" t="s">
        <v>1120</v>
      </c>
      <c r="T808" s="89" t="s">
        <v>987</v>
      </c>
      <c r="U808" s="91">
        <v>45112</v>
      </c>
    </row>
    <row r="809" spans="1:21" x14ac:dyDescent="0.3">
      <c r="A809" s="92">
        <v>45121.561768402775</v>
      </c>
      <c r="B809" s="93" t="s">
        <v>66</v>
      </c>
      <c r="C809" s="94" t="s">
        <v>1545</v>
      </c>
      <c r="D809" s="93" t="s">
        <v>1554</v>
      </c>
      <c r="E809" s="95">
        <v>1</v>
      </c>
      <c r="F809" s="93">
        <v>6903612</v>
      </c>
      <c r="G809" s="93" t="s">
        <v>68</v>
      </c>
      <c r="H809" s="93" t="s">
        <v>69</v>
      </c>
      <c r="I809" s="93" t="s">
        <v>44</v>
      </c>
      <c r="J809" s="96">
        <v>112.96</v>
      </c>
      <c r="K809" s="96">
        <v>112.96</v>
      </c>
      <c r="L809" s="93" t="s">
        <v>973</v>
      </c>
      <c r="M809" s="93">
        <v>27</v>
      </c>
      <c r="N809" s="94">
        <v>45109</v>
      </c>
      <c r="O809" s="94">
        <v>45116</v>
      </c>
      <c r="P809" s="93" t="s">
        <v>1532</v>
      </c>
      <c r="Q809" s="93" t="s">
        <v>3</v>
      </c>
      <c r="R809" s="95" t="s">
        <v>975</v>
      </c>
      <c r="S809" s="95" t="s">
        <v>1120</v>
      </c>
      <c r="T809" s="95" t="s">
        <v>987</v>
      </c>
      <c r="U809" s="97">
        <v>45112</v>
      </c>
    </row>
    <row r="810" spans="1:21" x14ac:dyDescent="0.3">
      <c r="A810" s="86">
        <v>45121.383903240741</v>
      </c>
      <c r="B810" s="87" t="s">
        <v>65</v>
      </c>
      <c r="C810" s="88" t="s">
        <v>1555</v>
      </c>
      <c r="D810" s="87" t="s">
        <v>1074</v>
      </c>
      <c r="E810" s="89">
        <v>7</v>
      </c>
      <c r="F810" s="87">
        <v>20028</v>
      </c>
      <c r="G810" s="87" t="s">
        <v>68</v>
      </c>
      <c r="H810" s="87" t="s">
        <v>69</v>
      </c>
      <c r="I810" s="87" t="s">
        <v>44</v>
      </c>
      <c r="J810" s="90">
        <v>111.36</v>
      </c>
      <c r="K810" s="90">
        <v>779.52</v>
      </c>
      <c r="L810" s="87" t="s">
        <v>973</v>
      </c>
      <c r="M810" s="87">
        <v>27</v>
      </c>
      <c r="N810" s="88">
        <v>45109</v>
      </c>
      <c r="O810" s="88">
        <v>45116</v>
      </c>
      <c r="P810" s="87" t="s">
        <v>1532</v>
      </c>
      <c r="Q810" s="87" t="s">
        <v>3</v>
      </c>
      <c r="R810" s="89" t="s">
        <v>975</v>
      </c>
      <c r="S810" s="89" t="s">
        <v>977</v>
      </c>
      <c r="T810" s="89" t="s">
        <v>987</v>
      </c>
      <c r="U810" s="91">
        <v>45113</v>
      </c>
    </row>
    <row r="811" spans="1:21" x14ac:dyDescent="0.3">
      <c r="A811" s="92">
        <v>45121.384216319442</v>
      </c>
      <c r="B811" s="93" t="s">
        <v>65</v>
      </c>
      <c r="C811" s="94" t="s">
        <v>1555</v>
      </c>
      <c r="D811" s="93" t="s">
        <v>212</v>
      </c>
      <c r="E811" s="95">
        <v>1</v>
      </c>
      <c r="F811" s="93">
        <v>6904723</v>
      </c>
      <c r="G811" s="93" t="s">
        <v>117</v>
      </c>
      <c r="H811" s="93" t="s">
        <v>69</v>
      </c>
      <c r="I811" s="93" t="s">
        <v>44</v>
      </c>
      <c r="J811" s="96">
        <v>111.36</v>
      </c>
      <c r="K811" s="96">
        <v>111.36</v>
      </c>
      <c r="L811" s="93" t="s">
        <v>973</v>
      </c>
      <c r="M811" s="93">
        <v>27</v>
      </c>
      <c r="N811" s="94">
        <v>45109</v>
      </c>
      <c r="O811" s="94">
        <v>45116</v>
      </c>
      <c r="P811" s="93" t="s">
        <v>1532</v>
      </c>
      <c r="Q811" s="93" t="s">
        <v>3</v>
      </c>
      <c r="R811" s="95" t="s">
        <v>975</v>
      </c>
      <c r="S811" s="95" t="s">
        <v>977</v>
      </c>
      <c r="T811" s="95" t="s">
        <v>987</v>
      </c>
      <c r="U811" s="97">
        <v>45113</v>
      </c>
    </row>
    <row r="812" spans="1:21" x14ac:dyDescent="0.3">
      <c r="A812" s="86">
        <v>45121.391116203704</v>
      </c>
      <c r="B812" s="87" t="s">
        <v>988</v>
      </c>
      <c r="C812" s="88" t="s">
        <v>1555</v>
      </c>
      <c r="D812" s="87" t="s">
        <v>1556</v>
      </c>
      <c r="E812" s="89">
        <v>1.5</v>
      </c>
      <c r="F812" s="87">
        <v>6904723</v>
      </c>
      <c r="G812" s="87" t="s">
        <v>117</v>
      </c>
      <c r="H812" s="87" t="s">
        <v>69</v>
      </c>
      <c r="I812" s="87" t="s">
        <v>44</v>
      </c>
      <c r="J812" s="90">
        <v>109.19</v>
      </c>
      <c r="K812" s="90">
        <v>163.785</v>
      </c>
      <c r="L812" s="87" t="s">
        <v>973</v>
      </c>
      <c r="M812" s="87">
        <v>27</v>
      </c>
      <c r="N812" s="88">
        <v>45109</v>
      </c>
      <c r="O812" s="88">
        <v>45116</v>
      </c>
      <c r="P812" s="87" t="s">
        <v>1532</v>
      </c>
      <c r="Q812" s="87" t="s">
        <v>3</v>
      </c>
      <c r="R812" s="89" t="s">
        <v>975</v>
      </c>
      <c r="S812" s="89" t="s">
        <v>977</v>
      </c>
      <c r="T812" s="89" t="s">
        <v>987</v>
      </c>
      <c r="U812" s="91">
        <v>45113</v>
      </c>
    </row>
    <row r="813" spans="1:21" x14ac:dyDescent="0.3">
      <c r="A813" s="92">
        <v>45121.396063888889</v>
      </c>
      <c r="B813" s="93" t="s">
        <v>35</v>
      </c>
      <c r="C813" s="94" t="s">
        <v>1555</v>
      </c>
      <c r="D813" s="93" t="s">
        <v>1557</v>
      </c>
      <c r="E813" s="95">
        <v>8</v>
      </c>
      <c r="F813" s="93" t="s">
        <v>68</v>
      </c>
      <c r="G813" s="93" t="s">
        <v>68</v>
      </c>
      <c r="H813" s="93" t="s">
        <v>1331</v>
      </c>
      <c r="I813" s="93" t="s">
        <v>44</v>
      </c>
      <c r="J813" s="96">
        <v>109.19</v>
      </c>
      <c r="K813" s="96">
        <v>873.52</v>
      </c>
      <c r="L813" s="93" t="s">
        <v>981</v>
      </c>
      <c r="M813" s="93">
        <v>27</v>
      </c>
      <c r="N813" s="94">
        <v>45109</v>
      </c>
      <c r="O813" s="94">
        <v>45116</v>
      </c>
      <c r="P813" s="93" t="s">
        <v>1532</v>
      </c>
      <c r="Q813" s="93" t="s">
        <v>3</v>
      </c>
      <c r="R813" s="95" t="s">
        <v>975</v>
      </c>
      <c r="S813" s="95" t="s">
        <v>977</v>
      </c>
      <c r="T813" s="95" t="s">
        <v>987</v>
      </c>
      <c r="U813" s="97">
        <v>45113</v>
      </c>
    </row>
    <row r="814" spans="1:21" x14ac:dyDescent="0.3">
      <c r="A814" s="86">
        <v>45121.405993171298</v>
      </c>
      <c r="B814" s="87" t="s">
        <v>34</v>
      </c>
      <c r="C814" s="88" t="s">
        <v>1555</v>
      </c>
      <c r="D814" s="87" t="s">
        <v>1074</v>
      </c>
      <c r="E814" s="89">
        <v>8</v>
      </c>
      <c r="F814" s="87">
        <v>20028</v>
      </c>
      <c r="G814" s="87" t="s">
        <v>68</v>
      </c>
      <c r="H814" s="87" t="s">
        <v>69</v>
      </c>
      <c r="I814" s="87" t="s">
        <v>44</v>
      </c>
      <c r="J814" s="90">
        <v>109.19</v>
      </c>
      <c r="K814" s="90">
        <v>873.52</v>
      </c>
      <c r="L814" s="87" t="s">
        <v>973</v>
      </c>
      <c r="M814" s="87">
        <v>27</v>
      </c>
      <c r="N814" s="88">
        <v>45109</v>
      </c>
      <c r="O814" s="88">
        <v>45116</v>
      </c>
      <c r="P814" s="87" t="s">
        <v>1532</v>
      </c>
      <c r="Q814" s="87" t="s">
        <v>3</v>
      </c>
      <c r="R814" s="89" t="s">
        <v>975</v>
      </c>
      <c r="S814" s="89" t="s">
        <v>977</v>
      </c>
      <c r="T814" s="89" t="s">
        <v>987</v>
      </c>
      <c r="U814" s="91">
        <v>45113</v>
      </c>
    </row>
    <row r="815" spans="1:21" x14ac:dyDescent="0.3">
      <c r="A815" s="92">
        <v>45121.418363194447</v>
      </c>
      <c r="B815" s="93" t="s">
        <v>66</v>
      </c>
      <c r="C815" s="94" t="s">
        <v>1555</v>
      </c>
      <c r="D815" s="93" t="s">
        <v>1558</v>
      </c>
      <c r="E815" s="95">
        <v>5</v>
      </c>
      <c r="F815" s="93">
        <v>6904723</v>
      </c>
      <c r="G815" s="93" t="s">
        <v>117</v>
      </c>
      <c r="H815" s="93" t="s">
        <v>69</v>
      </c>
      <c r="I815" s="93" t="s">
        <v>44</v>
      </c>
      <c r="J815" s="96">
        <v>112.96</v>
      </c>
      <c r="K815" s="96">
        <v>564.79999999999995</v>
      </c>
      <c r="L815" s="93" t="s">
        <v>973</v>
      </c>
      <c r="M815" s="93">
        <v>27</v>
      </c>
      <c r="N815" s="94">
        <v>45109</v>
      </c>
      <c r="O815" s="94">
        <v>45116</v>
      </c>
      <c r="P815" s="93" t="s">
        <v>1532</v>
      </c>
      <c r="Q815" s="93" t="s">
        <v>3</v>
      </c>
      <c r="R815" s="95" t="s">
        <v>975</v>
      </c>
      <c r="S815" s="95" t="s">
        <v>977</v>
      </c>
      <c r="T815" s="95" t="s">
        <v>987</v>
      </c>
      <c r="U815" s="97">
        <v>45113</v>
      </c>
    </row>
    <row r="816" spans="1:21" x14ac:dyDescent="0.3">
      <c r="A816" s="86">
        <v>45121.562372916669</v>
      </c>
      <c r="B816" s="87" t="s">
        <v>66</v>
      </c>
      <c r="C816" s="88" t="s">
        <v>1555</v>
      </c>
      <c r="D816" s="87" t="s">
        <v>1074</v>
      </c>
      <c r="E816" s="89">
        <v>1</v>
      </c>
      <c r="F816" s="87">
        <v>20028</v>
      </c>
      <c r="G816" s="87" t="s">
        <v>68</v>
      </c>
      <c r="H816" s="87" t="s">
        <v>69</v>
      </c>
      <c r="I816" s="87" t="s">
        <v>44</v>
      </c>
      <c r="J816" s="90">
        <v>112.96</v>
      </c>
      <c r="K816" s="90">
        <v>112.96</v>
      </c>
      <c r="L816" s="87" t="s">
        <v>973</v>
      </c>
      <c r="M816" s="87">
        <v>27</v>
      </c>
      <c r="N816" s="88">
        <v>45109</v>
      </c>
      <c r="O816" s="88">
        <v>45116</v>
      </c>
      <c r="P816" s="87" t="s">
        <v>1532</v>
      </c>
      <c r="Q816" s="87" t="s">
        <v>3</v>
      </c>
      <c r="R816" s="89" t="s">
        <v>975</v>
      </c>
      <c r="S816" s="89" t="s">
        <v>977</v>
      </c>
      <c r="T816" s="89" t="s">
        <v>987</v>
      </c>
      <c r="U816" s="91">
        <v>45113</v>
      </c>
    </row>
    <row r="817" spans="1:21" x14ac:dyDescent="0.3">
      <c r="A817" s="92">
        <v>45121.565080902779</v>
      </c>
      <c r="B817" s="93" t="s">
        <v>66</v>
      </c>
      <c r="C817" s="94" t="s">
        <v>1555</v>
      </c>
      <c r="D817" s="93" t="s">
        <v>1559</v>
      </c>
      <c r="E817" s="95">
        <v>1</v>
      </c>
      <c r="F817" s="93">
        <v>6971105</v>
      </c>
      <c r="G817" s="93" t="s">
        <v>68</v>
      </c>
      <c r="H817" s="93" t="s">
        <v>69</v>
      </c>
      <c r="I817" s="93" t="s">
        <v>44</v>
      </c>
      <c r="J817" s="96">
        <v>112.96</v>
      </c>
      <c r="K817" s="96">
        <v>112.96</v>
      </c>
      <c r="L817" s="93" t="s">
        <v>973</v>
      </c>
      <c r="M817" s="93">
        <v>27</v>
      </c>
      <c r="N817" s="94">
        <v>45109</v>
      </c>
      <c r="O817" s="94">
        <v>45116</v>
      </c>
      <c r="P817" s="93" t="s">
        <v>1532</v>
      </c>
      <c r="Q817" s="93" t="s">
        <v>3</v>
      </c>
      <c r="R817" s="95" t="s">
        <v>975</v>
      </c>
      <c r="S817" s="95" t="s">
        <v>977</v>
      </c>
      <c r="T817" s="95" t="s">
        <v>987</v>
      </c>
      <c r="U817" s="97">
        <v>45113</v>
      </c>
    </row>
    <row r="818" spans="1:21" x14ac:dyDescent="0.3">
      <c r="A818" s="86">
        <v>45121.565485879626</v>
      </c>
      <c r="B818" s="87" t="s">
        <v>66</v>
      </c>
      <c r="C818" s="88" t="s">
        <v>1555</v>
      </c>
      <c r="D818" s="87" t="s">
        <v>1560</v>
      </c>
      <c r="E818" s="89">
        <v>1</v>
      </c>
      <c r="F818" s="87">
        <v>6939174</v>
      </c>
      <c r="G818" s="87" t="s">
        <v>68</v>
      </c>
      <c r="H818" s="87" t="s">
        <v>69</v>
      </c>
      <c r="I818" s="87" t="s">
        <v>44</v>
      </c>
      <c r="J818" s="90">
        <v>112.96</v>
      </c>
      <c r="K818" s="90">
        <v>112.96</v>
      </c>
      <c r="L818" s="87" t="s">
        <v>973</v>
      </c>
      <c r="M818" s="87">
        <v>27</v>
      </c>
      <c r="N818" s="88">
        <v>45109</v>
      </c>
      <c r="O818" s="88">
        <v>45116</v>
      </c>
      <c r="P818" s="87" t="s">
        <v>1532</v>
      </c>
      <c r="Q818" s="87" t="s">
        <v>3</v>
      </c>
      <c r="R818" s="89" t="s">
        <v>975</v>
      </c>
      <c r="S818" s="89" t="s">
        <v>977</v>
      </c>
      <c r="T818" s="89" t="s">
        <v>987</v>
      </c>
      <c r="U818" s="91">
        <v>45113</v>
      </c>
    </row>
    <row r="819" spans="1:21" x14ac:dyDescent="0.3">
      <c r="A819" s="92">
        <v>45127.342620023148</v>
      </c>
      <c r="B819" s="93" t="s">
        <v>988</v>
      </c>
      <c r="C819" s="94" t="s">
        <v>1555</v>
      </c>
      <c r="D819" s="93" t="s">
        <v>1561</v>
      </c>
      <c r="E819" s="95">
        <v>6.5</v>
      </c>
      <c r="F819" s="93">
        <v>20028</v>
      </c>
      <c r="G819" s="93" t="s">
        <v>68</v>
      </c>
      <c r="H819" s="93" t="s">
        <v>69</v>
      </c>
      <c r="I819" s="93" t="s">
        <v>44</v>
      </c>
      <c r="J819" s="96">
        <v>109.19</v>
      </c>
      <c r="K819" s="96">
        <v>709.73500000000001</v>
      </c>
      <c r="L819" s="93" t="s">
        <v>973</v>
      </c>
      <c r="M819" s="93">
        <v>27</v>
      </c>
      <c r="N819" s="94">
        <v>45109</v>
      </c>
      <c r="O819" s="94">
        <v>45116</v>
      </c>
      <c r="P819" s="93" t="s">
        <v>1532</v>
      </c>
      <c r="Q819" s="93" t="s">
        <v>3</v>
      </c>
      <c r="R819" s="95" t="s">
        <v>975</v>
      </c>
      <c r="S819" s="95" t="s">
        <v>977</v>
      </c>
      <c r="T819" s="95" t="s">
        <v>987</v>
      </c>
      <c r="U819" s="97">
        <v>45113</v>
      </c>
    </row>
    <row r="820" spans="1:21" x14ac:dyDescent="0.3">
      <c r="A820" s="86">
        <v>45121.385700694445</v>
      </c>
      <c r="B820" s="87" t="s">
        <v>65</v>
      </c>
      <c r="C820" s="88" t="s">
        <v>1562</v>
      </c>
      <c r="D820" s="87" t="s">
        <v>1563</v>
      </c>
      <c r="E820" s="89">
        <v>5</v>
      </c>
      <c r="F820" s="87" t="s">
        <v>68</v>
      </c>
      <c r="G820" s="87" t="s">
        <v>68</v>
      </c>
      <c r="H820" s="87" t="s">
        <v>991</v>
      </c>
      <c r="I820" s="87" t="s">
        <v>44</v>
      </c>
      <c r="J820" s="90">
        <v>111.36</v>
      </c>
      <c r="K820" s="90">
        <v>556.79999999999995</v>
      </c>
      <c r="L820" s="87" t="s">
        <v>981</v>
      </c>
      <c r="M820" s="87">
        <v>27</v>
      </c>
      <c r="N820" s="88">
        <v>45109</v>
      </c>
      <c r="O820" s="88">
        <v>45116</v>
      </c>
      <c r="P820" s="87" t="s">
        <v>1532</v>
      </c>
      <c r="Q820" s="87" t="s">
        <v>3</v>
      </c>
      <c r="R820" s="89" t="s">
        <v>975</v>
      </c>
      <c r="S820" s="89" t="s">
        <v>987</v>
      </c>
      <c r="T820" s="89" t="s">
        <v>987</v>
      </c>
      <c r="U820" s="91">
        <v>45114</v>
      </c>
    </row>
    <row r="821" spans="1:21" x14ac:dyDescent="0.3">
      <c r="A821" s="92">
        <v>45121.386730439815</v>
      </c>
      <c r="B821" s="93" t="s">
        <v>65</v>
      </c>
      <c r="C821" s="94" t="s">
        <v>1562</v>
      </c>
      <c r="D821" s="93" t="s">
        <v>1564</v>
      </c>
      <c r="E821" s="95">
        <v>3</v>
      </c>
      <c r="F821" s="93">
        <v>6904723</v>
      </c>
      <c r="G821" s="93" t="s">
        <v>117</v>
      </c>
      <c r="H821" s="93" t="s">
        <v>69</v>
      </c>
      <c r="I821" s="93" t="s">
        <v>44</v>
      </c>
      <c r="J821" s="96">
        <v>111.36</v>
      </c>
      <c r="K821" s="96">
        <v>334.08</v>
      </c>
      <c r="L821" s="93" t="s">
        <v>973</v>
      </c>
      <c r="M821" s="93">
        <v>27</v>
      </c>
      <c r="N821" s="94">
        <v>45109</v>
      </c>
      <c r="O821" s="94">
        <v>45116</v>
      </c>
      <c r="P821" s="93" t="s">
        <v>1532</v>
      </c>
      <c r="Q821" s="93" t="s">
        <v>3</v>
      </c>
      <c r="R821" s="95" t="s">
        <v>975</v>
      </c>
      <c r="S821" s="95" t="s">
        <v>987</v>
      </c>
      <c r="T821" s="95" t="s">
        <v>987</v>
      </c>
      <c r="U821" s="97">
        <v>45114</v>
      </c>
    </row>
    <row r="822" spans="1:21" x14ac:dyDescent="0.3">
      <c r="A822" s="86">
        <v>45121.391776736113</v>
      </c>
      <c r="B822" s="87" t="s">
        <v>988</v>
      </c>
      <c r="C822" s="88" t="s">
        <v>1562</v>
      </c>
      <c r="D822" s="87" t="s">
        <v>1565</v>
      </c>
      <c r="E822" s="89">
        <v>8</v>
      </c>
      <c r="F822" s="87" t="s">
        <v>68</v>
      </c>
      <c r="G822" s="87" t="s">
        <v>68</v>
      </c>
      <c r="H822" s="87" t="s">
        <v>991</v>
      </c>
      <c r="I822" s="87" t="s">
        <v>44</v>
      </c>
      <c r="J822" s="90">
        <v>109.19</v>
      </c>
      <c r="K822" s="90">
        <v>873.52</v>
      </c>
      <c r="L822" s="87" t="s">
        <v>981</v>
      </c>
      <c r="M822" s="87">
        <v>27</v>
      </c>
      <c r="N822" s="88">
        <v>45109</v>
      </c>
      <c r="O822" s="88">
        <v>45116</v>
      </c>
      <c r="P822" s="87" t="s">
        <v>1532</v>
      </c>
      <c r="Q822" s="87" t="s">
        <v>3</v>
      </c>
      <c r="R822" s="89" t="s">
        <v>975</v>
      </c>
      <c r="S822" s="89" t="s">
        <v>987</v>
      </c>
      <c r="T822" s="89" t="s">
        <v>987</v>
      </c>
      <c r="U822" s="91">
        <v>45114</v>
      </c>
    </row>
    <row r="823" spans="1:21" x14ac:dyDescent="0.3">
      <c r="A823" s="92">
        <v>45121.39609548611</v>
      </c>
      <c r="B823" s="93" t="s">
        <v>35</v>
      </c>
      <c r="C823" s="94" t="s">
        <v>1562</v>
      </c>
      <c r="D823" s="93" t="s">
        <v>1557</v>
      </c>
      <c r="E823" s="95">
        <v>8</v>
      </c>
      <c r="F823" s="93" t="s">
        <v>68</v>
      </c>
      <c r="G823" s="93" t="s">
        <v>68</v>
      </c>
      <c r="H823" s="93" t="s">
        <v>1331</v>
      </c>
      <c r="I823" s="93" t="s">
        <v>44</v>
      </c>
      <c r="J823" s="96">
        <v>109.19</v>
      </c>
      <c r="K823" s="96">
        <v>873.52</v>
      </c>
      <c r="L823" s="93" t="s">
        <v>981</v>
      </c>
      <c r="M823" s="93">
        <v>27</v>
      </c>
      <c r="N823" s="94">
        <v>45109</v>
      </c>
      <c r="O823" s="94">
        <v>45116</v>
      </c>
      <c r="P823" s="93" t="s">
        <v>1532</v>
      </c>
      <c r="Q823" s="93" t="s">
        <v>3</v>
      </c>
      <c r="R823" s="95" t="s">
        <v>975</v>
      </c>
      <c r="S823" s="95" t="s">
        <v>987</v>
      </c>
      <c r="T823" s="95" t="s">
        <v>987</v>
      </c>
      <c r="U823" s="97">
        <v>45114</v>
      </c>
    </row>
    <row r="824" spans="1:21" x14ac:dyDescent="0.3">
      <c r="A824" s="86">
        <v>45121.402459722223</v>
      </c>
      <c r="B824" s="87" t="s">
        <v>23</v>
      </c>
      <c r="C824" s="88" t="s">
        <v>1562</v>
      </c>
      <c r="D824" s="87" t="s">
        <v>1550</v>
      </c>
      <c r="E824" s="89">
        <v>8</v>
      </c>
      <c r="F824" s="87" t="s">
        <v>68</v>
      </c>
      <c r="G824" s="87" t="s">
        <v>68</v>
      </c>
      <c r="H824" s="87" t="s">
        <v>991</v>
      </c>
      <c r="I824" s="87" t="s">
        <v>44</v>
      </c>
      <c r="J824" s="90">
        <v>109.19</v>
      </c>
      <c r="K824" s="90">
        <v>873.52</v>
      </c>
      <c r="L824" s="87" t="s">
        <v>981</v>
      </c>
      <c r="M824" s="87">
        <v>27</v>
      </c>
      <c r="N824" s="88">
        <v>45109</v>
      </c>
      <c r="O824" s="88">
        <v>45116</v>
      </c>
      <c r="P824" s="87" t="s">
        <v>1532</v>
      </c>
      <c r="Q824" s="87" t="s">
        <v>3</v>
      </c>
      <c r="R824" s="89" t="s">
        <v>975</v>
      </c>
      <c r="S824" s="89" t="s">
        <v>987</v>
      </c>
      <c r="T824" s="89" t="s">
        <v>987</v>
      </c>
      <c r="U824" s="91">
        <v>45114</v>
      </c>
    </row>
    <row r="825" spans="1:21" x14ac:dyDescent="0.3">
      <c r="A825" s="92">
        <v>45121.406737962963</v>
      </c>
      <c r="B825" s="93" t="s">
        <v>34</v>
      </c>
      <c r="C825" s="94" t="s">
        <v>1562</v>
      </c>
      <c r="D825" s="93" t="s">
        <v>1074</v>
      </c>
      <c r="E825" s="95">
        <v>4.5</v>
      </c>
      <c r="F825" s="93">
        <v>20028</v>
      </c>
      <c r="G825" s="93" t="s">
        <v>68</v>
      </c>
      <c r="H825" s="93" t="s">
        <v>69</v>
      </c>
      <c r="I825" s="93" t="s">
        <v>44</v>
      </c>
      <c r="J825" s="96">
        <v>109.19</v>
      </c>
      <c r="K825" s="96">
        <v>491.35500000000002</v>
      </c>
      <c r="L825" s="93" t="s">
        <v>973</v>
      </c>
      <c r="M825" s="93">
        <v>27</v>
      </c>
      <c r="N825" s="94">
        <v>45109</v>
      </c>
      <c r="O825" s="94">
        <v>45116</v>
      </c>
      <c r="P825" s="93" t="s">
        <v>1532</v>
      </c>
      <c r="Q825" s="93" t="s">
        <v>3</v>
      </c>
      <c r="R825" s="95" t="s">
        <v>975</v>
      </c>
      <c r="S825" s="95" t="s">
        <v>987</v>
      </c>
      <c r="T825" s="95" t="s">
        <v>987</v>
      </c>
      <c r="U825" s="97">
        <v>45114</v>
      </c>
    </row>
    <row r="826" spans="1:21" x14ac:dyDescent="0.3">
      <c r="A826" s="86">
        <v>45121.407311226852</v>
      </c>
      <c r="B826" s="87" t="s">
        <v>34</v>
      </c>
      <c r="C826" s="88" t="s">
        <v>1562</v>
      </c>
      <c r="D826" s="87" t="s">
        <v>1566</v>
      </c>
      <c r="E826" s="89">
        <v>3.5</v>
      </c>
      <c r="F826" s="87" t="s">
        <v>68</v>
      </c>
      <c r="G826" s="87" t="s">
        <v>68</v>
      </c>
      <c r="H826" s="87" t="s">
        <v>980</v>
      </c>
      <c r="I826" s="87" t="s">
        <v>44</v>
      </c>
      <c r="J826" s="90">
        <v>109.19</v>
      </c>
      <c r="K826" s="90">
        <v>382.16499999999996</v>
      </c>
      <c r="L826" s="87" t="s">
        <v>981</v>
      </c>
      <c r="M826" s="87">
        <v>27</v>
      </c>
      <c r="N826" s="88">
        <v>45109</v>
      </c>
      <c r="O826" s="88">
        <v>45116</v>
      </c>
      <c r="P826" s="87" t="s">
        <v>1532</v>
      </c>
      <c r="Q826" s="87" t="s">
        <v>3</v>
      </c>
      <c r="R826" s="89" t="s">
        <v>975</v>
      </c>
      <c r="S826" s="89" t="s">
        <v>987</v>
      </c>
      <c r="T826" s="89" t="s">
        <v>987</v>
      </c>
      <c r="U826" s="91">
        <v>45114</v>
      </c>
    </row>
    <row r="827" spans="1:21" x14ac:dyDescent="0.3">
      <c r="A827" s="92">
        <v>45121.428607175927</v>
      </c>
      <c r="B827" s="93" t="s">
        <v>66</v>
      </c>
      <c r="C827" s="94" t="s">
        <v>1562</v>
      </c>
      <c r="D827" s="93" t="s">
        <v>1567</v>
      </c>
      <c r="E827" s="95">
        <v>6</v>
      </c>
      <c r="F827" s="93">
        <v>6904723</v>
      </c>
      <c r="G827" s="93" t="s">
        <v>117</v>
      </c>
      <c r="H827" s="93" t="s">
        <v>69</v>
      </c>
      <c r="I827" s="93" t="s">
        <v>44</v>
      </c>
      <c r="J827" s="96">
        <v>112.96</v>
      </c>
      <c r="K827" s="96">
        <v>677.76</v>
      </c>
      <c r="L827" s="93" t="s">
        <v>973</v>
      </c>
      <c r="M827" s="93">
        <v>27</v>
      </c>
      <c r="N827" s="94">
        <v>45109</v>
      </c>
      <c r="O827" s="94">
        <v>45116</v>
      </c>
      <c r="P827" s="93" t="s">
        <v>1532</v>
      </c>
      <c r="Q827" s="93" t="s">
        <v>3</v>
      </c>
      <c r="R827" s="95" t="s">
        <v>975</v>
      </c>
      <c r="S827" s="95" t="s">
        <v>987</v>
      </c>
      <c r="T827" s="95" t="s">
        <v>987</v>
      </c>
      <c r="U827" s="97">
        <v>45114</v>
      </c>
    </row>
    <row r="828" spans="1:21" x14ac:dyDescent="0.3">
      <c r="A828" s="86">
        <v>45121.562595717594</v>
      </c>
      <c r="B828" s="87" t="s">
        <v>66</v>
      </c>
      <c r="C828" s="88" t="s">
        <v>1562</v>
      </c>
      <c r="D828" s="87" t="s">
        <v>1074</v>
      </c>
      <c r="E828" s="89">
        <v>1</v>
      </c>
      <c r="F828" s="87">
        <v>20028</v>
      </c>
      <c r="G828" s="87" t="s">
        <v>68</v>
      </c>
      <c r="H828" s="87" t="s">
        <v>69</v>
      </c>
      <c r="I828" s="87" t="s">
        <v>44</v>
      </c>
      <c r="J828" s="90">
        <v>112.96</v>
      </c>
      <c r="K828" s="90">
        <v>112.96</v>
      </c>
      <c r="L828" s="87" t="s">
        <v>973</v>
      </c>
      <c r="M828" s="87">
        <v>27</v>
      </c>
      <c r="N828" s="88">
        <v>45109</v>
      </c>
      <c r="O828" s="88">
        <v>45116</v>
      </c>
      <c r="P828" s="87" t="s">
        <v>1532</v>
      </c>
      <c r="Q828" s="87" t="s">
        <v>3</v>
      </c>
      <c r="R828" s="89" t="s">
        <v>975</v>
      </c>
      <c r="S828" s="89" t="s">
        <v>987</v>
      </c>
      <c r="T828" s="89" t="s">
        <v>987</v>
      </c>
      <c r="U828" s="91">
        <v>45114</v>
      </c>
    </row>
    <row r="829" spans="1:21" x14ac:dyDescent="0.3">
      <c r="A829" s="92">
        <v>45121.564427777776</v>
      </c>
      <c r="B829" s="93" t="s">
        <v>66</v>
      </c>
      <c r="C829" s="94" t="s">
        <v>1562</v>
      </c>
      <c r="D829" s="93" t="s">
        <v>1413</v>
      </c>
      <c r="E829" s="95">
        <v>1</v>
      </c>
      <c r="F829" s="93">
        <v>6970673</v>
      </c>
      <c r="G829" s="93" t="s">
        <v>68</v>
      </c>
      <c r="H829" s="93" t="s">
        <v>69</v>
      </c>
      <c r="I829" s="93" t="s">
        <v>44</v>
      </c>
      <c r="J829" s="96">
        <v>112.96</v>
      </c>
      <c r="K829" s="96">
        <v>112.96</v>
      </c>
      <c r="L829" s="93" t="s">
        <v>973</v>
      </c>
      <c r="M829" s="93">
        <v>27</v>
      </c>
      <c r="N829" s="94">
        <v>45109</v>
      </c>
      <c r="O829" s="94">
        <v>45116</v>
      </c>
      <c r="P829" s="93" t="s">
        <v>1532</v>
      </c>
      <c r="Q829" s="93" t="s">
        <v>3</v>
      </c>
      <c r="R829" s="95" t="s">
        <v>975</v>
      </c>
      <c r="S829" s="95" t="s">
        <v>987</v>
      </c>
      <c r="T829" s="95" t="s">
        <v>987</v>
      </c>
      <c r="U829" s="97">
        <v>45114</v>
      </c>
    </row>
    <row r="830" spans="1:21" x14ac:dyDescent="0.3">
      <c r="A830" s="86">
        <v>45121.393478935184</v>
      </c>
      <c r="B830" s="87" t="s">
        <v>76</v>
      </c>
      <c r="C830" s="88" t="s">
        <v>945</v>
      </c>
      <c r="D830" s="87" t="s">
        <v>77</v>
      </c>
      <c r="E830" s="89">
        <v>1</v>
      </c>
      <c r="F830" s="87">
        <v>6904723</v>
      </c>
      <c r="G830" s="87" t="s">
        <v>117</v>
      </c>
      <c r="H830" s="87" t="s">
        <v>69</v>
      </c>
      <c r="I830" s="87" t="s">
        <v>45</v>
      </c>
      <c r="J830" s="90">
        <v>175.13</v>
      </c>
      <c r="K830" s="90">
        <v>175.13</v>
      </c>
      <c r="L830" s="87" t="s">
        <v>973</v>
      </c>
      <c r="M830" s="87">
        <v>27</v>
      </c>
      <c r="N830" s="88">
        <v>45109</v>
      </c>
      <c r="O830" s="88">
        <v>45116</v>
      </c>
      <c r="P830" s="87" t="s">
        <v>1532</v>
      </c>
      <c r="Q830" s="87" t="s">
        <v>3</v>
      </c>
      <c r="R830" s="89" t="s">
        <v>975</v>
      </c>
      <c r="S830" s="89" t="s">
        <v>994</v>
      </c>
      <c r="T830" s="89" t="s">
        <v>987</v>
      </c>
      <c r="U830" s="91">
        <v>45115</v>
      </c>
    </row>
    <row r="831" spans="1:21" x14ac:dyDescent="0.3">
      <c r="A831" s="92">
        <v>45121.404744328705</v>
      </c>
      <c r="B831" s="93" t="s">
        <v>23</v>
      </c>
      <c r="C831" s="94" t="s">
        <v>945</v>
      </c>
      <c r="D831" s="93" t="s">
        <v>1550</v>
      </c>
      <c r="E831" s="95">
        <v>5</v>
      </c>
      <c r="F831" s="93" t="s">
        <v>68</v>
      </c>
      <c r="G831" s="93" t="s">
        <v>68</v>
      </c>
      <c r="H831" s="93" t="s">
        <v>991</v>
      </c>
      <c r="I831" s="93" t="s">
        <v>45</v>
      </c>
      <c r="J831" s="96">
        <v>163.79</v>
      </c>
      <c r="K831" s="96">
        <v>818.94999999999993</v>
      </c>
      <c r="L831" s="93" t="s">
        <v>981</v>
      </c>
      <c r="M831" s="93">
        <v>27</v>
      </c>
      <c r="N831" s="94">
        <v>45109</v>
      </c>
      <c r="O831" s="94">
        <v>45116</v>
      </c>
      <c r="P831" s="93" t="s">
        <v>1532</v>
      </c>
      <c r="Q831" s="93" t="s">
        <v>3</v>
      </c>
      <c r="R831" s="95" t="s">
        <v>975</v>
      </c>
      <c r="S831" s="95" t="s">
        <v>994</v>
      </c>
      <c r="T831" s="95" t="s">
        <v>987</v>
      </c>
      <c r="U831" s="97">
        <v>45115</v>
      </c>
    </row>
    <row r="832" spans="1:21" x14ac:dyDescent="0.3">
      <c r="A832" s="86">
        <v>45121.430249999998</v>
      </c>
      <c r="B832" s="87" t="s">
        <v>66</v>
      </c>
      <c r="C832" s="88" t="s">
        <v>945</v>
      </c>
      <c r="D832" s="87" t="s">
        <v>1568</v>
      </c>
      <c r="E832" s="89">
        <v>5</v>
      </c>
      <c r="F832" s="87" t="s">
        <v>68</v>
      </c>
      <c r="G832" s="87" t="s">
        <v>68</v>
      </c>
      <c r="H832" s="87" t="s">
        <v>991</v>
      </c>
      <c r="I832" s="87" t="s">
        <v>45</v>
      </c>
      <c r="J832" s="90">
        <v>169.44</v>
      </c>
      <c r="K832" s="90">
        <v>847.2</v>
      </c>
      <c r="L832" s="87" t="s">
        <v>981</v>
      </c>
      <c r="M832" s="87">
        <v>27</v>
      </c>
      <c r="N832" s="88">
        <v>45109</v>
      </c>
      <c r="O832" s="88">
        <v>45116</v>
      </c>
      <c r="P832" s="87" t="s">
        <v>1532</v>
      </c>
      <c r="Q832" s="87" t="s">
        <v>3</v>
      </c>
      <c r="R832" s="89" t="s">
        <v>975</v>
      </c>
      <c r="S832" s="89" t="s">
        <v>994</v>
      </c>
      <c r="T832" s="89" t="s">
        <v>987</v>
      </c>
      <c r="U832" s="91">
        <v>45115</v>
      </c>
    </row>
    <row r="833" spans="1:21" x14ac:dyDescent="0.3">
      <c r="A833" s="92">
        <v>45139.537585995371</v>
      </c>
      <c r="B833" s="93" t="s">
        <v>31</v>
      </c>
      <c r="C833" s="94" t="s">
        <v>950</v>
      </c>
      <c r="D833" s="93"/>
      <c r="E833" s="95">
        <v>6</v>
      </c>
      <c r="F833" s="93">
        <v>20028</v>
      </c>
      <c r="G833" s="93" t="s">
        <v>68</v>
      </c>
      <c r="H833" s="93" t="s">
        <v>69</v>
      </c>
      <c r="I833" s="93" t="s">
        <v>44</v>
      </c>
      <c r="J833" s="96">
        <v>90.75</v>
      </c>
      <c r="K833" s="96">
        <v>544.5</v>
      </c>
      <c r="L833" s="93" t="s">
        <v>973</v>
      </c>
      <c r="M833" s="93">
        <v>31</v>
      </c>
      <c r="N833" s="94">
        <v>45137</v>
      </c>
      <c r="O833" s="94">
        <v>45144</v>
      </c>
      <c r="P833" s="93" t="s">
        <v>1535</v>
      </c>
      <c r="Q833" s="93" t="s">
        <v>3</v>
      </c>
      <c r="R833" s="95" t="s">
        <v>975</v>
      </c>
      <c r="S833" s="95" t="s">
        <v>1132</v>
      </c>
      <c r="T833" s="95" t="s">
        <v>994</v>
      </c>
      <c r="U833" s="97">
        <v>45139</v>
      </c>
    </row>
    <row r="834" spans="1:21" x14ac:dyDescent="0.3">
      <c r="A834" s="86">
        <v>45139.538573148151</v>
      </c>
      <c r="B834" s="87" t="s">
        <v>31</v>
      </c>
      <c r="C834" s="88" t="s">
        <v>950</v>
      </c>
      <c r="D834" s="87" t="s">
        <v>1569</v>
      </c>
      <c r="E834" s="89">
        <v>2</v>
      </c>
      <c r="F834" s="87">
        <v>6984668</v>
      </c>
      <c r="G834" s="87" t="s">
        <v>68</v>
      </c>
      <c r="H834" s="87" t="s">
        <v>69</v>
      </c>
      <c r="I834" s="87" t="s">
        <v>44</v>
      </c>
      <c r="J834" s="90">
        <v>90.75</v>
      </c>
      <c r="K834" s="90">
        <v>181.5</v>
      </c>
      <c r="L834" s="87" t="s">
        <v>973</v>
      </c>
      <c r="M834" s="87">
        <v>31</v>
      </c>
      <c r="N834" s="88">
        <v>45137</v>
      </c>
      <c r="O834" s="88">
        <v>45144</v>
      </c>
      <c r="P834" s="87" t="s">
        <v>1535</v>
      </c>
      <c r="Q834" s="87" t="s">
        <v>3</v>
      </c>
      <c r="R834" s="89" t="s">
        <v>975</v>
      </c>
      <c r="S834" s="89" t="s">
        <v>1132</v>
      </c>
      <c r="T834" s="89" t="s">
        <v>994</v>
      </c>
      <c r="U834" s="91">
        <v>45139</v>
      </c>
    </row>
    <row r="835" spans="1:21" x14ac:dyDescent="0.3">
      <c r="A835" s="92">
        <v>45139.578177083335</v>
      </c>
      <c r="B835" s="93" t="s">
        <v>575</v>
      </c>
      <c r="C835" s="94" t="s">
        <v>950</v>
      </c>
      <c r="D835" s="93" t="s">
        <v>1570</v>
      </c>
      <c r="E835" s="95">
        <v>3</v>
      </c>
      <c r="F835" s="93" t="s">
        <v>68</v>
      </c>
      <c r="G835" s="93" t="s">
        <v>68</v>
      </c>
      <c r="H835" s="93" t="s">
        <v>278</v>
      </c>
      <c r="I835" s="93" t="s">
        <v>44</v>
      </c>
      <c r="J835" s="96">
        <v>101.52</v>
      </c>
      <c r="K835" s="96">
        <v>304.56</v>
      </c>
      <c r="L835" s="93" t="s">
        <v>981</v>
      </c>
      <c r="M835" s="93">
        <v>31</v>
      </c>
      <c r="N835" s="94">
        <v>45137</v>
      </c>
      <c r="O835" s="94">
        <v>45144</v>
      </c>
      <c r="P835" s="93" t="s">
        <v>1535</v>
      </c>
      <c r="Q835" s="93" t="s">
        <v>3</v>
      </c>
      <c r="R835" s="95" t="s">
        <v>975</v>
      </c>
      <c r="S835" s="95" t="s">
        <v>1132</v>
      </c>
      <c r="T835" s="95" t="s">
        <v>994</v>
      </c>
      <c r="U835" s="97">
        <v>45139</v>
      </c>
    </row>
    <row r="836" spans="1:21" x14ac:dyDescent="0.3">
      <c r="A836" s="86">
        <v>45139.579199305554</v>
      </c>
      <c r="B836" s="87" t="s">
        <v>575</v>
      </c>
      <c r="C836" s="88" t="s">
        <v>950</v>
      </c>
      <c r="D836" s="87" t="s">
        <v>1503</v>
      </c>
      <c r="E836" s="89">
        <v>5</v>
      </c>
      <c r="F836" s="87">
        <v>6983683</v>
      </c>
      <c r="G836" s="87" t="s">
        <v>68</v>
      </c>
      <c r="H836" s="87" t="s">
        <v>69</v>
      </c>
      <c r="I836" s="87" t="s">
        <v>44</v>
      </c>
      <c r="J836" s="90">
        <v>101.52</v>
      </c>
      <c r="K836" s="90">
        <v>507.59999999999997</v>
      </c>
      <c r="L836" s="87" t="s">
        <v>973</v>
      </c>
      <c r="M836" s="87">
        <v>31</v>
      </c>
      <c r="N836" s="88">
        <v>45137</v>
      </c>
      <c r="O836" s="88">
        <v>45144</v>
      </c>
      <c r="P836" s="87" t="s">
        <v>1535</v>
      </c>
      <c r="Q836" s="87" t="s">
        <v>3</v>
      </c>
      <c r="R836" s="89" t="s">
        <v>975</v>
      </c>
      <c r="S836" s="89" t="s">
        <v>1132</v>
      </c>
      <c r="T836" s="89" t="s">
        <v>994</v>
      </c>
      <c r="U836" s="91">
        <v>45139</v>
      </c>
    </row>
    <row r="837" spans="1:21" x14ac:dyDescent="0.3">
      <c r="A837" s="92">
        <v>45139.580501041666</v>
      </c>
      <c r="B837" s="93" t="s">
        <v>1476</v>
      </c>
      <c r="C837" s="94" t="s">
        <v>950</v>
      </c>
      <c r="D837" s="93" t="s">
        <v>1571</v>
      </c>
      <c r="E837" s="95">
        <v>8</v>
      </c>
      <c r="F837" s="93">
        <v>6984668</v>
      </c>
      <c r="G837" s="93" t="s">
        <v>68</v>
      </c>
      <c r="H837" s="93" t="s">
        <v>69</v>
      </c>
      <c r="I837" s="93" t="s">
        <v>44</v>
      </c>
      <c r="J837" s="96">
        <v>109.19</v>
      </c>
      <c r="K837" s="96">
        <v>873.52</v>
      </c>
      <c r="L837" s="93" t="s">
        <v>973</v>
      </c>
      <c r="M837" s="93">
        <v>31</v>
      </c>
      <c r="N837" s="94">
        <v>45137</v>
      </c>
      <c r="O837" s="94">
        <v>45144</v>
      </c>
      <c r="P837" s="93" t="s">
        <v>1535</v>
      </c>
      <c r="Q837" s="93" t="s">
        <v>3</v>
      </c>
      <c r="R837" s="95" t="s">
        <v>975</v>
      </c>
      <c r="S837" s="95" t="s">
        <v>1132</v>
      </c>
      <c r="T837" s="95" t="s">
        <v>994</v>
      </c>
      <c r="U837" s="97">
        <v>45139</v>
      </c>
    </row>
    <row r="838" spans="1:21" x14ac:dyDescent="0.3">
      <c r="A838" s="86">
        <v>45139.582137152778</v>
      </c>
      <c r="B838" s="87" t="s">
        <v>34</v>
      </c>
      <c r="C838" s="88" t="s">
        <v>950</v>
      </c>
      <c r="D838" s="87" t="s">
        <v>1572</v>
      </c>
      <c r="E838" s="89">
        <v>8</v>
      </c>
      <c r="F838" s="87">
        <v>6953453</v>
      </c>
      <c r="G838" s="87" t="s">
        <v>68</v>
      </c>
      <c r="H838" s="87" t="s">
        <v>69</v>
      </c>
      <c r="I838" s="87" t="s">
        <v>44</v>
      </c>
      <c r="J838" s="90">
        <v>109.19</v>
      </c>
      <c r="K838" s="90">
        <v>873.52</v>
      </c>
      <c r="L838" s="87" t="s">
        <v>973</v>
      </c>
      <c r="M838" s="87">
        <v>31</v>
      </c>
      <c r="N838" s="88">
        <v>45137</v>
      </c>
      <c r="O838" s="88">
        <v>45144</v>
      </c>
      <c r="P838" s="87" t="s">
        <v>1535</v>
      </c>
      <c r="Q838" s="87" t="s">
        <v>3</v>
      </c>
      <c r="R838" s="89" t="s">
        <v>975</v>
      </c>
      <c r="S838" s="89" t="s">
        <v>1132</v>
      </c>
      <c r="T838" s="89" t="s">
        <v>994</v>
      </c>
      <c r="U838" s="91">
        <v>45139</v>
      </c>
    </row>
    <row r="839" spans="1:21" x14ac:dyDescent="0.3">
      <c r="A839" s="92">
        <v>45140.305715162038</v>
      </c>
      <c r="B839" s="93" t="s">
        <v>66</v>
      </c>
      <c r="C839" s="94" t="s">
        <v>950</v>
      </c>
      <c r="D839" s="93" t="s">
        <v>1537</v>
      </c>
      <c r="E839" s="95">
        <v>1.5</v>
      </c>
      <c r="F839" s="93">
        <v>6984668</v>
      </c>
      <c r="G839" s="93" t="s">
        <v>68</v>
      </c>
      <c r="H839" s="93" t="s">
        <v>69</v>
      </c>
      <c r="I839" s="93" t="s">
        <v>44</v>
      </c>
      <c r="J839" s="96">
        <v>112.96</v>
      </c>
      <c r="K839" s="96">
        <v>169.44</v>
      </c>
      <c r="L839" s="93" t="s">
        <v>973</v>
      </c>
      <c r="M839" s="93">
        <v>31</v>
      </c>
      <c r="N839" s="94">
        <v>45137</v>
      </c>
      <c r="O839" s="94">
        <v>45144</v>
      </c>
      <c r="P839" s="93" t="s">
        <v>1535</v>
      </c>
      <c r="Q839" s="93" t="s">
        <v>3</v>
      </c>
      <c r="R839" s="95" t="s">
        <v>975</v>
      </c>
      <c r="S839" s="95" t="s">
        <v>1132</v>
      </c>
      <c r="T839" s="95" t="s">
        <v>994</v>
      </c>
      <c r="U839" s="97">
        <v>45139</v>
      </c>
    </row>
    <row r="840" spans="1:21" x14ac:dyDescent="0.3">
      <c r="A840" s="86">
        <v>45140.307341898151</v>
      </c>
      <c r="B840" s="87" t="s">
        <v>66</v>
      </c>
      <c r="C840" s="88" t="s">
        <v>950</v>
      </c>
      <c r="D840" s="87" t="s">
        <v>1538</v>
      </c>
      <c r="E840" s="89">
        <v>1</v>
      </c>
      <c r="F840" s="87">
        <v>6984669</v>
      </c>
      <c r="G840" s="87" t="s">
        <v>117</v>
      </c>
      <c r="H840" s="87" t="s">
        <v>69</v>
      </c>
      <c r="I840" s="87" t="s">
        <v>44</v>
      </c>
      <c r="J840" s="90">
        <v>112.96</v>
      </c>
      <c r="K840" s="90">
        <v>112.96</v>
      </c>
      <c r="L840" s="87" t="s">
        <v>973</v>
      </c>
      <c r="M840" s="87">
        <v>31</v>
      </c>
      <c r="N840" s="88">
        <v>45137</v>
      </c>
      <c r="O840" s="88">
        <v>45144</v>
      </c>
      <c r="P840" s="87" t="s">
        <v>1535</v>
      </c>
      <c r="Q840" s="87" t="s">
        <v>3</v>
      </c>
      <c r="R840" s="89" t="s">
        <v>975</v>
      </c>
      <c r="S840" s="89" t="s">
        <v>1132</v>
      </c>
      <c r="T840" s="89" t="s">
        <v>994</v>
      </c>
      <c r="U840" s="91">
        <v>45139</v>
      </c>
    </row>
    <row r="841" spans="1:21" x14ac:dyDescent="0.3">
      <c r="A841" s="92">
        <v>45140.308507986112</v>
      </c>
      <c r="B841" s="93" t="s">
        <v>66</v>
      </c>
      <c r="C841" s="94" t="s">
        <v>950</v>
      </c>
      <c r="D841" s="93" t="s">
        <v>1489</v>
      </c>
      <c r="E841" s="95">
        <v>1</v>
      </c>
      <c r="F841" s="93">
        <v>6963490</v>
      </c>
      <c r="G841" s="93" t="s">
        <v>68</v>
      </c>
      <c r="H841" s="93" t="s">
        <v>69</v>
      </c>
      <c r="I841" s="93" t="s">
        <v>44</v>
      </c>
      <c r="J841" s="96">
        <v>112.96</v>
      </c>
      <c r="K841" s="96">
        <v>112.96</v>
      </c>
      <c r="L841" s="93" t="s">
        <v>973</v>
      </c>
      <c r="M841" s="93">
        <v>31</v>
      </c>
      <c r="N841" s="94">
        <v>45137</v>
      </c>
      <c r="O841" s="94">
        <v>45144</v>
      </c>
      <c r="P841" s="93" t="s">
        <v>1535</v>
      </c>
      <c r="Q841" s="93" t="s">
        <v>3</v>
      </c>
      <c r="R841" s="95" t="s">
        <v>975</v>
      </c>
      <c r="S841" s="95" t="s">
        <v>1132</v>
      </c>
      <c r="T841" s="95" t="s">
        <v>994</v>
      </c>
      <c r="U841" s="97">
        <v>45139</v>
      </c>
    </row>
    <row r="842" spans="1:21" x14ac:dyDescent="0.3">
      <c r="A842" s="86">
        <v>45140.309552662038</v>
      </c>
      <c r="B842" s="87" t="s">
        <v>66</v>
      </c>
      <c r="C842" s="88" t="s">
        <v>950</v>
      </c>
      <c r="D842" s="87"/>
      <c r="E842" s="89">
        <v>1</v>
      </c>
      <c r="F842" s="87">
        <v>20028</v>
      </c>
      <c r="G842" s="87" t="s">
        <v>68</v>
      </c>
      <c r="H842" s="87" t="s">
        <v>69</v>
      </c>
      <c r="I842" s="87" t="s">
        <v>44</v>
      </c>
      <c r="J842" s="90">
        <v>112.96</v>
      </c>
      <c r="K842" s="90">
        <v>112.96</v>
      </c>
      <c r="L842" s="87" t="s">
        <v>973</v>
      </c>
      <c r="M842" s="87">
        <v>31</v>
      </c>
      <c r="N842" s="88">
        <v>45137</v>
      </c>
      <c r="O842" s="88">
        <v>45144</v>
      </c>
      <c r="P842" s="87" t="s">
        <v>1535</v>
      </c>
      <c r="Q842" s="87" t="s">
        <v>3</v>
      </c>
      <c r="R842" s="89" t="s">
        <v>975</v>
      </c>
      <c r="S842" s="89" t="s">
        <v>1132</v>
      </c>
      <c r="T842" s="89" t="s">
        <v>994</v>
      </c>
      <c r="U842" s="91">
        <v>45139</v>
      </c>
    </row>
    <row r="843" spans="1:21" x14ac:dyDescent="0.3">
      <c r="A843" s="92">
        <v>45140.30958090278</v>
      </c>
      <c r="B843" s="93" t="s">
        <v>66</v>
      </c>
      <c r="C843" s="94" t="s">
        <v>950</v>
      </c>
      <c r="D843" s="93"/>
      <c r="E843" s="95">
        <v>1</v>
      </c>
      <c r="F843" s="93">
        <v>20028</v>
      </c>
      <c r="G843" s="93" t="s">
        <v>68</v>
      </c>
      <c r="H843" s="93" t="s">
        <v>69</v>
      </c>
      <c r="I843" s="93" t="s">
        <v>44</v>
      </c>
      <c r="J843" s="96">
        <v>112.96</v>
      </c>
      <c r="K843" s="96">
        <v>112.96</v>
      </c>
      <c r="L843" s="93" t="s">
        <v>973</v>
      </c>
      <c r="M843" s="93">
        <v>31</v>
      </c>
      <c r="N843" s="94">
        <v>45137</v>
      </c>
      <c r="O843" s="94">
        <v>45144</v>
      </c>
      <c r="P843" s="93" t="s">
        <v>1535</v>
      </c>
      <c r="Q843" s="93" t="s">
        <v>3</v>
      </c>
      <c r="R843" s="95" t="s">
        <v>975</v>
      </c>
      <c r="S843" s="95" t="s">
        <v>1132</v>
      </c>
      <c r="T843" s="95" t="s">
        <v>994</v>
      </c>
      <c r="U843" s="97">
        <v>45139</v>
      </c>
    </row>
    <row r="844" spans="1:21" x14ac:dyDescent="0.3">
      <c r="A844" s="86">
        <v>45140.310497800929</v>
      </c>
      <c r="B844" s="87" t="s">
        <v>66</v>
      </c>
      <c r="C844" s="88" t="s">
        <v>950</v>
      </c>
      <c r="D844" s="87" t="s">
        <v>1540</v>
      </c>
      <c r="E844" s="89">
        <v>1</v>
      </c>
      <c r="F844" s="87">
        <v>6953453</v>
      </c>
      <c r="G844" s="87" t="s">
        <v>68</v>
      </c>
      <c r="H844" s="87" t="s">
        <v>69</v>
      </c>
      <c r="I844" s="87" t="s">
        <v>44</v>
      </c>
      <c r="J844" s="90">
        <v>112.96</v>
      </c>
      <c r="K844" s="90">
        <v>112.96</v>
      </c>
      <c r="L844" s="87" t="s">
        <v>973</v>
      </c>
      <c r="M844" s="87">
        <v>31</v>
      </c>
      <c r="N844" s="88">
        <v>45137</v>
      </c>
      <c r="O844" s="88">
        <v>45144</v>
      </c>
      <c r="P844" s="87" t="s">
        <v>1535</v>
      </c>
      <c r="Q844" s="87" t="s">
        <v>3</v>
      </c>
      <c r="R844" s="89" t="s">
        <v>975</v>
      </c>
      <c r="S844" s="89" t="s">
        <v>1132</v>
      </c>
      <c r="T844" s="89" t="s">
        <v>994</v>
      </c>
      <c r="U844" s="91">
        <v>45139</v>
      </c>
    </row>
    <row r="845" spans="1:21" x14ac:dyDescent="0.3">
      <c r="A845" s="92">
        <v>45140.584092476849</v>
      </c>
      <c r="B845" s="93" t="s">
        <v>65</v>
      </c>
      <c r="C845" s="94" t="s">
        <v>950</v>
      </c>
      <c r="D845" s="93" t="s">
        <v>1504</v>
      </c>
      <c r="E845" s="95">
        <v>8</v>
      </c>
      <c r="F845" s="93">
        <v>6966341</v>
      </c>
      <c r="G845" s="93" t="s">
        <v>68</v>
      </c>
      <c r="H845" s="93" t="s">
        <v>69</v>
      </c>
      <c r="I845" s="93" t="s">
        <v>44</v>
      </c>
      <c r="J845" s="96">
        <v>111.36</v>
      </c>
      <c r="K845" s="96">
        <v>890.88</v>
      </c>
      <c r="L845" s="93" t="s">
        <v>973</v>
      </c>
      <c r="M845" s="93">
        <v>31</v>
      </c>
      <c r="N845" s="94">
        <v>45137</v>
      </c>
      <c r="O845" s="94">
        <v>45144</v>
      </c>
      <c r="P845" s="93" t="s">
        <v>1535</v>
      </c>
      <c r="Q845" s="93" t="s">
        <v>3</v>
      </c>
      <c r="R845" s="95" t="s">
        <v>975</v>
      </c>
      <c r="S845" s="95" t="s">
        <v>1132</v>
      </c>
      <c r="T845" s="95" t="s">
        <v>994</v>
      </c>
      <c r="U845" s="97">
        <v>45139</v>
      </c>
    </row>
    <row r="846" spans="1:21" x14ac:dyDescent="0.3">
      <c r="A846" s="86">
        <v>45142.444361689813</v>
      </c>
      <c r="B846" s="87" t="s">
        <v>66</v>
      </c>
      <c r="C846" s="88" t="s">
        <v>950</v>
      </c>
      <c r="D846" s="87"/>
      <c r="E846" s="89">
        <v>1.5</v>
      </c>
      <c r="F846" s="87">
        <v>6904723</v>
      </c>
      <c r="G846" s="87" t="s">
        <v>68</v>
      </c>
      <c r="H846" s="87" t="s">
        <v>69</v>
      </c>
      <c r="I846" s="87" t="s">
        <v>44</v>
      </c>
      <c r="J846" s="90">
        <v>112.96</v>
      </c>
      <c r="K846" s="90">
        <v>169.44</v>
      </c>
      <c r="L846" s="87" t="s">
        <v>973</v>
      </c>
      <c r="M846" s="87">
        <v>31</v>
      </c>
      <c r="N846" s="88">
        <v>45137</v>
      </c>
      <c r="O846" s="88">
        <v>45144</v>
      </c>
      <c r="P846" s="87" t="s">
        <v>1535</v>
      </c>
      <c r="Q846" s="87" t="s">
        <v>3</v>
      </c>
      <c r="R846" s="89" t="s">
        <v>975</v>
      </c>
      <c r="S846" s="89" t="s">
        <v>1132</v>
      </c>
      <c r="T846" s="89" t="s">
        <v>994</v>
      </c>
      <c r="U846" s="91">
        <v>45139</v>
      </c>
    </row>
    <row r="847" spans="1:21" x14ac:dyDescent="0.3">
      <c r="A847" s="92">
        <v>45145.388037500001</v>
      </c>
      <c r="B847" s="93" t="s">
        <v>76</v>
      </c>
      <c r="C847" s="94" t="s">
        <v>950</v>
      </c>
      <c r="D847" s="93"/>
      <c r="E847" s="95">
        <v>2</v>
      </c>
      <c r="F847" s="93">
        <v>6904723</v>
      </c>
      <c r="G847" s="93" t="s">
        <v>117</v>
      </c>
      <c r="H847" s="93" t="s">
        <v>69</v>
      </c>
      <c r="I847" s="93" t="s">
        <v>44</v>
      </c>
      <c r="J847" s="96">
        <v>116.75</v>
      </c>
      <c r="K847" s="96">
        <v>233.5</v>
      </c>
      <c r="L847" s="93" t="s">
        <v>973</v>
      </c>
      <c r="M847" s="93">
        <v>31</v>
      </c>
      <c r="N847" s="94">
        <v>45137</v>
      </c>
      <c r="O847" s="94">
        <v>45144</v>
      </c>
      <c r="P847" s="93" t="s">
        <v>1535</v>
      </c>
      <c r="Q847" s="93" t="s">
        <v>3</v>
      </c>
      <c r="R847" s="95" t="s">
        <v>975</v>
      </c>
      <c r="S847" s="95" t="s">
        <v>1132</v>
      </c>
      <c r="T847" s="95" t="s">
        <v>994</v>
      </c>
      <c r="U847" s="97">
        <v>45139</v>
      </c>
    </row>
    <row r="848" spans="1:21" x14ac:dyDescent="0.3">
      <c r="A848" s="86">
        <v>45148.578090972223</v>
      </c>
      <c r="B848" s="87" t="s">
        <v>31</v>
      </c>
      <c r="C848" s="88" t="s">
        <v>1573</v>
      </c>
      <c r="D848" s="87" t="s">
        <v>1574</v>
      </c>
      <c r="E848" s="89">
        <v>8</v>
      </c>
      <c r="F848" s="87">
        <v>6957912</v>
      </c>
      <c r="G848" s="87" t="s">
        <v>68</v>
      </c>
      <c r="H848" s="87" t="s">
        <v>69</v>
      </c>
      <c r="I848" s="87" t="s">
        <v>44</v>
      </c>
      <c r="J848" s="90">
        <v>90.75</v>
      </c>
      <c r="K848" s="90">
        <v>726</v>
      </c>
      <c r="L848" s="87" t="s">
        <v>973</v>
      </c>
      <c r="M848" s="87">
        <v>32</v>
      </c>
      <c r="N848" s="88">
        <v>45144</v>
      </c>
      <c r="O848" s="88">
        <v>45151</v>
      </c>
      <c r="P848" s="87" t="s">
        <v>1575</v>
      </c>
      <c r="Q848" s="87" t="s">
        <v>3</v>
      </c>
      <c r="R848" s="89" t="s">
        <v>975</v>
      </c>
      <c r="S848" s="89" t="s">
        <v>998</v>
      </c>
      <c r="T848" s="89" t="s">
        <v>994</v>
      </c>
      <c r="U848" s="91">
        <v>45148</v>
      </c>
    </row>
    <row r="849" spans="1:21" x14ac:dyDescent="0.3">
      <c r="A849" s="92">
        <v>45148.579000578706</v>
      </c>
      <c r="B849" s="93" t="s">
        <v>1500</v>
      </c>
      <c r="C849" s="94" t="s">
        <v>1573</v>
      </c>
      <c r="D849" s="93" t="s">
        <v>1574</v>
      </c>
      <c r="E849" s="95">
        <v>8</v>
      </c>
      <c r="F849" s="93">
        <v>6957912</v>
      </c>
      <c r="G849" s="93" t="s">
        <v>68</v>
      </c>
      <c r="H849" s="93" t="s">
        <v>69</v>
      </c>
      <c r="I849" s="93" t="s">
        <v>44</v>
      </c>
      <c r="J849" s="96">
        <v>109.19</v>
      </c>
      <c r="K849" s="96">
        <v>873.52</v>
      </c>
      <c r="L849" s="93" t="s">
        <v>973</v>
      </c>
      <c r="M849" s="93">
        <v>32</v>
      </c>
      <c r="N849" s="94">
        <v>45144</v>
      </c>
      <c r="O849" s="94">
        <v>45151</v>
      </c>
      <c r="P849" s="93" t="s">
        <v>1575</v>
      </c>
      <c r="Q849" s="93" t="s">
        <v>3</v>
      </c>
      <c r="R849" s="95" t="s">
        <v>975</v>
      </c>
      <c r="S849" s="95" t="s">
        <v>998</v>
      </c>
      <c r="T849" s="95" t="s">
        <v>994</v>
      </c>
      <c r="U849" s="97">
        <v>45148</v>
      </c>
    </row>
    <row r="850" spans="1:21" x14ac:dyDescent="0.3">
      <c r="A850" s="86">
        <v>45148.579805671296</v>
      </c>
      <c r="B850" s="87" t="s">
        <v>35</v>
      </c>
      <c r="C850" s="88" t="s">
        <v>1573</v>
      </c>
      <c r="D850" s="87" t="s">
        <v>1576</v>
      </c>
      <c r="E850" s="89">
        <v>8</v>
      </c>
      <c r="F850" s="87" t="s">
        <v>68</v>
      </c>
      <c r="G850" s="87" t="s">
        <v>68</v>
      </c>
      <c r="H850" s="87" t="s">
        <v>1091</v>
      </c>
      <c r="I850" s="87" t="s">
        <v>44</v>
      </c>
      <c r="J850" s="90">
        <v>109.19</v>
      </c>
      <c r="K850" s="90">
        <v>873.52</v>
      </c>
      <c r="L850" s="87" t="s">
        <v>981</v>
      </c>
      <c r="M850" s="87">
        <v>32</v>
      </c>
      <c r="N850" s="88">
        <v>45144</v>
      </c>
      <c r="O850" s="88">
        <v>45151</v>
      </c>
      <c r="P850" s="87" t="s">
        <v>1575</v>
      </c>
      <c r="Q850" s="87" t="s">
        <v>3</v>
      </c>
      <c r="R850" s="89" t="s">
        <v>975</v>
      </c>
      <c r="S850" s="89" t="s">
        <v>998</v>
      </c>
      <c r="T850" s="89" t="s">
        <v>994</v>
      </c>
      <c r="U850" s="91">
        <v>45148</v>
      </c>
    </row>
    <row r="851" spans="1:21" x14ac:dyDescent="0.3">
      <c r="A851" s="92">
        <v>45148.582325347219</v>
      </c>
      <c r="B851" s="93" t="s">
        <v>1476</v>
      </c>
      <c r="C851" s="94" t="s">
        <v>1573</v>
      </c>
      <c r="D851" s="93" t="s">
        <v>1577</v>
      </c>
      <c r="E851" s="95">
        <v>8</v>
      </c>
      <c r="F851" s="93">
        <v>6966341</v>
      </c>
      <c r="G851" s="93" t="s">
        <v>68</v>
      </c>
      <c r="H851" s="93" t="s">
        <v>69</v>
      </c>
      <c r="I851" s="93" t="s">
        <v>44</v>
      </c>
      <c r="J851" s="96">
        <v>109.19</v>
      </c>
      <c r="K851" s="96">
        <v>873.52</v>
      </c>
      <c r="L851" s="93" t="s">
        <v>973</v>
      </c>
      <c r="M851" s="93">
        <v>32</v>
      </c>
      <c r="N851" s="94">
        <v>45144</v>
      </c>
      <c r="O851" s="94">
        <v>45151</v>
      </c>
      <c r="P851" s="93" t="s">
        <v>1575</v>
      </c>
      <c r="Q851" s="93" t="s">
        <v>3</v>
      </c>
      <c r="R851" s="95" t="s">
        <v>975</v>
      </c>
      <c r="S851" s="95" t="s">
        <v>998</v>
      </c>
      <c r="T851" s="95" t="s">
        <v>994</v>
      </c>
      <c r="U851" s="97">
        <v>45148</v>
      </c>
    </row>
    <row r="852" spans="1:21" x14ac:dyDescent="0.3">
      <c r="A852" s="86">
        <v>45148.585630439811</v>
      </c>
      <c r="B852" s="87" t="s">
        <v>65</v>
      </c>
      <c r="C852" s="88" t="s">
        <v>1573</v>
      </c>
      <c r="D852" s="87" t="s">
        <v>1577</v>
      </c>
      <c r="E852" s="89">
        <v>8</v>
      </c>
      <c r="F852" s="87">
        <v>6966341</v>
      </c>
      <c r="G852" s="87" t="s">
        <v>68</v>
      </c>
      <c r="H852" s="87" t="s">
        <v>69</v>
      </c>
      <c r="I852" s="87" t="s">
        <v>44</v>
      </c>
      <c r="J852" s="90">
        <v>111.36</v>
      </c>
      <c r="K852" s="90">
        <v>890.88</v>
      </c>
      <c r="L852" s="87" t="s">
        <v>973</v>
      </c>
      <c r="M852" s="87">
        <v>32</v>
      </c>
      <c r="N852" s="88">
        <v>45144</v>
      </c>
      <c r="O852" s="88">
        <v>45151</v>
      </c>
      <c r="P852" s="87" t="s">
        <v>1575</v>
      </c>
      <c r="Q852" s="87" t="s">
        <v>3</v>
      </c>
      <c r="R852" s="89" t="s">
        <v>975</v>
      </c>
      <c r="S852" s="89" t="s">
        <v>998</v>
      </c>
      <c r="T852" s="89" t="s">
        <v>994</v>
      </c>
      <c r="U852" s="91">
        <v>45148</v>
      </c>
    </row>
    <row r="853" spans="1:21" x14ac:dyDescent="0.3">
      <c r="A853" s="92">
        <v>45149.535003703706</v>
      </c>
      <c r="B853" s="93" t="s">
        <v>66</v>
      </c>
      <c r="C853" s="94" t="s">
        <v>1573</v>
      </c>
      <c r="D853" s="93" t="s">
        <v>1578</v>
      </c>
      <c r="E853" s="95">
        <v>4</v>
      </c>
      <c r="F853" s="93">
        <v>6971105</v>
      </c>
      <c r="G853" s="93" t="s">
        <v>68</v>
      </c>
      <c r="H853" s="93" t="s">
        <v>69</v>
      </c>
      <c r="I853" s="93" t="s">
        <v>44</v>
      </c>
      <c r="J853" s="96">
        <v>112.96</v>
      </c>
      <c r="K853" s="96">
        <v>451.84</v>
      </c>
      <c r="L853" s="93" t="s">
        <v>973</v>
      </c>
      <c r="M853" s="93">
        <v>32</v>
      </c>
      <c r="N853" s="94">
        <v>45144</v>
      </c>
      <c r="O853" s="94">
        <v>45151</v>
      </c>
      <c r="P853" s="93" t="s">
        <v>1575</v>
      </c>
      <c r="Q853" s="93" t="s">
        <v>3</v>
      </c>
      <c r="R853" s="95" t="s">
        <v>975</v>
      </c>
      <c r="S853" s="95" t="s">
        <v>998</v>
      </c>
      <c r="T853" s="95" t="s">
        <v>994</v>
      </c>
      <c r="U853" s="97">
        <v>45148</v>
      </c>
    </row>
    <row r="854" spans="1:21" x14ac:dyDescent="0.3">
      <c r="A854" s="86">
        <v>45149.535526736108</v>
      </c>
      <c r="B854" s="87" t="s">
        <v>66</v>
      </c>
      <c r="C854" s="88" t="s">
        <v>1573</v>
      </c>
      <c r="D854" s="87" t="s">
        <v>1579</v>
      </c>
      <c r="E854" s="89">
        <v>2</v>
      </c>
      <c r="F854" s="87">
        <v>6984733</v>
      </c>
      <c r="G854" s="87" t="s">
        <v>68</v>
      </c>
      <c r="H854" s="87" t="s">
        <v>69</v>
      </c>
      <c r="I854" s="87" t="s">
        <v>44</v>
      </c>
      <c r="J854" s="90">
        <v>112.96</v>
      </c>
      <c r="K854" s="90">
        <v>225.92</v>
      </c>
      <c r="L854" s="87" t="s">
        <v>973</v>
      </c>
      <c r="M854" s="87">
        <v>32</v>
      </c>
      <c r="N854" s="88">
        <v>45144</v>
      </c>
      <c r="O854" s="88">
        <v>45151</v>
      </c>
      <c r="P854" s="87" t="s">
        <v>1575</v>
      </c>
      <c r="Q854" s="87" t="s">
        <v>3</v>
      </c>
      <c r="R854" s="89" t="s">
        <v>975</v>
      </c>
      <c r="S854" s="89" t="s">
        <v>998</v>
      </c>
      <c r="T854" s="89" t="s">
        <v>994</v>
      </c>
      <c r="U854" s="91">
        <v>45148</v>
      </c>
    </row>
    <row r="855" spans="1:21" x14ac:dyDescent="0.3">
      <c r="A855" s="92">
        <v>45149.535846527775</v>
      </c>
      <c r="B855" s="93" t="s">
        <v>66</v>
      </c>
      <c r="C855" s="94" t="s">
        <v>1573</v>
      </c>
      <c r="D855" s="93" t="s">
        <v>1580</v>
      </c>
      <c r="E855" s="95">
        <v>1</v>
      </c>
      <c r="F855" s="93">
        <v>20028</v>
      </c>
      <c r="G855" s="93" t="s">
        <v>68</v>
      </c>
      <c r="H855" s="93" t="s">
        <v>69</v>
      </c>
      <c r="I855" s="93" t="s">
        <v>44</v>
      </c>
      <c r="J855" s="96">
        <v>112.96</v>
      </c>
      <c r="K855" s="96">
        <v>112.96</v>
      </c>
      <c r="L855" s="93" t="s">
        <v>973</v>
      </c>
      <c r="M855" s="93">
        <v>32</v>
      </c>
      <c r="N855" s="94">
        <v>45144</v>
      </c>
      <c r="O855" s="94">
        <v>45151</v>
      </c>
      <c r="P855" s="93" t="s">
        <v>1575</v>
      </c>
      <c r="Q855" s="93" t="s">
        <v>3</v>
      </c>
      <c r="R855" s="95" t="s">
        <v>975</v>
      </c>
      <c r="S855" s="95" t="s">
        <v>998</v>
      </c>
      <c r="T855" s="95" t="s">
        <v>994</v>
      </c>
      <c r="U855" s="97">
        <v>45148</v>
      </c>
    </row>
    <row r="856" spans="1:21" x14ac:dyDescent="0.3">
      <c r="A856" s="86">
        <v>45149.536517245368</v>
      </c>
      <c r="B856" s="87" t="s">
        <v>66</v>
      </c>
      <c r="C856" s="88" t="s">
        <v>1573</v>
      </c>
      <c r="D856" s="87" t="s">
        <v>1581</v>
      </c>
      <c r="E856" s="89">
        <v>1</v>
      </c>
      <c r="F856" s="87">
        <v>6966341</v>
      </c>
      <c r="G856" s="87" t="s">
        <v>68</v>
      </c>
      <c r="H856" s="87" t="s">
        <v>69</v>
      </c>
      <c r="I856" s="87" t="s">
        <v>44</v>
      </c>
      <c r="J856" s="90">
        <v>112.96</v>
      </c>
      <c r="K856" s="90">
        <v>112.96</v>
      </c>
      <c r="L856" s="87" t="s">
        <v>973</v>
      </c>
      <c r="M856" s="87">
        <v>32</v>
      </c>
      <c r="N856" s="88">
        <v>45144</v>
      </c>
      <c r="O856" s="88">
        <v>45151</v>
      </c>
      <c r="P856" s="87" t="s">
        <v>1575</v>
      </c>
      <c r="Q856" s="87" t="s">
        <v>3</v>
      </c>
      <c r="R856" s="89" t="s">
        <v>975</v>
      </c>
      <c r="S856" s="89" t="s">
        <v>998</v>
      </c>
      <c r="T856" s="89" t="s">
        <v>994</v>
      </c>
      <c r="U856" s="91">
        <v>45148</v>
      </c>
    </row>
    <row r="857" spans="1:21" x14ac:dyDescent="0.3">
      <c r="A857" s="92">
        <v>45177.348486921299</v>
      </c>
      <c r="B857" s="93" t="s">
        <v>76</v>
      </c>
      <c r="C857" s="94" t="s">
        <v>1573</v>
      </c>
      <c r="D857" s="93" t="s">
        <v>77</v>
      </c>
      <c r="E857" s="95">
        <v>2</v>
      </c>
      <c r="F857" s="93">
        <v>6984733</v>
      </c>
      <c r="G857" s="93" t="s">
        <v>117</v>
      </c>
      <c r="H857" s="93" t="s">
        <v>69</v>
      </c>
      <c r="I857" s="93" t="s">
        <v>44</v>
      </c>
      <c r="J857" s="96">
        <v>116.75</v>
      </c>
      <c r="K857" s="96">
        <v>233.5</v>
      </c>
      <c r="L857" s="93" t="s">
        <v>973</v>
      </c>
      <c r="M857" s="93">
        <v>32</v>
      </c>
      <c r="N857" s="94">
        <v>45144</v>
      </c>
      <c r="O857" s="94">
        <v>45151</v>
      </c>
      <c r="P857" s="93" t="s">
        <v>1575</v>
      </c>
      <c r="Q857" s="93" t="s">
        <v>3</v>
      </c>
      <c r="R857" s="95" t="s">
        <v>975</v>
      </c>
      <c r="S857" s="95" t="s">
        <v>998</v>
      </c>
      <c r="T857" s="95" t="s">
        <v>994</v>
      </c>
      <c r="U857" s="97">
        <v>45148</v>
      </c>
    </row>
    <row r="858" spans="1:21" x14ac:dyDescent="0.3">
      <c r="A858" s="86">
        <v>45149.532054166666</v>
      </c>
      <c r="B858" s="87" t="s">
        <v>66</v>
      </c>
      <c r="C858" s="88" t="s">
        <v>1582</v>
      </c>
      <c r="D858" s="87" t="s">
        <v>1578</v>
      </c>
      <c r="E858" s="89">
        <v>6</v>
      </c>
      <c r="F858" s="87">
        <v>6971105</v>
      </c>
      <c r="G858" s="87" t="s">
        <v>68</v>
      </c>
      <c r="H858" s="87" t="s">
        <v>69</v>
      </c>
      <c r="I858" s="87" t="s">
        <v>44</v>
      </c>
      <c r="J858" s="90">
        <v>112.96</v>
      </c>
      <c r="K858" s="90">
        <v>677.76</v>
      </c>
      <c r="L858" s="87" t="s">
        <v>973</v>
      </c>
      <c r="M858" s="87">
        <v>32</v>
      </c>
      <c r="N858" s="88">
        <v>45144</v>
      </c>
      <c r="O858" s="88">
        <v>45151</v>
      </c>
      <c r="P858" s="87" t="s">
        <v>1575</v>
      </c>
      <c r="Q858" s="87" t="s">
        <v>3</v>
      </c>
      <c r="R858" s="89" t="s">
        <v>975</v>
      </c>
      <c r="S858" s="89" t="s">
        <v>1007</v>
      </c>
      <c r="T858" s="89" t="s">
        <v>994</v>
      </c>
      <c r="U858" s="91">
        <v>45149</v>
      </c>
    </row>
    <row r="859" spans="1:21" x14ac:dyDescent="0.3">
      <c r="A859" s="92">
        <v>45149.533761458333</v>
      </c>
      <c r="B859" s="93" t="s">
        <v>66</v>
      </c>
      <c r="C859" s="94" t="s">
        <v>1582</v>
      </c>
      <c r="D859" s="93" t="s">
        <v>1583</v>
      </c>
      <c r="E859" s="95">
        <v>2</v>
      </c>
      <c r="F859" s="93">
        <v>6984733</v>
      </c>
      <c r="G859" s="93" t="s">
        <v>68</v>
      </c>
      <c r="H859" s="93" t="s">
        <v>69</v>
      </c>
      <c r="I859" s="93" t="s">
        <v>44</v>
      </c>
      <c r="J859" s="96">
        <v>112.96</v>
      </c>
      <c r="K859" s="96">
        <v>225.92</v>
      </c>
      <c r="L859" s="93" t="s">
        <v>973</v>
      </c>
      <c r="M859" s="93">
        <v>32</v>
      </c>
      <c r="N859" s="94">
        <v>45144</v>
      </c>
      <c r="O859" s="94">
        <v>45151</v>
      </c>
      <c r="P859" s="93" t="s">
        <v>1575</v>
      </c>
      <c r="Q859" s="93" t="s">
        <v>3</v>
      </c>
      <c r="R859" s="95" t="s">
        <v>975</v>
      </c>
      <c r="S859" s="95" t="s">
        <v>1007</v>
      </c>
      <c r="T859" s="95" t="s">
        <v>994</v>
      </c>
      <c r="U859" s="97">
        <v>45149</v>
      </c>
    </row>
    <row r="860" spans="1:21" x14ac:dyDescent="0.3">
      <c r="A860" s="86">
        <v>45149.546629745368</v>
      </c>
      <c r="B860" s="87" t="s">
        <v>35</v>
      </c>
      <c r="C860" s="88" t="s">
        <v>1582</v>
      </c>
      <c r="D860" s="87" t="s">
        <v>1584</v>
      </c>
      <c r="E860" s="89">
        <v>8</v>
      </c>
      <c r="F860" s="87">
        <v>6971105</v>
      </c>
      <c r="G860" s="87" t="s">
        <v>68</v>
      </c>
      <c r="H860" s="87" t="s">
        <v>69</v>
      </c>
      <c r="I860" s="87" t="s">
        <v>44</v>
      </c>
      <c r="J860" s="90">
        <v>109.19</v>
      </c>
      <c r="K860" s="90">
        <v>873.52</v>
      </c>
      <c r="L860" s="87" t="s">
        <v>973</v>
      </c>
      <c r="M860" s="87">
        <v>32</v>
      </c>
      <c r="N860" s="88">
        <v>45144</v>
      </c>
      <c r="O860" s="88">
        <v>45151</v>
      </c>
      <c r="P860" s="87" t="s">
        <v>1575</v>
      </c>
      <c r="Q860" s="87" t="s">
        <v>3</v>
      </c>
      <c r="R860" s="89" t="s">
        <v>975</v>
      </c>
      <c r="S860" s="89" t="s">
        <v>1007</v>
      </c>
      <c r="T860" s="89" t="s">
        <v>994</v>
      </c>
      <c r="U860" s="91">
        <v>45149</v>
      </c>
    </row>
    <row r="861" spans="1:21" x14ac:dyDescent="0.3">
      <c r="A861" s="92">
        <v>45149.548345370371</v>
      </c>
      <c r="B861" s="93" t="s">
        <v>31</v>
      </c>
      <c r="C861" s="94" t="s">
        <v>1582</v>
      </c>
      <c r="D861" s="93" t="s">
        <v>1584</v>
      </c>
      <c r="E861" s="95">
        <v>1</v>
      </c>
      <c r="F861" s="93">
        <v>6971105</v>
      </c>
      <c r="G861" s="93" t="s">
        <v>68</v>
      </c>
      <c r="H861" s="93" t="s">
        <v>69</v>
      </c>
      <c r="I861" s="93" t="s">
        <v>44</v>
      </c>
      <c r="J861" s="96">
        <v>90.75</v>
      </c>
      <c r="K861" s="96">
        <v>90.75</v>
      </c>
      <c r="L861" s="93" t="s">
        <v>973</v>
      </c>
      <c r="M861" s="93">
        <v>32</v>
      </c>
      <c r="N861" s="94">
        <v>45144</v>
      </c>
      <c r="O861" s="94">
        <v>45151</v>
      </c>
      <c r="P861" s="93" t="s">
        <v>1575</v>
      </c>
      <c r="Q861" s="93" t="s">
        <v>3</v>
      </c>
      <c r="R861" s="95" t="s">
        <v>975</v>
      </c>
      <c r="S861" s="95" t="s">
        <v>1007</v>
      </c>
      <c r="T861" s="95" t="s">
        <v>994</v>
      </c>
      <c r="U861" s="97">
        <v>45149</v>
      </c>
    </row>
    <row r="862" spans="1:21" x14ac:dyDescent="0.3">
      <c r="A862" s="86">
        <v>45149.548990625</v>
      </c>
      <c r="B862" s="87" t="s">
        <v>31</v>
      </c>
      <c r="C862" s="88" t="s">
        <v>1582</v>
      </c>
      <c r="D862" s="87" t="s">
        <v>830</v>
      </c>
      <c r="E862" s="89">
        <v>1</v>
      </c>
      <c r="F862" s="87" t="s">
        <v>68</v>
      </c>
      <c r="G862" s="87" t="s">
        <v>68</v>
      </c>
      <c r="H862" s="87" t="s">
        <v>989</v>
      </c>
      <c r="I862" s="87" t="s">
        <v>44</v>
      </c>
      <c r="J862" s="90">
        <v>90.75</v>
      </c>
      <c r="K862" s="90">
        <v>90.75</v>
      </c>
      <c r="L862" s="87" t="s">
        <v>981</v>
      </c>
      <c r="M862" s="87">
        <v>32</v>
      </c>
      <c r="N862" s="88">
        <v>45144</v>
      </c>
      <c r="O862" s="88">
        <v>45151</v>
      </c>
      <c r="P862" s="87" t="s">
        <v>1575</v>
      </c>
      <c r="Q862" s="87" t="s">
        <v>3</v>
      </c>
      <c r="R862" s="89" t="s">
        <v>975</v>
      </c>
      <c r="S862" s="89" t="s">
        <v>1007</v>
      </c>
      <c r="T862" s="89" t="s">
        <v>994</v>
      </c>
      <c r="U862" s="91">
        <v>45149</v>
      </c>
    </row>
    <row r="863" spans="1:21" x14ac:dyDescent="0.3">
      <c r="A863" s="92">
        <v>45149.549731018516</v>
      </c>
      <c r="B863" s="93" t="s">
        <v>31</v>
      </c>
      <c r="C863" s="94" t="s">
        <v>1582</v>
      </c>
      <c r="D863" s="93" t="s">
        <v>1585</v>
      </c>
      <c r="E863" s="95">
        <v>6</v>
      </c>
      <c r="F863" s="93">
        <v>20028</v>
      </c>
      <c r="G863" s="93" t="s">
        <v>68</v>
      </c>
      <c r="H863" s="93" t="s">
        <v>69</v>
      </c>
      <c r="I863" s="93" t="s">
        <v>44</v>
      </c>
      <c r="J863" s="96">
        <v>90.75</v>
      </c>
      <c r="K863" s="96">
        <v>544.5</v>
      </c>
      <c r="L863" s="93" t="s">
        <v>973</v>
      </c>
      <c r="M863" s="93">
        <v>32</v>
      </c>
      <c r="N863" s="94">
        <v>45144</v>
      </c>
      <c r="O863" s="94">
        <v>45151</v>
      </c>
      <c r="P863" s="93" t="s">
        <v>1575</v>
      </c>
      <c r="Q863" s="93" t="s">
        <v>3</v>
      </c>
      <c r="R863" s="95" t="s">
        <v>975</v>
      </c>
      <c r="S863" s="95" t="s">
        <v>1007</v>
      </c>
      <c r="T863" s="95" t="s">
        <v>994</v>
      </c>
      <c r="U863" s="97">
        <v>45149</v>
      </c>
    </row>
    <row r="864" spans="1:21" x14ac:dyDescent="0.3">
      <c r="A864" s="86">
        <v>45177.348659606483</v>
      </c>
      <c r="B864" s="87" t="s">
        <v>76</v>
      </c>
      <c r="C864" s="88" t="s">
        <v>1582</v>
      </c>
      <c r="D864" s="87" t="s">
        <v>77</v>
      </c>
      <c r="E864" s="89">
        <v>1</v>
      </c>
      <c r="F864" s="87">
        <v>6984733</v>
      </c>
      <c r="G864" s="87" t="s">
        <v>117</v>
      </c>
      <c r="H864" s="87" t="s">
        <v>69</v>
      </c>
      <c r="I864" s="87" t="s">
        <v>44</v>
      </c>
      <c r="J864" s="90">
        <v>116.75</v>
      </c>
      <c r="K864" s="90">
        <v>116.75</v>
      </c>
      <c r="L864" s="87" t="s">
        <v>973</v>
      </c>
      <c r="M864" s="87">
        <v>32</v>
      </c>
      <c r="N864" s="88">
        <v>45144</v>
      </c>
      <c r="O864" s="88">
        <v>45151</v>
      </c>
      <c r="P864" s="87" t="s">
        <v>1575</v>
      </c>
      <c r="Q864" s="87" t="s">
        <v>3</v>
      </c>
      <c r="R864" s="89" t="s">
        <v>975</v>
      </c>
      <c r="S864" s="89" t="s">
        <v>1007</v>
      </c>
      <c r="T864" s="89" t="s">
        <v>994</v>
      </c>
      <c r="U864" s="91">
        <v>45149</v>
      </c>
    </row>
    <row r="865" spans="1:21" x14ac:dyDescent="0.3">
      <c r="A865" s="92">
        <v>45152.531650810182</v>
      </c>
      <c r="B865" s="93" t="s">
        <v>65</v>
      </c>
      <c r="C865" s="94" t="s">
        <v>1586</v>
      </c>
      <c r="D865" s="93" t="s">
        <v>1587</v>
      </c>
      <c r="E865" s="95">
        <v>2</v>
      </c>
      <c r="F865" s="93">
        <v>20028</v>
      </c>
      <c r="G865" s="93" t="s">
        <v>68</v>
      </c>
      <c r="H865" s="93" t="s">
        <v>69</v>
      </c>
      <c r="I865" s="93" t="s">
        <v>44</v>
      </c>
      <c r="J865" s="96">
        <v>111.36</v>
      </c>
      <c r="K865" s="96">
        <v>222.72</v>
      </c>
      <c r="L865" s="93" t="s">
        <v>973</v>
      </c>
      <c r="M865" s="93">
        <v>33</v>
      </c>
      <c r="N865" s="94">
        <v>45151</v>
      </c>
      <c r="O865" s="94">
        <v>45158</v>
      </c>
      <c r="P865" s="93" t="s">
        <v>1588</v>
      </c>
      <c r="Q865" s="93" t="s">
        <v>3</v>
      </c>
      <c r="R865" s="95" t="s">
        <v>975</v>
      </c>
      <c r="S865" s="95" t="s">
        <v>986</v>
      </c>
      <c r="T865" s="95" t="s">
        <v>994</v>
      </c>
      <c r="U865" s="97">
        <v>45152</v>
      </c>
    </row>
    <row r="866" spans="1:21" x14ac:dyDescent="0.3">
      <c r="A866" s="86">
        <v>45152.546975231482</v>
      </c>
      <c r="B866" s="87" t="s">
        <v>31</v>
      </c>
      <c r="C866" s="88" t="s">
        <v>1586</v>
      </c>
      <c r="D866" s="87" t="s">
        <v>1587</v>
      </c>
      <c r="E866" s="89">
        <v>2</v>
      </c>
      <c r="F866" s="87">
        <v>20028</v>
      </c>
      <c r="G866" s="87" t="s">
        <v>68</v>
      </c>
      <c r="H866" s="87" t="s">
        <v>69</v>
      </c>
      <c r="I866" s="87" t="s">
        <v>44</v>
      </c>
      <c r="J866" s="90">
        <v>90.75</v>
      </c>
      <c r="K866" s="90">
        <v>181.5</v>
      </c>
      <c r="L866" s="87" t="s">
        <v>973</v>
      </c>
      <c r="M866" s="87">
        <v>33</v>
      </c>
      <c r="N866" s="88">
        <v>45151</v>
      </c>
      <c r="O866" s="88">
        <v>45158</v>
      </c>
      <c r="P866" s="87" t="s">
        <v>1588</v>
      </c>
      <c r="Q866" s="87" t="s">
        <v>3</v>
      </c>
      <c r="R866" s="89" t="s">
        <v>975</v>
      </c>
      <c r="S866" s="89" t="s">
        <v>986</v>
      </c>
      <c r="T866" s="89" t="s">
        <v>994</v>
      </c>
      <c r="U866" s="91">
        <v>45152</v>
      </c>
    </row>
    <row r="867" spans="1:21" x14ac:dyDescent="0.3">
      <c r="A867" s="92">
        <v>45152.548446990739</v>
      </c>
      <c r="B867" s="93" t="s">
        <v>31</v>
      </c>
      <c r="C867" s="94" t="s">
        <v>1586</v>
      </c>
      <c r="D867" s="93" t="s">
        <v>1589</v>
      </c>
      <c r="E867" s="95">
        <v>6</v>
      </c>
      <c r="F867" s="93"/>
      <c r="G867" s="93" t="s">
        <v>68</v>
      </c>
      <c r="H867" s="93" t="s">
        <v>1590</v>
      </c>
      <c r="I867" s="93" t="s">
        <v>44</v>
      </c>
      <c r="J867" s="96">
        <v>90.75</v>
      </c>
      <c r="K867" s="96">
        <v>544.5</v>
      </c>
      <c r="L867" s="93" t="s">
        <v>981</v>
      </c>
      <c r="M867" s="93">
        <v>33</v>
      </c>
      <c r="N867" s="94">
        <v>45151</v>
      </c>
      <c r="O867" s="94">
        <v>45158</v>
      </c>
      <c r="P867" s="93" t="s">
        <v>1588</v>
      </c>
      <c r="Q867" s="93" t="s">
        <v>3</v>
      </c>
      <c r="R867" s="95" t="s">
        <v>975</v>
      </c>
      <c r="S867" s="95" t="s">
        <v>986</v>
      </c>
      <c r="T867" s="95" t="s">
        <v>994</v>
      </c>
      <c r="U867" s="97">
        <v>45152</v>
      </c>
    </row>
    <row r="868" spans="1:21" x14ac:dyDescent="0.3">
      <c r="A868" s="86">
        <v>45152.548885069446</v>
      </c>
      <c r="B868" s="87" t="s">
        <v>65</v>
      </c>
      <c r="C868" s="88" t="s">
        <v>1586</v>
      </c>
      <c r="D868" s="87" t="s">
        <v>1589</v>
      </c>
      <c r="E868" s="89">
        <v>5</v>
      </c>
      <c r="F868" s="87"/>
      <c r="G868" s="87" t="s">
        <v>68</v>
      </c>
      <c r="H868" s="87" t="s">
        <v>1590</v>
      </c>
      <c r="I868" s="87" t="s">
        <v>44</v>
      </c>
      <c r="J868" s="90">
        <v>111.36</v>
      </c>
      <c r="K868" s="90">
        <v>556.79999999999995</v>
      </c>
      <c r="L868" s="87" t="s">
        <v>981</v>
      </c>
      <c r="M868" s="87">
        <v>33</v>
      </c>
      <c r="N868" s="88">
        <v>45151</v>
      </c>
      <c r="O868" s="88">
        <v>45158</v>
      </c>
      <c r="P868" s="87" t="s">
        <v>1588</v>
      </c>
      <c r="Q868" s="87" t="s">
        <v>3</v>
      </c>
      <c r="R868" s="89" t="s">
        <v>975</v>
      </c>
      <c r="S868" s="89" t="s">
        <v>986</v>
      </c>
      <c r="T868" s="89" t="s">
        <v>994</v>
      </c>
      <c r="U868" s="91">
        <v>45152</v>
      </c>
    </row>
    <row r="869" spans="1:21" x14ac:dyDescent="0.3">
      <c r="A869" s="92">
        <v>45152.558183449073</v>
      </c>
      <c r="B869" s="93" t="s">
        <v>35</v>
      </c>
      <c r="C869" s="94" t="s">
        <v>1586</v>
      </c>
      <c r="D869" s="93" t="s">
        <v>1576</v>
      </c>
      <c r="E869" s="95">
        <v>7</v>
      </c>
      <c r="F869" s="93" t="s">
        <v>68</v>
      </c>
      <c r="G869" s="93" t="s">
        <v>68</v>
      </c>
      <c r="H869" s="93" t="s">
        <v>1091</v>
      </c>
      <c r="I869" s="93" t="s">
        <v>44</v>
      </c>
      <c r="J869" s="96">
        <v>109.19</v>
      </c>
      <c r="K869" s="96">
        <v>764.32999999999993</v>
      </c>
      <c r="L869" s="93" t="s">
        <v>981</v>
      </c>
      <c r="M869" s="93">
        <v>33</v>
      </c>
      <c r="N869" s="94">
        <v>45151</v>
      </c>
      <c r="O869" s="94">
        <v>45158</v>
      </c>
      <c r="P869" s="93" t="s">
        <v>1588</v>
      </c>
      <c r="Q869" s="93" t="s">
        <v>3</v>
      </c>
      <c r="R869" s="95" t="s">
        <v>975</v>
      </c>
      <c r="S869" s="95" t="s">
        <v>986</v>
      </c>
      <c r="T869" s="95" t="s">
        <v>994</v>
      </c>
      <c r="U869" s="97">
        <v>45152</v>
      </c>
    </row>
    <row r="870" spans="1:21" x14ac:dyDescent="0.3">
      <c r="A870" s="86">
        <v>45152.569721759261</v>
      </c>
      <c r="B870" s="87" t="s">
        <v>35</v>
      </c>
      <c r="C870" s="88" t="s">
        <v>1586</v>
      </c>
      <c r="D870" s="87" t="s">
        <v>1591</v>
      </c>
      <c r="E870" s="89">
        <v>1</v>
      </c>
      <c r="F870" s="87" t="s">
        <v>68</v>
      </c>
      <c r="G870" s="87" t="s">
        <v>68</v>
      </c>
      <c r="H870" s="87" t="s">
        <v>278</v>
      </c>
      <c r="I870" s="87" t="s">
        <v>44</v>
      </c>
      <c r="J870" s="90">
        <v>109.19</v>
      </c>
      <c r="K870" s="90">
        <v>109.19</v>
      </c>
      <c r="L870" s="87" t="s">
        <v>981</v>
      </c>
      <c r="M870" s="87">
        <v>33</v>
      </c>
      <c r="N870" s="88">
        <v>45151</v>
      </c>
      <c r="O870" s="88">
        <v>45158</v>
      </c>
      <c r="P870" s="87" t="s">
        <v>1588</v>
      </c>
      <c r="Q870" s="87" t="s">
        <v>3</v>
      </c>
      <c r="R870" s="89" t="s">
        <v>975</v>
      </c>
      <c r="S870" s="89" t="s">
        <v>986</v>
      </c>
      <c r="T870" s="89" t="s">
        <v>994</v>
      </c>
      <c r="U870" s="91">
        <v>45152</v>
      </c>
    </row>
    <row r="871" spans="1:21" x14ac:dyDescent="0.3">
      <c r="A871" s="92">
        <v>45153.293525347224</v>
      </c>
      <c r="B871" s="93" t="s">
        <v>66</v>
      </c>
      <c r="C871" s="94" t="s">
        <v>1586</v>
      </c>
      <c r="D871" s="93" t="s">
        <v>1592</v>
      </c>
      <c r="E871" s="95">
        <v>1</v>
      </c>
      <c r="F871" s="93">
        <v>6984733</v>
      </c>
      <c r="G871" s="93" t="s">
        <v>117</v>
      </c>
      <c r="H871" s="93" t="s">
        <v>69</v>
      </c>
      <c r="I871" s="93" t="s">
        <v>44</v>
      </c>
      <c r="J871" s="96">
        <v>112.96</v>
      </c>
      <c r="K871" s="96">
        <v>112.96</v>
      </c>
      <c r="L871" s="93" t="s">
        <v>973</v>
      </c>
      <c r="M871" s="93">
        <v>33</v>
      </c>
      <c r="N871" s="94">
        <v>45151</v>
      </c>
      <c r="O871" s="94">
        <v>45158</v>
      </c>
      <c r="P871" s="93" t="s">
        <v>1588</v>
      </c>
      <c r="Q871" s="93" t="s">
        <v>3</v>
      </c>
      <c r="R871" s="95" t="s">
        <v>975</v>
      </c>
      <c r="S871" s="95" t="s">
        <v>986</v>
      </c>
      <c r="T871" s="95" t="s">
        <v>994</v>
      </c>
      <c r="U871" s="97">
        <v>45152</v>
      </c>
    </row>
    <row r="872" spans="1:21" x14ac:dyDescent="0.3">
      <c r="A872" s="86">
        <v>45153.296419560182</v>
      </c>
      <c r="B872" s="87" t="s">
        <v>66</v>
      </c>
      <c r="C872" s="88" t="s">
        <v>1586</v>
      </c>
      <c r="D872" s="87" t="s">
        <v>1593</v>
      </c>
      <c r="E872" s="89">
        <v>5</v>
      </c>
      <c r="F872" s="87">
        <v>20028</v>
      </c>
      <c r="G872" s="87"/>
      <c r="H872" s="87" t="s">
        <v>69</v>
      </c>
      <c r="I872" s="87" t="s">
        <v>44</v>
      </c>
      <c r="J872" s="90">
        <v>112.96</v>
      </c>
      <c r="K872" s="90">
        <v>564.79999999999995</v>
      </c>
      <c r="L872" s="87" t="s">
        <v>973</v>
      </c>
      <c r="M872" s="87">
        <v>33</v>
      </c>
      <c r="N872" s="88">
        <v>45151</v>
      </c>
      <c r="O872" s="88">
        <v>45158</v>
      </c>
      <c r="P872" s="87" t="s">
        <v>1588</v>
      </c>
      <c r="Q872" s="87" t="s">
        <v>3</v>
      </c>
      <c r="R872" s="89" t="s">
        <v>975</v>
      </c>
      <c r="S872" s="89" t="s">
        <v>986</v>
      </c>
      <c r="T872" s="89" t="s">
        <v>994</v>
      </c>
      <c r="U872" s="91">
        <v>45152</v>
      </c>
    </row>
    <row r="873" spans="1:21" x14ac:dyDescent="0.3">
      <c r="A873" s="92">
        <v>45154.49140486111</v>
      </c>
      <c r="B873" s="93" t="s">
        <v>66</v>
      </c>
      <c r="C873" s="94" t="s">
        <v>1586</v>
      </c>
      <c r="D873" s="93" t="s">
        <v>1594</v>
      </c>
      <c r="E873" s="95">
        <v>1</v>
      </c>
      <c r="F873" s="93" t="s">
        <v>68</v>
      </c>
      <c r="G873" s="93" t="s">
        <v>68</v>
      </c>
      <c r="H873" s="93" t="s">
        <v>278</v>
      </c>
      <c r="I873" s="93" t="s">
        <v>44</v>
      </c>
      <c r="J873" s="96">
        <v>112.96</v>
      </c>
      <c r="K873" s="96">
        <v>112.96</v>
      </c>
      <c r="L873" s="93" t="s">
        <v>981</v>
      </c>
      <c r="M873" s="93">
        <v>33</v>
      </c>
      <c r="N873" s="94">
        <v>45151</v>
      </c>
      <c r="O873" s="94">
        <v>45158</v>
      </c>
      <c r="P873" s="93" t="s">
        <v>1588</v>
      </c>
      <c r="Q873" s="93" t="s">
        <v>3</v>
      </c>
      <c r="R873" s="95" t="s">
        <v>975</v>
      </c>
      <c r="S873" s="95" t="s">
        <v>986</v>
      </c>
      <c r="T873" s="95" t="s">
        <v>994</v>
      </c>
      <c r="U873" s="97">
        <v>45152</v>
      </c>
    </row>
    <row r="874" spans="1:21" x14ac:dyDescent="0.3">
      <c r="A874" s="86">
        <v>45156.473157060187</v>
      </c>
      <c r="B874" s="87" t="s">
        <v>66</v>
      </c>
      <c r="C874" s="88" t="s">
        <v>1586</v>
      </c>
      <c r="D874" s="87" t="s">
        <v>1595</v>
      </c>
      <c r="E874" s="89">
        <v>1</v>
      </c>
      <c r="F874" s="87">
        <v>6957912</v>
      </c>
      <c r="G874" s="87" t="s">
        <v>68</v>
      </c>
      <c r="H874" s="87" t="s">
        <v>69</v>
      </c>
      <c r="I874" s="87" t="s">
        <v>44</v>
      </c>
      <c r="J874" s="90">
        <v>112.96</v>
      </c>
      <c r="K874" s="90">
        <v>112.96</v>
      </c>
      <c r="L874" s="87" t="s">
        <v>973</v>
      </c>
      <c r="M874" s="87">
        <v>33</v>
      </c>
      <c r="N874" s="88">
        <v>45151</v>
      </c>
      <c r="O874" s="88">
        <v>45158</v>
      </c>
      <c r="P874" s="87" t="s">
        <v>1588</v>
      </c>
      <c r="Q874" s="87" t="s">
        <v>3</v>
      </c>
      <c r="R874" s="89" t="s">
        <v>975</v>
      </c>
      <c r="S874" s="89" t="s">
        <v>986</v>
      </c>
      <c r="T874" s="89" t="s">
        <v>994</v>
      </c>
      <c r="U874" s="91">
        <v>45152</v>
      </c>
    </row>
    <row r="875" spans="1:21" x14ac:dyDescent="0.3">
      <c r="A875" s="92">
        <v>45153.277348263888</v>
      </c>
      <c r="B875" s="93" t="s">
        <v>66</v>
      </c>
      <c r="C875" s="94" t="s">
        <v>1596</v>
      </c>
      <c r="D875" s="93" t="s">
        <v>1597</v>
      </c>
      <c r="E875" s="95">
        <v>2</v>
      </c>
      <c r="F875" s="93">
        <v>6984733</v>
      </c>
      <c r="G875" s="93" t="s">
        <v>117</v>
      </c>
      <c r="H875" s="93" t="s">
        <v>69</v>
      </c>
      <c r="I875" s="93" t="s">
        <v>44</v>
      </c>
      <c r="J875" s="96">
        <v>112.96</v>
      </c>
      <c r="K875" s="96">
        <v>225.92</v>
      </c>
      <c r="L875" s="93" t="s">
        <v>973</v>
      </c>
      <c r="M875" s="93">
        <v>33</v>
      </c>
      <c r="N875" s="94">
        <v>45151</v>
      </c>
      <c r="O875" s="94">
        <v>45158</v>
      </c>
      <c r="P875" s="93" t="s">
        <v>1588</v>
      </c>
      <c r="Q875" s="93" t="s">
        <v>3</v>
      </c>
      <c r="R875" s="95" t="s">
        <v>975</v>
      </c>
      <c r="S875" s="95" t="s">
        <v>990</v>
      </c>
      <c r="T875" s="95" t="s">
        <v>994</v>
      </c>
      <c r="U875" s="97">
        <v>45153</v>
      </c>
    </row>
    <row r="876" spans="1:21" x14ac:dyDescent="0.3">
      <c r="A876" s="86">
        <v>45153.321478472222</v>
      </c>
      <c r="B876" s="87" t="s">
        <v>66</v>
      </c>
      <c r="C876" s="88" t="s">
        <v>1596</v>
      </c>
      <c r="D876" s="87" t="s">
        <v>1593</v>
      </c>
      <c r="E876" s="89">
        <v>3</v>
      </c>
      <c r="F876" s="87">
        <v>20028</v>
      </c>
      <c r="G876" s="87" t="s">
        <v>68</v>
      </c>
      <c r="H876" s="87" t="s">
        <v>69</v>
      </c>
      <c r="I876" s="87" t="s">
        <v>44</v>
      </c>
      <c r="J876" s="90">
        <v>112.96</v>
      </c>
      <c r="K876" s="90">
        <v>338.88</v>
      </c>
      <c r="L876" s="87" t="s">
        <v>973</v>
      </c>
      <c r="M876" s="87">
        <v>33</v>
      </c>
      <c r="N876" s="88">
        <v>45151</v>
      </c>
      <c r="O876" s="88">
        <v>45158</v>
      </c>
      <c r="P876" s="87" t="s">
        <v>1588</v>
      </c>
      <c r="Q876" s="87" t="s">
        <v>3</v>
      </c>
      <c r="R876" s="89" t="s">
        <v>975</v>
      </c>
      <c r="S876" s="89" t="s">
        <v>990</v>
      </c>
      <c r="T876" s="89" t="s">
        <v>994</v>
      </c>
      <c r="U876" s="91">
        <v>45153</v>
      </c>
    </row>
    <row r="877" spans="1:21" x14ac:dyDescent="0.3">
      <c r="A877" s="92">
        <v>45153.577171874997</v>
      </c>
      <c r="B877" s="93" t="s">
        <v>65</v>
      </c>
      <c r="C877" s="94" t="s">
        <v>1596</v>
      </c>
      <c r="D877" s="93" t="s">
        <v>1598</v>
      </c>
      <c r="E877" s="95">
        <v>8</v>
      </c>
      <c r="F877" s="93" t="s">
        <v>68</v>
      </c>
      <c r="G877" s="93" t="s">
        <v>68</v>
      </c>
      <c r="H877" s="93" t="s">
        <v>1590</v>
      </c>
      <c r="I877" s="93" t="s">
        <v>44</v>
      </c>
      <c r="J877" s="96">
        <v>111.36</v>
      </c>
      <c r="K877" s="96">
        <v>890.88</v>
      </c>
      <c r="L877" s="93" t="s">
        <v>981</v>
      </c>
      <c r="M877" s="93">
        <v>33</v>
      </c>
      <c r="N877" s="94">
        <v>45151</v>
      </c>
      <c r="O877" s="94">
        <v>45158</v>
      </c>
      <c r="P877" s="93" t="s">
        <v>1588</v>
      </c>
      <c r="Q877" s="93" t="s">
        <v>3</v>
      </c>
      <c r="R877" s="95" t="s">
        <v>975</v>
      </c>
      <c r="S877" s="95" t="s">
        <v>990</v>
      </c>
      <c r="T877" s="95" t="s">
        <v>994</v>
      </c>
      <c r="U877" s="97">
        <v>45153</v>
      </c>
    </row>
    <row r="878" spans="1:21" x14ac:dyDescent="0.3">
      <c r="A878" s="86">
        <v>45153.577443865739</v>
      </c>
      <c r="B878" s="87" t="s">
        <v>31</v>
      </c>
      <c r="C878" s="88" t="s">
        <v>1596</v>
      </c>
      <c r="D878" s="87" t="s">
        <v>1598</v>
      </c>
      <c r="E878" s="89">
        <v>7</v>
      </c>
      <c r="F878" s="87" t="s">
        <v>68</v>
      </c>
      <c r="G878" s="87" t="s">
        <v>68</v>
      </c>
      <c r="H878" s="87" t="s">
        <v>1590</v>
      </c>
      <c r="I878" s="87" t="s">
        <v>44</v>
      </c>
      <c r="J878" s="90">
        <v>90.75</v>
      </c>
      <c r="K878" s="90">
        <v>635.25</v>
      </c>
      <c r="L878" s="87" t="s">
        <v>981</v>
      </c>
      <c r="M878" s="87">
        <v>33</v>
      </c>
      <c r="N878" s="88">
        <v>45151</v>
      </c>
      <c r="O878" s="88">
        <v>45158</v>
      </c>
      <c r="P878" s="87" t="s">
        <v>1588</v>
      </c>
      <c r="Q878" s="87" t="s">
        <v>3</v>
      </c>
      <c r="R878" s="89" t="s">
        <v>975</v>
      </c>
      <c r="S878" s="89" t="s">
        <v>990</v>
      </c>
      <c r="T878" s="89" t="s">
        <v>994</v>
      </c>
      <c r="U878" s="91">
        <v>45153</v>
      </c>
    </row>
    <row r="879" spans="1:21" x14ac:dyDescent="0.3">
      <c r="A879" s="92">
        <v>45153.582199884258</v>
      </c>
      <c r="B879" s="93" t="s">
        <v>35</v>
      </c>
      <c r="C879" s="94" t="s">
        <v>1596</v>
      </c>
      <c r="D879" s="93" t="s">
        <v>1129</v>
      </c>
      <c r="E879" s="95">
        <v>8</v>
      </c>
      <c r="F879" s="93" t="s">
        <v>68</v>
      </c>
      <c r="G879" s="93" t="s">
        <v>68</v>
      </c>
      <c r="H879" s="93" t="s">
        <v>1091</v>
      </c>
      <c r="I879" s="93" t="s">
        <v>44</v>
      </c>
      <c r="J879" s="96">
        <v>109.19</v>
      </c>
      <c r="K879" s="96">
        <v>873.52</v>
      </c>
      <c r="L879" s="93" t="s">
        <v>981</v>
      </c>
      <c r="M879" s="93">
        <v>33</v>
      </c>
      <c r="N879" s="94">
        <v>45151</v>
      </c>
      <c r="O879" s="94">
        <v>45158</v>
      </c>
      <c r="P879" s="93" t="s">
        <v>1588</v>
      </c>
      <c r="Q879" s="93" t="s">
        <v>3</v>
      </c>
      <c r="R879" s="95" t="s">
        <v>975</v>
      </c>
      <c r="S879" s="95" t="s">
        <v>990</v>
      </c>
      <c r="T879" s="95" t="s">
        <v>994</v>
      </c>
      <c r="U879" s="97">
        <v>45153</v>
      </c>
    </row>
    <row r="880" spans="1:21" x14ac:dyDescent="0.3">
      <c r="A880" s="86">
        <v>45154.483207407407</v>
      </c>
      <c r="B880" s="87" t="s">
        <v>66</v>
      </c>
      <c r="C880" s="88" t="s">
        <v>1596</v>
      </c>
      <c r="D880" s="87" t="s">
        <v>1599</v>
      </c>
      <c r="E880" s="89">
        <v>2</v>
      </c>
      <c r="F880" s="87" t="s">
        <v>68</v>
      </c>
      <c r="G880" s="87" t="s">
        <v>68</v>
      </c>
      <c r="H880" s="87" t="s">
        <v>1091</v>
      </c>
      <c r="I880" s="87" t="s">
        <v>44</v>
      </c>
      <c r="J880" s="90">
        <v>112.96</v>
      </c>
      <c r="K880" s="90">
        <v>225.92</v>
      </c>
      <c r="L880" s="87" t="s">
        <v>981</v>
      </c>
      <c r="M880" s="87">
        <v>33</v>
      </c>
      <c r="N880" s="88">
        <v>45151</v>
      </c>
      <c r="O880" s="88">
        <v>45158</v>
      </c>
      <c r="P880" s="87" t="s">
        <v>1588</v>
      </c>
      <c r="Q880" s="87" t="s">
        <v>3</v>
      </c>
      <c r="R880" s="89" t="s">
        <v>975</v>
      </c>
      <c r="S880" s="89" t="s">
        <v>990</v>
      </c>
      <c r="T880" s="89" t="s">
        <v>994</v>
      </c>
      <c r="U880" s="91">
        <v>45153</v>
      </c>
    </row>
    <row r="881" spans="1:21" x14ac:dyDescent="0.3">
      <c r="A881" s="92">
        <v>45154.491498611111</v>
      </c>
      <c r="B881" s="93" t="s">
        <v>66</v>
      </c>
      <c r="C881" s="94" t="s">
        <v>1596</v>
      </c>
      <c r="D881" s="93" t="s">
        <v>1594</v>
      </c>
      <c r="E881" s="95">
        <v>1</v>
      </c>
      <c r="F881" s="93" t="s">
        <v>68</v>
      </c>
      <c r="G881" s="93" t="s">
        <v>68</v>
      </c>
      <c r="H881" s="93" t="s">
        <v>278</v>
      </c>
      <c r="I881" s="93" t="s">
        <v>44</v>
      </c>
      <c r="J881" s="96">
        <v>112.96</v>
      </c>
      <c r="K881" s="96">
        <v>112.96</v>
      </c>
      <c r="L881" s="93" t="s">
        <v>981</v>
      </c>
      <c r="M881" s="93">
        <v>33</v>
      </c>
      <c r="N881" s="94">
        <v>45151</v>
      </c>
      <c r="O881" s="94">
        <v>45158</v>
      </c>
      <c r="P881" s="93" t="s">
        <v>1588</v>
      </c>
      <c r="Q881" s="93" t="s">
        <v>3</v>
      </c>
      <c r="R881" s="95" t="s">
        <v>975</v>
      </c>
      <c r="S881" s="95" t="s">
        <v>990</v>
      </c>
      <c r="T881" s="95" t="s">
        <v>994</v>
      </c>
      <c r="U881" s="97">
        <v>45153</v>
      </c>
    </row>
    <row r="882" spans="1:21" x14ac:dyDescent="0.3">
      <c r="A882" s="86">
        <v>45156.482862731478</v>
      </c>
      <c r="B882" s="87" t="s">
        <v>31</v>
      </c>
      <c r="C882" s="88" t="s">
        <v>1596</v>
      </c>
      <c r="D882" s="87" t="s">
        <v>171</v>
      </c>
      <c r="E882" s="89">
        <v>1</v>
      </c>
      <c r="F882" s="87">
        <v>6984733</v>
      </c>
      <c r="G882" s="87" t="s">
        <v>117</v>
      </c>
      <c r="H882" s="87" t="s">
        <v>69</v>
      </c>
      <c r="I882" s="87" t="s">
        <v>44</v>
      </c>
      <c r="J882" s="90">
        <v>90.75</v>
      </c>
      <c r="K882" s="90">
        <v>90.75</v>
      </c>
      <c r="L882" s="87" t="s">
        <v>973</v>
      </c>
      <c r="M882" s="87">
        <v>33</v>
      </c>
      <c r="N882" s="88">
        <v>45151</v>
      </c>
      <c r="O882" s="88">
        <v>45158</v>
      </c>
      <c r="P882" s="87" t="s">
        <v>1588</v>
      </c>
      <c r="Q882" s="87" t="s">
        <v>3</v>
      </c>
      <c r="R882" s="89" t="s">
        <v>975</v>
      </c>
      <c r="S882" s="89" t="s">
        <v>990</v>
      </c>
      <c r="T882" s="89" t="s">
        <v>994</v>
      </c>
      <c r="U882" s="91">
        <v>45153</v>
      </c>
    </row>
    <row r="883" spans="1:21" x14ac:dyDescent="0.3">
      <c r="A883" s="92">
        <v>45154.472627199073</v>
      </c>
      <c r="B883" s="93" t="s">
        <v>35</v>
      </c>
      <c r="C883" s="94" t="s">
        <v>1600</v>
      </c>
      <c r="D883" s="93" t="s">
        <v>1601</v>
      </c>
      <c r="E883" s="95">
        <v>1.5</v>
      </c>
      <c r="F883" s="93" t="s">
        <v>68</v>
      </c>
      <c r="G883" s="93" t="s">
        <v>68</v>
      </c>
      <c r="H883" s="93" t="s">
        <v>980</v>
      </c>
      <c r="I883" s="93" t="s">
        <v>44</v>
      </c>
      <c r="J883" s="96">
        <v>109.19</v>
      </c>
      <c r="K883" s="96">
        <v>163.785</v>
      </c>
      <c r="L883" s="93" t="s">
        <v>981</v>
      </c>
      <c r="M883" s="93">
        <v>33</v>
      </c>
      <c r="N883" s="94">
        <v>45151</v>
      </c>
      <c r="O883" s="94">
        <v>45158</v>
      </c>
      <c r="P883" s="93" t="s">
        <v>1588</v>
      </c>
      <c r="Q883" s="93" t="s">
        <v>3</v>
      </c>
      <c r="R883" s="95" t="s">
        <v>975</v>
      </c>
      <c r="S883" s="95" t="s">
        <v>1033</v>
      </c>
      <c r="T883" s="95" t="s">
        <v>994</v>
      </c>
      <c r="U883" s="97">
        <v>45154</v>
      </c>
    </row>
    <row r="884" spans="1:21" x14ac:dyDescent="0.3">
      <c r="A884" s="86">
        <v>45154.473193518519</v>
      </c>
      <c r="B884" s="87" t="s">
        <v>35</v>
      </c>
      <c r="C884" s="88" t="s">
        <v>1600</v>
      </c>
      <c r="D884" s="87" t="s">
        <v>1602</v>
      </c>
      <c r="E884" s="89">
        <v>4</v>
      </c>
      <c r="F884" s="87" t="s">
        <v>68</v>
      </c>
      <c r="G884" s="87" t="s">
        <v>68</v>
      </c>
      <c r="H884" s="87" t="s">
        <v>1091</v>
      </c>
      <c r="I884" s="87" t="s">
        <v>44</v>
      </c>
      <c r="J884" s="90">
        <v>109.19</v>
      </c>
      <c r="K884" s="90">
        <v>436.76</v>
      </c>
      <c r="L884" s="87" t="s">
        <v>981</v>
      </c>
      <c r="M884" s="87">
        <v>33</v>
      </c>
      <c r="N884" s="88">
        <v>45151</v>
      </c>
      <c r="O884" s="88">
        <v>45158</v>
      </c>
      <c r="P884" s="87" t="s">
        <v>1588</v>
      </c>
      <c r="Q884" s="87" t="s">
        <v>3</v>
      </c>
      <c r="R884" s="89" t="s">
        <v>975</v>
      </c>
      <c r="S884" s="89" t="s">
        <v>1033</v>
      </c>
      <c r="T884" s="89" t="s">
        <v>994</v>
      </c>
      <c r="U884" s="91">
        <v>45154</v>
      </c>
    </row>
    <row r="885" spans="1:21" x14ac:dyDescent="0.3">
      <c r="A885" s="92">
        <v>45154.480113888887</v>
      </c>
      <c r="B885" s="93" t="s">
        <v>66</v>
      </c>
      <c r="C885" s="94" t="s">
        <v>1600</v>
      </c>
      <c r="D885" s="93" t="s">
        <v>1599</v>
      </c>
      <c r="E885" s="95">
        <v>1</v>
      </c>
      <c r="F885" s="93" t="s">
        <v>68</v>
      </c>
      <c r="G885" s="93" t="s">
        <v>68</v>
      </c>
      <c r="H885" s="93" t="s">
        <v>1091</v>
      </c>
      <c r="I885" s="93" t="s">
        <v>44</v>
      </c>
      <c r="J885" s="96">
        <v>112.96</v>
      </c>
      <c r="K885" s="96">
        <v>112.96</v>
      </c>
      <c r="L885" s="93" t="s">
        <v>981</v>
      </c>
      <c r="M885" s="93">
        <v>33</v>
      </c>
      <c r="N885" s="94">
        <v>45151</v>
      </c>
      <c r="O885" s="94">
        <v>45158</v>
      </c>
      <c r="P885" s="93" t="s">
        <v>1588</v>
      </c>
      <c r="Q885" s="93" t="s">
        <v>3</v>
      </c>
      <c r="R885" s="95" t="s">
        <v>975</v>
      </c>
      <c r="S885" s="95" t="s">
        <v>1033</v>
      </c>
      <c r="T885" s="95" t="s">
        <v>994</v>
      </c>
      <c r="U885" s="97">
        <v>45154</v>
      </c>
    </row>
    <row r="886" spans="1:21" x14ac:dyDescent="0.3">
      <c r="A886" s="86">
        <v>45154.487895949074</v>
      </c>
      <c r="B886" s="87" t="s">
        <v>66</v>
      </c>
      <c r="C886" s="88" t="s">
        <v>1600</v>
      </c>
      <c r="D886" s="87" t="s">
        <v>1603</v>
      </c>
      <c r="E886" s="89">
        <v>1.5</v>
      </c>
      <c r="F886" s="87" t="s">
        <v>68</v>
      </c>
      <c r="G886" s="87" t="s">
        <v>68</v>
      </c>
      <c r="H886" s="87" t="s">
        <v>980</v>
      </c>
      <c r="I886" s="87" t="s">
        <v>44</v>
      </c>
      <c r="J886" s="90">
        <v>112.96</v>
      </c>
      <c r="K886" s="90">
        <v>169.44</v>
      </c>
      <c r="L886" s="87" t="s">
        <v>981</v>
      </c>
      <c r="M886" s="87">
        <v>33</v>
      </c>
      <c r="N886" s="88">
        <v>45151</v>
      </c>
      <c r="O886" s="88">
        <v>45158</v>
      </c>
      <c r="P886" s="87" t="s">
        <v>1588</v>
      </c>
      <c r="Q886" s="87" t="s">
        <v>3</v>
      </c>
      <c r="R886" s="89" t="s">
        <v>975</v>
      </c>
      <c r="S886" s="89" t="s">
        <v>1033</v>
      </c>
      <c r="T886" s="89" t="s">
        <v>994</v>
      </c>
      <c r="U886" s="91">
        <v>45154</v>
      </c>
    </row>
    <row r="887" spans="1:21" x14ac:dyDescent="0.3">
      <c r="A887" s="92">
        <v>45154.491583449075</v>
      </c>
      <c r="B887" s="93" t="s">
        <v>66</v>
      </c>
      <c r="C887" s="94" t="s">
        <v>1600</v>
      </c>
      <c r="D887" s="93" t="s">
        <v>1594</v>
      </c>
      <c r="E887" s="95">
        <v>1</v>
      </c>
      <c r="F887" s="93" t="s">
        <v>68</v>
      </c>
      <c r="G887" s="93" t="s">
        <v>68</v>
      </c>
      <c r="H887" s="93" t="s">
        <v>278</v>
      </c>
      <c r="I887" s="93" t="s">
        <v>44</v>
      </c>
      <c r="J887" s="96">
        <v>112.96</v>
      </c>
      <c r="K887" s="96">
        <v>112.96</v>
      </c>
      <c r="L887" s="93" t="s">
        <v>981</v>
      </c>
      <c r="M887" s="93">
        <v>33</v>
      </c>
      <c r="N887" s="94">
        <v>45151</v>
      </c>
      <c r="O887" s="94">
        <v>45158</v>
      </c>
      <c r="P887" s="93" t="s">
        <v>1588</v>
      </c>
      <c r="Q887" s="93" t="s">
        <v>3</v>
      </c>
      <c r="R887" s="95" t="s">
        <v>975</v>
      </c>
      <c r="S887" s="95" t="s">
        <v>1033</v>
      </c>
      <c r="T887" s="95" t="s">
        <v>994</v>
      </c>
      <c r="U887" s="97">
        <v>45154</v>
      </c>
    </row>
    <row r="888" spans="1:21" x14ac:dyDescent="0.3">
      <c r="A888" s="86">
        <v>45154.575320717595</v>
      </c>
      <c r="B888" s="87" t="s">
        <v>31</v>
      </c>
      <c r="C888" s="88" t="s">
        <v>1600</v>
      </c>
      <c r="D888" s="87" t="s">
        <v>1197</v>
      </c>
      <c r="E888" s="89">
        <v>8</v>
      </c>
      <c r="F888" s="87" t="s">
        <v>68</v>
      </c>
      <c r="G888" s="87" t="s">
        <v>68</v>
      </c>
      <c r="H888" s="87" t="s">
        <v>1590</v>
      </c>
      <c r="I888" s="87" t="s">
        <v>44</v>
      </c>
      <c r="J888" s="90">
        <v>90.75</v>
      </c>
      <c r="K888" s="90">
        <v>726</v>
      </c>
      <c r="L888" s="87" t="s">
        <v>981</v>
      </c>
      <c r="M888" s="87">
        <v>33</v>
      </c>
      <c r="N888" s="88">
        <v>45151</v>
      </c>
      <c r="O888" s="88">
        <v>45158</v>
      </c>
      <c r="P888" s="87" t="s">
        <v>1588</v>
      </c>
      <c r="Q888" s="87" t="s">
        <v>3</v>
      </c>
      <c r="R888" s="89" t="s">
        <v>975</v>
      </c>
      <c r="S888" s="89" t="s">
        <v>1033</v>
      </c>
      <c r="T888" s="89" t="s">
        <v>994</v>
      </c>
      <c r="U888" s="91">
        <v>45154</v>
      </c>
    </row>
    <row r="889" spans="1:21" x14ac:dyDescent="0.3">
      <c r="A889" s="92">
        <v>45154.575785185189</v>
      </c>
      <c r="B889" s="93" t="s">
        <v>65</v>
      </c>
      <c r="C889" s="94" t="s">
        <v>1600</v>
      </c>
      <c r="D889" s="93" t="s">
        <v>1197</v>
      </c>
      <c r="E889" s="95">
        <v>8</v>
      </c>
      <c r="F889" s="93" t="s">
        <v>68</v>
      </c>
      <c r="G889" s="93" t="s">
        <v>68</v>
      </c>
      <c r="H889" s="93" t="s">
        <v>1590</v>
      </c>
      <c r="I889" s="93" t="s">
        <v>44</v>
      </c>
      <c r="J889" s="96">
        <v>111.36</v>
      </c>
      <c r="K889" s="96">
        <v>890.88</v>
      </c>
      <c r="L889" s="93" t="s">
        <v>981</v>
      </c>
      <c r="M889" s="93">
        <v>33</v>
      </c>
      <c r="N889" s="94">
        <v>45151</v>
      </c>
      <c r="O889" s="94">
        <v>45158</v>
      </c>
      <c r="P889" s="93" t="s">
        <v>1588</v>
      </c>
      <c r="Q889" s="93" t="s">
        <v>3</v>
      </c>
      <c r="R889" s="95" t="s">
        <v>975</v>
      </c>
      <c r="S889" s="95" t="s">
        <v>1033</v>
      </c>
      <c r="T889" s="95" t="s">
        <v>994</v>
      </c>
      <c r="U889" s="97">
        <v>45154</v>
      </c>
    </row>
    <row r="890" spans="1:21" x14ac:dyDescent="0.3">
      <c r="A890" s="86">
        <v>45156.471288078705</v>
      </c>
      <c r="B890" s="87" t="s">
        <v>1500</v>
      </c>
      <c r="C890" s="88" t="s">
        <v>1600</v>
      </c>
      <c r="D890" s="87" t="s">
        <v>1595</v>
      </c>
      <c r="E890" s="89">
        <v>4</v>
      </c>
      <c r="F890" s="87">
        <v>6957912</v>
      </c>
      <c r="G890" s="87" t="s">
        <v>68</v>
      </c>
      <c r="H890" s="87" t="s">
        <v>69</v>
      </c>
      <c r="I890" s="87" t="s">
        <v>44</v>
      </c>
      <c r="J890" s="90">
        <v>109.19</v>
      </c>
      <c r="K890" s="90">
        <v>436.76</v>
      </c>
      <c r="L890" s="87" t="s">
        <v>973</v>
      </c>
      <c r="M890" s="87">
        <v>33</v>
      </c>
      <c r="N890" s="88">
        <v>45151</v>
      </c>
      <c r="O890" s="88">
        <v>45158</v>
      </c>
      <c r="P890" s="87" t="s">
        <v>1588</v>
      </c>
      <c r="Q890" s="87" t="s">
        <v>3</v>
      </c>
      <c r="R890" s="89" t="s">
        <v>975</v>
      </c>
      <c r="S890" s="89" t="s">
        <v>1033</v>
      </c>
      <c r="T890" s="89" t="s">
        <v>994</v>
      </c>
      <c r="U890" s="91">
        <v>45154</v>
      </c>
    </row>
    <row r="891" spans="1:21" x14ac:dyDescent="0.3">
      <c r="A891" s="92">
        <v>45156.472364583336</v>
      </c>
      <c r="B891" s="93" t="s">
        <v>66</v>
      </c>
      <c r="C891" s="94" t="s">
        <v>1600</v>
      </c>
      <c r="D891" s="93" t="s">
        <v>1595</v>
      </c>
      <c r="E891" s="95">
        <v>2</v>
      </c>
      <c r="F891" s="93">
        <v>6957912</v>
      </c>
      <c r="G891" s="93" t="s">
        <v>68</v>
      </c>
      <c r="H891" s="93" t="s">
        <v>69</v>
      </c>
      <c r="I891" s="93" t="s">
        <v>44</v>
      </c>
      <c r="J891" s="96">
        <v>112.96</v>
      </c>
      <c r="K891" s="96">
        <v>225.92</v>
      </c>
      <c r="L891" s="93" t="s">
        <v>973</v>
      </c>
      <c r="M891" s="93">
        <v>33</v>
      </c>
      <c r="N891" s="94">
        <v>45151</v>
      </c>
      <c r="O891" s="94">
        <v>45158</v>
      </c>
      <c r="P891" s="93" t="s">
        <v>1588</v>
      </c>
      <c r="Q891" s="93" t="s">
        <v>3</v>
      </c>
      <c r="R891" s="95" t="s">
        <v>975</v>
      </c>
      <c r="S891" s="95" t="s">
        <v>1033</v>
      </c>
      <c r="T891" s="95" t="s">
        <v>994</v>
      </c>
      <c r="U891" s="97">
        <v>45154</v>
      </c>
    </row>
    <row r="892" spans="1:21" x14ac:dyDescent="0.3">
      <c r="A892" s="86">
        <v>45156.477963541663</v>
      </c>
      <c r="B892" s="87" t="s">
        <v>66</v>
      </c>
      <c r="C892" s="88" t="s">
        <v>1600</v>
      </c>
      <c r="D892" s="87" t="s">
        <v>1604</v>
      </c>
      <c r="E892" s="89">
        <v>1</v>
      </c>
      <c r="F892" s="87" t="s">
        <v>68</v>
      </c>
      <c r="G892" s="87" t="s">
        <v>68</v>
      </c>
      <c r="H892" s="87" t="s">
        <v>1590</v>
      </c>
      <c r="I892" s="87" t="s">
        <v>44</v>
      </c>
      <c r="J892" s="90">
        <v>112.96</v>
      </c>
      <c r="K892" s="90">
        <v>112.96</v>
      </c>
      <c r="L892" s="87" t="s">
        <v>981</v>
      </c>
      <c r="M892" s="87">
        <v>33</v>
      </c>
      <c r="N892" s="88">
        <v>45151</v>
      </c>
      <c r="O892" s="88">
        <v>45158</v>
      </c>
      <c r="P892" s="87" t="s">
        <v>1588</v>
      </c>
      <c r="Q892" s="87" t="s">
        <v>3</v>
      </c>
      <c r="R892" s="89" t="s">
        <v>975</v>
      </c>
      <c r="S892" s="89" t="s">
        <v>1033</v>
      </c>
      <c r="T892" s="89" t="s">
        <v>994</v>
      </c>
      <c r="U892" s="91">
        <v>45154</v>
      </c>
    </row>
    <row r="893" spans="1:21" x14ac:dyDescent="0.3">
      <c r="A893" s="92">
        <v>45156.479501041664</v>
      </c>
      <c r="B893" s="93" t="s">
        <v>66</v>
      </c>
      <c r="C893" s="94" t="s">
        <v>1600</v>
      </c>
      <c r="D893" s="93" t="s">
        <v>1605</v>
      </c>
      <c r="E893" s="95">
        <v>1.5</v>
      </c>
      <c r="F893" s="93">
        <v>6971105</v>
      </c>
      <c r="G893" s="93" t="s">
        <v>68</v>
      </c>
      <c r="H893" s="93" t="s">
        <v>69</v>
      </c>
      <c r="I893" s="93" t="s">
        <v>44</v>
      </c>
      <c r="J893" s="96">
        <v>112.96</v>
      </c>
      <c r="K893" s="96">
        <v>169.44</v>
      </c>
      <c r="L893" s="93" t="s">
        <v>973</v>
      </c>
      <c r="M893" s="93">
        <v>33</v>
      </c>
      <c r="N893" s="94">
        <v>45151</v>
      </c>
      <c r="O893" s="94">
        <v>45158</v>
      </c>
      <c r="P893" s="93" t="s">
        <v>1588</v>
      </c>
      <c r="Q893" s="93" t="s">
        <v>3</v>
      </c>
      <c r="R893" s="95" t="s">
        <v>975</v>
      </c>
      <c r="S893" s="95" t="s">
        <v>1033</v>
      </c>
      <c r="T893" s="95" t="s">
        <v>994</v>
      </c>
      <c r="U893" s="97">
        <v>45154</v>
      </c>
    </row>
    <row r="894" spans="1:21" x14ac:dyDescent="0.3">
      <c r="A894" s="86">
        <v>45154.491696527781</v>
      </c>
      <c r="B894" s="87" t="s">
        <v>66</v>
      </c>
      <c r="C894" s="88" t="s">
        <v>952</v>
      </c>
      <c r="D894" s="87" t="s">
        <v>1594</v>
      </c>
      <c r="E894" s="89">
        <v>1</v>
      </c>
      <c r="F894" s="87" t="s">
        <v>68</v>
      </c>
      <c r="G894" s="87" t="s">
        <v>68</v>
      </c>
      <c r="H894" s="87" t="s">
        <v>278</v>
      </c>
      <c r="I894" s="87" t="s">
        <v>44</v>
      </c>
      <c r="J894" s="90">
        <v>112.96</v>
      </c>
      <c r="K894" s="90">
        <v>112.96</v>
      </c>
      <c r="L894" s="87" t="s">
        <v>981</v>
      </c>
      <c r="M894" s="87">
        <v>33</v>
      </c>
      <c r="N894" s="88">
        <v>45151</v>
      </c>
      <c r="O894" s="88">
        <v>45158</v>
      </c>
      <c r="P894" s="87" t="s">
        <v>1588</v>
      </c>
      <c r="Q894" s="87" t="s">
        <v>3</v>
      </c>
      <c r="R894" s="89" t="s">
        <v>975</v>
      </c>
      <c r="S894" s="89" t="s">
        <v>1039</v>
      </c>
      <c r="T894" s="89" t="s">
        <v>994</v>
      </c>
      <c r="U894" s="91">
        <v>45155</v>
      </c>
    </row>
    <row r="895" spans="1:21" x14ac:dyDescent="0.3">
      <c r="A895" s="92">
        <v>45155.525566550925</v>
      </c>
      <c r="B895" s="93" t="s">
        <v>35</v>
      </c>
      <c r="C895" s="94" t="s">
        <v>952</v>
      </c>
      <c r="D895" s="93" t="s">
        <v>1606</v>
      </c>
      <c r="E895" s="95">
        <v>1</v>
      </c>
      <c r="F895" s="93">
        <v>6984668</v>
      </c>
      <c r="G895" s="93" t="s">
        <v>68</v>
      </c>
      <c r="H895" s="93" t="s">
        <v>69</v>
      </c>
      <c r="I895" s="93" t="s">
        <v>44</v>
      </c>
      <c r="J895" s="96">
        <v>109.19</v>
      </c>
      <c r="K895" s="96">
        <v>109.19</v>
      </c>
      <c r="L895" s="93" t="s">
        <v>973</v>
      </c>
      <c r="M895" s="93">
        <v>33</v>
      </c>
      <c r="N895" s="94">
        <v>45151</v>
      </c>
      <c r="O895" s="94">
        <v>45158</v>
      </c>
      <c r="P895" s="93" t="s">
        <v>1588</v>
      </c>
      <c r="Q895" s="93" t="s">
        <v>3</v>
      </c>
      <c r="R895" s="95" t="s">
        <v>975</v>
      </c>
      <c r="S895" s="95" t="s">
        <v>1039</v>
      </c>
      <c r="T895" s="95" t="s">
        <v>994</v>
      </c>
      <c r="U895" s="97">
        <v>45155</v>
      </c>
    </row>
    <row r="896" spans="1:21" x14ac:dyDescent="0.3">
      <c r="A896" s="86">
        <v>45155.526326041669</v>
      </c>
      <c r="B896" s="87" t="s">
        <v>35</v>
      </c>
      <c r="C896" s="88" t="s">
        <v>952</v>
      </c>
      <c r="D896" s="87" t="s">
        <v>1607</v>
      </c>
      <c r="E896" s="89">
        <v>3</v>
      </c>
      <c r="F896" s="87">
        <v>6957912</v>
      </c>
      <c r="G896" s="87" t="s">
        <v>68</v>
      </c>
      <c r="H896" s="87" t="s">
        <v>69</v>
      </c>
      <c r="I896" s="87" t="s">
        <v>44</v>
      </c>
      <c r="J896" s="90">
        <v>109.19</v>
      </c>
      <c r="K896" s="90">
        <v>327.57</v>
      </c>
      <c r="L896" s="87" t="s">
        <v>973</v>
      </c>
      <c r="M896" s="87">
        <v>33</v>
      </c>
      <c r="N896" s="88">
        <v>45151</v>
      </c>
      <c r="O896" s="88">
        <v>45158</v>
      </c>
      <c r="P896" s="87" t="s">
        <v>1588</v>
      </c>
      <c r="Q896" s="87" t="s">
        <v>3</v>
      </c>
      <c r="R896" s="89" t="s">
        <v>975</v>
      </c>
      <c r="S896" s="89" t="s">
        <v>1039</v>
      </c>
      <c r="T896" s="89" t="s">
        <v>994</v>
      </c>
      <c r="U896" s="91">
        <v>45155</v>
      </c>
    </row>
    <row r="897" spans="1:21" x14ac:dyDescent="0.3">
      <c r="A897" s="92">
        <v>45155.527046296294</v>
      </c>
      <c r="B897" s="93" t="s">
        <v>35</v>
      </c>
      <c r="C897" s="94" t="s">
        <v>952</v>
      </c>
      <c r="D897" s="93" t="s">
        <v>1608</v>
      </c>
      <c r="E897" s="95">
        <v>2</v>
      </c>
      <c r="F897" s="93" t="s">
        <v>68</v>
      </c>
      <c r="G897" s="93" t="s">
        <v>68</v>
      </c>
      <c r="H897" s="93" t="s">
        <v>1091</v>
      </c>
      <c r="I897" s="93" t="s">
        <v>44</v>
      </c>
      <c r="J897" s="96">
        <v>109.19</v>
      </c>
      <c r="K897" s="96">
        <v>218.38</v>
      </c>
      <c r="L897" s="93" t="s">
        <v>981</v>
      </c>
      <c r="M897" s="93">
        <v>33</v>
      </c>
      <c r="N897" s="94">
        <v>45151</v>
      </c>
      <c r="O897" s="94">
        <v>45158</v>
      </c>
      <c r="P897" s="93" t="s">
        <v>1588</v>
      </c>
      <c r="Q897" s="93" t="s">
        <v>3</v>
      </c>
      <c r="R897" s="95" t="s">
        <v>975</v>
      </c>
      <c r="S897" s="95" t="s">
        <v>1039</v>
      </c>
      <c r="T897" s="95" t="s">
        <v>994</v>
      </c>
      <c r="U897" s="97">
        <v>45155</v>
      </c>
    </row>
    <row r="898" spans="1:21" x14ac:dyDescent="0.3">
      <c r="A898" s="86">
        <v>45155.527703703701</v>
      </c>
      <c r="B898" s="87" t="s">
        <v>35</v>
      </c>
      <c r="C898" s="88" t="s">
        <v>952</v>
      </c>
      <c r="D898" s="87" t="s">
        <v>1609</v>
      </c>
      <c r="E898" s="89">
        <v>2</v>
      </c>
      <c r="F898" s="87">
        <v>6971021</v>
      </c>
      <c r="G898" s="87" t="s">
        <v>68</v>
      </c>
      <c r="H898" s="87" t="s">
        <v>69</v>
      </c>
      <c r="I898" s="87" t="s">
        <v>44</v>
      </c>
      <c r="J898" s="90">
        <v>109.19</v>
      </c>
      <c r="K898" s="90">
        <v>218.38</v>
      </c>
      <c r="L898" s="87" t="s">
        <v>973</v>
      </c>
      <c r="M898" s="87">
        <v>33</v>
      </c>
      <c r="N898" s="88">
        <v>45151</v>
      </c>
      <c r="O898" s="88">
        <v>45158</v>
      </c>
      <c r="P898" s="87" t="s">
        <v>1588</v>
      </c>
      <c r="Q898" s="87" t="s">
        <v>3</v>
      </c>
      <c r="R898" s="89" t="s">
        <v>975</v>
      </c>
      <c r="S898" s="89" t="s">
        <v>1039</v>
      </c>
      <c r="T898" s="89" t="s">
        <v>994</v>
      </c>
      <c r="U898" s="91">
        <v>45155</v>
      </c>
    </row>
    <row r="899" spans="1:21" x14ac:dyDescent="0.3">
      <c r="A899" s="92">
        <v>45156.255341319447</v>
      </c>
      <c r="B899" s="93" t="s">
        <v>31</v>
      </c>
      <c r="C899" s="94" t="s">
        <v>952</v>
      </c>
      <c r="D899" s="93" t="s">
        <v>1610</v>
      </c>
      <c r="E899" s="95">
        <v>7</v>
      </c>
      <c r="F899" s="93" t="s">
        <v>68</v>
      </c>
      <c r="G899" s="93" t="s">
        <v>68</v>
      </c>
      <c r="H899" s="93" t="s">
        <v>1590</v>
      </c>
      <c r="I899" s="93" t="s">
        <v>44</v>
      </c>
      <c r="J899" s="96">
        <v>90.75</v>
      </c>
      <c r="K899" s="96">
        <v>635.25</v>
      </c>
      <c r="L899" s="93" t="s">
        <v>981</v>
      </c>
      <c r="M899" s="93">
        <v>33</v>
      </c>
      <c r="N899" s="94">
        <v>45151</v>
      </c>
      <c r="O899" s="94">
        <v>45158</v>
      </c>
      <c r="P899" s="93" t="s">
        <v>1588</v>
      </c>
      <c r="Q899" s="93" t="s">
        <v>3</v>
      </c>
      <c r="R899" s="95" t="s">
        <v>975</v>
      </c>
      <c r="S899" s="95" t="s">
        <v>1039</v>
      </c>
      <c r="T899" s="95" t="s">
        <v>994</v>
      </c>
      <c r="U899" s="97">
        <v>45155</v>
      </c>
    </row>
    <row r="900" spans="1:21" x14ac:dyDescent="0.3">
      <c r="A900" s="86">
        <v>45156.255470717595</v>
      </c>
      <c r="B900" s="87" t="s">
        <v>65</v>
      </c>
      <c r="C900" s="88" t="s">
        <v>952</v>
      </c>
      <c r="D900" s="87" t="s">
        <v>1610</v>
      </c>
      <c r="E900" s="89">
        <v>7</v>
      </c>
      <c r="F900" s="87" t="s">
        <v>68</v>
      </c>
      <c r="G900" s="87" t="s">
        <v>68</v>
      </c>
      <c r="H900" s="87" t="s">
        <v>1590</v>
      </c>
      <c r="I900" s="87" t="s">
        <v>44</v>
      </c>
      <c r="J900" s="90">
        <v>111.36</v>
      </c>
      <c r="K900" s="90">
        <v>779.52</v>
      </c>
      <c r="L900" s="87" t="s">
        <v>981</v>
      </c>
      <c r="M900" s="87">
        <v>33</v>
      </c>
      <c r="N900" s="88">
        <v>45151</v>
      </c>
      <c r="O900" s="88">
        <v>45158</v>
      </c>
      <c r="P900" s="87" t="s">
        <v>1588</v>
      </c>
      <c r="Q900" s="87" t="s">
        <v>3</v>
      </c>
      <c r="R900" s="89" t="s">
        <v>975</v>
      </c>
      <c r="S900" s="89" t="s">
        <v>1039</v>
      </c>
      <c r="T900" s="89" t="s">
        <v>994</v>
      </c>
      <c r="U900" s="91">
        <v>45155</v>
      </c>
    </row>
    <row r="901" spans="1:21" x14ac:dyDescent="0.3">
      <c r="A901" s="92">
        <v>45156.470854629632</v>
      </c>
      <c r="B901" s="93" t="s">
        <v>1500</v>
      </c>
      <c r="C901" s="94" t="s">
        <v>952</v>
      </c>
      <c r="D901" s="93" t="s">
        <v>1595</v>
      </c>
      <c r="E901" s="95">
        <v>8</v>
      </c>
      <c r="F901" s="93">
        <v>6957912</v>
      </c>
      <c r="G901" s="93" t="s">
        <v>68</v>
      </c>
      <c r="H901" s="93" t="s">
        <v>69</v>
      </c>
      <c r="I901" s="93" t="s">
        <v>44</v>
      </c>
      <c r="J901" s="96">
        <v>109.19</v>
      </c>
      <c r="K901" s="96">
        <v>873.52</v>
      </c>
      <c r="L901" s="93" t="s">
        <v>973</v>
      </c>
      <c r="M901" s="93">
        <v>33</v>
      </c>
      <c r="N901" s="94">
        <v>45151</v>
      </c>
      <c r="O901" s="94">
        <v>45158</v>
      </c>
      <c r="P901" s="93" t="s">
        <v>1588</v>
      </c>
      <c r="Q901" s="93" t="s">
        <v>3</v>
      </c>
      <c r="R901" s="95" t="s">
        <v>975</v>
      </c>
      <c r="S901" s="95" t="s">
        <v>1039</v>
      </c>
      <c r="T901" s="95" t="s">
        <v>994</v>
      </c>
      <c r="U901" s="97">
        <v>45155</v>
      </c>
    </row>
    <row r="902" spans="1:21" x14ac:dyDescent="0.3">
      <c r="A902" s="86">
        <v>45156.472215624999</v>
      </c>
      <c r="B902" s="87" t="s">
        <v>66</v>
      </c>
      <c r="C902" s="88" t="s">
        <v>952</v>
      </c>
      <c r="D902" s="87" t="s">
        <v>1595</v>
      </c>
      <c r="E902" s="89">
        <v>2</v>
      </c>
      <c r="F902" s="87">
        <v>6957912</v>
      </c>
      <c r="G902" s="87" t="s">
        <v>68</v>
      </c>
      <c r="H902" s="87" t="s">
        <v>69</v>
      </c>
      <c r="I902" s="87" t="s">
        <v>44</v>
      </c>
      <c r="J902" s="90">
        <v>112.96</v>
      </c>
      <c r="K902" s="90">
        <v>225.92</v>
      </c>
      <c r="L902" s="87" t="s">
        <v>973</v>
      </c>
      <c r="M902" s="87">
        <v>33</v>
      </c>
      <c r="N902" s="88">
        <v>45151</v>
      </c>
      <c r="O902" s="88">
        <v>45158</v>
      </c>
      <c r="P902" s="87" t="s">
        <v>1588</v>
      </c>
      <c r="Q902" s="87" t="s">
        <v>3</v>
      </c>
      <c r="R902" s="89" t="s">
        <v>975</v>
      </c>
      <c r="S902" s="89" t="s">
        <v>1039</v>
      </c>
      <c r="T902" s="89" t="s">
        <v>994</v>
      </c>
      <c r="U902" s="91">
        <v>45155</v>
      </c>
    </row>
    <row r="903" spans="1:21" x14ac:dyDescent="0.3">
      <c r="A903" s="92">
        <v>45156.479796296298</v>
      </c>
      <c r="B903" s="93" t="s">
        <v>66</v>
      </c>
      <c r="C903" s="94" t="s">
        <v>952</v>
      </c>
      <c r="D903" s="93" t="s">
        <v>1605</v>
      </c>
      <c r="E903" s="95">
        <v>1</v>
      </c>
      <c r="F903" s="93">
        <v>6971105</v>
      </c>
      <c r="G903" s="93" t="s">
        <v>68</v>
      </c>
      <c r="H903" s="93" t="s">
        <v>69</v>
      </c>
      <c r="I903" s="93" t="s">
        <v>44</v>
      </c>
      <c r="J903" s="96">
        <v>112.96</v>
      </c>
      <c r="K903" s="96">
        <v>112.96</v>
      </c>
      <c r="L903" s="93" t="s">
        <v>973</v>
      </c>
      <c r="M903" s="93">
        <v>33</v>
      </c>
      <c r="N903" s="94">
        <v>45151</v>
      </c>
      <c r="O903" s="94">
        <v>45158</v>
      </c>
      <c r="P903" s="93" t="s">
        <v>1588</v>
      </c>
      <c r="Q903" s="93" t="s">
        <v>3</v>
      </c>
      <c r="R903" s="95" t="s">
        <v>975</v>
      </c>
      <c r="S903" s="95" t="s">
        <v>1039</v>
      </c>
      <c r="T903" s="95" t="s">
        <v>994</v>
      </c>
      <c r="U903" s="97">
        <v>45155</v>
      </c>
    </row>
    <row r="904" spans="1:21" x14ac:dyDescent="0.3">
      <c r="A904" s="86">
        <v>45156.481864351852</v>
      </c>
      <c r="B904" s="87" t="s">
        <v>66</v>
      </c>
      <c r="C904" s="88" t="s">
        <v>952</v>
      </c>
      <c r="D904" s="87" t="s">
        <v>1611</v>
      </c>
      <c r="E904" s="89">
        <v>4</v>
      </c>
      <c r="F904" s="87">
        <v>6971021</v>
      </c>
      <c r="G904" s="87" t="s">
        <v>68</v>
      </c>
      <c r="H904" s="87" t="s">
        <v>69</v>
      </c>
      <c r="I904" s="87" t="s">
        <v>44</v>
      </c>
      <c r="J904" s="90">
        <v>112.96</v>
      </c>
      <c r="K904" s="90">
        <v>451.84</v>
      </c>
      <c r="L904" s="87" t="s">
        <v>973</v>
      </c>
      <c r="M904" s="87">
        <v>33</v>
      </c>
      <c r="N904" s="88">
        <v>45151</v>
      </c>
      <c r="O904" s="88">
        <v>45158</v>
      </c>
      <c r="P904" s="87" t="s">
        <v>1588</v>
      </c>
      <c r="Q904" s="87" t="s">
        <v>3</v>
      </c>
      <c r="R904" s="89" t="s">
        <v>975</v>
      </c>
      <c r="S904" s="89" t="s">
        <v>1039</v>
      </c>
      <c r="T904" s="89" t="s">
        <v>994</v>
      </c>
      <c r="U904" s="91">
        <v>45155</v>
      </c>
    </row>
    <row r="905" spans="1:21" x14ac:dyDescent="0.3">
      <c r="A905" s="92">
        <v>45154.491776157411</v>
      </c>
      <c r="B905" s="93" t="s">
        <v>66</v>
      </c>
      <c r="C905" s="94" t="s">
        <v>1612</v>
      </c>
      <c r="D905" s="93" t="s">
        <v>1594</v>
      </c>
      <c r="E905" s="95">
        <v>1</v>
      </c>
      <c r="F905" s="93" t="s">
        <v>68</v>
      </c>
      <c r="G905" s="93" t="s">
        <v>68</v>
      </c>
      <c r="H905" s="93" t="s">
        <v>278</v>
      </c>
      <c r="I905" s="93" t="s">
        <v>44</v>
      </c>
      <c r="J905" s="96">
        <v>112.96</v>
      </c>
      <c r="K905" s="96">
        <v>112.96</v>
      </c>
      <c r="L905" s="93" t="s">
        <v>981</v>
      </c>
      <c r="M905" s="93">
        <v>33</v>
      </c>
      <c r="N905" s="94">
        <v>45151</v>
      </c>
      <c r="O905" s="94">
        <v>45158</v>
      </c>
      <c r="P905" s="93" t="s">
        <v>1588</v>
      </c>
      <c r="Q905" s="93" t="s">
        <v>3</v>
      </c>
      <c r="R905" s="95" t="s">
        <v>975</v>
      </c>
      <c r="S905" s="95" t="s">
        <v>1044</v>
      </c>
      <c r="T905" s="95" t="s">
        <v>994</v>
      </c>
      <c r="U905" s="97">
        <v>45156</v>
      </c>
    </row>
    <row r="906" spans="1:21" x14ac:dyDescent="0.3">
      <c r="A906" s="86">
        <v>45156.408883680553</v>
      </c>
      <c r="B906" s="87" t="s">
        <v>31</v>
      </c>
      <c r="C906" s="88" t="s">
        <v>1612</v>
      </c>
      <c r="D906" s="87" t="s">
        <v>1613</v>
      </c>
      <c r="E906" s="89">
        <v>4</v>
      </c>
      <c r="F906" s="87">
        <v>6966341</v>
      </c>
      <c r="G906" s="87" t="s">
        <v>68</v>
      </c>
      <c r="H906" s="87" t="s">
        <v>69</v>
      </c>
      <c r="I906" s="87" t="s">
        <v>44</v>
      </c>
      <c r="J906" s="90">
        <v>90.75</v>
      </c>
      <c r="K906" s="90">
        <v>363</v>
      </c>
      <c r="L906" s="87" t="s">
        <v>973</v>
      </c>
      <c r="M906" s="87">
        <v>33</v>
      </c>
      <c r="N906" s="88">
        <v>45151</v>
      </c>
      <c r="O906" s="88">
        <v>45158</v>
      </c>
      <c r="P906" s="87" t="s">
        <v>1588</v>
      </c>
      <c r="Q906" s="87" t="s">
        <v>3</v>
      </c>
      <c r="R906" s="89" t="s">
        <v>975</v>
      </c>
      <c r="S906" s="89" t="s">
        <v>1044</v>
      </c>
      <c r="T906" s="89" t="s">
        <v>994</v>
      </c>
      <c r="U906" s="91">
        <v>45156</v>
      </c>
    </row>
    <row r="907" spans="1:21" x14ac:dyDescent="0.3">
      <c r="A907" s="92">
        <v>45156.409120601849</v>
      </c>
      <c r="B907" s="93" t="s">
        <v>65</v>
      </c>
      <c r="C907" s="94" t="s">
        <v>1612</v>
      </c>
      <c r="D907" s="93" t="s">
        <v>1613</v>
      </c>
      <c r="E907" s="95">
        <v>4</v>
      </c>
      <c r="F907" s="93">
        <v>6966341</v>
      </c>
      <c r="G907" s="93" t="s">
        <v>68</v>
      </c>
      <c r="H907" s="93" t="s">
        <v>69</v>
      </c>
      <c r="I907" s="93" t="s">
        <v>44</v>
      </c>
      <c r="J907" s="96">
        <v>111.36</v>
      </c>
      <c r="K907" s="96">
        <v>445.44</v>
      </c>
      <c r="L907" s="93" t="s">
        <v>973</v>
      </c>
      <c r="M907" s="93">
        <v>33</v>
      </c>
      <c r="N907" s="94">
        <v>45151</v>
      </c>
      <c r="O907" s="94">
        <v>45158</v>
      </c>
      <c r="P907" s="93" t="s">
        <v>1588</v>
      </c>
      <c r="Q907" s="93" t="s">
        <v>3</v>
      </c>
      <c r="R907" s="95" t="s">
        <v>975</v>
      </c>
      <c r="S907" s="95" t="s">
        <v>1044</v>
      </c>
      <c r="T907" s="95" t="s">
        <v>994</v>
      </c>
      <c r="U907" s="97">
        <v>45156</v>
      </c>
    </row>
    <row r="908" spans="1:21" x14ac:dyDescent="0.3">
      <c r="A908" s="86">
        <v>45156.470608449075</v>
      </c>
      <c r="B908" s="87" t="s">
        <v>1500</v>
      </c>
      <c r="C908" s="88" t="s">
        <v>1612</v>
      </c>
      <c r="D908" s="87" t="s">
        <v>1595</v>
      </c>
      <c r="E908" s="89">
        <v>8</v>
      </c>
      <c r="F908" s="87">
        <v>6957912</v>
      </c>
      <c r="G908" s="87" t="s">
        <v>68</v>
      </c>
      <c r="H908" s="87" t="s">
        <v>69</v>
      </c>
      <c r="I908" s="87" t="s">
        <v>44</v>
      </c>
      <c r="J908" s="90">
        <v>109.19</v>
      </c>
      <c r="K908" s="90">
        <v>873.52</v>
      </c>
      <c r="L908" s="87" t="s">
        <v>973</v>
      </c>
      <c r="M908" s="87">
        <v>33</v>
      </c>
      <c r="N908" s="88">
        <v>45151</v>
      </c>
      <c r="O908" s="88">
        <v>45158</v>
      </c>
      <c r="P908" s="87" t="s">
        <v>1588</v>
      </c>
      <c r="Q908" s="87" t="s">
        <v>3</v>
      </c>
      <c r="R908" s="89" t="s">
        <v>975</v>
      </c>
      <c r="S908" s="89" t="s">
        <v>1044</v>
      </c>
      <c r="T908" s="89" t="s">
        <v>994</v>
      </c>
      <c r="U908" s="91">
        <v>45156</v>
      </c>
    </row>
    <row r="909" spans="1:21" x14ac:dyDescent="0.3">
      <c r="A909" s="92">
        <v>45156.471970254628</v>
      </c>
      <c r="B909" s="93" t="s">
        <v>66</v>
      </c>
      <c r="C909" s="94" t="s">
        <v>1612</v>
      </c>
      <c r="D909" s="93" t="s">
        <v>1595</v>
      </c>
      <c r="E909" s="95">
        <v>2</v>
      </c>
      <c r="F909" s="93">
        <v>6957912</v>
      </c>
      <c r="G909" s="93" t="s">
        <v>68</v>
      </c>
      <c r="H909" s="93" t="s">
        <v>69</v>
      </c>
      <c r="I909" s="93" t="s">
        <v>44</v>
      </c>
      <c r="J909" s="96">
        <v>112.96</v>
      </c>
      <c r="K909" s="96">
        <v>225.92</v>
      </c>
      <c r="L909" s="93" t="s">
        <v>973</v>
      </c>
      <c r="M909" s="93">
        <v>33</v>
      </c>
      <c r="N909" s="94">
        <v>45151</v>
      </c>
      <c r="O909" s="94">
        <v>45158</v>
      </c>
      <c r="P909" s="93" t="s">
        <v>1588</v>
      </c>
      <c r="Q909" s="93" t="s">
        <v>3</v>
      </c>
      <c r="R909" s="95" t="s">
        <v>975</v>
      </c>
      <c r="S909" s="95" t="s">
        <v>1044</v>
      </c>
      <c r="T909" s="95" t="s">
        <v>994</v>
      </c>
      <c r="U909" s="97">
        <v>45156</v>
      </c>
    </row>
    <row r="910" spans="1:21" x14ac:dyDescent="0.3">
      <c r="A910" s="86">
        <v>45156.475876041666</v>
      </c>
      <c r="B910" s="87" t="s">
        <v>66</v>
      </c>
      <c r="C910" s="88" t="s">
        <v>1612</v>
      </c>
      <c r="D910" s="87" t="s">
        <v>1614</v>
      </c>
      <c r="E910" s="89">
        <v>2</v>
      </c>
      <c r="F910" s="87">
        <v>6984733</v>
      </c>
      <c r="G910" s="87" t="s">
        <v>117</v>
      </c>
      <c r="H910" s="87" t="s">
        <v>69</v>
      </c>
      <c r="I910" s="87" t="s">
        <v>44</v>
      </c>
      <c r="J910" s="90">
        <v>112.96</v>
      </c>
      <c r="K910" s="90">
        <v>225.92</v>
      </c>
      <c r="L910" s="87" t="s">
        <v>973</v>
      </c>
      <c r="M910" s="87">
        <v>33</v>
      </c>
      <c r="N910" s="88">
        <v>45151</v>
      </c>
      <c r="O910" s="88">
        <v>45158</v>
      </c>
      <c r="P910" s="87" t="s">
        <v>1588</v>
      </c>
      <c r="Q910" s="87" t="s">
        <v>3</v>
      </c>
      <c r="R910" s="89" t="s">
        <v>975</v>
      </c>
      <c r="S910" s="89" t="s">
        <v>1044</v>
      </c>
      <c r="T910" s="89" t="s">
        <v>994</v>
      </c>
      <c r="U910" s="91">
        <v>45156</v>
      </c>
    </row>
    <row r="911" spans="1:21" x14ac:dyDescent="0.3">
      <c r="A911" s="92">
        <v>45156.4800869213</v>
      </c>
      <c r="B911" s="93" t="s">
        <v>66</v>
      </c>
      <c r="C911" s="94" t="s">
        <v>1612</v>
      </c>
      <c r="D911" s="93" t="s">
        <v>1605</v>
      </c>
      <c r="E911" s="95">
        <v>2</v>
      </c>
      <c r="F911" s="93">
        <v>6971105</v>
      </c>
      <c r="G911" s="93" t="s">
        <v>68</v>
      </c>
      <c r="H911" s="93" t="s">
        <v>69</v>
      </c>
      <c r="I911" s="93" t="s">
        <v>44</v>
      </c>
      <c r="J911" s="96">
        <v>112.96</v>
      </c>
      <c r="K911" s="96">
        <v>225.92</v>
      </c>
      <c r="L911" s="93" t="s">
        <v>973</v>
      </c>
      <c r="M911" s="93">
        <v>33</v>
      </c>
      <c r="N911" s="94">
        <v>45151</v>
      </c>
      <c r="O911" s="94">
        <v>45158</v>
      </c>
      <c r="P911" s="93" t="s">
        <v>1588</v>
      </c>
      <c r="Q911" s="93" t="s">
        <v>3</v>
      </c>
      <c r="R911" s="95" t="s">
        <v>975</v>
      </c>
      <c r="S911" s="95" t="s">
        <v>1044</v>
      </c>
      <c r="T911" s="95" t="s">
        <v>994</v>
      </c>
      <c r="U911" s="97">
        <v>45156</v>
      </c>
    </row>
    <row r="912" spans="1:21" x14ac:dyDescent="0.3">
      <c r="A912" s="86">
        <v>45156.480627430552</v>
      </c>
      <c r="B912" s="87" t="s">
        <v>66</v>
      </c>
      <c r="C912" s="88" t="s">
        <v>1612</v>
      </c>
      <c r="D912" s="87" t="s">
        <v>1615</v>
      </c>
      <c r="E912" s="89">
        <v>1</v>
      </c>
      <c r="F912" s="87">
        <v>6984733</v>
      </c>
      <c r="G912" s="87" t="s">
        <v>117</v>
      </c>
      <c r="H912" s="87" t="s">
        <v>69</v>
      </c>
      <c r="I912" s="87" t="s">
        <v>44</v>
      </c>
      <c r="J912" s="90">
        <v>112.96</v>
      </c>
      <c r="K912" s="90">
        <v>112.96</v>
      </c>
      <c r="L912" s="87" t="s">
        <v>973</v>
      </c>
      <c r="M912" s="87">
        <v>33</v>
      </c>
      <c r="N912" s="88">
        <v>45151</v>
      </c>
      <c r="O912" s="88">
        <v>45158</v>
      </c>
      <c r="P912" s="87" t="s">
        <v>1588</v>
      </c>
      <c r="Q912" s="87" t="s">
        <v>3</v>
      </c>
      <c r="R912" s="89" t="s">
        <v>975</v>
      </c>
      <c r="S912" s="89" t="s">
        <v>1044</v>
      </c>
      <c r="T912" s="89" t="s">
        <v>994</v>
      </c>
      <c r="U912" s="91">
        <v>45156</v>
      </c>
    </row>
    <row r="913" spans="1:21" x14ac:dyDescent="0.3">
      <c r="A913" s="92">
        <v>45184.299231365738</v>
      </c>
      <c r="B913" s="93" t="s">
        <v>76</v>
      </c>
      <c r="C913" s="94" t="s">
        <v>1612</v>
      </c>
      <c r="D913" s="93" t="s">
        <v>156</v>
      </c>
      <c r="E913" s="95">
        <v>1</v>
      </c>
      <c r="F913" s="93">
        <v>6984733</v>
      </c>
      <c r="G913" s="93" t="s">
        <v>117</v>
      </c>
      <c r="H913" s="93" t="s">
        <v>69</v>
      </c>
      <c r="I913" s="93" t="s">
        <v>44</v>
      </c>
      <c r="J913" s="96">
        <v>116.75</v>
      </c>
      <c r="K913" s="96">
        <v>116.75</v>
      </c>
      <c r="L913" s="93" t="s">
        <v>973</v>
      </c>
      <c r="M913" s="93">
        <v>33</v>
      </c>
      <c r="N913" s="94">
        <v>45151</v>
      </c>
      <c r="O913" s="94">
        <v>45158</v>
      </c>
      <c r="P913" s="93" t="s">
        <v>1588</v>
      </c>
      <c r="Q913" s="93" t="s">
        <v>3</v>
      </c>
      <c r="R913" s="95" t="s">
        <v>975</v>
      </c>
      <c r="S913" s="95" t="s">
        <v>1044</v>
      </c>
      <c r="T913" s="95" t="s">
        <v>994</v>
      </c>
      <c r="U913" s="97">
        <v>45156</v>
      </c>
    </row>
    <row r="914" spans="1:21" x14ac:dyDescent="0.3">
      <c r="A914" s="86">
        <v>45140.30583946759</v>
      </c>
      <c r="B914" s="87" t="s">
        <v>66</v>
      </c>
      <c r="C914" s="88" t="s">
        <v>1616</v>
      </c>
      <c r="D914" s="87" t="s">
        <v>1537</v>
      </c>
      <c r="E914" s="89">
        <v>1</v>
      </c>
      <c r="F914" s="87">
        <v>6984668</v>
      </c>
      <c r="G914" s="87" t="s">
        <v>68</v>
      </c>
      <c r="H914" s="87" t="s">
        <v>69</v>
      </c>
      <c r="I914" s="87" t="s">
        <v>44</v>
      </c>
      <c r="J914" s="90">
        <v>112.96</v>
      </c>
      <c r="K914" s="90">
        <v>112.96</v>
      </c>
      <c r="L914" s="87" t="s">
        <v>973</v>
      </c>
      <c r="M914" s="87">
        <v>31</v>
      </c>
      <c r="N914" s="88">
        <v>45137</v>
      </c>
      <c r="O914" s="88">
        <v>45144</v>
      </c>
      <c r="P914" s="87" t="s">
        <v>1535</v>
      </c>
      <c r="Q914" s="87" t="s">
        <v>3</v>
      </c>
      <c r="R914" s="89" t="s">
        <v>975</v>
      </c>
      <c r="S914" s="89" t="s">
        <v>1056</v>
      </c>
      <c r="T914" s="89" t="s">
        <v>994</v>
      </c>
      <c r="U914" s="91">
        <v>45140</v>
      </c>
    </row>
    <row r="915" spans="1:21" x14ac:dyDescent="0.3">
      <c r="A915" s="92">
        <v>45140.30740578704</v>
      </c>
      <c r="B915" s="93" t="s">
        <v>66</v>
      </c>
      <c r="C915" s="94" t="s">
        <v>1616</v>
      </c>
      <c r="D915" s="93" t="s">
        <v>1538</v>
      </c>
      <c r="E915" s="95">
        <v>1</v>
      </c>
      <c r="F915" s="93">
        <v>6984669</v>
      </c>
      <c r="G915" s="93" t="s">
        <v>117</v>
      </c>
      <c r="H915" s="93" t="s">
        <v>69</v>
      </c>
      <c r="I915" s="93" t="s">
        <v>44</v>
      </c>
      <c r="J915" s="96">
        <v>112.96</v>
      </c>
      <c r="K915" s="96">
        <v>112.96</v>
      </c>
      <c r="L915" s="93" t="s">
        <v>973</v>
      </c>
      <c r="M915" s="93">
        <v>31</v>
      </c>
      <c r="N915" s="94">
        <v>45137</v>
      </c>
      <c r="O915" s="94">
        <v>45144</v>
      </c>
      <c r="P915" s="93" t="s">
        <v>1535</v>
      </c>
      <c r="Q915" s="93" t="s">
        <v>3</v>
      </c>
      <c r="R915" s="95" t="s">
        <v>975</v>
      </c>
      <c r="S915" s="95" t="s">
        <v>1056</v>
      </c>
      <c r="T915" s="95" t="s">
        <v>994</v>
      </c>
      <c r="U915" s="97">
        <v>45140</v>
      </c>
    </row>
    <row r="916" spans="1:21" x14ac:dyDescent="0.3">
      <c r="A916" s="86">
        <v>45140.309770370368</v>
      </c>
      <c r="B916" s="87" t="s">
        <v>66</v>
      </c>
      <c r="C916" s="88" t="s">
        <v>1616</v>
      </c>
      <c r="D916" s="87" t="s">
        <v>1539</v>
      </c>
      <c r="E916" s="89">
        <v>2</v>
      </c>
      <c r="F916" s="87">
        <v>20028</v>
      </c>
      <c r="G916" s="87" t="s">
        <v>68</v>
      </c>
      <c r="H916" s="87" t="s">
        <v>69</v>
      </c>
      <c r="I916" s="87" t="s">
        <v>44</v>
      </c>
      <c r="J916" s="90">
        <v>112.96</v>
      </c>
      <c r="K916" s="90">
        <v>225.92</v>
      </c>
      <c r="L916" s="87" t="s">
        <v>973</v>
      </c>
      <c r="M916" s="87">
        <v>31</v>
      </c>
      <c r="N916" s="88">
        <v>45137</v>
      </c>
      <c r="O916" s="88">
        <v>45144</v>
      </c>
      <c r="P916" s="87" t="s">
        <v>1535</v>
      </c>
      <c r="Q916" s="87" t="s">
        <v>3</v>
      </c>
      <c r="R916" s="89" t="s">
        <v>975</v>
      </c>
      <c r="S916" s="89" t="s">
        <v>1056</v>
      </c>
      <c r="T916" s="89" t="s">
        <v>994</v>
      </c>
      <c r="U916" s="91">
        <v>45140</v>
      </c>
    </row>
    <row r="917" spans="1:21" x14ac:dyDescent="0.3">
      <c r="A917" s="92">
        <v>45140.310552314812</v>
      </c>
      <c r="B917" s="93" t="s">
        <v>66</v>
      </c>
      <c r="C917" s="94" t="s">
        <v>1616</v>
      </c>
      <c r="D917" s="93" t="s">
        <v>1540</v>
      </c>
      <c r="E917" s="95">
        <v>1</v>
      </c>
      <c r="F917" s="93">
        <v>6953453</v>
      </c>
      <c r="G917" s="93" t="s">
        <v>68</v>
      </c>
      <c r="H917" s="93" t="s">
        <v>69</v>
      </c>
      <c r="I917" s="93" t="s">
        <v>44</v>
      </c>
      <c r="J917" s="96">
        <v>112.96</v>
      </c>
      <c r="K917" s="96">
        <v>112.96</v>
      </c>
      <c r="L917" s="93" t="s">
        <v>973</v>
      </c>
      <c r="M917" s="93">
        <v>31</v>
      </c>
      <c r="N917" s="94">
        <v>45137</v>
      </c>
      <c r="O917" s="94">
        <v>45144</v>
      </c>
      <c r="P917" s="93" t="s">
        <v>1535</v>
      </c>
      <c r="Q917" s="93" t="s">
        <v>3</v>
      </c>
      <c r="R917" s="95" t="s">
        <v>975</v>
      </c>
      <c r="S917" s="95" t="s">
        <v>1056</v>
      </c>
      <c r="T917" s="95" t="s">
        <v>994</v>
      </c>
      <c r="U917" s="97">
        <v>45140</v>
      </c>
    </row>
    <row r="918" spans="1:21" x14ac:dyDescent="0.3">
      <c r="A918" s="86">
        <v>45140.464907291665</v>
      </c>
      <c r="B918" s="87" t="s">
        <v>31</v>
      </c>
      <c r="C918" s="88" t="s">
        <v>1616</v>
      </c>
      <c r="D918" s="87" t="s">
        <v>1617</v>
      </c>
      <c r="E918" s="89">
        <v>6</v>
      </c>
      <c r="F918" s="87">
        <v>20028</v>
      </c>
      <c r="G918" s="87" t="s">
        <v>68</v>
      </c>
      <c r="H918" s="87" t="s">
        <v>69</v>
      </c>
      <c r="I918" s="87" t="s">
        <v>44</v>
      </c>
      <c r="J918" s="90">
        <v>90.75</v>
      </c>
      <c r="K918" s="90">
        <v>544.5</v>
      </c>
      <c r="L918" s="87" t="s">
        <v>973</v>
      </c>
      <c r="M918" s="87">
        <v>31</v>
      </c>
      <c r="N918" s="88">
        <v>45137</v>
      </c>
      <c r="O918" s="88">
        <v>45144</v>
      </c>
      <c r="P918" s="87" t="s">
        <v>1535</v>
      </c>
      <c r="Q918" s="87" t="s">
        <v>3</v>
      </c>
      <c r="R918" s="89" t="s">
        <v>975</v>
      </c>
      <c r="S918" s="89" t="s">
        <v>1056</v>
      </c>
      <c r="T918" s="89" t="s">
        <v>994</v>
      </c>
      <c r="U918" s="91">
        <v>45140</v>
      </c>
    </row>
    <row r="919" spans="1:21" x14ac:dyDescent="0.3">
      <c r="A919" s="92">
        <v>45140.500622337961</v>
      </c>
      <c r="B919" s="93" t="s">
        <v>575</v>
      </c>
      <c r="C919" s="94" t="s">
        <v>1616</v>
      </c>
      <c r="D919" s="93" t="s">
        <v>1618</v>
      </c>
      <c r="E919" s="95">
        <v>1</v>
      </c>
      <c r="F919" s="93" t="s">
        <v>68</v>
      </c>
      <c r="G919" s="93" t="s">
        <v>68</v>
      </c>
      <c r="H919" s="93" t="s">
        <v>980</v>
      </c>
      <c r="I919" s="93" t="s">
        <v>44</v>
      </c>
      <c r="J919" s="96">
        <v>101.52</v>
      </c>
      <c r="K919" s="96">
        <v>101.52</v>
      </c>
      <c r="L919" s="93" t="s">
        <v>981</v>
      </c>
      <c r="M919" s="93">
        <v>31</v>
      </c>
      <c r="N919" s="94">
        <v>45137</v>
      </c>
      <c r="O919" s="94">
        <v>45144</v>
      </c>
      <c r="P919" s="93" t="s">
        <v>1535</v>
      </c>
      <c r="Q919" s="93" t="s">
        <v>3</v>
      </c>
      <c r="R919" s="95" t="s">
        <v>975</v>
      </c>
      <c r="S919" s="95" t="s">
        <v>1056</v>
      </c>
      <c r="T919" s="95" t="s">
        <v>994</v>
      </c>
      <c r="U919" s="97">
        <v>45140</v>
      </c>
    </row>
    <row r="920" spans="1:21" x14ac:dyDescent="0.3">
      <c r="A920" s="86">
        <v>45140.538711689813</v>
      </c>
      <c r="B920" s="87" t="s">
        <v>575</v>
      </c>
      <c r="C920" s="88" t="s">
        <v>1616</v>
      </c>
      <c r="D920" s="87" t="s">
        <v>1503</v>
      </c>
      <c r="E920" s="89">
        <v>6</v>
      </c>
      <c r="F920" s="87">
        <v>6983683</v>
      </c>
      <c r="G920" s="87" t="s">
        <v>68</v>
      </c>
      <c r="H920" s="87" t="s">
        <v>69</v>
      </c>
      <c r="I920" s="87" t="s">
        <v>44</v>
      </c>
      <c r="J920" s="90">
        <v>101.52</v>
      </c>
      <c r="K920" s="90">
        <v>609.12</v>
      </c>
      <c r="L920" s="87" t="s">
        <v>973</v>
      </c>
      <c r="M920" s="87">
        <v>31</v>
      </c>
      <c r="N920" s="88">
        <v>45137</v>
      </c>
      <c r="O920" s="88">
        <v>45144</v>
      </c>
      <c r="P920" s="87" t="s">
        <v>1535</v>
      </c>
      <c r="Q920" s="87" t="s">
        <v>3</v>
      </c>
      <c r="R920" s="89" t="s">
        <v>975</v>
      </c>
      <c r="S920" s="89" t="s">
        <v>1056</v>
      </c>
      <c r="T920" s="89" t="s">
        <v>994</v>
      </c>
      <c r="U920" s="91">
        <v>45140</v>
      </c>
    </row>
    <row r="921" spans="1:21" x14ac:dyDescent="0.3">
      <c r="A921" s="92">
        <v>45140.579031597219</v>
      </c>
      <c r="B921" s="93" t="s">
        <v>34</v>
      </c>
      <c r="C921" s="94" t="s">
        <v>1616</v>
      </c>
      <c r="D921" s="93" t="s">
        <v>1619</v>
      </c>
      <c r="E921" s="95">
        <v>5</v>
      </c>
      <c r="F921" s="93">
        <v>6903612</v>
      </c>
      <c r="G921" s="93" t="s">
        <v>68</v>
      </c>
      <c r="H921" s="93" t="s">
        <v>69</v>
      </c>
      <c r="I921" s="93" t="s">
        <v>44</v>
      </c>
      <c r="J921" s="96">
        <v>109.19</v>
      </c>
      <c r="K921" s="96">
        <v>545.95000000000005</v>
      </c>
      <c r="L921" s="93" t="s">
        <v>973</v>
      </c>
      <c r="M921" s="93">
        <v>31</v>
      </c>
      <c r="N921" s="94">
        <v>45137</v>
      </c>
      <c r="O921" s="94">
        <v>45144</v>
      </c>
      <c r="P921" s="93" t="s">
        <v>1535</v>
      </c>
      <c r="Q921" s="93" t="s">
        <v>3</v>
      </c>
      <c r="R921" s="95" t="s">
        <v>975</v>
      </c>
      <c r="S921" s="95" t="s">
        <v>1056</v>
      </c>
      <c r="T921" s="95" t="s">
        <v>994</v>
      </c>
      <c r="U921" s="97">
        <v>45140</v>
      </c>
    </row>
    <row r="922" spans="1:21" x14ac:dyDescent="0.3">
      <c r="A922" s="86">
        <v>45140.579915162038</v>
      </c>
      <c r="B922" s="87" t="s">
        <v>34</v>
      </c>
      <c r="C922" s="88" t="s">
        <v>1616</v>
      </c>
      <c r="D922" s="87" t="s">
        <v>1620</v>
      </c>
      <c r="E922" s="89">
        <v>3</v>
      </c>
      <c r="F922" s="87">
        <v>6984669</v>
      </c>
      <c r="G922" s="87" t="s">
        <v>68</v>
      </c>
      <c r="H922" s="87" t="s">
        <v>69</v>
      </c>
      <c r="I922" s="87" t="s">
        <v>44</v>
      </c>
      <c r="J922" s="90">
        <v>109.19</v>
      </c>
      <c r="K922" s="90">
        <v>327.57</v>
      </c>
      <c r="L922" s="87" t="s">
        <v>973</v>
      </c>
      <c r="M922" s="87">
        <v>31</v>
      </c>
      <c r="N922" s="88">
        <v>45137</v>
      </c>
      <c r="O922" s="88">
        <v>45144</v>
      </c>
      <c r="P922" s="87" t="s">
        <v>1535</v>
      </c>
      <c r="Q922" s="87" t="s">
        <v>3</v>
      </c>
      <c r="R922" s="89" t="s">
        <v>975</v>
      </c>
      <c r="S922" s="89" t="s">
        <v>1056</v>
      </c>
      <c r="T922" s="89" t="s">
        <v>994</v>
      </c>
      <c r="U922" s="91">
        <v>45140</v>
      </c>
    </row>
    <row r="923" spans="1:21" x14ac:dyDescent="0.3">
      <c r="A923" s="92">
        <v>45140.58463946759</v>
      </c>
      <c r="B923" s="93" t="s">
        <v>65</v>
      </c>
      <c r="C923" s="94" t="s">
        <v>1616</v>
      </c>
      <c r="D923" s="93" t="s">
        <v>1504</v>
      </c>
      <c r="E923" s="95">
        <v>8</v>
      </c>
      <c r="F923" s="93">
        <v>6966341</v>
      </c>
      <c r="G923" s="93" t="s">
        <v>68</v>
      </c>
      <c r="H923" s="93" t="s">
        <v>69</v>
      </c>
      <c r="I923" s="93" t="s">
        <v>44</v>
      </c>
      <c r="J923" s="96">
        <v>111.36</v>
      </c>
      <c r="K923" s="96">
        <v>890.88</v>
      </c>
      <c r="L923" s="93" t="s">
        <v>973</v>
      </c>
      <c r="M923" s="93">
        <v>31</v>
      </c>
      <c r="N923" s="94">
        <v>45137</v>
      </c>
      <c r="O923" s="94">
        <v>45144</v>
      </c>
      <c r="P923" s="93" t="s">
        <v>1535</v>
      </c>
      <c r="Q923" s="93" t="s">
        <v>3</v>
      </c>
      <c r="R923" s="95" t="s">
        <v>975</v>
      </c>
      <c r="S923" s="95" t="s">
        <v>1056</v>
      </c>
      <c r="T923" s="95" t="s">
        <v>994</v>
      </c>
      <c r="U923" s="97">
        <v>45140</v>
      </c>
    </row>
    <row r="924" spans="1:21" x14ac:dyDescent="0.3">
      <c r="A924" s="86">
        <v>45140.584955208331</v>
      </c>
      <c r="B924" s="87" t="s">
        <v>1476</v>
      </c>
      <c r="C924" s="88" t="s">
        <v>1616</v>
      </c>
      <c r="D924" s="87" t="s">
        <v>1504</v>
      </c>
      <c r="E924" s="89">
        <v>8</v>
      </c>
      <c r="F924" s="87">
        <v>6966341</v>
      </c>
      <c r="G924" s="87" t="s">
        <v>68</v>
      </c>
      <c r="H924" s="87" t="s">
        <v>69</v>
      </c>
      <c r="I924" s="87" t="s">
        <v>44</v>
      </c>
      <c r="J924" s="90">
        <v>109.19</v>
      </c>
      <c r="K924" s="90">
        <v>873.52</v>
      </c>
      <c r="L924" s="87" t="s">
        <v>973</v>
      </c>
      <c r="M924" s="87">
        <v>31</v>
      </c>
      <c r="N924" s="88">
        <v>45137</v>
      </c>
      <c r="O924" s="88">
        <v>45144</v>
      </c>
      <c r="P924" s="87" t="s">
        <v>1535</v>
      </c>
      <c r="Q924" s="87" t="s">
        <v>3</v>
      </c>
      <c r="R924" s="89" t="s">
        <v>975</v>
      </c>
      <c r="S924" s="89" t="s">
        <v>1056</v>
      </c>
      <c r="T924" s="89" t="s">
        <v>994</v>
      </c>
      <c r="U924" s="91">
        <v>45140</v>
      </c>
    </row>
    <row r="925" spans="1:21" x14ac:dyDescent="0.3">
      <c r="A925" s="92">
        <v>45142.44650914352</v>
      </c>
      <c r="B925" s="93" t="s">
        <v>66</v>
      </c>
      <c r="C925" s="94" t="s">
        <v>1616</v>
      </c>
      <c r="D925" s="93" t="s">
        <v>1621</v>
      </c>
      <c r="E925" s="95">
        <v>1</v>
      </c>
      <c r="F925" s="93">
        <v>6966341</v>
      </c>
      <c r="G925" s="93" t="s">
        <v>68</v>
      </c>
      <c r="H925" s="93" t="s">
        <v>69</v>
      </c>
      <c r="I925" s="93" t="s">
        <v>44</v>
      </c>
      <c r="J925" s="96">
        <v>112.96</v>
      </c>
      <c r="K925" s="96">
        <v>112.96</v>
      </c>
      <c r="L925" s="93" t="s">
        <v>973</v>
      </c>
      <c r="M925" s="93">
        <v>31</v>
      </c>
      <c r="N925" s="94">
        <v>45137</v>
      </c>
      <c r="O925" s="94">
        <v>45144</v>
      </c>
      <c r="P925" s="93" t="s">
        <v>1535</v>
      </c>
      <c r="Q925" s="93" t="s">
        <v>3</v>
      </c>
      <c r="R925" s="95" t="s">
        <v>975</v>
      </c>
      <c r="S925" s="95" t="s">
        <v>1056</v>
      </c>
      <c r="T925" s="95" t="s">
        <v>994</v>
      </c>
      <c r="U925" s="97">
        <v>45140</v>
      </c>
    </row>
    <row r="926" spans="1:21" x14ac:dyDescent="0.3">
      <c r="A926" s="86">
        <v>45142.469475347221</v>
      </c>
      <c r="B926" s="87" t="s">
        <v>66</v>
      </c>
      <c r="C926" s="88" t="s">
        <v>1616</v>
      </c>
      <c r="D926" s="87" t="s">
        <v>1622</v>
      </c>
      <c r="E926" s="89">
        <v>2</v>
      </c>
      <c r="F926" s="87">
        <v>6904723</v>
      </c>
      <c r="G926" s="87" t="s">
        <v>117</v>
      </c>
      <c r="H926" s="87" t="s">
        <v>69</v>
      </c>
      <c r="I926" s="87" t="s">
        <v>44</v>
      </c>
      <c r="J926" s="90">
        <v>112.96</v>
      </c>
      <c r="K926" s="90">
        <v>225.92</v>
      </c>
      <c r="L926" s="87" t="s">
        <v>973</v>
      </c>
      <c r="M926" s="87">
        <v>31</v>
      </c>
      <c r="N926" s="88">
        <v>45137</v>
      </c>
      <c r="O926" s="88">
        <v>45144</v>
      </c>
      <c r="P926" s="87" t="s">
        <v>1535</v>
      </c>
      <c r="Q926" s="87" t="s">
        <v>3</v>
      </c>
      <c r="R926" s="89" t="s">
        <v>975</v>
      </c>
      <c r="S926" s="89" t="s">
        <v>1056</v>
      </c>
      <c r="T926" s="89" t="s">
        <v>994</v>
      </c>
      <c r="U926" s="91">
        <v>45140</v>
      </c>
    </row>
    <row r="927" spans="1:21" x14ac:dyDescent="0.3">
      <c r="A927" s="92">
        <v>45145.388117592593</v>
      </c>
      <c r="B927" s="93" t="s">
        <v>76</v>
      </c>
      <c r="C927" s="94" t="s">
        <v>1616</v>
      </c>
      <c r="D927" s="93" t="s">
        <v>156</v>
      </c>
      <c r="E927" s="95">
        <v>2</v>
      </c>
      <c r="F927" s="93">
        <v>6904723</v>
      </c>
      <c r="G927" s="93" t="s">
        <v>117</v>
      </c>
      <c r="H927" s="93" t="s">
        <v>69</v>
      </c>
      <c r="I927" s="93" t="s">
        <v>44</v>
      </c>
      <c r="J927" s="96">
        <v>116.75</v>
      </c>
      <c r="K927" s="96">
        <v>233.5</v>
      </c>
      <c r="L927" s="93" t="s">
        <v>973</v>
      </c>
      <c r="M927" s="93">
        <v>31</v>
      </c>
      <c r="N927" s="94">
        <v>45137</v>
      </c>
      <c r="O927" s="94">
        <v>45144</v>
      </c>
      <c r="P927" s="93" t="s">
        <v>1535</v>
      </c>
      <c r="Q927" s="93" t="s">
        <v>3</v>
      </c>
      <c r="R927" s="95" t="s">
        <v>975</v>
      </c>
      <c r="S927" s="95" t="s">
        <v>1056</v>
      </c>
      <c r="T927" s="95" t="s">
        <v>994</v>
      </c>
      <c r="U927" s="97">
        <v>45140</v>
      </c>
    </row>
    <row r="928" spans="1:21" x14ac:dyDescent="0.3">
      <c r="A928" s="86">
        <v>45159.40358298611</v>
      </c>
      <c r="B928" s="87" t="s">
        <v>31</v>
      </c>
      <c r="C928" s="88" t="s">
        <v>1623</v>
      </c>
      <c r="D928" s="87" t="s">
        <v>1624</v>
      </c>
      <c r="E928" s="89">
        <v>1.5</v>
      </c>
      <c r="F928" s="87" t="s">
        <v>68</v>
      </c>
      <c r="G928" s="87" t="s">
        <v>68</v>
      </c>
      <c r="H928" s="87" t="s">
        <v>1091</v>
      </c>
      <c r="I928" s="87" t="s">
        <v>44</v>
      </c>
      <c r="J928" s="90">
        <v>90.75</v>
      </c>
      <c r="K928" s="90">
        <v>136.125</v>
      </c>
      <c r="L928" s="87" t="s">
        <v>981</v>
      </c>
      <c r="M928" s="87">
        <v>34</v>
      </c>
      <c r="N928" s="88">
        <v>45158</v>
      </c>
      <c r="O928" s="88">
        <v>45165</v>
      </c>
      <c r="P928" s="87" t="s">
        <v>1625</v>
      </c>
      <c r="Q928" s="87" t="s">
        <v>3</v>
      </c>
      <c r="R928" s="89" t="s">
        <v>975</v>
      </c>
      <c r="S928" s="89" t="s">
        <v>1179</v>
      </c>
      <c r="T928" s="89" t="s">
        <v>994</v>
      </c>
      <c r="U928" s="91">
        <v>45159</v>
      </c>
    </row>
    <row r="929" spans="1:21" x14ac:dyDescent="0.3">
      <c r="A929" s="92">
        <v>45159.405073495371</v>
      </c>
      <c r="B929" s="93" t="s">
        <v>31</v>
      </c>
      <c r="C929" s="94" t="s">
        <v>1623</v>
      </c>
      <c r="D929" s="93" t="s">
        <v>1626</v>
      </c>
      <c r="E929" s="95">
        <v>2.5</v>
      </c>
      <c r="F929" s="93">
        <v>6966341</v>
      </c>
      <c r="G929" s="93" t="s">
        <v>68</v>
      </c>
      <c r="H929" s="93" t="s">
        <v>69</v>
      </c>
      <c r="I929" s="93" t="s">
        <v>44</v>
      </c>
      <c r="J929" s="96">
        <v>90.75</v>
      </c>
      <c r="K929" s="96">
        <v>226.875</v>
      </c>
      <c r="L929" s="93" t="s">
        <v>973</v>
      </c>
      <c r="M929" s="93">
        <v>34</v>
      </c>
      <c r="N929" s="94">
        <v>45158</v>
      </c>
      <c r="O929" s="94">
        <v>45165</v>
      </c>
      <c r="P929" s="93" t="s">
        <v>1625</v>
      </c>
      <c r="Q929" s="93" t="s">
        <v>3</v>
      </c>
      <c r="R929" s="95" t="s">
        <v>975</v>
      </c>
      <c r="S929" s="95" t="s">
        <v>1179</v>
      </c>
      <c r="T929" s="95" t="s">
        <v>994</v>
      </c>
      <c r="U929" s="97">
        <v>45159</v>
      </c>
    </row>
    <row r="930" spans="1:21" x14ac:dyDescent="0.3">
      <c r="A930" s="86">
        <v>45159.574320370368</v>
      </c>
      <c r="B930" s="87" t="s">
        <v>35</v>
      </c>
      <c r="C930" s="88" t="s">
        <v>1623</v>
      </c>
      <c r="D930" s="87" t="s">
        <v>1627</v>
      </c>
      <c r="E930" s="89">
        <v>8</v>
      </c>
      <c r="F930" s="87" t="s">
        <v>68</v>
      </c>
      <c r="G930" s="87" t="s">
        <v>68</v>
      </c>
      <c r="H930" s="87" t="s">
        <v>1091</v>
      </c>
      <c r="I930" s="87" t="s">
        <v>44</v>
      </c>
      <c r="J930" s="90">
        <v>109.19</v>
      </c>
      <c r="K930" s="90">
        <v>873.52</v>
      </c>
      <c r="L930" s="87" t="s">
        <v>981</v>
      </c>
      <c r="M930" s="87">
        <v>34</v>
      </c>
      <c r="N930" s="88">
        <v>45158</v>
      </c>
      <c r="O930" s="88">
        <v>45165</v>
      </c>
      <c r="P930" s="87" t="s">
        <v>1625</v>
      </c>
      <c r="Q930" s="87" t="s">
        <v>3</v>
      </c>
      <c r="R930" s="89" t="s">
        <v>975</v>
      </c>
      <c r="S930" s="89" t="s">
        <v>1179</v>
      </c>
      <c r="T930" s="89" t="s">
        <v>994</v>
      </c>
      <c r="U930" s="91">
        <v>45159</v>
      </c>
    </row>
    <row r="931" spans="1:21" x14ac:dyDescent="0.3">
      <c r="A931" s="92">
        <v>45159.578112268522</v>
      </c>
      <c r="B931" s="93" t="s">
        <v>65</v>
      </c>
      <c r="C931" s="94" t="s">
        <v>1623</v>
      </c>
      <c r="D931" s="93" t="s">
        <v>1628</v>
      </c>
      <c r="E931" s="95">
        <v>1.5</v>
      </c>
      <c r="F931" s="93"/>
      <c r="G931" s="93" t="s">
        <v>68</v>
      </c>
      <c r="H931" s="93" t="s">
        <v>1091</v>
      </c>
      <c r="I931" s="93" t="s">
        <v>44</v>
      </c>
      <c r="J931" s="96">
        <v>111.36</v>
      </c>
      <c r="K931" s="96">
        <v>167.04</v>
      </c>
      <c r="L931" s="93" t="s">
        <v>981</v>
      </c>
      <c r="M931" s="93">
        <v>34</v>
      </c>
      <c r="N931" s="94">
        <v>45158</v>
      </c>
      <c r="O931" s="94">
        <v>45165</v>
      </c>
      <c r="P931" s="93" t="s">
        <v>1625</v>
      </c>
      <c r="Q931" s="93" t="s">
        <v>3</v>
      </c>
      <c r="R931" s="95" t="s">
        <v>975</v>
      </c>
      <c r="S931" s="95" t="s">
        <v>1179</v>
      </c>
      <c r="T931" s="95" t="s">
        <v>994</v>
      </c>
      <c r="U931" s="97">
        <v>45159</v>
      </c>
    </row>
    <row r="932" spans="1:21" x14ac:dyDescent="0.3">
      <c r="A932" s="86">
        <v>45159.578706250002</v>
      </c>
      <c r="B932" s="87" t="s">
        <v>65</v>
      </c>
      <c r="C932" s="88" t="s">
        <v>1623</v>
      </c>
      <c r="D932" s="87" t="s">
        <v>1629</v>
      </c>
      <c r="E932" s="89">
        <v>6.5</v>
      </c>
      <c r="F932" s="87">
        <v>6966341</v>
      </c>
      <c r="G932" s="87" t="s">
        <v>68</v>
      </c>
      <c r="H932" s="87" t="s">
        <v>69</v>
      </c>
      <c r="I932" s="87" t="s">
        <v>44</v>
      </c>
      <c r="J932" s="90">
        <v>111.36</v>
      </c>
      <c r="K932" s="90">
        <v>723.84</v>
      </c>
      <c r="L932" s="87" t="s">
        <v>973</v>
      </c>
      <c r="M932" s="87">
        <v>34</v>
      </c>
      <c r="N932" s="88">
        <v>45158</v>
      </c>
      <c r="O932" s="88">
        <v>45165</v>
      </c>
      <c r="P932" s="87" t="s">
        <v>1625</v>
      </c>
      <c r="Q932" s="87" t="s">
        <v>3</v>
      </c>
      <c r="R932" s="89" t="s">
        <v>975</v>
      </c>
      <c r="S932" s="89" t="s">
        <v>1179</v>
      </c>
      <c r="T932" s="89" t="s">
        <v>994</v>
      </c>
      <c r="U932" s="91">
        <v>45159</v>
      </c>
    </row>
    <row r="933" spans="1:21" x14ac:dyDescent="0.3">
      <c r="A933" s="92">
        <v>45163.476901967595</v>
      </c>
      <c r="B933" s="93" t="s">
        <v>66</v>
      </c>
      <c r="C933" s="94" t="s">
        <v>1623</v>
      </c>
      <c r="D933" s="93" t="s">
        <v>1630</v>
      </c>
      <c r="E933" s="95">
        <v>4</v>
      </c>
      <c r="F933" s="93">
        <v>6966341</v>
      </c>
      <c r="G933" s="93" t="s">
        <v>68</v>
      </c>
      <c r="H933" s="93" t="s">
        <v>69</v>
      </c>
      <c r="I933" s="93" t="s">
        <v>44</v>
      </c>
      <c r="J933" s="96">
        <v>112.96</v>
      </c>
      <c r="K933" s="96">
        <v>451.84</v>
      </c>
      <c r="L933" s="93" t="s">
        <v>973</v>
      </c>
      <c r="M933" s="93">
        <v>34</v>
      </c>
      <c r="N933" s="94">
        <v>45158</v>
      </c>
      <c r="O933" s="94">
        <v>45165</v>
      </c>
      <c r="P933" s="93" t="s">
        <v>1625</v>
      </c>
      <c r="Q933" s="93" t="s">
        <v>3</v>
      </c>
      <c r="R933" s="95" t="s">
        <v>975</v>
      </c>
      <c r="S933" s="95" t="s">
        <v>1179</v>
      </c>
      <c r="T933" s="95" t="s">
        <v>994</v>
      </c>
      <c r="U933" s="97">
        <v>45159</v>
      </c>
    </row>
    <row r="934" spans="1:21" x14ac:dyDescent="0.3">
      <c r="A934" s="86">
        <v>45163.478579282404</v>
      </c>
      <c r="B934" s="87" t="s">
        <v>66</v>
      </c>
      <c r="C934" s="88" t="s">
        <v>1623</v>
      </c>
      <c r="D934" s="87" t="s">
        <v>1631</v>
      </c>
      <c r="E934" s="89">
        <v>1</v>
      </c>
      <c r="F934" s="87">
        <v>6957912</v>
      </c>
      <c r="G934" s="87" t="s">
        <v>68</v>
      </c>
      <c r="H934" s="87" t="s">
        <v>69</v>
      </c>
      <c r="I934" s="87" t="s">
        <v>44</v>
      </c>
      <c r="J934" s="90">
        <v>112.96</v>
      </c>
      <c r="K934" s="90">
        <v>112.96</v>
      </c>
      <c r="L934" s="87" t="s">
        <v>973</v>
      </c>
      <c r="M934" s="87">
        <v>34</v>
      </c>
      <c r="N934" s="88">
        <v>45158</v>
      </c>
      <c r="O934" s="88">
        <v>45165</v>
      </c>
      <c r="P934" s="87" t="s">
        <v>1625</v>
      </c>
      <c r="Q934" s="87" t="s">
        <v>3</v>
      </c>
      <c r="R934" s="89" t="s">
        <v>975</v>
      </c>
      <c r="S934" s="89" t="s">
        <v>1179</v>
      </c>
      <c r="T934" s="89" t="s">
        <v>994</v>
      </c>
      <c r="U934" s="91">
        <v>45159</v>
      </c>
    </row>
    <row r="935" spans="1:21" x14ac:dyDescent="0.3">
      <c r="A935" s="92">
        <v>45163.478901273149</v>
      </c>
      <c r="B935" s="93" t="s">
        <v>1500</v>
      </c>
      <c r="C935" s="94" t="s">
        <v>1623</v>
      </c>
      <c r="D935" s="93" t="s">
        <v>1631</v>
      </c>
      <c r="E935" s="95">
        <v>8</v>
      </c>
      <c r="F935" s="93">
        <v>6957912</v>
      </c>
      <c r="G935" s="93" t="s">
        <v>68</v>
      </c>
      <c r="H935" s="93" t="s">
        <v>69</v>
      </c>
      <c r="I935" s="93" t="s">
        <v>44</v>
      </c>
      <c r="J935" s="96">
        <v>109.19</v>
      </c>
      <c r="K935" s="96">
        <v>873.52</v>
      </c>
      <c r="L935" s="93" t="s">
        <v>973</v>
      </c>
      <c r="M935" s="93">
        <v>34</v>
      </c>
      <c r="N935" s="94">
        <v>45158</v>
      </c>
      <c r="O935" s="94">
        <v>45165</v>
      </c>
      <c r="P935" s="93" t="s">
        <v>1625</v>
      </c>
      <c r="Q935" s="93" t="s">
        <v>3</v>
      </c>
      <c r="R935" s="95" t="s">
        <v>975</v>
      </c>
      <c r="S935" s="95" t="s">
        <v>1179</v>
      </c>
      <c r="T935" s="95" t="s">
        <v>994</v>
      </c>
      <c r="U935" s="97">
        <v>45159</v>
      </c>
    </row>
    <row r="936" spans="1:21" x14ac:dyDescent="0.3">
      <c r="A936" s="86">
        <v>45163.481485879631</v>
      </c>
      <c r="B936" s="87" t="s">
        <v>66</v>
      </c>
      <c r="C936" s="88" t="s">
        <v>1623</v>
      </c>
      <c r="D936" s="87" t="s">
        <v>1632</v>
      </c>
      <c r="E936" s="89">
        <v>1.5</v>
      </c>
      <c r="F936" s="87" t="s">
        <v>68</v>
      </c>
      <c r="G936" s="87" t="s">
        <v>68</v>
      </c>
      <c r="H936" s="87" t="s">
        <v>1091</v>
      </c>
      <c r="I936" s="87" t="s">
        <v>44</v>
      </c>
      <c r="J936" s="90">
        <v>112.96</v>
      </c>
      <c r="K936" s="90">
        <v>169.44</v>
      </c>
      <c r="L936" s="87" t="s">
        <v>981</v>
      </c>
      <c r="M936" s="87">
        <v>34</v>
      </c>
      <c r="N936" s="88">
        <v>45158</v>
      </c>
      <c r="O936" s="88">
        <v>45165</v>
      </c>
      <c r="P936" s="87" t="s">
        <v>1625</v>
      </c>
      <c r="Q936" s="87" t="s">
        <v>3</v>
      </c>
      <c r="R936" s="89" t="s">
        <v>975</v>
      </c>
      <c r="S936" s="89" t="s">
        <v>1179</v>
      </c>
      <c r="T936" s="89" t="s">
        <v>994</v>
      </c>
      <c r="U936" s="91">
        <v>45159</v>
      </c>
    </row>
    <row r="937" spans="1:21" x14ac:dyDescent="0.3">
      <c r="A937" s="92">
        <v>45163.492639351854</v>
      </c>
      <c r="B937" s="93" t="s">
        <v>66</v>
      </c>
      <c r="C937" s="94" t="s">
        <v>1623</v>
      </c>
      <c r="D937" s="93" t="s">
        <v>1633</v>
      </c>
      <c r="E937" s="95">
        <v>1.5</v>
      </c>
      <c r="F937" s="93">
        <v>6984733</v>
      </c>
      <c r="G937" s="93" t="s">
        <v>117</v>
      </c>
      <c r="H937" s="93" t="s">
        <v>69</v>
      </c>
      <c r="I937" s="93" t="s">
        <v>44</v>
      </c>
      <c r="J937" s="96">
        <v>112.96</v>
      </c>
      <c r="K937" s="96">
        <v>169.44</v>
      </c>
      <c r="L937" s="93" t="s">
        <v>973</v>
      </c>
      <c r="M937" s="93">
        <v>34</v>
      </c>
      <c r="N937" s="94">
        <v>45158</v>
      </c>
      <c r="O937" s="94">
        <v>45165</v>
      </c>
      <c r="P937" s="93" t="s">
        <v>1625</v>
      </c>
      <c r="Q937" s="93" t="s">
        <v>3</v>
      </c>
      <c r="R937" s="95" t="s">
        <v>975</v>
      </c>
      <c r="S937" s="95" t="s">
        <v>1179</v>
      </c>
      <c r="T937" s="95" t="s">
        <v>994</v>
      </c>
      <c r="U937" s="97">
        <v>45159</v>
      </c>
    </row>
    <row r="938" spans="1:21" x14ac:dyDescent="0.3">
      <c r="A938" s="86">
        <v>45184.303504976851</v>
      </c>
      <c r="B938" s="87" t="s">
        <v>76</v>
      </c>
      <c r="C938" s="88" t="s">
        <v>1623</v>
      </c>
      <c r="D938" s="87" t="s">
        <v>156</v>
      </c>
      <c r="E938" s="89">
        <v>1</v>
      </c>
      <c r="F938" s="87">
        <v>6984733</v>
      </c>
      <c r="G938" s="87" t="s">
        <v>117</v>
      </c>
      <c r="H938" s="87" t="s">
        <v>69</v>
      </c>
      <c r="I938" s="87" t="s">
        <v>44</v>
      </c>
      <c r="J938" s="90">
        <v>116.75</v>
      </c>
      <c r="K938" s="90">
        <v>116.75</v>
      </c>
      <c r="L938" s="87" t="s">
        <v>973</v>
      </c>
      <c r="M938" s="87">
        <v>34</v>
      </c>
      <c r="N938" s="88">
        <v>45158</v>
      </c>
      <c r="O938" s="88">
        <v>45165</v>
      </c>
      <c r="P938" s="87" t="s">
        <v>1625</v>
      </c>
      <c r="Q938" s="87" t="s">
        <v>3</v>
      </c>
      <c r="R938" s="89" t="s">
        <v>975</v>
      </c>
      <c r="S938" s="89" t="s">
        <v>1179</v>
      </c>
      <c r="T938" s="89" t="s">
        <v>994</v>
      </c>
      <c r="U938" s="91">
        <v>45159</v>
      </c>
    </row>
    <row r="939" spans="1:21" x14ac:dyDescent="0.3">
      <c r="A939" s="92">
        <v>45160.574110300928</v>
      </c>
      <c r="B939" s="93" t="s">
        <v>35</v>
      </c>
      <c r="C939" s="94" t="s">
        <v>1634</v>
      </c>
      <c r="D939" s="93" t="s">
        <v>1635</v>
      </c>
      <c r="E939" s="95">
        <v>6</v>
      </c>
      <c r="F939" s="93" t="s">
        <v>68</v>
      </c>
      <c r="G939" s="93" t="s">
        <v>68</v>
      </c>
      <c r="H939" s="93" t="s">
        <v>1091</v>
      </c>
      <c r="I939" s="93" t="s">
        <v>44</v>
      </c>
      <c r="J939" s="96">
        <v>109.19</v>
      </c>
      <c r="K939" s="96">
        <v>655.14</v>
      </c>
      <c r="L939" s="93" t="s">
        <v>981</v>
      </c>
      <c r="M939" s="93">
        <v>34</v>
      </c>
      <c r="N939" s="94">
        <v>45158</v>
      </c>
      <c r="O939" s="94">
        <v>45165</v>
      </c>
      <c r="P939" s="93" t="s">
        <v>1625</v>
      </c>
      <c r="Q939" s="93" t="s">
        <v>3</v>
      </c>
      <c r="R939" s="95" t="s">
        <v>975</v>
      </c>
      <c r="S939" s="95" t="s">
        <v>976</v>
      </c>
      <c r="T939" s="95" t="s">
        <v>994</v>
      </c>
      <c r="U939" s="97">
        <v>45160</v>
      </c>
    </row>
    <row r="940" spans="1:21" x14ac:dyDescent="0.3">
      <c r="A940" s="86">
        <v>45160.57545034722</v>
      </c>
      <c r="B940" s="87" t="s">
        <v>35</v>
      </c>
      <c r="C940" s="88" t="s">
        <v>1634</v>
      </c>
      <c r="D940" s="87" t="s">
        <v>1636</v>
      </c>
      <c r="E940" s="89">
        <v>2</v>
      </c>
      <c r="F940" s="87" t="s">
        <v>68</v>
      </c>
      <c r="G940" s="87" t="s">
        <v>68</v>
      </c>
      <c r="H940" s="87" t="s">
        <v>980</v>
      </c>
      <c r="I940" s="87" t="s">
        <v>44</v>
      </c>
      <c r="J940" s="90">
        <v>109.19</v>
      </c>
      <c r="K940" s="90">
        <v>218.38</v>
      </c>
      <c r="L940" s="87" t="s">
        <v>981</v>
      </c>
      <c r="M940" s="87">
        <v>34</v>
      </c>
      <c r="N940" s="88">
        <v>45158</v>
      </c>
      <c r="O940" s="88">
        <v>45165</v>
      </c>
      <c r="P940" s="87" t="s">
        <v>1625</v>
      </c>
      <c r="Q940" s="87" t="s">
        <v>3</v>
      </c>
      <c r="R940" s="89" t="s">
        <v>975</v>
      </c>
      <c r="S940" s="89" t="s">
        <v>976</v>
      </c>
      <c r="T940" s="89" t="s">
        <v>994</v>
      </c>
      <c r="U940" s="91">
        <v>45160</v>
      </c>
    </row>
    <row r="941" spans="1:21" x14ac:dyDescent="0.3">
      <c r="A941" s="92">
        <v>45160.579052546294</v>
      </c>
      <c r="B941" s="93" t="s">
        <v>31</v>
      </c>
      <c r="C941" s="94" t="s">
        <v>1634</v>
      </c>
      <c r="D941" s="93" t="s">
        <v>1636</v>
      </c>
      <c r="E941" s="95">
        <v>3</v>
      </c>
      <c r="F941" s="93" t="s">
        <v>68</v>
      </c>
      <c r="G941" s="93" t="s">
        <v>68</v>
      </c>
      <c r="H941" s="93" t="s">
        <v>1091</v>
      </c>
      <c r="I941" s="93" t="s">
        <v>44</v>
      </c>
      <c r="J941" s="96">
        <v>90.75</v>
      </c>
      <c r="K941" s="96">
        <v>272.25</v>
      </c>
      <c r="L941" s="93" t="s">
        <v>981</v>
      </c>
      <c r="M941" s="93">
        <v>34</v>
      </c>
      <c r="N941" s="94">
        <v>45158</v>
      </c>
      <c r="O941" s="94">
        <v>45165</v>
      </c>
      <c r="P941" s="93" t="s">
        <v>1625</v>
      </c>
      <c r="Q941" s="93" t="s">
        <v>3</v>
      </c>
      <c r="R941" s="95" t="s">
        <v>975</v>
      </c>
      <c r="S941" s="95" t="s">
        <v>976</v>
      </c>
      <c r="T941" s="95" t="s">
        <v>994</v>
      </c>
      <c r="U941" s="97">
        <v>45160</v>
      </c>
    </row>
    <row r="942" spans="1:21" x14ac:dyDescent="0.3">
      <c r="A942" s="86">
        <v>45160.57924201389</v>
      </c>
      <c r="B942" s="87" t="s">
        <v>65</v>
      </c>
      <c r="C942" s="88" t="s">
        <v>1634</v>
      </c>
      <c r="D942" s="87" t="s">
        <v>1636</v>
      </c>
      <c r="E942" s="89">
        <v>3</v>
      </c>
      <c r="F942" s="87" t="s">
        <v>68</v>
      </c>
      <c r="G942" s="87" t="s">
        <v>68</v>
      </c>
      <c r="H942" s="87" t="s">
        <v>1091</v>
      </c>
      <c r="I942" s="87" t="s">
        <v>44</v>
      </c>
      <c r="J942" s="90">
        <v>111.36</v>
      </c>
      <c r="K942" s="90">
        <v>334.08</v>
      </c>
      <c r="L942" s="87" t="s">
        <v>981</v>
      </c>
      <c r="M942" s="87">
        <v>34</v>
      </c>
      <c r="N942" s="88">
        <v>45158</v>
      </c>
      <c r="O942" s="88">
        <v>45165</v>
      </c>
      <c r="P942" s="87" t="s">
        <v>1625</v>
      </c>
      <c r="Q942" s="87" t="s">
        <v>3</v>
      </c>
      <c r="R942" s="89" t="s">
        <v>975</v>
      </c>
      <c r="S942" s="89" t="s">
        <v>976</v>
      </c>
      <c r="T942" s="89" t="s">
        <v>994</v>
      </c>
      <c r="U942" s="91">
        <v>45160</v>
      </c>
    </row>
    <row r="943" spans="1:21" x14ac:dyDescent="0.3">
      <c r="A943" s="92">
        <v>45160.580140740742</v>
      </c>
      <c r="B943" s="93" t="s">
        <v>65</v>
      </c>
      <c r="C943" s="94" t="s">
        <v>1634</v>
      </c>
      <c r="D943" s="93" t="s">
        <v>1626</v>
      </c>
      <c r="E943" s="95">
        <v>5</v>
      </c>
      <c r="F943" s="93">
        <v>6966341</v>
      </c>
      <c r="G943" s="93" t="s">
        <v>68</v>
      </c>
      <c r="H943" s="93" t="s">
        <v>69</v>
      </c>
      <c r="I943" s="93" t="s">
        <v>44</v>
      </c>
      <c r="J943" s="96">
        <v>111.36</v>
      </c>
      <c r="K943" s="96">
        <v>556.79999999999995</v>
      </c>
      <c r="L943" s="93" t="s">
        <v>973</v>
      </c>
      <c r="M943" s="93">
        <v>34</v>
      </c>
      <c r="N943" s="94">
        <v>45158</v>
      </c>
      <c r="O943" s="94">
        <v>45165</v>
      </c>
      <c r="P943" s="93" t="s">
        <v>1625</v>
      </c>
      <c r="Q943" s="93" t="s">
        <v>3</v>
      </c>
      <c r="R943" s="95" t="s">
        <v>975</v>
      </c>
      <c r="S943" s="95" t="s">
        <v>976</v>
      </c>
      <c r="T943" s="95" t="s">
        <v>994</v>
      </c>
      <c r="U943" s="97">
        <v>45160</v>
      </c>
    </row>
    <row r="944" spans="1:21" x14ac:dyDescent="0.3">
      <c r="A944" s="86">
        <v>45160.580364004629</v>
      </c>
      <c r="B944" s="87" t="s">
        <v>31</v>
      </c>
      <c r="C944" s="88" t="s">
        <v>1634</v>
      </c>
      <c r="D944" s="87" t="s">
        <v>1626</v>
      </c>
      <c r="E944" s="89">
        <v>5</v>
      </c>
      <c r="F944" s="87">
        <v>6966341</v>
      </c>
      <c r="G944" s="87" t="s">
        <v>68</v>
      </c>
      <c r="H944" s="87" t="s">
        <v>69</v>
      </c>
      <c r="I944" s="87" t="s">
        <v>44</v>
      </c>
      <c r="J944" s="90">
        <v>90.75</v>
      </c>
      <c r="K944" s="90">
        <v>453.75</v>
      </c>
      <c r="L944" s="87" t="s">
        <v>973</v>
      </c>
      <c r="M944" s="87">
        <v>34</v>
      </c>
      <c r="N944" s="88">
        <v>45158</v>
      </c>
      <c r="O944" s="88">
        <v>45165</v>
      </c>
      <c r="P944" s="87" t="s">
        <v>1625</v>
      </c>
      <c r="Q944" s="87" t="s">
        <v>3</v>
      </c>
      <c r="R944" s="89" t="s">
        <v>975</v>
      </c>
      <c r="S944" s="89" t="s">
        <v>976</v>
      </c>
      <c r="T944" s="89" t="s">
        <v>994</v>
      </c>
      <c r="U944" s="91">
        <v>45160</v>
      </c>
    </row>
    <row r="945" spans="1:21" x14ac:dyDescent="0.3">
      <c r="A945" s="92">
        <v>45163.477160879629</v>
      </c>
      <c r="B945" s="93" t="s">
        <v>66</v>
      </c>
      <c r="C945" s="94" t="s">
        <v>1634</v>
      </c>
      <c r="D945" s="93" t="s">
        <v>1630</v>
      </c>
      <c r="E945" s="95">
        <v>1</v>
      </c>
      <c r="F945" s="93">
        <v>6966341</v>
      </c>
      <c r="G945" s="93" t="s">
        <v>68</v>
      </c>
      <c r="H945" s="93" t="s">
        <v>69</v>
      </c>
      <c r="I945" s="93" t="s">
        <v>44</v>
      </c>
      <c r="J945" s="96">
        <v>112.96</v>
      </c>
      <c r="K945" s="96">
        <v>112.96</v>
      </c>
      <c r="L945" s="93" t="s">
        <v>973</v>
      </c>
      <c r="M945" s="93">
        <v>34</v>
      </c>
      <c r="N945" s="94">
        <v>45158</v>
      </c>
      <c r="O945" s="94">
        <v>45165</v>
      </c>
      <c r="P945" s="93" t="s">
        <v>1625</v>
      </c>
      <c r="Q945" s="93" t="s">
        <v>3</v>
      </c>
      <c r="R945" s="95" t="s">
        <v>975</v>
      </c>
      <c r="S945" s="95" t="s">
        <v>976</v>
      </c>
      <c r="T945" s="95" t="s">
        <v>994</v>
      </c>
      <c r="U945" s="97">
        <v>45160</v>
      </c>
    </row>
    <row r="946" spans="1:21" x14ac:dyDescent="0.3">
      <c r="A946" s="86">
        <v>45163.478539814816</v>
      </c>
      <c r="B946" s="87" t="s">
        <v>66</v>
      </c>
      <c r="C946" s="88" t="s">
        <v>1634</v>
      </c>
      <c r="D946" s="87" t="s">
        <v>1631</v>
      </c>
      <c r="E946" s="89">
        <v>1</v>
      </c>
      <c r="F946" s="87">
        <v>6957912</v>
      </c>
      <c r="G946" s="87" t="s">
        <v>68</v>
      </c>
      <c r="H946" s="87" t="s">
        <v>69</v>
      </c>
      <c r="I946" s="87" t="s">
        <v>44</v>
      </c>
      <c r="J946" s="90">
        <v>112.96</v>
      </c>
      <c r="K946" s="90">
        <v>112.96</v>
      </c>
      <c r="L946" s="87" t="s">
        <v>973</v>
      </c>
      <c r="M946" s="87">
        <v>34</v>
      </c>
      <c r="N946" s="88">
        <v>45158</v>
      </c>
      <c r="O946" s="88">
        <v>45165</v>
      </c>
      <c r="P946" s="87" t="s">
        <v>1625</v>
      </c>
      <c r="Q946" s="87" t="s">
        <v>3</v>
      </c>
      <c r="R946" s="89" t="s">
        <v>975</v>
      </c>
      <c r="S946" s="89" t="s">
        <v>976</v>
      </c>
      <c r="T946" s="89" t="s">
        <v>994</v>
      </c>
      <c r="U946" s="91">
        <v>45160</v>
      </c>
    </row>
    <row r="947" spans="1:21" x14ac:dyDescent="0.3">
      <c r="A947" s="92">
        <v>45163.478960995373</v>
      </c>
      <c r="B947" s="93" t="s">
        <v>1500</v>
      </c>
      <c r="C947" s="94" t="s">
        <v>1634</v>
      </c>
      <c r="D947" s="93" t="s">
        <v>1631</v>
      </c>
      <c r="E947" s="95">
        <v>8</v>
      </c>
      <c r="F947" s="93">
        <v>6957912</v>
      </c>
      <c r="G947" s="93" t="s">
        <v>68</v>
      </c>
      <c r="H947" s="93" t="s">
        <v>69</v>
      </c>
      <c r="I947" s="93" t="s">
        <v>44</v>
      </c>
      <c r="J947" s="96">
        <v>109.19</v>
      </c>
      <c r="K947" s="96">
        <v>873.52</v>
      </c>
      <c r="L947" s="93" t="s">
        <v>973</v>
      </c>
      <c r="M947" s="93">
        <v>34</v>
      </c>
      <c r="N947" s="94">
        <v>45158</v>
      </c>
      <c r="O947" s="94">
        <v>45165</v>
      </c>
      <c r="P947" s="93" t="s">
        <v>1625</v>
      </c>
      <c r="Q947" s="93" t="s">
        <v>3</v>
      </c>
      <c r="R947" s="95" t="s">
        <v>975</v>
      </c>
      <c r="S947" s="95" t="s">
        <v>976</v>
      </c>
      <c r="T947" s="95" t="s">
        <v>994</v>
      </c>
      <c r="U947" s="97">
        <v>45160</v>
      </c>
    </row>
    <row r="948" spans="1:21" x14ac:dyDescent="0.3">
      <c r="A948" s="86">
        <v>45163.493532986111</v>
      </c>
      <c r="B948" s="87" t="s">
        <v>66</v>
      </c>
      <c r="C948" s="88" t="s">
        <v>1634</v>
      </c>
      <c r="D948" s="87" t="s">
        <v>1637</v>
      </c>
      <c r="E948" s="89">
        <v>1</v>
      </c>
      <c r="F948" s="87">
        <v>6984733</v>
      </c>
      <c r="G948" s="87" t="s">
        <v>117</v>
      </c>
      <c r="H948" s="87" t="s">
        <v>69</v>
      </c>
      <c r="I948" s="87" t="s">
        <v>44</v>
      </c>
      <c r="J948" s="90">
        <v>112.96</v>
      </c>
      <c r="K948" s="90">
        <v>112.96</v>
      </c>
      <c r="L948" s="87" t="s">
        <v>973</v>
      </c>
      <c r="M948" s="87">
        <v>34</v>
      </c>
      <c r="N948" s="88">
        <v>45158</v>
      </c>
      <c r="O948" s="88">
        <v>45165</v>
      </c>
      <c r="P948" s="87" t="s">
        <v>1625</v>
      </c>
      <c r="Q948" s="87" t="s">
        <v>3</v>
      </c>
      <c r="R948" s="89" t="s">
        <v>975</v>
      </c>
      <c r="S948" s="89" t="s">
        <v>976</v>
      </c>
      <c r="T948" s="89" t="s">
        <v>994</v>
      </c>
      <c r="U948" s="91">
        <v>45160</v>
      </c>
    </row>
    <row r="949" spans="1:21" x14ac:dyDescent="0.3">
      <c r="A949" s="92">
        <v>45163.493977893515</v>
      </c>
      <c r="B949" s="93" t="s">
        <v>66</v>
      </c>
      <c r="C949" s="94" t="s">
        <v>1634</v>
      </c>
      <c r="D949" s="93" t="s">
        <v>1638</v>
      </c>
      <c r="E949" s="95">
        <v>1</v>
      </c>
      <c r="F949" s="93">
        <v>6984733</v>
      </c>
      <c r="G949" s="93" t="s">
        <v>117</v>
      </c>
      <c r="H949" s="93" t="s">
        <v>69</v>
      </c>
      <c r="I949" s="93" t="s">
        <v>44</v>
      </c>
      <c r="J949" s="96">
        <v>112.96</v>
      </c>
      <c r="K949" s="96">
        <v>112.96</v>
      </c>
      <c r="L949" s="93" t="s">
        <v>973</v>
      </c>
      <c r="M949" s="93">
        <v>34</v>
      </c>
      <c r="N949" s="94">
        <v>45158</v>
      </c>
      <c r="O949" s="94">
        <v>45165</v>
      </c>
      <c r="P949" s="93" t="s">
        <v>1625</v>
      </c>
      <c r="Q949" s="93" t="s">
        <v>3</v>
      </c>
      <c r="R949" s="95" t="s">
        <v>975</v>
      </c>
      <c r="S949" s="95" t="s">
        <v>976</v>
      </c>
      <c r="T949" s="95" t="s">
        <v>994</v>
      </c>
      <c r="U949" s="97">
        <v>45160</v>
      </c>
    </row>
    <row r="950" spans="1:21" x14ac:dyDescent="0.3">
      <c r="A950" s="86">
        <v>45163.49585821759</v>
      </c>
      <c r="B950" s="87" t="s">
        <v>66</v>
      </c>
      <c r="C950" s="88" t="s">
        <v>1634</v>
      </c>
      <c r="D950" s="87" t="s">
        <v>1639</v>
      </c>
      <c r="E950" s="89">
        <v>2</v>
      </c>
      <c r="F950" s="87" t="s">
        <v>68</v>
      </c>
      <c r="G950" s="87" t="s">
        <v>68</v>
      </c>
      <c r="H950" s="87" t="s">
        <v>1091</v>
      </c>
      <c r="I950" s="87" t="s">
        <v>44</v>
      </c>
      <c r="J950" s="90">
        <v>112.96</v>
      </c>
      <c r="K950" s="90">
        <v>225.92</v>
      </c>
      <c r="L950" s="87" t="s">
        <v>981</v>
      </c>
      <c r="M950" s="87">
        <v>34</v>
      </c>
      <c r="N950" s="88">
        <v>45158</v>
      </c>
      <c r="O950" s="88">
        <v>45165</v>
      </c>
      <c r="P950" s="87" t="s">
        <v>1625</v>
      </c>
      <c r="Q950" s="87" t="s">
        <v>3</v>
      </c>
      <c r="R950" s="89" t="s">
        <v>975</v>
      </c>
      <c r="S950" s="89" t="s">
        <v>976</v>
      </c>
      <c r="T950" s="89" t="s">
        <v>994</v>
      </c>
      <c r="U950" s="91">
        <v>45160</v>
      </c>
    </row>
    <row r="951" spans="1:21" x14ac:dyDescent="0.3">
      <c r="A951" s="92">
        <v>45163.496613773146</v>
      </c>
      <c r="B951" s="93" t="s">
        <v>66</v>
      </c>
      <c r="C951" s="94" t="s">
        <v>1634</v>
      </c>
      <c r="D951" s="93" t="s">
        <v>1640</v>
      </c>
      <c r="E951" s="95">
        <v>2</v>
      </c>
      <c r="F951" s="93">
        <v>6953453</v>
      </c>
      <c r="G951" s="93" t="s">
        <v>68</v>
      </c>
      <c r="H951" s="93" t="s">
        <v>69</v>
      </c>
      <c r="I951" s="93" t="s">
        <v>44</v>
      </c>
      <c r="J951" s="96">
        <v>112.96</v>
      </c>
      <c r="K951" s="96">
        <v>225.92</v>
      </c>
      <c r="L951" s="93" t="s">
        <v>973</v>
      </c>
      <c r="M951" s="93">
        <v>34</v>
      </c>
      <c r="N951" s="94">
        <v>45158</v>
      </c>
      <c r="O951" s="94">
        <v>45165</v>
      </c>
      <c r="P951" s="93" t="s">
        <v>1625</v>
      </c>
      <c r="Q951" s="93" t="s">
        <v>3</v>
      </c>
      <c r="R951" s="95" t="s">
        <v>975</v>
      </c>
      <c r="S951" s="95" t="s">
        <v>976</v>
      </c>
      <c r="T951" s="95" t="s">
        <v>994</v>
      </c>
      <c r="U951" s="97">
        <v>45160</v>
      </c>
    </row>
    <row r="952" spans="1:21" x14ac:dyDescent="0.3">
      <c r="A952" s="86">
        <v>45184.304682060188</v>
      </c>
      <c r="B952" s="87" t="s">
        <v>76</v>
      </c>
      <c r="C952" s="88" t="s">
        <v>1634</v>
      </c>
      <c r="D952" s="87" t="s">
        <v>156</v>
      </c>
      <c r="E952" s="89">
        <v>2</v>
      </c>
      <c r="F952" s="87">
        <v>6984733</v>
      </c>
      <c r="G952" s="87" t="s">
        <v>117</v>
      </c>
      <c r="H952" s="87" t="s">
        <v>69</v>
      </c>
      <c r="I952" s="87" t="s">
        <v>44</v>
      </c>
      <c r="J952" s="90">
        <v>116.75</v>
      </c>
      <c r="K952" s="90">
        <v>233.5</v>
      </c>
      <c r="L952" s="87" t="s">
        <v>973</v>
      </c>
      <c r="M952" s="87">
        <v>34</v>
      </c>
      <c r="N952" s="88">
        <v>45158</v>
      </c>
      <c r="O952" s="88">
        <v>45165</v>
      </c>
      <c r="P952" s="87" t="s">
        <v>1625</v>
      </c>
      <c r="Q952" s="87" t="s">
        <v>3</v>
      </c>
      <c r="R952" s="89" t="s">
        <v>975</v>
      </c>
      <c r="S952" s="89" t="s">
        <v>976</v>
      </c>
      <c r="T952" s="89" t="s">
        <v>994</v>
      </c>
      <c r="U952" s="91">
        <v>45160</v>
      </c>
    </row>
    <row r="953" spans="1:21" x14ac:dyDescent="0.3">
      <c r="A953" s="92">
        <v>45161.502539236113</v>
      </c>
      <c r="B953" s="93" t="s">
        <v>31</v>
      </c>
      <c r="C953" s="94" t="s">
        <v>1641</v>
      </c>
      <c r="D953" s="93" t="s">
        <v>1626</v>
      </c>
      <c r="E953" s="95">
        <v>6</v>
      </c>
      <c r="F953" s="93">
        <v>6966341</v>
      </c>
      <c r="G953" s="93" t="s">
        <v>68</v>
      </c>
      <c r="H953" s="93" t="s">
        <v>69</v>
      </c>
      <c r="I953" s="93" t="s">
        <v>44</v>
      </c>
      <c r="J953" s="96">
        <v>90.75</v>
      </c>
      <c r="K953" s="96">
        <v>544.5</v>
      </c>
      <c r="L953" s="93" t="s">
        <v>973</v>
      </c>
      <c r="M953" s="93">
        <v>34</v>
      </c>
      <c r="N953" s="94">
        <v>45158</v>
      </c>
      <c r="O953" s="94">
        <v>45165</v>
      </c>
      <c r="P953" s="93" t="s">
        <v>1625</v>
      </c>
      <c r="Q953" s="93" t="s">
        <v>3</v>
      </c>
      <c r="R953" s="95" t="s">
        <v>975</v>
      </c>
      <c r="S953" s="95" t="s">
        <v>1069</v>
      </c>
      <c r="T953" s="95" t="s">
        <v>994</v>
      </c>
      <c r="U953" s="97">
        <v>45161</v>
      </c>
    </row>
    <row r="954" spans="1:21" x14ac:dyDescent="0.3">
      <c r="A954" s="86">
        <v>45161.502944097221</v>
      </c>
      <c r="B954" s="87" t="s">
        <v>65</v>
      </c>
      <c r="C954" s="88" t="s">
        <v>1641</v>
      </c>
      <c r="D954" s="87" t="s">
        <v>1626</v>
      </c>
      <c r="E954" s="89">
        <v>6</v>
      </c>
      <c r="F954" s="87">
        <v>6966341</v>
      </c>
      <c r="G954" s="87" t="s">
        <v>68</v>
      </c>
      <c r="H954" s="87" t="s">
        <v>69</v>
      </c>
      <c r="I954" s="87" t="s">
        <v>44</v>
      </c>
      <c r="J954" s="90">
        <v>111.36</v>
      </c>
      <c r="K954" s="90">
        <v>668.16</v>
      </c>
      <c r="L954" s="87" t="s">
        <v>973</v>
      </c>
      <c r="M954" s="87">
        <v>34</v>
      </c>
      <c r="N954" s="88">
        <v>45158</v>
      </c>
      <c r="O954" s="88">
        <v>45165</v>
      </c>
      <c r="P954" s="87" t="s">
        <v>1625</v>
      </c>
      <c r="Q954" s="87" t="s">
        <v>3</v>
      </c>
      <c r="R954" s="89" t="s">
        <v>975</v>
      </c>
      <c r="S954" s="89" t="s">
        <v>1069</v>
      </c>
      <c r="T954" s="89" t="s">
        <v>994</v>
      </c>
      <c r="U954" s="91">
        <v>45161</v>
      </c>
    </row>
    <row r="955" spans="1:21" x14ac:dyDescent="0.3">
      <c r="A955" s="92">
        <v>45161.581473842591</v>
      </c>
      <c r="B955" s="93" t="s">
        <v>35</v>
      </c>
      <c r="C955" s="94" t="s">
        <v>1641</v>
      </c>
      <c r="D955" s="93" t="s">
        <v>1642</v>
      </c>
      <c r="E955" s="95">
        <v>6</v>
      </c>
      <c r="F955" s="93" t="s">
        <v>68</v>
      </c>
      <c r="G955" s="93" t="s">
        <v>68</v>
      </c>
      <c r="H955" s="93" t="s">
        <v>980</v>
      </c>
      <c r="I955" s="93" t="s">
        <v>44</v>
      </c>
      <c r="J955" s="96">
        <v>109.19</v>
      </c>
      <c r="K955" s="96">
        <v>655.14</v>
      </c>
      <c r="L955" s="93" t="s">
        <v>981</v>
      </c>
      <c r="M955" s="93">
        <v>34</v>
      </c>
      <c r="N955" s="94">
        <v>45158</v>
      </c>
      <c r="O955" s="94">
        <v>45165</v>
      </c>
      <c r="P955" s="93" t="s">
        <v>1625</v>
      </c>
      <c r="Q955" s="93" t="s">
        <v>3</v>
      </c>
      <c r="R955" s="95" t="s">
        <v>975</v>
      </c>
      <c r="S955" s="95" t="s">
        <v>1069</v>
      </c>
      <c r="T955" s="95" t="s">
        <v>994</v>
      </c>
      <c r="U955" s="97">
        <v>45161</v>
      </c>
    </row>
    <row r="956" spans="1:21" x14ac:dyDescent="0.3">
      <c r="A956" s="86">
        <v>45161.582313310188</v>
      </c>
      <c r="B956" s="87" t="s">
        <v>35</v>
      </c>
      <c r="C956" s="88" t="s">
        <v>1641</v>
      </c>
      <c r="D956" s="87" t="s">
        <v>1643</v>
      </c>
      <c r="E956" s="89">
        <v>1</v>
      </c>
      <c r="F956" s="87">
        <v>6957912</v>
      </c>
      <c r="G956" s="87" t="s">
        <v>68</v>
      </c>
      <c r="H956" s="87" t="s">
        <v>69</v>
      </c>
      <c r="I956" s="87" t="s">
        <v>44</v>
      </c>
      <c r="J956" s="90">
        <v>109.19</v>
      </c>
      <c r="K956" s="90">
        <v>109.19</v>
      </c>
      <c r="L956" s="87" t="s">
        <v>973</v>
      </c>
      <c r="M956" s="87">
        <v>34</v>
      </c>
      <c r="N956" s="88">
        <v>45158</v>
      </c>
      <c r="O956" s="88">
        <v>45165</v>
      </c>
      <c r="P956" s="87" t="s">
        <v>1625</v>
      </c>
      <c r="Q956" s="87" t="s">
        <v>3</v>
      </c>
      <c r="R956" s="89" t="s">
        <v>975</v>
      </c>
      <c r="S956" s="89" t="s">
        <v>1069</v>
      </c>
      <c r="T956" s="89" t="s">
        <v>994</v>
      </c>
      <c r="U956" s="91">
        <v>45161</v>
      </c>
    </row>
    <row r="957" spans="1:21" x14ac:dyDescent="0.3">
      <c r="A957" s="92">
        <v>45161.582904861112</v>
      </c>
      <c r="B957" s="93" t="s">
        <v>35</v>
      </c>
      <c r="C957" s="94" t="s">
        <v>1641</v>
      </c>
      <c r="D957" s="93" t="s">
        <v>1644</v>
      </c>
      <c r="E957" s="95">
        <v>1</v>
      </c>
      <c r="F957" s="93" t="s">
        <v>68</v>
      </c>
      <c r="G957" s="93" t="s">
        <v>68</v>
      </c>
      <c r="H957" s="93" t="s">
        <v>1091</v>
      </c>
      <c r="I957" s="93" t="s">
        <v>44</v>
      </c>
      <c r="J957" s="96">
        <v>109.19</v>
      </c>
      <c r="K957" s="96">
        <v>109.19</v>
      </c>
      <c r="L957" s="93" t="s">
        <v>981</v>
      </c>
      <c r="M957" s="93">
        <v>34</v>
      </c>
      <c r="N957" s="94">
        <v>45158</v>
      </c>
      <c r="O957" s="94">
        <v>45165</v>
      </c>
      <c r="P957" s="93" t="s">
        <v>1625</v>
      </c>
      <c r="Q957" s="93" t="s">
        <v>3</v>
      </c>
      <c r="R957" s="95" t="s">
        <v>975</v>
      </c>
      <c r="S957" s="95" t="s">
        <v>1069</v>
      </c>
      <c r="T957" s="95" t="s">
        <v>994</v>
      </c>
      <c r="U957" s="97">
        <v>45161</v>
      </c>
    </row>
    <row r="958" spans="1:21" x14ac:dyDescent="0.3">
      <c r="A958" s="86">
        <v>45163.477374884256</v>
      </c>
      <c r="B958" s="87" t="s">
        <v>66</v>
      </c>
      <c r="C958" s="88" t="s">
        <v>1641</v>
      </c>
      <c r="D958" s="87" t="s">
        <v>1630</v>
      </c>
      <c r="E958" s="89">
        <v>1</v>
      </c>
      <c r="F958" s="87">
        <v>6966341</v>
      </c>
      <c r="G958" s="87" t="s">
        <v>68</v>
      </c>
      <c r="H958" s="87" t="s">
        <v>69</v>
      </c>
      <c r="I958" s="87" t="s">
        <v>44</v>
      </c>
      <c r="J958" s="90">
        <v>112.96</v>
      </c>
      <c r="K958" s="90">
        <v>112.96</v>
      </c>
      <c r="L958" s="87" t="s">
        <v>973</v>
      </c>
      <c r="M958" s="87">
        <v>34</v>
      </c>
      <c r="N958" s="88">
        <v>45158</v>
      </c>
      <c r="O958" s="88">
        <v>45165</v>
      </c>
      <c r="P958" s="87" t="s">
        <v>1625</v>
      </c>
      <c r="Q958" s="87" t="s">
        <v>3</v>
      </c>
      <c r="R958" s="89" t="s">
        <v>975</v>
      </c>
      <c r="S958" s="89" t="s">
        <v>1069</v>
      </c>
      <c r="T958" s="89" t="s">
        <v>994</v>
      </c>
      <c r="U958" s="91">
        <v>45161</v>
      </c>
    </row>
    <row r="959" spans="1:21" x14ac:dyDescent="0.3">
      <c r="A959" s="92">
        <v>45163.478496990741</v>
      </c>
      <c r="B959" s="93" t="s">
        <v>66</v>
      </c>
      <c r="C959" s="94" t="s">
        <v>1641</v>
      </c>
      <c r="D959" s="93" t="s">
        <v>1631</v>
      </c>
      <c r="E959" s="95">
        <v>1</v>
      </c>
      <c r="F959" s="93">
        <v>6957912</v>
      </c>
      <c r="G959" s="93" t="s">
        <v>68</v>
      </c>
      <c r="H959" s="93" t="s">
        <v>69</v>
      </c>
      <c r="I959" s="93" t="s">
        <v>44</v>
      </c>
      <c r="J959" s="96">
        <v>112.96</v>
      </c>
      <c r="K959" s="96">
        <v>112.96</v>
      </c>
      <c r="L959" s="93" t="s">
        <v>973</v>
      </c>
      <c r="M959" s="93">
        <v>34</v>
      </c>
      <c r="N959" s="94">
        <v>45158</v>
      </c>
      <c r="O959" s="94">
        <v>45165</v>
      </c>
      <c r="P959" s="93" t="s">
        <v>1625</v>
      </c>
      <c r="Q959" s="93" t="s">
        <v>3</v>
      </c>
      <c r="R959" s="95" t="s">
        <v>975</v>
      </c>
      <c r="S959" s="95" t="s">
        <v>1069</v>
      </c>
      <c r="T959" s="95" t="s">
        <v>994</v>
      </c>
      <c r="U959" s="97">
        <v>45161</v>
      </c>
    </row>
    <row r="960" spans="1:21" x14ac:dyDescent="0.3">
      <c r="A960" s="86">
        <v>45163.47918425926</v>
      </c>
      <c r="B960" s="87" t="s">
        <v>1500</v>
      </c>
      <c r="C960" s="88" t="s">
        <v>1641</v>
      </c>
      <c r="D960" s="87" t="s">
        <v>1631</v>
      </c>
      <c r="E960" s="89">
        <v>8</v>
      </c>
      <c r="F960" s="87">
        <v>6957912</v>
      </c>
      <c r="G960" s="87" t="s">
        <v>68</v>
      </c>
      <c r="H960" s="87" t="s">
        <v>69</v>
      </c>
      <c r="I960" s="87" t="s">
        <v>44</v>
      </c>
      <c r="J960" s="90">
        <v>109.19</v>
      </c>
      <c r="K960" s="90">
        <v>873.52</v>
      </c>
      <c r="L960" s="87" t="s">
        <v>973</v>
      </c>
      <c r="M960" s="87">
        <v>34</v>
      </c>
      <c r="N960" s="88">
        <v>45158</v>
      </c>
      <c r="O960" s="88">
        <v>45165</v>
      </c>
      <c r="P960" s="87" t="s">
        <v>1625</v>
      </c>
      <c r="Q960" s="87" t="s">
        <v>3</v>
      </c>
      <c r="R960" s="89" t="s">
        <v>975</v>
      </c>
      <c r="S960" s="89" t="s">
        <v>1069</v>
      </c>
      <c r="T960" s="89" t="s">
        <v>994</v>
      </c>
      <c r="U960" s="91">
        <v>45161</v>
      </c>
    </row>
    <row r="961" spans="1:21" x14ac:dyDescent="0.3">
      <c r="A961" s="92">
        <v>45163.528039583332</v>
      </c>
      <c r="B961" s="93" t="s">
        <v>66</v>
      </c>
      <c r="C961" s="94" t="s">
        <v>1641</v>
      </c>
      <c r="D961" s="93" t="s">
        <v>1645</v>
      </c>
      <c r="E961" s="95">
        <v>4</v>
      </c>
      <c r="F961" s="93">
        <v>6971105</v>
      </c>
      <c r="G961" s="93" t="s">
        <v>68</v>
      </c>
      <c r="H961" s="93" t="s">
        <v>69</v>
      </c>
      <c r="I961" s="93" t="s">
        <v>44</v>
      </c>
      <c r="J961" s="96">
        <v>112.96</v>
      </c>
      <c r="K961" s="96">
        <v>451.84</v>
      </c>
      <c r="L961" s="93" t="s">
        <v>973</v>
      </c>
      <c r="M961" s="93">
        <v>34</v>
      </c>
      <c r="N961" s="94">
        <v>45158</v>
      </c>
      <c r="O961" s="94">
        <v>45165</v>
      </c>
      <c r="P961" s="93" t="s">
        <v>1625</v>
      </c>
      <c r="Q961" s="93" t="s">
        <v>3</v>
      </c>
      <c r="R961" s="95" t="s">
        <v>975</v>
      </c>
      <c r="S961" s="95" t="s">
        <v>1069</v>
      </c>
      <c r="T961" s="95" t="s">
        <v>994</v>
      </c>
      <c r="U961" s="97">
        <v>45161</v>
      </c>
    </row>
    <row r="962" spans="1:21" x14ac:dyDescent="0.3">
      <c r="A962" s="86">
        <v>45163.532010532406</v>
      </c>
      <c r="B962" s="87" t="s">
        <v>66</v>
      </c>
      <c r="C962" s="88" t="s">
        <v>1641</v>
      </c>
      <c r="D962" s="87" t="s">
        <v>1646</v>
      </c>
      <c r="E962" s="89">
        <v>2</v>
      </c>
      <c r="F962" s="87">
        <v>6984669</v>
      </c>
      <c r="G962" s="87" t="s">
        <v>68</v>
      </c>
      <c r="H962" s="87" t="s">
        <v>69</v>
      </c>
      <c r="I962" s="87" t="s">
        <v>44</v>
      </c>
      <c r="J962" s="90">
        <v>112.96</v>
      </c>
      <c r="K962" s="90">
        <v>225.92</v>
      </c>
      <c r="L962" s="87" t="s">
        <v>973</v>
      </c>
      <c r="M962" s="87">
        <v>34</v>
      </c>
      <c r="N962" s="88">
        <v>45158</v>
      </c>
      <c r="O962" s="88">
        <v>45165</v>
      </c>
      <c r="P962" s="87" t="s">
        <v>1625</v>
      </c>
      <c r="Q962" s="87" t="s">
        <v>3</v>
      </c>
      <c r="R962" s="89" t="s">
        <v>975</v>
      </c>
      <c r="S962" s="89" t="s">
        <v>1069</v>
      </c>
      <c r="T962" s="89" t="s">
        <v>994</v>
      </c>
      <c r="U962" s="91">
        <v>45161</v>
      </c>
    </row>
    <row r="963" spans="1:21" x14ac:dyDescent="0.3">
      <c r="A963" s="92">
        <v>45184.30515925926</v>
      </c>
      <c r="B963" s="93" t="s">
        <v>76</v>
      </c>
      <c r="C963" s="94" t="s">
        <v>1641</v>
      </c>
      <c r="D963" s="93" t="s">
        <v>156</v>
      </c>
      <c r="E963" s="95">
        <v>2</v>
      </c>
      <c r="F963" s="93">
        <v>6984733</v>
      </c>
      <c r="G963" s="93" t="s">
        <v>117</v>
      </c>
      <c r="H963" s="93" t="s">
        <v>69</v>
      </c>
      <c r="I963" s="93" t="s">
        <v>44</v>
      </c>
      <c r="J963" s="96">
        <v>116.75</v>
      </c>
      <c r="K963" s="96">
        <v>233.5</v>
      </c>
      <c r="L963" s="93" t="s">
        <v>973</v>
      </c>
      <c r="M963" s="93">
        <v>34</v>
      </c>
      <c r="N963" s="94">
        <v>45158</v>
      </c>
      <c r="O963" s="94">
        <v>45165</v>
      </c>
      <c r="P963" s="93" t="s">
        <v>1625</v>
      </c>
      <c r="Q963" s="93" t="s">
        <v>3</v>
      </c>
      <c r="R963" s="95" t="s">
        <v>975</v>
      </c>
      <c r="S963" s="95" t="s">
        <v>1069</v>
      </c>
      <c r="T963" s="95" t="s">
        <v>994</v>
      </c>
      <c r="U963" s="97">
        <v>45161</v>
      </c>
    </row>
    <row r="964" spans="1:21" x14ac:dyDescent="0.3">
      <c r="A964" s="86">
        <v>45162.497517592594</v>
      </c>
      <c r="B964" s="87" t="s">
        <v>31</v>
      </c>
      <c r="C964" s="88" t="s">
        <v>1647</v>
      </c>
      <c r="D964" s="87" t="s">
        <v>1626</v>
      </c>
      <c r="E964" s="89">
        <v>6</v>
      </c>
      <c r="F964" s="87">
        <v>6966341</v>
      </c>
      <c r="G964" s="87" t="s">
        <v>68</v>
      </c>
      <c r="H964" s="87" t="s">
        <v>69</v>
      </c>
      <c r="I964" s="87" t="s">
        <v>44</v>
      </c>
      <c r="J964" s="90">
        <v>90.75</v>
      </c>
      <c r="K964" s="90">
        <v>544.5</v>
      </c>
      <c r="L964" s="87" t="s">
        <v>973</v>
      </c>
      <c r="M964" s="87">
        <v>34</v>
      </c>
      <c r="N964" s="88">
        <v>45158</v>
      </c>
      <c r="O964" s="88">
        <v>45165</v>
      </c>
      <c r="P964" s="87" t="s">
        <v>1625</v>
      </c>
      <c r="Q964" s="87" t="s">
        <v>3</v>
      </c>
      <c r="R964" s="89" t="s">
        <v>975</v>
      </c>
      <c r="S964" s="89" t="s">
        <v>1077</v>
      </c>
      <c r="T964" s="89" t="s">
        <v>994</v>
      </c>
      <c r="U964" s="91">
        <v>45162</v>
      </c>
    </row>
    <row r="965" spans="1:21" x14ac:dyDescent="0.3">
      <c r="A965" s="92">
        <v>45162.497769560185</v>
      </c>
      <c r="B965" s="93" t="s">
        <v>65</v>
      </c>
      <c r="C965" s="94" t="s">
        <v>1647</v>
      </c>
      <c r="D965" s="93" t="s">
        <v>1626</v>
      </c>
      <c r="E965" s="95">
        <v>6</v>
      </c>
      <c r="F965" s="93">
        <v>6966341</v>
      </c>
      <c r="G965" s="93" t="s">
        <v>68</v>
      </c>
      <c r="H965" s="93" t="s">
        <v>69</v>
      </c>
      <c r="I965" s="93" t="s">
        <v>44</v>
      </c>
      <c r="J965" s="96">
        <v>111.36</v>
      </c>
      <c r="K965" s="96">
        <v>668.16</v>
      </c>
      <c r="L965" s="93" t="s">
        <v>973</v>
      </c>
      <c r="M965" s="93">
        <v>34</v>
      </c>
      <c r="N965" s="94">
        <v>45158</v>
      </c>
      <c r="O965" s="94">
        <v>45165</v>
      </c>
      <c r="P965" s="93" t="s">
        <v>1625</v>
      </c>
      <c r="Q965" s="93" t="s">
        <v>3</v>
      </c>
      <c r="R965" s="95" t="s">
        <v>975</v>
      </c>
      <c r="S965" s="95" t="s">
        <v>1077</v>
      </c>
      <c r="T965" s="95" t="s">
        <v>994</v>
      </c>
      <c r="U965" s="97">
        <v>45162</v>
      </c>
    </row>
    <row r="966" spans="1:21" x14ac:dyDescent="0.3">
      <c r="A966" s="86">
        <v>45162.579589004628</v>
      </c>
      <c r="B966" s="87" t="s">
        <v>35</v>
      </c>
      <c r="C966" s="88" t="s">
        <v>1647</v>
      </c>
      <c r="D966" s="87" t="s">
        <v>1648</v>
      </c>
      <c r="E966" s="89">
        <v>4</v>
      </c>
      <c r="F966" s="87" t="s">
        <v>68</v>
      </c>
      <c r="G966" s="87" t="s">
        <v>68</v>
      </c>
      <c r="H966" s="87" t="s">
        <v>92</v>
      </c>
      <c r="I966" s="87" t="s">
        <v>44</v>
      </c>
      <c r="J966" s="90">
        <v>109.19</v>
      </c>
      <c r="K966" s="90">
        <v>436.76</v>
      </c>
      <c r="L966" s="87" t="s">
        <v>981</v>
      </c>
      <c r="M966" s="87">
        <v>34</v>
      </c>
      <c r="N966" s="88">
        <v>45158</v>
      </c>
      <c r="O966" s="88">
        <v>45165</v>
      </c>
      <c r="P966" s="87" t="s">
        <v>1625</v>
      </c>
      <c r="Q966" s="87" t="s">
        <v>3</v>
      </c>
      <c r="R966" s="89" t="s">
        <v>975</v>
      </c>
      <c r="S966" s="89" t="s">
        <v>1077</v>
      </c>
      <c r="T966" s="89" t="s">
        <v>994</v>
      </c>
      <c r="U966" s="91">
        <v>45162</v>
      </c>
    </row>
    <row r="967" spans="1:21" x14ac:dyDescent="0.3">
      <c r="A967" s="92">
        <v>45162.581178587963</v>
      </c>
      <c r="B967" s="93" t="s">
        <v>35</v>
      </c>
      <c r="C967" s="94" t="s">
        <v>1647</v>
      </c>
      <c r="D967" s="93" t="s">
        <v>507</v>
      </c>
      <c r="E967" s="95">
        <v>4</v>
      </c>
      <c r="F967" s="93">
        <v>6971105</v>
      </c>
      <c r="G967" s="93" t="s">
        <v>68</v>
      </c>
      <c r="H967" s="93" t="s">
        <v>69</v>
      </c>
      <c r="I967" s="93" t="s">
        <v>44</v>
      </c>
      <c r="J967" s="96">
        <v>109.19</v>
      </c>
      <c r="K967" s="96">
        <v>436.76</v>
      </c>
      <c r="L967" s="93" t="s">
        <v>973</v>
      </c>
      <c r="M967" s="93">
        <v>34</v>
      </c>
      <c r="N967" s="94">
        <v>45158</v>
      </c>
      <c r="O967" s="94">
        <v>45165</v>
      </c>
      <c r="P967" s="93" t="s">
        <v>1625</v>
      </c>
      <c r="Q967" s="93" t="s">
        <v>3</v>
      </c>
      <c r="R967" s="95" t="s">
        <v>975</v>
      </c>
      <c r="S967" s="95" t="s">
        <v>1077</v>
      </c>
      <c r="T967" s="95" t="s">
        <v>994</v>
      </c>
      <c r="U967" s="97">
        <v>45162</v>
      </c>
    </row>
    <row r="968" spans="1:21" x14ac:dyDescent="0.3">
      <c r="A968" s="86">
        <v>45162.592650231483</v>
      </c>
      <c r="B968" s="87" t="s">
        <v>66</v>
      </c>
      <c r="C968" s="88" t="s">
        <v>1647</v>
      </c>
      <c r="D968" s="87" t="s">
        <v>507</v>
      </c>
      <c r="E968" s="89">
        <v>4</v>
      </c>
      <c r="F968" s="87">
        <v>6971105</v>
      </c>
      <c r="G968" s="87" t="s">
        <v>68</v>
      </c>
      <c r="H968" s="87" t="s">
        <v>69</v>
      </c>
      <c r="I968" s="87" t="s">
        <v>44</v>
      </c>
      <c r="J968" s="90">
        <v>112.96</v>
      </c>
      <c r="K968" s="90">
        <v>451.84</v>
      </c>
      <c r="L968" s="87" t="s">
        <v>973</v>
      </c>
      <c r="M968" s="87">
        <v>34</v>
      </c>
      <c r="N968" s="88">
        <v>45158</v>
      </c>
      <c r="O968" s="88">
        <v>45165</v>
      </c>
      <c r="P968" s="87" t="s">
        <v>1625</v>
      </c>
      <c r="Q968" s="87" t="s">
        <v>3</v>
      </c>
      <c r="R968" s="89" t="s">
        <v>975</v>
      </c>
      <c r="S968" s="89" t="s">
        <v>1077</v>
      </c>
      <c r="T968" s="89" t="s">
        <v>994</v>
      </c>
      <c r="U968" s="91">
        <v>45162</v>
      </c>
    </row>
    <row r="969" spans="1:21" x14ac:dyDescent="0.3">
      <c r="A969" s="92">
        <v>45163.477444328702</v>
      </c>
      <c r="B969" s="93" t="s">
        <v>66</v>
      </c>
      <c r="C969" s="94" t="s">
        <v>1647</v>
      </c>
      <c r="D969" s="93" t="s">
        <v>1630</v>
      </c>
      <c r="E969" s="95">
        <v>1</v>
      </c>
      <c r="F969" s="93">
        <v>6966341</v>
      </c>
      <c r="G969" s="93" t="s">
        <v>68</v>
      </c>
      <c r="H969" s="93" t="s">
        <v>69</v>
      </c>
      <c r="I969" s="93" t="s">
        <v>44</v>
      </c>
      <c r="J969" s="96">
        <v>112.96</v>
      </c>
      <c r="K969" s="96">
        <v>112.96</v>
      </c>
      <c r="L969" s="93" t="s">
        <v>973</v>
      </c>
      <c r="M969" s="93">
        <v>34</v>
      </c>
      <c r="N969" s="94">
        <v>45158</v>
      </c>
      <c r="O969" s="94">
        <v>45165</v>
      </c>
      <c r="P969" s="93" t="s">
        <v>1625</v>
      </c>
      <c r="Q969" s="93" t="s">
        <v>3</v>
      </c>
      <c r="R969" s="95" t="s">
        <v>975</v>
      </c>
      <c r="S969" s="95" t="s">
        <v>1077</v>
      </c>
      <c r="T969" s="95" t="s">
        <v>994</v>
      </c>
      <c r="U969" s="97">
        <v>45162</v>
      </c>
    </row>
    <row r="970" spans="1:21" x14ac:dyDescent="0.3">
      <c r="A970" s="86">
        <v>45163.478451620373</v>
      </c>
      <c r="B970" s="87" t="s">
        <v>66</v>
      </c>
      <c r="C970" s="88" t="s">
        <v>1647</v>
      </c>
      <c r="D970" s="87" t="s">
        <v>1631</v>
      </c>
      <c r="E970" s="89">
        <v>1</v>
      </c>
      <c r="F970" s="87">
        <v>6957912</v>
      </c>
      <c r="G970" s="87" t="s">
        <v>68</v>
      </c>
      <c r="H970" s="87" t="s">
        <v>69</v>
      </c>
      <c r="I970" s="87" t="s">
        <v>44</v>
      </c>
      <c r="J970" s="90">
        <v>112.96</v>
      </c>
      <c r="K970" s="90">
        <v>112.96</v>
      </c>
      <c r="L970" s="87" t="s">
        <v>973</v>
      </c>
      <c r="M970" s="87">
        <v>34</v>
      </c>
      <c r="N970" s="88">
        <v>45158</v>
      </c>
      <c r="O970" s="88">
        <v>45165</v>
      </c>
      <c r="P970" s="87" t="s">
        <v>1625</v>
      </c>
      <c r="Q970" s="87" t="s">
        <v>3</v>
      </c>
      <c r="R970" s="89" t="s">
        <v>975</v>
      </c>
      <c r="S970" s="89" t="s">
        <v>1077</v>
      </c>
      <c r="T970" s="89" t="s">
        <v>994</v>
      </c>
      <c r="U970" s="91">
        <v>45162</v>
      </c>
    </row>
    <row r="971" spans="1:21" x14ac:dyDescent="0.3">
      <c r="A971" s="92">
        <v>45163.479237037034</v>
      </c>
      <c r="B971" s="93" t="s">
        <v>1500</v>
      </c>
      <c r="C971" s="94" t="s">
        <v>1647</v>
      </c>
      <c r="D971" s="93" t="s">
        <v>1631</v>
      </c>
      <c r="E971" s="95">
        <v>8</v>
      </c>
      <c r="F971" s="93">
        <v>6957912</v>
      </c>
      <c r="G971" s="93" t="s">
        <v>68</v>
      </c>
      <c r="H971" s="93" t="s">
        <v>69</v>
      </c>
      <c r="I971" s="93" t="s">
        <v>44</v>
      </c>
      <c r="J971" s="96">
        <v>109.19</v>
      </c>
      <c r="K971" s="96">
        <v>873.52</v>
      </c>
      <c r="L971" s="93" t="s">
        <v>973</v>
      </c>
      <c r="M971" s="93">
        <v>34</v>
      </c>
      <c r="N971" s="94">
        <v>45158</v>
      </c>
      <c r="O971" s="94">
        <v>45165</v>
      </c>
      <c r="P971" s="93" t="s">
        <v>1625</v>
      </c>
      <c r="Q971" s="93" t="s">
        <v>3</v>
      </c>
      <c r="R971" s="95" t="s">
        <v>975</v>
      </c>
      <c r="S971" s="95" t="s">
        <v>1077</v>
      </c>
      <c r="T971" s="95" t="s">
        <v>994</v>
      </c>
      <c r="U971" s="97">
        <v>45162</v>
      </c>
    </row>
    <row r="972" spans="1:21" x14ac:dyDescent="0.3">
      <c r="A972" s="86">
        <v>45163.533050347221</v>
      </c>
      <c r="B972" s="87" t="s">
        <v>66</v>
      </c>
      <c r="C972" s="88" t="s">
        <v>1647</v>
      </c>
      <c r="D972" s="87" t="s">
        <v>317</v>
      </c>
      <c r="E972" s="89">
        <v>2</v>
      </c>
      <c r="F972" s="87">
        <v>6984733</v>
      </c>
      <c r="G972" s="87" t="s">
        <v>117</v>
      </c>
      <c r="H972" s="87" t="s">
        <v>69</v>
      </c>
      <c r="I972" s="87" t="s">
        <v>44</v>
      </c>
      <c r="J972" s="90">
        <v>112.96</v>
      </c>
      <c r="K972" s="90">
        <v>225.92</v>
      </c>
      <c r="L972" s="87" t="s">
        <v>973</v>
      </c>
      <c r="M972" s="87">
        <v>34</v>
      </c>
      <c r="N972" s="88">
        <v>45158</v>
      </c>
      <c r="O972" s="88">
        <v>45165</v>
      </c>
      <c r="P972" s="87" t="s">
        <v>1625</v>
      </c>
      <c r="Q972" s="87" t="s">
        <v>3</v>
      </c>
      <c r="R972" s="89" t="s">
        <v>975</v>
      </c>
      <c r="S972" s="89" t="s">
        <v>1077</v>
      </c>
      <c r="T972" s="89" t="s">
        <v>994</v>
      </c>
      <c r="U972" s="91">
        <v>45162</v>
      </c>
    </row>
    <row r="973" spans="1:21" x14ac:dyDescent="0.3">
      <c r="A973" s="92">
        <v>45184.305372800925</v>
      </c>
      <c r="B973" s="93" t="s">
        <v>76</v>
      </c>
      <c r="C973" s="94" t="s">
        <v>1647</v>
      </c>
      <c r="D973" s="93" t="s">
        <v>156</v>
      </c>
      <c r="E973" s="95">
        <v>1</v>
      </c>
      <c r="F973" s="93">
        <v>6984733</v>
      </c>
      <c r="G973" s="93" t="s">
        <v>117</v>
      </c>
      <c r="H973" s="93" t="s">
        <v>69</v>
      </c>
      <c r="I973" s="93" t="s">
        <v>44</v>
      </c>
      <c r="J973" s="96">
        <v>116.75</v>
      </c>
      <c r="K973" s="96">
        <v>116.75</v>
      </c>
      <c r="L973" s="93" t="s">
        <v>973</v>
      </c>
      <c r="M973" s="93">
        <v>34</v>
      </c>
      <c r="N973" s="94">
        <v>45158</v>
      </c>
      <c r="O973" s="94">
        <v>45165</v>
      </c>
      <c r="P973" s="93" t="s">
        <v>1625</v>
      </c>
      <c r="Q973" s="93" t="s">
        <v>3</v>
      </c>
      <c r="R973" s="95" t="s">
        <v>975</v>
      </c>
      <c r="S973" s="95" t="s">
        <v>1077</v>
      </c>
      <c r="T973" s="95" t="s">
        <v>994</v>
      </c>
      <c r="U973" s="97">
        <v>45162</v>
      </c>
    </row>
    <row r="974" spans="1:21" x14ac:dyDescent="0.3">
      <c r="A974" s="86">
        <v>45163.408615740744</v>
      </c>
      <c r="B974" s="87" t="s">
        <v>31</v>
      </c>
      <c r="C974" s="88" t="s">
        <v>953</v>
      </c>
      <c r="D974" s="87" t="s">
        <v>1626</v>
      </c>
      <c r="E974" s="89">
        <v>8</v>
      </c>
      <c r="F974" s="87">
        <v>6966341</v>
      </c>
      <c r="G974" s="87" t="s">
        <v>68</v>
      </c>
      <c r="H974" s="87" t="s">
        <v>69</v>
      </c>
      <c r="I974" s="87" t="s">
        <v>44</v>
      </c>
      <c r="J974" s="90">
        <v>90.75</v>
      </c>
      <c r="K974" s="90">
        <v>726</v>
      </c>
      <c r="L974" s="87" t="s">
        <v>973</v>
      </c>
      <c r="M974" s="87">
        <v>34</v>
      </c>
      <c r="N974" s="88">
        <v>45158</v>
      </c>
      <c r="O974" s="88">
        <v>45165</v>
      </c>
      <c r="P974" s="87" t="s">
        <v>1625</v>
      </c>
      <c r="Q974" s="87" t="s">
        <v>3</v>
      </c>
      <c r="R974" s="89" t="s">
        <v>975</v>
      </c>
      <c r="S974" s="89" t="s">
        <v>1081</v>
      </c>
      <c r="T974" s="89" t="s">
        <v>994</v>
      </c>
      <c r="U974" s="91">
        <v>45163</v>
      </c>
    </row>
    <row r="975" spans="1:21" x14ac:dyDescent="0.3">
      <c r="A975" s="92">
        <v>45163.408967013886</v>
      </c>
      <c r="B975" s="93" t="s">
        <v>65</v>
      </c>
      <c r="C975" s="94" t="s">
        <v>953</v>
      </c>
      <c r="D975" s="93" t="s">
        <v>1626</v>
      </c>
      <c r="E975" s="95">
        <v>8</v>
      </c>
      <c r="F975" s="93">
        <v>6966341</v>
      </c>
      <c r="G975" s="93" t="s">
        <v>68</v>
      </c>
      <c r="H975" s="93" t="s">
        <v>69</v>
      </c>
      <c r="I975" s="93" t="s">
        <v>44</v>
      </c>
      <c r="J975" s="96">
        <v>111.36</v>
      </c>
      <c r="K975" s="96">
        <v>890.88</v>
      </c>
      <c r="L975" s="93" t="s">
        <v>973</v>
      </c>
      <c r="M975" s="93">
        <v>34</v>
      </c>
      <c r="N975" s="94">
        <v>45158</v>
      </c>
      <c r="O975" s="94">
        <v>45165</v>
      </c>
      <c r="P975" s="93" t="s">
        <v>1625</v>
      </c>
      <c r="Q975" s="93" t="s">
        <v>3</v>
      </c>
      <c r="R975" s="95" t="s">
        <v>975</v>
      </c>
      <c r="S975" s="95" t="s">
        <v>1081</v>
      </c>
      <c r="T975" s="95" t="s">
        <v>994</v>
      </c>
      <c r="U975" s="97">
        <v>45163</v>
      </c>
    </row>
    <row r="976" spans="1:21" x14ac:dyDescent="0.3">
      <c r="A976" s="86">
        <v>45163.477686342594</v>
      </c>
      <c r="B976" s="87" t="s">
        <v>66</v>
      </c>
      <c r="C976" s="88" t="s">
        <v>953</v>
      </c>
      <c r="D976" s="87" t="s">
        <v>1630</v>
      </c>
      <c r="E976" s="89">
        <v>1</v>
      </c>
      <c r="F976" s="87">
        <v>6966341</v>
      </c>
      <c r="G976" s="87" t="s">
        <v>68</v>
      </c>
      <c r="H976" s="87" t="s">
        <v>69</v>
      </c>
      <c r="I976" s="87" t="s">
        <v>44</v>
      </c>
      <c r="J976" s="90">
        <v>112.96</v>
      </c>
      <c r="K976" s="90">
        <v>112.96</v>
      </c>
      <c r="L976" s="87" t="s">
        <v>973</v>
      </c>
      <c r="M976" s="87">
        <v>34</v>
      </c>
      <c r="N976" s="88">
        <v>45158</v>
      </c>
      <c r="O976" s="88">
        <v>45165</v>
      </c>
      <c r="P976" s="87" t="s">
        <v>1625</v>
      </c>
      <c r="Q976" s="87" t="s">
        <v>3</v>
      </c>
      <c r="R976" s="89" t="s">
        <v>975</v>
      </c>
      <c r="S976" s="89" t="s">
        <v>1081</v>
      </c>
      <c r="T976" s="89" t="s">
        <v>994</v>
      </c>
      <c r="U976" s="91">
        <v>45163</v>
      </c>
    </row>
    <row r="977" spans="1:21" x14ac:dyDescent="0.3">
      <c r="A977" s="92">
        <v>45163.478387152776</v>
      </c>
      <c r="B977" s="93" t="s">
        <v>66</v>
      </c>
      <c r="C977" s="94" t="s">
        <v>953</v>
      </c>
      <c r="D977" s="93" t="s">
        <v>1631</v>
      </c>
      <c r="E977" s="95">
        <v>1</v>
      </c>
      <c r="F977" s="93">
        <v>6957912</v>
      </c>
      <c r="G977" s="93" t="s">
        <v>68</v>
      </c>
      <c r="H977" s="93" t="s">
        <v>69</v>
      </c>
      <c r="I977" s="93" t="s">
        <v>44</v>
      </c>
      <c r="J977" s="96">
        <v>112.96</v>
      </c>
      <c r="K977" s="96">
        <v>112.96</v>
      </c>
      <c r="L977" s="93" t="s">
        <v>973</v>
      </c>
      <c r="M977" s="93">
        <v>34</v>
      </c>
      <c r="N977" s="94">
        <v>45158</v>
      </c>
      <c r="O977" s="94">
        <v>45165</v>
      </c>
      <c r="P977" s="93" t="s">
        <v>1625</v>
      </c>
      <c r="Q977" s="93" t="s">
        <v>3</v>
      </c>
      <c r="R977" s="95" t="s">
        <v>975</v>
      </c>
      <c r="S977" s="95" t="s">
        <v>1081</v>
      </c>
      <c r="T977" s="95" t="s">
        <v>994</v>
      </c>
      <c r="U977" s="97">
        <v>45163</v>
      </c>
    </row>
    <row r="978" spans="1:21" x14ac:dyDescent="0.3">
      <c r="A978" s="86">
        <v>45163.479285069443</v>
      </c>
      <c r="B978" s="87" t="s">
        <v>1500</v>
      </c>
      <c r="C978" s="88" t="s">
        <v>953</v>
      </c>
      <c r="D978" s="87" t="s">
        <v>1631</v>
      </c>
      <c r="E978" s="89">
        <v>8</v>
      </c>
      <c r="F978" s="87">
        <v>6957912</v>
      </c>
      <c r="G978" s="87" t="s">
        <v>68</v>
      </c>
      <c r="H978" s="87" t="s">
        <v>69</v>
      </c>
      <c r="I978" s="87" t="s">
        <v>44</v>
      </c>
      <c r="J978" s="90">
        <v>109.19</v>
      </c>
      <c r="K978" s="90">
        <v>873.52</v>
      </c>
      <c r="L978" s="87" t="s">
        <v>973</v>
      </c>
      <c r="M978" s="87">
        <v>34</v>
      </c>
      <c r="N978" s="88">
        <v>45158</v>
      </c>
      <c r="O978" s="88">
        <v>45165</v>
      </c>
      <c r="P978" s="87" t="s">
        <v>1625</v>
      </c>
      <c r="Q978" s="87" t="s">
        <v>3</v>
      </c>
      <c r="R978" s="89" t="s">
        <v>975</v>
      </c>
      <c r="S978" s="89" t="s">
        <v>1081</v>
      </c>
      <c r="T978" s="89" t="s">
        <v>994</v>
      </c>
      <c r="U978" s="91">
        <v>45163</v>
      </c>
    </row>
    <row r="979" spans="1:21" x14ac:dyDescent="0.3">
      <c r="A979" s="92">
        <v>45163.548528472224</v>
      </c>
      <c r="B979" s="93" t="s">
        <v>66</v>
      </c>
      <c r="C979" s="94" t="s">
        <v>953</v>
      </c>
      <c r="D979" s="93" t="s">
        <v>1649</v>
      </c>
      <c r="E979" s="95">
        <v>3</v>
      </c>
      <c r="F979" s="93">
        <v>6984733</v>
      </c>
      <c r="G979" s="93" t="s">
        <v>117</v>
      </c>
      <c r="H979" s="93" t="s">
        <v>69</v>
      </c>
      <c r="I979" s="93" t="s">
        <v>44</v>
      </c>
      <c r="J979" s="96">
        <v>112.96</v>
      </c>
      <c r="K979" s="96">
        <v>338.88</v>
      </c>
      <c r="L979" s="93" t="s">
        <v>973</v>
      </c>
      <c r="M979" s="93">
        <v>34</v>
      </c>
      <c r="N979" s="94">
        <v>45158</v>
      </c>
      <c r="O979" s="94">
        <v>45165</v>
      </c>
      <c r="P979" s="93" t="s">
        <v>1625</v>
      </c>
      <c r="Q979" s="93" t="s">
        <v>3</v>
      </c>
      <c r="R979" s="95" t="s">
        <v>975</v>
      </c>
      <c r="S979" s="95" t="s">
        <v>1081</v>
      </c>
      <c r="T979" s="95" t="s">
        <v>994</v>
      </c>
      <c r="U979" s="97">
        <v>45163</v>
      </c>
    </row>
    <row r="980" spans="1:21" x14ac:dyDescent="0.3">
      <c r="A980" s="86">
        <v>45163.549775578707</v>
      </c>
      <c r="B980" s="87" t="s">
        <v>66</v>
      </c>
      <c r="C980" s="88" t="s">
        <v>953</v>
      </c>
      <c r="D980" s="87" t="s">
        <v>1546</v>
      </c>
      <c r="E980" s="89">
        <v>3</v>
      </c>
      <c r="F980" s="87">
        <v>6971105</v>
      </c>
      <c r="G980" s="87" t="s">
        <v>117</v>
      </c>
      <c r="H980" s="87" t="s">
        <v>69</v>
      </c>
      <c r="I980" s="87" t="s">
        <v>44</v>
      </c>
      <c r="J980" s="90">
        <v>112.96</v>
      </c>
      <c r="K980" s="90">
        <v>338.88</v>
      </c>
      <c r="L980" s="87" t="s">
        <v>973</v>
      </c>
      <c r="M980" s="87">
        <v>34</v>
      </c>
      <c r="N980" s="88">
        <v>45158</v>
      </c>
      <c r="O980" s="88">
        <v>45165</v>
      </c>
      <c r="P980" s="87" t="s">
        <v>1625</v>
      </c>
      <c r="Q980" s="87" t="s">
        <v>3</v>
      </c>
      <c r="R980" s="89" t="s">
        <v>975</v>
      </c>
      <c r="S980" s="89" t="s">
        <v>1081</v>
      </c>
      <c r="T980" s="89" t="s">
        <v>994</v>
      </c>
      <c r="U980" s="91">
        <v>45163</v>
      </c>
    </row>
    <row r="981" spans="1:21" x14ac:dyDescent="0.3">
      <c r="A981" s="92">
        <v>45163.576650694442</v>
      </c>
      <c r="B981" s="93" t="s">
        <v>35</v>
      </c>
      <c r="C981" s="94" t="s">
        <v>953</v>
      </c>
      <c r="D981" s="93" t="s">
        <v>1650</v>
      </c>
      <c r="E981" s="95">
        <v>7</v>
      </c>
      <c r="F981" s="93" t="s">
        <v>68</v>
      </c>
      <c r="G981" s="93" t="s">
        <v>68</v>
      </c>
      <c r="H981" s="93" t="s">
        <v>92</v>
      </c>
      <c r="I981" s="93" t="s">
        <v>44</v>
      </c>
      <c r="J981" s="96">
        <v>109.19</v>
      </c>
      <c r="K981" s="96">
        <v>764.32999999999993</v>
      </c>
      <c r="L981" s="93" t="s">
        <v>981</v>
      </c>
      <c r="M981" s="93">
        <v>34</v>
      </c>
      <c r="N981" s="94">
        <v>45158</v>
      </c>
      <c r="O981" s="94">
        <v>45165</v>
      </c>
      <c r="P981" s="93" t="s">
        <v>1625</v>
      </c>
      <c r="Q981" s="93" t="s">
        <v>3</v>
      </c>
      <c r="R981" s="95" t="s">
        <v>975</v>
      </c>
      <c r="S981" s="95" t="s">
        <v>1081</v>
      </c>
      <c r="T981" s="95" t="s">
        <v>994</v>
      </c>
      <c r="U981" s="97">
        <v>45163</v>
      </c>
    </row>
    <row r="982" spans="1:21" x14ac:dyDescent="0.3">
      <c r="A982" s="86">
        <v>45163.577063194447</v>
      </c>
      <c r="B982" s="87" t="s">
        <v>35</v>
      </c>
      <c r="C982" s="88" t="s">
        <v>953</v>
      </c>
      <c r="D982" s="87" t="s">
        <v>1651</v>
      </c>
      <c r="E982" s="89">
        <v>1</v>
      </c>
      <c r="F982" s="87" t="s">
        <v>68</v>
      </c>
      <c r="G982" s="87" t="s">
        <v>68</v>
      </c>
      <c r="H982" s="87" t="s">
        <v>1091</v>
      </c>
      <c r="I982" s="87" t="s">
        <v>44</v>
      </c>
      <c r="J982" s="90">
        <v>109.19</v>
      </c>
      <c r="K982" s="90">
        <v>109.19</v>
      </c>
      <c r="L982" s="87" t="s">
        <v>981</v>
      </c>
      <c r="M982" s="87">
        <v>34</v>
      </c>
      <c r="N982" s="88">
        <v>45158</v>
      </c>
      <c r="O982" s="88">
        <v>45165</v>
      </c>
      <c r="P982" s="87" t="s">
        <v>1625</v>
      </c>
      <c r="Q982" s="87" t="s">
        <v>3</v>
      </c>
      <c r="R982" s="89" t="s">
        <v>975</v>
      </c>
      <c r="S982" s="89" t="s">
        <v>1081</v>
      </c>
      <c r="T982" s="89" t="s">
        <v>994</v>
      </c>
      <c r="U982" s="91">
        <v>45163</v>
      </c>
    </row>
    <row r="983" spans="1:21" x14ac:dyDescent="0.3">
      <c r="A983" s="92">
        <v>45184.305503356481</v>
      </c>
      <c r="B983" s="93" t="s">
        <v>76</v>
      </c>
      <c r="C983" s="94" t="s">
        <v>953</v>
      </c>
      <c r="D983" s="93" t="s">
        <v>156</v>
      </c>
      <c r="E983" s="95">
        <v>2</v>
      </c>
      <c r="F983" s="93">
        <v>6984733</v>
      </c>
      <c r="G983" s="93" t="s">
        <v>117</v>
      </c>
      <c r="H983" s="93" t="s">
        <v>69</v>
      </c>
      <c r="I983" s="93" t="s">
        <v>44</v>
      </c>
      <c r="J983" s="96">
        <v>116.75</v>
      </c>
      <c r="K983" s="96">
        <v>233.5</v>
      </c>
      <c r="L983" s="93" t="s">
        <v>973</v>
      </c>
      <c r="M983" s="93">
        <v>34</v>
      </c>
      <c r="N983" s="94">
        <v>45158</v>
      </c>
      <c r="O983" s="94">
        <v>45165</v>
      </c>
      <c r="P983" s="93" t="s">
        <v>1625</v>
      </c>
      <c r="Q983" s="93" t="s">
        <v>3</v>
      </c>
      <c r="R983" s="95" t="s">
        <v>975</v>
      </c>
      <c r="S983" s="95" t="s">
        <v>1081</v>
      </c>
      <c r="T983" s="95" t="s">
        <v>994</v>
      </c>
      <c r="U983" s="97">
        <v>45163</v>
      </c>
    </row>
    <row r="984" spans="1:21" x14ac:dyDescent="0.3">
      <c r="A984" s="86">
        <v>45166.496177199071</v>
      </c>
      <c r="B984" s="87" t="s">
        <v>35</v>
      </c>
      <c r="C984" s="88" t="s">
        <v>1652</v>
      </c>
      <c r="D984" s="87" t="s">
        <v>1653</v>
      </c>
      <c r="E984" s="89">
        <v>4</v>
      </c>
      <c r="F984" s="87" t="s">
        <v>68</v>
      </c>
      <c r="G984" s="87" t="s">
        <v>68</v>
      </c>
      <c r="H984" s="87" t="s">
        <v>92</v>
      </c>
      <c r="I984" s="87" t="s">
        <v>44</v>
      </c>
      <c r="J984" s="90">
        <v>109.19</v>
      </c>
      <c r="K984" s="90">
        <v>436.76</v>
      </c>
      <c r="L984" s="87" t="s">
        <v>981</v>
      </c>
      <c r="M984" s="87">
        <v>35</v>
      </c>
      <c r="N984" s="88">
        <v>45165</v>
      </c>
      <c r="O984" s="88">
        <v>45172</v>
      </c>
      <c r="P984" s="87" t="s">
        <v>993</v>
      </c>
      <c r="Q984" s="87" t="s">
        <v>3</v>
      </c>
      <c r="R984" s="89" t="s">
        <v>975</v>
      </c>
      <c r="S984" s="89" t="s">
        <v>1194</v>
      </c>
      <c r="T984" s="89" t="s">
        <v>994</v>
      </c>
      <c r="U984" s="91">
        <v>45166</v>
      </c>
    </row>
    <row r="985" spans="1:21" x14ac:dyDescent="0.3">
      <c r="A985" s="92">
        <v>45166.496907870373</v>
      </c>
      <c r="B985" s="93" t="s">
        <v>35</v>
      </c>
      <c r="C985" s="94" t="s">
        <v>1652</v>
      </c>
      <c r="D985" s="93" t="s">
        <v>1654</v>
      </c>
      <c r="E985" s="95">
        <v>1</v>
      </c>
      <c r="F985" s="93" t="s">
        <v>68</v>
      </c>
      <c r="G985" s="93" t="s">
        <v>68</v>
      </c>
      <c r="H985" s="93" t="s">
        <v>1331</v>
      </c>
      <c r="I985" s="93" t="s">
        <v>44</v>
      </c>
      <c r="J985" s="96">
        <v>109.19</v>
      </c>
      <c r="K985" s="96">
        <v>109.19</v>
      </c>
      <c r="L985" s="93" t="s">
        <v>981</v>
      </c>
      <c r="M985" s="93">
        <v>35</v>
      </c>
      <c r="N985" s="94">
        <v>45165</v>
      </c>
      <c r="O985" s="94">
        <v>45172</v>
      </c>
      <c r="P985" s="93" t="s">
        <v>993</v>
      </c>
      <c r="Q985" s="93" t="s">
        <v>3</v>
      </c>
      <c r="R985" s="95" t="s">
        <v>975</v>
      </c>
      <c r="S985" s="95" t="s">
        <v>1194</v>
      </c>
      <c r="T985" s="95" t="s">
        <v>994</v>
      </c>
      <c r="U985" s="97">
        <v>45166</v>
      </c>
    </row>
    <row r="986" spans="1:21" x14ac:dyDescent="0.3">
      <c r="A986" s="86">
        <v>45166.559804745368</v>
      </c>
      <c r="B986" s="87" t="s">
        <v>35</v>
      </c>
      <c r="C986" s="88" t="s">
        <v>1652</v>
      </c>
      <c r="D986" s="87" t="s">
        <v>1655</v>
      </c>
      <c r="E986" s="89">
        <v>1</v>
      </c>
      <c r="F986" s="87" t="s">
        <v>68</v>
      </c>
      <c r="G986" s="87" t="s">
        <v>68</v>
      </c>
      <c r="H986" s="87" t="s">
        <v>1012</v>
      </c>
      <c r="I986" s="87" t="s">
        <v>44</v>
      </c>
      <c r="J986" s="90">
        <v>109.19</v>
      </c>
      <c r="K986" s="90">
        <v>109.19</v>
      </c>
      <c r="L986" s="87" t="s">
        <v>981</v>
      </c>
      <c r="M986" s="87">
        <v>35</v>
      </c>
      <c r="N986" s="88">
        <v>45165</v>
      </c>
      <c r="O986" s="88">
        <v>45172</v>
      </c>
      <c r="P986" s="87" t="s">
        <v>993</v>
      </c>
      <c r="Q986" s="87" t="s">
        <v>3</v>
      </c>
      <c r="R986" s="89" t="s">
        <v>975</v>
      </c>
      <c r="S986" s="89" t="s">
        <v>1194</v>
      </c>
      <c r="T986" s="89" t="s">
        <v>994</v>
      </c>
      <c r="U986" s="91">
        <v>45166</v>
      </c>
    </row>
    <row r="987" spans="1:21" x14ac:dyDescent="0.3">
      <c r="A987" s="92">
        <v>45166.579245949077</v>
      </c>
      <c r="B987" s="93" t="s">
        <v>31</v>
      </c>
      <c r="C987" s="94" t="s">
        <v>1652</v>
      </c>
      <c r="D987" s="93" t="s">
        <v>1656</v>
      </c>
      <c r="E987" s="95">
        <v>8</v>
      </c>
      <c r="F987" s="93">
        <v>6966341</v>
      </c>
      <c r="G987" s="93" t="s">
        <v>68</v>
      </c>
      <c r="H987" s="93" t="s">
        <v>1012</v>
      </c>
      <c r="I987" s="93" t="s">
        <v>44</v>
      </c>
      <c r="J987" s="96">
        <v>90.75</v>
      </c>
      <c r="K987" s="96">
        <v>726</v>
      </c>
      <c r="L987" s="93" t="s">
        <v>973</v>
      </c>
      <c r="M987" s="93">
        <v>35</v>
      </c>
      <c r="N987" s="94">
        <v>45165</v>
      </c>
      <c r="O987" s="94">
        <v>45172</v>
      </c>
      <c r="P987" s="93" t="s">
        <v>993</v>
      </c>
      <c r="Q987" s="93" t="s">
        <v>3</v>
      </c>
      <c r="R987" s="95" t="s">
        <v>975</v>
      </c>
      <c r="S987" s="95" t="s">
        <v>1194</v>
      </c>
      <c r="T987" s="95" t="s">
        <v>994</v>
      </c>
      <c r="U987" s="97">
        <v>45166</v>
      </c>
    </row>
    <row r="988" spans="1:21" x14ac:dyDescent="0.3">
      <c r="A988" s="86">
        <v>45166.579329282409</v>
      </c>
      <c r="B988" s="87" t="s">
        <v>65</v>
      </c>
      <c r="C988" s="88" t="s">
        <v>1652</v>
      </c>
      <c r="D988" s="87" t="s">
        <v>1656</v>
      </c>
      <c r="E988" s="89">
        <v>8</v>
      </c>
      <c r="F988" s="87">
        <v>6966341</v>
      </c>
      <c r="G988" s="87" t="s">
        <v>68</v>
      </c>
      <c r="H988" s="87" t="s">
        <v>1012</v>
      </c>
      <c r="I988" s="87" t="s">
        <v>44</v>
      </c>
      <c r="J988" s="90">
        <v>111.36</v>
      </c>
      <c r="K988" s="90">
        <v>890.88</v>
      </c>
      <c r="L988" s="87" t="s">
        <v>973</v>
      </c>
      <c r="M988" s="87">
        <v>35</v>
      </c>
      <c r="N988" s="88">
        <v>45165</v>
      </c>
      <c r="O988" s="88">
        <v>45172</v>
      </c>
      <c r="P988" s="87" t="s">
        <v>993</v>
      </c>
      <c r="Q988" s="87" t="s">
        <v>3</v>
      </c>
      <c r="R988" s="89" t="s">
        <v>975</v>
      </c>
      <c r="S988" s="89" t="s">
        <v>1194</v>
      </c>
      <c r="T988" s="89" t="s">
        <v>994</v>
      </c>
      <c r="U988" s="91">
        <v>45166</v>
      </c>
    </row>
    <row r="989" spans="1:21" x14ac:dyDescent="0.3">
      <c r="A989" s="92">
        <v>45167.575003703707</v>
      </c>
      <c r="B989" s="93" t="s">
        <v>35</v>
      </c>
      <c r="C989" s="94" t="s">
        <v>1652</v>
      </c>
      <c r="D989" s="93" t="s">
        <v>1657</v>
      </c>
      <c r="E989" s="95">
        <v>1</v>
      </c>
      <c r="F989" s="93" t="s">
        <v>68</v>
      </c>
      <c r="G989" s="93" t="s">
        <v>68</v>
      </c>
      <c r="H989" s="93" t="s">
        <v>1010</v>
      </c>
      <c r="I989" s="93" t="s">
        <v>44</v>
      </c>
      <c r="J989" s="96">
        <v>109.19</v>
      </c>
      <c r="K989" s="96">
        <v>109.19</v>
      </c>
      <c r="L989" s="93" t="s">
        <v>981</v>
      </c>
      <c r="M989" s="93">
        <v>35</v>
      </c>
      <c r="N989" s="94">
        <v>45165</v>
      </c>
      <c r="O989" s="94">
        <v>45172</v>
      </c>
      <c r="P989" s="93" t="s">
        <v>993</v>
      </c>
      <c r="Q989" s="93" t="s">
        <v>3</v>
      </c>
      <c r="R989" s="95" t="s">
        <v>975</v>
      </c>
      <c r="S989" s="95" t="s">
        <v>1194</v>
      </c>
      <c r="T989" s="95" t="s">
        <v>994</v>
      </c>
      <c r="U989" s="97">
        <v>45166</v>
      </c>
    </row>
    <row r="990" spans="1:21" x14ac:dyDescent="0.3">
      <c r="A990" s="86">
        <v>45170.556864004633</v>
      </c>
      <c r="B990" s="87" t="s">
        <v>66</v>
      </c>
      <c r="C990" s="88" t="s">
        <v>1652</v>
      </c>
      <c r="D990" s="87" t="s">
        <v>1658</v>
      </c>
      <c r="E990" s="89">
        <v>1</v>
      </c>
      <c r="F990" s="87">
        <v>6966341</v>
      </c>
      <c r="G990" s="87" t="s">
        <v>68</v>
      </c>
      <c r="H990" s="87" t="s">
        <v>69</v>
      </c>
      <c r="I990" s="87" t="s">
        <v>44</v>
      </c>
      <c r="J990" s="90">
        <v>112.96</v>
      </c>
      <c r="K990" s="90">
        <v>112.96</v>
      </c>
      <c r="L990" s="87" t="s">
        <v>973</v>
      </c>
      <c r="M990" s="87">
        <v>35</v>
      </c>
      <c r="N990" s="88">
        <v>45165</v>
      </c>
      <c r="O990" s="88">
        <v>45172</v>
      </c>
      <c r="P990" s="87" t="s">
        <v>993</v>
      </c>
      <c r="Q990" s="87" t="s">
        <v>3</v>
      </c>
      <c r="R990" s="89" t="s">
        <v>975</v>
      </c>
      <c r="S990" s="89" t="s">
        <v>1194</v>
      </c>
      <c r="T990" s="89" t="s">
        <v>994</v>
      </c>
      <c r="U990" s="91">
        <v>45166</v>
      </c>
    </row>
    <row r="991" spans="1:21" x14ac:dyDescent="0.3">
      <c r="A991" s="92">
        <v>45170.564588194444</v>
      </c>
      <c r="B991" s="93" t="s">
        <v>66</v>
      </c>
      <c r="C991" s="94" t="s">
        <v>1652</v>
      </c>
      <c r="D991" s="93" t="s">
        <v>1659</v>
      </c>
      <c r="E991" s="95">
        <v>1</v>
      </c>
      <c r="F991" s="93">
        <v>6971021</v>
      </c>
      <c r="G991" s="93" t="s">
        <v>68</v>
      </c>
      <c r="H991" s="93" t="s">
        <v>69</v>
      </c>
      <c r="I991" s="93" t="s">
        <v>44</v>
      </c>
      <c r="J991" s="96">
        <v>112.96</v>
      </c>
      <c r="K991" s="96">
        <v>112.96</v>
      </c>
      <c r="L991" s="93" t="s">
        <v>973</v>
      </c>
      <c r="M991" s="93">
        <v>35</v>
      </c>
      <c r="N991" s="94">
        <v>45165</v>
      </c>
      <c r="O991" s="94">
        <v>45172</v>
      </c>
      <c r="P991" s="93" t="s">
        <v>993</v>
      </c>
      <c r="Q991" s="93" t="s">
        <v>3</v>
      </c>
      <c r="R991" s="95" t="s">
        <v>975</v>
      </c>
      <c r="S991" s="95" t="s">
        <v>1194</v>
      </c>
      <c r="T991" s="95" t="s">
        <v>994</v>
      </c>
      <c r="U991" s="97">
        <v>45166</v>
      </c>
    </row>
    <row r="992" spans="1:21" x14ac:dyDescent="0.3">
      <c r="A992" s="86">
        <v>45170.566266435184</v>
      </c>
      <c r="B992" s="87" t="s">
        <v>66</v>
      </c>
      <c r="C992" s="88" t="s">
        <v>1652</v>
      </c>
      <c r="D992" s="87" t="s">
        <v>317</v>
      </c>
      <c r="E992" s="89">
        <v>1.5</v>
      </c>
      <c r="F992" s="87">
        <v>6984733</v>
      </c>
      <c r="G992" s="87" t="s">
        <v>68</v>
      </c>
      <c r="H992" s="87" t="s">
        <v>69</v>
      </c>
      <c r="I992" s="87" t="s">
        <v>44</v>
      </c>
      <c r="J992" s="90">
        <v>112.96</v>
      </c>
      <c r="K992" s="90">
        <v>169.44</v>
      </c>
      <c r="L992" s="87" t="s">
        <v>973</v>
      </c>
      <c r="M992" s="87">
        <v>35</v>
      </c>
      <c r="N992" s="88">
        <v>45165</v>
      </c>
      <c r="O992" s="88">
        <v>45172</v>
      </c>
      <c r="P992" s="87" t="s">
        <v>993</v>
      </c>
      <c r="Q992" s="87" t="s">
        <v>3</v>
      </c>
      <c r="R992" s="89" t="s">
        <v>975</v>
      </c>
      <c r="S992" s="89" t="s">
        <v>1194</v>
      </c>
      <c r="T992" s="89" t="s">
        <v>994</v>
      </c>
      <c r="U992" s="91">
        <v>45166</v>
      </c>
    </row>
    <row r="993" spans="1:21" x14ac:dyDescent="0.3">
      <c r="A993" s="92">
        <v>45170.566881944447</v>
      </c>
      <c r="B993" s="93" t="s">
        <v>66</v>
      </c>
      <c r="C993" s="94" t="s">
        <v>1652</v>
      </c>
      <c r="D993" s="93" t="s">
        <v>1660</v>
      </c>
      <c r="E993" s="95">
        <v>3</v>
      </c>
      <c r="F993" s="93">
        <v>6984733</v>
      </c>
      <c r="G993" s="93" t="s">
        <v>68</v>
      </c>
      <c r="H993" s="93" t="s">
        <v>69</v>
      </c>
      <c r="I993" s="93" t="s">
        <v>44</v>
      </c>
      <c r="J993" s="96">
        <v>112.96</v>
      </c>
      <c r="K993" s="96">
        <v>338.88</v>
      </c>
      <c r="L993" s="93" t="s">
        <v>973</v>
      </c>
      <c r="M993" s="93">
        <v>35</v>
      </c>
      <c r="N993" s="94">
        <v>45165</v>
      </c>
      <c r="O993" s="94">
        <v>45172</v>
      </c>
      <c r="P993" s="93" t="s">
        <v>993</v>
      </c>
      <c r="Q993" s="93" t="s">
        <v>3</v>
      </c>
      <c r="R993" s="95" t="s">
        <v>975</v>
      </c>
      <c r="S993" s="95" t="s">
        <v>1194</v>
      </c>
      <c r="T993" s="95" t="s">
        <v>994</v>
      </c>
      <c r="U993" s="97">
        <v>45166</v>
      </c>
    </row>
    <row r="994" spans="1:21" x14ac:dyDescent="0.3">
      <c r="A994" s="86">
        <v>45170.583081944445</v>
      </c>
      <c r="B994" s="87" t="s">
        <v>66</v>
      </c>
      <c r="C994" s="88" t="s">
        <v>1652</v>
      </c>
      <c r="D994" s="87" t="s">
        <v>1661</v>
      </c>
      <c r="E994" s="89">
        <v>1.5</v>
      </c>
      <c r="F994" s="87">
        <v>6957912</v>
      </c>
      <c r="G994" s="87"/>
      <c r="H994" s="87" t="s">
        <v>69</v>
      </c>
      <c r="I994" s="87" t="s">
        <v>44</v>
      </c>
      <c r="J994" s="90">
        <v>112.96</v>
      </c>
      <c r="K994" s="90">
        <v>169.44</v>
      </c>
      <c r="L994" s="87" t="s">
        <v>973</v>
      </c>
      <c r="M994" s="87">
        <v>35</v>
      </c>
      <c r="N994" s="88">
        <v>45165</v>
      </c>
      <c r="O994" s="88">
        <v>45172</v>
      </c>
      <c r="P994" s="87" t="s">
        <v>993</v>
      </c>
      <c r="Q994" s="87" t="s">
        <v>3</v>
      </c>
      <c r="R994" s="89" t="s">
        <v>975</v>
      </c>
      <c r="S994" s="89" t="s">
        <v>1194</v>
      </c>
      <c r="T994" s="89" t="s">
        <v>994</v>
      </c>
      <c r="U994" s="91">
        <v>45166</v>
      </c>
    </row>
    <row r="995" spans="1:21" x14ac:dyDescent="0.3">
      <c r="A995" s="92">
        <v>45184.31936134259</v>
      </c>
      <c r="B995" s="93" t="s">
        <v>76</v>
      </c>
      <c r="C995" s="94" t="s">
        <v>1652</v>
      </c>
      <c r="D995" s="93" t="s">
        <v>156</v>
      </c>
      <c r="E995" s="95">
        <v>1</v>
      </c>
      <c r="F995" s="93">
        <v>6984733</v>
      </c>
      <c r="G995" s="93" t="s">
        <v>117</v>
      </c>
      <c r="H995" s="93" t="s">
        <v>69</v>
      </c>
      <c r="I995" s="93" t="s">
        <v>44</v>
      </c>
      <c r="J995" s="96">
        <v>116.75</v>
      </c>
      <c r="K995" s="96">
        <v>116.75</v>
      </c>
      <c r="L995" s="93" t="s">
        <v>973</v>
      </c>
      <c r="M995" s="93">
        <v>35</v>
      </c>
      <c r="N995" s="94">
        <v>45165</v>
      </c>
      <c r="O995" s="94">
        <v>45172</v>
      </c>
      <c r="P995" s="93" t="s">
        <v>993</v>
      </c>
      <c r="Q995" s="93" t="s">
        <v>3</v>
      </c>
      <c r="R995" s="95" t="s">
        <v>975</v>
      </c>
      <c r="S995" s="95" t="s">
        <v>1194</v>
      </c>
      <c r="T995" s="95" t="s">
        <v>994</v>
      </c>
      <c r="U995" s="97">
        <v>45166</v>
      </c>
    </row>
    <row r="996" spans="1:21" x14ac:dyDescent="0.3">
      <c r="A996" s="86">
        <v>45184.339050810187</v>
      </c>
      <c r="B996" s="87" t="s">
        <v>1500</v>
      </c>
      <c r="C996" s="88" t="s">
        <v>1652</v>
      </c>
      <c r="D996" s="87" t="s">
        <v>1662</v>
      </c>
      <c r="E996" s="89">
        <v>8</v>
      </c>
      <c r="F996" s="87">
        <v>6957912</v>
      </c>
      <c r="G996" s="87" t="s">
        <v>68</v>
      </c>
      <c r="H996" s="87" t="s">
        <v>69</v>
      </c>
      <c r="I996" s="87" t="s">
        <v>44</v>
      </c>
      <c r="J996" s="90">
        <v>109.19</v>
      </c>
      <c r="K996" s="90">
        <v>873.52</v>
      </c>
      <c r="L996" s="87" t="s">
        <v>973</v>
      </c>
      <c r="M996" s="87">
        <v>35</v>
      </c>
      <c r="N996" s="88">
        <v>45165</v>
      </c>
      <c r="O996" s="88">
        <v>45172</v>
      </c>
      <c r="P996" s="87" t="s">
        <v>993</v>
      </c>
      <c r="Q996" s="87" t="s">
        <v>3</v>
      </c>
      <c r="R996" s="89" t="s">
        <v>975</v>
      </c>
      <c r="S996" s="89" t="s">
        <v>1194</v>
      </c>
      <c r="T996" s="89" t="s">
        <v>994</v>
      </c>
      <c r="U996" s="91">
        <v>45166</v>
      </c>
    </row>
    <row r="997" spans="1:21" x14ac:dyDescent="0.3">
      <c r="A997" s="92">
        <v>45167.575564930557</v>
      </c>
      <c r="B997" s="93" t="s">
        <v>35</v>
      </c>
      <c r="C997" s="94" t="s">
        <v>1663</v>
      </c>
      <c r="D997" s="93" t="s">
        <v>1664</v>
      </c>
      <c r="E997" s="95">
        <v>8</v>
      </c>
      <c r="F997" s="93" t="s">
        <v>68</v>
      </c>
      <c r="G997" s="93" t="s">
        <v>68</v>
      </c>
      <c r="H997" s="93" t="s">
        <v>1010</v>
      </c>
      <c r="I997" s="93" t="s">
        <v>44</v>
      </c>
      <c r="J997" s="96">
        <v>109.19</v>
      </c>
      <c r="K997" s="96">
        <v>873.52</v>
      </c>
      <c r="L997" s="93" t="s">
        <v>981</v>
      </c>
      <c r="M997" s="93">
        <v>35</v>
      </c>
      <c r="N997" s="94">
        <v>45165</v>
      </c>
      <c r="O997" s="94">
        <v>45172</v>
      </c>
      <c r="P997" s="93" t="s">
        <v>993</v>
      </c>
      <c r="Q997" s="93" t="s">
        <v>3</v>
      </c>
      <c r="R997" s="95" t="s">
        <v>975</v>
      </c>
      <c r="S997" s="95" t="s">
        <v>1198</v>
      </c>
      <c r="T997" s="95" t="s">
        <v>994</v>
      </c>
      <c r="U997" s="97">
        <v>45167</v>
      </c>
    </row>
    <row r="998" spans="1:21" x14ac:dyDescent="0.3">
      <c r="A998" s="86">
        <v>45167.57779664352</v>
      </c>
      <c r="B998" s="87" t="s">
        <v>31</v>
      </c>
      <c r="C998" s="88" t="s">
        <v>1663</v>
      </c>
      <c r="D998" s="87" t="s">
        <v>547</v>
      </c>
      <c r="E998" s="89">
        <v>8</v>
      </c>
      <c r="F998" s="87">
        <v>6966341</v>
      </c>
      <c r="G998" s="87" t="s">
        <v>68</v>
      </c>
      <c r="H998" s="87" t="s">
        <v>69</v>
      </c>
      <c r="I998" s="87" t="s">
        <v>44</v>
      </c>
      <c r="J998" s="90">
        <v>90.75</v>
      </c>
      <c r="K998" s="90">
        <v>726</v>
      </c>
      <c r="L998" s="87" t="s">
        <v>973</v>
      </c>
      <c r="M998" s="87">
        <v>35</v>
      </c>
      <c r="N998" s="88">
        <v>45165</v>
      </c>
      <c r="O998" s="88">
        <v>45172</v>
      </c>
      <c r="P998" s="87" t="s">
        <v>993</v>
      </c>
      <c r="Q998" s="87" t="s">
        <v>3</v>
      </c>
      <c r="R998" s="89" t="s">
        <v>975</v>
      </c>
      <c r="S998" s="89" t="s">
        <v>1198</v>
      </c>
      <c r="T998" s="89" t="s">
        <v>994</v>
      </c>
      <c r="U998" s="91">
        <v>45167</v>
      </c>
    </row>
    <row r="999" spans="1:21" x14ac:dyDescent="0.3">
      <c r="A999" s="92">
        <v>45167.577963888885</v>
      </c>
      <c r="B999" s="93" t="s">
        <v>65</v>
      </c>
      <c r="C999" s="94" t="s">
        <v>1663</v>
      </c>
      <c r="D999" s="93" t="s">
        <v>547</v>
      </c>
      <c r="E999" s="95">
        <v>8</v>
      </c>
      <c r="F999" s="93">
        <v>6966341</v>
      </c>
      <c r="G999" s="93" t="s">
        <v>68</v>
      </c>
      <c r="H999" s="93" t="s">
        <v>69</v>
      </c>
      <c r="I999" s="93" t="s">
        <v>44</v>
      </c>
      <c r="J999" s="96">
        <v>111.36</v>
      </c>
      <c r="K999" s="96">
        <v>890.88</v>
      </c>
      <c r="L999" s="93" t="s">
        <v>973</v>
      </c>
      <c r="M999" s="93">
        <v>35</v>
      </c>
      <c r="N999" s="94">
        <v>45165</v>
      </c>
      <c r="O999" s="94">
        <v>45172</v>
      </c>
      <c r="P999" s="93" t="s">
        <v>993</v>
      </c>
      <c r="Q999" s="93" t="s">
        <v>3</v>
      </c>
      <c r="R999" s="95" t="s">
        <v>975</v>
      </c>
      <c r="S999" s="95" t="s">
        <v>1198</v>
      </c>
      <c r="T999" s="95" t="s">
        <v>994</v>
      </c>
      <c r="U999" s="97">
        <v>45167</v>
      </c>
    </row>
    <row r="1000" spans="1:21" x14ac:dyDescent="0.3">
      <c r="A1000" s="86">
        <v>45170.556794560187</v>
      </c>
      <c r="B1000" s="87" t="s">
        <v>66</v>
      </c>
      <c r="C1000" s="88" t="s">
        <v>1663</v>
      </c>
      <c r="D1000" s="87" t="s">
        <v>1658</v>
      </c>
      <c r="E1000" s="89">
        <v>1</v>
      </c>
      <c r="F1000" s="87">
        <v>6966341</v>
      </c>
      <c r="G1000" s="87" t="s">
        <v>68</v>
      </c>
      <c r="H1000" s="87" t="s">
        <v>69</v>
      </c>
      <c r="I1000" s="87" t="s">
        <v>44</v>
      </c>
      <c r="J1000" s="90">
        <v>112.96</v>
      </c>
      <c r="K1000" s="90">
        <v>112.96</v>
      </c>
      <c r="L1000" s="87" t="s">
        <v>973</v>
      </c>
      <c r="M1000" s="87">
        <v>35</v>
      </c>
      <c r="N1000" s="88">
        <v>45165</v>
      </c>
      <c r="O1000" s="88">
        <v>45172</v>
      </c>
      <c r="P1000" s="87" t="s">
        <v>993</v>
      </c>
      <c r="Q1000" s="87" t="s">
        <v>3</v>
      </c>
      <c r="R1000" s="89" t="s">
        <v>975</v>
      </c>
      <c r="S1000" s="89" t="s">
        <v>1198</v>
      </c>
      <c r="T1000" s="89" t="s">
        <v>994</v>
      </c>
      <c r="U1000" s="91">
        <v>45167</v>
      </c>
    </row>
    <row r="1001" spans="1:21" x14ac:dyDescent="0.3">
      <c r="A1001" s="92">
        <v>45170.564761689813</v>
      </c>
      <c r="B1001" s="93" t="s">
        <v>66</v>
      </c>
      <c r="C1001" s="94" t="s">
        <v>1663</v>
      </c>
      <c r="D1001" s="93" t="s">
        <v>1659</v>
      </c>
      <c r="E1001" s="95">
        <v>1</v>
      </c>
      <c r="F1001" s="93">
        <v>6971021</v>
      </c>
      <c r="G1001" s="93" t="s">
        <v>68</v>
      </c>
      <c r="H1001" s="93" t="s">
        <v>69</v>
      </c>
      <c r="I1001" s="93" t="s">
        <v>44</v>
      </c>
      <c r="J1001" s="96">
        <v>112.96</v>
      </c>
      <c r="K1001" s="96">
        <v>112.96</v>
      </c>
      <c r="L1001" s="93" t="s">
        <v>973</v>
      </c>
      <c r="M1001" s="93">
        <v>35</v>
      </c>
      <c r="N1001" s="94">
        <v>45165</v>
      </c>
      <c r="O1001" s="94">
        <v>45172</v>
      </c>
      <c r="P1001" s="93" t="s">
        <v>993</v>
      </c>
      <c r="Q1001" s="93" t="s">
        <v>3</v>
      </c>
      <c r="R1001" s="95" t="s">
        <v>975</v>
      </c>
      <c r="S1001" s="95" t="s">
        <v>1198</v>
      </c>
      <c r="T1001" s="95" t="s">
        <v>994</v>
      </c>
      <c r="U1001" s="97">
        <v>45167</v>
      </c>
    </row>
    <row r="1002" spans="1:21" x14ac:dyDescent="0.3">
      <c r="A1002" s="86">
        <v>45170.570836342595</v>
      </c>
      <c r="B1002" s="87" t="s">
        <v>66</v>
      </c>
      <c r="C1002" s="88" t="s">
        <v>1663</v>
      </c>
      <c r="D1002" s="87" t="s">
        <v>1665</v>
      </c>
      <c r="E1002" s="89">
        <v>6</v>
      </c>
      <c r="F1002" s="87" t="s">
        <v>68</v>
      </c>
      <c r="G1002" s="87" t="s">
        <v>68</v>
      </c>
      <c r="H1002" s="87" t="s">
        <v>1010</v>
      </c>
      <c r="I1002" s="87" t="s">
        <v>44</v>
      </c>
      <c r="J1002" s="90">
        <v>112.96</v>
      </c>
      <c r="K1002" s="90">
        <v>677.76</v>
      </c>
      <c r="L1002" s="87" t="s">
        <v>981</v>
      </c>
      <c r="M1002" s="87">
        <v>35</v>
      </c>
      <c r="N1002" s="88">
        <v>45165</v>
      </c>
      <c r="O1002" s="88">
        <v>45172</v>
      </c>
      <c r="P1002" s="87" t="s">
        <v>993</v>
      </c>
      <c r="Q1002" s="87" t="s">
        <v>3</v>
      </c>
      <c r="R1002" s="89" t="s">
        <v>975</v>
      </c>
      <c r="S1002" s="89" t="s">
        <v>1198</v>
      </c>
      <c r="T1002" s="89" t="s">
        <v>994</v>
      </c>
      <c r="U1002" s="91">
        <v>45167</v>
      </c>
    </row>
    <row r="1003" spans="1:21" x14ac:dyDescent="0.3">
      <c r="A1003" s="92">
        <v>45184.319515625</v>
      </c>
      <c r="B1003" s="93" t="s">
        <v>76</v>
      </c>
      <c r="C1003" s="94" t="s">
        <v>1663</v>
      </c>
      <c r="D1003" s="93" t="s">
        <v>156</v>
      </c>
      <c r="E1003" s="95">
        <v>1</v>
      </c>
      <c r="F1003" s="93">
        <v>6984733</v>
      </c>
      <c r="G1003" s="93" t="s">
        <v>117</v>
      </c>
      <c r="H1003" s="93" t="s">
        <v>69</v>
      </c>
      <c r="I1003" s="93" t="s">
        <v>44</v>
      </c>
      <c r="J1003" s="96">
        <v>116.75</v>
      </c>
      <c r="K1003" s="96">
        <v>116.75</v>
      </c>
      <c r="L1003" s="93" t="s">
        <v>973</v>
      </c>
      <c r="M1003" s="93">
        <v>35</v>
      </c>
      <c r="N1003" s="94">
        <v>45165</v>
      </c>
      <c r="O1003" s="94">
        <v>45172</v>
      </c>
      <c r="P1003" s="93" t="s">
        <v>993</v>
      </c>
      <c r="Q1003" s="93" t="s">
        <v>3</v>
      </c>
      <c r="R1003" s="95" t="s">
        <v>975</v>
      </c>
      <c r="S1003" s="95" t="s">
        <v>1198</v>
      </c>
      <c r="T1003" s="95" t="s">
        <v>994</v>
      </c>
      <c r="U1003" s="97">
        <v>45167</v>
      </c>
    </row>
    <row r="1004" spans="1:21" x14ac:dyDescent="0.3">
      <c r="A1004" s="86">
        <v>45142.23792777778</v>
      </c>
      <c r="B1004" s="87" t="s">
        <v>66</v>
      </c>
      <c r="C1004" s="88" t="s">
        <v>1666</v>
      </c>
      <c r="D1004" s="87" t="s">
        <v>1667</v>
      </c>
      <c r="E1004" s="89">
        <v>1</v>
      </c>
      <c r="F1004" s="87">
        <v>20028</v>
      </c>
      <c r="G1004" s="87" t="s">
        <v>68</v>
      </c>
      <c r="H1004" s="87" t="s">
        <v>69</v>
      </c>
      <c r="I1004" s="87" t="s">
        <v>44</v>
      </c>
      <c r="J1004" s="90">
        <v>112.96</v>
      </c>
      <c r="K1004" s="90">
        <v>112.96</v>
      </c>
      <c r="L1004" s="87" t="s">
        <v>973</v>
      </c>
      <c r="M1004" s="87">
        <v>31</v>
      </c>
      <c r="N1004" s="88">
        <v>45137</v>
      </c>
      <c r="O1004" s="88">
        <v>45144</v>
      </c>
      <c r="P1004" s="87" t="s">
        <v>1535</v>
      </c>
      <c r="Q1004" s="87" t="s">
        <v>3</v>
      </c>
      <c r="R1004" s="89" t="s">
        <v>975</v>
      </c>
      <c r="S1004" s="89" t="s">
        <v>1110</v>
      </c>
      <c r="T1004" s="89" t="s">
        <v>994</v>
      </c>
      <c r="U1004" s="91">
        <v>45141</v>
      </c>
    </row>
    <row r="1005" spans="1:21" x14ac:dyDescent="0.3">
      <c r="A1005" s="92">
        <v>45142.238910300926</v>
      </c>
      <c r="B1005" s="93" t="s">
        <v>31</v>
      </c>
      <c r="C1005" s="94" t="s">
        <v>1666</v>
      </c>
      <c r="D1005" s="93" t="s">
        <v>1667</v>
      </c>
      <c r="E1005" s="95">
        <v>8</v>
      </c>
      <c r="F1005" s="93">
        <v>20028</v>
      </c>
      <c r="G1005" s="93" t="s">
        <v>68</v>
      </c>
      <c r="H1005" s="93" t="s">
        <v>69</v>
      </c>
      <c r="I1005" s="93" t="s">
        <v>44</v>
      </c>
      <c r="J1005" s="96">
        <v>90.75</v>
      </c>
      <c r="K1005" s="96">
        <v>726</v>
      </c>
      <c r="L1005" s="93" t="s">
        <v>973</v>
      </c>
      <c r="M1005" s="93">
        <v>31</v>
      </c>
      <c r="N1005" s="94">
        <v>45137</v>
      </c>
      <c r="O1005" s="94">
        <v>45144</v>
      </c>
      <c r="P1005" s="93" t="s">
        <v>1535</v>
      </c>
      <c r="Q1005" s="93" t="s">
        <v>3</v>
      </c>
      <c r="R1005" s="95" t="s">
        <v>975</v>
      </c>
      <c r="S1005" s="95" t="s">
        <v>1110</v>
      </c>
      <c r="T1005" s="95" t="s">
        <v>994</v>
      </c>
      <c r="U1005" s="97">
        <v>45141</v>
      </c>
    </row>
    <row r="1006" spans="1:21" x14ac:dyDescent="0.3">
      <c r="A1006" s="86">
        <v>45142.240606018517</v>
      </c>
      <c r="B1006" s="87" t="s">
        <v>575</v>
      </c>
      <c r="C1006" s="88" t="s">
        <v>1666</v>
      </c>
      <c r="D1006" s="87" t="s">
        <v>1668</v>
      </c>
      <c r="E1006" s="89">
        <v>8</v>
      </c>
      <c r="F1006" s="87">
        <v>6983683</v>
      </c>
      <c r="G1006" s="87" t="s">
        <v>68</v>
      </c>
      <c r="H1006" s="87" t="s">
        <v>69</v>
      </c>
      <c r="I1006" s="87" t="s">
        <v>44</v>
      </c>
      <c r="J1006" s="90">
        <v>101.52</v>
      </c>
      <c r="K1006" s="90">
        <v>812.16</v>
      </c>
      <c r="L1006" s="87" t="s">
        <v>973</v>
      </c>
      <c r="M1006" s="87">
        <v>31</v>
      </c>
      <c r="N1006" s="88">
        <v>45137</v>
      </c>
      <c r="O1006" s="88">
        <v>45144</v>
      </c>
      <c r="P1006" s="87" t="s">
        <v>1535</v>
      </c>
      <c r="Q1006" s="87" t="s">
        <v>3</v>
      </c>
      <c r="R1006" s="89" t="s">
        <v>975</v>
      </c>
      <c r="S1006" s="89" t="s">
        <v>1110</v>
      </c>
      <c r="T1006" s="89" t="s">
        <v>994</v>
      </c>
      <c r="U1006" s="91">
        <v>45141</v>
      </c>
    </row>
    <row r="1007" spans="1:21" x14ac:dyDescent="0.3">
      <c r="A1007" s="92">
        <v>45142.425312037034</v>
      </c>
      <c r="B1007" s="93" t="s">
        <v>66</v>
      </c>
      <c r="C1007" s="94" t="s">
        <v>1666</v>
      </c>
      <c r="D1007" s="93" t="s">
        <v>1538</v>
      </c>
      <c r="E1007" s="95">
        <v>1</v>
      </c>
      <c r="F1007" s="93">
        <v>6984669</v>
      </c>
      <c r="G1007" s="93" t="s">
        <v>68</v>
      </c>
      <c r="H1007" s="93" t="s">
        <v>69</v>
      </c>
      <c r="I1007" s="93" t="s">
        <v>44</v>
      </c>
      <c r="J1007" s="96">
        <v>112.96</v>
      </c>
      <c r="K1007" s="96">
        <v>112.96</v>
      </c>
      <c r="L1007" s="93" t="s">
        <v>973</v>
      </c>
      <c r="M1007" s="93">
        <v>31</v>
      </c>
      <c r="N1007" s="94">
        <v>45137</v>
      </c>
      <c r="O1007" s="94">
        <v>45144</v>
      </c>
      <c r="P1007" s="93" t="s">
        <v>1535</v>
      </c>
      <c r="Q1007" s="93" t="s">
        <v>3</v>
      </c>
      <c r="R1007" s="95" t="s">
        <v>975</v>
      </c>
      <c r="S1007" s="95" t="s">
        <v>1110</v>
      </c>
      <c r="T1007" s="95" t="s">
        <v>994</v>
      </c>
      <c r="U1007" s="97">
        <v>45141</v>
      </c>
    </row>
    <row r="1008" spans="1:21" x14ac:dyDescent="0.3">
      <c r="A1008" s="86">
        <v>45142.426354050927</v>
      </c>
      <c r="B1008" s="87" t="s">
        <v>66</v>
      </c>
      <c r="C1008" s="88" t="s">
        <v>1666</v>
      </c>
      <c r="D1008" s="87" t="s">
        <v>1619</v>
      </c>
      <c r="E1008" s="89">
        <v>1</v>
      </c>
      <c r="F1008" s="87">
        <v>6903612</v>
      </c>
      <c r="G1008" s="87" t="s">
        <v>68</v>
      </c>
      <c r="H1008" s="87" t="s">
        <v>69</v>
      </c>
      <c r="I1008" s="87" t="s">
        <v>44</v>
      </c>
      <c r="J1008" s="90">
        <v>112.96</v>
      </c>
      <c r="K1008" s="90">
        <v>112.96</v>
      </c>
      <c r="L1008" s="87" t="s">
        <v>973</v>
      </c>
      <c r="M1008" s="87">
        <v>31</v>
      </c>
      <c r="N1008" s="88">
        <v>45137</v>
      </c>
      <c r="O1008" s="88">
        <v>45144</v>
      </c>
      <c r="P1008" s="87" t="s">
        <v>1535</v>
      </c>
      <c r="Q1008" s="87" t="s">
        <v>3</v>
      </c>
      <c r="R1008" s="89" t="s">
        <v>975</v>
      </c>
      <c r="S1008" s="89" t="s">
        <v>1110</v>
      </c>
      <c r="T1008" s="89" t="s">
        <v>994</v>
      </c>
      <c r="U1008" s="91">
        <v>45141</v>
      </c>
    </row>
    <row r="1009" spans="1:21" x14ac:dyDescent="0.3">
      <c r="A1009" s="92">
        <v>45142.426782407405</v>
      </c>
      <c r="B1009" s="93" t="s">
        <v>66</v>
      </c>
      <c r="C1009" s="94" t="s">
        <v>1666</v>
      </c>
      <c r="D1009" s="93" t="s">
        <v>1668</v>
      </c>
      <c r="E1009" s="95">
        <v>1</v>
      </c>
      <c r="F1009" s="93">
        <v>6983683</v>
      </c>
      <c r="G1009" s="93" t="s">
        <v>68</v>
      </c>
      <c r="H1009" s="93" t="s">
        <v>69</v>
      </c>
      <c r="I1009" s="93" t="s">
        <v>44</v>
      </c>
      <c r="J1009" s="96">
        <v>112.96</v>
      </c>
      <c r="K1009" s="96">
        <v>112.96</v>
      </c>
      <c r="L1009" s="93" t="s">
        <v>973</v>
      </c>
      <c r="M1009" s="93">
        <v>31</v>
      </c>
      <c r="N1009" s="94">
        <v>45137</v>
      </c>
      <c r="O1009" s="94">
        <v>45144</v>
      </c>
      <c r="P1009" s="93" t="s">
        <v>1535</v>
      </c>
      <c r="Q1009" s="93" t="s">
        <v>3</v>
      </c>
      <c r="R1009" s="95" t="s">
        <v>975</v>
      </c>
      <c r="S1009" s="95" t="s">
        <v>1110</v>
      </c>
      <c r="T1009" s="95" t="s">
        <v>994</v>
      </c>
      <c r="U1009" s="97">
        <v>45141</v>
      </c>
    </row>
    <row r="1010" spans="1:21" x14ac:dyDescent="0.3">
      <c r="A1010" s="86">
        <v>45142.468431365742</v>
      </c>
      <c r="B1010" s="87" t="s">
        <v>66</v>
      </c>
      <c r="C1010" s="88" t="s">
        <v>1666</v>
      </c>
      <c r="D1010" s="87" t="s">
        <v>1669</v>
      </c>
      <c r="E1010" s="89">
        <v>2</v>
      </c>
      <c r="F1010" s="87">
        <v>6904723</v>
      </c>
      <c r="G1010" s="87" t="s">
        <v>117</v>
      </c>
      <c r="H1010" s="87" t="s">
        <v>69</v>
      </c>
      <c r="I1010" s="87" t="s">
        <v>44</v>
      </c>
      <c r="J1010" s="90">
        <v>112.96</v>
      </c>
      <c r="K1010" s="90">
        <v>225.92</v>
      </c>
      <c r="L1010" s="87" t="s">
        <v>973</v>
      </c>
      <c r="M1010" s="87">
        <v>31</v>
      </c>
      <c r="N1010" s="88">
        <v>45137</v>
      </c>
      <c r="O1010" s="88">
        <v>45144</v>
      </c>
      <c r="P1010" s="87" t="s">
        <v>1535</v>
      </c>
      <c r="Q1010" s="87" t="s">
        <v>3</v>
      </c>
      <c r="R1010" s="89" t="s">
        <v>975</v>
      </c>
      <c r="S1010" s="89" t="s">
        <v>1110</v>
      </c>
      <c r="T1010" s="89" t="s">
        <v>994</v>
      </c>
      <c r="U1010" s="91">
        <v>45141</v>
      </c>
    </row>
    <row r="1011" spans="1:21" x14ac:dyDescent="0.3">
      <c r="A1011" s="92">
        <v>45142.488113310188</v>
      </c>
      <c r="B1011" s="93" t="s">
        <v>1476</v>
      </c>
      <c r="C1011" s="94" t="s">
        <v>1666</v>
      </c>
      <c r="D1011" s="93" t="s">
        <v>1670</v>
      </c>
      <c r="E1011" s="95">
        <v>8</v>
      </c>
      <c r="F1011" s="93">
        <v>6984668</v>
      </c>
      <c r="G1011" s="93" t="s">
        <v>68</v>
      </c>
      <c r="H1011" s="93" t="s">
        <v>69</v>
      </c>
      <c r="I1011" s="93" t="s">
        <v>44</v>
      </c>
      <c r="J1011" s="96">
        <v>109.19</v>
      </c>
      <c r="K1011" s="96">
        <v>873.52</v>
      </c>
      <c r="L1011" s="93" t="s">
        <v>973</v>
      </c>
      <c r="M1011" s="93">
        <v>31</v>
      </c>
      <c r="N1011" s="94">
        <v>45137</v>
      </c>
      <c r="O1011" s="94">
        <v>45144</v>
      </c>
      <c r="P1011" s="93" t="s">
        <v>1535</v>
      </c>
      <c r="Q1011" s="93" t="s">
        <v>3</v>
      </c>
      <c r="R1011" s="95" t="s">
        <v>975</v>
      </c>
      <c r="S1011" s="95" t="s">
        <v>1110</v>
      </c>
      <c r="T1011" s="95" t="s">
        <v>994</v>
      </c>
      <c r="U1011" s="97">
        <v>45141</v>
      </c>
    </row>
    <row r="1012" spans="1:21" x14ac:dyDescent="0.3">
      <c r="A1012" s="86">
        <v>45142.48843888889</v>
      </c>
      <c r="B1012" s="87" t="s">
        <v>65</v>
      </c>
      <c r="C1012" s="88" t="s">
        <v>1666</v>
      </c>
      <c r="D1012" s="87" t="s">
        <v>1670</v>
      </c>
      <c r="E1012" s="89">
        <v>8</v>
      </c>
      <c r="F1012" s="87">
        <v>6984668</v>
      </c>
      <c r="G1012" s="87" t="s">
        <v>68</v>
      </c>
      <c r="H1012" s="87" t="s">
        <v>69</v>
      </c>
      <c r="I1012" s="87" t="s">
        <v>44</v>
      </c>
      <c r="J1012" s="90">
        <v>111.36</v>
      </c>
      <c r="K1012" s="90">
        <v>890.88</v>
      </c>
      <c r="L1012" s="87" t="s">
        <v>973</v>
      </c>
      <c r="M1012" s="87">
        <v>31</v>
      </c>
      <c r="N1012" s="88">
        <v>45137</v>
      </c>
      <c r="O1012" s="88">
        <v>45144</v>
      </c>
      <c r="P1012" s="87" t="s">
        <v>1535</v>
      </c>
      <c r="Q1012" s="87" t="s">
        <v>3</v>
      </c>
      <c r="R1012" s="89" t="s">
        <v>975</v>
      </c>
      <c r="S1012" s="89" t="s">
        <v>1110</v>
      </c>
      <c r="T1012" s="89" t="s">
        <v>994</v>
      </c>
      <c r="U1012" s="91">
        <v>45141</v>
      </c>
    </row>
    <row r="1013" spans="1:21" x14ac:dyDescent="0.3">
      <c r="A1013" s="92">
        <v>45142.557183333331</v>
      </c>
      <c r="B1013" s="93" t="s">
        <v>34</v>
      </c>
      <c r="C1013" s="94" t="s">
        <v>1666</v>
      </c>
      <c r="D1013" s="93" t="s">
        <v>1671</v>
      </c>
      <c r="E1013" s="95">
        <v>4</v>
      </c>
      <c r="F1013" s="93">
        <v>20028</v>
      </c>
      <c r="G1013" s="93" t="s">
        <v>68</v>
      </c>
      <c r="H1013" s="93" t="s">
        <v>69</v>
      </c>
      <c r="I1013" s="93" t="s">
        <v>44</v>
      </c>
      <c r="J1013" s="96">
        <v>109.19</v>
      </c>
      <c r="K1013" s="96">
        <v>436.76</v>
      </c>
      <c r="L1013" s="93" t="s">
        <v>973</v>
      </c>
      <c r="M1013" s="93">
        <v>31</v>
      </c>
      <c r="N1013" s="94">
        <v>45137</v>
      </c>
      <c r="O1013" s="94">
        <v>45144</v>
      </c>
      <c r="P1013" s="93" t="s">
        <v>1535</v>
      </c>
      <c r="Q1013" s="93" t="s">
        <v>3</v>
      </c>
      <c r="R1013" s="95" t="s">
        <v>975</v>
      </c>
      <c r="S1013" s="95" t="s">
        <v>1110</v>
      </c>
      <c r="T1013" s="95" t="s">
        <v>994</v>
      </c>
      <c r="U1013" s="97">
        <v>45141</v>
      </c>
    </row>
    <row r="1014" spans="1:21" x14ac:dyDescent="0.3">
      <c r="A1014" s="86">
        <v>45142.55899189815</v>
      </c>
      <c r="B1014" s="87" t="s">
        <v>34</v>
      </c>
      <c r="C1014" s="88" t="s">
        <v>1666</v>
      </c>
      <c r="D1014" s="87" t="s">
        <v>1672</v>
      </c>
      <c r="E1014" s="89">
        <v>4</v>
      </c>
      <c r="F1014" s="87">
        <v>6953453</v>
      </c>
      <c r="G1014" s="87" t="s">
        <v>68</v>
      </c>
      <c r="H1014" s="87" t="s">
        <v>69</v>
      </c>
      <c r="I1014" s="87" t="s">
        <v>44</v>
      </c>
      <c r="J1014" s="90">
        <v>109.19</v>
      </c>
      <c r="K1014" s="90">
        <v>436.76</v>
      </c>
      <c r="L1014" s="87" t="s">
        <v>973</v>
      </c>
      <c r="M1014" s="87">
        <v>31</v>
      </c>
      <c r="N1014" s="88">
        <v>45137</v>
      </c>
      <c r="O1014" s="88">
        <v>45144</v>
      </c>
      <c r="P1014" s="87" t="s">
        <v>1535</v>
      </c>
      <c r="Q1014" s="87" t="s">
        <v>3</v>
      </c>
      <c r="R1014" s="89" t="s">
        <v>975</v>
      </c>
      <c r="S1014" s="89" t="s">
        <v>1110</v>
      </c>
      <c r="T1014" s="89" t="s">
        <v>994</v>
      </c>
      <c r="U1014" s="91">
        <v>45141</v>
      </c>
    </row>
    <row r="1015" spans="1:21" x14ac:dyDescent="0.3">
      <c r="A1015" s="92">
        <v>45145.388180092596</v>
      </c>
      <c r="B1015" s="93" t="s">
        <v>76</v>
      </c>
      <c r="C1015" s="94" t="s">
        <v>1666</v>
      </c>
      <c r="D1015" s="93" t="s">
        <v>156</v>
      </c>
      <c r="E1015" s="95">
        <v>2</v>
      </c>
      <c r="F1015" s="93">
        <v>6904723</v>
      </c>
      <c r="G1015" s="93" t="s">
        <v>117</v>
      </c>
      <c r="H1015" s="93" t="s">
        <v>69</v>
      </c>
      <c r="I1015" s="93" t="s">
        <v>44</v>
      </c>
      <c r="J1015" s="96">
        <v>116.75</v>
      </c>
      <c r="K1015" s="96">
        <v>233.5</v>
      </c>
      <c r="L1015" s="93" t="s">
        <v>973</v>
      </c>
      <c r="M1015" s="93">
        <v>31</v>
      </c>
      <c r="N1015" s="94">
        <v>45137</v>
      </c>
      <c r="O1015" s="94">
        <v>45144</v>
      </c>
      <c r="P1015" s="93" t="s">
        <v>1535</v>
      </c>
      <c r="Q1015" s="93" t="s">
        <v>3</v>
      </c>
      <c r="R1015" s="95" t="s">
        <v>975</v>
      </c>
      <c r="S1015" s="95" t="s">
        <v>1110</v>
      </c>
      <c r="T1015" s="95" t="s">
        <v>994</v>
      </c>
      <c r="U1015" s="97">
        <v>45141</v>
      </c>
    </row>
    <row r="1016" spans="1:21" x14ac:dyDescent="0.3">
      <c r="A1016" s="86">
        <v>45168.574527430559</v>
      </c>
      <c r="B1016" s="87" t="s">
        <v>35</v>
      </c>
      <c r="C1016" s="88" t="s">
        <v>1673</v>
      </c>
      <c r="D1016" s="87" t="s">
        <v>1674</v>
      </c>
      <c r="E1016" s="89">
        <v>8</v>
      </c>
      <c r="F1016" s="87" t="s">
        <v>68</v>
      </c>
      <c r="G1016" s="87" t="s">
        <v>68</v>
      </c>
      <c r="H1016" s="87" t="s">
        <v>1010</v>
      </c>
      <c r="I1016" s="87" t="s">
        <v>44</v>
      </c>
      <c r="J1016" s="90">
        <v>109.19</v>
      </c>
      <c r="K1016" s="90">
        <v>873.52</v>
      </c>
      <c r="L1016" s="87" t="s">
        <v>981</v>
      </c>
      <c r="M1016" s="87">
        <v>35</v>
      </c>
      <c r="N1016" s="88">
        <v>45165</v>
      </c>
      <c r="O1016" s="88">
        <v>45172</v>
      </c>
      <c r="P1016" s="87" t="s">
        <v>993</v>
      </c>
      <c r="Q1016" s="87" t="s">
        <v>3</v>
      </c>
      <c r="R1016" s="89" t="s">
        <v>975</v>
      </c>
      <c r="S1016" s="89" t="s">
        <v>983</v>
      </c>
      <c r="T1016" s="89" t="s">
        <v>994</v>
      </c>
      <c r="U1016" s="91">
        <v>45168</v>
      </c>
    </row>
    <row r="1017" spans="1:21" x14ac:dyDescent="0.3">
      <c r="A1017" s="92">
        <v>45168.575874421294</v>
      </c>
      <c r="B1017" s="93" t="s">
        <v>31</v>
      </c>
      <c r="C1017" s="94" t="s">
        <v>1673</v>
      </c>
      <c r="D1017" s="93" t="s">
        <v>1674</v>
      </c>
      <c r="E1017" s="95">
        <v>8</v>
      </c>
      <c r="F1017" s="93" t="s">
        <v>68</v>
      </c>
      <c r="G1017" s="93" t="s">
        <v>68</v>
      </c>
      <c r="H1017" s="93" t="s">
        <v>1010</v>
      </c>
      <c r="I1017" s="93" t="s">
        <v>44</v>
      </c>
      <c r="J1017" s="96">
        <v>90.75</v>
      </c>
      <c r="K1017" s="96">
        <v>726</v>
      </c>
      <c r="L1017" s="93" t="s">
        <v>981</v>
      </c>
      <c r="M1017" s="93">
        <v>35</v>
      </c>
      <c r="N1017" s="94">
        <v>45165</v>
      </c>
      <c r="O1017" s="94">
        <v>45172</v>
      </c>
      <c r="P1017" s="93" t="s">
        <v>993</v>
      </c>
      <c r="Q1017" s="93" t="s">
        <v>3</v>
      </c>
      <c r="R1017" s="95" t="s">
        <v>975</v>
      </c>
      <c r="S1017" s="95" t="s">
        <v>983</v>
      </c>
      <c r="T1017" s="95" t="s">
        <v>994</v>
      </c>
      <c r="U1017" s="97">
        <v>45168</v>
      </c>
    </row>
    <row r="1018" spans="1:21" x14ac:dyDescent="0.3">
      <c r="A1018" s="86">
        <v>45168.576234722219</v>
      </c>
      <c r="B1018" s="87" t="s">
        <v>65</v>
      </c>
      <c r="C1018" s="88" t="s">
        <v>1673</v>
      </c>
      <c r="D1018" s="87" t="s">
        <v>1674</v>
      </c>
      <c r="E1018" s="89">
        <v>8</v>
      </c>
      <c r="F1018" s="87" t="s">
        <v>68</v>
      </c>
      <c r="G1018" s="87" t="s">
        <v>68</v>
      </c>
      <c r="H1018" s="87" t="s">
        <v>1010</v>
      </c>
      <c r="I1018" s="87" t="s">
        <v>44</v>
      </c>
      <c r="J1018" s="90">
        <v>111.36</v>
      </c>
      <c r="K1018" s="90">
        <v>890.88</v>
      </c>
      <c r="L1018" s="87" t="s">
        <v>981</v>
      </c>
      <c r="M1018" s="87">
        <v>35</v>
      </c>
      <c r="N1018" s="88">
        <v>45165</v>
      </c>
      <c r="O1018" s="88">
        <v>45172</v>
      </c>
      <c r="P1018" s="87" t="s">
        <v>993</v>
      </c>
      <c r="Q1018" s="87" t="s">
        <v>3</v>
      </c>
      <c r="R1018" s="89" t="s">
        <v>975</v>
      </c>
      <c r="S1018" s="89" t="s">
        <v>983</v>
      </c>
      <c r="T1018" s="89" t="s">
        <v>994</v>
      </c>
      <c r="U1018" s="91">
        <v>45168</v>
      </c>
    </row>
    <row r="1019" spans="1:21" x14ac:dyDescent="0.3">
      <c r="A1019" s="92">
        <v>45170.556722685185</v>
      </c>
      <c r="B1019" s="93" t="s">
        <v>66</v>
      </c>
      <c r="C1019" s="94" t="s">
        <v>1673</v>
      </c>
      <c r="D1019" s="93" t="s">
        <v>1658</v>
      </c>
      <c r="E1019" s="95">
        <v>1</v>
      </c>
      <c r="F1019" s="93">
        <v>6966341</v>
      </c>
      <c r="G1019" s="93" t="s">
        <v>68</v>
      </c>
      <c r="H1019" s="93" t="s">
        <v>69</v>
      </c>
      <c r="I1019" s="93" t="s">
        <v>44</v>
      </c>
      <c r="J1019" s="96">
        <v>112.96</v>
      </c>
      <c r="K1019" s="96">
        <v>112.96</v>
      </c>
      <c r="L1019" s="93" t="s">
        <v>973</v>
      </c>
      <c r="M1019" s="93">
        <v>35</v>
      </c>
      <c r="N1019" s="94">
        <v>45165</v>
      </c>
      <c r="O1019" s="94">
        <v>45172</v>
      </c>
      <c r="P1019" s="93" t="s">
        <v>993</v>
      </c>
      <c r="Q1019" s="93" t="s">
        <v>3</v>
      </c>
      <c r="R1019" s="95" t="s">
        <v>975</v>
      </c>
      <c r="S1019" s="95" t="s">
        <v>983</v>
      </c>
      <c r="T1019" s="95" t="s">
        <v>994</v>
      </c>
      <c r="U1019" s="97">
        <v>45168</v>
      </c>
    </row>
    <row r="1020" spans="1:21" x14ac:dyDescent="0.3">
      <c r="A1020" s="86">
        <v>45170.564821759261</v>
      </c>
      <c r="B1020" s="87" t="s">
        <v>66</v>
      </c>
      <c r="C1020" s="88" t="s">
        <v>1673</v>
      </c>
      <c r="D1020" s="87" t="s">
        <v>1659</v>
      </c>
      <c r="E1020" s="89">
        <v>1</v>
      </c>
      <c r="F1020" s="87">
        <v>6971021</v>
      </c>
      <c r="G1020" s="87" t="s">
        <v>68</v>
      </c>
      <c r="H1020" s="87" t="s">
        <v>69</v>
      </c>
      <c r="I1020" s="87" t="s">
        <v>44</v>
      </c>
      <c r="J1020" s="90">
        <v>112.96</v>
      </c>
      <c r="K1020" s="90">
        <v>112.96</v>
      </c>
      <c r="L1020" s="87" t="s">
        <v>973</v>
      </c>
      <c r="M1020" s="87">
        <v>35</v>
      </c>
      <c r="N1020" s="88">
        <v>45165</v>
      </c>
      <c r="O1020" s="88">
        <v>45172</v>
      </c>
      <c r="P1020" s="87" t="s">
        <v>993</v>
      </c>
      <c r="Q1020" s="87" t="s">
        <v>3</v>
      </c>
      <c r="R1020" s="89" t="s">
        <v>975</v>
      </c>
      <c r="S1020" s="89" t="s">
        <v>983</v>
      </c>
      <c r="T1020" s="89" t="s">
        <v>994</v>
      </c>
      <c r="U1020" s="91">
        <v>45168</v>
      </c>
    </row>
    <row r="1021" spans="1:21" x14ac:dyDescent="0.3">
      <c r="A1021" s="92">
        <v>45170.573117476852</v>
      </c>
      <c r="B1021" s="93" t="s">
        <v>66</v>
      </c>
      <c r="C1021" s="94" t="s">
        <v>1673</v>
      </c>
      <c r="D1021" s="93" t="s">
        <v>1665</v>
      </c>
      <c r="E1021" s="95">
        <v>1</v>
      </c>
      <c r="F1021" s="93" t="s">
        <v>68</v>
      </c>
      <c r="G1021" s="93" t="s">
        <v>68</v>
      </c>
      <c r="H1021" s="93" t="s">
        <v>1010</v>
      </c>
      <c r="I1021" s="93" t="s">
        <v>44</v>
      </c>
      <c r="J1021" s="96">
        <v>112.96</v>
      </c>
      <c r="K1021" s="96">
        <v>112.96</v>
      </c>
      <c r="L1021" s="93" t="s">
        <v>981</v>
      </c>
      <c r="M1021" s="93">
        <v>35</v>
      </c>
      <c r="N1021" s="94">
        <v>45165</v>
      </c>
      <c r="O1021" s="94">
        <v>45172</v>
      </c>
      <c r="P1021" s="93" t="s">
        <v>993</v>
      </c>
      <c r="Q1021" s="93" t="s">
        <v>3</v>
      </c>
      <c r="R1021" s="95" t="s">
        <v>975</v>
      </c>
      <c r="S1021" s="95" t="s">
        <v>983</v>
      </c>
      <c r="T1021" s="95" t="s">
        <v>994</v>
      </c>
      <c r="U1021" s="97">
        <v>45168</v>
      </c>
    </row>
    <row r="1022" spans="1:21" x14ac:dyDescent="0.3">
      <c r="A1022" s="86">
        <v>45170.585185532407</v>
      </c>
      <c r="B1022" s="87" t="s">
        <v>66</v>
      </c>
      <c r="C1022" s="88" t="s">
        <v>1673</v>
      </c>
      <c r="D1022" s="87" t="s">
        <v>1675</v>
      </c>
      <c r="E1022" s="89">
        <v>3</v>
      </c>
      <c r="F1022" s="87">
        <v>6903612</v>
      </c>
      <c r="G1022" s="87" t="s">
        <v>68</v>
      </c>
      <c r="H1022" s="87" t="s">
        <v>69</v>
      </c>
      <c r="I1022" s="87" t="s">
        <v>44</v>
      </c>
      <c r="J1022" s="90">
        <v>112.96</v>
      </c>
      <c r="K1022" s="90">
        <v>338.88</v>
      </c>
      <c r="L1022" s="87" t="s">
        <v>973</v>
      </c>
      <c r="M1022" s="87">
        <v>35</v>
      </c>
      <c r="N1022" s="88">
        <v>45165</v>
      </c>
      <c r="O1022" s="88">
        <v>45172</v>
      </c>
      <c r="P1022" s="87" t="s">
        <v>993</v>
      </c>
      <c r="Q1022" s="87" t="s">
        <v>3</v>
      </c>
      <c r="R1022" s="89" t="s">
        <v>975</v>
      </c>
      <c r="S1022" s="89" t="s">
        <v>983</v>
      </c>
      <c r="T1022" s="89" t="s">
        <v>994</v>
      </c>
      <c r="U1022" s="91">
        <v>45168</v>
      </c>
    </row>
    <row r="1023" spans="1:21" x14ac:dyDescent="0.3">
      <c r="A1023" s="92">
        <v>45184.319668750002</v>
      </c>
      <c r="B1023" s="93" t="s">
        <v>76</v>
      </c>
      <c r="C1023" s="94" t="s">
        <v>1673</v>
      </c>
      <c r="D1023" s="93" t="s">
        <v>156</v>
      </c>
      <c r="E1023" s="95">
        <v>1</v>
      </c>
      <c r="F1023" s="93">
        <v>6984733</v>
      </c>
      <c r="G1023" s="93" t="s">
        <v>117</v>
      </c>
      <c r="H1023" s="93" t="s">
        <v>69</v>
      </c>
      <c r="I1023" s="93" t="s">
        <v>44</v>
      </c>
      <c r="J1023" s="96">
        <v>116.75</v>
      </c>
      <c r="K1023" s="96">
        <v>116.75</v>
      </c>
      <c r="L1023" s="93" t="s">
        <v>973</v>
      </c>
      <c r="M1023" s="93">
        <v>35</v>
      </c>
      <c r="N1023" s="94">
        <v>45165</v>
      </c>
      <c r="O1023" s="94">
        <v>45172</v>
      </c>
      <c r="P1023" s="93" t="s">
        <v>993</v>
      </c>
      <c r="Q1023" s="93" t="s">
        <v>3</v>
      </c>
      <c r="R1023" s="95" t="s">
        <v>975</v>
      </c>
      <c r="S1023" s="95" t="s">
        <v>983</v>
      </c>
      <c r="T1023" s="95" t="s">
        <v>994</v>
      </c>
      <c r="U1023" s="97">
        <v>45168</v>
      </c>
    </row>
    <row r="1024" spans="1:21" x14ac:dyDescent="0.3">
      <c r="A1024" s="86">
        <v>45169.577417939814</v>
      </c>
      <c r="B1024" s="87" t="s">
        <v>65</v>
      </c>
      <c r="C1024" s="88" t="s">
        <v>1676</v>
      </c>
      <c r="D1024" s="87" t="s">
        <v>1674</v>
      </c>
      <c r="E1024" s="89">
        <v>8</v>
      </c>
      <c r="F1024" s="87" t="s">
        <v>68</v>
      </c>
      <c r="G1024" s="87"/>
      <c r="H1024" s="87" t="s">
        <v>1010</v>
      </c>
      <c r="I1024" s="87" t="s">
        <v>44</v>
      </c>
      <c r="J1024" s="90">
        <v>111.36</v>
      </c>
      <c r="K1024" s="90">
        <v>890.88</v>
      </c>
      <c r="L1024" s="87" t="s">
        <v>981</v>
      </c>
      <c r="M1024" s="87">
        <v>35</v>
      </c>
      <c r="N1024" s="88">
        <v>45165</v>
      </c>
      <c r="O1024" s="88">
        <v>45172</v>
      </c>
      <c r="P1024" s="87" t="s">
        <v>993</v>
      </c>
      <c r="Q1024" s="87" t="s">
        <v>3</v>
      </c>
      <c r="R1024" s="89" t="s">
        <v>975</v>
      </c>
      <c r="S1024" s="89" t="s">
        <v>1117</v>
      </c>
      <c r="T1024" s="89" t="s">
        <v>994</v>
      </c>
      <c r="U1024" s="91">
        <v>45169</v>
      </c>
    </row>
    <row r="1025" spans="1:21" x14ac:dyDescent="0.3">
      <c r="A1025" s="92">
        <v>45169.577662962962</v>
      </c>
      <c r="B1025" s="93" t="s">
        <v>35</v>
      </c>
      <c r="C1025" s="94" t="s">
        <v>1676</v>
      </c>
      <c r="D1025" s="93" t="s">
        <v>1674</v>
      </c>
      <c r="E1025" s="95">
        <v>8</v>
      </c>
      <c r="F1025" s="93" t="s">
        <v>68</v>
      </c>
      <c r="G1025" s="93"/>
      <c r="H1025" s="93" t="s">
        <v>1010</v>
      </c>
      <c r="I1025" s="93" t="s">
        <v>44</v>
      </c>
      <c r="J1025" s="96">
        <v>109.19</v>
      </c>
      <c r="K1025" s="96">
        <v>873.52</v>
      </c>
      <c r="L1025" s="93" t="s">
        <v>981</v>
      </c>
      <c r="M1025" s="93">
        <v>35</v>
      </c>
      <c r="N1025" s="94">
        <v>45165</v>
      </c>
      <c r="O1025" s="94">
        <v>45172</v>
      </c>
      <c r="P1025" s="93" t="s">
        <v>993</v>
      </c>
      <c r="Q1025" s="93" t="s">
        <v>3</v>
      </c>
      <c r="R1025" s="95" t="s">
        <v>975</v>
      </c>
      <c r="S1025" s="95" t="s">
        <v>1117</v>
      </c>
      <c r="T1025" s="95" t="s">
        <v>994</v>
      </c>
      <c r="U1025" s="97">
        <v>45169</v>
      </c>
    </row>
    <row r="1026" spans="1:21" x14ac:dyDescent="0.3">
      <c r="A1026" s="86">
        <v>45169.577871759262</v>
      </c>
      <c r="B1026" s="87" t="s">
        <v>31</v>
      </c>
      <c r="C1026" s="88" t="s">
        <v>1676</v>
      </c>
      <c r="D1026" s="87" t="s">
        <v>1674</v>
      </c>
      <c r="E1026" s="89">
        <v>8</v>
      </c>
      <c r="F1026" s="87" t="s">
        <v>68</v>
      </c>
      <c r="G1026" s="87"/>
      <c r="H1026" s="87" t="s">
        <v>1010</v>
      </c>
      <c r="I1026" s="87" t="s">
        <v>44</v>
      </c>
      <c r="J1026" s="90">
        <v>90.75</v>
      </c>
      <c r="K1026" s="90">
        <v>726</v>
      </c>
      <c r="L1026" s="87" t="s">
        <v>981</v>
      </c>
      <c r="M1026" s="87">
        <v>35</v>
      </c>
      <c r="N1026" s="88">
        <v>45165</v>
      </c>
      <c r="O1026" s="88">
        <v>45172</v>
      </c>
      <c r="P1026" s="87" t="s">
        <v>993</v>
      </c>
      <c r="Q1026" s="87" t="s">
        <v>3</v>
      </c>
      <c r="R1026" s="89" t="s">
        <v>975</v>
      </c>
      <c r="S1026" s="89" t="s">
        <v>1117</v>
      </c>
      <c r="T1026" s="89" t="s">
        <v>994</v>
      </c>
      <c r="U1026" s="91">
        <v>45169</v>
      </c>
    </row>
    <row r="1027" spans="1:21" x14ac:dyDescent="0.3">
      <c r="A1027" s="92">
        <v>45170.556610532411</v>
      </c>
      <c r="B1027" s="93" t="s">
        <v>66</v>
      </c>
      <c r="C1027" s="94" t="s">
        <v>1676</v>
      </c>
      <c r="D1027" s="93" t="s">
        <v>1658</v>
      </c>
      <c r="E1027" s="95">
        <v>1</v>
      </c>
      <c r="F1027" s="93">
        <v>6966341</v>
      </c>
      <c r="G1027" s="93" t="s">
        <v>68</v>
      </c>
      <c r="H1027" s="93" t="s">
        <v>69</v>
      </c>
      <c r="I1027" s="93" t="s">
        <v>44</v>
      </c>
      <c r="J1027" s="96">
        <v>112.96</v>
      </c>
      <c r="K1027" s="96">
        <v>112.96</v>
      </c>
      <c r="L1027" s="93" t="s">
        <v>973</v>
      </c>
      <c r="M1027" s="93">
        <v>35</v>
      </c>
      <c r="N1027" s="94">
        <v>45165</v>
      </c>
      <c r="O1027" s="94">
        <v>45172</v>
      </c>
      <c r="P1027" s="93" t="s">
        <v>993</v>
      </c>
      <c r="Q1027" s="93" t="s">
        <v>3</v>
      </c>
      <c r="R1027" s="95" t="s">
        <v>975</v>
      </c>
      <c r="S1027" s="95" t="s">
        <v>1117</v>
      </c>
      <c r="T1027" s="95" t="s">
        <v>994</v>
      </c>
      <c r="U1027" s="97">
        <v>45169</v>
      </c>
    </row>
    <row r="1028" spans="1:21" x14ac:dyDescent="0.3">
      <c r="A1028" s="86">
        <v>45170.564878472222</v>
      </c>
      <c r="B1028" s="87" t="s">
        <v>66</v>
      </c>
      <c r="C1028" s="88" t="s">
        <v>1676</v>
      </c>
      <c r="D1028" s="87" t="s">
        <v>1659</v>
      </c>
      <c r="E1028" s="89">
        <v>1</v>
      </c>
      <c r="F1028" s="87">
        <v>6971021</v>
      </c>
      <c r="G1028" s="87" t="s">
        <v>68</v>
      </c>
      <c r="H1028" s="87" t="s">
        <v>69</v>
      </c>
      <c r="I1028" s="87" t="s">
        <v>44</v>
      </c>
      <c r="J1028" s="90">
        <v>112.96</v>
      </c>
      <c r="K1028" s="90">
        <v>112.96</v>
      </c>
      <c r="L1028" s="87" t="s">
        <v>973</v>
      </c>
      <c r="M1028" s="87">
        <v>35</v>
      </c>
      <c r="N1028" s="88">
        <v>45165</v>
      </c>
      <c r="O1028" s="88">
        <v>45172</v>
      </c>
      <c r="P1028" s="87" t="s">
        <v>993</v>
      </c>
      <c r="Q1028" s="87" t="s">
        <v>3</v>
      </c>
      <c r="R1028" s="89" t="s">
        <v>975</v>
      </c>
      <c r="S1028" s="89" t="s">
        <v>1117</v>
      </c>
      <c r="T1028" s="89" t="s">
        <v>994</v>
      </c>
      <c r="U1028" s="91">
        <v>45169</v>
      </c>
    </row>
    <row r="1029" spans="1:21" x14ac:dyDescent="0.3">
      <c r="A1029" s="92">
        <v>45170.572910532406</v>
      </c>
      <c r="B1029" s="93" t="s">
        <v>66</v>
      </c>
      <c r="C1029" s="94" t="s">
        <v>1676</v>
      </c>
      <c r="D1029" s="93" t="s">
        <v>1665</v>
      </c>
      <c r="E1029" s="95">
        <v>1</v>
      </c>
      <c r="F1029" s="93" t="s">
        <v>68</v>
      </c>
      <c r="G1029" s="93" t="s">
        <v>68</v>
      </c>
      <c r="H1029" s="93" t="s">
        <v>1010</v>
      </c>
      <c r="I1029" s="93" t="s">
        <v>44</v>
      </c>
      <c r="J1029" s="96">
        <v>112.96</v>
      </c>
      <c r="K1029" s="96">
        <v>112.96</v>
      </c>
      <c r="L1029" s="93" t="s">
        <v>981</v>
      </c>
      <c r="M1029" s="93">
        <v>35</v>
      </c>
      <c r="N1029" s="94">
        <v>45165</v>
      </c>
      <c r="O1029" s="94">
        <v>45172</v>
      </c>
      <c r="P1029" s="93" t="s">
        <v>993</v>
      </c>
      <c r="Q1029" s="93" t="s">
        <v>3</v>
      </c>
      <c r="R1029" s="95" t="s">
        <v>975</v>
      </c>
      <c r="S1029" s="95" t="s">
        <v>1117</v>
      </c>
      <c r="T1029" s="95" t="s">
        <v>994</v>
      </c>
      <c r="U1029" s="97">
        <v>45169</v>
      </c>
    </row>
    <row r="1030" spans="1:21" x14ac:dyDescent="0.3">
      <c r="A1030" s="86">
        <v>45170.585370023146</v>
      </c>
      <c r="B1030" s="87" t="s">
        <v>66</v>
      </c>
      <c r="C1030" s="88" t="s">
        <v>1676</v>
      </c>
      <c r="D1030" s="87" t="s">
        <v>1675</v>
      </c>
      <c r="E1030" s="89">
        <v>3</v>
      </c>
      <c r="F1030" s="87">
        <v>6903612</v>
      </c>
      <c r="G1030" s="87" t="s">
        <v>68</v>
      </c>
      <c r="H1030" s="87" t="s">
        <v>69</v>
      </c>
      <c r="I1030" s="87" t="s">
        <v>44</v>
      </c>
      <c r="J1030" s="90">
        <v>112.96</v>
      </c>
      <c r="K1030" s="90">
        <v>338.88</v>
      </c>
      <c r="L1030" s="87" t="s">
        <v>973</v>
      </c>
      <c r="M1030" s="87">
        <v>35</v>
      </c>
      <c r="N1030" s="88">
        <v>45165</v>
      </c>
      <c r="O1030" s="88">
        <v>45172</v>
      </c>
      <c r="P1030" s="87" t="s">
        <v>993</v>
      </c>
      <c r="Q1030" s="87" t="s">
        <v>3</v>
      </c>
      <c r="R1030" s="89" t="s">
        <v>975</v>
      </c>
      <c r="S1030" s="89" t="s">
        <v>1117</v>
      </c>
      <c r="T1030" s="89" t="s">
        <v>994</v>
      </c>
      <c r="U1030" s="91">
        <v>45169</v>
      </c>
    </row>
    <row r="1031" spans="1:21" x14ac:dyDescent="0.3">
      <c r="A1031" s="92">
        <v>45170.588485185188</v>
      </c>
      <c r="B1031" s="93" t="s">
        <v>66</v>
      </c>
      <c r="C1031" s="94" t="s">
        <v>1676</v>
      </c>
      <c r="D1031" s="93" t="s">
        <v>1677</v>
      </c>
      <c r="E1031" s="95">
        <v>2</v>
      </c>
      <c r="F1031" s="93">
        <v>6984733</v>
      </c>
      <c r="G1031" s="93" t="s">
        <v>117</v>
      </c>
      <c r="H1031" s="93" t="s">
        <v>69</v>
      </c>
      <c r="I1031" s="93" t="s">
        <v>44</v>
      </c>
      <c r="J1031" s="96">
        <v>112.96</v>
      </c>
      <c r="K1031" s="96">
        <v>225.92</v>
      </c>
      <c r="L1031" s="93" t="s">
        <v>973</v>
      </c>
      <c r="M1031" s="93">
        <v>35</v>
      </c>
      <c r="N1031" s="94">
        <v>45165</v>
      </c>
      <c r="O1031" s="94">
        <v>45172</v>
      </c>
      <c r="P1031" s="93" t="s">
        <v>993</v>
      </c>
      <c r="Q1031" s="93" t="s">
        <v>3</v>
      </c>
      <c r="R1031" s="95" t="s">
        <v>975</v>
      </c>
      <c r="S1031" s="95" t="s">
        <v>1117</v>
      </c>
      <c r="T1031" s="95" t="s">
        <v>994</v>
      </c>
      <c r="U1031" s="97">
        <v>45169</v>
      </c>
    </row>
    <row r="1032" spans="1:21" x14ac:dyDescent="0.3">
      <c r="A1032" s="86">
        <v>45184.319747106485</v>
      </c>
      <c r="B1032" s="87" t="s">
        <v>76</v>
      </c>
      <c r="C1032" s="88" t="s">
        <v>1676</v>
      </c>
      <c r="D1032" s="87" t="s">
        <v>156</v>
      </c>
      <c r="E1032" s="89">
        <v>1</v>
      </c>
      <c r="F1032" s="87">
        <v>6984733</v>
      </c>
      <c r="G1032" s="87" t="s">
        <v>117</v>
      </c>
      <c r="H1032" s="87" t="s">
        <v>69</v>
      </c>
      <c r="I1032" s="87" t="s">
        <v>44</v>
      </c>
      <c r="J1032" s="90">
        <v>116.75</v>
      </c>
      <c r="K1032" s="90">
        <v>116.75</v>
      </c>
      <c r="L1032" s="87" t="s">
        <v>973</v>
      </c>
      <c r="M1032" s="87">
        <v>35</v>
      </c>
      <c r="N1032" s="88">
        <v>45165</v>
      </c>
      <c r="O1032" s="88">
        <v>45172</v>
      </c>
      <c r="P1032" s="87" t="s">
        <v>993</v>
      </c>
      <c r="Q1032" s="87" t="s">
        <v>3</v>
      </c>
      <c r="R1032" s="89" t="s">
        <v>975</v>
      </c>
      <c r="S1032" s="89" t="s">
        <v>1117</v>
      </c>
      <c r="T1032" s="89" t="s">
        <v>994</v>
      </c>
      <c r="U1032" s="91">
        <v>45169</v>
      </c>
    </row>
    <row r="1033" spans="1:21" x14ac:dyDescent="0.3">
      <c r="A1033" s="92">
        <v>45142.46050335648</v>
      </c>
      <c r="B1033" s="93" t="s">
        <v>66</v>
      </c>
      <c r="C1033" s="94" t="s">
        <v>1678</v>
      </c>
      <c r="D1033" s="93" t="s">
        <v>1679</v>
      </c>
      <c r="E1033" s="95">
        <v>3</v>
      </c>
      <c r="F1033" s="93">
        <v>6904723</v>
      </c>
      <c r="G1033" s="93" t="s">
        <v>117</v>
      </c>
      <c r="H1033" s="93" t="s">
        <v>69</v>
      </c>
      <c r="I1033" s="93" t="s">
        <v>44</v>
      </c>
      <c r="J1033" s="96">
        <v>112.96</v>
      </c>
      <c r="K1033" s="96">
        <v>338.88</v>
      </c>
      <c r="L1033" s="93" t="s">
        <v>973</v>
      </c>
      <c r="M1033" s="93">
        <v>31</v>
      </c>
      <c r="N1033" s="94">
        <v>45137</v>
      </c>
      <c r="O1033" s="94">
        <v>45144</v>
      </c>
      <c r="P1033" s="93" t="s">
        <v>1535</v>
      </c>
      <c r="Q1033" s="93" t="s">
        <v>3</v>
      </c>
      <c r="R1033" s="95" t="s">
        <v>975</v>
      </c>
      <c r="S1033" s="95" t="s">
        <v>1118</v>
      </c>
      <c r="T1033" s="95" t="s">
        <v>994</v>
      </c>
      <c r="U1033" s="97">
        <v>45142</v>
      </c>
    </row>
    <row r="1034" spans="1:21" x14ac:dyDescent="0.3">
      <c r="A1034" s="86">
        <v>45142.461678472224</v>
      </c>
      <c r="B1034" s="87" t="s">
        <v>66</v>
      </c>
      <c r="C1034" s="88" t="s">
        <v>1678</v>
      </c>
      <c r="D1034" s="87" t="s">
        <v>1680</v>
      </c>
      <c r="E1034" s="89">
        <v>1</v>
      </c>
      <c r="F1034" s="87">
        <v>20028</v>
      </c>
      <c r="G1034" s="87" t="s">
        <v>68</v>
      </c>
      <c r="H1034" s="87" t="s">
        <v>69</v>
      </c>
      <c r="I1034" s="87" t="s">
        <v>44</v>
      </c>
      <c r="J1034" s="90">
        <v>112.96</v>
      </c>
      <c r="K1034" s="90">
        <v>112.96</v>
      </c>
      <c r="L1034" s="87" t="s">
        <v>973</v>
      </c>
      <c r="M1034" s="87">
        <v>31</v>
      </c>
      <c r="N1034" s="88">
        <v>45137</v>
      </c>
      <c r="O1034" s="88">
        <v>45144</v>
      </c>
      <c r="P1034" s="87" t="s">
        <v>1535</v>
      </c>
      <c r="Q1034" s="87" t="s">
        <v>3</v>
      </c>
      <c r="R1034" s="89" t="s">
        <v>975</v>
      </c>
      <c r="S1034" s="89" t="s">
        <v>1118</v>
      </c>
      <c r="T1034" s="89" t="s">
        <v>994</v>
      </c>
      <c r="U1034" s="91">
        <v>45142</v>
      </c>
    </row>
    <row r="1035" spans="1:21" x14ac:dyDescent="0.3">
      <c r="A1035" s="92">
        <v>45142.464494675929</v>
      </c>
      <c r="B1035" s="93" t="s">
        <v>66</v>
      </c>
      <c r="C1035" s="94" t="s">
        <v>1678</v>
      </c>
      <c r="D1035" s="93" t="s">
        <v>1681</v>
      </c>
      <c r="E1035" s="95">
        <v>1</v>
      </c>
      <c r="F1035" s="93">
        <v>6984668</v>
      </c>
      <c r="G1035" s="93" t="s">
        <v>68</v>
      </c>
      <c r="H1035" s="93" t="s">
        <v>69</v>
      </c>
      <c r="I1035" s="93" t="s">
        <v>44</v>
      </c>
      <c r="J1035" s="96">
        <v>112.96</v>
      </c>
      <c r="K1035" s="96">
        <v>112.96</v>
      </c>
      <c r="L1035" s="93" t="s">
        <v>973</v>
      </c>
      <c r="M1035" s="93">
        <v>31</v>
      </c>
      <c r="N1035" s="94">
        <v>45137</v>
      </c>
      <c r="O1035" s="94">
        <v>45144</v>
      </c>
      <c r="P1035" s="93" t="s">
        <v>1535</v>
      </c>
      <c r="Q1035" s="93" t="s">
        <v>3</v>
      </c>
      <c r="R1035" s="95" t="s">
        <v>975</v>
      </c>
      <c r="S1035" s="95" t="s">
        <v>1118</v>
      </c>
      <c r="T1035" s="95" t="s">
        <v>994</v>
      </c>
      <c r="U1035" s="97">
        <v>45142</v>
      </c>
    </row>
    <row r="1036" spans="1:21" x14ac:dyDescent="0.3">
      <c r="A1036" s="86">
        <v>45142.465076967594</v>
      </c>
      <c r="B1036" s="87" t="s">
        <v>66</v>
      </c>
      <c r="C1036" s="88" t="s">
        <v>1678</v>
      </c>
      <c r="D1036" s="87" t="s">
        <v>1682</v>
      </c>
      <c r="E1036" s="89">
        <v>1</v>
      </c>
      <c r="F1036" s="87">
        <v>6984669</v>
      </c>
      <c r="G1036" s="87" t="s">
        <v>68</v>
      </c>
      <c r="H1036" s="87" t="s">
        <v>69</v>
      </c>
      <c r="I1036" s="87" t="s">
        <v>44</v>
      </c>
      <c r="J1036" s="90">
        <v>112.96</v>
      </c>
      <c r="K1036" s="90">
        <v>112.96</v>
      </c>
      <c r="L1036" s="87" t="s">
        <v>973</v>
      </c>
      <c r="M1036" s="87">
        <v>31</v>
      </c>
      <c r="N1036" s="88">
        <v>45137</v>
      </c>
      <c r="O1036" s="88">
        <v>45144</v>
      </c>
      <c r="P1036" s="87" t="s">
        <v>1535</v>
      </c>
      <c r="Q1036" s="87" t="s">
        <v>3</v>
      </c>
      <c r="R1036" s="89" t="s">
        <v>975</v>
      </c>
      <c r="S1036" s="89" t="s">
        <v>1118</v>
      </c>
      <c r="T1036" s="89" t="s">
        <v>994</v>
      </c>
      <c r="U1036" s="91">
        <v>45142</v>
      </c>
    </row>
    <row r="1037" spans="1:21" x14ac:dyDescent="0.3">
      <c r="A1037" s="92">
        <v>45142.466351736111</v>
      </c>
      <c r="B1037" s="93" t="s">
        <v>66</v>
      </c>
      <c r="C1037" s="94" t="s">
        <v>1678</v>
      </c>
      <c r="D1037" s="93" t="s">
        <v>1683</v>
      </c>
      <c r="E1037" s="95">
        <v>1</v>
      </c>
      <c r="F1037" s="93">
        <v>6904723</v>
      </c>
      <c r="G1037" s="93" t="s">
        <v>117</v>
      </c>
      <c r="H1037" s="93" t="s">
        <v>69</v>
      </c>
      <c r="I1037" s="93" t="s">
        <v>44</v>
      </c>
      <c r="J1037" s="96">
        <v>112.96</v>
      </c>
      <c r="K1037" s="96">
        <v>112.96</v>
      </c>
      <c r="L1037" s="93" t="s">
        <v>973</v>
      </c>
      <c r="M1037" s="93">
        <v>31</v>
      </c>
      <c r="N1037" s="94">
        <v>45137</v>
      </c>
      <c r="O1037" s="94">
        <v>45144</v>
      </c>
      <c r="P1037" s="93" t="s">
        <v>1535</v>
      </c>
      <c r="Q1037" s="93" t="s">
        <v>3</v>
      </c>
      <c r="R1037" s="95" t="s">
        <v>975</v>
      </c>
      <c r="S1037" s="95" t="s">
        <v>1118</v>
      </c>
      <c r="T1037" s="95" t="s">
        <v>994</v>
      </c>
      <c r="U1037" s="97">
        <v>45142</v>
      </c>
    </row>
    <row r="1038" spans="1:21" x14ac:dyDescent="0.3">
      <c r="A1038" s="86">
        <v>45142.466610300929</v>
      </c>
      <c r="B1038" s="87" t="s">
        <v>66</v>
      </c>
      <c r="C1038" s="88" t="s">
        <v>1678</v>
      </c>
      <c r="D1038" s="87" t="s">
        <v>1684</v>
      </c>
      <c r="E1038" s="89">
        <v>1</v>
      </c>
      <c r="F1038" s="87">
        <v>6904723</v>
      </c>
      <c r="G1038" s="87" t="s">
        <v>117</v>
      </c>
      <c r="H1038" s="87" t="s">
        <v>69</v>
      </c>
      <c r="I1038" s="87" t="s">
        <v>44</v>
      </c>
      <c r="J1038" s="90">
        <v>112.96</v>
      </c>
      <c r="K1038" s="90">
        <v>112.96</v>
      </c>
      <c r="L1038" s="87" t="s">
        <v>973</v>
      </c>
      <c r="M1038" s="87">
        <v>31</v>
      </c>
      <c r="N1038" s="88">
        <v>45137</v>
      </c>
      <c r="O1038" s="88">
        <v>45144</v>
      </c>
      <c r="P1038" s="87" t="s">
        <v>1535</v>
      </c>
      <c r="Q1038" s="87" t="s">
        <v>3</v>
      </c>
      <c r="R1038" s="89" t="s">
        <v>975</v>
      </c>
      <c r="S1038" s="89" t="s">
        <v>1118</v>
      </c>
      <c r="T1038" s="89" t="s">
        <v>994</v>
      </c>
      <c r="U1038" s="91">
        <v>45142</v>
      </c>
    </row>
    <row r="1039" spans="1:21" x14ac:dyDescent="0.3">
      <c r="A1039" s="92">
        <v>45142.49150462963</v>
      </c>
      <c r="B1039" s="93" t="s">
        <v>1476</v>
      </c>
      <c r="C1039" s="94" t="s">
        <v>1678</v>
      </c>
      <c r="D1039" s="93" t="s">
        <v>1685</v>
      </c>
      <c r="E1039" s="95">
        <v>8</v>
      </c>
      <c r="F1039" s="93">
        <v>6984668</v>
      </c>
      <c r="G1039" s="93" t="s">
        <v>68</v>
      </c>
      <c r="H1039" s="93" t="s">
        <v>69</v>
      </c>
      <c r="I1039" s="93" t="s">
        <v>44</v>
      </c>
      <c r="J1039" s="96">
        <v>109.19</v>
      </c>
      <c r="K1039" s="96">
        <v>873.52</v>
      </c>
      <c r="L1039" s="93" t="s">
        <v>973</v>
      </c>
      <c r="M1039" s="93">
        <v>31</v>
      </c>
      <c r="N1039" s="94">
        <v>45137</v>
      </c>
      <c r="O1039" s="94">
        <v>45144</v>
      </c>
      <c r="P1039" s="93" t="s">
        <v>1535</v>
      </c>
      <c r="Q1039" s="93" t="s">
        <v>3</v>
      </c>
      <c r="R1039" s="95" t="s">
        <v>975</v>
      </c>
      <c r="S1039" s="95" t="s">
        <v>1118</v>
      </c>
      <c r="T1039" s="95" t="s">
        <v>994</v>
      </c>
      <c r="U1039" s="97">
        <v>45142</v>
      </c>
    </row>
    <row r="1040" spans="1:21" x14ac:dyDescent="0.3">
      <c r="A1040" s="86">
        <v>45142.491757523145</v>
      </c>
      <c r="B1040" s="87" t="s">
        <v>65</v>
      </c>
      <c r="C1040" s="88" t="s">
        <v>1678</v>
      </c>
      <c r="D1040" s="87" t="s">
        <v>1685</v>
      </c>
      <c r="E1040" s="89">
        <v>8</v>
      </c>
      <c r="F1040" s="87">
        <v>6984668</v>
      </c>
      <c r="G1040" s="87" t="s">
        <v>68</v>
      </c>
      <c r="H1040" s="87" t="s">
        <v>69</v>
      </c>
      <c r="I1040" s="87" t="s">
        <v>44</v>
      </c>
      <c r="J1040" s="90">
        <v>111.36</v>
      </c>
      <c r="K1040" s="90">
        <v>890.88</v>
      </c>
      <c r="L1040" s="87" t="s">
        <v>973</v>
      </c>
      <c r="M1040" s="87">
        <v>31</v>
      </c>
      <c r="N1040" s="88">
        <v>45137</v>
      </c>
      <c r="O1040" s="88">
        <v>45144</v>
      </c>
      <c r="P1040" s="87" t="s">
        <v>1535</v>
      </c>
      <c r="Q1040" s="87" t="s">
        <v>3</v>
      </c>
      <c r="R1040" s="89" t="s">
        <v>975</v>
      </c>
      <c r="S1040" s="89" t="s">
        <v>1118</v>
      </c>
      <c r="T1040" s="89" t="s">
        <v>994</v>
      </c>
      <c r="U1040" s="91">
        <v>45142</v>
      </c>
    </row>
    <row r="1041" spans="1:21" x14ac:dyDescent="0.3">
      <c r="A1041" s="92">
        <v>45142.560614004629</v>
      </c>
      <c r="B1041" s="93" t="s">
        <v>34</v>
      </c>
      <c r="C1041" s="94" t="s">
        <v>1678</v>
      </c>
      <c r="D1041" s="93" t="s">
        <v>1672</v>
      </c>
      <c r="E1041" s="95">
        <v>3</v>
      </c>
      <c r="F1041" s="93">
        <v>6953453</v>
      </c>
      <c r="G1041" s="93" t="s">
        <v>68</v>
      </c>
      <c r="H1041" s="93" t="s">
        <v>69</v>
      </c>
      <c r="I1041" s="93" t="s">
        <v>44</v>
      </c>
      <c r="J1041" s="96">
        <v>109.19</v>
      </c>
      <c r="K1041" s="96">
        <v>327.57</v>
      </c>
      <c r="L1041" s="93" t="s">
        <v>973</v>
      </c>
      <c r="M1041" s="93">
        <v>31</v>
      </c>
      <c r="N1041" s="94">
        <v>45137</v>
      </c>
      <c r="O1041" s="94">
        <v>45144</v>
      </c>
      <c r="P1041" s="93" t="s">
        <v>1535</v>
      </c>
      <c r="Q1041" s="93" t="s">
        <v>3</v>
      </c>
      <c r="R1041" s="95" t="s">
        <v>975</v>
      </c>
      <c r="S1041" s="95" t="s">
        <v>1118</v>
      </c>
      <c r="T1041" s="95" t="s">
        <v>994</v>
      </c>
      <c r="U1041" s="97">
        <v>45142</v>
      </c>
    </row>
    <row r="1042" spans="1:21" x14ac:dyDescent="0.3">
      <c r="A1042" s="86">
        <v>45142.56319050926</v>
      </c>
      <c r="B1042" s="87" t="s">
        <v>34</v>
      </c>
      <c r="C1042" s="88" t="s">
        <v>1678</v>
      </c>
      <c r="D1042" s="87" t="s">
        <v>1686</v>
      </c>
      <c r="E1042" s="89">
        <v>3</v>
      </c>
      <c r="F1042" s="87">
        <v>6953453</v>
      </c>
      <c r="G1042" s="87" t="s">
        <v>68</v>
      </c>
      <c r="H1042" s="87" t="s">
        <v>69</v>
      </c>
      <c r="I1042" s="87" t="s">
        <v>44</v>
      </c>
      <c r="J1042" s="90">
        <v>109.19</v>
      </c>
      <c r="K1042" s="90">
        <v>327.57</v>
      </c>
      <c r="L1042" s="87" t="s">
        <v>973</v>
      </c>
      <c r="M1042" s="87">
        <v>31</v>
      </c>
      <c r="N1042" s="88">
        <v>45137</v>
      </c>
      <c r="O1042" s="88">
        <v>45144</v>
      </c>
      <c r="P1042" s="87" t="s">
        <v>1535</v>
      </c>
      <c r="Q1042" s="87" t="s">
        <v>3</v>
      </c>
      <c r="R1042" s="89" t="s">
        <v>975</v>
      </c>
      <c r="S1042" s="89" t="s">
        <v>1118</v>
      </c>
      <c r="T1042" s="89" t="s">
        <v>994</v>
      </c>
      <c r="U1042" s="91">
        <v>45142</v>
      </c>
    </row>
    <row r="1043" spans="1:21" x14ac:dyDescent="0.3">
      <c r="A1043" s="92">
        <v>45142.56698541667</v>
      </c>
      <c r="B1043" s="93" t="s">
        <v>34</v>
      </c>
      <c r="C1043" s="94" t="s">
        <v>1678</v>
      </c>
      <c r="D1043" s="93" t="s">
        <v>1687</v>
      </c>
      <c r="E1043" s="95">
        <v>2</v>
      </c>
      <c r="F1043" s="93" t="s">
        <v>68</v>
      </c>
      <c r="G1043" s="93" t="s">
        <v>68</v>
      </c>
      <c r="H1043" s="93" t="s">
        <v>202</v>
      </c>
      <c r="I1043" s="93" t="s">
        <v>44</v>
      </c>
      <c r="J1043" s="96">
        <v>109.19</v>
      </c>
      <c r="K1043" s="96">
        <v>218.38</v>
      </c>
      <c r="L1043" s="93" t="s">
        <v>981</v>
      </c>
      <c r="M1043" s="93">
        <v>31</v>
      </c>
      <c r="N1043" s="94">
        <v>45137</v>
      </c>
      <c r="O1043" s="94">
        <v>45144</v>
      </c>
      <c r="P1043" s="93" t="s">
        <v>1535</v>
      </c>
      <c r="Q1043" s="93" t="s">
        <v>3</v>
      </c>
      <c r="R1043" s="95" t="s">
        <v>975</v>
      </c>
      <c r="S1043" s="95" t="s">
        <v>1118</v>
      </c>
      <c r="T1043" s="95" t="s">
        <v>994</v>
      </c>
      <c r="U1043" s="97">
        <v>45142</v>
      </c>
    </row>
    <row r="1044" spans="1:21" x14ac:dyDescent="0.3">
      <c r="A1044" s="86">
        <v>45145.38835439815</v>
      </c>
      <c r="B1044" s="87" t="s">
        <v>76</v>
      </c>
      <c r="C1044" s="88" t="s">
        <v>1678</v>
      </c>
      <c r="D1044" s="87" t="s">
        <v>156</v>
      </c>
      <c r="E1044" s="89">
        <v>3</v>
      </c>
      <c r="F1044" s="87">
        <v>6904723</v>
      </c>
      <c r="G1044" s="87" t="s">
        <v>117</v>
      </c>
      <c r="H1044" s="87" t="s">
        <v>69</v>
      </c>
      <c r="I1044" s="87" t="s">
        <v>44</v>
      </c>
      <c r="J1044" s="90">
        <v>116.75</v>
      </c>
      <c r="K1044" s="90">
        <v>350.25</v>
      </c>
      <c r="L1044" s="87" t="s">
        <v>973</v>
      </c>
      <c r="M1044" s="87">
        <v>31</v>
      </c>
      <c r="N1044" s="88">
        <v>45137</v>
      </c>
      <c r="O1044" s="88">
        <v>45144</v>
      </c>
      <c r="P1044" s="87" t="s">
        <v>1535</v>
      </c>
      <c r="Q1044" s="87" t="s">
        <v>3</v>
      </c>
      <c r="R1044" s="89" t="s">
        <v>975</v>
      </c>
      <c r="S1044" s="89" t="s">
        <v>1118</v>
      </c>
      <c r="T1044" s="89" t="s">
        <v>994</v>
      </c>
      <c r="U1044" s="91">
        <v>45142</v>
      </c>
    </row>
    <row r="1045" spans="1:21" x14ac:dyDescent="0.3">
      <c r="A1045" s="92">
        <v>45145.484375694446</v>
      </c>
      <c r="B1045" s="93" t="s">
        <v>34</v>
      </c>
      <c r="C1045" s="94" t="s">
        <v>1688</v>
      </c>
      <c r="D1045" s="93" t="s">
        <v>1689</v>
      </c>
      <c r="E1045" s="95">
        <v>8</v>
      </c>
      <c r="F1045" s="93">
        <v>20028</v>
      </c>
      <c r="G1045" s="93" t="s">
        <v>68</v>
      </c>
      <c r="H1045" s="93" t="s">
        <v>69</v>
      </c>
      <c r="I1045" s="93" t="s">
        <v>44</v>
      </c>
      <c r="J1045" s="96">
        <v>109.19</v>
      </c>
      <c r="K1045" s="96">
        <v>873.52</v>
      </c>
      <c r="L1045" s="93" t="s">
        <v>973</v>
      </c>
      <c r="M1045" s="93">
        <v>32</v>
      </c>
      <c r="N1045" s="94">
        <v>45144</v>
      </c>
      <c r="O1045" s="94">
        <v>45151</v>
      </c>
      <c r="P1045" s="93" t="s">
        <v>1575</v>
      </c>
      <c r="Q1045" s="93" t="s">
        <v>3</v>
      </c>
      <c r="R1045" s="95" t="s">
        <v>975</v>
      </c>
      <c r="S1045" s="95" t="s">
        <v>987</v>
      </c>
      <c r="T1045" s="95" t="s">
        <v>994</v>
      </c>
      <c r="U1045" s="97">
        <v>45145</v>
      </c>
    </row>
    <row r="1046" spans="1:21" x14ac:dyDescent="0.3">
      <c r="A1046" s="86">
        <v>45145.48470497685</v>
      </c>
      <c r="B1046" s="87" t="s">
        <v>31</v>
      </c>
      <c r="C1046" s="88" t="s">
        <v>1688</v>
      </c>
      <c r="D1046" s="87" t="s">
        <v>1689</v>
      </c>
      <c r="E1046" s="89">
        <v>8</v>
      </c>
      <c r="F1046" s="87">
        <v>20028</v>
      </c>
      <c r="G1046" s="87" t="s">
        <v>68</v>
      </c>
      <c r="H1046" s="87" t="s">
        <v>69</v>
      </c>
      <c r="I1046" s="87" t="s">
        <v>44</v>
      </c>
      <c r="J1046" s="90">
        <v>90.75</v>
      </c>
      <c r="K1046" s="90">
        <v>726</v>
      </c>
      <c r="L1046" s="87" t="s">
        <v>973</v>
      </c>
      <c r="M1046" s="87">
        <v>32</v>
      </c>
      <c r="N1046" s="88">
        <v>45144</v>
      </c>
      <c r="O1046" s="88">
        <v>45151</v>
      </c>
      <c r="P1046" s="87" t="s">
        <v>1575</v>
      </c>
      <c r="Q1046" s="87" t="s">
        <v>3</v>
      </c>
      <c r="R1046" s="89" t="s">
        <v>975</v>
      </c>
      <c r="S1046" s="89" t="s">
        <v>987</v>
      </c>
      <c r="T1046" s="89" t="s">
        <v>994</v>
      </c>
      <c r="U1046" s="91">
        <v>45145</v>
      </c>
    </row>
    <row r="1047" spans="1:21" x14ac:dyDescent="0.3">
      <c r="A1047" s="92">
        <v>45145.549200810186</v>
      </c>
      <c r="B1047" s="93" t="s">
        <v>1500</v>
      </c>
      <c r="C1047" s="94" t="s">
        <v>1688</v>
      </c>
      <c r="D1047" s="93" t="s">
        <v>1690</v>
      </c>
      <c r="E1047" s="95">
        <v>8</v>
      </c>
      <c r="F1047" s="93">
        <v>6957912</v>
      </c>
      <c r="G1047" s="93" t="s">
        <v>68</v>
      </c>
      <c r="H1047" s="93" t="s">
        <v>69</v>
      </c>
      <c r="I1047" s="93" t="s">
        <v>44</v>
      </c>
      <c r="J1047" s="96">
        <v>109.19</v>
      </c>
      <c r="K1047" s="96">
        <v>873.52</v>
      </c>
      <c r="L1047" s="93" t="s">
        <v>973</v>
      </c>
      <c r="M1047" s="93">
        <v>32</v>
      </c>
      <c r="N1047" s="94">
        <v>45144</v>
      </c>
      <c r="O1047" s="94">
        <v>45151</v>
      </c>
      <c r="P1047" s="93" t="s">
        <v>1575</v>
      </c>
      <c r="Q1047" s="93" t="s">
        <v>3</v>
      </c>
      <c r="R1047" s="95" t="s">
        <v>975</v>
      </c>
      <c r="S1047" s="95" t="s">
        <v>987</v>
      </c>
      <c r="T1047" s="95" t="s">
        <v>994</v>
      </c>
      <c r="U1047" s="97">
        <v>45145</v>
      </c>
    </row>
    <row r="1048" spans="1:21" x14ac:dyDescent="0.3">
      <c r="A1048" s="86">
        <v>45145.549345254629</v>
      </c>
      <c r="B1048" s="87" t="s">
        <v>66</v>
      </c>
      <c r="C1048" s="88" t="s">
        <v>1688</v>
      </c>
      <c r="D1048" s="87" t="s">
        <v>1690</v>
      </c>
      <c r="E1048" s="89">
        <v>1</v>
      </c>
      <c r="F1048" s="87">
        <v>6957912</v>
      </c>
      <c r="G1048" s="87" t="s">
        <v>68</v>
      </c>
      <c r="H1048" s="87" t="s">
        <v>69</v>
      </c>
      <c r="I1048" s="87" t="s">
        <v>44</v>
      </c>
      <c r="J1048" s="90">
        <v>112.96</v>
      </c>
      <c r="K1048" s="90">
        <v>112.96</v>
      </c>
      <c r="L1048" s="87" t="s">
        <v>973</v>
      </c>
      <c r="M1048" s="87">
        <v>32</v>
      </c>
      <c r="N1048" s="88">
        <v>45144</v>
      </c>
      <c r="O1048" s="88">
        <v>45151</v>
      </c>
      <c r="P1048" s="87" t="s">
        <v>1575</v>
      </c>
      <c r="Q1048" s="87" t="s">
        <v>3</v>
      </c>
      <c r="R1048" s="89" t="s">
        <v>975</v>
      </c>
      <c r="S1048" s="89" t="s">
        <v>987</v>
      </c>
      <c r="T1048" s="89" t="s">
        <v>994</v>
      </c>
      <c r="U1048" s="91">
        <v>45145</v>
      </c>
    </row>
    <row r="1049" spans="1:21" x14ac:dyDescent="0.3">
      <c r="A1049" s="92">
        <v>45145.552509490743</v>
      </c>
      <c r="B1049" s="93" t="s">
        <v>66</v>
      </c>
      <c r="C1049" s="94" t="s">
        <v>1688</v>
      </c>
      <c r="D1049" s="93" t="s">
        <v>1691</v>
      </c>
      <c r="E1049" s="95">
        <v>2</v>
      </c>
      <c r="F1049" s="93">
        <v>20028</v>
      </c>
      <c r="G1049" s="93" t="s">
        <v>68</v>
      </c>
      <c r="H1049" s="93" t="s">
        <v>69</v>
      </c>
      <c r="I1049" s="93" t="s">
        <v>44</v>
      </c>
      <c r="J1049" s="96">
        <v>112.96</v>
      </c>
      <c r="K1049" s="96">
        <v>225.92</v>
      </c>
      <c r="L1049" s="93" t="s">
        <v>973</v>
      </c>
      <c r="M1049" s="93">
        <v>32</v>
      </c>
      <c r="N1049" s="94">
        <v>45144</v>
      </c>
      <c r="O1049" s="94">
        <v>45151</v>
      </c>
      <c r="P1049" s="93" t="s">
        <v>1575</v>
      </c>
      <c r="Q1049" s="93" t="s">
        <v>3</v>
      </c>
      <c r="R1049" s="95" t="s">
        <v>975</v>
      </c>
      <c r="S1049" s="95" t="s">
        <v>987</v>
      </c>
      <c r="T1049" s="95" t="s">
        <v>994</v>
      </c>
      <c r="U1049" s="97">
        <v>45145</v>
      </c>
    </row>
    <row r="1050" spans="1:21" x14ac:dyDescent="0.3">
      <c r="A1050" s="86">
        <v>45145.552970833334</v>
      </c>
      <c r="B1050" s="87" t="s">
        <v>66</v>
      </c>
      <c r="C1050" s="88" t="s">
        <v>1688</v>
      </c>
      <c r="D1050" s="87" t="s">
        <v>1692</v>
      </c>
      <c r="E1050" s="89">
        <v>3</v>
      </c>
      <c r="F1050" s="87">
        <v>6904723</v>
      </c>
      <c r="G1050" s="87" t="s">
        <v>68</v>
      </c>
      <c r="H1050" s="87" t="s">
        <v>69</v>
      </c>
      <c r="I1050" s="87" t="s">
        <v>44</v>
      </c>
      <c r="J1050" s="90">
        <v>112.96</v>
      </c>
      <c r="K1050" s="90">
        <v>338.88</v>
      </c>
      <c r="L1050" s="87" t="s">
        <v>973</v>
      </c>
      <c r="M1050" s="87">
        <v>32</v>
      </c>
      <c r="N1050" s="88">
        <v>45144</v>
      </c>
      <c r="O1050" s="88">
        <v>45151</v>
      </c>
      <c r="P1050" s="87" t="s">
        <v>1575</v>
      </c>
      <c r="Q1050" s="87" t="s">
        <v>3</v>
      </c>
      <c r="R1050" s="89" t="s">
        <v>975</v>
      </c>
      <c r="S1050" s="89" t="s">
        <v>987</v>
      </c>
      <c r="T1050" s="89" t="s">
        <v>994</v>
      </c>
      <c r="U1050" s="91">
        <v>45145</v>
      </c>
    </row>
    <row r="1051" spans="1:21" x14ac:dyDescent="0.3">
      <c r="A1051" s="92">
        <v>45145.553816666667</v>
      </c>
      <c r="B1051" s="93" t="s">
        <v>66</v>
      </c>
      <c r="C1051" s="94" t="s">
        <v>1688</v>
      </c>
      <c r="D1051" s="93" t="s">
        <v>1693</v>
      </c>
      <c r="E1051" s="95">
        <v>2</v>
      </c>
      <c r="F1051" s="93">
        <v>6984668</v>
      </c>
      <c r="G1051" s="93" t="s">
        <v>68</v>
      </c>
      <c r="H1051" s="93" t="s">
        <v>69</v>
      </c>
      <c r="I1051" s="93" t="s">
        <v>44</v>
      </c>
      <c r="J1051" s="96">
        <v>112.96</v>
      </c>
      <c r="K1051" s="96">
        <v>225.92</v>
      </c>
      <c r="L1051" s="93" t="s">
        <v>973</v>
      </c>
      <c r="M1051" s="93">
        <v>32</v>
      </c>
      <c r="N1051" s="94">
        <v>45144</v>
      </c>
      <c r="O1051" s="94">
        <v>45151</v>
      </c>
      <c r="P1051" s="93" t="s">
        <v>1575</v>
      </c>
      <c r="Q1051" s="93" t="s">
        <v>3</v>
      </c>
      <c r="R1051" s="95" t="s">
        <v>975</v>
      </c>
      <c r="S1051" s="95" t="s">
        <v>987</v>
      </c>
      <c r="T1051" s="95" t="s">
        <v>994</v>
      </c>
      <c r="U1051" s="97">
        <v>45145</v>
      </c>
    </row>
    <row r="1052" spans="1:21" x14ac:dyDescent="0.3">
      <c r="A1052" s="86">
        <v>45145.584916203705</v>
      </c>
      <c r="B1052" s="87" t="s">
        <v>1476</v>
      </c>
      <c r="C1052" s="88" t="s">
        <v>1688</v>
      </c>
      <c r="D1052" s="87" t="s">
        <v>1694</v>
      </c>
      <c r="E1052" s="89">
        <v>5.5</v>
      </c>
      <c r="F1052" s="87">
        <v>6984668</v>
      </c>
      <c r="G1052" s="87" t="s">
        <v>68</v>
      </c>
      <c r="H1052" s="87" t="s">
        <v>69</v>
      </c>
      <c r="I1052" s="87" t="s">
        <v>44</v>
      </c>
      <c r="J1052" s="90">
        <v>109.19</v>
      </c>
      <c r="K1052" s="90">
        <v>600.54499999999996</v>
      </c>
      <c r="L1052" s="87" t="s">
        <v>973</v>
      </c>
      <c r="M1052" s="87">
        <v>32</v>
      </c>
      <c r="N1052" s="88">
        <v>45144</v>
      </c>
      <c r="O1052" s="88">
        <v>45151</v>
      </c>
      <c r="P1052" s="87" t="s">
        <v>1575</v>
      </c>
      <c r="Q1052" s="87" t="s">
        <v>3</v>
      </c>
      <c r="R1052" s="89" t="s">
        <v>975</v>
      </c>
      <c r="S1052" s="89" t="s">
        <v>987</v>
      </c>
      <c r="T1052" s="89" t="s">
        <v>994</v>
      </c>
      <c r="U1052" s="91">
        <v>45145</v>
      </c>
    </row>
    <row r="1053" spans="1:21" x14ac:dyDescent="0.3">
      <c r="A1053" s="92">
        <v>45145.585800231478</v>
      </c>
      <c r="B1053" s="93" t="s">
        <v>1476</v>
      </c>
      <c r="C1053" s="94" t="s">
        <v>1688</v>
      </c>
      <c r="D1053" s="93" t="s">
        <v>1695</v>
      </c>
      <c r="E1053" s="95">
        <v>2.5</v>
      </c>
      <c r="F1053" s="93" t="s">
        <v>68</v>
      </c>
      <c r="G1053" s="93" t="s">
        <v>68</v>
      </c>
      <c r="H1053" s="93" t="s">
        <v>1091</v>
      </c>
      <c r="I1053" s="93" t="s">
        <v>44</v>
      </c>
      <c r="J1053" s="96">
        <v>109.19</v>
      </c>
      <c r="K1053" s="96">
        <v>272.97500000000002</v>
      </c>
      <c r="L1053" s="93" t="s">
        <v>981</v>
      </c>
      <c r="M1053" s="93">
        <v>32</v>
      </c>
      <c r="N1053" s="94">
        <v>45144</v>
      </c>
      <c r="O1053" s="94">
        <v>45151</v>
      </c>
      <c r="P1053" s="93" t="s">
        <v>1575</v>
      </c>
      <c r="Q1053" s="93" t="s">
        <v>3</v>
      </c>
      <c r="R1053" s="95" t="s">
        <v>975</v>
      </c>
      <c r="S1053" s="95" t="s">
        <v>987</v>
      </c>
      <c r="T1053" s="95" t="s">
        <v>994</v>
      </c>
      <c r="U1053" s="97">
        <v>45145</v>
      </c>
    </row>
    <row r="1054" spans="1:21" x14ac:dyDescent="0.3">
      <c r="A1054" s="86">
        <v>45145.586232291666</v>
      </c>
      <c r="B1054" s="87" t="s">
        <v>65</v>
      </c>
      <c r="C1054" s="88" t="s">
        <v>1688</v>
      </c>
      <c r="D1054" s="87" t="s">
        <v>1695</v>
      </c>
      <c r="E1054" s="89">
        <v>1.5</v>
      </c>
      <c r="F1054" s="87" t="s">
        <v>68</v>
      </c>
      <c r="G1054" s="87" t="s">
        <v>68</v>
      </c>
      <c r="H1054" s="87" t="s">
        <v>1091</v>
      </c>
      <c r="I1054" s="87" t="s">
        <v>44</v>
      </c>
      <c r="J1054" s="90">
        <v>111.36</v>
      </c>
      <c r="K1054" s="90">
        <v>167.04</v>
      </c>
      <c r="L1054" s="87" t="s">
        <v>981</v>
      </c>
      <c r="M1054" s="87">
        <v>32</v>
      </c>
      <c r="N1054" s="88">
        <v>45144</v>
      </c>
      <c r="O1054" s="88">
        <v>45151</v>
      </c>
      <c r="P1054" s="87" t="s">
        <v>1575</v>
      </c>
      <c r="Q1054" s="87" t="s">
        <v>3</v>
      </c>
      <c r="R1054" s="89" t="s">
        <v>975</v>
      </c>
      <c r="S1054" s="89" t="s">
        <v>987</v>
      </c>
      <c r="T1054" s="89" t="s">
        <v>994</v>
      </c>
      <c r="U1054" s="91">
        <v>45145</v>
      </c>
    </row>
    <row r="1055" spans="1:21" x14ac:dyDescent="0.3">
      <c r="A1055" s="92">
        <v>45145.587384375001</v>
      </c>
      <c r="B1055" s="93" t="s">
        <v>65</v>
      </c>
      <c r="C1055" s="94" t="s">
        <v>1688</v>
      </c>
      <c r="D1055" s="93" t="s">
        <v>1696</v>
      </c>
      <c r="E1055" s="95">
        <v>6.5</v>
      </c>
      <c r="F1055" s="93">
        <v>6984668</v>
      </c>
      <c r="G1055" s="93" t="s">
        <v>68</v>
      </c>
      <c r="H1055" s="93" t="s">
        <v>69</v>
      </c>
      <c r="I1055" s="93" t="s">
        <v>44</v>
      </c>
      <c r="J1055" s="96">
        <v>111.36</v>
      </c>
      <c r="K1055" s="96">
        <v>723.84</v>
      </c>
      <c r="L1055" s="93" t="s">
        <v>973</v>
      </c>
      <c r="M1055" s="93">
        <v>32</v>
      </c>
      <c r="N1055" s="94">
        <v>45144</v>
      </c>
      <c r="O1055" s="94">
        <v>45151</v>
      </c>
      <c r="P1055" s="93" t="s">
        <v>1575</v>
      </c>
      <c r="Q1055" s="93" t="s">
        <v>3</v>
      </c>
      <c r="R1055" s="95" t="s">
        <v>975</v>
      </c>
      <c r="S1055" s="95" t="s">
        <v>987</v>
      </c>
      <c r="T1055" s="95" t="s">
        <v>994</v>
      </c>
      <c r="U1055" s="97">
        <v>45145</v>
      </c>
    </row>
    <row r="1056" spans="1:21" x14ac:dyDescent="0.3">
      <c r="A1056" s="86">
        <v>45146.251567708336</v>
      </c>
      <c r="B1056" s="87" t="s">
        <v>35</v>
      </c>
      <c r="C1056" s="88" t="s">
        <v>1688</v>
      </c>
      <c r="D1056" s="87" t="s">
        <v>1697</v>
      </c>
      <c r="E1056" s="89">
        <v>8</v>
      </c>
      <c r="F1056" s="87" t="s">
        <v>68</v>
      </c>
      <c r="G1056" s="87" t="s">
        <v>68</v>
      </c>
      <c r="H1056" s="87" t="s">
        <v>1091</v>
      </c>
      <c r="I1056" s="87" t="s">
        <v>44</v>
      </c>
      <c r="J1056" s="90">
        <v>109.19</v>
      </c>
      <c r="K1056" s="90">
        <v>873.52</v>
      </c>
      <c r="L1056" s="87" t="s">
        <v>981</v>
      </c>
      <c r="M1056" s="87">
        <v>32</v>
      </c>
      <c r="N1056" s="88">
        <v>45144</v>
      </c>
      <c r="O1056" s="88">
        <v>45151</v>
      </c>
      <c r="P1056" s="87" t="s">
        <v>1575</v>
      </c>
      <c r="Q1056" s="87" t="s">
        <v>3</v>
      </c>
      <c r="R1056" s="89" t="s">
        <v>975</v>
      </c>
      <c r="S1056" s="89" t="s">
        <v>987</v>
      </c>
      <c r="T1056" s="89" t="s">
        <v>994</v>
      </c>
      <c r="U1056" s="91">
        <v>45145</v>
      </c>
    </row>
    <row r="1057" spans="1:21" x14ac:dyDescent="0.3">
      <c r="A1057" s="92">
        <v>45177.34809363426</v>
      </c>
      <c r="B1057" s="93" t="s">
        <v>76</v>
      </c>
      <c r="C1057" s="94" t="s">
        <v>1688</v>
      </c>
      <c r="D1057" s="93" t="s">
        <v>77</v>
      </c>
      <c r="E1057" s="95">
        <v>2</v>
      </c>
      <c r="F1057" s="93">
        <v>6984733</v>
      </c>
      <c r="G1057" s="93" t="s">
        <v>117</v>
      </c>
      <c r="H1057" s="93" t="s">
        <v>69</v>
      </c>
      <c r="I1057" s="93" t="s">
        <v>44</v>
      </c>
      <c r="J1057" s="96">
        <v>116.75</v>
      </c>
      <c r="K1057" s="96">
        <v>233.5</v>
      </c>
      <c r="L1057" s="93" t="s">
        <v>973</v>
      </c>
      <c r="M1057" s="93">
        <v>32</v>
      </c>
      <c r="N1057" s="94">
        <v>45144</v>
      </c>
      <c r="O1057" s="94">
        <v>45151</v>
      </c>
      <c r="P1057" s="93" t="s">
        <v>1575</v>
      </c>
      <c r="Q1057" s="93" t="s">
        <v>3</v>
      </c>
      <c r="R1057" s="95" t="s">
        <v>975</v>
      </c>
      <c r="S1057" s="95" t="s">
        <v>987</v>
      </c>
      <c r="T1057" s="95" t="s">
        <v>994</v>
      </c>
      <c r="U1057" s="97">
        <v>45145</v>
      </c>
    </row>
    <row r="1058" spans="1:21" x14ac:dyDescent="0.3">
      <c r="A1058" s="86">
        <v>45146.557479166666</v>
      </c>
      <c r="B1058" s="87" t="s">
        <v>31</v>
      </c>
      <c r="C1058" s="88" t="s">
        <v>1698</v>
      </c>
      <c r="D1058" s="87" t="s">
        <v>830</v>
      </c>
      <c r="E1058" s="89">
        <v>8</v>
      </c>
      <c r="F1058" s="87">
        <v>20028</v>
      </c>
      <c r="G1058" s="87" t="s">
        <v>68</v>
      </c>
      <c r="H1058" s="87" t="s">
        <v>69</v>
      </c>
      <c r="I1058" s="87" t="s">
        <v>44</v>
      </c>
      <c r="J1058" s="90">
        <v>90.75</v>
      </c>
      <c r="K1058" s="90">
        <v>726</v>
      </c>
      <c r="L1058" s="87" t="s">
        <v>973</v>
      </c>
      <c r="M1058" s="87">
        <v>32</v>
      </c>
      <c r="N1058" s="88">
        <v>45144</v>
      </c>
      <c r="O1058" s="88">
        <v>45151</v>
      </c>
      <c r="P1058" s="87" t="s">
        <v>1575</v>
      </c>
      <c r="Q1058" s="87" t="s">
        <v>3</v>
      </c>
      <c r="R1058" s="89" t="s">
        <v>975</v>
      </c>
      <c r="S1058" s="89" t="s">
        <v>994</v>
      </c>
      <c r="T1058" s="89" t="s">
        <v>994</v>
      </c>
      <c r="U1058" s="91">
        <v>45146</v>
      </c>
    </row>
    <row r="1059" spans="1:21" x14ac:dyDescent="0.3">
      <c r="A1059" s="92">
        <v>45146.559553935185</v>
      </c>
      <c r="B1059" s="93" t="s">
        <v>34</v>
      </c>
      <c r="C1059" s="94" t="s">
        <v>1698</v>
      </c>
      <c r="D1059" s="93" t="s">
        <v>830</v>
      </c>
      <c r="E1059" s="95">
        <v>6</v>
      </c>
      <c r="F1059" s="93">
        <v>20028</v>
      </c>
      <c r="G1059" s="93" t="s">
        <v>68</v>
      </c>
      <c r="H1059" s="93" t="s">
        <v>69</v>
      </c>
      <c r="I1059" s="93" t="s">
        <v>44</v>
      </c>
      <c r="J1059" s="96">
        <v>109.19</v>
      </c>
      <c r="K1059" s="96">
        <v>655.14</v>
      </c>
      <c r="L1059" s="93" t="s">
        <v>973</v>
      </c>
      <c r="M1059" s="93">
        <v>32</v>
      </c>
      <c r="N1059" s="94">
        <v>45144</v>
      </c>
      <c r="O1059" s="94">
        <v>45151</v>
      </c>
      <c r="P1059" s="93" t="s">
        <v>1575</v>
      </c>
      <c r="Q1059" s="93" t="s">
        <v>3</v>
      </c>
      <c r="R1059" s="95" t="s">
        <v>975</v>
      </c>
      <c r="S1059" s="95" t="s">
        <v>994</v>
      </c>
      <c r="T1059" s="95" t="s">
        <v>994</v>
      </c>
      <c r="U1059" s="97">
        <v>45146</v>
      </c>
    </row>
    <row r="1060" spans="1:21" x14ac:dyDescent="0.3">
      <c r="A1060" s="86">
        <v>45146.560555439813</v>
      </c>
      <c r="B1060" s="87" t="s">
        <v>34</v>
      </c>
      <c r="C1060" s="88" t="s">
        <v>1698</v>
      </c>
      <c r="D1060" s="87" t="s">
        <v>1699</v>
      </c>
      <c r="E1060" s="89">
        <v>2</v>
      </c>
      <c r="F1060" s="87" t="s">
        <v>1700</v>
      </c>
      <c r="G1060" s="87" t="s">
        <v>68</v>
      </c>
      <c r="H1060" s="87" t="s">
        <v>202</v>
      </c>
      <c r="I1060" s="87" t="s">
        <v>44</v>
      </c>
      <c r="J1060" s="90">
        <v>109.19</v>
      </c>
      <c r="K1060" s="90">
        <v>218.38</v>
      </c>
      <c r="L1060" s="87" t="s">
        <v>973</v>
      </c>
      <c r="M1060" s="87">
        <v>32</v>
      </c>
      <c r="N1060" s="88">
        <v>45144</v>
      </c>
      <c r="O1060" s="88">
        <v>45151</v>
      </c>
      <c r="P1060" s="87" t="s">
        <v>1575</v>
      </c>
      <c r="Q1060" s="87" t="s">
        <v>3</v>
      </c>
      <c r="R1060" s="89" t="s">
        <v>975</v>
      </c>
      <c r="S1060" s="89" t="s">
        <v>994</v>
      </c>
      <c r="T1060" s="89" t="s">
        <v>994</v>
      </c>
      <c r="U1060" s="91">
        <v>45146</v>
      </c>
    </row>
    <row r="1061" spans="1:21" x14ac:dyDescent="0.3">
      <c r="A1061" s="92">
        <v>45146.563107291666</v>
      </c>
      <c r="B1061" s="93" t="s">
        <v>35</v>
      </c>
      <c r="C1061" s="94" t="s">
        <v>1698</v>
      </c>
      <c r="D1061" s="93" t="s">
        <v>1701</v>
      </c>
      <c r="E1061" s="95">
        <v>1</v>
      </c>
      <c r="F1061" s="93">
        <v>20028</v>
      </c>
      <c r="G1061" s="93" t="s">
        <v>68</v>
      </c>
      <c r="H1061" s="93" t="s">
        <v>69</v>
      </c>
      <c r="I1061" s="93" t="s">
        <v>44</v>
      </c>
      <c r="J1061" s="96">
        <v>109.19</v>
      </c>
      <c r="K1061" s="96">
        <v>109.19</v>
      </c>
      <c r="L1061" s="93" t="s">
        <v>973</v>
      </c>
      <c r="M1061" s="93">
        <v>32</v>
      </c>
      <c r="N1061" s="94">
        <v>45144</v>
      </c>
      <c r="O1061" s="94">
        <v>45151</v>
      </c>
      <c r="P1061" s="93" t="s">
        <v>1575</v>
      </c>
      <c r="Q1061" s="93" t="s">
        <v>3</v>
      </c>
      <c r="R1061" s="95" t="s">
        <v>975</v>
      </c>
      <c r="S1061" s="95" t="s">
        <v>994</v>
      </c>
      <c r="T1061" s="95" t="s">
        <v>994</v>
      </c>
      <c r="U1061" s="97">
        <v>45146</v>
      </c>
    </row>
    <row r="1062" spans="1:21" x14ac:dyDescent="0.3">
      <c r="A1062" s="86">
        <v>45146.564333333336</v>
      </c>
      <c r="B1062" s="87" t="s">
        <v>35</v>
      </c>
      <c r="C1062" s="88" t="s">
        <v>1698</v>
      </c>
      <c r="D1062" s="87" t="s">
        <v>1702</v>
      </c>
      <c r="E1062" s="89">
        <v>3</v>
      </c>
      <c r="F1062" s="87">
        <v>6971105</v>
      </c>
      <c r="G1062" s="87" t="s">
        <v>68</v>
      </c>
      <c r="H1062" s="87" t="s">
        <v>69</v>
      </c>
      <c r="I1062" s="87" t="s">
        <v>44</v>
      </c>
      <c r="J1062" s="90">
        <v>109.19</v>
      </c>
      <c r="K1062" s="90">
        <v>327.57</v>
      </c>
      <c r="L1062" s="87" t="s">
        <v>973</v>
      </c>
      <c r="M1062" s="87">
        <v>32</v>
      </c>
      <c r="N1062" s="88">
        <v>45144</v>
      </c>
      <c r="O1062" s="88">
        <v>45151</v>
      </c>
      <c r="P1062" s="87" t="s">
        <v>1575</v>
      </c>
      <c r="Q1062" s="87" t="s">
        <v>3</v>
      </c>
      <c r="R1062" s="89" t="s">
        <v>975</v>
      </c>
      <c r="S1062" s="89" t="s">
        <v>994</v>
      </c>
      <c r="T1062" s="89" t="s">
        <v>994</v>
      </c>
      <c r="U1062" s="91">
        <v>45146</v>
      </c>
    </row>
    <row r="1063" spans="1:21" x14ac:dyDescent="0.3">
      <c r="A1063" s="92">
        <v>45146.565253703702</v>
      </c>
      <c r="B1063" s="93" t="s">
        <v>35</v>
      </c>
      <c r="C1063" s="94" t="s">
        <v>1698</v>
      </c>
      <c r="D1063" s="93" t="s">
        <v>1703</v>
      </c>
      <c r="E1063" s="95">
        <v>4</v>
      </c>
      <c r="F1063" s="93" t="s">
        <v>68</v>
      </c>
      <c r="G1063" s="93" t="s">
        <v>68</v>
      </c>
      <c r="H1063" s="93" t="s">
        <v>1091</v>
      </c>
      <c r="I1063" s="93" t="s">
        <v>44</v>
      </c>
      <c r="J1063" s="96">
        <v>109.19</v>
      </c>
      <c r="K1063" s="96">
        <v>436.76</v>
      </c>
      <c r="L1063" s="93" t="s">
        <v>981</v>
      </c>
      <c r="M1063" s="93">
        <v>32</v>
      </c>
      <c r="N1063" s="94">
        <v>45144</v>
      </c>
      <c r="O1063" s="94">
        <v>45151</v>
      </c>
      <c r="P1063" s="93" t="s">
        <v>1575</v>
      </c>
      <c r="Q1063" s="93" t="s">
        <v>3</v>
      </c>
      <c r="R1063" s="95" t="s">
        <v>975</v>
      </c>
      <c r="S1063" s="95" t="s">
        <v>994</v>
      </c>
      <c r="T1063" s="95" t="s">
        <v>994</v>
      </c>
      <c r="U1063" s="97">
        <v>45146</v>
      </c>
    </row>
    <row r="1064" spans="1:21" x14ac:dyDescent="0.3">
      <c r="A1064" s="86">
        <v>45146.575097800924</v>
      </c>
      <c r="B1064" s="87" t="s">
        <v>1500</v>
      </c>
      <c r="C1064" s="88" t="s">
        <v>1698</v>
      </c>
      <c r="D1064" s="87" t="s">
        <v>1704</v>
      </c>
      <c r="E1064" s="89">
        <v>6</v>
      </c>
      <c r="F1064" s="87">
        <v>6957912</v>
      </c>
      <c r="G1064" s="87" t="s">
        <v>68</v>
      </c>
      <c r="H1064" s="87" t="s">
        <v>69</v>
      </c>
      <c r="I1064" s="87" t="s">
        <v>44</v>
      </c>
      <c r="J1064" s="90">
        <v>109.19</v>
      </c>
      <c r="K1064" s="90">
        <v>655.14</v>
      </c>
      <c r="L1064" s="87" t="s">
        <v>973</v>
      </c>
      <c r="M1064" s="87">
        <v>32</v>
      </c>
      <c r="N1064" s="88">
        <v>45144</v>
      </c>
      <c r="O1064" s="88">
        <v>45151</v>
      </c>
      <c r="P1064" s="87" t="s">
        <v>1575</v>
      </c>
      <c r="Q1064" s="87" t="s">
        <v>3</v>
      </c>
      <c r="R1064" s="89" t="s">
        <v>975</v>
      </c>
      <c r="S1064" s="89" t="s">
        <v>994</v>
      </c>
      <c r="T1064" s="89" t="s">
        <v>994</v>
      </c>
      <c r="U1064" s="91">
        <v>45146</v>
      </c>
    </row>
    <row r="1065" spans="1:21" x14ac:dyDescent="0.3">
      <c r="A1065" s="92">
        <v>45146.575304282407</v>
      </c>
      <c r="B1065" s="93" t="s">
        <v>66</v>
      </c>
      <c r="C1065" s="94" t="s">
        <v>1698</v>
      </c>
      <c r="D1065" s="93" t="s">
        <v>1704</v>
      </c>
      <c r="E1065" s="95">
        <v>2</v>
      </c>
      <c r="F1065" s="93">
        <v>6957912</v>
      </c>
      <c r="G1065" s="93" t="s">
        <v>68</v>
      </c>
      <c r="H1065" s="93" t="s">
        <v>69</v>
      </c>
      <c r="I1065" s="93" t="s">
        <v>44</v>
      </c>
      <c r="J1065" s="96">
        <v>112.96</v>
      </c>
      <c r="K1065" s="96">
        <v>225.92</v>
      </c>
      <c r="L1065" s="93" t="s">
        <v>973</v>
      </c>
      <c r="M1065" s="93">
        <v>32</v>
      </c>
      <c r="N1065" s="94">
        <v>45144</v>
      </c>
      <c r="O1065" s="94">
        <v>45151</v>
      </c>
      <c r="P1065" s="93" t="s">
        <v>1575</v>
      </c>
      <c r="Q1065" s="93" t="s">
        <v>3</v>
      </c>
      <c r="R1065" s="95" t="s">
        <v>975</v>
      </c>
      <c r="S1065" s="95" t="s">
        <v>994</v>
      </c>
      <c r="T1065" s="95" t="s">
        <v>994</v>
      </c>
      <c r="U1065" s="97">
        <v>45146</v>
      </c>
    </row>
    <row r="1066" spans="1:21" x14ac:dyDescent="0.3">
      <c r="A1066" s="86">
        <v>45146.576375462966</v>
      </c>
      <c r="B1066" s="87" t="s">
        <v>66</v>
      </c>
      <c r="C1066" s="88" t="s">
        <v>1698</v>
      </c>
      <c r="D1066" s="87" t="s">
        <v>1705</v>
      </c>
      <c r="E1066" s="89">
        <v>2</v>
      </c>
      <c r="F1066" s="87">
        <v>6904723</v>
      </c>
      <c r="G1066" s="87" t="s">
        <v>68</v>
      </c>
      <c r="H1066" s="87" t="s">
        <v>69</v>
      </c>
      <c r="I1066" s="87" t="s">
        <v>44</v>
      </c>
      <c r="J1066" s="90">
        <v>112.96</v>
      </c>
      <c r="K1066" s="90">
        <v>225.92</v>
      </c>
      <c r="L1066" s="87" t="s">
        <v>973</v>
      </c>
      <c r="M1066" s="87">
        <v>32</v>
      </c>
      <c r="N1066" s="88">
        <v>45144</v>
      </c>
      <c r="O1066" s="88">
        <v>45151</v>
      </c>
      <c r="P1066" s="87" t="s">
        <v>1575</v>
      </c>
      <c r="Q1066" s="87" t="s">
        <v>3</v>
      </c>
      <c r="R1066" s="89" t="s">
        <v>975</v>
      </c>
      <c r="S1066" s="89" t="s">
        <v>994</v>
      </c>
      <c r="T1066" s="89" t="s">
        <v>994</v>
      </c>
      <c r="U1066" s="91">
        <v>45146</v>
      </c>
    </row>
    <row r="1067" spans="1:21" x14ac:dyDescent="0.3">
      <c r="A1067" s="92">
        <v>45146.581157175926</v>
      </c>
      <c r="B1067" s="93" t="s">
        <v>1476</v>
      </c>
      <c r="C1067" s="94" t="s">
        <v>1698</v>
      </c>
      <c r="D1067" s="93" t="s">
        <v>1696</v>
      </c>
      <c r="E1067" s="95">
        <v>8</v>
      </c>
      <c r="F1067" s="93">
        <v>6984668</v>
      </c>
      <c r="G1067" s="93" t="s">
        <v>68</v>
      </c>
      <c r="H1067" s="93" t="s">
        <v>69</v>
      </c>
      <c r="I1067" s="93" t="s">
        <v>44</v>
      </c>
      <c r="J1067" s="96">
        <v>109.19</v>
      </c>
      <c r="K1067" s="96">
        <v>873.52</v>
      </c>
      <c r="L1067" s="93" t="s">
        <v>973</v>
      </c>
      <c r="M1067" s="93">
        <v>32</v>
      </c>
      <c r="N1067" s="94">
        <v>45144</v>
      </c>
      <c r="O1067" s="94">
        <v>45151</v>
      </c>
      <c r="P1067" s="93" t="s">
        <v>1575</v>
      </c>
      <c r="Q1067" s="93" t="s">
        <v>3</v>
      </c>
      <c r="R1067" s="95" t="s">
        <v>975</v>
      </c>
      <c r="S1067" s="95" t="s">
        <v>994</v>
      </c>
      <c r="T1067" s="95" t="s">
        <v>994</v>
      </c>
      <c r="U1067" s="97">
        <v>45146</v>
      </c>
    </row>
    <row r="1068" spans="1:21" x14ac:dyDescent="0.3">
      <c r="A1068" s="86">
        <v>45146.581428124999</v>
      </c>
      <c r="B1068" s="87" t="s">
        <v>65</v>
      </c>
      <c r="C1068" s="88" t="s">
        <v>1698</v>
      </c>
      <c r="D1068" s="87" t="s">
        <v>1696</v>
      </c>
      <c r="E1068" s="89">
        <v>8</v>
      </c>
      <c r="F1068" s="87">
        <v>6984668</v>
      </c>
      <c r="G1068" s="87" t="s">
        <v>68</v>
      </c>
      <c r="H1068" s="87" t="s">
        <v>69</v>
      </c>
      <c r="I1068" s="87" t="s">
        <v>44</v>
      </c>
      <c r="J1068" s="90">
        <v>111.36</v>
      </c>
      <c r="K1068" s="90">
        <v>890.88</v>
      </c>
      <c r="L1068" s="87" t="s">
        <v>973</v>
      </c>
      <c r="M1068" s="87">
        <v>32</v>
      </c>
      <c r="N1068" s="88">
        <v>45144</v>
      </c>
      <c r="O1068" s="88">
        <v>45151</v>
      </c>
      <c r="P1068" s="87" t="s">
        <v>1575</v>
      </c>
      <c r="Q1068" s="87" t="s">
        <v>3</v>
      </c>
      <c r="R1068" s="89" t="s">
        <v>975</v>
      </c>
      <c r="S1068" s="89" t="s">
        <v>994</v>
      </c>
      <c r="T1068" s="89" t="s">
        <v>994</v>
      </c>
      <c r="U1068" s="91">
        <v>45146</v>
      </c>
    </row>
    <row r="1069" spans="1:21" x14ac:dyDescent="0.3">
      <c r="A1069" s="92">
        <v>45149.539032638888</v>
      </c>
      <c r="B1069" s="93" t="s">
        <v>66</v>
      </c>
      <c r="C1069" s="94" t="s">
        <v>1698</v>
      </c>
      <c r="D1069" s="93" t="s">
        <v>1706</v>
      </c>
      <c r="E1069" s="95">
        <v>4</v>
      </c>
      <c r="F1069" s="93">
        <v>6966341</v>
      </c>
      <c r="G1069" s="93" t="s">
        <v>68</v>
      </c>
      <c r="H1069" s="93" t="s">
        <v>69</v>
      </c>
      <c r="I1069" s="93" t="s">
        <v>44</v>
      </c>
      <c r="J1069" s="96">
        <v>112.96</v>
      </c>
      <c r="K1069" s="96">
        <v>451.84</v>
      </c>
      <c r="L1069" s="93" t="s">
        <v>973</v>
      </c>
      <c r="M1069" s="93">
        <v>32</v>
      </c>
      <c r="N1069" s="94">
        <v>45144</v>
      </c>
      <c r="O1069" s="94">
        <v>45151</v>
      </c>
      <c r="P1069" s="93" t="s">
        <v>1575</v>
      </c>
      <c r="Q1069" s="93" t="s">
        <v>3</v>
      </c>
      <c r="R1069" s="95" t="s">
        <v>975</v>
      </c>
      <c r="S1069" s="95" t="s">
        <v>994</v>
      </c>
      <c r="T1069" s="95" t="s">
        <v>994</v>
      </c>
      <c r="U1069" s="97">
        <v>45146</v>
      </c>
    </row>
    <row r="1070" spans="1:21" x14ac:dyDescent="0.3">
      <c r="A1070" s="86">
        <v>45177.348267476853</v>
      </c>
      <c r="B1070" s="87" t="s">
        <v>76</v>
      </c>
      <c r="C1070" s="88" t="s">
        <v>1698</v>
      </c>
      <c r="D1070" s="87" t="s">
        <v>77</v>
      </c>
      <c r="E1070" s="89">
        <v>2</v>
      </c>
      <c r="F1070" s="87">
        <v>6984733</v>
      </c>
      <c r="G1070" s="87" t="s">
        <v>117</v>
      </c>
      <c r="H1070" s="87" t="s">
        <v>69</v>
      </c>
      <c r="I1070" s="87" t="s">
        <v>44</v>
      </c>
      <c r="J1070" s="90">
        <v>116.75</v>
      </c>
      <c r="K1070" s="90">
        <v>233.5</v>
      </c>
      <c r="L1070" s="87" t="s">
        <v>973</v>
      </c>
      <c r="M1070" s="87">
        <v>32</v>
      </c>
      <c r="N1070" s="88">
        <v>45144</v>
      </c>
      <c r="O1070" s="88">
        <v>45151</v>
      </c>
      <c r="P1070" s="87" t="s">
        <v>1575</v>
      </c>
      <c r="Q1070" s="87" t="s">
        <v>3</v>
      </c>
      <c r="R1070" s="89" t="s">
        <v>975</v>
      </c>
      <c r="S1070" s="89" t="s">
        <v>994</v>
      </c>
      <c r="T1070" s="89" t="s">
        <v>994</v>
      </c>
      <c r="U1070" s="91">
        <v>45146</v>
      </c>
    </row>
    <row r="1071" spans="1:21" x14ac:dyDescent="0.3">
      <c r="A1071" s="92">
        <v>45147.464547685187</v>
      </c>
      <c r="B1071" s="93" t="s">
        <v>34</v>
      </c>
      <c r="C1071" s="94" t="s">
        <v>1707</v>
      </c>
      <c r="D1071" s="93" t="s">
        <v>1708</v>
      </c>
      <c r="E1071" s="95">
        <v>8</v>
      </c>
      <c r="F1071" s="93">
        <v>20028</v>
      </c>
      <c r="G1071" s="93" t="s">
        <v>68</v>
      </c>
      <c r="H1071" s="93" t="s">
        <v>69</v>
      </c>
      <c r="I1071" s="93" t="s">
        <v>44</v>
      </c>
      <c r="J1071" s="96">
        <v>109.19</v>
      </c>
      <c r="K1071" s="96">
        <v>873.52</v>
      </c>
      <c r="L1071" s="93" t="s">
        <v>973</v>
      </c>
      <c r="M1071" s="93">
        <v>32</v>
      </c>
      <c r="N1071" s="94">
        <v>45144</v>
      </c>
      <c r="O1071" s="94">
        <v>45151</v>
      </c>
      <c r="P1071" s="93" t="s">
        <v>1575</v>
      </c>
      <c r="Q1071" s="93" t="s">
        <v>3</v>
      </c>
      <c r="R1071" s="95" t="s">
        <v>975</v>
      </c>
      <c r="S1071" s="95" t="s">
        <v>1128</v>
      </c>
      <c r="T1071" s="95" t="s">
        <v>994</v>
      </c>
      <c r="U1071" s="97">
        <v>45147</v>
      </c>
    </row>
    <row r="1072" spans="1:21" x14ac:dyDescent="0.3">
      <c r="A1072" s="86">
        <v>45147.527545486111</v>
      </c>
      <c r="B1072" s="87" t="s">
        <v>31</v>
      </c>
      <c r="C1072" s="88" t="s">
        <v>1707</v>
      </c>
      <c r="D1072" s="87" t="s">
        <v>1708</v>
      </c>
      <c r="E1072" s="89">
        <v>2.5</v>
      </c>
      <c r="F1072" s="87">
        <v>20028</v>
      </c>
      <c r="G1072" s="87" t="s">
        <v>68</v>
      </c>
      <c r="H1072" s="87" t="s">
        <v>69</v>
      </c>
      <c r="I1072" s="87" t="s">
        <v>44</v>
      </c>
      <c r="J1072" s="90">
        <v>90.75</v>
      </c>
      <c r="K1072" s="90">
        <v>226.875</v>
      </c>
      <c r="L1072" s="87" t="s">
        <v>973</v>
      </c>
      <c r="M1072" s="87">
        <v>32</v>
      </c>
      <c r="N1072" s="88">
        <v>45144</v>
      </c>
      <c r="O1072" s="88">
        <v>45151</v>
      </c>
      <c r="P1072" s="87" t="s">
        <v>1575</v>
      </c>
      <c r="Q1072" s="87" t="s">
        <v>3</v>
      </c>
      <c r="R1072" s="89" t="s">
        <v>975</v>
      </c>
      <c r="S1072" s="89" t="s">
        <v>1128</v>
      </c>
      <c r="T1072" s="89" t="s">
        <v>994</v>
      </c>
      <c r="U1072" s="91">
        <v>45147</v>
      </c>
    </row>
    <row r="1073" spans="1:21" x14ac:dyDescent="0.3">
      <c r="A1073" s="92">
        <v>45147.528282407409</v>
      </c>
      <c r="B1073" s="93" t="s">
        <v>31</v>
      </c>
      <c r="C1073" s="94" t="s">
        <v>1707</v>
      </c>
      <c r="D1073" s="93" t="s">
        <v>1709</v>
      </c>
      <c r="E1073" s="95">
        <v>4.5</v>
      </c>
      <c r="F1073" s="93">
        <v>6957912</v>
      </c>
      <c r="G1073" s="93" t="s">
        <v>68</v>
      </c>
      <c r="H1073" s="93" t="s">
        <v>69</v>
      </c>
      <c r="I1073" s="93" t="s">
        <v>44</v>
      </c>
      <c r="J1073" s="96">
        <v>90.75</v>
      </c>
      <c r="K1073" s="96">
        <v>408.375</v>
      </c>
      <c r="L1073" s="93" t="s">
        <v>973</v>
      </c>
      <c r="M1073" s="93">
        <v>32</v>
      </c>
      <c r="N1073" s="94">
        <v>45144</v>
      </c>
      <c r="O1073" s="94">
        <v>45151</v>
      </c>
      <c r="P1073" s="93" t="s">
        <v>1575</v>
      </c>
      <c r="Q1073" s="93" t="s">
        <v>3</v>
      </c>
      <c r="R1073" s="95" t="s">
        <v>975</v>
      </c>
      <c r="S1073" s="95" t="s">
        <v>1128</v>
      </c>
      <c r="T1073" s="95" t="s">
        <v>994</v>
      </c>
      <c r="U1073" s="97">
        <v>45147</v>
      </c>
    </row>
    <row r="1074" spans="1:21" x14ac:dyDescent="0.3">
      <c r="A1074" s="86">
        <v>45147.571939120367</v>
      </c>
      <c r="B1074" s="87" t="s">
        <v>65</v>
      </c>
      <c r="C1074" s="88" t="s">
        <v>1707</v>
      </c>
      <c r="D1074" s="87" t="s">
        <v>1710</v>
      </c>
      <c r="E1074" s="89">
        <v>8</v>
      </c>
      <c r="F1074" s="87">
        <v>6984668</v>
      </c>
      <c r="G1074" s="87" t="s">
        <v>68</v>
      </c>
      <c r="H1074" s="87" t="s">
        <v>69</v>
      </c>
      <c r="I1074" s="87" t="s">
        <v>44</v>
      </c>
      <c r="J1074" s="90">
        <v>111.36</v>
      </c>
      <c r="K1074" s="90">
        <v>890.88</v>
      </c>
      <c r="L1074" s="87" t="s">
        <v>973</v>
      </c>
      <c r="M1074" s="87">
        <v>32</v>
      </c>
      <c r="N1074" s="88">
        <v>45144</v>
      </c>
      <c r="O1074" s="88">
        <v>45151</v>
      </c>
      <c r="P1074" s="87" t="s">
        <v>1575</v>
      </c>
      <c r="Q1074" s="87" t="s">
        <v>3</v>
      </c>
      <c r="R1074" s="89" t="s">
        <v>975</v>
      </c>
      <c r="S1074" s="89" t="s">
        <v>1128</v>
      </c>
      <c r="T1074" s="89" t="s">
        <v>994</v>
      </c>
      <c r="U1074" s="91">
        <v>45147</v>
      </c>
    </row>
    <row r="1075" spans="1:21" x14ac:dyDescent="0.3">
      <c r="A1075" s="92">
        <v>45147.572429398148</v>
      </c>
      <c r="B1075" s="93" t="s">
        <v>1476</v>
      </c>
      <c r="C1075" s="94" t="s">
        <v>1707</v>
      </c>
      <c r="D1075" s="93" t="s">
        <v>1710</v>
      </c>
      <c r="E1075" s="95">
        <v>8</v>
      </c>
      <c r="F1075" s="93">
        <v>6984668</v>
      </c>
      <c r="G1075" s="93" t="s">
        <v>68</v>
      </c>
      <c r="H1075" s="93" t="s">
        <v>69</v>
      </c>
      <c r="I1075" s="93" t="s">
        <v>44</v>
      </c>
      <c r="J1075" s="96">
        <v>109.19</v>
      </c>
      <c r="K1075" s="96">
        <v>873.52</v>
      </c>
      <c r="L1075" s="93" t="s">
        <v>973</v>
      </c>
      <c r="M1075" s="93">
        <v>32</v>
      </c>
      <c r="N1075" s="94">
        <v>45144</v>
      </c>
      <c r="O1075" s="94">
        <v>45151</v>
      </c>
      <c r="P1075" s="93" t="s">
        <v>1575</v>
      </c>
      <c r="Q1075" s="93" t="s">
        <v>3</v>
      </c>
      <c r="R1075" s="95" t="s">
        <v>975</v>
      </c>
      <c r="S1075" s="95" t="s">
        <v>1128</v>
      </c>
      <c r="T1075" s="95" t="s">
        <v>994</v>
      </c>
      <c r="U1075" s="97">
        <v>45147</v>
      </c>
    </row>
    <row r="1076" spans="1:21" x14ac:dyDescent="0.3">
      <c r="A1076" s="86">
        <v>45147.576569212964</v>
      </c>
      <c r="B1076" s="87" t="s">
        <v>1500</v>
      </c>
      <c r="C1076" s="88" t="s">
        <v>1707</v>
      </c>
      <c r="D1076" s="87" t="s">
        <v>1711</v>
      </c>
      <c r="E1076" s="89">
        <v>8</v>
      </c>
      <c r="F1076" s="87">
        <v>6957912</v>
      </c>
      <c r="G1076" s="87" t="s">
        <v>68</v>
      </c>
      <c r="H1076" s="87" t="s">
        <v>69</v>
      </c>
      <c r="I1076" s="87" t="s">
        <v>44</v>
      </c>
      <c r="J1076" s="90">
        <v>109.19</v>
      </c>
      <c r="K1076" s="90">
        <v>873.52</v>
      </c>
      <c r="L1076" s="87" t="s">
        <v>973</v>
      </c>
      <c r="M1076" s="87">
        <v>32</v>
      </c>
      <c r="N1076" s="88">
        <v>45144</v>
      </c>
      <c r="O1076" s="88">
        <v>45151</v>
      </c>
      <c r="P1076" s="87" t="s">
        <v>1575</v>
      </c>
      <c r="Q1076" s="87" t="s">
        <v>3</v>
      </c>
      <c r="R1076" s="89" t="s">
        <v>975</v>
      </c>
      <c r="S1076" s="89" t="s">
        <v>1128</v>
      </c>
      <c r="T1076" s="89" t="s">
        <v>994</v>
      </c>
      <c r="U1076" s="91">
        <v>45147</v>
      </c>
    </row>
    <row r="1077" spans="1:21" x14ac:dyDescent="0.3">
      <c r="A1077" s="92">
        <v>45147.576770601852</v>
      </c>
      <c r="B1077" s="93" t="s">
        <v>66</v>
      </c>
      <c r="C1077" s="94" t="s">
        <v>1707</v>
      </c>
      <c r="D1077" s="93" t="s">
        <v>1711</v>
      </c>
      <c r="E1077" s="95">
        <v>1</v>
      </c>
      <c r="F1077" s="93">
        <v>6957912</v>
      </c>
      <c r="G1077" s="93" t="s">
        <v>68</v>
      </c>
      <c r="H1077" s="93" t="s">
        <v>69</v>
      </c>
      <c r="I1077" s="93" t="s">
        <v>44</v>
      </c>
      <c r="J1077" s="96">
        <v>112.96</v>
      </c>
      <c r="K1077" s="96">
        <v>112.96</v>
      </c>
      <c r="L1077" s="93" t="s">
        <v>973</v>
      </c>
      <c r="M1077" s="93">
        <v>32</v>
      </c>
      <c r="N1077" s="94">
        <v>45144</v>
      </c>
      <c r="O1077" s="94">
        <v>45151</v>
      </c>
      <c r="P1077" s="93" t="s">
        <v>1575</v>
      </c>
      <c r="Q1077" s="93" t="s">
        <v>3</v>
      </c>
      <c r="R1077" s="95" t="s">
        <v>975</v>
      </c>
      <c r="S1077" s="95" t="s">
        <v>1128</v>
      </c>
      <c r="T1077" s="95" t="s">
        <v>994</v>
      </c>
      <c r="U1077" s="97">
        <v>45147</v>
      </c>
    </row>
    <row r="1078" spans="1:21" x14ac:dyDescent="0.3">
      <c r="A1078" s="86">
        <v>45148.291018750002</v>
      </c>
      <c r="B1078" s="87" t="s">
        <v>35</v>
      </c>
      <c r="C1078" s="88" t="s">
        <v>1707</v>
      </c>
      <c r="D1078" s="87" t="s">
        <v>1712</v>
      </c>
      <c r="E1078" s="89">
        <v>7</v>
      </c>
      <c r="F1078" s="87">
        <v>6971105</v>
      </c>
      <c r="G1078" s="87" t="s">
        <v>68</v>
      </c>
      <c r="H1078" s="87" t="s">
        <v>69</v>
      </c>
      <c r="I1078" s="87" t="s">
        <v>44</v>
      </c>
      <c r="J1078" s="90">
        <v>109.19</v>
      </c>
      <c r="K1078" s="90">
        <v>764.32999999999993</v>
      </c>
      <c r="L1078" s="87" t="s">
        <v>973</v>
      </c>
      <c r="M1078" s="87">
        <v>32</v>
      </c>
      <c r="N1078" s="88">
        <v>45144</v>
      </c>
      <c r="O1078" s="88">
        <v>45151</v>
      </c>
      <c r="P1078" s="87" t="s">
        <v>1575</v>
      </c>
      <c r="Q1078" s="87" t="s">
        <v>3</v>
      </c>
      <c r="R1078" s="89" t="s">
        <v>975</v>
      </c>
      <c r="S1078" s="89" t="s">
        <v>1128</v>
      </c>
      <c r="T1078" s="89" t="s">
        <v>994</v>
      </c>
      <c r="U1078" s="91">
        <v>45147</v>
      </c>
    </row>
    <row r="1079" spans="1:21" x14ac:dyDescent="0.3">
      <c r="A1079" s="92">
        <v>45148.291636805552</v>
      </c>
      <c r="B1079" s="93" t="s">
        <v>35</v>
      </c>
      <c r="C1079" s="94" t="s">
        <v>1707</v>
      </c>
      <c r="D1079" s="93" t="s">
        <v>1713</v>
      </c>
      <c r="E1079" s="95">
        <v>1</v>
      </c>
      <c r="F1079" s="93" t="s">
        <v>68</v>
      </c>
      <c r="G1079" s="93" t="s">
        <v>68</v>
      </c>
      <c r="H1079" s="93" t="s">
        <v>1091</v>
      </c>
      <c r="I1079" s="93" t="s">
        <v>44</v>
      </c>
      <c r="J1079" s="96">
        <v>109.19</v>
      </c>
      <c r="K1079" s="96">
        <v>109.19</v>
      </c>
      <c r="L1079" s="93" t="s">
        <v>981</v>
      </c>
      <c r="M1079" s="93">
        <v>32</v>
      </c>
      <c r="N1079" s="94">
        <v>45144</v>
      </c>
      <c r="O1079" s="94">
        <v>45151</v>
      </c>
      <c r="P1079" s="93" t="s">
        <v>1575</v>
      </c>
      <c r="Q1079" s="93" t="s">
        <v>3</v>
      </c>
      <c r="R1079" s="95" t="s">
        <v>975</v>
      </c>
      <c r="S1079" s="95" t="s">
        <v>1128</v>
      </c>
      <c r="T1079" s="95" t="s">
        <v>994</v>
      </c>
      <c r="U1079" s="97">
        <v>45147</v>
      </c>
    </row>
    <row r="1080" spans="1:21" x14ac:dyDescent="0.3">
      <c r="A1080" s="86">
        <v>45149.536865509261</v>
      </c>
      <c r="B1080" s="87" t="s">
        <v>66</v>
      </c>
      <c r="C1080" s="88" t="s">
        <v>1707</v>
      </c>
      <c r="D1080" s="87" t="s">
        <v>1581</v>
      </c>
      <c r="E1080" s="89">
        <v>1</v>
      </c>
      <c r="F1080" s="87">
        <v>6966341</v>
      </c>
      <c r="G1080" s="87" t="s">
        <v>68</v>
      </c>
      <c r="H1080" s="87" t="s">
        <v>69</v>
      </c>
      <c r="I1080" s="87" t="s">
        <v>44</v>
      </c>
      <c r="J1080" s="90">
        <v>112.96</v>
      </c>
      <c r="K1080" s="90">
        <v>112.96</v>
      </c>
      <c r="L1080" s="87" t="s">
        <v>973</v>
      </c>
      <c r="M1080" s="87">
        <v>32</v>
      </c>
      <c r="N1080" s="88">
        <v>45144</v>
      </c>
      <c r="O1080" s="88">
        <v>45151</v>
      </c>
      <c r="P1080" s="87" t="s">
        <v>1575</v>
      </c>
      <c r="Q1080" s="87" t="s">
        <v>3</v>
      </c>
      <c r="R1080" s="89" t="s">
        <v>975</v>
      </c>
      <c r="S1080" s="89" t="s">
        <v>1128</v>
      </c>
      <c r="T1080" s="89" t="s">
        <v>994</v>
      </c>
      <c r="U1080" s="91">
        <v>45147</v>
      </c>
    </row>
    <row r="1081" spans="1:21" x14ac:dyDescent="0.3">
      <c r="A1081" s="92">
        <v>45149.538720023149</v>
      </c>
      <c r="B1081" s="93" t="s">
        <v>66</v>
      </c>
      <c r="C1081" s="94" t="s">
        <v>1707</v>
      </c>
      <c r="D1081" s="93" t="s">
        <v>1706</v>
      </c>
      <c r="E1081" s="95">
        <v>6</v>
      </c>
      <c r="F1081" s="93">
        <v>6957912</v>
      </c>
      <c r="G1081" s="93" t="s">
        <v>68</v>
      </c>
      <c r="H1081" s="93" t="s">
        <v>69</v>
      </c>
      <c r="I1081" s="93" t="s">
        <v>44</v>
      </c>
      <c r="J1081" s="96">
        <v>112.96</v>
      </c>
      <c r="K1081" s="96">
        <v>677.76</v>
      </c>
      <c r="L1081" s="93" t="s">
        <v>973</v>
      </c>
      <c r="M1081" s="93">
        <v>32</v>
      </c>
      <c r="N1081" s="94">
        <v>45144</v>
      </c>
      <c r="O1081" s="94">
        <v>45151</v>
      </c>
      <c r="P1081" s="93" t="s">
        <v>1575</v>
      </c>
      <c r="Q1081" s="93" t="s">
        <v>3</v>
      </c>
      <c r="R1081" s="95" t="s">
        <v>975</v>
      </c>
      <c r="S1081" s="95" t="s">
        <v>1128</v>
      </c>
      <c r="T1081" s="95" t="s">
        <v>994</v>
      </c>
      <c r="U1081" s="97">
        <v>45147</v>
      </c>
    </row>
    <row r="1082" spans="1:21" x14ac:dyDescent="0.3">
      <c r="A1082" s="86">
        <v>45177.348344212965</v>
      </c>
      <c r="B1082" s="87" t="s">
        <v>76</v>
      </c>
      <c r="C1082" s="88" t="s">
        <v>1707</v>
      </c>
      <c r="D1082" s="87" t="s">
        <v>77</v>
      </c>
      <c r="E1082" s="89">
        <v>2</v>
      </c>
      <c r="F1082" s="87">
        <v>6984733</v>
      </c>
      <c r="G1082" s="87" t="s">
        <v>117</v>
      </c>
      <c r="H1082" s="87" t="s">
        <v>69</v>
      </c>
      <c r="I1082" s="87" t="s">
        <v>44</v>
      </c>
      <c r="J1082" s="90">
        <v>116.75</v>
      </c>
      <c r="K1082" s="90">
        <v>233.5</v>
      </c>
      <c r="L1082" s="87" t="s">
        <v>973</v>
      </c>
      <c r="M1082" s="87">
        <v>32</v>
      </c>
      <c r="N1082" s="88">
        <v>45144</v>
      </c>
      <c r="O1082" s="88">
        <v>45151</v>
      </c>
      <c r="P1082" s="87" t="s">
        <v>1575</v>
      </c>
      <c r="Q1082" s="87" t="s">
        <v>3</v>
      </c>
      <c r="R1082" s="89" t="s">
        <v>975</v>
      </c>
      <c r="S1082" s="89" t="s">
        <v>1128</v>
      </c>
      <c r="T1082" s="89" t="s">
        <v>994</v>
      </c>
      <c r="U1082" s="91">
        <v>45147</v>
      </c>
    </row>
    <row r="1083" spans="1:21" x14ac:dyDescent="0.3">
      <c r="A1083" s="92">
        <v>45170.540044212961</v>
      </c>
      <c r="B1083" s="93" t="s">
        <v>31</v>
      </c>
      <c r="C1083" s="94" t="s">
        <v>954</v>
      </c>
      <c r="D1083" s="93" t="s">
        <v>547</v>
      </c>
      <c r="E1083" s="95">
        <v>7</v>
      </c>
      <c r="F1083" s="93">
        <v>6966341</v>
      </c>
      <c r="G1083" s="93"/>
      <c r="H1083" s="93" t="s">
        <v>69</v>
      </c>
      <c r="I1083" s="93" t="s">
        <v>44</v>
      </c>
      <c r="J1083" s="96">
        <v>90.75</v>
      </c>
      <c r="K1083" s="96">
        <v>635.25</v>
      </c>
      <c r="L1083" s="93" t="s">
        <v>973</v>
      </c>
      <c r="M1083" s="93">
        <v>35</v>
      </c>
      <c r="N1083" s="94">
        <v>45165</v>
      </c>
      <c r="O1083" s="94">
        <v>45172</v>
      </c>
      <c r="P1083" s="93" t="s">
        <v>993</v>
      </c>
      <c r="Q1083" s="93" t="s">
        <v>3</v>
      </c>
      <c r="R1083" s="95" t="s">
        <v>975</v>
      </c>
      <c r="S1083" s="95" t="s">
        <v>1132</v>
      </c>
      <c r="T1083" s="95" t="s">
        <v>1128</v>
      </c>
      <c r="U1083" s="97">
        <v>45170</v>
      </c>
    </row>
    <row r="1084" spans="1:21" x14ac:dyDescent="0.3">
      <c r="A1084" s="86">
        <v>45170.540275462961</v>
      </c>
      <c r="B1084" s="87" t="s">
        <v>65</v>
      </c>
      <c r="C1084" s="88" t="s">
        <v>954</v>
      </c>
      <c r="D1084" s="87" t="s">
        <v>547</v>
      </c>
      <c r="E1084" s="89">
        <v>7</v>
      </c>
      <c r="F1084" s="87">
        <v>6966341</v>
      </c>
      <c r="G1084" s="87"/>
      <c r="H1084" s="87" t="s">
        <v>69</v>
      </c>
      <c r="I1084" s="87" t="s">
        <v>44</v>
      </c>
      <c r="J1084" s="90">
        <v>111.36</v>
      </c>
      <c r="K1084" s="90">
        <v>779.52</v>
      </c>
      <c r="L1084" s="87" t="s">
        <v>973</v>
      </c>
      <c r="M1084" s="87">
        <v>35</v>
      </c>
      <c r="N1084" s="88">
        <v>45165</v>
      </c>
      <c r="O1084" s="88">
        <v>45172</v>
      </c>
      <c r="P1084" s="87" t="s">
        <v>993</v>
      </c>
      <c r="Q1084" s="87" t="s">
        <v>3</v>
      </c>
      <c r="R1084" s="89" t="s">
        <v>975</v>
      </c>
      <c r="S1084" s="89" t="s">
        <v>1132</v>
      </c>
      <c r="T1084" s="89" t="s">
        <v>1128</v>
      </c>
      <c r="U1084" s="91">
        <v>45170</v>
      </c>
    </row>
    <row r="1085" spans="1:21" x14ac:dyDescent="0.3">
      <c r="A1085" s="92">
        <v>45170.556235648146</v>
      </c>
      <c r="B1085" s="93" t="s">
        <v>66</v>
      </c>
      <c r="C1085" s="94" t="s">
        <v>954</v>
      </c>
      <c r="D1085" s="93" t="s">
        <v>1658</v>
      </c>
      <c r="E1085" s="95">
        <v>1</v>
      </c>
      <c r="F1085" s="93">
        <v>6966341</v>
      </c>
      <c r="G1085" s="93" t="s">
        <v>68</v>
      </c>
      <c r="H1085" s="93" t="s">
        <v>69</v>
      </c>
      <c r="I1085" s="93" t="s">
        <v>44</v>
      </c>
      <c r="J1085" s="96">
        <v>112.96</v>
      </c>
      <c r="K1085" s="96">
        <v>112.96</v>
      </c>
      <c r="L1085" s="93" t="s">
        <v>973</v>
      </c>
      <c r="M1085" s="93">
        <v>35</v>
      </c>
      <c r="N1085" s="94">
        <v>45165</v>
      </c>
      <c r="O1085" s="94">
        <v>45172</v>
      </c>
      <c r="P1085" s="93" t="s">
        <v>993</v>
      </c>
      <c r="Q1085" s="93" t="s">
        <v>3</v>
      </c>
      <c r="R1085" s="95" t="s">
        <v>975</v>
      </c>
      <c r="S1085" s="95" t="s">
        <v>1132</v>
      </c>
      <c r="T1085" s="95" t="s">
        <v>1128</v>
      </c>
      <c r="U1085" s="97">
        <v>45170</v>
      </c>
    </row>
    <row r="1086" spans="1:21" x14ac:dyDescent="0.3">
      <c r="A1086" s="86">
        <v>45170.564991550928</v>
      </c>
      <c r="B1086" s="87" t="s">
        <v>66</v>
      </c>
      <c r="C1086" s="88" t="s">
        <v>954</v>
      </c>
      <c r="D1086" s="87" t="s">
        <v>1659</v>
      </c>
      <c r="E1086" s="89">
        <v>1</v>
      </c>
      <c r="F1086" s="87">
        <v>6971021</v>
      </c>
      <c r="G1086" s="87" t="s">
        <v>68</v>
      </c>
      <c r="H1086" s="87" t="s">
        <v>69</v>
      </c>
      <c r="I1086" s="87" t="s">
        <v>44</v>
      </c>
      <c r="J1086" s="90">
        <v>112.96</v>
      </c>
      <c r="K1086" s="90">
        <v>112.96</v>
      </c>
      <c r="L1086" s="87" t="s">
        <v>973</v>
      </c>
      <c r="M1086" s="87">
        <v>35</v>
      </c>
      <c r="N1086" s="88">
        <v>45165</v>
      </c>
      <c r="O1086" s="88">
        <v>45172</v>
      </c>
      <c r="P1086" s="87" t="s">
        <v>993</v>
      </c>
      <c r="Q1086" s="87" t="s">
        <v>3</v>
      </c>
      <c r="R1086" s="89" t="s">
        <v>975</v>
      </c>
      <c r="S1086" s="89" t="s">
        <v>1132</v>
      </c>
      <c r="T1086" s="89" t="s">
        <v>1128</v>
      </c>
      <c r="U1086" s="91">
        <v>45170</v>
      </c>
    </row>
    <row r="1087" spans="1:21" x14ac:dyDescent="0.3">
      <c r="A1087" s="92">
        <v>45170.572669328707</v>
      </c>
      <c r="B1087" s="93" t="s">
        <v>66</v>
      </c>
      <c r="C1087" s="94" t="s">
        <v>954</v>
      </c>
      <c r="D1087" s="93" t="s">
        <v>1665</v>
      </c>
      <c r="E1087" s="95">
        <v>1</v>
      </c>
      <c r="F1087" s="93" t="s">
        <v>68</v>
      </c>
      <c r="G1087" s="93" t="s">
        <v>68</v>
      </c>
      <c r="H1087" s="93" t="s">
        <v>1010</v>
      </c>
      <c r="I1087" s="93" t="s">
        <v>44</v>
      </c>
      <c r="J1087" s="96">
        <v>112.96</v>
      </c>
      <c r="K1087" s="96">
        <v>112.96</v>
      </c>
      <c r="L1087" s="93" t="s">
        <v>981</v>
      </c>
      <c r="M1087" s="93">
        <v>35</v>
      </c>
      <c r="N1087" s="94">
        <v>45165</v>
      </c>
      <c r="O1087" s="94">
        <v>45172</v>
      </c>
      <c r="P1087" s="93" t="s">
        <v>993</v>
      </c>
      <c r="Q1087" s="93" t="s">
        <v>3</v>
      </c>
      <c r="R1087" s="95" t="s">
        <v>975</v>
      </c>
      <c r="S1087" s="95" t="s">
        <v>1132</v>
      </c>
      <c r="T1087" s="95" t="s">
        <v>1128</v>
      </c>
      <c r="U1087" s="97">
        <v>45170</v>
      </c>
    </row>
    <row r="1088" spans="1:21" x14ac:dyDescent="0.3">
      <c r="A1088" s="86">
        <v>45170.576552893515</v>
      </c>
      <c r="B1088" s="87" t="s">
        <v>35</v>
      </c>
      <c r="C1088" s="88" t="s">
        <v>954</v>
      </c>
      <c r="D1088" s="87" t="s">
        <v>1714</v>
      </c>
      <c r="E1088" s="89">
        <v>3</v>
      </c>
      <c r="F1088" s="87" t="s">
        <v>68</v>
      </c>
      <c r="G1088" s="87" t="s">
        <v>68</v>
      </c>
      <c r="H1088" s="87" t="s">
        <v>1010</v>
      </c>
      <c r="I1088" s="87" t="s">
        <v>44</v>
      </c>
      <c r="J1088" s="90">
        <v>109.19</v>
      </c>
      <c r="K1088" s="90">
        <v>327.57</v>
      </c>
      <c r="L1088" s="87" t="s">
        <v>981</v>
      </c>
      <c r="M1088" s="87">
        <v>35</v>
      </c>
      <c r="N1088" s="88">
        <v>45165</v>
      </c>
      <c r="O1088" s="88">
        <v>45172</v>
      </c>
      <c r="P1088" s="87" t="s">
        <v>993</v>
      </c>
      <c r="Q1088" s="87" t="s">
        <v>3</v>
      </c>
      <c r="R1088" s="89" t="s">
        <v>975</v>
      </c>
      <c r="S1088" s="89" t="s">
        <v>1132</v>
      </c>
      <c r="T1088" s="89" t="s">
        <v>1128</v>
      </c>
      <c r="U1088" s="91">
        <v>45170</v>
      </c>
    </row>
    <row r="1089" spans="1:21" x14ac:dyDescent="0.3">
      <c r="A1089" s="92">
        <v>45170.579285069442</v>
      </c>
      <c r="B1089" s="93" t="s">
        <v>35</v>
      </c>
      <c r="C1089" s="94" t="s">
        <v>954</v>
      </c>
      <c r="D1089" s="93" t="s">
        <v>1715</v>
      </c>
      <c r="E1089" s="95">
        <v>4</v>
      </c>
      <c r="F1089" s="93" t="s">
        <v>68</v>
      </c>
      <c r="G1089" s="93" t="s">
        <v>68</v>
      </c>
      <c r="H1089" s="93" t="s">
        <v>92</v>
      </c>
      <c r="I1089" s="93" t="s">
        <v>44</v>
      </c>
      <c r="J1089" s="96">
        <v>109.19</v>
      </c>
      <c r="K1089" s="96">
        <v>436.76</v>
      </c>
      <c r="L1089" s="93" t="s">
        <v>981</v>
      </c>
      <c r="M1089" s="93">
        <v>35</v>
      </c>
      <c r="N1089" s="94">
        <v>45165</v>
      </c>
      <c r="O1089" s="94">
        <v>45172</v>
      </c>
      <c r="P1089" s="93" t="s">
        <v>993</v>
      </c>
      <c r="Q1089" s="93" t="s">
        <v>3</v>
      </c>
      <c r="R1089" s="95" t="s">
        <v>975</v>
      </c>
      <c r="S1089" s="95" t="s">
        <v>1132</v>
      </c>
      <c r="T1089" s="95" t="s">
        <v>1128</v>
      </c>
      <c r="U1089" s="97">
        <v>45170</v>
      </c>
    </row>
    <row r="1090" spans="1:21" x14ac:dyDescent="0.3">
      <c r="A1090" s="86">
        <v>45170.579888541666</v>
      </c>
      <c r="B1090" s="87" t="s">
        <v>35</v>
      </c>
      <c r="C1090" s="88" t="s">
        <v>954</v>
      </c>
      <c r="D1090" s="87" t="s">
        <v>1716</v>
      </c>
      <c r="E1090" s="89">
        <v>1</v>
      </c>
      <c r="F1090" s="87">
        <v>6971021</v>
      </c>
      <c r="G1090" s="87" t="s">
        <v>68</v>
      </c>
      <c r="H1090" s="87" t="s">
        <v>69</v>
      </c>
      <c r="I1090" s="87" t="s">
        <v>44</v>
      </c>
      <c r="J1090" s="90">
        <v>109.19</v>
      </c>
      <c r="K1090" s="90">
        <v>109.19</v>
      </c>
      <c r="L1090" s="87" t="s">
        <v>973</v>
      </c>
      <c r="M1090" s="87">
        <v>35</v>
      </c>
      <c r="N1090" s="88">
        <v>45165</v>
      </c>
      <c r="O1090" s="88">
        <v>45172</v>
      </c>
      <c r="P1090" s="87" t="s">
        <v>993</v>
      </c>
      <c r="Q1090" s="87" t="s">
        <v>3</v>
      </c>
      <c r="R1090" s="89" t="s">
        <v>975</v>
      </c>
      <c r="S1090" s="89" t="s">
        <v>1132</v>
      </c>
      <c r="T1090" s="89" t="s">
        <v>1128</v>
      </c>
      <c r="U1090" s="91">
        <v>45170</v>
      </c>
    </row>
    <row r="1091" spans="1:21" x14ac:dyDescent="0.3">
      <c r="A1091" s="92">
        <v>45170.585853703706</v>
      </c>
      <c r="B1091" s="93" t="s">
        <v>66</v>
      </c>
      <c r="C1091" s="94" t="s">
        <v>954</v>
      </c>
      <c r="D1091" s="93" t="s">
        <v>1675</v>
      </c>
      <c r="E1091" s="95">
        <v>2</v>
      </c>
      <c r="F1091" s="93">
        <v>6903612</v>
      </c>
      <c r="G1091" s="93" t="s">
        <v>68</v>
      </c>
      <c r="H1091" s="93" t="s">
        <v>69</v>
      </c>
      <c r="I1091" s="93" t="s">
        <v>44</v>
      </c>
      <c r="J1091" s="96">
        <v>112.96</v>
      </c>
      <c r="K1091" s="96">
        <v>225.92</v>
      </c>
      <c r="L1091" s="93" t="s">
        <v>973</v>
      </c>
      <c r="M1091" s="93">
        <v>35</v>
      </c>
      <c r="N1091" s="94">
        <v>45165</v>
      </c>
      <c r="O1091" s="94">
        <v>45172</v>
      </c>
      <c r="P1091" s="93" t="s">
        <v>993</v>
      </c>
      <c r="Q1091" s="93" t="s">
        <v>3</v>
      </c>
      <c r="R1091" s="95" t="s">
        <v>975</v>
      </c>
      <c r="S1091" s="95" t="s">
        <v>1132</v>
      </c>
      <c r="T1091" s="95" t="s">
        <v>1128</v>
      </c>
      <c r="U1091" s="97">
        <v>45170</v>
      </c>
    </row>
    <row r="1092" spans="1:21" x14ac:dyDescent="0.3">
      <c r="A1092" s="86">
        <v>45170.588238078701</v>
      </c>
      <c r="B1092" s="87" t="s">
        <v>66</v>
      </c>
      <c r="C1092" s="88" t="s">
        <v>954</v>
      </c>
      <c r="D1092" s="87" t="s">
        <v>1677</v>
      </c>
      <c r="E1092" s="89">
        <v>2</v>
      </c>
      <c r="F1092" s="87">
        <v>6984733</v>
      </c>
      <c r="G1092" s="87" t="s">
        <v>117</v>
      </c>
      <c r="H1092" s="87" t="s">
        <v>69</v>
      </c>
      <c r="I1092" s="87" t="s">
        <v>44</v>
      </c>
      <c r="J1092" s="90">
        <v>112.96</v>
      </c>
      <c r="K1092" s="90">
        <v>225.92</v>
      </c>
      <c r="L1092" s="87" t="s">
        <v>973</v>
      </c>
      <c r="M1092" s="87">
        <v>35</v>
      </c>
      <c r="N1092" s="88">
        <v>45165</v>
      </c>
      <c r="O1092" s="88">
        <v>45172</v>
      </c>
      <c r="P1092" s="87" t="s">
        <v>993</v>
      </c>
      <c r="Q1092" s="87" t="s">
        <v>3</v>
      </c>
      <c r="R1092" s="89" t="s">
        <v>975</v>
      </c>
      <c r="S1092" s="89" t="s">
        <v>1132</v>
      </c>
      <c r="T1092" s="89" t="s">
        <v>1128</v>
      </c>
      <c r="U1092" s="91">
        <v>45170</v>
      </c>
    </row>
    <row r="1093" spans="1:21" x14ac:dyDescent="0.3">
      <c r="A1093" s="92">
        <v>45170.5889650463</v>
      </c>
      <c r="B1093" s="93" t="s">
        <v>66</v>
      </c>
      <c r="C1093" s="94" t="s">
        <v>954</v>
      </c>
      <c r="D1093" s="93" t="s">
        <v>1717</v>
      </c>
      <c r="E1093" s="95">
        <v>1</v>
      </c>
      <c r="F1093" s="93">
        <v>6984733</v>
      </c>
      <c r="G1093" s="93" t="s">
        <v>117</v>
      </c>
      <c r="H1093" s="93" t="s">
        <v>69</v>
      </c>
      <c r="I1093" s="93" t="s">
        <v>44</v>
      </c>
      <c r="J1093" s="96">
        <v>112.96</v>
      </c>
      <c r="K1093" s="96">
        <v>112.96</v>
      </c>
      <c r="L1093" s="93" t="s">
        <v>973</v>
      </c>
      <c r="M1093" s="93">
        <v>35</v>
      </c>
      <c r="N1093" s="94">
        <v>45165</v>
      </c>
      <c r="O1093" s="94">
        <v>45172</v>
      </c>
      <c r="P1093" s="93" t="s">
        <v>993</v>
      </c>
      <c r="Q1093" s="93" t="s">
        <v>3</v>
      </c>
      <c r="R1093" s="95" t="s">
        <v>975</v>
      </c>
      <c r="S1093" s="95" t="s">
        <v>1132</v>
      </c>
      <c r="T1093" s="95" t="s">
        <v>1128</v>
      </c>
      <c r="U1093" s="97">
        <v>45170</v>
      </c>
    </row>
    <row r="1094" spans="1:21" x14ac:dyDescent="0.3">
      <c r="A1094" s="86">
        <v>45184.319906712961</v>
      </c>
      <c r="B1094" s="87" t="s">
        <v>76</v>
      </c>
      <c r="C1094" s="88" t="s">
        <v>954</v>
      </c>
      <c r="D1094" s="87" t="s">
        <v>156</v>
      </c>
      <c r="E1094" s="89">
        <v>1</v>
      </c>
      <c r="F1094" s="87">
        <v>6984733</v>
      </c>
      <c r="G1094" s="87" t="s">
        <v>117</v>
      </c>
      <c r="H1094" s="87" t="s">
        <v>69</v>
      </c>
      <c r="I1094" s="87" t="s">
        <v>44</v>
      </c>
      <c r="J1094" s="90">
        <v>116.75</v>
      </c>
      <c r="K1094" s="90">
        <v>116.75</v>
      </c>
      <c r="L1094" s="87" t="s">
        <v>973</v>
      </c>
      <c r="M1094" s="87">
        <v>35</v>
      </c>
      <c r="N1094" s="88">
        <v>45165</v>
      </c>
      <c r="O1094" s="88">
        <v>45172</v>
      </c>
      <c r="P1094" s="87" t="s">
        <v>993</v>
      </c>
      <c r="Q1094" s="87" t="s">
        <v>3</v>
      </c>
      <c r="R1094" s="89" t="s">
        <v>975</v>
      </c>
      <c r="S1094" s="89" t="s">
        <v>1132</v>
      </c>
      <c r="T1094" s="89" t="s">
        <v>1128</v>
      </c>
      <c r="U1094" s="91">
        <v>45170</v>
      </c>
    </row>
    <row r="1095" spans="1:21" x14ac:dyDescent="0.3">
      <c r="A1095" s="92">
        <v>45180.569620023147</v>
      </c>
      <c r="B1095" s="93" t="s">
        <v>35</v>
      </c>
      <c r="C1095" s="94" t="s">
        <v>1718</v>
      </c>
      <c r="D1095" s="93" t="s">
        <v>1719</v>
      </c>
      <c r="E1095" s="95">
        <v>8</v>
      </c>
      <c r="F1095" s="93">
        <v>6903612</v>
      </c>
      <c r="G1095" s="93" t="s">
        <v>68</v>
      </c>
      <c r="H1095" s="93" t="s">
        <v>69</v>
      </c>
      <c r="I1095" s="93" t="s">
        <v>44</v>
      </c>
      <c r="J1095" s="96">
        <v>109.19</v>
      </c>
      <c r="K1095" s="96">
        <v>873.52</v>
      </c>
      <c r="L1095" s="93" t="s">
        <v>973</v>
      </c>
      <c r="M1095" s="93">
        <v>37</v>
      </c>
      <c r="N1095" s="94">
        <v>45179</v>
      </c>
      <c r="O1095" s="94">
        <v>45186</v>
      </c>
      <c r="P1095" s="93" t="s">
        <v>1720</v>
      </c>
      <c r="Q1095" s="93" t="s">
        <v>3</v>
      </c>
      <c r="R1095" s="95" t="s">
        <v>975</v>
      </c>
      <c r="S1095" s="95" t="s">
        <v>1007</v>
      </c>
      <c r="T1095" s="95" t="s">
        <v>1128</v>
      </c>
      <c r="U1095" s="97">
        <v>45180</v>
      </c>
    </row>
    <row r="1096" spans="1:21" x14ac:dyDescent="0.3">
      <c r="A1096" s="86">
        <v>45180.577900925928</v>
      </c>
      <c r="B1096" s="87" t="s">
        <v>31</v>
      </c>
      <c r="C1096" s="88" t="s">
        <v>1718</v>
      </c>
      <c r="D1096" s="87" t="s">
        <v>1721</v>
      </c>
      <c r="E1096" s="89">
        <v>7</v>
      </c>
      <c r="F1096" s="87">
        <v>6984668</v>
      </c>
      <c r="G1096" s="87" t="s">
        <v>68</v>
      </c>
      <c r="H1096" s="87" t="s">
        <v>69</v>
      </c>
      <c r="I1096" s="87" t="s">
        <v>44</v>
      </c>
      <c r="J1096" s="90">
        <v>90.75</v>
      </c>
      <c r="K1096" s="90">
        <v>635.25</v>
      </c>
      <c r="L1096" s="87" t="s">
        <v>973</v>
      </c>
      <c r="M1096" s="87">
        <v>37</v>
      </c>
      <c r="N1096" s="88">
        <v>45179</v>
      </c>
      <c r="O1096" s="88">
        <v>45186</v>
      </c>
      <c r="P1096" s="87" t="s">
        <v>1720</v>
      </c>
      <c r="Q1096" s="87" t="s">
        <v>3</v>
      </c>
      <c r="R1096" s="89" t="s">
        <v>975</v>
      </c>
      <c r="S1096" s="89" t="s">
        <v>1007</v>
      </c>
      <c r="T1096" s="89" t="s">
        <v>1128</v>
      </c>
      <c r="U1096" s="91">
        <v>45180</v>
      </c>
    </row>
    <row r="1097" spans="1:21" x14ac:dyDescent="0.3">
      <c r="A1097" s="92">
        <v>45180.578573726852</v>
      </c>
      <c r="B1097" s="93" t="s">
        <v>31</v>
      </c>
      <c r="C1097" s="94" t="s">
        <v>1718</v>
      </c>
      <c r="D1097" s="93" t="s">
        <v>1722</v>
      </c>
      <c r="E1097" s="95">
        <v>1</v>
      </c>
      <c r="F1097" s="93">
        <v>20028</v>
      </c>
      <c r="G1097" s="93" t="s">
        <v>68</v>
      </c>
      <c r="H1097" s="93" t="s">
        <v>69</v>
      </c>
      <c r="I1097" s="93" t="s">
        <v>44</v>
      </c>
      <c r="J1097" s="96">
        <v>90.75</v>
      </c>
      <c r="K1097" s="96">
        <v>90.75</v>
      </c>
      <c r="L1097" s="93" t="s">
        <v>973</v>
      </c>
      <c r="M1097" s="93">
        <v>37</v>
      </c>
      <c r="N1097" s="94">
        <v>45179</v>
      </c>
      <c r="O1097" s="94">
        <v>45186</v>
      </c>
      <c r="P1097" s="93" t="s">
        <v>1720</v>
      </c>
      <c r="Q1097" s="93" t="s">
        <v>3</v>
      </c>
      <c r="R1097" s="95" t="s">
        <v>975</v>
      </c>
      <c r="S1097" s="95" t="s">
        <v>1007</v>
      </c>
      <c r="T1097" s="95" t="s">
        <v>1128</v>
      </c>
      <c r="U1097" s="97">
        <v>45180</v>
      </c>
    </row>
    <row r="1098" spans="1:21" x14ac:dyDescent="0.3">
      <c r="A1098" s="86">
        <v>45180.579320254627</v>
      </c>
      <c r="B1098" s="87" t="s">
        <v>65</v>
      </c>
      <c r="C1098" s="88" t="s">
        <v>1718</v>
      </c>
      <c r="D1098" s="87" t="s">
        <v>1721</v>
      </c>
      <c r="E1098" s="89">
        <v>7</v>
      </c>
      <c r="F1098" s="87">
        <v>6984668</v>
      </c>
      <c r="G1098" s="87" t="s">
        <v>68</v>
      </c>
      <c r="H1098" s="87" t="s">
        <v>69</v>
      </c>
      <c r="I1098" s="87" t="s">
        <v>44</v>
      </c>
      <c r="J1098" s="90">
        <v>111.36</v>
      </c>
      <c r="K1098" s="90">
        <v>779.52</v>
      </c>
      <c r="L1098" s="87" t="s">
        <v>973</v>
      </c>
      <c r="M1098" s="87">
        <v>37</v>
      </c>
      <c r="N1098" s="88">
        <v>45179</v>
      </c>
      <c r="O1098" s="88">
        <v>45186</v>
      </c>
      <c r="P1098" s="87" t="s">
        <v>1720</v>
      </c>
      <c r="Q1098" s="87" t="s">
        <v>3</v>
      </c>
      <c r="R1098" s="89" t="s">
        <v>975</v>
      </c>
      <c r="S1098" s="89" t="s">
        <v>1007</v>
      </c>
      <c r="T1098" s="89" t="s">
        <v>1128</v>
      </c>
      <c r="U1098" s="91">
        <v>45180</v>
      </c>
    </row>
    <row r="1099" spans="1:21" x14ac:dyDescent="0.3">
      <c r="A1099" s="92">
        <v>45180.579904861108</v>
      </c>
      <c r="B1099" s="93" t="s">
        <v>65</v>
      </c>
      <c r="C1099" s="94" t="s">
        <v>1718</v>
      </c>
      <c r="D1099" s="93" t="s">
        <v>1723</v>
      </c>
      <c r="E1099" s="95">
        <v>1</v>
      </c>
      <c r="F1099" s="93">
        <v>6952019</v>
      </c>
      <c r="G1099" s="93" t="s">
        <v>68</v>
      </c>
      <c r="H1099" s="93" t="s">
        <v>69</v>
      </c>
      <c r="I1099" s="93" t="s">
        <v>44</v>
      </c>
      <c r="J1099" s="96">
        <v>111.36</v>
      </c>
      <c r="K1099" s="96">
        <v>111.36</v>
      </c>
      <c r="L1099" s="93" t="s">
        <v>973</v>
      </c>
      <c r="M1099" s="93">
        <v>37</v>
      </c>
      <c r="N1099" s="94">
        <v>45179</v>
      </c>
      <c r="O1099" s="94">
        <v>45186</v>
      </c>
      <c r="P1099" s="93" t="s">
        <v>1720</v>
      </c>
      <c r="Q1099" s="93" t="s">
        <v>3</v>
      </c>
      <c r="R1099" s="95" t="s">
        <v>975</v>
      </c>
      <c r="S1099" s="95" t="s">
        <v>1007</v>
      </c>
      <c r="T1099" s="95" t="s">
        <v>1128</v>
      </c>
      <c r="U1099" s="97">
        <v>45180</v>
      </c>
    </row>
    <row r="1100" spans="1:21" x14ac:dyDescent="0.3">
      <c r="A1100" s="86">
        <v>45184.506480555552</v>
      </c>
      <c r="B1100" s="87" t="s">
        <v>66</v>
      </c>
      <c r="C1100" s="88" t="s">
        <v>1718</v>
      </c>
      <c r="D1100" s="87" t="s">
        <v>1724</v>
      </c>
      <c r="E1100" s="89">
        <v>2</v>
      </c>
      <c r="F1100" s="87">
        <v>6984668</v>
      </c>
      <c r="G1100" s="87" t="s">
        <v>68</v>
      </c>
      <c r="H1100" s="87" t="s">
        <v>69</v>
      </c>
      <c r="I1100" s="87" t="s">
        <v>44</v>
      </c>
      <c r="J1100" s="90">
        <v>112.96</v>
      </c>
      <c r="K1100" s="90">
        <v>225.92</v>
      </c>
      <c r="L1100" s="87" t="s">
        <v>973</v>
      </c>
      <c r="M1100" s="87">
        <v>37</v>
      </c>
      <c r="N1100" s="88">
        <v>45179</v>
      </c>
      <c r="O1100" s="88">
        <v>45186</v>
      </c>
      <c r="P1100" s="87" t="s">
        <v>1720</v>
      </c>
      <c r="Q1100" s="87" t="s">
        <v>3</v>
      </c>
      <c r="R1100" s="89" t="s">
        <v>975</v>
      </c>
      <c r="S1100" s="89" t="s">
        <v>1007</v>
      </c>
      <c r="T1100" s="89" t="s">
        <v>1128</v>
      </c>
      <c r="U1100" s="91">
        <v>45180</v>
      </c>
    </row>
    <row r="1101" spans="1:21" x14ac:dyDescent="0.3">
      <c r="A1101" s="92">
        <v>45184.508826273151</v>
      </c>
      <c r="B1101" s="93" t="s">
        <v>66</v>
      </c>
      <c r="C1101" s="94" t="s">
        <v>1718</v>
      </c>
      <c r="D1101" s="93" t="s">
        <v>1725</v>
      </c>
      <c r="E1101" s="95">
        <v>1</v>
      </c>
      <c r="F1101" s="93">
        <v>6953453</v>
      </c>
      <c r="G1101" s="93" t="s">
        <v>68</v>
      </c>
      <c r="H1101" s="93" t="s">
        <v>69</v>
      </c>
      <c r="I1101" s="93" t="s">
        <v>44</v>
      </c>
      <c r="J1101" s="96">
        <v>112.96</v>
      </c>
      <c r="K1101" s="96">
        <v>112.96</v>
      </c>
      <c r="L1101" s="93" t="s">
        <v>973</v>
      </c>
      <c r="M1101" s="93">
        <v>37</v>
      </c>
      <c r="N1101" s="94">
        <v>45179</v>
      </c>
      <c r="O1101" s="94">
        <v>45186</v>
      </c>
      <c r="P1101" s="93" t="s">
        <v>1720</v>
      </c>
      <c r="Q1101" s="93" t="s">
        <v>3</v>
      </c>
      <c r="R1101" s="95" t="s">
        <v>975</v>
      </c>
      <c r="S1101" s="95" t="s">
        <v>1007</v>
      </c>
      <c r="T1101" s="95" t="s">
        <v>1128</v>
      </c>
      <c r="U1101" s="97">
        <v>45180</v>
      </c>
    </row>
    <row r="1102" spans="1:21" x14ac:dyDescent="0.3">
      <c r="A1102" s="86">
        <v>45184.51010590278</v>
      </c>
      <c r="B1102" s="87" t="s">
        <v>66</v>
      </c>
      <c r="C1102" s="88" t="s">
        <v>1718</v>
      </c>
      <c r="D1102" s="87" t="s">
        <v>1726</v>
      </c>
      <c r="E1102" s="89">
        <v>1</v>
      </c>
      <c r="F1102" s="87">
        <v>6984733</v>
      </c>
      <c r="G1102" s="87" t="s">
        <v>117</v>
      </c>
      <c r="H1102" s="87" t="s">
        <v>69</v>
      </c>
      <c r="I1102" s="87" t="s">
        <v>44</v>
      </c>
      <c r="J1102" s="90">
        <v>112.96</v>
      </c>
      <c r="K1102" s="90">
        <v>112.96</v>
      </c>
      <c r="L1102" s="87" t="s">
        <v>973</v>
      </c>
      <c r="M1102" s="87">
        <v>37</v>
      </c>
      <c r="N1102" s="88">
        <v>45179</v>
      </c>
      <c r="O1102" s="88">
        <v>45186</v>
      </c>
      <c r="P1102" s="87" t="s">
        <v>1720</v>
      </c>
      <c r="Q1102" s="87" t="s">
        <v>3</v>
      </c>
      <c r="R1102" s="89" t="s">
        <v>975</v>
      </c>
      <c r="S1102" s="89" t="s">
        <v>1007</v>
      </c>
      <c r="T1102" s="89" t="s">
        <v>1128</v>
      </c>
      <c r="U1102" s="91">
        <v>45180</v>
      </c>
    </row>
    <row r="1103" spans="1:21" x14ac:dyDescent="0.3">
      <c r="A1103" s="92">
        <v>45184.51070324074</v>
      </c>
      <c r="B1103" s="93" t="s">
        <v>66</v>
      </c>
      <c r="C1103" s="94" t="s">
        <v>1718</v>
      </c>
      <c r="D1103" s="93" t="s">
        <v>1727</v>
      </c>
      <c r="E1103" s="95">
        <v>1</v>
      </c>
      <c r="F1103" s="93">
        <v>6952019</v>
      </c>
      <c r="G1103" s="93" t="s">
        <v>68</v>
      </c>
      <c r="H1103" s="93" t="s">
        <v>69</v>
      </c>
      <c r="I1103" s="93" t="s">
        <v>44</v>
      </c>
      <c r="J1103" s="96">
        <v>112.96</v>
      </c>
      <c r="K1103" s="96">
        <v>112.96</v>
      </c>
      <c r="L1103" s="93" t="s">
        <v>973</v>
      </c>
      <c r="M1103" s="93">
        <v>37</v>
      </c>
      <c r="N1103" s="94">
        <v>45179</v>
      </c>
      <c r="O1103" s="94">
        <v>45186</v>
      </c>
      <c r="P1103" s="93" t="s">
        <v>1720</v>
      </c>
      <c r="Q1103" s="93" t="s">
        <v>3</v>
      </c>
      <c r="R1103" s="95" t="s">
        <v>975</v>
      </c>
      <c r="S1103" s="95" t="s">
        <v>1007</v>
      </c>
      <c r="T1103" s="95" t="s">
        <v>1128</v>
      </c>
      <c r="U1103" s="97">
        <v>45180</v>
      </c>
    </row>
    <row r="1104" spans="1:21" x14ac:dyDescent="0.3">
      <c r="A1104" s="86">
        <v>45184.519174652778</v>
      </c>
      <c r="B1104" s="87" t="s">
        <v>66</v>
      </c>
      <c r="C1104" s="88" t="s">
        <v>1718</v>
      </c>
      <c r="D1104" s="87" t="s">
        <v>122</v>
      </c>
      <c r="E1104" s="89">
        <v>3</v>
      </c>
      <c r="F1104" s="87">
        <v>6903612</v>
      </c>
      <c r="G1104" s="87" t="s">
        <v>117</v>
      </c>
      <c r="H1104" s="87" t="s">
        <v>69</v>
      </c>
      <c r="I1104" s="87" t="s">
        <v>44</v>
      </c>
      <c r="J1104" s="90">
        <v>112.96</v>
      </c>
      <c r="K1104" s="90">
        <v>338.88</v>
      </c>
      <c r="L1104" s="87" t="s">
        <v>973</v>
      </c>
      <c r="M1104" s="87">
        <v>37</v>
      </c>
      <c r="N1104" s="88">
        <v>45179</v>
      </c>
      <c r="O1104" s="88">
        <v>45186</v>
      </c>
      <c r="P1104" s="87" t="s">
        <v>1720</v>
      </c>
      <c r="Q1104" s="87" t="s">
        <v>3</v>
      </c>
      <c r="R1104" s="89" t="s">
        <v>975</v>
      </c>
      <c r="S1104" s="89" t="s">
        <v>1007</v>
      </c>
      <c r="T1104" s="89" t="s">
        <v>1128</v>
      </c>
      <c r="U1104" s="91">
        <v>45180</v>
      </c>
    </row>
    <row r="1105" spans="1:21" x14ac:dyDescent="0.3">
      <c r="A1105" s="92">
        <v>45219.372943865739</v>
      </c>
      <c r="B1105" s="93" t="s">
        <v>76</v>
      </c>
      <c r="C1105" s="94" t="s">
        <v>1718</v>
      </c>
      <c r="D1105" s="93" t="s">
        <v>77</v>
      </c>
      <c r="E1105" s="95">
        <v>1</v>
      </c>
      <c r="F1105" s="93">
        <v>6984733</v>
      </c>
      <c r="G1105" s="93" t="s">
        <v>117</v>
      </c>
      <c r="H1105" s="93" t="s">
        <v>69</v>
      </c>
      <c r="I1105" s="93" t="s">
        <v>44</v>
      </c>
      <c r="J1105" s="96">
        <v>116.75</v>
      </c>
      <c r="K1105" s="96">
        <v>116.75</v>
      </c>
      <c r="L1105" s="93" t="s">
        <v>973</v>
      </c>
      <c r="M1105" s="93">
        <v>37</v>
      </c>
      <c r="N1105" s="94">
        <v>45179</v>
      </c>
      <c r="O1105" s="94">
        <v>45186</v>
      </c>
      <c r="P1105" s="93" t="s">
        <v>1720</v>
      </c>
      <c r="Q1105" s="93" t="s">
        <v>3</v>
      </c>
      <c r="R1105" s="95" t="s">
        <v>975</v>
      </c>
      <c r="S1105" s="95" t="s">
        <v>1007</v>
      </c>
      <c r="T1105" s="95" t="s">
        <v>1128</v>
      </c>
      <c r="U1105" s="97">
        <v>45180</v>
      </c>
    </row>
    <row r="1106" spans="1:21" x14ac:dyDescent="0.3">
      <c r="A1106" s="86">
        <v>45181.471582638886</v>
      </c>
      <c r="B1106" s="87" t="s">
        <v>65</v>
      </c>
      <c r="C1106" s="88" t="s">
        <v>956</v>
      </c>
      <c r="D1106" s="87" t="s">
        <v>1723</v>
      </c>
      <c r="E1106" s="89">
        <v>7</v>
      </c>
      <c r="F1106" s="87">
        <v>6952019</v>
      </c>
      <c r="G1106" s="87" t="s">
        <v>68</v>
      </c>
      <c r="H1106" s="87" t="s">
        <v>69</v>
      </c>
      <c r="I1106" s="87" t="s">
        <v>44</v>
      </c>
      <c r="J1106" s="90">
        <v>111.36</v>
      </c>
      <c r="K1106" s="90">
        <v>779.52</v>
      </c>
      <c r="L1106" s="87" t="s">
        <v>973</v>
      </c>
      <c r="M1106" s="87">
        <v>37</v>
      </c>
      <c r="N1106" s="88">
        <v>45179</v>
      </c>
      <c r="O1106" s="88">
        <v>45186</v>
      </c>
      <c r="P1106" s="87" t="s">
        <v>1720</v>
      </c>
      <c r="Q1106" s="87" t="s">
        <v>3</v>
      </c>
      <c r="R1106" s="89" t="s">
        <v>975</v>
      </c>
      <c r="S1106" s="89" t="s">
        <v>1017</v>
      </c>
      <c r="T1106" s="89" t="s">
        <v>1128</v>
      </c>
      <c r="U1106" s="91">
        <v>45181</v>
      </c>
    </row>
    <row r="1107" spans="1:21" x14ac:dyDescent="0.3">
      <c r="A1107" s="92">
        <v>45181.471979629627</v>
      </c>
      <c r="B1107" s="93" t="s">
        <v>31</v>
      </c>
      <c r="C1107" s="94" t="s">
        <v>956</v>
      </c>
      <c r="D1107" s="93" t="s">
        <v>1723</v>
      </c>
      <c r="E1107" s="95">
        <v>2.5</v>
      </c>
      <c r="F1107" s="93">
        <v>6952019</v>
      </c>
      <c r="G1107" s="93" t="s">
        <v>68</v>
      </c>
      <c r="H1107" s="93" t="s">
        <v>69</v>
      </c>
      <c r="I1107" s="93" t="s">
        <v>44</v>
      </c>
      <c r="J1107" s="96">
        <v>90.75</v>
      </c>
      <c r="K1107" s="96">
        <v>226.875</v>
      </c>
      <c r="L1107" s="93" t="s">
        <v>973</v>
      </c>
      <c r="M1107" s="93">
        <v>37</v>
      </c>
      <c r="N1107" s="94">
        <v>45179</v>
      </c>
      <c r="O1107" s="94">
        <v>45186</v>
      </c>
      <c r="P1107" s="93" t="s">
        <v>1720</v>
      </c>
      <c r="Q1107" s="93" t="s">
        <v>3</v>
      </c>
      <c r="R1107" s="95" t="s">
        <v>975</v>
      </c>
      <c r="S1107" s="95" t="s">
        <v>1017</v>
      </c>
      <c r="T1107" s="95" t="s">
        <v>1128</v>
      </c>
      <c r="U1107" s="97">
        <v>45181</v>
      </c>
    </row>
    <row r="1108" spans="1:21" x14ac:dyDescent="0.3">
      <c r="A1108" s="86">
        <v>45181.47269328704</v>
      </c>
      <c r="B1108" s="87" t="s">
        <v>31</v>
      </c>
      <c r="C1108" s="88" t="s">
        <v>956</v>
      </c>
      <c r="D1108" s="87" t="s">
        <v>1728</v>
      </c>
      <c r="E1108" s="89">
        <v>5.5</v>
      </c>
      <c r="F1108" s="87">
        <v>20028</v>
      </c>
      <c r="G1108" s="87" t="s">
        <v>68</v>
      </c>
      <c r="H1108" s="87" t="s">
        <v>69</v>
      </c>
      <c r="I1108" s="87" t="s">
        <v>44</v>
      </c>
      <c r="J1108" s="90">
        <v>90.75</v>
      </c>
      <c r="K1108" s="90">
        <v>499.125</v>
      </c>
      <c r="L1108" s="87" t="s">
        <v>973</v>
      </c>
      <c r="M1108" s="87">
        <v>37</v>
      </c>
      <c r="N1108" s="88">
        <v>45179</v>
      </c>
      <c r="O1108" s="88">
        <v>45186</v>
      </c>
      <c r="P1108" s="87" t="s">
        <v>1720</v>
      </c>
      <c r="Q1108" s="87" t="s">
        <v>3</v>
      </c>
      <c r="R1108" s="89" t="s">
        <v>975</v>
      </c>
      <c r="S1108" s="89" t="s">
        <v>1017</v>
      </c>
      <c r="T1108" s="89" t="s">
        <v>1128</v>
      </c>
      <c r="U1108" s="91">
        <v>45181</v>
      </c>
    </row>
    <row r="1109" spans="1:21" x14ac:dyDescent="0.3">
      <c r="A1109" s="92">
        <v>45181.579827199072</v>
      </c>
      <c r="B1109" s="93" t="s">
        <v>35</v>
      </c>
      <c r="C1109" s="94" t="s">
        <v>956</v>
      </c>
      <c r="D1109" s="93" t="s">
        <v>1729</v>
      </c>
      <c r="E1109" s="95">
        <v>1</v>
      </c>
      <c r="F1109" s="93">
        <v>6984668</v>
      </c>
      <c r="G1109" s="93" t="s">
        <v>68</v>
      </c>
      <c r="H1109" s="93" t="s">
        <v>69</v>
      </c>
      <c r="I1109" s="93" t="s">
        <v>44</v>
      </c>
      <c r="J1109" s="96">
        <v>109.19</v>
      </c>
      <c r="K1109" s="96">
        <v>109.19</v>
      </c>
      <c r="L1109" s="93" t="s">
        <v>973</v>
      </c>
      <c r="M1109" s="93">
        <v>37</v>
      </c>
      <c r="N1109" s="94">
        <v>45179</v>
      </c>
      <c r="O1109" s="94">
        <v>45186</v>
      </c>
      <c r="P1109" s="93" t="s">
        <v>1720</v>
      </c>
      <c r="Q1109" s="93" t="s">
        <v>3</v>
      </c>
      <c r="R1109" s="95" t="s">
        <v>975</v>
      </c>
      <c r="S1109" s="95" t="s">
        <v>1017</v>
      </c>
      <c r="T1109" s="95" t="s">
        <v>1128</v>
      </c>
      <c r="U1109" s="97">
        <v>45181</v>
      </c>
    </row>
    <row r="1110" spans="1:21" x14ac:dyDescent="0.3">
      <c r="A1110" s="86">
        <v>45181.580455439813</v>
      </c>
      <c r="B1110" s="87" t="s">
        <v>35</v>
      </c>
      <c r="C1110" s="88" t="s">
        <v>956</v>
      </c>
      <c r="D1110" s="87" t="s">
        <v>1719</v>
      </c>
      <c r="E1110" s="89">
        <v>4</v>
      </c>
      <c r="F1110" s="87">
        <v>6903612</v>
      </c>
      <c r="G1110" s="87" t="s">
        <v>68</v>
      </c>
      <c r="H1110" s="87" t="s">
        <v>69</v>
      </c>
      <c r="I1110" s="87" t="s">
        <v>44</v>
      </c>
      <c r="J1110" s="90">
        <v>109.19</v>
      </c>
      <c r="K1110" s="90">
        <v>436.76</v>
      </c>
      <c r="L1110" s="87" t="s">
        <v>973</v>
      </c>
      <c r="M1110" s="87">
        <v>37</v>
      </c>
      <c r="N1110" s="88">
        <v>45179</v>
      </c>
      <c r="O1110" s="88">
        <v>45186</v>
      </c>
      <c r="P1110" s="87" t="s">
        <v>1720</v>
      </c>
      <c r="Q1110" s="87" t="s">
        <v>3</v>
      </c>
      <c r="R1110" s="89" t="s">
        <v>975</v>
      </c>
      <c r="S1110" s="89" t="s">
        <v>1017</v>
      </c>
      <c r="T1110" s="89" t="s">
        <v>1128</v>
      </c>
      <c r="U1110" s="91">
        <v>45181</v>
      </c>
    </row>
    <row r="1111" spans="1:21" x14ac:dyDescent="0.3">
      <c r="A1111" s="92">
        <v>45181.58090335648</v>
      </c>
      <c r="B1111" s="93" t="s">
        <v>35</v>
      </c>
      <c r="C1111" s="94" t="s">
        <v>956</v>
      </c>
      <c r="D1111" s="93" t="s">
        <v>1730</v>
      </c>
      <c r="E1111" s="95">
        <v>3</v>
      </c>
      <c r="F1111" s="93" t="s">
        <v>68</v>
      </c>
      <c r="G1111" s="93" t="s">
        <v>68</v>
      </c>
      <c r="H1111" s="93" t="s">
        <v>1731</v>
      </c>
      <c r="I1111" s="93" t="s">
        <v>44</v>
      </c>
      <c r="J1111" s="96">
        <v>109.19</v>
      </c>
      <c r="K1111" s="96">
        <v>327.57</v>
      </c>
      <c r="L1111" s="93" t="s">
        <v>981</v>
      </c>
      <c r="M1111" s="93">
        <v>37</v>
      </c>
      <c r="N1111" s="94">
        <v>45179</v>
      </c>
      <c r="O1111" s="94">
        <v>45186</v>
      </c>
      <c r="P1111" s="93" t="s">
        <v>1720</v>
      </c>
      <c r="Q1111" s="93" t="s">
        <v>3</v>
      </c>
      <c r="R1111" s="95" t="s">
        <v>975</v>
      </c>
      <c r="S1111" s="95" t="s">
        <v>1017</v>
      </c>
      <c r="T1111" s="95" t="s">
        <v>1128</v>
      </c>
      <c r="U1111" s="97">
        <v>45181</v>
      </c>
    </row>
    <row r="1112" spans="1:21" x14ac:dyDescent="0.3">
      <c r="A1112" s="86">
        <v>45184.510953703706</v>
      </c>
      <c r="B1112" s="87" t="s">
        <v>66</v>
      </c>
      <c r="C1112" s="88" t="s">
        <v>956</v>
      </c>
      <c r="D1112" s="87" t="s">
        <v>1727</v>
      </c>
      <c r="E1112" s="89">
        <v>6</v>
      </c>
      <c r="F1112" s="87">
        <v>6952019</v>
      </c>
      <c r="G1112" s="87" t="s">
        <v>68</v>
      </c>
      <c r="H1112" s="87" t="s">
        <v>69</v>
      </c>
      <c r="I1112" s="87" t="s">
        <v>44</v>
      </c>
      <c r="J1112" s="90">
        <v>112.96</v>
      </c>
      <c r="K1112" s="90">
        <v>677.76</v>
      </c>
      <c r="L1112" s="87" t="s">
        <v>973</v>
      </c>
      <c r="M1112" s="87">
        <v>37</v>
      </c>
      <c r="N1112" s="88">
        <v>45179</v>
      </c>
      <c r="O1112" s="88">
        <v>45186</v>
      </c>
      <c r="P1112" s="87" t="s">
        <v>1720</v>
      </c>
      <c r="Q1112" s="87" t="s">
        <v>3</v>
      </c>
      <c r="R1112" s="89" t="s">
        <v>975</v>
      </c>
      <c r="S1112" s="89" t="s">
        <v>1017</v>
      </c>
      <c r="T1112" s="89" t="s">
        <v>1128</v>
      </c>
      <c r="U1112" s="91">
        <v>45181</v>
      </c>
    </row>
    <row r="1113" spans="1:21" x14ac:dyDescent="0.3">
      <c r="A1113" s="92">
        <v>45184.519688310182</v>
      </c>
      <c r="B1113" s="93" t="s">
        <v>66</v>
      </c>
      <c r="C1113" s="94" t="s">
        <v>956</v>
      </c>
      <c r="D1113" s="93" t="s">
        <v>122</v>
      </c>
      <c r="E1113" s="95">
        <v>1</v>
      </c>
      <c r="F1113" s="93">
        <v>6903612</v>
      </c>
      <c r="G1113" s="93" t="s">
        <v>117</v>
      </c>
      <c r="H1113" s="93" t="s">
        <v>69</v>
      </c>
      <c r="I1113" s="93" t="s">
        <v>44</v>
      </c>
      <c r="J1113" s="96">
        <v>112.96</v>
      </c>
      <c r="K1113" s="96">
        <v>112.96</v>
      </c>
      <c r="L1113" s="93" t="s">
        <v>973</v>
      </c>
      <c r="M1113" s="93">
        <v>37</v>
      </c>
      <c r="N1113" s="94">
        <v>45179</v>
      </c>
      <c r="O1113" s="94">
        <v>45186</v>
      </c>
      <c r="P1113" s="93" t="s">
        <v>1720</v>
      </c>
      <c r="Q1113" s="93" t="s">
        <v>3</v>
      </c>
      <c r="R1113" s="95" t="s">
        <v>975</v>
      </c>
      <c r="S1113" s="95" t="s">
        <v>1017</v>
      </c>
      <c r="T1113" s="95" t="s">
        <v>1128</v>
      </c>
      <c r="U1113" s="97">
        <v>45181</v>
      </c>
    </row>
    <row r="1114" spans="1:21" x14ac:dyDescent="0.3">
      <c r="A1114" s="86">
        <v>45184.521813888889</v>
      </c>
      <c r="B1114" s="87" t="s">
        <v>66</v>
      </c>
      <c r="C1114" s="88" t="s">
        <v>956</v>
      </c>
      <c r="D1114" s="87" t="s">
        <v>1732</v>
      </c>
      <c r="E1114" s="89">
        <v>1</v>
      </c>
      <c r="F1114" s="87">
        <v>20028</v>
      </c>
      <c r="G1114" s="87" t="s">
        <v>68</v>
      </c>
      <c r="H1114" s="87" t="s">
        <v>69</v>
      </c>
      <c r="I1114" s="87" t="s">
        <v>44</v>
      </c>
      <c r="J1114" s="90">
        <v>112.96</v>
      </c>
      <c r="K1114" s="90">
        <v>112.96</v>
      </c>
      <c r="L1114" s="87" t="s">
        <v>973</v>
      </c>
      <c r="M1114" s="87">
        <v>37</v>
      </c>
      <c r="N1114" s="88">
        <v>45179</v>
      </c>
      <c r="O1114" s="88">
        <v>45186</v>
      </c>
      <c r="P1114" s="87" t="s">
        <v>1720</v>
      </c>
      <c r="Q1114" s="87" t="s">
        <v>3</v>
      </c>
      <c r="R1114" s="89" t="s">
        <v>975</v>
      </c>
      <c r="S1114" s="89" t="s">
        <v>1017</v>
      </c>
      <c r="T1114" s="89" t="s">
        <v>1128</v>
      </c>
      <c r="U1114" s="91">
        <v>45181</v>
      </c>
    </row>
    <row r="1115" spans="1:21" x14ac:dyDescent="0.3">
      <c r="A1115" s="92">
        <v>45219.373204745367</v>
      </c>
      <c r="B1115" s="93" t="s">
        <v>76</v>
      </c>
      <c r="C1115" s="94" t="s">
        <v>956</v>
      </c>
      <c r="D1115" s="93" t="s">
        <v>77</v>
      </c>
      <c r="E1115" s="95">
        <v>1</v>
      </c>
      <c r="F1115" s="93">
        <v>6984733</v>
      </c>
      <c r="G1115" s="93" t="s">
        <v>117</v>
      </c>
      <c r="H1115" s="93" t="s">
        <v>69</v>
      </c>
      <c r="I1115" s="93" t="s">
        <v>44</v>
      </c>
      <c r="J1115" s="96">
        <v>116.75</v>
      </c>
      <c r="K1115" s="96">
        <v>116.75</v>
      </c>
      <c r="L1115" s="93" t="s">
        <v>973</v>
      </c>
      <c r="M1115" s="93">
        <v>37</v>
      </c>
      <c r="N1115" s="94">
        <v>45179</v>
      </c>
      <c r="O1115" s="94">
        <v>45186</v>
      </c>
      <c r="P1115" s="93" t="s">
        <v>1720</v>
      </c>
      <c r="Q1115" s="93" t="s">
        <v>3</v>
      </c>
      <c r="R1115" s="95" t="s">
        <v>975</v>
      </c>
      <c r="S1115" s="95" t="s">
        <v>1017</v>
      </c>
      <c r="T1115" s="95" t="s">
        <v>1128</v>
      </c>
      <c r="U1115" s="97">
        <v>45181</v>
      </c>
    </row>
    <row r="1116" spans="1:21" x14ac:dyDescent="0.3">
      <c r="A1116" s="86">
        <v>45182.398996296295</v>
      </c>
      <c r="B1116" s="87" t="s">
        <v>31</v>
      </c>
      <c r="C1116" s="88" t="s">
        <v>1733</v>
      </c>
      <c r="D1116" s="87" t="s">
        <v>1723</v>
      </c>
      <c r="E1116" s="89">
        <v>6</v>
      </c>
      <c r="F1116" s="87">
        <v>6952019</v>
      </c>
      <c r="G1116" s="87" t="s">
        <v>68</v>
      </c>
      <c r="H1116" s="87" t="s">
        <v>69</v>
      </c>
      <c r="I1116" s="87" t="s">
        <v>44</v>
      </c>
      <c r="J1116" s="90">
        <v>90.75</v>
      </c>
      <c r="K1116" s="90">
        <v>544.5</v>
      </c>
      <c r="L1116" s="87" t="s">
        <v>973</v>
      </c>
      <c r="M1116" s="87">
        <v>37</v>
      </c>
      <c r="N1116" s="88">
        <v>45179</v>
      </c>
      <c r="O1116" s="88">
        <v>45186</v>
      </c>
      <c r="P1116" s="87" t="s">
        <v>1720</v>
      </c>
      <c r="Q1116" s="87" t="s">
        <v>3</v>
      </c>
      <c r="R1116" s="89" t="s">
        <v>975</v>
      </c>
      <c r="S1116" s="89" t="s">
        <v>1025</v>
      </c>
      <c r="T1116" s="89" t="s">
        <v>1128</v>
      </c>
      <c r="U1116" s="91">
        <v>45182</v>
      </c>
    </row>
    <row r="1117" spans="1:21" x14ac:dyDescent="0.3">
      <c r="A1117" s="92">
        <v>45182.494244328707</v>
      </c>
      <c r="B1117" s="93" t="s">
        <v>65</v>
      </c>
      <c r="C1117" s="94" t="s">
        <v>1733</v>
      </c>
      <c r="D1117" s="93" t="s">
        <v>1723</v>
      </c>
      <c r="E1117" s="95">
        <v>6</v>
      </c>
      <c r="F1117" s="93">
        <v>6952019</v>
      </c>
      <c r="G1117" s="93" t="s">
        <v>68</v>
      </c>
      <c r="H1117" s="93" t="s">
        <v>69</v>
      </c>
      <c r="I1117" s="93" t="s">
        <v>44</v>
      </c>
      <c r="J1117" s="96">
        <v>111.36</v>
      </c>
      <c r="K1117" s="96">
        <v>668.16</v>
      </c>
      <c r="L1117" s="93" t="s">
        <v>973</v>
      </c>
      <c r="M1117" s="93">
        <v>37</v>
      </c>
      <c r="N1117" s="94">
        <v>45179</v>
      </c>
      <c r="O1117" s="94">
        <v>45186</v>
      </c>
      <c r="P1117" s="93" t="s">
        <v>1720</v>
      </c>
      <c r="Q1117" s="93" t="s">
        <v>3</v>
      </c>
      <c r="R1117" s="95" t="s">
        <v>975</v>
      </c>
      <c r="S1117" s="95" t="s">
        <v>1025</v>
      </c>
      <c r="T1117" s="95" t="s">
        <v>1128</v>
      </c>
      <c r="U1117" s="97">
        <v>45182</v>
      </c>
    </row>
    <row r="1118" spans="1:21" x14ac:dyDescent="0.3">
      <c r="A1118" s="86">
        <v>45182.573439467589</v>
      </c>
      <c r="B1118" s="87" t="s">
        <v>35</v>
      </c>
      <c r="C1118" s="88" t="s">
        <v>1733</v>
      </c>
      <c r="D1118" s="87" t="s">
        <v>1734</v>
      </c>
      <c r="E1118" s="89">
        <v>8</v>
      </c>
      <c r="F1118" s="87" t="s">
        <v>68</v>
      </c>
      <c r="G1118" s="87" t="s">
        <v>68</v>
      </c>
      <c r="H1118" s="87" t="s">
        <v>1012</v>
      </c>
      <c r="I1118" s="87" t="s">
        <v>44</v>
      </c>
      <c r="J1118" s="90">
        <v>109.19</v>
      </c>
      <c r="K1118" s="90">
        <v>873.52</v>
      </c>
      <c r="L1118" s="87" t="s">
        <v>981</v>
      </c>
      <c r="M1118" s="87">
        <v>37</v>
      </c>
      <c r="N1118" s="88">
        <v>45179</v>
      </c>
      <c r="O1118" s="88">
        <v>45186</v>
      </c>
      <c r="P1118" s="87" t="s">
        <v>1720</v>
      </c>
      <c r="Q1118" s="87" t="s">
        <v>3</v>
      </c>
      <c r="R1118" s="89" t="s">
        <v>975</v>
      </c>
      <c r="S1118" s="89" t="s">
        <v>1025</v>
      </c>
      <c r="T1118" s="89" t="s">
        <v>1128</v>
      </c>
      <c r="U1118" s="91">
        <v>45182</v>
      </c>
    </row>
    <row r="1119" spans="1:21" x14ac:dyDescent="0.3">
      <c r="A1119" s="92">
        <v>45184.511205092589</v>
      </c>
      <c r="B1119" s="93" t="s">
        <v>66</v>
      </c>
      <c r="C1119" s="94" t="s">
        <v>1733</v>
      </c>
      <c r="D1119" s="93" t="s">
        <v>1727</v>
      </c>
      <c r="E1119" s="95">
        <v>3</v>
      </c>
      <c r="F1119" s="93">
        <v>6952019</v>
      </c>
      <c r="G1119" s="93" t="s">
        <v>68</v>
      </c>
      <c r="H1119" s="93" t="s">
        <v>69</v>
      </c>
      <c r="I1119" s="93" t="s">
        <v>44</v>
      </c>
      <c r="J1119" s="96">
        <v>112.96</v>
      </c>
      <c r="K1119" s="96">
        <v>338.88</v>
      </c>
      <c r="L1119" s="93" t="s">
        <v>973</v>
      </c>
      <c r="M1119" s="93">
        <v>37</v>
      </c>
      <c r="N1119" s="94">
        <v>45179</v>
      </c>
      <c r="O1119" s="94">
        <v>45186</v>
      </c>
      <c r="P1119" s="93" t="s">
        <v>1720</v>
      </c>
      <c r="Q1119" s="93" t="s">
        <v>3</v>
      </c>
      <c r="R1119" s="95" t="s">
        <v>975</v>
      </c>
      <c r="S1119" s="95" t="s">
        <v>1025</v>
      </c>
      <c r="T1119" s="95" t="s">
        <v>1128</v>
      </c>
      <c r="U1119" s="97">
        <v>45182</v>
      </c>
    </row>
    <row r="1120" spans="1:21" x14ac:dyDescent="0.3">
      <c r="A1120" s="86">
        <v>45184.520580555552</v>
      </c>
      <c r="B1120" s="87" t="s">
        <v>66</v>
      </c>
      <c r="C1120" s="88" t="s">
        <v>1733</v>
      </c>
      <c r="D1120" s="87" t="s">
        <v>122</v>
      </c>
      <c r="E1120" s="89">
        <v>2</v>
      </c>
      <c r="F1120" s="87">
        <v>6903612</v>
      </c>
      <c r="G1120" s="87" t="s">
        <v>117</v>
      </c>
      <c r="H1120" s="87" t="s">
        <v>69</v>
      </c>
      <c r="I1120" s="87" t="s">
        <v>44</v>
      </c>
      <c r="J1120" s="90">
        <v>112.96</v>
      </c>
      <c r="K1120" s="90">
        <v>225.92</v>
      </c>
      <c r="L1120" s="87" t="s">
        <v>973</v>
      </c>
      <c r="M1120" s="87">
        <v>37</v>
      </c>
      <c r="N1120" s="88">
        <v>45179</v>
      </c>
      <c r="O1120" s="88">
        <v>45186</v>
      </c>
      <c r="P1120" s="87" t="s">
        <v>1720</v>
      </c>
      <c r="Q1120" s="87" t="s">
        <v>3</v>
      </c>
      <c r="R1120" s="89" t="s">
        <v>975</v>
      </c>
      <c r="S1120" s="89" t="s">
        <v>1025</v>
      </c>
      <c r="T1120" s="89" t="s">
        <v>1128</v>
      </c>
      <c r="U1120" s="91">
        <v>45182</v>
      </c>
    </row>
    <row r="1121" spans="1:21" x14ac:dyDescent="0.3">
      <c r="A1121" s="92">
        <v>45184.522579976852</v>
      </c>
      <c r="B1121" s="93" t="s">
        <v>66</v>
      </c>
      <c r="C1121" s="94" t="s">
        <v>1733</v>
      </c>
      <c r="D1121" s="93" t="s">
        <v>1732</v>
      </c>
      <c r="E1121" s="95">
        <v>2</v>
      </c>
      <c r="F1121" s="93">
        <v>20028</v>
      </c>
      <c r="G1121" s="93" t="s">
        <v>68</v>
      </c>
      <c r="H1121" s="93" t="s">
        <v>69</v>
      </c>
      <c r="I1121" s="93" t="s">
        <v>44</v>
      </c>
      <c r="J1121" s="96">
        <v>112.96</v>
      </c>
      <c r="K1121" s="96">
        <v>225.92</v>
      </c>
      <c r="L1121" s="93" t="s">
        <v>973</v>
      </c>
      <c r="M1121" s="93">
        <v>37</v>
      </c>
      <c r="N1121" s="94">
        <v>45179</v>
      </c>
      <c r="O1121" s="94">
        <v>45186</v>
      </c>
      <c r="P1121" s="93" t="s">
        <v>1720</v>
      </c>
      <c r="Q1121" s="93" t="s">
        <v>3</v>
      </c>
      <c r="R1121" s="95" t="s">
        <v>975</v>
      </c>
      <c r="S1121" s="95" t="s">
        <v>1025</v>
      </c>
      <c r="T1121" s="95" t="s">
        <v>1128</v>
      </c>
      <c r="U1121" s="97">
        <v>45182</v>
      </c>
    </row>
    <row r="1122" spans="1:21" x14ac:dyDescent="0.3">
      <c r="A1122" s="86">
        <v>45184.540683564817</v>
      </c>
      <c r="B1122" s="87" t="s">
        <v>66</v>
      </c>
      <c r="C1122" s="88" t="s">
        <v>1733</v>
      </c>
      <c r="D1122" s="87" t="s">
        <v>1735</v>
      </c>
      <c r="E1122" s="89">
        <v>1</v>
      </c>
      <c r="F1122" s="87">
        <v>6984733</v>
      </c>
      <c r="G1122" s="87" t="s">
        <v>117</v>
      </c>
      <c r="H1122" s="87" t="s">
        <v>69</v>
      </c>
      <c r="I1122" s="87" t="s">
        <v>44</v>
      </c>
      <c r="J1122" s="90">
        <v>112.96</v>
      </c>
      <c r="K1122" s="90">
        <v>112.96</v>
      </c>
      <c r="L1122" s="87" t="s">
        <v>973</v>
      </c>
      <c r="M1122" s="87">
        <v>37</v>
      </c>
      <c r="N1122" s="88">
        <v>45179</v>
      </c>
      <c r="O1122" s="88">
        <v>45186</v>
      </c>
      <c r="P1122" s="87" t="s">
        <v>1720</v>
      </c>
      <c r="Q1122" s="87" t="s">
        <v>3</v>
      </c>
      <c r="R1122" s="89" t="s">
        <v>975</v>
      </c>
      <c r="S1122" s="89" t="s">
        <v>1025</v>
      </c>
      <c r="T1122" s="89" t="s">
        <v>1128</v>
      </c>
      <c r="U1122" s="91">
        <v>45182</v>
      </c>
    </row>
    <row r="1123" spans="1:21" x14ac:dyDescent="0.3">
      <c r="A1123" s="92">
        <v>45183.525948032409</v>
      </c>
      <c r="B1123" s="93" t="s">
        <v>31</v>
      </c>
      <c r="C1123" s="94" t="s">
        <v>1736</v>
      </c>
      <c r="D1123" s="93" t="s">
        <v>1723</v>
      </c>
      <c r="E1123" s="95">
        <v>8</v>
      </c>
      <c r="F1123" s="93">
        <v>6952019</v>
      </c>
      <c r="G1123" s="93" t="s">
        <v>68</v>
      </c>
      <c r="H1123" s="93" t="s">
        <v>69</v>
      </c>
      <c r="I1123" s="93" t="s">
        <v>44</v>
      </c>
      <c r="J1123" s="96">
        <v>90.75</v>
      </c>
      <c r="K1123" s="96">
        <v>726</v>
      </c>
      <c r="L1123" s="93" t="s">
        <v>973</v>
      </c>
      <c r="M1123" s="93">
        <v>37</v>
      </c>
      <c r="N1123" s="94">
        <v>45179</v>
      </c>
      <c r="O1123" s="94">
        <v>45186</v>
      </c>
      <c r="P1123" s="93" t="s">
        <v>1720</v>
      </c>
      <c r="Q1123" s="93" t="s">
        <v>3</v>
      </c>
      <c r="R1123" s="95" t="s">
        <v>975</v>
      </c>
      <c r="S1123" s="95" t="s">
        <v>986</v>
      </c>
      <c r="T1123" s="95" t="s">
        <v>1128</v>
      </c>
      <c r="U1123" s="97">
        <v>45183</v>
      </c>
    </row>
    <row r="1124" spans="1:21" x14ac:dyDescent="0.3">
      <c r="A1124" s="86">
        <v>45183.526123263888</v>
      </c>
      <c r="B1124" s="87" t="s">
        <v>65</v>
      </c>
      <c r="C1124" s="88" t="s">
        <v>1736</v>
      </c>
      <c r="D1124" s="87" t="s">
        <v>1723</v>
      </c>
      <c r="E1124" s="89">
        <v>8</v>
      </c>
      <c r="F1124" s="87">
        <v>6952019</v>
      </c>
      <c r="G1124" s="87" t="s">
        <v>68</v>
      </c>
      <c r="H1124" s="87" t="s">
        <v>69</v>
      </c>
      <c r="I1124" s="87" t="s">
        <v>44</v>
      </c>
      <c r="J1124" s="90">
        <v>111.36</v>
      </c>
      <c r="K1124" s="90">
        <v>890.88</v>
      </c>
      <c r="L1124" s="87" t="s">
        <v>973</v>
      </c>
      <c r="M1124" s="87">
        <v>37</v>
      </c>
      <c r="N1124" s="88">
        <v>45179</v>
      </c>
      <c r="O1124" s="88">
        <v>45186</v>
      </c>
      <c r="P1124" s="87" t="s">
        <v>1720</v>
      </c>
      <c r="Q1124" s="87" t="s">
        <v>3</v>
      </c>
      <c r="R1124" s="89" t="s">
        <v>975</v>
      </c>
      <c r="S1124" s="89" t="s">
        <v>986</v>
      </c>
      <c r="T1124" s="89" t="s">
        <v>1128</v>
      </c>
      <c r="U1124" s="91">
        <v>45183</v>
      </c>
    </row>
    <row r="1125" spans="1:21" x14ac:dyDescent="0.3">
      <c r="A1125" s="92">
        <v>45183.533230208333</v>
      </c>
      <c r="B1125" s="93" t="s">
        <v>35</v>
      </c>
      <c r="C1125" s="94" t="s">
        <v>1736</v>
      </c>
      <c r="D1125" s="93" t="s">
        <v>1737</v>
      </c>
      <c r="E1125" s="95">
        <v>7</v>
      </c>
      <c r="F1125" s="93" t="s">
        <v>68</v>
      </c>
      <c r="G1125" s="93" t="s">
        <v>68</v>
      </c>
      <c r="H1125" s="93" t="s">
        <v>1012</v>
      </c>
      <c r="I1125" s="93" t="s">
        <v>44</v>
      </c>
      <c r="J1125" s="96">
        <v>109.19</v>
      </c>
      <c r="K1125" s="96">
        <v>764.32999999999993</v>
      </c>
      <c r="L1125" s="93" t="s">
        <v>981</v>
      </c>
      <c r="M1125" s="93">
        <v>37</v>
      </c>
      <c r="N1125" s="94">
        <v>45179</v>
      </c>
      <c r="O1125" s="94">
        <v>45186</v>
      </c>
      <c r="P1125" s="93" t="s">
        <v>1720</v>
      </c>
      <c r="Q1125" s="93" t="s">
        <v>3</v>
      </c>
      <c r="R1125" s="95" t="s">
        <v>975</v>
      </c>
      <c r="S1125" s="95" t="s">
        <v>986</v>
      </c>
      <c r="T1125" s="95" t="s">
        <v>1128</v>
      </c>
      <c r="U1125" s="97">
        <v>45183</v>
      </c>
    </row>
    <row r="1126" spans="1:21" x14ac:dyDescent="0.3">
      <c r="A1126" s="86">
        <v>45184.511569212962</v>
      </c>
      <c r="B1126" s="87" t="s">
        <v>66</v>
      </c>
      <c r="C1126" s="88" t="s">
        <v>1736</v>
      </c>
      <c r="D1126" s="87" t="s">
        <v>1727</v>
      </c>
      <c r="E1126" s="89">
        <v>1</v>
      </c>
      <c r="F1126" s="87">
        <v>6952019</v>
      </c>
      <c r="G1126" s="87" t="s">
        <v>68</v>
      </c>
      <c r="H1126" s="87" t="s">
        <v>69</v>
      </c>
      <c r="I1126" s="87" t="s">
        <v>44</v>
      </c>
      <c r="J1126" s="90">
        <v>112.96</v>
      </c>
      <c r="K1126" s="90">
        <v>112.96</v>
      </c>
      <c r="L1126" s="87" t="s">
        <v>973</v>
      </c>
      <c r="M1126" s="87">
        <v>37</v>
      </c>
      <c r="N1126" s="88">
        <v>45179</v>
      </c>
      <c r="O1126" s="88">
        <v>45186</v>
      </c>
      <c r="P1126" s="87" t="s">
        <v>1720</v>
      </c>
      <c r="Q1126" s="87" t="s">
        <v>3</v>
      </c>
      <c r="R1126" s="89" t="s">
        <v>975</v>
      </c>
      <c r="S1126" s="89" t="s">
        <v>986</v>
      </c>
      <c r="T1126" s="89" t="s">
        <v>1128</v>
      </c>
      <c r="U1126" s="91">
        <v>45183</v>
      </c>
    </row>
    <row r="1127" spans="1:21" x14ac:dyDescent="0.3">
      <c r="A1127" s="92">
        <v>45184.520920370371</v>
      </c>
      <c r="B1127" s="93" t="s">
        <v>66</v>
      </c>
      <c r="C1127" s="94" t="s">
        <v>1736</v>
      </c>
      <c r="D1127" s="93" t="s">
        <v>122</v>
      </c>
      <c r="E1127" s="95">
        <v>2</v>
      </c>
      <c r="F1127" s="93">
        <v>6903612</v>
      </c>
      <c r="G1127" s="93" t="s">
        <v>117</v>
      </c>
      <c r="H1127" s="93" t="s">
        <v>69</v>
      </c>
      <c r="I1127" s="93" t="s">
        <v>44</v>
      </c>
      <c r="J1127" s="96">
        <v>112.96</v>
      </c>
      <c r="K1127" s="96">
        <v>225.92</v>
      </c>
      <c r="L1127" s="93" t="s">
        <v>973</v>
      </c>
      <c r="M1127" s="93">
        <v>37</v>
      </c>
      <c r="N1127" s="94">
        <v>45179</v>
      </c>
      <c r="O1127" s="94">
        <v>45186</v>
      </c>
      <c r="P1127" s="93" t="s">
        <v>1720</v>
      </c>
      <c r="Q1127" s="93" t="s">
        <v>3</v>
      </c>
      <c r="R1127" s="95" t="s">
        <v>975</v>
      </c>
      <c r="S1127" s="95" t="s">
        <v>986</v>
      </c>
      <c r="T1127" s="95" t="s">
        <v>1128</v>
      </c>
      <c r="U1127" s="97">
        <v>45183</v>
      </c>
    </row>
    <row r="1128" spans="1:21" x14ac:dyDescent="0.3">
      <c r="A1128" s="86">
        <v>45184.522851041664</v>
      </c>
      <c r="B1128" s="87" t="s">
        <v>66</v>
      </c>
      <c r="C1128" s="88" t="s">
        <v>1736</v>
      </c>
      <c r="D1128" s="87" t="s">
        <v>1732</v>
      </c>
      <c r="E1128" s="89">
        <v>2</v>
      </c>
      <c r="F1128" s="87">
        <v>20028</v>
      </c>
      <c r="G1128" s="87" t="s">
        <v>68</v>
      </c>
      <c r="H1128" s="87" t="s">
        <v>69</v>
      </c>
      <c r="I1128" s="87" t="s">
        <v>44</v>
      </c>
      <c r="J1128" s="90">
        <v>112.96</v>
      </c>
      <c r="K1128" s="90">
        <v>225.92</v>
      </c>
      <c r="L1128" s="87" t="s">
        <v>973</v>
      </c>
      <c r="M1128" s="87">
        <v>37</v>
      </c>
      <c r="N1128" s="88">
        <v>45179</v>
      </c>
      <c r="O1128" s="88">
        <v>45186</v>
      </c>
      <c r="P1128" s="87" t="s">
        <v>1720</v>
      </c>
      <c r="Q1128" s="87" t="s">
        <v>3</v>
      </c>
      <c r="R1128" s="89" t="s">
        <v>975</v>
      </c>
      <c r="S1128" s="89" t="s">
        <v>986</v>
      </c>
      <c r="T1128" s="89" t="s">
        <v>1128</v>
      </c>
      <c r="U1128" s="91">
        <v>45183</v>
      </c>
    </row>
    <row r="1129" spans="1:21" x14ac:dyDescent="0.3">
      <c r="A1129" s="92">
        <v>45184.541772453704</v>
      </c>
      <c r="B1129" s="93" t="s">
        <v>66</v>
      </c>
      <c r="C1129" s="94" t="s">
        <v>1736</v>
      </c>
      <c r="D1129" s="93" t="s">
        <v>1738</v>
      </c>
      <c r="E1129" s="95">
        <v>3</v>
      </c>
      <c r="F1129" s="93">
        <v>6984733</v>
      </c>
      <c r="G1129" s="93" t="s">
        <v>117</v>
      </c>
      <c r="H1129" s="93" t="s">
        <v>69</v>
      </c>
      <c r="I1129" s="93" t="s">
        <v>44</v>
      </c>
      <c r="J1129" s="96">
        <v>112.96</v>
      </c>
      <c r="K1129" s="96">
        <v>338.88</v>
      </c>
      <c r="L1129" s="93" t="s">
        <v>973</v>
      </c>
      <c r="M1129" s="93">
        <v>37</v>
      </c>
      <c r="N1129" s="94">
        <v>45179</v>
      </c>
      <c r="O1129" s="94">
        <v>45186</v>
      </c>
      <c r="P1129" s="93" t="s">
        <v>1720</v>
      </c>
      <c r="Q1129" s="93" t="s">
        <v>3</v>
      </c>
      <c r="R1129" s="95" t="s">
        <v>975</v>
      </c>
      <c r="S1129" s="95" t="s">
        <v>986</v>
      </c>
      <c r="T1129" s="95" t="s">
        <v>1128</v>
      </c>
      <c r="U1129" s="97">
        <v>45183</v>
      </c>
    </row>
    <row r="1130" spans="1:21" x14ac:dyDescent="0.3">
      <c r="A1130" s="86">
        <v>45184.54190729167</v>
      </c>
      <c r="B1130" s="87" t="s">
        <v>66</v>
      </c>
      <c r="C1130" s="88" t="s">
        <v>1736</v>
      </c>
      <c r="D1130" s="87" t="s">
        <v>1738</v>
      </c>
      <c r="E1130" s="89">
        <v>2</v>
      </c>
      <c r="F1130" s="87">
        <v>6984733</v>
      </c>
      <c r="G1130" s="87" t="s">
        <v>117</v>
      </c>
      <c r="H1130" s="87" t="s">
        <v>69</v>
      </c>
      <c r="I1130" s="87" t="s">
        <v>45</v>
      </c>
      <c r="J1130" s="90">
        <v>169.44</v>
      </c>
      <c r="K1130" s="90">
        <v>338.88</v>
      </c>
      <c r="L1130" s="87" t="s">
        <v>973</v>
      </c>
      <c r="M1130" s="87">
        <v>37</v>
      </c>
      <c r="N1130" s="88">
        <v>45179</v>
      </c>
      <c r="O1130" s="88">
        <v>45186</v>
      </c>
      <c r="P1130" s="87" t="s">
        <v>1720</v>
      </c>
      <c r="Q1130" s="87" t="s">
        <v>3</v>
      </c>
      <c r="R1130" s="89" t="s">
        <v>975</v>
      </c>
      <c r="S1130" s="89" t="s">
        <v>986</v>
      </c>
      <c r="T1130" s="89" t="s">
        <v>1128</v>
      </c>
      <c r="U1130" s="91">
        <v>45183</v>
      </c>
    </row>
    <row r="1131" spans="1:21" x14ac:dyDescent="0.3">
      <c r="A1131" s="92">
        <v>45219.373539699074</v>
      </c>
      <c r="B1131" s="93" t="s">
        <v>76</v>
      </c>
      <c r="C1131" s="94" t="s">
        <v>1736</v>
      </c>
      <c r="D1131" s="93" t="s">
        <v>77</v>
      </c>
      <c r="E1131" s="95">
        <v>3</v>
      </c>
      <c r="F1131" s="93">
        <v>6984733</v>
      </c>
      <c r="G1131" s="93" t="s">
        <v>117</v>
      </c>
      <c r="H1131" s="93" t="s">
        <v>69</v>
      </c>
      <c r="I1131" s="93" t="s">
        <v>44</v>
      </c>
      <c r="J1131" s="96">
        <v>116.75</v>
      </c>
      <c r="K1131" s="96">
        <v>350.25</v>
      </c>
      <c r="L1131" s="93" t="s">
        <v>973</v>
      </c>
      <c r="M1131" s="93">
        <v>37</v>
      </c>
      <c r="N1131" s="94">
        <v>45179</v>
      </c>
      <c r="O1131" s="94">
        <v>45186</v>
      </c>
      <c r="P1131" s="93" t="s">
        <v>1720</v>
      </c>
      <c r="Q1131" s="93" t="s">
        <v>3</v>
      </c>
      <c r="R1131" s="95" t="s">
        <v>975</v>
      </c>
      <c r="S1131" s="95" t="s">
        <v>986</v>
      </c>
      <c r="T1131" s="95" t="s">
        <v>1128</v>
      </c>
      <c r="U1131" s="97">
        <v>45183</v>
      </c>
    </row>
    <row r="1132" spans="1:21" x14ac:dyDescent="0.3">
      <c r="A1132" s="86">
        <v>45219.373741087962</v>
      </c>
      <c r="B1132" s="87" t="s">
        <v>76</v>
      </c>
      <c r="C1132" s="88" t="s">
        <v>1736</v>
      </c>
      <c r="D1132" s="87" t="s">
        <v>77</v>
      </c>
      <c r="E1132" s="89">
        <v>2</v>
      </c>
      <c r="F1132" s="87">
        <v>6984733</v>
      </c>
      <c r="G1132" s="87" t="s">
        <v>117</v>
      </c>
      <c r="H1132" s="87" t="s">
        <v>69</v>
      </c>
      <c r="I1132" s="87" t="s">
        <v>45</v>
      </c>
      <c r="J1132" s="90">
        <v>175.13</v>
      </c>
      <c r="K1132" s="90">
        <v>350.26</v>
      </c>
      <c r="L1132" s="87" t="s">
        <v>973</v>
      </c>
      <c r="M1132" s="87">
        <v>37</v>
      </c>
      <c r="N1132" s="88">
        <v>45179</v>
      </c>
      <c r="O1132" s="88">
        <v>45186</v>
      </c>
      <c r="P1132" s="87" t="s">
        <v>1720</v>
      </c>
      <c r="Q1132" s="87" t="s">
        <v>3</v>
      </c>
      <c r="R1132" s="89" t="s">
        <v>975</v>
      </c>
      <c r="S1132" s="89" t="s">
        <v>986</v>
      </c>
      <c r="T1132" s="89" t="s">
        <v>1128</v>
      </c>
      <c r="U1132" s="91">
        <v>45183</v>
      </c>
    </row>
    <row r="1133" spans="1:21" x14ac:dyDescent="0.3">
      <c r="A1133" s="92">
        <v>45184.511658217591</v>
      </c>
      <c r="B1133" s="93" t="s">
        <v>66</v>
      </c>
      <c r="C1133" s="94" t="s">
        <v>1739</v>
      </c>
      <c r="D1133" s="93" t="s">
        <v>1727</v>
      </c>
      <c r="E1133" s="95">
        <v>1</v>
      </c>
      <c r="F1133" s="93">
        <v>6952019</v>
      </c>
      <c r="G1133" s="93" t="s">
        <v>68</v>
      </c>
      <c r="H1133" s="93" t="s">
        <v>69</v>
      </c>
      <c r="I1133" s="93" t="s">
        <v>44</v>
      </c>
      <c r="J1133" s="96">
        <v>112.96</v>
      </c>
      <c r="K1133" s="96">
        <v>112.96</v>
      </c>
      <c r="L1133" s="93" t="s">
        <v>973</v>
      </c>
      <c r="M1133" s="93">
        <v>37</v>
      </c>
      <c r="N1133" s="94">
        <v>45179</v>
      </c>
      <c r="O1133" s="94">
        <v>45186</v>
      </c>
      <c r="P1133" s="93" t="s">
        <v>1720</v>
      </c>
      <c r="Q1133" s="93" t="s">
        <v>3</v>
      </c>
      <c r="R1133" s="95" t="s">
        <v>975</v>
      </c>
      <c r="S1133" s="95" t="s">
        <v>990</v>
      </c>
      <c r="T1133" s="95" t="s">
        <v>1128</v>
      </c>
      <c r="U1133" s="97">
        <v>45184</v>
      </c>
    </row>
    <row r="1134" spans="1:21" x14ac:dyDescent="0.3">
      <c r="A1134" s="86">
        <v>45184.521092129631</v>
      </c>
      <c r="B1134" s="87" t="s">
        <v>66</v>
      </c>
      <c r="C1134" s="88" t="s">
        <v>1739</v>
      </c>
      <c r="D1134" s="87" t="s">
        <v>122</v>
      </c>
      <c r="E1134" s="89">
        <v>2</v>
      </c>
      <c r="F1134" s="87">
        <v>6903612</v>
      </c>
      <c r="G1134" s="87" t="s">
        <v>117</v>
      </c>
      <c r="H1134" s="87" t="s">
        <v>69</v>
      </c>
      <c r="I1134" s="87" t="s">
        <v>44</v>
      </c>
      <c r="J1134" s="90">
        <v>112.96</v>
      </c>
      <c r="K1134" s="90">
        <v>225.92</v>
      </c>
      <c r="L1134" s="87" t="s">
        <v>973</v>
      </c>
      <c r="M1134" s="87">
        <v>37</v>
      </c>
      <c r="N1134" s="88">
        <v>45179</v>
      </c>
      <c r="O1134" s="88">
        <v>45186</v>
      </c>
      <c r="P1134" s="87" t="s">
        <v>1720</v>
      </c>
      <c r="Q1134" s="87" t="s">
        <v>3</v>
      </c>
      <c r="R1134" s="89" t="s">
        <v>975</v>
      </c>
      <c r="S1134" s="89" t="s">
        <v>990</v>
      </c>
      <c r="T1134" s="89" t="s">
        <v>1128</v>
      </c>
      <c r="U1134" s="91">
        <v>45184</v>
      </c>
    </row>
    <row r="1135" spans="1:21" x14ac:dyDescent="0.3">
      <c r="A1135" s="92">
        <v>45184.537790162038</v>
      </c>
      <c r="B1135" s="93" t="s">
        <v>35</v>
      </c>
      <c r="C1135" s="94" t="s">
        <v>1739</v>
      </c>
      <c r="D1135" s="93" t="s">
        <v>1740</v>
      </c>
      <c r="E1135" s="95">
        <v>6.5</v>
      </c>
      <c r="F1135" s="93" t="s">
        <v>68</v>
      </c>
      <c r="G1135" s="93" t="s">
        <v>68</v>
      </c>
      <c r="H1135" s="93" t="s">
        <v>1012</v>
      </c>
      <c r="I1135" s="93" t="s">
        <v>44</v>
      </c>
      <c r="J1135" s="96">
        <v>109.19</v>
      </c>
      <c r="K1135" s="96">
        <v>709.73500000000001</v>
      </c>
      <c r="L1135" s="93" t="s">
        <v>981</v>
      </c>
      <c r="M1135" s="93">
        <v>37</v>
      </c>
      <c r="N1135" s="94">
        <v>45179</v>
      </c>
      <c r="O1135" s="94">
        <v>45186</v>
      </c>
      <c r="P1135" s="93" t="s">
        <v>1720</v>
      </c>
      <c r="Q1135" s="93" t="s">
        <v>3</v>
      </c>
      <c r="R1135" s="95" t="s">
        <v>975</v>
      </c>
      <c r="S1135" s="95" t="s">
        <v>990</v>
      </c>
      <c r="T1135" s="95" t="s">
        <v>1128</v>
      </c>
      <c r="U1135" s="97">
        <v>45184</v>
      </c>
    </row>
    <row r="1136" spans="1:21" x14ac:dyDescent="0.3">
      <c r="A1136" s="86">
        <v>45184.538695138886</v>
      </c>
      <c r="B1136" s="87" t="s">
        <v>35</v>
      </c>
      <c r="C1136" s="88" t="s">
        <v>1739</v>
      </c>
      <c r="D1136" s="87" t="s">
        <v>1741</v>
      </c>
      <c r="E1136" s="89">
        <v>0.5</v>
      </c>
      <c r="F1136" s="87" t="s">
        <v>68</v>
      </c>
      <c r="G1136" s="87" t="s">
        <v>68</v>
      </c>
      <c r="H1136" s="87" t="s">
        <v>92</v>
      </c>
      <c r="I1136" s="87" t="s">
        <v>44</v>
      </c>
      <c r="J1136" s="90">
        <v>109.19</v>
      </c>
      <c r="K1136" s="90">
        <v>54.594999999999999</v>
      </c>
      <c r="L1136" s="87" t="s">
        <v>981</v>
      </c>
      <c r="M1136" s="87">
        <v>37</v>
      </c>
      <c r="N1136" s="88">
        <v>45179</v>
      </c>
      <c r="O1136" s="88">
        <v>45186</v>
      </c>
      <c r="P1136" s="87" t="s">
        <v>1720</v>
      </c>
      <c r="Q1136" s="87" t="s">
        <v>3</v>
      </c>
      <c r="R1136" s="89" t="s">
        <v>975</v>
      </c>
      <c r="S1136" s="89" t="s">
        <v>990</v>
      </c>
      <c r="T1136" s="89" t="s">
        <v>1128</v>
      </c>
      <c r="U1136" s="91">
        <v>45184</v>
      </c>
    </row>
    <row r="1137" spans="1:21" x14ac:dyDescent="0.3">
      <c r="A1137" s="92">
        <v>45184.54540023148</v>
      </c>
      <c r="B1137" s="93" t="s">
        <v>66</v>
      </c>
      <c r="C1137" s="94" t="s">
        <v>1739</v>
      </c>
      <c r="D1137" s="93" t="s">
        <v>1742</v>
      </c>
      <c r="E1137" s="95">
        <v>1</v>
      </c>
      <c r="F1137" s="93" t="s">
        <v>68</v>
      </c>
      <c r="G1137" s="93" t="s">
        <v>68</v>
      </c>
      <c r="H1137" s="93" t="s">
        <v>1012</v>
      </c>
      <c r="I1137" s="93" t="s">
        <v>44</v>
      </c>
      <c r="J1137" s="96">
        <v>112.96</v>
      </c>
      <c r="K1137" s="96">
        <v>112.96</v>
      </c>
      <c r="L1137" s="93" t="s">
        <v>981</v>
      </c>
      <c r="M1137" s="93">
        <v>37</v>
      </c>
      <c r="N1137" s="94">
        <v>45179</v>
      </c>
      <c r="O1137" s="94">
        <v>45186</v>
      </c>
      <c r="P1137" s="93" t="s">
        <v>1720</v>
      </c>
      <c r="Q1137" s="93" t="s">
        <v>3</v>
      </c>
      <c r="R1137" s="95" t="s">
        <v>975</v>
      </c>
      <c r="S1137" s="95" t="s">
        <v>990</v>
      </c>
      <c r="T1137" s="95" t="s">
        <v>1128</v>
      </c>
      <c r="U1137" s="97">
        <v>45184</v>
      </c>
    </row>
    <row r="1138" spans="1:21" x14ac:dyDescent="0.3">
      <c r="A1138" s="86">
        <v>45184.546198263888</v>
      </c>
      <c r="B1138" s="87" t="s">
        <v>66</v>
      </c>
      <c r="C1138" s="88" t="s">
        <v>1739</v>
      </c>
      <c r="D1138" s="87" t="s">
        <v>1417</v>
      </c>
      <c r="E1138" s="89">
        <v>4</v>
      </c>
      <c r="F1138" s="87">
        <v>6984733</v>
      </c>
      <c r="G1138" s="87" t="s">
        <v>117</v>
      </c>
      <c r="H1138" s="87" t="s">
        <v>69</v>
      </c>
      <c r="I1138" s="87" t="s">
        <v>44</v>
      </c>
      <c r="J1138" s="90">
        <v>112.96</v>
      </c>
      <c r="K1138" s="90">
        <v>451.84</v>
      </c>
      <c r="L1138" s="87" t="s">
        <v>973</v>
      </c>
      <c r="M1138" s="87">
        <v>37</v>
      </c>
      <c r="N1138" s="88">
        <v>45179</v>
      </c>
      <c r="O1138" s="88">
        <v>45186</v>
      </c>
      <c r="P1138" s="87" t="s">
        <v>1720</v>
      </c>
      <c r="Q1138" s="87" t="s">
        <v>3</v>
      </c>
      <c r="R1138" s="89" t="s">
        <v>975</v>
      </c>
      <c r="S1138" s="89" t="s">
        <v>990</v>
      </c>
      <c r="T1138" s="89" t="s">
        <v>1128</v>
      </c>
      <c r="U1138" s="91">
        <v>45184</v>
      </c>
    </row>
    <row r="1139" spans="1:21" x14ac:dyDescent="0.3">
      <c r="A1139" s="92">
        <v>45184.560150925929</v>
      </c>
      <c r="B1139" s="93" t="s">
        <v>31</v>
      </c>
      <c r="C1139" s="94" t="s">
        <v>1739</v>
      </c>
      <c r="D1139" s="93" t="s">
        <v>1743</v>
      </c>
      <c r="E1139" s="95">
        <v>7.5</v>
      </c>
      <c r="F1139" s="93">
        <v>6988041</v>
      </c>
      <c r="G1139" s="93" t="s">
        <v>68</v>
      </c>
      <c r="H1139" s="93" t="s">
        <v>69</v>
      </c>
      <c r="I1139" s="93" t="s">
        <v>44</v>
      </c>
      <c r="J1139" s="96">
        <v>90.75</v>
      </c>
      <c r="K1139" s="96">
        <v>680.625</v>
      </c>
      <c r="L1139" s="93" t="s">
        <v>973</v>
      </c>
      <c r="M1139" s="93">
        <v>37</v>
      </c>
      <c r="N1139" s="94">
        <v>45179</v>
      </c>
      <c r="O1139" s="94">
        <v>45186</v>
      </c>
      <c r="P1139" s="93" t="s">
        <v>1720</v>
      </c>
      <c r="Q1139" s="93" t="s">
        <v>3</v>
      </c>
      <c r="R1139" s="95" t="s">
        <v>975</v>
      </c>
      <c r="S1139" s="95" t="s">
        <v>990</v>
      </c>
      <c r="T1139" s="95" t="s">
        <v>1128</v>
      </c>
      <c r="U1139" s="97">
        <v>45184</v>
      </c>
    </row>
    <row r="1140" spans="1:21" x14ac:dyDescent="0.3">
      <c r="A1140" s="86">
        <v>45184.56030902778</v>
      </c>
      <c r="B1140" s="87" t="s">
        <v>65</v>
      </c>
      <c r="C1140" s="88" t="s">
        <v>1739</v>
      </c>
      <c r="D1140" s="87" t="s">
        <v>1743</v>
      </c>
      <c r="E1140" s="89">
        <v>7.5</v>
      </c>
      <c r="F1140" s="87">
        <v>6988041</v>
      </c>
      <c r="G1140" s="87" t="s">
        <v>68</v>
      </c>
      <c r="H1140" s="87" t="s">
        <v>69</v>
      </c>
      <c r="I1140" s="87" t="s">
        <v>44</v>
      </c>
      <c r="J1140" s="90">
        <v>111.36</v>
      </c>
      <c r="K1140" s="90">
        <v>835.2</v>
      </c>
      <c r="L1140" s="87" t="s">
        <v>973</v>
      </c>
      <c r="M1140" s="87">
        <v>37</v>
      </c>
      <c r="N1140" s="88">
        <v>45179</v>
      </c>
      <c r="O1140" s="88">
        <v>45186</v>
      </c>
      <c r="P1140" s="87" t="s">
        <v>1720</v>
      </c>
      <c r="Q1140" s="87" t="s">
        <v>3</v>
      </c>
      <c r="R1140" s="89" t="s">
        <v>975</v>
      </c>
      <c r="S1140" s="89" t="s">
        <v>990</v>
      </c>
      <c r="T1140" s="89" t="s">
        <v>1128</v>
      </c>
      <c r="U1140" s="91">
        <v>45184</v>
      </c>
    </row>
    <row r="1141" spans="1:21" x14ac:dyDescent="0.3">
      <c r="A1141" s="92">
        <v>45219.37411261574</v>
      </c>
      <c r="B1141" s="93" t="s">
        <v>76</v>
      </c>
      <c r="C1141" s="94" t="s">
        <v>1739</v>
      </c>
      <c r="D1141" s="93" t="s">
        <v>77</v>
      </c>
      <c r="E1141" s="95">
        <v>2</v>
      </c>
      <c r="F1141" s="93">
        <v>6984733</v>
      </c>
      <c r="G1141" s="93" t="s">
        <v>117</v>
      </c>
      <c r="H1141" s="93" t="s">
        <v>69</v>
      </c>
      <c r="I1141" s="93" t="s">
        <v>44</v>
      </c>
      <c r="J1141" s="96">
        <v>116.75</v>
      </c>
      <c r="K1141" s="96">
        <v>233.5</v>
      </c>
      <c r="L1141" s="93" t="s">
        <v>973</v>
      </c>
      <c r="M1141" s="93">
        <v>37</v>
      </c>
      <c r="N1141" s="94">
        <v>45179</v>
      </c>
      <c r="O1141" s="94">
        <v>45186</v>
      </c>
      <c r="P1141" s="93" t="s">
        <v>1720</v>
      </c>
      <c r="Q1141" s="93" t="s">
        <v>3</v>
      </c>
      <c r="R1141" s="95" t="s">
        <v>975</v>
      </c>
      <c r="S1141" s="95" t="s">
        <v>990</v>
      </c>
      <c r="T1141" s="95" t="s">
        <v>1128</v>
      </c>
      <c r="U1141" s="97">
        <v>45184</v>
      </c>
    </row>
    <row r="1142" spans="1:21" x14ac:dyDescent="0.3">
      <c r="A1142" s="86">
        <v>45187.581485185183</v>
      </c>
      <c r="B1142" s="87" t="s">
        <v>31</v>
      </c>
      <c r="C1142" s="88" t="s">
        <v>1744</v>
      </c>
      <c r="D1142" s="87" t="s">
        <v>1743</v>
      </c>
      <c r="E1142" s="89">
        <v>8</v>
      </c>
      <c r="F1142" s="87">
        <v>6988041</v>
      </c>
      <c r="G1142" s="87" t="s">
        <v>68</v>
      </c>
      <c r="H1142" s="87" t="s">
        <v>69</v>
      </c>
      <c r="I1142" s="87" t="s">
        <v>44</v>
      </c>
      <c r="J1142" s="90">
        <v>90.75</v>
      </c>
      <c r="K1142" s="90">
        <v>726</v>
      </c>
      <c r="L1142" s="87" t="s">
        <v>973</v>
      </c>
      <c r="M1142" s="87">
        <v>38</v>
      </c>
      <c r="N1142" s="88">
        <v>45186</v>
      </c>
      <c r="O1142" s="88">
        <v>45193</v>
      </c>
      <c r="P1142" s="87" t="s">
        <v>1745</v>
      </c>
      <c r="Q1142" s="87" t="s">
        <v>3</v>
      </c>
      <c r="R1142" s="89" t="s">
        <v>975</v>
      </c>
      <c r="S1142" s="89" t="s">
        <v>1044</v>
      </c>
      <c r="T1142" s="89" t="s">
        <v>1128</v>
      </c>
      <c r="U1142" s="91">
        <v>45187</v>
      </c>
    </row>
    <row r="1143" spans="1:21" x14ac:dyDescent="0.3">
      <c r="A1143" s="92">
        <v>45187.581805208334</v>
      </c>
      <c r="B1143" s="93" t="s">
        <v>65</v>
      </c>
      <c r="C1143" s="94" t="s">
        <v>1744</v>
      </c>
      <c r="D1143" s="93" t="s">
        <v>1743</v>
      </c>
      <c r="E1143" s="95">
        <v>8</v>
      </c>
      <c r="F1143" s="93">
        <v>6988041</v>
      </c>
      <c r="G1143" s="93" t="s">
        <v>68</v>
      </c>
      <c r="H1143" s="93" t="s">
        <v>69</v>
      </c>
      <c r="I1143" s="93" t="s">
        <v>44</v>
      </c>
      <c r="J1143" s="96">
        <v>111.36</v>
      </c>
      <c r="K1143" s="96">
        <v>890.88</v>
      </c>
      <c r="L1143" s="93" t="s">
        <v>973</v>
      </c>
      <c r="M1143" s="93">
        <v>38</v>
      </c>
      <c r="N1143" s="94">
        <v>45186</v>
      </c>
      <c r="O1143" s="94">
        <v>45193</v>
      </c>
      <c r="P1143" s="93" t="s">
        <v>1745</v>
      </c>
      <c r="Q1143" s="93" t="s">
        <v>3</v>
      </c>
      <c r="R1143" s="95" t="s">
        <v>975</v>
      </c>
      <c r="S1143" s="95" t="s">
        <v>1044</v>
      </c>
      <c r="T1143" s="95" t="s">
        <v>1128</v>
      </c>
      <c r="U1143" s="97">
        <v>45187</v>
      </c>
    </row>
    <row r="1144" spans="1:21" x14ac:dyDescent="0.3">
      <c r="A1144" s="86">
        <v>45187.582406481481</v>
      </c>
      <c r="B1144" s="87" t="s">
        <v>35</v>
      </c>
      <c r="C1144" s="88" t="s">
        <v>1744</v>
      </c>
      <c r="D1144" s="87" t="s">
        <v>1737</v>
      </c>
      <c r="E1144" s="89">
        <v>8</v>
      </c>
      <c r="F1144" s="87" t="s">
        <v>68</v>
      </c>
      <c r="G1144" s="87" t="s">
        <v>68</v>
      </c>
      <c r="H1144" s="87" t="s">
        <v>1012</v>
      </c>
      <c r="I1144" s="87" t="s">
        <v>44</v>
      </c>
      <c r="J1144" s="90">
        <v>109.19</v>
      </c>
      <c r="K1144" s="90">
        <v>873.52</v>
      </c>
      <c r="L1144" s="87" t="s">
        <v>981</v>
      </c>
      <c r="M1144" s="87">
        <v>38</v>
      </c>
      <c r="N1144" s="88">
        <v>45186</v>
      </c>
      <c r="O1144" s="88">
        <v>45193</v>
      </c>
      <c r="P1144" s="87" t="s">
        <v>1745</v>
      </c>
      <c r="Q1144" s="87" t="s">
        <v>3</v>
      </c>
      <c r="R1144" s="89" t="s">
        <v>975</v>
      </c>
      <c r="S1144" s="89" t="s">
        <v>1044</v>
      </c>
      <c r="T1144" s="89" t="s">
        <v>1128</v>
      </c>
      <c r="U1144" s="91">
        <v>45187</v>
      </c>
    </row>
    <row r="1145" spans="1:21" x14ac:dyDescent="0.3">
      <c r="A1145" s="92">
        <v>45191.494774999999</v>
      </c>
      <c r="B1145" s="93" t="s">
        <v>66</v>
      </c>
      <c r="C1145" s="94" t="s">
        <v>1744</v>
      </c>
      <c r="D1145" s="93" t="s">
        <v>376</v>
      </c>
      <c r="E1145" s="95">
        <v>2</v>
      </c>
      <c r="F1145" s="93">
        <v>6988041</v>
      </c>
      <c r="G1145" s="93" t="s">
        <v>68</v>
      </c>
      <c r="H1145" s="93" t="s">
        <v>69</v>
      </c>
      <c r="I1145" s="93" t="s">
        <v>44</v>
      </c>
      <c r="J1145" s="96">
        <v>112.96</v>
      </c>
      <c r="K1145" s="96">
        <v>225.92</v>
      </c>
      <c r="L1145" s="93" t="s">
        <v>973</v>
      </c>
      <c r="M1145" s="93">
        <v>38</v>
      </c>
      <c r="N1145" s="94">
        <v>45186</v>
      </c>
      <c r="O1145" s="94">
        <v>45193</v>
      </c>
      <c r="P1145" s="93" t="s">
        <v>1745</v>
      </c>
      <c r="Q1145" s="93" t="s">
        <v>3</v>
      </c>
      <c r="R1145" s="95" t="s">
        <v>975</v>
      </c>
      <c r="S1145" s="95" t="s">
        <v>1044</v>
      </c>
      <c r="T1145" s="95" t="s">
        <v>1128</v>
      </c>
      <c r="U1145" s="97">
        <v>45187</v>
      </c>
    </row>
    <row r="1146" spans="1:21" x14ac:dyDescent="0.3">
      <c r="A1146" s="86">
        <v>45191.503486458336</v>
      </c>
      <c r="B1146" s="87" t="s">
        <v>66</v>
      </c>
      <c r="C1146" s="88" t="s">
        <v>1744</v>
      </c>
      <c r="D1146" s="87" t="s">
        <v>1746</v>
      </c>
      <c r="E1146" s="89">
        <v>1</v>
      </c>
      <c r="F1146" s="87">
        <v>6903612</v>
      </c>
      <c r="G1146" s="87" t="s">
        <v>68</v>
      </c>
      <c r="H1146" s="87" t="s">
        <v>69</v>
      </c>
      <c r="I1146" s="87" t="s">
        <v>44</v>
      </c>
      <c r="J1146" s="90">
        <v>112.96</v>
      </c>
      <c r="K1146" s="90">
        <v>112.96</v>
      </c>
      <c r="L1146" s="87" t="s">
        <v>973</v>
      </c>
      <c r="M1146" s="87">
        <v>38</v>
      </c>
      <c r="N1146" s="88">
        <v>45186</v>
      </c>
      <c r="O1146" s="88">
        <v>45193</v>
      </c>
      <c r="P1146" s="87" t="s">
        <v>1745</v>
      </c>
      <c r="Q1146" s="87" t="s">
        <v>3</v>
      </c>
      <c r="R1146" s="89" t="s">
        <v>975</v>
      </c>
      <c r="S1146" s="89" t="s">
        <v>1044</v>
      </c>
      <c r="T1146" s="89" t="s">
        <v>1128</v>
      </c>
      <c r="U1146" s="91">
        <v>45187</v>
      </c>
    </row>
    <row r="1147" spans="1:21" x14ac:dyDescent="0.3">
      <c r="A1147" s="92">
        <v>45191.503716435182</v>
      </c>
      <c r="B1147" s="93" t="s">
        <v>66</v>
      </c>
      <c r="C1147" s="94" t="s">
        <v>1744</v>
      </c>
      <c r="D1147" s="93" t="s">
        <v>1746</v>
      </c>
      <c r="E1147" s="95">
        <v>3</v>
      </c>
      <c r="F1147" s="93">
        <v>6903612</v>
      </c>
      <c r="G1147" s="93" t="s">
        <v>68</v>
      </c>
      <c r="H1147" s="93" t="s">
        <v>69</v>
      </c>
      <c r="I1147" s="93" t="s">
        <v>44</v>
      </c>
      <c r="J1147" s="96">
        <v>112.96</v>
      </c>
      <c r="K1147" s="96">
        <v>338.88</v>
      </c>
      <c r="L1147" s="93" t="s">
        <v>973</v>
      </c>
      <c r="M1147" s="93">
        <v>38</v>
      </c>
      <c r="N1147" s="94">
        <v>45186</v>
      </c>
      <c r="O1147" s="94">
        <v>45193</v>
      </c>
      <c r="P1147" s="93" t="s">
        <v>1745</v>
      </c>
      <c r="Q1147" s="93" t="s">
        <v>3</v>
      </c>
      <c r="R1147" s="95" t="s">
        <v>975</v>
      </c>
      <c r="S1147" s="95" t="s">
        <v>1044</v>
      </c>
      <c r="T1147" s="95" t="s">
        <v>1128</v>
      </c>
      <c r="U1147" s="97">
        <v>45187</v>
      </c>
    </row>
    <row r="1148" spans="1:21" x14ac:dyDescent="0.3">
      <c r="A1148" s="86">
        <v>45191.50753865741</v>
      </c>
      <c r="B1148" s="87" t="s">
        <v>66</v>
      </c>
      <c r="C1148" s="88" t="s">
        <v>1744</v>
      </c>
      <c r="D1148" s="87" t="s">
        <v>212</v>
      </c>
      <c r="E1148" s="89">
        <v>2</v>
      </c>
      <c r="F1148" s="87">
        <v>6984733</v>
      </c>
      <c r="G1148" s="87" t="s">
        <v>68</v>
      </c>
      <c r="H1148" s="87" t="s">
        <v>69</v>
      </c>
      <c r="I1148" s="87" t="s">
        <v>44</v>
      </c>
      <c r="J1148" s="90">
        <v>112.96</v>
      </c>
      <c r="K1148" s="90">
        <v>225.92</v>
      </c>
      <c r="L1148" s="87" t="s">
        <v>973</v>
      </c>
      <c r="M1148" s="87">
        <v>38</v>
      </c>
      <c r="N1148" s="88">
        <v>45186</v>
      </c>
      <c r="O1148" s="88">
        <v>45193</v>
      </c>
      <c r="P1148" s="87" t="s">
        <v>1745</v>
      </c>
      <c r="Q1148" s="87" t="s">
        <v>3</v>
      </c>
      <c r="R1148" s="89" t="s">
        <v>975</v>
      </c>
      <c r="S1148" s="89" t="s">
        <v>1044</v>
      </c>
      <c r="T1148" s="89" t="s">
        <v>1128</v>
      </c>
      <c r="U1148" s="91">
        <v>45187</v>
      </c>
    </row>
    <row r="1149" spans="1:21" x14ac:dyDescent="0.3">
      <c r="A1149" s="92">
        <v>45219.383121643521</v>
      </c>
      <c r="B1149" s="93" t="s">
        <v>76</v>
      </c>
      <c r="C1149" s="94" t="s">
        <v>1744</v>
      </c>
      <c r="D1149" s="93" t="s">
        <v>77</v>
      </c>
      <c r="E1149" s="95">
        <v>1</v>
      </c>
      <c r="F1149" s="93">
        <v>6984733</v>
      </c>
      <c r="G1149" s="93" t="s">
        <v>117</v>
      </c>
      <c r="H1149" s="93" t="s">
        <v>69</v>
      </c>
      <c r="I1149" s="93" t="s">
        <v>44</v>
      </c>
      <c r="J1149" s="96">
        <v>116.75</v>
      </c>
      <c r="K1149" s="96">
        <v>116.75</v>
      </c>
      <c r="L1149" s="93" t="s">
        <v>973</v>
      </c>
      <c r="M1149" s="93">
        <v>38</v>
      </c>
      <c r="N1149" s="94">
        <v>45186</v>
      </c>
      <c r="O1149" s="94">
        <v>45193</v>
      </c>
      <c r="P1149" s="93" t="s">
        <v>1745</v>
      </c>
      <c r="Q1149" s="93" t="s">
        <v>3</v>
      </c>
      <c r="R1149" s="95" t="s">
        <v>975</v>
      </c>
      <c r="S1149" s="95" t="s">
        <v>1044</v>
      </c>
      <c r="T1149" s="95" t="s">
        <v>1128</v>
      </c>
      <c r="U1149" s="97">
        <v>45187</v>
      </c>
    </row>
    <row r="1150" spans="1:21" x14ac:dyDescent="0.3">
      <c r="A1150" s="86">
        <v>45188.574666319444</v>
      </c>
      <c r="B1150" s="87" t="s">
        <v>65</v>
      </c>
      <c r="C1150" s="88" t="s">
        <v>1747</v>
      </c>
      <c r="D1150" s="87" t="s">
        <v>1748</v>
      </c>
      <c r="E1150" s="89">
        <v>3</v>
      </c>
      <c r="F1150" s="87">
        <v>6988041</v>
      </c>
      <c r="G1150" s="87" t="s">
        <v>68</v>
      </c>
      <c r="H1150" s="87" t="s">
        <v>69</v>
      </c>
      <c r="I1150" s="87" t="s">
        <v>44</v>
      </c>
      <c r="J1150" s="90">
        <v>111.36</v>
      </c>
      <c r="K1150" s="90">
        <v>334.08</v>
      </c>
      <c r="L1150" s="87" t="s">
        <v>973</v>
      </c>
      <c r="M1150" s="87">
        <v>38</v>
      </c>
      <c r="N1150" s="88">
        <v>45186</v>
      </c>
      <c r="O1150" s="88">
        <v>45193</v>
      </c>
      <c r="P1150" s="87" t="s">
        <v>1745</v>
      </c>
      <c r="Q1150" s="87" t="s">
        <v>3</v>
      </c>
      <c r="R1150" s="89" t="s">
        <v>975</v>
      </c>
      <c r="S1150" s="89" t="s">
        <v>1050</v>
      </c>
      <c r="T1150" s="89" t="s">
        <v>1128</v>
      </c>
      <c r="U1150" s="91">
        <v>45188</v>
      </c>
    </row>
    <row r="1151" spans="1:21" x14ac:dyDescent="0.3">
      <c r="A1151" s="92">
        <v>45188.575994675928</v>
      </c>
      <c r="B1151" s="93" t="s">
        <v>65</v>
      </c>
      <c r="C1151" s="94" t="s">
        <v>1747</v>
      </c>
      <c r="D1151" s="93" t="s">
        <v>1749</v>
      </c>
      <c r="E1151" s="95">
        <v>5</v>
      </c>
      <c r="F1151" s="93">
        <v>6984668</v>
      </c>
      <c r="G1151" s="93" t="s">
        <v>68</v>
      </c>
      <c r="H1151" s="93" t="s">
        <v>69</v>
      </c>
      <c r="I1151" s="93" t="s">
        <v>44</v>
      </c>
      <c r="J1151" s="96">
        <v>111.36</v>
      </c>
      <c r="K1151" s="96">
        <v>556.79999999999995</v>
      </c>
      <c r="L1151" s="93" t="s">
        <v>973</v>
      </c>
      <c r="M1151" s="93">
        <v>38</v>
      </c>
      <c r="N1151" s="94">
        <v>45186</v>
      </c>
      <c r="O1151" s="94">
        <v>45193</v>
      </c>
      <c r="P1151" s="93" t="s">
        <v>1745</v>
      </c>
      <c r="Q1151" s="93" t="s">
        <v>3</v>
      </c>
      <c r="R1151" s="95" t="s">
        <v>975</v>
      </c>
      <c r="S1151" s="95" t="s">
        <v>1050</v>
      </c>
      <c r="T1151" s="95" t="s">
        <v>1128</v>
      </c>
      <c r="U1151" s="97">
        <v>45188</v>
      </c>
    </row>
    <row r="1152" spans="1:21" x14ac:dyDescent="0.3">
      <c r="A1152" s="86">
        <v>45188.57685532407</v>
      </c>
      <c r="B1152" s="87" t="s">
        <v>31</v>
      </c>
      <c r="C1152" s="88" t="s">
        <v>1747</v>
      </c>
      <c r="D1152" s="87" t="s">
        <v>1749</v>
      </c>
      <c r="E1152" s="89">
        <v>5</v>
      </c>
      <c r="F1152" s="87">
        <v>6984668</v>
      </c>
      <c r="G1152" s="87" t="s">
        <v>68</v>
      </c>
      <c r="H1152" s="87" t="s">
        <v>69</v>
      </c>
      <c r="I1152" s="87" t="s">
        <v>44</v>
      </c>
      <c r="J1152" s="90">
        <v>90.75</v>
      </c>
      <c r="K1152" s="90">
        <v>453.75</v>
      </c>
      <c r="L1152" s="87" t="s">
        <v>973</v>
      </c>
      <c r="M1152" s="87">
        <v>38</v>
      </c>
      <c r="N1152" s="88">
        <v>45186</v>
      </c>
      <c r="O1152" s="88">
        <v>45193</v>
      </c>
      <c r="P1152" s="87" t="s">
        <v>1745</v>
      </c>
      <c r="Q1152" s="87" t="s">
        <v>3</v>
      </c>
      <c r="R1152" s="89" t="s">
        <v>975</v>
      </c>
      <c r="S1152" s="89" t="s">
        <v>1050</v>
      </c>
      <c r="T1152" s="89" t="s">
        <v>1128</v>
      </c>
      <c r="U1152" s="91">
        <v>45188</v>
      </c>
    </row>
    <row r="1153" spans="1:21" x14ac:dyDescent="0.3">
      <c r="A1153" s="92">
        <v>45188.577498032406</v>
      </c>
      <c r="B1153" s="93" t="s">
        <v>31</v>
      </c>
      <c r="C1153" s="94" t="s">
        <v>1747</v>
      </c>
      <c r="D1153" s="93" t="s">
        <v>1750</v>
      </c>
      <c r="E1153" s="95">
        <v>1</v>
      </c>
      <c r="F1153" s="93">
        <v>6988041</v>
      </c>
      <c r="G1153" s="93" t="s">
        <v>68</v>
      </c>
      <c r="H1153" s="93" t="s">
        <v>69</v>
      </c>
      <c r="I1153" s="93" t="s">
        <v>44</v>
      </c>
      <c r="J1153" s="96">
        <v>90.75</v>
      </c>
      <c r="K1153" s="96">
        <v>90.75</v>
      </c>
      <c r="L1153" s="93" t="s">
        <v>973</v>
      </c>
      <c r="M1153" s="93">
        <v>38</v>
      </c>
      <c r="N1153" s="94">
        <v>45186</v>
      </c>
      <c r="O1153" s="94">
        <v>45193</v>
      </c>
      <c r="P1153" s="93" t="s">
        <v>1745</v>
      </c>
      <c r="Q1153" s="93" t="s">
        <v>3</v>
      </c>
      <c r="R1153" s="95" t="s">
        <v>975</v>
      </c>
      <c r="S1153" s="95" t="s">
        <v>1050</v>
      </c>
      <c r="T1153" s="95" t="s">
        <v>1128</v>
      </c>
      <c r="U1153" s="97">
        <v>45188</v>
      </c>
    </row>
    <row r="1154" spans="1:21" x14ac:dyDescent="0.3">
      <c r="A1154" s="86">
        <v>45188.578435069445</v>
      </c>
      <c r="B1154" s="87" t="s">
        <v>31</v>
      </c>
      <c r="C1154" s="88" t="s">
        <v>1747</v>
      </c>
      <c r="D1154" s="87" t="s">
        <v>1751</v>
      </c>
      <c r="E1154" s="89">
        <v>1</v>
      </c>
      <c r="F1154" s="87" t="s">
        <v>68</v>
      </c>
      <c r="G1154" s="87" t="s">
        <v>68</v>
      </c>
      <c r="H1154" s="87" t="s">
        <v>1012</v>
      </c>
      <c r="I1154" s="87" t="s">
        <v>44</v>
      </c>
      <c r="J1154" s="90">
        <v>90.75</v>
      </c>
      <c r="K1154" s="90">
        <v>90.75</v>
      </c>
      <c r="L1154" s="87" t="s">
        <v>981</v>
      </c>
      <c r="M1154" s="87">
        <v>38</v>
      </c>
      <c r="N1154" s="88">
        <v>45186</v>
      </c>
      <c r="O1154" s="88">
        <v>45193</v>
      </c>
      <c r="P1154" s="87" t="s">
        <v>1745</v>
      </c>
      <c r="Q1154" s="87" t="s">
        <v>3</v>
      </c>
      <c r="R1154" s="89" t="s">
        <v>975</v>
      </c>
      <c r="S1154" s="89" t="s">
        <v>1050</v>
      </c>
      <c r="T1154" s="89" t="s">
        <v>1128</v>
      </c>
      <c r="U1154" s="91">
        <v>45188</v>
      </c>
    </row>
    <row r="1155" spans="1:21" x14ac:dyDescent="0.3">
      <c r="A1155" s="92">
        <v>45188.578506944446</v>
      </c>
      <c r="B1155" s="93" t="s">
        <v>31</v>
      </c>
      <c r="C1155" s="94" t="s">
        <v>1747</v>
      </c>
      <c r="D1155" s="93" t="s">
        <v>1751</v>
      </c>
      <c r="E1155" s="95">
        <v>1</v>
      </c>
      <c r="F1155" s="93" t="s">
        <v>68</v>
      </c>
      <c r="G1155" s="93" t="s">
        <v>68</v>
      </c>
      <c r="H1155" s="93" t="s">
        <v>1012</v>
      </c>
      <c r="I1155" s="93" t="s">
        <v>44</v>
      </c>
      <c r="J1155" s="96">
        <v>90.75</v>
      </c>
      <c r="K1155" s="96">
        <v>90.75</v>
      </c>
      <c r="L1155" s="93" t="s">
        <v>981</v>
      </c>
      <c r="M1155" s="93">
        <v>38</v>
      </c>
      <c r="N1155" s="94">
        <v>45186</v>
      </c>
      <c r="O1155" s="94">
        <v>45193</v>
      </c>
      <c r="P1155" s="93" t="s">
        <v>1745</v>
      </c>
      <c r="Q1155" s="93" t="s">
        <v>3</v>
      </c>
      <c r="R1155" s="95" t="s">
        <v>975</v>
      </c>
      <c r="S1155" s="95" t="s">
        <v>1050</v>
      </c>
      <c r="T1155" s="95" t="s">
        <v>1128</v>
      </c>
      <c r="U1155" s="97">
        <v>45188</v>
      </c>
    </row>
    <row r="1156" spans="1:21" x14ac:dyDescent="0.3">
      <c r="A1156" s="86">
        <v>45188.579630555556</v>
      </c>
      <c r="B1156" s="87" t="s">
        <v>35</v>
      </c>
      <c r="C1156" s="88" t="s">
        <v>1747</v>
      </c>
      <c r="D1156" s="87" t="s">
        <v>1752</v>
      </c>
      <c r="E1156" s="89">
        <v>4</v>
      </c>
      <c r="F1156" s="87" t="s">
        <v>68</v>
      </c>
      <c r="G1156" s="87" t="s">
        <v>68</v>
      </c>
      <c r="H1156" s="87" t="s">
        <v>1012</v>
      </c>
      <c r="I1156" s="87" t="s">
        <v>44</v>
      </c>
      <c r="J1156" s="90">
        <v>109.19</v>
      </c>
      <c r="K1156" s="90">
        <v>436.76</v>
      </c>
      <c r="L1156" s="87" t="s">
        <v>981</v>
      </c>
      <c r="M1156" s="87">
        <v>38</v>
      </c>
      <c r="N1156" s="88">
        <v>45186</v>
      </c>
      <c r="O1156" s="88">
        <v>45193</v>
      </c>
      <c r="P1156" s="87" t="s">
        <v>1745</v>
      </c>
      <c r="Q1156" s="87" t="s">
        <v>3</v>
      </c>
      <c r="R1156" s="89" t="s">
        <v>975</v>
      </c>
      <c r="S1156" s="89" t="s">
        <v>1050</v>
      </c>
      <c r="T1156" s="89" t="s">
        <v>1128</v>
      </c>
      <c r="U1156" s="91">
        <v>45188</v>
      </c>
    </row>
    <row r="1157" spans="1:21" x14ac:dyDescent="0.3">
      <c r="A1157" s="92">
        <v>45188.580207407409</v>
      </c>
      <c r="B1157" s="93" t="s">
        <v>35</v>
      </c>
      <c r="C1157" s="94" t="s">
        <v>1747</v>
      </c>
      <c r="D1157" s="93" t="s">
        <v>1753</v>
      </c>
      <c r="E1157" s="95">
        <v>1</v>
      </c>
      <c r="F1157" s="93" t="s">
        <v>68</v>
      </c>
      <c r="G1157" s="93" t="s">
        <v>68</v>
      </c>
      <c r="H1157" s="93" t="s">
        <v>165</v>
      </c>
      <c r="I1157" s="93" t="s">
        <v>44</v>
      </c>
      <c r="J1157" s="96">
        <v>109.19</v>
      </c>
      <c r="K1157" s="96">
        <v>109.19</v>
      </c>
      <c r="L1157" s="93" t="s">
        <v>981</v>
      </c>
      <c r="M1157" s="93">
        <v>38</v>
      </c>
      <c r="N1157" s="94">
        <v>45186</v>
      </c>
      <c r="O1157" s="94">
        <v>45193</v>
      </c>
      <c r="P1157" s="93" t="s">
        <v>1745</v>
      </c>
      <c r="Q1157" s="93" t="s">
        <v>3</v>
      </c>
      <c r="R1157" s="95" t="s">
        <v>975</v>
      </c>
      <c r="S1157" s="95" t="s">
        <v>1050</v>
      </c>
      <c r="T1157" s="95" t="s">
        <v>1128</v>
      </c>
      <c r="U1157" s="97">
        <v>45188</v>
      </c>
    </row>
    <row r="1158" spans="1:21" x14ac:dyDescent="0.3">
      <c r="A1158" s="86">
        <v>45188.580860185182</v>
      </c>
      <c r="B1158" s="87" t="s">
        <v>35</v>
      </c>
      <c r="C1158" s="88" t="s">
        <v>1747</v>
      </c>
      <c r="D1158" s="87" t="s">
        <v>1754</v>
      </c>
      <c r="E1158" s="89">
        <v>3</v>
      </c>
      <c r="F1158" s="87" t="s">
        <v>68</v>
      </c>
      <c r="G1158" s="87" t="s">
        <v>68</v>
      </c>
      <c r="H1158" s="87" t="s">
        <v>92</v>
      </c>
      <c r="I1158" s="87" t="s">
        <v>44</v>
      </c>
      <c r="J1158" s="90">
        <v>109.19</v>
      </c>
      <c r="K1158" s="90">
        <v>327.57</v>
      </c>
      <c r="L1158" s="87" t="s">
        <v>981</v>
      </c>
      <c r="M1158" s="87">
        <v>38</v>
      </c>
      <c r="N1158" s="88">
        <v>45186</v>
      </c>
      <c r="O1158" s="88">
        <v>45193</v>
      </c>
      <c r="P1158" s="87" t="s">
        <v>1745</v>
      </c>
      <c r="Q1158" s="87" t="s">
        <v>3</v>
      </c>
      <c r="R1158" s="89" t="s">
        <v>975</v>
      </c>
      <c r="S1158" s="89" t="s">
        <v>1050</v>
      </c>
      <c r="T1158" s="89" t="s">
        <v>1128</v>
      </c>
      <c r="U1158" s="91">
        <v>45188</v>
      </c>
    </row>
    <row r="1159" spans="1:21" x14ac:dyDescent="0.3">
      <c r="A1159" s="92">
        <v>45191.494862268519</v>
      </c>
      <c r="B1159" s="93" t="s">
        <v>66</v>
      </c>
      <c r="C1159" s="94" t="s">
        <v>1747</v>
      </c>
      <c r="D1159" s="93" t="s">
        <v>376</v>
      </c>
      <c r="E1159" s="95">
        <v>2</v>
      </c>
      <c r="F1159" s="93">
        <v>6988041</v>
      </c>
      <c r="G1159" s="93" t="s">
        <v>68</v>
      </c>
      <c r="H1159" s="93" t="s">
        <v>69</v>
      </c>
      <c r="I1159" s="93" t="s">
        <v>44</v>
      </c>
      <c r="J1159" s="96">
        <v>112.96</v>
      </c>
      <c r="K1159" s="96">
        <v>225.92</v>
      </c>
      <c r="L1159" s="93" t="s">
        <v>973</v>
      </c>
      <c r="M1159" s="93">
        <v>38</v>
      </c>
      <c r="N1159" s="94">
        <v>45186</v>
      </c>
      <c r="O1159" s="94">
        <v>45193</v>
      </c>
      <c r="P1159" s="93" t="s">
        <v>1745</v>
      </c>
      <c r="Q1159" s="93" t="s">
        <v>3</v>
      </c>
      <c r="R1159" s="95" t="s">
        <v>975</v>
      </c>
      <c r="S1159" s="95" t="s">
        <v>1050</v>
      </c>
      <c r="T1159" s="95" t="s">
        <v>1128</v>
      </c>
      <c r="U1159" s="97">
        <v>45188</v>
      </c>
    </row>
    <row r="1160" spans="1:21" x14ac:dyDescent="0.3">
      <c r="A1160" s="86">
        <v>45191.504782175929</v>
      </c>
      <c r="B1160" s="87" t="s">
        <v>66</v>
      </c>
      <c r="C1160" s="88" t="s">
        <v>1747</v>
      </c>
      <c r="D1160" s="87" t="s">
        <v>1746</v>
      </c>
      <c r="E1160" s="89">
        <v>3</v>
      </c>
      <c r="F1160" s="87">
        <v>6903612</v>
      </c>
      <c r="G1160" s="87" t="s">
        <v>68</v>
      </c>
      <c r="H1160" s="87" t="s">
        <v>69</v>
      </c>
      <c r="I1160" s="87" t="s">
        <v>44</v>
      </c>
      <c r="J1160" s="90">
        <v>112.96</v>
      </c>
      <c r="K1160" s="90">
        <v>338.88</v>
      </c>
      <c r="L1160" s="87" t="s">
        <v>973</v>
      </c>
      <c r="M1160" s="87">
        <v>38</v>
      </c>
      <c r="N1160" s="88">
        <v>45186</v>
      </c>
      <c r="O1160" s="88">
        <v>45193</v>
      </c>
      <c r="P1160" s="87" t="s">
        <v>1745</v>
      </c>
      <c r="Q1160" s="87" t="s">
        <v>3</v>
      </c>
      <c r="R1160" s="89" t="s">
        <v>975</v>
      </c>
      <c r="S1160" s="89" t="s">
        <v>1050</v>
      </c>
      <c r="T1160" s="89" t="s">
        <v>1128</v>
      </c>
      <c r="U1160" s="91">
        <v>45188</v>
      </c>
    </row>
    <row r="1161" spans="1:21" x14ac:dyDescent="0.3">
      <c r="A1161" s="92">
        <v>45191.508836805559</v>
      </c>
      <c r="B1161" s="93" t="s">
        <v>66</v>
      </c>
      <c r="C1161" s="94" t="s">
        <v>1747</v>
      </c>
      <c r="D1161" s="93" t="s">
        <v>1755</v>
      </c>
      <c r="E1161" s="95">
        <v>2</v>
      </c>
      <c r="F1161" s="93">
        <v>6984733</v>
      </c>
      <c r="G1161" s="93" t="s">
        <v>68</v>
      </c>
      <c r="H1161" s="93" t="s">
        <v>69</v>
      </c>
      <c r="I1161" s="93" t="s">
        <v>44</v>
      </c>
      <c r="J1161" s="96">
        <v>112.96</v>
      </c>
      <c r="K1161" s="96">
        <v>225.92</v>
      </c>
      <c r="L1161" s="93" t="s">
        <v>973</v>
      </c>
      <c r="M1161" s="93">
        <v>38</v>
      </c>
      <c r="N1161" s="94">
        <v>45186</v>
      </c>
      <c r="O1161" s="94">
        <v>45193</v>
      </c>
      <c r="P1161" s="93" t="s">
        <v>1745</v>
      </c>
      <c r="Q1161" s="93" t="s">
        <v>3</v>
      </c>
      <c r="R1161" s="95" t="s">
        <v>975</v>
      </c>
      <c r="S1161" s="95" t="s">
        <v>1050</v>
      </c>
      <c r="T1161" s="95" t="s">
        <v>1128</v>
      </c>
      <c r="U1161" s="97">
        <v>45188</v>
      </c>
    </row>
    <row r="1162" spans="1:21" x14ac:dyDescent="0.3">
      <c r="A1162" s="86">
        <v>45191.515355787036</v>
      </c>
      <c r="B1162" s="87" t="s">
        <v>66</v>
      </c>
      <c r="C1162" s="88" t="s">
        <v>1747</v>
      </c>
      <c r="D1162" s="87" t="s">
        <v>1756</v>
      </c>
      <c r="E1162" s="89">
        <v>1</v>
      </c>
      <c r="F1162" s="87" t="s">
        <v>68</v>
      </c>
      <c r="G1162" s="87" t="s">
        <v>68</v>
      </c>
      <c r="H1162" s="87" t="s">
        <v>92</v>
      </c>
      <c r="I1162" s="87" t="s">
        <v>44</v>
      </c>
      <c r="J1162" s="90">
        <v>112.96</v>
      </c>
      <c r="K1162" s="90">
        <v>112.96</v>
      </c>
      <c r="L1162" s="87" t="s">
        <v>981</v>
      </c>
      <c r="M1162" s="87">
        <v>38</v>
      </c>
      <c r="N1162" s="88">
        <v>45186</v>
      </c>
      <c r="O1162" s="88">
        <v>45193</v>
      </c>
      <c r="P1162" s="87" t="s">
        <v>1745</v>
      </c>
      <c r="Q1162" s="87" t="s">
        <v>3</v>
      </c>
      <c r="R1162" s="89" t="s">
        <v>975</v>
      </c>
      <c r="S1162" s="89" t="s">
        <v>1050</v>
      </c>
      <c r="T1162" s="89" t="s">
        <v>1128</v>
      </c>
      <c r="U1162" s="91">
        <v>45188</v>
      </c>
    </row>
    <row r="1163" spans="1:21" x14ac:dyDescent="0.3">
      <c r="A1163" s="92">
        <v>45219.38364270833</v>
      </c>
      <c r="B1163" s="93" t="s">
        <v>76</v>
      </c>
      <c r="C1163" s="94" t="s">
        <v>1747</v>
      </c>
      <c r="D1163" s="93" t="s">
        <v>77</v>
      </c>
      <c r="E1163" s="95">
        <v>1</v>
      </c>
      <c r="F1163" s="93">
        <v>6984733</v>
      </c>
      <c r="G1163" s="93" t="s">
        <v>117</v>
      </c>
      <c r="H1163" s="93" t="s">
        <v>69</v>
      </c>
      <c r="I1163" s="93" t="s">
        <v>44</v>
      </c>
      <c r="J1163" s="96">
        <v>116.75</v>
      </c>
      <c r="K1163" s="96">
        <v>116.75</v>
      </c>
      <c r="L1163" s="93" t="s">
        <v>973</v>
      </c>
      <c r="M1163" s="93">
        <v>38</v>
      </c>
      <c r="N1163" s="94">
        <v>45186</v>
      </c>
      <c r="O1163" s="94">
        <v>45193</v>
      </c>
      <c r="P1163" s="93" t="s">
        <v>1745</v>
      </c>
      <c r="Q1163" s="93" t="s">
        <v>3</v>
      </c>
      <c r="R1163" s="95" t="s">
        <v>975</v>
      </c>
      <c r="S1163" s="95" t="s">
        <v>1050</v>
      </c>
      <c r="T1163" s="95" t="s">
        <v>1128</v>
      </c>
      <c r="U1163" s="97">
        <v>45188</v>
      </c>
    </row>
    <row r="1164" spans="1:21" x14ac:dyDescent="0.3">
      <c r="A1164" s="86">
        <v>45189.572565277776</v>
      </c>
      <c r="B1164" s="87" t="s">
        <v>35</v>
      </c>
      <c r="C1164" s="88" t="s">
        <v>957</v>
      </c>
      <c r="D1164" s="87" t="s">
        <v>1757</v>
      </c>
      <c r="E1164" s="89">
        <v>7.5</v>
      </c>
      <c r="F1164" s="87" t="s">
        <v>68</v>
      </c>
      <c r="G1164" s="87" t="s">
        <v>68</v>
      </c>
      <c r="H1164" s="87" t="s">
        <v>1012</v>
      </c>
      <c r="I1164" s="87" t="s">
        <v>44</v>
      </c>
      <c r="J1164" s="90">
        <v>109.19</v>
      </c>
      <c r="K1164" s="90">
        <v>818.92499999999995</v>
      </c>
      <c r="L1164" s="87" t="s">
        <v>981</v>
      </c>
      <c r="M1164" s="87">
        <v>38</v>
      </c>
      <c r="N1164" s="88">
        <v>45186</v>
      </c>
      <c r="O1164" s="88">
        <v>45193</v>
      </c>
      <c r="P1164" s="87" t="s">
        <v>1745</v>
      </c>
      <c r="Q1164" s="87" t="s">
        <v>3</v>
      </c>
      <c r="R1164" s="89" t="s">
        <v>975</v>
      </c>
      <c r="S1164" s="89" t="s">
        <v>1060</v>
      </c>
      <c r="T1164" s="89" t="s">
        <v>1128</v>
      </c>
      <c r="U1164" s="91">
        <v>45189</v>
      </c>
    </row>
    <row r="1165" spans="1:21" x14ac:dyDescent="0.3">
      <c r="A1165" s="92">
        <v>45189.577458449072</v>
      </c>
      <c r="B1165" s="93" t="s">
        <v>31</v>
      </c>
      <c r="C1165" s="94" t="s">
        <v>957</v>
      </c>
      <c r="D1165" s="93" t="s">
        <v>1757</v>
      </c>
      <c r="E1165" s="95">
        <v>5.5</v>
      </c>
      <c r="F1165" s="93" t="s">
        <v>68</v>
      </c>
      <c r="G1165" s="93" t="s">
        <v>68</v>
      </c>
      <c r="H1165" s="93" t="s">
        <v>1012</v>
      </c>
      <c r="I1165" s="93" t="s">
        <v>44</v>
      </c>
      <c r="J1165" s="96">
        <v>90.75</v>
      </c>
      <c r="K1165" s="96">
        <v>499.125</v>
      </c>
      <c r="L1165" s="93" t="s">
        <v>981</v>
      </c>
      <c r="M1165" s="93">
        <v>38</v>
      </c>
      <c r="N1165" s="94">
        <v>45186</v>
      </c>
      <c r="O1165" s="94">
        <v>45193</v>
      </c>
      <c r="P1165" s="93" t="s">
        <v>1745</v>
      </c>
      <c r="Q1165" s="93" t="s">
        <v>3</v>
      </c>
      <c r="R1165" s="95" t="s">
        <v>975</v>
      </c>
      <c r="S1165" s="95" t="s">
        <v>1060</v>
      </c>
      <c r="T1165" s="95" t="s">
        <v>1128</v>
      </c>
      <c r="U1165" s="97">
        <v>45189</v>
      </c>
    </row>
    <row r="1166" spans="1:21" x14ac:dyDescent="0.3">
      <c r="A1166" s="86">
        <v>45189.578264004631</v>
      </c>
      <c r="B1166" s="87" t="s">
        <v>31</v>
      </c>
      <c r="C1166" s="88" t="s">
        <v>957</v>
      </c>
      <c r="D1166" s="87" t="s">
        <v>1758</v>
      </c>
      <c r="E1166" s="89">
        <v>2.5</v>
      </c>
      <c r="F1166" s="87">
        <v>6984668</v>
      </c>
      <c r="G1166" s="87" t="s">
        <v>68</v>
      </c>
      <c r="H1166" s="87" t="s">
        <v>69</v>
      </c>
      <c r="I1166" s="87" t="s">
        <v>44</v>
      </c>
      <c r="J1166" s="90">
        <v>90.75</v>
      </c>
      <c r="K1166" s="90">
        <v>226.875</v>
      </c>
      <c r="L1166" s="87" t="s">
        <v>973</v>
      </c>
      <c r="M1166" s="87">
        <v>38</v>
      </c>
      <c r="N1166" s="88">
        <v>45186</v>
      </c>
      <c r="O1166" s="88">
        <v>45193</v>
      </c>
      <c r="P1166" s="87" t="s">
        <v>1745</v>
      </c>
      <c r="Q1166" s="87" t="s">
        <v>3</v>
      </c>
      <c r="R1166" s="89" t="s">
        <v>975</v>
      </c>
      <c r="S1166" s="89" t="s">
        <v>1060</v>
      </c>
      <c r="T1166" s="89" t="s">
        <v>1128</v>
      </c>
      <c r="U1166" s="91">
        <v>45189</v>
      </c>
    </row>
    <row r="1167" spans="1:21" x14ac:dyDescent="0.3">
      <c r="A1167" s="92">
        <v>45191.495224999999</v>
      </c>
      <c r="B1167" s="93" t="s">
        <v>66</v>
      </c>
      <c r="C1167" s="94" t="s">
        <v>957</v>
      </c>
      <c r="D1167" s="93" t="s">
        <v>376</v>
      </c>
      <c r="E1167" s="95">
        <v>1</v>
      </c>
      <c r="F1167" s="93">
        <v>6988041</v>
      </c>
      <c r="G1167" s="93" t="s">
        <v>68</v>
      </c>
      <c r="H1167" s="93" t="s">
        <v>69</v>
      </c>
      <c r="I1167" s="93" t="s">
        <v>44</v>
      </c>
      <c r="J1167" s="96">
        <v>112.96</v>
      </c>
      <c r="K1167" s="96">
        <v>112.96</v>
      </c>
      <c r="L1167" s="93" t="s">
        <v>973</v>
      </c>
      <c r="M1167" s="93">
        <v>38</v>
      </c>
      <c r="N1167" s="94">
        <v>45186</v>
      </c>
      <c r="O1167" s="94">
        <v>45193</v>
      </c>
      <c r="P1167" s="93" t="s">
        <v>1745</v>
      </c>
      <c r="Q1167" s="93" t="s">
        <v>3</v>
      </c>
      <c r="R1167" s="95" t="s">
        <v>975</v>
      </c>
      <c r="S1167" s="95" t="s">
        <v>1060</v>
      </c>
      <c r="T1167" s="95" t="s">
        <v>1128</v>
      </c>
      <c r="U1167" s="97">
        <v>45189</v>
      </c>
    </row>
    <row r="1168" spans="1:21" x14ac:dyDescent="0.3">
      <c r="A1168" s="86">
        <v>45191.50651284722</v>
      </c>
      <c r="B1168" s="87" t="s">
        <v>66</v>
      </c>
      <c r="C1168" s="88" t="s">
        <v>957</v>
      </c>
      <c r="D1168" s="87" t="s">
        <v>1746</v>
      </c>
      <c r="E1168" s="89">
        <v>5</v>
      </c>
      <c r="F1168" s="87">
        <v>6988041</v>
      </c>
      <c r="G1168" s="87" t="s">
        <v>68</v>
      </c>
      <c r="H1168" s="87" t="s">
        <v>69</v>
      </c>
      <c r="I1168" s="87" t="s">
        <v>44</v>
      </c>
      <c r="J1168" s="90">
        <v>112.96</v>
      </c>
      <c r="K1168" s="90">
        <v>564.79999999999995</v>
      </c>
      <c r="L1168" s="87" t="s">
        <v>973</v>
      </c>
      <c r="M1168" s="87">
        <v>38</v>
      </c>
      <c r="N1168" s="88">
        <v>45186</v>
      </c>
      <c r="O1168" s="88">
        <v>45193</v>
      </c>
      <c r="P1168" s="87" t="s">
        <v>1745</v>
      </c>
      <c r="Q1168" s="87" t="s">
        <v>3</v>
      </c>
      <c r="R1168" s="89" t="s">
        <v>975</v>
      </c>
      <c r="S1168" s="89" t="s">
        <v>1060</v>
      </c>
      <c r="T1168" s="89" t="s">
        <v>1128</v>
      </c>
      <c r="U1168" s="91">
        <v>45189</v>
      </c>
    </row>
    <row r="1169" spans="1:21" x14ac:dyDescent="0.3">
      <c r="A1169" s="92">
        <v>45191.510802662036</v>
      </c>
      <c r="B1169" s="93" t="s">
        <v>66</v>
      </c>
      <c r="C1169" s="94" t="s">
        <v>957</v>
      </c>
      <c r="D1169" s="93" t="s">
        <v>1759</v>
      </c>
      <c r="E1169" s="95">
        <v>2</v>
      </c>
      <c r="F1169" s="93">
        <v>6984733</v>
      </c>
      <c r="G1169" s="93" t="s">
        <v>68</v>
      </c>
      <c r="H1169" s="93" t="s">
        <v>69</v>
      </c>
      <c r="I1169" s="93" t="s">
        <v>44</v>
      </c>
      <c r="J1169" s="96">
        <v>112.96</v>
      </c>
      <c r="K1169" s="96">
        <v>225.92</v>
      </c>
      <c r="L1169" s="93" t="s">
        <v>973</v>
      </c>
      <c r="M1169" s="93">
        <v>38</v>
      </c>
      <c r="N1169" s="94">
        <v>45186</v>
      </c>
      <c r="O1169" s="94">
        <v>45193</v>
      </c>
      <c r="P1169" s="93" t="s">
        <v>1745</v>
      </c>
      <c r="Q1169" s="93" t="s">
        <v>3</v>
      </c>
      <c r="R1169" s="95" t="s">
        <v>975</v>
      </c>
      <c r="S1169" s="95" t="s">
        <v>1060</v>
      </c>
      <c r="T1169" s="95" t="s">
        <v>1128</v>
      </c>
      <c r="U1169" s="97">
        <v>45189</v>
      </c>
    </row>
    <row r="1170" spans="1:21" x14ac:dyDescent="0.3">
      <c r="A1170" s="86">
        <v>45219.383754166665</v>
      </c>
      <c r="B1170" s="87" t="s">
        <v>76</v>
      </c>
      <c r="C1170" s="88" t="s">
        <v>957</v>
      </c>
      <c r="D1170" s="87" t="s">
        <v>77</v>
      </c>
      <c r="E1170" s="89">
        <v>1</v>
      </c>
      <c r="F1170" s="87">
        <v>6984733</v>
      </c>
      <c r="G1170" s="87" t="s">
        <v>117</v>
      </c>
      <c r="H1170" s="87" t="s">
        <v>69</v>
      </c>
      <c r="I1170" s="87" t="s">
        <v>44</v>
      </c>
      <c r="J1170" s="90">
        <v>116.75</v>
      </c>
      <c r="K1170" s="90">
        <v>116.75</v>
      </c>
      <c r="L1170" s="87" t="s">
        <v>973</v>
      </c>
      <c r="M1170" s="87">
        <v>38</v>
      </c>
      <c r="N1170" s="88">
        <v>45186</v>
      </c>
      <c r="O1170" s="88">
        <v>45193</v>
      </c>
      <c r="P1170" s="87" t="s">
        <v>1745</v>
      </c>
      <c r="Q1170" s="87" t="s">
        <v>3</v>
      </c>
      <c r="R1170" s="89" t="s">
        <v>975</v>
      </c>
      <c r="S1170" s="89" t="s">
        <v>1060</v>
      </c>
      <c r="T1170" s="89" t="s">
        <v>1128</v>
      </c>
      <c r="U1170" s="91">
        <v>45189</v>
      </c>
    </row>
    <row r="1171" spans="1:21" x14ac:dyDescent="0.3">
      <c r="A1171" s="92">
        <v>45219.38377615741</v>
      </c>
      <c r="B1171" s="93" t="s">
        <v>76</v>
      </c>
      <c r="C1171" s="94" t="s">
        <v>957</v>
      </c>
      <c r="D1171" s="93" t="s">
        <v>77</v>
      </c>
      <c r="E1171" s="95">
        <v>1</v>
      </c>
      <c r="F1171" s="93">
        <v>6984733</v>
      </c>
      <c r="G1171" s="93" t="s">
        <v>117</v>
      </c>
      <c r="H1171" s="93" t="s">
        <v>69</v>
      </c>
      <c r="I1171" s="93" t="s">
        <v>44</v>
      </c>
      <c r="J1171" s="96">
        <v>116.75</v>
      </c>
      <c r="K1171" s="96">
        <v>116.75</v>
      </c>
      <c r="L1171" s="93" t="s">
        <v>973</v>
      </c>
      <c r="M1171" s="93">
        <v>38</v>
      </c>
      <c r="N1171" s="94">
        <v>45186</v>
      </c>
      <c r="O1171" s="94">
        <v>45193</v>
      </c>
      <c r="P1171" s="93" t="s">
        <v>1745</v>
      </c>
      <c r="Q1171" s="93" t="s">
        <v>3</v>
      </c>
      <c r="R1171" s="95" t="s">
        <v>975</v>
      </c>
      <c r="S1171" s="95" t="s">
        <v>1060</v>
      </c>
      <c r="T1171" s="95" t="s">
        <v>1128</v>
      </c>
      <c r="U1171" s="97">
        <v>45189</v>
      </c>
    </row>
    <row r="1172" spans="1:21" x14ac:dyDescent="0.3">
      <c r="A1172" s="86">
        <v>45190.571462384258</v>
      </c>
      <c r="B1172" s="87" t="s">
        <v>31</v>
      </c>
      <c r="C1172" s="88" t="s">
        <v>1760</v>
      </c>
      <c r="D1172" s="87" t="s">
        <v>1761</v>
      </c>
      <c r="E1172" s="89">
        <v>6</v>
      </c>
      <c r="F1172" s="87" t="s">
        <v>68</v>
      </c>
      <c r="G1172" s="87" t="s">
        <v>68</v>
      </c>
      <c r="H1172" s="87" t="s">
        <v>1010</v>
      </c>
      <c r="I1172" s="87" t="s">
        <v>44</v>
      </c>
      <c r="J1172" s="90">
        <v>90.75</v>
      </c>
      <c r="K1172" s="90">
        <v>544.5</v>
      </c>
      <c r="L1172" s="87" t="s">
        <v>981</v>
      </c>
      <c r="M1172" s="87">
        <v>38</v>
      </c>
      <c r="N1172" s="88">
        <v>45186</v>
      </c>
      <c r="O1172" s="88">
        <v>45193</v>
      </c>
      <c r="P1172" s="87" t="s">
        <v>1745</v>
      </c>
      <c r="Q1172" s="87" t="s">
        <v>3</v>
      </c>
      <c r="R1172" s="89" t="s">
        <v>975</v>
      </c>
      <c r="S1172" s="89" t="s">
        <v>1179</v>
      </c>
      <c r="T1172" s="89" t="s">
        <v>1128</v>
      </c>
      <c r="U1172" s="91">
        <v>45190</v>
      </c>
    </row>
    <row r="1173" spans="1:21" x14ac:dyDescent="0.3">
      <c r="A1173" s="92">
        <v>45190.571717129627</v>
      </c>
      <c r="B1173" s="93" t="s">
        <v>35</v>
      </c>
      <c r="C1173" s="94" t="s">
        <v>1760</v>
      </c>
      <c r="D1173" s="93" t="s">
        <v>1761</v>
      </c>
      <c r="E1173" s="95">
        <v>6</v>
      </c>
      <c r="F1173" s="93" t="s">
        <v>68</v>
      </c>
      <c r="G1173" s="93" t="s">
        <v>68</v>
      </c>
      <c r="H1173" s="93" t="s">
        <v>1010</v>
      </c>
      <c r="I1173" s="93" t="s">
        <v>44</v>
      </c>
      <c r="J1173" s="96">
        <v>109.19</v>
      </c>
      <c r="K1173" s="96">
        <v>655.14</v>
      </c>
      <c r="L1173" s="93" t="s">
        <v>981</v>
      </c>
      <c r="M1173" s="93">
        <v>38</v>
      </c>
      <c r="N1173" s="94">
        <v>45186</v>
      </c>
      <c r="O1173" s="94">
        <v>45193</v>
      </c>
      <c r="P1173" s="93" t="s">
        <v>1745</v>
      </c>
      <c r="Q1173" s="93" t="s">
        <v>3</v>
      </c>
      <c r="R1173" s="95" t="s">
        <v>975</v>
      </c>
      <c r="S1173" s="95" t="s">
        <v>1179</v>
      </c>
      <c r="T1173" s="95" t="s">
        <v>1128</v>
      </c>
      <c r="U1173" s="97">
        <v>45190</v>
      </c>
    </row>
    <row r="1174" spans="1:21" x14ac:dyDescent="0.3">
      <c r="A1174" s="86">
        <v>45190.572308912037</v>
      </c>
      <c r="B1174" s="87" t="s">
        <v>35</v>
      </c>
      <c r="C1174" s="88" t="s">
        <v>1760</v>
      </c>
      <c r="D1174" s="87" t="s">
        <v>1762</v>
      </c>
      <c r="E1174" s="89">
        <v>2</v>
      </c>
      <c r="F1174" s="87" t="s">
        <v>68</v>
      </c>
      <c r="G1174" s="87" t="s">
        <v>68</v>
      </c>
      <c r="H1174" s="87" t="s">
        <v>1012</v>
      </c>
      <c r="I1174" s="87" t="s">
        <v>44</v>
      </c>
      <c r="J1174" s="90">
        <v>109.19</v>
      </c>
      <c r="K1174" s="90">
        <v>218.38</v>
      </c>
      <c r="L1174" s="87" t="s">
        <v>981</v>
      </c>
      <c r="M1174" s="87">
        <v>38</v>
      </c>
      <c r="N1174" s="88">
        <v>45186</v>
      </c>
      <c r="O1174" s="88">
        <v>45193</v>
      </c>
      <c r="P1174" s="87" t="s">
        <v>1745</v>
      </c>
      <c r="Q1174" s="87" t="s">
        <v>3</v>
      </c>
      <c r="R1174" s="89" t="s">
        <v>975</v>
      </c>
      <c r="S1174" s="89" t="s">
        <v>1179</v>
      </c>
      <c r="T1174" s="89" t="s">
        <v>1128</v>
      </c>
      <c r="U1174" s="91">
        <v>45190</v>
      </c>
    </row>
    <row r="1175" spans="1:21" x14ac:dyDescent="0.3">
      <c r="A1175" s="92">
        <v>45190.572376504628</v>
      </c>
      <c r="B1175" s="93" t="s">
        <v>31</v>
      </c>
      <c r="C1175" s="94" t="s">
        <v>1760</v>
      </c>
      <c r="D1175" s="93" t="s">
        <v>1762</v>
      </c>
      <c r="E1175" s="95">
        <v>2</v>
      </c>
      <c r="F1175" s="93" t="s">
        <v>68</v>
      </c>
      <c r="G1175" s="93" t="s">
        <v>68</v>
      </c>
      <c r="H1175" s="93" t="s">
        <v>1012</v>
      </c>
      <c r="I1175" s="93" t="s">
        <v>44</v>
      </c>
      <c r="J1175" s="96">
        <v>90.75</v>
      </c>
      <c r="K1175" s="96">
        <v>181.5</v>
      </c>
      <c r="L1175" s="93" t="s">
        <v>981</v>
      </c>
      <c r="M1175" s="93">
        <v>38</v>
      </c>
      <c r="N1175" s="94">
        <v>45186</v>
      </c>
      <c r="O1175" s="94">
        <v>45193</v>
      </c>
      <c r="P1175" s="93" t="s">
        <v>1745</v>
      </c>
      <c r="Q1175" s="93" t="s">
        <v>3</v>
      </c>
      <c r="R1175" s="95" t="s">
        <v>975</v>
      </c>
      <c r="S1175" s="95" t="s">
        <v>1179</v>
      </c>
      <c r="T1175" s="95" t="s">
        <v>1128</v>
      </c>
      <c r="U1175" s="97">
        <v>45190</v>
      </c>
    </row>
    <row r="1176" spans="1:21" x14ac:dyDescent="0.3">
      <c r="A1176" s="86">
        <v>45191.506721759259</v>
      </c>
      <c r="B1176" s="87" t="s">
        <v>66</v>
      </c>
      <c r="C1176" s="88" t="s">
        <v>1760</v>
      </c>
      <c r="D1176" s="87" t="s">
        <v>1746</v>
      </c>
      <c r="E1176" s="89">
        <v>5</v>
      </c>
      <c r="F1176" s="87">
        <v>6988041</v>
      </c>
      <c r="G1176" s="87" t="s">
        <v>68</v>
      </c>
      <c r="H1176" s="87" t="s">
        <v>69</v>
      </c>
      <c r="I1176" s="87" t="s">
        <v>44</v>
      </c>
      <c r="J1176" s="90">
        <v>112.96</v>
      </c>
      <c r="K1176" s="90">
        <v>564.79999999999995</v>
      </c>
      <c r="L1176" s="87" t="s">
        <v>973</v>
      </c>
      <c r="M1176" s="87">
        <v>38</v>
      </c>
      <c r="N1176" s="88">
        <v>45186</v>
      </c>
      <c r="O1176" s="88">
        <v>45193</v>
      </c>
      <c r="P1176" s="87" t="s">
        <v>1745</v>
      </c>
      <c r="Q1176" s="87" t="s">
        <v>3</v>
      </c>
      <c r="R1176" s="89" t="s">
        <v>975</v>
      </c>
      <c r="S1176" s="89" t="s">
        <v>1179</v>
      </c>
      <c r="T1176" s="89" t="s">
        <v>1128</v>
      </c>
      <c r="U1176" s="91">
        <v>45190</v>
      </c>
    </row>
    <row r="1177" spans="1:21" x14ac:dyDescent="0.3">
      <c r="A1177" s="92">
        <v>45191.507442824077</v>
      </c>
      <c r="B1177" s="93" t="s">
        <v>66</v>
      </c>
      <c r="C1177" s="94" t="s">
        <v>1760</v>
      </c>
      <c r="D1177" s="93" t="s">
        <v>212</v>
      </c>
      <c r="E1177" s="95">
        <v>2</v>
      </c>
      <c r="F1177" s="93">
        <v>6984733</v>
      </c>
      <c r="G1177" s="93" t="s">
        <v>68</v>
      </c>
      <c r="H1177" s="93" t="s">
        <v>69</v>
      </c>
      <c r="I1177" s="93" t="s">
        <v>44</v>
      </c>
      <c r="J1177" s="96">
        <v>112.96</v>
      </c>
      <c r="K1177" s="96">
        <v>225.92</v>
      </c>
      <c r="L1177" s="93" t="s">
        <v>973</v>
      </c>
      <c r="M1177" s="93">
        <v>38</v>
      </c>
      <c r="N1177" s="94">
        <v>45186</v>
      </c>
      <c r="O1177" s="94">
        <v>45193</v>
      </c>
      <c r="P1177" s="93" t="s">
        <v>1745</v>
      </c>
      <c r="Q1177" s="93" t="s">
        <v>3</v>
      </c>
      <c r="R1177" s="95" t="s">
        <v>975</v>
      </c>
      <c r="S1177" s="95" t="s">
        <v>1179</v>
      </c>
      <c r="T1177" s="95" t="s">
        <v>1128</v>
      </c>
      <c r="U1177" s="97">
        <v>45190</v>
      </c>
    </row>
    <row r="1178" spans="1:21" x14ac:dyDescent="0.3">
      <c r="A1178" s="86">
        <v>45191.522113078703</v>
      </c>
      <c r="B1178" s="87" t="s">
        <v>66</v>
      </c>
      <c r="C1178" s="88" t="s">
        <v>1760</v>
      </c>
      <c r="D1178" s="87" t="s">
        <v>1763</v>
      </c>
      <c r="E1178" s="89">
        <v>1</v>
      </c>
      <c r="F1178" s="87">
        <v>79024</v>
      </c>
      <c r="G1178" s="87" t="s">
        <v>68</v>
      </c>
      <c r="H1178" s="87" t="s">
        <v>69</v>
      </c>
      <c r="I1178" s="87" t="s">
        <v>44</v>
      </c>
      <c r="J1178" s="90">
        <v>112.96</v>
      </c>
      <c r="K1178" s="90">
        <v>112.96</v>
      </c>
      <c r="L1178" s="87" t="s">
        <v>973</v>
      </c>
      <c r="M1178" s="87">
        <v>38</v>
      </c>
      <c r="N1178" s="88">
        <v>45186</v>
      </c>
      <c r="O1178" s="88">
        <v>45193</v>
      </c>
      <c r="P1178" s="87" t="s">
        <v>1745</v>
      </c>
      <c r="Q1178" s="87" t="s">
        <v>3</v>
      </c>
      <c r="R1178" s="89" t="s">
        <v>975</v>
      </c>
      <c r="S1178" s="89" t="s">
        <v>1179</v>
      </c>
      <c r="T1178" s="89" t="s">
        <v>1128</v>
      </c>
      <c r="U1178" s="91">
        <v>45190</v>
      </c>
    </row>
    <row r="1179" spans="1:21" x14ac:dyDescent="0.3">
      <c r="A1179" s="92">
        <v>45219.383941203705</v>
      </c>
      <c r="B1179" s="93" t="s">
        <v>76</v>
      </c>
      <c r="C1179" s="94" t="s">
        <v>1760</v>
      </c>
      <c r="D1179" s="93" t="s">
        <v>77</v>
      </c>
      <c r="E1179" s="95">
        <v>1</v>
      </c>
      <c r="F1179" s="93">
        <v>6984733</v>
      </c>
      <c r="G1179" s="93" t="s">
        <v>117</v>
      </c>
      <c r="H1179" s="93" t="s">
        <v>69</v>
      </c>
      <c r="I1179" s="93" t="s">
        <v>44</v>
      </c>
      <c r="J1179" s="96">
        <v>116.75</v>
      </c>
      <c r="K1179" s="96">
        <v>116.75</v>
      </c>
      <c r="L1179" s="93" t="s">
        <v>973</v>
      </c>
      <c r="M1179" s="93">
        <v>38</v>
      </c>
      <c r="N1179" s="94">
        <v>45186</v>
      </c>
      <c r="O1179" s="94">
        <v>45193</v>
      </c>
      <c r="P1179" s="93" t="s">
        <v>1745</v>
      </c>
      <c r="Q1179" s="93" t="s">
        <v>3</v>
      </c>
      <c r="R1179" s="95" t="s">
        <v>975</v>
      </c>
      <c r="S1179" s="95" t="s">
        <v>1179</v>
      </c>
      <c r="T1179" s="95" t="s">
        <v>1128</v>
      </c>
      <c r="U1179" s="97">
        <v>45190</v>
      </c>
    </row>
    <row r="1180" spans="1:21" x14ac:dyDescent="0.3">
      <c r="A1180" s="86">
        <v>45191.461922569448</v>
      </c>
      <c r="B1180" s="87" t="s">
        <v>31</v>
      </c>
      <c r="C1180" s="88" t="s">
        <v>1764</v>
      </c>
      <c r="D1180" s="87" t="s">
        <v>1765</v>
      </c>
      <c r="E1180" s="89">
        <v>5</v>
      </c>
      <c r="F1180" s="87" t="s">
        <v>68</v>
      </c>
      <c r="G1180" s="87" t="s">
        <v>68</v>
      </c>
      <c r="H1180" s="87" t="s">
        <v>92</v>
      </c>
      <c r="I1180" s="87" t="s">
        <v>44</v>
      </c>
      <c r="J1180" s="90">
        <v>90.75</v>
      </c>
      <c r="K1180" s="90">
        <v>453.75</v>
      </c>
      <c r="L1180" s="87" t="s">
        <v>981</v>
      </c>
      <c r="M1180" s="87">
        <v>38</v>
      </c>
      <c r="N1180" s="88">
        <v>45186</v>
      </c>
      <c r="O1180" s="88">
        <v>45193</v>
      </c>
      <c r="P1180" s="87" t="s">
        <v>1745</v>
      </c>
      <c r="Q1180" s="87" t="s">
        <v>3</v>
      </c>
      <c r="R1180" s="89" t="s">
        <v>975</v>
      </c>
      <c r="S1180" s="89" t="s">
        <v>976</v>
      </c>
      <c r="T1180" s="89" t="s">
        <v>1128</v>
      </c>
      <c r="U1180" s="91">
        <v>45191</v>
      </c>
    </row>
    <row r="1181" spans="1:21" x14ac:dyDescent="0.3">
      <c r="A1181" s="92">
        <v>45191.462144791665</v>
      </c>
      <c r="B1181" s="93" t="s">
        <v>66</v>
      </c>
      <c r="C1181" s="94" t="s">
        <v>1764</v>
      </c>
      <c r="D1181" s="93" t="s">
        <v>1765</v>
      </c>
      <c r="E1181" s="95">
        <v>4</v>
      </c>
      <c r="F1181" s="93" t="s">
        <v>68</v>
      </c>
      <c r="G1181" s="93" t="s">
        <v>68</v>
      </c>
      <c r="H1181" s="93" t="s">
        <v>92</v>
      </c>
      <c r="I1181" s="93" t="s">
        <v>44</v>
      </c>
      <c r="J1181" s="96">
        <v>112.96</v>
      </c>
      <c r="K1181" s="96">
        <v>451.84</v>
      </c>
      <c r="L1181" s="93" t="s">
        <v>981</v>
      </c>
      <c r="M1181" s="93">
        <v>38</v>
      </c>
      <c r="N1181" s="94">
        <v>45186</v>
      </c>
      <c r="O1181" s="94">
        <v>45193</v>
      </c>
      <c r="P1181" s="93" t="s">
        <v>1745</v>
      </c>
      <c r="Q1181" s="93" t="s">
        <v>3</v>
      </c>
      <c r="R1181" s="95" t="s">
        <v>975</v>
      </c>
      <c r="S1181" s="95" t="s">
        <v>976</v>
      </c>
      <c r="T1181" s="95" t="s">
        <v>1128</v>
      </c>
      <c r="U1181" s="97">
        <v>45191</v>
      </c>
    </row>
    <row r="1182" spans="1:21" x14ac:dyDescent="0.3">
      <c r="A1182" s="86">
        <v>45191.522543634259</v>
      </c>
      <c r="B1182" s="87" t="s">
        <v>66</v>
      </c>
      <c r="C1182" s="88" t="s">
        <v>1764</v>
      </c>
      <c r="D1182" s="87" t="s">
        <v>1763</v>
      </c>
      <c r="E1182" s="89">
        <v>2</v>
      </c>
      <c r="F1182" s="87">
        <v>79024</v>
      </c>
      <c r="G1182" s="87" t="s">
        <v>68</v>
      </c>
      <c r="H1182" s="87" t="s">
        <v>69</v>
      </c>
      <c r="I1182" s="87" t="s">
        <v>44</v>
      </c>
      <c r="J1182" s="90">
        <v>112.96</v>
      </c>
      <c r="K1182" s="90">
        <v>225.92</v>
      </c>
      <c r="L1182" s="87" t="s">
        <v>973</v>
      </c>
      <c r="M1182" s="87">
        <v>38</v>
      </c>
      <c r="N1182" s="88">
        <v>45186</v>
      </c>
      <c r="O1182" s="88">
        <v>45193</v>
      </c>
      <c r="P1182" s="87" t="s">
        <v>1745</v>
      </c>
      <c r="Q1182" s="87" t="s">
        <v>3</v>
      </c>
      <c r="R1182" s="89" t="s">
        <v>975</v>
      </c>
      <c r="S1182" s="89" t="s">
        <v>976</v>
      </c>
      <c r="T1182" s="89" t="s">
        <v>1128</v>
      </c>
      <c r="U1182" s="91">
        <v>45191</v>
      </c>
    </row>
    <row r="1183" spans="1:21" x14ac:dyDescent="0.3">
      <c r="A1183" s="92">
        <v>45191.527241550924</v>
      </c>
      <c r="B1183" s="93" t="s">
        <v>66</v>
      </c>
      <c r="C1183" s="94" t="s">
        <v>1764</v>
      </c>
      <c r="D1183" s="93" t="s">
        <v>1766</v>
      </c>
      <c r="E1183" s="95">
        <v>1</v>
      </c>
      <c r="F1183" s="93">
        <v>6984733</v>
      </c>
      <c r="G1183" s="93" t="s">
        <v>68</v>
      </c>
      <c r="H1183" s="93" t="s">
        <v>69</v>
      </c>
      <c r="I1183" s="93" t="s">
        <v>44</v>
      </c>
      <c r="J1183" s="96">
        <v>112.96</v>
      </c>
      <c r="K1183" s="96">
        <v>112.96</v>
      </c>
      <c r="L1183" s="93" t="s">
        <v>973</v>
      </c>
      <c r="M1183" s="93">
        <v>38</v>
      </c>
      <c r="N1183" s="94">
        <v>45186</v>
      </c>
      <c r="O1183" s="94">
        <v>45193</v>
      </c>
      <c r="P1183" s="93" t="s">
        <v>1745</v>
      </c>
      <c r="Q1183" s="93" t="s">
        <v>3</v>
      </c>
      <c r="R1183" s="95" t="s">
        <v>975</v>
      </c>
      <c r="S1183" s="95" t="s">
        <v>976</v>
      </c>
      <c r="T1183" s="95" t="s">
        <v>1128</v>
      </c>
      <c r="U1183" s="97">
        <v>45191</v>
      </c>
    </row>
    <row r="1184" spans="1:21" x14ac:dyDescent="0.3">
      <c r="A1184" s="86">
        <v>45191.531192361108</v>
      </c>
      <c r="B1184" s="87" t="s">
        <v>31</v>
      </c>
      <c r="C1184" s="88" t="s">
        <v>1764</v>
      </c>
      <c r="D1184" s="87" t="s">
        <v>1767</v>
      </c>
      <c r="E1184" s="89">
        <v>3</v>
      </c>
      <c r="F1184" s="87">
        <v>79024</v>
      </c>
      <c r="G1184" s="87" t="s">
        <v>68</v>
      </c>
      <c r="H1184" s="87" t="s">
        <v>69</v>
      </c>
      <c r="I1184" s="87" t="s">
        <v>44</v>
      </c>
      <c r="J1184" s="90">
        <v>90.75</v>
      </c>
      <c r="K1184" s="90">
        <v>272.25</v>
      </c>
      <c r="L1184" s="87" t="s">
        <v>973</v>
      </c>
      <c r="M1184" s="87">
        <v>38</v>
      </c>
      <c r="N1184" s="88">
        <v>45186</v>
      </c>
      <c r="O1184" s="88">
        <v>45193</v>
      </c>
      <c r="P1184" s="87" t="s">
        <v>1745</v>
      </c>
      <c r="Q1184" s="87" t="s">
        <v>3</v>
      </c>
      <c r="R1184" s="89" t="s">
        <v>975</v>
      </c>
      <c r="S1184" s="89" t="s">
        <v>976</v>
      </c>
      <c r="T1184" s="89" t="s">
        <v>1128</v>
      </c>
      <c r="U1184" s="91">
        <v>45191</v>
      </c>
    </row>
    <row r="1185" spans="1:21" x14ac:dyDescent="0.3">
      <c r="A1185" s="92">
        <v>45191.537983796297</v>
      </c>
      <c r="B1185" s="93" t="s">
        <v>35</v>
      </c>
      <c r="C1185" s="94" t="s">
        <v>1764</v>
      </c>
      <c r="D1185" s="93" t="s">
        <v>1768</v>
      </c>
      <c r="E1185" s="95">
        <v>7</v>
      </c>
      <c r="F1185" s="93">
        <v>6903612</v>
      </c>
      <c r="G1185" s="93" t="s">
        <v>68</v>
      </c>
      <c r="H1185" s="93" t="s">
        <v>69</v>
      </c>
      <c r="I1185" s="93" t="s">
        <v>44</v>
      </c>
      <c r="J1185" s="96">
        <v>109.19</v>
      </c>
      <c r="K1185" s="96">
        <v>764.32999999999993</v>
      </c>
      <c r="L1185" s="93" t="s">
        <v>973</v>
      </c>
      <c r="M1185" s="93">
        <v>38</v>
      </c>
      <c r="N1185" s="94">
        <v>45186</v>
      </c>
      <c r="O1185" s="94">
        <v>45193</v>
      </c>
      <c r="P1185" s="93" t="s">
        <v>1745</v>
      </c>
      <c r="Q1185" s="93" t="s">
        <v>3</v>
      </c>
      <c r="R1185" s="95" t="s">
        <v>975</v>
      </c>
      <c r="S1185" s="95" t="s">
        <v>976</v>
      </c>
      <c r="T1185" s="95" t="s">
        <v>1128</v>
      </c>
      <c r="U1185" s="97">
        <v>45191</v>
      </c>
    </row>
    <row r="1186" spans="1:21" x14ac:dyDescent="0.3">
      <c r="A1186" s="86">
        <v>45219.384396759262</v>
      </c>
      <c r="B1186" s="87" t="s">
        <v>76</v>
      </c>
      <c r="C1186" s="88" t="s">
        <v>1764</v>
      </c>
      <c r="D1186" s="87" t="s">
        <v>77</v>
      </c>
      <c r="E1186" s="89">
        <v>2</v>
      </c>
      <c r="F1186" s="87">
        <v>6984733</v>
      </c>
      <c r="G1186" s="87" t="s">
        <v>117</v>
      </c>
      <c r="H1186" s="87" t="s">
        <v>69</v>
      </c>
      <c r="I1186" s="87" t="s">
        <v>44</v>
      </c>
      <c r="J1186" s="90">
        <v>116.75</v>
      </c>
      <c r="K1186" s="90">
        <v>233.5</v>
      </c>
      <c r="L1186" s="87" t="s">
        <v>973</v>
      </c>
      <c r="M1186" s="87">
        <v>38</v>
      </c>
      <c r="N1186" s="88">
        <v>45186</v>
      </c>
      <c r="O1186" s="88">
        <v>45193</v>
      </c>
      <c r="P1186" s="87" t="s">
        <v>1745</v>
      </c>
      <c r="Q1186" s="87" t="s">
        <v>3</v>
      </c>
      <c r="R1186" s="89" t="s">
        <v>975</v>
      </c>
      <c r="S1186" s="89" t="s">
        <v>976</v>
      </c>
      <c r="T1186" s="89" t="s">
        <v>1128</v>
      </c>
      <c r="U1186" s="91">
        <v>45191</v>
      </c>
    </row>
    <row r="1187" spans="1:21" x14ac:dyDescent="0.3">
      <c r="A1187" s="92">
        <v>45194.574133680559</v>
      </c>
      <c r="B1187" s="93" t="s">
        <v>31</v>
      </c>
      <c r="C1187" s="94" t="s">
        <v>1769</v>
      </c>
      <c r="D1187" s="93" t="s">
        <v>1770</v>
      </c>
      <c r="E1187" s="95">
        <v>3.5</v>
      </c>
      <c r="F1187" s="93">
        <v>79024</v>
      </c>
      <c r="G1187" s="93" t="s">
        <v>68</v>
      </c>
      <c r="H1187" s="93" t="s">
        <v>69</v>
      </c>
      <c r="I1187" s="93" t="s">
        <v>44</v>
      </c>
      <c r="J1187" s="96">
        <v>90.75</v>
      </c>
      <c r="K1187" s="96">
        <v>317.625</v>
      </c>
      <c r="L1187" s="93" t="s">
        <v>973</v>
      </c>
      <c r="M1187" s="93">
        <v>39</v>
      </c>
      <c r="N1187" s="94">
        <v>45193</v>
      </c>
      <c r="O1187" s="94">
        <v>45200</v>
      </c>
      <c r="P1187" s="93" t="s">
        <v>1771</v>
      </c>
      <c r="Q1187" s="93" t="s">
        <v>3</v>
      </c>
      <c r="R1187" s="95" t="s">
        <v>975</v>
      </c>
      <c r="S1187" s="95" t="s">
        <v>1081</v>
      </c>
      <c r="T1187" s="95" t="s">
        <v>1128</v>
      </c>
      <c r="U1187" s="97">
        <v>45194</v>
      </c>
    </row>
    <row r="1188" spans="1:21" x14ac:dyDescent="0.3">
      <c r="A1188" s="86">
        <v>45194.57485960648</v>
      </c>
      <c r="B1188" s="87" t="s">
        <v>31</v>
      </c>
      <c r="C1188" s="88" t="s">
        <v>1769</v>
      </c>
      <c r="D1188" s="87" t="s">
        <v>1743</v>
      </c>
      <c r="E1188" s="89">
        <v>3.5</v>
      </c>
      <c r="F1188" s="87">
        <v>6988041</v>
      </c>
      <c r="G1188" s="87" t="s">
        <v>68</v>
      </c>
      <c r="H1188" s="87" t="s">
        <v>69</v>
      </c>
      <c r="I1188" s="87" t="s">
        <v>44</v>
      </c>
      <c r="J1188" s="90">
        <v>90.75</v>
      </c>
      <c r="K1188" s="90">
        <v>317.625</v>
      </c>
      <c r="L1188" s="87" t="s">
        <v>973</v>
      </c>
      <c r="M1188" s="87">
        <v>39</v>
      </c>
      <c r="N1188" s="88">
        <v>45193</v>
      </c>
      <c r="O1188" s="88">
        <v>45200</v>
      </c>
      <c r="P1188" s="87" t="s">
        <v>1771</v>
      </c>
      <c r="Q1188" s="87" t="s">
        <v>3</v>
      </c>
      <c r="R1188" s="89" t="s">
        <v>975</v>
      </c>
      <c r="S1188" s="89" t="s">
        <v>1081</v>
      </c>
      <c r="T1188" s="89" t="s">
        <v>1128</v>
      </c>
      <c r="U1188" s="91">
        <v>45194</v>
      </c>
    </row>
    <row r="1189" spans="1:21" x14ac:dyDescent="0.3">
      <c r="A1189" s="92">
        <v>45194.577099074071</v>
      </c>
      <c r="B1189" s="93" t="s">
        <v>31</v>
      </c>
      <c r="C1189" s="94" t="s">
        <v>1769</v>
      </c>
      <c r="D1189" s="93" t="s">
        <v>1772</v>
      </c>
      <c r="E1189" s="95">
        <v>1</v>
      </c>
      <c r="F1189" s="93">
        <v>6984733</v>
      </c>
      <c r="G1189" s="93" t="s">
        <v>68</v>
      </c>
      <c r="H1189" s="93" t="s">
        <v>69</v>
      </c>
      <c r="I1189" s="93" t="s">
        <v>44</v>
      </c>
      <c r="J1189" s="96">
        <v>90.75</v>
      </c>
      <c r="K1189" s="96">
        <v>90.75</v>
      </c>
      <c r="L1189" s="93" t="s">
        <v>973</v>
      </c>
      <c r="M1189" s="93">
        <v>39</v>
      </c>
      <c r="N1189" s="94">
        <v>45193</v>
      </c>
      <c r="O1189" s="94">
        <v>45200</v>
      </c>
      <c r="P1189" s="93" t="s">
        <v>1771</v>
      </c>
      <c r="Q1189" s="93" t="s">
        <v>3</v>
      </c>
      <c r="R1189" s="95" t="s">
        <v>975</v>
      </c>
      <c r="S1189" s="95" t="s">
        <v>1081</v>
      </c>
      <c r="T1189" s="95" t="s">
        <v>1128</v>
      </c>
      <c r="U1189" s="97">
        <v>45194</v>
      </c>
    </row>
    <row r="1190" spans="1:21" x14ac:dyDescent="0.3">
      <c r="A1190" s="86">
        <v>45194.5783212963</v>
      </c>
      <c r="B1190" s="87" t="s">
        <v>65</v>
      </c>
      <c r="C1190" s="88" t="s">
        <v>1769</v>
      </c>
      <c r="D1190" s="87" t="s">
        <v>1773</v>
      </c>
      <c r="E1190" s="89">
        <v>3</v>
      </c>
      <c r="F1190" s="87">
        <v>79024</v>
      </c>
      <c r="G1190" s="87" t="s">
        <v>68</v>
      </c>
      <c r="H1190" s="87" t="s">
        <v>69</v>
      </c>
      <c r="I1190" s="87" t="s">
        <v>44</v>
      </c>
      <c r="J1190" s="90">
        <v>111.36</v>
      </c>
      <c r="K1190" s="90">
        <v>334.08</v>
      </c>
      <c r="L1190" s="87" t="s">
        <v>973</v>
      </c>
      <c r="M1190" s="87">
        <v>39</v>
      </c>
      <c r="N1190" s="88">
        <v>45193</v>
      </c>
      <c r="O1190" s="88">
        <v>45200</v>
      </c>
      <c r="P1190" s="87" t="s">
        <v>1771</v>
      </c>
      <c r="Q1190" s="87" t="s">
        <v>3</v>
      </c>
      <c r="R1190" s="89" t="s">
        <v>975</v>
      </c>
      <c r="S1190" s="89" t="s">
        <v>1081</v>
      </c>
      <c r="T1190" s="89" t="s">
        <v>1128</v>
      </c>
      <c r="U1190" s="91">
        <v>45194</v>
      </c>
    </row>
    <row r="1191" spans="1:21" x14ac:dyDescent="0.3">
      <c r="A1191" s="92">
        <v>45194.578965856483</v>
      </c>
      <c r="B1191" s="93" t="s">
        <v>65</v>
      </c>
      <c r="C1191" s="94" t="s">
        <v>1769</v>
      </c>
      <c r="D1191" s="93" t="s">
        <v>1774</v>
      </c>
      <c r="E1191" s="95">
        <v>3.5</v>
      </c>
      <c r="F1191" s="93">
        <v>6988041</v>
      </c>
      <c r="G1191" s="93" t="s">
        <v>68</v>
      </c>
      <c r="H1191" s="93" t="s">
        <v>69</v>
      </c>
      <c r="I1191" s="93" t="s">
        <v>44</v>
      </c>
      <c r="J1191" s="96">
        <v>111.36</v>
      </c>
      <c r="K1191" s="96">
        <v>389.76</v>
      </c>
      <c r="L1191" s="93" t="s">
        <v>973</v>
      </c>
      <c r="M1191" s="93">
        <v>39</v>
      </c>
      <c r="N1191" s="94">
        <v>45193</v>
      </c>
      <c r="O1191" s="94">
        <v>45200</v>
      </c>
      <c r="P1191" s="93" t="s">
        <v>1771</v>
      </c>
      <c r="Q1191" s="93" t="s">
        <v>3</v>
      </c>
      <c r="R1191" s="95" t="s">
        <v>975</v>
      </c>
      <c r="S1191" s="95" t="s">
        <v>1081</v>
      </c>
      <c r="T1191" s="95" t="s">
        <v>1128</v>
      </c>
      <c r="U1191" s="97">
        <v>45194</v>
      </c>
    </row>
    <row r="1192" spans="1:21" x14ac:dyDescent="0.3">
      <c r="A1192" s="86">
        <v>45194.579634837966</v>
      </c>
      <c r="B1192" s="87" t="s">
        <v>35</v>
      </c>
      <c r="C1192" s="88" t="s">
        <v>1769</v>
      </c>
      <c r="D1192" s="87" t="s">
        <v>1515</v>
      </c>
      <c r="E1192" s="89">
        <v>6.5</v>
      </c>
      <c r="F1192" s="87">
        <v>6903612</v>
      </c>
      <c r="G1192" s="87" t="s">
        <v>68</v>
      </c>
      <c r="H1192" s="87" t="s">
        <v>69</v>
      </c>
      <c r="I1192" s="87" t="s">
        <v>44</v>
      </c>
      <c r="J1192" s="90">
        <v>109.19</v>
      </c>
      <c r="K1192" s="90">
        <v>709.73500000000001</v>
      </c>
      <c r="L1192" s="87" t="s">
        <v>973</v>
      </c>
      <c r="M1192" s="87">
        <v>39</v>
      </c>
      <c r="N1192" s="88">
        <v>45193</v>
      </c>
      <c r="O1192" s="88">
        <v>45200</v>
      </c>
      <c r="P1192" s="87" t="s">
        <v>1771</v>
      </c>
      <c r="Q1192" s="87" t="s">
        <v>3</v>
      </c>
      <c r="R1192" s="89" t="s">
        <v>975</v>
      </c>
      <c r="S1192" s="89" t="s">
        <v>1081</v>
      </c>
      <c r="T1192" s="89" t="s">
        <v>1128</v>
      </c>
      <c r="U1192" s="91">
        <v>45194</v>
      </c>
    </row>
    <row r="1193" spans="1:21" x14ac:dyDescent="0.3">
      <c r="A1193" s="92">
        <v>45194.580181944446</v>
      </c>
      <c r="B1193" s="93" t="s">
        <v>35</v>
      </c>
      <c r="C1193" s="94" t="s">
        <v>1769</v>
      </c>
      <c r="D1193" s="93" t="s">
        <v>1775</v>
      </c>
      <c r="E1193" s="95">
        <v>0.5</v>
      </c>
      <c r="F1193" s="93" t="s">
        <v>68</v>
      </c>
      <c r="G1193" s="93" t="s">
        <v>68</v>
      </c>
      <c r="H1193" s="93" t="s">
        <v>1012</v>
      </c>
      <c r="I1193" s="93" t="s">
        <v>44</v>
      </c>
      <c r="J1193" s="96">
        <v>109.19</v>
      </c>
      <c r="K1193" s="96">
        <v>54.594999999999999</v>
      </c>
      <c r="L1193" s="93" t="s">
        <v>981</v>
      </c>
      <c r="M1193" s="93">
        <v>39</v>
      </c>
      <c r="N1193" s="94">
        <v>45193</v>
      </c>
      <c r="O1193" s="94">
        <v>45200</v>
      </c>
      <c r="P1193" s="93" t="s">
        <v>1771</v>
      </c>
      <c r="Q1193" s="93" t="s">
        <v>3</v>
      </c>
      <c r="R1193" s="95" t="s">
        <v>975</v>
      </c>
      <c r="S1193" s="95" t="s">
        <v>1081</v>
      </c>
      <c r="T1193" s="95" t="s">
        <v>1128</v>
      </c>
      <c r="U1193" s="97">
        <v>45194</v>
      </c>
    </row>
    <row r="1194" spans="1:21" x14ac:dyDescent="0.3">
      <c r="A1194" s="86">
        <v>45194.580637268518</v>
      </c>
      <c r="B1194" s="87" t="s">
        <v>35</v>
      </c>
      <c r="C1194" s="88" t="s">
        <v>1769</v>
      </c>
      <c r="D1194" s="87" t="s">
        <v>1776</v>
      </c>
      <c r="E1194" s="89">
        <v>0.5</v>
      </c>
      <c r="F1194" s="87" t="s">
        <v>68</v>
      </c>
      <c r="G1194" s="87" t="s">
        <v>68</v>
      </c>
      <c r="H1194" s="87" t="s">
        <v>202</v>
      </c>
      <c r="I1194" s="87" t="s">
        <v>44</v>
      </c>
      <c r="J1194" s="90">
        <v>109.19</v>
      </c>
      <c r="K1194" s="90">
        <v>54.594999999999999</v>
      </c>
      <c r="L1194" s="87" t="s">
        <v>981</v>
      </c>
      <c r="M1194" s="87">
        <v>39</v>
      </c>
      <c r="N1194" s="88">
        <v>45193</v>
      </c>
      <c r="O1194" s="88">
        <v>45200</v>
      </c>
      <c r="P1194" s="87" t="s">
        <v>1771</v>
      </c>
      <c r="Q1194" s="87" t="s">
        <v>3</v>
      </c>
      <c r="R1194" s="89" t="s">
        <v>975</v>
      </c>
      <c r="S1194" s="89" t="s">
        <v>1081</v>
      </c>
      <c r="T1194" s="89" t="s">
        <v>1128</v>
      </c>
      <c r="U1194" s="91">
        <v>45194</v>
      </c>
    </row>
    <row r="1195" spans="1:21" x14ac:dyDescent="0.3">
      <c r="A1195" s="92">
        <v>45194.580782523146</v>
      </c>
      <c r="B1195" s="93" t="s">
        <v>35</v>
      </c>
      <c r="C1195" s="94" t="s">
        <v>1769</v>
      </c>
      <c r="D1195" s="93" t="s">
        <v>1776</v>
      </c>
      <c r="E1195" s="95">
        <v>0.5</v>
      </c>
      <c r="F1195" s="93" t="s">
        <v>68</v>
      </c>
      <c r="G1195" s="93" t="s">
        <v>68</v>
      </c>
      <c r="H1195" s="93" t="s">
        <v>202</v>
      </c>
      <c r="I1195" s="93" t="s">
        <v>44</v>
      </c>
      <c r="J1195" s="96">
        <v>109.19</v>
      </c>
      <c r="K1195" s="96">
        <v>54.594999999999999</v>
      </c>
      <c r="L1195" s="93" t="s">
        <v>981</v>
      </c>
      <c r="M1195" s="93">
        <v>39</v>
      </c>
      <c r="N1195" s="94">
        <v>45193</v>
      </c>
      <c r="O1195" s="94">
        <v>45200</v>
      </c>
      <c r="P1195" s="93" t="s">
        <v>1771</v>
      </c>
      <c r="Q1195" s="93" t="s">
        <v>3</v>
      </c>
      <c r="R1195" s="95" t="s">
        <v>975</v>
      </c>
      <c r="S1195" s="95" t="s">
        <v>1081</v>
      </c>
      <c r="T1195" s="95" t="s">
        <v>1128</v>
      </c>
      <c r="U1195" s="97">
        <v>45194</v>
      </c>
    </row>
    <row r="1196" spans="1:21" x14ac:dyDescent="0.3">
      <c r="A1196" s="86">
        <v>45198.611367939811</v>
      </c>
      <c r="B1196" s="87" t="s">
        <v>66</v>
      </c>
      <c r="C1196" s="88" t="s">
        <v>1769</v>
      </c>
      <c r="D1196" s="87" t="s">
        <v>1777</v>
      </c>
      <c r="E1196" s="89">
        <v>4</v>
      </c>
      <c r="F1196" s="87">
        <v>6984733</v>
      </c>
      <c r="G1196" s="87" t="s">
        <v>117</v>
      </c>
      <c r="H1196" s="87" t="s">
        <v>69</v>
      </c>
      <c r="I1196" s="87" t="s">
        <v>44</v>
      </c>
      <c r="J1196" s="90">
        <v>112.96</v>
      </c>
      <c r="K1196" s="90">
        <v>451.84</v>
      </c>
      <c r="L1196" s="87" t="s">
        <v>973</v>
      </c>
      <c r="M1196" s="87">
        <v>39</v>
      </c>
      <c r="N1196" s="88">
        <v>45193</v>
      </c>
      <c r="O1196" s="88">
        <v>45200</v>
      </c>
      <c r="P1196" s="87" t="s">
        <v>1771</v>
      </c>
      <c r="Q1196" s="87" t="s">
        <v>3</v>
      </c>
      <c r="R1196" s="89" t="s">
        <v>975</v>
      </c>
      <c r="S1196" s="89" t="s">
        <v>1081</v>
      </c>
      <c r="T1196" s="89" t="s">
        <v>1128</v>
      </c>
      <c r="U1196" s="91">
        <v>45194</v>
      </c>
    </row>
    <row r="1197" spans="1:21" x14ac:dyDescent="0.3">
      <c r="A1197" s="92">
        <v>45198.61311273148</v>
      </c>
      <c r="B1197" s="93" t="s">
        <v>66</v>
      </c>
      <c r="C1197" s="94" t="s">
        <v>1769</v>
      </c>
      <c r="D1197" s="93" t="s">
        <v>68</v>
      </c>
      <c r="E1197" s="95">
        <v>3</v>
      </c>
      <c r="F1197" s="93">
        <v>6903612</v>
      </c>
      <c r="G1197" s="93" t="s">
        <v>117</v>
      </c>
      <c r="H1197" s="93" t="s">
        <v>69</v>
      </c>
      <c r="I1197" s="93" t="s">
        <v>44</v>
      </c>
      <c r="J1197" s="96">
        <v>112.96</v>
      </c>
      <c r="K1197" s="96">
        <v>338.88</v>
      </c>
      <c r="L1197" s="93" t="s">
        <v>973</v>
      </c>
      <c r="M1197" s="93">
        <v>39</v>
      </c>
      <c r="N1197" s="94">
        <v>45193</v>
      </c>
      <c r="O1197" s="94">
        <v>45200</v>
      </c>
      <c r="P1197" s="93" t="s">
        <v>1771</v>
      </c>
      <c r="Q1197" s="93" t="s">
        <v>3</v>
      </c>
      <c r="R1197" s="95" t="s">
        <v>975</v>
      </c>
      <c r="S1197" s="95" t="s">
        <v>1081</v>
      </c>
      <c r="T1197" s="95" t="s">
        <v>1128</v>
      </c>
      <c r="U1197" s="97">
        <v>45194</v>
      </c>
    </row>
    <row r="1198" spans="1:21" x14ac:dyDescent="0.3">
      <c r="A1198" s="86">
        <v>45198.613948379629</v>
      </c>
      <c r="B1198" s="87" t="s">
        <v>66</v>
      </c>
      <c r="C1198" s="88" t="s">
        <v>1769</v>
      </c>
      <c r="D1198" s="87" t="s">
        <v>1778</v>
      </c>
      <c r="E1198" s="89">
        <v>1</v>
      </c>
      <c r="F1198" s="87">
        <v>79024</v>
      </c>
      <c r="G1198" s="87"/>
      <c r="H1198" s="87" t="s">
        <v>69</v>
      </c>
      <c r="I1198" s="87" t="s">
        <v>44</v>
      </c>
      <c r="J1198" s="90">
        <v>112.96</v>
      </c>
      <c r="K1198" s="90">
        <v>112.96</v>
      </c>
      <c r="L1198" s="87" t="s">
        <v>973</v>
      </c>
      <c r="M1198" s="87">
        <v>39</v>
      </c>
      <c r="N1198" s="88">
        <v>45193</v>
      </c>
      <c r="O1198" s="88">
        <v>45200</v>
      </c>
      <c r="P1198" s="87" t="s">
        <v>1771</v>
      </c>
      <c r="Q1198" s="87" t="s">
        <v>3</v>
      </c>
      <c r="R1198" s="89" t="s">
        <v>975</v>
      </c>
      <c r="S1198" s="89" t="s">
        <v>1081</v>
      </c>
      <c r="T1198" s="89" t="s">
        <v>1128</v>
      </c>
      <c r="U1198" s="91">
        <v>45194</v>
      </c>
    </row>
    <row r="1199" spans="1:21" x14ac:dyDescent="0.3">
      <c r="A1199" s="92">
        <v>45219.38771678241</v>
      </c>
      <c r="B1199" s="93" t="s">
        <v>76</v>
      </c>
      <c r="C1199" s="94" t="s">
        <v>1769</v>
      </c>
      <c r="D1199" s="93" t="s">
        <v>77</v>
      </c>
      <c r="E1199" s="95">
        <v>1</v>
      </c>
      <c r="F1199" s="93">
        <v>6984733</v>
      </c>
      <c r="G1199" s="93" t="s">
        <v>117</v>
      </c>
      <c r="H1199" s="93" t="s">
        <v>69</v>
      </c>
      <c r="I1199" s="93" t="s">
        <v>44</v>
      </c>
      <c r="J1199" s="96">
        <v>116.75</v>
      </c>
      <c r="K1199" s="96">
        <v>116.75</v>
      </c>
      <c r="L1199" s="93" t="s">
        <v>973</v>
      </c>
      <c r="M1199" s="93">
        <v>39</v>
      </c>
      <c r="N1199" s="94">
        <v>45193</v>
      </c>
      <c r="O1199" s="94">
        <v>45200</v>
      </c>
      <c r="P1199" s="93" t="s">
        <v>1771</v>
      </c>
      <c r="Q1199" s="93" t="s">
        <v>3</v>
      </c>
      <c r="R1199" s="95" t="s">
        <v>975</v>
      </c>
      <c r="S1199" s="95" t="s">
        <v>1081</v>
      </c>
      <c r="T1199" s="95" t="s">
        <v>1128</v>
      </c>
      <c r="U1199" s="97">
        <v>45194</v>
      </c>
    </row>
    <row r="1200" spans="1:21" x14ac:dyDescent="0.3">
      <c r="A1200" s="86">
        <v>45195.584108564814</v>
      </c>
      <c r="B1200" s="87" t="s">
        <v>35</v>
      </c>
      <c r="C1200" s="88" t="s">
        <v>958</v>
      </c>
      <c r="D1200" s="87" t="s">
        <v>1779</v>
      </c>
      <c r="E1200" s="89">
        <v>8</v>
      </c>
      <c r="F1200" s="87" t="s">
        <v>68</v>
      </c>
      <c r="G1200" s="87" t="s">
        <v>68</v>
      </c>
      <c r="H1200" s="87" t="s">
        <v>92</v>
      </c>
      <c r="I1200" s="87" t="s">
        <v>44</v>
      </c>
      <c r="J1200" s="90">
        <v>109.19</v>
      </c>
      <c r="K1200" s="90">
        <v>873.52</v>
      </c>
      <c r="L1200" s="87" t="s">
        <v>981</v>
      </c>
      <c r="M1200" s="87">
        <v>39</v>
      </c>
      <c r="N1200" s="88">
        <v>45193</v>
      </c>
      <c r="O1200" s="88">
        <v>45200</v>
      </c>
      <c r="P1200" s="87" t="s">
        <v>1771</v>
      </c>
      <c r="Q1200" s="87" t="s">
        <v>3</v>
      </c>
      <c r="R1200" s="89" t="s">
        <v>975</v>
      </c>
      <c r="S1200" s="89" t="s">
        <v>1088</v>
      </c>
      <c r="T1200" s="89" t="s">
        <v>1128</v>
      </c>
      <c r="U1200" s="91">
        <v>45195</v>
      </c>
    </row>
    <row r="1201" spans="1:21" x14ac:dyDescent="0.3">
      <c r="A1201" s="92">
        <v>45196.572341435189</v>
      </c>
      <c r="B1201" s="93" t="s">
        <v>65</v>
      </c>
      <c r="C1201" s="94" t="s">
        <v>958</v>
      </c>
      <c r="D1201" s="93" t="s">
        <v>1780</v>
      </c>
      <c r="E1201" s="95">
        <v>8</v>
      </c>
      <c r="F1201" s="93">
        <v>79024</v>
      </c>
      <c r="G1201" s="93" t="s">
        <v>68</v>
      </c>
      <c r="H1201" s="93" t="s">
        <v>69</v>
      </c>
      <c r="I1201" s="93" t="s">
        <v>44</v>
      </c>
      <c r="J1201" s="96">
        <v>111.36</v>
      </c>
      <c r="K1201" s="96">
        <v>890.88</v>
      </c>
      <c r="L1201" s="93" t="s">
        <v>973</v>
      </c>
      <c r="M1201" s="93">
        <v>39</v>
      </c>
      <c r="N1201" s="94">
        <v>45193</v>
      </c>
      <c r="O1201" s="94">
        <v>45200</v>
      </c>
      <c r="P1201" s="93" t="s">
        <v>1771</v>
      </c>
      <c r="Q1201" s="93" t="s">
        <v>3</v>
      </c>
      <c r="R1201" s="95" t="s">
        <v>975</v>
      </c>
      <c r="S1201" s="95" t="s">
        <v>1088</v>
      </c>
      <c r="T1201" s="95" t="s">
        <v>1128</v>
      </c>
      <c r="U1201" s="97">
        <v>45195</v>
      </c>
    </row>
    <row r="1202" spans="1:21" x14ac:dyDescent="0.3">
      <c r="A1202" s="86">
        <v>45196.572635532408</v>
      </c>
      <c r="B1202" s="87" t="s">
        <v>66</v>
      </c>
      <c r="C1202" s="88" t="s">
        <v>958</v>
      </c>
      <c r="D1202" s="87" t="s">
        <v>1780</v>
      </c>
      <c r="E1202" s="89">
        <v>8</v>
      </c>
      <c r="F1202" s="87">
        <v>79024</v>
      </c>
      <c r="G1202" s="87" t="s">
        <v>68</v>
      </c>
      <c r="H1202" s="87" t="s">
        <v>69</v>
      </c>
      <c r="I1202" s="87" t="s">
        <v>44</v>
      </c>
      <c r="J1202" s="90">
        <v>112.96</v>
      </c>
      <c r="K1202" s="90">
        <v>903.68</v>
      </c>
      <c r="L1202" s="87" t="s">
        <v>973</v>
      </c>
      <c r="M1202" s="87">
        <v>39</v>
      </c>
      <c r="N1202" s="88">
        <v>45193</v>
      </c>
      <c r="O1202" s="88">
        <v>45200</v>
      </c>
      <c r="P1202" s="87" t="s">
        <v>1771</v>
      </c>
      <c r="Q1202" s="87" t="s">
        <v>3</v>
      </c>
      <c r="R1202" s="89" t="s">
        <v>975</v>
      </c>
      <c r="S1202" s="89" t="s">
        <v>1088</v>
      </c>
      <c r="T1202" s="89" t="s">
        <v>1128</v>
      </c>
      <c r="U1202" s="91">
        <v>45195</v>
      </c>
    </row>
    <row r="1203" spans="1:21" x14ac:dyDescent="0.3">
      <c r="A1203" s="92">
        <v>45219.387873032407</v>
      </c>
      <c r="B1203" s="93" t="s">
        <v>76</v>
      </c>
      <c r="C1203" s="94" t="s">
        <v>958</v>
      </c>
      <c r="D1203" s="93" t="s">
        <v>77</v>
      </c>
      <c r="E1203" s="95">
        <v>1</v>
      </c>
      <c r="F1203" s="93">
        <v>6984733</v>
      </c>
      <c r="G1203" s="93" t="s">
        <v>117</v>
      </c>
      <c r="H1203" s="93" t="s">
        <v>69</v>
      </c>
      <c r="I1203" s="93" t="s">
        <v>44</v>
      </c>
      <c r="J1203" s="96">
        <v>116.75</v>
      </c>
      <c r="K1203" s="96">
        <v>116.75</v>
      </c>
      <c r="L1203" s="93" t="s">
        <v>973</v>
      </c>
      <c r="M1203" s="93">
        <v>39</v>
      </c>
      <c r="N1203" s="94">
        <v>45193</v>
      </c>
      <c r="O1203" s="94">
        <v>45200</v>
      </c>
      <c r="P1203" s="93" t="s">
        <v>1771</v>
      </c>
      <c r="Q1203" s="93" t="s">
        <v>3</v>
      </c>
      <c r="R1203" s="95" t="s">
        <v>975</v>
      </c>
      <c r="S1203" s="95" t="s">
        <v>1088</v>
      </c>
      <c r="T1203" s="95" t="s">
        <v>1128</v>
      </c>
      <c r="U1203" s="97">
        <v>45195</v>
      </c>
    </row>
    <row r="1204" spans="1:21" x14ac:dyDescent="0.3">
      <c r="A1204" s="86">
        <v>45196.49631736111</v>
      </c>
      <c r="B1204" s="87" t="s">
        <v>35</v>
      </c>
      <c r="C1204" s="88" t="s">
        <v>1781</v>
      </c>
      <c r="D1204" s="87" t="s">
        <v>1782</v>
      </c>
      <c r="E1204" s="89">
        <v>7</v>
      </c>
      <c r="F1204" s="87" t="s">
        <v>68</v>
      </c>
      <c r="G1204" s="87" t="s">
        <v>68</v>
      </c>
      <c r="H1204" s="87" t="s">
        <v>92</v>
      </c>
      <c r="I1204" s="87" t="s">
        <v>44</v>
      </c>
      <c r="J1204" s="90">
        <v>109.19</v>
      </c>
      <c r="K1204" s="90">
        <v>764.32999999999993</v>
      </c>
      <c r="L1204" s="87" t="s">
        <v>981</v>
      </c>
      <c r="M1204" s="87">
        <v>39</v>
      </c>
      <c r="N1204" s="88">
        <v>45193</v>
      </c>
      <c r="O1204" s="88">
        <v>45200</v>
      </c>
      <c r="P1204" s="87" t="s">
        <v>1771</v>
      </c>
      <c r="Q1204" s="87" t="s">
        <v>3</v>
      </c>
      <c r="R1204" s="89" t="s">
        <v>975</v>
      </c>
      <c r="S1204" s="89" t="s">
        <v>1098</v>
      </c>
      <c r="T1204" s="89" t="s">
        <v>1128</v>
      </c>
      <c r="U1204" s="91">
        <v>45196</v>
      </c>
    </row>
    <row r="1205" spans="1:21" x14ac:dyDescent="0.3">
      <c r="A1205" s="92">
        <v>45196.572389930552</v>
      </c>
      <c r="B1205" s="93" t="s">
        <v>65</v>
      </c>
      <c r="C1205" s="94" t="s">
        <v>1781</v>
      </c>
      <c r="D1205" s="93" t="s">
        <v>1780</v>
      </c>
      <c r="E1205" s="95">
        <v>8</v>
      </c>
      <c r="F1205" s="93">
        <v>79024</v>
      </c>
      <c r="G1205" s="93" t="s">
        <v>68</v>
      </c>
      <c r="H1205" s="93" t="s">
        <v>69</v>
      </c>
      <c r="I1205" s="93" t="s">
        <v>44</v>
      </c>
      <c r="J1205" s="96">
        <v>111.36</v>
      </c>
      <c r="K1205" s="96">
        <v>890.88</v>
      </c>
      <c r="L1205" s="93" t="s">
        <v>973</v>
      </c>
      <c r="M1205" s="93">
        <v>39</v>
      </c>
      <c r="N1205" s="94">
        <v>45193</v>
      </c>
      <c r="O1205" s="94">
        <v>45200</v>
      </c>
      <c r="P1205" s="93" t="s">
        <v>1771</v>
      </c>
      <c r="Q1205" s="93" t="s">
        <v>3</v>
      </c>
      <c r="R1205" s="95" t="s">
        <v>975</v>
      </c>
      <c r="S1205" s="95" t="s">
        <v>1098</v>
      </c>
      <c r="T1205" s="95" t="s">
        <v>1128</v>
      </c>
      <c r="U1205" s="97">
        <v>45196</v>
      </c>
    </row>
    <row r="1206" spans="1:21" x14ac:dyDescent="0.3">
      <c r="A1206" s="86">
        <v>45196.572521296293</v>
      </c>
      <c r="B1206" s="87" t="s">
        <v>31</v>
      </c>
      <c r="C1206" s="88" t="s">
        <v>1781</v>
      </c>
      <c r="D1206" s="87" t="s">
        <v>1780</v>
      </c>
      <c r="E1206" s="89">
        <v>8</v>
      </c>
      <c r="F1206" s="87">
        <v>79024</v>
      </c>
      <c r="G1206" s="87" t="s">
        <v>68</v>
      </c>
      <c r="H1206" s="87" t="s">
        <v>69</v>
      </c>
      <c r="I1206" s="87" t="s">
        <v>44</v>
      </c>
      <c r="J1206" s="90">
        <v>90.75</v>
      </c>
      <c r="K1206" s="90">
        <v>726</v>
      </c>
      <c r="L1206" s="87" t="s">
        <v>973</v>
      </c>
      <c r="M1206" s="87">
        <v>39</v>
      </c>
      <c r="N1206" s="88">
        <v>45193</v>
      </c>
      <c r="O1206" s="88">
        <v>45200</v>
      </c>
      <c r="P1206" s="87" t="s">
        <v>1771</v>
      </c>
      <c r="Q1206" s="87" t="s">
        <v>3</v>
      </c>
      <c r="R1206" s="89" t="s">
        <v>975</v>
      </c>
      <c r="S1206" s="89" t="s">
        <v>1098</v>
      </c>
      <c r="T1206" s="89" t="s">
        <v>1128</v>
      </c>
      <c r="U1206" s="91">
        <v>45196</v>
      </c>
    </row>
    <row r="1207" spans="1:21" x14ac:dyDescent="0.3">
      <c r="A1207" s="92">
        <v>45196.57372349537</v>
      </c>
      <c r="B1207" s="93" t="s">
        <v>66</v>
      </c>
      <c r="C1207" s="94" t="s">
        <v>1781</v>
      </c>
      <c r="D1207" s="93" t="s">
        <v>1780</v>
      </c>
      <c r="E1207" s="95">
        <v>1</v>
      </c>
      <c r="F1207" s="93">
        <v>79024</v>
      </c>
      <c r="G1207" s="93" t="s">
        <v>68</v>
      </c>
      <c r="H1207" s="93" t="s">
        <v>69</v>
      </c>
      <c r="I1207" s="93" t="s">
        <v>44</v>
      </c>
      <c r="J1207" s="96">
        <v>112.96</v>
      </c>
      <c r="K1207" s="96">
        <v>112.96</v>
      </c>
      <c r="L1207" s="93" t="s">
        <v>973</v>
      </c>
      <c r="M1207" s="93">
        <v>39</v>
      </c>
      <c r="N1207" s="94">
        <v>45193</v>
      </c>
      <c r="O1207" s="94">
        <v>45200</v>
      </c>
      <c r="P1207" s="93" t="s">
        <v>1771</v>
      </c>
      <c r="Q1207" s="93" t="s">
        <v>3</v>
      </c>
      <c r="R1207" s="95" t="s">
        <v>975</v>
      </c>
      <c r="S1207" s="95" t="s">
        <v>1098</v>
      </c>
      <c r="T1207" s="95" t="s">
        <v>1128</v>
      </c>
      <c r="U1207" s="97">
        <v>45196</v>
      </c>
    </row>
    <row r="1208" spans="1:21" x14ac:dyDescent="0.3">
      <c r="A1208" s="86">
        <v>45198.612142013888</v>
      </c>
      <c r="B1208" s="87" t="s">
        <v>66</v>
      </c>
      <c r="C1208" s="88" t="s">
        <v>1781</v>
      </c>
      <c r="D1208" s="87" t="s">
        <v>1783</v>
      </c>
      <c r="E1208" s="89">
        <v>1</v>
      </c>
      <c r="F1208" s="87">
        <v>6984733</v>
      </c>
      <c r="G1208" s="87" t="s">
        <v>117</v>
      </c>
      <c r="H1208" s="87" t="s">
        <v>69</v>
      </c>
      <c r="I1208" s="87" t="s">
        <v>44</v>
      </c>
      <c r="J1208" s="90">
        <v>112.96</v>
      </c>
      <c r="K1208" s="90">
        <v>112.96</v>
      </c>
      <c r="L1208" s="87" t="s">
        <v>973</v>
      </c>
      <c r="M1208" s="87">
        <v>39</v>
      </c>
      <c r="N1208" s="88">
        <v>45193</v>
      </c>
      <c r="O1208" s="88">
        <v>45200</v>
      </c>
      <c r="P1208" s="87" t="s">
        <v>1771</v>
      </c>
      <c r="Q1208" s="87" t="s">
        <v>3</v>
      </c>
      <c r="R1208" s="89" t="s">
        <v>975</v>
      </c>
      <c r="S1208" s="89" t="s">
        <v>1098</v>
      </c>
      <c r="T1208" s="89" t="s">
        <v>1128</v>
      </c>
      <c r="U1208" s="91">
        <v>45196</v>
      </c>
    </row>
    <row r="1209" spans="1:21" x14ac:dyDescent="0.3">
      <c r="A1209" s="92">
        <v>45198.615703356481</v>
      </c>
      <c r="B1209" s="93" t="s">
        <v>66</v>
      </c>
      <c r="C1209" s="94" t="s">
        <v>1781</v>
      </c>
      <c r="D1209" s="93" t="s">
        <v>376</v>
      </c>
      <c r="E1209" s="95">
        <v>1</v>
      </c>
      <c r="F1209" s="93">
        <v>6988041</v>
      </c>
      <c r="G1209" s="93" t="s">
        <v>68</v>
      </c>
      <c r="H1209" s="93" t="s">
        <v>69</v>
      </c>
      <c r="I1209" s="93" t="s">
        <v>44</v>
      </c>
      <c r="J1209" s="96">
        <v>112.96</v>
      </c>
      <c r="K1209" s="96">
        <v>112.96</v>
      </c>
      <c r="L1209" s="93" t="s">
        <v>973</v>
      </c>
      <c r="M1209" s="93">
        <v>39</v>
      </c>
      <c r="N1209" s="94">
        <v>45193</v>
      </c>
      <c r="O1209" s="94">
        <v>45200</v>
      </c>
      <c r="P1209" s="93" t="s">
        <v>1771</v>
      </c>
      <c r="Q1209" s="93" t="s">
        <v>3</v>
      </c>
      <c r="R1209" s="95" t="s">
        <v>975</v>
      </c>
      <c r="S1209" s="95" t="s">
        <v>1098</v>
      </c>
      <c r="T1209" s="95" t="s">
        <v>1128</v>
      </c>
      <c r="U1209" s="97">
        <v>45196</v>
      </c>
    </row>
    <row r="1210" spans="1:21" x14ac:dyDescent="0.3">
      <c r="A1210" s="86">
        <v>45198.616605092589</v>
      </c>
      <c r="B1210" s="87" t="s">
        <v>66</v>
      </c>
      <c r="C1210" s="88" t="s">
        <v>1781</v>
      </c>
      <c r="D1210" s="87" t="s">
        <v>1784</v>
      </c>
      <c r="E1210" s="89">
        <v>1</v>
      </c>
      <c r="F1210" s="87">
        <v>79024</v>
      </c>
      <c r="G1210" s="87" t="s">
        <v>68</v>
      </c>
      <c r="H1210" s="87" t="s">
        <v>69</v>
      </c>
      <c r="I1210" s="87" t="s">
        <v>44</v>
      </c>
      <c r="J1210" s="90">
        <v>112.96</v>
      </c>
      <c r="K1210" s="90">
        <v>112.96</v>
      </c>
      <c r="L1210" s="87" t="s">
        <v>973</v>
      </c>
      <c r="M1210" s="87">
        <v>39</v>
      </c>
      <c r="N1210" s="88">
        <v>45193</v>
      </c>
      <c r="O1210" s="88">
        <v>45200</v>
      </c>
      <c r="P1210" s="87" t="s">
        <v>1771</v>
      </c>
      <c r="Q1210" s="87" t="s">
        <v>3</v>
      </c>
      <c r="R1210" s="89" t="s">
        <v>975</v>
      </c>
      <c r="S1210" s="89" t="s">
        <v>1098</v>
      </c>
      <c r="T1210" s="89" t="s">
        <v>1128</v>
      </c>
      <c r="U1210" s="91">
        <v>45196</v>
      </c>
    </row>
    <row r="1211" spans="1:21" x14ac:dyDescent="0.3">
      <c r="A1211" s="92">
        <v>45198.617145370372</v>
      </c>
      <c r="B1211" s="93" t="s">
        <v>66</v>
      </c>
      <c r="C1211" s="94" t="s">
        <v>1781</v>
      </c>
      <c r="D1211" s="93" t="s">
        <v>1785</v>
      </c>
      <c r="E1211" s="95">
        <v>2</v>
      </c>
      <c r="F1211" s="93">
        <v>20028</v>
      </c>
      <c r="G1211" s="93" t="s">
        <v>68</v>
      </c>
      <c r="H1211" s="93" t="s">
        <v>69</v>
      </c>
      <c r="I1211" s="93" t="s">
        <v>44</v>
      </c>
      <c r="J1211" s="96">
        <v>112.96</v>
      </c>
      <c r="K1211" s="96">
        <v>225.92</v>
      </c>
      <c r="L1211" s="93" t="s">
        <v>973</v>
      </c>
      <c r="M1211" s="93">
        <v>39</v>
      </c>
      <c r="N1211" s="94">
        <v>45193</v>
      </c>
      <c r="O1211" s="94">
        <v>45200</v>
      </c>
      <c r="P1211" s="93" t="s">
        <v>1771</v>
      </c>
      <c r="Q1211" s="93" t="s">
        <v>3</v>
      </c>
      <c r="R1211" s="95" t="s">
        <v>975</v>
      </c>
      <c r="S1211" s="95" t="s">
        <v>1098</v>
      </c>
      <c r="T1211" s="95" t="s">
        <v>1128</v>
      </c>
      <c r="U1211" s="97">
        <v>45196</v>
      </c>
    </row>
    <row r="1212" spans="1:21" x14ac:dyDescent="0.3">
      <c r="A1212" s="86">
        <v>45198.617692939813</v>
      </c>
      <c r="B1212" s="87" t="s">
        <v>66</v>
      </c>
      <c r="C1212" s="88" t="s">
        <v>1781</v>
      </c>
      <c r="D1212" s="87" t="s">
        <v>1786</v>
      </c>
      <c r="E1212" s="89">
        <v>2</v>
      </c>
      <c r="F1212" s="87">
        <v>6903612</v>
      </c>
      <c r="G1212" s="87" t="s">
        <v>68</v>
      </c>
      <c r="H1212" s="87" t="s">
        <v>69</v>
      </c>
      <c r="I1212" s="87" t="s">
        <v>44</v>
      </c>
      <c r="J1212" s="90">
        <v>112.96</v>
      </c>
      <c r="K1212" s="90">
        <v>225.92</v>
      </c>
      <c r="L1212" s="87" t="s">
        <v>973</v>
      </c>
      <c r="M1212" s="87">
        <v>39</v>
      </c>
      <c r="N1212" s="88">
        <v>45193</v>
      </c>
      <c r="O1212" s="88">
        <v>45200</v>
      </c>
      <c r="P1212" s="87" t="s">
        <v>1771</v>
      </c>
      <c r="Q1212" s="87" t="s">
        <v>3</v>
      </c>
      <c r="R1212" s="89" t="s">
        <v>975</v>
      </c>
      <c r="S1212" s="89" t="s">
        <v>1098</v>
      </c>
      <c r="T1212" s="89" t="s">
        <v>1128</v>
      </c>
      <c r="U1212" s="91">
        <v>45196</v>
      </c>
    </row>
    <row r="1213" spans="1:21" x14ac:dyDescent="0.3">
      <c r="A1213" s="92">
        <v>45219.387989236115</v>
      </c>
      <c r="B1213" s="93" t="s">
        <v>76</v>
      </c>
      <c r="C1213" s="94" t="s">
        <v>1781</v>
      </c>
      <c r="D1213" s="93" t="s">
        <v>77</v>
      </c>
      <c r="E1213" s="95">
        <v>1</v>
      </c>
      <c r="F1213" s="93">
        <v>6984733</v>
      </c>
      <c r="G1213" s="93" t="s">
        <v>117</v>
      </c>
      <c r="H1213" s="93" t="s">
        <v>69</v>
      </c>
      <c r="I1213" s="93" t="s">
        <v>44</v>
      </c>
      <c r="J1213" s="96">
        <v>116.75</v>
      </c>
      <c r="K1213" s="96">
        <v>116.75</v>
      </c>
      <c r="L1213" s="93" t="s">
        <v>973</v>
      </c>
      <c r="M1213" s="93">
        <v>39</v>
      </c>
      <c r="N1213" s="94">
        <v>45193</v>
      </c>
      <c r="O1213" s="94">
        <v>45200</v>
      </c>
      <c r="P1213" s="93" t="s">
        <v>1771</v>
      </c>
      <c r="Q1213" s="93" t="s">
        <v>3</v>
      </c>
      <c r="R1213" s="95" t="s">
        <v>975</v>
      </c>
      <c r="S1213" s="95" t="s">
        <v>1098</v>
      </c>
      <c r="T1213" s="95" t="s">
        <v>1128</v>
      </c>
      <c r="U1213" s="97">
        <v>45196</v>
      </c>
    </row>
    <row r="1214" spans="1:21" x14ac:dyDescent="0.3">
      <c r="A1214" s="86">
        <v>45197.57341759259</v>
      </c>
      <c r="B1214" s="87" t="s">
        <v>35</v>
      </c>
      <c r="C1214" s="88" t="s">
        <v>1787</v>
      </c>
      <c r="D1214" s="87" t="s">
        <v>1788</v>
      </c>
      <c r="E1214" s="89">
        <v>8</v>
      </c>
      <c r="F1214" s="87" t="s">
        <v>68</v>
      </c>
      <c r="G1214" s="87" t="s">
        <v>68</v>
      </c>
      <c r="H1214" s="87" t="s">
        <v>92</v>
      </c>
      <c r="I1214" s="87" t="s">
        <v>44</v>
      </c>
      <c r="J1214" s="90">
        <v>109.19</v>
      </c>
      <c r="K1214" s="90">
        <v>873.52</v>
      </c>
      <c r="L1214" s="87" t="s">
        <v>981</v>
      </c>
      <c r="M1214" s="87">
        <v>39</v>
      </c>
      <c r="N1214" s="88">
        <v>45193</v>
      </c>
      <c r="O1214" s="88">
        <v>45200</v>
      </c>
      <c r="P1214" s="87" t="s">
        <v>1771</v>
      </c>
      <c r="Q1214" s="87" t="s">
        <v>3</v>
      </c>
      <c r="R1214" s="89" t="s">
        <v>975</v>
      </c>
      <c r="S1214" s="89" t="s">
        <v>1194</v>
      </c>
      <c r="T1214" s="89" t="s">
        <v>1128</v>
      </c>
      <c r="U1214" s="91">
        <v>45197</v>
      </c>
    </row>
    <row r="1215" spans="1:21" x14ac:dyDescent="0.3">
      <c r="A1215" s="92">
        <v>45197.579757060186</v>
      </c>
      <c r="B1215" s="93" t="s">
        <v>31</v>
      </c>
      <c r="C1215" s="94" t="s">
        <v>1787</v>
      </c>
      <c r="D1215" s="93" t="s">
        <v>1789</v>
      </c>
      <c r="E1215" s="95">
        <v>2</v>
      </c>
      <c r="F1215" s="93">
        <v>6963490</v>
      </c>
      <c r="G1215" s="93" t="s">
        <v>68</v>
      </c>
      <c r="H1215" s="93" t="s">
        <v>69</v>
      </c>
      <c r="I1215" s="93" t="s">
        <v>44</v>
      </c>
      <c r="J1215" s="96">
        <v>90.75</v>
      </c>
      <c r="K1215" s="96">
        <v>181.5</v>
      </c>
      <c r="L1215" s="93" t="s">
        <v>973</v>
      </c>
      <c r="M1215" s="93">
        <v>39</v>
      </c>
      <c r="N1215" s="94">
        <v>45193</v>
      </c>
      <c r="O1215" s="94">
        <v>45200</v>
      </c>
      <c r="P1215" s="93" t="s">
        <v>1771</v>
      </c>
      <c r="Q1215" s="93" t="s">
        <v>3</v>
      </c>
      <c r="R1215" s="95" t="s">
        <v>975</v>
      </c>
      <c r="S1215" s="95" t="s">
        <v>1194</v>
      </c>
      <c r="T1215" s="95" t="s">
        <v>1128</v>
      </c>
      <c r="U1215" s="97">
        <v>45197</v>
      </c>
    </row>
    <row r="1216" spans="1:21" x14ac:dyDescent="0.3">
      <c r="A1216" s="86">
        <v>45197.580272800929</v>
      </c>
      <c r="B1216" s="87" t="s">
        <v>31</v>
      </c>
      <c r="C1216" s="88" t="s">
        <v>1787</v>
      </c>
      <c r="D1216" s="87" t="s">
        <v>1743</v>
      </c>
      <c r="E1216" s="89">
        <v>6</v>
      </c>
      <c r="F1216" s="87">
        <v>6988041</v>
      </c>
      <c r="G1216" s="87" t="s">
        <v>68</v>
      </c>
      <c r="H1216" s="87" t="s">
        <v>69</v>
      </c>
      <c r="I1216" s="87" t="s">
        <v>44</v>
      </c>
      <c r="J1216" s="90">
        <v>90.75</v>
      </c>
      <c r="K1216" s="90">
        <v>544.5</v>
      </c>
      <c r="L1216" s="87" t="s">
        <v>973</v>
      </c>
      <c r="M1216" s="87">
        <v>39</v>
      </c>
      <c r="N1216" s="88">
        <v>45193</v>
      </c>
      <c r="O1216" s="88">
        <v>45200</v>
      </c>
      <c r="P1216" s="87" t="s">
        <v>1771</v>
      </c>
      <c r="Q1216" s="87" t="s">
        <v>3</v>
      </c>
      <c r="R1216" s="89" t="s">
        <v>975</v>
      </c>
      <c r="S1216" s="89" t="s">
        <v>1194</v>
      </c>
      <c r="T1216" s="89" t="s">
        <v>1128</v>
      </c>
      <c r="U1216" s="91">
        <v>45197</v>
      </c>
    </row>
    <row r="1217" spans="1:21" x14ac:dyDescent="0.3">
      <c r="A1217" s="92">
        <v>45197.580428819441</v>
      </c>
      <c r="B1217" s="93" t="s">
        <v>65</v>
      </c>
      <c r="C1217" s="94" t="s">
        <v>1787</v>
      </c>
      <c r="D1217" s="93" t="s">
        <v>1743</v>
      </c>
      <c r="E1217" s="95">
        <v>6</v>
      </c>
      <c r="F1217" s="93">
        <v>6988041</v>
      </c>
      <c r="G1217" s="93" t="s">
        <v>68</v>
      </c>
      <c r="H1217" s="93" t="s">
        <v>69</v>
      </c>
      <c r="I1217" s="93" t="s">
        <v>44</v>
      </c>
      <c r="J1217" s="96">
        <v>111.36</v>
      </c>
      <c r="K1217" s="96">
        <v>668.16</v>
      </c>
      <c r="L1217" s="93" t="s">
        <v>973</v>
      </c>
      <c r="M1217" s="93">
        <v>39</v>
      </c>
      <c r="N1217" s="94">
        <v>45193</v>
      </c>
      <c r="O1217" s="94">
        <v>45200</v>
      </c>
      <c r="P1217" s="93" t="s">
        <v>1771</v>
      </c>
      <c r="Q1217" s="93" t="s">
        <v>3</v>
      </c>
      <c r="R1217" s="95" t="s">
        <v>975</v>
      </c>
      <c r="S1217" s="95" t="s">
        <v>1194</v>
      </c>
      <c r="T1217" s="95" t="s">
        <v>1128</v>
      </c>
      <c r="U1217" s="97">
        <v>45197</v>
      </c>
    </row>
    <row r="1218" spans="1:21" x14ac:dyDescent="0.3">
      <c r="A1218" s="86">
        <v>45197.581452314815</v>
      </c>
      <c r="B1218" s="87" t="s">
        <v>65</v>
      </c>
      <c r="C1218" s="88" t="s">
        <v>1787</v>
      </c>
      <c r="D1218" s="87" t="s">
        <v>1790</v>
      </c>
      <c r="E1218" s="89">
        <v>2</v>
      </c>
      <c r="F1218" s="87">
        <v>6984733</v>
      </c>
      <c r="G1218" s="87" t="s">
        <v>68</v>
      </c>
      <c r="H1218" s="87" t="s">
        <v>69</v>
      </c>
      <c r="I1218" s="87" t="s">
        <v>44</v>
      </c>
      <c r="J1218" s="90">
        <v>111.36</v>
      </c>
      <c r="K1218" s="90">
        <v>222.72</v>
      </c>
      <c r="L1218" s="87" t="s">
        <v>973</v>
      </c>
      <c r="M1218" s="87">
        <v>39</v>
      </c>
      <c r="N1218" s="88">
        <v>45193</v>
      </c>
      <c r="O1218" s="88">
        <v>45200</v>
      </c>
      <c r="P1218" s="87" t="s">
        <v>1771</v>
      </c>
      <c r="Q1218" s="87" t="s">
        <v>3</v>
      </c>
      <c r="R1218" s="89" t="s">
        <v>975</v>
      </c>
      <c r="S1218" s="89" t="s">
        <v>1194</v>
      </c>
      <c r="T1218" s="89" t="s">
        <v>1128</v>
      </c>
      <c r="U1218" s="91">
        <v>45197</v>
      </c>
    </row>
    <row r="1219" spans="1:21" x14ac:dyDescent="0.3">
      <c r="A1219" s="92">
        <v>45198.615933796296</v>
      </c>
      <c r="B1219" s="93" t="s">
        <v>66</v>
      </c>
      <c r="C1219" s="94" t="s">
        <v>1787</v>
      </c>
      <c r="D1219" s="93" t="s">
        <v>376</v>
      </c>
      <c r="E1219" s="95">
        <v>1</v>
      </c>
      <c r="F1219" s="93">
        <v>6988041</v>
      </c>
      <c r="G1219" s="93" t="s">
        <v>68</v>
      </c>
      <c r="H1219" s="93" t="s">
        <v>69</v>
      </c>
      <c r="I1219" s="93" t="s">
        <v>44</v>
      </c>
      <c r="J1219" s="96">
        <v>112.96</v>
      </c>
      <c r="K1219" s="96">
        <v>112.96</v>
      </c>
      <c r="L1219" s="93" t="s">
        <v>973</v>
      </c>
      <c r="M1219" s="93">
        <v>39</v>
      </c>
      <c r="N1219" s="94">
        <v>45193</v>
      </c>
      <c r="O1219" s="94">
        <v>45200</v>
      </c>
      <c r="P1219" s="93" t="s">
        <v>1771</v>
      </c>
      <c r="Q1219" s="93" t="s">
        <v>3</v>
      </c>
      <c r="R1219" s="95" t="s">
        <v>975</v>
      </c>
      <c r="S1219" s="95" t="s">
        <v>1194</v>
      </c>
      <c r="T1219" s="95" t="s">
        <v>1128</v>
      </c>
      <c r="U1219" s="97">
        <v>45197</v>
      </c>
    </row>
    <row r="1220" spans="1:21" x14ac:dyDescent="0.3">
      <c r="A1220" s="86">
        <v>45198.616663425928</v>
      </c>
      <c r="B1220" s="87" t="s">
        <v>66</v>
      </c>
      <c r="C1220" s="88" t="s">
        <v>1787</v>
      </c>
      <c r="D1220" s="87" t="s">
        <v>1784</v>
      </c>
      <c r="E1220" s="89">
        <v>1</v>
      </c>
      <c r="F1220" s="87">
        <v>79024</v>
      </c>
      <c r="G1220" s="87" t="s">
        <v>68</v>
      </c>
      <c r="H1220" s="87" t="s">
        <v>69</v>
      </c>
      <c r="I1220" s="87" t="s">
        <v>44</v>
      </c>
      <c r="J1220" s="90">
        <v>112.96</v>
      </c>
      <c r="K1220" s="90">
        <v>112.96</v>
      </c>
      <c r="L1220" s="87" t="s">
        <v>973</v>
      </c>
      <c r="M1220" s="87">
        <v>39</v>
      </c>
      <c r="N1220" s="88">
        <v>45193</v>
      </c>
      <c r="O1220" s="88">
        <v>45200</v>
      </c>
      <c r="P1220" s="87" t="s">
        <v>1771</v>
      </c>
      <c r="Q1220" s="87" t="s">
        <v>3</v>
      </c>
      <c r="R1220" s="89" t="s">
        <v>975</v>
      </c>
      <c r="S1220" s="89" t="s">
        <v>1194</v>
      </c>
      <c r="T1220" s="89" t="s">
        <v>1128</v>
      </c>
      <c r="U1220" s="91">
        <v>45197</v>
      </c>
    </row>
    <row r="1221" spans="1:21" x14ac:dyDescent="0.3">
      <c r="A1221" s="92">
        <v>45198.617279976854</v>
      </c>
      <c r="B1221" s="93" t="s">
        <v>66</v>
      </c>
      <c r="C1221" s="94" t="s">
        <v>1787</v>
      </c>
      <c r="D1221" s="93" t="s">
        <v>1785</v>
      </c>
      <c r="E1221" s="95">
        <v>2</v>
      </c>
      <c r="F1221" s="93">
        <v>20028</v>
      </c>
      <c r="G1221" s="93" t="s">
        <v>68</v>
      </c>
      <c r="H1221" s="93" t="s">
        <v>69</v>
      </c>
      <c r="I1221" s="93" t="s">
        <v>44</v>
      </c>
      <c r="J1221" s="96">
        <v>112.96</v>
      </c>
      <c r="K1221" s="96">
        <v>225.92</v>
      </c>
      <c r="L1221" s="93" t="s">
        <v>973</v>
      </c>
      <c r="M1221" s="93">
        <v>39</v>
      </c>
      <c r="N1221" s="94">
        <v>45193</v>
      </c>
      <c r="O1221" s="94">
        <v>45200</v>
      </c>
      <c r="P1221" s="93" t="s">
        <v>1771</v>
      </c>
      <c r="Q1221" s="93" t="s">
        <v>3</v>
      </c>
      <c r="R1221" s="95" t="s">
        <v>975</v>
      </c>
      <c r="S1221" s="95" t="s">
        <v>1194</v>
      </c>
      <c r="T1221" s="95" t="s">
        <v>1128</v>
      </c>
      <c r="U1221" s="97">
        <v>45197</v>
      </c>
    </row>
    <row r="1222" spans="1:21" x14ac:dyDescent="0.3">
      <c r="A1222" s="86">
        <v>45198.617859722224</v>
      </c>
      <c r="B1222" s="87" t="s">
        <v>66</v>
      </c>
      <c r="C1222" s="88" t="s">
        <v>1787</v>
      </c>
      <c r="D1222" s="87" t="s">
        <v>1786</v>
      </c>
      <c r="E1222" s="89">
        <v>4</v>
      </c>
      <c r="F1222" s="87">
        <v>6903612</v>
      </c>
      <c r="G1222" s="87" t="s">
        <v>68</v>
      </c>
      <c r="H1222" s="87" t="s">
        <v>69</v>
      </c>
      <c r="I1222" s="87" t="s">
        <v>44</v>
      </c>
      <c r="J1222" s="90">
        <v>112.96</v>
      </c>
      <c r="K1222" s="90">
        <v>451.84</v>
      </c>
      <c r="L1222" s="87" t="s">
        <v>973</v>
      </c>
      <c r="M1222" s="87">
        <v>39</v>
      </c>
      <c r="N1222" s="88">
        <v>45193</v>
      </c>
      <c r="O1222" s="88">
        <v>45200</v>
      </c>
      <c r="P1222" s="87" t="s">
        <v>1771</v>
      </c>
      <c r="Q1222" s="87" t="s">
        <v>3</v>
      </c>
      <c r="R1222" s="89" t="s">
        <v>975</v>
      </c>
      <c r="S1222" s="89" t="s">
        <v>1194</v>
      </c>
      <c r="T1222" s="89" t="s">
        <v>1128</v>
      </c>
      <c r="U1222" s="91">
        <v>45197</v>
      </c>
    </row>
    <row r="1223" spans="1:21" x14ac:dyDescent="0.3">
      <c r="A1223" s="92">
        <v>45219.388114699075</v>
      </c>
      <c r="B1223" s="93" t="s">
        <v>76</v>
      </c>
      <c r="C1223" s="94" t="s">
        <v>1787</v>
      </c>
      <c r="D1223" s="93" t="s">
        <v>77</v>
      </c>
      <c r="E1223" s="95">
        <v>1</v>
      </c>
      <c r="F1223" s="93">
        <v>6984733</v>
      </c>
      <c r="G1223" s="93" t="s">
        <v>117</v>
      </c>
      <c r="H1223" s="93" t="s">
        <v>69</v>
      </c>
      <c r="I1223" s="93" t="s">
        <v>44</v>
      </c>
      <c r="J1223" s="96">
        <v>116.75</v>
      </c>
      <c r="K1223" s="96">
        <v>116.75</v>
      </c>
      <c r="L1223" s="93" t="s">
        <v>973</v>
      </c>
      <c r="M1223" s="93">
        <v>39</v>
      </c>
      <c r="N1223" s="94">
        <v>45193</v>
      </c>
      <c r="O1223" s="94">
        <v>45200</v>
      </c>
      <c r="P1223" s="93" t="s">
        <v>1771</v>
      </c>
      <c r="Q1223" s="93" t="s">
        <v>3</v>
      </c>
      <c r="R1223" s="95" t="s">
        <v>975</v>
      </c>
      <c r="S1223" s="95" t="s">
        <v>1194</v>
      </c>
      <c r="T1223" s="95" t="s">
        <v>1128</v>
      </c>
      <c r="U1223" s="97">
        <v>45197</v>
      </c>
    </row>
    <row r="1224" spans="1:21" x14ac:dyDescent="0.3">
      <c r="A1224" s="86">
        <v>45198.599970254632</v>
      </c>
      <c r="B1224" s="87" t="s">
        <v>65</v>
      </c>
      <c r="C1224" s="88" t="s">
        <v>1791</v>
      </c>
      <c r="D1224" s="87" t="s">
        <v>1792</v>
      </c>
      <c r="E1224" s="89">
        <v>8</v>
      </c>
      <c r="F1224" s="87"/>
      <c r="G1224" s="87" t="s">
        <v>68</v>
      </c>
      <c r="H1224" s="87" t="s">
        <v>1010</v>
      </c>
      <c r="I1224" s="87" t="s">
        <v>44</v>
      </c>
      <c r="J1224" s="90">
        <v>111.36</v>
      </c>
      <c r="K1224" s="90">
        <v>890.88</v>
      </c>
      <c r="L1224" s="87" t="s">
        <v>981</v>
      </c>
      <c r="M1224" s="87">
        <v>39</v>
      </c>
      <c r="N1224" s="88">
        <v>45193</v>
      </c>
      <c r="O1224" s="88">
        <v>45200</v>
      </c>
      <c r="P1224" s="87" t="s">
        <v>1771</v>
      </c>
      <c r="Q1224" s="87" t="s">
        <v>3</v>
      </c>
      <c r="R1224" s="89" t="s">
        <v>975</v>
      </c>
      <c r="S1224" s="89" t="s">
        <v>1198</v>
      </c>
      <c r="T1224" s="89" t="s">
        <v>1128</v>
      </c>
      <c r="U1224" s="91">
        <v>45198</v>
      </c>
    </row>
    <row r="1225" spans="1:21" x14ac:dyDescent="0.3">
      <c r="A1225" s="92">
        <v>45198.600397800925</v>
      </c>
      <c r="B1225" s="93" t="s">
        <v>31</v>
      </c>
      <c r="C1225" s="94" t="s">
        <v>1791</v>
      </c>
      <c r="D1225" s="93" t="s">
        <v>1792</v>
      </c>
      <c r="E1225" s="95">
        <v>8</v>
      </c>
      <c r="F1225" s="93"/>
      <c r="G1225" s="93" t="s">
        <v>68</v>
      </c>
      <c r="H1225" s="93" t="s">
        <v>1010</v>
      </c>
      <c r="I1225" s="93" t="s">
        <v>44</v>
      </c>
      <c r="J1225" s="96">
        <v>90.75</v>
      </c>
      <c r="K1225" s="96">
        <v>726</v>
      </c>
      <c r="L1225" s="93" t="s">
        <v>981</v>
      </c>
      <c r="M1225" s="93">
        <v>39</v>
      </c>
      <c r="N1225" s="94">
        <v>45193</v>
      </c>
      <c r="O1225" s="94">
        <v>45200</v>
      </c>
      <c r="P1225" s="93" t="s">
        <v>1771</v>
      </c>
      <c r="Q1225" s="93" t="s">
        <v>3</v>
      </c>
      <c r="R1225" s="95" t="s">
        <v>975</v>
      </c>
      <c r="S1225" s="95" t="s">
        <v>1198</v>
      </c>
      <c r="T1225" s="95" t="s">
        <v>1128</v>
      </c>
      <c r="U1225" s="97">
        <v>45198</v>
      </c>
    </row>
    <row r="1226" spans="1:21" x14ac:dyDescent="0.3">
      <c r="A1226" s="86">
        <v>45198.601248379629</v>
      </c>
      <c r="B1226" s="87" t="s">
        <v>66</v>
      </c>
      <c r="C1226" s="88" t="s">
        <v>1791</v>
      </c>
      <c r="D1226" s="87" t="s">
        <v>1792</v>
      </c>
      <c r="E1226" s="89">
        <v>8</v>
      </c>
      <c r="F1226" s="87" t="s">
        <v>68</v>
      </c>
      <c r="G1226" s="87" t="s">
        <v>68</v>
      </c>
      <c r="H1226" s="87" t="s">
        <v>1010</v>
      </c>
      <c r="I1226" s="87" t="s">
        <v>44</v>
      </c>
      <c r="J1226" s="90">
        <v>112.96</v>
      </c>
      <c r="K1226" s="90">
        <v>903.68</v>
      </c>
      <c r="L1226" s="87" t="s">
        <v>981</v>
      </c>
      <c r="M1226" s="87">
        <v>39</v>
      </c>
      <c r="N1226" s="88">
        <v>45193</v>
      </c>
      <c r="O1226" s="88">
        <v>45200</v>
      </c>
      <c r="P1226" s="87" t="s">
        <v>1771</v>
      </c>
      <c r="Q1226" s="87" t="s">
        <v>3</v>
      </c>
      <c r="R1226" s="89" t="s">
        <v>975</v>
      </c>
      <c r="S1226" s="89" t="s">
        <v>1198</v>
      </c>
      <c r="T1226" s="89" t="s">
        <v>1128</v>
      </c>
      <c r="U1226" s="91">
        <v>45198</v>
      </c>
    </row>
    <row r="1227" spans="1:21" x14ac:dyDescent="0.3">
      <c r="A1227" s="92">
        <v>45198.607125347226</v>
      </c>
      <c r="B1227" s="93" t="s">
        <v>35</v>
      </c>
      <c r="C1227" s="94" t="s">
        <v>1791</v>
      </c>
      <c r="D1227" s="93" t="s">
        <v>1793</v>
      </c>
      <c r="E1227" s="95">
        <v>7</v>
      </c>
      <c r="F1227" s="93" t="s">
        <v>68</v>
      </c>
      <c r="G1227" s="93" t="s">
        <v>68</v>
      </c>
      <c r="H1227" s="93" t="s">
        <v>92</v>
      </c>
      <c r="I1227" s="93" t="s">
        <v>44</v>
      </c>
      <c r="J1227" s="96">
        <v>109.19</v>
      </c>
      <c r="K1227" s="96">
        <v>764.32999999999993</v>
      </c>
      <c r="L1227" s="93" t="s">
        <v>981</v>
      </c>
      <c r="M1227" s="93">
        <v>39</v>
      </c>
      <c r="N1227" s="94">
        <v>45193</v>
      </c>
      <c r="O1227" s="94">
        <v>45200</v>
      </c>
      <c r="P1227" s="93" t="s">
        <v>1771</v>
      </c>
      <c r="Q1227" s="93" t="s">
        <v>3</v>
      </c>
      <c r="R1227" s="95" t="s">
        <v>975</v>
      </c>
      <c r="S1227" s="95" t="s">
        <v>1198</v>
      </c>
      <c r="T1227" s="95" t="s">
        <v>1128</v>
      </c>
      <c r="U1227" s="97">
        <v>45198</v>
      </c>
    </row>
    <row r="1228" spans="1:21" x14ac:dyDescent="0.3">
      <c r="A1228" s="86">
        <v>45198.607699652777</v>
      </c>
      <c r="B1228" s="87" t="s">
        <v>35</v>
      </c>
      <c r="C1228" s="88" t="s">
        <v>1791</v>
      </c>
      <c r="D1228" s="87" t="s">
        <v>1794</v>
      </c>
      <c r="E1228" s="89">
        <v>1</v>
      </c>
      <c r="F1228" s="87" t="s">
        <v>68</v>
      </c>
      <c r="G1228" s="87" t="s">
        <v>68</v>
      </c>
      <c r="H1228" s="87" t="s">
        <v>1010</v>
      </c>
      <c r="I1228" s="87" t="s">
        <v>44</v>
      </c>
      <c r="J1228" s="90">
        <v>109.19</v>
      </c>
      <c r="K1228" s="90">
        <v>109.19</v>
      </c>
      <c r="L1228" s="87" t="s">
        <v>981</v>
      </c>
      <c r="M1228" s="87">
        <v>39</v>
      </c>
      <c r="N1228" s="88">
        <v>45193</v>
      </c>
      <c r="O1228" s="88">
        <v>45200</v>
      </c>
      <c r="P1228" s="87" t="s">
        <v>1771</v>
      </c>
      <c r="Q1228" s="87" t="s">
        <v>3</v>
      </c>
      <c r="R1228" s="89" t="s">
        <v>975</v>
      </c>
      <c r="S1228" s="89" t="s">
        <v>1198</v>
      </c>
      <c r="T1228" s="89" t="s">
        <v>1128</v>
      </c>
      <c r="U1228" s="91">
        <v>45198</v>
      </c>
    </row>
    <row r="1229" spans="1:21" x14ac:dyDescent="0.3">
      <c r="A1229" s="92">
        <v>45198.61022534722</v>
      </c>
      <c r="B1229" s="93" t="s">
        <v>66</v>
      </c>
      <c r="C1229" s="94" t="s">
        <v>1791</v>
      </c>
      <c r="D1229" s="93" t="s">
        <v>345</v>
      </c>
      <c r="E1229" s="95">
        <v>1</v>
      </c>
      <c r="F1229" s="93">
        <v>6984733</v>
      </c>
      <c r="G1229" s="93" t="s">
        <v>117</v>
      </c>
      <c r="H1229" s="93" t="s">
        <v>69</v>
      </c>
      <c r="I1229" s="93" t="s">
        <v>45</v>
      </c>
      <c r="J1229" s="96">
        <v>169.44</v>
      </c>
      <c r="K1229" s="96">
        <v>169.44</v>
      </c>
      <c r="L1229" s="93" t="s">
        <v>973</v>
      </c>
      <c r="M1229" s="93">
        <v>39</v>
      </c>
      <c r="N1229" s="94">
        <v>45193</v>
      </c>
      <c r="O1229" s="94">
        <v>45200</v>
      </c>
      <c r="P1229" s="93" t="s">
        <v>1771</v>
      </c>
      <c r="Q1229" s="93" t="s">
        <v>3</v>
      </c>
      <c r="R1229" s="95" t="s">
        <v>975</v>
      </c>
      <c r="S1229" s="95" t="s">
        <v>1198</v>
      </c>
      <c r="T1229" s="95" t="s">
        <v>1128</v>
      </c>
      <c r="U1229" s="97">
        <v>45198</v>
      </c>
    </row>
    <row r="1230" spans="1:21" x14ac:dyDescent="0.3">
      <c r="A1230" s="86">
        <v>45219.38831678241</v>
      </c>
      <c r="B1230" s="87" t="s">
        <v>76</v>
      </c>
      <c r="C1230" s="88" t="s">
        <v>1791</v>
      </c>
      <c r="D1230" s="87" t="s">
        <v>77</v>
      </c>
      <c r="E1230" s="89">
        <v>2</v>
      </c>
      <c r="F1230" s="87">
        <v>6984733</v>
      </c>
      <c r="G1230" s="87" t="s">
        <v>117</v>
      </c>
      <c r="H1230" s="87" t="s">
        <v>69</v>
      </c>
      <c r="I1230" s="87" t="s">
        <v>44</v>
      </c>
      <c r="J1230" s="90">
        <v>116.75</v>
      </c>
      <c r="K1230" s="90">
        <v>233.5</v>
      </c>
      <c r="L1230" s="87" t="s">
        <v>973</v>
      </c>
      <c r="M1230" s="87">
        <v>39</v>
      </c>
      <c r="N1230" s="88">
        <v>45193</v>
      </c>
      <c r="O1230" s="88">
        <v>45200</v>
      </c>
      <c r="P1230" s="87" t="s">
        <v>1771</v>
      </c>
      <c r="Q1230" s="87" t="s">
        <v>3</v>
      </c>
      <c r="R1230" s="89" t="s">
        <v>975</v>
      </c>
      <c r="S1230" s="89" t="s">
        <v>1198</v>
      </c>
      <c r="T1230" s="89" t="s">
        <v>1128</v>
      </c>
      <c r="U1230" s="91">
        <v>45198</v>
      </c>
    </row>
    <row r="1231" spans="1:21" x14ac:dyDescent="0.3">
      <c r="A1231" s="92">
        <v>45174.57961724537</v>
      </c>
      <c r="B1231" s="93" t="s">
        <v>31</v>
      </c>
      <c r="C1231" s="94" t="s">
        <v>1795</v>
      </c>
      <c r="D1231" s="93" t="s">
        <v>1723</v>
      </c>
      <c r="E1231" s="95">
        <v>6</v>
      </c>
      <c r="F1231" s="93">
        <v>6952019</v>
      </c>
      <c r="G1231" s="93" t="s">
        <v>68</v>
      </c>
      <c r="H1231" s="93" t="s">
        <v>69</v>
      </c>
      <c r="I1231" s="93" t="s">
        <v>44</v>
      </c>
      <c r="J1231" s="96">
        <v>90.75</v>
      </c>
      <c r="K1231" s="96">
        <v>544.5</v>
      </c>
      <c r="L1231" s="93" t="s">
        <v>973</v>
      </c>
      <c r="M1231" s="93">
        <v>36</v>
      </c>
      <c r="N1231" s="94">
        <v>45172</v>
      </c>
      <c r="O1231" s="94">
        <v>45179</v>
      </c>
      <c r="P1231" s="93" t="s">
        <v>1796</v>
      </c>
      <c r="Q1231" s="93" t="s">
        <v>3</v>
      </c>
      <c r="R1231" s="95" t="s">
        <v>975</v>
      </c>
      <c r="S1231" s="95" t="s">
        <v>1120</v>
      </c>
      <c r="T1231" s="95" t="s">
        <v>1128</v>
      </c>
      <c r="U1231" s="97">
        <v>45174</v>
      </c>
    </row>
    <row r="1232" spans="1:21" x14ac:dyDescent="0.3">
      <c r="A1232" s="86">
        <v>45174.580521296295</v>
      </c>
      <c r="B1232" s="87" t="s">
        <v>31</v>
      </c>
      <c r="C1232" s="88" t="s">
        <v>1795</v>
      </c>
      <c r="D1232" s="87" t="s">
        <v>1797</v>
      </c>
      <c r="E1232" s="89">
        <v>1</v>
      </c>
      <c r="F1232" s="87" t="s">
        <v>68</v>
      </c>
      <c r="G1232" s="87" t="s">
        <v>68</v>
      </c>
      <c r="H1232" s="87" t="s">
        <v>92</v>
      </c>
      <c r="I1232" s="87" t="s">
        <v>44</v>
      </c>
      <c r="J1232" s="90">
        <v>90.75</v>
      </c>
      <c r="K1232" s="90">
        <v>90.75</v>
      </c>
      <c r="L1232" s="87" t="s">
        <v>981</v>
      </c>
      <c r="M1232" s="87">
        <v>36</v>
      </c>
      <c r="N1232" s="88">
        <v>45172</v>
      </c>
      <c r="O1232" s="88">
        <v>45179</v>
      </c>
      <c r="P1232" s="87" t="s">
        <v>1796</v>
      </c>
      <c r="Q1232" s="87" t="s">
        <v>3</v>
      </c>
      <c r="R1232" s="89" t="s">
        <v>975</v>
      </c>
      <c r="S1232" s="89" t="s">
        <v>1120</v>
      </c>
      <c r="T1232" s="89" t="s">
        <v>1128</v>
      </c>
      <c r="U1232" s="91">
        <v>45174</v>
      </c>
    </row>
    <row r="1233" spans="1:21" x14ac:dyDescent="0.3">
      <c r="A1233" s="92">
        <v>45174.58114988426</v>
      </c>
      <c r="B1233" s="93" t="s">
        <v>31</v>
      </c>
      <c r="C1233" s="94" t="s">
        <v>1795</v>
      </c>
      <c r="D1233" s="93" t="s">
        <v>1798</v>
      </c>
      <c r="E1233" s="95">
        <v>1</v>
      </c>
      <c r="F1233" s="93">
        <v>20028</v>
      </c>
      <c r="G1233" s="93" t="s">
        <v>68</v>
      </c>
      <c r="H1233" s="93" t="s">
        <v>69</v>
      </c>
      <c r="I1233" s="93" t="s">
        <v>44</v>
      </c>
      <c r="J1233" s="96">
        <v>90.75</v>
      </c>
      <c r="K1233" s="96">
        <v>90.75</v>
      </c>
      <c r="L1233" s="93" t="s">
        <v>973</v>
      </c>
      <c r="M1233" s="93">
        <v>36</v>
      </c>
      <c r="N1233" s="94">
        <v>45172</v>
      </c>
      <c r="O1233" s="94">
        <v>45179</v>
      </c>
      <c r="P1233" s="93" t="s">
        <v>1796</v>
      </c>
      <c r="Q1233" s="93" t="s">
        <v>3</v>
      </c>
      <c r="R1233" s="95" t="s">
        <v>975</v>
      </c>
      <c r="S1233" s="95" t="s">
        <v>1120</v>
      </c>
      <c r="T1233" s="95" t="s">
        <v>1128</v>
      </c>
      <c r="U1233" s="97">
        <v>45174</v>
      </c>
    </row>
    <row r="1234" spans="1:21" x14ac:dyDescent="0.3">
      <c r="A1234" s="86">
        <v>45174.582011226848</v>
      </c>
      <c r="B1234" s="87" t="s">
        <v>65</v>
      </c>
      <c r="C1234" s="88" t="s">
        <v>1795</v>
      </c>
      <c r="D1234" s="87" t="s">
        <v>1723</v>
      </c>
      <c r="E1234" s="89">
        <v>7</v>
      </c>
      <c r="F1234" s="87">
        <v>6952019</v>
      </c>
      <c r="G1234" s="87" t="s">
        <v>68</v>
      </c>
      <c r="H1234" s="87" t="s">
        <v>69</v>
      </c>
      <c r="I1234" s="87" t="s">
        <v>44</v>
      </c>
      <c r="J1234" s="90">
        <v>111.36</v>
      </c>
      <c r="K1234" s="90">
        <v>779.52</v>
      </c>
      <c r="L1234" s="87" t="s">
        <v>973</v>
      </c>
      <c r="M1234" s="87">
        <v>36</v>
      </c>
      <c r="N1234" s="88">
        <v>45172</v>
      </c>
      <c r="O1234" s="88">
        <v>45179</v>
      </c>
      <c r="P1234" s="87" t="s">
        <v>1796</v>
      </c>
      <c r="Q1234" s="87" t="s">
        <v>3</v>
      </c>
      <c r="R1234" s="89" t="s">
        <v>975</v>
      </c>
      <c r="S1234" s="89" t="s">
        <v>1120</v>
      </c>
      <c r="T1234" s="89" t="s">
        <v>1128</v>
      </c>
      <c r="U1234" s="91">
        <v>45174</v>
      </c>
    </row>
    <row r="1235" spans="1:21" x14ac:dyDescent="0.3">
      <c r="A1235" s="92">
        <v>45174.582732754629</v>
      </c>
      <c r="B1235" s="93" t="s">
        <v>65</v>
      </c>
      <c r="C1235" s="94" t="s">
        <v>1795</v>
      </c>
      <c r="D1235" s="93" t="s">
        <v>1797</v>
      </c>
      <c r="E1235" s="95">
        <v>1</v>
      </c>
      <c r="F1235" s="93" t="s">
        <v>68</v>
      </c>
      <c r="G1235" s="93" t="s">
        <v>68</v>
      </c>
      <c r="H1235" s="93" t="s">
        <v>92</v>
      </c>
      <c r="I1235" s="93" t="s">
        <v>44</v>
      </c>
      <c r="J1235" s="96">
        <v>111.36</v>
      </c>
      <c r="K1235" s="96">
        <v>111.36</v>
      </c>
      <c r="L1235" s="93" t="s">
        <v>981</v>
      </c>
      <c r="M1235" s="93">
        <v>36</v>
      </c>
      <c r="N1235" s="94">
        <v>45172</v>
      </c>
      <c r="O1235" s="94">
        <v>45179</v>
      </c>
      <c r="P1235" s="93" t="s">
        <v>1796</v>
      </c>
      <c r="Q1235" s="93" t="s">
        <v>3</v>
      </c>
      <c r="R1235" s="95" t="s">
        <v>975</v>
      </c>
      <c r="S1235" s="95" t="s">
        <v>1120</v>
      </c>
      <c r="T1235" s="95" t="s">
        <v>1128</v>
      </c>
      <c r="U1235" s="97">
        <v>45174</v>
      </c>
    </row>
    <row r="1236" spans="1:21" x14ac:dyDescent="0.3">
      <c r="A1236" s="86">
        <v>45177.503720949077</v>
      </c>
      <c r="B1236" s="87" t="s">
        <v>66</v>
      </c>
      <c r="C1236" s="88" t="s">
        <v>1795</v>
      </c>
      <c r="D1236" s="87" t="s">
        <v>1799</v>
      </c>
      <c r="E1236" s="89">
        <v>1</v>
      </c>
      <c r="F1236" s="87" t="s">
        <v>68</v>
      </c>
      <c r="G1236" s="87" t="s">
        <v>68</v>
      </c>
      <c r="H1236" s="87" t="s">
        <v>92</v>
      </c>
      <c r="I1236" s="87" t="s">
        <v>44</v>
      </c>
      <c r="J1236" s="90">
        <v>112.96</v>
      </c>
      <c r="K1236" s="90">
        <v>112.96</v>
      </c>
      <c r="L1236" s="87" t="s">
        <v>981</v>
      </c>
      <c r="M1236" s="87">
        <v>36</v>
      </c>
      <c r="N1236" s="88">
        <v>45172</v>
      </c>
      <c r="O1236" s="88">
        <v>45179</v>
      </c>
      <c r="P1236" s="87" t="s">
        <v>1796</v>
      </c>
      <c r="Q1236" s="87" t="s">
        <v>3</v>
      </c>
      <c r="R1236" s="89" t="s">
        <v>975</v>
      </c>
      <c r="S1236" s="89" t="s">
        <v>1120</v>
      </c>
      <c r="T1236" s="89" t="s">
        <v>1128</v>
      </c>
      <c r="U1236" s="91">
        <v>45174</v>
      </c>
    </row>
    <row r="1237" spans="1:21" x14ac:dyDescent="0.3">
      <c r="A1237" s="92">
        <v>45177.50518310185</v>
      </c>
      <c r="B1237" s="93" t="s">
        <v>66</v>
      </c>
      <c r="C1237" s="94" t="s">
        <v>1795</v>
      </c>
      <c r="D1237" s="93" t="s">
        <v>217</v>
      </c>
      <c r="E1237" s="95">
        <v>3</v>
      </c>
      <c r="F1237" s="93">
        <v>6966341</v>
      </c>
      <c r="G1237" s="93" t="s">
        <v>68</v>
      </c>
      <c r="H1237" s="93" t="s">
        <v>69</v>
      </c>
      <c r="I1237" s="93" t="s">
        <v>44</v>
      </c>
      <c r="J1237" s="96">
        <v>112.96</v>
      </c>
      <c r="K1237" s="96">
        <v>338.88</v>
      </c>
      <c r="L1237" s="93" t="s">
        <v>973</v>
      </c>
      <c r="M1237" s="93">
        <v>36</v>
      </c>
      <c r="N1237" s="94">
        <v>45172</v>
      </c>
      <c r="O1237" s="94">
        <v>45179</v>
      </c>
      <c r="P1237" s="93" t="s">
        <v>1796</v>
      </c>
      <c r="Q1237" s="93" t="s">
        <v>3</v>
      </c>
      <c r="R1237" s="95" t="s">
        <v>975</v>
      </c>
      <c r="S1237" s="95" t="s">
        <v>1120</v>
      </c>
      <c r="T1237" s="95" t="s">
        <v>1128</v>
      </c>
      <c r="U1237" s="97">
        <v>45174</v>
      </c>
    </row>
    <row r="1238" spans="1:21" x14ac:dyDescent="0.3">
      <c r="A1238" s="86">
        <v>45177.506589467594</v>
      </c>
      <c r="B1238" s="87" t="s">
        <v>66</v>
      </c>
      <c r="C1238" s="88" t="s">
        <v>1795</v>
      </c>
      <c r="D1238" s="87" t="s">
        <v>1800</v>
      </c>
      <c r="E1238" s="89">
        <v>4</v>
      </c>
      <c r="F1238" s="87">
        <v>6984733</v>
      </c>
      <c r="G1238" s="87" t="s">
        <v>117</v>
      </c>
      <c r="H1238" s="87" t="s">
        <v>69</v>
      </c>
      <c r="I1238" s="87" t="s">
        <v>44</v>
      </c>
      <c r="J1238" s="90">
        <v>112.96</v>
      </c>
      <c r="K1238" s="90">
        <v>451.84</v>
      </c>
      <c r="L1238" s="87" t="s">
        <v>973</v>
      </c>
      <c r="M1238" s="87">
        <v>36</v>
      </c>
      <c r="N1238" s="88">
        <v>45172</v>
      </c>
      <c r="O1238" s="88">
        <v>45179</v>
      </c>
      <c r="P1238" s="87" t="s">
        <v>1796</v>
      </c>
      <c r="Q1238" s="87" t="s">
        <v>3</v>
      </c>
      <c r="R1238" s="89" t="s">
        <v>975</v>
      </c>
      <c r="S1238" s="89" t="s">
        <v>1120</v>
      </c>
      <c r="T1238" s="89" t="s">
        <v>1128</v>
      </c>
      <c r="U1238" s="91">
        <v>45174</v>
      </c>
    </row>
    <row r="1239" spans="1:21" x14ac:dyDescent="0.3">
      <c r="A1239" s="92">
        <v>45175.408272916669</v>
      </c>
      <c r="B1239" s="93" t="s">
        <v>65</v>
      </c>
      <c r="C1239" s="94" t="s">
        <v>1801</v>
      </c>
      <c r="D1239" s="93" t="s">
        <v>1802</v>
      </c>
      <c r="E1239" s="95">
        <v>3</v>
      </c>
      <c r="F1239" s="93">
        <v>20028</v>
      </c>
      <c r="G1239" s="93" t="s">
        <v>68</v>
      </c>
      <c r="H1239" s="93" t="s">
        <v>69</v>
      </c>
      <c r="I1239" s="93" t="s">
        <v>44</v>
      </c>
      <c r="J1239" s="96">
        <v>111.36</v>
      </c>
      <c r="K1239" s="96">
        <v>334.08</v>
      </c>
      <c r="L1239" s="93" t="s">
        <v>973</v>
      </c>
      <c r="M1239" s="93">
        <v>36</v>
      </c>
      <c r="N1239" s="94">
        <v>45172</v>
      </c>
      <c r="O1239" s="94">
        <v>45179</v>
      </c>
      <c r="P1239" s="93" t="s">
        <v>1796</v>
      </c>
      <c r="Q1239" s="93" t="s">
        <v>3</v>
      </c>
      <c r="R1239" s="95" t="s">
        <v>975</v>
      </c>
      <c r="S1239" s="95" t="s">
        <v>977</v>
      </c>
      <c r="T1239" s="95" t="s">
        <v>1128</v>
      </c>
      <c r="U1239" s="97">
        <v>45175</v>
      </c>
    </row>
    <row r="1240" spans="1:21" x14ac:dyDescent="0.3">
      <c r="A1240" s="86">
        <v>45175.408465277775</v>
      </c>
      <c r="B1240" s="87" t="s">
        <v>31</v>
      </c>
      <c r="C1240" s="88" t="s">
        <v>1801</v>
      </c>
      <c r="D1240" s="87" t="s">
        <v>1802</v>
      </c>
      <c r="E1240" s="89">
        <v>3</v>
      </c>
      <c r="F1240" s="87">
        <v>20028</v>
      </c>
      <c r="G1240" s="87" t="s">
        <v>68</v>
      </c>
      <c r="H1240" s="87" t="s">
        <v>69</v>
      </c>
      <c r="I1240" s="87" t="s">
        <v>44</v>
      </c>
      <c r="J1240" s="90">
        <v>90.75</v>
      </c>
      <c r="K1240" s="90">
        <v>272.25</v>
      </c>
      <c r="L1240" s="87" t="s">
        <v>973</v>
      </c>
      <c r="M1240" s="87">
        <v>36</v>
      </c>
      <c r="N1240" s="88">
        <v>45172</v>
      </c>
      <c r="O1240" s="88">
        <v>45179</v>
      </c>
      <c r="P1240" s="87" t="s">
        <v>1796</v>
      </c>
      <c r="Q1240" s="87" t="s">
        <v>3</v>
      </c>
      <c r="R1240" s="89" t="s">
        <v>975</v>
      </c>
      <c r="S1240" s="89" t="s">
        <v>977</v>
      </c>
      <c r="T1240" s="89" t="s">
        <v>1128</v>
      </c>
      <c r="U1240" s="91">
        <v>45175</v>
      </c>
    </row>
    <row r="1241" spans="1:21" x14ac:dyDescent="0.3">
      <c r="A1241" s="92">
        <v>45175.573358333335</v>
      </c>
      <c r="B1241" s="93" t="s">
        <v>35</v>
      </c>
      <c r="C1241" s="94" t="s">
        <v>1801</v>
      </c>
      <c r="D1241" s="93" t="s">
        <v>1803</v>
      </c>
      <c r="E1241" s="95">
        <v>2</v>
      </c>
      <c r="F1241" s="93" t="s">
        <v>68</v>
      </c>
      <c r="G1241" s="93" t="s">
        <v>68</v>
      </c>
      <c r="H1241" s="93" t="s">
        <v>92</v>
      </c>
      <c r="I1241" s="93" t="s">
        <v>44</v>
      </c>
      <c r="J1241" s="96">
        <v>109.19</v>
      </c>
      <c r="K1241" s="96">
        <v>218.38</v>
      </c>
      <c r="L1241" s="93" t="s">
        <v>981</v>
      </c>
      <c r="M1241" s="93">
        <v>36</v>
      </c>
      <c r="N1241" s="94">
        <v>45172</v>
      </c>
      <c r="O1241" s="94">
        <v>45179</v>
      </c>
      <c r="P1241" s="93" t="s">
        <v>1796</v>
      </c>
      <c r="Q1241" s="93" t="s">
        <v>3</v>
      </c>
      <c r="R1241" s="95" t="s">
        <v>975</v>
      </c>
      <c r="S1241" s="95" t="s">
        <v>977</v>
      </c>
      <c r="T1241" s="95" t="s">
        <v>1128</v>
      </c>
      <c r="U1241" s="97">
        <v>45175</v>
      </c>
    </row>
    <row r="1242" spans="1:21" x14ac:dyDescent="0.3">
      <c r="A1242" s="86">
        <v>45175.574010069446</v>
      </c>
      <c r="B1242" s="87" t="s">
        <v>35</v>
      </c>
      <c r="C1242" s="88" t="s">
        <v>1801</v>
      </c>
      <c r="D1242" s="87" t="s">
        <v>1804</v>
      </c>
      <c r="E1242" s="89">
        <v>6</v>
      </c>
      <c r="F1242" s="87">
        <v>6971021</v>
      </c>
      <c r="G1242" s="87" t="s">
        <v>68</v>
      </c>
      <c r="H1242" s="87" t="s">
        <v>69</v>
      </c>
      <c r="I1242" s="87" t="s">
        <v>44</v>
      </c>
      <c r="J1242" s="90">
        <v>109.19</v>
      </c>
      <c r="K1242" s="90">
        <v>655.14</v>
      </c>
      <c r="L1242" s="87" t="s">
        <v>973</v>
      </c>
      <c r="M1242" s="87">
        <v>36</v>
      </c>
      <c r="N1242" s="88">
        <v>45172</v>
      </c>
      <c r="O1242" s="88">
        <v>45179</v>
      </c>
      <c r="P1242" s="87" t="s">
        <v>1796</v>
      </c>
      <c r="Q1242" s="87" t="s">
        <v>3</v>
      </c>
      <c r="R1242" s="89" t="s">
        <v>975</v>
      </c>
      <c r="S1242" s="89" t="s">
        <v>977</v>
      </c>
      <c r="T1242" s="89" t="s">
        <v>1128</v>
      </c>
      <c r="U1242" s="91">
        <v>45175</v>
      </c>
    </row>
    <row r="1243" spans="1:21" x14ac:dyDescent="0.3">
      <c r="A1243" s="92">
        <v>45175.57650787037</v>
      </c>
      <c r="B1243" s="93" t="s">
        <v>31</v>
      </c>
      <c r="C1243" s="94" t="s">
        <v>1801</v>
      </c>
      <c r="D1243" s="93" t="s">
        <v>1723</v>
      </c>
      <c r="E1243" s="95">
        <v>5</v>
      </c>
      <c r="F1243" s="93">
        <v>6952019</v>
      </c>
      <c r="G1243" s="93" t="s">
        <v>68</v>
      </c>
      <c r="H1243" s="93" t="s">
        <v>69</v>
      </c>
      <c r="I1243" s="93" t="s">
        <v>44</v>
      </c>
      <c r="J1243" s="96">
        <v>90.75</v>
      </c>
      <c r="K1243" s="96">
        <v>453.75</v>
      </c>
      <c r="L1243" s="93" t="s">
        <v>973</v>
      </c>
      <c r="M1243" s="93">
        <v>36</v>
      </c>
      <c r="N1243" s="94">
        <v>45172</v>
      </c>
      <c r="O1243" s="94">
        <v>45179</v>
      </c>
      <c r="P1243" s="93" t="s">
        <v>1796</v>
      </c>
      <c r="Q1243" s="93" t="s">
        <v>3</v>
      </c>
      <c r="R1243" s="95" t="s">
        <v>975</v>
      </c>
      <c r="S1243" s="95" t="s">
        <v>977</v>
      </c>
      <c r="T1243" s="95" t="s">
        <v>1128</v>
      </c>
      <c r="U1243" s="97">
        <v>45175</v>
      </c>
    </row>
    <row r="1244" spans="1:21" x14ac:dyDescent="0.3">
      <c r="A1244" s="86">
        <v>45175.576896527775</v>
      </c>
      <c r="B1244" s="87" t="s">
        <v>65</v>
      </c>
      <c r="C1244" s="88" t="s">
        <v>1801</v>
      </c>
      <c r="D1244" s="87" t="s">
        <v>1723</v>
      </c>
      <c r="E1244" s="89">
        <v>3.5</v>
      </c>
      <c r="F1244" s="87">
        <v>6952019</v>
      </c>
      <c r="G1244" s="87" t="s">
        <v>68</v>
      </c>
      <c r="H1244" s="87" t="s">
        <v>69</v>
      </c>
      <c r="I1244" s="87" t="s">
        <v>44</v>
      </c>
      <c r="J1244" s="90">
        <v>111.36</v>
      </c>
      <c r="K1244" s="90">
        <v>389.76</v>
      </c>
      <c r="L1244" s="87" t="s">
        <v>973</v>
      </c>
      <c r="M1244" s="87">
        <v>36</v>
      </c>
      <c r="N1244" s="88">
        <v>45172</v>
      </c>
      <c r="O1244" s="88">
        <v>45179</v>
      </c>
      <c r="P1244" s="87" t="s">
        <v>1796</v>
      </c>
      <c r="Q1244" s="87" t="s">
        <v>3</v>
      </c>
      <c r="R1244" s="89" t="s">
        <v>975</v>
      </c>
      <c r="S1244" s="89" t="s">
        <v>977</v>
      </c>
      <c r="T1244" s="89" t="s">
        <v>1128</v>
      </c>
      <c r="U1244" s="91">
        <v>45175</v>
      </c>
    </row>
    <row r="1245" spans="1:21" x14ac:dyDescent="0.3">
      <c r="A1245" s="92">
        <v>45177.504359375002</v>
      </c>
      <c r="B1245" s="93" t="s">
        <v>66</v>
      </c>
      <c r="C1245" s="94" t="s">
        <v>1801</v>
      </c>
      <c r="D1245" s="93" t="s">
        <v>1799</v>
      </c>
      <c r="E1245" s="95">
        <v>2</v>
      </c>
      <c r="F1245" s="93" t="s">
        <v>68</v>
      </c>
      <c r="G1245" s="93" t="s">
        <v>68</v>
      </c>
      <c r="H1245" s="93" t="s">
        <v>92</v>
      </c>
      <c r="I1245" s="93" t="s">
        <v>44</v>
      </c>
      <c r="J1245" s="96">
        <v>112.96</v>
      </c>
      <c r="K1245" s="96">
        <v>225.92</v>
      </c>
      <c r="L1245" s="93" t="s">
        <v>981</v>
      </c>
      <c r="M1245" s="93">
        <v>36</v>
      </c>
      <c r="N1245" s="94">
        <v>45172</v>
      </c>
      <c r="O1245" s="94">
        <v>45179</v>
      </c>
      <c r="P1245" s="93" t="s">
        <v>1796</v>
      </c>
      <c r="Q1245" s="93" t="s">
        <v>3</v>
      </c>
      <c r="R1245" s="95" t="s">
        <v>975</v>
      </c>
      <c r="S1245" s="95" t="s">
        <v>977</v>
      </c>
      <c r="T1245" s="95" t="s">
        <v>1128</v>
      </c>
      <c r="U1245" s="97">
        <v>45175</v>
      </c>
    </row>
    <row r="1246" spans="1:21" x14ac:dyDescent="0.3">
      <c r="A1246" s="86">
        <v>45177.505390740742</v>
      </c>
      <c r="B1246" s="87" t="s">
        <v>66</v>
      </c>
      <c r="C1246" s="88" t="s">
        <v>1801</v>
      </c>
      <c r="D1246" s="87" t="s">
        <v>217</v>
      </c>
      <c r="E1246" s="89">
        <v>1</v>
      </c>
      <c r="F1246" s="87">
        <v>6966341</v>
      </c>
      <c r="G1246" s="87" t="s">
        <v>68</v>
      </c>
      <c r="H1246" s="87" t="s">
        <v>69</v>
      </c>
      <c r="I1246" s="87" t="s">
        <v>44</v>
      </c>
      <c r="J1246" s="90">
        <v>112.96</v>
      </c>
      <c r="K1246" s="90">
        <v>112.96</v>
      </c>
      <c r="L1246" s="87" t="s">
        <v>973</v>
      </c>
      <c r="M1246" s="87">
        <v>36</v>
      </c>
      <c r="N1246" s="88">
        <v>45172</v>
      </c>
      <c r="O1246" s="88">
        <v>45179</v>
      </c>
      <c r="P1246" s="87" t="s">
        <v>1796</v>
      </c>
      <c r="Q1246" s="87" t="s">
        <v>3</v>
      </c>
      <c r="R1246" s="89" t="s">
        <v>975</v>
      </c>
      <c r="S1246" s="89" t="s">
        <v>977</v>
      </c>
      <c r="T1246" s="89" t="s">
        <v>1128</v>
      </c>
      <c r="U1246" s="91">
        <v>45175</v>
      </c>
    </row>
    <row r="1247" spans="1:21" x14ac:dyDescent="0.3">
      <c r="A1247" s="92">
        <v>45177.50700902778</v>
      </c>
      <c r="B1247" s="93" t="s">
        <v>66</v>
      </c>
      <c r="C1247" s="94" t="s">
        <v>1801</v>
      </c>
      <c r="D1247" s="93" t="s">
        <v>330</v>
      </c>
      <c r="E1247" s="95">
        <v>1</v>
      </c>
      <c r="F1247" s="93">
        <v>6984733</v>
      </c>
      <c r="G1247" s="93" t="s">
        <v>117</v>
      </c>
      <c r="H1247" s="93" t="s">
        <v>69</v>
      </c>
      <c r="I1247" s="93" t="s">
        <v>44</v>
      </c>
      <c r="J1247" s="96">
        <v>112.96</v>
      </c>
      <c r="K1247" s="96">
        <v>112.96</v>
      </c>
      <c r="L1247" s="93" t="s">
        <v>973</v>
      </c>
      <c r="M1247" s="93">
        <v>36</v>
      </c>
      <c r="N1247" s="94">
        <v>45172</v>
      </c>
      <c r="O1247" s="94">
        <v>45179</v>
      </c>
      <c r="P1247" s="93" t="s">
        <v>1796</v>
      </c>
      <c r="Q1247" s="93" t="s">
        <v>3</v>
      </c>
      <c r="R1247" s="95" t="s">
        <v>975</v>
      </c>
      <c r="S1247" s="95" t="s">
        <v>977</v>
      </c>
      <c r="T1247" s="95" t="s">
        <v>1128</v>
      </c>
      <c r="U1247" s="97">
        <v>45175</v>
      </c>
    </row>
    <row r="1248" spans="1:21" x14ac:dyDescent="0.3">
      <c r="A1248" s="86">
        <v>45177.510463888888</v>
      </c>
      <c r="B1248" s="87" t="s">
        <v>66</v>
      </c>
      <c r="C1248" s="88" t="s">
        <v>1801</v>
      </c>
      <c r="D1248" s="87" t="s">
        <v>1805</v>
      </c>
      <c r="E1248" s="89">
        <v>3</v>
      </c>
      <c r="F1248" s="87">
        <v>20028</v>
      </c>
      <c r="G1248" s="87" t="s">
        <v>68</v>
      </c>
      <c r="H1248" s="87" t="s">
        <v>69</v>
      </c>
      <c r="I1248" s="87" t="s">
        <v>44</v>
      </c>
      <c r="J1248" s="90">
        <v>112.96</v>
      </c>
      <c r="K1248" s="90">
        <v>338.88</v>
      </c>
      <c r="L1248" s="87" t="s">
        <v>973</v>
      </c>
      <c r="M1248" s="87">
        <v>36</v>
      </c>
      <c r="N1248" s="88">
        <v>45172</v>
      </c>
      <c r="O1248" s="88">
        <v>45179</v>
      </c>
      <c r="P1248" s="87" t="s">
        <v>1796</v>
      </c>
      <c r="Q1248" s="87" t="s">
        <v>3</v>
      </c>
      <c r="R1248" s="89" t="s">
        <v>975</v>
      </c>
      <c r="S1248" s="89" t="s">
        <v>977</v>
      </c>
      <c r="T1248" s="89" t="s">
        <v>1128</v>
      </c>
      <c r="U1248" s="91">
        <v>45175</v>
      </c>
    </row>
    <row r="1249" spans="1:21" x14ac:dyDescent="0.3">
      <c r="A1249" s="92">
        <v>45177.511429513892</v>
      </c>
      <c r="B1249" s="93" t="s">
        <v>66</v>
      </c>
      <c r="C1249" s="94" t="s">
        <v>1801</v>
      </c>
      <c r="D1249" s="93" t="s">
        <v>1806</v>
      </c>
      <c r="E1249" s="95">
        <v>1</v>
      </c>
      <c r="F1249" s="93">
        <v>6971021</v>
      </c>
      <c r="G1249" s="93" t="s">
        <v>68</v>
      </c>
      <c r="H1249" s="93" t="s">
        <v>69</v>
      </c>
      <c r="I1249" s="93" t="s">
        <v>44</v>
      </c>
      <c r="J1249" s="96">
        <v>112.96</v>
      </c>
      <c r="K1249" s="96">
        <v>112.96</v>
      </c>
      <c r="L1249" s="93" t="s">
        <v>973</v>
      </c>
      <c r="M1249" s="93">
        <v>36</v>
      </c>
      <c r="N1249" s="94">
        <v>45172</v>
      </c>
      <c r="O1249" s="94">
        <v>45179</v>
      </c>
      <c r="P1249" s="93" t="s">
        <v>1796</v>
      </c>
      <c r="Q1249" s="93" t="s">
        <v>3</v>
      </c>
      <c r="R1249" s="95" t="s">
        <v>975</v>
      </c>
      <c r="S1249" s="95" t="s">
        <v>977</v>
      </c>
      <c r="T1249" s="95" t="s">
        <v>1128</v>
      </c>
      <c r="U1249" s="97">
        <v>45175</v>
      </c>
    </row>
    <row r="1250" spans="1:21" x14ac:dyDescent="0.3">
      <c r="A1250" s="86">
        <v>45219.366078240739</v>
      </c>
      <c r="B1250" s="87" t="s">
        <v>76</v>
      </c>
      <c r="C1250" s="88" t="s">
        <v>1801</v>
      </c>
      <c r="D1250" s="87" t="s">
        <v>77</v>
      </c>
      <c r="E1250" s="89">
        <v>2</v>
      </c>
      <c r="F1250" s="87">
        <v>6984733</v>
      </c>
      <c r="G1250" s="87" t="s">
        <v>117</v>
      </c>
      <c r="H1250" s="87" t="s">
        <v>69</v>
      </c>
      <c r="I1250" s="87" t="s">
        <v>44</v>
      </c>
      <c r="J1250" s="90">
        <v>116.75</v>
      </c>
      <c r="K1250" s="90">
        <v>233.5</v>
      </c>
      <c r="L1250" s="87" t="s">
        <v>973</v>
      </c>
      <c r="M1250" s="87">
        <v>36</v>
      </c>
      <c r="N1250" s="88">
        <v>45172</v>
      </c>
      <c r="O1250" s="88">
        <v>45179</v>
      </c>
      <c r="P1250" s="87" t="s">
        <v>1796</v>
      </c>
      <c r="Q1250" s="87" t="s">
        <v>3</v>
      </c>
      <c r="R1250" s="89" t="s">
        <v>975</v>
      </c>
      <c r="S1250" s="89" t="s">
        <v>977</v>
      </c>
      <c r="T1250" s="89" t="s">
        <v>1128</v>
      </c>
      <c r="U1250" s="91">
        <v>45175</v>
      </c>
    </row>
    <row r="1251" spans="1:21" x14ac:dyDescent="0.3">
      <c r="A1251" s="92">
        <v>45176.405297685182</v>
      </c>
      <c r="B1251" s="93" t="s">
        <v>65</v>
      </c>
      <c r="C1251" s="94" t="s">
        <v>1807</v>
      </c>
      <c r="D1251" s="93" t="s">
        <v>1723</v>
      </c>
      <c r="E1251" s="95">
        <v>8</v>
      </c>
      <c r="F1251" s="93">
        <v>6952019</v>
      </c>
      <c r="G1251" s="93" t="s">
        <v>68</v>
      </c>
      <c r="H1251" s="93" t="s">
        <v>69</v>
      </c>
      <c r="I1251" s="93" t="s">
        <v>44</v>
      </c>
      <c r="J1251" s="96">
        <v>111.36</v>
      </c>
      <c r="K1251" s="96">
        <v>890.88</v>
      </c>
      <c r="L1251" s="93" t="s">
        <v>973</v>
      </c>
      <c r="M1251" s="93">
        <v>36</v>
      </c>
      <c r="N1251" s="94">
        <v>45172</v>
      </c>
      <c r="O1251" s="94">
        <v>45179</v>
      </c>
      <c r="P1251" s="93" t="s">
        <v>1796</v>
      </c>
      <c r="Q1251" s="93" t="s">
        <v>3</v>
      </c>
      <c r="R1251" s="95" t="s">
        <v>975</v>
      </c>
      <c r="S1251" s="95" t="s">
        <v>987</v>
      </c>
      <c r="T1251" s="95" t="s">
        <v>1128</v>
      </c>
      <c r="U1251" s="97">
        <v>45176</v>
      </c>
    </row>
    <row r="1252" spans="1:21" x14ac:dyDescent="0.3">
      <c r="A1252" s="86">
        <v>45176.405442013885</v>
      </c>
      <c r="B1252" s="87" t="s">
        <v>31</v>
      </c>
      <c r="C1252" s="88" t="s">
        <v>1807</v>
      </c>
      <c r="D1252" s="87" t="s">
        <v>1723</v>
      </c>
      <c r="E1252" s="89">
        <v>8</v>
      </c>
      <c r="F1252" s="87">
        <v>6952019</v>
      </c>
      <c r="G1252" s="87" t="s">
        <v>68</v>
      </c>
      <c r="H1252" s="87" t="s">
        <v>69</v>
      </c>
      <c r="I1252" s="87" t="s">
        <v>44</v>
      </c>
      <c r="J1252" s="90">
        <v>90.75</v>
      </c>
      <c r="K1252" s="90">
        <v>726</v>
      </c>
      <c r="L1252" s="87" t="s">
        <v>973</v>
      </c>
      <c r="M1252" s="87">
        <v>36</v>
      </c>
      <c r="N1252" s="88">
        <v>45172</v>
      </c>
      <c r="O1252" s="88">
        <v>45179</v>
      </c>
      <c r="P1252" s="87" t="s">
        <v>1796</v>
      </c>
      <c r="Q1252" s="87" t="s">
        <v>3</v>
      </c>
      <c r="R1252" s="89" t="s">
        <v>975</v>
      </c>
      <c r="S1252" s="89" t="s">
        <v>987</v>
      </c>
      <c r="T1252" s="89" t="s">
        <v>1128</v>
      </c>
      <c r="U1252" s="91">
        <v>45176</v>
      </c>
    </row>
    <row r="1253" spans="1:21" x14ac:dyDescent="0.3">
      <c r="A1253" s="92">
        <v>45176.423906828706</v>
      </c>
      <c r="B1253" s="93" t="s">
        <v>35</v>
      </c>
      <c r="C1253" s="94" t="s">
        <v>1807</v>
      </c>
      <c r="D1253" s="93" t="s">
        <v>1808</v>
      </c>
      <c r="E1253" s="95">
        <v>4</v>
      </c>
      <c r="F1253" s="93">
        <v>6971021</v>
      </c>
      <c r="G1253" s="93" t="s">
        <v>68</v>
      </c>
      <c r="H1253" s="93" t="s">
        <v>69</v>
      </c>
      <c r="I1253" s="93" t="s">
        <v>44</v>
      </c>
      <c r="J1253" s="96">
        <v>109.19</v>
      </c>
      <c r="K1253" s="96">
        <v>436.76</v>
      </c>
      <c r="L1253" s="93" t="s">
        <v>973</v>
      </c>
      <c r="M1253" s="93">
        <v>36</v>
      </c>
      <c r="N1253" s="94">
        <v>45172</v>
      </c>
      <c r="O1253" s="94">
        <v>45179</v>
      </c>
      <c r="P1253" s="93" t="s">
        <v>1796</v>
      </c>
      <c r="Q1253" s="93" t="s">
        <v>3</v>
      </c>
      <c r="R1253" s="95" t="s">
        <v>975</v>
      </c>
      <c r="S1253" s="95" t="s">
        <v>987</v>
      </c>
      <c r="T1253" s="95" t="s">
        <v>1128</v>
      </c>
      <c r="U1253" s="97">
        <v>45176</v>
      </c>
    </row>
    <row r="1254" spans="1:21" x14ac:dyDescent="0.3">
      <c r="A1254" s="86">
        <v>45177.505739814813</v>
      </c>
      <c r="B1254" s="87" t="s">
        <v>66</v>
      </c>
      <c r="C1254" s="88" t="s">
        <v>1807</v>
      </c>
      <c r="D1254" s="87" t="s">
        <v>217</v>
      </c>
      <c r="E1254" s="89">
        <v>3.5</v>
      </c>
      <c r="F1254" s="87">
        <v>6966341</v>
      </c>
      <c r="G1254" s="87" t="s">
        <v>68</v>
      </c>
      <c r="H1254" s="87" t="s">
        <v>69</v>
      </c>
      <c r="I1254" s="87" t="s">
        <v>44</v>
      </c>
      <c r="J1254" s="90">
        <v>112.96</v>
      </c>
      <c r="K1254" s="90">
        <v>395.35999999999996</v>
      </c>
      <c r="L1254" s="87" t="s">
        <v>973</v>
      </c>
      <c r="M1254" s="87">
        <v>36</v>
      </c>
      <c r="N1254" s="88">
        <v>45172</v>
      </c>
      <c r="O1254" s="88">
        <v>45179</v>
      </c>
      <c r="P1254" s="87" t="s">
        <v>1796</v>
      </c>
      <c r="Q1254" s="87" t="s">
        <v>3</v>
      </c>
      <c r="R1254" s="89" t="s">
        <v>975</v>
      </c>
      <c r="S1254" s="89" t="s">
        <v>987</v>
      </c>
      <c r="T1254" s="89" t="s">
        <v>1128</v>
      </c>
      <c r="U1254" s="91">
        <v>45176</v>
      </c>
    </row>
    <row r="1255" spans="1:21" x14ac:dyDescent="0.3">
      <c r="A1255" s="92">
        <v>45177.507313888891</v>
      </c>
      <c r="B1255" s="93" t="s">
        <v>66</v>
      </c>
      <c r="C1255" s="94" t="s">
        <v>1807</v>
      </c>
      <c r="D1255" s="93" t="s">
        <v>1809</v>
      </c>
      <c r="E1255" s="95">
        <v>1</v>
      </c>
      <c r="F1255" s="93">
        <v>6984733</v>
      </c>
      <c r="G1255" s="93" t="s">
        <v>117</v>
      </c>
      <c r="H1255" s="93" t="s">
        <v>69</v>
      </c>
      <c r="I1255" s="93" t="s">
        <v>44</v>
      </c>
      <c r="J1255" s="96">
        <v>112.96</v>
      </c>
      <c r="K1255" s="96">
        <v>112.96</v>
      </c>
      <c r="L1255" s="93" t="s">
        <v>973</v>
      </c>
      <c r="M1255" s="93">
        <v>36</v>
      </c>
      <c r="N1255" s="94">
        <v>45172</v>
      </c>
      <c r="O1255" s="94">
        <v>45179</v>
      </c>
      <c r="P1255" s="93" t="s">
        <v>1796</v>
      </c>
      <c r="Q1255" s="93" t="s">
        <v>3</v>
      </c>
      <c r="R1255" s="95" t="s">
        <v>975</v>
      </c>
      <c r="S1255" s="95" t="s">
        <v>987</v>
      </c>
      <c r="T1255" s="95" t="s">
        <v>1128</v>
      </c>
      <c r="U1255" s="97">
        <v>45176</v>
      </c>
    </row>
    <row r="1256" spans="1:21" x14ac:dyDescent="0.3">
      <c r="A1256" s="86">
        <v>45177.512645138886</v>
      </c>
      <c r="B1256" s="87" t="s">
        <v>66</v>
      </c>
      <c r="C1256" s="88" t="s">
        <v>1807</v>
      </c>
      <c r="D1256" s="87" t="s">
        <v>1810</v>
      </c>
      <c r="E1256" s="89">
        <v>1.5</v>
      </c>
      <c r="F1256" s="87">
        <v>6999354</v>
      </c>
      <c r="G1256" s="87" t="s">
        <v>68</v>
      </c>
      <c r="H1256" s="87" t="s">
        <v>69</v>
      </c>
      <c r="I1256" s="87" t="s">
        <v>44</v>
      </c>
      <c r="J1256" s="90">
        <v>112.96</v>
      </c>
      <c r="K1256" s="90">
        <v>169.44</v>
      </c>
      <c r="L1256" s="87" t="s">
        <v>973</v>
      </c>
      <c r="M1256" s="87">
        <v>36</v>
      </c>
      <c r="N1256" s="88">
        <v>45172</v>
      </c>
      <c r="O1256" s="88">
        <v>45179</v>
      </c>
      <c r="P1256" s="87" t="s">
        <v>1796</v>
      </c>
      <c r="Q1256" s="87" t="s">
        <v>3</v>
      </c>
      <c r="R1256" s="89" t="s">
        <v>975</v>
      </c>
      <c r="S1256" s="89" t="s">
        <v>987</v>
      </c>
      <c r="T1256" s="89" t="s">
        <v>1128</v>
      </c>
      <c r="U1256" s="91">
        <v>45176</v>
      </c>
    </row>
    <row r="1257" spans="1:21" x14ac:dyDescent="0.3">
      <c r="A1257" s="92">
        <v>45177.513034374999</v>
      </c>
      <c r="B1257" s="93" t="s">
        <v>66</v>
      </c>
      <c r="C1257" s="94" t="s">
        <v>1807</v>
      </c>
      <c r="D1257" s="93" t="s">
        <v>212</v>
      </c>
      <c r="E1257" s="95">
        <v>2</v>
      </c>
      <c r="F1257" s="93">
        <v>6984733</v>
      </c>
      <c r="G1257" s="93" t="s">
        <v>117</v>
      </c>
      <c r="H1257" s="93" t="s">
        <v>69</v>
      </c>
      <c r="I1257" s="93" t="s">
        <v>44</v>
      </c>
      <c r="J1257" s="96">
        <v>112.96</v>
      </c>
      <c r="K1257" s="96">
        <v>225.92</v>
      </c>
      <c r="L1257" s="93" t="s">
        <v>973</v>
      </c>
      <c r="M1257" s="93">
        <v>36</v>
      </c>
      <c r="N1257" s="94">
        <v>45172</v>
      </c>
      <c r="O1257" s="94">
        <v>45179</v>
      </c>
      <c r="P1257" s="93" t="s">
        <v>1796</v>
      </c>
      <c r="Q1257" s="93" t="s">
        <v>3</v>
      </c>
      <c r="R1257" s="95" t="s">
        <v>975</v>
      </c>
      <c r="S1257" s="95" t="s">
        <v>987</v>
      </c>
      <c r="T1257" s="95" t="s">
        <v>1128</v>
      </c>
      <c r="U1257" s="97">
        <v>45176</v>
      </c>
    </row>
    <row r="1258" spans="1:21" x14ac:dyDescent="0.3">
      <c r="A1258" s="86">
        <v>45219.366287384262</v>
      </c>
      <c r="B1258" s="87" t="s">
        <v>76</v>
      </c>
      <c r="C1258" s="88" t="s">
        <v>1807</v>
      </c>
      <c r="D1258" s="87" t="s">
        <v>77</v>
      </c>
      <c r="E1258" s="89">
        <v>1</v>
      </c>
      <c r="F1258" s="87">
        <v>6984733</v>
      </c>
      <c r="G1258" s="87" t="s">
        <v>117</v>
      </c>
      <c r="H1258" s="87" t="s">
        <v>69</v>
      </c>
      <c r="I1258" s="87" t="s">
        <v>44</v>
      </c>
      <c r="J1258" s="90">
        <v>116.75</v>
      </c>
      <c r="K1258" s="90">
        <v>116.75</v>
      </c>
      <c r="L1258" s="87" t="s">
        <v>973</v>
      </c>
      <c r="M1258" s="87">
        <v>36</v>
      </c>
      <c r="N1258" s="88">
        <v>45172</v>
      </c>
      <c r="O1258" s="88">
        <v>45179</v>
      </c>
      <c r="P1258" s="87" t="s">
        <v>1796</v>
      </c>
      <c r="Q1258" s="87" t="s">
        <v>3</v>
      </c>
      <c r="R1258" s="89" t="s">
        <v>975</v>
      </c>
      <c r="S1258" s="89" t="s">
        <v>987</v>
      </c>
      <c r="T1258" s="89" t="s">
        <v>1128</v>
      </c>
      <c r="U1258" s="91">
        <v>45176</v>
      </c>
    </row>
    <row r="1259" spans="1:21" x14ac:dyDescent="0.3">
      <c r="A1259" s="92">
        <v>45177.414144444447</v>
      </c>
      <c r="B1259" s="93" t="s">
        <v>31</v>
      </c>
      <c r="C1259" s="94" t="s">
        <v>955</v>
      </c>
      <c r="D1259" s="93" t="s">
        <v>126</v>
      </c>
      <c r="E1259" s="95">
        <v>2</v>
      </c>
      <c r="F1259" s="93">
        <v>6984733</v>
      </c>
      <c r="G1259" s="93" t="s">
        <v>89</v>
      </c>
      <c r="H1259" s="93" t="s">
        <v>69</v>
      </c>
      <c r="I1259" s="93" t="s">
        <v>44</v>
      </c>
      <c r="J1259" s="96">
        <v>90.75</v>
      </c>
      <c r="K1259" s="96">
        <v>181.5</v>
      </c>
      <c r="L1259" s="93" t="s">
        <v>973</v>
      </c>
      <c r="M1259" s="93">
        <v>36</v>
      </c>
      <c r="N1259" s="94">
        <v>45172</v>
      </c>
      <c r="O1259" s="94">
        <v>45179</v>
      </c>
      <c r="P1259" s="93" t="s">
        <v>1796</v>
      </c>
      <c r="Q1259" s="93" t="s">
        <v>3</v>
      </c>
      <c r="R1259" s="95" t="s">
        <v>975</v>
      </c>
      <c r="S1259" s="95" t="s">
        <v>994</v>
      </c>
      <c r="T1259" s="95" t="s">
        <v>1128</v>
      </c>
      <c r="U1259" s="97">
        <v>45177</v>
      </c>
    </row>
    <row r="1260" spans="1:21" x14ac:dyDescent="0.3">
      <c r="A1260" s="86">
        <v>45177.505845717591</v>
      </c>
      <c r="B1260" s="87" t="s">
        <v>66</v>
      </c>
      <c r="C1260" s="88" t="s">
        <v>955</v>
      </c>
      <c r="D1260" s="87" t="s">
        <v>217</v>
      </c>
      <c r="E1260" s="89">
        <v>1</v>
      </c>
      <c r="F1260" s="87">
        <v>6966341</v>
      </c>
      <c r="G1260" s="87" t="s">
        <v>68</v>
      </c>
      <c r="H1260" s="87" t="s">
        <v>69</v>
      </c>
      <c r="I1260" s="87" t="s">
        <v>44</v>
      </c>
      <c r="J1260" s="90">
        <v>112.96</v>
      </c>
      <c r="K1260" s="90">
        <v>112.96</v>
      </c>
      <c r="L1260" s="87" t="s">
        <v>973</v>
      </c>
      <c r="M1260" s="87">
        <v>36</v>
      </c>
      <c r="N1260" s="88">
        <v>45172</v>
      </c>
      <c r="O1260" s="88">
        <v>45179</v>
      </c>
      <c r="P1260" s="87" t="s">
        <v>1796</v>
      </c>
      <c r="Q1260" s="87" t="s">
        <v>3</v>
      </c>
      <c r="R1260" s="89" t="s">
        <v>975</v>
      </c>
      <c r="S1260" s="89" t="s">
        <v>994</v>
      </c>
      <c r="T1260" s="89" t="s">
        <v>1128</v>
      </c>
      <c r="U1260" s="91">
        <v>45177</v>
      </c>
    </row>
    <row r="1261" spans="1:21" x14ac:dyDescent="0.3">
      <c r="A1261" s="92">
        <v>45177.508227777776</v>
      </c>
      <c r="B1261" s="93" t="s">
        <v>66</v>
      </c>
      <c r="C1261" s="94" t="s">
        <v>955</v>
      </c>
      <c r="D1261" s="93" t="s">
        <v>1811</v>
      </c>
      <c r="E1261" s="95">
        <v>5</v>
      </c>
      <c r="F1261" s="93">
        <v>6984733</v>
      </c>
      <c r="G1261" s="93" t="s">
        <v>117</v>
      </c>
      <c r="H1261" s="93" t="s">
        <v>69</v>
      </c>
      <c r="I1261" s="93" t="s">
        <v>44</v>
      </c>
      <c r="J1261" s="96">
        <v>112.96</v>
      </c>
      <c r="K1261" s="96">
        <v>564.79999999999995</v>
      </c>
      <c r="L1261" s="93" t="s">
        <v>973</v>
      </c>
      <c r="M1261" s="93">
        <v>36</v>
      </c>
      <c r="N1261" s="94">
        <v>45172</v>
      </c>
      <c r="O1261" s="94">
        <v>45179</v>
      </c>
      <c r="P1261" s="93" t="s">
        <v>1796</v>
      </c>
      <c r="Q1261" s="93" t="s">
        <v>3</v>
      </c>
      <c r="R1261" s="95" t="s">
        <v>975</v>
      </c>
      <c r="S1261" s="95" t="s">
        <v>994</v>
      </c>
      <c r="T1261" s="95" t="s">
        <v>1128</v>
      </c>
      <c r="U1261" s="97">
        <v>45177</v>
      </c>
    </row>
    <row r="1262" spans="1:21" x14ac:dyDescent="0.3">
      <c r="A1262" s="86">
        <v>45177.513873148149</v>
      </c>
      <c r="B1262" s="87" t="s">
        <v>66</v>
      </c>
      <c r="C1262" s="88" t="s">
        <v>955</v>
      </c>
      <c r="D1262" s="87" t="s">
        <v>1812</v>
      </c>
      <c r="E1262" s="89">
        <v>1</v>
      </c>
      <c r="F1262" s="87">
        <v>9653453</v>
      </c>
      <c r="G1262" s="87" t="s">
        <v>68</v>
      </c>
      <c r="H1262" s="87" t="s">
        <v>69</v>
      </c>
      <c r="I1262" s="87" t="s">
        <v>44</v>
      </c>
      <c r="J1262" s="90">
        <v>112.96</v>
      </c>
      <c r="K1262" s="90">
        <v>112.96</v>
      </c>
      <c r="L1262" s="87" t="s">
        <v>973</v>
      </c>
      <c r="M1262" s="87">
        <v>36</v>
      </c>
      <c r="N1262" s="88">
        <v>45172</v>
      </c>
      <c r="O1262" s="88">
        <v>45179</v>
      </c>
      <c r="P1262" s="87" t="s">
        <v>1796</v>
      </c>
      <c r="Q1262" s="87" t="s">
        <v>3</v>
      </c>
      <c r="R1262" s="89" t="s">
        <v>975</v>
      </c>
      <c r="S1262" s="89" t="s">
        <v>994</v>
      </c>
      <c r="T1262" s="89" t="s">
        <v>1128</v>
      </c>
      <c r="U1262" s="91">
        <v>45177</v>
      </c>
    </row>
    <row r="1263" spans="1:21" x14ac:dyDescent="0.3">
      <c r="A1263" s="92">
        <v>45177.562357870367</v>
      </c>
      <c r="B1263" s="93" t="s">
        <v>31</v>
      </c>
      <c r="C1263" s="94" t="s">
        <v>955</v>
      </c>
      <c r="D1263" s="93" t="s">
        <v>1723</v>
      </c>
      <c r="E1263" s="95">
        <v>6</v>
      </c>
      <c r="F1263" s="93">
        <v>6952019</v>
      </c>
      <c r="G1263" s="93" t="s">
        <v>68</v>
      </c>
      <c r="H1263" s="93" t="s">
        <v>69</v>
      </c>
      <c r="I1263" s="93" t="s">
        <v>44</v>
      </c>
      <c r="J1263" s="96">
        <v>90.75</v>
      </c>
      <c r="K1263" s="96">
        <v>544.5</v>
      </c>
      <c r="L1263" s="93" t="s">
        <v>973</v>
      </c>
      <c r="M1263" s="93">
        <v>36</v>
      </c>
      <c r="N1263" s="94">
        <v>45172</v>
      </c>
      <c r="O1263" s="94">
        <v>45179</v>
      </c>
      <c r="P1263" s="93" t="s">
        <v>1796</v>
      </c>
      <c r="Q1263" s="93" t="s">
        <v>3</v>
      </c>
      <c r="R1263" s="95" t="s">
        <v>975</v>
      </c>
      <c r="S1263" s="95" t="s">
        <v>994</v>
      </c>
      <c r="T1263" s="95" t="s">
        <v>1128</v>
      </c>
      <c r="U1263" s="97">
        <v>45177</v>
      </c>
    </row>
    <row r="1264" spans="1:21" x14ac:dyDescent="0.3">
      <c r="A1264" s="86">
        <v>45177.562694791668</v>
      </c>
      <c r="B1264" s="87" t="s">
        <v>65</v>
      </c>
      <c r="C1264" s="88" t="s">
        <v>955</v>
      </c>
      <c r="D1264" s="87" t="s">
        <v>1723</v>
      </c>
      <c r="E1264" s="89">
        <v>8</v>
      </c>
      <c r="F1264" s="87">
        <v>6952019</v>
      </c>
      <c r="G1264" s="87" t="s">
        <v>68</v>
      </c>
      <c r="H1264" s="87" t="s">
        <v>69</v>
      </c>
      <c r="I1264" s="87" t="s">
        <v>44</v>
      </c>
      <c r="J1264" s="90">
        <v>111.36</v>
      </c>
      <c r="K1264" s="90">
        <v>890.88</v>
      </c>
      <c r="L1264" s="87" t="s">
        <v>973</v>
      </c>
      <c r="M1264" s="87">
        <v>36</v>
      </c>
      <c r="N1264" s="88">
        <v>45172</v>
      </c>
      <c r="O1264" s="88">
        <v>45179</v>
      </c>
      <c r="P1264" s="87" t="s">
        <v>1796</v>
      </c>
      <c r="Q1264" s="87" t="s">
        <v>3</v>
      </c>
      <c r="R1264" s="89" t="s">
        <v>975</v>
      </c>
      <c r="S1264" s="89" t="s">
        <v>994</v>
      </c>
      <c r="T1264" s="89" t="s">
        <v>1128</v>
      </c>
      <c r="U1264" s="91">
        <v>45177</v>
      </c>
    </row>
    <row r="1265" spans="1:21" x14ac:dyDescent="0.3">
      <c r="A1265" s="92">
        <v>45177.580386574075</v>
      </c>
      <c r="B1265" s="93" t="s">
        <v>35</v>
      </c>
      <c r="C1265" s="94" t="s">
        <v>955</v>
      </c>
      <c r="D1265" s="93" t="s">
        <v>1813</v>
      </c>
      <c r="E1265" s="95">
        <v>5</v>
      </c>
      <c r="F1265" s="93">
        <v>6953453</v>
      </c>
      <c r="G1265" s="93" t="s">
        <v>68</v>
      </c>
      <c r="H1265" s="93" t="s">
        <v>69</v>
      </c>
      <c r="I1265" s="93" t="s">
        <v>44</v>
      </c>
      <c r="J1265" s="96">
        <v>109.19</v>
      </c>
      <c r="K1265" s="96">
        <v>545.95000000000005</v>
      </c>
      <c r="L1265" s="93" t="s">
        <v>973</v>
      </c>
      <c r="M1265" s="93">
        <v>36</v>
      </c>
      <c r="N1265" s="94">
        <v>45172</v>
      </c>
      <c r="O1265" s="94">
        <v>45179</v>
      </c>
      <c r="P1265" s="93" t="s">
        <v>1796</v>
      </c>
      <c r="Q1265" s="93" t="s">
        <v>3</v>
      </c>
      <c r="R1265" s="95" t="s">
        <v>975</v>
      </c>
      <c r="S1265" s="95" t="s">
        <v>994</v>
      </c>
      <c r="T1265" s="95" t="s">
        <v>1128</v>
      </c>
      <c r="U1265" s="97">
        <v>45177</v>
      </c>
    </row>
    <row r="1266" spans="1:21" x14ac:dyDescent="0.3">
      <c r="A1266" s="86">
        <v>45177.581102199074</v>
      </c>
      <c r="B1266" s="87" t="s">
        <v>35</v>
      </c>
      <c r="C1266" s="88" t="s">
        <v>955</v>
      </c>
      <c r="D1266" s="87" t="s">
        <v>1814</v>
      </c>
      <c r="E1266" s="89">
        <v>1</v>
      </c>
      <c r="F1266" s="87">
        <v>6984668</v>
      </c>
      <c r="G1266" s="87" t="s">
        <v>68</v>
      </c>
      <c r="H1266" s="87" t="s">
        <v>69</v>
      </c>
      <c r="I1266" s="87" t="s">
        <v>44</v>
      </c>
      <c r="J1266" s="90">
        <v>109.19</v>
      </c>
      <c r="K1266" s="90">
        <v>109.19</v>
      </c>
      <c r="L1266" s="87" t="s">
        <v>973</v>
      </c>
      <c r="M1266" s="87">
        <v>36</v>
      </c>
      <c r="N1266" s="88">
        <v>45172</v>
      </c>
      <c r="O1266" s="88">
        <v>45179</v>
      </c>
      <c r="P1266" s="87" t="s">
        <v>1796</v>
      </c>
      <c r="Q1266" s="87" t="s">
        <v>3</v>
      </c>
      <c r="R1266" s="89" t="s">
        <v>975</v>
      </c>
      <c r="S1266" s="89" t="s">
        <v>994</v>
      </c>
      <c r="T1266" s="89" t="s">
        <v>1128</v>
      </c>
      <c r="U1266" s="91">
        <v>45177</v>
      </c>
    </row>
    <row r="1267" spans="1:21" x14ac:dyDescent="0.3">
      <c r="A1267" s="92">
        <v>45177.581653472225</v>
      </c>
      <c r="B1267" s="93" t="s">
        <v>35</v>
      </c>
      <c r="C1267" s="94" t="s">
        <v>955</v>
      </c>
      <c r="D1267" s="93" t="s">
        <v>1815</v>
      </c>
      <c r="E1267" s="95">
        <v>2</v>
      </c>
      <c r="F1267" s="93">
        <v>6984669</v>
      </c>
      <c r="G1267" s="93" t="s">
        <v>68</v>
      </c>
      <c r="H1267" s="93" t="s">
        <v>69</v>
      </c>
      <c r="I1267" s="93" t="s">
        <v>44</v>
      </c>
      <c r="J1267" s="96">
        <v>109.19</v>
      </c>
      <c r="K1267" s="96">
        <v>218.38</v>
      </c>
      <c r="L1267" s="93" t="s">
        <v>973</v>
      </c>
      <c r="M1267" s="93">
        <v>36</v>
      </c>
      <c r="N1267" s="94">
        <v>45172</v>
      </c>
      <c r="O1267" s="94">
        <v>45179</v>
      </c>
      <c r="P1267" s="93" t="s">
        <v>1796</v>
      </c>
      <c r="Q1267" s="93" t="s">
        <v>3</v>
      </c>
      <c r="R1267" s="95" t="s">
        <v>975</v>
      </c>
      <c r="S1267" s="95" t="s">
        <v>994</v>
      </c>
      <c r="T1267" s="95" t="s">
        <v>1128</v>
      </c>
      <c r="U1267" s="97">
        <v>45177</v>
      </c>
    </row>
    <row r="1268" spans="1:21" x14ac:dyDescent="0.3">
      <c r="A1268" s="86">
        <v>45177.58209895833</v>
      </c>
      <c r="B1268" s="87" t="s">
        <v>66</v>
      </c>
      <c r="C1268" s="88" t="s">
        <v>955</v>
      </c>
      <c r="D1268" s="87" t="s">
        <v>1815</v>
      </c>
      <c r="E1268" s="89">
        <v>1</v>
      </c>
      <c r="F1268" s="87">
        <v>6984669</v>
      </c>
      <c r="G1268" s="87" t="s">
        <v>68</v>
      </c>
      <c r="H1268" s="87" t="s">
        <v>69</v>
      </c>
      <c r="I1268" s="87" t="s">
        <v>44</v>
      </c>
      <c r="J1268" s="90">
        <v>112.96</v>
      </c>
      <c r="K1268" s="90">
        <v>112.96</v>
      </c>
      <c r="L1268" s="87" t="s">
        <v>973</v>
      </c>
      <c r="M1268" s="87">
        <v>36</v>
      </c>
      <c r="N1268" s="88">
        <v>45172</v>
      </c>
      <c r="O1268" s="88">
        <v>45179</v>
      </c>
      <c r="P1268" s="87" t="s">
        <v>1796</v>
      </c>
      <c r="Q1268" s="87" t="s">
        <v>3</v>
      </c>
      <c r="R1268" s="89" t="s">
        <v>975</v>
      </c>
      <c r="S1268" s="89" t="s">
        <v>994</v>
      </c>
      <c r="T1268" s="89" t="s">
        <v>1128</v>
      </c>
      <c r="U1268" s="91">
        <v>45177</v>
      </c>
    </row>
    <row r="1269" spans="1:21" x14ac:dyDescent="0.3">
      <c r="A1269" s="92">
        <v>45219.366437962963</v>
      </c>
      <c r="B1269" s="93" t="s">
        <v>76</v>
      </c>
      <c r="C1269" s="94" t="s">
        <v>955</v>
      </c>
      <c r="D1269" s="93" t="s">
        <v>77</v>
      </c>
      <c r="E1269" s="95">
        <v>2</v>
      </c>
      <c r="F1269" s="93">
        <v>6984733</v>
      </c>
      <c r="G1269" s="93" t="s">
        <v>117</v>
      </c>
      <c r="H1269" s="93" t="s">
        <v>69</v>
      </c>
      <c r="I1269" s="93" t="s">
        <v>44</v>
      </c>
      <c r="J1269" s="96">
        <v>116.75</v>
      </c>
      <c r="K1269" s="96">
        <v>233.5</v>
      </c>
      <c r="L1269" s="93" t="s">
        <v>973</v>
      </c>
      <c r="M1269" s="93">
        <v>36</v>
      </c>
      <c r="N1269" s="94">
        <v>45172</v>
      </c>
      <c r="O1269" s="94">
        <v>45179</v>
      </c>
      <c r="P1269" s="93" t="s">
        <v>1796</v>
      </c>
      <c r="Q1269" s="93" t="s">
        <v>3</v>
      </c>
      <c r="R1269" s="95" t="s">
        <v>975</v>
      </c>
      <c r="S1269" s="95" t="s">
        <v>994</v>
      </c>
      <c r="T1269" s="95" t="s">
        <v>1128</v>
      </c>
      <c r="U1269" s="97">
        <v>45177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08787-A1D9-4A17-92E3-BE56F35ABC4C}">
  <sheetPr codeName="Sheet8">
    <tabColor rgb="FF92D050"/>
  </sheetPr>
  <dimension ref="A1:E25"/>
  <sheetViews>
    <sheetView showGridLines="0" workbookViewId="0">
      <selection activeCell="I23" sqref="I23"/>
    </sheetView>
  </sheetViews>
  <sheetFormatPr defaultRowHeight="14.4" x14ac:dyDescent="0.3"/>
  <cols>
    <col min="1" max="1" width="26.5546875" style="14" customWidth="1"/>
    <col min="2" max="2" width="19.44140625" bestFit="1" customWidth="1"/>
    <col min="3" max="3" width="21.21875" bestFit="1" customWidth="1"/>
    <col min="4" max="4" width="10.5546875" bestFit="1" customWidth="1"/>
    <col min="5" max="5" width="5.21875" bestFit="1" customWidth="1"/>
    <col min="6" max="7" width="5.44140625" bestFit="1" customWidth="1"/>
  </cols>
  <sheetData>
    <row r="1" spans="1:5" x14ac:dyDescent="0.3">
      <c r="A1" s="28"/>
      <c r="B1" s="17" t="s">
        <v>53</v>
      </c>
      <c r="C1" t="s">
        <v>21</v>
      </c>
    </row>
    <row r="3" spans="1:5" x14ac:dyDescent="0.3">
      <c r="B3" s="17" t="s">
        <v>26</v>
      </c>
    </row>
    <row r="4" spans="1:5" x14ac:dyDescent="0.3">
      <c r="B4" s="17" t="s">
        <v>22</v>
      </c>
      <c r="C4" s="17" t="s">
        <v>41</v>
      </c>
      <c r="D4" s="17" t="s">
        <v>20</v>
      </c>
      <c r="E4" t="s">
        <v>1816</v>
      </c>
    </row>
    <row r="5" spans="1:5" x14ac:dyDescent="0.3">
      <c r="B5" t="s">
        <v>2252</v>
      </c>
      <c r="C5" t="s">
        <v>92</v>
      </c>
      <c r="D5" s="27">
        <v>45539</v>
      </c>
      <c r="E5">
        <v>6</v>
      </c>
    </row>
    <row r="6" spans="1:5" x14ac:dyDescent="0.3">
      <c r="C6" t="s">
        <v>2261</v>
      </c>
      <c r="E6">
        <v>6</v>
      </c>
    </row>
    <row r="7" spans="1:5" x14ac:dyDescent="0.3">
      <c r="B7" t="s">
        <v>2262</v>
      </c>
      <c r="E7">
        <v>6</v>
      </c>
    </row>
    <row r="8" spans="1:5" x14ac:dyDescent="0.3">
      <c r="B8" t="s">
        <v>2250</v>
      </c>
      <c r="C8" t="s">
        <v>112</v>
      </c>
      <c r="D8" s="27">
        <v>45537</v>
      </c>
      <c r="E8">
        <v>8</v>
      </c>
    </row>
    <row r="9" spans="1:5" x14ac:dyDescent="0.3">
      <c r="C9" t="s">
        <v>2263</v>
      </c>
      <c r="E9">
        <v>8</v>
      </c>
    </row>
    <row r="10" spans="1:5" x14ac:dyDescent="0.3">
      <c r="B10" t="s">
        <v>2264</v>
      </c>
      <c r="E10">
        <v>8</v>
      </c>
    </row>
    <row r="11" spans="1:5" x14ac:dyDescent="0.3">
      <c r="B11" t="s">
        <v>2253</v>
      </c>
      <c r="C11" t="s">
        <v>92</v>
      </c>
      <c r="D11" s="27">
        <v>45540</v>
      </c>
      <c r="E11">
        <v>6</v>
      </c>
    </row>
    <row r="12" spans="1:5" x14ac:dyDescent="0.3">
      <c r="C12" t="s">
        <v>2261</v>
      </c>
      <c r="E12">
        <v>6</v>
      </c>
    </row>
    <row r="13" spans="1:5" x14ac:dyDescent="0.3">
      <c r="B13" t="s">
        <v>2265</v>
      </c>
      <c r="E13">
        <v>6</v>
      </c>
    </row>
    <row r="14" spans="1:5" x14ac:dyDescent="0.3">
      <c r="B14" t="s">
        <v>2254</v>
      </c>
      <c r="C14" t="s">
        <v>80</v>
      </c>
      <c r="D14" s="27">
        <v>45541</v>
      </c>
      <c r="E14">
        <v>1</v>
      </c>
    </row>
    <row r="15" spans="1:5" x14ac:dyDescent="0.3">
      <c r="C15" t="s">
        <v>2266</v>
      </c>
      <c r="E15">
        <v>1</v>
      </c>
    </row>
    <row r="16" spans="1:5" x14ac:dyDescent="0.3">
      <c r="B16" t="s">
        <v>2267</v>
      </c>
      <c r="E16">
        <v>1</v>
      </c>
    </row>
    <row r="17" spans="2:5" x14ac:dyDescent="0.3">
      <c r="B17" t="s">
        <v>2251</v>
      </c>
      <c r="C17" t="s">
        <v>112</v>
      </c>
      <c r="D17" s="27">
        <v>45538</v>
      </c>
      <c r="E17">
        <v>8</v>
      </c>
    </row>
    <row r="18" spans="2:5" x14ac:dyDescent="0.3">
      <c r="C18" t="s">
        <v>2263</v>
      </c>
      <c r="E18">
        <v>8</v>
      </c>
    </row>
    <row r="19" spans="2:5" x14ac:dyDescent="0.3">
      <c r="C19" t="s">
        <v>68</v>
      </c>
      <c r="D19" t="s">
        <v>2271</v>
      </c>
      <c r="E19">
        <v>20</v>
      </c>
    </row>
    <row r="20" spans="2:5" x14ac:dyDescent="0.3">
      <c r="C20" t="s">
        <v>1888</v>
      </c>
      <c r="E20">
        <v>20</v>
      </c>
    </row>
    <row r="21" spans="2:5" x14ac:dyDescent="0.3">
      <c r="B21" t="s">
        <v>2268</v>
      </c>
      <c r="E21">
        <v>28</v>
      </c>
    </row>
    <row r="22" spans="2:5" x14ac:dyDescent="0.3">
      <c r="B22" t="s">
        <v>2249</v>
      </c>
      <c r="C22" t="s">
        <v>80</v>
      </c>
      <c r="D22" s="27">
        <v>45536</v>
      </c>
      <c r="E22">
        <v>2</v>
      </c>
    </row>
    <row r="23" spans="2:5" x14ac:dyDescent="0.3">
      <c r="C23" t="s">
        <v>2266</v>
      </c>
      <c r="E23">
        <v>2</v>
      </c>
    </row>
    <row r="24" spans="2:5" x14ac:dyDescent="0.3">
      <c r="B24" t="s">
        <v>2269</v>
      </c>
      <c r="E24">
        <v>2</v>
      </c>
    </row>
    <row r="25" spans="2:5" x14ac:dyDescent="0.3">
      <c r="B25" t="s">
        <v>37</v>
      </c>
      <c r="E25">
        <v>51</v>
      </c>
    </row>
  </sheetData>
  <sheetProtection formatCells="0" formatColumns="0" formatRows="0" sort="0"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46D91-9563-4637-80CB-93F795BA39E4}">
  <sheetPr codeName="Sheet9">
    <tabColor rgb="FF92D050"/>
    <pageSetUpPr fitToPage="1"/>
  </sheetPr>
  <dimension ref="A1:F16"/>
  <sheetViews>
    <sheetView workbookViewId="0">
      <selection activeCell="H27" sqref="H27"/>
    </sheetView>
  </sheetViews>
  <sheetFormatPr defaultRowHeight="14.4" x14ac:dyDescent="0.3"/>
  <cols>
    <col min="1" max="1" width="26.5546875" style="14" customWidth="1"/>
    <col min="2" max="2" width="17" bestFit="1" customWidth="1"/>
    <col min="3" max="3" width="21.21875" bestFit="1" customWidth="1"/>
    <col min="4" max="4" width="10" bestFit="1" customWidth="1"/>
    <col min="5" max="5" width="11.6640625" bestFit="1" customWidth="1"/>
    <col min="6" max="6" width="5.21875" bestFit="1" customWidth="1"/>
  </cols>
  <sheetData>
    <row r="1" spans="1:6" x14ac:dyDescent="0.3">
      <c r="A1" s="28"/>
      <c r="B1" s="17" t="s">
        <v>53</v>
      </c>
      <c r="C1" t="s">
        <v>21</v>
      </c>
    </row>
    <row r="3" spans="1:6" x14ac:dyDescent="0.3">
      <c r="B3" s="17" t="s">
        <v>26</v>
      </c>
    </row>
    <row r="4" spans="1:6" x14ac:dyDescent="0.3">
      <c r="B4" s="17" t="s">
        <v>41</v>
      </c>
      <c r="C4" s="17" t="s">
        <v>32</v>
      </c>
      <c r="D4" s="17" t="s">
        <v>38</v>
      </c>
      <c r="E4" s="17" t="s">
        <v>40</v>
      </c>
      <c r="F4" t="s">
        <v>1816</v>
      </c>
    </row>
    <row r="5" spans="1:6" x14ac:dyDescent="0.3">
      <c r="B5" t="s">
        <v>68</v>
      </c>
      <c r="C5" t="s">
        <v>2270</v>
      </c>
      <c r="D5" t="s">
        <v>68</v>
      </c>
      <c r="E5" t="s">
        <v>117</v>
      </c>
      <c r="F5">
        <v>20</v>
      </c>
    </row>
    <row r="6" spans="1:6" x14ac:dyDescent="0.3">
      <c r="B6" t="s">
        <v>1888</v>
      </c>
      <c r="F6">
        <v>20</v>
      </c>
    </row>
    <row r="7" spans="1:6" x14ac:dyDescent="0.3">
      <c r="B7" t="s">
        <v>92</v>
      </c>
      <c r="C7" t="s">
        <v>2258</v>
      </c>
      <c r="D7" t="s">
        <v>68</v>
      </c>
      <c r="F7">
        <v>6</v>
      </c>
    </row>
    <row r="8" spans="1:6" x14ac:dyDescent="0.3">
      <c r="C8" t="s">
        <v>2259</v>
      </c>
      <c r="D8" t="s">
        <v>68</v>
      </c>
      <c r="F8">
        <v>6</v>
      </c>
    </row>
    <row r="9" spans="1:6" x14ac:dyDescent="0.3">
      <c r="B9" t="s">
        <v>2261</v>
      </c>
      <c r="F9">
        <v>12</v>
      </c>
    </row>
    <row r="10" spans="1:6" x14ac:dyDescent="0.3">
      <c r="B10" t="s">
        <v>80</v>
      </c>
      <c r="C10" t="s">
        <v>2255</v>
      </c>
      <c r="D10" t="s">
        <v>68</v>
      </c>
      <c r="F10">
        <v>2</v>
      </c>
    </row>
    <row r="11" spans="1:6" x14ac:dyDescent="0.3">
      <c r="C11" t="s">
        <v>2260</v>
      </c>
      <c r="D11" t="s">
        <v>68</v>
      </c>
      <c r="F11">
        <v>1</v>
      </c>
    </row>
    <row r="12" spans="1:6" x14ac:dyDescent="0.3">
      <c r="B12" t="s">
        <v>2266</v>
      </c>
      <c r="F12">
        <v>3</v>
      </c>
    </row>
    <row r="13" spans="1:6" x14ac:dyDescent="0.3">
      <c r="B13" t="s">
        <v>112</v>
      </c>
      <c r="C13" t="s">
        <v>2256</v>
      </c>
      <c r="D13" t="s">
        <v>68</v>
      </c>
      <c r="F13">
        <v>8</v>
      </c>
    </row>
    <row r="14" spans="1:6" x14ac:dyDescent="0.3">
      <c r="C14" t="s">
        <v>2257</v>
      </c>
      <c r="D14" t="s">
        <v>68</v>
      </c>
      <c r="F14">
        <v>8</v>
      </c>
    </row>
    <row r="15" spans="1:6" x14ac:dyDescent="0.3">
      <c r="B15" t="s">
        <v>2263</v>
      </c>
      <c r="F15">
        <v>16</v>
      </c>
    </row>
    <row r="16" spans="1:6" x14ac:dyDescent="0.3">
      <c r="B16" t="s">
        <v>37</v>
      </c>
      <c r="F16">
        <v>51</v>
      </c>
    </row>
  </sheetData>
  <sheetProtection formatCells="0" formatColumns="0" formatRows="0" sort="0" autoFilter="0" pivotTables="0"/>
  <pageMargins left="0.7" right="0.7" top="0.75" bottom="0.75" header="0.3" footer="0.3"/>
  <pageSetup scale="79" fitToWidth="0" orientation="portrait"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EAAE3-B4F6-43C5-82A3-557E396DD9E8}">
  <sheetPr codeName="Sheet10">
    <tabColor rgb="FF92D050"/>
    <pageSetUpPr fitToPage="1"/>
  </sheetPr>
  <dimension ref="A1:J5"/>
  <sheetViews>
    <sheetView workbookViewId="0">
      <selection activeCell="G5" sqref="G5"/>
    </sheetView>
  </sheetViews>
  <sheetFormatPr defaultRowHeight="14.4" x14ac:dyDescent="0.3"/>
  <cols>
    <col min="1" max="1" width="15.5546875" bestFit="1" customWidth="1"/>
    <col min="2" max="2" width="35.77734375" customWidth="1"/>
    <col min="3" max="3" width="7.6640625" bestFit="1" customWidth="1"/>
    <col min="4" max="4" width="5.21875" bestFit="1" customWidth="1"/>
    <col min="5" max="6" width="10.44140625" bestFit="1" customWidth="1"/>
    <col min="7" max="7" width="15.77734375" bestFit="1" customWidth="1"/>
    <col min="8" max="8" width="36.77734375" customWidth="1"/>
    <col min="9" max="9" width="7.6640625" bestFit="1" customWidth="1"/>
    <col min="10" max="10" width="5.21875" bestFit="1" customWidth="1"/>
  </cols>
  <sheetData>
    <row r="1" spans="1:10" x14ac:dyDescent="0.3">
      <c r="A1" s="17" t="s">
        <v>49</v>
      </c>
      <c r="B1" t="s">
        <v>981</v>
      </c>
      <c r="G1" s="17" t="s">
        <v>49</v>
      </c>
      <c r="H1" t="s">
        <v>981</v>
      </c>
    </row>
    <row r="3" spans="1:10" x14ac:dyDescent="0.3">
      <c r="A3" s="17" t="s">
        <v>1817</v>
      </c>
      <c r="G3" s="17" t="s">
        <v>1817</v>
      </c>
    </row>
    <row r="4" spans="1:10" x14ac:dyDescent="0.3">
      <c r="A4" s="17" t="s">
        <v>38</v>
      </c>
      <c r="B4" s="17" t="s">
        <v>32</v>
      </c>
      <c r="C4" s="17" t="s">
        <v>20</v>
      </c>
      <c r="D4" t="s">
        <v>1816</v>
      </c>
      <c r="G4" s="17" t="s">
        <v>41</v>
      </c>
      <c r="H4" s="17" t="s">
        <v>32</v>
      </c>
      <c r="I4" s="17" t="s">
        <v>20</v>
      </c>
      <c r="J4" t="s">
        <v>1816</v>
      </c>
    </row>
    <row r="5" spans="1:10" x14ac:dyDescent="0.3">
      <c r="A5" t="s">
        <v>37</v>
      </c>
      <c r="D5" s="20"/>
      <c r="G5" t="s">
        <v>37</v>
      </c>
      <c r="J5" s="20"/>
    </row>
  </sheetData>
  <sheetProtection formatCells="0" formatColumns="0" formatRows="0" sort="0" autoFilter="0" pivotTables="0"/>
  <pageMargins left="0.7" right="0.7" top="0.75" bottom="0.75" header="0.3" footer="0.3"/>
  <pageSetup scale="54" fitToHeight="0" orientation="portrait"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75E09-E4EF-4D47-BE72-406605C2C719}">
  <sheetPr codeName="Sheet11">
    <tabColor rgb="FF92D050"/>
  </sheetPr>
  <dimension ref="A1:L31"/>
  <sheetViews>
    <sheetView workbookViewId="0">
      <selection activeCell="G5" sqref="G5"/>
    </sheetView>
  </sheetViews>
  <sheetFormatPr defaultRowHeight="14.4" x14ac:dyDescent="0.3"/>
  <cols>
    <col min="1" max="1" width="15.5546875" bestFit="1" customWidth="1"/>
    <col min="2" max="2" width="28.21875" customWidth="1"/>
    <col min="3" max="3" width="7.88671875" bestFit="1" customWidth="1"/>
    <col min="4" max="4" width="5.21875" bestFit="1" customWidth="1"/>
    <col min="5" max="5" width="8.44140625" bestFit="1" customWidth="1"/>
    <col min="6" max="6" width="10.44140625" customWidth="1"/>
    <col min="7" max="8" width="5.44140625" bestFit="1" customWidth="1"/>
    <col min="9" max="9" width="24.21875" bestFit="1" customWidth="1"/>
    <col min="10" max="10" width="30.21875" customWidth="1"/>
    <col min="11" max="11" width="12.5546875" bestFit="1" customWidth="1"/>
    <col min="12" max="12" width="5.21875" bestFit="1" customWidth="1"/>
    <col min="13" max="13" width="6" bestFit="1" customWidth="1"/>
  </cols>
  <sheetData>
    <row r="1" spans="1:12" x14ac:dyDescent="0.3">
      <c r="A1" s="17" t="s">
        <v>49</v>
      </c>
      <c r="B1" t="s">
        <v>981</v>
      </c>
      <c r="I1" s="17" t="s">
        <v>49</v>
      </c>
      <c r="J1" t="s">
        <v>981</v>
      </c>
    </row>
    <row r="3" spans="1:12" x14ac:dyDescent="0.3">
      <c r="A3" s="17" t="s">
        <v>1817</v>
      </c>
      <c r="I3" s="17" t="s">
        <v>1817</v>
      </c>
    </row>
    <row r="4" spans="1:12" x14ac:dyDescent="0.3">
      <c r="A4" s="17" t="s">
        <v>53</v>
      </c>
      <c r="B4" s="17" t="s">
        <v>32</v>
      </c>
      <c r="C4" s="17" t="s">
        <v>38</v>
      </c>
      <c r="D4" t="s">
        <v>1816</v>
      </c>
      <c r="I4" s="17" t="s">
        <v>53</v>
      </c>
      <c r="J4" s="17" t="s">
        <v>32</v>
      </c>
      <c r="K4" s="17" t="s">
        <v>41</v>
      </c>
      <c r="L4" t="s">
        <v>1816</v>
      </c>
    </row>
    <row r="5" spans="1:12" x14ac:dyDescent="0.3">
      <c r="A5" t="s">
        <v>37</v>
      </c>
      <c r="D5" s="20"/>
      <c r="F5" s="20"/>
      <c r="I5" t="s">
        <v>37</v>
      </c>
      <c r="L5" s="20"/>
    </row>
    <row r="6" spans="1:12" x14ac:dyDescent="0.3">
      <c r="F6" s="20"/>
    </row>
    <row r="7" spans="1:12" x14ac:dyDescent="0.3">
      <c r="F7" s="20"/>
    </row>
    <row r="8" spans="1:12" x14ac:dyDescent="0.3">
      <c r="F8" s="20"/>
    </row>
    <row r="9" spans="1:12" x14ac:dyDescent="0.3">
      <c r="F9" s="20"/>
    </row>
    <row r="10" spans="1:12" x14ac:dyDescent="0.3">
      <c r="F10" s="20"/>
    </row>
    <row r="11" spans="1:12" x14ac:dyDescent="0.3">
      <c r="F11" s="20"/>
    </row>
    <row r="12" spans="1:12" x14ac:dyDescent="0.3">
      <c r="F12" s="20"/>
    </row>
    <row r="13" spans="1:12" x14ac:dyDescent="0.3">
      <c r="F13" s="20"/>
    </row>
    <row r="14" spans="1:12" x14ac:dyDescent="0.3">
      <c r="F14" s="20"/>
    </row>
    <row r="15" spans="1:12" x14ac:dyDescent="0.3">
      <c r="F15" s="20"/>
    </row>
    <row r="16" spans="1:12" x14ac:dyDescent="0.3">
      <c r="F16" s="20"/>
    </row>
    <row r="17" spans="5:6" x14ac:dyDescent="0.3">
      <c r="F17" s="20"/>
    </row>
    <row r="18" spans="5:6" x14ac:dyDescent="0.3">
      <c r="F18" s="20"/>
    </row>
    <row r="19" spans="5:6" x14ac:dyDescent="0.3">
      <c r="F19" s="20"/>
    </row>
    <row r="20" spans="5:6" x14ac:dyDescent="0.3">
      <c r="F20" s="20"/>
    </row>
    <row r="21" spans="5:6" x14ac:dyDescent="0.3">
      <c r="F21" s="20"/>
    </row>
    <row r="22" spans="5:6" x14ac:dyDescent="0.3">
      <c r="E22" s="20"/>
      <c r="F22" s="20"/>
    </row>
    <row r="23" spans="5:6" x14ac:dyDescent="0.3">
      <c r="E23" s="20"/>
      <c r="F23" s="20"/>
    </row>
    <row r="24" spans="5:6" x14ac:dyDescent="0.3">
      <c r="E24" s="20"/>
      <c r="F24" s="20"/>
    </row>
    <row r="25" spans="5:6" x14ac:dyDescent="0.3">
      <c r="E25" s="20"/>
      <c r="F25" s="20"/>
    </row>
    <row r="26" spans="5:6" x14ac:dyDescent="0.3">
      <c r="E26" s="20"/>
      <c r="F26" s="20"/>
    </row>
    <row r="27" spans="5:6" x14ac:dyDescent="0.3">
      <c r="E27" s="20"/>
      <c r="F27" s="20"/>
    </row>
    <row r="28" spans="5:6" x14ac:dyDescent="0.3">
      <c r="E28" s="20"/>
      <c r="F28" s="20"/>
    </row>
    <row r="29" spans="5:6" x14ac:dyDescent="0.3">
      <c r="E29" s="20"/>
      <c r="F29" s="20"/>
    </row>
    <row r="30" spans="5:6" x14ac:dyDescent="0.3">
      <c r="E30" s="20"/>
      <c r="F30" s="20"/>
    </row>
    <row r="31" spans="5:6" x14ac:dyDescent="0.3">
      <c r="E31" s="20"/>
      <c r="F31" s="20"/>
    </row>
  </sheetData>
  <sheetProtection formatCells="0" formatColumns="0" formatRows="0" sort="0" autoFilter="0" pivotTables="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C6AA9-5A56-4189-956F-A1093016F50D}">
  <sheetPr codeName="Sheet14">
    <tabColor rgb="FF92D050"/>
  </sheetPr>
  <dimension ref="A1:I28"/>
  <sheetViews>
    <sheetView workbookViewId="0">
      <selection activeCell="G5" sqref="G5"/>
    </sheetView>
  </sheetViews>
  <sheetFormatPr defaultRowHeight="14.4" x14ac:dyDescent="0.3"/>
  <cols>
    <col min="1" max="1" width="24.21875" bestFit="1" customWidth="1"/>
    <col min="2" max="2" width="39.77734375" customWidth="1"/>
    <col min="3" max="4" width="8" bestFit="1" customWidth="1"/>
    <col min="6" max="6" width="24.21875" bestFit="1" customWidth="1"/>
    <col min="7" max="7" width="36.44140625" customWidth="1"/>
    <col min="8" max="8" width="12.5546875" bestFit="1" customWidth="1"/>
    <col min="9" max="9" width="5.21875" bestFit="1" customWidth="1"/>
  </cols>
  <sheetData>
    <row r="1" spans="1:9" x14ac:dyDescent="0.3">
      <c r="A1" s="17" t="s">
        <v>49</v>
      </c>
      <c r="B1" t="s">
        <v>973</v>
      </c>
      <c r="F1" s="17" t="s">
        <v>49</v>
      </c>
      <c r="G1" t="s">
        <v>981</v>
      </c>
    </row>
    <row r="3" spans="1:9" x14ac:dyDescent="0.3">
      <c r="A3" s="17" t="s">
        <v>1817</v>
      </c>
      <c r="F3" s="17" t="s">
        <v>1817</v>
      </c>
    </row>
    <row r="4" spans="1:9" x14ac:dyDescent="0.3">
      <c r="A4" s="17" t="s">
        <v>53</v>
      </c>
      <c r="B4" s="17" t="s">
        <v>32</v>
      </c>
      <c r="C4" s="17" t="s">
        <v>38</v>
      </c>
      <c r="D4" t="s">
        <v>1816</v>
      </c>
      <c r="F4" s="17" t="s">
        <v>53</v>
      </c>
      <c r="G4" s="17" t="s">
        <v>32</v>
      </c>
      <c r="H4" s="17" t="s">
        <v>41</v>
      </c>
      <c r="I4" t="s">
        <v>1816</v>
      </c>
    </row>
    <row r="5" spans="1:9" x14ac:dyDescent="0.3">
      <c r="A5" t="s">
        <v>1901</v>
      </c>
      <c r="B5" t="s">
        <v>2044</v>
      </c>
      <c r="C5">
        <v>6984733</v>
      </c>
      <c r="D5">
        <v>1434.42</v>
      </c>
      <c r="F5" t="s">
        <v>37</v>
      </c>
    </row>
    <row r="6" spans="1:9" x14ac:dyDescent="0.3">
      <c r="C6">
        <v>79024</v>
      </c>
      <c r="D6">
        <v>106.9</v>
      </c>
    </row>
    <row r="7" spans="1:9" x14ac:dyDescent="0.3">
      <c r="C7">
        <v>7122222</v>
      </c>
      <c r="D7">
        <v>106.9</v>
      </c>
    </row>
    <row r="8" spans="1:9" x14ac:dyDescent="0.3">
      <c r="C8">
        <v>7122140</v>
      </c>
      <c r="D8">
        <v>106.9</v>
      </c>
    </row>
    <row r="9" spans="1:9" x14ac:dyDescent="0.3">
      <c r="C9">
        <v>7122715</v>
      </c>
      <c r="D9">
        <v>106.9</v>
      </c>
    </row>
    <row r="10" spans="1:9" x14ac:dyDescent="0.3">
      <c r="C10">
        <v>7126075</v>
      </c>
      <c r="D10">
        <v>106.9</v>
      </c>
    </row>
    <row r="11" spans="1:9" x14ac:dyDescent="0.3">
      <c r="C11">
        <v>7128629</v>
      </c>
      <c r="D11">
        <v>106.9</v>
      </c>
    </row>
    <row r="12" spans="1:9" x14ac:dyDescent="0.3">
      <c r="C12">
        <v>7129674</v>
      </c>
      <c r="D12">
        <v>106.9</v>
      </c>
    </row>
    <row r="13" spans="1:9" x14ac:dyDescent="0.3">
      <c r="C13">
        <v>7130048</v>
      </c>
      <c r="D13">
        <v>106.9</v>
      </c>
    </row>
    <row r="14" spans="1:9" x14ac:dyDescent="0.3">
      <c r="C14">
        <v>7130544</v>
      </c>
      <c r="D14">
        <v>106.9</v>
      </c>
    </row>
    <row r="15" spans="1:9" x14ac:dyDescent="0.3">
      <c r="C15">
        <v>7130810</v>
      </c>
      <c r="D15">
        <v>106.9</v>
      </c>
    </row>
    <row r="16" spans="1:9" x14ac:dyDescent="0.3">
      <c r="C16">
        <v>7129401</v>
      </c>
      <c r="D16">
        <v>106.9</v>
      </c>
    </row>
    <row r="17" spans="1:4" x14ac:dyDescent="0.3">
      <c r="C17">
        <v>7131208</v>
      </c>
      <c r="D17">
        <v>106.9</v>
      </c>
    </row>
    <row r="18" spans="1:4" x14ac:dyDescent="0.3">
      <c r="C18">
        <v>7130988</v>
      </c>
      <c r="D18">
        <v>106.9</v>
      </c>
    </row>
    <row r="19" spans="1:4" x14ac:dyDescent="0.3">
      <c r="C19">
        <v>7134585</v>
      </c>
      <c r="D19">
        <v>106.9</v>
      </c>
    </row>
    <row r="20" spans="1:4" x14ac:dyDescent="0.3">
      <c r="C20">
        <v>7134640</v>
      </c>
      <c r="D20">
        <v>106.9</v>
      </c>
    </row>
    <row r="21" spans="1:4" x14ac:dyDescent="0.3">
      <c r="C21">
        <v>7136490</v>
      </c>
      <c r="D21">
        <v>106.9</v>
      </c>
    </row>
    <row r="22" spans="1:4" x14ac:dyDescent="0.3">
      <c r="C22">
        <v>7128669</v>
      </c>
      <c r="D22">
        <v>106.9</v>
      </c>
    </row>
    <row r="23" spans="1:4" x14ac:dyDescent="0.3">
      <c r="C23">
        <v>7107423</v>
      </c>
      <c r="D23">
        <v>106.9</v>
      </c>
    </row>
    <row r="24" spans="1:4" x14ac:dyDescent="0.3">
      <c r="C24">
        <v>7104571</v>
      </c>
      <c r="D24">
        <v>106.9</v>
      </c>
    </row>
    <row r="25" spans="1:4" x14ac:dyDescent="0.3">
      <c r="C25">
        <v>7135769</v>
      </c>
      <c r="D25">
        <v>106.9</v>
      </c>
    </row>
    <row r="26" spans="1:4" x14ac:dyDescent="0.3">
      <c r="B26" t="s">
        <v>2046</v>
      </c>
      <c r="D26">
        <v>3572.4200000000019</v>
      </c>
    </row>
    <row r="27" spans="1:4" x14ac:dyDescent="0.3">
      <c r="A27" t="s">
        <v>1902</v>
      </c>
      <c r="D27">
        <v>3572.4200000000019</v>
      </c>
    </row>
    <row r="28" spans="1:4" x14ac:dyDescent="0.3">
      <c r="A28" t="s">
        <v>37</v>
      </c>
      <c r="D28">
        <v>3572.4200000000019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1125-C7FA-4362-9155-D7123A5FDBDA}">
  <sheetPr codeName="Sheet15"/>
  <dimension ref="A1:H29"/>
  <sheetViews>
    <sheetView topLeftCell="A4" workbookViewId="0">
      <selection activeCell="E6" sqref="E6"/>
    </sheetView>
  </sheetViews>
  <sheetFormatPr defaultRowHeight="14.4" x14ac:dyDescent="0.3"/>
  <cols>
    <col min="1" max="1" width="26.44140625" style="14" customWidth="1"/>
    <col min="2" max="2" width="17.33203125" bestFit="1" customWidth="1"/>
    <col min="3" max="3" width="22.109375" bestFit="1" customWidth="1"/>
    <col min="4" max="4" width="5.44140625" bestFit="1" customWidth="1"/>
    <col min="5" max="5" width="25.5546875" customWidth="1"/>
    <col min="7" max="7" width="17.33203125" bestFit="1" customWidth="1"/>
    <col min="8" max="8" width="21.109375" bestFit="1" customWidth="1"/>
  </cols>
  <sheetData>
    <row r="1" spans="1:8" x14ac:dyDescent="0.3">
      <c r="A1" s="28"/>
      <c r="B1" s="17" t="s">
        <v>53</v>
      </c>
      <c r="C1" t="s">
        <v>1901</v>
      </c>
      <c r="G1" s="17" t="s">
        <v>53</v>
      </c>
      <c r="H1" t="s">
        <v>985</v>
      </c>
    </row>
    <row r="2" spans="1:8" x14ac:dyDescent="0.3">
      <c r="B2" s="17" t="s">
        <v>49</v>
      </c>
      <c r="C2" t="s">
        <v>973</v>
      </c>
      <c r="G2" s="17" t="s">
        <v>49</v>
      </c>
      <c r="H2" t="s">
        <v>981</v>
      </c>
    </row>
    <row r="4" spans="1:8" x14ac:dyDescent="0.3">
      <c r="B4" s="17" t="s">
        <v>1817</v>
      </c>
      <c r="G4" s="17" t="s">
        <v>1817</v>
      </c>
    </row>
    <row r="5" spans="1:8" x14ac:dyDescent="0.3">
      <c r="B5" s="17" t="s">
        <v>38</v>
      </c>
      <c r="C5" t="s">
        <v>1816</v>
      </c>
      <c r="G5" s="17" t="s">
        <v>38</v>
      </c>
      <c r="H5" t="s">
        <v>1816</v>
      </c>
    </row>
    <row r="6" spans="1:8" x14ac:dyDescent="0.3">
      <c r="B6">
        <v>6984733</v>
      </c>
      <c r="C6" s="20">
        <v>1434.42</v>
      </c>
      <c r="E6" s="1" t="s">
        <v>2048</v>
      </c>
      <c r="G6" t="s">
        <v>37</v>
      </c>
      <c r="H6" s="20"/>
    </row>
    <row r="7" spans="1:8" x14ac:dyDescent="0.3">
      <c r="B7">
        <v>79024</v>
      </c>
      <c r="C7" s="20">
        <v>106.9</v>
      </c>
      <c r="E7" s="100" t="s">
        <v>2071</v>
      </c>
    </row>
    <row r="8" spans="1:8" x14ac:dyDescent="0.3">
      <c r="B8">
        <v>7122222</v>
      </c>
      <c r="C8" s="20">
        <v>106.9</v>
      </c>
      <c r="E8" s="1" t="s">
        <v>2065</v>
      </c>
    </row>
    <row r="9" spans="1:8" x14ac:dyDescent="0.3">
      <c r="B9">
        <v>7122140</v>
      </c>
      <c r="C9" s="20">
        <v>106.9</v>
      </c>
      <c r="E9" s="1" t="s">
        <v>2066</v>
      </c>
    </row>
    <row r="10" spans="1:8" x14ac:dyDescent="0.3">
      <c r="B10">
        <v>7122715</v>
      </c>
      <c r="C10" s="20">
        <v>106.9</v>
      </c>
      <c r="E10" s="1" t="s">
        <v>2049</v>
      </c>
    </row>
    <row r="11" spans="1:8" x14ac:dyDescent="0.3">
      <c r="B11">
        <v>7126075</v>
      </c>
      <c r="C11" s="20">
        <v>106.9</v>
      </c>
      <c r="E11" s="1" t="s">
        <v>2067</v>
      </c>
    </row>
    <row r="12" spans="1:8" x14ac:dyDescent="0.3">
      <c r="B12">
        <v>7128629</v>
      </c>
      <c r="C12" s="20">
        <v>106.9</v>
      </c>
      <c r="E12" s="1" t="s">
        <v>2050</v>
      </c>
    </row>
    <row r="13" spans="1:8" x14ac:dyDescent="0.3">
      <c r="B13">
        <v>7129674</v>
      </c>
      <c r="C13" s="20">
        <v>106.9</v>
      </c>
      <c r="E13" s="1" t="s">
        <v>2051</v>
      </c>
    </row>
    <row r="14" spans="1:8" x14ac:dyDescent="0.3">
      <c r="B14">
        <v>7130048</v>
      </c>
      <c r="C14" s="20">
        <v>106.9</v>
      </c>
      <c r="E14" s="1" t="s">
        <v>2068</v>
      </c>
    </row>
    <row r="15" spans="1:8" x14ac:dyDescent="0.3">
      <c r="B15">
        <v>7130544</v>
      </c>
      <c r="C15" s="20">
        <v>106.9</v>
      </c>
      <c r="E15" s="1" t="s">
        <v>2052</v>
      </c>
    </row>
    <row r="16" spans="1:8" x14ac:dyDescent="0.3">
      <c r="B16">
        <v>7130810</v>
      </c>
      <c r="C16" s="20">
        <v>106.9</v>
      </c>
      <c r="E16" s="1" t="s">
        <v>2053</v>
      </c>
    </row>
    <row r="17" spans="2:7" x14ac:dyDescent="0.3">
      <c r="B17">
        <v>7129401</v>
      </c>
      <c r="C17" s="20">
        <v>106.9</v>
      </c>
      <c r="E17" s="1" t="s">
        <v>2054</v>
      </c>
    </row>
    <row r="18" spans="2:7" x14ac:dyDescent="0.3">
      <c r="B18">
        <v>7131208</v>
      </c>
      <c r="C18" s="20">
        <v>106.9</v>
      </c>
      <c r="E18" s="1" t="s">
        <v>2055</v>
      </c>
    </row>
    <row r="19" spans="2:7" x14ac:dyDescent="0.3">
      <c r="B19">
        <v>7130988</v>
      </c>
      <c r="C19" s="20">
        <v>106.9</v>
      </c>
      <c r="E19" s="1" t="s">
        <v>2056</v>
      </c>
    </row>
    <row r="20" spans="2:7" x14ac:dyDescent="0.3">
      <c r="B20">
        <v>7134585</v>
      </c>
      <c r="C20" s="20">
        <v>106.9</v>
      </c>
      <c r="E20" s="1" t="s">
        <v>2069</v>
      </c>
    </row>
    <row r="21" spans="2:7" x14ac:dyDescent="0.3">
      <c r="B21">
        <v>7134640</v>
      </c>
      <c r="C21" s="20">
        <v>106.9</v>
      </c>
      <c r="E21" s="1" t="s">
        <v>2057</v>
      </c>
    </row>
    <row r="22" spans="2:7" x14ac:dyDescent="0.3">
      <c r="B22">
        <v>7136490</v>
      </c>
      <c r="C22" s="20">
        <v>106.9</v>
      </c>
      <c r="E22" s="1" t="s">
        <v>2058</v>
      </c>
    </row>
    <row r="23" spans="2:7" x14ac:dyDescent="0.3">
      <c r="B23">
        <v>7128669</v>
      </c>
      <c r="C23" s="20">
        <v>106.9</v>
      </c>
      <c r="E23" s="1" t="s">
        <v>2059</v>
      </c>
    </row>
    <row r="24" spans="2:7" x14ac:dyDescent="0.3">
      <c r="B24" s="2">
        <v>7107423</v>
      </c>
      <c r="C24" s="98">
        <v>106.9</v>
      </c>
      <c r="E24" s="1" t="s">
        <v>2070</v>
      </c>
    </row>
    <row r="25" spans="2:7" x14ac:dyDescent="0.3">
      <c r="B25">
        <v>7104571</v>
      </c>
      <c r="C25" s="20">
        <v>106.9</v>
      </c>
      <c r="D25" s="2"/>
      <c r="E25" s="99" t="s">
        <v>2060</v>
      </c>
      <c r="F25" s="2"/>
      <c r="G25" s="2"/>
    </row>
    <row r="26" spans="2:7" x14ac:dyDescent="0.3">
      <c r="B26">
        <v>7135769</v>
      </c>
      <c r="C26" s="20">
        <v>106.9</v>
      </c>
      <c r="D26" s="2"/>
      <c r="E26" s="99" t="s">
        <v>2061</v>
      </c>
      <c r="F26" s="2"/>
      <c r="G26" s="2"/>
    </row>
    <row r="27" spans="2:7" x14ac:dyDescent="0.3">
      <c r="B27" t="s">
        <v>37</v>
      </c>
      <c r="C27" s="20">
        <v>3572.4200000000019</v>
      </c>
      <c r="E27" s="1" t="s">
        <v>2062</v>
      </c>
    </row>
    <row r="28" spans="2:7" x14ac:dyDescent="0.3">
      <c r="E28" s="1" t="s">
        <v>2063</v>
      </c>
    </row>
    <row r="29" spans="2:7" x14ac:dyDescent="0.3">
      <c r="E29" s="1" t="s">
        <v>2064</v>
      </c>
    </row>
  </sheetData>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EAD55-9ADB-4A48-909F-1A8C91327806}">
  <sheetPr codeName="Sheet4">
    <tabColor rgb="FF7030A0"/>
  </sheetPr>
  <dimension ref="A1:I8"/>
  <sheetViews>
    <sheetView showGridLines="0" workbookViewId="0">
      <selection activeCell="L21" sqref="L21"/>
    </sheetView>
  </sheetViews>
  <sheetFormatPr defaultRowHeight="14.4" x14ac:dyDescent="0.3"/>
  <cols>
    <col min="1" max="1" width="8.77734375" style="14"/>
    <col min="2" max="2" width="14.44140625" bestFit="1" customWidth="1"/>
    <col min="3" max="5" width="8.77734375" style="71"/>
  </cols>
  <sheetData>
    <row r="1" spans="1:9" s="2" customFormat="1" x14ac:dyDescent="0.3">
      <c r="A1" s="13" t="s">
        <v>1818</v>
      </c>
    </row>
    <row r="2" spans="1:9" x14ac:dyDescent="0.3">
      <c r="A2" s="15" t="s">
        <v>1819</v>
      </c>
      <c r="B2" s="12" t="s">
        <v>1820</v>
      </c>
      <c r="C2" s="76" t="s">
        <v>44</v>
      </c>
      <c r="D2" s="76" t="s">
        <v>45</v>
      </c>
      <c r="E2" s="76" t="s">
        <v>46</v>
      </c>
      <c r="F2" s="65" t="s">
        <v>2194</v>
      </c>
      <c r="G2" s="65" t="s">
        <v>2195</v>
      </c>
      <c r="H2" s="65" t="s">
        <v>2196</v>
      </c>
      <c r="I2" s="65" t="s">
        <v>2197</v>
      </c>
    </row>
    <row r="3" spans="1:9" x14ac:dyDescent="0.3">
      <c r="A3" s="14" cm="1">
        <f t="array" ref="A3:A8">_xlfn.SEQUENCE(COUNTA(B:B)-1,1,1)</f>
        <v>1</v>
      </c>
      <c r="B3" t="s">
        <v>2249</v>
      </c>
      <c r="C3" s="71">
        <v>93</v>
      </c>
      <c r="D3" s="71">
        <v>146</v>
      </c>
      <c r="E3" s="71">
        <v>292</v>
      </c>
      <c r="F3" s="71"/>
      <c r="G3" s="71"/>
      <c r="H3" s="71"/>
      <c r="I3">
        <v>4.2</v>
      </c>
    </row>
    <row r="4" spans="1:9" x14ac:dyDescent="0.3">
      <c r="A4" s="14">
        <v>2</v>
      </c>
      <c r="B4" t="s">
        <v>2250</v>
      </c>
      <c r="C4" s="71">
        <v>98</v>
      </c>
      <c r="D4" s="71">
        <v>120</v>
      </c>
      <c r="E4" s="71">
        <v>240</v>
      </c>
    </row>
    <row r="5" spans="1:9" x14ac:dyDescent="0.3">
      <c r="A5" s="14">
        <v>3</v>
      </c>
      <c r="B5" t="s">
        <v>2251</v>
      </c>
      <c r="C5" s="71">
        <v>102</v>
      </c>
      <c r="D5" s="71">
        <v>148</v>
      </c>
      <c r="E5" s="71">
        <v>296</v>
      </c>
    </row>
    <row r="6" spans="1:9" x14ac:dyDescent="0.3">
      <c r="A6" s="14">
        <v>4</v>
      </c>
      <c r="B6" t="s">
        <v>2252</v>
      </c>
      <c r="C6" s="71">
        <v>98</v>
      </c>
      <c r="D6" s="71">
        <v>120</v>
      </c>
      <c r="E6" s="71">
        <v>240</v>
      </c>
      <c r="F6" s="71"/>
      <c r="G6" s="71">
        <v>1.2</v>
      </c>
      <c r="H6" s="71">
        <v>3.99</v>
      </c>
      <c r="I6" s="71"/>
    </row>
    <row r="7" spans="1:9" x14ac:dyDescent="0.3">
      <c r="A7" s="14">
        <v>5</v>
      </c>
      <c r="B7" t="s">
        <v>2253</v>
      </c>
      <c r="C7" s="71">
        <v>117</v>
      </c>
      <c r="D7" s="71">
        <v>121</v>
      </c>
      <c r="E7" s="71">
        <v>242</v>
      </c>
    </row>
    <row r="8" spans="1:9" x14ac:dyDescent="0.3">
      <c r="A8" s="14">
        <v>6</v>
      </c>
      <c r="B8" t="s">
        <v>2254</v>
      </c>
      <c r="C8" s="71">
        <v>111</v>
      </c>
      <c r="D8" s="71">
        <v>141</v>
      </c>
      <c r="E8" s="71">
        <v>282</v>
      </c>
    </row>
  </sheetData>
  <sheetProtection formatCells="0" formatColumns="0" formatRows="0" sort="0" autoFilter="0" pivotTables="0"/>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819AB-DF44-4720-AE66-9311879D185E}">
  <sheetPr codeName="Sheet17">
    <tabColor theme="5"/>
  </sheetPr>
  <dimension ref="A1:Y1894"/>
  <sheetViews>
    <sheetView showGridLines="0" zoomScale="70" zoomScaleNormal="70" workbookViewId="0">
      <pane ySplit="1" topLeftCell="A1869" activePane="bottomLeft" state="frozen"/>
      <selection activeCell="B1" sqref="B1"/>
      <selection pane="bottomLeft" activeCell="B1897" sqref="B1897"/>
    </sheetView>
  </sheetViews>
  <sheetFormatPr defaultRowHeight="14.4" x14ac:dyDescent="0.3"/>
  <cols>
    <col min="1" max="1" width="17.44140625" bestFit="1" customWidth="1"/>
    <col min="2" max="2" width="16.44140625" style="7" bestFit="1" customWidth="1"/>
    <col min="3" max="3" width="15.21875" style="6" customWidth="1"/>
    <col min="4" max="4" width="24.44140625" style="7" customWidth="1"/>
    <col min="5" max="9" width="15.21875" style="7" customWidth="1"/>
    <col min="10" max="10" width="12.5546875" style="19" bestFit="1" customWidth="1"/>
    <col min="11" max="14" width="12.5546875" style="19" customWidth="1"/>
    <col min="15" max="15" width="13" style="19" customWidth="1"/>
    <col min="16" max="16" width="22.5546875" style="7" bestFit="1" customWidth="1"/>
    <col min="17" max="17" width="8.88671875" style="7"/>
    <col min="18" max="18" width="14.5546875" style="7" bestFit="1" customWidth="1"/>
    <col min="19" max="19" width="16.21875" style="7" bestFit="1" customWidth="1"/>
    <col min="20" max="20" width="24.21875" style="7" bestFit="1" customWidth="1"/>
    <col min="21" max="21" width="11.5546875" bestFit="1" customWidth="1"/>
    <col min="22" max="22" width="13.5546875" style="78" bestFit="1" customWidth="1"/>
    <col min="23" max="24" width="8.88671875" style="78"/>
    <col min="25" max="25" width="12.5546875" bestFit="1" customWidth="1"/>
  </cols>
  <sheetData>
    <row r="1" spans="1:25" s="7" customFormat="1" ht="15" thickBot="1" x14ac:dyDescent="0.35">
      <c r="A1" s="9" t="s">
        <v>24</v>
      </c>
      <c r="B1" s="10" t="s">
        <v>22</v>
      </c>
      <c r="C1" s="72" t="s">
        <v>20</v>
      </c>
      <c r="D1" s="10" t="s">
        <v>32</v>
      </c>
      <c r="E1" s="10" t="s">
        <v>36</v>
      </c>
      <c r="F1" s="10" t="s">
        <v>38</v>
      </c>
      <c r="G1" s="10" t="s">
        <v>40</v>
      </c>
      <c r="H1" s="11" t="s">
        <v>41</v>
      </c>
      <c r="I1" s="10" t="s">
        <v>39</v>
      </c>
      <c r="J1" s="18" t="s">
        <v>47</v>
      </c>
      <c r="K1" s="65" t="s">
        <v>2194</v>
      </c>
      <c r="L1" s="65" t="s">
        <v>2195</v>
      </c>
      <c r="M1" s="65" t="s">
        <v>2196</v>
      </c>
      <c r="N1" s="65" t="s">
        <v>2197</v>
      </c>
      <c r="O1" s="18" t="s">
        <v>48</v>
      </c>
      <c r="P1" s="10" t="s">
        <v>49</v>
      </c>
      <c r="Q1" s="10" t="s">
        <v>50</v>
      </c>
      <c r="R1" s="10" t="s">
        <v>51</v>
      </c>
      <c r="S1" s="10" t="s">
        <v>52</v>
      </c>
      <c r="T1" s="10" t="s">
        <v>53</v>
      </c>
      <c r="U1" s="10" t="s">
        <v>54</v>
      </c>
      <c r="V1" s="77" t="s">
        <v>27</v>
      </c>
      <c r="W1" s="77" t="s">
        <v>30</v>
      </c>
      <c r="X1" s="77" t="s">
        <v>28</v>
      </c>
      <c r="Y1" s="10" t="s">
        <v>55</v>
      </c>
    </row>
    <row r="2" spans="1:25" x14ac:dyDescent="0.3">
      <c r="A2" s="5">
        <v>45296.493884027775</v>
      </c>
      <c r="B2" s="7" t="s">
        <v>66</v>
      </c>
      <c r="C2" s="6" t="s">
        <v>110</v>
      </c>
      <c r="D2" s="7" t="s">
        <v>113</v>
      </c>
      <c r="E2" s="8">
        <v>2</v>
      </c>
      <c r="F2" s="7" t="s">
        <v>68</v>
      </c>
      <c r="G2" s="7" t="s">
        <v>68</v>
      </c>
      <c r="H2" s="7" t="s">
        <v>80</v>
      </c>
      <c r="I2" s="7" t="s">
        <v>45</v>
      </c>
      <c r="J2" s="19" t="str">
        <f>IFERROR(INDEX('Employee Info'!$C$3:$E$200,MATCH(Data7[[#This Row],[Name:]],'Employee Info'!$B$3:$B$200,0),MATCH(Data7[[#This Row],[Hours Type:]],'Employee Info'!$C$2:$E$2,0)),"")</f>
        <v/>
      </c>
      <c r="K2" s="19" t="str">
        <f>IFERROR(INDEX('Employee Info'!$C$3:$J$200,MATCH(Data7[[#This Row],[Name:]],'Employee Info'!$B$3:$B$200,0),MATCH(Data7[[#Headers],[Truck]],'Employee Info'!$C$2:$J$2,0)),"")</f>
        <v/>
      </c>
      <c r="L2" s="19" t="str">
        <f>IFERROR(INDEX('Employee Info'!$C$3:$J$200,MATCH(Data7[[#This Row],[Name:]],'Employee Info'!$B$3:$B$200,0),MATCH(Data7[[#Headers],[Phone]],'Employee Info'!$C$2:$J$2,0)),"")</f>
        <v/>
      </c>
      <c r="M2" s="19" t="str">
        <f>IFERROR(INDEX('Employee Info'!$C$3:$J$200,MATCH(Data7[[#This Row],[Name:]],'Employee Info'!$B$3:$B$200,0),MATCH(Data7[[#Headers],[Tech]],'Employee Info'!$C$2:$J$2,0)),"")</f>
        <v/>
      </c>
      <c r="N2" s="19" t="str">
        <f>IFERROR(INDEX('Employee Info'!$C$3:$J$200,MATCH(Data7[[#This Row],[Name:]],'Employee Info'!$B$3:$B$200,0),MATCH(Data7[[#Headers],[Other]],'Employee Info'!$C$2:$J$2,0)),"")</f>
        <v/>
      </c>
      <c r="O2" s="19">
        <f>IFERROR((Data7[[#This Row],[Hours:]]*SUM(Data7[[#This Row],[Rate]:[Other]])),"")</f>
        <v>0</v>
      </c>
      <c r="P2" s="7" t="str">
        <f>IF(Data7[[#This Row],[WO'#:]]="","Riley #","WO#")</f>
        <v>Riley #</v>
      </c>
      <c r="Q2" s="7">
        <f>IFERROR(WEEKNUM(Data7[[#This Row],[Date:]]),"")</f>
        <v>1</v>
      </c>
      <c r="R2" s="6">
        <f t="shared" ref="R2:R65" si="0">DATE(RIGHT(TEXT(C2,"mm/dd/yyyy"),4),1,1)+(Q2-1)*7-(WEEKDAY(DATE(RIGHT(TEXT(C2,"mm/dd/yyyy"),4),1,1)))+1</f>
        <v>45291</v>
      </c>
      <c r="S2" s="6">
        <f>Data7[[#This Row],[Week Start]]+7</f>
        <v>45298</v>
      </c>
      <c r="T2" s="7" t="str">
        <f t="shared" ref="T2:T65" si="1">IFERROR(TEXT(R2, "m/d/yyyy") &amp; " - " &amp; TEXT(S2, "m/d/yyyy"),"")</f>
        <v>12/31/2023 - 1/7/2024</v>
      </c>
      <c r="U2" s="7" t="str">
        <f t="shared" ref="U2:U65" si="2">"Time Card"</f>
        <v>Time Card</v>
      </c>
      <c r="V2" s="8" t="str">
        <f>RIGHT(TEXT(Data7[[#This Row],[Date:]],"mmddyyyy"),4)</f>
        <v>2024</v>
      </c>
      <c r="W2" s="8" t="str">
        <f>MID(TEXT(Data7[[#This Row],[Date:]],"mmddyyyy"),3,2)</f>
        <v>02</v>
      </c>
      <c r="X2" s="8" t="str">
        <f>LEFT(TEXT(Data7[[#This Row],[Date:]],"mmddyyyy"),2)</f>
        <v>01</v>
      </c>
      <c r="Y2" s="6">
        <f>DATE(Data7[[#This Row],[Year]],Data7[[#This Row],[Month]],Data7[[#This Row],[Day]])</f>
        <v>45293</v>
      </c>
    </row>
    <row r="3" spans="1:25" x14ac:dyDescent="0.3">
      <c r="A3" s="5">
        <v>45293.582517013892</v>
      </c>
      <c r="B3" s="7" t="s">
        <v>31</v>
      </c>
      <c r="C3" s="6" t="s">
        <v>110</v>
      </c>
      <c r="D3" s="7" t="s">
        <v>111</v>
      </c>
      <c r="E3" s="8">
        <v>8</v>
      </c>
      <c r="F3" s="7" t="s">
        <v>68</v>
      </c>
      <c r="G3" s="7" t="s">
        <v>68</v>
      </c>
      <c r="H3" s="7" t="s">
        <v>112</v>
      </c>
      <c r="I3" s="7" t="s">
        <v>44</v>
      </c>
      <c r="J3" s="19" t="str">
        <f>IFERROR(INDEX('Employee Info'!$C$3:$E$200,MATCH(Data7[[#This Row],[Name:]],'Employee Info'!$B$3:$B$200,0),MATCH(Data7[[#This Row],[Hours Type:]],'Employee Info'!$C$2:$E$2,0)),"")</f>
        <v/>
      </c>
      <c r="K3" s="19" t="str">
        <f>IFERROR(INDEX('Employee Info'!$C$3:$J$200,MATCH(Data7[[#This Row],[Name:]],'Employee Info'!$B$3:$B$200,0),MATCH(Data7[[#Headers],[Truck]],'Employee Info'!$C$2:$J$2,0)),"")</f>
        <v/>
      </c>
      <c r="L3" s="19" t="str">
        <f>IFERROR(INDEX('Employee Info'!$C$3:$J$200,MATCH(Data7[[#This Row],[Name:]],'Employee Info'!$B$3:$B$200,0),MATCH(Data7[[#Headers],[Phone]],'Employee Info'!$C$2:$J$2,0)),"")</f>
        <v/>
      </c>
      <c r="M3" s="19" t="str">
        <f>IFERROR(INDEX('Employee Info'!$C$3:$J$200,MATCH(Data7[[#This Row],[Name:]],'Employee Info'!$B$3:$B$200,0),MATCH(Data7[[#Headers],[Tech]],'Employee Info'!$C$2:$J$2,0)),"")</f>
        <v/>
      </c>
      <c r="N3" s="19" t="str">
        <f>IFERROR(INDEX('Employee Info'!$C$3:$J$200,MATCH(Data7[[#This Row],[Name:]],'Employee Info'!$B$3:$B$200,0),MATCH(Data7[[#Headers],[Other]],'Employee Info'!$C$2:$J$2,0)),"")</f>
        <v/>
      </c>
      <c r="O3" s="19">
        <f>IFERROR((Data7[[#This Row],[Hours:]]*SUM(Data7[[#This Row],[Rate]:[Other]])),"")</f>
        <v>0</v>
      </c>
      <c r="P3" s="7" t="str">
        <f>IF(Data7[[#This Row],[WO'#:]]="","Riley #","WO#")</f>
        <v>Riley #</v>
      </c>
      <c r="Q3" s="7">
        <f>IFERROR(WEEKNUM(Data7[[#This Row],[Date:]]),"")</f>
        <v>1</v>
      </c>
      <c r="R3" s="6">
        <f t="shared" si="0"/>
        <v>45291</v>
      </c>
      <c r="S3" s="6">
        <f>Data7[[#This Row],[Week Start]]+7</f>
        <v>45298</v>
      </c>
      <c r="T3" s="7" t="str">
        <f t="shared" si="1"/>
        <v>12/31/2023 - 1/7/2024</v>
      </c>
      <c r="U3" s="7" t="str">
        <f t="shared" si="2"/>
        <v>Time Card</v>
      </c>
      <c r="V3" s="8" t="str">
        <f>RIGHT(TEXT(Data7[[#This Row],[Date:]],"mmddyyyy"),4)</f>
        <v>2024</v>
      </c>
      <c r="W3" s="8" t="str">
        <f>MID(TEXT(Data7[[#This Row],[Date:]],"mmddyyyy"),3,2)</f>
        <v>02</v>
      </c>
      <c r="X3" s="8" t="str">
        <f>LEFT(TEXT(Data7[[#This Row],[Date:]],"mmddyyyy"),2)</f>
        <v>01</v>
      </c>
      <c r="Y3" s="6">
        <f>DATE(Data7[[#This Row],[Year]],Data7[[#This Row],[Month]],Data7[[#This Row],[Day]])</f>
        <v>45293</v>
      </c>
    </row>
    <row r="4" spans="1:25" x14ac:dyDescent="0.3">
      <c r="A4" s="5">
        <v>45293.582835763889</v>
      </c>
      <c r="B4" s="7" t="s">
        <v>66</v>
      </c>
      <c r="C4" s="6" t="s">
        <v>110</v>
      </c>
      <c r="D4" s="7" t="s">
        <v>111</v>
      </c>
      <c r="E4" s="8">
        <v>8</v>
      </c>
      <c r="F4" s="7" t="s">
        <v>68</v>
      </c>
      <c r="G4" s="7" t="s">
        <v>68</v>
      </c>
      <c r="H4" s="7" t="s">
        <v>112</v>
      </c>
      <c r="I4" s="7" t="s">
        <v>44</v>
      </c>
      <c r="J4" s="19" t="str">
        <f>IFERROR(INDEX('Employee Info'!$C$3:$E$200,MATCH(Data7[[#This Row],[Name:]],'Employee Info'!$B$3:$B$200,0),MATCH(Data7[[#This Row],[Hours Type:]],'Employee Info'!$C$2:$E$2,0)),"")</f>
        <v/>
      </c>
      <c r="K4" s="19" t="str">
        <f>IFERROR(INDEX('Employee Info'!$C$3:$J$200,MATCH(Data7[[#This Row],[Name:]],'Employee Info'!$B$3:$B$200,0),MATCH(Data7[[#Headers],[Truck]],'Employee Info'!$C$2:$J$2,0)),"")</f>
        <v/>
      </c>
      <c r="L4" s="19" t="str">
        <f>IFERROR(INDEX('Employee Info'!$C$3:$J$200,MATCH(Data7[[#This Row],[Name:]],'Employee Info'!$B$3:$B$200,0),MATCH(Data7[[#Headers],[Phone]],'Employee Info'!$C$2:$J$2,0)),"")</f>
        <v/>
      </c>
      <c r="M4" s="19" t="str">
        <f>IFERROR(INDEX('Employee Info'!$C$3:$J$200,MATCH(Data7[[#This Row],[Name:]],'Employee Info'!$B$3:$B$200,0),MATCH(Data7[[#Headers],[Tech]],'Employee Info'!$C$2:$J$2,0)),"")</f>
        <v/>
      </c>
      <c r="N4" s="19" t="str">
        <f>IFERROR(INDEX('Employee Info'!$C$3:$J$200,MATCH(Data7[[#This Row],[Name:]],'Employee Info'!$B$3:$B$200,0),MATCH(Data7[[#Headers],[Other]],'Employee Info'!$C$2:$J$2,0)),"")</f>
        <v/>
      </c>
      <c r="O4" s="19">
        <f>IFERROR((Data7[[#This Row],[Hours:]]*SUM(Data7[[#This Row],[Rate]:[Other]])),"")</f>
        <v>0</v>
      </c>
      <c r="P4" s="7" t="str">
        <f>IF(Data7[[#This Row],[WO'#:]]="","Riley #","WO#")</f>
        <v>Riley #</v>
      </c>
      <c r="Q4" s="7">
        <f>IFERROR(WEEKNUM(Data7[[#This Row],[Date:]]),"")</f>
        <v>1</v>
      </c>
      <c r="R4" s="6">
        <f t="shared" si="0"/>
        <v>45291</v>
      </c>
      <c r="S4" s="6">
        <f>Data7[[#This Row],[Week Start]]+7</f>
        <v>45298</v>
      </c>
      <c r="T4" s="7" t="str">
        <f t="shared" si="1"/>
        <v>12/31/2023 - 1/7/2024</v>
      </c>
      <c r="U4" s="7" t="str">
        <f t="shared" si="2"/>
        <v>Time Card</v>
      </c>
      <c r="V4" s="8" t="str">
        <f>RIGHT(TEXT(Data7[[#This Row],[Date:]],"mmddyyyy"),4)</f>
        <v>2024</v>
      </c>
      <c r="W4" s="8" t="str">
        <f>MID(TEXT(Data7[[#This Row],[Date:]],"mmddyyyy"),3,2)</f>
        <v>02</v>
      </c>
      <c r="X4" s="8" t="str">
        <f>LEFT(TEXT(Data7[[#This Row],[Date:]],"mmddyyyy"),2)</f>
        <v>01</v>
      </c>
      <c r="Y4" s="6">
        <f>DATE(Data7[[#This Row],[Year]],Data7[[#This Row],[Month]],Data7[[#This Row],[Day]])</f>
        <v>45293</v>
      </c>
    </row>
    <row r="5" spans="1:25" x14ac:dyDescent="0.3">
      <c r="A5" s="5">
        <v>45294.583260648149</v>
      </c>
      <c r="B5" s="7" t="s">
        <v>66</v>
      </c>
      <c r="C5" s="6" t="s">
        <v>152</v>
      </c>
      <c r="D5" s="7" t="s">
        <v>153</v>
      </c>
      <c r="E5" s="8">
        <v>6</v>
      </c>
      <c r="F5" s="7" t="s">
        <v>68</v>
      </c>
      <c r="G5" s="7" t="s">
        <v>68</v>
      </c>
      <c r="H5" s="7" t="s">
        <v>92</v>
      </c>
      <c r="I5" s="7" t="s">
        <v>44</v>
      </c>
      <c r="J5" s="19" t="str">
        <f>IFERROR(INDEX('Employee Info'!$C$3:$E$200,MATCH(Data7[[#This Row],[Name:]],'Employee Info'!$B$3:$B$200,0),MATCH(Data7[[#This Row],[Hours Type:]],'Employee Info'!$C$2:$E$2,0)),"")</f>
        <v/>
      </c>
      <c r="K5" s="19" t="str">
        <f>IFERROR(INDEX('Employee Info'!$C$3:$J$200,MATCH(Data7[[#This Row],[Name:]],'Employee Info'!$B$3:$B$200,0),MATCH(Data7[[#Headers],[Truck]],'Employee Info'!$C$2:$J$2,0)),"")</f>
        <v/>
      </c>
      <c r="L5" s="19" t="str">
        <f>IFERROR(INDEX('Employee Info'!$C$3:$J$200,MATCH(Data7[[#This Row],[Name:]],'Employee Info'!$B$3:$B$200,0),MATCH(Data7[[#Headers],[Phone]],'Employee Info'!$C$2:$J$2,0)),"")</f>
        <v/>
      </c>
      <c r="M5" s="19" t="str">
        <f>IFERROR(INDEX('Employee Info'!$C$3:$J$200,MATCH(Data7[[#This Row],[Name:]],'Employee Info'!$B$3:$B$200,0),MATCH(Data7[[#Headers],[Tech]],'Employee Info'!$C$2:$J$2,0)),"")</f>
        <v/>
      </c>
      <c r="N5" s="19" t="str">
        <f>IFERROR(INDEX('Employee Info'!$C$3:$J$200,MATCH(Data7[[#This Row],[Name:]],'Employee Info'!$B$3:$B$200,0),MATCH(Data7[[#Headers],[Other]],'Employee Info'!$C$2:$J$2,0)),"")</f>
        <v/>
      </c>
      <c r="O5" s="19">
        <f>IFERROR((Data7[[#This Row],[Hours:]]*SUM(Data7[[#This Row],[Rate]:[Other]])),"")</f>
        <v>0</v>
      </c>
      <c r="P5" s="7" t="str">
        <f>IF(Data7[[#This Row],[WO'#:]]="","Riley #","WO#")</f>
        <v>Riley #</v>
      </c>
      <c r="Q5" s="7">
        <f>IFERROR(WEEKNUM(Data7[[#This Row],[Date:]]),"")</f>
        <v>1</v>
      </c>
      <c r="R5" s="6">
        <f t="shared" si="0"/>
        <v>45291</v>
      </c>
      <c r="S5" s="6">
        <f>Data7[[#This Row],[Week Start]]+7</f>
        <v>45298</v>
      </c>
      <c r="T5" s="7" t="str">
        <f t="shared" si="1"/>
        <v>12/31/2023 - 1/7/2024</v>
      </c>
      <c r="U5" s="7" t="str">
        <f t="shared" si="2"/>
        <v>Time Card</v>
      </c>
      <c r="V5" s="8" t="str">
        <f>RIGHT(TEXT(Data7[[#This Row],[Date:]],"mmddyyyy"),4)</f>
        <v>2024</v>
      </c>
      <c r="W5" s="8" t="str">
        <f>MID(TEXT(Data7[[#This Row],[Date:]],"mmddyyyy"),3,2)</f>
        <v>03</v>
      </c>
      <c r="X5" s="8" t="str">
        <f>LEFT(TEXT(Data7[[#This Row],[Date:]],"mmddyyyy"),2)</f>
        <v>01</v>
      </c>
      <c r="Y5" s="6">
        <f>DATE(Data7[[#This Row],[Year]],Data7[[#This Row],[Month]],Data7[[#This Row],[Day]])</f>
        <v>45294</v>
      </c>
    </row>
    <row r="6" spans="1:25" x14ac:dyDescent="0.3">
      <c r="A6" s="5">
        <v>45294.583400462965</v>
      </c>
      <c r="B6" s="7" t="s">
        <v>31</v>
      </c>
      <c r="C6" s="6" t="s">
        <v>152</v>
      </c>
      <c r="D6" s="7" t="s">
        <v>153</v>
      </c>
      <c r="E6" s="8">
        <v>6</v>
      </c>
      <c r="F6" s="7" t="s">
        <v>68</v>
      </c>
      <c r="G6" s="7" t="s">
        <v>68</v>
      </c>
      <c r="H6" s="7" t="s">
        <v>92</v>
      </c>
      <c r="I6" s="7" t="s">
        <v>44</v>
      </c>
      <c r="J6" s="19" t="str">
        <f>IFERROR(INDEX('Employee Info'!$C$3:$E$200,MATCH(Data7[[#This Row],[Name:]],'Employee Info'!$B$3:$B$200,0),MATCH(Data7[[#This Row],[Hours Type:]],'Employee Info'!$C$2:$E$2,0)),"")</f>
        <v/>
      </c>
      <c r="K6" s="19" t="str">
        <f>IFERROR(INDEX('Employee Info'!$C$3:$J$200,MATCH(Data7[[#This Row],[Name:]],'Employee Info'!$B$3:$B$200,0),MATCH(Data7[[#Headers],[Truck]],'Employee Info'!$C$2:$J$2,0)),"")</f>
        <v/>
      </c>
      <c r="L6" s="19" t="str">
        <f>IFERROR(INDEX('Employee Info'!$C$3:$J$200,MATCH(Data7[[#This Row],[Name:]],'Employee Info'!$B$3:$B$200,0),MATCH(Data7[[#Headers],[Phone]],'Employee Info'!$C$2:$J$2,0)),"")</f>
        <v/>
      </c>
      <c r="M6" s="19" t="str">
        <f>IFERROR(INDEX('Employee Info'!$C$3:$J$200,MATCH(Data7[[#This Row],[Name:]],'Employee Info'!$B$3:$B$200,0),MATCH(Data7[[#Headers],[Tech]],'Employee Info'!$C$2:$J$2,0)),"")</f>
        <v/>
      </c>
      <c r="N6" s="19" t="str">
        <f>IFERROR(INDEX('Employee Info'!$C$3:$J$200,MATCH(Data7[[#This Row],[Name:]],'Employee Info'!$B$3:$B$200,0),MATCH(Data7[[#Headers],[Other]],'Employee Info'!$C$2:$J$2,0)),"")</f>
        <v/>
      </c>
      <c r="O6" s="19">
        <f>IFERROR((Data7[[#This Row],[Hours:]]*SUM(Data7[[#This Row],[Rate]:[Other]])),"")</f>
        <v>0</v>
      </c>
      <c r="P6" s="7" t="str">
        <f>IF(Data7[[#This Row],[WO'#:]]="","Riley #","WO#")</f>
        <v>Riley #</v>
      </c>
      <c r="Q6" s="7">
        <f>IFERROR(WEEKNUM(Data7[[#This Row],[Date:]]),"")</f>
        <v>1</v>
      </c>
      <c r="R6" s="6">
        <f t="shared" si="0"/>
        <v>45291</v>
      </c>
      <c r="S6" s="6">
        <f>Data7[[#This Row],[Week Start]]+7</f>
        <v>45298</v>
      </c>
      <c r="T6" s="7" t="str">
        <f t="shared" si="1"/>
        <v>12/31/2023 - 1/7/2024</v>
      </c>
      <c r="U6" s="7" t="str">
        <f t="shared" si="2"/>
        <v>Time Card</v>
      </c>
      <c r="V6" s="8" t="str">
        <f>RIGHT(TEXT(Data7[[#This Row],[Date:]],"mmddyyyy"),4)</f>
        <v>2024</v>
      </c>
      <c r="W6" s="8" t="str">
        <f>MID(TEXT(Data7[[#This Row],[Date:]],"mmddyyyy"),3,2)</f>
        <v>03</v>
      </c>
      <c r="X6" s="8" t="str">
        <f>LEFT(TEXT(Data7[[#This Row],[Date:]],"mmddyyyy"),2)</f>
        <v>01</v>
      </c>
      <c r="Y6" s="6">
        <f>DATE(Data7[[#This Row],[Year]],Data7[[#This Row],[Month]],Data7[[#This Row],[Day]])</f>
        <v>45294</v>
      </c>
    </row>
    <row r="7" spans="1:25" x14ac:dyDescent="0.3">
      <c r="A7" s="5">
        <v>45296.494023263891</v>
      </c>
      <c r="B7" s="7" t="s">
        <v>66</v>
      </c>
      <c r="C7" s="6" t="s">
        <v>152</v>
      </c>
      <c r="D7" s="7" t="s">
        <v>113</v>
      </c>
      <c r="E7" s="8">
        <v>1</v>
      </c>
      <c r="F7" s="7" t="s">
        <v>68</v>
      </c>
      <c r="G7" s="7" t="s">
        <v>68</v>
      </c>
      <c r="H7" s="7" t="s">
        <v>80</v>
      </c>
      <c r="I7" s="7" t="s">
        <v>45</v>
      </c>
      <c r="J7" s="19" t="str">
        <f>IFERROR(INDEX('Employee Info'!$C$3:$E$200,MATCH(Data7[[#This Row],[Name:]],'Employee Info'!$B$3:$B$200,0),MATCH(Data7[[#This Row],[Hours Type:]],'Employee Info'!$C$2:$E$2,0)),"")</f>
        <v/>
      </c>
      <c r="K7" s="19" t="str">
        <f>IFERROR(INDEX('Employee Info'!$C$3:$J$200,MATCH(Data7[[#This Row],[Name:]],'Employee Info'!$B$3:$B$200,0),MATCH(Data7[[#Headers],[Truck]],'Employee Info'!$C$2:$J$2,0)),"")</f>
        <v/>
      </c>
      <c r="L7" s="19" t="str">
        <f>IFERROR(INDEX('Employee Info'!$C$3:$J$200,MATCH(Data7[[#This Row],[Name:]],'Employee Info'!$B$3:$B$200,0),MATCH(Data7[[#Headers],[Phone]],'Employee Info'!$C$2:$J$2,0)),"")</f>
        <v/>
      </c>
      <c r="M7" s="19" t="str">
        <f>IFERROR(INDEX('Employee Info'!$C$3:$J$200,MATCH(Data7[[#This Row],[Name:]],'Employee Info'!$B$3:$B$200,0),MATCH(Data7[[#Headers],[Tech]],'Employee Info'!$C$2:$J$2,0)),"")</f>
        <v/>
      </c>
      <c r="N7" s="19" t="str">
        <f>IFERROR(INDEX('Employee Info'!$C$3:$J$200,MATCH(Data7[[#This Row],[Name:]],'Employee Info'!$B$3:$B$200,0),MATCH(Data7[[#Headers],[Other]],'Employee Info'!$C$2:$J$2,0)),"")</f>
        <v/>
      </c>
      <c r="O7" s="19">
        <f>IFERROR((Data7[[#This Row],[Hours:]]*SUM(Data7[[#This Row],[Rate]:[Other]])),"")</f>
        <v>0</v>
      </c>
      <c r="P7" s="7" t="str">
        <f>IF(Data7[[#This Row],[WO'#:]]="","Riley #","WO#")</f>
        <v>Riley #</v>
      </c>
      <c r="Q7" s="7">
        <f>IFERROR(WEEKNUM(Data7[[#This Row],[Date:]]),"")</f>
        <v>1</v>
      </c>
      <c r="R7" s="6">
        <f t="shared" si="0"/>
        <v>45291</v>
      </c>
      <c r="S7" s="6">
        <f>Data7[[#This Row],[Week Start]]+7</f>
        <v>45298</v>
      </c>
      <c r="T7" s="7" t="str">
        <f t="shared" si="1"/>
        <v>12/31/2023 - 1/7/2024</v>
      </c>
      <c r="U7" s="7" t="str">
        <f t="shared" si="2"/>
        <v>Time Card</v>
      </c>
      <c r="V7" s="8" t="str">
        <f>RIGHT(TEXT(Data7[[#This Row],[Date:]],"mmddyyyy"),4)</f>
        <v>2024</v>
      </c>
      <c r="W7" s="8" t="str">
        <f>MID(TEXT(Data7[[#This Row],[Date:]],"mmddyyyy"),3,2)</f>
        <v>03</v>
      </c>
      <c r="X7" s="8" t="str">
        <f>LEFT(TEXT(Data7[[#This Row],[Date:]],"mmddyyyy"),2)</f>
        <v>01</v>
      </c>
      <c r="Y7" s="6">
        <f>DATE(Data7[[#This Row],[Year]],Data7[[#This Row],[Month]],Data7[[#This Row],[Day]])</f>
        <v>45294</v>
      </c>
    </row>
    <row r="8" spans="1:25" x14ac:dyDescent="0.3">
      <c r="A8" s="5">
        <v>45294.58219212963</v>
      </c>
      <c r="B8" s="7" t="s">
        <v>31</v>
      </c>
      <c r="C8" s="6" t="s">
        <v>152</v>
      </c>
      <c r="D8" s="7" t="s">
        <v>111</v>
      </c>
      <c r="E8" s="8">
        <v>2</v>
      </c>
      <c r="F8" s="7" t="s">
        <v>68</v>
      </c>
      <c r="G8" s="7" t="s">
        <v>68</v>
      </c>
      <c r="H8" s="7" t="s">
        <v>112</v>
      </c>
      <c r="I8" s="7" t="s">
        <v>44</v>
      </c>
      <c r="J8" s="19" t="str">
        <f>IFERROR(INDEX('Employee Info'!$C$3:$E$200,MATCH(Data7[[#This Row],[Name:]],'Employee Info'!$B$3:$B$200,0),MATCH(Data7[[#This Row],[Hours Type:]],'Employee Info'!$C$2:$E$2,0)),"")</f>
        <v/>
      </c>
      <c r="K8" s="19" t="str">
        <f>IFERROR(INDEX('Employee Info'!$C$3:$J$200,MATCH(Data7[[#This Row],[Name:]],'Employee Info'!$B$3:$B$200,0),MATCH(Data7[[#Headers],[Truck]],'Employee Info'!$C$2:$J$2,0)),"")</f>
        <v/>
      </c>
      <c r="L8" s="19" t="str">
        <f>IFERROR(INDEX('Employee Info'!$C$3:$J$200,MATCH(Data7[[#This Row],[Name:]],'Employee Info'!$B$3:$B$200,0),MATCH(Data7[[#Headers],[Phone]],'Employee Info'!$C$2:$J$2,0)),"")</f>
        <v/>
      </c>
      <c r="M8" s="19" t="str">
        <f>IFERROR(INDEX('Employee Info'!$C$3:$J$200,MATCH(Data7[[#This Row],[Name:]],'Employee Info'!$B$3:$B$200,0),MATCH(Data7[[#Headers],[Tech]],'Employee Info'!$C$2:$J$2,0)),"")</f>
        <v/>
      </c>
      <c r="N8" s="19" t="str">
        <f>IFERROR(INDEX('Employee Info'!$C$3:$J$200,MATCH(Data7[[#This Row],[Name:]],'Employee Info'!$B$3:$B$200,0),MATCH(Data7[[#Headers],[Other]],'Employee Info'!$C$2:$J$2,0)),"")</f>
        <v/>
      </c>
      <c r="O8" s="19">
        <f>IFERROR((Data7[[#This Row],[Hours:]]*SUM(Data7[[#This Row],[Rate]:[Other]])),"")</f>
        <v>0</v>
      </c>
      <c r="P8" s="7" t="str">
        <f>IF(Data7[[#This Row],[WO'#:]]="","Riley #","WO#")</f>
        <v>Riley #</v>
      </c>
      <c r="Q8" s="7">
        <f>IFERROR(WEEKNUM(Data7[[#This Row],[Date:]]),"")</f>
        <v>1</v>
      </c>
      <c r="R8" s="6">
        <f t="shared" si="0"/>
        <v>45291</v>
      </c>
      <c r="S8" s="6">
        <f>Data7[[#This Row],[Week Start]]+7</f>
        <v>45298</v>
      </c>
      <c r="T8" s="7" t="str">
        <f t="shared" si="1"/>
        <v>12/31/2023 - 1/7/2024</v>
      </c>
      <c r="U8" s="7" t="str">
        <f t="shared" si="2"/>
        <v>Time Card</v>
      </c>
      <c r="V8" s="8" t="str">
        <f>RIGHT(TEXT(Data7[[#This Row],[Date:]],"mmddyyyy"),4)</f>
        <v>2024</v>
      </c>
      <c r="W8" s="8" t="str">
        <f>MID(TEXT(Data7[[#This Row],[Date:]],"mmddyyyy"),3,2)</f>
        <v>03</v>
      </c>
      <c r="X8" s="8" t="str">
        <f>LEFT(TEXT(Data7[[#This Row],[Date:]],"mmddyyyy"),2)</f>
        <v>01</v>
      </c>
      <c r="Y8" s="6">
        <f>DATE(Data7[[#This Row],[Year]],Data7[[#This Row],[Month]],Data7[[#This Row],[Day]])</f>
        <v>45294</v>
      </c>
    </row>
    <row r="9" spans="1:25" x14ac:dyDescent="0.3">
      <c r="A9" s="5">
        <v>45294.582573032407</v>
      </c>
      <c r="B9" s="7" t="s">
        <v>66</v>
      </c>
      <c r="C9" s="6" t="s">
        <v>152</v>
      </c>
      <c r="D9" s="7" t="s">
        <v>111</v>
      </c>
      <c r="E9" s="8">
        <v>2</v>
      </c>
      <c r="F9" s="7" t="s">
        <v>68</v>
      </c>
      <c r="G9" s="7" t="s">
        <v>68</v>
      </c>
      <c r="H9" s="7" t="s">
        <v>112</v>
      </c>
      <c r="I9" s="7" t="s">
        <v>44</v>
      </c>
      <c r="J9" s="19" t="str">
        <f>IFERROR(INDEX('Employee Info'!$C$3:$E$200,MATCH(Data7[[#This Row],[Name:]],'Employee Info'!$B$3:$B$200,0),MATCH(Data7[[#This Row],[Hours Type:]],'Employee Info'!$C$2:$E$2,0)),"")</f>
        <v/>
      </c>
      <c r="K9" s="19" t="str">
        <f>IFERROR(INDEX('Employee Info'!$C$3:$J$200,MATCH(Data7[[#This Row],[Name:]],'Employee Info'!$B$3:$B$200,0),MATCH(Data7[[#Headers],[Truck]],'Employee Info'!$C$2:$J$2,0)),"")</f>
        <v/>
      </c>
      <c r="L9" s="19" t="str">
        <f>IFERROR(INDEX('Employee Info'!$C$3:$J$200,MATCH(Data7[[#This Row],[Name:]],'Employee Info'!$B$3:$B$200,0),MATCH(Data7[[#Headers],[Phone]],'Employee Info'!$C$2:$J$2,0)),"")</f>
        <v/>
      </c>
      <c r="M9" s="19" t="str">
        <f>IFERROR(INDEX('Employee Info'!$C$3:$J$200,MATCH(Data7[[#This Row],[Name:]],'Employee Info'!$B$3:$B$200,0),MATCH(Data7[[#Headers],[Tech]],'Employee Info'!$C$2:$J$2,0)),"")</f>
        <v/>
      </c>
      <c r="N9" s="19" t="str">
        <f>IFERROR(INDEX('Employee Info'!$C$3:$J$200,MATCH(Data7[[#This Row],[Name:]],'Employee Info'!$B$3:$B$200,0),MATCH(Data7[[#Headers],[Other]],'Employee Info'!$C$2:$J$2,0)),"")</f>
        <v/>
      </c>
      <c r="O9" s="19">
        <f>IFERROR((Data7[[#This Row],[Hours:]]*SUM(Data7[[#This Row],[Rate]:[Other]])),"")</f>
        <v>0</v>
      </c>
      <c r="P9" s="7" t="str">
        <f>IF(Data7[[#This Row],[WO'#:]]="","Riley #","WO#")</f>
        <v>Riley #</v>
      </c>
      <c r="Q9" s="7">
        <f>IFERROR(WEEKNUM(Data7[[#This Row],[Date:]]),"")</f>
        <v>1</v>
      </c>
      <c r="R9" s="6">
        <f t="shared" si="0"/>
        <v>45291</v>
      </c>
      <c r="S9" s="6">
        <f>Data7[[#This Row],[Week Start]]+7</f>
        <v>45298</v>
      </c>
      <c r="T9" s="7" t="str">
        <f t="shared" si="1"/>
        <v>12/31/2023 - 1/7/2024</v>
      </c>
      <c r="U9" s="7" t="str">
        <f t="shared" si="2"/>
        <v>Time Card</v>
      </c>
      <c r="V9" s="8" t="str">
        <f>RIGHT(TEXT(Data7[[#This Row],[Date:]],"mmddyyyy"),4)</f>
        <v>2024</v>
      </c>
      <c r="W9" s="8" t="str">
        <f>MID(TEXT(Data7[[#This Row],[Date:]],"mmddyyyy"),3,2)</f>
        <v>03</v>
      </c>
      <c r="X9" s="8" t="str">
        <f>LEFT(TEXT(Data7[[#This Row],[Date:]],"mmddyyyy"),2)</f>
        <v>01</v>
      </c>
      <c r="Y9" s="6">
        <f>DATE(Data7[[#This Row],[Year]],Data7[[#This Row],[Month]],Data7[[#This Row],[Day]])</f>
        <v>45294</v>
      </c>
    </row>
    <row r="10" spans="1:25" x14ac:dyDescent="0.3">
      <c r="A10" s="5">
        <v>45295.579734259256</v>
      </c>
      <c r="B10" s="7" t="s">
        <v>31</v>
      </c>
      <c r="C10" s="6" t="s">
        <v>162</v>
      </c>
      <c r="D10" s="7" t="s">
        <v>163</v>
      </c>
      <c r="E10" s="8">
        <v>6</v>
      </c>
      <c r="F10" s="7" t="s">
        <v>68</v>
      </c>
      <c r="G10" s="7" t="s">
        <v>68</v>
      </c>
      <c r="H10" s="7" t="s">
        <v>92</v>
      </c>
      <c r="I10" s="7" t="s">
        <v>44</v>
      </c>
      <c r="J10" s="19" t="str">
        <f>IFERROR(INDEX('Employee Info'!$C$3:$E$200,MATCH(Data7[[#This Row],[Name:]],'Employee Info'!$B$3:$B$200,0),MATCH(Data7[[#This Row],[Hours Type:]],'Employee Info'!$C$2:$E$2,0)),"")</f>
        <v/>
      </c>
      <c r="K10" s="19" t="str">
        <f>IFERROR(INDEX('Employee Info'!$C$3:$J$200,MATCH(Data7[[#This Row],[Name:]],'Employee Info'!$B$3:$B$200,0),MATCH(Data7[[#Headers],[Truck]],'Employee Info'!$C$2:$J$2,0)),"")</f>
        <v/>
      </c>
      <c r="L10" s="19" t="str">
        <f>IFERROR(INDEX('Employee Info'!$C$3:$J$200,MATCH(Data7[[#This Row],[Name:]],'Employee Info'!$B$3:$B$200,0),MATCH(Data7[[#Headers],[Phone]],'Employee Info'!$C$2:$J$2,0)),"")</f>
        <v/>
      </c>
      <c r="M10" s="19" t="str">
        <f>IFERROR(INDEX('Employee Info'!$C$3:$J$200,MATCH(Data7[[#This Row],[Name:]],'Employee Info'!$B$3:$B$200,0),MATCH(Data7[[#Headers],[Tech]],'Employee Info'!$C$2:$J$2,0)),"")</f>
        <v/>
      </c>
      <c r="N10" s="19" t="str">
        <f>IFERROR(INDEX('Employee Info'!$C$3:$J$200,MATCH(Data7[[#This Row],[Name:]],'Employee Info'!$B$3:$B$200,0),MATCH(Data7[[#Headers],[Other]],'Employee Info'!$C$2:$J$2,0)),"")</f>
        <v/>
      </c>
      <c r="O10" s="19">
        <f>IFERROR((Data7[[#This Row],[Hours:]]*SUM(Data7[[#This Row],[Rate]:[Other]])),"")</f>
        <v>0</v>
      </c>
      <c r="P10" s="7" t="str">
        <f>IF(Data7[[#This Row],[WO'#:]]="","Riley #","WO#")</f>
        <v>Riley #</v>
      </c>
      <c r="Q10" s="7">
        <f>IFERROR(WEEKNUM(Data7[[#This Row],[Date:]]),"")</f>
        <v>1</v>
      </c>
      <c r="R10" s="6">
        <f t="shared" si="0"/>
        <v>45291</v>
      </c>
      <c r="S10" s="6">
        <f>Data7[[#This Row],[Week Start]]+7</f>
        <v>45298</v>
      </c>
      <c r="T10" s="7" t="str">
        <f t="shared" si="1"/>
        <v>12/31/2023 - 1/7/2024</v>
      </c>
      <c r="U10" s="7" t="str">
        <f t="shared" si="2"/>
        <v>Time Card</v>
      </c>
      <c r="V10" s="8" t="str">
        <f>RIGHT(TEXT(Data7[[#This Row],[Date:]],"mmddyyyy"),4)</f>
        <v>2024</v>
      </c>
      <c r="W10" s="8" t="str">
        <f>MID(TEXT(Data7[[#This Row],[Date:]],"mmddyyyy"),3,2)</f>
        <v>04</v>
      </c>
      <c r="X10" s="8" t="str">
        <f>LEFT(TEXT(Data7[[#This Row],[Date:]],"mmddyyyy"),2)</f>
        <v>01</v>
      </c>
      <c r="Y10" s="6">
        <f>DATE(Data7[[#This Row],[Year]],Data7[[#This Row],[Month]],Data7[[#This Row],[Day]])</f>
        <v>45295</v>
      </c>
    </row>
    <row r="11" spans="1:25" x14ac:dyDescent="0.3">
      <c r="A11" s="5">
        <v>45295.580324768518</v>
      </c>
      <c r="B11" s="7" t="s">
        <v>31</v>
      </c>
      <c r="C11" s="6" t="s">
        <v>162</v>
      </c>
      <c r="D11" s="7" t="s">
        <v>164</v>
      </c>
      <c r="E11" s="8">
        <v>2</v>
      </c>
      <c r="F11" s="7" t="s">
        <v>68</v>
      </c>
      <c r="G11" s="7" t="s">
        <v>68</v>
      </c>
      <c r="H11" s="7" t="s">
        <v>165</v>
      </c>
      <c r="I11" s="7" t="s">
        <v>44</v>
      </c>
      <c r="J11" s="19" t="str">
        <f>IFERROR(INDEX('Employee Info'!$C$3:$E$200,MATCH(Data7[[#This Row],[Name:]],'Employee Info'!$B$3:$B$200,0),MATCH(Data7[[#This Row],[Hours Type:]],'Employee Info'!$C$2:$E$2,0)),"")</f>
        <v/>
      </c>
      <c r="K11" s="19" t="str">
        <f>IFERROR(INDEX('Employee Info'!$C$3:$J$200,MATCH(Data7[[#This Row],[Name:]],'Employee Info'!$B$3:$B$200,0),MATCH(Data7[[#Headers],[Truck]],'Employee Info'!$C$2:$J$2,0)),"")</f>
        <v/>
      </c>
      <c r="L11" s="19" t="str">
        <f>IFERROR(INDEX('Employee Info'!$C$3:$J$200,MATCH(Data7[[#This Row],[Name:]],'Employee Info'!$B$3:$B$200,0),MATCH(Data7[[#Headers],[Phone]],'Employee Info'!$C$2:$J$2,0)),"")</f>
        <v/>
      </c>
      <c r="M11" s="19" t="str">
        <f>IFERROR(INDEX('Employee Info'!$C$3:$J$200,MATCH(Data7[[#This Row],[Name:]],'Employee Info'!$B$3:$B$200,0),MATCH(Data7[[#Headers],[Tech]],'Employee Info'!$C$2:$J$2,0)),"")</f>
        <v/>
      </c>
      <c r="N11" s="19" t="str">
        <f>IFERROR(INDEX('Employee Info'!$C$3:$J$200,MATCH(Data7[[#This Row],[Name:]],'Employee Info'!$B$3:$B$200,0),MATCH(Data7[[#Headers],[Other]],'Employee Info'!$C$2:$J$2,0)),"")</f>
        <v/>
      </c>
      <c r="O11" s="19">
        <f>IFERROR((Data7[[#This Row],[Hours:]]*SUM(Data7[[#This Row],[Rate]:[Other]])),"")</f>
        <v>0</v>
      </c>
      <c r="P11" s="7" t="str">
        <f>IF(Data7[[#This Row],[WO'#:]]="","Riley #","WO#")</f>
        <v>Riley #</v>
      </c>
      <c r="Q11" s="7">
        <f>IFERROR(WEEKNUM(Data7[[#This Row],[Date:]]),"")</f>
        <v>1</v>
      </c>
      <c r="R11" s="6">
        <f t="shared" si="0"/>
        <v>45291</v>
      </c>
      <c r="S11" s="6">
        <f>Data7[[#This Row],[Week Start]]+7</f>
        <v>45298</v>
      </c>
      <c r="T11" s="7" t="str">
        <f t="shared" si="1"/>
        <v>12/31/2023 - 1/7/2024</v>
      </c>
      <c r="U11" s="7" t="str">
        <f t="shared" si="2"/>
        <v>Time Card</v>
      </c>
      <c r="V11" s="8" t="str">
        <f>RIGHT(TEXT(Data7[[#This Row],[Date:]],"mmddyyyy"),4)</f>
        <v>2024</v>
      </c>
      <c r="W11" s="8" t="str">
        <f>MID(TEXT(Data7[[#This Row],[Date:]],"mmddyyyy"),3,2)</f>
        <v>04</v>
      </c>
      <c r="X11" s="8" t="str">
        <f>LEFT(TEXT(Data7[[#This Row],[Date:]],"mmddyyyy"),2)</f>
        <v>01</v>
      </c>
      <c r="Y11" s="6">
        <f>DATE(Data7[[#This Row],[Year]],Data7[[#This Row],[Month]],Data7[[#This Row],[Day]])</f>
        <v>45295</v>
      </c>
    </row>
    <row r="12" spans="1:25" x14ac:dyDescent="0.3">
      <c r="A12" s="5">
        <v>45296.493615624997</v>
      </c>
      <c r="B12" s="7" t="s">
        <v>66</v>
      </c>
      <c r="C12" s="6" t="s">
        <v>162</v>
      </c>
      <c r="D12" s="7" t="s">
        <v>113</v>
      </c>
      <c r="E12" s="8">
        <v>8</v>
      </c>
      <c r="F12" s="7" t="s">
        <v>68</v>
      </c>
      <c r="G12" s="7" t="s">
        <v>68</v>
      </c>
      <c r="H12" s="7" t="s">
        <v>80</v>
      </c>
      <c r="I12" s="7" t="s">
        <v>44</v>
      </c>
      <c r="J12" s="19" t="str">
        <f>IFERROR(INDEX('Employee Info'!$C$3:$E$200,MATCH(Data7[[#This Row],[Name:]],'Employee Info'!$B$3:$B$200,0),MATCH(Data7[[#This Row],[Hours Type:]],'Employee Info'!$C$2:$E$2,0)),"")</f>
        <v/>
      </c>
      <c r="K12" s="19" t="str">
        <f>IFERROR(INDEX('Employee Info'!$C$3:$J$200,MATCH(Data7[[#This Row],[Name:]],'Employee Info'!$B$3:$B$200,0),MATCH(Data7[[#Headers],[Truck]],'Employee Info'!$C$2:$J$2,0)),"")</f>
        <v/>
      </c>
      <c r="L12" s="19" t="str">
        <f>IFERROR(INDEX('Employee Info'!$C$3:$J$200,MATCH(Data7[[#This Row],[Name:]],'Employee Info'!$B$3:$B$200,0),MATCH(Data7[[#Headers],[Phone]],'Employee Info'!$C$2:$J$2,0)),"")</f>
        <v/>
      </c>
      <c r="M12" s="19" t="str">
        <f>IFERROR(INDEX('Employee Info'!$C$3:$J$200,MATCH(Data7[[#This Row],[Name:]],'Employee Info'!$B$3:$B$200,0),MATCH(Data7[[#Headers],[Tech]],'Employee Info'!$C$2:$J$2,0)),"")</f>
        <v/>
      </c>
      <c r="N12" s="19" t="str">
        <f>IFERROR(INDEX('Employee Info'!$C$3:$J$200,MATCH(Data7[[#This Row],[Name:]],'Employee Info'!$B$3:$B$200,0),MATCH(Data7[[#Headers],[Other]],'Employee Info'!$C$2:$J$2,0)),"")</f>
        <v/>
      </c>
      <c r="O12" s="19">
        <f>IFERROR((Data7[[#This Row],[Hours:]]*SUM(Data7[[#This Row],[Rate]:[Other]])),"")</f>
        <v>0</v>
      </c>
      <c r="P12" s="7" t="str">
        <f>IF(Data7[[#This Row],[WO'#:]]="","Riley #","WO#")</f>
        <v>Riley #</v>
      </c>
      <c r="Q12" s="7">
        <f>IFERROR(WEEKNUM(Data7[[#This Row],[Date:]]),"")</f>
        <v>1</v>
      </c>
      <c r="R12" s="6">
        <f t="shared" si="0"/>
        <v>45291</v>
      </c>
      <c r="S12" s="6">
        <f>Data7[[#This Row],[Week Start]]+7</f>
        <v>45298</v>
      </c>
      <c r="T12" s="7" t="str">
        <f t="shared" si="1"/>
        <v>12/31/2023 - 1/7/2024</v>
      </c>
      <c r="U12" s="7" t="str">
        <f t="shared" si="2"/>
        <v>Time Card</v>
      </c>
      <c r="V12" s="8" t="str">
        <f>RIGHT(TEXT(Data7[[#This Row],[Date:]],"mmddyyyy"),4)</f>
        <v>2024</v>
      </c>
      <c r="W12" s="8" t="str">
        <f>MID(TEXT(Data7[[#This Row],[Date:]],"mmddyyyy"),3,2)</f>
        <v>04</v>
      </c>
      <c r="X12" s="8" t="str">
        <f>LEFT(TEXT(Data7[[#This Row],[Date:]],"mmddyyyy"),2)</f>
        <v>01</v>
      </c>
      <c r="Y12" s="6">
        <f>DATE(Data7[[#This Row],[Year]],Data7[[#This Row],[Month]],Data7[[#This Row],[Day]])</f>
        <v>45295</v>
      </c>
    </row>
    <row r="13" spans="1:25" x14ac:dyDescent="0.3">
      <c r="A13" s="5">
        <v>45296.494827430557</v>
      </c>
      <c r="B13" s="7" t="s">
        <v>66</v>
      </c>
      <c r="C13" s="6" t="s">
        <v>162</v>
      </c>
      <c r="D13" s="7" t="s">
        <v>113</v>
      </c>
      <c r="E13" s="8">
        <v>2</v>
      </c>
      <c r="F13" s="7" t="s">
        <v>68</v>
      </c>
      <c r="G13" s="7" t="s">
        <v>68</v>
      </c>
      <c r="H13" s="7" t="s">
        <v>80</v>
      </c>
      <c r="I13" s="7" t="s">
        <v>45</v>
      </c>
      <c r="J13" s="19" t="str">
        <f>IFERROR(INDEX('Employee Info'!$C$3:$E$200,MATCH(Data7[[#This Row],[Name:]],'Employee Info'!$B$3:$B$200,0),MATCH(Data7[[#This Row],[Hours Type:]],'Employee Info'!$C$2:$E$2,0)),"")</f>
        <v/>
      </c>
      <c r="K13" s="19" t="str">
        <f>IFERROR(INDEX('Employee Info'!$C$3:$J$200,MATCH(Data7[[#This Row],[Name:]],'Employee Info'!$B$3:$B$200,0),MATCH(Data7[[#Headers],[Truck]],'Employee Info'!$C$2:$J$2,0)),"")</f>
        <v/>
      </c>
      <c r="L13" s="19" t="str">
        <f>IFERROR(INDEX('Employee Info'!$C$3:$J$200,MATCH(Data7[[#This Row],[Name:]],'Employee Info'!$B$3:$B$200,0),MATCH(Data7[[#Headers],[Phone]],'Employee Info'!$C$2:$J$2,0)),"")</f>
        <v/>
      </c>
      <c r="M13" s="19" t="str">
        <f>IFERROR(INDEX('Employee Info'!$C$3:$J$200,MATCH(Data7[[#This Row],[Name:]],'Employee Info'!$B$3:$B$200,0),MATCH(Data7[[#Headers],[Tech]],'Employee Info'!$C$2:$J$2,0)),"")</f>
        <v/>
      </c>
      <c r="N13" s="19" t="str">
        <f>IFERROR(INDEX('Employee Info'!$C$3:$J$200,MATCH(Data7[[#This Row],[Name:]],'Employee Info'!$B$3:$B$200,0),MATCH(Data7[[#Headers],[Other]],'Employee Info'!$C$2:$J$2,0)),"")</f>
        <v/>
      </c>
      <c r="O13" s="19">
        <f>IFERROR((Data7[[#This Row],[Hours:]]*SUM(Data7[[#This Row],[Rate]:[Other]])),"")</f>
        <v>0</v>
      </c>
      <c r="P13" s="7" t="str">
        <f>IF(Data7[[#This Row],[WO'#:]]="","Riley #","WO#")</f>
        <v>Riley #</v>
      </c>
      <c r="Q13" s="7">
        <f>IFERROR(WEEKNUM(Data7[[#This Row],[Date:]]),"")</f>
        <v>1</v>
      </c>
      <c r="R13" s="6">
        <f t="shared" si="0"/>
        <v>45291</v>
      </c>
      <c r="S13" s="6">
        <f>Data7[[#This Row],[Week Start]]+7</f>
        <v>45298</v>
      </c>
      <c r="T13" s="7" t="str">
        <f t="shared" si="1"/>
        <v>12/31/2023 - 1/7/2024</v>
      </c>
      <c r="U13" s="7" t="str">
        <f t="shared" si="2"/>
        <v>Time Card</v>
      </c>
      <c r="V13" s="8" t="str">
        <f>RIGHT(TEXT(Data7[[#This Row],[Date:]],"mmddyyyy"),4)</f>
        <v>2024</v>
      </c>
      <c r="W13" s="8" t="str">
        <f>MID(TEXT(Data7[[#This Row],[Date:]],"mmddyyyy"),3,2)</f>
        <v>04</v>
      </c>
      <c r="X13" s="8" t="str">
        <f>LEFT(TEXT(Data7[[#This Row],[Date:]],"mmddyyyy"),2)</f>
        <v>01</v>
      </c>
      <c r="Y13" s="6">
        <f>DATE(Data7[[#This Row],[Year]],Data7[[#This Row],[Month]],Data7[[#This Row],[Day]])</f>
        <v>45295</v>
      </c>
    </row>
    <row r="14" spans="1:25" x14ac:dyDescent="0.3">
      <c r="A14" s="5">
        <v>45296.473244097222</v>
      </c>
      <c r="B14" s="7" t="s">
        <v>31</v>
      </c>
      <c r="C14" s="6" t="s">
        <v>166</v>
      </c>
      <c r="D14" s="7" t="s">
        <v>167</v>
      </c>
      <c r="E14" s="8">
        <v>2</v>
      </c>
      <c r="F14" s="7" t="s">
        <v>68</v>
      </c>
      <c r="G14" s="7" t="s">
        <v>68</v>
      </c>
      <c r="H14" s="7" t="s">
        <v>92</v>
      </c>
      <c r="I14" s="7" t="s">
        <v>44</v>
      </c>
      <c r="J14" s="19" t="str">
        <f>IFERROR(INDEX('Employee Info'!$C$3:$E$200,MATCH(Data7[[#This Row],[Name:]],'Employee Info'!$B$3:$B$200,0),MATCH(Data7[[#This Row],[Hours Type:]],'Employee Info'!$C$2:$E$2,0)),"")</f>
        <v/>
      </c>
      <c r="K14" s="19" t="str">
        <f>IFERROR(INDEX('Employee Info'!$C$3:$J$200,MATCH(Data7[[#This Row],[Name:]],'Employee Info'!$B$3:$B$200,0),MATCH(Data7[[#Headers],[Truck]],'Employee Info'!$C$2:$J$2,0)),"")</f>
        <v/>
      </c>
      <c r="L14" s="19" t="str">
        <f>IFERROR(INDEX('Employee Info'!$C$3:$J$200,MATCH(Data7[[#This Row],[Name:]],'Employee Info'!$B$3:$B$200,0),MATCH(Data7[[#Headers],[Phone]],'Employee Info'!$C$2:$J$2,0)),"")</f>
        <v/>
      </c>
      <c r="M14" s="19" t="str">
        <f>IFERROR(INDEX('Employee Info'!$C$3:$J$200,MATCH(Data7[[#This Row],[Name:]],'Employee Info'!$B$3:$B$200,0),MATCH(Data7[[#Headers],[Tech]],'Employee Info'!$C$2:$J$2,0)),"")</f>
        <v/>
      </c>
      <c r="N14" s="19" t="str">
        <f>IFERROR(INDEX('Employee Info'!$C$3:$J$200,MATCH(Data7[[#This Row],[Name:]],'Employee Info'!$B$3:$B$200,0),MATCH(Data7[[#Headers],[Other]],'Employee Info'!$C$2:$J$2,0)),"")</f>
        <v/>
      </c>
      <c r="O14" s="19">
        <f>IFERROR((Data7[[#This Row],[Hours:]]*SUM(Data7[[#This Row],[Rate]:[Other]])),"")</f>
        <v>0</v>
      </c>
      <c r="P14" s="7" t="str">
        <f>IF(Data7[[#This Row],[WO'#:]]="","Riley #","WO#")</f>
        <v>Riley #</v>
      </c>
      <c r="Q14" s="7">
        <f>IFERROR(WEEKNUM(Data7[[#This Row],[Date:]]),"")</f>
        <v>1</v>
      </c>
      <c r="R14" s="6">
        <f t="shared" si="0"/>
        <v>45291</v>
      </c>
      <c r="S14" s="6">
        <f>Data7[[#This Row],[Week Start]]+7</f>
        <v>45298</v>
      </c>
      <c r="T14" s="7" t="str">
        <f t="shared" si="1"/>
        <v>12/31/2023 - 1/7/2024</v>
      </c>
      <c r="U14" s="7" t="str">
        <f t="shared" si="2"/>
        <v>Time Card</v>
      </c>
      <c r="V14" s="8" t="str">
        <f>RIGHT(TEXT(Data7[[#This Row],[Date:]],"mmddyyyy"),4)</f>
        <v>2024</v>
      </c>
      <c r="W14" s="8" t="str">
        <f>MID(TEXT(Data7[[#This Row],[Date:]],"mmddyyyy"),3,2)</f>
        <v>05</v>
      </c>
      <c r="X14" s="8" t="str">
        <f>LEFT(TEXT(Data7[[#This Row],[Date:]],"mmddyyyy"),2)</f>
        <v>01</v>
      </c>
      <c r="Y14" s="6">
        <f>DATE(Data7[[#This Row],[Year]],Data7[[#This Row],[Month]],Data7[[#This Row],[Day]])</f>
        <v>45296</v>
      </c>
    </row>
    <row r="15" spans="1:25" x14ac:dyDescent="0.3">
      <c r="A15" s="5">
        <v>45296.472663425928</v>
      </c>
      <c r="B15" s="7" t="s">
        <v>31</v>
      </c>
      <c r="C15" s="6" t="s">
        <v>166</v>
      </c>
      <c r="D15" s="7" t="s">
        <v>164</v>
      </c>
      <c r="E15" s="8">
        <v>3</v>
      </c>
      <c r="F15" s="7" t="s">
        <v>68</v>
      </c>
      <c r="G15" s="7" t="s">
        <v>68</v>
      </c>
      <c r="H15" s="7" t="s">
        <v>165</v>
      </c>
      <c r="I15" s="7" t="s">
        <v>44</v>
      </c>
      <c r="J15" s="19" t="str">
        <f>IFERROR(INDEX('Employee Info'!$C$3:$E$200,MATCH(Data7[[#This Row],[Name:]],'Employee Info'!$B$3:$B$200,0),MATCH(Data7[[#This Row],[Hours Type:]],'Employee Info'!$C$2:$E$2,0)),"")</f>
        <v/>
      </c>
      <c r="K15" s="19" t="str">
        <f>IFERROR(INDEX('Employee Info'!$C$3:$J$200,MATCH(Data7[[#This Row],[Name:]],'Employee Info'!$B$3:$B$200,0),MATCH(Data7[[#Headers],[Truck]],'Employee Info'!$C$2:$J$2,0)),"")</f>
        <v/>
      </c>
      <c r="L15" s="19" t="str">
        <f>IFERROR(INDEX('Employee Info'!$C$3:$J$200,MATCH(Data7[[#This Row],[Name:]],'Employee Info'!$B$3:$B$200,0),MATCH(Data7[[#Headers],[Phone]],'Employee Info'!$C$2:$J$2,0)),"")</f>
        <v/>
      </c>
      <c r="M15" s="19" t="str">
        <f>IFERROR(INDEX('Employee Info'!$C$3:$J$200,MATCH(Data7[[#This Row],[Name:]],'Employee Info'!$B$3:$B$200,0),MATCH(Data7[[#Headers],[Tech]],'Employee Info'!$C$2:$J$2,0)),"")</f>
        <v/>
      </c>
      <c r="N15" s="19" t="str">
        <f>IFERROR(INDEX('Employee Info'!$C$3:$J$200,MATCH(Data7[[#This Row],[Name:]],'Employee Info'!$B$3:$B$200,0),MATCH(Data7[[#Headers],[Other]],'Employee Info'!$C$2:$J$2,0)),"")</f>
        <v/>
      </c>
      <c r="O15" s="19">
        <f>IFERROR((Data7[[#This Row],[Hours:]]*SUM(Data7[[#This Row],[Rate]:[Other]])),"")</f>
        <v>0</v>
      </c>
      <c r="P15" s="7" t="str">
        <f>IF(Data7[[#This Row],[WO'#:]]="","Riley #","WO#")</f>
        <v>Riley #</v>
      </c>
      <c r="Q15" s="7">
        <f>IFERROR(WEEKNUM(Data7[[#This Row],[Date:]]),"")</f>
        <v>1</v>
      </c>
      <c r="R15" s="6">
        <f t="shared" si="0"/>
        <v>45291</v>
      </c>
      <c r="S15" s="6">
        <f>Data7[[#This Row],[Week Start]]+7</f>
        <v>45298</v>
      </c>
      <c r="T15" s="7" t="str">
        <f t="shared" si="1"/>
        <v>12/31/2023 - 1/7/2024</v>
      </c>
      <c r="U15" s="7" t="str">
        <f t="shared" si="2"/>
        <v>Time Card</v>
      </c>
      <c r="V15" s="8" t="str">
        <f>RIGHT(TEXT(Data7[[#This Row],[Date:]],"mmddyyyy"),4)</f>
        <v>2024</v>
      </c>
      <c r="W15" s="8" t="str">
        <f>MID(TEXT(Data7[[#This Row],[Date:]],"mmddyyyy"),3,2)</f>
        <v>05</v>
      </c>
      <c r="X15" s="8" t="str">
        <f>LEFT(TEXT(Data7[[#This Row],[Date:]],"mmddyyyy"),2)</f>
        <v>01</v>
      </c>
      <c r="Y15" s="6">
        <f>DATE(Data7[[#This Row],[Year]],Data7[[#This Row],[Month]],Data7[[#This Row],[Day]])</f>
        <v>45296</v>
      </c>
    </row>
    <row r="16" spans="1:25" x14ac:dyDescent="0.3">
      <c r="A16" s="5">
        <v>45296.473654513888</v>
      </c>
      <c r="B16" s="7" t="s">
        <v>31</v>
      </c>
      <c r="C16" s="6" t="s">
        <v>166</v>
      </c>
      <c r="D16" s="7" t="s">
        <v>168</v>
      </c>
      <c r="E16" s="8">
        <v>3</v>
      </c>
      <c r="F16" s="7" t="s">
        <v>68</v>
      </c>
      <c r="G16" s="7" t="s">
        <v>68</v>
      </c>
      <c r="H16" s="7" t="s">
        <v>80</v>
      </c>
      <c r="I16" s="7" t="s">
        <v>44</v>
      </c>
      <c r="J16" s="19" t="str">
        <f>IFERROR(INDEX('Employee Info'!$C$3:$E$200,MATCH(Data7[[#This Row],[Name:]],'Employee Info'!$B$3:$B$200,0),MATCH(Data7[[#This Row],[Hours Type:]],'Employee Info'!$C$2:$E$2,0)),"")</f>
        <v/>
      </c>
      <c r="K16" s="19" t="str">
        <f>IFERROR(INDEX('Employee Info'!$C$3:$J$200,MATCH(Data7[[#This Row],[Name:]],'Employee Info'!$B$3:$B$200,0),MATCH(Data7[[#Headers],[Truck]],'Employee Info'!$C$2:$J$2,0)),"")</f>
        <v/>
      </c>
      <c r="L16" s="19" t="str">
        <f>IFERROR(INDEX('Employee Info'!$C$3:$J$200,MATCH(Data7[[#This Row],[Name:]],'Employee Info'!$B$3:$B$200,0),MATCH(Data7[[#Headers],[Phone]],'Employee Info'!$C$2:$J$2,0)),"")</f>
        <v/>
      </c>
      <c r="M16" s="19" t="str">
        <f>IFERROR(INDEX('Employee Info'!$C$3:$J$200,MATCH(Data7[[#This Row],[Name:]],'Employee Info'!$B$3:$B$200,0),MATCH(Data7[[#Headers],[Tech]],'Employee Info'!$C$2:$J$2,0)),"")</f>
        <v/>
      </c>
      <c r="N16" s="19" t="str">
        <f>IFERROR(INDEX('Employee Info'!$C$3:$J$200,MATCH(Data7[[#This Row],[Name:]],'Employee Info'!$B$3:$B$200,0),MATCH(Data7[[#Headers],[Other]],'Employee Info'!$C$2:$J$2,0)),"")</f>
        <v/>
      </c>
      <c r="O16" s="19">
        <f>IFERROR((Data7[[#This Row],[Hours:]]*SUM(Data7[[#This Row],[Rate]:[Other]])),"")</f>
        <v>0</v>
      </c>
      <c r="P16" s="7" t="str">
        <f>IF(Data7[[#This Row],[WO'#:]]="","Riley #","WO#")</f>
        <v>Riley #</v>
      </c>
      <c r="Q16" s="7">
        <f>IFERROR(WEEKNUM(Data7[[#This Row],[Date:]]),"")</f>
        <v>1</v>
      </c>
      <c r="R16" s="6">
        <f t="shared" si="0"/>
        <v>45291</v>
      </c>
      <c r="S16" s="6">
        <f>Data7[[#This Row],[Week Start]]+7</f>
        <v>45298</v>
      </c>
      <c r="T16" s="7" t="str">
        <f t="shared" si="1"/>
        <v>12/31/2023 - 1/7/2024</v>
      </c>
      <c r="U16" s="7" t="str">
        <f t="shared" si="2"/>
        <v>Time Card</v>
      </c>
      <c r="V16" s="8" t="str">
        <f>RIGHT(TEXT(Data7[[#This Row],[Date:]],"mmddyyyy"),4)</f>
        <v>2024</v>
      </c>
      <c r="W16" s="8" t="str">
        <f>MID(TEXT(Data7[[#This Row],[Date:]],"mmddyyyy"),3,2)</f>
        <v>05</v>
      </c>
      <c r="X16" s="8" t="str">
        <f>LEFT(TEXT(Data7[[#This Row],[Date:]],"mmddyyyy"),2)</f>
        <v>01</v>
      </c>
      <c r="Y16" s="6">
        <f>DATE(Data7[[#This Row],[Year]],Data7[[#This Row],[Month]],Data7[[#This Row],[Day]])</f>
        <v>45296</v>
      </c>
    </row>
    <row r="17" spans="1:25" x14ac:dyDescent="0.3">
      <c r="A17" s="5">
        <v>45296.493193287039</v>
      </c>
      <c r="B17" s="7" t="s">
        <v>66</v>
      </c>
      <c r="C17" s="6" t="s">
        <v>166</v>
      </c>
      <c r="D17" s="7" t="s">
        <v>113</v>
      </c>
      <c r="E17" s="8">
        <v>8</v>
      </c>
      <c r="F17" s="7" t="s">
        <v>68</v>
      </c>
      <c r="G17" s="7" t="s">
        <v>68</v>
      </c>
      <c r="H17" s="7" t="s">
        <v>80</v>
      </c>
      <c r="I17" s="7" t="s">
        <v>44</v>
      </c>
      <c r="J17" s="19" t="str">
        <f>IFERROR(INDEX('Employee Info'!$C$3:$E$200,MATCH(Data7[[#This Row],[Name:]],'Employee Info'!$B$3:$B$200,0),MATCH(Data7[[#This Row],[Hours Type:]],'Employee Info'!$C$2:$E$2,0)),"")</f>
        <v/>
      </c>
      <c r="K17" s="19" t="str">
        <f>IFERROR(INDEX('Employee Info'!$C$3:$J$200,MATCH(Data7[[#This Row],[Name:]],'Employee Info'!$B$3:$B$200,0),MATCH(Data7[[#Headers],[Truck]],'Employee Info'!$C$2:$J$2,0)),"")</f>
        <v/>
      </c>
      <c r="L17" s="19" t="str">
        <f>IFERROR(INDEX('Employee Info'!$C$3:$J$200,MATCH(Data7[[#This Row],[Name:]],'Employee Info'!$B$3:$B$200,0),MATCH(Data7[[#Headers],[Phone]],'Employee Info'!$C$2:$J$2,0)),"")</f>
        <v/>
      </c>
      <c r="M17" s="19" t="str">
        <f>IFERROR(INDEX('Employee Info'!$C$3:$J$200,MATCH(Data7[[#This Row],[Name:]],'Employee Info'!$B$3:$B$200,0),MATCH(Data7[[#Headers],[Tech]],'Employee Info'!$C$2:$J$2,0)),"")</f>
        <v/>
      </c>
      <c r="N17" s="19" t="str">
        <f>IFERROR(INDEX('Employee Info'!$C$3:$J$200,MATCH(Data7[[#This Row],[Name:]],'Employee Info'!$B$3:$B$200,0),MATCH(Data7[[#Headers],[Other]],'Employee Info'!$C$2:$J$2,0)),"")</f>
        <v/>
      </c>
      <c r="O17" s="19">
        <f>IFERROR((Data7[[#This Row],[Hours:]]*SUM(Data7[[#This Row],[Rate]:[Other]])),"")</f>
        <v>0</v>
      </c>
      <c r="P17" s="7" t="str">
        <f>IF(Data7[[#This Row],[WO'#:]]="","Riley #","WO#")</f>
        <v>Riley #</v>
      </c>
      <c r="Q17" s="7">
        <f>IFERROR(WEEKNUM(Data7[[#This Row],[Date:]]),"")</f>
        <v>1</v>
      </c>
      <c r="R17" s="6">
        <f t="shared" si="0"/>
        <v>45291</v>
      </c>
      <c r="S17" s="6">
        <f>Data7[[#This Row],[Week Start]]+7</f>
        <v>45298</v>
      </c>
      <c r="T17" s="7" t="str">
        <f t="shared" si="1"/>
        <v>12/31/2023 - 1/7/2024</v>
      </c>
      <c r="U17" s="7" t="str">
        <f t="shared" si="2"/>
        <v>Time Card</v>
      </c>
      <c r="V17" s="8" t="str">
        <f>RIGHT(TEXT(Data7[[#This Row],[Date:]],"mmddyyyy"),4)</f>
        <v>2024</v>
      </c>
      <c r="W17" s="8" t="str">
        <f>MID(TEXT(Data7[[#This Row],[Date:]],"mmddyyyy"),3,2)</f>
        <v>05</v>
      </c>
      <c r="X17" s="8" t="str">
        <f>LEFT(TEXT(Data7[[#This Row],[Date:]],"mmddyyyy"),2)</f>
        <v>01</v>
      </c>
      <c r="Y17" s="6">
        <f>DATE(Data7[[#This Row],[Year]],Data7[[#This Row],[Month]],Data7[[#This Row],[Day]])</f>
        <v>45296</v>
      </c>
    </row>
    <row r="18" spans="1:25" x14ac:dyDescent="0.3">
      <c r="A18" s="5">
        <v>45299.580671180556</v>
      </c>
      <c r="B18" s="7" t="s">
        <v>31</v>
      </c>
      <c r="C18" s="6" t="s">
        <v>169</v>
      </c>
      <c r="D18" s="7" t="s">
        <v>170</v>
      </c>
      <c r="E18" s="8">
        <v>1</v>
      </c>
      <c r="F18" s="7">
        <v>29928</v>
      </c>
      <c r="G18" s="7" t="s">
        <v>68</v>
      </c>
      <c r="H18" s="7" t="s">
        <v>69</v>
      </c>
      <c r="I18" s="7" t="s">
        <v>44</v>
      </c>
      <c r="J18" s="19" t="str">
        <f>IFERROR(INDEX('Employee Info'!$C$3:$E$200,MATCH(Data7[[#This Row],[Name:]],'Employee Info'!$B$3:$B$200,0),MATCH(Data7[[#This Row],[Hours Type:]],'Employee Info'!$C$2:$E$2,0)),"")</f>
        <v/>
      </c>
      <c r="K18" s="19" t="str">
        <f>IFERROR(INDEX('Employee Info'!$C$3:$J$200,MATCH(Data7[[#This Row],[Name:]],'Employee Info'!$B$3:$B$200,0),MATCH(Data7[[#Headers],[Truck]],'Employee Info'!$C$2:$J$2,0)),"")</f>
        <v/>
      </c>
      <c r="L18" s="19" t="str">
        <f>IFERROR(INDEX('Employee Info'!$C$3:$J$200,MATCH(Data7[[#This Row],[Name:]],'Employee Info'!$B$3:$B$200,0),MATCH(Data7[[#Headers],[Phone]],'Employee Info'!$C$2:$J$2,0)),"")</f>
        <v/>
      </c>
      <c r="M18" s="19" t="str">
        <f>IFERROR(INDEX('Employee Info'!$C$3:$J$200,MATCH(Data7[[#This Row],[Name:]],'Employee Info'!$B$3:$B$200,0),MATCH(Data7[[#Headers],[Tech]],'Employee Info'!$C$2:$J$2,0)),"")</f>
        <v/>
      </c>
      <c r="N18" s="19" t="str">
        <f>IFERROR(INDEX('Employee Info'!$C$3:$J$200,MATCH(Data7[[#This Row],[Name:]],'Employee Info'!$B$3:$B$200,0),MATCH(Data7[[#Headers],[Other]],'Employee Info'!$C$2:$J$2,0)),"")</f>
        <v/>
      </c>
      <c r="O18" s="19">
        <f>IFERROR((Data7[[#This Row],[Hours:]]*SUM(Data7[[#This Row],[Rate]:[Other]])),"")</f>
        <v>0</v>
      </c>
      <c r="P18" s="7" t="str">
        <f>IF(Data7[[#This Row],[WO'#:]]="","Riley #","WO#")</f>
        <v>WO#</v>
      </c>
      <c r="Q18" s="7">
        <f>IFERROR(WEEKNUM(Data7[[#This Row],[Date:]]),"")</f>
        <v>2</v>
      </c>
      <c r="R18" s="6">
        <f t="shared" si="0"/>
        <v>45298</v>
      </c>
      <c r="S18" s="6">
        <f>Data7[[#This Row],[Week Start]]+7</f>
        <v>45305</v>
      </c>
      <c r="T18" s="7" t="str">
        <f t="shared" si="1"/>
        <v>1/7/2024 - 1/14/2024</v>
      </c>
      <c r="U18" s="7" t="str">
        <f t="shared" si="2"/>
        <v>Time Card</v>
      </c>
      <c r="V18" s="8" t="str">
        <f>RIGHT(TEXT(Data7[[#This Row],[Date:]],"mmddyyyy"),4)</f>
        <v>2024</v>
      </c>
      <c r="W18" s="8" t="str">
        <f>MID(TEXT(Data7[[#This Row],[Date:]],"mmddyyyy"),3,2)</f>
        <v>08</v>
      </c>
      <c r="X18" s="8" t="str">
        <f>LEFT(TEXT(Data7[[#This Row],[Date:]],"mmddyyyy"),2)</f>
        <v>01</v>
      </c>
      <c r="Y18" s="6">
        <f>DATE(Data7[[#This Row],[Year]],Data7[[#This Row],[Month]],Data7[[#This Row],[Day]])</f>
        <v>45299</v>
      </c>
    </row>
    <row r="19" spans="1:25" x14ac:dyDescent="0.3">
      <c r="A19" s="5">
        <v>45299.58144814815</v>
      </c>
      <c r="B19" s="7" t="s">
        <v>31</v>
      </c>
      <c r="C19" s="6" t="s">
        <v>169</v>
      </c>
      <c r="D19" s="7" t="s">
        <v>100</v>
      </c>
      <c r="E19" s="8">
        <v>6</v>
      </c>
      <c r="F19" s="7">
        <v>6984733</v>
      </c>
      <c r="G19" s="7" t="s">
        <v>89</v>
      </c>
      <c r="H19" s="7" t="s">
        <v>69</v>
      </c>
      <c r="I19" s="7" t="s">
        <v>44</v>
      </c>
      <c r="J19" s="19" t="str">
        <f>IFERROR(INDEX('Employee Info'!$C$3:$E$200,MATCH(Data7[[#This Row],[Name:]],'Employee Info'!$B$3:$B$200,0),MATCH(Data7[[#This Row],[Hours Type:]],'Employee Info'!$C$2:$E$2,0)),"")</f>
        <v/>
      </c>
      <c r="K19" s="19" t="str">
        <f>IFERROR(INDEX('Employee Info'!$C$3:$J$200,MATCH(Data7[[#This Row],[Name:]],'Employee Info'!$B$3:$B$200,0),MATCH(Data7[[#Headers],[Truck]],'Employee Info'!$C$2:$J$2,0)),"")</f>
        <v/>
      </c>
      <c r="L19" s="19" t="str">
        <f>IFERROR(INDEX('Employee Info'!$C$3:$J$200,MATCH(Data7[[#This Row],[Name:]],'Employee Info'!$B$3:$B$200,0),MATCH(Data7[[#Headers],[Phone]],'Employee Info'!$C$2:$J$2,0)),"")</f>
        <v/>
      </c>
      <c r="M19" s="19" t="str">
        <f>IFERROR(INDEX('Employee Info'!$C$3:$J$200,MATCH(Data7[[#This Row],[Name:]],'Employee Info'!$B$3:$B$200,0),MATCH(Data7[[#Headers],[Tech]],'Employee Info'!$C$2:$J$2,0)),"")</f>
        <v/>
      </c>
      <c r="N19" s="19" t="str">
        <f>IFERROR(INDEX('Employee Info'!$C$3:$J$200,MATCH(Data7[[#This Row],[Name:]],'Employee Info'!$B$3:$B$200,0),MATCH(Data7[[#Headers],[Other]],'Employee Info'!$C$2:$J$2,0)),"")</f>
        <v/>
      </c>
      <c r="O19" s="19">
        <f>IFERROR((Data7[[#This Row],[Hours:]]*SUM(Data7[[#This Row],[Rate]:[Other]])),"")</f>
        <v>0</v>
      </c>
      <c r="P19" s="7" t="str">
        <f>IF(Data7[[#This Row],[WO'#:]]="","Riley #","WO#")</f>
        <v>WO#</v>
      </c>
      <c r="Q19" s="7">
        <f>IFERROR(WEEKNUM(Data7[[#This Row],[Date:]]),"")</f>
        <v>2</v>
      </c>
      <c r="R19" s="6">
        <f t="shared" si="0"/>
        <v>45298</v>
      </c>
      <c r="S19" s="6">
        <f>Data7[[#This Row],[Week Start]]+7</f>
        <v>45305</v>
      </c>
      <c r="T19" s="7" t="str">
        <f t="shared" si="1"/>
        <v>1/7/2024 - 1/14/2024</v>
      </c>
      <c r="U19" s="7" t="str">
        <f t="shared" si="2"/>
        <v>Time Card</v>
      </c>
      <c r="V19" s="8" t="str">
        <f>RIGHT(TEXT(Data7[[#This Row],[Date:]],"mmddyyyy"),4)</f>
        <v>2024</v>
      </c>
      <c r="W19" s="8" t="str">
        <f>MID(TEXT(Data7[[#This Row],[Date:]],"mmddyyyy"),3,2)</f>
        <v>08</v>
      </c>
      <c r="X19" s="8" t="str">
        <f>LEFT(TEXT(Data7[[#This Row],[Date:]],"mmddyyyy"),2)</f>
        <v>01</v>
      </c>
      <c r="Y19" s="6">
        <f>DATE(Data7[[#This Row],[Year]],Data7[[#This Row],[Month]],Data7[[#This Row],[Day]])</f>
        <v>45299</v>
      </c>
    </row>
    <row r="20" spans="1:25" x14ac:dyDescent="0.3">
      <c r="A20" s="5">
        <v>45358.288935532408</v>
      </c>
      <c r="B20" s="7" t="s">
        <v>76</v>
      </c>
      <c r="C20" s="6" t="s">
        <v>169</v>
      </c>
      <c r="D20" s="7" t="s">
        <v>77</v>
      </c>
      <c r="E20" s="8">
        <v>1</v>
      </c>
      <c r="F20" s="7">
        <v>6984733</v>
      </c>
      <c r="G20" s="7" t="s">
        <v>68</v>
      </c>
      <c r="H20" s="7" t="s">
        <v>69</v>
      </c>
      <c r="I20" s="7" t="s">
        <v>44</v>
      </c>
      <c r="J20" s="19" t="str">
        <f>IFERROR(INDEX('Employee Info'!$C$3:$E$200,MATCH(Data7[[#This Row],[Name:]],'Employee Info'!$B$3:$B$200,0),MATCH(Data7[[#This Row],[Hours Type:]],'Employee Info'!$C$2:$E$2,0)),"")</f>
        <v/>
      </c>
      <c r="K20" s="19" t="str">
        <f>IFERROR(INDEX('Employee Info'!$C$3:$J$200,MATCH(Data7[[#This Row],[Name:]],'Employee Info'!$B$3:$B$200,0),MATCH(Data7[[#Headers],[Truck]],'Employee Info'!$C$2:$J$2,0)),"")</f>
        <v/>
      </c>
      <c r="L20" s="19" t="str">
        <f>IFERROR(INDEX('Employee Info'!$C$3:$J$200,MATCH(Data7[[#This Row],[Name:]],'Employee Info'!$B$3:$B$200,0),MATCH(Data7[[#Headers],[Phone]],'Employee Info'!$C$2:$J$2,0)),"")</f>
        <v/>
      </c>
      <c r="M20" s="19" t="str">
        <f>IFERROR(INDEX('Employee Info'!$C$3:$J$200,MATCH(Data7[[#This Row],[Name:]],'Employee Info'!$B$3:$B$200,0),MATCH(Data7[[#Headers],[Tech]],'Employee Info'!$C$2:$J$2,0)),"")</f>
        <v/>
      </c>
      <c r="N20" s="19" t="str">
        <f>IFERROR(INDEX('Employee Info'!$C$3:$J$200,MATCH(Data7[[#This Row],[Name:]],'Employee Info'!$B$3:$B$200,0),MATCH(Data7[[#Headers],[Other]],'Employee Info'!$C$2:$J$2,0)),"")</f>
        <v/>
      </c>
      <c r="O20" s="19">
        <f>IFERROR((Data7[[#This Row],[Hours:]]*SUM(Data7[[#This Row],[Rate]:[Other]])),"")</f>
        <v>0</v>
      </c>
      <c r="P20" s="7" t="str">
        <f>IF(Data7[[#This Row],[WO'#:]]="","Riley #","WO#")</f>
        <v>WO#</v>
      </c>
      <c r="Q20" s="7">
        <f>IFERROR(WEEKNUM(Data7[[#This Row],[Date:]]),"")</f>
        <v>2</v>
      </c>
      <c r="R20" s="6">
        <f t="shared" si="0"/>
        <v>45298</v>
      </c>
      <c r="S20" s="6">
        <f>Data7[[#This Row],[Week Start]]+7</f>
        <v>45305</v>
      </c>
      <c r="T20" s="7" t="str">
        <f t="shared" si="1"/>
        <v>1/7/2024 - 1/14/2024</v>
      </c>
      <c r="U20" s="7" t="str">
        <f t="shared" si="2"/>
        <v>Time Card</v>
      </c>
      <c r="V20" s="8" t="str">
        <f>RIGHT(TEXT(Data7[[#This Row],[Date:]],"mmddyyyy"),4)</f>
        <v>2024</v>
      </c>
      <c r="W20" s="8" t="str">
        <f>MID(TEXT(Data7[[#This Row],[Date:]],"mmddyyyy"),3,2)</f>
        <v>08</v>
      </c>
      <c r="X20" s="8" t="str">
        <f>LEFT(TEXT(Data7[[#This Row],[Date:]],"mmddyyyy"),2)</f>
        <v>01</v>
      </c>
      <c r="Y20" s="6">
        <f>DATE(Data7[[#This Row],[Year]],Data7[[#This Row],[Month]],Data7[[#This Row],[Day]])</f>
        <v>45299</v>
      </c>
    </row>
    <row r="21" spans="1:25" x14ac:dyDescent="0.3">
      <c r="A21" s="5">
        <v>45358.291975578701</v>
      </c>
      <c r="B21" s="7" t="s">
        <v>74</v>
      </c>
      <c r="C21" s="6" t="s">
        <v>169</v>
      </c>
      <c r="D21" s="7" t="s">
        <v>171</v>
      </c>
      <c r="E21" s="8">
        <v>4</v>
      </c>
      <c r="F21" s="7">
        <v>6984733</v>
      </c>
      <c r="G21" s="7" t="s">
        <v>68</v>
      </c>
      <c r="H21" s="7" t="s">
        <v>69</v>
      </c>
      <c r="I21" s="7" t="s">
        <v>44</v>
      </c>
      <c r="J21" s="19" t="str">
        <f>IFERROR(INDEX('Employee Info'!$C$3:$E$200,MATCH(Data7[[#This Row],[Name:]],'Employee Info'!$B$3:$B$200,0),MATCH(Data7[[#This Row],[Hours Type:]],'Employee Info'!$C$2:$E$2,0)),"")</f>
        <v/>
      </c>
      <c r="K21" s="19" t="str">
        <f>IFERROR(INDEX('Employee Info'!$C$3:$J$200,MATCH(Data7[[#This Row],[Name:]],'Employee Info'!$B$3:$B$200,0),MATCH(Data7[[#Headers],[Truck]],'Employee Info'!$C$2:$J$2,0)),"")</f>
        <v/>
      </c>
      <c r="L21" s="19" t="str">
        <f>IFERROR(INDEX('Employee Info'!$C$3:$J$200,MATCH(Data7[[#This Row],[Name:]],'Employee Info'!$B$3:$B$200,0),MATCH(Data7[[#Headers],[Phone]],'Employee Info'!$C$2:$J$2,0)),"")</f>
        <v/>
      </c>
      <c r="M21" s="19" t="str">
        <f>IFERROR(INDEX('Employee Info'!$C$3:$J$200,MATCH(Data7[[#This Row],[Name:]],'Employee Info'!$B$3:$B$200,0),MATCH(Data7[[#Headers],[Tech]],'Employee Info'!$C$2:$J$2,0)),"")</f>
        <v/>
      </c>
      <c r="N21" s="19" t="str">
        <f>IFERROR(INDEX('Employee Info'!$C$3:$J$200,MATCH(Data7[[#This Row],[Name:]],'Employee Info'!$B$3:$B$200,0),MATCH(Data7[[#Headers],[Other]],'Employee Info'!$C$2:$J$2,0)),"")</f>
        <v/>
      </c>
      <c r="O21" s="19">
        <f>IFERROR((Data7[[#This Row],[Hours:]]*SUM(Data7[[#This Row],[Rate]:[Other]])),"")</f>
        <v>0</v>
      </c>
      <c r="P21" s="7" t="str">
        <f>IF(Data7[[#This Row],[WO'#:]]="","Riley #","WO#")</f>
        <v>WO#</v>
      </c>
      <c r="Q21" s="7">
        <f>IFERROR(WEEKNUM(Data7[[#This Row],[Date:]]),"")</f>
        <v>2</v>
      </c>
      <c r="R21" s="6">
        <f t="shared" si="0"/>
        <v>45298</v>
      </c>
      <c r="S21" s="6">
        <f>Data7[[#This Row],[Week Start]]+7</f>
        <v>45305</v>
      </c>
      <c r="T21" s="7" t="str">
        <f t="shared" si="1"/>
        <v>1/7/2024 - 1/14/2024</v>
      </c>
      <c r="U21" s="7" t="str">
        <f t="shared" si="2"/>
        <v>Time Card</v>
      </c>
      <c r="V21" s="8" t="str">
        <f>RIGHT(TEXT(Data7[[#This Row],[Date:]],"mmddyyyy"),4)</f>
        <v>2024</v>
      </c>
      <c r="W21" s="8" t="str">
        <f>MID(TEXT(Data7[[#This Row],[Date:]],"mmddyyyy"),3,2)</f>
        <v>08</v>
      </c>
      <c r="X21" s="8" t="str">
        <f>LEFT(TEXT(Data7[[#This Row],[Date:]],"mmddyyyy"),2)</f>
        <v>01</v>
      </c>
      <c r="Y21" s="6">
        <f>DATE(Data7[[#This Row],[Year]],Data7[[#This Row],[Month]],Data7[[#This Row],[Day]])</f>
        <v>45299</v>
      </c>
    </row>
    <row r="22" spans="1:25" x14ac:dyDescent="0.3">
      <c r="A22" s="5">
        <v>45299.579707638892</v>
      </c>
      <c r="B22" s="7" t="s">
        <v>31</v>
      </c>
      <c r="C22" s="6" t="s">
        <v>169</v>
      </c>
      <c r="D22" s="7" t="s">
        <v>113</v>
      </c>
      <c r="E22" s="8">
        <v>1</v>
      </c>
      <c r="F22" s="7" t="s">
        <v>68</v>
      </c>
      <c r="G22" s="7" t="s">
        <v>68</v>
      </c>
      <c r="H22" s="7" t="s">
        <v>80</v>
      </c>
      <c r="I22" s="7" t="s">
        <v>44</v>
      </c>
      <c r="J22" s="19" t="str">
        <f>IFERROR(INDEX('Employee Info'!$C$3:$E$200,MATCH(Data7[[#This Row],[Name:]],'Employee Info'!$B$3:$B$200,0),MATCH(Data7[[#This Row],[Hours Type:]],'Employee Info'!$C$2:$E$2,0)),"")</f>
        <v/>
      </c>
      <c r="K22" s="19" t="str">
        <f>IFERROR(INDEX('Employee Info'!$C$3:$J$200,MATCH(Data7[[#This Row],[Name:]],'Employee Info'!$B$3:$B$200,0),MATCH(Data7[[#Headers],[Truck]],'Employee Info'!$C$2:$J$2,0)),"")</f>
        <v/>
      </c>
      <c r="L22" s="19" t="str">
        <f>IFERROR(INDEX('Employee Info'!$C$3:$J$200,MATCH(Data7[[#This Row],[Name:]],'Employee Info'!$B$3:$B$200,0),MATCH(Data7[[#Headers],[Phone]],'Employee Info'!$C$2:$J$2,0)),"")</f>
        <v/>
      </c>
      <c r="M22" s="19" t="str">
        <f>IFERROR(INDEX('Employee Info'!$C$3:$J$200,MATCH(Data7[[#This Row],[Name:]],'Employee Info'!$B$3:$B$200,0),MATCH(Data7[[#Headers],[Tech]],'Employee Info'!$C$2:$J$2,0)),"")</f>
        <v/>
      </c>
      <c r="N22" s="19" t="str">
        <f>IFERROR(INDEX('Employee Info'!$C$3:$J$200,MATCH(Data7[[#This Row],[Name:]],'Employee Info'!$B$3:$B$200,0),MATCH(Data7[[#Headers],[Other]],'Employee Info'!$C$2:$J$2,0)),"")</f>
        <v/>
      </c>
      <c r="O22" s="19">
        <f>IFERROR((Data7[[#This Row],[Hours:]]*SUM(Data7[[#This Row],[Rate]:[Other]])),"")</f>
        <v>0</v>
      </c>
      <c r="P22" s="7" t="str">
        <f>IF(Data7[[#This Row],[WO'#:]]="","Riley #","WO#")</f>
        <v>Riley #</v>
      </c>
      <c r="Q22" s="7">
        <f>IFERROR(WEEKNUM(Data7[[#This Row],[Date:]]),"")</f>
        <v>2</v>
      </c>
      <c r="R22" s="6">
        <f t="shared" si="0"/>
        <v>45298</v>
      </c>
      <c r="S22" s="6">
        <f>Data7[[#This Row],[Week Start]]+7</f>
        <v>45305</v>
      </c>
      <c r="T22" s="7" t="str">
        <f t="shared" si="1"/>
        <v>1/7/2024 - 1/14/2024</v>
      </c>
      <c r="U22" s="7" t="str">
        <f t="shared" si="2"/>
        <v>Time Card</v>
      </c>
      <c r="V22" s="8" t="str">
        <f>RIGHT(TEXT(Data7[[#This Row],[Date:]],"mmddyyyy"),4)</f>
        <v>2024</v>
      </c>
      <c r="W22" s="8" t="str">
        <f>MID(TEXT(Data7[[#This Row],[Date:]],"mmddyyyy"),3,2)</f>
        <v>08</v>
      </c>
      <c r="X22" s="8" t="str">
        <f>LEFT(TEXT(Data7[[#This Row],[Date:]],"mmddyyyy"),2)</f>
        <v>01</v>
      </c>
      <c r="Y22" s="6">
        <f>DATE(Data7[[#This Row],[Year]],Data7[[#This Row],[Month]],Data7[[#This Row],[Day]])</f>
        <v>45299</v>
      </c>
    </row>
    <row r="23" spans="1:25" x14ac:dyDescent="0.3">
      <c r="A23" s="5">
        <v>45303.471491319448</v>
      </c>
      <c r="B23" s="7" t="s">
        <v>66</v>
      </c>
      <c r="C23" s="6" t="s">
        <v>169</v>
      </c>
      <c r="D23" s="7" t="s">
        <v>79</v>
      </c>
      <c r="E23" s="8">
        <v>8</v>
      </c>
      <c r="F23" s="7" t="s">
        <v>68</v>
      </c>
      <c r="G23" s="7" t="s">
        <v>68</v>
      </c>
      <c r="H23" s="7" t="s">
        <v>80</v>
      </c>
      <c r="I23" s="7" t="s">
        <v>44</v>
      </c>
      <c r="J23" s="19" t="str">
        <f>IFERROR(INDEX('Employee Info'!$C$3:$E$200,MATCH(Data7[[#This Row],[Name:]],'Employee Info'!$B$3:$B$200,0),MATCH(Data7[[#This Row],[Hours Type:]],'Employee Info'!$C$2:$E$2,0)),"")</f>
        <v/>
      </c>
      <c r="K23" s="19" t="str">
        <f>IFERROR(INDEX('Employee Info'!$C$3:$J$200,MATCH(Data7[[#This Row],[Name:]],'Employee Info'!$B$3:$B$200,0),MATCH(Data7[[#Headers],[Truck]],'Employee Info'!$C$2:$J$2,0)),"")</f>
        <v/>
      </c>
      <c r="L23" s="19" t="str">
        <f>IFERROR(INDEX('Employee Info'!$C$3:$J$200,MATCH(Data7[[#This Row],[Name:]],'Employee Info'!$B$3:$B$200,0),MATCH(Data7[[#Headers],[Phone]],'Employee Info'!$C$2:$J$2,0)),"")</f>
        <v/>
      </c>
      <c r="M23" s="19" t="str">
        <f>IFERROR(INDEX('Employee Info'!$C$3:$J$200,MATCH(Data7[[#This Row],[Name:]],'Employee Info'!$B$3:$B$200,0),MATCH(Data7[[#Headers],[Tech]],'Employee Info'!$C$2:$J$2,0)),"")</f>
        <v/>
      </c>
      <c r="N23" s="19" t="str">
        <f>IFERROR(INDEX('Employee Info'!$C$3:$J$200,MATCH(Data7[[#This Row],[Name:]],'Employee Info'!$B$3:$B$200,0),MATCH(Data7[[#Headers],[Other]],'Employee Info'!$C$2:$J$2,0)),"")</f>
        <v/>
      </c>
      <c r="O23" s="19">
        <f>IFERROR((Data7[[#This Row],[Hours:]]*SUM(Data7[[#This Row],[Rate]:[Other]])),"")</f>
        <v>0</v>
      </c>
      <c r="P23" s="7" t="str">
        <f>IF(Data7[[#This Row],[WO'#:]]="","Riley #","WO#")</f>
        <v>Riley #</v>
      </c>
      <c r="Q23" s="7">
        <f>IFERROR(WEEKNUM(Data7[[#This Row],[Date:]]),"")</f>
        <v>2</v>
      </c>
      <c r="R23" s="6">
        <f t="shared" si="0"/>
        <v>45298</v>
      </c>
      <c r="S23" s="6">
        <f>Data7[[#This Row],[Week Start]]+7</f>
        <v>45305</v>
      </c>
      <c r="T23" s="7" t="str">
        <f t="shared" si="1"/>
        <v>1/7/2024 - 1/14/2024</v>
      </c>
      <c r="U23" s="7" t="str">
        <f t="shared" si="2"/>
        <v>Time Card</v>
      </c>
      <c r="V23" s="8" t="str">
        <f>RIGHT(TEXT(Data7[[#This Row],[Date:]],"mmddyyyy"),4)</f>
        <v>2024</v>
      </c>
      <c r="W23" s="8" t="str">
        <f>MID(TEXT(Data7[[#This Row],[Date:]],"mmddyyyy"),3,2)</f>
        <v>08</v>
      </c>
      <c r="X23" s="8" t="str">
        <f>LEFT(TEXT(Data7[[#This Row],[Date:]],"mmddyyyy"),2)</f>
        <v>01</v>
      </c>
      <c r="Y23" s="6">
        <f>DATE(Data7[[#This Row],[Year]],Data7[[#This Row],[Month]],Data7[[#This Row],[Day]])</f>
        <v>45299</v>
      </c>
    </row>
    <row r="24" spans="1:25" x14ac:dyDescent="0.3">
      <c r="A24" s="5">
        <v>45300.577211689815</v>
      </c>
      <c r="B24" s="7" t="s">
        <v>31</v>
      </c>
      <c r="C24" s="6" t="s">
        <v>172</v>
      </c>
      <c r="D24" s="7" t="s">
        <v>173</v>
      </c>
      <c r="E24" s="8">
        <v>6</v>
      </c>
      <c r="F24" s="7">
        <v>79024</v>
      </c>
      <c r="G24" s="7" t="s">
        <v>68</v>
      </c>
      <c r="H24" s="7" t="s">
        <v>69</v>
      </c>
      <c r="I24" s="7" t="s">
        <v>44</v>
      </c>
      <c r="J24" s="19" t="str">
        <f>IFERROR(INDEX('Employee Info'!$C$3:$E$200,MATCH(Data7[[#This Row],[Name:]],'Employee Info'!$B$3:$B$200,0),MATCH(Data7[[#This Row],[Hours Type:]],'Employee Info'!$C$2:$E$2,0)),"")</f>
        <v/>
      </c>
      <c r="K24" s="19" t="str">
        <f>IFERROR(INDEX('Employee Info'!$C$3:$J$200,MATCH(Data7[[#This Row],[Name:]],'Employee Info'!$B$3:$B$200,0),MATCH(Data7[[#Headers],[Truck]],'Employee Info'!$C$2:$J$2,0)),"")</f>
        <v/>
      </c>
      <c r="L24" s="19" t="str">
        <f>IFERROR(INDEX('Employee Info'!$C$3:$J$200,MATCH(Data7[[#This Row],[Name:]],'Employee Info'!$B$3:$B$200,0),MATCH(Data7[[#Headers],[Phone]],'Employee Info'!$C$2:$J$2,0)),"")</f>
        <v/>
      </c>
      <c r="M24" s="19" t="str">
        <f>IFERROR(INDEX('Employee Info'!$C$3:$J$200,MATCH(Data7[[#This Row],[Name:]],'Employee Info'!$B$3:$B$200,0),MATCH(Data7[[#Headers],[Tech]],'Employee Info'!$C$2:$J$2,0)),"")</f>
        <v/>
      </c>
      <c r="N24" s="19" t="str">
        <f>IFERROR(INDEX('Employee Info'!$C$3:$J$200,MATCH(Data7[[#This Row],[Name:]],'Employee Info'!$B$3:$B$200,0),MATCH(Data7[[#Headers],[Other]],'Employee Info'!$C$2:$J$2,0)),"")</f>
        <v/>
      </c>
      <c r="O24" s="19">
        <f>IFERROR((Data7[[#This Row],[Hours:]]*SUM(Data7[[#This Row],[Rate]:[Other]])),"")</f>
        <v>0</v>
      </c>
      <c r="P24" s="7" t="str">
        <f>IF(Data7[[#This Row],[WO'#:]]="","Riley #","WO#")</f>
        <v>WO#</v>
      </c>
      <c r="Q24" s="7">
        <f>IFERROR(WEEKNUM(Data7[[#This Row],[Date:]]),"")</f>
        <v>2</v>
      </c>
      <c r="R24" s="6">
        <f t="shared" si="0"/>
        <v>45298</v>
      </c>
      <c r="S24" s="6">
        <f>Data7[[#This Row],[Week Start]]+7</f>
        <v>45305</v>
      </c>
      <c r="T24" s="7" t="str">
        <f t="shared" si="1"/>
        <v>1/7/2024 - 1/14/2024</v>
      </c>
      <c r="U24" s="7" t="str">
        <f t="shared" si="2"/>
        <v>Time Card</v>
      </c>
      <c r="V24" s="8" t="str">
        <f>RIGHT(TEXT(Data7[[#This Row],[Date:]],"mmddyyyy"),4)</f>
        <v>2024</v>
      </c>
      <c r="W24" s="8" t="str">
        <f>MID(TEXT(Data7[[#This Row],[Date:]],"mmddyyyy"),3,2)</f>
        <v>09</v>
      </c>
      <c r="X24" s="8" t="str">
        <f>LEFT(TEXT(Data7[[#This Row],[Date:]],"mmddyyyy"),2)</f>
        <v>01</v>
      </c>
      <c r="Y24" s="6">
        <f>DATE(Data7[[#This Row],[Year]],Data7[[#This Row],[Month]],Data7[[#This Row],[Day]])</f>
        <v>45300</v>
      </c>
    </row>
    <row r="25" spans="1:25" x14ac:dyDescent="0.3">
      <c r="A25" s="5">
        <v>45358.294563541669</v>
      </c>
      <c r="B25" s="7" t="s">
        <v>74</v>
      </c>
      <c r="C25" s="6" t="s">
        <v>172</v>
      </c>
      <c r="D25" s="7" t="s">
        <v>75</v>
      </c>
      <c r="E25" s="8">
        <v>6</v>
      </c>
      <c r="F25" s="7">
        <v>79024</v>
      </c>
      <c r="G25" s="7" t="s">
        <v>68</v>
      </c>
      <c r="H25" s="7" t="s">
        <v>69</v>
      </c>
      <c r="I25" s="7" t="s">
        <v>44</v>
      </c>
      <c r="J25" s="19" t="str">
        <f>IFERROR(INDEX('Employee Info'!$C$3:$E$200,MATCH(Data7[[#This Row],[Name:]],'Employee Info'!$B$3:$B$200,0),MATCH(Data7[[#This Row],[Hours Type:]],'Employee Info'!$C$2:$E$2,0)),"")</f>
        <v/>
      </c>
      <c r="K25" s="19" t="str">
        <f>IFERROR(INDEX('Employee Info'!$C$3:$J$200,MATCH(Data7[[#This Row],[Name:]],'Employee Info'!$B$3:$B$200,0),MATCH(Data7[[#Headers],[Truck]],'Employee Info'!$C$2:$J$2,0)),"")</f>
        <v/>
      </c>
      <c r="L25" s="19" t="str">
        <f>IFERROR(INDEX('Employee Info'!$C$3:$J$200,MATCH(Data7[[#This Row],[Name:]],'Employee Info'!$B$3:$B$200,0),MATCH(Data7[[#Headers],[Phone]],'Employee Info'!$C$2:$J$2,0)),"")</f>
        <v/>
      </c>
      <c r="M25" s="19" t="str">
        <f>IFERROR(INDEX('Employee Info'!$C$3:$J$200,MATCH(Data7[[#This Row],[Name:]],'Employee Info'!$B$3:$B$200,0),MATCH(Data7[[#Headers],[Tech]],'Employee Info'!$C$2:$J$2,0)),"")</f>
        <v/>
      </c>
      <c r="N25" s="19" t="str">
        <f>IFERROR(INDEX('Employee Info'!$C$3:$J$200,MATCH(Data7[[#This Row],[Name:]],'Employee Info'!$B$3:$B$200,0),MATCH(Data7[[#Headers],[Other]],'Employee Info'!$C$2:$J$2,0)),"")</f>
        <v/>
      </c>
      <c r="O25" s="19">
        <f>IFERROR((Data7[[#This Row],[Hours:]]*SUM(Data7[[#This Row],[Rate]:[Other]])),"")</f>
        <v>0</v>
      </c>
      <c r="P25" s="7" t="str">
        <f>IF(Data7[[#This Row],[WO'#:]]="","Riley #","WO#")</f>
        <v>WO#</v>
      </c>
      <c r="Q25" s="7">
        <f>IFERROR(WEEKNUM(Data7[[#This Row],[Date:]]),"")</f>
        <v>2</v>
      </c>
      <c r="R25" s="6">
        <f t="shared" si="0"/>
        <v>45298</v>
      </c>
      <c r="S25" s="6">
        <f>Data7[[#This Row],[Week Start]]+7</f>
        <v>45305</v>
      </c>
      <c r="T25" s="7" t="str">
        <f t="shared" si="1"/>
        <v>1/7/2024 - 1/14/2024</v>
      </c>
      <c r="U25" s="7" t="str">
        <f t="shared" si="2"/>
        <v>Time Card</v>
      </c>
      <c r="V25" s="8" t="str">
        <f>RIGHT(TEXT(Data7[[#This Row],[Date:]],"mmddyyyy"),4)</f>
        <v>2024</v>
      </c>
      <c r="W25" s="8" t="str">
        <f>MID(TEXT(Data7[[#This Row],[Date:]],"mmddyyyy"),3,2)</f>
        <v>09</v>
      </c>
      <c r="X25" s="8" t="str">
        <f>LEFT(TEXT(Data7[[#This Row],[Date:]],"mmddyyyy"),2)</f>
        <v>01</v>
      </c>
      <c r="Y25" s="6">
        <f>DATE(Data7[[#This Row],[Year]],Data7[[#This Row],[Month]],Data7[[#This Row],[Day]])</f>
        <v>45300</v>
      </c>
    </row>
    <row r="26" spans="1:25" x14ac:dyDescent="0.3">
      <c r="A26" s="5">
        <v>45300.578509837964</v>
      </c>
      <c r="B26" s="7" t="s">
        <v>31</v>
      </c>
      <c r="C26" s="6" t="s">
        <v>172</v>
      </c>
      <c r="D26" s="7" t="s">
        <v>90</v>
      </c>
      <c r="E26" s="8">
        <v>1</v>
      </c>
      <c r="F26" s="7">
        <v>6984733</v>
      </c>
      <c r="G26" s="7" t="s">
        <v>89</v>
      </c>
      <c r="H26" s="7" t="s">
        <v>69</v>
      </c>
      <c r="I26" s="7" t="s">
        <v>44</v>
      </c>
      <c r="J26" s="19" t="str">
        <f>IFERROR(INDEX('Employee Info'!$C$3:$E$200,MATCH(Data7[[#This Row],[Name:]],'Employee Info'!$B$3:$B$200,0),MATCH(Data7[[#This Row],[Hours Type:]],'Employee Info'!$C$2:$E$2,0)),"")</f>
        <v/>
      </c>
      <c r="K26" s="19" t="str">
        <f>IFERROR(INDEX('Employee Info'!$C$3:$J$200,MATCH(Data7[[#This Row],[Name:]],'Employee Info'!$B$3:$B$200,0),MATCH(Data7[[#Headers],[Truck]],'Employee Info'!$C$2:$J$2,0)),"")</f>
        <v/>
      </c>
      <c r="L26" s="19" t="str">
        <f>IFERROR(INDEX('Employee Info'!$C$3:$J$200,MATCH(Data7[[#This Row],[Name:]],'Employee Info'!$B$3:$B$200,0),MATCH(Data7[[#Headers],[Phone]],'Employee Info'!$C$2:$J$2,0)),"")</f>
        <v/>
      </c>
      <c r="M26" s="19" t="str">
        <f>IFERROR(INDEX('Employee Info'!$C$3:$J$200,MATCH(Data7[[#This Row],[Name:]],'Employee Info'!$B$3:$B$200,0),MATCH(Data7[[#Headers],[Tech]],'Employee Info'!$C$2:$J$2,0)),"")</f>
        <v/>
      </c>
      <c r="N26" s="19" t="str">
        <f>IFERROR(INDEX('Employee Info'!$C$3:$J$200,MATCH(Data7[[#This Row],[Name:]],'Employee Info'!$B$3:$B$200,0),MATCH(Data7[[#Headers],[Other]],'Employee Info'!$C$2:$J$2,0)),"")</f>
        <v/>
      </c>
      <c r="O26" s="19">
        <f>IFERROR((Data7[[#This Row],[Hours:]]*SUM(Data7[[#This Row],[Rate]:[Other]])),"")</f>
        <v>0</v>
      </c>
      <c r="P26" s="7" t="str">
        <f>IF(Data7[[#This Row],[WO'#:]]="","Riley #","WO#")</f>
        <v>WO#</v>
      </c>
      <c r="Q26" s="7">
        <f>IFERROR(WEEKNUM(Data7[[#This Row],[Date:]]),"")</f>
        <v>2</v>
      </c>
      <c r="R26" s="6">
        <f t="shared" si="0"/>
        <v>45298</v>
      </c>
      <c r="S26" s="6">
        <f>Data7[[#This Row],[Week Start]]+7</f>
        <v>45305</v>
      </c>
      <c r="T26" s="7" t="str">
        <f t="shared" si="1"/>
        <v>1/7/2024 - 1/14/2024</v>
      </c>
      <c r="U26" s="7" t="str">
        <f t="shared" si="2"/>
        <v>Time Card</v>
      </c>
      <c r="V26" s="8" t="str">
        <f>RIGHT(TEXT(Data7[[#This Row],[Date:]],"mmddyyyy"),4)</f>
        <v>2024</v>
      </c>
      <c r="W26" s="8" t="str">
        <f>MID(TEXT(Data7[[#This Row],[Date:]],"mmddyyyy"),3,2)</f>
        <v>09</v>
      </c>
      <c r="X26" s="8" t="str">
        <f>LEFT(TEXT(Data7[[#This Row],[Date:]],"mmddyyyy"),2)</f>
        <v>01</v>
      </c>
      <c r="Y26" s="6">
        <f>DATE(Data7[[#This Row],[Year]],Data7[[#This Row],[Month]],Data7[[#This Row],[Day]])</f>
        <v>45300</v>
      </c>
    </row>
    <row r="27" spans="1:25" x14ac:dyDescent="0.3">
      <c r="A27" s="5">
        <v>45358.289421296293</v>
      </c>
      <c r="B27" s="7" t="s">
        <v>76</v>
      </c>
      <c r="C27" s="6" t="s">
        <v>172</v>
      </c>
      <c r="D27" s="7" t="s">
        <v>77</v>
      </c>
      <c r="E27" s="8">
        <v>1</v>
      </c>
      <c r="F27" s="7">
        <v>6984733</v>
      </c>
      <c r="G27" s="7" t="s">
        <v>68</v>
      </c>
      <c r="H27" s="7" t="s">
        <v>69</v>
      </c>
      <c r="I27" s="7" t="s">
        <v>44</v>
      </c>
      <c r="J27" s="19" t="str">
        <f>IFERROR(INDEX('Employee Info'!$C$3:$E$200,MATCH(Data7[[#This Row],[Name:]],'Employee Info'!$B$3:$B$200,0),MATCH(Data7[[#This Row],[Hours Type:]],'Employee Info'!$C$2:$E$2,0)),"")</f>
        <v/>
      </c>
      <c r="K27" s="19" t="str">
        <f>IFERROR(INDEX('Employee Info'!$C$3:$J$200,MATCH(Data7[[#This Row],[Name:]],'Employee Info'!$B$3:$B$200,0),MATCH(Data7[[#Headers],[Truck]],'Employee Info'!$C$2:$J$2,0)),"")</f>
        <v/>
      </c>
      <c r="L27" s="19" t="str">
        <f>IFERROR(INDEX('Employee Info'!$C$3:$J$200,MATCH(Data7[[#This Row],[Name:]],'Employee Info'!$B$3:$B$200,0),MATCH(Data7[[#Headers],[Phone]],'Employee Info'!$C$2:$J$2,0)),"")</f>
        <v/>
      </c>
      <c r="M27" s="19" t="str">
        <f>IFERROR(INDEX('Employee Info'!$C$3:$J$200,MATCH(Data7[[#This Row],[Name:]],'Employee Info'!$B$3:$B$200,0),MATCH(Data7[[#Headers],[Tech]],'Employee Info'!$C$2:$J$2,0)),"")</f>
        <v/>
      </c>
      <c r="N27" s="19" t="str">
        <f>IFERROR(INDEX('Employee Info'!$C$3:$J$200,MATCH(Data7[[#This Row],[Name:]],'Employee Info'!$B$3:$B$200,0),MATCH(Data7[[#Headers],[Other]],'Employee Info'!$C$2:$J$2,0)),"")</f>
        <v/>
      </c>
      <c r="O27" s="19">
        <f>IFERROR((Data7[[#This Row],[Hours:]]*SUM(Data7[[#This Row],[Rate]:[Other]])),"")</f>
        <v>0</v>
      </c>
      <c r="P27" s="7" t="str">
        <f>IF(Data7[[#This Row],[WO'#:]]="","Riley #","WO#")</f>
        <v>WO#</v>
      </c>
      <c r="Q27" s="7">
        <f>IFERROR(WEEKNUM(Data7[[#This Row],[Date:]]),"")</f>
        <v>2</v>
      </c>
      <c r="R27" s="6">
        <f t="shared" si="0"/>
        <v>45298</v>
      </c>
      <c r="S27" s="6">
        <f>Data7[[#This Row],[Week Start]]+7</f>
        <v>45305</v>
      </c>
      <c r="T27" s="7" t="str">
        <f t="shared" si="1"/>
        <v>1/7/2024 - 1/14/2024</v>
      </c>
      <c r="U27" s="7" t="str">
        <f t="shared" si="2"/>
        <v>Time Card</v>
      </c>
      <c r="V27" s="8" t="str">
        <f>RIGHT(TEXT(Data7[[#This Row],[Date:]],"mmddyyyy"),4)</f>
        <v>2024</v>
      </c>
      <c r="W27" s="8" t="str">
        <f>MID(TEXT(Data7[[#This Row],[Date:]],"mmddyyyy"),3,2)</f>
        <v>09</v>
      </c>
      <c r="X27" s="8" t="str">
        <f>LEFT(TEXT(Data7[[#This Row],[Date:]],"mmddyyyy"),2)</f>
        <v>01</v>
      </c>
      <c r="Y27" s="6">
        <f>DATE(Data7[[#This Row],[Year]],Data7[[#This Row],[Month]],Data7[[#This Row],[Day]])</f>
        <v>45300</v>
      </c>
    </row>
    <row r="28" spans="1:25" x14ac:dyDescent="0.3">
      <c r="A28" s="5">
        <v>45358.292503009259</v>
      </c>
      <c r="B28" s="7" t="s">
        <v>74</v>
      </c>
      <c r="C28" s="6" t="s">
        <v>172</v>
      </c>
      <c r="D28" s="7" t="s">
        <v>174</v>
      </c>
      <c r="E28" s="8">
        <v>2</v>
      </c>
      <c r="F28" s="7">
        <v>6984733</v>
      </c>
      <c r="G28" s="7" t="s">
        <v>68</v>
      </c>
      <c r="H28" s="7" t="s">
        <v>69</v>
      </c>
      <c r="I28" s="7" t="s">
        <v>44</v>
      </c>
      <c r="J28" s="19" t="str">
        <f>IFERROR(INDEX('Employee Info'!$C$3:$E$200,MATCH(Data7[[#This Row],[Name:]],'Employee Info'!$B$3:$B$200,0),MATCH(Data7[[#This Row],[Hours Type:]],'Employee Info'!$C$2:$E$2,0)),"")</f>
        <v/>
      </c>
      <c r="K28" s="19" t="str">
        <f>IFERROR(INDEX('Employee Info'!$C$3:$J$200,MATCH(Data7[[#This Row],[Name:]],'Employee Info'!$B$3:$B$200,0),MATCH(Data7[[#Headers],[Truck]],'Employee Info'!$C$2:$J$2,0)),"")</f>
        <v/>
      </c>
      <c r="L28" s="19" t="str">
        <f>IFERROR(INDEX('Employee Info'!$C$3:$J$200,MATCH(Data7[[#This Row],[Name:]],'Employee Info'!$B$3:$B$200,0),MATCH(Data7[[#Headers],[Phone]],'Employee Info'!$C$2:$J$2,0)),"")</f>
        <v/>
      </c>
      <c r="M28" s="19" t="str">
        <f>IFERROR(INDEX('Employee Info'!$C$3:$J$200,MATCH(Data7[[#This Row],[Name:]],'Employee Info'!$B$3:$B$200,0),MATCH(Data7[[#Headers],[Tech]],'Employee Info'!$C$2:$J$2,0)),"")</f>
        <v/>
      </c>
      <c r="N28" s="19" t="str">
        <f>IFERROR(INDEX('Employee Info'!$C$3:$J$200,MATCH(Data7[[#This Row],[Name:]],'Employee Info'!$B$3:$B$200,0),MATCH(Data7[[#Headers],[Other]],'Employee Info'!$C$2:$J$2,0)),"")</f>
        <v/>
      </c>
      <c r="O28" s="19">
        <f>IFERROR((Data7[[#This Row],[Hours:]]*SUM(Data7[[#This Row],[Rate]:[Other]])),"")</f>
        <v>0</v>
      </c>
      <c r="P28" s="7" t="str">
        <f>IF(Data7[[#This Row],[WO'#:]]="","Riley #","WO#")</f>
        <v>WO#</v>
      </c>
      <c r="Q28" s="7">
        <f>IFERROR(WEEKNUM(Data7[[#This Row],[Date:]]),"")</f>
        <v>2</v>
      </c>
      <c r="R28" s="6">
        <f t="shared" si="0"/>
        <v>45298</v>
      </c>
      <c r="S28" s="6">
        <f>Data7[[#This Row],[Week Start]]+7</f>
        <v>45305</v>
      </c>
      <c r="T28" s="7" t="str">
        <f t="shared" si="1"/>
        <v>1/7/2024 - 1/14/2024</v>
      </c>
      <c r="U28" s="7" t="str">
        <f t="shared" si="2"/>
        <v>Time Card</v>
      </c>
      <c r="V28" s="8" t="str">
        <f>RIGHT(TEXT(Data7[[#This Row],[Date:]],"mmddyyyy"),4)</f>
        <v>2024</v>
      </c>
      <c r="W28" s="8" t="str">
        <f>MID(TEXT(Data7[[#This Row],[Date:]],"mmddyyyy"),3,2)</f>
        <v>09</v>
      </c>
      <c r="X28" s="8" t="str">
        <f>LEFT(TEXT(Data7[[#This Row],[Date:]],"mmddyyyy"),2)</f>
        <v>01</v>
      </c>
      <c r="Y28" s="6">
        <f>DATE(Data7[[#This Row],[Year]],Data7[[#This Row],[Month]],Data7[[#This Row],[Day]])</f>
        <v>45300</v>
      </c>
    </row>
    <row r="29" spans="1:25" x14ac:dyDescent="0.3">
      <c r="A29" s="5">
        <v>45300.579247453701</v>
      </c>
      <c r="B29" s="7" t="s">
        <v>31</v>
      </c>
      <c r="C29" s="6" t="s">
        <v>172</v>
      </c>
      <c r="D29" s="7" t="s">
        <v>175</v>
      </c>
      <c r="E29" s="8">
        <v>1</v>
      </c>
      <c r="F29" s="7" t="s">
        <v>68</v>
      </c>
      <c r="G29" s="7" t="s">
        <v>68</v>
      </c>
      <c r="H29" s="7" t="s">
        <v>92</v>
      </c>
      <c r="I29" s="7" t="s">
        <v>44</v>
      </c>
      <c r="J29" s="19" t="str">
        <f>IFERROR(INDEX('Employee Info'!$C$3:$E$200,MATCH(Data7[[#This Row],[Name:]],'Employee Info'!$B$3:$B$200,0),MATCH(Data7[[#This Row],[Hours Type:]],'Employee Info'!$C$2:$E$2,0)),"")</f>
        <v/>
      </c>
      <c r="K29" s="19" t="str">
        <f>IFERROR(INDEX('Employee Info'!$C$3:$J$200,MATCH(Data7[[#This Row],[Name:]],'Employee Info'!$B$3:$B$200,0),MATCH(Data7[[#Headers],[Truck]],'Employee Info'!$C$2:$J$2,0)),"")</f>
        <v/>
      </c>
      <c r="L29" s="19" t="str">
        <f>IFERROR(INDEX('Employee Info'!$C$3:$J$200,MATCH(Data7[[#This Row],[Name:]],'Employee Info'!$B$3:$B$200,0),MATCH(Data7[[#Headers],[Phone]],'Employee Info'!$C$2:$J$2,0)),"")</f>
        <v/>
      </c>
      <c r="M29" s="19" t="str">
        <f>IFERROR(INDEX('Employee Info'!$C$3:$J$200,MATCH(Data7[[#This Row],[Name:]],'Employee Info'!$B$3:$B$200,0),MATCH(Data7[[#Headers],[Tech]],'Employee Info'!$C$2:$J$2,0)),"")</f>
        <v/>
      </c>
      <c r="N29" s="19" t="str">
        <f>IFERROR(INDEX('Employee Info'!$C$3:$J$200,MATCH(Data7[[#This Row],[Name:]],'Employee Info'!$B$3:$B$200,0),MATCH(Data7[[#Headers],[Other]],'Employee Info'!$C$2:$J$2,0)),"")</f>
        <v/>
      </c>
      <c r="O29" s="19">
        <f>IFERROR((Data7[[#This Row],[Hours:]]*SUM(Data7[[#This Row],[Rate]:[Other]])),"")</f>
        <v>0</v>
      </c>
      <c r="P29" s="7" t="str">
        <f>IF(Data7[[#This Row],[WO'#:]]="","Riley #","WO#")</f>
        <v>Riley #</v>
      </c>
      <c r="Q29" s="7">
        <f>IFERROR(WEEKNUM(Data7[[#This Row],[Date:]]),"")</f>
        <v>2</v>
      </c>
      <c r="R29" s="6">
        <f t="shared" si="0"/>
        <v>45298</v>
      </c>
      <c r="S29" s="6">
        <f>Data7[[#This Row],[Week Start]]+7</f>
        <v>45305</v>
      </c>
      <c r="T29" s="7" t="str">
        <f t="shared" si="1"/>
        <v>1/7/2024 - 1/14/2024</v>
      </c>
      <c r="U29" s="7" t="str">
        <f t="shared" si="2"/>
        <v>Time Card</v>
      </c>
      <c r="V29" s="8" t="str">
        <f>RIGHT(TEXT(Data7[[#This Row],[Date:]],"mmddyyyy"),4)</f>
        <v>2024</v>
      </c>
      <c r="W29" s="8" t="str">
        <f>MID(TEXT(Data7[[#This Row],[Date:]],"mmddyyyy"),3,2)</f>
        <v>09</v>
      </c>
      <c r="X29" s="8" t="str">
        <f>LEFT(TEXT(Data7[[#This Row],[Date:]],"mmddyyyy"),2)</f>
        <v>01</v>
      </c>
      <c r="Y29" s="6">
        <f>DATE(Data7[[#This Row],[Year]],Data7[[#This Row],[Month]],Data7[[#This Row],[Day]])</f>
        <v>45300</v>
      </c>
    </row>
    <row r="30" spans="1:25" x14ac:dyDescent="0.3">
      <c r="A30" s="5">
        <v>45303.471635648151</v>
      </c>
      <c r="B30" s="7" t="s">
        <v>66</v>
      </c>
      <c r="C30" s="6" t="s">
        <v>172</v>
      </c>
      <c r="D30" s="7" t="s">
        <v>79</v>
      </c>
      <c r="E30" s="8">
        <v>8</v>
      </c>
      <c r="F30" s="7" t="s">
        <v>68</v>
      </c>
      <c r="G30" s="7" t="s">
        <v>68</v>
      </c>
      <c r="H30" s="7" t="s">
        <v>80</v>
      </c>
      <c r="I30" s="7" t="s">
        <v>44</v>
      </c>
      <c r="J30" s="19" t="str">
        <f>IFERROR(INDEX('Employee Info'!$C$3:$E$200,MATCH(Data7[[#This Row],[Name:]],'Employee Info'!$B$3:$B$200,0),MATCH(Data7[[#This Row],[Hours Type:]],'Employee Info'!$C$2:$E$2,0)),"")</f>
        <v/>
      </c>
      <c r="K30" s="19" t="str">
        <f>IFERROR(INDEX('Employee Info'!$C$3:$J$200,MATCH(Data7[[#This Row],[Name:]],'Employee Info'!$B$3:$B$200,0),MATCH(Data7[[#Headers],[Truck]],'Employee Info'!$C$2:$J$2,0)),"")</f>
        <v/>
      </c>
      <c r="L30" s="19" t="str">
        <f>IFERROR(INDEX('Employee Info'!$C$3:$J$200,MATCH(Data7[[#This Row],[Name:]],'Employee Info'!$B$3:$B$200,0),MATCH(Data7[[#Headers],[Phone]],'Employee Info'!$C$2:$J$2,0)),"")</f>
        <v/>
      </c>
      <c r="M30" s="19" t="str">
        <f>IFERROR(INDEX('Employee Info'!$C$3:$J$200,MATCH(Data7[[#This Row],[Name:]],'Employee Info'!$B$3:$B$200,0),MATCH(Data7[[#Headers],[Tech]],'Employee Info'!$C$2:$J$2,0)),"")</f>
        <v/>
      </c>
      <c r="N30" s="19" t="str">
        <f>IFERROR(INDEX('Employee Info'!$C$3:$J$200,MATCH(Data7[[#This Row],[Name:]],'Employee Info'!$B$3:$B$200,0),MATCH(Data7[[#Headers],[Other]],'Employee Info'!$C$2:$J$2,0)),"")</f>
        <v/>
      </c>
      <c r="O30" s="19">
        <f>IFERROR((Data7[[#This Row],[Hours:]]*SUM(Data7[[#This Row],[Rate]:[Other]])),"")</f>
        <v>0</v>
      </c>
      <c r="P30" s="7" t="str">
        <f>IF(Data7[[#This Row],[WO'#:]]="","Riley #","WO#")</f>
        <v>Riley #</v>
      </c>
      <c r="Q30" s="7">
        <f>IFERROR(WEEKNUM(Data7[[#This Row],[Date:]]),"")</f>
        <v>2</v>
      </c>
      <c r="R30" s="6">
        <f t="shared" si="0"/>
        <v>45298</v>
      </c>
      <c r="S30" s="6">
        <f>Data7[[#This Row],[Week Start]]+7</f>
        <v>45305</v>
      </c>
      <c r="T30" s="7" t="str">
        <f t="shared" si="1"/>
        <v>1/7/2024 - 1/14/2024</v>
      </c>
      <c r="U30" s="7" t="str">
        <f t="shared" si="2"/>
        <v>Time Card</v>
      </c>
      <c r="V30" s="8" t="str">
        <f>RIGHT(TEXT(Data7[[#This Row],[Date:]],"mmddyyyy"),4)</f>
        <v>2024</v>
      </c>
      <c r="W30" s="8" t="str">
        <f>MID(TEXT(Data7[[#This Row],[Date:]],"mmddyyyy"),3,2)</f>
        <v>09</v>
      </c>
      <c r="X30" s="8" t="str">
        <f>LEFT(TEXT(Data7[[#This Row],[Date:]],"mmddyyyy"),2)</f>
        <v>01</v>
      </c>
      <c r="Y30" s="6">
        <f>DATE(Data7[[#This Row],[Year]],Data7[[#This Row],[Month]],Data7[[#This Row],[Day]])</f>
        <v>45300</v>
      </c>
    </row>
    <row r="31" spans="1:25" x14ac:dyDescent="0.3">
      <c r="A31" s="5">
        <v>45301.409133333334</v>
      </c>
      <c r="B31" s="7" t="s">
        <v>31</v>
      </c>
      <c r="C31" s="6" t="s">
        <v>72</v>
      </c>
      <c r="D31" s="7" t="s">
        <v>73</v>
      </c>
      <c r="E31" s="8">
        <v>4</v>
      </c>
      <c r="F31" s="7">
        <v>79024</v>
      </c>
      <c r="G31" s="7" t="s">
        <v>68</v>
      </c>
      <c r="H31" s="7" t="s">
        <v>69</v>
      </c>
      <c r="I31" s="7" t="s">
        <v>44</v>
      </c>
      <c r="J31" s="19" t="str">
        <f>IFERROR(INDEX('Employee Info'!$C$3:$E$200,MATCH(Data7[[#This Row],[Name:]],'Employee Info'!$B$3:$B$200,0),MATCH(Data7[[#This Row],[Hours Type:]],'Employee Info'!$C$2:$E$2,0)),"")</f>
        <v/>
      </c>
      <c r="K31" s="19" t="str">
        <f>IFERROR(INDEX('Employee Info'!$C$3:$J$200,MATCH(Data7[[#This Row],[Name:]],'Employee Info'!$B$3:$B$200,0),MATCH(Data7[[#Headers],[Truck]],'Employee Info'!$C$2:$J$2,0)),"")</f>
        <v/>
      </c>
      <c r="L31" s="19" t="str">
        <f>IFERROR(INDEX('Employee Info'!$C$3:$J$200,MATCH(Data7[[#This Row],[Name:]],'Employee Info'!$B$3:$B$200,0),MATCH(Data7[[#Headers],[Phone]],'Employee Info'!$C$2:$J$2,0)),"")</f>
        <v/>
      </c>
      <c r="M31" s="19" t="str">
        <f>IFERROR(INDEX('Employee Info'!$C$3:$J$200,MATCH(Data7[[#This Row],[Name:]],'Employee Info'!$B$3:$B$200,0),MATCH(Data7[[#Headers],[Tech]],'Employee Info'!$C$2:$J$2,0)),"")</f>
        <v/>
      </c>
      <c r="N31" s="19" t="str">
        <f>IFERROR(INDEX('Employee Info'!$C$3:$J$200,MATCH(Data7[[#This Row],[Name:]],'Employee Info'!$B$3:$B$200,0),MATCH(Data7[[#Headers],[Other]],'Employee Info'!$C$2:$J$2,0)),"")</f>
        <v/>
      </c>
      <c r="O31" s="19">
        <f>IFERROR((Data7[[#This Row],[Hours:]]*SUM(Data7[[#This Row],[Rate]:[Other]])),"")</f>
        <v>0</v>
      </c>
      <c r="P31" s="7" t="str">
        <f>IF(Data7[[#This Row],[WO'#:]]="","Riley #","WO#")</f>
        <v>WO#</v>
      </c>
      <c r="Q31" s="7">
        <f>IFERROR(WEEKNUM(Data7[[#This Row],[Date:]]),"")</f>
        <v>2</v>
      </c>
      <c r="R31" s="6">
        <f t="shared" si="0"/>
        <v>45298</v>
      </c>
      <c r="S31" s="6">
        <f>Data7[[#This Row],[Week Start]]+7</f>
        <v>45305</v>
      </c>
      <c r="T31" s="7" t="str">
        <f t="shared" si="1"/>
        <v>1/7/2024 - 1/14/2024</v>
      </c>
      <c r="U31" s="7" t="str">
        <f t="shared" si="2"/>
        <v>Time Card</v>
      </c>
      <c r="V31" s="8" t="str">
        <f>RIGHT(TEXT(Data7[[#This Row],[Date:]],"mmddyyyy"),4)</f>
        <v>2024</v>
      </c>
      <c r="W31" s="8" t="str">
        <f>MID(TEXT(Data7[[#This Row],[Date:]],"mmddyyyy"),3,2)</f>
        <v>10</v>
      </c>
      <c r="X31" s="8" t="str">
        <f>LEFT(TEXT(Data7[[#This Row],[Date:]],"mmddyyyy"),2)</f>
        <v>01</v>
      </c>
      <c r="Y31" s="6">
        <f>DATE(Data7[[#This Row],[Year]],Data7[[#This Row],[Month]],Data7[[#This Row],[Day]])</f>
        <v>45301</v>
      </c>
    </row>
    <row r="32" spans="1:25" x14ac:dyDescent="0.3">
      <c r="A32" s="5">
        <v>45358.294675115743</v>
      </c>
      <c r="B32" s="7" t="s">
        <v>74</v>
      </c>
      <c r="C32" s="6" t="s">
        <v>72</v>
      </c>
      <c r="D32" s="7" t="s">
        <v>75</v>
      </c>
      <c r="E32" s="8">
        <v>4</v>
      </c>
      <c r="F32" s="7">
        <v>79024</v>
      </c>
      <c r="G32" s="7" t="s">
        <v>68</v>
      </c>
      <c r="H32" s="7" t="s">
        <v>69</v>
      </c>
      <c r="I32" s="7" t="s">
        <v>44</v>
      </c>
      <c r="J32" s="19" t="str">
        <f>IFERROR(INDEX('Employee Info'!$C$3:$E$200,MATCH(Data7[[#This Row],[Name:]],'Employee Info'!$B$3:$B$200,0),MATCH(Data7[[#This Row],[Hours Type:]],'Employee Info'!$C$2:$E$2,0)),"")</f>
        <v/>
      </c>
      <c r="K32" s="19" t="str">
        <f>IFERROR(INDEX('Employee Info'!$C$3:$J$200,MATCH(Data7[[#This Row],[Name:]],'Employee Info'!$B$3:$B$200,0),MATCH(Data7[[#Headers],[Truck]],'Employee Info'!$C$2:$J$2,0)),"")</f>
        <v/>
      </c>
      <c r="L32" s="19" t="str">
        <f>IFERROR(INDEX('Employee Info'!$C$3:$J$200,MATCH(Data7[[#This Row],[Name:]],'Employee Info'!$B$3:$B$200,0),MATCH(Data7[[#Headers],[Phone]],'Employee Info'!$C$2:$J$2,0)),"")</f>
        <v/>
      </c>
      <c r="M32" s="19" t="str">
        <f>IFERROR(INDEX('Employee Info'!$C$3:$J$200,MATCH(Data7[[#This Row],[Name:]],'Employee Info'!$B$3:$B$200,0),MATCH(Data7[[#Headers],[Tech]],'Employee Info'!$C$2:$J$2,0)),"")</f>
        <v/>
      </c>
      <c r="N32" s="19" t="str">
        <f>IFERROR(INDEX('Employee Info'!$C$3:$J$200,MATCH(Data7[[#This Row],[Name:]],'Employee Info'!$B$3:$B$200,0),MATCH(Data7[[#Headers],[Other]],'Employee Info'!$C$2:$J$2,0)),"")</f>
        <v/>
      </c>
      <c r="O32" s="19">
        <f>IFERROR((Data7[[#This Row],[Hours:]]*SUM(Data7[[#This Row],[Rate]:[Other]])),"")</f>
        <v>0</v>
      </c>
      <c r="P32" s="7" t="str">
        <f>IF(Data7[[#This Row],[WO'#:]]="","Riley #","WO#")</f>
        <v>WO#</v>
      </c>
      <c r="Q32" s="7">
        <f>IFERROR(WEEKNUM(Data7[[#This Row],[Date:]]),"")</f>
        <v>2</v>
      </c>
      <c r="R32" s="6">
        <f t="shared" si="0"/>
        <v>45298</v>
      </c>
      <c r="S32" s="6">
        <f>Data7[[#This Row],[Week Start]]+7</f>
        <v>45305</v>
      </c>
      <c r="T32" s="7" t="str">
        <f t="shared" si="1"/>
        <v>1/7/2024 - 1/14/2024</v>
      </c>
      <c r="U32" s="7" t="str">
        <f t="shared" si="2"/>
        <v>Time Card</v>
      </c>
      <c r="V32" s="8" t="str">
        <f>RIGHT(TEXT(Data7[[#This Row],[Date:]],"mmddyyyy"),4)</f>
        <v>2024</v>
      </c>
      <c r="W32" s="8" t="str">
        <f>MID(TEXT(Data7[[#This Row],[Date:]],"mmddyyyy"),3,2)</f>
        <v>10</v>
      </c>
      <c r="X32" s="8" t="str">
        <f>LEFT(TEXT(Data7[[#This Row],[Date:]],"mmddyyyy"),2)</f>
        <v>01</v>
      </c>
      <c r="Y32" s="6">
        <f>DATE(Data7[[#This Row],[Year]],Data7[[#This Row],[Month]],Data7[[#This Row],[Day]])</f>
        <v>45301</v>
      </c>
    </row>
    <row r="33" spans="1:25" x14ac:dyDescent="0.3">
      <c r="A33" s="5">
        <v>45358.289637037036</v>
      </c>
      <c r="B33" s="7" t="s">
        <v>76</v>
      </c>
      <c r="C33" s="6" t="s">
        <v>72</v>
      </c>
      <c r="D33" s="7" t="s">
        <v>77</v>
      </c>
      <c r="E33" s="8">
        <v>2</v>
      </c>
      <c r="F33" s="7">
        <v>6984733</v>
      </c>
      <c r="G33" s="7" t="s">
        <v>68</v>
      </c>
      <c r="H33" s="7" t="s">
        <v>69</v>
      </c>
      <c r="I33" s="7" t="s">
        <v>44</v>
      </c>
      <c r="J33" s="19" t="str">
        <f>IFERROR(INDEX('Employee Info'!$C$3:$E$200,MATCH(Data7[[#This Row],[Name:]],'Employee Info'!$B$3:$B$200,0),MATCH(Data7[[#This Row],[Hours Type:]],'Employee Info'!$C$2:$E$2,0)),"")</f>
        <v/>
      </c>
      <c r="K33" s="19" t="str">
        <f>IFERROR(INDEX('Employee Info'!$C$3:$J$200,MATCH(Data7[[#This Row],[Name:]],'Employee Info'!$B$3:$B$200,0),MATCH(Data7[[#Headers],[Truck]],'Employee Info'!$C$2:$J$2,0)),"")</f>
        <v/>
      </c>
      <c r="L33" s="19" t="str">
        <f>IFERROR(INDEX('Employee Info'!$C$3:$J$200,MATCH(Data7[[#This Row],[Name:]],'Employee Info'!$B$3:$B$200,0),MATCH(Data7[[#Headers],[Phone]],'Employee Info'!$C$2:$J$2,0)),"")</f>
        <v/>
      </c>
      <c r="M33" s="19" t="str">
        <f>IFERROR(INDEX('Employee Info'!$C$3:$J$200,MATCH(Data7[[#This Row],[Name:]],'Employee Info'!$B$3:$B$200,0),MATCH(Data7[[#Headers],[Tech]],'Employee Info'!$C$2:$J$2,0)),"")</f>
        <v/>
      </c>
      <c r="N33" s="19" t="str">
        <f>IFERROR(INDEX('Employee Info'!$C$3:$J$200,MATCH(Data7[[#This Row],[Name:]],'Employee Info'!$B$3:$B$200,0),MATCH(Data7[[#Headers],[Other]],'Employee Info'!$C$2:$J$2,0)),"")</f>
        <v/>
      </c>
      <c r="O33" s="19">
        <f>IFERROR((Data7[[#This Row],[Hours:]]*SUM(Data7[[#This Row],[Rate]:[Other]])),"")</f>
        <v>0</v>
      </c>
      <c r="P33" s="7" t="str">
        <f>IF(Data7[[#This Row],[WO'#:]]="","Riley #","WO#")</f>
        <v>WO#</v>
      </c>
      <c r="Q33" s="7">
        <f>IFERROR(WEEKNUM(Data7[[#This Row],[Date:]]),"")</f>
        <v>2</v>
      </c>
      <c r="R33" s="6">
        <f t="shared" si="0"/>
        <v>45298</v>
      </c>
      <c r="S33" s="6">
        <f>Data7[[#This Row],[Week Start]]+7</f>
        <v>45305</v>
      </c>
      <c r="T33" s="7" t="str">
        <f t="shared" si="1"/>
        <v>1/7/2024 - 1/14/2024</v>
      </c>
      <c r="U33" s="7" t="str">
        <f t="shared" si="2"/>
        <v>Time Card</v>
      </c>
      <c r="V33" s="8" t="str">
        <f>RIGHT(TEXT(Data7[[#This Row],[Date:]],"mmddyyyy"),4)</f>
        <v>2024</v>
      </c>
      <c r="W33" s="8" t="str">
        <f>MID(TEXT(Data7[[#This Row],[Date:]],"mmddyyyy"),3,2)</f>
        <v>10</v>
      </c>
      <c r="X33" s="8" t="str">
        <f>LEFT(TEXT(Data7[[#This Row],[Date:]],"mmddyyyy"),2)</f>
        <v>01</v>
      </c>
      <c r="Y33" s="6">
        <f>DATE(Data7[[#This Row],[Year]],Data7[[#This Row],[Month]],Data7[[#This Row],[Day]])</f>
        <v>45301</v>
      </c>
    </row>
    <row r="34" spans="1:25" x14ac:dyDescent="0.3">
      <c r="A34" s="5">
        <v>45358.292902430556</v>
      </c>
      <c r="B34" s="7" t="s">
        <v>74</v>
      </c>
      <c r="C34" s="6" t="s">
        <v>72</v>
      </c>
      <c r="D34" s="7" t="s">
        <v>78</v>
      </c>
      <c r="E34" s="8">
        <v>4</v>
      </c>
      <c r="F34" s="7">
        <v>6984733</v>
      </c>
      <c r="G34" s="7" t="s">
        <v>68</v>
      </c>
      <c r="H34" s="7" t="s">
        <v>69</v>
      </c>
      <c r="I34" s="7" t="s">
        <v>44</v>
      </c>
      <c r="J34" s="19" t="str">
        <f>IFERROR(INDEX('Employee Info'!$C$3:$E$200,MATCH(Data7[[#This Row],[Name:]],'Employee Info'!$B$3:$B$200,0),MATCH(Data7[[#This Row],[Hours Type:]],'Employee Info'!$C$2:$E$2,0)),"")</f>
        <v/>
      </c>
      <c r="K34" s="19" t="str">
        <f>IFERROR(INDEX('Employee Info'!$C$3:$J$200,MATCH(Data7[[#This Row],[Name:]],'Employee Info'!$B$3:$B$200,0),MATCH(Data7[[#Headers],[Truck]],'Employee Info'!$C$2:$J$2,0)),"")</f>
        <v/>
      </c>
      <c r="L34" s="19" t="str">
        <f>IFERROR(INDEX('Employee Info'!$C$3:$J$200,MATCH(Data7[[#This Row],[Name:]],'Employee Info'!$B$3:$B$200,0),MATCH(Data7[[#Headers],[Phone]],'Employee Info'!$C$2:$J$2,0)),"")</f>
        <v/>
      </c>
      <c r="M34" s="19" t="str">
        <f>IFERROR(INDEX('Employee Info'!$C$3:$J$200,MATCH(Data7[[#This Row],[Name:]],'Employee Info'!$B$3:$B$200,0),MATCH(Data7[[#Headers],[Tech]],'Employee Info'!$C$2:$J$2,0)),"")</f>
        <v/>
      </c>
      <c r="N34" s="19" t="str">
        <f>IFERROR(INDEX('Employee Info'!$C$3:$J$200,MATCH(Data7[[#This Row],[Name:]],'Employee Info'!$B$3:$B$200,0),MATCH(Data7[[#Headers],[Other]],'Employee Info'!$C$2:$J$2,0)),"")</f>
        <v/>
      </c>
      <c r="O34" s="19">
        <f>IFERROR((Data7[[#This Row],[Hours:]]*SUM(Data7[[#This Row],[Rate]:[Other]])),"")</f>
        <v>0</v>
      </c>
      <c r="P34" s="7" t="str">
        <f>IF(Data7[[#This Row],[WO'#:]]="","Riley #","WO#")</f>
        <v>WO#</v>
      </c>
      <c r="Q34" s="7">
        <f>IFERROR(WEEKNUM(Data7[[#This Row],[Date:]]),"")</f>
        <v>2</v>
      </c>
      <c r="R34" s="6">
        <f t="shared" si="0"/>
        <v>45298</v>
      </c>
      <c r="S34" s="6">
        <f>Data7[[#This Row],[Week Start]]+7</f>
        <v>45305</v>
      </c>
      <c r="T34" s="7" t="str">
        <f t="shared" si="1"/>
        <v>1/7/2024 - 1/14/2024</v>
      </c>
      <c r="U34" s="7" t="str">
        <f t="shared" si="2"/>
        <v>Time Card</v>
      </c>
      <c r="V34" s="8" t="str">
        <f>RIGHT(TEXT(Data7[[#This Row],[Date:]],"mmddyyyy"),4)</f>
        <v>2024</v>
      </c>
      <c r="W34" s="8" t="str">
        <f>MID(TEXT(Data7[[#This Row],[Date:]],"mmddyyyy"),3,2)</f>
        <v>10</v>
      </c>
      <c r="X34" s="8" t="str">
        <f>LEFT(TEXT(Data7[[#This Row],[Date:]],"mmddyyyy"),2)</f>
        <v>01</v>
      </c>
      <c r="Y34" s="6">
        <f>DATE(Data7[[#This Row],[Year]],Data7[[#This Row],[Month]],Data7[[#This Row],[Day]])</f>
        <v>45301</v>
      </c>
    </row>
    <row r="35" spans="1:25" x14ac:dyDescent="0.3">
      <c r="A35" s="5">
        <v>45303.471749189812</v>
      </c>
      <c r="B35" s="7" t="s">
        <v>66</v>
      </c>
      <c r="C35" s="6" t="s">
        <v>72</v>
      </c>
      <c r="D35" s="7" t="s">
        <v>79</v>
      </c>
      <c r="E35" s="8">
        <v>8</v>
      </c>
      <c r="F35" s="7" t="s">
        <v>68</v>
      </c>
      <c r="G35" s="7" t="s">
        <v>68</v>
      </c>
      <c r="H35" s="7" t="s">
        <v>80</v>
      </c>
      <c r="I35" s="7" t="s">
        <v>44</v>
      </c>
      <c r="J35" s="19" t="str">
        <f>IFERROR(INDEX('Employee Info'!$C$3:$E$200,MATCH(Data7[[#This Row],[Name:]],'Employee Info'!$B$3:$B$200,0),MATCH(Data7[[#This Row],[Hours Type:]],'Employee Info'!$C$2:$E$2,0)),"")</f>
        <v/>
      </c>
      <c r="K35" s="19" t="str">
        <f>IFERROR(INDEX('Employee Info'!$C$3:$J$200,MATCH(Data7[[#This Row],[Name:]],'Employee Info'!$B$3:$B$200,0),MATCH(Data7[[#Headers],[Truck]],'Employee Info'!$C$2:$J$2,0)),"")</f>
        <v/>
      </c>
      <c r="L35" s="19" t="str">
        <f>IFERROR(INDEX('Employee Info'!$C$3:$J$200,MATCH(Data7[[#This Row],[Name:]],'Employee Info'!$B$3:$B$200,0),MATCH(Data7[[#Headers],[Phone]],'Employee Info'!$C$2:$J$2,0)),"")</f>
        <v/>
      </c>
      <c r="M35" s="19" t="str">
        <f>IFERROR(INDEX('Employee Info'!$C$3:$J$200,MATCH(Data7[[#This Row],[Name:]],'Employee Info'!$B$3:$B$200,0),MATCH(Data7[[#Headers],[Tech]],'Employee Info'!$C$2:$J$2,0)),"")</f>
        <v/>
      </c>
      <c r="N35" s="19" t="str">
        <f>IFERROR(INDEX('Employee Info'!$C$3:$J$200,MATCH(Data7[[#This Row],[Name:]],'Employee Info'!$B$3:$B$200,0),MATCH(Data7[[#Headers],[Other]],'Employee Info'!$C$2:$J$2,0)),"")</f>
        <v/>
      </c>
      <c r="O35" s="19">
        <f>IFERROR((Data7[[#This Row],[Hours:]]*SUM(Data7[[#This Row],[Rate]:[Other]])),"")</f>
        <v>0</v>
      </c>
      <c r="P35" s="7" t="str">
        <f>IF(Data7[[#This Row],[WO'#:]]="","Riley #","WO#")</f>
        <v>Riley #</v>
      </c>
      <c r="Q35" s="7">
        <f>IFERROR(WEEKNUM(Data7[[#This Row],[Date:]]),"")</f>
        <v>2</v>
      </c>
      <c r="R35" s="6">
        <f t="shared" si="0"/>
        <v>45298</v>
      </c>
      <c r="S35" s="6">
        <f>Data7[[#This Row],[Week Start]]+7</f>
        <v>45305</v>
      </c>
      <c r="T35" s="7" t="str">
        <f t="shared" si="1"/>
        <v>1/7/2024 - 1/14/2024</v>
      </c>
      <c r="U35" s="7" t="str">
        <f t="shared" si="2"/>
        <v>Time Card</v>
      </c>
      <c r="V35" s="8" t="str">
        <f>RIGHT(TEXT(Data7[[#This Row],[Date:]],"mmddyyyy"),4)</f>
        <v>2024</v>
      </c>
      <c r="W35" s="8" t="str">
        <f>MID(TEXT(Data7[[#This Row],[Date:]],"mmddyyyy"),3,2)</f>
        <v>10</v>
      </c>
      <c r="X35" s="8" t="str">
        <f>LEFT(TEXT(Data7[[#This Row],[Date:]],"mmddyyyy"),2)</f>
        <v>01</v>
      </c>
      <c r="Y35" s="6">
        <f>DATE(Data7[[#This Row],[Year]],Data7[[#This Row],[Month]],Data7[[#This Row],[Day]])</f>
        <v>45301</v>
      </c>
    </row>
    <row r="36" spans="1:25" x14ac:dyDescent="0.3">
      <c r="A36" s="5">
        <v>45358.289768055554</v>
      </c>
      <c r="B36" s="7" t="s">
        <v>76</v>
      </c>
      <c r="C36" s="6" t="s">
        <v>81</v>
      </c>
      <c r="D36" s="7" t="s">
        <v>77</v>
      </c>
      <c r="E36" s="8">
        <v>1</v>
      </c>
      <c r="F36" s="7">
        <v>6984733</v>
      </c>
      <c r="G36" s="7" t="s">
        <v>68</v>
      </c>
      <c r="H36" s="7" t="s">
        <v>69</v>
      </c>
      <c r="I36" s="7" t="s">
        <v>44</v>
      </c>
      <c r="J36" s="19" t="str">
        <f>IFERROR(INDEX('Employee Info'!$C$3:$E$200,MATCH(Data7[[#This Row],[Name:]],'Employee Info'!$B$3:$B$200,0),MATCH(Data7[[#This Row],[Hours Type:]],'Employee Info'!$C$2:$E$2,0)),"")</f>
        <v/>
      </c>
      <c r="K36" s="19" t="str">
        <f>IFERROR(INDEX('Employee Info'!$C$3:$J$200,MATCH(Data7[[#This Row],[Name:]],'Employee Info'!$B$3:$B$200,0),MATCH(Data7[[#Headers],[Truck]],'Employee Info'!$C$2:$J$2,0)),"")</f>
        <v/>
      </c>
      <c r="L36" s="19" t="str">
        <f>IFERROR(INDEX('Employee Info'!$C$3:$J$200,MATCH(Data7[[#This Row],[Name:]],'Employee Info'!$B$3:$B$200,0),MATCH(Data7[[#Headers],[Phone]],'Employee Info'!$C$2:$J$2,0)),"")</f>
        <v/>
      </c>
      <c r="M36" s="19" t="str">
        <f>IFERROR(INDEX('Employee Info'!$C$3:$J$200,MATCH(Data7[[#This Row],[Name:]],'Employee Info'!$B$3:$B$200,0),MATCH(Data7[[#Headers],[Tech]],'Employee Info'!$C$2:$J$2,0)),"")</f>
        <v/>
      </c>
      <c r="N36" s="19" t="str">
        <f>IFERROR(INDEX('Employee Info'!$C$3:$J$200,MATCH(Data7[[#This Row],[Name:]],'Employee Info'!$B$3:$B$200,0),MATCH(Data7[[#Headers],[Other]],'Employee Info'!$C$2:$J$2,0)),"")</f>
        <v/>
      </c>
      <c r="O36" s="19">
        <f>IFERROR((Data7[[#This Row],[Hours:]]*SUM(Data7[[#This Row],[Rate]:[Other]])),"")</f>
        <v>0</v>
      </c>
      <c r="P36" s="7" t="str">
        <f>IF(Data7[[#This Row],[WO'#:]]="","Riley #","WO#")</f>
        <v>WO#</v>
      </c>
      <c r="Q36" s="7">
        <f>IFERROR(WEEKNUM(Data7[[#This Row],[Date:]]),"")</f>
        <v>2</v>
      </c>
      <c r="R36" s="6">
        <f t="shared" si="0"/>
        <v>45298</v>
      </c>
      <c r="S36" s="6">
        <f>Data7[[#This Row],[Week Start]]+7</f>
        <v>45305</v>
      </c>
      <c r="T36" s="7" t="str">
        <f t="shared" si="1"/>
        <v>1/7/2024 - 1/14/2024</v>
      </c>
      <c r="U36" s="7" t="str">
        <f t="shared" si="2"/>
        <v>Time Card</v>
      </c>
      <c r="V36" s="8" t="str">
        <f>RIGHT(TEXT(Data7[[#This Row],[Date:]],"mmddyyyy"),4)</f>
        <v>2024</v>
      </c>
      <c r="W36" s="8" t="str">
        <f>MID(TEXT(Data7[[#This Row],[Date:]],"mmddyyyy"),3,2)</f>
        <v>11</v>
      </c>
      <c r="X36" s="8" t="str">
        <f>LEFT(TEXT(Data7[[#This Row],[Date:]],"mmddyyyy"),2)</f>
        <v>01</v>
      </c>
      <c r="Y36" s="6">
        <f>DATE(Data7[[#This Row],[Year]],Data7[[#This Row],[Month]],Data7[[#This Row],[Day]])</f>
        <v>45302</v>
      </c>
    </row>
    <row r="37" spans="1:25" x14ac:dyDescent="0.3">
      <c r="A37" s="5">
        <v>45303.471831944444</v>
      </c>
      <c r="B37" s="7" t="s">
        <v>66</v>
      </c>
      <c r="C37" s="6" t="s">
        <v>81</v>
      </c>
      <c r="D37" s="7" t="s">
        <v>79</v>
      </c>
      <c r="E37" s="8">
        <v>8</v>
      </c>
      <c r="F37" s="7" t="s">
        <v>68</v>
      </c>
      <c r="G37" s="7" t="s">
        <v>68</v>
      </c>
      <c r="H37" s="7" t="s">
        <v>80</v>
      </c>
      <c r="I37" s="7" t="s">
        <v>44</v>
      </c>
      <c r="J37" s="19" t="str">
        <f>IFERROR(INDEX('Employee Info'!$C$3:$E$200,MATCH(Data7[[#This Row],[Name:]],'Employee Info'!$B$3:$B$200,0),MATCH(Data7[[#This Row],[Hours Type:]],'Employee Info'!$C$2:$E$2,0)),"")</f>
        <v/>
      </c>
      <c r="K37" s="19" t="str">
        <f>IFERROR(INDEX('Employee Info'!$C$3:$J$200,MATCH(Data7[[#This Row],[Name:]],'Employee Info'!$B$3:$B$200,0),MATCH(Data7[[#Headers],[Truck]],'Employee Info'!$C$2:$J$2,0)),"")</f>
        <v/>
      </c>
      <c r="L37" s="19" t="str">
        <f>IFERROR(INDEX('Employee Info'!$C$3:$J$200,MATCH(Data7[[#This Row],[Name:]],'Employee Info'!$B$3:$B$200,0),MATCH(Data7[[#Headers],[Phone]],'Employee Info'!$C$2:$J$2,0)),"")</f>
        <v/>
      </c>
      <c r="M37" s="19" t="str">
        <f>IFERROR(INDEX('Employee Info'!$C$3:$J$200,MATCH(Data7[[#This Row],[Name:]],'Employee Info'!$B$3:$B$200,0),MATCH(Data7[[#Headers],[Tech]],'Employee Info'!$C$2:$J$2,0)),"")</f>
        <v/>
      </c>
      <c r="N37" s="19" t="str">
        <f>IFERROR(INDEX('Employee Info'!$C$3:$J$200,MATCH(Data7[[#This Row],[Name:]],'Employee Info'!$B$3:$B$200,0),MATCH(Data7[[#Headers],[Other]],'Employee Info'!$C$2:$J$2,0)),"")</f>
        <v/>
      </c>
      <c r="O37" s="19">
        <f>IFERROR((Data7[[#This Row],[Hours:]]*SUM(Data7[[#This Row],[Rate]:[Other]])),"")</f>
        <v>0</v>
      </c>
      <c r="P37" s="7" t="str">
        <f>IF(Data7[[#This Row],[WO'#:]]="","Riley #","WO#")</f>
        <v>Riley #</v>
      </c>
      <c r="Q37" s="7">
        <f>IFERROR(WEEKNUM(Data7[[#This Row],[Date:]]),"")</f>
        <v>2</v>
      </c>
      <c r="R37" s="6">
        <f t="shared" si="0"/>
        <v>45298</v>
      </c>
      <c r="S37" s="6">
        <f>Data7[[#This Row],[Week Start]]+7</f>
        <v>45305</v>
      </c>
      <c r="T37" s="7" t="str">
        <f t="shared" si="1"/>
        <v>1/7/2024 - 1/14/2024</v>
      </c>
      <c r="U37" s="7" t="str">
        <f t="shared" si="2"/>
        <v>Time Card</v>
      </c>
      <c r="V37" s="8" t="str">
        <f>RIGHT(TEXT(Data7[[#This Row],[Date:]],"mmddyyyy"),4)</f>
        <v>2024</v>
      </c>
      <c r="W37" s="8" t="str">
        <f>MID(TEXT(Data7[[#This Row],[Date:]],"mmddyyyy"),3,2)</f>
        <v>11</v>
      </c>
      <c r="X37" s="8" t="str">
        <f>LEFT(TEXT(Data7[[#This Row],[Date:]],"mmddyyyy"),2)</f>
        <v>01</v>
      </c>
      <c r="Y37" s="6">
        <f>DATE(Data7[[#This Row],[Year]],Data7[[#This Row],[Month]],Data7[[#This Row],[Day]])</f>
        <v>45302</v>
      </c>
    </row>
    <row r="38" spans="1:25" x14ac:dyDescent="0.3">
      <c r="A38" s="5">
        <v>45358.289891782406</v>
      </c>
      <c r="B38" s="7" t="s">
        <v>76</v>
      </c>
      <c r="C38" s="6" t="s">
        <v>82</v>
      </c>
      <c r="D38" s="7" t="s">
        <v>77</v>
      </c>
      <c r="E38" s="8">
        <v>2</v>
      </c>
      <c r="F38" s="7">
        <v>6984733</v>
      </c>
      <c r="G38" s="7" t="s">
        <v>68</v>
      </c>
      <c r="H38" s="7" t="s">
        <v>69</v>
      </c>
      <c r="I38" s="7" t="s">
        <v>44</v>
      </c>
      <c r="J38" s="19" t="str">
        <f>IFERROR(INDEX('Employee Info'!$C$3:$E$200,MATCH(Data7[[#This Row],[Name:]],'Employee Info'!$B$3:$B$200,0),MATCH(Data7[[#This Row],[Hours Type:]],'Employee Info'!$C$2:$E$2,0)),"")</f>
        <v/>
      </c>
      <c r="K38" s="19" t="str">
        <f>IFERROR(INDEX('Employee Info'!$C$3:$J$200,MATCH(Data7[[#This Row],[Name:]],'Employee Info'!$B$3:$B$200,0),MATCH(Data7[[#Headers],[Truck]],'Employee Info'!$C$2:$J$2,0)),"")</f>
        <v/>
      </c>
      <c r="L38" s="19" t="str">
        <f>IFERROR(INDEX('Employee Info'!$C$3:$J$200,MATCH(Data7[[#This Row],[Name:]],'Employee Info'!$B$3:$B$200,0),MATCH(Data7[[#Headers],[Phone]],'Employee Info'!$C$2:$J$2,0)),"")</f>
        <v/>
      </c>
      <c r="M38" s="19" t="str">
        <f>IFERROR(INDEX('Employee Info'!$C$3:$J$200,MATCH(Data7[[#This Row],[Name:]],'Employee Info'!$B$3:$B$200,0),MATCH(Data7[[#Headers],[Tech]],'Employee Info'!$C$2:$J$2,0)),"")</f>
        <v/>
      </c>
      <c r="N38" s="19" t="str">
        <f>IFERROR(INDEX('Employee Info'!$C$3:$J$200,MATCH(Data7[[#This Row],[Name:]],'Employee Info'!$B$3:$B$200,0),MATCH(Data7[[#Headers],[Other]],'Employee Info'!$C$2:$J$2,0)),"")</f>
        <v/>
      </c>
      <c r="O38" s="19">
        <f>IFERROR((Data7[[#This Row],[Hours:]]*SUM(Data7[[#This Row],[Rate]:[Other]])),"")</f>
        <v>0</v>
      </c>
      <c r="P38" s="7" t="str">
        <f>IF(Data7[[#This Row],[WO'#:]]="","Riley #","WO#")</f>
        <v>WO#</v>
      </c>
      <c r="Q38" s="7">
        <f>IFERROR(WEEKNUM(Data7[[#This Row],[Date:]]),"")</f>
        <v>2</v>
      </c>
      <c r="R38" s="6">
        <f t="shared" si="0"/>
        <v>45298</v>
      </c>
      <c r="S38" s="6">
        <f>Data7[[#This Row],[Week Start]]+7</f>
        <v>45305</v>
      </c>
      <c r="T38" s="7" t="str">
        <f t="shared" si="1"/>
        <v>1/7/2024 - 1/14/2024</v>
      </c>
      <c r="U38" s="7" t="str">
        <f t="shared" si="2"/>
        <v>Time Card</v>
      </c>
      <c r="V38" s="8" t="str">
        <f>RIGHT(TEXT(Data7[[#This Row],[Date:]],"mmddyyyy"),4)</f>
        <v>2024</v>
      </c>
      <c r="W38" s="8" t="str">
        <f>MID(TEXT(Data7[[#This Row],[Date:]],"mmddyyyy"),3,2)</f>
        <v>12</v>
      </c>
      <c r="X38" s="8" t="str">
        <f>LEFT(TEXT(Data7[[#This Row],[Date:]],"mmddyyyy"),2)</f>
        <v>01</v>
      </c>
      <c r="Y38" s="6">
        <f>DATE(Data7[[#This Row],[Year]],Data7[[#This Row],[Month]],Data7[[#This Row],[Day]])</f>
        <v>45303</v>
      </c>
    </row>
    <row r="39" spans="1:25" x14ac:dyDescent="0.3">
      <c r="A39" s="5">
        <v>45358.293086574071</v>
      </c>
      <c r="B39" s="7" t="s">
        <v>74</v>
      </c>
      <c r="C39" s="6" t="s">
        <v>82</v>
      </c>
      <c r="D39" s="7" t="s">
        <v>78</v>
      </c>
      <c r="E39" s="8">
        <v>1</v>
      </c>
      <c r="F39" s="7">
        <v>6984733</v>
      </c>
      <c r="G39" s="7" t="s">
        <v>68</v>
      </c>
      <c r="H39" s="7" t="s">
        <v>69</v>
      </c>
      <c r="I39" s="7" t="s">
        <v>44</v>
      </c>
      <c r="J39" s="19" t="str">
        <f>IFERROR(INDEX('Employee Info'!$C$3:$E$200,MATCH(Data7[[#This Row],[Name:]],'Employee Info'!$B$3:$B$200,0),MATCH(Data7[[#This Row],[Hours Type:]],'Employee Info'!$C$2:$E$2,0)),"")</f>
        <v/>
      </c>
      <c r="K39" s="19" t="str">
        <f>IFERROR(INDEX('Employee Info'!$C$3:$J$200,MATCH(Data7[[#This Row],[Name:]],'Employee Info'!$B$3:$B$200,0),MATCH(Data7[[#Headers],[Truck]],'Employee Info'!$C$2:$J$2,0)),"")</f>
        <v/>
      </c>
      <c r="L39" s="19" t="str">
        <f>IFERROR(INDEX('Employee Info'!$C$3:$J$200,MATCH(Data7[[#This Row],[Name:]],'Employee Info'!$B$3:$B$200,0),MATCH(Data7[[#Headers],[Phone]],'Employee Info'!$C$2:$J$2,0)),"")</f>
        <v/>
      </c>
      <c r="M39" s="19" t="str">
        <f>IFERROR(INDEX('Employee Info'!$C$3:$J$200,MATCH(Data7[[#This Row],[Name:]],'Employee Info'!$B$3:$B$200,0),MATCH(Data7[[#Headers],[Tech]],'Employee Info'!$C$2:$J$2,0)),"")</f>
        <v/>
      </c>
      <c r="N39" s="19" t="str">
        <f>IFERROR(INDEX('Employee Info'!$C$3:$J$200,MATCH(Data7[[#This Row],[Name:]],'Employee Info'!$B$3:$B$200,0),MATCH(Data7[[#Headers],[Other]],'Employee Info'!$C$2:$J$2,0)),"")</f>
        <v/>
      </c>
      <c r="O39" s="19">
        <f>IFERROR((Data7[[#This Row],[Hours:]]*SUM(Data7[[#This Row],[Rate]:[Other]])),"")</f>
        <v>0</v>
      </c>
      <c r="P39" s="7" t="str">
        <f>IF(Data7[[#This Row],[WO'#:]]="","Riley #","WO#")</f>
        <v>WO#</v>
      </c>
      <c r="Q39" s="7">
        <f>IFERROR(WEEKNUM(Data7[[#This Row],[Date:]]),"")</f>
        <v>2</v>
      </c>
      <c r="R39" s="6">
        <f t="shared" si="0"/>
        <v>45298</v>
      </c>
      <c r="S39" s="6">
        <f>Data7[[#This Row],[Week Start]]+7</f>
        <v>45305</v>
      </c>
      <c r="T39" s="7" t="str">
        <f t="shared" si="1"/>
        <v>1/7/2024 - 1/14/2024</v>
      </c>
      <c r="U39" s="7" t="str">
        <f t="shared" si="2"/>
        <v>Time Card</v>
      </c>
      <c r="V39" s="8" t="str">
        <f>RIGHT(TEXT(Data7[[#This Row],[Date:]],"mmddyyyy"),4)</f>
        <v>2024</v>
      </c>
      <c r="W39" s="8" t="str">
        <f>MID(TEXT(Data7[[#This Row],[Date:]],"mmddyyyy"),3,2)</f>
        <v>12</v>
      </c>
      <c r="X39" s="8" t="str">
        <f>LEFT(TEXT(Data7[[#This Row],[Date:]],"mmddyyyy"),2)</f>
        <v>01</v>
      </c>
      <c r="Y39" s="6">
        <f>DATE(Data7[[#This Row],[Year]],Data7[[#This Row],[Month]],Data7[[#This Row],[Day]])</f>
        <v>45303</v>
      </c>
    </row>
    <row r="40" spans="1:25" x14ac:dyDescent="0.3">
      <c r="A40" s="5">
        <v>45303.471902083336</v>
      </c>
      <c r="B40" s="7" t="s">
        <v>66</v>
      </c>
      <c r="C40" s="6" t="s">
        <v>82</v>
      </c>
      <c r="D40" s="7" t="s">
        <v>79</v>
      </c>
      <c r="E40" s="8">
        <v>8</v>
      </c>
      <c r="F40" s="7" t="s">
        <v>68</v>
      </c>
      <c r="G40" s="7" t="s">
        <v>68</v>
      </c>
      <c r="H40" s="7" t="s">
        <v>80</v>
      </c>
      <c r="I40" s="7" t="s">
        <v>44</v>
      </c>
      <c r="J40" s="19" t="str">
        <f>IFERROR(INDEX('Employee Info'!$C$3:$E$200,MATCH(Data7[[#This Row],[Name:]],'Employee Info'!$B$3:$B$200,0),MATCH(Data7[[#This Row],[Hours Type:]],'Employee Info'!$C$2:$E$2,0)),"")</f>
        <v/>
      </c>
      <c r="K40" s="19" t="str">
        <f>IFERROR(INDEX('Employee Info'!$C$3:$J$200,MATCH(Data7[[#This Row],[Name:]],'Employee Info'!$B$3:$B$200,0),MATCH(Data7[[#Headers],[Truck]],'Employee Info'!$C$2:$J$2,0)),"")</f>
        <v/>
      </c>
      <c r="L40" s="19" t="str">
        <f>IFERROR(INDEX('Employee Info'!$C$3:$J$200,MATCH(Data7[[#This Row],[Name:]],'Employee Info'!$B$3:$B$200,0),MATCH(Data7[[#Headers],[Phone]],'Employee Info'!$C$2:$J$2,0)),"")</f>
        <v/>
      </c>
      <c r="M40" s="19" t="str">
        <f>IFERROR(INDEX('Employee Info'!$C$3:$J$200,MATCH(Data7[[#This Row],[Name:]],'Employee Info'!$B$3:$B$200,0),MATCH(Data7[[#Headers],[Tech]],'Employee Info'!$C$2:$J$2,0)),"")</f>
        <v/>
      </c>
      <c r="N40" s="19" t="str">
        <f>IFERROR(INDEX('Employee Info'!$C$3:$J$200,MATCH(Data7[[#This Row],[Name:]],'Employee Info'!$B$3:$B$200,0),MATCH(Data7[[#Headers],[Other]],'Employee Info'!$C$2:$J$2,0)),"")</f>
        <v/>
      </c>
      <c r="O40" s="19">
        <f>IFERROR((Data7[[#This Row],[Hours:]]*SUM(Data7[[#This Row],[Rate]:[Other]])),"")</f>
        <v>0</v>
      </c>
      <c r="P40" s="7" t="str">
        <f>IF(Data7[[#This Row],[WO'#:]]="","Riley #","WO#")</f>
        <v>Riley #</v>
      </c>
      <c r="Q40" s="7">
        <f>IFERROR(WEEKNUM(Data7[[#This Row],[Date:]]),"")</f>
        <v>2</v>
      </c>
      <c r="R40" s="6">
        <f t="shared" si="0"/>
        <v>45298</v>
      </c>
      <c r="S40" s="6">
        <f>Data7[[#This Row],[Week Start]]+7</f>
        <v>45305</v>
      </c>
      <c r="T40" s="7" t="str">
        <f t="shared" si="1"/>
        <v>1/7/2024 - 1/14/2024</v>
      </c>
      <c r="U40" s="7" t="str">
        <f t="shared" si="2"/>
        <v>Time Card</v>
      </c>
      <c r="V40" s="8" t="str">
        <f>RIGHT(TEXT(Data7[[#This Row],[Date:]],"mmddyyyy"),4)</f>
        <v>2024</v>
      </c>
      <c r="W40" s="8" t="str">
        <f>MID(TEXT(Data7[[#This Row],[Date:]],"mmddyyyy"),3,2)</f>
        <v>12</v>
      </c>
      <c r="X40" s="8" t="str">
        <f>LEFT(TEXT(Data7[[#This Row],[Date:]],"mmddyyyy"),2)</f>
        <v>01</v>
      </c>
      <c r="Y40" s="6">
        <f>DATE(Data7[[#This Row],[Year]],Data7[[#This Row],[Month]],Data7[[#This Row],[Day]])</f>
        <v>45303</v>
      </c>
    </row>
    <row r="41" spans="1:25" x14ac:dyDescent="0.3">
      <c r="A41" s="5">
        <v>45303.472631018521</v>
      </c>
      <c r="B41" s="7" t="s">
        <v>66</v>
      </c>
      <c r="C41" s="6" t="s">
        <v>83</v>
      </c>
      <c r="D41" s="7" t="s">
        <v>84</v>
      </c>
      <c r="E41" s="8">
        <v>4</v>
      </c>
      <c r="F41" s="7" t="s">
        <v>68</v>
      </c>
      <c r="G41" s="7" t="s">
        <v>68</v>
      </c>
      <c r="H41" s="7" t="s">
        <v>80</v>
      </c>
      <c r="I41" s="7" t="s">
        <v>45</v>
      </c>
      <c r="J41" s="19" t="str">
        <f>IFERROR(INDEX('Employee Info'!$C$3:$E$200,MATCH(Data7[[#This Row],[Name:]],'Employee Info'!$B$3:$B$200,0),MATCH(Data7[[#This Row],[Hours Type:]],'Employee Info'!$C$2:$E$2,0)),"")</f>
        <v/>
      </c>
      <c r="K41" s="19" t="str">
        <f>IFERROR(INDEX('Employee Info'!$C$3:$J$200,MATCH(Data7[[#This Row],[Name:]],'Employee Info'!$B$3:$B$200,0),MATCH(Data7[[#Headers],[Truck]],'Employee Info'!$C$2:$J$2,0)),"")</f>
        <v/>
      </c>
      <c r="L41" s="19" t="str">
        <f>IFERROR(INDEX('Employee Info'!$C$3:$J$200,MATCH(Data7[[#This Row],[Name:]],'Employee Info'!$B$3:$B$200,0),MATCH(Data7[[#Headers],[Phone]],'Employee Info'!$C$2:$J$2,0)),"")</f>
        <v/>
      </c>
      <c r="M41" s="19" t="str">
        <f>IFERROR(INDEX('Employee Info'!$C$3:$J$200,MATCH(Data7[[#This Row],[Name:]],'Employee Info'!$B$3:$B$200,0),MATCH(Data7[[#Headers],[Tech]],'Employee Info'!$C$2:$J$2,0)),"")</f>
        <v/>
      </c>
      <c r="N41" s="19" t="str">
        <f>IFERROR(INDEX('Employee Info'!$C$3:$J$200,MATCH(Data7[[#This Row],[Name:]],'Employee Info'!$B$3:$B$200,0),MATCH(Data7[[#Headers],[Other]],'Employee Info'!$C$2:$J$2,0)),"")</f>
        <v/>
      </c>
      <c r="O41" s="19">
        <f>IFERROR((Data7[[#This Row],[Hours:]]*SUM(Data7[[#This Row],[Rate]:[Other]])),"")</f>
        <v>0</v>
      </c>
      <c r="P41" s="7" t="str">
        <f>IF(Data7[[#This Row],[WO'#:]]="","Riley #","WO#")</f>
        <v>Riley #</v>
      </c>
      <c r="Q41" s="7">
        <f>IFERROR(WEEKNUM(Data7[[#This Row],[Date:]]),"")</f>
        <v>2</v>
      </c>
      <c r="R41" s="6">
        <f t="shared" si="0"/>
        <v>45298</v>
      </c>
      <c r="S41" s="6">
        <f>Data7[[#This Row],[Week Start]]+7</f>
        <v>45305</v>
      </c>
      <c r="T41" s="7" t="str">
        <f t="shared" si="1"/>
        <v>1/7/2024 - 1/14/2024</v>
      </c>
      <c r="U41" s="7" t="str">
        <f t="shared" si="2"/>
        <v>Time Card</v>
      </c>
      <c r="V41" s="8" t="str">
        <f>RIGHT(TEXT(Data7[[#This Row],[Date:]],"mmddyyyy"),4)</f>
        <v>2024</v>
      </c>
      <c r="W41" s="8" t="str">
        <f>MID(TEXT(Data7[[#This Row],[Date:]],"mmddyyyy"),3,2)</f>
        <v>13</v>
      </c>
      <c r="X41" s="8" t="str">
        <f>LEFT(TEXT(Data7[[#This Row],[Date:]],"mmddyyyy"),2)</f>
        <v>01</v>
      </c>
      <c r="Y41" s="6">
        <f>DATE(Data7[[#This Row],[Year]],Data7[[#This Row],[Month]],Data7[[#This Row],[Day]])</f>
        <v>45304</v>
      </c>
    </row>
    <row r="42" spans="1:25" x14ac:dyDescent="0.3">
      <c r="A42" s="5">
        <v>45310.48907152778</v>
      </c>
      <c r="B42" s="7" t="s">
        <v>66</v>
      </c>
      <c r="C42" s="6" t="s">
        <v>85</v>
      </c>
      <c r="D42" s="7" t="s">
        <v>86</v>
      </c>
      <c r="E42" s="8">
        <v>8</v>
      </c>
      <c r="F42" s="7">
        <v>20028</v>
      </c>
      <c r="G42" s="7" t="s">
        <v>68</v>
      </c>
      <c r="H42" s="7" t="s">
        <v>69</v>
      </c>
      <c r="I42" s="7" t="s">
        <v>44</v>
      </c>
      <c r="J42" s="19" t="str">
        <f>IFERROR(INDEX('Employee Info'!$C$3:$E$200,MATCH(Data7[[#This Row],[Name:]],'Employee Info'!$B$3:$B$200,0),MATCH(Data7[[#This Row],[Hours Type:]],'Employee Info'!$C$2:$E$2,0)),"")</f>
        <v/>
      </c>
      <c r="K42" s="19" t="str">
        <f>IFERROR(INDEX('Employee Info'!$C$3:$J$200,MATCH(Data7[[#This Row],[Name:]],'Employee Info'!$B$3:$B$200,0),MATCH(Data7[[#Headers],[Truck]],'Employee Info'!$C$2:$J$2,0)),"")</f>
        <v/>
      </c>
      <c r="L42" s="19" t="str">
        <f>IFERROR(INDEX('Employee Info'!$C$3:$J$200,MATCH(Data7[[#This Row],[Name:]],'Employee Info'!$B$3:$B$200,0),MATCH(Data7[[#Headers],[Phone]],'Employee Info'!$C$2:$J$2,0)),"")</f>
        <v/>
      </c>
      <c r="M42" s="19" t="str">
        <f>IFERROR(INDEX('Employee Info'!$C$3:$J$200,MATCH(Data7[[#This Row],[Name:]],'Employee Info'!$B$3:$B$200,0),MATCH(Data7[[#Headers],[Tech]],'Employee Info'!$C$2:$J$2,0)),"")</f>
        <v/>
      </c>
      <c r="N42" s="19" t="str">
        <f>IFERROR(INDEX('Employee Info'!$C$3:$J$200,MATCH(Data7[[#This Row],[Name:]],'Employee Info'!$B$3:$B$200,0),MATCH(Data7[[#Headers],[Other]],'Employee Info'!$C$2:$J$2,0)),"")</f>
        <v/>
      </c>
      <c r="O42" s="19">
        <f>IFERROR((Data7[[#This Row],[Hours:]]*SUM(Data7[[#This Row],[Rate]:[Other]])),"")</f>
        <v>0</v>
      </c>
      <c r="P42" s="7" t="str">
        <f>IF(Data7[[#This Row],[WO'#:]]="","Riley #","WO#")</f>
        <v>WO#</v>
      </c>
      <c r="Q42" s="7">
        <f>IFERROR(WEEKNUM(Data7[[#This Row],[Date:]]),"")</f>
        <v>3</v>
      </c>
      <c r="R42" s="6">
        <f t="shared" si="0"/>
        <v>45305</v>
      </c>
      <c r="S42" s="6">
        <f>Data7[[#This Row],[Week Start]]+7</f>
        <v>45312</v>
      </c>
      <c r="T42" s="7" t="str">
        <f t="shared" si="1"/>
        <v>1/14/2024 - 1/21/2024</v>
      </c>
      <c r="U42" s="7" t="str">
        <f t="shared" si="2"/>
        <v>Time Card</v>
      </c>
      <c r="V42" s="8" t="str">
        <f>RIGHT(TEXT(Data7[[#This Row],[Date:]],"mmddyyyy"),4)</f>
        <v>2024</v>
      </c>
      <c r="W42" s="8" t="str">
        <f>MID(TEXT(Data7[[#This Row],[Date:]],"mmddyyyy"),3,2)</f>
        <v>15</v>
      </c>
      <c r="X42" s="8" t="str">
        <f>LEFT(TEXT(Data7[[#This Row],[Date:]],"mmddyyyy"),2)</f>
        <v>01</v>
      </c>
      <c r="Y42" s="6">
        <f>DATE(Data7[[#This Row],[Year]],Data7[[#This Row],[Month]],Data7[[#This Row],[Day]])</f>
        <v>45306</v>
      </c>
    </row>
    <row r="43" spans="1:25" x14ac:dyDescent="0.3">
      <c r="A43" s="5">
        <v>45306.579577199074</v>
      </c>
      <c r="B43" s="7" t="s">
        <v>31</v>
      </c>
      <c r="C43" s="6" t="s">
        <v>85</v>
      </c>
      <c r="D43" s="7" t="s">
        <v>87</v>
      </c>
      <c r="E43" s="8">
        <v>1</v>
      </c>
      <c r="F43" s="7">
        <v>79024</v>
      </c>
      <c r="G43" s="7" t="s">
        <v>68</v>
      </c>
      <c r="H43" s="7" t="s">
        <v>69</v>
      </c>
      <c r="I43" s="7" t="s">
        <v>44</v>
      </c>
      <c r="J43" s="19" t="str">
        <f>IFERROR(INDEX('Employee Info'!$C$3:$E$200,MATCH(Data7[[#This Row],[Name:]],'Employee Info'!$B$3:$B$200,0),MATCH(Data7[[#This Row],[Hours Type:]],'Employee Info'!$C$2:$E$2,0)),"")</f>
        <v/>
      </c>
      <c r="K43" s="19" t="str">
        <f>IFERROR(INDEX('Employee Info'!$C$3:$J$200,MATCH(Data7[[#This Row],[Name:]],'Employee Info'!$B$3:$B$200,0),MATCH(Data7[[#Headers],[Truck]],'Employee Info'!$C$2:$J$2,0)),"")</f>
        <v/>
      </c>
      <c r="L43" s="19" t="str">
        <f>IFERROR(INDEX('Employee Info'!$C$3:$J$200,MATCH(Data7[[#This Row],[Name:]],'Employee Info'!$B$3:$B$200,0),MATCH(Data7[[#Headers],[Phone]],'Employee Info'!$C$2:$J$2,0)),"")</f>
        <v/>
      </c>
      <c r="M43" s="19" t="str">
        <f>IFERROR(INDEX('Employee Info'!$C$3:$J$200,MATCH(Data7[[#This Row],[Name:]],'Employee Info'!$B$3:$B$200,0),MATCH(Data7[[#Headers],[Tech]],'Employee Info'!$C$2:$J$2,0)),"")</f>
        <v/>
      </c>
      <c r="N43" s="19" t="str">
        <f>IFERROR(INDEX('Employee Info'!$C$3:$J$200,MATCH(Data7[[#This Row],[Name:]],'Employee Info'!$B$3:$B$200,0),MATCH(Data7[[#Headers],[Other]],'Employee Info'!$C$2:$J$2,0)),"")</f>
        <v/>
      </c>
      <c r="O43" s="19">
        <f>IFERROR((Data7[[#This Row],[Hours:]]*SUM(Data7[[#This Row],[Rate]:[Other]])),"")</f>
        <v>0</v>
      </c>
      <c r="P43" s="7" t="str">
        <f>IF(Data7[[#This Row],[WO'#:]]="","Riley #","WO#")</f>
        <v>WO#</v>
      </c>
      <c r="Q43" s="7">
        <f>IFERROR(WEEKNUM(Data7[[#This Row],[Date:]]),"")</f>
        <v>3</v>
      </c>
      <c r="R43" s="6">
        <f t="shared" si="0"/>
        <v>45305</v>
      </c>
      <c r="S43" s="6">
        <f>Data7[[#This Row],[Week Start]]+7</f>
        <v>45312</v>
      </c>
      <c r="T43" s="7" t="str">
        <f t="shared" si="1"/>
        <v>1/14/2024 - 1/21/2024</v>
      </c>
      <c r="U43" s="7" t="str">
        <f t="shared" si="2"/>
        <v>Time Card</v>
      </c>
      <c r="V43" s="8" t="str">
        <f>RIGHT(TEXT(Data7[[#This Row],[Date:]],"mmddyyyy"),4)</f>
        <v>2024</v>
      </c>
      <c r="W43" s="8" t="str">
        <f>MID(TEXT(Data7[[#This Row],[Date:]],"mmddyyyy"),3,2)</f>
        <v>15</v>
      </c>
      <c r="X43" s="8" t="str">
        <f>LEFT(TEXT(Data7[[#This Row],[Date:]],"mmddyyyy"),2)</f>
        <v>01</v>
      </c>
      <c r="Y43" s="6">
        <f>DATE(Data7[[#This Row],[Year]],Data7[[#This Row],[Month]],Data7[[#This Row],[Day]])</f>
        <v>45306</v>
      </c>
    </row>
    <row r="44" spans="1:25" x14ac:dyDescent="0.3">
      <c r="A44" s="5">
        <v>45306.580322453701</v>
      </c>
      <c r="B44" s="7" t="s">
        <v>31</v>
      </c>
      <c r="C44" s="6" t="s">
        <v>85</v>
      </c>
      <c r="D44" s="7" t="s">
        <v>88</v>
      </c>
      <c r="E44" s="8">
        <v>7</v>
      </c>
      <c r="F44" s="7">
        <v>6984733</v>
      </c>
      <c r="G44" s="7" t="s">
        <v>89</v>
      </c>
      <c r="H44" s="7" t="s">
        <v>69</v>
      </c>
      <c r="I44" s="7" t="s">
        <v>44</v>
      </c>
      <c r="J44" s="19" t="str">
        <f>IFERROR(INDEX('Employee Info'!$C$3:$E$200,MATCH(Data7[[#This Row],[Name:]],'Employee Info'!$B$3:$B$200,0),MATCH(Data7[[#This Row],[Hours Type:]],'Employee Info'!$C$2:$E$2,0)),"")</f>
        <v/>
      </c>
      <c r="K44" s="19" t="str">
        <f>IFERROR(INDEX('Employee Info'!$C$3:$J$200,MATCH(Data7[[#This Row],[Name:]],'Employee Info'!$B$3:$B$200,0),MATCH(Data7[[#Headers],[Truck]],'Employee Info'!$C$2:$J$2,0)),"")</f>
        <v/>
      </c>
      <c r="L44" s="19" t="str">
        <f>IFERROR(INDEX('Employee Info'!$C$3:$J$200,MATCH(Data7[[#This Row],[Name:]],'Employee Info'!$B$3:$B$200,0),MATCH(Data7[[#Headers],[Phone]],'Employee Info'!$C$2:$J$2,0)),"")</f>
        <v/>
      </c>
      <c r="M44" s="19" t="str">
        <f>IFERROR(INDEX('Employee Info'!$C$3:$J$200,MATCH(Data7[[#This Row],[Name:]],'Employee Info'!$B$3:$B$200,0),MATCH(Data7[[#Headers],[Tech]],'Employee Info'!$C$2:$J$2,0)),"")</f>
        <v/>
      </c>
      <c r="N44" s="19" t="str">
        <f>IFERROR(INDEX('Employee Info'!$C$3:$J$200,MATCH(Data7[[#This Row],[Name:]],'Employee Info'!$B$3:$B$200,0),MATCH(Data7[[#Headers],[Other]],'Employee Info'!$C$2:$J$2,0)),"")</f>
        <v/>
      </c>
      <c r="O44" s="19">
        <f>IFERROR((Data7[[#This Row],[Hours:]]*SUM(Data7[[#This Row],[Rate]:[Other]])),"")</f>
        <v>0</v>
      </c>
      <c r="P44" s="7" t="str">
        <f>IF(Data7[[#This Row],[WO'#:]]="","Riley #","WO#")</f>
        <v>WO#</v>
      </c>
      <c r="Q44" s="7">
        <f>IFERROR(WEEKNUM(Data7[[#This Row],[Date:]]),"")</f>
        <v>3</v>
      </c>
      <c r="R44" s="6">
        <f t="shared" si="0"/>
        <v>45305</v>
      </c>
      <c r="S44" s="6">
        <f>Data7[[#This Row],[Week Start]]+7</f>
        <v>45312</v>
      </c>
      <c r="T44" s="7" t="str">
        <f t="shared" si="1"/>
        <v>1/14/2024 - 1/21/2024</v>
      </c>
      <c r="U44" s="7" t="str">
        <f t="shared" si="2"/>
        <v>Time Card</v>
      </c>
      <c r="V44" s="8" t="str">
        <f>RIGHT(TEXT(Data7[[#This Row],[Date:]],"mmddyyyy"),4)</f>
        <v>2024</v>
      </c>
      <c r="W44" s="8" t="str">
        <f>MID(TEXT(Data7[[#This Row],[Date:]],"mmddyyyy"),3,2)</f>
        <v>15</v>
      </c>
      <c r="X44" s="8" t="str">
        <f>LEFT(TEXT(Data7[[#This Row],[Date:]],"mmddyyyy"),2)</f>
        <v>01</v>
      </c>
      <c r="Y44" s="6">
        <f>DATE(Data7[[#This Row],[Year]],Data7[[#This Row],[Month]],Data7[[#This Row],[Day]])</f>
        <v>45306</v>
      </c>
    </row>
    <row r="45" spans="1:25" x14ac:dyDescent="0.3">
      <c r="A45" s="5">
        <v>45306.581336111114</v>
      </c>
      <c r="B45" s="7" t="s">
        <v>35</v>
      </c>
      <c r="C45" s="6" t="s">
        <v>85</v>
      </c>
      <c r="D45" s="7" t="s">
        <v>90</v>
      </c>
      <c r="E45" s="8">
        <v>7</v>
      </c>
      <c r="F45" s="7">
        <v>6984733</v>
      </c>
      <c r="G45" s="7" t="s">
        <v>89</v>
      </c>
      <c r="H45" s="7" t="s">
        <v>69</v>
      </c>
      <c r="I45" s="7" t="s">
        <v>44</v>
      </c>
      <c r="J45" s="19" t="str">
        <f>IFERROR(INDEX('Employee Info'!$C$3:$E$200,MATCH(Data7[[#This Row],[Name:]],'Employee Info'!$B$3:$B$200,0),MATCH(Data7[[#This Row],[Hours Type:]],'Employee Info'!$C$2:$E$2,0)),"")</f>
        <v/>
      </c>
      <c r="K45" s="19" t="str">
        <f>IFERROR(INDEX('Employee Info'!$C$3:$J$200,MATCH(Data7[[#This Row],[Name:]],'Employee Info'!$B$3:$B$200,0),MATCH(Data7[[#Headers],[Truck]],'Employee Info'!$C$2:$J$2,0)),"")</f>
        <v/>
      </c>
      <c r="L45" s="19" t="str">
        <f>IFERROR(INDEX('Employee Info'!$C$3:$J$200,MATCH(Data7[[#This Row],[Name:]],'Employee Info'!$B$3:$B$200,0),MATCH(Data7[[#Headers],[Phone]],'Employee Info'!$C$2:$J$2,0)),"")</f>
        <v/>
      </c>
      <c r="M45" s="19" t="str">
        <f>IFERROR(INDEX('Employee Info'!$C$3:$J$200,MATCH(Data7[[#This Row],[Name:]],'Employee Info'!$B$3:$B$200,0),MATCH(Data7[[#Headers],[Tech]],'Employee Info'!$C$2:$J$2,0)),"")</f>
        <v/>
      </c>
      <c r="N45" s="19" t="str">
        <f>IFERROR(INDEX('Employee Info'!$C$3:$J$200,MATCH(Data7[[#This Row],[Name:]],'Employee Info'!$B$3:$B$200,0),MATCH(Data7[[#Headers],[Other]],'Employee Info'!$C$2:$J$2,0)),"")</f>
        <v/>
      </c>
      <c r="O45" s="19">
        <f>IFERROR((Data7[[#This Row],[Hours:]]*SUM(Data7[[#This Row],[Rate]:[Other]])),"")</f>
        <v>0</v>
      </c>
      <c r="P45" s="7" t="str">
        <f>IF(Data7[[#This Row],[WO'#:]]="","Riley #","WO#")</f>
        <v>WO#</v>
      </c>
      <c r="Q45" s="7">
        <f>IFERROR(WEEKNUM(Data7[[#This Row],[Date:]]),"")</f>
        <v>3</v>
      </c>
      <c r="R45" s="6">
        <f t="shared" si="0"/>
        <v>45305</v>
      </c>
      <c r="S45" s="6">
        <f>Data7[[#This Row],[Week Start]]+7</f>
        <v>45312</v>
      </c>
      <c r="T45" s="7" t="str">
        <f t="shared" si="1"/>
        <v>1/14/2024 - 1/21/2024</v>
      </c>
      <c r="U45" s="7" t="str">
        <f t="shared" si="2"/>
        <v>Time Card</v>
      </c>
      <c r="V45" s="8" t="str">
        <f>RIGHT(TEXT(Data7[[#This Row],[Date:]],"mmddyyyy"),4)</f>
        <v>2024</v>
      </c>
      <c r="W45" s="8" t="str">
        <f>MID(TEXT(Data7[[#This Row],[Date:]],"mmddyyyy"),3,2)</f>
        <v>15</v>
      </c>
      <c r="X45" s="8" t="str">
        <f>LEFT(TEXT(Data7[[#This Row],[Date:]],"mmddyyyy"),2)</f>
        <v>01</v>
      </c>
      <c r="Y45" s="6">
        <f>DATE(Data7[[#This Row],[Year]],Data7[[#This Row],[Month]],Data7[[#This Row],[Day]])</f>
        <v>45306</v>
      </c>
    </row>
    <row r="46" spans="1:25" x14ac:dyDescent="0.3">
      <c r="A46" s="5">
        <v>45358.312533101853</v>
      </c>
      <c r="B46" s="7" t="s">
        <v>76</v>
      </c>
      <c r="C46" s="6" t="s">
        <v>85</v>
      </c>
      <c r="D46" s="7" t="s">
        <v>77</v>
      </c>
      <c r="E46" s="8">
        <v>3</v>
      </c>
      <c r="F46" s="7">
        <v>6984733</v>
      </c>
      <c r="G46" s="7" t="s">
        <v>68</v>
      </c>
      <c r="H46" s="7" t="s">
        <v>69</v>
      </c>
      <c r="I46" s="7" t="s">
        <v>44</v>
      </c>
      <c r="J46" s="19" t="str">
        <f>IFERROR(INDEX('Employee Info'!$C$3:$E$200,MATCH(Data7[[#This Row],[Name:]],'Employee Info'!$B$3:$B$200,0),MATCH(Data7[[#This Row],[Hours Type:]],'Employee Info'!$C$2:$E$2,0)),"")</f>
        <v/>
      </c>
      <c r="K46" s="19" t="str">
        <f>IFERROR(INDEX('Employee Info'!$C$3:$J$200,MATCH(Data7[[#This Row],[Name:]],'Employee Info'!$B$3:$B$200,0),MATCH(Data7[[#Headers],[Truck]],'Employee Info'!$C$2:$J$2,0)),"")</f>
        <v/>
      </c>
      <c r="L46" s="19" t="str">
        <f>IFERROR(INDEX('Employee Info'!$C$3:$J$200,MATCH(Data7[[#This Row],[Name:]],'Employee Info'!$B$3:$B$200,0),MATCH(Data7[[#Headers],[Phone]],'Employee Info'!$C$2:$J$2,0)),"")</f>
        <v/>
      </c>
      <c r="M46" s="19" t="str">
        <f>IFERROR(INDEX('Employee Info'!$C$3:$J$200,MATCH(Data7[[#This Row],[Name:]],'Employee Info'!$B$3:$B$200,0),MATCH(Data7[[#Headers],[Tech]],'Employee Info'!$C$2:$J$2,0)),"")</f>
        <v/>
      </c>
      <c r="N46" s="19" t="str">
        <f>IFERROR(INDEX('Employee Info'!$C$3:$J$200,MATCH(Data7[[#This Row],[Name:]],'Employee Info'!$B$3:$B$200,0),MATCH(Data7[[#Headers],[Other]],'Employee Info'!$C$2:$J$2,0)),"")</f>
        <v/>
      </c>
      <c r="O46" s="19">
        <f>IFERROR((Data7[[#This Row],[Hours:]]*SUM(Data7[[#This Row],[Rate]:[Other]])),"")</f>
        <v>0</v>
      </c>
      <c r="P46" s="7" t="str">
        <f>IF(Data7[[#This Row],[WO'#:]]="","Riley #","WO#")</f>
        <v>WO#</v>
      </c>
      <c r="Q46" s="7">
        <f>IFERROR(WEEKNUM(Data7[[#This Row],[Date:]]),"")</f>
        <v>3</v>
      </c>
      <c r="R46" s="6">
        <f t="shared" si="0"/>
        <v>45305</v>
      </c>
      <c r="S46" s="6">
        <f>Data7[[#This Row],[Week Start]]+7</f>
        <v>45312</v>
      </c>
      <c r="T46" s="7" t="str">
        <f t="shared" si="1"/>
        <v>1/14/2024 - 1/21/2024</v>
      </c>
      <c r="U46" s="7" t="str">
        <f t="shared" si="2"/>
        <v>Time Card</v>
      </c>
      <c r="V46" s="8" t="str">
        <f>RIGHT(TEXT(Data7[[#This Row],[Date:]],"mmddyyyy"),4)</f>
        <v>2024</v>
      </c>
      <c r="W46" s="8" t="str">
        <f>MID(TEXT(Data7[[#This Row],[Date:]],"mmddyyyy"),3,2)</f>
        <v>15</v>
      </c>
      <c r="X46" s="8" t="str">
        <f>LEFT(TEXT(Data7[[#This Row],[Date:]],"mmddyyyy"),2)</f>
        <v>01</v>
      </c>
      <c r="Y46" s="6">
        <f>DATE(Data7[[#This Row],[Year]],Data7[[#This Row],[Month]],Data7[[#This Row],[Day]])</f>
        <v>45306</v>
      </c>
    </row>
    <row r="47" spans="1:25" x14ac:dyDescent="0.3">
      <c r="A47" s="5">
        <v>45306.581838888887</v>
      </c>
      <c r="B47" s="7" t="s">
        <v>35</v>
      </c>
      <c r="C47" s="6" t="s">
        <v>85</v>
      </c>
      <c r="D47" s="7" t="s">
        <v>91</v>
      </c>
      <c r="E47" s="8">
        <v>1</v>
      </c>
      <c r="F47" s="7" t="s">
        <v>68</v>
      </c>
      <c r="G47" s="7" t="s">
        <v>68</v>
      </c>
      <c r="H47" s="7" t="s">
        <v>92</v>
      </c>
      <c r="I47" s="7" t="s">
        <v>44</v>
      </c>
      <c r="J47" s="19" t="str">
        <f>IFERROR(INDEX('Employee Info'!$C$3:$E$200,MATCH(Data7[[#This Row],[Name:]],'Employee Info'!$B$3:$B$200,0),MATCH(Data7[[#This Row],[Hours Type:]],'Employee Info'!$C$2:$E$2,0)),"")</f>
        <v/>
      </c>
      <c r="K47" s="19" t="str">
        <f>IFERROR(INDEX('Employee Info'!$C$3:$J$200,MATCH(Data7[[#This Row],[Name:]],'Employee Info'!$B$3:$B$200,0),MATCH(Data7[[#Headers],[Truck]],'Employee Info'!$C$2:$J$2,0)),"")</f>
        <v/>
      </c>
      <c r="L47" s="19" t="str">
        <f>IFERROR(INDEX('Employee Info'!$C$3:$J$200,MATCH(Data7[[#This Row],[Name:]],'Employee Info'!$B$3:$B$200,0),MATCH(Data7[[#Headers],[Phone]],'Employee Info'!$C$2:$J$2,0)),"")</f>
        <v/>
      </c>
      <c r="M47" s="19" t="str">
        <f>IFERROR(INDEX('Employee Info'!$C$3:$J$200,MATCH(Data7[[#This Row],[Name:]],'Employee Info'!$B$3:$B$200,0),MATCH(Data7[[#Headers],[Tech]],'Employee Info'!$C$2:$J$2,0)),"")</f>
        <v/>
      </c>
      <c r="N47" s="19" t="str">
        <f>IFERROR(INDEX('Employee Info'!$C$3:$J$200,MATCH(Data7[[#This Row],[Name:]],'Employee Info'!$B$3:$B$200,0),MATCH(Data7[[#Headers],[Other]],'Employee Info'!$C$2:$J$2,0)),"")</f>
        <v/>
      </c>
      <c r="O47" s="19">
        <f>IFERROR((Data7[[#This Row],[Hours:]]*SUM(Data7[[#This Row],[Rate]:[Other]])),"")</f>
        <v>0</v>
      </c>
      <c r="P47" s="7" t="str">
        <f>IF(Data7[[#This Row],[WO'#:]]="","Riley #","WO#")</f>
        <v>Riley #</v>
      </c>
      <c r="Q47" s="7">
        <f>IFERROR(WEEKNUM(Data7[[#This Row],[Date:]]),"")</f>
        <v>3</v>
      </c>
      <c r="R47" s="6">
        <f t="shared" si="0"/>
        <v>45305</v>
      </c>
      <c r="S47" s="6">
        <f>Data7[[#This Row],[Week Start]]+7</f>
        <v>45312</v>
      </c>
      <c r="T47" s="7" t="str">
        <f t="shared" si="1"/>
        <v>1/14/2024 - 1/21/2024</v>
      </c>
      <c r="U47" s="7" t="str">
        <f t="shared" si="2"/>
        <v>Time Card</v>
      </c>
      <c r="V47" s="8" t="str">
        <f>RIGHT(TEXT(Data7[[#This Row],[Date:]],"mmddyyyy"),4)</f>
        <v>2024</v>
      </c>
      <c r="W47" s="8" t="str">
        <f>MID(TEXT(Data7[[#This Row],[Date:]],"mmddyyyy"),3,2)</f>
        <v>15</v>
      </c>
      <c r="X47" s="8" t="str">
        <f>LEFT(TEXT(Data7[[#This Row],[Date:]],"mmddyyyy"),2)</f>
        <v>01</v>
      </c>
      <c r="Y47" s="6">
        <f>DATE(Data7[[#This Row],[Year]],Data7[[#This Row],[Month]],Data7[[#This Row],[Day]])</f>
        <v>45306</v>
      </c>
    </row>
    <row r="48" spans="1:25" x14ac:dyDescent="0.3">
      <c r="A48" s="5">
        <v>45310.492046296298</v>
      </c>
      <c r="B48" s="7" t="s">
        <v>66</v>
      </c>
      <c r="C48" s="6" t="s">
        <v>93</v>
      </c>
      <c r="D48" s="7" t="s">
        <v>86</v>
      </c>
      <c r="E48" s="8">
        <v>3</v>
      </c>
      <c r="F48" s="7">
        <v>20028</v>
      </c>
      <c r="G48" s="7" t="s">
        <v>68</v>
      </c>
      <c r="H48" s="7" t="s">
        <v>69</v>
      </c>
      <c r="I48" s="7" t="s">
        <v>44</v>
      </c>
      <c r="J48" s="19" t="str">
        <f>IFERROR(INDEX('Employee Info'!$C$3:$E$200,MATCH(Data7[[#This Row],[Name:]],'Employee Info'!$B$3:$B$200,0),MATCH(Data7[[#This Row],[Hours Type:]],'Employee Info'!$C$2:$E$2,0)),"")</f>
        <v/>
      </c>
      <c r="K48" s="19" t="str">
        <f>IFERROR(INDEX('Employee Info'!$C$3:$J$200,MATCH(Data7[[#This Row],[Name:]],'Employee Info'!$B$3:$B$200,0),MATCH(Data7[[#Headers],[Truck]],'Employee Info'!$C$2:$J$2,0)),"")</f>
        <v/>
      </c>
      <c r="L48" s="19" t="str">
        <f>IFERROR(INDEX('Employee Info'!$C$3:$J$200,MATCH(Data7[[#This Row],[Name:]],'Employee Info'!$B$3:$B$200,0),MATCH(Data7[[#Headers],[Phone]],'Employee Info'!$C$2:$J$2,0)),"")</f>
        <v/>
      </c>
      <c r="M48" s="19" t="str">
        <f>IFERROR(INDEX('Employee Info'!$C$3:$J$200,MATCH(Data7[[#This Row],[Name:]],'Employee Info'!$B$3:$B$200,0),MATCH(Data7[[#Headers],[Tech]],'Employee Info'!$C$2:$J$2,0)),"")</f>
        <v/>
      </c>
      <c r="N48" s="19" t="str">
        <f>IFERROR(INDEX('Employee Info'!$C$3:$J$200,MATCH(Data7[[#This Row],[Name:]],'Employee Info'!$B$3:$B$200,0),MATCH(Data7[[#Headers],[Other]],'Employee Info'!$C$2:$J$2,0)),"")</f>
        <v/>
      </c>
      <c r="O48" s="19">
        <f>IFERROR((Data7[[#This Row],[Hours:]]*SUM(Data7[[#This Row],[Rate]:[Other]])),"")</f>
        <v>0</v>
      </c>
      <c r="P48" s="7" t="str">
        <f>IF(Data7[[#This Row],[WO'#:]]="","Riley #","WO#")</f>
        <v>WO#</v>
      </c>
      <c r="Q48" s="7">
        <f>IFERROR(WEEKNUM(Data7[[#This Row],[Date:]]),"")</f>
        <v>3</v>
      </c>
      <c r="R48" s="6">
        <f t="shared" si="0"/>
        <v>45305</v>
      </c>
      <c r="S48" s="6">
        <f>Data7[[#This Row],[Week Start]]+7</f>
        <v>45312</v>
      </c>
      <c r="T48" s="7" t="str">
        <f t="shared" si="1"/>
        <v>1/14/2024 - 1/21/2024</v>
      </c>
      <c r="U48" s="7" t="str">
        <f t="shared" si="2"/>
        <v>Time Card</v>
      </c>
      <c r="V48" s="8" t="str">
        <f>RIGHT(TEXT(Data7[[#This Row],[Date:]],"mmddyyyy"),4)</f>
        <v>2024</v>
      </c>
      <c r="W48" s="8" t="str">
        <f>MID(TEXT(Data7[[#This Row],[Date:]],"mmddyyyy"),3,2)</f>
        <v>16</v>
      </c>
      <c r="X48" s="8" t="str">
        <f>LEFT(TEXT(Data7[[#This Row],[Date:]],"mmddyyyy"),2)</f>
        <v>01</v>
      </c>
      <c r="Y48" s="6">
        <f>DATE(Data7[[#This Row],[Year]],Data7[[#This Row],[Month]],Data7[[#This Row],[Day]])</f>
        <v>45307</v>
      </c>
    </row>
    <row r="49" spans="1:25" x14ac:dyDescent="0.3">
      <c r="A49" s="5">
        <v>45307.57893541667</v>
      </c>
      <c r="B49" s="7" t="s">
        <v>31</v>
      </c>
      <c r="C49" s="6" t="s">
        <v>93</v>
      </c>
      <c r="D49" s="7" t="s">
        <v>94</v>
      </c>
      <c r="E49" s="8">
        <v>3</v>
      </c>
      <c r="F49" s="7">
        <v>79024</v>
      </c>
      <c r="G49" s="7" t="s">
        <v>68</v>
      </c>
      <c r="H49" s="7" t="s">
        <v>69</v>
      </c>
      <c r="I49" s="7" t="s">
        <v>44</v>
      </c>
      <c r="J49" s="19" t="str">
        <f>IFERROR(INDEX('Employee Info'!$C$3:$E$200,MATCH(Data7[[#This Row],[Name:]],'Employee Info'!$B$3:$B$200,0),MATCH(Data7[[#This Row],[Hours Type:]],'Employee Info'!$C$2:$E$2,0)),"")</f>
        <v/>
      </c>
      <c r="K49" s="19" t="str">
        <f>IFERROR(INDEX('Employee Info'!$C$3:$J$200,MATCH(Data7[[#This Row],[Name:]],'Employee Info'!$B$3:$B$200,0),MATCH(Data7[[#Headers],[Truck]],'Employee Info'!$C$2:$J$2,0)),"")</f>
        <v/>
      </c>
      <c r="L49" s="19" t="str">
        <f>IFERROR(INDEX('Employee Info'!$C$3:$J$200,MATCH(Data7[[#This Row],[Name:]],'Employee Info'!$B$3:$B$200,0),MATCH(Data7[[#Headers],[Phone]],'Employee Info'!$C$2:$J$2,0)),"")</f>
        <v/>
      </c>
      <c r="M49" s="19" t="str">
        <f>IFERROR(INDEX('Employee Info'!$C$3:$J$200,MATCH(Data7[[#This Row],[Name:]],'Employee Info'!$B$3:$B$200,0),MATCH(Data7[[#Headers],[Tech]],'Employee Info'!$C$2:$J$2,0)),"")</f>
        <v/>
      </c>
      <c r="N49" s="19" t="str">
        <f>IFERROR(INDEX('Employee Info'!$C$3:$J$200,MATCH(Data7[[#This Row],[Name:]],'Employee Info'!$B$3:$B$200,0),MATCH(Data7[[#Headers],[Other]],'Employee Info'!$C$2:$J$2,0)),"")</f>
        <v/>
      </c>
      <c r="O49" s="19">
        <f>IFERROR((Data7[[#This Row],[Hours:]]*SUM(Data7[[#This Row],[Rate]:[Other]])),"")</f>
        <v>0</v>
      </c>
      <c r="P49" s="7" t="str">
        <f>IF(Data7[[#This Row],[WO'#:]]="","Riley #","WO#")</f>
        <v>WO#</v>
      </c>
      <c r="Q49" s="7">
        <f>IFERROR(WEEKNUM(Data7[[#This Row],[Date:]]),"")</f>
        <v>3</v>
      </c>
      <c r="R49" s="6">
        <f t="shared" si="0"/>
        <v>45305</v>
      </c>
      <c r="S49" s="6">
        <f>Data7[[#This Row],[Week Start]]+7</f>
        <v>45312</v>
      </c>
      <c r="T49" s="7" t="str">
        <f t="shared" si="1"/>
        <v>1/14/2024 - 1/21/2024</v>
      </c>
      <c r="U49" s="7" t="str">
        <f t="shared" si="2"/>
        <v>Time Card</v>
      </c>
      <c r="V49" s="8" t="str">
        <f>RIGHT(TEXT(Data7[[#This Row],[Date:]],"mmddyyyy"),4)</f>
        <v>2024</v>
      </c>
      <c r="W49" s="8" t="str">
        <f>MID(TEXT(Data7[[#This Row],[Date:]],"mmddyyyy"),3,2)</f>
        <v>16</v>
      </c>
      <c r="X49" s="8" t="str">
        <f>LEFT(TEXT(Data7[[#This Row],[Date:]],"mmddyyyy"),2)</f>
        <v>01</v>
      </c>
      <c r="Y49" s="6">
        <f>DATE(Data7[[#This Row],[Year]],Data7[[#This Row],[Month]],Data7[[#This Row],[Day]])</f>
        <v>45307</v>
      </c>
    </row>
    <row r="50" spans="1:25" x14ac:dyDescent="0.3">
      <c r="A50" s="5">
        <v>45310.488573379633</v>
      </c>
      <c r="B50" s="7" t="s">
        <v>66</v>
      </c>
      <c r="C50" s="6" t="s">
        <v>93</v>
      </c>
      <c r="D50" s="7" t="s">
        <v>95</v>
      </c>
      <c r="E50" s="8">
        <v>1</v>
      </c>
      <c r="F50" s="7">
        <v>79024</v>
      </c>
      <c r="G50" s="7" t="s">
        <v>68</v>
      </c>
      <c r="H50" s="7" t="s">
        <v>69</v>
      </c>
      <c r="I50" s="7" t="s">
        <v>44</v>
      </c>
      <c r="J50" s="19" t="str">
        <f>IFERROR(INDEX('Employee Info'!$C$3:$E$200,MATCH(Data7[[#This Row],[Name:]],'Employee Info'!$B$3:$B$200,0),MATCH(Data7[[#This Row],[Hours Type:]],'Employee Info'!$C$2:$E$2,0)),"")</f>
        <v/>
      </c>
      <c r="K50" s="19" t="str">
        <f>IFERROR(INDEX('Employee Info'!$C$3:$J$200,MATCH(Data7[[#This Row],[Name:]],'Employee Info'!$B$3:$B$200,0),MATCH(Data7[[#Headers],[Truck]],'Employee Info'!$C$2:$J$2,0)),"")</f>
        <v/>
      </c>
      <c r="L50" s="19" t="str">
        <f>IFERROR(INDEX('Employee Info'!$C$3:$J$200,MATCH(Data7[[#This Row],[Name:]],'Employee Info'!$B$3:$B$200,0),MATCH(Data7[[#Headers],[Phone]],'Employee Info'!$C$2:$J$2,0)),"")</f>
        <v/>
      </c>
      <c r="M50" s="19" t="str">
        <f>IFERROR(INDEX('Employee Info'!$C$3:$J$200,MATCH(Data7[[#This Row],[Name:]],'Employee Info'!$B$3:$B$200,0),MATCH(Data7[[#Headers],[Tech]],'Employee Info'!$C$2:$J$2,0)),"")</f>
        <v/>
      </c>
      <c r="N50" s="19" t="str">
        <f>IFERROR(INDEX('Employee Info'!$C$3:$J$200,MATCH(Data7[[#This Row],[Name:]],'Employee Info'!$B$3:$B$200,0),MATCH(Data7[[#Headers],[Other]],'Employee Info'!$C$2:$J$2,0)),"")</f>
        <v/>
      </c>
      <c r="O50" s="19">
        <f>IFERROR((Data7[[#This Row],[Hours:]]*SUM(Data7[[#This Row],[Rate]:[Other]])),"")</f>
        <v>0</v>
      </c>
      <c r="P50" s="7" t="str">
        <f>IF(Data7[[#This Row],[WO'#:]]="","Riley #","WO#")</f>
        <v>WO#</v>
      </c>
      <c r="Q50" s="7">
        <f>IFERROR(WEEKNUM(Data7[[#This Row],[Date:]]),"")</f>
        <v>3</v>
      </c>
      <c r="R50" s="6">
        <f t="shared" si="0"/>
        <v>45305</v>
      </c>
      <c r="S50" s="6">
        <f>Data7[[#This Row],[Week Start]]+7</f>
        <v>45312</v>
      </c>
      <c r="T50" s="7" t="str">
        <f t="shared" si="1"/>
        <v>1/14/2024 - 1/21/2024</v>
      </c>
      <c r="U50" s="7" t="str">
        <f t="shared" si="2"/>
        <v>Time Card</v>
      </c>
      <c r="V50" s="8" t="str">
        <f>RIGHT(TEXT(Data7[[#This Row],[Date:]],"mmddyyyy"),4)</f>
        <v>2024</v>
      </c>
      <c r="W50" s="8" t="str">
        <f>MID(TEXT(Data7[[#This Row],[Date:]],"mmddyyyy"),3,2)</f>
        <v>16</v>
      </c>
      <c r="X50" s="8" t="str">
        <f>LEFT(TEXT(Data7[[#This Row],[Date:]],"mmddyyyy"),2)</f>
        <v>01</v>
      </c>
      <c r="Y50" s="6">
        <f>DATE(Data7[[#This Row],[Year]],Data7[[#This Row],[Month]],Data7[[#This Row],[Day]])</f>
        <v>45307</v>
      </c>
    </row>
    <row r="51" spans="1:25" x14ac:dyDescent="0.3">
      <c r="A51" s="5">
        <v>45307.578191319444</v>
      </c>
      <c r="B51" s="7" t="s">
        <v>35</v>
      </c>
      <c r="C51" s="6" t="s">
        <v>93</v>
      </c>
      <c r="D51" s="7" t="s">
        <v>96</v>
      </c>
      <c r="E51" s="8">
        <v>8</v>
      </c>
      <c r="F51" s="7">
        <v>6984733</v>
      </c>
      <c r="G51" s="7" t="s">
        <v>89</v>
      </c>
      <c r="H51" s="7" t="s">
        <v>69</v>
      </c>
      <c r="I51" s="7" t="s">
        <v>44</v>
      </c>
      <c r="J51" s="19" t="str">
        <f>IFERROR(INDEX('Employee Info'!$C$3:$E$200,MATCH(Data7[[#This Row],[Name:]],'Employee Info'!$B$3:$B$200,0),MATCH(Data7[[#This Row],[Hours Type:]],'Employee Info'!$C$2:$E$2,0)),"")</f>
        <v/>
      </c>
      <c r="K51" s="19" t="str">
        <f>IFERROR(INDEX('Employee Info'!$C$3:$J$200,MATCH(Data7[[#This Row],[Name:]],'Employee Info'!$B$3:$B$200,0),MATCH(Data7[[#Headers],[Truck]],'Employee Info'!$C$2:$J$2,0)),"")</f>
        <v/>
      </c>
      <c r="L51" s="19" t="str">
        <f>IFERROR(INDEX('Employee Info'!$C$3:$J$200,MATCH(Data7[[#This Row],[Name:]],'Employee Info'!$B$3:$B$200,0),MATCH(Data7[[#Headers],[Phone]],'Employee Info'!$C$2:$J$2,0)),"")</f>
        <v/>
      </c>
      <c r="M51" s="19" t="str">
        <f>IFERROR(INDEX('Employee Info'!$C$3:$J$200,MATCH(Data7[[#This Row],[Name:]],'Employee Info'!$B$3:$B$200,0),MATCH(Data7[[#Headers],[Tech]],'Employee Info'!$C$2:$J$2,0)),"")</f>
        <v/>
      </c>
      <c r="N51" s="19" t="str">
        <f>IFERROR(INDEX('Employee Info'!$C$3:$J$200,MATCH(Data7[[#This Row],[Name:]],'Employee Info'!$B$3:$B$200,0),MATCH(Data7[[#Headers],[Other]],'Employee Info'!$C$2:$J$2,0)),"")</f>
        <v/>
      </c>
      <c r="O51" s="19">
        <f>IFERROR((Data7[[#This Row],[Hours:]]*SUM(Data7[[#This Row],[Rate]:[Other]])),"")</f>
        <v>0</v>
      </c>
      <c r="P51" s="7" t="str">
        <f>IF(Data7[[#This Row],[WO'#:]]="","Riley #","WO#")</f>
        <v>WO#</v>
      </c>
      <c r="Q51" s="7">
        <f>IFERROR(WEEKNUM(Data7[[#This Row],[Date:]]),"")</f>
        <v>3</v>
      </c>
      <c r="R51" s="6">
        <f t="shared" si="0"/>
        <v>45305</v>
      </c>
      <c r="S51" s="6">
        <f>Data7[[#This Row],[Week Start]]+7</f>
        <v>45312</v>
      </c>
      <c r="T51" s="7" t="str">
        <f t="shared" si="1"/>
        <v>1/14/2024 - 1/21/2024</v>
      </c>
      <c r="U51" s="7" t="str">
        <f t="shared" si="2"/>
        <v>Time Card</v>
      </c>
      <c r="V51" s="8" t="str">
        <f>RIGHT(TEXT(Data7[[#This Row],[Date:]],"mmddyyyy"),4)</f>
        <v>2024</v>
      </c>
      <c r="W51" s="8" t="str">
        <f>MID(TEXT(Data7[[#This Row],[Date:]],"mmddyyyy"),3,2)</f>
        <v>16</v>
      </c>
      <c r="X51" s="8" t="str">
        <f>LEFT(TEXT(Data7[[#This Row],[Date:]],"mmddyyyy"),2)</f>
        <v>01</v>
      </c>
      <c r="Y51" s="6">
        <f>DATE(Data7[[#This Row],[Year]],Data7[[#This Row],[Month]],Data7[[#This Row],[Day]])</f>
        <v>45307</v>
      </c>
    </row>
    <row r="52" spans="1:25" x14ac:dyDescent="0.3">
      <c r="A52" s="5">
        <v>45307.578450462963</v>
      </c>
      <c r="B52" s="7" t="s">
        <v>31</v>
      </c>
      <c r="C52" s="6" t="s">
        <v>93</v>
      </c>
      <c r="D52" s="7" t="s">
        <v>96</v>
      </c>
      <c r="E52" s="8">
        <v>5</v>
      </c>
      <c r="F52" s="7">
        <v>6984733</v>
      </c>
      <c r="G52" s="7" t="s">
        <v>89</v>
      </c>
      <c r="H52" s="7" t="s">
        <v>69</v>
      </c>
      <c r="I52" s="7" t="s">
        <v>44</v>
      </c>
      <c r="J52" s="19" t="str">
        <f>IFERROR(INDEX('Employee Info'!$C$3:$E$200,MATCH(Data7[[#This Row],[Name:]],'Employee Info'!$B$3:$B$200,0),MATCH(Data7[[#This Row],[Hours Type:]],'Employee Info'!$C$2:$E$2,0)),"")</f>
        <v/>
      </c>
      <c r="K52" s="19" t="str">
        <f>IFERROR(INDEX('Employee Info'!$C$3:$J$200,MATCH(Data7[[#This Row],[Name:]],'Employee Info'!$B$3:$B$200,0),MATCH(Data7[[#Headers],[Truck]],'Employee Info'!$C$2:$J$2,0)),"")</f>
        <v/>
      </c>
      <c r="L52" s="19" t="str">
        <f>IFERROR(INDEX('Employee Info'!$C$3:$J$200,MATCH(Data7[[#This Row],[Name:]],'Employee Info'!$B$3:$B$200,0),MATCH(Data7[[#Headers],[Phone]],'Employee Info'!$C$2:$J$2,0)),"")</f>
        <v/>
      </c>
      <c r="M52" s="19" t="str">
        <f>IFERROR(INDEX('Employee Info'!$C$3:$J$200,MATCH(Data7[[#This Row],[Name:]],'Employee Info'!$B$3:$B$200,0),MATCH(Data7[[#Headers],[Tech]],'Employee Info'!$C$2:$J$2,0)),"")</f>
        <v/>
      </c>
      <c r="N52" s="19" t="str">
        <f>IFERROR(INDEX('Employee Info'!$C$3:$J$200,MATCH(Data7[[#This Row],[Name:]],'Employee Info'!$B$3:$B$200,0),MATCH(Data7[[#Headers],[Other]],'Employee Info'!$C$2:$J$2,0)),"")</f>
        <v/>
      </c>
      <c r="O52" s="19">
        <f>IFERROR((Data7[[#This Row],[Hours:]]*SUM(Data7[[#This Row],[Rate]:[Other]])),"")</f>
        <v>0</v>
      </c>
      <c r="P52" s="7" t="str">
        <f>IF(Data7[[#This Row],[WO'#:]]="","Riley #","WO#")</f>
        <v>WO#</v>
      </c>
      <c r="Q52" s="7">
        <f>IFERROR(WEEKNUM(Data7[[#This Row],[Date:]]),"")</f>
        <v>3</v>
      </c>
      <c r="R52" s="6">
        <f t="shared" si="0"/>
        <v>45305</v>
      </c>
      <c r="S52" s="6">
        <f>Data7[[#This Row],[Week Start]]+7</f>
        <v>45312</v>
      </c>
      <c r="T52" s="7" t="str">
        <f t="shared" si="1"/>
        <v>1/14/2024 - 1/21/2024</v>
      </c>
      <c r="U52" s="7" t="str">
        <f t="shared" si="2"/>
        <v>Time Card</v>
      </c>
      <c r="V52" s="8" t="str">
        <f>RIGHT(TEXT(Data7[[#This Row],[Date:]],"mmddyyyy"),4)</f>
        <v>2024</v>
      </c>
      <c r="W52" s="8" t="str">
        <f>MID(TEXT(Data7[[#This Row],[Date:]],"mmddyyyy"),3,2)</f>
        <v>16</v>
      </c>
      <c r="X52" s="8" t="str">
        <f>LEFT(TEXT(Data7[[#This Row],[Date:]],"mmddyyyy"),2)</f>
        <v>01</v>
      </c>
      <c r="Y52" s="6">
        <f>DATE(Data7[[#This Row],[Year]],Data7[[#This Row],[Month]],Data7[[#This Row],[Day]])</f>
        <v>45307</v>
      </c>
    </row>
    <row r="53" spans="1:25" x14ac:dyDescent="0.3">
      <c r="A53" s="5">
        <v>45358.312834375</v>
      </c>
      <c r="B53" s="7" t="s">
        <v>76</v>
      </c>
      <c r="C53" s="6" t="s">
        <v>93</v>
      </c>
      <c r="D53" s="7" t="s">
        <v>77</v>
      </c>
      <c r="E53" s="8">
        <v>1</v>
      </c>
      <c r="F53" s="7">
        <v>6984733</v>
      </c>
      <c r="G53" s="7" t="s">
        <v>68</v>
      </c>
      <c r="H53" s="7" t="s">
        <v>69</v>
      </c>
      <c r="I53" s="7" t="s">
        <v>44</v>
      </c>
      <c r="J53" s="19" t="str">
        <f>IFERROR(INDEX('Employee Info'!$C$3:$E$200,MATCH(Data7[[#This Row],[Name:]],'Employee Info'!$B$3:$B$200,0),MATCH(Data7[[#This Row],[Hours Type:]],'Employee Info'!$C$2:$E$2,0)),"")</f>
        <v/>
      </c>
      <c r="K53" s="19" t="str">
        <f>IFERROR(INDEX('Employee Info'!$C$3:$J$200,MATCH(Data7[[#This Row],[Name:]],'Employee Info'!$B$3:$B$200,0),MATCH(Data7[[#Headers],[Truck]],'Employee Info'!$C$2:$J$2,0)),"")</f>
        <v/>
      </c>
      <c r="L53" s="19" t="str">
        <f>IFERROR(INDEX('Employee Info'!$C$3:$J$200,MATCH(Data7[[#This Row],[Name:]],'Employee Info'!$B$3:$B$200,0),MATCH(Data7[[#Headers],[Phone]],'Employee Info'!$C$2:$J$2,0)),"")</f>
        <v/>
      </c>
      <c r="M53" s="19" t="str">
        <f>IFERROR(INDEX('Employee Info'!$C$3:$J$200,MATCH(Data7[[#This Row],[Name:]],'Employee Info'!$B$3:$B$200,0),MATCH(Data7[[#Headers],[Tech]],'Employee Info'!$C$2:$J$2,0)),"")</f>
        <v/>
      </c>
      <c r="N53" s="19" t="str">
        <f>IFERROR(INDEX('Employee Info'!$C$3:$J$200,MATCH(Data7[[#This Row],[Name:]],'Employee Info'!$B$3:$B$200,0),MATCH(Data7[[#Headers],[Other]],'Employee Info'!$C$2:$J$2,0)),"")</f>
        <v/>
      </c>
      <c r="O53" s="19">
        <f>IFERROR((Data7[[#This Row],[Hours:]]*SUM(Data7[[#This Row],[Rate]:[Other]])),"")</f>
        <v>0</v>
      </c>
      <c r="P53" s="7" t="str">
        <f>IF(Data7[[#This Row],[WO'#:]]="","Riley #","WO#")</f>
        <v>WO#</v>
      </c>
      <c r="Q53" s="7">
        <f>IFERROR(WEEKNUM(Data7[[#This Row],[Date:]]),"")</f>
        <v>3</v>
      </c>
      <c r="R53" s="6">
        <f t="shared" si="0"/>
        <v>45305</v>
      </c>
      <c r="S53" s="6">
        <f>Data7[[#This Row],[Week Start]]+7</f>
        <v>45312</v>
      </c>
      <c r="T53" s="7" t="str">
        <f t="shared" si="1"/>
        <v>1/14/2024 - 1/21/2024</v>
      </c>
      <c r="U53" s="7" t="str">
        <f t="shared" si="2"/>
        <v>Time Card</v>
      </c>
      <c r="V53" s="8" t="str">
        <f>RIGHT(TEXT(Data7[[#This Row],[Date:]],"mmddyyyy"),4)</f>
        <v>2024</v>
      </c>
      <c r="W53" s="8" t="str">
        <f>MID(TEXT(Data7[[#This Row],[Date:]],"mmddyyyy"),3,2)</f>
        <v>16</v>
      </c>
      <c r="X53" s="8" t="str">
        <f>LEFT(TEXT(Data7[[#This Row],[Date:]],"mmddyyyy"),2)</f>
        <v>01</v>
      </c>
      <c r="Y53" s="6">
        <f>DATE(Data7[[#This Row],[Year]],Data7[[#This Row],[Month]],Data7[[#This Row],[Day]])</f>
        <v>45307</v>
      </c>
    </row>
    <row r="54" spans="1:25" x14ac:dyDescent="0.3">
      <c r="A54" s="5">
        <v>45310.492435185188</v>
      </c>
      <c r="B54" s="7" t="s">
        <v>66</v>
      </c>
      <c r="C54" s="6" t="s">
        <v>93</v>
      </c>
      <c r="D54" s="7" t="s">
        <v>86</v>
      </c>
      <c r="E54" s="8">
        <v>4</v>
      </c>
      <c r="F54" s="7" t="s">
        <v>68</v>
      </c>
      <c r="G54" s="7" t="s">
        <v>68</v>
      </c>
      <c r="H54" s="7" t="s">
        <v>97</v>
      </c>
      <c r="I54" s="7" t="s">
        <v>44</v>
      </c>
      <c r="J54" s="19" t="str">
        <f>IFERROR(INDEX('Employee Info'!$C$3:$E$200,MATCH(Data7[[#This Row],[Name:]],'Employee Info'!$B$3:$B$200,0),MATCH(Data7[[#This Row],[Hours Type:]],'Employee Info'!$C$2:$E$2,0)),"")</f>
        <v/>
      </c>
      <c r="K54" s="19" t="str">
        <f>IFERROR(INDEX('Employee Info'!$C$3:$J$200,MATCH(Data7[[#This Row],[Name:]],'Employee Info'!$B$3:$B$200,0),MATCH(Data7[[#Headers],[Truck]],'Employee Info'!$C$2:$J$2,0)),"")</f>
        <v/>
      </c>
      <c r="L54" s="19" t="str">
        <f>IFERROR(INDEX('Employee Info'!$C$3:$J$200,MATCH(Data7[[#This Row],[Name:]],'Employee Info'!$B$3:$B$200,0),MATCH(Data7[[#Headers],[Phone]],'Employee Info'!$C$2:$J$2,0)),"")</f>
        <v/>
      </c>
      <c r="M54" s="19" t="str">
        <f>IFERROR(INDEX('Employee Info'!$C$3:$J$200,MATCH(Data7[[#This Row],[Name:]],'Employee Info'!$B$3:$B$200,0),MATCH(Data7[[#Headers],[Tech]],'Employee Info'!$C$2:$J$2,0)),"")</f>
        <v/>
      </c>
      <c r="N54" s="19" t="str">
        <f>IFERROR(INDEX('Employee Info'!$C$3:$J$200,MATCH(Data7[[#This Row],[Name:]],'Employee Info'!$B$3:$B$200,0),MATCH(Data7[[#Headers],[Other]],'Employee Info'!$C$2:$J$2,0)),"")</f>
        <v/>
      </c>
      <c r="O54" s="19">
        <f>IFERROR((Data7[[#This Row],[Hours:]]*SUM(Data7[[#This Row],[Rate]:[Other]])),"")</f>
        <v>0</v>
      </c>
      <c r="P54" s="7" t="str">
        <f>IF(Data7[[#This Row],[WO'#:]]="","Riley #","WO#")</f>
        <v>Riley #</v>
      </c>
      <c r="Q54" s="7">
        <f>IFERROR(WEEKNUM(Data7[[#This Row],[Date:]]),"")</f>
        <v>3</v>
      </c>
      <c r="R54" s="6">
        <f t="shared" si="0"/>
        <v>45305</v>
      </c>
      <c r="S54" s="6">
        <f>Data7[[#This Row],[Week Start]]+7</f>
        <v>45312</v>
      </c>
      <c r="T54" s="7" t="str">
        <f t="shared" si="1"/>
        <v>1/14/2024 - 1/21/2024</v>
      </c>
      <c r="U54" s="7" t="str">
        <f t="shared" si="2"/>
        <v>Time Card</v>
      </c>
      <c r="V54" s="8" t="str">
        <f>RIGHT(TEXT(Data7[[#This Row],[Date:]],"mmddyyyy"),4)</f>
        <v>2024</v>
      </c>
      <c r="W54" s="8" t="str">
        <f>MID(TEXT(Data7[[#This Row],[Date:]],"mmddyyyy"),3,2)</f>
        <v>16</v>
      </c>
      <c r="X54" s="8" t="str">
        <f>LEFT(TEXT(Data7[[#This Row],[Date:]],"mmddyyyy"),2)</f>
        <v>01</v>
      </c>
      <c r="Y54" s="6">
        <f>DATE(Data7[[#This Row],[Year]],Data7[[#This Row],[Month]],Data7[[#This Row],[Day]])</f>
        <v>45307</v>
      </c>
    </row>
    <row r="55" spans="1:25" x14ac:dyDescent="0.3">
      <c r="A55" s="5">
        <v>45310.498970717592</v>
      </c>
      <c r="B55" s="7" t="s">
        <v>66</v>
      </c>
      <c r="C55" s="6" t="s">
        <v>98</v>
      </c>
      <c r="D55" s="7" t="s">
        <v>99</v>
      </c>
      <c r="E55" s="8">
        <v>8</v>
      </c>
      <c r="F55" s="7">
        <v>20028</v>
      </c>
      <c r="G55" s="7" t="s">
        <v>68</v>
      </c>
      <c r="H55" s="7" t="s">
        <v>69</v>
      </c>
      <c r="I55" s="7" t="s">
        <v>44</v>
      </c>
      <c r="J55" s="19" t="str">
        <f>IFERROR(INDEX('Employee Info'!$C$3:$E$200,MATCH(Data7[[#This Row],[Name:]],'Employee Info'!$B$3:$B$200,0),MATCH(Data7[[#This Row],[Hours Type:]],'Employee Info'!$C$2:$E$2,0)),"")</f>
        <v/>
      </c>
      <c r="K55" s="19" t="str">
        <f>IFERROR(INDEX('Employee Info'!$C$3:$J$200,MATCH(Data7[[#This Row],[Name:]],'Employee Info'!$B$3:$B$200,0),MATCH(Data7[[#Headers],[Truck]],'Employee Info'!$C$2:$J$2,0)),"")</f>
        <v/>
      </c>
      <c r="L55" s="19" t="str">
        <f>IFERROR(INDEX('Employee Info'!$C$3:$J$200,MATCH(Data7[[#This Row],[Name:]],'Employee Info'!$B$3:$B$200,0),MATCH(Data7[[#Headers],[Phone]],'Employee Info'!$C$2:$J$2,0)),"")</f>
        <v/>
      </c>
      <c r="M55" s="19" t="str">
        <f>IFERROR(INDEX('Employee Info'!$C$3:$J$200,MATCH(Data7[[#This Row],[Name:]],'Employee Info'!$B$3:$B$200,0),MATCH(Data7[[#Headers],[Tech]],'Employee Info'!$C$2:$J$2,0)),"")</f>
        <v/>
      </c>
      <c r="N55" s="19" t="str">
        <f>IFERROR(INDEX('Employee Info'!$C$3:$J$200,MATCH(Data7[[#This Row],[Name:]],'Employee Info'!$B$3:$B$200,0),MATCH(Data7[[#Headers],[Other]],'Employee Info'!$C$2:$J$2,0)),"")</f>
        <v/>
      </c>
      <c r="O55" s="19">
        <f>IFERROR((Data7[[#This Row],[Hours:]]*SUM(Data7[[#This Row],[Rate]:[Other]])),"")</f>
        <v>0</v>
      </c>
      <c r="P55" s="7" t="str">
        <f>IF(Data7[[#This Row],[WO'#:]]="","Riley #","WO#")</f>
        <v>WO#</v>
      </c>
      <c r="Q55" s="7">
        <f>IFERROR(WEEKNUM(Data7[[#This Row],[Date:]]),"")</f>
        <v>3</v>
      </c>
      <c r="R55" s="6">
        <f t="shared" si="0"/>
        <v>45305</v>
      </c>
      <c r="S55" s="6">
        <f>Data7[[#This Row],[Week Start]]+7</f>
        <v>45312</v>
      </c>
      <c r="T55" s="7" t="str">
        <f t="shared" si="1"/>
        <v>1/14/2024 - 1/21/2024</v>
      </c>
      <c r="U55" s="7" t="str">
        <f t="shared" si="2"/>
        <v>Time Card</v>
      </c>
      <c r="V55" s="8" t="str">
        <f>RIGHT(TEXT(Data7[[#This Row],[Date:]],"mmddyyyy"),4)</f>
        <v>2024</v>
      </c>
      <c r="W55" s="8" t="str">
        <f>MID(TEXT(Data7[[#This Row],[Date:]],"mmddyyyy"),3,2)</f>
        <v>17</v>
      </c>
      <c r="X55" s="8" t="str">
        <f>LEFT(TEXT(Data7[[#This Row],[Date:]],"mmddyyyy"),2)</f>
        <v>01</v>
      </c>
      <c r="Y55" s="6">
        <f>DATE(Data7[[#This Row],[Year]],Data7[[#This Row],[Month]],Data7[[#This Row],[Day]])</f>
        <v>45308</v>
      </c>
    </row>
    <row r="56" spans="1:25" x14ac:dyDescent="0.3">
      <c r="A56" s="5">
        <v>45308.58134733796</v>
      </c>
      <c r="B56" s="7" t="s">
        <v>31</v>
      </c>
      <c r="C56" s="6" t="s">
        <v>98</v>
      </c>
      <c r="D56" s="7" t="s">
        <v>100</v>
      </c>
      <c r="E56" s="8">
        <v>8</v>
      </c>
      <c r="F56" s="7">
        <v>6984733</v>
      </c>
      <c r="G56" s="7" t="s">
        <v>89</v>
      </c>
      <c r="H56" s="7" t="s">
        <v>69</v>
      </c>
      <c r="I56" s="7" t="s">
        <v>44</v>
      </c>
      <c r="J56" s="19" t="str">
        <f>IFERROR(INDEX('Employee Info'!$C$3:$E$200,MATCH(Data7[[#This Row],[Name:]],'Employee Info'!$B$3:$B$200,0),MATCH(Data7[[#This Row],[Hours Type:]],'Employee Info'!$C$2:$E$2,0)),"")</f>
        <v/>
      </c>
      <c r="K56" s="19" t="str">
        <f>IFERROR(INDEX('Employee Info'!$C$3:$J$200,MATCH(Data7[[#This Row],[Name:]],'Employee Info'!$B$3:$B$200,0),MATCH(Data7[[#Headers],[Truck]],'Employee Info'!$C$2:$J$2,0)),"")</f>
        <v/>
      </c>
      <c r="L56" s="19" t="str">
        <f>IFERROR(INDEX('Employee Info'!$C$3:$J$200,MATCH(Data7[[#This Row],[Name:]],'Employee Info'!$B$3:$B$200,0),MATCH(Data7[[#Headers],[Phone]],'Employee Info'!$C$2:$J$2,0)),"")</f>
        <v/>
      </c>
      <c r="M56" s="19" t="str">
        <f>IFERROR(INDEX('Employee Info'!$C$3:$J$200,MATCH(Data7[[#This Row],[Name:]],'Employee Info'!$B$3:$B$200,0),MATCH(Data7[[#Headers],[Tech]],'Employee Info'!$C$2:$J$2,0)),"")</f>
        <v/>
      </c>
      <c r="N56" s="19" t="str">
        <f>IFERROR(INDEX('Employee Info'!$C$3:$J$200,MATCH(Data7[[#This Row],[Name:]],'Employee Info'!$B$3:$B$200,0),MATCH(Data7[[#Headers],[Other]],'Employee Info'!$C$2:$J$2,0)),"")</f>
        <v/>
      </c>
      <c r="O56" s="19">
        <f>IFERROR((Data7[[#This Row],[Hours:]]*SUM(Data7[[#This Row],[Rate]:[Other]])),"")</f>
        <v>0</v>
      </c>
      <c r="P56" s="7" t="str">
        <f>IF(Data7[[#This Row],[WO'#:]]="","Riley #","WO#")</f>
        <v>WO#</v>
      </c>
      <c r="Q56" s="7">
        <f>IFERROR(WEEKNUM(Data7[[#This Row],[Date:]]),"")</f>
        <v>3</v>
      </c>
      <c r="R56" s="6">
        <f t="shared" si="0"/>
        <v>45305</v>
      </c>
      <c r="S56" s="6">
        <f>Data7[[#This Row],[Week Start]]+7</f>
        <v>45312</v>
      </c>
      <c r="T56" s="7" t="str">
        <f t="shared" si="1"/>
        <v>1/14/2024 - 1/21/2024</v>
      </c>
      <c r="U56" s="7" t="str">
        <f t="shared" si="2"/>
        <v>Time Card</v>
      </c>
      <c r="V56" s="8" t="str">
        <f>RIGHT(TEXT(Data7[[#This Row],[Date:]],"mmddyyyy"),4)</f>
        <v>2024</v>
      </c>
      <c r="W56" s="8" t="str">
        <f>MID(TEXT(Data7[[#This Row],[Date:]],"mmddyyyy"),3,2)</f>
        <v>17</v>
      </c>
      <c r="X56" s="8" t="str">
        <f>LEFT(TEXT(Data7[[#This Row],[Date:]],"mmddyyyy"),2)</f>
        <v>01</v>
      </c>
      <c r="Y56" s="6">
        <f>DATE(Data7[[#This Row],[Year]],Data7[[#This Row],[Month]],Data7[[#This Row],[Day]])</f>
        <v>45308</v>
      </c>
    </row>
    <row r="57" spans="1:25" x14ac:dyDescent="0.3">
      <c r="A57" s="5">
        <v>45309.251657407411</v>
      </c>
      <c r="B57" s="7" t="s">
        <v>35</v>
      </c>
      <c r="C57" s="6" t="s">
        <v>98</v>
      </c>
      <c r="D57" s="7" t="s">
        <v>100</v>
      </c>
      <c r="E57" s="8">
        <v>8</v>
      </c>
      <c r="F57" s="7">
        <v>6984733</v>
      </c>
      <c r="G57" s="7" t="s">
        <v>89</v>
      </c>
      <c r="H57" s="7" t="s">
        <v>69</v>
      </c>
      <c r="I57" s="7" t="s">
        <v>44</v>
      </c>
      <c r="J57" s="19" t="str">
        <f>IFERROR(INDEX('Employee Info'!$C$3:$E$200,MATCH(Data7[[#This Row],[Name:]],'Employee Info'!$B$3:$B$200,0),MATCH(Data7[[#This Row],[Hours Type:]],'Employee Info'!$C$2:$E$2,0)),"")</f>
        <v/>
      </c>
      <c r="K57" s="19" t="str">
        <f>IFERROR(INDEX('Employee Info'!$C$3:$J$200,MATCH(Data7[[#This Row],[Name:]],'Employee Info'!$B$3:$B$200,0),MATCH(Data7[[#Headers],[Truck]],'Employee Info'!$C$2:$J$2,0)),"")</f>
        <v/>
      </c>
      <c r="L57" s="19" t="str">
        <f>IFERROR(INDEX('Employee Info'!$C$3:$J$200,MATCH(Data7[[#This Row],[Name:]],'Employee Info'!$B$3:$B$200,0),MATCH(Data7[[#Headers],[Phone]],'Employee Info'!$C$2:$J$2,0)),"")</f>
        <v/>
      </c>
      <c r="M57" s="19" t="str">
        <f>IFERROR(INDEX('Employee Info'!$C$3:$J$200,MATCH(Data7[[#This Row],[Name:]],'Employee Info'!$B$3:$B$200,0),MATCH(Data7[[#Headers],[Tech]],'Employee Info'!$C$2:$J$2,0)),"")</f>
        <v/>
      </c>
      <c r="N57" s="19" t="str">
        <f>IFERROR(INDEX('Employee Info'!$C$3:$J$200,MATCH(Data7[[#This Row],[Name:]],'Employee Info'!$B$3:$B$200,0),MATCH(Data7[[#Headers],[Other]],'Employee Info'!$C$2:$J$2,0)),"")</f>
        <v/>
      </c>
      <c r="O57" s="19">
        <f>IFERROR((Data7[[#This Row],[Hours:]]*SUM(Data7[[#This Row],[Rate]:[Other]])),"")</f>
        <v>0</v>
      </c>
      <c r="P57" s="7" t="str">
        <f>IF(Data7[[#This Row],[WO'#:]]="","Riley #","WO#")</f>
        <v>WO#</v>
      </c>
      <c r="Q57" s="7">
        <f>IFERROR(WEEKNUM(Data7[[#This Row],[Date:]]),"")</f>
        <v>3</v>
      </c>
      <c r="R57" s="6">
        <f t="shared" si="0"/>
        <v>45305</v>
      </c>
      <c r="S57" s="6">
        <f>Data7[[#This Row],[Week Start]]+7</f>
        <v>45312</v>
      </c>
      <c r="T57" s="7" t="str">
        <f t="shared" si="1"/>
        <v>1/14/2024 - 1/21/2024</v>
      </c>
      <c r="U57" s="7" t="str">
        <f t="shared" si="2"/>
        <v>Time Card</v>
      </c>
      <c r="V57" s="8" t="str">
        <f>RIGHT(TEXT(Data7[[#This Row],[Date:]],"mmddyyyy"),4)</f>
        <v>2024</v>
      </c>
      <c r="W57" s="8" t="str">
        <f>MID(TEXT(Data7[[#This Row],[Date:]],"mmddyyyy"),3,2)</f>
        <v>17</v>
      </c>
      <c r="X57" s="8" t="str">
        <f>LEFT(TEXT(Data7[[#This Row],[Date:]],"mmddyyyy"),2)</f>
        <v>01</v>
      </c>
      <c r="Y57" s="6">
        <f>DATE(Data7[[#This Row],[Year]],Data7[[#This Row],[Month]],Data7[[#This Row],[Day]])</f>
        <v>45308</v>
      </c>
    </row>
    <row r="58" spans="1:25" x14ac:dyDescent="0.3">
      <c r="A58" s="5">
        <v>45358.313013078703</v>
      </c>
      <c r="B58" s="7" t="s">
        <v>76</v>
      </c>
      <c r="C58" s="6" t="s">
        <v>98</v>
      </c>
      <c r="D58" s="7" t="s">
        <v>77</v>
      </c>
      <c r="E58" s="8">
        <v>2</v>
      </c>
      <c r="F58" s="7">
        <v>6984733</v>
      </c>
      <c r="G58" s="7" t="s">
        <v>68</v>
      </c>
      <c r="H58" s="7" t="s">
        <v>69</v>
      </c>
      <c r="I58" s="7" t="s">
        <v>44</v>
      </c>
      <c r="J58" s="19" t="str">
        <f>IFERROR(INDEX('Employee Info'!$C$3:$E$200,MATCH(Data7[[#This Row],[Name:]],'Employee Info'!$B$3:$B$200,0),MATCH(Data7[[#This Row],[Hours Type:]],'Employee Info'!$C$2:$E$2,0)),"")</f>
        <v/>
      </c>
      <c r="K58" s="19" t="str">
        <f>IFERROR(INDEX('Employee Info'!$C$3:$J$200,MATCH(Data7[[#This Row],[Name:]],'Employee Info'!$B$3:$B$200,0),MATCH(Data7[[#Headers],[Truck]],'Employee Info'!$C$2:$J$2,0)),"")</f>
        <v/>
      </c>
      <c r="L58" s="19" t="str">
        <f>IFERROR(INDEX('Employee Info'!$C$3:$J$200,MATCH(Data7[[#This Row],[Name:]],'Employee Info'!$B$3:$B$200,0),MATCH(Data7[[#Headers],[Phone]],'Employee Info'!$C$2:$J$2,0)),"")</f>
        <v/>
      </c>
      <c r="M58" s="19" t="str">
        <f>IFERROR(INDEX('Employee Info'!$C$3:$J$200,MATCH(Data7[[#This Row],[Name:]],'Employee Info'!$B$3:$B$200,0),MATCH(Data7[[#Headers],[Tech]],'Employee Info'!$C$2:$J$2,0)),"")</f>
        <v/>
      </c>
      <c r="N58" s="19" t="str">
        <f>IFERROR(INDEX('Employee Info'!$C$3:$J$200,MATCH(Data7[[#This Row],[Name:]],'Employee Info'!$B$3:$B$200,0),MATCH(Data7[[#Headers],[Other]],'Employee Info'!$C$2:$J$2,0)),"")</f>
        <v/>
      </c>
      <c r="O58" s="19">
        <f>IFERROR((Data7[[#This Row],[Hours:]]*SUM(Data7[[#This Row],[Rate]:[Other]])),"")</f>
        <v>0</v>
      </c>
      <c r="P58" s="7" t="str">
        <f>IF(Data7[[#This Row],[WO'#:]]="","Riley #","WO#")</f>
        <v>WO#</v>
      </c>
      <c r="Q58" s="7">
        <f>IFERROR(WEEKNUM(Data7[[#This Row],[Date:]]),"")</f>
        <v>3</v>
      </c>
      <c r="R58" s="6">
        <f t="shared" si="0"/>
        <v>45305</v>
      </c>
      <c r="S58" s="6">
        <f>Data7[[#This Row],[Week Start]]+7</f>
        <v>45312</v>
      </c>
      <c r="T58" s="7" t="str">
        <f t="shared" si="1"/>
        <v>1/14/2024 - 1/21/2024</v>
      </c>
      <c r="U58" s="7" t="str">
        <f t="shared" si="2"/>
        <v>Time Card</v>
      </c>
      <c r="V58" s="8" t="str">
        <f>RIGHT(TEXT(Data7[[#This Row],[Date:]],"mmddyyyy"),4)</f>
        <v>2024</v>
      </c>
      <c r="W58" s="8" t="str">
        <f>MID(TEXT(Data7[[#This Row],[Date:]],"mmddyyyy"),3,2)</f>
        <v>17</v>
      </c>
      <c r="X58" s="8" t="str">
        <f>LEFT(TEXT(Data7[[#This Row],[Date:]],"mmddyyyy"),2)</f>
        <v>01</v>
      </c>
      <c r="Y58" s="6">
        <f>DATE(Data7[[#This Row],[Year]],Data7[[#This Row],[Month]],Data7[[#This Row],[Day]])</f>
        <v>45308</v>
      </c>
    </row>
    <row r="59" spans="1:25" x14ac:dyDescent="0.3">
      <c r="A59" s="5">
        <v>45309.578213425928</v>
      </c>
      <c r="B59" s="7" t="s">
        <v>31</v>
      </c>
      <c r="C59" s="6" t="s">
        <v>101</v>
      </c>
      <c r="D59" s="7" t="s">
        <v>100</v>
      </c>
      <c r="E59" s="8">
        <v>7</v>
      </c>
      <c r="F59" s="7">
        <v>6984733</v>
      </c>
      <c r="G59" s="7" t="s">
        <v>89</v>
      </c>
      <c r="H59" s="7" t="s">
        <v>69</v>
      </c>
      <c r="I59" s="7" t="s">
        <v>44</v>
      </c>
      <c r="J59" s="19" t="str">
        <f>IFERROR(INDEX('Employee Info'!$C$3:$E$200,MATCH(Data7[[#This Row],[Name:]],'Employee Info'!$B$3:$B$200,0),MATCH(Data7[[#This Row],[Hours Type:]],'Employee Info'!$C$2:$E$2,0)),"")</f>
        <v/>
      </c>
      <c r="K59" s="19" t="str">
        <f>IFERROR(INDEX('Employee Info'!$C$3:$J$200,MATCH(Data7[[#This Row],[Name:]],'Employee Info'!$B$3:$B$200,0),MATCH(Data7[[#Headers],[Truck]],'Employee Info'!$C$2:$J$2,0)),"")</f>
        <v/>
      </c>
      <c r="L59" s="19" t="str">
        <f>IFERROR(INDEX('Employee Info'!$C$3:$J$200,MATCH(Data7[[#This Row],[Name:]],'Employee Info'!$B$3:$B$200,0),MATCH(Data7[[#Headers],[Phone]],'Employee Info'!$C$2:$J$2,0)),"")</f>
        <v/>
      </c>
      <c r="M59" s="19" t="str">
        <f>IFERROR(INDEX('Employee Info'!$C$3:$J$200,MATCH(Data7[[#This Row],[Name:]],'Employee Info'!$B$3:$B$200,0),MATCH(Data7[[#Headers],[Tech]],'Employee Info'!$C$2:$J$2,0)),"")</f>
        <v/>
      </c>
      <c r="N59" s="19" t="str">
        <f>IFERROR(INDEX('Employee Info'!$C$3:$J$200,MATCH(Data7[[#This Row],[Name:]],'Employee Info'!$B$3:$B$200,0),MATCH(Data7[[#Headers],[Other]],'Employee Info'!$C$2:$J$2,0)),"")</f>
        <v/>
      </c>
      <c r="O59" s="19">
        <f>IFERROR((Data7[[#This Row],[Hours:]]*SUM(Data7[[#This Row],[Rate]:[Other]])),"")</f>
        <v>0</v>
      </c>
      <c r="P59" s="7" t="str">
        <f>IF(Data7[[#This Row],[WO'#:]]="","Riley #","WO#")</f>
        <v>WO#</v>
      </c>
      <c r="Q59" s="7">
        <f>IFERROR(WEEKNUM(Data7[[#This Row],[Date:]]),"")</f>
        <v>3</v>
      </c>
      <c r="R59" s="6">
        <f t="shared" si="0"/>
        <v>45305</v>
      </c>
      <c r="S59" s="6">
        <f>Data7[[#This Row],[Week Start]]+7</f>
        <v>45312</v>
      </c>
      <c r="T59" s="7" t="str">
        <f t="shared" si="1"/>
        <v>1/14/2024 - 1/21/2024</v>
      </c>
      <c r="U59" s="7" t="str">
        <f t="shared" si="2"/>
        <v>Time Card</v>
      </c>
      <c r="V59" s="8" t="str">
        <f>RIGHT(TEXT(Data7[[#This Row],[Date:]],"mmddyyyy"),4)</f>
        <v>2024</v>
      </c>
      <c r="W59" s="8" t="str">
        <f>MID(TEXT(Data7[[#This Row],[Date:]],"mmddyyyy"),3,2)</f>
        <v>18</v>
      </c>
      <c r="X59" s="8" t="str">
        <f>LEFT(TEXT(Data7[[#This Row],[Date:]],"mmddyyyy"),2)</f>
        <v>01</v>
      </c>
      <c r="Y59" s="6">
        <f>DATE(Data7[[#This Row],[Year]],Data7[[#This Row],[Month]],Data7[[#This Row],[Day]])</f>
        <v>45309</v>
      </c>
    </row>
    <row r="60" spans="1:25" x14ac:dyDescent="0.3">
      <c r="A60" s="5">
        <v>45309.581110648149</v>
      </c>
      <c r="B60" s="7" t="s">
        <v>35</v>
      </c>
      <c r="C60" s="6" t="s">
        <v>101</v>
      </c>
      <c r="D60" s="7" t="s">
        <v>102</v>
      </c>
      <c r="E60" s="8">
        <v>8</v>
      </c>
      <c r="F60" s="7">
        <v>6984733</v>
      </c>
      <c r="G60" s="7" t="s">
        <v>89</v>
      </c>
      <c r="H60" s="7" t="s">
        <v>69</v>
      </c>
      <c r="I60" s="7" t="s">
        <v>44</v>
      </c>
      <c r="J60" s="19" t="str">
        <f>IFERROR(INDEX('Employee Info'!$C$3:$E$200,MATCH(Data7[[#This Row],[Name:]],'Employee Info'!$B$3:$B$200,0),MATCH(Data7[[#This Row],[Hours Type:]],'Employee Info'!$C$2:$E$2,0)),"")</f>
        <v/>
      </c>
      <c r="K60" s="19" t="str">
        <f>IFERROR(INDEX('Employee Info'!$C$3:$J$200,MATCH(Data7[[#This Row],[Name:]],'Employee Info'!$B$3:$B$200,0),MATCH(Data7[[#Headers],[Truck]],'Employee Info'!$C$2:$J$2,0)),"")</f>
        <v/>
      </c>
      <c r="L60" s="19" t="str">
        <f>IFERROR(INDEX('Employee Info'!$C$3:$J$200,MATCH(Data7[[#This Row],[Name:]],'Employee Info'!$B$3:$B$200,0),MATCH(Data7[[#Headers],[Phone]],'Employee Info'!$C$2:$J$2,0)),"")</f>
        <v/>
      </c>
      <c r="M60" s="19" t="str">
        <f>IFERROR(INDEX('Employee Info'!$C$3:$J$200,MATCH(Data7[[#This Row],[Name:]],'Employee Info'!$B$3:$B$200,0),MATCH(Data7[[#Headers],[Tech]],'Employee Info'!$C$2:$J$2,0)),"")</f>
        <v/>
      </c>
      <c r="N60" s="19" t="str">
        <f>IFERROR(INDEX('Employee Info'!$C$3:$J$200,MATCH(Data7[[#This Row],[Name:]],'Employee Info'!$B$3:$B$200,0),MATCH(Data7[[#Headers],[Other]],'Employee Info'!$C$2:$J$2,0)),"")</f>
        <v/>
      </c>
      <c r="O60" s="19">
        <f>IFERROR((Data7[[#This Row],[Hours:]]*SUM(Data7[[#This Row],[Rate]:[Other]])),"")</f>
        <v>0</v>
      </c>
      <c r="P60" s="7" t="str">
        <f>IF(Data7[[#This Row],[WO'#:]]="","Riley #","WO#")</f>
        <v>WO#</v>
      </c>
      <c r="Q60" s="7">
        <f>IFERROR(WEEKNUM(Data7[[#This Row],[Date:]]),"")</f>
        <v>3</v>
      </c>
      <c r="R60" s="6">
        <f t="shared" si="0"/>
        <v>45305</v>
      </c>
      <c r="S60" s="6">
        <f>Data7[[#This Row],[Week Start]]+7</f>
        <v>45312</v>
      </c>
      <c r="T60" s="7" t="str">
        <f t="shared" si="1"/>
        <v>1/14/2024 - 1/21/2024</v>
      </c>
      <c r="U60" s="7" t="str">
        <f t="shared" si="2"/>
        <v>Time Card</v>
      </c>
      <c r="V60" s="8" t="str">
        <f>RIGHT(TEXT(Data7[[#This Row],[Date:]],"mmddyyyy"),4)</f>
        <v>2024</v>
      </c>
      <c r="W60" s="8" t="str">
        <f>MID(TEXT(Data7[[#This Row],[Date:]],"mmddyyyy"),3,2)</f>
        <v>18</v>
      </c>
      <c r="X60" s="8" t="str">
        <f>LEFT(TEXT(Data7[[#This Row],[Date:]],"mmddyyyy"),2)</f>
        <v>01</v>
      </c>
      <c r="Y60" s="6">
        <f>DATE(Data7[[#This Row],[Year]],Data7[[#This Row],[Month]],Data7[[#This Row],[Day]])</f>
        <v>45309</v>
      </c>
    </row>
    <row r="61" spans="1:25" x14ac:dyDescent="0.3">
      <c r="A61" s="5">
        <v>45310.495078587963</v>
      </c>
      <c r="B61" s="7" t="s">
        <v>66</v>
      </c>
      <c r="C61" s="6" t="s">
        <v>101</v>
      </c>
      <c r="D61" s="7" t="s">
        <v>103</v>
      </c>
      <c r="E61" s="8">
        <v>4</v>
      </c>
      <c r="F61" s="7">
        <v>6984733</v>
      </c>
      <c r="G61" s="7" t="s">
        <v>89</v>
      </c>
      <c r="H61" s="7" t="s">
        <v>69</v>
      </c>
      <c r="I61" s="7" t="s">
        <v>44</v>
      </c>
      <c r="J61" s="19" t="str">
        <f>IFERROR(INDEX('Employee Info'!$C$3:$E$200,MATCH(Data7[[#This Row],[Name:]],'Employee Info'!$B$3:$B$200,0),MATCH(Data7[[#This Row],[Hours Type:]],'Employee Info'!$C$2:$E$2,0)),"")</f>
        <v/>
      </c>
      <c r="K61" s="19" t="str">
        <f>IFERROR(INDEX('Employee Info'!$C$3:$J$200,MATCH(Data7[[#This Row],[Name:]],'Employee Info'!$B$3:$B$200,0),MATCH(Data7[[#Headers],[Truck]],'Employee Info'!$C$2:$J$2,0)),"")</f>
        <v/>
      </c>
      <c r="L61" s="19" t="str">
        <f>IFERROR(INDEX('Employee Info'!$C$3:$J$200,MATCH(Data7[[#This Row],[Name:]],'Employee Info'!$B$3:$B$200,0),MATCH(Data7[[#Headers],[Phone]],'Employee Info'!$C$2:$J$2,0)),"")</f>
        <v/>
      </c>
      <c r="M61" s="19" t="str">
        <f>IFERROR(INDEX('Employee Info'!$C$3:$J$200,MATCH(Data7[[#This Row],[Name:]],'Employee Info'!$B$3:$B$200,0),MATCH(Data7[[#Headers],[Tech]],'Employee Info'!$C$2:$J$2,0)),"")</f>
        <v/>
      </c>
      <c r="N61" s="19" t="str">
        <f>IFERROR(INDEX('Employee Info'!$C$3:$J$200,MATCH(Data7[[#This Row],[Name:]],'Employee Info'!$B$3:$B$200,0),MATCH(Data7[[#Headers],[Other]],'Employee Info'!$C$2:$J$2,0)),"")</f>
        <v/>
      </c>
      <c r="O61" s="19">
        <f>IFERROR((Data7[[#This Row],[Hours:]]*SUM(Data7[[#This Row],[Rate]:[Other]])),"")</f>
        <v>0</v>
      </c>
      <c r="P61" s="7" t="str">
        <f>IF(Data7[[#This Row],[WO'#:]]="","Riley #","WO#")</f>
        <v>WO#</v>
      </c>
      <c r="Q61" s="7">
        <f>IFERROR(WEEKNUM(Data7[[#This Row],[Date:]]),"")</f>
        <v>3</v>
      </c>
      <c r="R61" s="6">
        <f t="shared" si="0"/>
        <v>45305</v>
      </c>
      <c r="S61" s="6">
        <f>Data7[[#This Row],[Week Start]]+7</f>
        <v>45312</v>
      </c>
      <c r="T61" s="7" t="str">
        <f t="shared" si="1"/>
        <v>1/14/2024 - 1/21/2024</v>
      </c>
      <c r="U61" s="7" t="str">
        <f t="shared" si="2"/>
        <v>Time Card</v>
      </c>
      <c r="V61" s="8" t="str">
        <f>RIGHT(TEXT(Data7[[#This Row],[Date:]],"mmddyyyy"),4)</f>
        <v>2024</v>
      </c>
      <c r="W61" s="8" t="str">
        <f>MID(TEXT(Data7[[#This Row],[Date:]],"mmddyyyy"),3,2)</f>
        <v>18</v>
      </c>
      <c r="X61" s="8" t="str">
        <f>LEFT(TEXT(Data7[[#This Row],[Date:]],"mmddyyyy"),2)</f>
        <v>01</v>
      </c>
      <c r="Y61" s="6">
        <f>DATE(Data7[[#This Row],[Year]],Data7[[#This Row],[Month]],Data7[[#This Row],[Day]])</f>
        <v>45309</v>
      </c>
    </row>
    <row r="62" spans="1:25" x14ac:dyDescent="0.3">
      <c r="A62" s="5">
        <v>45310.495281828706</v>
      </c>
      <c r="B62" s="7" t="s">
        <v>66</v>
      </c>
      <c r="C62" s="6" t="s">
        <v>101</v>
      </c>
      <c r="D62" s="7" t="s">
        <v>104</v>
      </c>
      <c r="E62" s="8">
        <v>3</v>
      </c>
      <c r="F62" s="7">
        <v>6984733</v>
      </c>
      <c r="G62" s="7" t="s">
        <v>89</v>
      </c>
      <c r="H62" s="7" t="s">
        <v>69</v>
      </c>
      <c r="I62" s="7" t="s">
        <v>44</v>
      </c>
      <c r="J62" s="19" t="str">
        <f>IFERROR(INDEX('Employee Info'!$C$3:$E$200,MATCH(Data7[[#This Row],[Name:]],'Employee Info'!$B$3:$B$200,0),MATCH(Data7[[#This Row],[Hours Type:]],'Employee Info'!$C$2:$E$2,0)),"")</f>
        <v/>
      </c>
      <c r="K62" s="19" t="str">
        <f>IFERROR(INDEX('Employee Info'!$C$3:$J$200,MATCH(Data7[[#This Row],[Name:]],'Employee Info'!$B$3:$B$200,0),MATCH(Data7[[#Headers],[Truck]],'Employee Info'!$C$2:$J$2,0)),"")</f>
        <v/>
      </c>
      <c r="L62" s="19" t="str">
        <f>IFERROR(INDEX('Employee Info'!$C$3:$J$200,MATCH(Data7[[#This Row],[Name:]],'Employee Info'!$B$3:$B$200,0),MATCH(Data7[[#Headers],[Phone]],'Employee Info'!$C$2:$J$2,0)),"")</f>
        <v/>
      </c>
      <c r="M62" s="19" t="str">
        <f>IFERROR(INDEX('Employee Info'!$C$3:$J$200,MATCH(Data7[[#This Row],[Name:]],'Employee Info'!$B$3:$B$200,0),MATCH(Data7[[#Headers],[Tech]],'Employee Info'!$C$2:$J$2,0)),"")</f>
        <v/>
      </c>
      <c r="N62" s="19" t="str">
        <f>IFERROR(INDEX('Employee Info'!$C$3:$J$200,MATCH(Data7[[#This Row],[Name:]],'Employee Info'!$B$3:$B$200,0),MATCH(Data7[[#Headers],[Other]],'Employee Info'!$C$2:$J$2,0)),"")</f>
        <v/>
      </c>
      <c r="O62" s="19">
        <f>IFERROR((Data7[[#This Row],[Hours:]]*SUM(Data7[[#This Row],[Rate]:[Other]])),"")</f>
        <v>0</v>
      </c>
      <c r="P62" s="7" t="str">
        <f>IF(Data7[[#This Row],[WO'#:]]="","Riley #","WO#")</f>
        <v>WO#</v>
      </c>
      <c r="Q62" s="7">
        <f>IFERROR(WEEKNUM(Data7[[#This Row],[Date:]]),"")</f>
        <v>3</v>
      </c>
      <c r="R62" s="6">
        <f t="shared" si="0"/>
        <v>45305</v>
      </c>
      <c r="S62" s="6">
        <f>Data7[[#This Row],[Week Start]]+7</f>
        <v>45312</v>
      </c>
      <c r="T62" s="7" t="str">
        <f t="shared" si="1"/>
        <v>1/14/2024 - 1/21/2024</v>
      </c>
      <c r="U62" s="7" t="str">
        <f t="shared" si="2"/>
        <v>Time Card</v>
      </c>
      <c r="V62" s="8" t="str">
        <f>RIGHT(TEXT(Data7[[#This Row],[Date:]],"mmddyyyy"),4)</f>
        <v>2024</v>
      </c>
      <c r="W62" s="8" t="str">
        <f>MID(TEXT(Data7[[#This Row],[Date:]],"mmddyyyy"),3,2)</f>
        <v>18</v>
      </c>
      <c r="X62" s="8" t="str">
        <f>LEFT(TEXT(Data7[[#This Row],[Date:]],"mmddyyyy"),2)</f>
        <v>01</v>
      </c>
      <c r="Y62" s="6">
        <f>DATE(Data7[[#This Row],[Year]],Data7[[#This Row],[Month]],Data7[[#This Row],[Day]])</f>
        <v>45309</v>
      </c>
    </row>
    <row r="63" spans="1:25" x14ac:dyDescent="0.3">
      <c r="A63" s="5">
        <v>45358.313151967595</v>
      </c>
      <c r="B63" s="7" t="s">
        <v>76</v>
      </c>
      <c r="C63" s="6" t="s">
        <v>101</v>
      </c>
      <c r="D63" s="7" t="s">
        <v>77</v>
      </c>
      <c r="E63" s="8">
        <v>1</v>
      </c>
      <c r="F63" s="7">
        <v>6984733</v>
      </c>
      <c r="G63" s="7" t="s">
        <v>68</v>
      </c>
      <c r="H63" s="7" t="s">
        <v>69</v>
      </c>
      <c r="I63" s="7" t="s">
        <v>44</v>
      </c>
      <c r="J63" s="19" t="str">
        <f>IFERROR(INDEX('Employee Info'!$C$3:$E$200,MATCH(Data7[[#This Row],[Name:]],'Employee Info'!$B$3:$B$200,0),MATCH(Data7[[#This Row],[Hours Type:]],'Employee Info'!$C$2:$E$2,0)),"")</f>
        <v/>
      </c>
      <c r="K63" s="19" t="str">
        <f>IFERROR(INDEX('Employee Info'!$C$3:$J$200,MATCH(Data7[[#This Row],[Name:]],'Employee Info'!$B$3:$B$200,0),MATCH(Data7[[#Headers],[Truck]],'Employee Info'!$C$2:$J$2,0)),"")</f>
        <v/>
      </c>
      <c r="L63" s="19" t="str">
        <f>IFERROR(INDEX('Employee Info'!$C$3:$J$200,MATCH(Data7[[#This Row],[Name:]],'Employee Info'!$B$3:$B$200,0),MATCH(Data7[[#Headers],[Phone]],'Employee Info'!$C$2:$J$2,0)),"")</f>
        <v/>
      </c>
      <c r="M63" s="19" t="str">
        <f>IFERROR(INDEX('Employee Info'!$C$3:$J$200,MATCH(Data7[[#This Row],[Name:]],'Employee Info'!$B$3:$B$200,0),MATCH(Data7[[#Headers],[Tech]],'Employee Info'!$C$2:$J$2,0)),"")</f>
        <v/>
      </c>
      <c r="N63" s="19" t="str">
        <f>IFERROR(INDEX('Employee Info'!$C$3:$J$200,MATCH(Data7[[#This Row],[Name:]],'Employee Info'!$B$3:$B$200,0),MATCH(Data7[[#Headers],[Other]],'Employee Info'!$C$2:$J$2,0)),"")</f>
        <v/>
      </c>
      <c r="O63" s="19">
        <f>IFERROR((Data7[[#This Row],[Hours:]]*SUM(Data7[[#This Row],[Rate]:[Other]])),"")</f>
        <v>0</v>
      </c>
      <c r="P63" s="7" t="str">
        <f>IF(Data7[[#This Row],[WO'#:]]="","Riley #","WO#")</f>
        <v>WO#</v>
      </c>
      <c r="Q63" s="7">
        <f>IFERROR(WEEKNUM(Data7[[#This Row],[Date:]]),"")</f>
        <v>3</v>
      </c>
      <c r="R63" s="6">
        <f t="shared" si="0"/>
        <v>45305</v>
      </c>
      <c r="S63" s="6">
        <f>Data7[[#This Row],[Week Start]]+7</f>
        <v>45312</v>
      </c>
      <c r="T63" s="7" t="str">
        <f t="shared" si="1"/>
        <v>1/14/2024 - 1/21/2024</v>
      </c>
      <c r="U63" s="7" t="str">
        <f t="shared" si="2"/>
        <v>Time Card</v>
      </c>
      <c r="V63" s="8" t="str">
        <f>RIGHT(TEXT(Data7[[#This Row],[Date:]],"mmddyyyy"),4)</f>
        <v>2024</v>
      </c>
      <c r="W63" s="8" t="str">
        <f>MID(TEXT(Data7[[#This Row],[Date:]],"mmddyyyy"),3,2)</f>
        <v>18</v>
      </c>
      <c r="X63" s="8" t="str">
        <f>LEFT(TEXT(Data7[[#This Row],[Date:]],"mmddyyyy"),2)</f>
        <v>01</v>
      </c>
      <c r="Y63" s="6">
        <f>DATE(Data7[[#This Row],[Year]],Data7[[#This Row],[Month]],Data7[[#This Row],[Day]])</f>
        <v>45309</v>
      </c>
    </row>
    <row r="64" spans="1:25" x14ac:dyDescent="0.3">
      <c r="A64" s="5">
        <v>45309.579318518518</v>
      </c>
      <c r="B64" s="7" t="s">
        <v>31</v>
      </c>
      <c r="C64" s="6" t="s">
        <v>101</v>
      </c>
      <c r="D64" s="7" t="s">
        <v>105</v>
      </c>
      <c r="E64" s="8">
        <v>1</v>
      </c>
      <c r="F64" s="7" t="s">
        <v>68</v>
      </c>
      <c r="G64" s="7" t="s">
        <v>68</v>
      </c>
      <c r="H64" s="7" t="s">
        <v>80</v>
      </c>
      <c r="I64" s="7" t="s">
        <v>44</v>
      </c>
      <c r="J64" s="19" t="str">
        <f>IFERROR(INDEX('Employee Info'!$C$3:$E$200,MATCH(Data7[[#This Row],[Name:]],'Employee Info'!$B$3:$B$200,0),MATCH(Data7[[#This Row],[Hours Type:]],'Employee Info'!$C$2:$E$2,0)),"")</f>
        <v/>
      </c>
      <c r="K64" s="19" t="str">
        <f>IFERROR(INDEX('Employee Info'!$C$3:$J$200,MATCH(Data7[[#This Row],[Name:]],'Employee Info'!$B$3:$B$200,0),MATCH(Data7[[#Headers],[Truck]],'Employee Info'!$C$2:$J$2,0)),"")</f>
        <v/>
      </c>
      <c r="L64" s="19" t="str">
        <f>IFERROR(INDEX('Employee Info'!$C$3:$J$200,MATCH(Data7[[#This Row],[Name:]],'Employee Info'!$B$3:$B$200,0),MATCH(Data7[[#Headers],[Phone]],'Employee Info'!$C$2:$J$2,0)),"")</f>
        <v/>
      </c>
      <c r="M64" s="19" t="str">
        <f>IFERROR(INDEX('Employee Info'!$C$3:$J$200,MATCH(Data7[[#This Row],[Name:]],'Employee Info'!$B$3:$B$200,0),MATCH(Data7[[#Headers],[Tech]],'Employee Info'!$C$2:$J$2,0)),"")</f>
        <v/>
      </c>
      <c r="N64" s="19" t="str">
        <f>IFERROR(INDEX('Employee Info'!$C$3:$J$200,MATCH(Data7[[#This Row],[Name:]],'Employee Info'!$B$3:$B$200,0),MATCH(Data7[[#Headers],[Other]],'Employee Info'!$C$2:$J$2,0)),"")</f>
        <v/>
      </c>
      <c r="O64" s="19">
        <f>IFERROR((Data7[[#This Row],[Hours:]]*SUM(Data7[[#This Row],[Rate]:[Other]])),"")</f>
        <v>0</v>
      </c>
      <c r="P64" s="7" t="str">
        <f>IF(Data7[[#This Row],[WO'#:]]="","Riley #","WO#")</f>
        <v>Riley #</v>
      </c>
      <c r="Q64" s="7">
        <f>IFERROR(WEEKNUM(Data7[[#This Row],[Date:]]),"")</f>
        <v>3</v>
      </c>
      <c r="R64" s="6">
        <f t="shared" si="0"/>
        <v>45305</v>
      </c>
      <c r="S64" s="6">
        <f>Data7[[#This Row],[Week Start]]+7</f>
        <v>45312</v>
      </c>
      <c r="T64" s="7" t="str">
        <f t="shared" si="1"/>
        <v>1/14/2024 - 1/21/2024</v>
      </c>
      <c r="U64" s="7" t="str">
        <f t="shared" si="2"/>
        <v>Time Card</v>
      </c>
      <c r="V64" s="8" t="str">
        <f>RIGHT(TEXT(Data7[[#This Row],[Date:]],"mmddyyyy"),4)</f>
        <v>2024</v>
      </c>
      <c r="W64" s="8" t="str">
        <f>MID(TEXT(Data7[[#This Row],[Date:]],"mmddyyyy"),3,2)</f>
        <v>18</v>
      </c>
      <c r="X64" s="8" t="str">
        <f>LEFT(TEXT(Data7[[#This Row],[Date:]],"mmddyyyy"),2)</f>
        <v>01</v>
      </c>
      <c r="Y64" s="6">
        <f>DATE(Data7[[#This Row],[Year]],Data7[[#This Row],[Month]],Data7[[#This Row],[Day]])</f>
        <v>45309</v>
      </c>
    </row>
    <row r="65" spans="1:25" x14ac:dyDescent="0.3">
      <c r="A65" s="5">
        <v>45310.483909953706</v>
      </c>
      <c r="B65" s="7" t="s">
        <v>66</v>
      </c>
      <c r="C65" s="6" t="s">
        <v>101</v>
      </c>
      <c r="D65" s="7" t="s">
        <v>106</v>
      </c>
      <c r="E65" s="8">
        <v>1</v>
      </c>
      <c r="F65" s="7" t="s">
        <v>68</v>
      </c>
      <c r="G65" s="7" t="s">
        <v>68</v>
      </c>
      <c r="H65" s="7" t="s">
        <v>80</v>
      </c>
      <c r="I65" s="7" t="s">
        <v>44</v>
      </c>
      <c r="J65" s="19" t="str">
        <f>IFERROR(INDEX('Employee Info'!$C$3:$E$200,MATCH(Data7[[#This Row],[Name:]],'Employee Info'!$B$3:$B$200,0),MATCH(Data7[[#This Row],[Hours Type:]],'Employee Info'!$C$2:$E$2,0)),"")</f>
        <v/>
      </c>
      <c r="K65" s="19" t="str">
        <f>IFERROR(INDEX('Employee Info'!$C$3:$J$200,MATCH(Data7[[#This Row],[Name:]],'Employee Info'!$B$3:$B$200,0),MATCH(Data7[[#Headers],[Truck]],'Employee Info'!$C$2:$J$2,0)),"")</f>
        <v/>
      </c>
      <c r="L65" s="19" t="str">
        <f>IFERROR(INDEX('Employee Info'!$C$3:$J$200,MATCH(Data7[[#This Row],[Name:]],'Employee Info'!$B$3:$B$200,0),MATCH(Data7[[#Headers],[Phone]],'Employee Info'!$C$2:$J$2,0)),"")</f>
        <v/>
      </c>
      <c r="M65" s="19" t="str">
        <f>IFERROR(INDEX('Employee Info'!$C$3:$J$200,MATCH(Data7[[#This Row],[Name:]],'Employee Info'!$B$3:$B$200,0),MATCH(Data7[[#Headers],[Tech]],'Employee Info'!$C$2:$J$2,0)),"")</f>
        <v/>
      </c>
      <c r="N65" s="19" t="str">
        <f>IFERROR(INDEX('Employee Info'!$C$3:$J$200,MATCH(Data7[[#This Row],[Name:]],'Employee Info'!$B$3:$B$200,0),MATCH(Data7[[#Headers],[Other]],'Employee Info'!$C$2:$J$2,0)),"")</f>
        <v/>
      </c>
      <c r="O65" s="19">
        <f>IFERROR((Data7[[#This Row],[Hours:]]*SUM(Data7[[#This Row],[Rate]:[Other]])),"")</f>
        <v>0</v>
      </c>
      <c r="P65" s="7" t="str">
        <f>IF(Data7[[#This Row],[WO'#:]]="","Riley #","WO#")</f>
        <v>Riley #</v>
      </c>
      <c r="Q65" s="7">
        <f>IFERROR(WEEKNUM(Data7[[#This Row],[Date:]]),"")</f>
        <v>3</v>
      </c>
      <c r="R65" s="6">
        <f t="shared" si="0"/>
        <v>45305</v>
      </c>
      <c r="S65" s="6">
        <f>Data7[[#This Row],[Week Start]]+7</f>
        <v>45312</v>
      </c>
      <c r="T65" s="7" t="str">
        <f t="shared" si="1"/>
        <v>1/14/2024 - 1/21/2024</v>
      </c>
      <c r="U65" s="7" t="str">
        <f t="shared" si="2"/>
        <v>Time Card</v>
      </c>
      <c r="V65" s="8" t="str">
        <f>RIGHT(TEXT(Data7[[#This Row],[Date:]],"mmddyyyy"),4)</f>
        <v>2024</v>
      </c>
      <c r="W65" s="8" t="str">
        <f>MID(TEXT(Data7[[#This Row],[Date:]],"mmddyyyy"),3,2)</f>
        <v>18</v>
      </c>
      <c r="X65" s="8" t="str">
        <f>LEFT(TEXT(Data7[[#This Row],[Date:]],"mmddyyyy"),2)</f>
        <v>01</v>
      </c>
      <c r="Y65" s="6">
        <f>DATE(Data7[[#This Row],[Year]],Data7[[#This Row],[Month]],Data7[[#This Row],[Day]])</f>
        <v>45309</v>
      </c>
    </row>
    <row r="66" spans="1:25" x14ac:dyDescent="0.3">
      <c r="A66" s="5">
        <v>45310.497046412034</v>
      </c>
      <c r="B66" s="7" t="s">
        <v>66</v>
      </c>
      <c r="C66" s="6" t="s">
        <v>107</v>
      </c>
      <c r="D66" s="7" t="s">
        <v>108</v>
      </c>
      <c r="E66" s="8">
        <v>8</v>
      </c>
      <c r="F66" s="7">
        <v>6984733</v>
      </c>
      <c r="G66" s="7" t="s">
        <v>89</v>
      </c>
      <c r="H66" s="7" t="s">
        <v>69</v>
      </c>
      <c r="I66" s="7" t="s">
        <v>44</v>
      </c>
      <c r="J66" s="19" t="str">
        <f>IFERROR(INDEX('Employee Info'!$C$3:$E$200,MATCH(Data7[[#This Row],[Name:]],'Employee Info'!$B$3:$B$200,0),MATCH(Data7[[#This Row],[Hours Type:]],'Employee Info'!$C$2:$E$2,0)),"")</f>
        <v/>
      </c>
      <c r="K66" s="19" t="str">
        <f>IFERROR(INDEX('Employee Info'!$C$3:$J$200,MATCH(Data7[[#This Row],[Name:]],'Employee Info'!$B$3:$B$200,0),MATCH(Data7[[#Headers],[Truck]],'Employee Info'!$C$2:$J$2,0)),"")</f>
        <v/>
      </c>
      <c r="L66" s="19" t="str">
        <f>IFERROR(INDEX('Employee Info'!$C$3:$J$200,MATCH(Data7[[#This Row],[Name:]],'Employee Info'!$B$3:$B$200,0),MATCH(Data7[[#Headers],[Phone]],'Employee Info'!$C$2:$J$2,0)),"")</f>
        <v/>
      </c>
      <c r="M66" s="19" t="str">
        <f>IFERROR(INDEX('Employee Info'!$C$3:$J$200,MATCH(Data7[[#This Row],[Name:]],'Employee Info'!$B$3:$B$200,0),MATCH(Data7[[#Headers],[Tech]],'Employee Info'!$C$2:$J$2,0)),"")</f>
        <v/>
      </c>
      <c r="N66" s="19" t="str">
        <f>IFERROR(INDEX('Employee Info'!$C$3:$J$200,MATCH(Data7[[#This Row],[Name:]],'Employee Info'!$B$3:$B$200,0),MATCH(Data7[[#Headers],[Other]],'Employee Info'!$C$2:$J$2,0)),"")</f>
        <v/>
      </c>
      <c r="O66" s="19">
        <f>IFERROR((Data7[[#This Row],[Hours:]]*SUM(Data7[[#This Row],[Rate]:[Other]])),"")</f>
        <v>0</v>
      </c>
      <c r="P66" s="7" t="str">
        <f>IF(Data7[[#This Row],[WO'#:]]="","Riley #","WO#")</f>
        <v>WO#</v>
      </c>
      <c r="Q66" s="7">
        <f>IFERROR(WEEKNUM(Data7[[#This Row],[Date:]]),"")</f>
        <v>3</v>
      </c>
      <c r="R66" s="6">
        <f t="shared" ref="R66:R129" si="3">DATE(RIGHT(TEXT(C66,"mm/dd/yyyy"),4),1,1)+(Q66-1)*7-(WEEKDAY(DATE(RIGHT(TEXT(C66,"mm/dd/yyyy"),4),1,1)))+1</f>
        <v>45305</v>
      </c>
      <c r="S66" s="6">
        <f>Data7[[#This Row],[Week Start]]+7</f>
        <v>45312</v>
      </c>
      <c r="T66" s="7" t="str">
        <f t="shared" ref="T66:T129" si="4">IFERROR(TEXT(R66, "m/d/yyyy") &amp; " - " &amp; TEXT(S66, "m/d/yyyy"),"")</f>
        <v>1/14/2024 - 1/21/2024</v>
      </c>
      <c r="U66" s="7" t="str">
        <f t="shared" ref="U66:U129" si="5">"Time Card"</f>
        <v>Time Card</v>
      </c>
      <c r="V66" s="8" t="str">
        <f>RIGHT(TEXT(Data7[[#This Row],[Date:]],"mmddyyyy"),4)</f>
        <v>2024</v>
      </c>
      <c r="W66" s="8" t="str">
        <f>MID(TEXT(Data7[[#This Row],[Date:]],"mmddyyyy"),3,2)</f>
        <v>19</v>
      </c>
      <c r="X66" s="8" t="str">
        <f>LEFT(TEXT(Data7[[#This Row],[Date:]],"mmddyyyy"),2)</f>
        <v>01</v>
      </c>
      <c r="Y66" s="6">
        <f>DATE(Data7[[#This Row],[Year]],Data7[[#This Row],[Month]],Data7[[#This Row],[Day]])</f>
        <v>45310</v>
      </c>
    </row>
    <row r="67" spans="1:25" x14ac:dyDescent="0.3">
      <c r="A67" s="5">
        <v>45310.580514814814</v>
      </c>
      <c r="B67" s="7" t="s">
        <v>31</v>
      </c>
      <c r="C67" s="6" t="s">
        <v>107</v>
      </c>
      <c r="D67" s="7" t="s">
        <v>109</v>
      </c>
      <c r="E67" s="8">
        <v>8</v>
      </c>
      <c r="F67" s="7">
        <v>6984733</v>
      </c>
      <c r="G67" s="7" t="s">
        <v>89</v>
      </c>
      <c r="H67" s="7" t="s">
        <v>69</v>
      </c>
      <c r="I67" s="7" t="s">
        <v>44</v>
      </c>
      <c r="J67" s="19" t="str">
        <f>IFERROR(INDEX('Employee Info'!$C$3:$E$200,MATCH(Data7[[#This Row],[Name:]],'Employee Info'!$B$3:$B$200,0),MATCH(Data7[[#This Row],[Hours Type:]],'Employee Info'!$C$2:$E$2,0)),"")</f>
        <v/>
      </c>
      <c r="K67" s="19" t="str">
        <f>IFERROR(INDEX('Employee Info'!$C$3:$J$200,MATCH(Data7[[#This Row],[Name:]],'Employee Info'!$B$3:$B$200,0),MATCH(Data7[[#Headers],[Truck]],'Employee Info'!$C$2:$J$2,0)),"")</f>
        <v/>
      </c>
      <c r="L67" s="19" t="str">
        <f>IFERROR(INDEX('Employee Info'!$C$3:$J$200,MATCH(Data7[[#This Row],[Name:]],'Employee Info'!$B$3:$B$200,0),MATCH(Data7[[#Headers],[Phone]],'Employee Info'!$C$2:$J$2,0)),"")</f>
        <v/>
      </c>
      <c r="M67" s="19" t="str">
        <f>IFERROR(INDEX('Employee Info'!$C$3:$J$200,MATCH(Data7[[#This Row],[Name:]],'Employee Info'!$B$3:$B$200,0),MATCH(Data7[[#Headers],[Tech]],'Employee Info'!$C$2:$J$2,0)),"")</f>
        <v/>
      </c>
      <c r="N67" s="19" t="str">
        <f>IFERROR(INDEX('Employee Info'!$C$3:$J$200,MATCH(Data7[[#This Row],[Name:]],'Employee Info'!$B$3:$B$200,0),MATCH(Data7[[#Headers],[Other]],'Employee Info'!$C$2:$J$2,0)),"")</f>
        <v/>
      </c>
      <c r="O67" s="19">
        <f>IFERROR((Data7[[#This Row],[Hours:]]*SUM(Data7[[#This Row],[Rate]:[Other]])),"")</f>
        <v>0</v>
      </c>
      <c r="P67" s="7" t="str">
        <f>IF(Data7[[#This Row],[WO'#:]]="","Riley #","WO#")</f>
        <v>WO#</v>
      </c>
      <c r="Q67" s="7">
        <f>IFERROR(WEEKNUM(Data7[[#This Row],[Date:]]),"")</f>
        <v>3</v>
      </c>
      <c r="R67" s="6">
        <f t="shared" si="3"/>
        <v>45305</v>
      </c>
      <c r="S67" s="6">
        <f>Data7[[#This Row],[Week Start]]+7</f>
        <v>45312</v>
      </c>
      <c r="T67" s="7" t="str">
        <f t="shared" si="4"/>
        <v>1/14/2024 - 1/21/2024</v>
      </c>
      <c r="U67" s="7" t="str">
        <f t="shared" si="5"/>
        <v>Time Card</v>
      </c>
      <c r="V67" s="8" t="str">
        <f>RIGHT(TEXT(Data7[[#This Row],[Date:]],"mmddyyyy"),4)</f>
        <v>2024</v>
      </c>
      <c r="W67" s="8" t="str">
        <f>MID(TEXT(Data7[[#This Row],[Date:]],"mmddyyyy"),3,2)</f>
        <v>19</v>
      </c>
      <c r="X67" s="8" t="str">
        <f>LEFT(TEXT(Data7[[#This Row],[Date:]],"mmddyyyy"),2)</f>
        <v>01</v>
      </c>
      <c r="Y67" s="6">
        <f>DATE(Data7[[#This Row],[Year]],Data7[[#This Row],[Month]],Data7[[#This Row],[Day]])</f>
        <v>45310</v>
      </c>
    </row>
    <row r="68" spans="1:25" x14ac:dyDescent="0.3">
      <c r="A68" s="5">
        <v>45310.580618171298</v>
      </c>
      <c r="B68" s="7" t="s">
        <v>35</v>
      </c>
      <c r="C68" s="6" t="s">
        <v>107</v>
      </c>
      <c r="D68" s="7" t="s">
        <v>109</v>
      </c>
      <c r="E68" s="8">
        <v>8</v>
      </c>
      <c r="F68" s="7">
        <v>6984733</v>
      </c>
      <c r="G68" s="7" t="s">
        <v>89</v>
      </c>
      <c r="H68" s="7" t="s">
        <v>69</v>
      </c>
      <c r="I68" s="7" t="s">
        <v>44</v>
      </c>
      <c r="J68" s="19" t="str">
        <f>IFERROR(INDEX('Employee Info'!$C$3:$E$200,MATCH(Data7[[#This Row],[Name:]],'Employee Info'!$B$3:$B$200,0),MATCH(Data7[[#This Row],[Hours Type:]],'Employee Info'!$C$2:$E$2,0)),"")</f>
        <v/>
      </c>
      <c r="K68" s="19" t="str">
        <f>IFERROR(INDEX('Employee Info'!$C$3:$J$200,MATCH(Data7[[#This Row],[Name:]],'Employee Info'!$B$3:$B$200,0),MATCH(Data7[[#Headers],[Truck]],'Employee Info'!$C$2:$J$2,0)),"")</f>
        <v/>
      </c>
      <c r="L68" s="19" t="str">
        <f>IFERROR(INDEX('Employee Info'!$C$3:$J$200,MATCH(Data7[[#This Row],[Name:]],'Employee Info'!$B$3:$B$200,0),MATCH(Data7[[#Headers],[Phone]],'Employee Info'!$C$2:$J$2,0)),"")</f>
        <v/>
      </c>
      <c r="M68" s="19" t="str">
        <f>IFERROR(INDEX('Employee Info'!$C$3:$J$200,MATCH(Data7[[#This Row],[Name:]],'Employee Info'!$B$3:$B$200,0),MATCH(Data7[[#Headers],[Tech]],'Employee Info'!$C$2:$J$2,0)),"")</f>
        <v/>
      </c>
      <c r="N68" s="19" t="str">
        <f>IFERROR(INDEX('Employee Info'!$C$3:$J$200,MATCH(Data7[[#This Row],[Name:]],'Employee Info'!$B$3:$B$200,0),MATCH(Data7[[#Headers],[Other]],'Employee Info'!$C$2:$J$2,0)),"")</f>
        <v/>
      </c>
      <c r="O68" s="19">
        <f>IFERROR((Data7[[#This Row],[Hours:]]*SUM(Data7[[#This Row],[Rate]:[Other]])),"")</f>
        <v>0</v>
      </c>
      <c r="P68" s="7" t="str">
        <f>IF(Data7[[#This Row],[WO'#:]]="","Riley #","WO#")</f>
        <v>WO#</v>
      </c>
      <c r="Q68" s="7">
        <f>IFERROR(WEEKNUM(Data7[[#This Row],[Date:]]),"")</f>
        <v>3</v>
      </c>
      <c r="R68" s="6">
        <f t="shared" si="3"/>
        <v>45305</v>
      </c>
      <c r="S68" s="6">
        <f>Data7[[#This Row],[Week Start]]+7</f>
        <v>45312</v>
      </c>
      <c r="T68" s="7" t="str">
        <f t="shared" si="4"/>
        <v>1/14/2024 - 1/21/2024</v>
      </c>
      <c r="U68" s="7" t="str">
        <f t="shared" si="5"/>
        <v>Time Card</v>
      </c>
      <c r="V68" s="8" t="str">
        <f>RIGHT(TEXT(Data7[[#This Row],[Date:]],"mmddyyyy"),4)</f>
        <v>2024</v>
      </c>
      <c r="W68" s="8" t="str">
        <f>MID(TEXT(Data7[[#This Row],[Date:]],"mmddyyyy"),3,2)</f>
        <v>19</v>
      </c>
      <c r="X68" s="8" t="str">
        <f>LEFT(TEXT(Data7[[#This Row],[Date:]],"mmddyyyy"),2)</f>
        <v>01</v>
      </c>
      <c r="Y68" s="6">
        <f>DATE(Data7[[#This Row],[Year]],Data7[[#This Row],[Month]],Data7[[#This Row],[Day]])</f>
        <v>45310</v>
      </c>
    </row>
    <row r="69" spans="1:25" x14ac:dyDescent="0.3">
      <c r="A69" s="5">
        <v>45358.313276620371</v>
      </c>
      <c r="B69" s="7" t="s">
        <v>76</v>
      </c>
      <c r="C69" s="6" t="s">
        <v>107</v>
      </c>
      <c r="D69" s="7" t="s">
        <v>77</v>
      </c>
      <c r="E69" s="8">
        <v>2</v>
      </c>
      <c r="F69" s="7">
        <v>6984733</v>
      </c>
      <c r="G69" s="7" t="s">
        <v>68</v>
      </c>
      <c r="H69" s="7" t="s">
        <v>69</v>
      </c>
      <c r="I69" s="7" t="s">
        <v>44</v>
      </c>
      <c r="J69" s="19" t="str">
        <f>IFERROR(INDEX('Employee Info'!$C$3:$E$200,MATCH(Data7[[#This Row],[Name:]],'Employee Info'!$B$3:$B$200,0),MATCH(Data7[[#This Row],[Hours Type:]],'Employee Info'!$C$2:$E$2,0)),"")</f>
        <v/>
      </c>
      <c r="K69" s="19" t="str">
        <f>IFERROR(INDEX('Employee Info'!$C$3:$J$200,MATCH(Data7[[#This Row],[Name:]],'Employee Info'!$B$3:$B$200,0),MATCH(Data7[[#Headers],[Truck]],'Employee Info'!$C$2:$J$2,0)),"")</f>
        <v/>
      </c>
      <c r="L69" s="19" t="str">
        <f>IFERROR(INDEX('Employee Info'!$C$3:$J$200,MATCH(Data7[[#This Row],[Name:]],'Employee Info'!$B$3:$B$200,0),MATCH(Data7[[#Headers],[Phone]],'Employee Info'!$C$2:$J$2,0)),"")</f>
        <v/>
      </c>
      <c r="M69" s="19" t="str">
        <f>IFERROR(INDEX('Employee Info'!$C$3:$J$200,MATCH(Data7[[#This Row],[Name:]],'Employee Info'!$B$3:$B$200,0),MATCH(Data7[[#Headers],[Tech]],'Employee Info'!$C$2:$J$2,0)),"")</f>
        <v/>
      </c>
      <c r="N69" s="19" t="str">
        <f>IFERROR(INDEX('Employee Info'!$C$3:$J$200,MATCH(Data7[[#This Row],[Name:]],'Employee Info'!$B$3:$B$200,0),MATCH(Data7[[#Headers],[Other]],'Employee Info'!$C$2:$J$2,0)),"")</f>
        <v/>
      </c>
      <c r="O69" s="19">
        <f>IFERROR((Data7[[#This Row],[Hours:]]*SUM(Data7[[#This Row],[Rate]:[Other]])),"")</f>
        <v>0</v>
      </c>
      <c r="P69" s="7" t="str">
        <f>IF(Data7[[#This Row],[WO'#:]]="","Riley #","WO#")</f>
        <v>WO#</v>
      </c>
      <c r="Q69" s="7">
        <f>IFERROR(WEEKNUM(Data7[[#This Row],[Date:]]),"")</f>
        <v>3</v>
      </c>
      <c r="R69" s="6">
        <f t="shared" si="3"/>
        <v>45305</v>
      </c>
      <c r="S69" s="6">
        <f>Data7[[#This Row],[Week Start]]+7</f>
        <v>45312</v>
      </c>
      <c r="T69" s="7" t="str">
        <f t="shared" si="4"/>
        <v>1/14/2024 - 1/21/2024</v>
      </c>
      <c r="U69" s="7" t="str">
        <f t="shared" si="5"/>
        <v>Time Card</v>
      </c>
      <c r="V69" s="8" t="str">
        <f>RIGHT(TEXT(Data7[[#This Row],[Date:]],"mmddyyyy"),4)</f>
        <v>2024</v>
      </c>
      <c r="W69" s="8" t="str">
        <f>MID(TEXT(Data7[[#This Row],[Date:]],"mmddyyyy"),3,2)</f>
        <v>19</v>
      </c>
      <c r="X69" s="8" t="str">
        <f>LEFT(TEXT(Data7[[#This Row],[Date:]],"mmddyyyy"),2)</f>
        <v>01</v>
      </c>
      <c r="Y69" s="6">
        <f>DATE(Data7[[#This Row],[Year]],Data7[[#This Row],[Month]],Data7[[#This Row],[Day]])</f>
        <v>45310</v>
      </c>
    </row>
    <row r="70" spans="1:25" x14ac:dyDescent="0.3">
      <c r="A70" s="5">
        <v>45317.519596759259</v>
      </c>
      <c r="B70" s="7" t="s">
        <v>66</v>
      </c>
      <c r="C70" s="6" t="s">
        <v>114</v>
      </c>
      <c r="D70" s="7" t="s">
        <v>99</v>
      </c>
      <c r="E70" s="8">
        <v>3</v>
      </c>
      <c r="F70" s="7">
        <v>20028</v>
      </c>
      <c r="G70" s="7" t="s">
        <v>68</v>
      </c>
      <c r="H70" s="7" t="s">
        <v>69</v>
      </c>
      <c r="I70" s="7" t="s">
        <v>44</v>
      </c>
      <c r="J70" s="19" t="str">
        <f>IFERROR(INDEX('Employee Info'!$C$3:$E$200,MATCH(Data7[[#This Row],[Name:]],'Employee Info'!$B$3:$B$200,0),MATCH(Data7[[#This Row],[Hours Type:]],'Employee Info'!$C$2:$E$2,0)),"")</f>
        <v/>
      </c>
      <c r="K70" s="19" t="str">
        <f>IFERROR(INDEX('Employee Info'!$C$3:$J$200,MATCH(Data7[[#This Row],[Name:]],'Employee Info'!$B$3:$B$200,0),MATCH(Data7[[#Headers],[Truck]],'Employee Info'!$C$2:$J$2,0)),"")</f>
        <v/>
      </c>
      <c r="L70" s="19" t="str">
        <f>IFERROR(INDEX('Employee Info'!$C$3:$J$200,MATCH(Data7[[#This Row],[Name:]],'Employee Info'!$B$3:$B$200,0),MATCH(Data7[[#Headers],[Phone]],'Employee Info'!$C$2:$J$2,0)),"")</f>
        <v/>
      </c>
      <c r="M70" s="19" t="str">
        <f>IFERROR(INDEX('Employee Info'!$C$3:$J$200,MATCH(Data7[[#This Row],[Name:]],'Employee Info'!$B$3:$B$200,0),MATCH(Data7[[#Headers],[Tech]],'Employee Info'!$C$2:$J$2,0)),"")</f>
        <v/>
      </c>
      <c r="N70" s="19" t="str">
        <f>IFERROR(INDEX('Employee Info'!$C$3:$J$200,MATCH(Data7[[#This Row],[Name:]],'Employee Info'!$B$3:$B$200,0),MATCH(Data7[[#Headers],[Other]],'Employee Info'!$C$2:$J$2,0)),"")</f>
        <v/>
      </c>
      <c r="O70" s="19">
        <f>IFERROR((Data7[[#This Row],[Hours:]]*SUM(Data7[[#This Row],[Rate]:[Other]])),"")</f>
        <v>0</v>
      </c>
      <c r="P70" s="7" t="str">
        <f>IF(Data7[[#This Row],[WO'#:]]="","Riley #","WO#")</f>
        <v>WO#</v>
      </c>
      <c r="Q70" s="7">
        <f>IFERROR(WEEKNUM(Data7[[#This Row],[Date:]]),"")</f>
        <v>4</v>
      </c>
      <c r="R70" s="6">
        <f t="shared" si="3"/>
        <v>45312</v>
      </c>
      <c r="S70" s="6">
        <f>Data7[[#This Row],[Week Start]]+7</f>
        <v>45319</v>
      </c>
      <c r="T70" s="7" t="str">
        <f t="shared" si="4"/>
        <v>1/21/2024 - 1/28/2024</v>
      </c>
      <c r="U70" s="7" t="str">
        <f t="shared" si="5"/>
        <v>Time Card</v>
      </c>
      <c r="V70" s="8" t="str">
        <f>RIGHT(TEXT(Data7[[#This Row],[Date:]],"mmddyyyy"),4)</f>
        <v>2024</v>
      </c>
      <c r="W70" s="8" t="str">
        <f>MID(TEXT(Data7[[#This Row],[Date:]],"mmddyyyy"),3,2)</f>
        <v>22</v>
      </c>
      <c r="X70" s="8" t="str">
        <f>LEFT(TEXT(Data7[[#This Row],[Date:]],"mmddyyyy"),2)</f>
        <v>01</v>
      </c>
      <c r="Y70" s="6">
        <f>DATE(Data7[[#This Row],[Year]],Data7[[#This Row],[Month]],Data7[[#This Row],[Day]])</f>
        <v>45313</v>
      </c>
    </row>
    <row r="71" spans="1:25" x14ac:dyDescent="0.3">
      <c r="A71" s="5">
        <v>45313.575696759261</v>
      </c>
      <c r="B71" s="7" t="s">
        <v>35</v>
      </c>
      <c r="C71" s="6" t="s">
        <v>114</v>
      </c>
      <c r="D71" s="7" t="s">
        <v>109</v>
      </c>
      <c r="E71" s="8">
        <v>4</v>
      </c>
      <c r="F71" s="7">
        <v>6984733</v>
      </c>
      <c r="G71" s="7" t="s">
        <v>89</v>
      </c>
      <c r="H71" s="7" t="s">
        <v>69</v>
      </c>
      <c r="I71" s="7" t="s">
        <v>44</v>
      </c>
      <c r="J71" s="19" t="str">
        <f>IFERROR(INDEX('Employee Info'!$C$3:$E$200,MATCH(Data7[[#This Row],[Name:]],'Employee Info'!$B$3:$B$200,0),MATCH(Data7[[#This Row],[Hours Type:]],'Employee Info'!$C$2:$E$2,0)),"")</f>
        <v/>
      </c>
      <c r="K71" s="19" t="str">
        <f>IFERROR(INDEX('Employee Info'!$C$3:$J$200,MATCH(Data7[[#This Row],[Name:]],'Employee Info'!$B$3:$B$200,0),MATCH(Data7[[#Headers],[Truck]],'Employee Info'!$C$2:$J$2,0)),"")</f>
        <v/>
      </c>
      <c r="L71" s="19" t="str">
        <f>IFERROR(INDEX('Employee Info'!$C$3:$J$200,MATCH(Data7[[#This Row],[Name:]],'Employee Info'!$B$3:$B$200,0),MATCH(Data7[[#Headers],[Phone]],'Employee Info'!$C$2:$J$2,0)),"")</f>
        <v/>
      </c>
      <c r="M71" s="19" t="str">
        <f>IFERROR(INDEX('Employee Info'!$C$3:$J$200,MATCH(Data7[[#This Row],[Name:]],'Employee Info'!$B$3:$B$200,0),MATCH(Data7[[#Headers],[Tech]],'Employee Info'!$C$2:$J$2,0)),"")</f>
        <v/>
      </c>
      <c r="N71" s="19" t="str">
        <f>IFERROR(INDEX('Employee Info'!$C$3:$J$200,MATCH(Data7[[#This Row],[Name:]],'Employee Info'!$B$3:$B$200,0),MATCH(Data7[[#Headers],[Other]],'Employee Info'!$C$2:$J$2,0)),"")</f>
        <v/>
      </c>
      <c r="O71" s="19">
        <f>IFERROR((Data7[[#This Row],[Hours:]]*SUM(Data7[[#This Row],[Rate]:[Other]])),"")</f>
        <v>0</v>
      </c>
      <c r="P71" s="7" t="str">
        <f>IF(Data7[[#This Row],[WO'#:]]="","Riley #","WO#")</f>
        <v>WO#</v>
      </c>
      <c r="Q71" s="7">
        <f>IFERROR(WEEKNUM(Data7[[#This Row],[Date:]]),"")</f>
        <v>4</v>
      </c>
      <c r="R71" s="6">
        <f t="shared" si="3"/>
        <v>45312</v>
      </c>
      <c r="S71" s="6">
        <f>Data7[[#This Row],[Week Start]]+7</f>
        <v>45319</v>
      </c>
      <c r="T71" s="7" t="str">
        <f t="shared" si="4"/>
        <v>1/21/2024 - 1/28/2024</v>
      </c>
      <c r="U71" s="7" t="str">
        <f t="shared" si="5"/>
        <v>Time Card</v>
      </c>
      <c r="V71" s="8" t="str">
        <f>RIGHT(TEXT(Data7[[#This Row],[Date:]],"mmddyyyy"),4)</f>
        <v>2024</v>
      </c>
      <c r="W71" s="8" t="str">
        <f>MID(TEXT(Data7[[#This Row],[Date:]],"mmddyyyy"),3,2)</f>
        <v>22</v>
      </c>
      <c r="X71" s="8" t="str">
        <f>LEFT(TEXT(Data7[[#This Row],[Date:]],"mmddyyyy"),2)</f>
        <v>01</v>
      </c>
      <c r="Y71" s="6">
        <f>DATE(Data7[[#This Row],[Year]],Data7[[#This Row],[Month]],Data7[[#This Row],[Day]])</f>
        <v>45313</v>
      </c>
    </row>
    <row r="72" spans="1:25" x14ac:dyDescent="0.3">
      <c r="A72" s="5">
        <v>45313.579349189815</v>
      </c>
      <c r="B72" s="7" t="s">
        <v>31</v>
      </c>
      <c r="C72" s="6" t="s">
        <v>114</v>
      </c>
      <c r="D72" s="7" t="s">
        <v>100</v>
      </c>
      <c r="E72" s="8">
        <v>8</v>
      </c>
      <c r="F72" s="7">
        <v>6984733</v>
      </c>
      <c r="G72" s="7" t="s">
        <v>89</v>
      </c>
      <c r="H72" s="7" t="s">
        <v>69</v>
      </c>
      <c r="I72" s="7" t="s">
        <v>44</v>
      </c>
      <c r="J72" s="19" t="str">
        <f>IFERROR(INDEX('Employee Info'!$C$3:$E$200,MATCH(Data7[[#This Row],[Name:]],'Employee Info'!$B$3:$B$200,0),MATCH(Data7[[#This Row],[Hours Type:]],'Employee Info'!$C$2:$E$2,0)),"")</f>
        <v/>
      </c>
      <c r="K72" s="19" t="str">
        <f>IFERROR(INDEX('Employee Info'!$C$3:$J$200,MATCH(Data7[[#This Row],[Name:]],'Employee Info'!$B$3:$B$200,0),MATCH(Data7[[#Headers],[Truck]],'Employee Info'!$C$2:$J$2,0)),"")</f>
        <v/>
      </c>
      <c r="L72" s="19" t="str">
        <f>IFERROR(INDEX('Employee Info'!$C$3:$J$200,MATCH(Data7[[#This Row],[Name:]],'Employee Info'!$B$3:$B$200,0),MATCH(Data7[[#Headers],[Phone]],'Employee Info'!$C$2:$J$2,0)),"")</f>
        <v/>
      </c>
      <c r="M72" s="19" t="str">
        <f>IFERROR(INDEX('Employee Info'!$C$3:$J$200,MATCH(Data7[[#This Row],[Name:]],'Employee Info'!$B$3:$B$200,0),MATCH(Data7[[#Headers],[Tech]],'Employee Info'!$C$2:$J$2,0)),"")</f>
        <v/>
      </c>
      <c r="N72" s="19" t="str">
        <f>IFERROR(INDEX('Employee Info'!$C$3:$J$200,MATCH(Data7[[#This Row],[Name:]],'Employee Info'!$B$3:$B$200,0),MATCH(Data7[[#Headers],[Other]],'Employee Info'!$C$2:$J$2,0)),"")</f>
        <v/>
      </c>
      <c r="O72" s="19">
        <f>IFERROR((Data7[[#This Row],[Hours:]]*SUM(Data7[[#This Row],[Rate]:[Other]])),"")</f>
        <v>0</v>
      </c>
      <c r="P72" s="7" t="str">
        <f>IF(Data7[[#This Row],[WO'#:]]="","Riley #","WO#")</f>
        <v>WO#</v>
      </c>
      <c r="Q72" s="7">
        <f>IFERROR(WEEKNUM(Data7[[#This Row],[Date:]]),"")</f>
        <v>4</v>
      </c>
      <c r="R72" s="6">
        <f t="shared" si="3"/>
        <v>45312</v>
      </c>
      <c r="S72" s="6">
        <f>Data7[[#This Row],[Week Start]]+7</f>
        <v>45319</v>
      </c>
      <c r="T72" s="7" t="str">
        <f t="shared" si="4"/>
        <v>1/21/2024 - 1/28/2024</v>
      </c>
      <c r="U72" s="7" t="str">
        <f t="shared" si="5"/>
        <v>Time Card</v>
      </c>
      <c r="V72" s="8" t="str">
        <f>RIGHT(TEXT(Data7[[#This Row],[Date:]],"mmddyyyy"),4)</f>
        <v>2024</v>
      </c>
      <c r="W72" s="8" t="str">
        <f>MID(TEXT(Data7[[#This Row],[Date:]],"mmddyyyy"),3,2)</f>
        <v>22</v>
      </c>
      <c r="X72" s="8" t="str">
        <f>LEFT(TEXT(Data7[[#This Row],[Date:]],"mmddyyyy"),2)</f>
        <v>01</v>
      </c>
      <c r="Y72" s="6">
        <f>DATE(Data7[[#This Row],[Year]],Data7[[#This Row],[Month]],Data7[[#This Row],[Day]])</f>
        <v>45313</v>
      </c>
    </row>
    <row r="73" spans="1:25" x14ac:dyDescent="0.3">
      <c r="A73" s="5">
        <v>45317.497586111109</v>
      </c>
      <c r="B73" s="7" t="s">
        <v>66</v>
      </c>
      <c r="C73" s="6" t="s">
        <v>114</v>
      </c>
      <c r="D73" s="7" t="s">
        <v>115</v>
      </c>
      <c r="E73" s="8">
        <v>1</v>
      </c>
      <c r="F73" s="7">
        <v>6984733</v>
      </c>
      <c r="G73" s="7" t="s">
        <v>89</v>
      </c>
      <c r="H73" s="7" t="s">
        <v>69</v>
      </c>
      <c r="I73" s="7" t="s">
        <v>44</v>
      </c>
      <c r="J73" s="19" t="str">
        <f>IFERROR(INDEX('Employee Info'!$C$3:$E$200,MATCH(Data7[[#This Row],[Name:]],'Employee Info'!$B$3:$B$200,0),MATCH(Data7[[#This Row],[Hours Type:]],'Employee Info'!$C$2:$E$2,0)),"")</f>
        <v/>
      </c>
      <c r="K73" s="19" t="str">
        <f>IFERROR(INDEX('Employee Info'!$C$3:$J$200,MATCH(Data7[[#This Row],[Name:]],'Employee Info'!$B$3:$B$200,0),MATCH(Data7[[#Headers],[Truck]],'Employee Info'!$C$2:$J$2,0)),"")</f>
        <v/>
      </c>
      <c r="L73" s="19" t="str">
        <f>IFERROR(INDEX('Employee Info'!$C$3:$J$200,MATCH(Data7[[#This Row],[Name:]],'Employee Info'!$B$3:$B$200,0),MATCH(Data7[[#Headers],[Phone]],'Employee Info'!$C$2:$J$2,0)),"")</f>
        <v/>
      </c>
      <c r="M73" s="19" t="str">
        <f>IFERROR(INDEX('Employee Info'!$C$3:$J$200,MATCH(Data7[[#This Row],[Name:]],'Employee Info'!$B$3:$B$200,0),MATCH(Data7[[#Headers],[Tech]],'Employee Info'!$C$2:$J$2,0)),"")</f>
        <v/>
      </c>
      <c r="N73" s="19" t="str">
        <f>IFERROR(INDEX('Employee Info'!$C$3:$J$200,MATCH(Data7[[#This Row],[Name:]],'Employee Info'!$B$3:$B$200,0),MATCH(Data7[[#Headers],[Other]],'Employee Info'!$C$2:$J$2,0)),"")</f>
        <v/>
      </c>
      <c r="O73" s="19">
        <f>IFERROR((Data7[[#This Row],[Hours:]]*SUM(Data7[[#This Row],[Rate]:[Other]])),"")</f>
        <v>0</v>
      </c>
      <c r="P73" s="7" t="str">
        <f>IF(Data7[[#This Row],[WO'#:]]="","Riley #","WO#")</f>
        <v>WO#</v>
      </c>
      <c r="Q73" s="7">
        <f>IFERROR(WEEKNUM(Data7[[#This Row],[Date:]]),"")</f>
        <v>4</v>
      </c>
      <c r="R73" s="6">
        <f t="shared" si="3"/>
        <v>45312</v>
      </c>
      <c r="S73" s="6">
        <f>Data7[[#This Row],[Week Start]]+7</f>
        <v>45319</v>
      </c>
      <c r="T73" s="7" t="str">
        <f t="shared" si="4"/>
        <v>1/21/2024 - 1/28/2024</v>
      </c>
      <c r="U73" s="7" t="str">
        <f t="shared" si="5"/>
        <v>Time Card</v>
      </c>
      <c r="V73" s="8" t="str">
        <f>RIGHT(TEXT(Data7[[#This Row],[Date:]],"mmddyyyy"),4)</f>
        <v>2024</v>
      </c>
      <c r="W73" s="8" t="str">
        <f>MID(TEXT(Data7[[#This Row],[Date:]],"mmddyyyy"),3,2)</f>
        <v>22</v>
      </c>
      <c r="X73" s="8" t="str">
        <f>LEFT(TEXT(Data7[[#This Row],[Date:]],"mmddyyyy"),2)</f>
        <v>01</v>
      </c>
      <c r="Y73" s="6">
        <f>DATE(Data7[[#This Row],[Year]],Data7[[#This Row],[Month]],Data7[[#This Row],[Day]])</f>
        <v>45313</v>
      </c>
    </row>
    <row r="74" spans="1:25" x14ac:dyDescent="0.3">
      <c r="A74" s="5">
        <v>45317.514531018518</v>
      </c>
      <c r="B74" s="7" t="s">
        <v>66</v>
      </c>
      <c r="C74" s="6" t="s">
        <v>114</v>
      </c>
      <c r="D74" s="7" t="s">
        <v>116</v>
      </c>
      <c r="E74" s="8">
        <v>3</v>
      </c>
      <c r="F74" s="7">
        <v>6984733</v>
      </c>
      <c r="G74" s="7" t="s">
        <v>117</v>
      </c>
      <c r="H74" s="7" t="s">
        <v>69</v>
      </c>
      <c r="I74" s="7" t="s">
        <v>44</v>
      </c>
      <c r="J74" s="19" t="str">
        <f>IFERROR(INDEX('Employee Info'!$C$3:$E$200,MATCH(Data7[[#This Row],[Name:]],'Employee Info'!$B$3:$B$200,0),MATCH(Data7[[#This Row],[Hours Type:]],'Employee Info'!$C$2:$E$2,0)),"")</f>
        <v/>
      </c>
      <c r="K74" s="19" t="str">
        <f>IFERROR(INDEX('Employee Info'!$C$3:$J$200,MATCH(Data7[[#This Row],[Name:]],'Employee Info'!$B$3:$B$200,0),MATCH(Data7[[#Headers],[Truck]],'Employee Info'!$C$2:$J$2,0)),"")</f>
        <v/>
      </c>
      <c r="L74" s="19" t="str">
        <f>IFERROR(INDEX('Employee Info'!$C$3:$J$200,MATCH(Data7[[#This Row],[Name:]],'Employee Info'!$B$3:$B$200,0),MATCH(Data7[[#Headers],[Phone]],'Employee Info'!$C$2:$J$2,0)),"")</f>
        <v/>
      </c>
      <c r="M74" s="19" t="str">
        <f>IFERROR(INDEX('Employee Info'!$C$3:$J$200,MATCH(Data7[[#This Row],[Name:]],'Employee Info'!$B$3:$B$200,0),MATCH(Data7[[#Headers],[Tech]],'Employee Info'!$C$2:$J$2,0)),"")</f>
        <v/>
      </c>
      <c r="N74" s="19" t="str">
        <f>IFERROR(INDEX('Employee Info'!$C$3:$J$200,MATCH(Data7[[#This Row],[Name:]],'Employee Info'!$B$3:$B$200,0),MATCH(Data7[[#Headers],[Other]],'Employee Info'!$C$2:$J$2,0)),"")</f>
        <v/>
      </c>
      <c r="O74" s="19">
        <f>IFERROR((Data7[[#This Row],[Hours:]]*SUM(Data7[[#This Row],[Rate]:[Other]])),"")</f>
        <v>0</v>
      </c>
      <c r="P74" s="7" t="str">
        <f>IF(Data7[[#This Row],[WO'#:]]="","Riley #","WO#")</f>
        <v>WO#</v>
      </c>
      <c r="Q74" s="7">
        <f>IFERROR(WEEKNUM(Data7[[#This Row],[Date:]]),"")</f>
        <v>4</v>
      </c>
      <c r="R74" s="6">
        <f t="shared" si="3"/>
        <v>45312</v>
      </c>
      <c r="S74" s="6">
        <f>Data7[[#This Row],[Week Start]]+7</f>
        <v>45319</v>
      </c>
      <c r="T74" s="7" t="str">
        <f t="shared" si="4"/>
        <v>1/21/2024 - 1/28/2024</v>
      </c>
      <c r="U74" s="7" t="str">
        <f t="shared" si="5"/>
        <v>Time Card</v>
      </c>
      <c r="V74" s="8" t="str">
        <f>RIGHT(TEXT(Data7[[#This Row],[Date:]],"mmddyyyy"),4)</f>
        <v>2024</v>
      </c>
      <c r="W74" s="8" t="str">
        <f>MID(TEXT(Data7[[#This Row],[Date:]],"mmddyyyy"),3,2)</f>
        <v>22</v>
      </c>
      <c r="X74" s="8" t="str">
        <f>LEFT(TEXT(Data7[[#This Row],[Date:]],"mmddyyyy"),2)</f>
        <v>01</v>
      </c>
      <c r="Y74" s="6">
        <f>DATE(Data7[[#This Row],[Year]],Data7[[#This Row],[Month]],Data7[[#This Row],[Day]])</f>
        <v>45313</v>
      </c>
    </row>
    <row r="75" spans="1:25" x14ac:dyDescent="0.3">
      <c r="A75" s="5">
        <v>45358.318233796293</v>
      </c>
      <c r="B75" s="7" t="s">
        <v>76</v>
      </c>
      <c r="C75" s="6" t="s">
        <v>114</v>
      </c>
      <c r="D75" s="7" t="s">
        <v>77</v>
      </c>
      <c r="E75" s="8">
        <v>3</v>
      </c>
      <c r="F75" s="7">
        <v>6984733</v>
      </c>
      <c r="G75" s="7" t="s">
        <v>68</v>
      </c>
      <c r="H75" s="7" t="s">
        <v>69</v>
      </c>
      <c r="I75" s="7" t="s">
        <v>44</v>
      </c>
      <c r="J75" s="19" t="str">
        <f>IFERROR(INDEX('Employee Info'!$C$3:$E$200,MATCH(Data7[[#This Row],[Name:]],'Employee Info'!$B$3:$B$200,0),MATCH(Data7[[#This Row],[Hours Type:]],'Employee Info'!$C$2:$E$2,0)),"")</f>
        <v/>
      </c>
      <c r="K75" s="19" t="str">
        <f>IFERROR(INDEX('Employee Info'!$C$3:$J$200,MATCH(Data7[[#This Row],[Name:]],'Employee Info'!$B$3:$B$200,0),MATCH(Data7[[#Headers],[Truck]],'Employee Info'!$C$2:$J$2,0)),"")</f>
        <v/>
      </c>
      <c r="L75" s="19" t="str">
        <f>IFERROR(INDEX('Employee Info'!$C$3:$J$200,MATCH(Data7[[#This Row],[Name:]],'Employee Info'!$B$3:$B$200,0),MATCH(Data7[[#Headers],[Phone]],'Employee Info'!$C$2:$J$2,0)),"")</f>
        <v/>
      </c>
      <c r="M75" s="19" t="str">
        <f>IFERROR(INDEX('Employee Info'!$C$3:$J$200,MATCH(Data7[[#This Row],[Name:]],'Employee Info'!$B$3:$B$200,0),MATCH(Data7[[#Headers],[Tech]],'Employee Info'!$C$2:$J$2,0)),"")</f>
        <v/>
      </c>
      <c r="N75" s="19" t="str">
        <f>IFERROR(INDEX('Employee Info'!$C$3:$J$200,MATCH(Data7[[#This Row],[Name:]],'Employee Info'!$B$3:$B$200,0),MATCH(Data7[[#Headers],[Other]],'Employee Info'!$C$2:$J$2,0)),"")</f>
        <v/>
      </c>
      <c r="O75" s="19">
        <f>IFERROR((Data7[[#This Row],[Hours:]]*SUM(Data7[[#This Row],[Rate]:[Other]])),"")</f>
        <v>0</v>
      </c>
      <c r="P75" s="7" t="str">
        <f>IF(Data7[[#This Row],[WO'#:]]="","Riley #","WO#")</f>
        <v>WO#</v>
      </c>
      <c r="Q75" s="7">
        <f>IFERROR(WEEKNUM(Data7[[#This Row],[Date:]]),"")</f>
        <v>4</v>
      </c>
      <c r="R75" s="6">
        <f t="shared" si="3"/>
        <v>45312</v>
      </c>
      <c r="S75" s="6">
        <f>Data7[[#This Row],[Week Start]]+7</f>
        <v>45319</v>
      </c>
      <c r="T75" s="7" t="str">
        <f t="shared" si="4"/>
        <v>1/21/2024 - 1/28/2024</v>
      </c>
      <c r="U75" s="7" t="str">
        <f t="shared" si="5"/>
        <v>Time Card</v>
      </c>
      <c r="V75" s="8" t="str">
        <f>RIGHT(TEXT(Data7[[#This Row],[Date:]],"mmddyyyy"),4)</f>
        <v>2024</v>
      </c>
      <c r="W75" s="8" t="str">
        <f>MID(TEXT(Data7[[#This Row],[Date:]],"mmddyyyy"),3,2)</f>
        <v>22</v>
      </c>
      <c r="X75" s="8" t="str">
        <f>LEFT(TEXT(Data7[[#This Row],[Date:]],"mmddyyyy"),2)</f>
        <v>01</v>
      </c>
      <c r="Y75" s="6">
        <f>DATE(Data7[[#This Row],[Year]],Data7[[#This Row],[Month]],Data7[[#This Row],[Day]])</f>
        <v>45313</v>
      </c>
    </row>
    <row r="76" spans="1:25" x14ac:dyDescent="0.3">
      <c r="A76" s="5">
        <v>45313.577445138886</v>
      </c>
      <c r="B76" s="7" t="s">
        <v>35</v>
      </c>
      <c r="C76" s="6" t="s">
        <v>114</v>
      </c>
      <c r="D76" s="7" t="s">
        <v>118</v>
      </c>
      <c r="E76" s="8">
        <v>2</v>
      </c>
      <c r="F76" s="7">
        <v>6999794</v>
      </c>
      <c r="G76" s="7" t="s">
        <v>68</v>
      </c>
      <c r="H76" s="7" t="s">
        <v>69</v>
      </c>
      <c r="I76" s="7" t="s">
        <v>44</v>
      </c>
      <c r="J76" s="19" t="str">
        <f>IFERROR(INDEX('Employee Info'!$C$3:$E$200,MATCH(Data7[[#This Row],[Name:]],'Employee Info'!$B$3:$B$200,0),MATCH(Data7[[#This Row],[Hours Type:]],'Employee Info'!$C$2:$E$2,0)),"")</f>
        <v/>
      </c>
      <c r="K76" s="19" t="str">
        <f>IFERROR(INDEX('Employee Info'!$C$3:$J$200,MATCH(Data7[[#This Row],[Name:]],'Employee Info'!$B$3:$B$200,0),MATCH(Data7[[#Headers],[Truck]],'Employee Info'!$C$2:$J$2,0)),"")</f>
        <v/>
      </c>
      <c r="L76" s="19" t="str">
        <f>IFERROR(INDEX('Employee Info'!$C$3:$J$200,MATCH(Data7[[#This Row],[Name:]],'Employee Info'!$B$3:$B$200,0),MATCH(Data7[[#Headers],[Phone]],'Employee Info'!$C$2:$J$2,0)),"")</f>
        <v/>
      </c>
      <c r="M76" s="19" t="str">
        <f>IFERROR(INDEX('Employee Info'!$C$3:$J$200,MATCH(Data7[[#This Row],[Name:]],'Employee Info'!$B$3:$B$200,0),MATCH(Data7[[#Headers],[Tech]],'Employee Info'!$C$2:$J$2,0)),"")</f>
        <v/>
      </c>
      <c r="N76" s="19" t="str">
        <f>IFERROR(INDEX('Employee Info'!$C$3:$J$200,MATCH(Data7[[#This Row],[Name:]],'Employee Info'!$B$3:$B$200,0),MATCH(Data7[[#Headers],[Other]],'Employee Info'!$C$2:$J$2,0)),"")</f>
        <v/>
      </c>
      <c r="O76" s="19">
        <f>IFERROR((Data7[[#This Row],[Hours:]]*SUM(Data7[[#This Row],[Rate]:[Other]])),"")</f>
        <v>0</v>
      </c>
      <c r="P76" s="7" t="str">
        <f>IF(Data7[[#This Row],[WO'#:]]="","Riley #","WO#")</f>
        <v>WO#</v>
      </c>
      <c r="Q76" s="7">
        <f>IFERROR(WEEKNUM(Data7[[#This Row],[Date:]]),"")</f>
        <v>4</v>
      </c>
      <c r="R76" s="6">
        <f t="shared" si="3"/>
        <v>45312</v>
      </c>
      <c r="S76" s="6">
        <f>Data7[[#This Row],[Week Start]]+7</f>
        <v>45319</v>
      </c>
      <c r="T76" s="7" t="str">
        <f t="shared" si="4"/>
        <v>1/21/2024 - 1/28/2024</v>
      </c>
      <c r="U76" s="7" t="str">
        <f t="shared" si="5"/>
        <v>Time Card</v>
      </c>
      <c r="V76" s="8" t="str">
        <f>RIGHT(TEXT(Data7[[#This Row],[Date:]],"mmddyyyy"),4)</f>
        <v>2024</v>
      </c>
      <c r="W76" s="8" t="str">
        <f>MID(TEXT(Data7[[#This Row],[Date:]],"mmddyyyy"),3,2)</f>
        <v>22</v>
      </c>
      <c r="X76" s="8" t="str">
        <f>LEFT(TEXT(Data7[[#This Row],[Date:]],"mmddyyyy"),2)</f>
        <v>01</v>
      </c>
      <c r="Y76" s="6">
        <f>DATE(Data7[[#This Row],[Year]],Data7[[#This Row],[Month]],Data7[[#This Row],[Day]])</f>
        <v>45313</v>
      </c>
    </row>
    <row r="77" spans="1:25" x14ac:dyDescent="0.3">
      <c r="A77" s="5">
        <v>45317.498531597223</v>
      </c>
      <c r="B77" s="7" t="s">
        <v>66</v>
      </c>
      <c r="C77" s="6" t="s">
        <v>114</v>
      </c>
      <c r="D77" s="7" t="s">
        <v>119</v>
      </c>
      <c r="E77" s="8">
        <v>1</v>
      </c>
      <c r="F77" s="7">
        <v>6999794</v>
      </c>
      <c r="G77" s="7" t="s">
        <v>68</v>
      </c>
      <c r="H77" s="7" t="s">
        <v>69</v>
      </c>
      <c r="I77" s="7" t="s">
        <v>44</v>
      </c>
      <c r="J77" s="19" t="str">
        <f>IFERROR(INDEX('Employee Info'!$C$3:$E$200,MATCH(Data7[[#This Row],[Name:]],'Employee Info'!$B$3:$B$200,0),MATCH(Data7[[#This Row],[Hours Type:]],'Employee Info'!$C$2:$E$2,0)),"")</f>
        <v/>
      </c>
      <c r="K77" s="19" t="str">
        <f>IFERROR(INDEX('Employee Info'!$C$3:$J$200,MATCH(Data7[[#This Row],[Name:]],'Employee Info'!$B$3:$B$200,0),MATCH(Data7[[#Headers],[Truck]],'Employee Info'!$C$2:$J$2,0)),"")</f>
        <v/>
      </c>
      <c r="L77" s="19" t="str">
        <f>IFERROR(INDEX('Employee Info'!$C$3:$J$200,MATCH(Data7[[#This Row],[Name:]],'Employee Info'!$B$3:$B$200,0),MATCH(Data7[[#Headers],[Phone]],'Employee Info'!$C$2:$J$2,0)),"")</f>
        <v/>
      </c>
      <c r="M77" s="19" t="str">
        <f>IFERROR(INDEX('Employee Info'!$C$3:$J$200,MATCH(Data7[[#This Row],[Name:]],'Employee Info'!$B$3:$B$200,0),MATCH(Data7[[#Headers],[Tech]],'Employee Info'!$C$2:$J$2,0)),"")</f>
        <v/>
      </c>
      <c r="N77" s="19" t="str">
        <f>IFERROR(INDEX('Employee Info'!$C$3:$J$200,MATCH(Data7[[#This Row],[Name:]],'Employee Info'!$B$3:$B$200,0),MATCH(Data7[[#Headers],[Other]],'Employee Info'!$C$2:$J$2,0)),"")</f>
        <v/>
      </c>
      <c r="O77" s="19">
        <f>IFERROR((Data7[[#This Row],[Hours:]]*SUM(Data7[[#This Row],[Rate]:[Other]])),"")</f>
        <v>0</v>
      </c>
      <c r="P77" s="7" t="str">
        <f>IF(Data7[[#This Row],[WO'#:]]="","Riley #","WO#")</f>
        <v>WO#</v>
      </c>
      <c r="Q77" s="7">
        <f>IFERROR(WEEKNUM(Data7[[#This Row],[Date:]]),"")</f>
        <v>4</v>
      </c>
      <c r="R77" s="6">
        <f t="shared" si="3"/>
        <v>45312</v>
      </c>
      <c r="S77" s="6">
        <f>Data7[[#This Row],[Week Start]]+7</f>
        <v>45319</v>
      </c>
      <c r="T77" s="7" t="str">
        <f t="shared" si="4"/>
        <v>1/21/2024 - 1/28/2024</v>
      </c>
      <c r="U77" s="7" t="str">
        <f t="shared" si="5"/>
        <v>Time Card</v>
      </c>
      <c r="V77" s="8" t="str">
        <f>RIGHT(TEXT(Data7[[#This Row],[Date:]],"mmddyyyy"),4)</f>
        <v>2024</v>
      </c>
      <c r="W77" s="8" t="str">
        <f>MID(TEXT(Data7[[#This Row],[Date:]],"mmddyyyy"),3,2)</f>
        <v>22</v>
      </c>
      <c r="X77" s="8" t="str">
        <f>LEFT(TEXT(Data7[[#This Row],[Date:]],"mmddyyyy"),2)</f>
        <v>01</v>
      </c>
      <c r="Y77" s="6">
        <f>DATE(Data7[[#This Row],[Year]],Data7[[#This Row],[Month]],Data7[[#This Row],[Day]])</f>
        <v>45313</v>
      </c>
    </row>
    <row r="78" spans="1:25" x14ac:dyDescent="0.3">
      <c r="A78" s="5">
        <v>45313.576847685188</v>
      </c>
      <c r="B78" s="7" t="s">
        <v>35</v>
      </c>
      <c r="C78" s="6" t="s">
        <v>114</v>
      </c>
      <c r="D78" s="7" t="s">
        <v>120</v>
      </c>
      <c r="E78" s="8">
        <v>2</v>
      </c>
      <c r="F78" s="7" t="s">
        <v>68</v>
      </c>
      <c r="G78" s="7" t="s">
        <v>68</v>
      </c>
      <c r="H78" s="7" t="s">
        <v>69</v>
      </c>
      <c r="I78" s="7" t="s">
        <v>44</v>
      </c>
      <c r="J78" s="19" t="str">
        <f>IFERROR(INDEX('Employee Info'!$C$3:$E$200,MATCH(Data7[[#This Row],[Name:]],'Employee Info'!$B$3:$B$200,0),MATCH(Data7[[#This Row],[Hours Type:]],'Employee Info'!$C$2:$E$2,0)),"")</f>
        <v/>
      </c>
      <c r="K78" s="19" t="str">
        <f>IFERROR(INDEX('Employee Info'!$C$3:$J$200,MATCH(Data7[[#This Row],[Name:]],'Employee Info'!$B$3:$B$200,0),MATCH(Data7[[#Headers],[Truck]],'Employee Info'!$C$2:$J$2,0)),"")</f>
        <v/>
      </c>
      <c r="L78" s="19" t="str">
        <f>IFERROR(INDEX('Employee Info'!$C$3:$J$200,MATCH(Data7[[#This Row],[Name:]],'Employee Info'!$B$3:$B$200,0),MATCH(Data7[[#Headers],[Phone]],'Employee Info'!$C$2:$J$2,0)),"")</f>
        <v/>
      </c>
      <c r="M78" s="19" t="str">
        <f>IFERROR(INDEX('Employee Info'!$C$3:$J$200,MATCH(Data7[[#This Row],[Name:]],'Employee Info'!$B$3:$B$200,0),MATCH(Data7[[#Headers],[Tech]],'Employee Info'!$C$2:$J$2,0)),"")</f>
        <v/>
      </c>
      <c r="N78" s="19" t="str">
        <f>IFERROR(INDEX('Employee Info'!$C$3:$J$200,MATCH(Data7[[#This Row],[Name:]],'Employee Info'!$B$3:$B$200,0),MATCH(Data7[[#Headers],[Other]],'Employee Info'!$C$2:$J$2,0)),"")</f>
        <v/>
      </c>
      <c r="O78" s="19">
        <f>IFERROR((Data7[[#This Row],[Hours:]]*SUM(Data7[[#This Row],[Rate]:[Other]])),"")</f>
        <v>0</v>
      </c>
      <c r="P78" s="7" t="str">
        <f>IF(Data7[[#This Row],[WO'#:]]="","Riley #","WO#")</f>
        <v>Riley #</v>
      </c>
      <c r="Q78" s="7">
        <f>IFERROR(WEEKNUM(Data7[[#This Row],[Date:]]),"")</f>
        <v>4</v>
      </c>
      <c r="R78" s="6">
        <f t="shared" si="3"/>
        <v>45312</v>
      </c>
      <c r="S78" s="6">
        <f>Data7[[#This Row],[Week Start]]+7</f>
        <v>45319</v>
      </c>
      <c r="T78" s="7" t="str">
        <f t="shared" si="4"/>
        <v>1/21/2024 - 1/28/2024</v>
      </c>
      <c r="U78" s="7" t="str">
        <f t="shared" si="5"/>
        <v>Time Card</v>
      </c>
      <c r="V78" s="8" t="str">
        <f>RIGHT(TEXT(Data7[[#This Row],[Date:]],"mmddyyyy"),4)</f>
        <v>2024</v>
      </c>
      <c r="W78" s="8" t="str">
        <f>MID(TEXT(Data7[[#This Row],[Date:]],"mmddyyyy"),3,2)</f>
        <v>22</v>
      </c>
      <c r="X78" s="8" t="str">
        <f>LEFT(TEXT(Data7[[#This Row],[Date:]],"mmddyyyy"),2)</f>
        <v>01</v>
      </c>
      <c r="Y78" s="6">
        <f>DATE(Data7[[#This Row],[Year]],Data7[[#This Row],[Month]],Data7[[#This Row],[Day]])</f>
        <v>45313</v>
      </c>
    </row>
    <row r="79" spans="1:25" x14ac:dyDescent="0.3">
      <c r="A79" s="5">
        <v>45317.519449421299</v>
      </c>
      <c r="B79" s="7" t="s">
        <v>66</v>
      </c>
      <c r="C79" s="6" t="s">
        <v>121</v>
      </c>
      <c r="D79" s="7" t="s">
        <v>99</v>
      </c>
      <c r="E79" s="8">
        <v>2</v>
      </c>
      <c r="F79" s="7">
        <v>20028</v>
      </c>
      <c r="G79" s="7" t="s">
        <v>68</v>
      </c>
      <c r="H79" s="7" t="s">
        <v>69</v>
      </c>
      <c r="I79" s="7" t="s">
        <v>44</v>
      </c>
      <c r="J79" s="19" t="str">
        <f>IFERROR(INDEX('Employee Info'!$C$3:$E$200,MATCH(Data7[[#This Row],[Name:]],'Employee Info'!$B$3:$B$200,0),MATCH(Data7[[#This Row],[Hours Type:]],'Employee Info'!$C$2:$E$2,0)),"")</f>
        <v/>
      </c>
      <c r="K79" s="19" t="str">
        <f>IFERROR(INDEX('Employee Info'!$C$3:$J$200,MATCH(Data7[[#This Row],[Name:]],'Employee Info'!$B$3:$B$200,0),MATCH(Data7[[#Headers],[Truck]],'Employee Info'!$C$2:$J$2,0)),"")</f>
        <v/>
      </c>
      <c r="L79" s="19" t="str">
        <f>IFERROR(INDEX('Employee Info'!$C$3:$J$200,MATCH(Data7[[#This Row],[Name:]],'Employee Info'!$B$3:$B$200,0),MATCH(Data7[[#Headers],[Phone]],'Employee Info'!$C$2:$J$2,0)),"")</f>
        <v/>
      </c>
      <c r="M79" s="19" t="str">
        <f>IFERROR(INDEX('Employee Info'!$C$3:$J$200,MATCH(Data7[[#This Row],[Name:]],'Employee Info'!$B$3:$B$200,0),MATCH(Data7[[#Headers],[Tech]],'Employee Info'!$C$2:$J$2,0)),"")</f>
        <v/>
      </c>
      <c r="N79" s="19" t="str">
        <f>IFERROR(INDEX('Employee Info'!$C$3:$J$200,MATCH(Data7[[#This Row],[Name:]],'Employee Info'!$B$3:$B$200,0),MATCH(Data7[[#Headers],[Other]],'Employee Info'!$C$2:$J$2,0)),"")</f>
        <v/>
      </c>
      <c r="O79" s="19">
        <f>IFERROR((Data7[[#This Row],[Hours:]]*SUM(Data7[[#This Row],[Rate]:[Other]])),"")</f>
        <v>0</v>
      </c>
      <c r="P79" s="7" t="str">
        <f>IF(Data7[[#This Row],[WO'#:]]="","Riley #","WO#")</f>
        <v>WO#</v>
      </c>
      <c r="Q79" s="7">
        <f>IFERROR(WEEKNUM(Data7[[#This Row],[Date:]]),"")</f>
        <v>4</v>
      </c>
      <c r="R79" s="6">
        <f t="shared" si="3"/>
        <v>45312</v>
      </c>
      <c r="S79" s="6">
        <f>Data7[[#This Row],[Week Start]]+7</f>
        <v>45319</v>
      </c>
      <c r="T79" s="7" t="str">
        <f t="shared" si="4"/>
        <v>1/21/2024 - 1/28/2024</v>
      </c>
      <c r="U79" s="7" t="str">
        <f t="shared" si="5"/>
        <v>Time Card</v>
      </c>
      <c r="V79" s="8" t="str">
        <f>RIGHT(TEXT(Data7[[#This Row],[Date:]],"mmddyyyy"),4)</f>
        <v>2024</v>
      </c>
      <c r="W79" s="8" t="str">
        <f>MID(TEXT(Data7[[#This Row],[Date:]],"mmddyyyy"),3,2)</f>
        <v>23</v>
      </c>
      <c r="X79" s="8" t="str">
        <f>LEFT(TEXT(Data7[[#This Row],[Date:]],"mmddyyyy"),2)</f>
        <v>01</v>
      </c>
      <c r="Y79" s="6">
        <f>DATE(Data7[[#This Row],[Year]],Data7[[#This Row],[Month]],Data7[[#This Row],[Day]])</f>
        <v>45314</v>
      </c>
    </row>
    <row r="80" spans="1:25" x14ac:dyDescent="0.3">
      <c r="A80" s="5">
        <v>45314.401765509261</v>
      </c>
      <c r="B80" s="7" t="s">
        <v>31</v>
      </c>
      <c r="C80" s="6" t="s">
        <v>121</v>
      </c>
      <c r="D80" s="7" t="s">
        <v>100</v>
      </c>
      <c r="E80" s="8">
        <v>8</v>
      </c>
      <c r="F80" s="7">
        <v>6984733</v>
      </c>
      <c r="G80" s="7" t="s">
        <v>89</v>
      </c>
      <c r="H80" s="7" t="s">
        <v>69</v>
      </c>
      <c r="I80" s="7" t="s">
        <v>44</v>
      </c>
      <c r="J80" s="19" t="str">
        <f>IFERROR(INDEX('Employee Info'!$C$3:$E$200,MATCH(Data7[[#This Row],[Name:]],'Employee Info'!$B$3:$B$200,0),MATCH(Data7[[#This Row],[Hours Type:]],'Employee Info'!$C$2:$E$2,0)),"")</f>
        <v/>
      </c>
      <c r="K80" s="19" t="str">
        <f>IFERROR(INDEX('Employee Info'!$C$3:$J$200,MATCH(Data7[[#This Row],[Name:]],'Employee Info'!$B$3:$B$200,0),MATCH(Data7[[#Headers],[Truck]],'Employee Info'!$C$2:$J$2,0)),"")</f>
        <v/>
      </c>
      <c r="L80" s="19" t="str">
        <f>IFERROR(INDEX('Employee Info'!$C$3:$J$200,MATCH(Data7[[#This Row],[Name:]],'Employee Info'!$B$3:$B$200,0),MATCH(Data7[[#Headers],[Phone]],'Employee Info'!$C$2:$J$2,0)),"")</f>
        <v/>
      </c>
      <c r="M80" s="19" t="str">
        <f>IFERROR(INDEX('Employee Info'!$C$3:$J$200,MATCH(Data7[[#This Row],[Name:]],'Employee Info'!$B$3:$B$200,0),MATCH(Data7[[#Headers],[Tech]],'Employee Info'!$C$2:$J$2,0)),"")</f>
        <v/>
      </c>
      <c r="N80" s="19" t="str">
        <f>IFERROR(INDEX('Employee Info'!$C$3:$J$200,MATCH(Data7[[#This Row],[Name:]],'Employee Info'!$B$3:$B$200,0),MATCH(Data7[[#Headers],[Other]],'Employee Info'!$C$2:$J$2,0)),"")</f>
        <v/>
      </c>
      <c r="O80" s="19">
        <f>IFERROR((Data7[[#This Row],[Hours:]]*SUM(Data7[[#This Row],[Rate]:[Other]])),"")</f>
        <v>0</v>
      </c>
      <c r="P80" s="7" t="str">
        <f>IF(Data7[[#This Row],[WO'#:]]="","Riley #","WO#")</f>
        <v>WO#</v>
      </c>
      <c r="Q80" s="7">
        <f>IFERROR(WEEKNUM(Data7[[#This Row],[Date:]]),"")</f>
        <v>4</v>
      </c>
      <c r="R80" s="6">
        <f t="shared" si="3"/>
        <v>45312</v>
      </c>
      <c r="S80" s="6">
        <f>Data7[[#This Row],[Week Start]]+7</f>
        <v>45319</v>
      </c>
      <c r="T80" s="7" t="str">
        <f t="shared" si="4"/>
        <v>1/21/2024 - 1/28/2024</v>
      </c>
      <c r="U80" s="7" t="str">
        <f t="shared" si="5"/>
        <v>Time Card</v>
      </c>
      <c r="V80" s="8" t="str">
        <f>RIGHT(TEXT(Data7[[#This Row],[Date:]],"mmddyyyy"),4)</f>
        <v>2024</v>
      </c>
      <c r="W80" s="8" t="str">
        <f>MID(TEXT(Data7[[#This Row],[Date:]],"mmddyyyy"),3,2)</f>
        <v>23</v>
      </c>
      <c r="X80" s="8" t="str">
        <f>LEFT(TEXT(Data7[[#This Row],[Date:]],"mmddyyyy"),2)</f>
        <v>01</v>
      </c>
      <c r="Y80" s="6">
        <f>DATE(Data7[[#This Row],[Year]],Data7[[#This Row],[Month]],Data7[[#This Row],[Day]])</f>
        <v>45314</v>
      </c>
    </row>
    <row r="81" spans="1:25" x14ac:dyDescent="0.3">
      <c r="A81" s="5">
        <v>45317.497771759263</v>
      </c>
      <c r="B81" s="7" t="s">
        <v>66</v>
      </c>
      <c r="C81" s="6" t="s">
        <v>121</v>
      </c>
      <c r="D81" s="7" t="s">
        <v>115</v>
      </c>
      <c r="E81" s="8">
        <v>1</v>
      </c>
      <c r="F81" s="7">
        <v>6984733</v>
      </c>
      <c r="G81" s="7" t="s">
        <v>89</v>
      </c>
      <c r="H81" s="7" t="s">
        <v>69</v>
      </c>
      <c r="I81" s="7" t="s">
        <v>44</v>
      </c>
      <c r="J81" s="19" t="str">
        <f>IFERROR(INDEX('Employee Info'!$C$3:$E$200,MATCH(Data7[[#This Row],[Name:]],'Employee Info'!$B$3:$B$200,0),MATCH(Data7[[#This Row],[Hours Type:]],'Employee Info'!$C$2:$E$2,0)),"")</f>
        <v/>
      </c>
      <c r="K81" s="19" t="str">
        <f>IFERROR(INDEX('Employee Info'!$C$3:$J$200,MATCH(Data7[[#This Row],[Name:]],'Employee Info'!$B$3:$B$200,0),MATCH(Data7[[#Headers],[Truck]],'Employee Info'!$C$2:$J$2,0)),"")</f>
        <v/>
      </c>
      <c r="L81" s="19" t="str">
        <f>IFERROR(INDEX('Employee Info'!$C$3:$J$200,MATCH(Data7[[#This Row],[Name:]],'Employee Info'!$B$3:$B$200,0),MATCH(Data7[[#Headers],[Phone]],'Employee Info'!$C$2:$J$2,0)),"")</f>
        <v/>
      </c>
      <c r="M81" s="19" t="str">
        <f>IFERROR(INDEX('Employee Info'!$C$3:$J$200,MATCH(Data7[[#This Row],[Name:]],'Employee Info'!$B$3:$B$200,0),MATCH(Data7[[#Headers],[Tech]],'Employee Info'!$C$2:$J$2,0)),"")</f>
        <v/>
      </c>
      <c r="N81" s="19" t="str">
        <f>IFERROR(INDEX('Employee Info'!$C$3:$J$200,MATCH(Data7[[#This Row],[Name:]],'Employee Info'!$B$3:$B$200,0),MATCH(Data7[[#Headers],[Other]],'Employee Info'!$C$2:$J$2,0)),"")</f>
        <v/>
      </c>
      <c r="O81" s="19">
        <f>IFERROR((Data7[[#This Row],[Hours:]]*SUM(Data7[[#This Row],[Rate]:[Other]])),"")</f>
        <v>0</v>
      </c>
      <c r="P81" s="7" t="str">
        <f>IF(Data7[[#This Row],[WO'#:]]="","Riley #","WO#")</f>
        <v>WO#</v>
      </c>
      <c r="Q81" s="7">
        <f>IFERROR(WEEKNUM(Data7[[#This Row],[Date:]]),"")</f>
        <v>4</v>
      </c>
      <c r="R81" s="6">
        <f t="shared" si="3"/>
        <v>45312</v>
      </c>
      <c r="S81" s="6">
        <f>Data7[[#This Row],[Week Start]]+7</f>
        <v>45319</v>
      </c>
      <c r="T81" s="7" t="str">
        <f t="shared" si="4"/>
        <v>1/21/2024 - 1/28/2024</v>
      </c>
      <c r="U81" s="7" t="str">
        <f t="shared" si="5"/>
        <v>Time Card</v>
      </c>
      <c r="V81" s="8" t="str">
        <f>RIGHT(TEXT(Data7[[#This Row],[Date:]],"mmddyyyy"),4)</f>
        <v>2024</v>
      </c>
      <c r="W81" s="8" t="str">
        <f>MID(TEXT(Data7[[#This Row],[Date:]],"mmddyyyy"),3,2)</f>
        <v>23</v>
      </c>
      <c r="X81" s="8" t="str">
        <f>LEFT(TEXT(Data7[[#This Row],[Date:]],"mmddyyyy"),2)</f>
        <v>01</v>
      </c>
      <c r="Y81" s="6">
        <f>DATE(Data7[[#This Row],[Year]],Data7[[#This Row],[Month]],Data7[[#This Row],[Day]])</f>
        <v>45314</v>
      </c>
    </row>
    <row r="82" spans="1:25" x14ac:dyDescent="0.3">
      <c r="A82" s="5">
        <v>45317.514879282404</v>
      </c>
      <c r="B82" s="7" t="s">
        <v>66</v>
      </c>
      <c r="C82" s="6" t="s">
        <v>121</v>
      </c>
      <c r="D82" s="7" t="s">
        <v>122</v>
      </c>
      <c r="E82" s="8">
        <v>3</v>
      </c>
      <c r="F82" s="7">
        <v>6984733</v>
      </c>
      <c r="G82" s="7" t="s">
        <v>117</v>
      </c>
      <c r="H82" s="7" t="s">
        <v>69</v>
      </c>
      <c r="I82" s="7" t="s">
        <v>44</v>
      </c>
      <c r="J82" s="19" t="str">
        <f>IFERROR(INDEX('Employee Info'!$C$3:$E$200,MATCH(Data7[[#This Row],[Name:]],'Employee Info'!$B$3:$B$200,0),MATCH(Data7[[#This Row],[Hours Type:]],'Employee Info'!$C$2:$E$2,0)),"")</f>
        <v/>
      </c>
      <c r="K82" s="19" t="str">
        <f>IFERROR(INDEX('Employee Info'!$C$3:$J$200,MATCH(Data7[[#This Row],[Name:]],'Employee Info'!$B$3:$B$200,0),MATCH(Data7[[#Headers],[Truck]],'Employee Info'!$C$2:$J$2,0)),"")</f>
        <v/>
      </c>
      <c r="L82" s="19" t="str">
        <f>IFERROR(INDEX('Employee Info'!$C$3:$J$200,MATCH(Data7[[#This Row],[Name:]],'Employee Info'!$B$3:$B$200,0),MATCH(Data7[[#Headers],[Phone]],'Employee Info'!$C$2:$J$2,0)),"")</f>
        <v/>
      </c>
      <c r="M82" s="19" t="str">
        <f>IFERROR(INDEX('Employee Info'!$C$3:$J$200,MATCH(Data7[[#This Row],[Name:]],'Employee Info'!$B$3:$B$200,0),MATCH(Data7[[#Headers],[Tech]],'Employee Info'!$C$2:$J$2,0)),"")</f>
        <v/>
      </c>
      <c r="N82" s="19" t="str">
        <f>IFERROR(INDEX('Employee Info'!$C$3:$J$200,MATCH(Data7[[#This Row],[Name:]],'Employee Info'!$B$3:$B$200,0),MATCH(Data7[[#Headers],[Other]],'Employee Info'!$C$2:$J$2,0)),"")</f>
        <v/>
      </c>
      <c r="O82" s="19">
        <f>IFERROR((Data7[[#This Row],[Hours:]]*SUM(Data7[[#This Row],[Rate]:[Other]])),"")</f>
        <v>0</v>
      </c>
      <c r="P82" s="7" t="str">
        <f>IF(Data7[[#This Row],[WO'#:]]="","Riley #","WO#")</f>
        <v>WO#</v>
      </c>
      <c r="Q82" s="7">
        <f>IFERROR(WEEKNUM(Data7[[#This Row],[Date:]]),"")</f>
        <v>4</v>
      </c>
      <c r="R82" s="6">
        <f t="shared" si="3"/>
        <v>45312</v>
      </c>
      <c r="S82" s="6">
        <f>Data7[[#This Row],[Week Start]]+7</f>
        <v>45319</v>
      </c>
      <c r="T82" s="7" t="str">
        <f t="shared" si="4"/>
        <v>1/21/2024 - 1/28/2024</v>
      </c>
      <c r="U82" s="7" t="str">
        <f t="shared" si="5"/>
        <v>Time Card</v>
      </c>
      <c r="V82" s="8" t="str">
        <f>RIGHT(TEXT(Data7[[#This Row],[Date:]],"mmddyyyy"),4)</f>
        <v>2024</v>
      </c>
      <c r="W82" s="8" t="str">
        <f>MID(TEXT(Data7[[#This Row],[Date:]],"mmddyyyy"),3,2)</f>
        <v>23</v>
      </c>
      <c r="X82" s="8" t="str">
        <f>LEFT(TEXT(Data7[[#This Row],[Date:]],"mmddyyyy"),2)</f>
        <v>01</v>
      </c>
      <c r="Y82" s="6">
        <f>DATE(Data7[[#This Row],[Year]],Data7[[#This Row],[Month]],Data7[[#This Row],[Day]])</f>
        <v>45314</v>
      </c>
    </row>
    <row r="83" spans="1:25" x14ac:dyDescent="0.3">
      <c r="A83" s="5">
        <v>45358.318494791667</v>
      </c>
      <c r="B83" s="7" t="s">
        <v>76</v>
      </c>
      <c r="C83" s="6" t="s">
        <v>121</v>
      </c>
      <c r="D83" s="7" t="s">
        <v>77</v>
      </c>
      <c r="E83" s="8">
        <v>1</v>
      </c>
      <c r="F83" s="7">
        <v>6984733</v>
      </c>
      <c r="G83" s="7" t="s">
        <v>68</v>
      </c>
      <c r="H83" s="7" t="s">
        <v>69</v>
      </c>
      <c r="I83" s="7" t="s">
        <v>44</v>
      </c>
      <c r="J83" s="19" t="str">
        <f>IFERROR(INDEX('Employee Info'!$C$3:$E$200,MATCH(Data7[[#This Row],[Name:]],'Employee Info'!$B$3:$B$200,0),MATCH(Data7[[#This Row],[Hours Type:]],'Employee Info'!$C$2:$E$2,0)),"")</f>
        <v/>
      </c>
      <c r="K83" s="19" t="str">
        <f>IFERROR(INDEX('Employee Info'!$C$3:$J$200,MATCH(Data7[[#This Row],[Name:]],'Employee Info'!$B$3:$B$200,0),MATCH(Data7[[#Headers],[Truck]],'Employee Info'!$C$2:$J$2,0)),"")</f>
        <v/>
      </c>
      <c r="L83" s="19" t="str">
        <f>IFERROR(INDEX('Employee Info'!$C$3:$J$200,MATCH(Data7[[#This Row],[Name:]],'Employee Info'!$B$3:$B$200,0),MATCH(Data7[[#Headers],[Phone]],'Employee Info'!$C$2:$J$2,0)),"")</f>
        <v/>
      </c>
      <c r="M83" s="19" t="str">
        <f>IFERROR(INDEX('Employee Info'!$C$3:$J$200,MATCH(Data7[[#This Row],[Name:]],'Employee Info'!$B$3:$B$200,0),MATCH(Data7[[#Headers],[Tech]],'Employee Info'!$C$2:$J$2,0)),"")</f>
        <v/>
      </c>
      <c r="N83" s="19" t="str">
        <f>IFERROR(INDEX('Employee Info'!$C$3:$J$200,MATCH(Data7[[#This Row],[Name:]],'Employee Info'!$B$3:$B$200,0),MATCH(Data7[[#Headers],[Other]],'Employee Info'!$C$2:$J$2,0)),"")</f>
        <v/>
      </c>
      <c r="O83" s="19">
        <f>IFERROR((Data7[[#This Row],[Hours:]]*SUM(Data7[[#This Row],[Rate]:[Other]])),"")</f>
        <v>0</v>
      </c>
      <c r="P83" s="7" t="str">
        <f>IF(Data7[[#This Row],[WO'#:]]="","Riley #","WO#")</f>
        <v>WO#</v>
      </c>
      <c r="Q83" s="7">
        <f>IFERROR(WEEKNUM(Data7[[#This Row],[Date:]]),"")</f>
        <v>4</v>
      </c>
      <c r="R83" s="6">
        <f t="shared" si="3"/>
        <v>45312</v>
      </c>
      <c r="S83" s="6">
        <f>Data7[[#This Row],[Week Start]]+7</f>
        <v>45319</v>
      </c>
      <c r="T83" s="7" t="str">
        <f t="shared" si="4"/>
        <v>1/21/2024 - 1/28/2024</v>
      </c>
      <c r="U83" s="7" t="str">
        <f t="shared" si="5"/>
        <v>Time Card</v>
      </c>
      <c r="V83" s="8" t="str">
        <f>RIGHT(TEXT(Data7[[#This Row],[Date:]],"mmddyyyy"),4)</f>
        <v>2024</v>
      </c>
      <c r="W83" s="8" t="str">
        <f>MID(TEXT(Data7[[#This Row],[Date:]],"mmddyyyy"),3,2)</f>
        <v>23</v>
      </c>
      <c r="X83" s="8" t="str">
        <f>LEFT(TEXT(Data7[[#This Row],[Date:]],"mmddyyyy"),2)</f>
        <v>01</v>
      </c>
      <c r="Y83" s="6">
        <f>DATE(Data7[[#This Row],[Year]],Data7[[#This Row],[Month]],Data7[[#This Row],[Day]])</f>
        <v>45314</v>
      </c>
    </row>
    <row r="84" spans="1:25" x14ac:dyDescent="0.3">
      <c r="A84" s="5">
        <v>45314.576722916667</v>
      </c>
      <c r="B84" s="7" t="s">
        <v>35</v>
      </c>
      <c r="C84" s="6" t="s">
        <v>121</v>
      </c>
      <c r="D84" s="7" t="s">
        <v>123</v>
      </c>
      <c r="E84" s="8">
        <v>8</v>
      </c>
      <c r="F84" s="7">
        <v>6999794</v>
      </c>
      <c r="G84" s="7" t="s">
        <v>68</v>
      </c>
      <c r="H84" s="7" t="s">
        <v>69</v>
      </c>
      <c r="I84" s="7" t="s">
        <v>44</v>
      </c>
      <c r="J84" s="19" t="str">
        <f>IFERROR(INDEX('Employee Info'!$C$3:$E$200,MATCH(Data7[[#This Row],[Name:]],'Employee Info'!$B$3:$B$200,0),MATCH(Data7[[#This Row],[Hours Type:]],'Employee Info'!$C$2:$E$2,0)),"")</f>
        <v/>
      </c>
      <c r="K84" s="19" t="str">
        <f>IFERROR(INDEX('Employee Info'!$C$3:$J$200,MATCH(Data7[[#This Row],[Name:]],'Employee Info'!$B$3:$B$200,0),MATCH(Data7[[#Headers],[Truck]],'Employee Info'!$C$2:$J$2,0)),"")</f>
        <v/>
      </c>
      <c r="L84" s="19" t="str">
        <f>IFERROR(INDEX('Employee Info'!$C$3:$J$200,MATCH(Data7[[#This Row],[Name:]],'Employee Info'!$B$3:$B$200,0),MATCH(Data7[[#Headers],[Phone]],'Employee Info'!$C$2:$J$2,0)),"")</f>
        <v/>
      </c>
      <c r="M84" s="19" t="str">
        <f>IFERROR(INDEX('Employee Info'!$C$3:$J$200,MATCH(Data7[[#This Row],[Name:]],'Employee Info'!$B$3:$B$200,0),MATCH(Data7[[#Headers],[Tech]],'Employee Info'!$C$2:$J$2,0)),"")</f>
        <v/>
      </c>
      <c r="N84" s="19" t="str">
        <f>IFERROR(INDEX('Employee Info'!$C$3:$J$200,MATCH(Data7[[#This Row],[Name:]],'Employee Info'!$B$3:$B$200,0),MATCH(Data7[[#Headers],[Other]],'Employee Info'!$C$2:$J$2,0)),"")</f>
        <v/>
      </c>
      <c r="O84" s="19">
        <f>IFERROR((Data7[[#This Row],[Hours:]]*SUM(Data7[[#This Row],[Rate]:[Other]])),"")</f>
        <v>0</v>
      </c>
      <c r="P84" s="7" t="str">
        <f>IF(Data7[[#This Row],[WO'#:]]="","Riley #","WO#")</f>
        <v>WO#</v>
      </c>
      <c r="Q84" s="7">
        <f>IFERROR(WEEKNUM(Data7[[#This Row],[Date:]]),"")</f>
        <v>4</v>
      </c>
      <c r="R84" s="6">
        <f t="shared" si="3"/>
        <v>45312</v>
      </c>
      <c r="S84" s="6">
        <f>Data7[[#This Row],[Week Start]]+7</f>
        <v>45319</v>
      </c>
      <c r="T84" s="7" t="str">
        <f t="shared" si="4"/>
        <v>1/21/2024 - 1/28/2024</v>
      </c>
      <c r="U84" s="7" t="str">
        <f t="shared" si="5"/>
        <v>Time Card</v>
      </c>
      <c r="V84" s="8" t="str">
        <f>RIGHT(TEXT(Data7[[#This Row],[Date:]],"mmddyyyy"),4)</f>
        <v>2024</v>
      </c>
      <c r="W84" s="8" t="str">
        <f>MID(TEXT(Data7[[#This Row],[Date:]],"mmddyyyy"),3,2)</f>
        <v>23</v>
      </c>
      <c r="X84" s="8" t="str">
        <f>LEFT(TEXT(Data7[[#This Row],[Date:]],"mmddyyyy"),2)</f>
        <v>01</v>
      </c>
      <c r="Y84" s="6">
        <f>DATE(Data7[[#This Row],[Year]],Data7[[#This Row],[Month]],Data7[[#This Row],[Day]])</f>
        <v>45314</v>
      </c>
    </row>
    <row r="85" spans="1:25" x14ac:dyDescent="0.3">
      <c r="A85" s="5">
        <v>45317.499078587964</v>
      </c>
      <c r="B85" s="7" t="s">
        <v>66</v>
      </c>
      <c r="C85" s="6" t="s">
        <v>121</v>
      </c>
      <c r="D85" s="7" t="s">
        <v>119</v>
      </c>
      <c r="E85" s="8">
        <v>1</v>
      </c>
      <c r="F85" s="7">
        <v>6999794</v>
      </c>
      <c r="G85" s="7" t="s">
        <v>68</v>
      </c>
      <c r="H85" s="7" t="s">
        <v>69</v>
      </c>
      <c r="I85" s="7" t="s">
        <v>44</v>
      </c>
      <c r="J85" s="19" t="str">
        <f>IFERROR(INDEX('Employee Info'!$C$3:$E$200,MATCH(Data7[[#This Row],[Name:]],'Employee Info'!$B$3:$B$200,0),MATCH(Data7[[#This Row],[Hours Type:]],'Employee Info'!$C$2:$E$2,0)),"")</f>
        <v/>
      </c>
      <c r="K85" s="19" t="str">
        <f>IFERROR(INDEX('Employee Info'!$C$3:$J$200,MATCH(Data7[[#This Row],[Name:]],'Employee Info'!$B$3:$B$200,0),MATCH(Data7[[#Headers],[Truck]],'Employee Info'!$C$2:$J$2,0)),"")</f>
        <v/>
      </c>
      <c r="L85" s="19" t="str">
        <f>IFERROR(INDEX('Employee Info'!$C$3:$J$200,MATCH(Data7[[#This Row],[Name:]],'Employee Info'!$B$3:$B$200,0),MATCH(Data7[[#Headers],[Phone]],'Employee Info'!$C$2:$J$2,0)),"")</f>
        <v/>
      </c>
      <c r="M85" s="19" t="str">
        <f>IFERROR(INDEX('Employee Info'!$C$3:$J$200,MATCH(Data7[[#This Row],[Name:]],'Employee Info'!$B$3:$B$200,0),MATCH(Data7[[#Headers],[Tech]],'Employee Info'!$C$2:$J$2,0)),"")</f>
        <v/>
      </c>
      <c r="N85" s="19" t="str">
        <f>IFERROR(INDEX('Employee Info'!$C$3:$J$200,MATCH(Data7[[#This Row],[Name:]],'Employee Info'!$B$3:$B$200,0),MATCH(Data7[[#Headers],[Other]],'Employee Info'!$C$2:$J$2,0)),"")</f>
        <v/>
      </c>
      <c r="O85" s="19">
        <f>IFERROR((Data7[[#This Row],[Hours:]]*SUM(Data7[[#This Row],[Rate]:[Other]])),"")</f>
        <v>0</v>
      </c>
      <c r="P85" s="7" t="str">
        <f>IF(Data7[[#This Row],[WO'#:]]="","Riley #","WO#")</f>
        <v>WO#</v>
      </c>
      <c r="Q85" s="7">
        <f>IFERROR(WEEKNUM(Data7[[#This Row],[Date:]]),"")</f>
        <v>4</v>
      </c>
      <c r="R85" s="6">
        <f t="shared" si="3"/>
        <v>45312</v>
      </c>
      <c r="S85" s="6">
        <f>Data7[[#This Row],[Week Start]]+7</f>
        <v>45319</v>
      </c>
      <c r="T85" s="7" t="str">
        <f t="shared" si="4"/>
        <v>1/21/2024 - 1/28/2024</v>
      </c>
      <c r="U85" s="7" t="str">
        <f t="shared" si="5"/>
        <v>Time Card</v>
      </c>
      <c r="V85" s="8" t="str">
        <f>RIGHT(TEXT(Data7[[#This Row],[Date:]],"mmddyyyy"),4)</f>
        <v>2024</v>
      </c>
      <c r="W85" s="8" t="str">
        <f>MID(TEXT(Data7[[#This Row],[Date:]],"mmddyyyy"),3,2)</f>
        <v>23</v>
      </c>
      <c r="X85" s="8" t="str">
        <f>LEFT(TEXT(Data7[[#This Row],[Date:]],"mmddyyyy"),2)</f>
        <v>01</v>
      </c>
      <c r="Y85" s="6">
        <f>DATE(Data7[[#This Row],[Year]],Data7[[#This Row],[Month]],Data7[[#This Row],[Day]])</f>
        <v>45314</v>
      </c>
    </row>
    <row r="86" spans="1:25" x14ac:dyDescent="0.3">
      <c r="A86" s="5">
        <v>45317.500754976849</v>
      </c>
      <c r="B86" s="7" t="s">
        <v>66</v>
      </c>
      <c r="C86" s="6" t="s">
        <v>121</v>
      </c>
      <c r="D86" s="7" t="s">
        <v>124</v>
      </c>
      <c r="E86" s="8">
        <v>1</v>
      </c>
      <c r="F86" s="7">
        <v>7050595</v>
      </c>
      <c r="G86" s="7" t="s">
        <v>68</v>
      </c>
      <c r="H86" s="7" t="s">
        <v>69</v>
      </c>
      <c r="I86" s="7" t="s">
        <v>44</v>
      </c>
      <c r="J86" s="19" t="str">
        <f>IFERROR(INDEX('Employee Info'!$C$3:$E$200,MATCH(Data7[[#This Row],[Name:]],'Employee Info'!$B$3:$B$200,0),MATCH(Data7[[#This Row],[Hours Type:]],'Employee Info'!$C$2:$E$2,0)),"")</f>
        <v/>
      </c>
      <c r="K86" s="19" t="str">
        <f>IFERROR(INDEX('Employee Info'!$C$3:$J$200,MATCH(Data7[[#This Row],[Name:]],'Employee Info'!$B$3:$B$200,0),MATCH(Data7[[#Headers],[Truck]],'Employee Info'!$C$2:$J$2,0)),"")</f>
        <v/>
      </c>
      <c r="L86" s="19" t="str">
        <f>IFERROR(INDEX('Employee Info'!$C$3:$J$200,MATCH(Data7[[#This Row],[Name:]],'Employee Info'!$B$3:$B$200,0),MATCH(Data7[[#Headers],[Phone]],'Employee Info'!$C$2:$J$2,0)),"")</f>
        <v/>
      </c>
      <c r="M86" s="19" t="str">
        <f>IFERROR(INDEX('Employee Info'!$C$3:$J$200,MATCH(Data7[[#This Row],[Name:]],'Employee Info'!$B$3:$B$200,0),MATCH(Data7[[#Headers],[Tech]],'Employee Info'!$C$2:$J$2,0)),"")</f>
        <v/>
      </c>
      <c r="N86" s="19" t="str">
        <f>IFERROR(INDEX('Employee Info'!$C$3:$J$200,MATCH(Data7[[#This Row],[Name:]],'Employee Info'!$B$3:$B$200,0),MATCH(Data7[[#Headers],[Other]],'Employee Info'!$C$2:$J$2,0)),"")</f>
        <v/>
      </c>
      <c r="O86" s="19">
        <f>IFERROR((Data7[[#This Row],[Hours:]]*SUM(Data7[[#This Row],[Rate]:[Other]])),"")</f>
        <v>0</v>
      </c>
      <c r="P86" s="7" t="str">
        <f>IF(Data7[[#This Row],[WO'#:]]="","Riley #","WO#")</f>
        <v>WO#</v>
      </c>
      <c r="Q86" s="7">
        <f>IFERROR(WEEKNUM(Data7[[#This Row],[Date:]]),"")</f>
        <v>4</v>
      </c>
      <c r="R86" s="6">
        <f t="shared" si="3"/>
        <v>45312</v>
      </c>
      <c r="S86" s="6">
        <f>Data7[[#This Row],[Week Start]]+7</f>
        <v>45319</v>
      </c>
      <c r="T86" s="7" t="str">
        <f t="shared" si="4"/>
        <v>1/21/2024 - 1/28/2024</v>
      </c>
      <c r="U86" s="7" t="str">
        <f t="shared" si="5"/>
        <v>Time Card</v>
      </c>
      <c r="V86" s="8" t="str">
        <f>RIGHT(TEXT(Data7[[#This Row],[Date:]],"mmddyyyy"),4)</f>
        <v>2024</v>
      </c>
      <c r="W86" s="8" t="str">
        <f>MID(TEXT(Data7[[#This Row],[Date:]],"mmddyyyy"),3,2)</f>
        <v>23</v>
      </c>
      <c r="X86" s="8" t="str">
        <f>LEFT(TEXT(Data7[[#This Row],[Date:]],"mmddyyyy"),2)</f>
        <v>01</v>
      </c>
      <c r="Y86" s="6">
        <f>DATE(Data7[[#This Row],[Year]],Data7[[#This Row],[Month]],Data7[[#This Row],[Day]])</f>
        <v>45314</v>
      </c>
    </row>
    <row r="87" spans="1:25" x14ac:dyDescent="0.3">
      <c r="A87" s="5">
        <v>45317.519337384256</v>
      </c>
      <c r="B87" s="7" t="s">
        <v>66</v>
      </c>
      <c r="C87" s="6" t="s">
        <v>125</v>
      </c>
      <c r="D87" s="7" t="s">
        <v>99</v>
      </c>
      <c r="E87" s="8">
        <v>2</v>
      </c>
      <c r="F87" s="7">
        <v>20028</v>
      </c>
      <c r="G87" s="7" t="s">
        <v>68</v>
      </c>
      <c r="H87" s="7" t="s">
        <v>69</v>
      </c>
      <c r="I87" s="7" t="s">
        <v>44</v>
      </c>
      <c r="J87" s="19" t="str">
        <f>IFERROR(INDEX('Employee Info'!$C$3:$E$200,MATCH(Data7[[#This Row],[Name:]],'Employee Info'!$B$3:$B$200,0),MATCH(Data7[[#This Row],[Hours Type:]],'Employee Info'!$C$2:$E$2,0)),"")</f>
        <v/>
      </c>
      <c r="K87" s="19" t="str">
        <f>IFERROR(INDEX('Employee Info'!$C$3:$J$200,MATCH(Data7[[#This Row],[Name:]],'Employee Info'!$B$3:$B$200,0),MATCH(Data7[[#Headers],[Truck]],'Employee Info'!$C$2:$J$2,0)),"")</f>
        <v/>
      </c>
      <c r="L87" s="19" t="str">
        <f>IFERROR(INDEX('Employee Info'!$C$3:$J$200,MATCH(Data7[[#This Row],[Name:]],'Employee Info'!$B$3:$B$200,0),MATCH(Data7[[#Headers],[Phone]],'Employee Info'!$C$2:$J$2,0)),"")</f>
        <v/>
      </c>
      <c r="M87" s="19" t="str">
        <f>IFERROR(INDEX('Employee Info'!$C$3:$J$200,MATCH(Data7[[#This Row],[Name:]],'Employee Info'!$B$3:$B$200,0),MATCH(Data7[[#Headers],[Tech]],'Employee Info'!$C$2:$J$2,0)),"")</f>
        <v/>
      </c>
      <c r="N87" s="19" t="str">
        <f>IFERROR(INDEX('Employee Info'!$C$3:$J$200,MATCH(Data7[[#This Row],[Name:]],'Employee Info'!$B$3:$B$200,0),MATCH(Data7[[#Headers],[Other]],'Employee Info'!$C$2:$J$2,0)),"")</f>
        <v/>
      </c>
      <c r="O87" s="19">
        <f>IFERROR((Data7[[#This Row],[Hours:]]*SUM(Data7[[#This Row],[Rate]:[Other]])),"")</f>
        <v>0</v>
      </c>
      <c r="P87" s="7" t="str">
        <f>IF(Data7[[#This Row],[WO'#:]]="","Riley #","WO#")</f>
        <v>WO#</v>
      </c>
      <c r="Q87" s="7">
        <f>IFERROR(WEEKNUM(Data7[[#This Row],[Date:]]),"")</f>
        <v>4</v>
      </c>
      <c r="R87" s="6">
        <f t="shared" si="3"/>
        <v>45312</v>
      </c>
      <c r="S87" s="6">
        <f>Data7[[#This Row],[Week Start]]+7</f>
        <v>45319</v>
      </c>
      <c r="T87" s="7" t="str">
        <f t="shared" si="4"/>
        <v>1/21/2024 - 1/28/2024</v>
      </c>
      <c r="U87" s="7" t="str">
        <f t="shared" si="5"/>
        <v>Time Card</v>
      </c>
      <c r="V87" s="8" t="str">
        <f>RIGHT(TEXT(Data7[[#This Row],[Date:]],"mmddyyyy"),4)</f>
        <v>2024</v>
      </c>
      <c r="W87" s="8" t="str">
        <f>MID(TEXT(Data7[[#This Row],[Date:]],"mmddyyyy"),3,2)</f>
        <v>24</v>
      </c>
      <c r="X87" s="8" t="str">
        <f>LEFT(TEXT(Data7[[#This Row],[Date:]],"mmddyyyy"),2)</f>
        <v>01</v>
      </c>
      <c r="Y87" s="6">
        <f>DATE(Data7[[#This Row],[Year]],Data7[[#This Row],[Month]],Data7[[#This Row],[Day]])</f>
        <v>45315</v>
      </c>
    </row>
    <row r="88" spans="1:25" x14ac:dyDescent="0.3">
      <c r="A88" s="5">
        <v>45315.540296643521</v>
      </c>
      <c r="B88" s="7" t="s">
        <v>31</v>
      </c>
      <c r="C88" s="6" t="s">
        <v>125</v>
      </c>
      <c r="D88" s="7" t="s">
        <v>100</v>
      </c>
      <c r="E88" s="8">
        <v>1</v>
      </c>
      <c r="F88" s="7">
        <v>6984733</v>
      </c>
      <c r="G88" s="7" t="s">
        <v>89</v>
      </c>
      <c r="H88" s="7" t="s">
        <v>69</v>
      </c>
      <c r="I88" s="7" t="s">
        <v>44</v>
      </c>
      <c r="J88" s="19" t="str">
        <f>IFERROR(INDEX('Employee Info'!$C$3:$E$200,MATCH(Data7[[#This Row],[Name:]],'Employee Info'!$B$3:$B$200,0),MATCH(Data7[[#This Row],[Hours Type:]],'Employee Info'!$C$2:$E$2,0)),"")</f>
        <v/>
      </c>
      <c r="K88" s="19" t="str">
        <f>IFERROR(INDEX('Employee Info'!$C$3:$J$200,MATCH(Data7[[#This Row],[Name:]],'Employee Info'!$B$3:$B$200,0),MATCH(Data7[[#Headers],[Truck]],'Employee Info'!$C$2:$J$2,0)),"")</f>
        <v/>
      </c>
      <c r="L88" s="19" t="str">
        <f>IFERROR(INDEX('Employee Info'!$C$3:$J$200,MATCH(Data7[[#This Row],[Name:]],'Employee Info'!$B$3:$B$200,0),MATCH(Data7[[#Headers],[Phone]],'Employee Info'!$C$2:$J$2,0)),"")</f>
        <v/>
      </c>
      <c r="M88" s="19" t="str">
        <f>IFERROR(INDEX('Employee Info'!$C$3:$J$200,MATCH(Data7[[#This Row],[Name:]],'Employee Info'!$B$3:$B$200,0),MATCH(Data7[[#Headers],[Tech]],'Employee Info'!$C$2:$J$2,0)),"")</f>
        <v/>
      </c>
      <c r="N88" s="19" t="str">
        <f>IFERROR(INDEX('Employee Info'!$C$3:$J$200,MATCH(Data7[[#This Row],[Name:]],'Employee Info'!$B$3:$B$200,0),MATCH(Data7[[#Headers],[Other]],'Employee Info'!$C$2:$J$2,0)),"")</f>
        <v/>
      </c>
      <c r="O88" s="19">
        <f>IFERROR((Data7[[#This Row],[Hours:]]*SUM(Data7[[#This Row],[Rate]:[Other]])),"")</f>
        <v>0</v>
      </c>
      <c r="P88" s="7" t="str">
        <f>IF(Data7[[#This Row],[WO'#:]]="","Riley #","WO#")</f>
        <v>WO#</v>
      </c>
      <c r="Q88" s="7">
        <f>IFERROR(WEEKNUM(Data7[[#This Row],[Date:]]),"")</f>
        <v>4</v>
      </c>
      <c r="R88" s="6">
        <f t="shared" si="3"/>
        <v>45312</v>
      </c>
      <c r="S88" s="6">
        <f>Data7[[#This Row],[Week Start]]+7</f>
        <v>45319</v>
      </c>
      <c r="T88" s="7" t="str">
        <f t="shared" si="4"/>
        <v>1/21/2024 - 1/28/2024</v>
      </c>
      <c r="U88" s="7" t="str">
        <f t="shared" si="5"/>
        <v>Time Card</v>
      </c>
      <c r="V88" s="8" t="str">
        <f>RIGHT(TEXT(Data7[[#This Row],[Date:]],"mmddyyyy"),4)</f>
        <v>2024</v>
      </c>
      <c r="W88" s="8" t="str">
        <f>MID(TEXT(Data7[[#This Row],[Date:]],"mmddyyyy"),3,2)</f>
        <v>24</v>
      </c>
      <c r="X88" s="8" t="str">
        <f>LEFT(TEXT(Data7[[#This Row],[Date:]],"mmddyyyy"),2)</f>
        <v>01</v>
      </c>
      <c r="Y88" s="6">
        <f>DATE(Data7[[#This Row],[Year]],Data7[[#This Row],[Month]],Data7[[#This Row],[Day]])</f>
        <v>45315</v>
      </c>
    </row>
    <row r="89" spans="1:25" x14ac:dyDescent="0.3">
      <c r="A89" s="5">
        <v>45315.578534837965</v>
      </c>
      <c r="B89" s="7" t="s">
        <v>35</v>
      </c>
      <c r="C89" s="6" t="s">
        <v>125</v>
      </c>
      <c r="D89" s="7" t="s">
        <v>126</v>
      </c>
      <c r="E89" s="8">
        <v>1</v>
      </c>
      <c r="F89" s="7">
        <v>6984733</v>
      </c>
      <c r="G89" s="7" t="s">
        <v>89</v>
      </c>
      <c r="H89" s="7" t="s">
        <v>69</v>
      </c>
      <c r="I89" s="7" t="s">
        <v>44</v>
      </c>
      <c r="J89" s="19" t="str">
        <f>IFERROR(INDEX('Employee Info'!$C$3:$E$200,MATCH(Data7[[#This Row],[Name:]],'Employee Info'!$B$3:$B$200,0),MATCH(Data7[[#This Row],[Hours Type:]],'Employee Info'!$C$2:$E$2,0)),"")</f>
        <v/>
      </c>
      <c r="K89" s="19" t="str">
        <f>IFERROR(INDEX('Employee Info'!$C$3:$J$200,MATCH(Data7[[#This Row],[Name:]],'Employee Info'!$B$3:$B$200,0),MATCH(Data7[[#Headers],[Truck]],'Employee Info'!$C$2:$J$2,0)),"")</f>
        <v/>
      </c>
      <c r="L89" s="19" t="str">
        <f>IFERROR(INDEX('Employee Info'!$C$3:$J$200,MATCH(Data7[[#This Row],[Name:]],'Employee Info'!$B$3:$B$200,0),MATCH(Data7[[#Headers],[Phone]],'Employee Info'!$C$2:$J$2,0)),"")</f>
        <v/>
      </c>
      <c r="M89" s="19" t="str">
        <f>IFERROR(INDEX('Employee Info'!$C$3:$J$200,MATCH(Data7[[#This Row],[Name:]],'Employee Info'!$B$3:$B$200,0),MATCH(Data7[[#Headers],[Tech]],'Employee Info'!$C$2:$J$2,0)),"")</f>
        <v/>
      </c>
      <c r="N89" s="19" t="str">
        <f>IFERROR(INDEX('Employee Info'!$C$3:$J$200,MATCH(Data7[[#This Row],[Name:]],'Employee Info'!$B$3:$B$200,0),MATCH(Data7[[#Headers],[Other]],'Employee Info'!$C$2:$J$2,0)),"")</f>
        <v/>
      </c>
      <c r="O89" s="19">
        <f>IFERROR((Data7[[#This Row],[Hours:]]*SUM(Data7[[#This Row],[Rate]:[Other]])),"")</f>
        <v>0</v>
      </c>
      <c r="P89" s="7" t="str">
        <f>IF(Data7[[#This Row],[WO'#:]]="","Riley #","WO#")</f>
        <v>WO#</v>
      </c>
      <c r="Q89" s="7">
        <f>IFERROR(WEEKNUM(Data7[[#This Row],[Date:]]),"")</f>
        <v>4</v>
      </c>
      <c r="R89" s="6">
        <f t="shared" si="3"/>
        <v>45312</v>
      </c>
      <c r="S89" s="6">
        <f>Data7[[#This Row],[Week Start]]+7</f>
        <v>45319</v>
      </c>
      <c r="T89" s="7" t="str">
        <f t="shared" si="4"/>
        <v>1/21/2024 - 1/28/2024</v>
      </c>
      <c r="U89" s="7" t="str">
        <f t="shared" si="5"/>
        <v>Time Card</v>
      </c>
      <c r="V89" s="8" t="str">
        <f>RIGHT(TEXT(Data7[[#This Row],[Date:]],"mmddyyyy"),4)</f>
        <v>2024</v>
      </c>
      <c r="W89" s="8" t="str">
        <f>MID(TEXT(Data7[[#This Row],[Date:]],"mmddyyyy"),3,2)</f>
        <v>24</v>
      </c>
      <c r="X89" s="8" t="str">
        <f>LEFT(TEXT(Data7[[#This Row],[Date:]],"mmddyyyy"),2)</f>
        <v>01</v>
      </c>
      <c r="Y89" s="6">
        <f>DATE(Data7[[#This Row],[Year]],Data7[[#This Row],[Month]],Data7[[#This Row],[Day]])</f>
        <v>45315</v>
      </c>
    </row>
    <row r="90" spans="1:25" x14ac:dyDescent="0.3">
      <c r="A90" s="5">
        <v>45317.51514236111</v>
      </c>
      <c r="B90" s="7" t="s">
        <v>66</v>
      </c>
      <c r="C90" s="6" t="s">
        <v>125</v>
      </c>
      <c r="D90" s="7" t="s">
        <v>122</v>
      </c>
      <c r="E90" s="8">
        <v>3</v>
      </c>
      <c r="F90" s="7">
        <v>6984733</v>
      </c>
      <c r="G90" s="7" t="s">
        <v>117</v>
      </c>
      <c r="H90" s="7" t="s">
        <v>69</v>
      </c>
      <c r="I90" s="7" t="s">
        <v>44</v>
      </c>
      <c r="J90" s="19" t="str">
        <f>IFERROR(INDEX('Employee Info'!$C$3:$E$200,MATCH(Data7[[#This Row],[Name:]],'Employee Info'!$B$3:$B$200,0),MATCH(Data7[[#This Row],[Hours Type:]],'Employee Info'!$C$2:$E$2,0)),"")</f>
        <v/>
      </c>
      <c r="K90" s="19" t="str">
        <f>IFERROR(INDEX('Employee Info'!$C$3:$J$200,MATCH(Data7[[#This Row],[Name:]],'Employee Info'!$B$3:$B$200,0),MATCH(Data7[[#Headers],[Truck]],'Employee Info'!$C$2:$J$2,0)),"")</f>
        <v/>
      </c>
      <c r="L90" s="19" t="str">
        <f>IFERROR(INDEX('Employee Info'!$C$3:$J$200,MATCH(Data7[[#This Row],[Name:]],'Employee Info'!$B$3:$B$200,0),MATCH(Data7[[#Headers],[Phone]],'Employee Info'!$C$2:$J$2,0)),"")</f>
        <v/>
      </c>
      <c r="M90" s="19" t="str">
        <f>IFERROR(INDEX('Employee Info'!$C$3:$J$200,MATCH(Data7[[#This Row],[Name:]],'Employee Info'!$B$3:$B$200,0),MATCH(Data7[[#Headers],[Tech]],'Employee Info'!$C$2:$J$2,0)),"")</f>
        <v/>
      </c>
      <c r="N90" s="19" t="str">
        <f>IFERROR(INDEX('Employee Info'!$C$3:$J$200,MATCH(Data7[[#This Row],[Name:]],'Employee Info'!$B$3:$B$200,0),MATCH(Data7[[#Headers],[Other]],'Employee Info'!$C$2:$J$2,0)),"")</f>
        <v/>
      </c>
      <c r="O90" s="19">
        <f>IFERROR((Data7[[#This Row],[Hours:]]*SUM(Data7[[#This Row],[Rate]:[Other]])),"")</f>
        <v>0</v>
      </c>
      <c r="P90" s="7" t="str">
        <f>IF(Data7[[#This Row],[WO'#:]]="","Riley #","WO#")</f>
        <v>WO#</v>
      </c>
      <c r="Q90" s="7">
        <f>IFERROR(WEEKNUM(Data7[[#This Row],[Date:]]),"")</f>
        <v>4</v>
      </c>
      <c r="R90" s="6">
        <f t="shared" si="3"/>
        <v>45312</v>
      </c>
      <c r="S90" s="6">
        <f>Data7[[#This Row],[Week Start]]+7</f>
        <v>45319</v>
      </c>
      <c r="T90" s="7" t="str">
        <f t="shared" si="4"/>
        <v>1/21/2024 - 1/28/2024</v>
      </c>
      <c r="U90" s="7" t="str">
        <f t="shared" si="5"/>
        <v>Time Card</v>
      </c>
      <c r="V90" s="8" t="str">
        <f>RIGHT(TEXT(Data7[[#This Row],[Date:]],"mmddyyyy"),4)</f>
        <v>2024</v>
      </c>
      <c r="W90" s="8" t="str">
        <f>MID(TEXT(Data7[[#This Row],[Date:]],"mmddyyyy"),3,2)</f>
        <v>24</v>
      </c>
      <c r="X90" s="8" t="str">
        <f>LEFT(TEXT(Data7[[#This Row],[Date:]],"mmddyyyy"),2)</f>
        <v>01</v>
      </c>
      <c r="Y90" s="6">
        <f>DATE(Data7[[#This Row],[Year]],Data7[[#This Row],[Month]],Data7[[#This Row],[Day]])</f>
        <v>45315</v>
      </c>
    </row>
    <row r="91" spans="1:25" x14ac:dyDescent="0.3">
      <c r="A91" s="5">
        <v>45358.318648495369</v>
      </c>
      <c r="B91" s="7" t="s">
        <v>76</v>
      </c>
      <c r="C91" s="6" t="s">
        <v>125</v>
      </c>
      <c r="D91" s="7" t="s">
        <v>77</v>
      </c>
      <c r="E91" s="8">
        <v>2</v>
      </c>
      <c r="F91" s="7">
        <v>6984733</v>
      </c>
      <c r="G91" s="7" t="s">
        <v>68</v>
      </c>
      <c r="H91" s="7" t="s">
        <v>69</v>
      </c>
      <c r="I91" s="7" t="s">
        <v>44</v>
      </c>
      <c r="J91" s="19" t="str">
        <f>IFERROR(INDEX('Employee Info'!$C$3:$E$200,MATCH(Data7[[#This Row],[Name:]],'Employee Info'!$B$3:$B$200,0),MATCH(Data7[[#This Row],[Hours Type:]],'Employee Info'!$C$2:$E$2,0)),"")</f>
        <v/>
      </c>
      <c r="K91" s="19" t="str">
        <f>IFERROR(INDEX('Employee Info'!$C$3:$J$200,MATCH(Data7[[#This Row],[Name:]],'Employee Info'!$B$3:$B$200,0),MATCH(Data7[[#Headers],[Truck]],'Employee Info'!$C$2:$J$2,0)),"")</f>
        <v/>
      </c>
      <c r="L91" s="19" t="str">
        <f>IFERROR(INDEX('Employee Info'!$C$3:$J$200,MATCH(Data7[[#This Row],[Name:]],'Employee Info'!$B$3:$B$200,0),MATCH(Data7[[#Headers],[Phone]],'Employee Info'!$C$2:$J$2,0)),"")</f>
        <v/>
      </c>
      <c r="M91" s="19" t="str">
        <f>IFERROR(INDEX('Employee Info'!$C$3:$J$200,MATCH(Data7[[#This Row],[Name:]],'Employee Info'!$B$3:$B$200,0),MATCH(Data7[[#Headers],[Tech]],'Employee Info'!$C$2:$J$2,0)),"")</f>
        <v/>
      </c>
      <c r="N91" s="19" t="str">
        <f>IFERROR(INDEX('Employee Info'!$C$3:$J$200,MATCH(Data7[[#This Row],[Name:]],'Employee Info'!$B$3:$B$200,0),MATCH(Data7[[#Headers],[Other]],'Employee Info'!$C$2:$J$2,0)),"")</f>
        <v/>
      </c>
      <c r="O91" s="19">
        <f>IFERROR((Data7[[#This Row],[Hours:]]*SUM(Data7[[#This Row],[Rate]:[Other]])),"")</f>
        <v>0</v>
      </c>
      <c r="P91" s="7" t="str">
        <f>IF(Data7[[#This Row],[WO'#:]]="","Riley #","WO#")</f>
        <v>WO#</v>
      </c>
      <c r="Q91" s="7">
        <f>IFERROR(WEEKNUM(Data7[[#This Row],[Date:]]),"")</f>
        <v>4</v>
      </c>
      <c r="R91" s="6">
        <f t="shared" si="3"/>
        <v>45312</v>
      </c>
      <c r="S91" s="6">
        <f>Data7[[#This Row],[Week Start]]+7</f>
        <v>45319</v>
      </c>
      <c r="T91" s="7" t="str">
        <f t="shared" si="4"/>
        <v>1/21/2024 - 1/28/2024</v>
      </c>
      <c r="U91" s="7" t="str">
        <f t="shared" si="5"/>
        <v>Time Card</v>
      </c>
      <c r="V91" s="8" t="str">
        <f>RIGHT(TEXT(Data7[[#This Row],[Date:]],"mmddyyyy"),4)</f>
        <v>2024</v>
      </c>
      <c r="W91" s="8" t="str">
        <f>MID(TEXT(Data7[[#This Row],[Date:]],"mmddyyyy"),3,2)</f>
        <v>24</v>
      </c>
      <c r="X91" s="8" t="str">
        <f>LEFT(TEXT(Data7[[#This Row],[Date:]],"mmddyyyy"),2)</f>
        <v>01</v>
      </c>
      <c r="Y91" s="6">
        <f>DATE(Data7[[#This Row],[Year]],Data7[[#This Row],[Month]],Data7[[#This Row],[Day]])</f>
        <v>45315</v>
      </c>
    </row>
    <row r="92" spans="1:25" x14ac:dyDescent="0.3">
      <c r="A92" s="5">
        <v>45315.578175925926</v>
      </c>
      <c r="B92" s="7" t="s">
        <v>35</v>
      </c>
      <c r="C92" s="6" t="s">
        <v>125</v>
      </c>
      <c r="D92" s="7" t="s">
        <v>127</v>
      </c>
      <c r="E92" s="8">
        <v>7</v>
      </c>
      <c r="F92" s="7">
        <v>6999794</v>
      </c>
      <c r="G92" s="7" t="s">
        <v>89</v>
      </c>
      <c r="H92" s="7" t="s">
        <v>69</v>
      </c>
      <c r="I92" s="7" t="s">
        <v>44</v>
      </c>
      <c r="J92" s="19" t="str">
        <f>IFERROR(INDEX('Employee Info'!$C$3:$E$200,MATCH(Data7[[#This Row],[Name:]],'Employee Info'!$B$3:$B$200,0),MATCH(Data7[[#This Row],[Hours Type:]],'Employee Info'!$C$2:$E$2,0)),"")</f>
        <v/>
      </c>
      <c r="K92" s="19" t="str">
        <f>IFERROR(INDEX('Employee Info'!$C$3:$J$200,MATCH(Data7[[#This Row],[Name:]],'Employee Info'!$B$3:$B$200,0),MATCH(Data7[[#Headers],[Truck]],'Employee Info'!$C$2:$J$2,0)),"")</f>
        <v/>
      </c>
      <c r="L92" s="19" t="str">
        <f>IFERROR(INDEX('Employee Info'!$C$3:$J$200,MATCH(Data7[[#This Row],[Name:]],'Employee Info'!$B$3:$B$200,0),MATCH(Data7[[#Headers],[Phone]],'Employee Info'!$C$2:$J$2,0)),"")</f>
        <v/>
      </c>
      <c r="M92" s="19" t="str">
        <f>IFERROR(INDEX('Employee Info'!$C$3:$J$200,MATCH(Data7[[#This Row],[Name:]],'Employee Info'!$B$3:$B$200,0),MATCH(Data7[[#Headers],[Tech]],'Employee Info'!$C$2:$J$2,0)),"")</f>
        <v/>
      </c>
      <c r="N92" s="19" t="str">
        <f>IFERROR(INDEX('Employee Info'!$C$3:$J$200,MATCH(Data7[[#This Row],[Name:]],'Employee Info'!$B$3:$B$200,0),MATCH(Data7[[#Headers],[Other]],'Employee Info'!$C$2:$J$2,0)),"")</f>
        <v/>
      </c>
      <c r="O92" s="19">
        <f>IFERROR((Data7[[#This Row],[Hours:]]*SUM(Data7[[#This Row],[Rate]:[Other]])),"")</f>
        <v>0</v>
      </c>
      <c r="P92" s="7" t="str">
        <f>IF(Data7[[#This Row],[WO'#:]]="","Riley #","WO#")</f>
        <v>WO#</v>
      </c>
      <c r="Q92" s="7">
        <f>IFERROR(WEEKNUM(Data7[[#This Row],[Date:]]),"")</f>
        <v>4</v>
      </c>
      <c r="R92" s="6">
        <f t="shared" si="3"/>
        <v>45312</v>
      </c>
      <c r="S92" s="6">
        <f>Data7[[#This Row],[Week Start]]+7</f>
        <v>45319</v>
      </c>
      <c r="T92" s="7" t="str">
        <f t="shared" si="4"/>
        <v>1/21/2024 - 1/28/2024</v>
      </c>
      <c r="U92" s="7" t="str">
        <f t="shared" si="5"/>
        <v>Time Card</v>
      </c>
      <c r="V92" s="8" t="str">
        <f>RIGHT(TEXT(Data7[[#This Row],[Date:]],"mmddyyyy"),4)</f>
        <v>2024</v>
      </c>
      <c r="W92" s="8" t="str">
        <f>MID(TEXT(Data7[[#This Row],[Date:]],"mmddyyyy"),3,2)</f>
        <v>24</v>
      </c>
      <c r="X92" s="8" t="str">
        <f>LEFT(TEXT(Data7[[#This Row],[Date:]],"mmddyyyy"),2)</f>
        <v>01</v>
      </c>
      <c r="Y92" s="6">
        <f>DATE(Data7[[#This Row],[Year]],Data7[[#This Row],[Month]],Data7[[#This Row],[Day]])</f>
        <v>45315</v>
      </c>
    </row>
    <row r="93" spans="1:25" x14ac:dyDescent="0.3">
      <c r="A93" s="5">
        <v>45317.499288888888</v>
      </c>
      <c r="B93" s="7" t="s">
        <v>66</v>
      </c>
      <c r="C93" s="6" t="s">
        <v>125</v>
      </c>
      <c r="D93" s="7" t="s">
        <v>119</v>
      </c>
      <c r="E93" s="8">
        <v>1</v>
      </c>
      <c r="F93" s="7">
        <v>6999794</v>
      </c>
      <c r="G93" s="7" t="s">
        <v>68</v>
      </c>
      <c r="H93" s="7" t="s">
        <v>69</v>
      </c>
      <c r="I93" s="7" t="s">
        <v>44</v>
      </c>
      <c r="J93" s="19" t="str">
        <f>IFERROR(INDEX('Employee Info'!$C$3:$E$200,MATCH(Data7[[#This Row],[Name:]],'Employee Info'!$B$3:$B$200,0),MATCH(Data7[[#This Row],[Hours Type:]],'Employee Info'!$C$2:$E$2,0)),"")</f>
        <v/>
      </c>
      <c r="K93" s="19" t="str">
        <f>IFERROR(INDEX('Employee Info'!$C$3:$J$200,MATCH(Data7[[#This Row],[Name:]],'Employee Info'!$B$3:$B$200,0),MATCH(Data7[[#Headers],[Truck]],'Employee Info'!$C$2:$J$2,0)),"")</f>
        <v/>
      </c>
      <c r="L93" s="19" t="str">
        <f>IFERROR(INDEX('Employee Info'!$C$3:$J$200,MATCH(Data7[[#This Row],[Name:]],'Employee Info'!$B$3:$B$200,0),MATCH(Data7[[#Headers],[Phone]],'Employee Info'!$C$2:$J$2,0)),"")</f>
        <v/>
      </c>
      <c r="M93" s="19" t="str">
        <f>IFERROR(INDEX('Employee Info'!$C$3:$J$200,MATCH(Data7[[#This Row],[Name:]],'Employee Info'!$B$3:$B$200,0),MATCH(Data7[[#Headers],[Tech]],'Employee Info'!$C$2:$J$2,0)),"")</f>
        <v/>
      </c>
      <c r="N93" s="19" t="str">
        <f>IFERROR(INDEX('Employee Info'!$C$3:$J$200,MATCH(Data7[[#This Row],[Name:]],'Employee Info'!$B$3:$B$200,0),MATCH(Data7[[#Headers],[Other]],'Employee Info'!$C$2:$J$2,0)),"")</f>
        <v/>
      </c>
      <c r="O93" s="19">
        <f>IFERROR((Data7[[#This Row],[Hours:]]*SUM(Data7[[#This Row],[Rate]:[Other]])),"")</f>
        <v>0</v>
      </c>
      <c r="P93" s="7" t="str">
        <f>IF(Data7[[#This Row],[WO'#:]]="","Riley #","WO#")</f>
        <v>WO#</v>
      </c>
      <c r="Q93" s="7">
        <f>IFERROR(WEEKNUM(Data7[[#This Row],[Date:]]),"")</f>
        <v>4</v>
      </c>
      <c r="R93" s="6">
        <f t="shared" si="3"/>
        <v>45312</v>
      </c>
      <c r="S93" s="6">
        <f>Data7[[#This Row],[Week Start]]+7</f>
        <v>45319</v>
      </c>
      <c r="T93" s="7" t="str">
        <f t="shared" si="4"/>
        <v>1/21/2024 - 1/28/2024</v>
      </c>
      <c r="U93" s="7" t="str">
        <f t="shared" si="5"/>
        <v>Time Card</v>
      </c>
      <c r="V93" s="8" t="str">
        <f>RIGHT(TEXT(Data7[[#This Row],[Date:]],"mmddyyyy"),4)</f>
        <v>2024</v>
      </c>
      <c r="W93" s="8" t="str">
        <f>MID(TEXT(Data7[[#This Row],[Date:]],"mmddyyyy"),3,2)</f>
        <v>24</v>
      </c>
      <c r="X93" s="8" t="str">
        <f>LEFT(TEXT(Data7[[#This Row],[Date:]],"mmddyyyy"),2)</f>
        <v>01</v>
      </c>
      <c r="Y93" s="6">
        <f>DATE(Data7[[#This Row],[Year]],Data7[[#This Row],[Month]],Data7[[#This Row],[Day]])</f>
        <v>45315</v>
      </c>
    </row>
    <row r="94" spans="1:25" x14ac:dyDescent="0.3">
      <c r="A94" s="5">
        <v>45315.412550694447</v>
      </c>
      <c r="B94" s="7" t="s">
        <v>31</v>
      </c>
      <c r="C94" s="6" t="s">
        <v>125</v>
      </c>
      <c r="D94" s="7" t="s">
        <v>128</v>
      </c>
      <c r="E94" s="8">
        <v>1</v>
      </c>
      <c r="F94" s="7">
        <v>7050595</v>
      </c>
      <c r="G94" s="7" t="s">
        <v>68</v>
      </c>
      <c r="H94" s="7" t="s">
        <v>69</v>
      </c>
      <c r="I94" s="7" t="s">
        <v>44</v>
      </c>
      <c r="J94" s="19" t="str">
        <f>IFERROR(INDEX('Employee Info'!$C$3:$E$200,MATCH(Data7[[#This Row],[Name:]],'Employee Info'!$B$3:$B$200,0),MATCH(Data7[[#This Row],[Hours Type:]],'Employee Info'!$C$2:$E$2,0)),"")</f>
        <v/>
      </c>
      <c r="K94" s="19" t="str">
        <f>IFERROR(INDEX('Employee Info'!$C$3:$J$200,MATCH(Data7[[#This Row],[Name:]],'Employee Info'!$B$3:$B$200,0),MATCH(Data7[[#Headers],[Truck]],'Employee Info'!$C$2:$J$2,0)),"")</f>
        <v/>
      </c>
      <c r="L94" s="19" t="str">
        <f>IFERROR(INDEX('Employee Info'!$C$3:$J$200,MATCH(Data7[[#This Row],[Name:]],'Employee Info'!$B$3:$B$200,0),MATCH(Data7[[#Headers],[Phone]],'Employee Info'!$C$2:$J$2,0)),"")</f>
        <v/>
      </c>
      <c r="M94" s="19" t="str">
        <f>IFERROR(INDEX('Employee Info'!$C$3:$J$200,MATCH(Data7[[#This Row],[Name:]],'Employee Info'!$B$3:$B$200,0),MATCH(Data7[[#Headers],[Tech]],'Employee Info'!$C$2:$J$2,0)),"")</f>
        <v/>
      </c>
      <c r="N94" s="19" t="str">
        <f>IFERROR(INDEX('Employee Info'!$C$3:$J$200,MATCH(Data7[[#This Row],[Name:]],'Employee Info'!$B$3:$B$200,0),MATCH(Data7[[#Headers],[Other]],'Employee Info'!$C$2:$J$2,0)),"")</f>
        <v/>
      </c>
      <c r="O94" s="19">
        <f>IFERROR((Data7[[#This Row],[Hours:]]*SUM(Data7[[#This Row],[Rate]:[Other]])),"")</f>
        <v>0</v>
      </c>
      <c r="P94" s="7" t="str">
        <f>IF(Data7[[#This Row],[WO'#:]]="","Riley #","WO#")</f>
        <v>WO#</v>
      </c>
      <c r="Q94" s="7">
        <f>IFERROR(WEEKNUM(Data7[[#This Row],[Date:]]),"")</f>
        <v>4</v>
      </c>
      <c r="R94" s="6">
        <f t="shared" si="3"/>
        <v>45312</v>
      </c>
      <c r="S94" s="6">
        <f>Data7[[#This Row],[Week Start]]+7</f>
        <v>45319</v>
      </c>
      <c r="T94" s="7" t="str">
        <f t="shared" si="4"/>
        <v>1/21/2024 - 1/28/2024</v>
      </c>
      <c r="U94" s="7" t="str">
        <f t="shared" si="5"/>
        <v>Time Card</v>
      </c>
      <c r="V94" s="8" t="str">
        <f>RIGHT(TEXT(Data7[[#This Row],[Date:]],"mmddyyyy"),4)</f>
        <v>2024</v>
      </c>
      <c r="W94" s="8" t="str">
        <f>MID(TEXT(Data7[[#This Row],[Date:]],"mmddyyyy"),3,2)</f>
        <v>24</v>
      </c>
      <c r="X94" s="8" t="str">
        <f>LEFT(TEXT(Data7[[#This Row],[Date:]],"mmddyyyy"),2)</f>
        <v>01</v>
      </c>
      <c r="Y94" s="6">
        <f>DATE(Data7[[#This Row],[Year]],Data7[[#This Row],[Month]],Data7[[#This Row],[Day]])</f>
        <v>45315</v>
      </c>
    </row>
    <row r="95" spans="1:25" x14ac:dyDescent="0.3">
      <c r="A95" s="5">
        <v>45317.500954629628</v>
      </c>
      <c r="B95" s="7" t="s">
        <v>66</v>
      </c>
      <c r="C95" s="6" t="s">
        <v>125</v>
      </c>
      <c r="D95" s="7" t="s">
        <v>124</v>
      </c>
      <c r="E95" s="8">
        <v>1</v>
      </c>
      <c r="F95" s="7">
        <v>7050595</v>
      </c>
      <c r="G95" s="7" t="s">
        <v>68</v>
      </c>
      <c r="H95" s="7" t="s">
        <v>69</v>
      </c>
      <c r="I95" s="7" t="s">
        <v>44</v>
      </c>
      <c r="J95" s="19" t="str">
        <f>IFERROR(INDEX('Employee Info'!$C$3:$E$200,MATCH(Data7[[#This Row],[Name:]],'Employee Info'!$B$3:$B$200,0),MATCH(Data7[[#This Row],[Hours Type:]],'Employee Info'!$C$2:$E$2,0)),"")</f>
        <v/>
      </c>
      <c r="K95" s="19" t="str">
        <f>IFERROR(INDEX('Employee Info'!$C$3:$J$200,MATCH(Data7[[#This Row],[Name:]],'Employee Info'!$B$3:$B$200,0),MATCH(Data7[[#Headers],[Truck]],'Employee Info'!$C$2:$J$2,0)),"")</f>
        <v/>
      </c>
      <c r="L95" s="19" t="str">
        <f>IFERROR(INDEX('Employee Info'!$C$3:$J$200,MATCH(Data7[[#This Row],[Name:]],'Employee Info'!$B$3:$B$200,0),MATCH(Data7[[#Headers],[Phone]],'Employee Info'!$C$2:$J$2,0)),"")</f>
        <v/>
      </c>
      <c r="M95" s="19" t="str">
        <f>IFERROR(INDEX('Employee Info'!$C$3:$J$200,MATCH(Data7[[#This Row],[Name:]],'Employee Info'!$B$3:$B$200,0),MATCH(Data7[[#Headers],[Tech]],'Employee Info'!$C$2:$J$2,0)),"")</f>
        <v/>
      </c>
      <c r="N95" s="19" t="str">
        <f>IFERROR(INDEX('Employee Info'!$C$3:$J$200,MATCH(Data7[[#This Row],[Name:]],'Employee Info'!$B$3:$B$200,0),MATCH(Data7[[#Headers],[Other]],'Employee Info'!$C$2:$J$2,0)),"")</f>
        <v/>
      </c>
      <c r="O95" s="19">
        <f>IFERROR((Data7[[#This Row],[Hours:]]*SUM(Data7[[#This Row],[Rate]:[Other]])),"")</f>
        <v>0</v>
      </c>
      <c r="P95" s="7" t="str">
        <f>IF(Data7[[#This Row],[WO'#:]]="","Riley #","WO#")</f>
        <v>WO#</v>
      </c>
      <c r="Q95" s="7">
        <f>IFERROR(WEEKNUM(Data7[[#This Row],[Date:]]),"")</f>
        <v>4</v>
      </c>
      <c r="R95" s="6">
        <f t="shared" si="3"/>
        <v>45312</v>
      </c>
      <c r="S95" s="6">
        <f>Data7[[#This Row],[Week Start]]+7</f>
        <v>45319</v>
      </c>
      <c r="T95" s="7" t="str">
        <f t="shared" si="4"/>
        <v>1/21/2024 - 1/28/2024</v>
      </c>
      <c r="U95" s="7" t="str">
        <f t="shared" si="5"/>
        <v>Time Card</v>
      </c>
      <c r="V95" s="8" t="str">
        <f>RIGHT(TEXT(Data7[[#This Row],[Date:]],"mmddyyyy"),4)</f>
        <v>2024</v>
      </c>
      <c r="W95" s="8" t="str">
        <f>MID(TEXT(Data7[[#This Row],[Date:]],"mmddyyyy"),3,2)</f>
        <v>24</v>
      </c>
      <c r="X95" s="8" t="str">
        <f>LEFT(TEXT(Data7[[#This Row],[Date:]],"mmddyyyy"),2)</f>
        <v>01</v>
      </c>
      <c r="Y95" s="6">
        <f>DATE(Data7[[#This Row],[Year]],Data7[[#This Row],[Month]],Data7[[#This Row],[Day]])</f>
        <v>45315</v>
      </c>
    </row>
    <row r="96" spans="1:25" x14ac:dyDescent="0.3">
      <c r="A96" s="5">
        <v>45315.539762615743</v>
      </c>
      <c r="B96" s="7" t="s">
        <v>31</v>
      </c>
      <c r="C96" s="6" t="s">
        <v>125</v>
      </c>
      <c r="D96" s="7" t="s">
        <v>129</v>
      </c>
      <c r="E96" s="8">
        <v>4</v>
      </c>
      <c r="F96" s="7">
        <v>7052401</v>
      </c>
      <c r="G96" s="7" t="s">
        <v>68</v>
      </c>
      <c r="H96" s="7" t="s">
        <v>69</v>
      </c>
      <c r="I96" s="7" t="s">
        <v>44</v>
      </c>
      <c r="J96" s="19" t="str">
        <f>IFERROR(INDEX('Employee Info'!$C$3:$E$200,MATCH(Data7[[#This Row],[Name:]],'Employee Info'!$B$3:$B$200,0),MATCH(Data7[[#This Row],[Hours Type:]],'Employee Info'!$C$2:$E$2,0)),"")</f>
        <v/>
      </c>
      <c r="K96" s="19" t="str">
        <f>IFERROR(INDEX('Employee Info'!$C$3:$J$200,MATCH(Data7[[#This Row],[Name:]],'Employee Info'!$B$3:$B$200,0),MATCH(Data7[[#Headers],[Truck]],'Employee Info'!$C$2:$J$2,0)),"")</f>
        <v/>
      </c>
      <c r="L96" s="19" t="str">
        <f>IFERROR(INDEX('Employee Info'!$C$3:$J$200,MATCH(Data7[[#This Row],[Name:]],'Employee Info'!$B$3:$B$200,0),MATCH(Data7[[#Headers],[Phone]],'Employee Info'!$C$2:$J$2,0)),"")</f>
        <v/>
      </c>
      <c r="M96" s="19" t="str">
        <f>IFERROR(INDEX('Employee Info'!$C$3:$J$200,MATCH(Data7[[#This Row],[Name:]],'Employee Info'!$B$3:$B$200,0),MATCH(Data7[[#Headers],[Tech]],'Employee Info'!$C$2:$J$2,0)),"")</f>
        <v/>
      </c>
      <c r="N96" s="19" t="str">
        <f>IFERROR(INDEX('Employee Info'!$C$3:$J$200,MATCH(Data7[[#This Row],[Name:]],'Employee Info'!$B$3:$B$200,0),MATCH(Data7[[#Headers],[Other]],'Employee Info'!$C$2:$J$2,0)),"")</f>
        <v/>
      </c>
      <c r="O96" s="19">
        <f>IFERROR((Data7[[#This Row],[Hours:]]*SUM(Data7[[#This Row],[Rate]:[Other]])),"")</f>
        <v>0</v>
      </c>
      <c r="P96" s="7" t="str">
        <f>IF(Data7[[#This Row],[WO'#:]]="","Riley #","WO#")</f>
        <v>WO#</v>
      </c>
      <c r="Q96" s="7">
        <f>IFERROR(WEEKNUM(Data7[[#This Row],[Date:]]),"")</f>
        <v>4</v>
      </c>
      <c r="R96" s="6">
        <f t="shared" si="3"/>
        <v>45312</v>
      </c>
      <c r="S96" s="6">
        <f>Data7[[#This Row],[Week Start]]+7</f>
        <v>45319</v>
      </c>
      <c r="T96" s="7" t="str">
        <f t="shared" si="4"/>
        <v>1/21/2024 - 1/28/2024</v>
      </c>
      <c r="U96" s="7" t="str">
        <f t="shared" si="5"/>
        <v>Time Card</v>
      </c>
      <c r="V96" s="8" t="str">
        <f>RIGHT(TEXT(Data7[[#This Row],[Date:]],"mmddyyyy"),4)</f>
        <v>2024</v>
      </c>
      <c r="W96" s="8" t="str">
        <f>MID(TEXT(Data7[[#This Row],[Date:]],"mmddyyyy"),3,2)</f>
        <v>24</v>
      </c>
      <c r="X96" s="8" t="str">
        <f>LEFT(TEXT(Data7[[#This Row],[Date:]],"mmddyyyy"),2)</f>
        <v>01</v>
      </c>
      <c r="Y96" s="6">
        <f>DATE(Data7[[#This Row],[Year]],Data7[[#This Row],[Month]],Data7[[#This Row],[Day]])</f>
        <v>45315</v>
      </c>
    </row>
    <row r="97" spans="1:25" x14ac:dyDescent="0.3">
      <c r="A97" s="5">
        <v>45317.508599421293</v>
      </c>
      <c r="B97" s="7" t="s">
        <v>66</v>
      </c>
      <c r="C97" s="6" t="s">
        <v>125</v>
      </c>
      <c r="D97" s="7" t="s">
        <v>130</v>
      </c>
      <c r="E97" s="8">
        <v>1</v>
      </c>
      <c r="F97" s="7">
        <v>7052401</v>
      </c>
      <c r="G97" s="7" t="s">
        <v>68</v>
      </c>
      <c r="H97" s="7" t="s">
        <v>69</v>
      </c>
      <c r="I97" s="7" t="s">
        <v>44</v>
      </c>
      <c r="J97" s="19" t="str">
        <f>IFERROR(INDEX('Employee Info'!$C$3:$E$200,MATCH(Data7[[#This Row],[Name:]],'Employee Info'!$B$3:$B$200,0),MATCH(Data7[[#This Row],[Hours Type:]],'Employee Info'!$C$2:$E$2,0)),"")</f>
        <v/>
      </c>
      <c r="K97" s="19" t="str">
        <f>IFERROR(INDEX('Employee Info'!$C$3:$J$200,MATCH(Data7[[#This Row],[Name:]],'Employee Info'!$B$3:$B$200,0),MATCH(Data7[[#Headers],[Truck]],'Employee Info'!$C$2:$J$2,0)),"")</f>
        <v/>
      </c>
      <c r="L97" s="19" t="str">
        <f>IFERROR(INDEX('Employee Info'!$C$3:$J$200,MATCH(Data7[[#This Row],[Name:]],'Employee Info'!$B$3:$B$200,0),MATCH(Data7[[#Headers],[Phone]],'Employee Info'!$C$2:$J$2,0)),"")</f>
        <v/>
      </c>
      <c r="M97" s="19" t="str">
        <f>IFERROR(INDEX('Employee Info'!$C$3:$J$200,MATCH(Data7[[#This Row],[Name:]],'Employee Info'!$B$3:$B$200,0),MATCH(Data7[[#Headers],[Tech]],'Employee Info'!$C$2:$J$2,0)),"")</f>
        <v/>
      </c>
      <c r="N97" s="19" t="str">
        <f>IFERROR(INDEX('Employee Info'!$C$3:$J$200,MATCH(Data7[[#This Row],[Name:]],'Employee Info'!$B$3:$B$200,0),MATCH(Data7[[#Headers],[Other]],'Employee Info'!$C$2:$J$2,0)),"")</f>
        <v/>
      </c>
      <c r="O97" s="19">
        <f>IFERROR((Data7[[#This Row],[Hours:]]*SUM(Data7[[#This Row],[Rate]:[Other]])),"")</f>
        <v>0</v>
      </c>
      <c r="P97" s="7" t="str">
        <f>IF(Data7[[#This Row],[WO'#:]]="","Riley #","WO#")</f>
        <v>WO#</v>
      </c>
      <c r="Q97" s="7">
        <f>IFERROR(WEEKNUM(Data7[[#This Row],[Date:]]),"")</f>
        <v>4</v>
      </c>
      <c r="R97" s="6">
        <f t="shared" si="3"/>
        <v>45312</v>
      </c>
      <c r="S97" s="6">
        <f>Data7[[#This Row],[Week Start]]+7</f>
        <v>45319</v>
      </c>
      <c r="T97" s="7" t="str">
        <f t="shared" si="4"/>
        <v>1/21/2024 - 1/28/2024</v>
      </c>
      <c r="U97" s="7" t="str">
        <f t="shared" si="5"/>
        <v>Time Card</v>
      </c>
      <c r="V97" s="8" t="str">
        <f>RIGHT(TEXT(Data7[[#This Row],[Date:]],"mmddyyyy"),4)</f>
        <v>2024</v>
      </c>
      <c r="W97" s="8" t="str">
        <f>MID(TEXT(Data7[[#This Row],[Date:]],"mmddyyyy"),3,2)</f>
        <v>24</v>
      </c>
      <c r="X97" s="8" t="str">
        <f>LEFT(TEXT(Data7[[#This Row],[Date:]],"mmddyyyy"),2)</f>
        <v>01</v>
      </c>
      <c r="Y97" s="6">
        <f>DATE(Data7[[#This Row],[Year]],Data7[[#This Row],[Month]],Data7[[#This Row],[Day]])</f>
        <v>45315</v>
      </c>
    </row>
    <row r="98" spans="1:25" x14ac:dyDescent="0.3">
      <c r="A98" s="5">
        <v>45315.411399305558</v>
      </c>
      <c r="B98" s="7" t="s">
        <v>31</v>
      </c>
      <c r="C98" s="6" t="s">
        <v>125</v>
      </c>
      <c r="D98" s="7" t="s">
        <v>131</v>
      </c>
      <c r="E98" s="8">
        <v>1</v>
      </c>
      <c r="F98" s="7" t="s">
        <v>68</v>
      </c>
      <c r="G98" s="7" t="s">
        <v>68</v>
      </c>
      <c r="H98" s="7" t="s">
        <v>92</v>
      </c>
      <c r="I98" s="7" t="s">
        <v>44</v>
      </c>
      <c r="J98" s="19" t="str">
        <f>IFERROR(INDEX('Employee Info'!$C$3:$E$200,MATCH(Data7[[#This Row],[Name:]],'Employee Info'!$B$3:$B$200,0),MATCH(Data7[[#This Row],[Hours Type:]],'Employee Info'!$C$2:$E$2,0)),"")</f>
        <v/>
      </c>
      <c r="K98" s="19" t="str">
        <f>IFERROR(INDEX('Employee Info'!$C$3:$J$200,MATCH(Data7[[#This Row],[Name:]],'Employee Info'!$B$3:$B$200,0),MATCH(Data7[[#Headers],[Truck]],'Employee Info'!$C$2:$J$2,0)),"")</f>
        <v/>
      </c>
      <c r="L98" s="19" t="str">
        <f>IFERROR(INDEX('Employee Info'!$C$3:$J$200,MATCH(Data7[[#This Row],[Name:]],'Employee Info'!$B$3:$B$200,0),MATCH(Data7[[#Headers],[Phone]],'Employee Info'!$C$2:$J$2,0)),"")</f>
        <v/>
      </c>
      <c r="M98" s="19" t="str">
        <f>IFERROR(INDEX('Employee Info'!$C$3:$J$200,MATCH(Data7[[#This Row],[Name:]],'Employee Info'!$B$3:$B$200,0),MATCH(Data7[[#Headers],[Tech]],'Employee Info'!$C$2:$J$2,0)),"")</f>
        <v/>
      </c>
      <c r="N98" s="19" t="str">
        <f>IFERROR(INDEX('Employee Info'!$C$3:$J$200,MATCH(Data7[[#This Row],[Name:]],'Employee Info'!$B$3:$B$200,0),MATCH(Data7[[#Headers],[Other]],'Employee Info'!$C$2:$J$2,0)),"")</f>
        <v/>
      </c>
      <c r="O98" s="19">
        <f>IFERROR((Data7[[#This Row],[Hours:]]*SUM(Data7[[#This Row],[Rate]:[Other]])),"")</f>
        <v>0</v>
      </c>
      <c r="P98" s="7" t="str">
        <f>IF(Data7[[#This Row],[WO'#:]]="","Riley #","WO#")</f>
        <v>Riley #</v>
      </c>
      <c r="Q98" s="7">
        <f>IFERROR(WEEKNUM(Data7[[#This Row],[Date:]]),"")</f>
        <v>4</v>
      </c>
      <c r="R98" s="6">
        <f t="shared" si="3"/>
        <v>45312</v>
      </c>
      <c r="S98" s="6">
        <f>Data7[[#This Row],[Week Start]]+7</f>
        <v>45319</v>
      </c>
      <c r="T98" s="7" t="str">
        <f t="shared" si="4"/>
        <v>1/21/2024 - 1/28/2024</v>
      </c>
      <c r="U98" s="7" t="str">
        <f t="shared" si="5"/>
        <v>Time Card</v>
      </c>
      <c r="V98" s="8" t="str">
        <f>RIGHT(TEXT(Data7[[#This Row],[Date:]],"mmddyyyy"),4)</f>
        <v>2024</v>
      </c>
      <c r="W98" s="8" t="str">
        <f>MID(TEXT(Data7[[#This Row],[Date:]],"mmddyyyy"),3,2)</f>
        <v>24</v>
      </c>
      <c r="X98" s="8" t="str">
        <f>LEFT(TEXT(Data7[[#This Row],[Date:]],"mmddyyyy"),2)</f>
        <v>01</v>
      </c>
      <c r="Y98" s="6">
        <f>DATE(Data7[[#This Row],[Year]],Data7[[#This Row],[Month]],Data7[[#This Row],[Day]])</f>
        <v>45315</v>
      </c>
    </row>
    <row r="99" spans="1:25" x14ac:dyDescent="0.3">
      <c r="A99" s="5">
        <v>45317.519238194443</v>
      </c>
      <c r="B99" s="7" t="s">
        <v>66</v>
      </c>
      <c r="C99" s="6" t="s">
        <v>132</v>
      </c>
      <c r="D99" s="7" t="s">
        <v>99</v>
      </c>
      <c r="E99" s="8">
        <v>2</v>
      </c>
      <c r="F99" s="7">
        <v>20028</v>
      </c>
      <c r="G99" s="7" t="s">
        <v>68</v>
      </c>
      <c r="H99" s="7" t="s">
        <v>69</v>
      </c>
      <c r="I99" s="7" t="s">
        <v>44</v>
      </c>
      <c r="J99" s="19" t="str">
        <f>IFERROR(INDEX('Employee Info'!$C$3:$E$200,MATCH(Data7[[#This Row],[Name:]],'Employee Info'!$B$3:$B$200,0),MATCH(Data7[[#This Row],[Hours Type:]],'Employee Info'!$C$2:$E$2,0)),"")</f>
        <v/>
      </c>
      <c r="K99" s="19" t="str">
        <f>IFERROR(INDEX('Employee Info'!$C$3:$J$200,MATCH(Data7[[#This Row],[Name:]],'Employee Info'!$B$3:$B$200,0),MATCH(Data7[[#Headers],[Truck]],'Employee Info'!$C$2:$J$2,0)),"")</f>
        <v/>
      </c>
      <c r="L99" s="19" t="str">
        <f>IFERROR(INDEX('Employee Info'!$C$3:$J$200,MATCH(Data7[[#This Row],[Name:]],'Employee Info'!$B$3:$B$200,0),MATCH(Data7[[#Headers],[Phone]],'Employee Info'!$C$2:$J$2,0)),"")</f>
        <v/>
      </c>
      <c r="M99" s="19" t="str">
        <f>IFERROR(INDEX('Employee Info'!$C$3:$J$200,MATCH(Data7[[#This Row],[Name:]],'Employee Info'!$B$3:$B$200,0),MATCH(Data7[[#Headers],[Tech]],'Employee Info'!$C$2:$J$2,0)),"")</f>
        <v/>
      </c>
      <c r="N99" s="19" t="str">
        <f>IFERROR(INDEX('Employee Info'!$C$3:$J$200,MATCH(Data7[[#This Row],[Name:]],'Employee Info'!$B$3:$B$200,0),MATCH(Data7[[#Headers],[Other]],'Employee Info'!$C$2:$J$2,0)),"")</f>
        <v/>
      </c>
      <c r="O99" s="19">
        <f>IFERROR((Data7[[#This Row],[Hours:]]*SUM(Data7[[#This Row],[Rate]:[Other]])),"")</f>
        <v>0</v>
      </c>
      <c r="P99" s="7" t="str">
        <f>IF(Data7[[#This Row],[WO'#:]]="","Riley #","WO#")</f>
        <v>WO#</v>
      </c>
      <c r="Q99" s="7">
        <f>IFERROR(WEEKNUM(Data7[[#This Row],[Date:]]),"")</f>
        <v>4</v>
      </c>
      <c r="R99" s="6">
        <f t="shared" si="3"/>
        <v>45312</v>
      </c>
      <c r="S99" s="6">
        <f>Data7[[#This Row],[Week Start]]+7</f>
        <v>45319</v>
      </c>
      <c r="T99" s="7" t="str">
        <f t="shared" si="4"/>
        <v>1/21/2024 - 1/28/2024</v>
      </c>
      <c r="U99" s="7" t="str">
        <f t="shared" si="5"/>
        <v>Time Card</v>
      </c>
      <c r="V99" s="8" t="str">
        <f>RIGHT(TEXT(Data7[[#This Row],[Date:]],"mmddyyyy"),4)</f>
        <v>2024</v>
      </c>
      <c r="W99" s="8" t="str">
        <f>MID(TEXT(Data7[[#This Row],[Date:]],"mmddyyyy"),3,2)</f>
        <v>25</v>
      </c>
      <c r="X99" s="8" t="str">
        <f>LEFT(TEXT(Data7[[#This Row],[Date:]],"mmddyyyy"),2)</f>
        <v>01</v>
      </c>
      <c r="Y99" s="6">
        <f>DATE(Data7[[#This Row],[Year]],Data7[[#This Row],[Month]],Data7[[#This Row],[Day]])</f>
        <v>45316</v>
      </c>
    </row>
    <row r="100" spans="1:25" x14ac:dyDescent="0.3">
      <c r="A100" s="5">
        <v>45316.577951273146</v>
      </c>
      <c r="B100" s="7" t="s">
        <v>35</v>
      </c>
      <c r="C100" s="6" t="s">
        <v>132</v>
      </c>
      <c r="D100" s="7" t="s">
        <v>133</v>
      </c>
      <c r="E100" s="8">
        <v>2</v>
      </c>
      <c r="F100" s="7">
        <v>6984733</v>
      </c>
      <c r="G100" s="7" t="s">
        <v>89</v>
      </c>
      <c r="H100" s="7" t="s">
        <v>69</v>
      </c>
      <c r="I100" s="7" t="s">
        <v>44</v>
      </c>
      <c r="J100" s="19" t="str">
        <f>IFERROR(INDEX('Employee Info'!$C$3:$E$200,MATCH(Data7[[#This Row],[Name:]],'Employee Info'!$B$3:$B$200,0),MATCH(Data7[[#This Row],[Hours Type:]],'Employee Info'!$C$2:$E$2,0)),"")</f>
        <v/>
      </c>
      <c r="K100" s="19" t="str">
        <f>IFERROR(INDEX('Employee Info'!$C$3:$J$200,MATCH(Data7[[#This Row],[Name:]],'Employee Info'!$B$3:$B$200,0),MATCH(Data7[[#Headers],[Truck]],'Employee Info'!$C$2:$J$2,0)),"")</f>
        <v/>
      </c>
      <c r="L100" s="19" t="str">
        <f>IFERROR(INDEX('Employee Info'!$C$3:$J$200,MATCH(Data7[[#This Row],[Name:]],'Employee Info'!$B$3:$B$200,0),MATCH(Data7[[#Headers],[Phone]],'Employee Info'!$C$2:$J$2,0)),"")</f>
        <v/>
      </c>
      <c r="M100" s="19" t="str">
        <f>IFERROR(INDEX('Employee Info'!$C$3:$J$200,MATCH(Data7[[#This Row],[Name:]],'Employee Info'!$B$3:$B$200,0),MATCH(Data7[[#Headers],[Tech]],'Employee Info'!$C$2:$J$2,0)),"")</f>
        <v/>
      </c>
      <c r="N100" s="19" t="str">
        <f>IFERROR(INDEX('Employee Info'!$C$3:$J$200,MATCH(Data7[[#This Row],[Name:]],'Employee Info'!$B$3:$B$200,0),MATCH(Data7[[#Headers],[Other]],'Employee Info'!$C$2:$J$2,0)),"")</f>
        <v/>
      </c>
      <c r="O100" s="19">
        <f>IFERROR((Data7[[#This Row],[Hours:]]*SUM(Data7[[#This Row],[Rate]:[Other]])),"")</f>
        <v>0</v>
      </c>
      <c r="P100" s="7" t="str">
        <f>IF(Data7[[#This Row],[WO'#:]]="","Riley #","WO#")</f>
        <v>WO#</v>
      </c>
      <c r="Q100" s="7">
        <f>IFERROR(WEEKNUM(Data7[[#This Row],[Date:]]),"")</f>
        <v>4</v>
      </c>
      <c r="R100" s="6">
        <f t="shared" si="3"/>
        <v>45312</v>
      </c>
      <c r="S100" s="6">
        <f>Data7[[#This Row],[Week Start]]+7</f>
        <v>45319</v>
      </c>
      <c r="T100" s="7" t="str">
        <f t="shared" si="4"/>
        <v>1/21/2024 - 1/28/2024</v>
      </c>
      <c r="U100" s="7" t="str">
        <f t="shared" si="5"/>
        <v>Time Card</v>
      </c>
      <c r="V100" s="8" t="str">
        <f>RIGHT(TEXT(Data7[[#This Row],[Date:]],"mmddyyyy"),4)</f>
        <v>2024</v>
      </c>
      <c r="W100" s="8" t="str">
        <f>MID(TEXT(Data7[[#This Row],[Date:]],"mmddyyyy"),3,2)</f>
        <v>25</v>
      </c>
      <c r="X100" s="8" t="str">
        <f>LEFT(TEXT(Data7[[#This Row],[Date:]],"mmddyyyy"),2)</f>
        <v>01</v>
      </c>
      <c r="Y100" s="6">
        <f>DATE(Data7[[#This Row],[Year]],Data7[[#This Row],[Month]],Data7[[#This Row],[Day]])</f>
        <v>45316</v>
      </c>
    </row>
    <row r="101" spans="1:25" x14ac:dyDescent="0.3">
      <c r="A101" s="5">
        <v>45316.581526967595</v>
      </c>
      <c r="B101" s="7" t="s">
        <v>31</v>
      </c>
      <c r="C101" s="6" t="s">
        <v>132</v>
      </c>
      <c r="D101" s="7" t="s">
        <v>134</v>
      </c>
      <c r="E101" s="8">
        <v>1.5</v>
      </c>
      <c r="F101" s="7">
        <v>6984733</v>
      </c>
      <c r="G101" s="7" t="s">
        <v>89</v>
      </c>
      <c r="H101" s="7" t="s">
        <v>69</v>
      </c>
      <c r="I101" s="7" t="s">
        <v>44</v>
      </c>
      <c r="J101" s="19" t="str">
        <f>IFERROR(INDEX('Employee Info'!$C$3:$E$200,MATCH(Data7[[#This Row],[Name:]],'Employee Info'!$B$3:$B$200,0),MATCH(Data7[[#This Row],[Hours Type:]],'Employee Info'!$C$2:$E$2,0)),"")</f>
        <v/>
      </c>
      <c r="K101" s="19" t="str">
        <f>IFERROR(INDEX('Employee Info'!$C$3:$J$200,MATCH(Data7[[#This Row],[Name:]],'Employee Info'!$B$3:$B$200,0),MATCH(Data7[[#Headers],[Truck]],'Employee Info'!$C$2:$J$2,0)),"")</f>
        <v/>
      </c>
      <c r="L101" s="19" t="str">
        <f>IFERROR(INDEX('Employee Info'!$C$3:$J$200,MATCH(Data7[[#This Row],[Name:]],'Employee Info'!$B$3:$B$200,0),MATCH(Data7[[#Headers],[Phone]],'Employee Info'!$C$2:$J$2,0)),"")</f>
        <v/>
      </c>
      <c r="M101" s="19" t="str">
        <f>IFERROR(INDEX('Employee Info'!$C$3:$J$200,MATCH(Data7[[#This Row],[Name:]],'Employee Info'!$B$3:$B$200,0),MATCH(Data7[[#Headers],[Tech]],'Employee Info'!$C$2:$J$2,0)),"")</f>
        <v/>
      </c>
      <c r="N101" s="19" t="str">
        <f>IFERROR(INDEX('Employee Info'!$C$3:$J$200,MATCH(Data7[[#This Row],[Name:]],'Employee Info'!$B$3:$B$200,0),MATCH(Data7[[#Headers],[Other]],'Employee Info'!$C$2:$J$2,0)),"")</f>
        <v/>
      </c>
      <c r="O101" s="19">
        <f>IFERROR((Data7[[#This Row],[Hours:]]*SUM(Data7[[#This Row],[Rate]:[Other]])),"")</f>
        <v>0</v>
      </c>
      <c r="P101" s="7" t="str">
        <f>IF(Data7[[#This Row],[WO'#:]]="","Riley #","WO#")</f>
        <v>WO#</v>
      </c>
      <c r="Q101" s="7">
        <f>IFERROR(WEEKNUM(Data7[[#This Row],[Date:]]),"")</f>
        <v>4</v>
      </c>
      <c r="R101" s="6">
        <f t="shared" si="3"/>
        <v>45312</v>
      </c>
      <c r="S101" s="6">
        <f>Data7[[#This Row],[Week Start]]+7</f>
        <v>45319</v>
      </c>
      <c r="T101" s="7" t="str">
        <f t="shared" si="4"/>
        <v>1/21/2024 - 1/28/2024</v>
      </c>
      <c r="U101" s="7" t="str">
        <f t="shared" si="5"/>
        <v>Time Card</v>
      </c>
      <c r="V101" s="8" t="str">
        <f>RIGHT(TEXT(Data7[[#This Row],[Date:]],"mmddyyyy"),4)</f>
        <v>2024</v>
      </c>
      <c r="W101" s="8" t="str">
        <f>MID(TEXT(Data7[[#This Row],[Date:]],"mmddyyyy"),3,2)</f>
        <v>25</v>
      </c>
      <c r="X101" s="8" t="str">
        <f>LEFT(TEXT(Data7[[#This Row],[Date:]],"mmddyyyy"),2)</f>
        <v>01</v>
      </c>
      <c r="Y101" s="6">
        <f>DATE(Data7[[#This Row],[Year]],Data7[[#This Row],[Month]],Data7[[#This Row],[Day]])</f>
        <v>45316</v>
      </c>
    </row>
    <row r="102" spans="1:25" x14ac:dyDescent="0.3">
      <c r="A102" s="5">
        <v>45316.581861342594</v>
      </c>
      <c r="B102" s="7" t="s">
        <v>31</v>
      </c>
      <c r="C102" s="6" t="s">
        <v>132</v>
      </c>
      <c r="D102" s="7" t="s">
        <v>100</v>
      </c>
      <c r="E102" s="8">
        <v>5</v>
      </c>
      <c r="F102" s="7">
        <v>6984733</v>
      </c>
      <c r="G102" s="7" t="s">
        <v>89</v>
      </c>
      <c r="H102" s="7" t="s">
        <v>69</v>
      </c>
      <c r="I102" s="7" t="s">
        <v>44</v>
      </c>
      <c r="J102" s="19" t="str">
        <f>IFERROR(INDEX('Employee Info'!$C$3:$E$200,MATCH(Data7[[#This Row],[Name:]],'Employee Info'!$B$3:$B$200,0),MATCH(Data7[[#This Row],[Hours Type:]],'Employee Info'!$C$2:$E$2,0)),"")</f>
        <v/>
      </c>
      <c r="K102" s="19" t="str">
        <f>IFERROR(INDEX('Employee Info'!$C$3:$J$200,MATCH(Data7[[#This Row],[Name:]],'Employee Info'!$B$3:$B$200,0),MATCH(Data7[[#Headers],[Truck]],'Employee Info'!$C$2:$J$2,0)),"")</f>
        <v/>
      </c>
      <c r="L102" s="19" t="str">
        <f>IFERROR(INDEX('Employee Info'!$C$3:$J$200,MATCH(Data7[[#This Row],[Name:]],'Employee Info'!$B$3:$B$200,0),MATCH(Data7[[#Headers],[Phone]],'Employee Info'!$C$2:$J$2,0)),"")</f>
        <v/>
      </c>
      <c r="M102" s="19" t="str">
        <f>IFERROR(INDEX('Employee Info'!$C$3:$J$200,MATCH(Data7[[#This Row],[Name:]],'Employee Info'!$B$3:$B$200,0),MATCH(Data7[[#Headers],[Tech]],'Employee Info'!$C$2:$J$2,0)),"")</f>
        <v/>
      </c>
      <c r="N102" s="19" t="str">
        <f>IFERROR(INDEX('Employee Info'!$C$3:$J$200,MATCH(Data7[[#This Row],[Name:]],'Employee Info'!$B$3:$B$200,0),MATCH(Data7[[#Headers],[Other]],'Employee Info'!$C$2:$J$2,0)),"")</f>
        <v/>
      </c>
      <c r="O102" s="19">
        <f>IFERROR((Data7[[#This Row],[Hours:]]*SUM(Data7[[#This Row],[Rate]:[Other]])),"")</f>
        <v>0</v>
      </c>
      <c r="P102" s="7" t="str">
        <f>IF(Data7[[#This Row],[WO'#:]]="","Riley #","WO#")</f>
        <v>WO#</v>
      </c>
      <c r="Q102" s="7">
        <f>IFERROR(WEEKNUM(Data7[[#This Row],[Date:]]),"")</f>
        <v>4</v>
      </c>
      <c r="R102" s="6">
        <f t="shared" si="3"/>
        <v>45312</v>
      </c>
      <c r="S102" s="6">
        <f>Data7[[#This Row],[Week Start]]+7</f>
        <v>45319</v>
      </c>
      <c r="T102" s="7" t="str">
        <f t="shared" si="4"/>
        <v>1/21/2024 - 1/28/2024</v>
      </c>
      <c r="U102" s="7" t="str">
        <f t="shared" si="5"/>
        <v>Time Card</v>
      </c>
      <c r="V102" s="8" t="str">
        <f>RIGHT(TEXT(Data7[[#This Row],[Date:]],"mmddyyyy"),4)</f>
        <v>2024</v>
      </c>
      <c r="W102" s="8" t="str">
        <f>MID(TEXT(Data7[[#This Row],[Date:]],"mmddyyyy"),3,2)</f>
        <v>25</v>
      </c>
      <c r="X102" s="8" t="str">
        <f>LEFT(TEXT(Data7[[#This Row],[Date:]],"mmddyyyy"),2)</f>
        <v>01</v>
      </c>
      <c r="Y102" s="6">
        <f>DATE(Data7[[#This Row],[Year]],Data7[[#This Row],[Month]],Data7[[#This Row],[Day]])</f>
        <v>45316</v>
      </c>
    </row>
    <row r="103" spans="1:25" x14ac:dyDescent="0.3">
      <c r="A103" s="5">
        <v>45317.515500000001</v>
      </c>
      <c r="B103" s="7" t="s">
        <v>66</v>
      </c>
      <c r="C103" s="6" t="s">
        <v>132</v>
      </c>
      <c r="D103" s="7" t="s">
        <v>135</v>
      </c>
      <c r="E103" s="8">
        <v>3</v>
      </c>
      <c r="F103" s="7">
        <v>6984733</v>
      </c>
      <c r="G103" s="7" t="s">
        <v>117</v>
      </c>
      <c r="H103" s="7" t="s">
        <v>69</v>
      </c>
      <c r="I103" s="7" t="s">
        <v>44</v>
      </c>
      <c r="J103" s="19" t="str">
        <f>IFERROR(INDEX('Employee Info'!$C$3:$E$200,MATCH(Data7[[#This Row],[Name:]],'Employee Info'!$B$3:$B$200,0),MATCH(Data7[[#This Row],[Hours Type:]],'Employee Info'!$C$2:$E$2,0)),"")</f>
        <v/>
      </c>
      <c r="K103" s="19" t="str">
        <f>IFERROR(INDEX('Employee Info'!$C$3:$J$200,MATCH(Data7[[#This Row],[Name:]],'Employee Info'!$B$3:$B$200,0),MATCH(Data7[[#Headers],[Truck]],'Employee Info'!$C$2:$J$2,0)),"")</f>
        <v/>
      </c>
      <c r="L103" s="19" t="str">
        <f>IFERROR(INDEX('Employee Info'!$C$3:$J$200,MATCH(Data7[[#This Row],[Name:]],'Employee Info'!$B$3:$B$200,0),MATCH(Data7[[#Headers],[Phone]],'Employee Info'!$C$2:$J$2,0)),"")</f>
        <v/>
      </c>
      <c r="M103" s="19" t="str">
        <f>IFERROR(INDEX('Employee Info'!$C$3:$J$200,MATCH(Data7[[#This Row],[Name:]],'Employee Info'!$B$3:$B$200,0),MATCH(Data7[[#Headers],[Tech]],'Employee Info'!$C$2:$J$2,0)),"")</f>
        <v/>
      </c>
      <c r="N103" s="19" t="str">
        <f>IFERROR(INDEX('Employee Info'!$C$3:$J$200,MATCH(Data7[[#This Row],[Name:]],'Employee Info'!$B$3:$B$200,0),MATCH(Data7[[#Headers],[Other]],'Employee Info'!$C$2:$J$2,0)),"")</f>
        <v/>
      </c>
      <c r="O103" s="19">
        <f>IFERROR((Data7[[#This Row],[Hours:]]*SUM(Data7[[#This Row],[Rate]:[Other]])),"")</f>
        <v>0</v>
      </c>
      <c r="P103" s="7" t="str">
        <f>IF(Data7[[#This Row],[WO'#:]]="","Riley #","WO#")</f>
        <v>WO#</v>
      </c>
      <c r="Q103" s="7">
        <f>IFERROR(WEEKNUM(Data7[[#This Row],[Date:]]),"")</f>
        <v>4</v>
      </c>
      <c r="R103" s="6">
        <f t="shared" si="3"/>
        <v>45312</v>
      </c>
      <c r="S103" s="6">
        <f>Data7[[#This Row],[Week Start]]+7</f>
        <v>45319</v>
      </c>
      <c r="T103" s="7" t="str">
        <f t="shared" si="4"/>
        <v>1/21/2024 - 1/28/2024</v>
      </c>
      <c r="U103" s="7" t="str">
        <f t="shared" si="5"/>
        <v>Time Card</v>
      </c>
      <c r="V103" s="8" t="str">
        <f>RIGHT(TEXT(Data7[[#This Row],[Date:]],"mmddyyyy"),4)</f>
        <v>2024</v>
      </c>
      <c r="W103" s="8" t="str">
        <f>MID(TEXT(Data7[[#This Row],[Date:]],"mmddyyyy"),3,2)</f>
        <v>25</v>
      </c>
      <c r="X103" s="8" t="str">
        <f>LEFT(TEXT(Data7[[#This Row],[Date:]],"mmddyyyy"),2)</f>
        <v>01</v>
      </c>
      <c r="Y103" s="6">
        <f>DATE(Data7[[#This Row],[Year]],Data7[[#This Row],[Month]],Data7[[#This Row],[Day]])</f>
        <v>45316</v>
      </c>
    </row>
    <row r="104" spans="1:25" x14ac:dyDescent="0.3">
      <c r="A104" s="5">
        <v>45358.318762037037</v>
      </c>
      <c r="B104" s="7" t="s">
        <v>76</v>
      </c>
      <c r="C104" s="6" t="s">
        <v>132</v>
      </c>
      <c r="D104" s="7" t="s">
        <v>77</v>
      </c>
      <c r="E104" s="8">
        <v>1</v>
      </c>
      <c r="F104" s="7">
        <v>6984733</v>
      </c>
      <c r="G104" s="7" t="s">
        <v>68</v>
      </c>
      <c r="H104" s="7" t="s">
        <v>69</v>
      </c>
      <c r="I104" s="7" t="s">
        <v>44</v>
      </c>
      <c r="J104" s="19" t="str">
        <f>IFERROR(INDEX('Employee Info'!$C$3:$E$200,MATCH(Data7[[#This Row],[Name:]],'Employee Info'!$B$3:$B$200,0),MATCH(Data7[[#This Row],[Hours Type:]],'Employee Info'!$C$2:$E$2,0)),"")</f>
        <v/>
      </c>
      <c r="K104" s="19" t="str">
        <f>IFERROR(INDEX('Employee Info'!$C$3:$J$200,MATCH(Data7[[#This Row],[Name:]],'Employee Info'!$B$3:$B$200,0),MATCH(Data7[[#Headers],[Truck]],'Employee Info'!$C$2:$J$2,0)),"")</f>
        <v/>
      </c>
      <c r="L104" s="19" t="str">
        <f>IFERROR(INDEX('Employee Info'!$C$3:$J$200,MATCH(Data7[[#This Row],[Name:]],'Employee Info'!$B$3:$B$200,0),MATCH(Data7[[#Headers],[Phone]],'Employee Info'!$C$2:$J$2,0)),"")</f>
        <v/>
      </c>
      <c r="M104" s="19" t="str">
        <f>IFERROR(INDEX('Employee Info'!$C$3:$J$200,MATCH(Data7[[#This Row],[Name:]],'Employee Info'!$B$3:$B$200,0),MATCH(Data7[[#Headers],[Tech]],'Employee Info'!$C$2:$J$2,0)),"")</f>
        <v/>
      </c>
      <c r="N104" s="19" t="str">
        <f>IFERROR(INDEX('Employee Info'!$C$3:$J$200,MATCH(Data7[[#This Row],[Name:]],'Employee Info'!$B$3:$B$200,0),MATCH(Data7[[#Headers],[Other]],'Employee Info'!$C$2:$J$2,0)),"")</f>
        <v/>
      </c>
      <c r="O104" s="19">
        <f>IFERROR((Data7[[#This Row],[Hours:]]*SUM(Data7[[#This Row],[Rate]:[Other]])),"")</f>
        <v>0</v>
      </c>
      <c r="P104" s="7" t="str">
        <f>IF(Data7[[#This Row],[WO'#:]]="","Riley #","WO#")</f>
        <v>WO#</v>
      </c>
      <c r="Q104" s="7">
        <f>IFERROR(WEEKNUM(Data7[[#This Row],[Date:]]),"")</f>
        <v>4</v>
      </c>
      <c r="R104" s="6">
        <f t="shared" si="3"/>
        <v>45312</v>
      </c>
      <c r="S104" s="6">
        <f>Data7[[#This Row],[Week Start]]+7</f>
        <v>45319</v>
      </c>
      <c r="T104" s="7" t="str">
        <f t="shared" si="4"/>
        <v>1/21/2024 - 1/28/2024</v>
      </c>
      <c r="U104" s="7" t="str">
        <f t="shared" si="5"/>
        <v>Time Card</v>
      </c>
      <c r="V104" s="8" t="str">
        <f>RIGHT(TEXT(Data7[[#This Row],[Date:]],"mmddyyyy"),4)</f>
        <v>2024</v>
      </c>
      <c r="W104" s="8" t="str">
        <f>MID(TEXT(Data7[[#This Row],[Date:]],"mmddyyyy"),3,2)</f>
        <v>25</v>
      </c>
      <c r="X104" s="8" t="str">
        <f>LEFT(TEXT(Data7[[#This Row],[Date:]],"mmddyyyy"),2)</f>
        <v>01</v>
      </c>
      <c r="Y104" s="6">
        <f>DATE(Data7[[#This Row],[Year]],Data7[[#This Row],[Month]],Data7[[#This Row],[Day]])</f>
        <v>45316</v>
      </c>
    </row>
    <row r="105" spans="1:25" x14ac:dyDescent="0.3">
      <c r="A105" s="5">
        <v>45316.580797453702</v>
      </c>
      <c r="B105" s="7" t="s">
        <v>31</v>
      </c>
      <c r="C105" s="6" t="s">
        <v>132</v>
      </c>
      <c r="D105" s="7" t="s">
        <v>136</v>
      </c>
      <c r="E105" s="8">
        <v>1.5</v>
      </c>
      <c r="F105" s="7">
        <v>7052401</v>
      </c>
      <c r="G105" s="7" t="s">
        <v>68</v>
      </c>
      <c r="H105" s="7" t="s">
        <v>69</v>
      </c>
      <c r="I105" s="7" t="s">
        <v>44</v>
      </c>
      <c r="J105" s="19" t="str">
        <f>IFERROR(INDEX('Employee Info'!$C$3:$E$200,MATCH(Data7[[#This Row],[Name:]],'Employee Info'!$B$3:$B$200,0),MATCH(Data7[[#This Row],[Hours Type:]],'Employee Info'!$C$2:$E$2,0)),"")</f>
        <v/>
      </c>
      <c r="K105" s="19" t="str">
        <f>IFERROR(INDEX('Employee Info'!$C$3:$J$200,MATCH(Data7[[#This Row],[Name:]],'Employee Info'!$B$3:$B$200,0),MATCH(Data7[[#Headers],[Truck]],'Employee Info'!$C$2:$J$2,0)),"")</f>
        <v/>
      </c>
      <c r="L105" s="19" t="str">
        <f>IFERROR(INDEX('Employee Info'!$C$3:$J$200,MATCH(Data7[[#This Row],[Name:]],'Employee Info'!$B$3:$B$200,0),MATCH(Data7[[#Headers],[Phone]],'Employee Info'!$C$2:$J$2,0)),"")</f>
        <v/>
      </c>
      <c r="M105" s="19" t="str">
        <f>IFERROR(INDEX('Employee Info'!$C$3:$J$200,MATCH(Data7[[#This Row],[Name:]],'Employee Info'!$B$3:$B$200,0),MATCH(Data7[[#Headers],[Tech]],'Employee Info'!$C$2:$J$2,0)),"")</f>
        <v/>
      </c>
      <c r="N105" s="19" t="str">
        <f>IFERROR(INDEX('Employee Info'!$C$3:$J$200,MATCH(Data7[[#This Row],[Name:]],'Employee Info'!$B$3:$B$200,0),MATCH(Data7[[#Headers],[Other]],'Employee Info'!$C$2:$J$2,0)),"")</f>
        <v/>
      </c>
      <c r="O105" s="19">
        <f>IFERROR((Data7[[#This Row],[Hours:]]*SUM(Data7[[#This Row],[Rate]:[Other]])),"")</f>
        <v>0</v>
      </c>
      <c r="P105" s="7" t="str">
        <f>IF(Data7[[#This Row],[WO'#:]]="","Riley #","WO#")</f>
        <v>WO#</v>
      </c>
      <c r="Q105" s="7">
        <f>IFERROR(WEEKNUM(Data7[[#This Row],[Date:]]),"")</f>
        <v>4</v>
      </c>
      <c r="R105" s="6">
        <f t="shared" si="3"/>
        <v>45312</v>
      </c>
      <c r="S105" s="6">
        <f>Data7[[#This Row],[Week Start]]+7</f>
        <v>45319</v>
      </c>
      <c r="T105" s="7" t="str">
        <f t="shared" si="4"/>
        <v>1/21/2024 - 1/28/2024</v>
      </c>
      <c r="U105" s="7" t="str">
        <f t="shared" si="5"/>
        <v>Time Card</v>
      </c>
      <c r="V105" s="8" t="str">
        <f>RIGHT(TEXT(Data7[[#This Row],[Date:]],"mmddyyyy"),4)</f>
        <v>2024</v>
      </c>
      <c r="W105" s="8" t="str">
        <f>MID(TEXT(Data7[[#This Row],[Date:]],"mmddyyyy"),3,2)</f>
        <v>25</v>
      </c>
      <c r="X105" s="8" t="str">
        <f>LEFT(TEXT(Data7[[#This Row],[Date:]],"mmddyyyy"),2)</f>
        <v>01</v>
      </c>
      <c r="Y105" s="6">
        <f>DATE(Data7[[#This Row],[Year]],Data7[[#This Row],[Month]],Data7[[#This Row],[Day]])</f>
        <v>45316</v>
      </c>
    </row>
    <row r="106" spans="1:25" x14ac:dyDescent="0.3">
      <c r="A106" s="5">
        <v>45317.508824074073</v>
      </c>
      <c r="B106" s="7" t="s">
        <v>66</v>
      </c>
      <c r="C106" s="6" t="s">
        <v>132</v>
      </c>
      <c r="D106" s="7" t="s">
        <v>130</v>
      </c>
      <c r="E106" s="8">
        <v>1</v>
      </c>
      <c r="F106" s="7">
        <v>7052401</v>
      </c>
      <c r="G106" s="7" t="s">
        <v>68</v>
      </c>
      <c r="H106" s="7" t="s">
        <v>69</v>
      </c>
      <c r="I106" s="7" t="s">
        <v>44</v>
      </c>
      <c r="J106" s="19" t="str">
        <f>IFERROR(INDEX('Employee Info'!$C$3:$E$200,MATCH(Data7[[#This Row],[Name:]],'Employee Info'!$B$3:$B$200,0),MATCH(Data7[[#This Row],[Hours Type:]],'Employee Info'!$C$2:$E$2,0)),"")</f>
        <v/>
      </c>
      <c r="K106" s="19" t="str">
        <f>IFERROR(INDEX('Employee Info'!$C$3:$J$200,MATCH(Data7[[#This Row],[Name:]],'Employee Info'!$B$3:$B$200,0),MATCH(Data7[[#Headers],[Truck]],'Employee Info'!$C$2:$J$2,0)),"")</f>
        <v/>
      </c>
      <c r="L106" s="19" t="str">
        <f>IFERROR(INDEX('Employee Info'!$C$3:$J$200,MATCH(Data7[[#This Row],[Name:]],'Employee Info'!$B$3:$B$200,0),MATCH(Data7[[#Headers],[Phone]],'Employee Info'!$C$2:$J$2,0)),"")</f>
        <v/>
      </c>
      <c r="M106" s="19" t="str">
        <f>IFERROR(INDEX('Employee Info'!$C$3:$J$200,MATCH(Data7[[#This Row],[Name:]],'Employee Info'!$B$3:$B$200,0),MATCH(Data7[[#Headers],[Tech]],'Employee Info'!$C$2:$J$2,0)),"")</f>
        <v/>
      </c>
      <c r="N106" s="19" t="str">
        <f>IFERROR(INDEX('Employee Info'!$C$3:$J$200,MATCH(Data7[[#This Row],[Name:]],'Employee Info'!$B$3:$B$200,0),MATCH(Data7[[#Headers],[Other]],'Employee Info'!$C$2:$J$2,0)),"")</f>
        <v/>
      </c>
      <c r="O106" s="19">
        <f>IFERROR((Data7[[#This Row],[Hours:]]*SUM(Data7[[#This Row],[Rate]:[Other]])),"")</f>
        <v>0</v>
      </c>
      <c r="P106" s="7" t="str">
        <f>IF(Data7[[#This Row],[WO'#:]]="","Riley #","WO#")</f>
        <v>WO#</v>
      </c>
      <c r="Q106" s="7">
        <f>IFERROR(WEEKNUM(Data7[[#This Row],[Date:]]),"")</f>
        <v>4</v>
      </c>
      <c r="R106" s="6">
        <f t="shared" si="3"/>
        <v>45312</v>
      </c>
      <c r="S106" s="6">
        <f>Data7[[#This Row],[Week Start]]+7</f>
        <v>45319</v>
      </c>
      <c r="T106" s="7" t="str">
        <f t="shared" si="4"/>
        <v>1/21/2024 - 1/28/2024</v>
      </c>
      <c r="U106" s="7" t="str">
        <f t="shared" si="5"/>
        <v>Time Card</v>
      </c>
      <c r="V106" s="8" t="str">
        <f>RIGHT(TEXT(Data7[[#This Row],[Date:]],"mmddyyyy"),4)</f>
        <v>2024</v>
      </c>
      <c r="W106" s="8" t="str">
        <f>MID(TEXT(Data7[[#This Row],[Date:]],"mmddyyyy"),3,2)</f>
        <v>25</v>
      </c>
      <c r="X106" s="8" t="str">
        <f>LEFT(TEXT(Data7[[#This Row],[Date:]],"mmddyyyy"),2)</f>
        <v>01</v>
      </c>
      <c r="Y106" s="6">
        <f>DATE(Data7[[#This Row],[Year]],Data7[[#This Row],[Month]],Data7[[#This Row],[Day]])</f>
        <v>45316</v>
      </c>
    </row>
    <row r="107" spans="1:25" x14ac:dyDescent="0.3">
      <c r="A107" s="5">
        <v>45316.579083101853</v>
      </c>
      <c r="B107" s="7" t="s">
        <v>35</v>
      </c>
      <c r="C107" s="6" t="s">
        <v>132</v>
      </c>
      <c r="D107" s="7" t="s">
        <v>137</v>
      </c>
      <c r="E107" s="8">
        <v>2</v>
      </c>
      <c r="F107" s="7">
        <v>7053182</v>
      </c>
      <c r="G107" s="7" t="s">
        <v>68</v>
      </c>
      <c r="H107" s="7" t="s">
        <v>69</v>
      </c>
      <c r="I107" s="7" t="s">
        <v>44</v>
      </c>
      <c r="J107" s="19" t="str">
        <f>IFERROR(INDEX('Employee Info'!$C$3:$E$200,MATCH(Data7[[#This Row],[Name:]],'Employee Info'!$B$3:$B$200,0),MATCH(Data7[[#This Row],[Hours Type:]],'Employee Info'!$C$2:$E$2,0)),"")</f>
        <v/>
      </c>
      <c r="K107" s="19" t="str">
        <f>IFERROR(INDEX('Employee Info'!$C$3:$J$200,MATCH(Data7[[#This Row],[Name:]],'Employee Info'!$B$3:$B$200,0),MATCH(Data7[[#Headers],[Truck]],'Employee Info'!$C$2:$J$2,0)),"")</f>
        <v/>
      </c>
      <c r="L107" s="19" t="str">
        <f>IFERROR(INDEX('Employee Info'!$C$3:$J$200,MATCH(Data7[[#This Row],[Name:]],'Employee Info'!$B$3:$B$200,0),MATCH(Data7[[#Headers],[Phone]],'Employee Info'!$C$2:$J$2,0)),"")</f>
        <v/>
      </c>
      <c r="M107" s="19" t="str">
        <f>IFERROR(INDEX('Employee Info'!$C$3:$J$200,MATCH(Data7[[#This Row],[Name:]],'Employee Info'!$B$3:$B$200,0),MATCH(Data7[[#Headers],[Tech]],'Employee Info'!$C$2:$J$2,0)),"")</f>
        <v/>
      </c>
      <c r="N107" s="19" t="str">
        <f>IFERROR(INDEX('Employee Info'!$C$3:$J$200,MATCH(Data7[[#This Row],[Name:]],'Employee Info'!$B$3:$B$200,0),MATCH(Data7[[#Headers],[Other]],'Employee Info'!$C$2:$J$2,0)),"")</f>
        <v/>
      </c>
      <c r="O107" s="19">
        <f>IFERROR((Data7[[#This Row],[Hours:]]*SUM(Data7[[#This Row],[Rate]:[Other]])),"")</f>
        <v>0</v>
      </c>
      <c r="P107" s="7" t="str">
        <f>IF(Data7[[#This Row],[WO'#:]]="","Riley #","WO#")</f>
        <v>WO#</v>
      </c>
      <c r="Q107" s="7">
        <f>IFERROR(WEEKNUM(Data7[[#This Row],[Date:]]),"")</f>
        <v>4</v>
      </c>
      <c r="R107" s="6">
        <f t="shared" si="3"/>
        <v>45312</v>
      </c>
      <c r="S107" s="6">
        <f>Data7[[#This Row],[Week Start]]+7</f>
        <v>45319</v>
      </c>
      <c r="T107" s="7" t="str">
        <f t="shared" si="4"/>
        <v>1/21/2024 - 1/28/2024</v>
      </c>
      <c r="U107" s="7" t="str">
        <f t="shared" si="5"/>
        <v>Time Card</v>
      </c>
      <c r="V107" s="8" t="str">
        <f>RIGHT(TEXT(Data7[[#This Row],[Date:]],"mmddyyyy"),4)</f>
        <v>2024</v>
      </c>
      <c r="W107" s="8" t="str">
        <f>MID(TEXT(Data7[[#This Row],[Date:]],"mmddyyyy"),3,2)</f>
        <v>25</v>
      </c>
      <c r="X107" s="8" t="str">
        <f>LEFT(TEXT(Data7[[#This Row],[Date:]],"mmddyyyy"),2)</f>
        <v>01</v>
      </c>
      <c r="Y107" s="6">
        <f>DATE(Data7[[#This Row],[Year]],Data7[[#This Row],[Month]],Data7[[#This Row],[Day]])</f>
        <v>45316</v>
      </c>
    </row>
    <row r="108" spans="1:25" x14ac:dyDescent="0.3">
      <c r="A108" s="5">
        <v>45316.579083912038</v>
      </c>
      <c r="B108" s="7" t="s">
        <v>35</v>
      </c>
      <c r="C108" s="6" t="s">
        <v>132</v>
      </c>
      <c r="D108" s="7" t="s">
        <v>137</v>
      </c>
      <c r="E108" s="8">
        <v>2</v>
      </c>
      <c r="F108" s="7">
        <v>7053182</v>
      </c>
      <c r="G108" s="7" t="s">
        <v>68</v>
      </c>
      <c r="H108" s="7" t="s">
        <v>69</v>
      </c>
      <c r="I108" s="7" t="s">
        <v>44</v>
      </c>
      <c r="J108" s="19" t="str">
        <f>IFERROR(INDEX('Employee Info'!$C$3:$E$200,MATCH(Data7[[#This Row],[Name:]],'Employee Info'!$B$3:$B$200,0),MATCH(Data7[[#This Row],[Hours Type:]],'Employee Info'!$C$2:$E$2,0)),"")</f>
        <v/>
      </c>
      <c r="K108" s="19" t="str">
        <f>IFERROR(INDEX('Employee Info'!$C$3:$J$200,MATCH(Data7[[#This Row],[Name:]],'Employee Info'!$B$3:$B$200,0),MATCH(Data7[[#Headers],[Truck]],'Employee Info'!$C$2:$J$2,0)),"")</f>
        <v/>
      </c>
      <c r="L108" s="19" t="str">
        <f>IFERROR(INDEX('Employee Info'!$C$3:$J$200,MATCH(Data7[[#This Row],[Name:]],'Employee Info'!$B$3:$B$200,0),MATCH(Data7[[#Headers],[Phone]],'Employee Info'!$C$2:$J$2,0)),"")</f>
        <v/>
      </c>
      <c r="M108" s="19" t="str">
        <f>IFERROR(INDEX('Employee Info'!$C$3:$J$200,MATCH(Data7[[#This Row],[Name:]],'Employee Info'!$B$3:$B$200,0),MATCH(Data7[[#Headers],[Tech]],'Employee Info'!$C$2:$J$2,0)),"")</f>
        <v/>
      </c>
      <c r="N108" s="19" t="str">
        <f>IFERROR(INDEX('Employee Info'!$C$3:$J$200,MATCH(Data7[[#This Row],[Name:]],'Employee Info'!$B$3:$B$200,0),MATCH(Data7[[#Headers],[Other]],'Employee Info'!$C$2:$J$2,0)),"")</f>
        <v/>
      </c>
      <c r="O108" s="19">
        <f>IFERROR((Data7[[#This Row],[Hours:]]*SUM(Data7[[#This Row],[Rate]:[Other]])),"")</f>
        <v>0</v>
      </c>
      <c r="P108" s="7" t="str">
        <f>IF(Data7[[#This Row],[WO'#:]]="","Riley #","WO#")</f>
        <v>WO#</v>
      </c>
      <c r="Q108" s="7">
        <f>IFERROR(WEEKNUM(Data7[[#This Row],[Date:]]),"")</f>
        <v>4</v>
      </c>
      <c r="R108" s="6">
        <f t="shared" si="3"/>
        <v>45312</v>
      </c>
      <c r="S108" s="6">
        <f>Data7[[#This Row],[Week Start]]+7</f>
        <v>45319</v>
      </c>
      <c r="T108" s="7" t="str">
        <f t="shared" si="4"/>
        <v>1/21/2024 - 1/28/2024</v>
      </c>
      <c r="U108" s="7" t="str">
        <f t="shared" si="5"/>
        <v>Time Card</v>
      </c>
      <c r="V108" s="8" t="str">
        <f>RIGHT(TEXT(Data7[[#This Row],[Date:]],"mmddyyyy"),4)</f>
        <v>2024</v>
      </c>
      <c r="W108" s="8" t="str">
        <f>MID(TEXT(Data7[[#This Row],[Date:]],"mmddyyyy"),3,2)</f>
        <v>25</v>
      </c>
      <c r="X108" s="8" t="str">
        <f>LEFT(TEXT(Data7[[#This Row],[Date:]],"mmddyyyy"),2)</f>
        <v>01</v>
      </c>
      <c r="Y108" s="6">
        <f>DATE(Data7[[#This Row],[Year]],Data7[[#This Row],[Month]],Data7[[#This Row],[Day]])</f>
        <v>45316</v>
      </c>
    </row>
    <row r="109" spans="1:25" x14ac:dyDescent="0.3">
      <c r="A109" s="5">
        <v>45317.50578900463</v>
      </c>
      <c r="B109" s="7" t="s">
        <v>66</v>
      </c>
      <c r="C109" s="6" t="s">
        <v>132</v>
      </c>
      <c r="D109" s="7" t="s">
        <v>138</v>
      </c>
      <c r="E109" s="8">
        <v>1</v>
      </c>
      <c r="F109" s="7">
        <v>7053182</v>
      </c>
      <c r="G109" s="7" t="s">
        <v>68</v>
      </c>
      <c r="H109" s="7" t="s">
        <v>69</v>
      </c>
      <c r="I109" s="7" t="s">
        <v>44</v>
      </c>
      <c r="J109" s="19" t="str">
        <f>IFERROR(INDEX('Employee Info'!$C$3:$E$200,MATCH(Data7[[#This Row],[Name:]],'Employee Info'!$B$3:$B$200,0),MATCH(Data7[[#This Row],[Hours Type:]],'Employee Info'!$C$2:$E$2,0)),"")</f>
        <v/>
      </c>
      <c r="K109" s="19" t="str">
        <f>IFERROR(INDEX('Employee Info'!$C$3:$J$200,MATCH(Data7[[#This Row],[Name:]],'Employee Info'!$B$3:$B$200,0),MATCH(Data7[[#Headers],[Truck]],'Employee Info'!$C$2:$J$2,0)),"")</f>
        <v/>
      </c>
      <c r="L109" s="19" t="str">
        <f>IFERROR(INDEX('Employee Info'!$C$3:$J$200,MATCH(Data7[[#This Row],[Name:]],'Employee Info'!$B$3:$B$200,0),MATCH(Data7[[#Headers],[Phone]],'Employee Info'!$C$2:$J$2,0)),"")</f>
        <v/>
      </c>
      <c r="M109" s="19" t="str">
        <f>IFERROR(INDEX('Employee Info'!$C$3:$J$200,MATCH(Data7[[#This Row],[Name:]],'Employee Info'!$B$3:$B$200,0),MATCH(Data7[[#Headers],[Tech]],'Employee Info'!$C$2:$J$2,0)),"")</f>
        <v/>
      </c>
      <c r="N109" s="19" t="str">
        <f>IFERROR(INDEX('Employee Info'!$C$3:$J$200,MATCH(Data7[[#This Row],[Name:]],'Employee Info'!$B$3:$B$200,0),MATCH(Data7[[#Headers],[Other]],'Employee Info'!$C$2:$J$2,0)),"")</f>
        <v/>
      </c>
      <c r="O109" s="19">
        <f>IFERROR((Data7[[#This Row],[Hours:]]*SUM(Data7[[#This Row],[Rate]:[Other]])),"")</f>
        <v>0</v>
      </c>
      <c r="P109" s="7" t="str">
        <f>IF(Data7[[#This Row],[WO'#:]]="","Riley #","WO#")</f>
        <v>WO#</v>
      </c>
      <c r="Q109" s="7">
        <f>IFERROR(WEEKNUM(Data7[[#This Row],[Date:]]),"")</f>
        <v>4</v>
      </c>
      <c r="R109" s="6">
        <f t="shared" si="3"/>
        <v>45312</v>
      </c>
      <c r="S109" s="6">
        <f>Data7[[#This Row],[Week Start]]+7</f>
        <v>45319</v>
      </c>
      <c r="T109" s="7" t="str">
        <f t="shared" si="4"/>
        <v>1/21/2024 - 1/28/2024</v>
      </c>
      <c r="U109" s="7" t="str">
        <f t="shared" si="5"/>
        <v>Time Card</v>
      </c>
      <c r="V109" s="8" t="str">
        <f>RIGHT(TEXT(Data7[[#This Row],[Date:]],"mmddyyyy"),4)</f>
        <v>2024</v>
      </c>
      <c r="W109" s="8" t="str">
        <f>MID(TEXT(Data7[[#This Row],[Date:]],"mmddyyyy"),3,2)</f>
        <v>25</v>
      </c>
      <c r="X109" s="8" t="str">
        <f>LEFT(TEXT(Data7[[#This Row],[Date:]],"mmddyyyy"),2)</f>
        <v>01</v>
      </c>
      <c r="Y109" s="6">
        <f>DATE(Data7[[#This Row],[Year]],Data7[[#This Row],[Month]],Data7[[#This Row],[Day]])</f>
        <v>45316</v>
      </c>
    </row>
    <row r="110" spans="1:25" x14ac:dyDescent="0.3">
      <c r="A110" s="5">
        <v>45316.578587962962</v>
      </c>
      <c r="B110" s="7" t="s">
        <v>35</v>
      </c>
      <c r="C110" s="6" t="s">
        <v>132</v>
      </c>
      <c r="D110" s="7" t="s">
        <v>139</v>
      </c>
      <c r="E110" s="8">
        <v>2</v>
      </c>
      <c r="F110" s="7">
        <v>7053183</v>
      </c>
      <c r="G110" s="7" t="s">
        <v>68</v>
      </c>
      <c r="H110" s="7" t="s">
        <v>69</v>
      </c>
      <c r="I110" s="7" t="s">
        <v>44</v>
      </c>
      <c r="J110" s="19" t="str">
        <f>IFERROR(INDEX('Employee Info'!$C$3:$E$200,MATCH(Data7[[#This Row],[Name:]],'Employee Info'!$B$3:$B$200,0),MATCH(Data7[[#This Row],[Hours Type:]],'Employee Info'!$C$2:$E$2,0)),"")</f>
        <v/>
      </c>
      <c r="K110" s="19" t="str">
        <f>IFERROR(INDEX('Employee Info'!$C$3:$J$200,MATCH(Data7[[#This Row],[Name:]],'Employee Info'!$B$3:$B$200,0),MATCH(Data7[[#Headers],[Truck]],'Employee Info'!$C$2:$J$2,0)),"")</f>
        <v/>
      </c>
      <c r="L110" s="19" t="str">
        <f>IFERROR(INDEX('Employee Info'!$C$3:$J$200,MATCH(Data7[[#This Row],[Name:]],'Employee Info'!$B$3:$B$200,0),MATCH(Data7[[#Headers],[Phone]],'Employee Info'!$C$2:$J$2,0)),"")</f>
        <v/>
      </c>
      <c r="M110" s="19" t="str">
        <f>IFERROR(INDEX('Employee Info'!$C$3:$J$200,MATCH(Data7[[#This Row],[Name:]],'Employee Info'!$B$3:$B$200,0),MATCH(Data7[[#Headers],[Tech]],'Employee Info'!$C$2:$J$2,0)),"")</f>
        <v/>
      </c>
      <c r="N110" s="19" t="str">
        <f>IFERROR(INDEX('Employee Info'!$C$3:$J$200,MATCH(Data7[[#This Row],[Name:]],'Employee Info'!$B$3:$B$200,0),MATCH(Data7[[#Headers],[Other]],'Employee Info'!$C$2:$J$2,0)),"")</f>
        <v/>
      </c>
      <c r="O110" s="19">
        <f>IFERROR((Data7[[#This Row],[Hours:]]*SUM(Data7[[#This Row],[Rate]:[Other]])),"")</f>
        <v>0</v>
      </c>
      <c r="P110" s="7" t="str">
        <f>IF(Data7[[#This Row],[WO'#:]]="","Riley #","WO#")</f>
        <v>WO#</v>
      </c>
      <c r="Q110" s="7">
        <f>IFERROR(WEEKNUM(Data7[[#This Row],[Date:]]),"")</f>
        <v>4</v>
      </c>
      <c r="R110" s="6">
        <f t="shared" si="3"/>
        <v>45312</v>
      </c>
      <c r="S110" s="6">
        <f>Data7[[#This Row],[Week Start]]+7</f>
        <v>45319</v>
      </c>
      <c r="T110" s="7" t="str">
        <f t="shared" si="4"/>
        <v>1/21/2024 - 1/28/2024</v>
      </c>
      <c r="U110" s="7" t="str">
        <f t="shared" si="5"/>
        <v>Time Card</v>
      </c>
      <c r="V110" s="8" t="str">
        <f>RIGHT(TEXT(Data7[[#This Row],[Date:]],"mmddyyyy"),4)</f>
        <v>2024</v>
      </c>
      <c r="W110" s="8" t="str">
        <f>MID(TEXT(Data7[[#This Row],[Date:]],"mmddyyyy"),3,2)</f>
        <v>25</v>
      </c>
      <c r="X110" s="8" t="str">
        <f>LEFT(TEXT(Data7[[#This Row],[Date:]],"mmddyyyy"),2)</f>
        <v>01</v>
      </c>
      <c r="Y110" s="6">
        <f>DATE(Data7[[#This Row],[Year]],Data7[[#This Row],[Month]],Data7[[#This Row],[Day]])</f>
        <v>45316</v>
      </c>
    </row>
    <row r="111" spans="1:25" x14ac:dyDescent="0.3">
      <c r="A111" s="5">
        <v>45317.511127662037</v>
      </c>
      <c r="B111" s="7" t="s">
        <v>66</v>
      </c>
      <c r="C111" s="6" t="s">
        <v>132</v>
      </c>
      <c r="D111" s="7" t="s">
        <v>140</v>
      </c>
      <c r="E111" s="8">
        <v>1</v>
      </c>
      <c r="F111" s="7">
        <v>7053183</v>
      </c>
      <c r="G111" s="7" t="s">
        <v>68</v>
      </c>
      <c r="H111" s="7" t="s">
        <v>69</v>
      </c>
      <c r="I111" s="7" t="s">
        <v>44</v>
      </c>
      <c r="J111" s="19" t="str">
        <f>IFERROR(INDEX('Employee Info'!$C$3:$E$200,MATCH(Data7[[#This Row],[Name:]],'Employee Info'!$B$3:$B$200,0),MATCH(Data7[[#This Row],[Hours Type:]],'Employee Info'!$C$2:$E$2,0)),"")</f>
        <v/>
      </c>
      <c r="K111" s="19" t="str">
        <f>IFERROR(INDEX('Employee Info'!$C$3:$J$200,MATCH(Data7[[#This Row],[Name:]],'Employee Info'!$B$3:$B$200,0),MATCH(Data7[[#Headers],[Truck]],'Employee Info'!$C$2:$J$2,0)),"")</f>
        <v/>
      </c>
      <c r="L111" s="19" t="str">
        <f>IFERROR(INDEX('Employee Info'!$C$3:$J$200,MATCH(Data7[[#This Row],[Name:]],'Employee Info'!$B$3:$B$200,0),MATCH(Data7[[#Headers],[Phone]],'Employee Info'!$C$2:$J$2,0)),"")</f>
        <v/>
      </c>
      <c r="M111" s="19" t="str">
        <f>IFERROR(INDEX('Employee Info'!$C$3:$J$200,MATCH(Data7[[#This Row],[Name:]],'Employee Info'!$B$3:$B$200,0),MATCH(Data7[[#Headers],[Tech]],'Employee Info'!$C$2:$J$2,0)),"")</f>
        <v/>
      </c>
      <c r="N111" s="19" t="str">
        <f>IFERROR(INDEX('Employee Info'!$C$3:$J$200,MATCH(Data7[[#This Row],[Name:]],'Employee Info'!$B$3:$B$200,0),MATCH(Data7[[#Headers],[Other]],'Employee Info'!$C$2:$J$2,0)),"")</f>
        <v/>
      </c>
      <c r="O111" s="19">
        <f>IFERROR((Data7[[#This Row],[Hours:]]*SUM(Data7[[#This Row],[Rate]:[Other]])),"")</f>
        <v>0</v>
      </c>
      <c r="P111" s="7" t="str">
        <f>IF(Data7[[#This Row],[WO'#:]]="","Riley #","WO#")</f>
        <v>WO#</v>
      </c>
      <c r="Q111" s="7">
        <f>IFERROR(WEEKNUM(Data7[[#This Row],[Date:]]),"")</f>
        <v>4</v>
      </c>
      <c r="R111" s="6">
        <f t="shared" si="3"/>
        <v>45312</v>
      </c>
      <c r="S111" s="6">
        <f>Data7[[#This Row],[Week Start]]+7</f>
        <v>45319</v>
      </c>
      <c r="T111" s="7" t="str">
        <f t="shared" si="4"/>
        <v>1/21/2024 - 1/28/2024</v>
      </c>
      <c r="U111" s="7" t="str">
        <f t="shared" si="5"/>
        <v>Time Card</v>
      </c>
      <c r="V111" s="8" t="str">
        <f>RIGHT(TEXT(Data7[[#This Row],[Date:]],"mmddyyyy"),4)</f>
        <v>2024</v>
      </c>
      <c r="W111" s="8" t="str">
        <f>MID(TEXT(Data7[[#This Row],[Date:]],"mmddyyyy"),3,2)</f>
        <v>25</v>
      </c>
      <c r="X111" s="8" t="str">
        <f>LEFT(TEXT(Data7[[#This Row],[Date:]],"mmddyyyy"),2)</f>
        <v>01</v>
      </c>
      <c r="Y111" s="6">
        <f>DATE(Data7[[#This Row],[Year]],Data7[[#This Row],[Month]],Data7[[#This Row],[Day]])</f>
        <v>45316</v>
      </c>
    </row>
    <row r="112" spans="1:25" x14ac:dyDescent="0.3">
      <c r="A112" s="5">
        <v>45317.519127546293</v>
      </c>
      <c r="B112" s="7" t="s">
        <v>66</v>
      </c>
      <c r="C112" s="6" t="s">
        <v>141</v>
      </c>
      <c r="D112" s="7" t="s">
        <v>99</v>
      </c>
      <c r="E112" s="8">
        <v>2</v>
      </c>
      <c r="F112" s="7">
        <v>20028</v>
      </c>
      <c r="G112" s="7" t="s">
        <v>68</v>
      </c>
      <c r="H112" s="7" t="s">
        <v>69</v>
      </c>
      <c r="I112" s="7" t="s">
        <v>44</v>
      </c>
      <c r="J112" s="19" t="str">
        <f>IFERROR(INDEX('Employee Info'!$C$3:$E$200,MATCH(Data7[[#This Row],[Name:]],'Employee Info'!$B$3:$B$200,0),MATCH(Data7[[#This Row],[Hours Type:]],'Employee Info'!$C$2:$E$2,0)),"")</f>
        <v/>
      </c>
      <c r="K112" s="19" t="str">
        <f>IFERROR(INDEX('Employee Info'!$C$3:$J$200,MATCH(Data7[[#This Row],[Name:]],'Employee Info'!$B$3:$B$200,0),MATCH(Data7[[#Headers],[Truck]],'Employee Info'!$C$2:$J$2,0)),"")</f>
        <v/>
      </c>
      <c r="L112" s="19" t="str">
        <f>IFERROR(INDEX('Employee Info'!$C$3:$J$200,MATCH(Data7[[#This Row],[Name:]],'Employee Info'!$B$3:$B$200,0),MATCH(Data7[[#Headers],[Phone]],'Employee Info'!$C$2:$J$2,0)),"")</f>
        <v/>
      </c>
      <c r="M112" s="19" t="str">
        <f>IFERROR(INDEX('Employee Info'!$C$3:$J$200,MATCH(Data7[[#This Row],[Name:]],'Employee Info'!$B$3:$B$200,0),MATCH(Data7[[#Headers],[Tech]],'Employee Info'!$C$2:$J$2,0)),"")</f>
        <v/>
      </c>
      <c r="N112" s="19" t="str">
        <f>IFERROR(INDEX('Employee Info'!$C$3:$J$200,MATCH(Data7[[#This Row],[Name:]],'Employee Info'!$B$3:$B$200,0),MATCH(Data7[[#Headers],[Other]],'Employee Info'!$C$2:$J$2,0)),"")</f>
        <v/>
      </c>
      <c r="O112" s="19">
        <f>IFERROR((Data7[[#This Row],[Hours:]]*SUM(Data7[[#This Row],[Rate]:[Other]])),"")</f>
        <v>0</v>
      </c>
      <c r="P112" s="7" t="str">
        <f>IF(Data7[[#This Row],[WO'#:]]="","Riley #","WO#")</f>
        <v>WO#</v>
      </c>
      <c r="Q112" s="7">
        <f>IFERROR(WEEKNUM(Data7[[#This Row],[Date:]]),"")</f>
        <v>4</v>
      </c>
      <c r="R112" s="6">
        <f t="shared" si="3"/>
        <v>45312</v>
      </c>
      <c r="S112" s="6">
        <f>Data7[[#This Row],[Week Start]]+7</f>
        <v>45319</v>
      </c>
      <c r="T112" s="7" t="str">
        <f t="shared" si="4"/>
        <v>1/21/2024 - 1/28/2024</v>
      </c>
      <c r="U112" s="7" t="str">
        <f t="shared" si="5"/>
        <v>Time Card</v>
      </c>
      <c r="V112" s="8" t="str">
        <f>RIGHT(TEXT(Data7[[#This Row],[Date:]],"mmddyyyy"),4)</f>
        <v>2024</v>
      </c>
      <c r="W112" s="8" t="str">
        <f>MID(TEXT(Data7[[#This Row],[Date:]],"mmddyyyy"),3,2)</f>
        <v>26</v>
      </c>
      <c r="X112" s="8" t="str">
        <f>LEFT(TEXT(Data7[[#This Row],[Date:]],"mmddyyyy"),2)</f>
        <v>01</v>
      </c>
      <c r="Y112" s="6">
        <f>DATE(Data7[[#This Row],[Year]],Data7[[#This Row],[Month]],Data7[[#This Row],[Day]])</f>
        <v>45317</v>
      </c>
    </row>
    <row r="113" spans="1:25" x14ac:dyDescent="0.3">
      <c r="A113" s="5">
        <v>45317.516080671296</v>
      </c>
      <c r="B113" s="7" t="s">
        <v>66</v>
      </c>
      <c r="C113" s="6" t="s">
        <v>141</v>
      </c>
      <c r="D113" s="7" t="s">
        <v>142</v>
      </c>
      <c r="E113" s="8">
        <v>3</v>
      </c>
      <c r="F113" s="7">
        <v>6984733</v>
      </c>
      <c r="G113" s="7" t="s">
        <v>117</v>
      </c>
      <c r="H113" s="7" t="s">
        <v>69</v>
      </c>
      <c r="I113" s="7" t="s">
        <v>44</v>
      </c>
      <c r="J113" s="19" t="str">
        <f>IFERROR(INDEX('Employee Info'!$C$3:$E$200,MATCH(Data7[[#This Row],[Name:]],'Employee Info'!$B$3:$B$200,0),MATCH(Data7[[#This Row],[Hours Type:]],'Employee Info'!$C$2:$E$2,0)),"")</f>
        <v/>
      </c>
      <c r="K113" s="19" t="str">
        <f>IFERROR(INDEX('Employee Info'!$C$3:$J$200,MATCH(Data7[[#This Row],[Name:]],'Employee Info'!$B$3:$B$200,0),MATCH(Data7[[#Headers],[Truck]],'Employee Info'!$C$2:$J$2,0)),"")</f>
        <v/>
      </c>
      <c r="L113" s="19" t="str">
        <f>IFERROR(INDEX('Employee Info'!$C$3:$J$200,MATCH(Data7[[#This Row],[Name:]],'Employee Info'!$B$3:$B$200,0),MATCH(Data7[[#Headers],[Phone]],'Employee Info'!$C$2:$J$2,0)),"")</f>
        <v/>
      </c>
      <c r="M113" s="19" t="str">
        <f>IFERROR(INDEX('Employee Info'!$C$3:$J$200,MATCH(Data7[[#This Row],[Name:]],'Employee Info'!$B$3:$B$200,0),MATCH(Data7[[#Headers],[Tech]],'Employee Info'!$C$2:$J$2,0)),"")</f>
        <v/>
      </c>
      <c r="N113" s="19" t="str">
        <f>IFERROR(INDEX('Employee Info'!$C$3:$J$200,MATCH(Data7[[#This Row],[Name:]],'Employee Info'!$B$3:$B$200,0),MATCH(Data7[[#Headers],[Other]],'Employee Info'!$C$2:$J$2,0)),"")</f>
        <v/>
      </c>
      <c r="O113" s="19">
        <f>IFERROR((Data7[[#This Row],[Hours:]]*SUM(Data7[[#This Row],[Rate]:[Other]])),"")</f>
        <v>0</v>
      </c>
      <c r="P113" s="7" t="str">
        <f>IF(Data7[[#This Row],[WO'#:]]="","Riley #","WO#")</f>
        <v>WO#</v>
      </c>
      <c r="Q113" s="7">
        <f>IFERROR(WEEKNUM(Data7[[#This Row],[Date:]]),"")</f>
        <v>4</v>
      </c>
      <c r="R113" s="6">
        <f t="shared" si="3"/>
        <v>45312</v>
      </c>
      <c r="S113" s="6">
        <f>Data7[[#This Row],[Week Start]]+7</f>
        <v>45319</v>
      </c>
      <c r="T113" s="7" t="str">
        <f t="shared" si="4"/>
        <v>1/21/2024 - 1/28/2024</v>
      </c>
      <c r="U113" s="7" t="str">
        <f t="shared" si="5"/>
        <v>Time Card</v>
      </c>
      <c r="V113" s="8" t="str">
        <f>RIGHT(TEXT(Data7[[#This Row],[Date:]],"mmddyyyy"),4)</f>
        <v>2024</v>
      </c>
      <c r="W113" s="8" t="str">
        <f>MID(TEXT(Data7[[#This Row],[Date:]],"mmddyyyy"),3,2)</f>
        <v>26</v>
      </c>
      <c r="X113" s="8" t="str">
        <f>LEFT(TEXT(Data7[[#This Row],[Date:]],"mmddyyyy"),2)</f>
        <v>01</v>
      </c>
      <c r="Y113" s="6">
        <f>DATE(Data7[[#This Row],[Year]],Data7[[#This Row],[Month]],Data7[[#This Row],[Day]])</f>
        <v>45317</v>
      </c>
    </row>
    <row r="114" spans="1:25" x14ac:dyDescent="0.3">
      <c r="A114" s="5">
        <v>45317.499535532406</v>
      </c>
      <c r="B114" s="7" t="s">
        <v>66</v>
      </c>
      <c r="C114" s="6" t="s">
        <v>141</v>
      </c>
      <c r="D114" s="7" t="s">
        <v>119</v>
      </c>
      <c r="E114" s="8">
        <v>1</v>
      </c>
      <c r="F114" s="7">
        <v>6999794</v>
      </c>
      <c r="G114" s="7" t="s">
        <v>68</v>
      </c>
      <c r="H114" s="7" t="s">
        <v>69</v>
      </c>
      <c r="I114" s="7" t="s">
        <v>44</v>
      </c>
      <c r="J114" s="19" t="str">
        <f>IFERROR(INDEX('Employee Info'!$C$3:$E$200,MATCH(Data7[[#This Row],[Name:]],'Employee Info'!$B$3:$B$200,0),MATCH(Data7[[#This Row],[Hours Type:]],'Employee Info'!$C$2:$E$2,0)),"")</f>
        <v/>
      </c>
      <c r="K114" s="19" t="str">
        <f>IFERROR(INDEX('Employee Info'!$C$3:$J$200,MATCH(Data7[[#This Row],[Name:]],'Employee Info'!$B$3:$B$200,0),MATCH(Data7[[#Headers],[Truck]],'Employee Info'!$C$2:$J$2,0)),"")</f>
        <v/>
      </c>
      <c r="L114" s="19" t="str">
        <f>IFERROR(INDEX('Employee Info'!$C$3:$J$200,MATCH(Data7[[#This Row],[Name:]],'Employee Info'!$B$3:$B$200,0),MATCH(Data7[[#Headers],[Phone]],'Employee Info'!$C$2:$J$2,0)),"")</f>
        <v/>
      </c>
      <c r="M114" s="19" t="str">
        <f>IFERROR(INDEX('Employee Info'!$C$3:$J$200,MATCH(Data7[[#This Row],[Name:]],'Employee Info'!$B$3:$B$200,0),MATCH(Data7[[#Headers],[Tech]],'Employee Info'!$C$2:$J$2,0)),"")</f>
        <v/>
      </c>
      <c r="N114" s="19" t="str">
        <f>IFERROR(INDEX('Employee Info'!$C$3:$J$200,MATCH(Data7[[#This Row],[Name:]],'Employee Info'!$B$3:$B$200,0),MATCH(Data7[[#Headers],[Other]],'Employee Info'!$C$2:$J$2,0)),"")</f>
        <v/>
      </c>
      <c r="O114" s="19">
        <f>IFERROR((Data7[[#This Row],[Hours:]]*SUM(Data7[[#This Row],[Rate]:[Other]])),"")</f>
        <v>0</v>
      </c>
      <c r="P114" s="7" t="str">
        <f>IF(Data7[[#This Row],[WO'#:]]="","Riley #","WO#")</f>
        <v>WO#</v>
      </c>
      <c r="Q114" s="7">
        <f>IFERROR(WEEKNUM(Data7[[#This Row],[Date:]]),"")</f>
        <v>4</v>
      </c>
      <c r="R114" s="6">
        <f t="shared" si="3"/>
        <v>45312</v>
      </c>
      <c r="S114" s="6">
        <f>Data7[[#This Row],[Week Start]]+7</f>
        <v>45319</v>
      </c>
      <c r="T114" s="7" t="str">
        <f t="shared" si="4"/>
        <v>1/21/2024 - 1/28/2024</v>
      </c>
      <c r="U114" s="7" t="str">
        <f t="shared" si="5"/>
        <v>Time Card</v>
      </c>
      <c r="V114" s="8" t="str">
        <f>RIGHT(TEXT(Data7[[#This Row],[Date:]],"mmddyyyy"),4)</f>
        <v>2024</v>
      </c>
      <c r="W114" s="8" t="str">
        <f>MID(TEXT(Data7[[#This Row],[Date:]],"mmddyyyy"),3,2)</f>
        <v>26</v>
      </c>
      <c r="X114" s="8" t="str">
        <f>LEFT(TEXT(Data7[[#This Row],[Date:]],"mmddyyyy"),2)</f>
        <v>01</v>
      </c>
      <c r="Y114" s="6">
        <f>DATE(Data7[[#This Row],[Year]],Data7[[#This Row],[Month]],Data7[[#This Row],[Day]])</f>
        <v>45317</v>
      </c>
    </row>
    <row r="115" spans="1:25" x14ac:dyDescent="0.3">
      <c r="A115" s="5">
        <v>45317.55973148148</v>
      </c>
      <c r="B115" s="7" t="s">
        <v>35</v>
      </c>
      <c r="C115" s="6" t="s">
        <v>141</v>
      </c>
      <c r="D115" s="7" t="s">
        <v>143</v>
      </c>
      <c r="E115" s="8">
        <v>3</v>
      </c>
      <c r="F115" s="7">
        <v>6999794</v>
      </c>
      <c r="G115" s="7" t="s">
        <v>68</v>
      </c>
      <c r="H115" s="7" t="s">
        <v>69</v>
      </c>
      <c r="I115" s="7" t="s">
        <v>44</v>
      </c>
      <c r="J115" s="19" t="str">
        <f>IFERROR(INDEX('Employee Info'!$C$3:$E$200,MATCH(Data7[[#This Row],[Name:]],'Employee Info'!$B$3:$B$200,0),MATCH(Data7[[#This Row],[Hours Type:]],'Employee Info'!$C$2:$E$2,0)),"")</f>
        <v/>
      </c>
      <c r="K115" s="19" t="str">
        <f>IFERROR(INDEX('Employee Info'!$C$3:$J$200,MATCH(Data7[[#This Row],[Name:]],'Employee Info'!$B$3:$B$200,0),MATCH(Data7[[#Headers],[Truck]],'Employee Info'!$C$2:$J$2,0)),"")</f>
        <v/>
      </c>
      <c r="L115" s="19" t="str">
        <f>IFERROR(INDEX('Employee Info'!$C$3:$J$200,MATCH(Data7[[#This Row],[Name:]],'Employee Info'!$B$3:$B$200,0),MATCH(Data7[[#Headers],[Phone]],'Employee Info'!$C$2:$J$2,0)),"")</f>
        <v/>
      </c>
      <c r="M115" s="19" t="str">
        <f>IFERROR(INDEX('Employee Info'!$C$3:$J$200,MATCH(Data7[[#This Row],[Name:]],'Employee Info'!$B$3:$B$200,0),MATCH(Data7[[#Headers],[Tech]],'Employee Info'!$C$2:$J$2,0)),"")</f>
        <v/>
      </c>
      <c r="N115" s="19" t="str">
        <f>IFERROR(INDEX('Employee Info'!$C$3:$J$200,MATCH(Data7[[#This Row],[Name:]],'Employee Info'!$B$3:$B$200,0),MATCH(Data7[[#Headers],[Other]],'Employee Info'!$C$2:$J$2,0)),"")</f>
        <v/>
      </c>
      <c r="O115" s="19">
        <f>IFERROR((Data7[[#This Row],[Hours:]]*SUM(Data7[[#This Row],[Rate]:[Other]])),"")</f>
        <v>0</v>
      </c>
      <c r="P115" s="7" t="str">
        <f>IF(Data7[[#This Row],[WO'#:]]="","Riley #","WO#")</f>
        <v>WO#</v>
      </c>
      <c r="Q115" s="7">
        <f>IFERROR(WEEKNUM(Data7[[#This Row],[Date:]]),"")</f>
        <v>4</v>
      </c>
      <c r="R115" s="6">
        <f t="shared" si="3"/>
        <v>45312</v>
      </c>
      <c r="S115" s="6">
        <f>Data7[[#This Row],[Week Start]]+7</f>
        <v>45319</v>
      </c>
      <c r="T115" s="7" t="str">
        <f t="shared" si="4"/>
        <v>1/21/2024 - 1/28/2024</v>
      </c>
      <c r="U115" s="7" t="str">
        <f t="shared" si="5"/>
        <v>Time Card</v>
      </c>
      <c r="V115" s="8" t="str">
        <f>RIGHT(TEXT(Data7[[#This Row],[Date:]],"mmddyyyy"),4)</f>
        <v>2024</v>
      </c>
      <c r="W115" s="8" t="str">
        <f>MID(TEXT(Data7[[#This Row],[Date:]],"mmddyyyy"),3,2)</f>
        <v>26</v>
      </c>
      <c r="X115" s="8" t="str">
        <f>LEFT(TEXT(Data7[[#This Row],[Date:]],"mmddyyyy"),2)</f>
        <v>01</v>
      </c>
      <c r="Y115" s="6">
        <f>DATE(Data7[[#This Row],[Year]],Data7[[#This Row],[Month]],Data7[[#This Row],[Day]])</f>
        <v>45317</v>
      </c>
    </row>
    <row r="116" spans="1:25" x14ac:dyDescent="0.3">
      <c r="A116" s="5">
        <v>45317.50145625</v>
      </c>
      <c r="B116" s="7" t="s">
        <v>66</v>
      </c>
      <c r="C116" s="6" t="s">
        <v>141</v>
      </c>
      <c r="D116" s="7" t="s">
        <v>124</v>
      </c>
      <c r="E116" s="8">
        <v>1</v>
      </c>
      <c r="F116" s="7">
        <v>7050595</v>
      </c>
      <c r="G116" s="7" t="s">
        <v>68</v>
      </c>
      <c r="H116" s="7" t="s">
        <v>69</v>
      </c>
      <c r="I116" s="7" t="s">
        <v>44</v>
      </c>
      <c r="J116" s="19" t="str">
        <f>IFERROR(INDEX('Employee Info'!$C$3:$E$200,MATCH(Data7[[#This Row],[Name:]],'Employee Info'!$B$3:$B$200,0),MATCH(Data7[[#This Row],[Hours Type:]],'Employee Info'!$C$2:$E$2,0)),"")</f>
        <v/>
      </c>
      <c r="K116" s="19" t="str">
        <f>IFERROR(INDEX('Employee Info'!$C$3:$J$200,MATCH(Data7[[#This Row],[Name:]],'Employee Info'!$B$3:$B$200,0),MATCH(Data7[[#Headers],[Truck]],'Employee Info'!$C$2:$J$2,0)),"")</f>
        <v/>
      </c>
      <c r="L116" s="19" t="str">
        <f>IFERROR(INDEX('Employee Info'!$C$3:$J$200,MATCH(Data7[[#This Row],[Name:]],'Employee Info'!$B$3:$B$200,0),MATCH(Data7[[#Headers],[Phone]],'Employee Info'!$C$2:$J$2,0)),"")</f>
        <v/>
      </c>
      <c r="M116" s="19" t="str">
        <f>IFERROR(INDEX('Employee Info'!$C$3:$J$200,MATCH(Data7[[#This Row],[Name:]],'Employee Info'!$B$3:$B$200,0),MATCH(Data7[[#Headers],[Tech]],'Employee Info'!$C$2:$J$2,0)),"")</f>
        <v/>
      </c>
      <c r="N116" s="19" t="str">
        <f>IFERROR(INDEX('Employee Info'!$C$3:$J$200,MATCH(Data7[[#This Row],[Name:]],'Employee Info'!$B$3:$B$200,0),MATCH(Data7[[#Headers],[Other]],'Employee Info'!$C$2:$J$2,0)),"")</f>
        <v/>
      </c>
      <c r="O116" s="19">
        <f>IFERROR((Data7[[#This Row],[Hours:]]*SUM(Data7[[#This Row],[Rate]:[Other]])),"")</f>
        <v>0</v>
      </c>
      <c r="P116" s="7" t="str">
        <f>IF(Data7[[#This Row],[WO'#:]]="","Riley #","WO#")</f>
        <v>WO#</v>
      </c>
      <c r="Q116" s="7">
        <f>IFERROR(WEEKNUM(Data7[[#This Row],[Date:]]),"")</f>
        <v>4</v>
      </c>
      <c r="R116" s="6">
        <f t="shared" si="3"/>
        <v>45312</v>
      </c>
      <c r="S116" s="6">
        <f>Data7[[#This Row],[Week Start]]+7</f>
        <v>45319</v>
      </c>
      <c r="T116" s="7" t="str">
        <f t="shared" si="4"/>
        <v>1/21/2024 - 1/28/2024</v>
      </c>
      <c r="U116" s="7" t="str">
        <f t="shared" si="5"/>
        <v>Time Card</v>
      </c>
      <c r="V116" s="8" t="str">
        <f>RIGHT(TEXT(Data7[[#This Row],[Date:]],"mmddyyyy"),4)</f>
        <v>2024</v>
      </c>
      <c r="W116" s="8" t="str">
        <f>MID(TEXT(Data7[[#This Row],[Date:]],"mmddyyyy"),3,2)</f>
        <v>26</v>
      </c>
      <c r="X116" s="8" t="str">
        <f>LEFT(TEXT(Data7[[#This Row],[Date:]],"mmddyyyy"),2)</f>
        <v>01</v>
      </c>
      <c r="Y116" s="6">
        <f>DATE(Data7[[#This Row],[Year]],Data7[[#This Row],[Month]],Data7[[#This Row],[Day]])</f>
        <v>45317</v>
      </c>
    </row>
    <row r="117" spans="1:25" x14ac:dyDescent="0.3">
      <c r="A117" s="5">
        <v>45317.505694328705</v>
      </c>
      <c r="B117" s="7" t="s">
        <v>66</v>
      </c>
      <c r="C117" s="6" t="s">
        <v>141</v>
      </c>
      <c r="D117" s="7" t="s">
        <v>138</v>
      </c>
      <c r="E117" s="8">
        <v>1</v>
      </c>
      <c r="F117" s="7">
        <v>7053182</v>
      </c>
      <c r="G117" s="7" t="s">
        <v>68</v>
      </c>
      <c r="H117" s="7" t="s">
        <v>69</v>
      </c>
      <c r="I117" s="7" t="s">
        <v>44</v>
      </c>
      <c r="J117" s="19" t="str">
        <f>IFERROR(INDEX('Employee Info'!$C$3:$E$200,MATCH(Data7[[#This Row],[Name:]],'Employee Info'!$B$3:$B$200,0),MATCH(Data7[[#This Row],[Hours Type:]],'Employee Info'!$C$2:$E$2,0)),"")</f>
        <v/>
      </c>
      <c r="K117" s="19" t="str">
        <f>IFERROR(INDEX('Employee Info'!$C$3:$J$200,MATCH(Data7[[#This Row],[Name:]],'Employee Info'!$B$3:$B$200,0),MATCH(Data7[[#Headers],[Truck]],'Employee Info'!$C$2:$J$2,0)),"")</f>
        <v/>
      </c>
      <c r="L117" s="19" t="str">
        <f>IFERROR(INDEX('Employee Info'!$C$3:$J$200,MATCH(Data7[[#This Row],[Name:]],'Employee Info'!$B$3:$B$200,0),MATCH(Data7[[#Headers],[Phone]],'Employee Info'!$C$2:$J$2,0)),"")</f>
        <v/>
      </c>
      <c r="M117" s="19" t="str">
        <f>IFERROR(INDEX('Employee Info'!$C$3:$J$200,MATCH(Data7[[#This Row],[Name:]],'Employee Info'!$B$3:$B$200,0),MATCH(Data7[[#Headers],[Tech]],'Employee Info'!$C$2:$J$2,0)),"")</f>
        <v/>
      </c>
      <c r="N117" s="19" t="str">
        <f>IFERROR(INDEX('Employee Info'!$C$3:$J$200,MATCH(Data7[[#This Row],[Name:]],'Employee Info'!$B$3:$B$200,0),MATCH(Data7[[#Headers],[Other]],'Employee Info'!$C$2:$J$2,0)),"")</f>
        <v/>
      </c>
      <c r="O117" s="19">
        <f>IFERROR((Data7[[#This Row],[Hours:]]*SUM(Data7[[#This Row],[Rate]:[Other]])),"")</f>
        <v>0</v>
      </c>
      <c r="P117" s="7" t="str">
        <f>IF(Data7[[#This Row],[WO'#:]]="","Riley #","WO#")</f>
        <v>WO#</v>
      </c>
      <c r="Q117" s="7">
        <f>IFERROR(WEEKNUM(Data7[[#This Row],[Date:]]),"")</f>
        <v>4</v>
      </c>
      <c r="R117" s="6">
        <f t="shared" si="3"/>
        <v>45312</v>
      </c>
      <c r="S117" s="6">
        <f>Data7[[#This Row],[Week Start]]+7</f>
        <v>45319</v>
      </c>
      <c r="T117" s="7" t="str">
        <f t="shared" si="4"/>
        <v>1/21/2024 - 1/28/2024</v>
      </c>
      <c r="U117" s="7" t="str">
        <f t="shared" si="5"/>
        <v>Time Card</v>
      </c>
      <c r="V117" s="8" t="str">
        <f>RIGHT(TEXT(Data7[[#This Row],[Date:]],"mmddyyyy"),4)</f>
        <v>2024</v>
      </c>
      <c r="W117" s="8" t="str">
        <f>MID(TEXT(Data7[[#This Row],[Date:]],"mmddyyyy"),3,2)</f>
        <v>26</v>
      </c>
      <c r="X117" s="8" t="str">
        <f>LEFT(TEXT(Data7[[#This Row],[Date:]],"mmddyyyy"),2)</f>
        <v>01</v>
      </c>
      <c r="Y117" s="6">
        <f>DATE(Data7[[#This Row],[Year]],Data7[[#This Row],[Month]],Data7[[#This Row],[Day]])</f>
        <v>45317</v>
      </c>
    </row>
    <row r="118" spans="1:25" x14ac:dyDescent="0.3">
      <c r="A118" s="5">
        <v>45317.560282986109</v>
      </c>
      <c r="B118" s="7" t="s">
        <v>35</v>
      </c>
      <c r="C118" s="6" t="s">
        <v>141</v>
      </c>
      <c r="D118" s="7" t="s">
        <v>144</v>
      </c>
      <c r="E118" s="8">
        <v>5</v>
      </c>
      <c r="F118" s="7">
        <v>7053182</v>
      </c>
      <c r="G118" s="7" t="s">
        <v>68</v>
      </c>
      <c r="H118" s="7" t="s">
        <v>69</v>
      </c>
      <c r="I118" s="7" t="s">
        <v>44</v>
      </c>
      <c r="J118" s="19" t="str">
        <f>IFERROR(INDEX('Employee Info'!$C$3:$E$200,MATCH(Data7[[#This Row],[Name:]],'Employee Info'!$B$3:$B$200,0),MATCH(Data7[[#This Row],[Hours Type:]],'Employee Info'!$C$2:$E$2,0)),"")</f>
        <v/>
      </c>
      <c r="K118" s="19" t="str">
        <f>IFERROR(INDEX('Employee Info'!$C$3:$J$200,MATCH(Data7[[#This Row],[Name:]],'Employee Info'!$B$3:$B$200,0),MATCH(Data7[[#Headers],[Truck]],'Employee Info'!$C$2:$J$2,0)),"")</f>
        <v/>
      </c>
      <c r="L118" s="19" t="str">
        <f>IFERROR(INDEX('Employee Info'!$C$3:$J$200,MATCH(Data7[[#This Row],[Name:]],'Employee Info'!$B$3:$B$200,0),MATCH(Data7[[#Headers],[Phone]],'Employee Info'!$C$2:$J$2,0)),"")</f>
        <v/>
      </c>
      <c r="M118" s="19" t="str">
        <f>IFERROR(INDEX('Employee Info'!$C$3:$J$200,MATCH(Data7[[#This Row],[Name:]],'Employee Info'!$B$3:$B$200,0),MATCH(Data7[[#Headers],[Tech]],'Employee Info'!$C$2:$J$2,0)),"")</f>
        <v/>
      </c>
      <c r="N118" s="19" t="str">
        <f>IFERROR(INDEX('Employee Info'!$C$3:$J$200,MATCH(Data7[[#This Row],[Name:]],'Employee Info'!$B$3:$B$200,0),MATCH(Data7[[#Headers],[Other]],'Employee Info'!$C$2:$J$2,0)),"")</f>
        <v/>
      </c>
      <c r="O118" s="19">
        <f>IFERROR((Data7[[#This Row],[Hours:]]*SUM(Data7[[#This Row],[Rate]:[Other]])),"")</f>
        <v>0</v>
      </c>
      <c r="P118" s="7" t="str">
        <f>IF(Data7[[#This Row],[WO'#:]]="","Riley #","WO#")</f>
        <v>WO#</v>
      </c>
      <c r="Q118" s="7">
        <f>IFERROR(WEEKNUM(Data7[[#This Row],[Date:]]),"")</f>
        <v>4</v>
      </c>
      <c r="R118" s="6">
        <f t="shared" si="3"/>
        <v>45312</v>
      </c>
      <c r="S118" s="6">
        <f>Data7[[#This Row],[Week Start]]+7</f>
        <v>45319</v>
      </c>
      <c r="T118" s="7" t="str">
        <f t="shared" si="4"/>
        <v>1/21/2024 - 1/28/2024</v>
      </c>
      <c r="U118" s="7" t="str">
        <f t="shared" si="5"/>
        <v>Time Card</v>
      </c>
      <c r="V118" s="8" t="str">
        <f>RIGHT(TEXT(Data7[[#This Row],[Date:]],"mmddyyyy"),4)</f>
        <v>2024</v>
      </c>
      <c r="W118" s="8" t="str">
        <f>MID(TEXT(Data7[[#This Row],[Date:]],"mmddyyyy"),3,2)</f>
        <v>26</v>
      </c>
      <c r="X118" s="8" t="str">
        <f>LEFT(TEXT(Data7[[#This Row],[Date:]],"mmddyyyy"),2)</f>
        <v>01</v>
      </c>
      <c r="Y118" s="6">
        <f>DATE(Data7[[#This Row],[Year]],Data7[[#This Row],[Month]],Data7[[#This Row],[Day]])</f>
        <v>45317</v>
      </c>
    </row>
    <row r="119" spans="1:25" x14ac:dyDescent="0.3">
      <c r="A119" s="5">
        <v>45358.323802199076</v>
      </c>
      <c r="B119" s="7" t="s">
        <v>66</v>
      </c>
      <c r="C119" s="6" t="s">
        <v>145</v>
      </c>
      <c r="D119" s="7" t="s">
        <v>146</v>
      </c>
      <c r="E119" s="8">
        <v>6</v>
      </c>
      <c r="F119" s="7">
        <v>6958384</v>
      </c>
      <c r="G119" s="7" t="s">
        <v>68</v>
      </c>
      <c r="H119" s="7" t="s">
        <v>69</v>
      </c>
      <c r="I119" s="7" t="s">
        <v>45</v>
      </c>
      <c r="J119" s="19" t="str">
        <f>IFERROR(INDEX('Employee Info'!$C$3:$E$200,MATCH(Data7[[#This Row],[Name:]],'Employee Info'!$B$3:$B$200,0),MATCH(Data7[[#This Row],[Hours Type:]],'Employee Info'!$C$2:$E$2,0)),"")</f>
        <v/>
      </c>
      <c r="K119" s="19" t="str">
        <f>IFERROR(INDEX('Employee Info'!$C$3:$J$200,MATCH(Data7[[#This Row],[Name:]],'Employee Info'!$B$3:$B$200,0),MATCH(Data7[[#Headers],[Truck]],'Employee Info'!$C$2:$J$2,0)),"")</f>
        <v/>
      </c>
      <c r="L119" s="19" t="str">
        <f>IFERROR(INDEX('Employee Info'!$C$3:$J$200,MATCH(Data7[[#This Row],[Name:]],'Employee Info'!$B$3:$B$200,0),MATCH(Data7[[#Headers],[Phone]],'Employee Info'!$C$2:$J$2,0)),"")</f>
        <v/>
      </c>
      <c r="M119" s="19" t="str">
        <f>IFERROR(INDEX('Employee Info'!$C$3:$J$200,MATCH(Data7[[#This Row],[Name:]],'Employee Info'!$B$3:$B$200,0),MATCH(Data7[[#Headers],[Tech]],'Employee Info'!$C$2:$J$2,0)),"")</f>
        <v/>
      </c>
      <c r="N119" s="19" t="str">
        <f>IFERROR(INDEX('Employee Info'!$C$3:$J$200,MATCH(Data7[[#This Row],[Name:]],'Employee Info'!$B$3:$B$200,0),MATCH(Data7[[#Headers],[Other]],'Employee Info'!$C$2:$J$2,0)),"")</f>
        <v/>
      </c>
      <c r="O119" s="19">
        <f>IFERROR((Data7[[#This Row],[Hours:]]*SUM(Data7[[#This Row],[Rate]:[Other]])),"")</f>
        <v>0</v>
      </c>
      <c r="P119" s="7" t="str">
        <f>IF(Data7[[#This Row],[WO'#:]]="","Riley #","WO#")</f>
        <v>WO#</v>
      </c>
      <c r="Q119" s="7">
        <f>IFERROR(WEEKNUM(Data7[[#This Row],[Date:]]),"")</f>
        <v>4</v>
      </c>
      <c r="R119" s="6">
        <f t="shared" si="3"/>
        <v>45312</v>
      </c>
      <c r="S119" s="6">
        <f>Data7[[#This Row],[Week Start]]+7</f>
        <v>45319</v>
      </c>
      <c r="T119" s="7" t="str">
        <f t="shared" si="4"/>
        <v>1/21/2024 - 1/28/2024</v>
      </c>
      <c r="U119" s="7" t="str">
        <f t="shared" si="5"/>
        <v>Time Card</v>
      </c>
      <c r="V119" s="8" t="str">
        <f>RIGHT(TEXT(Data7[[#This Row],[Date:]],"mmddyyyy"),4)</f>
        <v>2024</v>
      </c>
      <c r="W119" s="8" t="str">
        <f>MID(TEXT(Data7[[#This Row],[Date:]],"mmddyyyy"),3,2)</f>
        <v>27</v>
      </c>
      <c r="X119" s="8" t="str">
        <f>LEFT(TEXT(Data7[[#This Row],[Date:]],"mmddyyyy"),2)</f>
        <v>01</v>
      </c>
      <c r="Y119" s="6">
        <f>DATE(Data7[[#This Row],[Year]],Data7[[#This Row],[Month]],Data7[[#This Row],[Day]])</f>
        <v>45318</v>
      </c>
    </row>
    <row r="120" spans="1:25" x14ac:dyDescent="0.3">
      <c r="A120" s="5">
        <v>45320.578756365743</v>
      </c>
      <c r="B120" s="7" t="s">
        <v>35</v>
      </c>
      <c r="C120" s="6" t="s">
        <v>147</v>
      </c>
      <c r="D120" s="7" t="s">
        <v>148</v>
      </c>
      <c r="E120" s="8">
        <v>4</v>
      </c>
      <c r="F120" s="7">
        <v>79024</v>
      </c>
      <c r="G120" s="7" t="s">
        <v>68</v>
      </c>
      <c r="H120" s="7" t="s">
        <v>69</v>
      </c>
      <c r="I120" s="7" t="s">
        <v>44</v>
      </c>
      <c r="J120" s="19" t="str">
        <f>IFERROR(INDEX('Employee Info'!$C$3:$E$200,MATCH(Data7[[#This Row],[Name:]],'Employee Info'!$B$3:$B$200,0),MATCH(Data7[[#This Row],[Hours Type:]],'Employee Info'!$C$2:$E$2,0)),"")</f>
        <v/>
      </c>
      <c r="K120" s="19" t="str">
        <f>IFERROR(INDEX('Employee Info'!$C$3:$J$200,MATCH(Data7[[#This Row],[Name:]],'Employee Info'!$B$3:$B$200,0),MATCH(Data7[[#Headers],[Truck]],'Employee Info'!$C$2:$J$2,0)),"")</f>
        <v/>
      </c>
      <c r="L120" s="19" t="str">
        <f>IFERROR(INDEX('Employee Info'!$C$3:$J$200,MATCH(Data7[[#This Row],[Name:]],'Employee Info'!$B$3:$B$200,0),MATCH(Data7[[#Headers],[Phone]],'Employee Info'!$C$2:$J$2,0)),"")</f>
        <v/>
      </c>
      <c r="M120" s="19" t="str">
        <f>IFERROR(INDEX('Employee Info'!$C$3:$J$200,MATCH(Data7[[#This Row],[Name:]],'Employee Info'!$B$3:$B$200,0),MATCH(Data7[[#Headers],[Tech]],'Employee Info'!$C$2:$J$2,0)),"")</f>
        <v/>
      </c>
      <c r="N120" s="19" t="str">
        <f>IFERROR(INDEX('Employee Info'!$C$3:$J$200,MATCH(Data7[[#This Row],[Name:]],'Employee Info'!$B$3:$B$200,0),MATCH(Data7[[#Headers],[Other]],'Employee Info'!$C$2:$J$2,0)),"")</f>
        <v/>
      </c>
      <c r="O120" s="19">
        <f>IFERROR((Data7[[#This Row],[Hours:]]*SUM(Data7[[#This Row],[Rate]:[Other]])),"")</f>
        <v>0</v>
      </c>
      <c r="P120" s="7" t="str">
        <f>IF(Data7[[#This Row],[WO'#:]]="","Riley #","WO#")</f>
        <v>WO#</v>
      </c>
      <c r="Q120" s="7">
        <f>IFERROR(WEEKNUM(Data7[[#This Row],[Date:]]),"")</f>
        <v>5</v>
      </c>
      <c r="R120" s="6">
        <f t="shared" si="3"/>
        <v>45319</v>
      </c>
      <c r="S120" s="6">
        <f>Data7[[#This Row],[Week Start]]+7</f>
        <v>45326</v>
      </c>
      <c r="T120" s="7" t="str">
        <f t="shared" si="4"/>
        <v>1/28/2024 - 2/4/2024</v>
      </c>
      <c r="U120" s="7" t="str">
        <f t="shared" si="5"/>
        <v>Time Card</v>
      </c>
      <c r="V120" s="8" t="str">
        <f>RIGHT(TEXT(Data7[[#This Row],[Date:]],"mmddyyyy"),4)</f>
        <v>2024</v>
      </c>
      <c r="W120" s="8" t="str">
        <f>MID(TEXT(Data7[[#This Row],[Date:]],"mmddyyyy"),3,2)</f>
        <v>29</v>
      </c>
      <c r="X120" s="8" t="str">
        <f>LEFT(TEXT(Data7[[#This Row],[Date:]],"mmddyyyy"),2)</f>
        <v>01</v>
      </c>
      <c r="Y120" s="6">
        <f>DATE(Data7[[#This Row],[Year]],Data7[[#This Row],[Month]],Data7[[#This Row],[Day]])</f>
        <v>45320</v>
      </c>
    </row>
    <row r="121" spans="1:25" x14ac:dyDescent="0.3">
      <c r="A121" s="5">
        <v>45324.552601736112</v>
      </c>
      <c r="B121" s="7" t="s">
        <v>66</v>
      </c>
      <c r="C121" s="6" t="s">
        <v>147</v>
      </c>
      <c r="D121" s="7" t="s">
        <v>149</v>
      </c>
      <c r="E121" s="8">
        <v>2</v>
      </c>
      <c r="F121" s="7">
        <v>79024</v>
      </c>
      <c r="G121" s="7" t="s">
        <v>68</v>
      </c>
      <c r="H121" s="7" t="s">
        <v>69</v>
      </c>
      <c r="I121" s="7" t="s">
        <v>44</v>
      </c>
      <c r="J121" s="19" t="str">
        <f>IFERROR(INDEX('Employee Info'!$C$3:$E$200,MATCH(Data7[[#This Row],[Name:]],'Employee Info'!$B$3:$B$200,0),MATCH(Data7[[#This Row],[Hours Type:]],'Employee Info'!$C$2:$E$2,0)),"")</f>
        <v/>
      </c>
      <c r="K121" s="19" t="str">
        <f>IFERROR(INDEX('Employee Info'!$C$3:$J$200,MATCH(Data7[[#This Row],[Name:]],'Employee Info'!$B$3:$B$200,0),MATCH(Data7[[#Headers],[Truck]],'Employee Info'!$C$2:$J$2,0)),"")</f>
        <v/>
      </c>
      <c r="L121" s="19" t="str">
        <f>IFERROR(INDEX('Employee Info'!$C$3:$J$200,MATCH(Data7[[#This Row],[Name:]],'Employee Info'!$B$3:$B$200,0),MATCH(Data7[[#Headers],[Phone]],'Employee Info'!$C$2:$J$2,0)),"")</f>
        <v/>
      </c>
      <c r="M121" s="19" t="str">
        <f>IFERROR(INDEX('Employee Info'!$C$3:$J$200,MATCH(Data7[[#This Row],[Name:]],'Employee Info'!$B$3:$B$200,0),MATCH(Data7[[#Headers],[Tech]],'Employee Info'!$C$2:$J$2,0)),"")</f>
        <v/>
      </c>
      <c r="N121" s="19" t="str">
        <f>IFERROR(INDEX('Employee Info'!$C$3:$J$200,MATCH(Data7[[#This Row],[Name:]],'Employee Info'!$B$3:$B$200,0),MATCH(Data7[[#Headers],[Other]],'Employee Info'!$C$2:$J$2,0)),"")</f>
        <v/>
      </c>
      <c r="O121" s="19">
        <f>IFERROR((Data7[[#This Row],[Hours:]]*SUM(Data7[[#This Row],[Rate]:[Other]])),"")</f>
        <v>0</v>
      </c>
      <c r="P121" s="7" t="str">
        <f>IF(Data7[[#This Row],[WO'#:]]="","Riley #","WO#")</f>
        <v>WO#</v>
      </c>
      <c r="Q121" s="7">
        <f>IFERROR(WEEKNUM(Data7[[#This Row],[Date:]]),"")</f>
        <v>5</v>
      </c>
      <c r="R121" s="6">
        <f t="shared" si="3"/>
        <v>45319</v>
      </c>
      <c r="S121" s="6">
        <f>Data7[[#This Row],[Week Start]]+7</f>
        <v>45326</v>
      </c>
      <c r="T121" s="7" t="str">
        <f t="shared" si="4"/>
        <v>1/28/2024 - 2/4/2024</v>
      </c>
      <c r="U121" s="7" t="str">
        <f t="shared" si="5"/>
        <v>Time Card</v>
      </c>
      <c r="V121" s="8" t="str">
        <f>RIGHT(TEXT(Data7[[#This Row],[Date:]],"mmddyyyy"),4)</f>
        <v>2024</v>
      </c>
      <c r="W121" s="8" t="str">
        <f>MID(TEXT(Data7[[#This Row],[Date:]],"mmddyyyy"),3,2)</f>
        <v>29</v>
      </c>
      <c r="X121" s="8" t="str">
        <f>LEFT(TEXT(Data7[[#This Row],[Date:]],"mmddyyyy"),2)</f>
        <v>01</v>
      </c>
      <c r="Y121" s="6">
        <f>DATE(Data7[[#This Row],[Year]],Data7[[#This Row],[Month]],Data7[[#This Row],[Day]])</f>
        <v>45320</v>
      </c>
    </row>
    <row r="122" spans="1:25" x14ac:dyDescent="0.3">
      <c r="A122" s="5">
        <v>45320.579456134263</v>
      </c>
      <c r="B122" s="7" t="s">
        <v>35</v>
      </c>
      <c r="C122" s="6" t="s">
        <v>147</v>
      </c>
      <c r="D122" s="7" t="s">
        <v>150</v>
      </c>
      <c r="E122" s="8">
        <v>4</v>
      </c>
      <c r="F122" s="7">
        <v>6984733</v>
      </c>
      <c r="G122" s="7" t="s">
        <v>89</v>
      </c>
      <c r="H122" s="7" t="s">
        <v>69</v>
      </c>
      <c r="I122" s="7" t="s">
        <v>44</v>
      </c>
      <c r="J122" s="19" t="str">
        <f>IFERROR(INDEX('Employee Info'!$C$3:$E$200,MATCH(Data7[[#This Row],[Name:]],'Employee Info'!$B$3:$B$200,0),MATCH(Data7[[#This Row],[Hours Type:]],'Employee Info'!$C$2:$E$2,0)),"")</f>
        <v/>
      </c>
      <c r="K122" s="19" t="str">
        <f>IFERROR(INDEX('Employee Info'!$C$3:$J$200,MATCH(Data7[[#This Row],[Name:]],'Employee Info'!$B$3:$B$200,0),MATCH(Data7[[#Headers],[Truck]],'Employee Info'!$C$2:$J$2,0)),"")</f>
        <v/>
      </c>
      <c r="L122" s="19" t="str">
        <f>IFERROR(INDEX('Employee Info'!$C$3:$J$200,MATCH(Data7[[#This Row],[Name:]],'Employee Info'!$B$3:$B$200,0),MATCH(Data7[[#Headers],[Phone]],'Employee Info'!$C$2:$J$2,0)),"")</f>
        <v/>
      </c>
      <c r="M122" s="19" t="str">
        <f>IFERROR(INDEX('Employee Info'!$C$3:$J$200,MATCH(Data7[[#This Row],[Name:]],'Employee Info'!$B$3:$B$200,0),MATCH(Data7[[#Headers],[Tech]],'Employee Info'!$C$2:$J$2,0)),"")</f>
        <v/>
      </c>
      <c r="N122" s="19" t="str">
        <f>IFERROR(INDEX('Employee Info'!$C$3:$J$200,MATCH(Data7[[#This Row],[Name:]],'Employee Info'!$B$3:$B$200,0),MATCH(Data7[[#Headers],[Other]],'Employee Info'!$C$2:$J$2,0)),"")</f>
        <v/>
      </c>
      <c r="O122" s="19">
        <f>IFERROR((Data7[[#This Row],[Hours:]]*SUM(Data7[[#This Row],[Rate]:[Other]])),"")</f>
        <v>0</v>
      </c>
      <c r="P122" s="7" t="str">
        <f>IF(Data7[[#This Row],[WO'#:]]="","Riley #","WO#")</f>
        <v>WO#</v>
      </c>
      <c r="Q122" s="7">
        <f>IFERROR(WEEKNUM(Data7[[#This Row],[Date:]]),"")</f>
        <v>5</v>
      </c>
      <c r="R122" s="6">
        <f t="shared" si="3"/>
        <v>45319</v>
      </c>
      <c r="S122" s="6">
        <f>Data7[[#This Row],[Week Start]]+7</f>
        <v>45326</v>
      </c>
      <c r="T122" s="7" t="str">
        <f t="shared" si="4"/>
        <v>1/28/2024 - 2/4/2024</v>
      </c>
      <c r="U122" s="7" t="str">
        <f t="shared" si="5"/>
        <v>Time Card</v>
      </c>
      <c r="V122" s="8" t="str">
        <f>RIGHT(TEXT(Data7[[#This Row],[Date:]],"mmddyyyy"),4)</f>
        <v>2024</v>
      </c>
      <c r="W122" s="8" t="str">
        <f>MID(TEXT(Data7[[#This Row],[Date:]],"mmddyyyy"),3,2)</f>
        <v>29</v>
      </c>
      <c r="X122" s="8" t="str">
        <f>LEFT(TEXT(Data7[[#This Row],[Date:]],"mmddyyyy"),2)</f>
        <v>01</v>
      </c>
      <c r="Y122" s="6">
        <f>DATE(Data7[[#This Row],[Year]],Data7[[#This Row],[Month]],Data7[[#This Row],[Day]])</f>
        <v>45320</v>
      </c>
    </row>
    <row r="123" spans="1:25" x14ac:dyDescent="0.3">
      <c r="A123" s="5">
        <v>45324.552320717594</v>
      </c>
      <c r="B123" s="7" t="s">
        <v>66</v>
      </c>
      <c r="C123" s="6" t="s">
        <v>147</v>
      </c>
      <c r="D123" s="7" t="s">
        <v>151</v>
      </c>
      <c r="E123" s="8">
        <v>6</v>
      </c>
      <c r="F123" s="7">
        <v>6984733</v>
      </c>
      <c r="G123" s="7" t="s">
        <v>89</v>
      </c>
      <c r="H123" s="7" t="s">
        <v>69</v>
      </c>
      <c r="I123" s="7" t="s">
        <v>44</v>
      </c>
      <c r="J123" s="19" t="str">
        <f>IFERROR(INDEX('Employee Info'!$C$3:$E$200,MATCH(Data7[[#This Row],[Name:]],'Employee Info'!$B$3:$B$200,0),MATCH(Data7[[#This Row],[Hours Type:]],'Employee Info'!$C$2:$E$2,0)),"")</f>
        <v/>
      </c>
      <c r="K123" s="19" t="str">
        <f>IFERROR(INDEX('Employee Info'!$C$3:$J$200,MATCH(Data7[[#This Row],[Name:]],'Employee Info'!$B$3:$B$200,0),MATCH(Data7[[#Headers],[Truck]],'Employee Info'!$C$2:$J$2,0)),"")</f>
        <v/>
      </c>
      <c r="L123" s="19" t="str">
        <f>IFERROR(INDEX('Employee Info'!$C$3:$J$200,MATCH(Data7[[#This Row],[Name:]],'Employee Info'!$B$3:$B$200,0),MATCH(Data7[[#Headers],[Phone]],'Employee Info'!$C$2:$J$2,0)),"")</f>
        <v/>
      </c>
      <c r="M123" s="19" t="str">
        <f>IFERROR(INDEX('Employee Info'!$C$3:$J$200,MATCH(Data7[[#This Row],[Name:]],'Employee Info'!$B$3:$B$200,0),MATCH(Data7[[#Headers],[Tech]],'Employee Info'!$C$2:$J$2,0)),"")</f>
        <v/>
      </c>
      <c r="N123" s="19" t="str">
        <f>IFERROR(INDEX('Employee Info'!$C$3:$J$200,MATCH(Data7[[#This Row],[Name:]],'Employee Info'!$B$3:$B$200,0),MATCH(Data7[[#Headers],[Other]],'Employee Info'!$C$2:$J$2,0)),"")</f>
        <v/>
      </c>
      <c r="O123" s="19">
        <f>IFERROR((Data7[[#This Row],[Hours:]]*SUM(Data7[[#This Row],[Rate]:[Other]])),"")</f>
        <v>0</v>
      </c>
      <c r="P123" s="7" t="str">
        <f>IF(Data7[[#This Row],[WO'#:]]="","Riley #","WO#")</f>
        <v>WO#</v>
      </c>
      <c r="Q123" s="7">
        <f>IFERROR(WEEKNUM(Data7[[#This Row],[Date:]]),"")</f>
        <v>5</v>
      </c>
      <c r="R123" s="6">
        <f t="shared" si="3"/>
        <v>45319</v>
      </c>
      <c r="S123" s="6">
        <f>Data7[[#This Row],[Week Start]]+7</f>
        <v>45326</v>
      </c>
      <c r="T123" s="7" t="str">
        <f t="shared" si="4"/>
        <v>1/28/2024 - 2/4/2024</v>
      </c>
      <c r="U123" s="7" t="str">
        <f t="shared" si="5"/>
        <v>Time Card</v>
      </c>
      <c r="V123" s="8" t="str">
        <f>RIGHT(TEXT(Data7[[#This Row],[Date:]],"mmddyyyy"),4)</f>
        <v>2024</v>
      </c>
      <c r="W123" s="8" t="str">
        <f>MID(TEXT(Data7[[#This Row],[Date:]],"mmddyyyy"),3,2)</f>
        <v>29</v>
      </c>
      <c r="X123" s="8" t="str">
        <f>LEFT(TEXT(Data7[[#This Row],[Date:]],"mmddyyyy"),2)</f>
        <v>01</v>
      </c>
      <c r="Y123" s="6">
        <f>DATE(Data7[[#This Row],[Year]],Data7[[#This Row],[Month]],Data7[[#This Row],[Day]])</f>
        <v>45320</v>
      </c>
    </row>
    <row r="124" spans="1:25" x14ac:dyDescent="0.3">
      <c r="A124" s="5">
        <v>45324.551396759256</v>
      </c>
      <c r="B124" s="7" t="s">
        <v>66</v>
      </c>
      <c r="C124" s="6" t="s">
        <v>154</v>
      </c>
      <c r="D124" s="7" t="s">
        <v>155</v>
      </c>
      <c r="E124" s="8">
        <v>4</v>
      </c>
      <c r="F124" s="7">
        <v>6984733</v>
      </c>
      <c r="G124" s="7" t="s">
        <v>89</v>
      </c>
      <c r="H124" s="7" t="s">
        <v>69</v>
      </c>
      <c r="I124" s="7" t="s">
        <v>44</v>
      </c>
      <c r="J124" s="19" t="str">
        <f>IFERROR(INDEX('Employee Info'!$C$3:$E$200,MATCH(Data7[[#This Row],[Name:]],'Employee Info'!$B$3:$B$200,0),MATCH(Data7[[#This Row],[Hours Type:]],'Employee Info'!$C$2:$E$2,0)),"")</f>
        <v/>
      </c>
      <c r="K124" s="19" t="str">
        <f>IFERROR(INDEX('Employee Info'!$C$3:$J$200,MATCH(Data7[[#This Row],[Name:]],'Employee Info'!$B$3:$B$200,0),MATCH(Data7[[#Headers],[Truck]],'Employee Info'!$C$2:$J$2,0)),"")</f>
        <v/>
      </c>
      <c r="L124" s="19" t="str">
        <f>IFERROR(INDEX('Employee Info'!$C$3:$J$200,MATCH(Data7[[#This Row],[Name:]],'Employee Info'!$B$3:$B$200,0),MATCH(Data7[[#Headers],[Phone]],'Employee Info'!$C$2:$J$2,0)),"")</f>
        <v/>
      </c>
      <c r="M124" s="19" t="str">
        <f>IFERROR(INDEX('Employee Info'!$C$3:$J$200,MATCH(Data7[[#This Row],[Name:]],'Employee Info'!$B$3:$B$200,0),MATCH(Data7[[#Headers],[Tech]],'Employee Info'!$C$2:$J$2,0)),"")</f>
        <v/>
      </c>
      <c r="N124" s="19" t="str">
        <f>IFERROR(INDEX('Employee Info'!$C$3:$J$200,MATCH(Data7[[#This Row],[Name:]],'Employee Info'!$B$3:$B$200,0),MATCH(Data7[[#Headers],[Other]],'Employee Info'!$C$2:$J$2,0)),"")</f>
        <v/>
      </c>
      <c r="O124" s="19">
        <f>IFERROR((Data7[[#This Row],[Hours:]]*SUM(Data7[[#This Row],[Rate]:[Other]])),"")</f>
        <v>0</v>
      </c>
      <c r="P124" s="7" t="str">
        <f>IF(Data7[[#This Row],[WO'#:]]="","Riley #","WO#")</f>
        <v>WO#</v>
      </c>
      <c r="Q124" s="7">
        <f>IFERROR(WEEKNUM(Data7[[#This Row],[Date:]]),"")</f>
        <v>5</v>
      </c>
      <c r="R124" s="6">
        <f t="shared" si="3"/>
        <v>45319</v>
      </c>
      <c r="S124" s="6">
        <f>Data7[[#This Row],[Week Start]]+7</f>
        <v>45326</v>
      </c>
      <c r="T124" s="7" t="str">
        <f t="shared" si="4"/>
        <v>1/28/2024 - 2/4/2024</v>
      </c>
      <c r="U124" s="7" t="str">
        <f t="shared" si="5"/>
        <v>Time Card</v>
      </c>
      <c r="V124" s="8" t="str">
        <f>RIGHT(TEXT(Data7[[#This Row],[Date:]],"mmddyyyy"),4)</f>
        <v>2024</v>
      </c>
      <c r="W124" s="8" t="str">
        <f>MID(TEXT(Data7[[#This Row],[Date:]],"mmddyyyy"),3,2)</f>
        <v>30</v>
      </c>
      <c r="X124" s="8" t="str">
        <f>LEFT(TEXT(Data7[[#This Row],[Date:]],"mmddyyyy"),2)</f>
        <v>01</v>
      </c>
      <c r="Y124" s="6">
        <f>DATE(Data7[[#This Row],[Year]],Data7[[#This Row],[Month]],Data7[[#This Row],[Day]])</f>
        <v>45321</v>
      </c>
    </row>
    <row r="125" spans="1:25" x14ac:dyDescent="0.3">
      <c r="A125" s="5">
        <v>45358.327983101852</v>
      </c>
      <c r="B125" s="7" t="s">
        <v>76</v>
      </c>
      <c r="C125" s="6" t="s">
        <v>154</v>
      </c>
      <c r="D125" s="7" t="s">
        <v>156</v>
      </c>
      <c r="E125" s="8">
        <v>3</v>
      </c>
      <c r="F125" s="7">
        <v>6984733</v>
      </c>
      <c r="G125" s="7" t="s">
        <v>68</v>
      </c>
      <c r="H125" s="7" t="s">
        <v>69</v>
      </c>
      <c r="I125" s="7" t="s">
        <v>44</v>
      </c>
      <c r="J125" s="19" t="str">
        <f>IFERROR(INDEX('Employee Info'!$C$3:$E$200,MATCH(Data7[[#This Row],[Name:]],'Employee Info'!$B$3:$B$200,0),MATCH(Data7[[#This Row],[Hours Type:]],'Employee Info'!$C$2:$E$2,0)),"")</f>
        <v/>
      </c>
      <c r="K125" s="19" t="str">
        <f>IFERROR(INDEX('Employee Info'!$C$3:$J$200,MATCH(Data7[[#This Row],[Name:]],'Employee Info'!$B$3:$B$200,0),MATCH(Data7[[#Headers],[Truck]],'Employee Info'!$C$2:$J$2,0)),"")</f>
        <v/>
      </c>
      <c r="L125" s="19" t="str">
        <f>IFERROR(INDEX('Employee Info'!$C$3:$J$200,MATCH(Data7[[#This Row],[Name:]],'Employee Info'!$B$3:$B$200,0),MATCH(Data7[[#Headers],[Phone]],'Employee Info'!$C$2:$J$2,0)),"")</f>
        <v/>
      </c>
      <c r="M125" s="19" t="str">
        <f>IFERROR(INDEX('Employee Info'!$C$3:$J$200,MATCH(Data7[[#This Row],[Name:]],'Employee Info'!$B$3:$B$200,0),MATCH(Data7[[#Headers],[Tech]],'Employee Info'!$C$2:$J$2,0)),"")</f>
        <v/>
      </c>
      <c r="N125" s="19" t="str">
        <f>IFERROR(INDEX('Employee Info'!$C$3:$J$200,MATCH(Data7[[#This Row],[Name:]],'Employee Info'!$B$3:$B$200,0),MATCH(Data7[[#Headers],[Other]],'Employee Info'!$C$2:$J$2,0)),"")</f>
        <v/>
      </c>
      <c r="O125" s="19">
        <f>IFERROR((Data7[[#This Row],[Hours:]]*SUM(Data7[[#This Row],[Rate]:[Other]])),"")</f>
        <v>0</v>
      </c>
      <c r="P125" s="7" t="str">
        <f>IF(Data7[[#This Row],[WO'#:]]="","Riley #","WO#")</f>
        <v>WO#</v>
      </c>
      <c r="Q125" s="7">
        <f>IFERROR(WEEKNUM(Data7[[#This Row],[Date:]]),"")</f>
        <v>5</v>
      </c>
      <c r="R125" s="6">
        <f t="shared" si="3"/>
        <v>45319</v>
      </c>
      <c r="S125" s="6">
        <f>Data7[[#This Row],[Week Start]]+7</f>
        <v>45326</v>
      </c>
      <c r="T125" s="7" t="str">
        <f t="shared" si="4"/>
        <v>1/28/2024 - 2/4/2024</v>
      </c>
      <c r="U125" s="7" t="str">
        <f t="shared" si="5"/>
        <v>Time Card</v>
      </c>
      <c r="V125" s="8" t="str">
        <f>RIGHT(TEXT(Data7[[#This Row],[Date:]],"mmddyyyy"),4)</f>
        <v>2024</v>
      </c>
      <c r="W125" s="8" t="str">
        <f>MID(TEXT(Data7[[#This Row],[Date:]],"mmddyyyy"),3,2)</f>
        <v>30</v>
      </c>
      <c r="X125" s="8" t="str">
        <f>LEFT(TEXT(Data7[[#This Row],[Date:]],"mmddyyyy"),2)</f>
        <v>01</v>
      </c>
      <c r="Y125" s="6">
        <f>DATE(Data7[[#This Row],[Year]],Data7[[#This Row],[Month]],Data7[[#This Row],[Day]])</f>
        <v>45321</v>
      </c>
    </row>
    <row r="126" spans="1:25" x14ac:dyDescent="0.3">
      <c r="A126" s="5">
        <v>45321.579733101855</v>
      </c>
      <c r="B126" s="7" t="s">
        <v>35</v>
      </c>
      <c r="C126" s="6" t="s">
        <v>154</v>
      </c>
      <c r="D126" s="7" t="s">
        <v>157</v>
      </c>
      <c r="E126" s="8">
        <v>8</v>
      </c>
      <c r="F126" s="7">
        <v>7053183</v>
      </c>
      <c r="G126" s="7" t="s">
        <v>68</v>
      </c>
      <c r="H126" s="7" t="s">
        <v>69</v>
      </c>
      <c r="I126" s="7" t="s">
        <v>44</v>
      </c>
      <c r="J126" s="19" t="str">
        <f>IFERROR(INDEX('Employee Info'!$C$3:$E$200,MATCH(Data7[[#This Row],[Name:]],'Employee Info'!$B$3:$B$200,0),MATCH(Data7[[#This Row],[Hours Type:]],'Employee Info'!$C$2:$E$2,0)),"")</f>
        <v/>
      </c>
      <c r="K126" s="19" t="str">
        <f>IFERROR(INDEX('Employee Info'!$C$3:$J$200,MATCH(Data7[[#This Row],[Name:]],'Employee Info'!$B$3:$B$200,0),MATCH(Data7[[#Headers],[Truck]],'Employee Info'!$C$2:$J$2,0)),"")</f>
        <v/>
      </c>
      <c r="L126" s="19" t="str">
        <f>IFERROR(INDEX('Employee Info'!$C$3:$J$200,MATCH(Data7[[#This Row],[Name:]],'Employee Info'!$B$3:$B$200,0),MATCH(Data7[[#Headers],[Phone]],'Employee Info'!$C$2:$J$2,0)),"")</f>
        <v/>
      </c>
      <c r="M126" s="19" t="str">
        <f>IFERROR(INDEX('Employee Info'!$C$3:$J$200,MATCH(Data7[[#This Row],[Name:]],'Employee Info'!$B$3:$B$200,0),MATCH(Data7[[#Headers],[Tech]],'Employee Info'!$C$2:$J$2,0)),"")</f>
        <v/>
      </c>
      <c r="N126" s="19" t="str">
        <f>IFERROR(INDEX('Employee Info'!$C$3:$J$200,MATCH(Data7[[#This Row],[Name:]],'Employee Info'!$B$3:$B$200,0),MATCH(Data7[[#Headers],[Other]],'Employee Info'!$C$2:$J$2,0)),"")</f>
        <v/>
      </c>
      <c r="O126" s="19">
        <f>IFERROR((Data7[[#This Row],[Hours:]]*SUM(Data7[[#This Row],[Rate]:[Other]])),"")</f>
        <v>0</v>
      </c>
      <c r="P126" s="7" t="str">
        <f>IF(Data7[[#This Row],[WO'#:]]="","Riley #","WO#")</f>
        <v>WO#</v>
      </c>
      <c r="Q126" s="7">
        <f>IFERROR(WEEKNUM(Data7[[#This Row],[Date:]]),"")</f>
        <v>5</v>
      </c>
      <c r="R126" s="6">
        <f t="shared" si="3"/>
        <v>45319</v>
      </c>
      <c r="S126" s="6">
        <f>Data7[[#This Row],[Week Start]]+7</f>
        <v>45326</v>
      </c>
      <c r="T126" s="7" t="str">
        <f t="shared" si="4"/>
        <v>1/28/2024 - 2/4/2024</v>
      </c>
      <c r="U126" s="7" t="str">
        <f t="shared" si="5"/>
        <v>Time Card</v>
      </c>
      <c r="V126" s="8" t="str">
        <f>RIGHT(TEXT(Data7[[#This Row],[Date:]],"mmddyyyy"),4)</f>
        <v>2024</v>
      </c>
      <c r="W126" s="8" t="str">
        <f>MID(TEXT(Data7[[#This Row],[Date:]],"mmddyyyy"),3,2)</f>
        <v>30</v>
      </c>
      <c r="X126" s="8" t="str">
        <f>LEFT(TEXT(Data7[[#This Row],[Date:]],"mmddyyyy"),2)</f>
        <v>01</v>
      </c>
      <c r="Y126" s="6">
        <f>DATE(Data7[[#This Row],[Year]],Data7[[#This Row],[Month]],Data7[[#This Row],[Day]])</f>
        <v>45321</v>
      </c>
    </row>
    <row r="127" spans="1:25" x14ac:dyDescent="0.3">
      <c r="A127" s="5">
        <v>45324.550547800929</v>
      </c>
      <c r="B127" s="7" t="s">
        <v>66</v>
      </c>
      <c r="C127" s="6" t="s">
        <v>154</v>
      </c>
      <c r="D127" s="7" t="s">
        <v>158</v>
      </c>
      <c r="E127" s="8">
        <v>4</v>
      </c>
      <c r="F127" s="7">
        <v>7056085</v>
      </c>
      <c r="G127" s="7" t="s">
        <v>68</v>
      </c>
      <c r="H127" s="7" t="s">
        <v>69</v>
      </c>
      <c r="I127" s="7" t="s">
        <v>44</v>
      </c>
      <c r="J127" s="19" t="str">
        <f>IFERROR(INDEX('Employee Info'!$C$3:$E$200,MATCH(Data7[[#This Row],[Name:]],'Employee Info'!$B$3:$B$200,0),MATCH(Data7[[#This Row],[Hours Type:]],'Employee Info'!$C$2:$E$2,0)),"")</f>
        <v/>
      </c>
      <c r="K127" s="19" t="str">
        <f>IFERROR(INDEX('Employee Info'!$C$3:$J$200,MATCH(Data7[[#This Row],[Name:]],'Employee Info'!$B$3:$B$200,0),MATCH(Data7[[#Headers],[Truck]],'Employee Info'!$C$2:$J$2,0)),"")</f>
        <v/>
      </c>
      <c r="L127" s="19" t="str">
        <f>IFERROR(INDEX('Employee Info'!$C$3:$J$200,MATCH(Data7[[#This Row],[Name:]],'Employee Info'!$B$3:$B$200,0),MATCH(Data7[[#Headers],[Phone]],'Employee Info'!$C$2:$J$2,0)),"")</f>
        <v/>
      </c>
      <c r="M127" s="19" t="str">
        <f>IFERROR(INDEX('Employee Info'!$C$3:$J$200,MATCH(Data7[[#This Row],[Name:]],'Employee Info'!$B$3:$B$200,0),MATCH(Data7[[#Headers],[Tech]],'Employee Info'!$C$2:$J$2,0)),"")</f>
        <v/>
      </c>
      <c r="N127" s="19" t="str">
        <f>IFERROR(INDEX('Employee Info'!$C$3:$J$200,MATCH(Data7[[#This Row],[Name:]],'Employee Info'!$B$3:$B$200,0),MATCH(Data7[[#Headers],[Other]],'Employee Info'!$C$2:$J$2,0)),"")</f>
        <v/>
      </c>
      <c r="O127" s="19">
        <f>IFERROR((Data7[[#This Row],[Hours:]]*SUM(Data7[[#This Row],[Rate]:[Other]])),"")</f>
        <v>0</v>
      </c>
      <c r="P127" s="7" t="str">
        <f>IF(Data7[[#This Row],[WO'#:]]="","Riley #","WO#")</f>
        <v>WO#</v>
      </c>
      <c r="Q127" s="7">
        <f>IFERROR(WEEKNUM(Data7[[#This Row],[Date:]]),"")</f>
        <v>5</v>
      </c>
      <c r="R127" s="6">
        <f t="shared" si="3"/>
        <v>45319</v>
      </c>
      <c r="S127" s="6">
        <f>Data7[[#This Row],[Week Start]]+7</f>
        <v>45326</v>
      </c>
      <c r="T127" s="7" t="str">
        <f t="shared" si="4"/>
        <v>1/28/2024 - 2/4/2024</v>
      </c>
      <c r="U127" s="7" t="str">
        <f t="shared" si="5"/>
        <v>Time Card</v>
      </c>
      <c r="V127" s="8" t="str">
        <f>RIGHT(TEXT(Data7[[#This Row],[Date:]],"mmddyyyy"),4)</f>
        <v>2024</v>
      </c>
      <c r="W127" s="8" t="str">
        <f>MID(TEXT(Data7[[#This Row],[Date:]],"mmddyyyy"),3,2)</f>
        <v>30</v>
      </c>
      <c r="X127" s="8" t="str">
        <f>LEFT(TEXT(Data7[[#This Row],[Date:]],"mmddyyyy"),2)</f>
        <v>01</v>
      </c>
      <c r="Y127" s="6">
        <f>DATE(Data7[[#This Row],[Year]],Data7[[#This Row],[Month]],Data7[[#This Row],[Day]])</f>
        <v>45321</v>
      </c>
    </row>
    <row r="128" spans="1:25" x14ac:dyDescent="0.3">
      <c r="A128" s="5">
        <v>45324.545760069443</v>
      </c>
      <c r="B128" s="7" t="s">
        <v>66</v>
      </c>
      <c r="C128" s="6" t="s">
        <v>159</v>
      </c>
      <c r="D128" s="7" t="s">
        <v>160</v>
      </c>
      <c r="E128" s="8">
        <v>4</v>
      </c>
      <c r="F128" s="7">
        <v>20028</v>
      </c>
      <c r="G128" s="7" t="s">
        <v>68</v>
      </c>
      <c r="H128" s="7" t="s">
        <v>69</v>
      </c>
      <c r="I128" s="7" t="s">
        <v>44</v>
      </c>
      <c r="J128" s="19" t="str">
        <f>IFERROR(INDEX('Employee Info'!$C$3:$E$200,MATCH(Data7[[#This Row],[Name:]],'Employee Info'!$B$3:$B$200,0),MATCH(Data7[[#This Row],[Hours Type:]],'Employee Info'!$C$2:$E$2,0)),"")</f>
        <v/>
      </c>
      <c r="K128" s="19" t="str">
        <f>IFERROR(INDEX('Employee Info'!$C$3:$J$200,MATCH(Data7[[#This Row],[Name:]],'Employee Info'!$B$3:$B$200,0),MATCH(Data7[[#Headers],[Truck]],'Employee Info'!$C$2:$J$2,0)),"")</f>
        <v/>
      </c>
      <c r="L128" s="19" t="str">
        <f>IFERROR(INDEX('Employee Info'!$C$3:$J$200,MATCH(Data7[[#This Row],[Name:]],'Employee Info'!$B$3:$B$200,0),MATCH(Data7[[#Headers],[Phone]],'Employee Info'!$C$2:$J$2,0)),"")</f>
        <v/>
      </c>
      <c r="M128" s="19" t="str">
        <f>IFERROR(INDEX('Employee Info'!$C$3:$J$200,MATCH(Data7[[#This Row],[Name:]],'Employee Info'!$B$3:$B$200,0),MATCH(Data7[[#Headers],[Tech]],'Employee Info'!$C$2:$J$2,0)),"")</f>
        <v/>
      </c>
      <c r="N128" s="19" t="str">
        <f>IFERROR(INDEX('Employee Info'!$C$3:$J$200,MATCH(Data7[[#This Row],[Name:]],'Employee Info'!$B$3:$B$200,0),MATCH(Data7[[#Headers],[Other]],'Employee Info'!$C$2:$J$2,0)),"")</f>
        <v/>
      </c>
      <c r="O128" s="19">
        <f>IFERROR((Data7[[#This Row],[Hours:]]*SUM(Data7[[#This Row],[Rate]:[Other]])),"")</f>
        <v>0</v>
      </c>
      <c r="P128" s="7" t="str">
        <f>IF(Data7[[#This Row],[WO'#:]]="","Riley #","WO#")</f>
        <v>WO#</v>
      </c>
      <c r="Q128" s="7">
        <f>IFERROR(WEEKNUM(Data7[[#This Row],[Date:]]),"")</f>
        <v>5</v>
      </c>
      <c r="R128" s="6">
        <f t="shared" si="3"/>
        <v>45319</v>
      </c>
      <c r="S128" s="6">
        <f>Data7[[#This Row],[Week Start]]+7</f>
        <v>45326</v>
      </c>
      <c r="T128" s="7" t="str">
        <f t="shared" si="4"/>
        <v>1/28/2024 - 2/4/2024</v>
      </c>
      <c r="U128" s="7" t="str">
        <f t="shared" si="5"/>
        <v>Time Card</v>
      </c>
      <c r="V128" s="8" t="str">
        <f>RIGHT(TEXT(Data7[[#This Row],[Date:]],"mmddyyyy"),4)</f>
        <v>2024</v>
      </c>
      <c r="W128" s="8" t="str">
        <f>MID(TEXT(Data7[[#This Row],[Date:]],"mmddyyyy"),3,2)</f>
        <v>31</v>
      </c>
      <c r="X128" s="8" t="str">
        <f>LEFT(TEXT(Data7[[#This Row],[Date:]],"mmddyyyy"),2)</f>
        <v>01</v>
      </c>
      <c r="Y128" s="6">
        <f>DATE(Data7[[#This Row],[Year]],Data7[[#This Row],[Month]],Data7[[#This Row],[Day]])</f>
        <v>45322</v>
      </c>
    </row>
    <row r="129" spans="1:25" x14ac:dyDescent="0.3">
      <c r="A129" s="5">
        <v>45324.544714930555</v>
      </c>
      <c r="B129" s="7" t="s">
        <v>66</v>
      </c>
      <c r="C129" s="6" t="s">
        <v>159</v>
      </c>
      <c r="D129" s="7" t="s">
        <v>161</v>
      </c>
      <c r="E129" s="8">
        <v>4</v>
      </c>
      <c r="F129" s="7">
        <v>6984733</v>
      </c>
      <c r="G129" s="7" t="s">
        <v>89</v>
      </c>
      <c r="H129" s="7" t="s">
        <v>69</v>
      </c>
      <c r="I129" s="7" t="s">
        <v>44</v>
      </c>
      <c r="J129" s="19" t="str">
        <f>IFERROR(INDEX('Employee Info'!$C$3:$E$200,MATCH(Data7[[#This Row],[Name:]],'Employee Info'!$B$3:$B$200,0),MATCH(Data7[[#This Row],[Hours Type:]],'Employee Info'!$C$2:$E$2,0)),"")</f>
        <v/>
      </c>
      <c r="K129" s="19" t="str">
        <f>IFERROR(INDEX('Employee Info'!$C$3:$J$200,MATCH(Data7[[#This Row],[Name:]],'Employee Info'!$B$3:$B$200,0),MATCH(Data7[[#Headers],[Truck]],'Employee Info'!$C$2:$J$2,0)),"")</f>
        <v/>
      </c>
      <c r="L129" s="19" t="str">
        <f>IFERROR(INDEX('Employee Info'!$C$3:$J$200,MATCH(Data7[[#This Row],[Name:]],'Employee Info'!$B$3:$B$200,0),MATCH(Data7[[#Headers],[Phone]],'Employee Info'!$C$2:$J$2,0)),"")</f>
        <v/>
      </c>
      <c r="M129" s="19" t="str">
        <f>IFERROR(INDEX('Employee Info'!$C$3:$J$200,MATCH(Data7[[#This Row],[Name:]],'Employee Info'!$B$3:$B$200,0),MATCH(Data7[[#Headers],[Tech]],'Employee Info'!$C$2:$J$2,0)),"")</f>
        <v/>
      </c>
      <c r="N129" s="19" t="str">
        <f>IFERROR(INDEX('Employee Info'!$C$3:$J$200,MATCH(Data7[[#This Row],[Name:]],'Employee Info'!$B$3:$B$200,0),MATCH(Data7[[#Headers],[Other]],'Employee Info'!$C$2:$J$2,0)),"")</f>
        <v/>
      </c>
      <c r="O129" s="19">
        <f>IFERROR((Data7[[#This Row],[Hours:]]*SUM(Data7[[#This Row],[Rate]:[Other]])),"")</f>
        <v>0</v>
      </c>
      <c r="P129" s="7" t="str">
        <f>IF(Data7[[#This Row],[WO'#:]]="","Riley #","WO#")</f>
        <v>WO#</v>
      </c>
      <c r="Q129" s="7">
        <f>IFERROR(WEEKNUM(Data7[[#This Row],[Date:]]),"")</f>
        <v>5</v>
      </c>
      <c r="R129" s="6">
        <f t="shared" si="3"/>
        <v>45319</v>
      </c>
      <c r="S129" s="6">
        <f>Data7[[#This Row],[Week Start]]+7</f>
        <v>45326</v>
      </c>
      <c r="T129" s="7" t="str">
        <f t="shared" si="4"/>
        <v>1/28/2024 - 2/4/2024</v>
      </c>
      <c r="U129" s="7" t="str">
        <f t="shared" si="5"/>
        <v>Time Card</v>
      </c>
      <c r="V129" s="8" t="str">
        <f>RIGHT(TEXT(Data7[[#This Row],[Date:]],"mmddyyyy"),4)</f>
        <v>2024</v>
      </c>
      <c r="W129" s="8" t="str">
        <f>MID(TEXT(Data7[[#This Row],[Date:]],"mmddyyyy"),3,2)</f>
        <v>31</v>
      </c>
      <c r="X129" s="8" t="str">
        <f>LEFT(TEXT(Data7[[#This Row],[Date:]],"mmddyyyy"),2)</f>
        <v>01</v>
      </c>
      <c r="Y129" s="6">
        <f>DATE(Data7[[#This Row],[Year]],Data7[[#This Row],[Month]],Data7[[#This Row],[Day]])</f>
        <v>45322</v>
      </c>
    </row>
    <row r="130" spans="1:25" x14ac:dyDescent="0.3">
      <c r="A130" s="5">
        <v>45358.328302430557</v>
      </c>
      <c r="B130" s="7" t="s">
        <v>76</v>
      </c>
      <c r="C130" s="6" t="s">
        <v>159</v>
      </c>
      <c r="D130" s="7" t="s">
        <v>156</v>
      </c>
      <c r="E130" s="8">
        <v>1</v>
      </c>
      <c r="F130" s="7">
        <v>6984733</v>
      </c>
      <c r="G130" s="7" t="s">
        <v>68</v>
      </c>
      <c r="H130" s="7" t="s">
        <v>69</v>
      </c>
      <c r="I130" s="7" t="s">
        <v>44</v>
      </c>
      <c r="J130" s="19" t="str">
        <f>IFERROR(INDEX('Employee Info'!$C$3:$E$200,MATCH(Data7[[#This Row],[Name:]],'Employee Info'!$B$3:$B$200,0),MATCH(Data7[[#This Row],[Hours Type:]],'Employee Info'!$C$2:$E$2,0)),"")</f>
        <v/>
      </c>
      <c r="K130" s="19" t="str">
        <f>IFERROR(INDEX('Employee Info'!$C$3:$J$200,MATCH(Data7[[#This Row],[Name:]],'Employee Info'!$B$3:$B$200,0),MATCH(Data7[[#Headers],[Truck]],'Employee Info'!$C$2:$J$2,0)),"")</f>
        <v/>
      </c>
      <c r="L130" s="19" t="str">
        <f>IFERROR(INDEX('Employee Info'!$C$3:$J$200,MATCH(Data7[[#This Row],[Name:]],'Employee Info'!$B$3:$B$200,0),MATCH(Data7[[#Headers],[Phone]],'Employee Info'!$C$2:$J$2,0)),"")</f>
        <v/>
      </c>
      <c r="M130" s="19" t="str">
        <f>IFERROR(INDEX('Employee Info'!$C$3:$J$200,MATCH(Data7[[#This Row],[Name:]],'Employee Info'!$B$3:$B$200,0),MATCH(Data7[[#Headers],[Tech]],'Employee Info'!$C$2:$J$2,0)),"")</f>
        <v/>
      </c>
      <c r="N130" s="19" t="str">
        <f>IFERROR(INDEX('Employee Info'!$C$3:$J$200,MATCH(Data7[[#This Row],[Name:]],'Employee Info'!$B$3:$B$200,0),MATCH(Data7[[#Headers],[Other]],'Employee Info'!$C$2:$J$2,0)),"")</f>
        <v/>
      </c>
      <c r="O130" s="19">
        <f>IFERROR((Data7[[#This Row],[Hours:]]*SUM(Data7[[#This Row],[Rate]:[Other]])),"")</f>
        <v>0</v>
      </c>
      <c r="P130" s="7" t="str">
        <f>IF(Data7[[#This Row],[WO'#:]]="","Riley #","WO#")</f>
        <v>WO#</v>
      </c>
      <c r="Q130" s="7">
        <f>IFERROR(WEEKNUM(Data7[[#This Row],[Date:]]),"")</f>
        <v>5</v>
      </c>
      <c r="R130" s="6">
        <f t="shared" ref="R130:R193" si="6">DATE(RIGHT(TEXT(C130,"mm/dd/yyyy"),4),1,1)+(Q130-1)*7-(WEEKDAY(DATE(RIGHT(TEXT(C130,"mm/dd/yyyy"),4),1,1)))+1</f>
        <v>45319</v>
      </c>
      <c r="S130" s="6">
        <f>Data7[[#This Row],[Week Start]]+7</f>
        <v>45326</v>
      </c>
      <c r="T130" s="7" t="str">
        <f t="shared" ref="T130:T193" si="7">IFERROR(TEXT(R130, "m/d/yyyy") &amp; " - " &amp; TEXT(S130, "m/d/yyyy"),"")</f>
        <v>1/28/2024 - 2/4/2024</v>
      </c>
      <c r="U130" s="7" t="str">
        <f t="shared" ref="U130:U193" si="8">"Time Card"</f>
        <v>Time Card</v>
      </c>
      <c r="V130" s="8" t="str">
        <f>RIGHT(TEXT(Data7[[#This Row],[Date:]],"mmddyyyy"),4)</f>
        <v>2024</v>
      </c>
      <c r="W130" s="8" t="str">
        <f>MID(TEXT(Data7[[#This Row],[Date:]],"mmddyyyy"),3,2)</f>
        <v>31</v>
      </c>
      <c r="X130" s="8" t="str">
        <f>LEFT(TEXT(Data7[[#This Row],[Date:]],"mmddyyyy"),2)</f>
        <v>01</v>
      </c>
      <c r="Y130" s="6">
        <f>DATE(Data7[[#This Row],[Year]],Data7[[#This Row],[Month]],Data7[[#This Row],[Day]])</f>
        <v>45322</v>
      </c>
    </row>
    <row r="131" spans="1:25" x14ac:dyDescent="0.3">
      <c r="A131" s="5">
        <v>45322.581172337967</v>
      </c>
      <c r="B131" s="7" t="s">
        <v>35</v>
      </c>
      <c r="C131" s="6" t="s">
        <v>159</v>
      </c>
      <c r="D131" s="7" t="s">
        <v>157</v>
      </c>
      <c r="E131" s="8">
        <v>8</v>
      </c>
      <c r="F131" s="7">
        <v>7056085</v>
      </c>
      <c r="G131" s="7" t="s">
        <v>68</v>
      </c>
      <c r="H131" s="7" t="s">
        <v>69</v>
      </c>
      <c r="I131" s="7" t="s">
        <v>44</v>
      </c>
      <c r="J131" s="19" t="str">
        <f>IFERROR(INDEX('Employee Info'!$C$3:$E$200,MATCH(Data7[[#This Row],[Name:]],'Employee Info'!$B$3:$B$200,0),MATCH(Data7[[#This Row],[Hours Type:]],'Employee Info'!$C$2:$E$2,0)),"")</f>
        <v/>
      </c>
      <c r="K131" s="19" t="str">
        <f>IFERROR(INDEX('Employee Info'!$C$3:$J$200,MATCH(Data7[[#This Row],[Name:]],'Employee Info'!$B$3:$B$200,0),MATCH(Data7[[#Headers],[Truck]],'Employee Info'!$C$2:$J$2,0)),"")</f>
        <v/>
      </c>
      <c r="L131" s="19" t="str">
        <f>IFERROR(INDEX('Employee Info'!$C$3:$J$200,MATCH(Data7[[#This Row],[Name:]],'Employee Info'!$B$3:$B$200,0),MATCH(Data7[[#Headers],[Phone]],'Employee Info'!$C$2:$J$2,0)),"")</f>
        <v/>
      </c>
      <c r="M131" s="19" t="str">
        <f>IFERROR(INDEX('Employee Info'!$C$3:$J$200,MATCH(Data7[[#This Row],[Name:]],'Employee Info'!$B$3:$B$200,0),MATCH(Data7[[#Headers],[Tech]],'Employee Info'!$C$2:$J$2,0)),"")</f>
        <v/>
      </c>
      <c r="N131" s="19" t="str">
        <f>IFERROR(INDEX('Employee Info'!$C$3:$J$200,MATCH(Data7[[#This Row],[Name:]],'Employee Info'!$B$3:$B$200,0),MATCH(Data7[[#Headers],[Other]],'Employee Info'!$C$2:$J$2,0)),"")</f>
        <v/>
      </c>
      <c r="O131" s="19">
        <f>IFERROR((Data7[[#This Row],[Hours:]]*SUM(Data7[[#This Row],[Rate]:[Other]])),"")</f>
        <v>0</v>
      </c>
      <c r="P131" s="7" t="str">
        <f>IF(Data7[[#This Row],[WO'#:]]="","Riley #","WO#")</f>
        <v>WO#</v>
      </c>
      <c r="Q131" s="7">
        <f>IFERROR(WEEKNUM(Data7[[#This Row],[Date:]]),"")</f>
        <v>5</v>
      </c>
      <c r="R131" s="6">
        <f t="shared" si="6"/>
        <v>45319</v>
      </c>
      <c r="S131" s="6">
        <f>Data7[[#This Row],[Week Start]]+7</f>
        <v>45326</v>
      </c>
      <c r="T131" s="7" t="str">
        <f t="shared" si="7"/>
        <v>1/28/2024 - 2/4/2024</v>
      </c>
      <c r="U131" s="7" t="str">
        <f t="shared" si="8"/>
        <v>Time Card</v>
      </c>
      <c r="V131" s="8" t="str">
        <f>RIGHT(TEXT(Data7[[#This Row],[Date:]],"mmddyyyy"),4)</f>
        <v>2024</v>
      </c>
      <c r="W131" s="8" t="str">
        <f>MID(TEXT(Data7[[#This Row],[Date:]],"mmddyyyy"),3,2)</f>
        <v>31</v>
      </c>
      <c r="X131" s="8" t="str">
        <f>LEFT(TEXT(Data7[[#This Row],[Date:]],"mmddyyyy"),2)</f>
        <v>01</v>
      </c>
      <c r="Y131" s="6">
        <f>DATE(Data7[[#This Row],[Year]],Data7[[#This Row],[Month]],Data7[[#This Row],[Day]])</f>
        <v>45322</v>
      </c>
    </row>
    <row r="132" spans="1:25" x14ac:dyDescent="0.3">
      <c r="A132" s="5">
        <v>45324.540615972219</v>
      </c>
      <c r="B132" s="7" t="s">
        <v>66</v>
      </c>
      <c r="C132" s="6" t="s">
        <v>176</v>
      </c>
      <c r="D132" s="7" t="s">
        <v>177</v>
      </c>
      <c r="E132" s="8">
        <v>1</v>
      </c>
      <c r="F132" s="7">
        <v>6984733</v>
      </c>
      <c r="G132" s="7" t="s">
        <v>89</v>
      </c>
      <c r="H132" s="7" t="s">
        <v>69</v>
      </c>
      <c r="I132" s="7" t="s">
        <v>44</v>
      </c>
      <c r="J132" s="19" t="str">
        <f>IFERROR(INDEX('Employee Info'!$C$3:$E$200,MATCH(Data7[[#This Row],[Name:]],'Employee Info'!$B$3:$B$200,0),MATCH(Data7[[#This Row],[Hours Type:]],'Employee Info'!$C$2:$E$2,0)),"")</f>
        <v/>
      </c>
      <c r="K132" s="19" t="str">
        <f>IFERROR(INDEX('Employee Info'!$C$3:$J$200,MATCH(Data7[[#This Row],[Name:]],'Employee Info'!$B$3:$B$200,0),MATCH(Data7[[#Headers],[Truck]],'Employee Info'!$C$2:$J$2,0)),"")</f>
        <v/>
      </c>
      <c r="L132" s="19" t="str">
        <f>IFERROR(INDEX('Employee Info'!$C$3:$J$200,MATCH(Data7[[#This Row],[Name:]],'Employee Info'!$B$3:$B$200,0),MATCH(Data7[[#Headers],[Phone]],'Employee Info'!$C$2:$J$2,0)),"")</f>
        <v/>
      </c>
      <c r="M132" s="19" t="str">
        <f>IFERROR(INDEX('Employee Info'!$C$3:$J$200,MATCH(Data7[[#This Row],[Name:]],'Employee Info'!$B$3:$B$200,0),MATCH(Data7[[#Headers],[Tech]],'Employee Info'!$C$2:$J$2,0)),"")</f>
        <v/>
      </c>
      <c r="N132" s="19" t="str">
        <f>IFERROR(INDEX('Employee Info'!$C$3:$J$200,MATCH(Data7[[#This Row],[Name:]],'Employee Info'!$B$3:$B$200,0),MATCH(Data7[[#Headers],[Other]],'Employee Info'!$C$2:$J$2,0)),"")</f>
        <v/>
      </c>
      <c r="O132" s="19">
        <f>IFERROR((Data7[[#This Row],[Hours:]]*SUM(Data7[[#This Row],[Rate]:[Other]])),"")</f>
        <v>0</v>
      </c>
      <c r="P132" s="7" t="str">
        <f>IF(Data7[[#This Row],[WO'#:]]="","Riley #","WO#")</f>
        <v>WO#</v>
      </c>
      <c r="Q132" s="7">
        <f>IFERROR(WEEKNUM(Data7[[#This Row],[Date:]]),"")</f>
        <v>5</v>
      </c>
      <c r="R132" s="6">
        <f t="shared" si="6"/>
        <v>45319</v>
      </c>
      <c r="S132" s="6">
        <f>Data7[[#This Row],[Week Start]]+7</f>
        <v>45326</v>
      </c>
      <c r="T132" s="7" t="str">
        <f t="shared" si="7"/>
        <v>1/28/2024 - 2/4/2024</v>
      </c>
      <c r="U132" s="7" t="str">
        <f t="shared" si="8"/>
        <v>Time Card</v>
      </c>
      <c r="V132" s="8" t="str">
        <f>RIGHT(TEXT(Data7[[#This Row],[Date:]],"mmddyyyy"),4)</f>
        <v>2024</v>
      </c>
      <c r="W132" s="8" t="str">
        <f>MID(TEXT(Data7[[#This Row],[Date:]],"mmddyyyy"),3,2)</f>
        <v>01</v>
      </c>
      <c r="X132" s="8" t="str">
        <f>LEFT(TEXT(Data7[[#This Row],[Date:]],"mmddyyyy"),2)</f>
        <v>02</v>
      </c>
      <c r="Y132" s="6">
        <f>DATE(Data7[[#This Row],[Year]],Data7[[#This Row],[Month]],Data7[[#This Row],[Day]])</f>
        <v>45323</v>
      </c>
    </row>
    <row r="133" spans="1:25" x14ac:dyDescent="0.3">
      <c r="A133" s="5">
        <v>45324.541897222225</v>
      </c>
      <c r="B133" s="7" t="s">
        <v>66</v>
      </c>
      <c r="C133" s="6" t="s">
        <v>176</v>
      </c>
      <c r="D133" s="7" t="s">
        <v>178</v>
      </c>
      <c r="E133" s="8">
        <v>7</v>
      </c>
      <c r="F133" s="7">
        <v>6984733</v>
      </c>
      <c r="G133" s="7" t="s">
        <v>89</v>
      </c>
      <c r="H133" s="7" t="s">
        <v>69</v>
      </c>
      <c r="I133" s="7" t="s">
        <v>44</v>
      </c>
      <c r="J133" s="19" t="str">
        <f>IFERROR(INDEX('Employee Info'!$C$3:$E$200,MATCH(Data7[[#This Row],[Name:]],'Employee Info'!$B$3:$B$200,0),MATCH(Data7[[#This Row],[Hours Type:]],'Employee Info'!$C$2:$E$2,0)),"")</f>
        <v/>
      </c>
      <c r="K133" s="19" t="str">
        <f>IFERROR(INDEX('Employee Info'!$C$3:$J$200,MATCH(Data7[[#This Row],[Name:]],'Employee Info'!$B$3:$B$200,0),MATCH(Data7[[#Headers],[Truck]],'Employee Info'!$C$2:$J$2,0)),"")</f>
        <v/>
      </c>
      <c r="L133" s="19" t="str">
        <f>IFERROR(INDEX('Employee Info'!$C$3:$J$200,MATCH(Data7[[#This Row],[Name:]],'Employee Info'!$B$3:$B$200,0),MATCH(Data7[[#Headers],[Phone]],'Employee Info'!$C$2:$J$2,0)),"")</f>
        <v/>
      </c>
      <c r="M133" s="19" t="str">
        <f>IFERROR(INDEX('Employee Info'!$C$3:$J$200,MATCH(Data7[[#This Row],[Name:]],'Employee Info'!$B$3:$B$200,0),MATCH(Data7[[#Headers],[Tech]],'Employee Info'!$C$2:$J$2,0)),"")</f>
        <v/>
      </c>
      <c r="N133" s="19" t="str">
        <f>IFERROR(INDEX('Employee Info'!$C$3:$J$200,MATCH(Data7[[#This Row],[Name:]],'Employee Info'!$B$3:$B$200,0),MATCH(Data7[[#Headers],[Other]],'Employee Info'!$C$2:$J$2,0)),"")</f>
        <v/>
      </c>
      <c r="O133" s="19">
        <f>IFERROR((Data7[[#This Row],[Hours:]]*SUM(Data7[[#This Row],[Rate]:[Other]])),"")</f>
        <v>0</v>
      </c>
      <c r="P133" s="7" t="str">
        <f>IF(Data7[[#This Row],[WO'#:]]="","Riley #","WO#")</f>
        <v>WO#</v>
      </c>
      <c r="Q133" s="7">
        <f>IFERROR(WEEKNUM(Data7[[#This Row],[Date:]]),"")</f>
        <v>5</v>
      </c>
      <c r="R133" s="6">
        <f t="shared" si="6"/>
        <v>45319</v>
      </c>
      <c r="S133" s="6">
        <f>Data7[[#This Row],[Week Start]]+7</f>
        <v>45326</v>
      </c>
      <c r="T133" s="7" t="str">
        <f t="shared" si="7"/>
        <v>1/28/2024 - 2/4/2024</v>
      </c>
      <c r="U133" s="7" t="str">
        <f t="shared" si="8"/>
        <v>Time Card</v>
      </c>
      <c r="V133" s="8" t="str">
        <f>RIGHT(TEXT(Data7[[#This Row],[Date:]],"mmddyyyy"),4)</f>
        <v>2024</v>
      </c>
      <c r="W133" s="8" t="str">
        <f>MID(TEXT(Data7[[#This Row],[Date:]],"mmddyyyy"),3,2)</f>
        <v>01</v>
      </c>
      <c r="X133" s="8" t="str">
        <f>LEFT(TEXT(Data7[[#This Row],[Date:]],"mmddyyyy"),2)</f>
        <v>02</v>
      </c>
      <c r="Y133" s="6">
        <f>DATE(Data7[[#This Row],[Year]],Data7[[#This Row],[Month]],Data7[[#This Row],[Day]])</f>
        <v>45323</v>
      </c>
    </row>
    <row r="134" spans="1:25" x14ac:dyDescent="0.3">
      <c r="A134" s="5">
        <v>45358.328400347222</v>
      </c>
      <c r="B134" s="7" t="s">
        <v>76</v>
      </c>
      <c r="C134" s="6" t="s">
        <v>176</v>
      </c>
      <c r="D134" s="7" t="s">
        <v>156</v>
      </c>
      <c r="E134" s="8">
        <v>1</v>
      </c>
      <c r="F134" s="7">
        <v>6984733</v>
      </c>
      <c r="G134" s="7" t="s">
        <v>68</v>
      </c>
      <c r="H134" s="7" t="s">
        <v>69</v>
      </c>
      <c r="I134" s="7" t="s">
        <v>44</v>
      </c>
      <c r="J134" s="19" t="str">
        <f>IFERROR(INDEX('Employee Info'!$C$3:$E$200,MATCH(Data7[[#This Row],[Name:]],'Employee Info'!$B$3:$B$200,0),MATCH(Data7[[#This Row],[Hours Type:]],'Employee Info'!$C$2:$E$2,0)),"")</f>
        <v/>
      </c>
      <c r="K134" s="19" t="str">
        <f>IFERROR(INDEX('Employee Info'!$C$3:$J$200,MATCH(Data7[[#This Row],[Name:]],'Employee Info'!$B$3:$B$200,0),MATCH(Data7[[#Headers],[Truck]],'Employee Info'!$C$2:$J$2,0)),"")</f>
        <v/>
      </c>
      <c r="L134" s="19" t="str">
        <f>IFERROR(INDEX('Employee Info'!$C$3:$J$200,MATCH(Data7[[#This Row],[Name:]],'Employee Info'!$B$3:$B$200,0),MATCH(Data7[[#Headers],[Phone]],'Employee Info'!$C$2:$J$2,0)),"")</f>
        <v/>
      </c>
      <c r="M134" s="19" t="str">
        <f>IFERROR(INDEX('Employee Info'!$C$3:$J$200,MATCH(Data7[[#This Row],[Name:]],'Employee Info'!$B$3:$B$200,0),MATCH(Data7[[#Headers],[Tech]],'Employee Info'!$C$2:$J$2,0)),"")</f>
        <v/>
      </c>
      <c r="N134" s="19" t="str">
        <f>IFERROR(INDEX('Employee Info'!$C$3:$J$200,MATCH(Data7[[#This Row],[Name:]],'Employee Info'!$B$3:$B$200,0),MATCH(Data7[[#Headers],[Other]],'Employee Info'!$C$2:$J$2,0)),"")</f>
        <v/>
      </c>
      <c r="O134" s="19">
        <f>IFERROR((Data7[[#This Row],[Hours:]]*SUM(Data7[[#This Row],[Rate]:[Other]])),"")</f>
        <v>0</v>
      </c>
      <c r="P134" s="7" t="str">
        <f>IF(Data7[[#This Row],[WO'#:]]="","Riley #","WO#")</f>
        <v>WO#</v>
      </c>
      <c r="Q134" s="7">
        <f>IFERROR(WEEKNUM(Data7[[#This Row],[Date:]]),"")</f>
        <v>5</v>
      </c>
      <c r="R134" s="6">
        <f t="shared" si="6"/>
        <v>45319</v>
      </c>
      <c r="S134" s="6">
        <f>Data7[[#This Row],[Week Start]]+7</f>
        <v>45326</v>
      </c>
      <c r="T134" s="7" t="str">
        <f t="shared" si="7"/>
        <v>1/28/2024 - 2/4/2024</v>
      </c>
      <c r="U134" s="7" t="str">
        <f t="shared" si="8"/>
        <v>Time Card</v>
      </c>
      <c r="V134" s="8" t="str">
        <f>RIGHT(TEXT(Data7[[#This Row],[Date:]],"mmddyyyy"),4)</f>
        <v>2024</v>
      </c>
      <c r="W134" s="8" t="str">
        <f>MID(TEXT(Data7[[#This Row],[Date:]],"mmddyyyy"),3,2)</f>
        <v>01</v>
      </c>
      <c r="X134" s="8" t="str">
        <f>LEFT(TEXT(Data7[[#This Row],[Date:]],"mmddyyyy"),2)</f>
        <v>02</v>
      </c>
      <c r="Y134" s="6">
        <f>DATE(Data7[[#This Row],[Year]],Data7[[#This Row],[Month]],Data7[[#This Row],[Day]])</f>
        <v>45323</v>
      </c>
    </row>
    <row r="135" spans="1:25" x14ac:dyDescent="0.3">
      <c r="A135" s="5">
        <v>45324.537818750003</v>
      </c>
      <c r="B135" s="7" t="s">
        <v>35</v>
      </c>
      <c r="C135" s="6" t="s">
        <v>176</v>
      </c>
      <c r="D135" s="7" t="s">
        <v>179</v>
      </c>
      <c r="E135" s="8">
        <v>8</v>
      </c>
      <c r="F135" s="7" t="s">
        <v>68</v>
      </c>
      <c r="G135" s="7" t="s">
        <v>68</v>
      </c>
      <c r="H135" s="7" t="s">
        <v>180</v>
      </c>
      <c r="I135" s="7" t="s">
        <v>44</v>
      </c>
      <c r="J135" s="19" t="str">
        <f>IFERROR(INDEX('Employee Info'!$C$3:$E$200,MATCH(Data7[[#This Row],[Name:]],'Employee Info'!$B$3:$B$200,0),MATCH(Data7[[#This Row],[Hours Type:]],'Employee Info'!$C$2:$E$2,0)),"")</f>
        <v/>
      </c>
      <c r="K135" s="19" t="str">
        <f>IFERROR(INDEX('Employee Info'!$C$3:$J$200,MATCH(Data7[[#This Row],[Name:]],'Employee Info'!$B$3:$B$200,0),MATCH(Data7[[#Headers],[Truck]],'Employee Info'!$C$2:$J$2,0)),"")</f>
        <v/>
      </c>
      <c r="L135" s="19" t="str">
        <f>IFERROR(INDEX('Employee Info'!$C$3:$J$200,MATCH(Data7[[#This Row],[Name:]],'Employee Info'!$B$3:$B$200,0),MATCH(Data7[[#Headers],[Phone]],'Employee Info'!$C$2:$J$2,0)),"")</f>
        <v/>
      </c>
      <c r="M135" s="19" t="str">
        <f>IFERROR(INDEX('Employee Info'!$C$3:$J$200,MATCH(Data7[[#This Row],[Name:]],'Employee Info'!$B$3:$B$200,0),MATCH(Data7[[#Headers],[Tech]],'Employee Info'!$C$2:$J$2,0)),"")</f>
        <v/>
      </c>
      <c r="N135" s="19" t="str">
        <f>IFERROR(INDEX('Employee Info'!$C$3:$J$200,MATCH(Data7[[#This Row],[Name:]],'Employee Info'!$B$3:$B$200,0),MATCH(Data7[[#Headers],[Other]],'Employee Info'!$C$2:$J$2,0)),"")</f>
        <v/>
      </c>
      <c r="O135" s="19">
        <f>IFERROR((Data7[[#This Row],[Hours:]]*SUM(Data7[[#This Row],[Rate]:[Other]])),"")</f>
        <v>0</v>
      </c>
      <c r="P135" s="7" t="str">
        <f>IF(Data7[[#This Row],[WO'#:]]="","Riley #","WO#")</f>
        <v>Riley #</v>
      </c>
      <c r="Q135" s="7">
        <f>IFERROR(WEEKNUM(Data7[[#This Row],[Date:]]),"")</f>
        <v>5</v>
      </c>
      <c r="R135" s="6">
        <f t="shared" si="6"/>
        <v>45319</v>
      </c>
      <c r="S135" s="6">
        <f>Data7[[#This Row],[Week Start]]+7</f>
        <v>45326</v>
      </c>
      <c r="T135" s="7" t="str">
        <f t="shared" si="7"/>
        <v>1/28/2024 - 2/4/2024</v>
      </c>
      <c r="U135" s="7" t="str">
        <f t="shared" si="8"/>
        <v>Time Card</v>
      </c>
      <c r="V135" s="8" t="str">
        <f>RIGHT(TEXT(Data7[[#This Row],[Date:]],"mmddyyyy"),4)</f>
        <v>2024</v>
      </c>
      <c r="W135" s="8" t="str">
        <f>MID(TEXT(Data7[[#This Row],[Date:]],"mmddyyyy"),3,2)</f>
        <v>01</v>
      </c>
      <c r="X135" s="8" t="str">
        <f>LEFT(TEXT(Data7[[#This Row],[Date:]],"mmddyyyy"),2)</f>
        <v>02</v>
      </c>
      <c r="Y135" s="6">
        <f>DATE(Data7[[#This Row],[Year]],Data7[[#This Row],[Month]],Data7[[#This Row],[Day]])</f>
        <v>45323</v>
      </c>
    </row>
    <row r="136" spans="1:25" x14ac:dyDescent="0.3">
      <c r="A136" s="5">
        <v>45324.542727893517</v>
      </c>
      <c r="B136" s="7" t="s">
        <v>66</v>
      </c>
      <c r="C136" s="6" t="s">
        <v>195</v>
      </c>
      <c r="D136" s="7" t="s">
        <v>196</v>
      </c>
      <c r="E136" s="8">
        <v>8</v>
      </c>
      <c r="F136" s="7">
        <v>6984733</v>
      </c>
      <c r="G136" s="7" t="s">
        <v>89</v>
      </c>
      <c r="H136" s="7" t="s">
        <v>69</v>
      </c>
      <c r="I136" s="7" t="s">
        <v>44</v>
      </c>
      <c r="J136" s="19" t="str">
        <f>IFERROR(INDEX('Employee Info'!$C$3:$E$200,MATCH(Data7[[#This Row],[Name:]],'Employee Info'!$B$3:$B$200,0),MATCH(Data7[[#This Row],[Hours Type:]],'Employee Info'!$C$2:$E$2,0)),"")</f>
        <v/>
      </c>
      <c r="K136" s="19" t="str">
        <f>IFERROR(INDEX('Employee Info'!$C$3:$J$200,MATCH(Data7[[#This Row],[Name:]],'Employee Info'!$B$3:$B$200,0),MATCH(Data7[[#Headers],[Truck]],'Employee Info'!$C$2:$J$2,0)),"")</f>
        <v/>
      </c>
      <c r="L136" s="19" t="str">
        <f>IFERROR(INDEX('Employee Info'!$C$3:$J$200,MATCH(Data7[[#This Row],[Name:]],'Employee Info'!$B$3:$B$200,0),MATCH(Data7[[#Headers],[Phone]],'Employee Info'!$C$2:$J$2,0)),"")</f>
        <v/>
      </c>
      <c r="M136" s="19" t="str">
        <f>IFERROR(INDEX('Employee Info'!$C$3:$J$200,MATCH(Data7[[#This Row],[Name:]],'Employee Info'!$B$3:$B$200,0),MATCH(Data7[[#Headers],[Tech]],'Employee Info'!$C$2:$J$2,0)),"")</f>
        <v/>
      </c>
      <c r="N136" s="19" t="str">
        <f>IFERROR(INDEX('Employee Info'!$C$3:$J$200,MATCH(Data7[[#This Row],[Name:]],'Employee Info'!$B$3:$B$200,0),MATCH(Data7[[#Headers],[Other]],'Employee Info'!$C$2:$J$2,0)),"")</f>
        <v/>
      </c>
      <c r="O136" s="19">
        <f>IFERROR((Data7[[#This Row],[Hours:]]*SUM(Data7[[#This Row],[Rate]:[Other]])),"")</f>
        <v>0</v>
      </c>
      <c r="P136" s="7" t="str">
        <f>IF(Data7[[#This Row],[WO'#:]]="","Riley #","WO#")</f>
        <v>WO#</v>
      </c>
      <c r="Q136" s="7">
        <f>IFERROR(WEEKNUM(Data7[[#This Row],[Date:]]),"")</f>
        <v>5</v>
      </c>
      <c r="R136" s="6">
        <f t="shared" si="6"/>
        <v>45319</v>
      </c>
      <c r="S136" s="6">
        <f>Data7[[#This Row],[Week Start]]+7</f>
        <v>45326</v>
      </c>
      <c r="T136" s="7" t="str">
        <f t="shared" si="7"/>
        <v>1/28/2024 - 2/4/2024</v>
      </c>
      <c r="U136" s="7" t="str">
        <f t="shared" si="8"/>
        <v>Time Card</v>
      </c>
      <c r="V136" s="8" t="str">
        <f>RIGHT(TEXT(Data7[[#This Row],[Date:]],"mmddyyyy"),4)</f>
        <v>2024</v>
      </c>
      <c r="W136" s="8" t="str">
        <f>MID(TEXT(Data7[[#This Row],[Date:]],"mmddyyyy"),3,2)</f>
        <v>02</v>
      </c>
      <c r="X136" s="8" t="str">
        <f>LEFT(TEXT(Data7[[#This Row],[Date:]],"mmddyyyy"),2)</f>
        <v>02</v>
      </c>
      <c r="Y136" s="6">
        <f>DATE(Data7[[#This Row],[Year]],Data7[[#This Row],[Month]],Data7[[#This Row],[Day]])</f>
        <v>45324</v>
      </c>
    </row>
    <row r="137" spans="1:25" x14ac:dyDescent="0.3">
      <c r="A137" s="5">
        <v>45358.328553587962</v>
      </c>
      <c r="B137" s="7" t="s">
        <v>76</v>
      </c>
      <c r="C137" s="6" t="s">
        <v>195</v>
      </c>
      <c r="D137" s="7" t="s">
        <v>156</v>
      </c>
      <c r="E137" s="8">
        <v>2</v>
      </c>
      <c r="F137" s="7">
        <v>6984733</v>
      </c>
      <c r="G137" s="7" t="s">
        <v>68</v>
      </c>
      <c r="H137" s="7" t="s">
        <v>69</v>
      </c>
      <c r="I137" s="7" t="s">
        <v>44</v>
      </c>
      <c r="J137" s="19" t="str">
        <f>IFERROR(INDEX('Employee Info'!$C$3:$E$200,MATCH(Data7[[#This Row],[Name:]],'Employee Info'!$B$3:$B$200,0),MATCH(Data7[[#This Row],[Hours Type:]],'Employee Info'!$C$2:$E$2,0)),"")</f>
        <v/>
      </c>
      <c r="K137" s="19" t="str">
        <f>IFERROR(INDEX('Employee Info'!$C$3:$J$200,MATCH(Data7[[#This Row],[Name:]],'Employee Info'!$B$3:$B$200,0),MATCH(Data7[[#Headers],[Truck]],'Employee Info'!$C$2:$J$2,0)),"")</f>
        <v/>
      </c>
      <c r="L137" s="19" t="str">
        <f>IFERROR(INDEX('Employee Info'!$C$3:$J$200,MATCH(Data7[[#This Row],[Name:]],'Employee Info'!$B$3:$B$200,0),MATCH(Data7[[#Headers],[Phone]],'Employee Info'!$C$2:$J$2,0)),"")</f>
        <v/>
      </c>
      <c r="M137" s="19" t="str">
        <f>IFERROR(INDEX('Employee Info'!$C$3:$J$200,MATCH(Data7[[#This Row],[Name:]],'Employee Info'!$B$3:$B$200,0),MATCH(Data7[[#Headers],[Tech]],'Employee Info'!$C$2:$J$2,0)),"")</f>
        <v/>
      </c>
      <c r="N137" s="19" t="str">
        <f>IFERROR(INDEX('Employee Info'!$C$3:$J$200,MATCH(Data7[[#This Row],[Name:]],'Employee Info'!$B$3:$B$200,0),MATCH(Data7[[#Headers],[Other]],'Employee Info'!$C$2:$J$2,0)),"")</f>
        <v/>
      </c>
      <c r="O137" s="19">
        <f>IFERROR((Data7[[#This Row],[Hours:]]*SUM(Data7[[#This Row],[Rate]:[Other]])),"")</f>
        <v>0</v>
      </c>
      <c r="P137" s="7" t="str">
        <f>IF(Data7[[#This Row],[WO'#:]]="","Riley #","WO#")</f>
        <v>WO#</v>
      </c>
      <c r="Q137" s="7">
        <f>IFERROR(WEEKNUM(Data7[[#This Row],[Date:]]),"")</f>
        <v>5</v>
      </c>
      <c r="R137" s="6">
        <f t="shared" si="6"/>
        <v>45319</v>
      </c>
      <c r="S137" s="6">
        <f>Data7[[#This Row],[Week Start]]+7</f>
        <v>45326</v>
      </c>
      <c r="T137" s="7" t="str">
        <f t="shared" si="7"/>
        <v>1/28/2024 - 2/4/2024</v>
      </c>
      <c r="U137" s="7" t="str">
        <f t="shared" si="8"/>
        <v>Time Card</v>
      </c>
      <c r="V137" s="8" t="str">
        <f>RIGHT(TEXT(Data7[[#This Row],[Date:]],"mmddyyyy"),4)</f>
        <v>2024</v>
      </c>
      <c r="W137" s="8" t="str">
        <f>MID(TEXT(Data7[[#This Row],[Date:]],"mmddyyyy"),3,2)</f>
        <v>02</v>
      </c>
      <c r="X137" s="8" t="str">
        <f>LEFT(TEXT(Data7[[#This Row],[Date:]],"mmddyyyy"),2)</f>
        <v>02</v>
      </c>
      <c r="Y137" s="6">
        <f>DATE(Data7[[#This Row],[Year]],Data7[[#This Row],[Month]],Data7[[#This Row],[Day]])</f>
        <v>45324</v>
      </c>
    </row>
    <row r="138" spans="1:25" x14ac:dyDescent="0.3">
      <c r="A138" s="5">
        <v>45324.576204166668</v>
      </c>
      <c r="B138" s="7" t="s">
        <v>35</v>
      </c>
      <c r="C138" s="6" t="s">
        <v>195</v>
      </c>
      <c r="D138" s="7" t="s">
        <v>197</v>
      </c>
      <c r="E138" s="8">
        <v>8</v>
      </c>
      <c r="F138" s="7" t="s">
        <v>68</v>
      </c>
      <c r="G138" s="7" t="s">
        <v>68</v>
      </c>
      <c r="H138" s="7" t="s">
        <v>198</v>
      </c>
      <c r="I138" s="7" t="s">
        <v>44</v>
      </c>
      <c r="J138" s="19" t="str">
        <f>IFERROR(INDEX('Employee Info'!$C$3:$E$200,MATCH(Data7[[#This Row],[Name:]],'Employee Info'!$B$3:$B$200,0),MATCH(Data7[[#This Row],[Hours Type:]],'Employee Info'!$C$2:$E$2,0)),"")</f>
        <v/>
      </c>
      <c r="K138" s="19" t="str">
        <f>IFERROR(INDEX('Employee Info'!$C$3:$J$200,MATCH(Data7[[#This Row],[Name:]],'Employee Info'!$B$3:$B$200,0),MATCH(Data7[[#Headers],[Truck]],'Employee Info'!$C$2:$J$2,0)),"")</f>
        <v/>
      </c>
      <c r="L138" s="19" t="str">
        <f>IFERROR(INDEX('Employee Info'!$C$3:$J$200,MATCH(Data7[[#This Row],[Name:]],'Employee Info'!$B$3:$B$200,0),MATCH(Data7[[#Headers],[Phone]],'Employee Info'!$C$2:$J$2,0)),"")</f>
        <v/>
      </c>
      <c r="M138" s="19" t="str">
        <f>IFERROR(INDEX('Employee Info'!$C$3:$J$200,MATCH(Data7[[#This Row],[Name:]],'Employee Info'!$B$3:$B$200,0),MATCH(Data7[[#Headers],[Tech]],'Employee Info'!$C$2:$J$2,0)),"")</f>
        <v/>
      </c>
      <c r="N138" s="19" t="str">
        <f>IFERROR(INDEX('Employee Info'!$C$3:$J$200,MATCH(Data7[[#This Row],[Name:]],'Employee Info'!$B$3:$B$200,0),MATCH(Data7[[#Headers],[Other]],'Employee Info'!$C$2:$J$2,0)),"")</f>
        <v/>
      </c>
      <c r="O138" s="19">
        <f>IFERROR((Data7[[#This Row],[Hours:]]*SUM(Data7[[#This Row],[Rate]:[Other]])),"")</f>
        <v>0</v>
      </c>
      <c r="P138" s="7" t="str">
        <f>IF(Data7[[#This Row],[WO'#:]]="","Riley #","WO#")</f>
        <v>Riley #</v>
      </c>
      <c r="Q138" s="7">
        <f>IFERROR(WEEKNUM(Data7[[#This Row],[Date:]]),"")</f>
        <v>5</v>
      </c>
      <c r="R138" s="6">
        <f t="shared" si="6"/>
        <v>45319</v>
      </c>
      <c r="S138" s="6">
        <f>Data7[[#This Row],[Week Start]]+7</f>
        <v>45326</v>
      </c>
      <c r="T138" s="7" t="str">
        <f t="shared" si="7"/>
        <v>1/28/2024 - 2/4/2024</v>
      </c>
      <c r="U138" s="7" t="str">
        <f t="shared" si="8"/>
        <v>Time Card</v>
      </c>
      <c r="V138" s="8" t="str">
        <f>RIGHT(TEXT(Data7[[#This Row],[Date:]],"mmddyyyy"),4)</f>
        <v>2024</v>
      </c>
      <c r="W138" s="8" t="str">
        <f>MID(TEXT(Data7[[#This Row],[Date:]],"mmddyyyy"),3,2)</f>
        <v>02</v>
      </c>
      <c r="X138" s="8" t="str">
        <f>LEFT(TEXT(Data7[[#This Row],[Date:]],"mmddyyyy"),2)</f>
        <v>02</v>
      </c>
      <c r="Y138" s="6">
        <f>DATE(Data7[[#This Row],[Year]],Data7[[#This Row],[Month]],Data7[[#This Row],[Day]])</f>
        <v>45324</v>
      </c>
    </row>
    <row r="139" spans="1:25" x14ac:dyDescent="0.3">
      <c r="A139" s="5">
        <v>45327.56296145833</v>
      </c>
      <c r="B139" s="7" t="s">
        <v>31</v>
      </c>
      <c r="C139" s="6" t="s">
        <v>245</v>
      </c>
      <c r="D139" s="7" t="s">
        <v>246</v>
      </c>
      <c r="E139" s="8">
        <v>3</v>
      </c>
      <c r="F139" s="7">
        <v>79024</v>
      </c>
      <c r="G139" s="7" t="s">
        <v>68</v>
      </c>
      <c r="H139" s="7" t="s">
        <v>69</v>
      </c>
      <c r="I139" s="7" t="s">
        <v>44</v>
      </c>
      <c r="J139" s="19" t="str">
        <f>IFERROR(INDEX('Employee Info'!$C$3:$E$200,MATCH(Data7[[#This Row],[Name:]],'Employee Info'!$B$3:$B$200,0),MATCH(Data7[[#This Row],[Hours Type:]],'Employee Info'!$C$2:$E$2,0)),"")</f>
        <v/>
      </c>
      <c r="K139" s="19" t="str">
        <f>IFERROR(INDEX('Employee Info'!$C$3:$J$200,MATCH(Data7[[#This Row],[Name:]],'Employee Info'!$B$3:$B$200,0),MATCH(Data7[[#Headers],[Truck]],'Employee Info'!$C$2:$J$2,0)),"")</f>
        <v/>
      </c>
      <c r="L139" s="19" t="str">
        <f>IFERROR(INDEX('Employee Info'!$C$3:$J$200,MATCH(Data7[[#This Row],[Name:]],'Employee Info'!$B$3:$B$200,0),MATCH(Data7[[#Headers],[Phone]],'Employee Info'!$C$2:$J$2,0)),"")</f>
        <v/>
      </c>
      <c r="M139" s="19" t="str">
        <f>IFERROR(INDEX('Employee Info'!$C$3:$J$200,MATCH(Data7[[#This Row],[Name:]],'Employee Info'!$B$3:$B$200,0),MATCH(Data7[[#Headers],[Tech]],'Employee Info'!$C$2:$J$2,0)),"")</f>
        <v/>
      </c>
      <c r="N139" s="19" t="str">
        <f>IFERROR(INDEX('Employee Info'!$C$3:$J$200,MATCH(Data7[[#This Row],[Name:]],'Employee Info'!$B$3:$B$200,0),MATCH(Data7[[#Headers],[Other]],'Employee Info'!$C$2:$J$2,0)),"")</f>
        <v/>
      </c>
      <c r="O139" s="19">
        <f>IFERROR((Data7[[#This Row],[Hours:]]*SUM(Data7[[#This Row],[Rate]:[Other]])),"")</f>
        <v>0</v>
      </c>
      <c r="P139" s="7" t="str">
        <f>IF(Data7[[#This Row],[WO'#:]]="","Riley #","WO#")</f>
        <v>WO#</v>
      </c>
      <c r="Q139" s="7">
        <f>IFERROR(WEEKNUM(Data7[[#This Row],[Date:]]),"")</f>
        <v>6</v>
      </c>
      <c r="R139" s="6">
        <f t="shared" si="6"/>
        <v>45326</v>
      </c>
      <c r="S139" s="6">
        <f>Data7[[#This Row],[Week Start]]+7</f>
        <v>45333</v>
      </c>
      <c r="T139" s="7" t="str">
        <f t="shared" si="7"/>
        <v>2/4/2024 - 2/11/2024</v>
      </c>
      <c r="U139" s="7" t="str">
        <f t="shared" si="8"/>
        <v>Time Card</v>
      </c>
      <c r="V139" s="8" t="str">
        <f>RIGHT(TEXT(Data7[[#This Row],[Date:]],"mmddyyyy"),4)</f>
        <v>2024</v>
      </c>
      <c r="W139" s="8" t="str">
        <f>MID(TEXT(Data7[[#This Row],[Date:]],"mmddyyyy"),3,2)</f>
        <v>05</v>
      </c>
      <c r="X139" s="8" t="str">
        <f>LEFT(TEXT(Data7[[#This Row],[Date:]],"mmddyyyy"),2)</f>
        <v>02</v>
      </c>
      <c r="Y139" s="6">
        <f>DATE(Data7[[#This Row],[Year]],Data7[[#This Row],[Month]],Data7[[#This Row],[Day]])</f>
        <v>45327</v>
      </c>
    </row>
    <row r="140" spans="1:25" x14ac:dyDescent="0.3">
      <c r="A140" s="5">
        <v>45331.50473912037</v>
      </c>
      <c r="B140" s="7" t="s">
        <v>66</v>
      </c>
      <c r="C140" s="6" t="s">
        <v>245</v>
      </c>
      <c r="D140" s="7" t="s">
        <v>247</v>
      </c>
      <c r="E140" s="8">
        <v>2</v>
      </c>
      <c r="F140" s="7">
        <v>79024</v>
      </c>
      <c r="G140" s="7" t="s">
        <v>68</v>
      </c>
      <c r="H140" s="7" t="s">
        <v>69</v>
      </c>
      <c r="I140" s="7" t="s">
        <v>44</v>
      </c>
      <c r="J140" s="19" t="str">
        <f>IFERROR(INDEX('Employee Info'!$C$3:$E$200,MATCH(Data7[[#This Row],[Name:]],'Employee Info'!$B$3:$B$200,0),MATCH(Data7[[#This Row],[Hours Type:]],'Employee Info'!$C$2:$E$2,0)),"")</f>
        <v/>
      </c>
      <c r="K140" s="19" t="str">
        <f>IFERROR(INDEX('Employee Info'!$C$3:$J$200,MATCH(Data7[[#This Row],[Name:]],'Employee Info'!$B$3:$B$200,0),MATCH(Data7[[#Headers],[Truck]],'Employee Info'!$C$2:$J$2,0)),"")</f>
        <v/>
      </c>
      <c r="L140" s="19" t="str">
        <f>IFERROR(INDEX('Employee Info'!$C$3:$J$200,MATCH(Data7[[#This Row],[Name:]],'Employee Info'!$B$3:$B$200,0),MATCH(Data7[[#Headers],[Phone]],'Employee Info'!$C$2:$J$2,0)),"")</f>
        <v/>
      </c>
      <c r="M140" s="19" t="str">
        <f>IFERROR(INDEX('Employee Info'!$C$3:$J$200,MATCH(Data7[[#This Row],[Name:]],'Employee Info'!$B$3:$B$200,0),MATCH(Data7[[#Headers],[Tech]],'Employee Info'!$C$2:$J$2,0)),"")</f>
        <v/>
      </c>
      <c r="N140" s="19" t="str">
        <f>IFERROR(INDEX('Employee Info'!$C$3:$J$200,MATCH(Data7[[#This Row],[Name:]],'Employee Info'!$B$3:$B$200,0),MATCH(Data7[[#Headers],[Other]],'Employee Info'!$C$2:$J$2,0)),"")</f>
        <v/>
      </c>
      <c r="O140" s="19">
        <f>IFERROR((Data7[[#This Row],[Hours:]]*SUM(Data7[[#This Row],[Rate]:[Other]])),"")</f>
        <v>0</v>
      </c>
      <c r="P140" s="7" t="str">
        <f>IF(Data7[[#This Row],[WO'#:]]="","Riley #","WO#")</f>
        <v>WO#</v>
      </c>
      <c r="Q140" s="7">
        <f>IFERROR(WEEKNUM(Data7[[#This Row],[Date:]]),"")</f>
        <v>6</v>
      </c>
      <c r="R140" s="6">
        <f t="shared" si="6"/>
        <v>45326</v>
      </c>
      <c r="S140" s="6">
        <f>Data7[[#This Row],[Week Start]]+7</f>
        <v>45333</v>
      </c>
      <c r="T140" s="7" t="str">
        <f t="shared" si="7"/>
        <v>2/4/2024 - 2/11/2024</v>
      </c>
      <c r="U140" s="7" t="str">
        <f t="shared" si="8"/>
        <v>Time Card</v>
      </c>
      <c r="V140" s="8" t="str">
        <f>RIGHT(TEXT(Data7[[#This Row],[Date:]],"mmddyyyy"),4)</f>
        <v>2024</v>
      </c>
      <c r="W140" s="8" t="str">
        <f>MID(TEXT(Data7[[#This Row],[Date:]],"mmddyyyy"),3,2)</f>
        <v>05</v>
      </c>
      <c r="X140" s="8" t="str">
        <f>LEFT(TEXT(Data7[[#This Row],[Date:]],"mmddyyyy"),2)</f>
        <v>02</v>
      </c>
      <c r="Y140" s="6">
        <f>DATE(Data7[[#This Row],[Year]],Data7[[#This Row],[Month]],Data7[[#This Row],[Day]])</f>
        <v>45327</v>
      </c>
    </row>
    <row r="141" spans="1:25" x14ac:dyDescent="0.3">
      <c r="A141" s="5">
        <v>45331.506742245372</v>
      </c>
      <c r="B141" s="7" t="s">
        <v>66</v>
      </c>
      <c r="C141" s="6" t="s">
        <v>245</v>
      </c>
      <c r="D141" s="7" t="s">
        <v>248</v>
      </c>
      <c r="E141" s="8">
        <v>5</v>
      </c>
      <c r="F141" s="7">
        <v>6984733</v>
      </c>
      <c r="G141" s="7" t="s">
        <v>117</v>
      </c>
      <c r="H141" s="7" t="s">
        <v>69</v>
      </c>
      <c r="I141" s="7" t="s">
        <v>44</v>
      </c>
      <c r="J141" s="19" t="str">
        <f>IFERROR(INDEX('Employee Info'!$C$3:$E$200,MATCH(Data7[[#This Row],[Name:]],'Employee Info'!$B$3:$B$200,0),MATCH(Data7[[#This Row],[Hours Type:]],'Employee Info'!$C$2:$E$2,0)),"")</f>
        <v/>
      </c>
      <c r="K141" s="19" t="str">
        <f>IFERROR(INDEX('Employee Info'!$C$3:$J$200,MATCH(Data7[[#This Row],[Name:]],'Employee Info'!$B$3:$B$200,0),MATCH(Data7[[#Headers],[Truck]],'Employee Info'!$C$2:$J$2,0)),"")</f>
        <v/>
      </c>
      <c r="L141" s="19" t="str">
        <f>IFERROR(INDEX('Employee Info'!$C$3:$J$200,MATCH(Data7[[#This Row],[Name:]],'Employee Info'!$B$3:$B$200,0),MATCH(Data7[[#Headers],[Phone]],'Employee Info'!$C$2:$J$2,0)),"")</f>
        <v/>
      </c>
      <c r="M141" s="19" t="str">
        <f>IFERROR(INDEX('Employee Info'!$C$3:$J$200,MATCH(Data7[[#This Row],[Name:]],'Employee Info'!$B$3:$B$200,0),MATCH(Data7[[#Headers],[Tech]],'Employee Info'!$C$2:$J$2,0)),"")</f>
        <v/>
      </c>
      <c r="N141" s="19" t="str">
        <f>IFERROR(INDEX('Employee Info'!$C$3:$J$200,MATCH(Data7[[#This Row],[Name:]],'Employee Info'!$B$3:$B$200,0),MATCH(Data7[[#Headers],[Other]],'Employee Info'!$C$2:$J$2,0)),"")</f>
        <v/>
      </c>
      <c r="O141" s="19">
        <f>IFERROR((Data7[[#This Row],[Hours:]]*SUM(Data7[[#This Row],[Rate]:[Other]])),"")</f>
        <v>0</v>
      </c>
      <c r="P141" s="7" t="str">
        <f>IF(Data7[[#This Row],[WO'#:]]="","Riley #","WO#")</f>
        <v>WO#</v>
      </c>
      <c r="Q141" s="7">
        <f>IFERROR(WEEKNUM(Data7[[#This Row],[Date:]]),"")</f>
        <v>6</v>
      </c>
      <c r="R141" s="6">
        <f t="shared" si="6"/>
        <v>45326</v>
      </c>
      <c r="S141" s="6">
        <f>Data7[[#This Row],[Week Start]]+7</f>
        <v>45333</v>
      </c>
      <c r="T141" s="7" t="str">
        <f t="shared" si="7"/>
        <v>2/4/2024 - 2/11/2024</v>
      </c>
      <c r="U141" s="7" t="str">
        <f t="shared" si="8"/>
        <v>Time Card</v>
      </c>
      <c r="V141" s="8" t="str">
        <f>RIGHT(TEXT(Data7[[#This Row],[Date:]],"mmddyyyy"),4)</f>
        <v>2024</v>
      </c>
      <c r="W141" s="8" t="str">
        <f>MID(TEXT(Data7[[#This Row],[Date:]],"mmddyyyy"),3,2)</f>
        <v>05</v>
      </c>
      <c r="X141" s="8" t="str">
        <f>LEFT(TEXT(Data7[[#This Row],[Date:]],"mmddyyyy"),2)</f>
        <v>02</v>
      </c>
      <c r="Y141" s="6">
        <f>DATE(Data7[[#This Row],[Year]],Data7[[#This Row],[Month]],Data7[[#This Row],[Day]])</f>
        <v>45327</v>
      </c>
    </row>
    <row r="142" spans="1:25" x14ac:dyDescent="0.3">
      <c r="A142" s="5">
        <v>45364.452728356482</v>
      </c>
      <c r="B142" s="7" t="s">
        <v>76</v>
      </c>
      <c r="C142" s="6" t="s">
        <v>245</v>
      </c>
      <c r="D142" s="7" t="s">
        <v>156</v>
      </c>
      <c r="E142" s="8">
        <v>5</v>
      </c>
      <c r="F142" s="7">
        <v>7075854</v>
      </c>
      <c r="G142" s="7" t="s">
        <v>68</v>
      </c>
      <c r="H142" s="7" t="s">
        <v>69</v>
      </c>
      <c r="I142" s="7" t="s">
        <v>44</v>
      </c>
      <c r="J142" s="19" t="str">
        <f>IFERROR(INDEX('Employee Info'!$C$3:$E$200,MATCH(Data7[[#This Row],[Name:]],'Employee Info'!$B$3:$B$200,0),MATCH(Data7[[#This Row],[Hours Type:]],'Employee Info'!$C$2:$E$2,0)),"")</f>
        <v/>
      </c>
      <c r="K142" s="19" t="str">
        <f>IFERROR(INDEX('Employee Info'!$C$3:$J$200,MATCH(Data7[[#This Row],[Name:]],'Employee Info'!$B$3:$B$200,0),MATCH(Data7[[#Headers],[Truck]],'Employee Info'!$C$2:$J$2,0)),"")</f>
        <v/>
      </c>
      <c r="L142" s="19" t="str">
        <f>IFERROR(INDEX('Employee Info'!$C$3:$J$200,MATCH(Data7[[#This Row],[Name:]],'Employee Info'!$B$3:$B$200,0),MATCH(Data7[[#Headers],[Phone]],'Employee Info'!$C$2:$J$2,0)),"")</f>
        <v/>
      </c>
      <c r="M142" s="19" t="str">
        <f>IFERROR(INDEX('Employee Info'!$C$3:$J$200,MATCH(Data7[[#This Row],[Name:]],'Employee Info'!$B$3:$B$200,0),MATCH(Data7[[#Headers],[Tech]],'Employee Info'!$C$2:$J$2,0)),"")</f>
        <v/>
      </c>
      <c r="N142" s="19" t="str">
        <f>IFERROR(INDEX('Employee Info'!$C$3:$J$200,MATCH(Data7[[#This Row],[Name:]],'Employee Info'!$B$3:$B$200,0),MATCH(Data7[[#Headers],[Other]],'Employee Info'!$C$2:$J$2,0)),"")</f>
        <v/>
      </c>
      <c r="O142" s="19">
        <f>IFERROR((Data7[[#This Row],[Hours:]]*SUM(Data7[[#This Row],[Rate]:[Other]])),"")</f>
        <v>0</v>
      </c>
      <c r="P142" s="7" t="str">
        <f>IF(Data7[[#This Row],[WO'#:]]="","Riley #","WO#")</f>
        <v>WO#</v>
      </c>
      <c r="Q142" s="7">
        <f>IFERROR(WEEKNUM(Data7[[#This Row],[Date:]]),"")</f>
        <v>6</v>
      </c>
      <c r="R142" s="6">
        <f t="shared" si="6"/>
        <v>45326</v>
      </c>
      <c r="S142" s="6">
        <f>Data7[[#This Row],[Week Start]]+7</f>
        <v>45333</v>
      </c>
      <c r="T142" s="7" t="str">
        <f t="shared" si="7"/>
        <v>2/4/2024 - 2/11/2024</v>
      </c>
      <c r="U142" s="7" t="str">
        <f t="shared" si="8"/>
        <v>Time Card</v>
      </c>
      <c r="V142" s="8" t="str">
        <f>RIGHT(TEXT(Data7[[#This Row],[Date:]],"mmddyyyy"),4)</f>
        <v>2024</v>
      </c>
      <c r="W142" s="8" t="str">
        <f>MID(TEXT(Data7[[#This Row],[Date:]],"mmddyyyy"),3,2)</f>
        <v>05</v>
      </c>
      <c r="X142" s="8" t="str">
        <f>LEFT(TEXT(Data7[[#This Row],[Date:]],"mmddyyyy"),2)</f>
        <v>02</v>
      </c>
      <c r="Y142" s="6">
        <f>DATE(Data7[[#This Row],[Year]],Data7[[#This Row],[Month]],Data7[[#This Row],[Day]])</f>
        <v>45327</v>
      </c>
    </row>
    <row r="143" spans="1:25" x14ac:dyDescent="0.3">
      <c r="A143" s="5">
        <v>45327.561428356479</v>
      </c>
      <c r="B143" s="7" t="s">
        <v>31</v>
      </c>
      <c r="C143" s="6" t="s">
        <v>245</v>
      </c>
      <c r="D143" s="7" t="s">
        <v>249</v>
      </c>
      <c r="E143" s="8">
        <v>4.5</v>
      </c>
      <c r="F143" s="7" t="s">
        <v>68</v>
      </c>
      <c r="G143" s="7" t="s">
        <v>68</v>
      </c>
      <c r="H143" s="7" t="s">
        <v>92</v>
      </c>
      <c r="I143" s="7" t="s">
        <v>44</v>
      </c>
      <c r="J143" s="19" t="str">
        <f>IFERROR(INDEX('Employee Info'!$C$3:$E$200,MATCH(Data7[[#This Row],[Name:]],'Employee Info'!$B$3:$B$200,0),MATCH(Data7[[#This Row],[Hours Type:]],'Employee Info'!$C$2:$E$2,0)),"")</f>
        <v/>
      </c>
      <c r="K143" s="19" t="str">
        <f>IFERROR(INDEX('Employee Info'!$C$3:$J$200,MATCH(Data7[[#This Row],[Name:]],'Employee Info'!$B$3:$B$200,0),MATCH(Data7[[#Headers],[Truck]],'Employee Info'!$C$2:$J$2,0)),"")</f>
        <v/>
      </c>
      <c r="L143" s="19" t="str">
        <f>IFERROR(INDEX('Employee Info'!$C$3:$J$200,MATCH(Data7[[#This Row],[Name:]],'Employee Info'!$B$3:$B$200,0),MATCH(Data7[[#Headers],[Phone]],'Employee Info'!$C$2:$J$2,0)),"")</f>
        <v/>
      </c>
      <c r="M143" s="19" t="str">
        <f>IFERROR(INDEX('Employee Info'!$C$3:$J$200,MATCH(Data7[[#This Row],[Name:]],'Employee Info'!$B$3:$B$200,0),MATCH(Data7[[#Headers],[Tech]],'Employee Info'!$C$2:$J$2,0)),"")</f>
        <v/>
      </c>
      <c r="N143" s="19" t="str">
        <f>IFERROR(INDEX('Employee Info'!$C$3:$J$200,MATCH(Data7[[#This Row],[Name:]],'Employee Info'!$B$3:$B$200,0),MATCH(Data7[[#Headers],[Other]],'Employee Info'!$C$2:$J$2,0)),"")</f>
        <v/>
      </c>
      <c r="O143" s="19">
        <f>IFERROR((Data7[[#This Row],[Hours:]]*SUM(Data7[[#This Row],[Rate]:[Other]])),"")</f>
        <v>0</v>
      </c>
      <c r="P143" s="7" t="str">
        <f>IF(Data7[[#This Row],[WO'#:]]="","Riley #","WO#")</f>
        <v>Riley #</v>
      </c>
      <c r="Q143" s="7">
        <f>IFERROR(WEEKNUM(Data7[[#This Row],[Date:]]),"")</f>
        <v>6</v>
      </c>
      <c r="R143" s="6">
        <f t="shared" si="6"/>
        <v>45326</v>
      </c>
      <c r="S143" s="6">
        <f>Data7[[#This Row],[Week Start]]+7</f>
        <v>45333</v>
      </c>
      <c r="T143" s="7" t="str">
        <f t="shared" si="7"/>
        <v>2/4/2024 - 2/11/2024</v>
      </c>
      <c r="U143" s="7" t="str">
        <f t="shared" si="8"/>
        <v>Time Card</v>
      </c>
      <c r="V143" s="8" t="str">
        <f>RIGHT(TEXT(Data7[[#This Row],[Date:]],"mmddyyyy"),4)</f>
        <v>2024</v>
      </c>
      <c r="W143" s="8" t="str">
        <f>MID(TEXT(Data7[[#This Row],[Date:]],"mmddyyyy"),3,2)</f>
        <v>05</v>
      </c>
      <c r="X143" s="8" t="str">
        <f>LEFT(TEXT(Data7[[#This Row],[Date:]],"mmddyyyy"),2)</f>
        <v>02</v>
      </c>
      <c r="Y143" s="6">
        <f>DATE(Data7[[#This Row],[Year]],Data7[[#This Row],[Month]],Data7[[#This Row],[Day]])</f>
        <v>45327</v>
      </c>
    </row>
    <row r="144" spans="1:25" x14ac:dyDescent="0.3">
      <c r="A144" s="5">
        <v>45327.580848495367</v>
      </c>
      <c r="B144" s="7" t="s">
        <v>35</v>
      </c>
      <c r="C144" s="6" t="s">
        <v>245</v>
      </c>
      <c r="D144" s="7" t="s">
        <v>250</v>
      </c>
      <c r="E144" s="8">
        <v>8</v>
      </c>
      <c r="F144" s="7" t="s">
        <v>68</v>
      </c>
      <c r="G144" s="7" t="s">
        <v>68</v>
      </c>
      <c r="H144" s="7" t="s">
        <v>198</v>
      </c>
      <c r="I144" s="7" t="s">
        <v>44</v>
      </c>
      <c r="J144" s="19" t="str">
        <f>IFERROR(INDEX('Employee Info'!$C$3:$E$200,MATCH(Data7[[#This Row],[Name:]],'Employee Info'!$B$3:$B$200,0),MATCH(Data7[[#This Row],[Hours Type:]],'Employee Info'!$C$2:$E$2,0)),"")</f>
        <v/>
      </c>
      <c r="K144" s="19" t="str">
        <f>IFERROR(INDEX('Employee Info'!$C$3:$J$200,MATCH(Data7[[#This Row],[Name:]],'Employee Info'!$B$3:$B$200,0),MATCH(Data7[[#Headers],[Truck]],'Employee Info'!$C$2:$J$2,0)),"")</f>
        <v/>
      </c>
      <c r="L144" s="19" t="str">
        <f>IFERROR(INDEX('Employee Info'!$C$3:$J$200,MATCH(Data7[[#This Row],[Name:]],'Employee Info'!$B$3:$B$200,0),MATCH(Data7[[#Headers],[Phone]],'Employee Info'!$C$2:$J$2,0)),"")</f>
        <v/>
      </c>
      <c r="M144" s="19" t="str">
        <f>IFERROR(INDEX('Employee Info'!$C$3:$J$200,MATCH(Data7[[#This Row],[Name:]],'Employee Info'!$B$3:$B$200,0),MATCH(Data7[[#Headers],[Tech]],'Employee Info'!$C$2:$J$2,0)),"")</f>
        <v/>
      </c>
      <c r="N144" s="19" t="str">
        <f>IFERROR(INDEX('Employee Info'!$C$3:$J$200,MATCH(Data7[[#This Row],[Name:]],'Employee Info'!$B$3:$B$200,0),MATCH(Data7[[#Headers],[Other]],'Employee Info'!$C$2:$J$2,0)),"")</f>
        <v/>
      </c>
      <c r="O144" s="19">
        <f>IFERROR((Data7[[#This Row],[Hours:]]*SUM(Data7[[#This Row],[Rate]:[Other]])),"")</f>
        <v>0</v>
      </c>
      <c r="P144" s="7" t="str">
        <f>IF(Data7[[#This Row],[WO'#:]]="","Riley #","WO#")</f>
        <v>Riley #</v>
      </c>
      <c r="Q144" s="7">
        <f>IFERROR(WEEKNUM(Data7[[#This Row],[Date:]]),"")</f>
        <v>6</v>
      </c>
      <c r="R144" s="6">
        <f t="shared" si="6"/>
        <v>45326</v>
      </c>
      <c r="S144" s="6">
        <f>Data7[[#This Row],[Week Start]]+7</f>
        <v>45333</v>
      </c>
      <c r="T144" s="7" t="str">
        <f t="shared" si="7"/>
        <v>2/4/2024 - 2/11/2024</v>
      </c>
      <c r="U144" s="7" t="str">
        <f t="shared" si="8"/>
        <v>Time Card</v>
      </c>
      <c r="V144" s="8" t="str">
        <f>RIGHT(TEXT(Data7[[#This Row],[Date:]],"mmddyyyy"),4)</f>
        <v>2024</v>
      </c>
      <c r="W144" s="8" t="str">
        <f>MID(TEXT(Data7[[#This Row],[Date:]],"mmddyyyy"),3,2)</f>
        <v>05</v>
      </c>
      <c r="X144" s="8" t="str">
        <f>LEFT(TEXT(Data7[[#This Row],[Date:]],"mmddyyyy"),2)</f>
        <v>02</v>
      </c>
      <c r="Y144" s="6">
        <f>DATE(Data7[[#This Row],[Year]],Data7[[#This Row],[Month]],Data7[[#This Row],[Day]])</f>
        <v>45327</v>
      </c>
    </row>
    <row r="145" spans="1:25" x14ac:dyDescent="0.3">
      <c r="A145" s="5">
        <v>45331.507438194443</v>
      </c>
      <c r="B145" s="7" t="s">
        <v>66</v>
      </c>
      <c r="C145" s="6" t="s">
        <v>245</v>
      </c>
      <c r="D145" s="7" t="s">
        <v>251</v>
      </c>
      <c r="E145" s="8">
        <v>1</v>
      </c>
      <c r="F145" s="7" t="s">
        <v>68</v>
      </c>
      <c r="G145" s="7" t="s">
        <v>68</v>
      </c>
      <c r="H145" s="7" t="s">
        <v>198</v>
      </c>
      <c r="I145" s="7" t="s">
        <v>44</v>
      </c>
      <c r="J145" s="19" t="str">
        <f>IFERROR(INDEX('Employee Info'!$C$3:$E$200,MATCH(Data7[[#This Row],[Name:]],'Employee Info'!$B$3:$B$200,0),MATCH(Data7[[#This Row],[Hours Type:]],'Employee Info'!$C$2:$E$2,0)),"")</f>
        <v/>
      </c>
      <c r="K145" s="19" t="str">
        <f>IFERROR(INDEX('Employee Info'!$C$3:$J$200,MATCH(Data7[[#This Row],[Name:]],'Employee Info'!$B$3:$B$200,0),MATCH(Data7[[#Headers],[Truck]],'Employee Info'!$C$2:$J$2,0)),"")</f>
        <v/>
      </c>
      <c r="L145" s="19" t="str">
        <f>IFERROR(INDEX('Employee Info'!$C$3:$J$200,MATCH(Data7[[#This Row],[Name:]],'Employee Info'!$B$3:$B$200,0),MATCH(Data7[[#Headers],[Phone]],'Employee Info'!$C$2:$J$2,0)),"")</f>
        <v/>
      </c>
      <c r="M145" s="19" t="str">
        <f>IFERROR(INDEX('Employee Info'!$C$3:$J$200,MATCH(Data7[[#This Row],[Name:]],'Employee Info'!$B$3:$B$200,0),MATCH(Data7[[#Headers],[Tech]],'Employee Info'!$C$2:$J$2,0)),"")</f>
        <v/>
      </c>
      <c r="N145" s="19" t="str">
        <f>IFERROR(INDEX('Employee Info'!$C$3:$J$200,MATCH(Data7[[#This Row],[Name:]],'Employee Info'!$B$3:$B$200,0),MATCH(Data7[[#Headers],[Other]],'Employee Info'!$C$2:$J$2,0)),"")</f>
        <v/>
      </c>
      <c r="O145" s="19">
        <f>IFERROR((Data7[[#This Row],[Hours:]]*SUM(Data7[[#This Row],[Rate]:[Other]])),"")</f>
        <v>0</v>
      </c>
      <c r="P145" s="7" t="str">
        <f>IF(Data7[[#This Row],[WO'#:]]="","Riley #","WO#")</f>
        <v>Riley #</v>
      </c>
      <c r="Q145" s="7">
        <f>IFERROR(WEEKNUM(Data7[[#This Row],[Date:]]),"")</f>
        <v>6</v>
      </c>
      <c r="R145" s="6">
        <f t="shared" si="6"/>
        <v>45326</v>
      </c>
      <c r="S145" s="6">
        <f>Data7[[#This Row],[Week Start]]+7</f>
        <v>45333</v>
      </c>
      <c r="T145" s="7" t="str">
        <f t="shared" si="7"/>
        <v>2/4/2024 - 2/11/2024</v>
      </c>
      <c r="U145" s="7" t="str">
        <f t="shared" si="8"/>
        <v>Time Card</v>
      </c>
      <c r="V145" s="8" t="str">
        <f>RIGHT(TEXT(Data7[[#This Row],[Date:]],"mmddyyyy"),4)</f>
        <v>2024</v>
      </c>
      <c r="W145" s="8" t="str">
        <f>MID(TEXT(Data7[[#This Row],[Date:]],"mmddyyyy"),3,2)</f>
        <v>05</v>
      </c>
      <c r="X145" s="8" t="str">
        <f>LEFT(TEXT(Data7[[#This Row],[Date:]],"mmddyyyy"),2)</f>
        <v>02</v>
      </c>
      <c r="Y145" s="6">
        <f>DATE(Data7[[#This Row],[Year]],Data7[[#This Row],[Month]],Data7[[#This Row],[Day]])</f>
        <v>45327</v>
      </c>
    </row>
    <row r="146" spans="1:25" x14ac:dyDescent="0.3">
      <c r="A146" s="5">
        <v>45328.554482638887</v>
      </c>
      <c r="B146" s="7" t="s">
        <v>31</v>
      </c>
      <c r="C146" s="6" t="s">
        <v>252</v>
      </c>
      <c r="D146" s="7" t="s">
        <v>253</v>
      </c>
      <c r="E146" s="8">
        <v>8</v>
      </c>
      <c r="F146" s="7">
        <v>79024</v>
      </c>
      <c r="G146" s="7" t="s">
        <v>68</v>
      </c>
      <c r="H146" s="7" t="s">
        <v>69</v>
      </c>
      <c r="I146" s="7" t="s">
        <v>44</v>
      </c>
      <c r="J146" s="19" t="str">
        <f>IFERROR(INDEX('Employee Info'!$C$3:$E$200,MATCH(Data7[[#This Row],[Name:]],'Employee Info'!$B$3:$B$200,0),MATCH(Data7[[#This Row],[Hours Type:]],'Employee Info'!$C$2:$E$2,0)),"")</f>
        <v/>
      </c>
      <c r="K146" s="19" t="str">
        <f>IFERROR(INDEX('Employee Info'!$C$3:$J$200,MATCH(Data7[[#This Row],[Name:]],'Employee Info'!$B$3:$B$200,0),MATCH(Data7[[#Headers],[Truck]],'Employee Info'!$C$2:$J$2,0)),"")</f>
        <v/>
      </c>
      <c r="L146" s="19" t="str">
        <f>IFERROR(INDEX('Employee Info'!$C$3:$J$200,MATCH(Data7[[#This Row],[Name:]],'Employee Info'!$B$3:$B$200,0),MATCH(Data7[[#Headers],[Phone]],'Employee Info'!$C$2:$J$2,0)),"")</f>
        <v/>
      </c>
      <c r="M146" s="19" t="str">
        <f>IFERROR(INDEX('Employee Info'!$C$3:$J$200,MATCH(Data7[[#This Row],[Name:]],'Employee Info'!$B$3:$B$200,0),MATCH(Data7[[#Headers],[Tech]],'Employee Info'!$C$2:$J$2,0)),"")</f>
        <v/>
      </c>
      <c r="N146" s="19" t="str">
        <f>IFERROR(INDEX('Employee Info'!$C$3:$J$200,MATCH(Data7[[#This Row],[Name:]],'Employee Info'!$B$3:$B$200,0),MATCH(Data7[[#Headers],[Other]],'Employee Info'!$C$2:$J$2,0)),"")</f>
        <v/>
      </c>
      <c r="O146" s="19">
        <f>IFERROR((Data7[[#This Row],[Hours:]]*SUM(Data7[[#This Row],[Rate]:[Other]])),"")</f>
        <v>0</v>
      </c>
      <c r="P146" s="7" t="str">
        <f>IF(Data7[[#This Row],[WO'#:]]="","Riley #","WO#")</f>
        <v>WO#</v>
      </c>
      <c r="Q146" s="7">
        <f>IFERROR(WEEKNUM(Data7[[#This Row],[Date:]]),"")</f>
        <v>6</v>
      </c>
      <c r="R146" s="6">
        <f t="shared" si="6"/>
        <v>45326</v>
      </c>
      <c r="S146" s="6">
        <f>Data7[[#This Row],[Week Start]]+7</f>
        <v>45333</v>
      </c>
      <c r="T146" s="7" t="str">
        <f t="shared" si="7"/>
        <v>2/4/2024 - 2/11/2024</v>
      </c>
      <c r="U146" s="7" t="str">
        <f t="shared" si="8"/>
        <v>Time Card</v>
      </c>
      <c r="V146" s="8" t="str">
        <f>RIGHT(TEXT(Data7[[#This Row],[Date:]],"mmddyyyy"),4)</f>
        <v>2024</v>
      </c>
      <c r="W146" s="8" t="str">
        <f>MID(TEXT(Data7[[#This Row],[Date:]],"mmddyyyy"),3,2)</f>
        <v>06</v>
      </c>
      <c r="X146" s="8" t="str">
        <f>LEFT(TEXT(Data7[[#This Row],[Date:]],"mmddyyyy"),2)</f>
        <v>02</v>
      </c>
      <c r="Y146" s="6">
        <f>DATE(Data7[[#This Row],[Year]],Data7[[#This Row],[Month]],Data7[[#This Row],[Day]])</f>
        <v>45328</v>
      </c>
    </row>
    <row r="147" spans="1:25" x14ac:dyDescent="0.3">
      <c r="A147" s="5">
        <v>45331.508252662039</v>
      </c>
      <c r="B147" s="7" t="s">
        <v>66</v>
      </c>
      <c r="C147" s="6" t="s">
        <v>252</v>
      </c>
      <c r="D147" s="7" t="s">
        <v>254</v>
      </c>
      <c r="E147" s="8">
        <v>2</v>
      </c>
      <c r="F147" s="7">
        <v>79024</v>
      </c>
      <c r="G147" s="7" t="s">
        <v>68</v>
      </c>
      <c r="H147" s="7" t="s">
        <v>69</v>
      </c>
      <c r="I147" s="7" t="s">
        <v>44</v>
      </c>
      <c r="J147" s="19" t="str">
        <f>IFERROR(INDEX('Employee Info'!$C$3:$E$200,MATCH(Data7[[#This Row],[Name:]],'Employee Info'!$B$3:$B$200,0),MATCH(Data7[[#This Row],[Hours Type:]],'Employee Info'!$C$2:$E$2,0)),"")</f>
        <v/>
      </c>
      <c r="K147" s="19" t="str">
        <f>IFERROR(INDEX('Employee Info'!$C$3:$J$200,MATCH(Data7[[#This Row],[Name:]],'Employee Info'!$B$3:$B$200,0),MATCH(Data7[[#Headers],[Truck]],'Employee Info'!$C$2:$J$2,0)),"")</f>
        <v/>
      </c>
      <c r="L147" s="19" t="str">
        <f>IFERROR(INDEX('Employee Info'!$C$3:$J$200,MATCH(Data7[[#This Row],[Name:]],'Employee Info'!$B$3:$B$200,0),MATCH(Data7[[#Headers],[Phone]],'Employee Info'!$C$2:$J$2,0)),"")</f>
        <v/>
      </c>
      <c r="M147" s="19" t="str">
        <f>IFERROR(INDEX('Employee Info'!$C$3:$J$200,MATCH(Data7[[#This Row],[Name:]],'Employee Info'!$B$3:$B$200,0),MATCH(Data7[[#Headers],[Tech]],'Employee Info'!$C$2:$J$2,0)),"")</f>
        <v/>
      </c>
      <c r="N147" s="19" t="str">
        <f>IFERROR(INDEX('Employee Info'!$C$3:$J$200,MATCH(Data7[[#This Row],[Name:]],'Employee Info'!$B$3:$B$200,0),MATCH(Data7[[#Headers],[Other]],'Employee Info'!$C$2:$J$2,0)),"")</f>
        <v/>
      </c>
      <c r="O147" s="19">
        <f>IFERROR((Data7[[#This Row],[Hours:]]*SUM(Data7[[#This Row],[Rate]:[Other]])),"")</f>
        <v>0</v>
      </c>
      <c r="P147" s="7" t="str">
        <f>IF(Data7[[#This Row],[WO'#:]]="","Riley #","WO#")</f>
        <v>WO#</v>
      </c>
      <c r="Q147" s="7">
        <f>IFERROR(WEEKNUM(Data7[[#This Row],[Date:]]),"")</f>
        <v>6</v>
      </c>
      <c r="R147" s="6">
        <f t="shared" si="6"/>
        <v>45326</v>
      </c>
      <c r="S147" s="6">
        <f>Data7[[#This Row],[Week Start]]+7</f>
        <v>45333</v>
      </c>
      <c r="T147" s="7" t="str">
        <f t="shared" si="7"/>
        <v>2/4/2024 - 2/11/2024</v>
      </c>
      <c r="U147" s="7" t="str">
        <f t="shared" si="8"/>
        <v>Time Card</v>
      </c>
      <c r="V147" s="8" t="str">
        <f>RIGHT(TEXT(Data7[[#This Row],[Date:]],"mmddyyyy"),4)</f>
        <v>2024</v>
      </c>
      <c r="W147" s="8" t="str">
        <f>MID(TEXT(Data7[[#This Row],[Date:]],"mmddyyyy"),3,2)</f>
        <v>06</v>
      </c>
      <c r="X147" s="8" t="str">
        <f>LEFT(TEXT(Data7[[#This Row],[Date:]],"mmddyyyy"),2)</f>
        <v>02</v>
      </c>
      <c r="Y147" s="6">
        <f>DATE(Data7[[#This Row],[Year]],Data7[[#This Row],[Month]],Data7[[#This Row],[Day]])</f>
        <v>45328</v>
      </c>
    </row>
    <row r="148" spans="1:25" x14ac:dyDescent="0.3">
      <c r="A148" s="5">
        <v>45328.579644328704</v>
      </c>
      <c r="B148" s="7" t="s">
        <v>35</v>
      </c>
      <c r="C148" s="6" t="s">
        <v>252</v>
      </c>
      <c r="D148" s="7" t="s">
        <v>255</v>
      </c>
      <c r="E148" s="8">
        <v>5</v>
      </c>
      <c r="F148" s="7">
        <v>6984733</v>
      </c>
      <c r="G148" s="7" t="s">
        <v>68</v>
      </c>
      <c r="H148" s="7" t="s">
        <v>69</v>
      </c>
      <c r="I148" s="7" t="s">
        <v>44</v>
      </c>
      <c r="J148" s="19" t="str">
        <f>IFERROR(INDEX('Employee Info'!$C$3:$E$200,MATCH(Data7[[#This Row],[Name:]],'Employee Info'!$B$3:$B$200,0),MATCH(Data7[[#This Row],[Hours Type:]],'Employee Info'!$C$2:$E$2,0)),"")</f>
        <v/>
      </c>
      <c r="K148" s="19" t="str">
        <f>IFERROR(INDEX('Employee Info'!$C$3:$J$200,MATCH(Data7[[#This Row],[Name:]],'Employee Info'!$B$3:$B$200,0),MATCH(Data7[[#Headers],[Truck]],'Employee Info'!$C$2:$J$2,0)),"")</f>
        <v/>
      </c>
      <c r="L148" s="19" t="str">
        <f>IFERROR(INDEX('Employee Info'!$C$3:$J$200,MATCH(Data7[[#This Row],[Name:]],'Employee Info'!$B$3:$B$200,0),MATCH(Data7[[#Headers],[Phone]],'Employee Info'!$C$2:$J$2,0)),"")</f>
        <v/>
      </c>
      <c r="M148" s="19" t="str">
        <f>IFERROR(INDEX('Employee Info'!$C$3:$J$200,MATCH(Data7[[#This Row],[Name:]],'Employee Info'!$B$3:$B$200,0),MATCH(Data7[[#Headers],[Tech]],'Employee Info'!$C$2:$J$2,0)),"")</f>
        <v/>
      </c>
      <c r="N148" s="19" t="str">
        <f>IFERROR(INDEX('Employee Info'!$C$3:$J$200,MATCH(Data7[[#This Row],[Name:]],'Employee Info'!$B$3:$B$200,0),MATCH(Data7[[#Headers],[Other]],'Employee Info'!$C$2:$J$2,0)),"")</f>
        <v/>
      </c>
      <c r="O148" s="19">
        <f>IFERROR((Data7[[#This Row],[Hours:]]*SUM(Data7[[#This Row],[Rate]:[Other]])),"")</f>
        <v>0</v>
      </c>
      <c r="P148" s="7" t="str">
        <f>IF(Data7[[#This Row],[WO'#:]]="","Riley #","WO#")</f>
        <v>WO#</v>
      </c>
      <c r="Q148" s="7">
        <f>IFERROR(WEEKNUM(Data7[[#This Row],[Date:]]),"")</f>
        <v>6</v>
      </c>
      <c r="R148" s="6">
        <f t="shared" si="6"/>
        <v>45326</v>
      </c>
      <c r="S148" s="6">
        <f>Data7[[#This Row],[Week Start]]+7</f>
        <v>45333</v>
      </c>
      <c r="T148" s="7" t="str">
        <f t="shared" si="7"/>
        <v>2/4/2024 - 2/11/2024</v>
      </c>
      <c r="U148" s="7" t="str">
        <f t="shared" si="8"/>
        <v>Time Card</v>
      </c>
      <c r="V148" s="8" t="str">
        <f>RIGHT(TEXT(Data7[[#This Row],[Date:]],"mmddyyyy"),4)</f>
        <v>2024</v>
      </c>
      <c r="W148" s="8" t="str">
        <f>MID(TEXT(Data7[[#This Row],[Date:]],"mmddyyyy"),3,2)</f>
        <v>06</v>
      </c>
      <c r="X148" s="8" t="str">
        <f>LEFT(TEXT(Data7[[#This Row],[Date:]],"mmddyyyy"),2)</f>
        <v>02</v>
      </c>
      <c r="Y148" s="6">
        <f>DATE(Data7[[#This Row],[Year]],Data7[[#This Row],[Month]],Data7[[#This Row],[Day]])</f>
        <v>45328</v>
      </c>
    </row>
    <row r="149" spans="1:25" x14ac:dyDescent="0.3">
      <c r="A149" s="5">
        <v>45331.508929629628</v>
      </c>
      <c r="B149" s="7" t="s">
        <v>66</v>
      </c>
      <c r="C149" s="6" t="s">
        <v>252</v>
      </c>
      <c r="D149" s="7" t="s">
        <v>256</v>
      </c>
      <c r="E149" s="8">
        <v>5</v>
      </c>
      <c r="F149" s="7">
        <v>6984733</v>
      </c>
      <c r="G149" s="7" t="s">
        <v>117</v>
      </c>
      <c r="H149" s="7" t="s">
        <v>69</v>
      </c>
      <c r="I149" s="7" t="s">
        <v>44</v>
      </c>
      <c r="J149" s="19" t="str">
        <f>IFERROR(INDEX('Employee Info'!$C$3:$E$200,MATCH(Data7[[#This Row],[Name:]],'Employee Info'!$B$3:$B$200,0),MATCH(Data7[[#This Row],[Hours Type:]],'Employee Info'!$C$2:$E$2,0)),"")</f>
        <v/>
      </c>
      <c r="K149" s="19" t="str">
        <f>IFERROR(INDEX('Employee Info'!$C$3:$J$200,MATCH(Data7[[#This Row],[Name:]],'Employee Info'!$B$3:$B$200,0),MATCH(Data7[[#Headers],[Truck]],'Employee Info'!$C$2:$J$2,0)),"")</f>
        <v/>
      </c>
      <c r="L149" s="19" t="str">
        <f>IFERROR(INDEX('Employee Info'!$C$3:$J$200,MATCH(Data7[[#This Row],[Name:]],'Employee Info'!$B$3:$B$200,0),MATCH(Data7[[#Headers],[Phone]],'Employee Info'!$C$2:$J$2,0)),"")</f>
        <v/>
      </c>
      <c r="M149" s="19" t="str">
        <f>IFERROR(INDEX('Employee Info'!$C$3:$J$200,MATCH(Data7[[#This Row],[Name:]],'Employee Info'!$B$3:$B$200,0),MATCH(Data7[[#Headers],[Tech]],'Employee Info'!$C$2:$J$2,0)),"")</f>
        <v/>
      </c>
      <c r="N149" s="19" t="str">
        <f>IFERROR(INDEX('Employee Info'!$C$3:$J$200,MATCH(Data7[[#This Row],[Name:]],'Employee Info'!$B$3:$B$200,0),MATCH(Data7[[#Headers],[Other]],'Employee Info'!$C$2:$J$2,0)),"")</f>
        <v/>
      </c>
      <c r="O149" s="19">
        <f>IFERROR((Data7[[#This Row],[Hours:]]*SUM(Data7[[#This Row],[Rate]:[Other]])),"")</f>
        <v>0</v>
      </c>
      <c r="P149" s="7" t="str">
        <f>IF(Data7[[#This Row],[WO'#:]]="","Riley #","WO#")</f>
        <v>WO#</v>
      </c>
      <c r="Q149" s="7">
        <f>IFERROR(WEEKNUM(Data7[[#This Row],[Date:]]),"")</f>
        <v>6</v>
      </c>
      <c r="R149" s="6">
        <f t="shared" si="6"/>
        <v>45326</v>
      </c>
      <c r="S149" s="6">
        <f>Data7[[#This Row],[Week Start]]+7</f>
        <v>45333</v>
      </c>
      <c r="T149" s="7" t="str">
        <f t="shared" si="7"/>
        <v>2/4/2024 - 2/11/2024</v>
      </c>
      <c r="U149" s="7" t="str">
        <f t="shared" si="8"/>
        <v>Time Card</v>
      </c>
      <c r="V149" s="8" t="str">
        <f>RIGHT(TEXT(Data7[[#This Row],[Date:]],"mmddyyyy"),4)</f>
        <v>2024</v>
      </c>
      <c r="W149" s="8" t="str">
        <f>MID(TEXT(Data7[[#This Row],[Date:]],"mmddyyyy"),3,2)</f>
        <v>06</v>
      </c>
      <c r="X149" s="8" t="str">
        <f>LEFT(TEXT(Data7[[#This Row],[Date:]],"mmddyyyy"),2)</f>
        <v>02</v>
      </c>
      <c r="Y149" s="6">
        <f>DATE(Data7[[#This Row],[Year]],Data7[[#This Row],[Month]],Data7[[#This Row],[Day]])</f>
        <v>45328</v>
      </c>
    </row>
    <row r="150" spans="1:25" x14ac:dyDescent="0.3">
      <c r="A150" s="5">
        <v>45364.453007060183</v>
      </c>
      <c r="B150" s="7" t="s">
        <v>76</v>
      </c>
      <c r="C150" s="6" t="s">
        <v>252</v>
      </c>
      <c r="D150" s="7" t="s">
        <v>156</v>
      </c>
      <c r="E150" s="8">
        <v>5</v>
      </c>
      <c r="F150" s="7">
        <v>7075854</v>
      </c>
      <c r="G150" s="7" t="s">
        <v>68</v>
      </c>
      <c r="H150" s="7" t="s">
        <v>69</v>
      </c>
      <c r="I150" s="7" t="s">
        <v>44</v>
      </c>
      <c r="J150" s="19" t="str">
        <f>IFERROR(INDEX('Employee Info'!$C$3:$E$200,MATCH(Data7[[#This Row],[Name:]],'Employee Info'!$B$3:$B$200,0),MATCH(Data7[[#This Row],[Hours Type:]],'Employee Info'!$C$2:$E$2,0)),"")</f>
        <v/>
      </c>
      <c r="K150" s="19" t="str">
        <f>IFERROR(INDEX('Employee Info'!$C$3:$J$200,MATCH(Data7[[#This Row],[Name:]],'Employee Info'!$B$3:$B$200,0),MATCH(Data7[[#Headers],[Truck]],'Employee Info'!$C$2:$J$2,0)),"")</f>
        <v/>
      </c>
      <c r="L150" s="19" t="str">
        <f>IFERROR(INDEX('Employee Info'!$C$3:$J$200,MATCH(Data7[[#This Row],[Name:]],'Employee Info'!$B$3:$B$200,0),MATCH(Data7[[#Headers],[Phone]],'Employee Info'!$C$2:$J$2,0)),"")</f>
        <v/>
      </c>
      <c r="M150" s="19" t="str">
        <f>IFERROR(INDEX('Employee Info'!$C$3:$J$200,MATCH(Data7[[#This Row],[Name:]],'Employee Info'!$B$3:$B$200,0),MATCH(Data7[[#Headers],[Tech]],'Employee Info'!$C$2:$J$2,0)),"")</f>
        <v/>
      </c>
      <c r="N150" s="19" t="str">
        <f>IFERROR(INDEX('Employee Info'!$C$3:$J$200,MATCH(Data7[[#This Row],[Name:]],'Employee Info'!$B$3:$B$200,0),MATCH(Data7[[#Headers],[Other]],'Employee Info'!$C$2:$J$2,0)),"")</f>
        <v/>
      </c>
      <c r="O150" s="19">
        <f>IFERROR((Data7[[#This Row],[Hours:]]*SUM(Data7[[#This Row],[Rate]:[Other]])),"")</f>
        <v>0</v>
      </c>
      <c r="P150" s="7" t="str">
        <f>IF(Data7[[#This Row],[WO'#:]]="","Riley #","WO#")</f>
        <v>WO#</v>
      </c>
      <c r="Q150" s="7">
        <f>IFERROR(WEEKNUM(Data7[[#This Row],[Date:]]),"")</f>
        <v>6</v>
      </c>
      <c r="R150" s="6">
        <f t="shared" si="6"/>
        <v>45326</v>
      </c>
      <c r="S150" s="6">
        <f>Data7[[#This Row],[Week Start]]+7</f>
        <v>45333</v>
      </c>
      <c r="T150" s="7" t="str">
        <f t="shared" si="7"/>
        <v>2/4/2024 - 2/11/2024</v>
      </c>
      <c r="U150" s="7" t="str">
        <f t="shared" si="8"/>
        <v>Time Card</v>
      </c>
      <c r="V150" s="8" t="str">
        <f>RIGHT(TEXT(Data7[[#This Row],[Date:]],"mmddyyyy"),4)</f>
        <v>2024</v>
      </c>
      <c r="W150" s="8" t="str">
        <f>MID(TEXT(Data7[[#This Row],[Date:]],"mmddyyyy"),3,2)</f>
        <v>06</v>
      </c>
      <c r="X150" s="8" t="str">
        <f>LEFT(TEXT(Data7[[#This Row],[Date:]],"mmddyyyy"),2)</f>
        <v>02</v>
      </c>
      <c r="Y150" s="6">
        <f>DATE(Data7[[#This Row],[Year]],Data7[[#This Row],[Month]],Data7[[#This Row],[Day]])</f>
        <v>45328</v>
      </c>
    </row>
    <row r="151" spans="1:25" x14ac:dyDescent="0.3">
      <c r="A151" s="5">
        <v>45328.580275</v>
      </c>
      <c r="B151" s="7" t="s">
        <v>35</v>
      </c>
      <c r="C151" s="6" t="s">
        <v>252</v>
      </c>
      <c r="D151" s="7" t="s">
        <v>257</v>
      </c>
      <c r="E151" s="8">
        <v>3</v>
      </c>
      <c r="F151" s="7" t="s">
        <v>68</v>
      </c>
      <c r="G151" s="7" t="s">
        <v>68</v>
      </c>
      <c r="H151" s="7" t="s">
        <v>198</v>
      </c>
      <c r="I151" s="7" t="s">
        <v>44</v>
      </c>
      <c r="J151" s="19" t="str">
        <f>IFERROR(INDEX('Employee Info'!$C$3:$E$200,MATCH(Data7[[#This Row],[Name:]],'Employee Info'!$B$3:$B$200,0),MATCH(Data7[[#This Row],[Hours Type:]],'Employee Info'!$C$2:$E$2,0)),"")</f>
        <v/>
      </c>
      <c r="K151" s="19" t="str">
        <f>IFERROR(INDEX('Employee Info'!$C$3:$J$200,MATCH(Data7[[#This Row],[Name:]],'Employee Info'!$B$3:$B$200,0),MATCH(Data7[[#Headers],[Truck]],'Employee Info'!$C$2:$J$2,0)),"")</f>
        <v/>
      </c>
      <c r="L151" s="19" t="str">
        <f>IFERROR(INDEX('Employee Info'!$C$3:$J$200,MATCH(Data7[[#This Row],[Name:]],'Employee Info'!$B$3:$B$200,0),MATCH(Data7[[#Headers],[Phone]],'Employee Info'!$C$2:$J$2,0)),"")</f>
        <v/>
      </c>
      <c r="M151" s="19" t="str">
        <f>IFERROR(INDEX('Employee Info'!$C$3:$J$200,MATCH(Data7[[#This Row],[Name:]],'Employee Info'!$B$3:$B$200,0),MATCH(Data7[[#Headers],[Tech]],'Employee Info'!$C$2:$J$2,0)),"")</f>
        <v/>
      </c>
      <c r="N151" s="19" t="str">
        <f>IFERROR(INDEX('Employee Info'!$C$3:$J$200,MATCH(Data7[[#This Row],[Name:]],'Employee Info'!$B$3:$B$200,0),MATCH(Data7[[#Headers],[Other]],'Employee Info'!$C$2:$J$2,0)),"")</f>
        <v/>
      </c>
      <c r="O151" s="19">
        <f>IFERROR((Data7[[#This Row],[Hours:]]*SUM(Data7[[#This Row],[Rate]:[Other]])),"")</f>
        <v>0</v>
      </c>
      <c r="P151" s="7" t="str">
        <f>IF(Data7[[#This Row],[WO'#:]]="","Riley #","WO#")</f>
        <v>Riley #</v>
      </c>
      <c r="Q151" s="7">
        <f>IFERROR(WEEKNUM(Data7[[#This Row],[Date:]]),"")</f>
        <v>6</v>
      </c>
      <c r="R151" s="6">
        <f t="shared" si="6"/>
        <v>45326</v>
      </c>
      <c r="S151" s="6">
        <f>Data7[[#This Row],[Week Start]]+7</f>
        <v>45333</v>
      </c>
      <c r="T151" s="7" t="str">
        <f t="shared" si="7"/>
        <v>2/4/2024 - 2/11/2024</v>
      </c>
      <c r="U151" s="7" t="str">
        <f t="shared" si="8"/>
        <v>Time Card</v>
      </c>
      <c r="V151" s="8" t="str">
        <f>RIGHT(TEXT(Data7[[#This Row],[Date:]],"mmddyyyy"),4)</f>
        <v>2024</v>
      </c>
      <c r="W151" s="8" t="str">
        <f>MID(TEXT(Data7[[#This Row],[Date:]],"mmddyyyy"),3,2)</f>
        <v>06</v>
      </c>
      <c r="X151" s="8" t="str">
        <f>LEFT(TEXT(Data7[[#This Row],[Date:]],"mmddyyyy"),2)</f>
        <v>02</v>
      </c>
      <c r="Y151" s="6">
        <f>DATE(Data7[[#This Row],[Year]],Data7[[#This Row],[Month]],Data7[[#This Row],[Day]])</f>
        <v>45328</v>
      </c>
    </row>
    <row r="152" spans="1:25" x14ac:dyDescent="0.3">
      <c r="A152" s="5">
        <v>45331.507598611111</v>
      </c>
      <c r="B152" s="7" t="s">
        <v>66</v>
      </c>
      <c r="C152" s="6" t="s">
        <v>252</v>
      </c>
      <c r="D152" s="7" t="s">
        <v>251</v>
      </c>
      <c r="E152" s="8">
        <v>1</v>
      </c>
      <c r="F152" s="7" t="s">
        <v>68</v>
      </c>
      <c r="G152" s="7" t="s">
        <v>68</v>
      </c>
      <c r="H152" s="7" t="s">
        <v>198</v>
      </c>
      <c r="I152" s="7" t="s">
        <v>44</v>
      </c>
      <c r="J152" s="19" t="str">
        <f>IFERROR(INDEX('Employee Info'!$C$3:$E$200,MATCH(Data7[[#This Row],[Name:]],'Employee Info'!$B$3:$B$200,0),MATCH(Data7[[#This Row],[Hours Type:]],'Employee Info'!$C$2:$E$2,0)),"")</f>
        <v/>
      </c>
      <c r="K152" s="19" t="str">
        <f>IFERROR(INDEX('Employee Info'!$C$3:$J$200,MATCH(Data7[[#This Row],[Name:]],'Employee Info'!$B$3:$B$200,0),MATCH(Data7[[#Headers],[Truck]],'Employee Info'!$C$2:$J$2,0)),"")</f>
        <v/>
      </c>
      <c r="L152" s="19" t="str">
        <f>IFERROR(INDEX('Employee Info'!$C$3:$J$200,MATCH(Data7[[#This Row],[Name:]],'Employee Info'!$B$3:$B$200,0),MATCH(Data7[[#Headers],[Phone]],'Employee Info'!$C$2:$J$2,0)),"")</f>
        <v/>
      </c>
      <c r="M152" s="19" t="str">
        <f>IFERROR(INDEX('Employee Info'!$C$3:$J$200,MATCH(Data7[[#This Row],[Name:]],'Employee Info'!$B$3:$B$200,0),MATCH(Data7[[#Headers],[Tech]],'Employee Info'!$C$2:$J$2,0)),"")</f>
        <v/>
      </c>
      <c r="N152" s="19" t="str">
        <f>IFERROR(INDEX('Employee Info'!$C$3:$J$200,MATCH(Data7[[#This Row],[Name:]],'Employee Info'!$B$3:$B$200,0),MATCH(Data7[[#Headers],[Other]],'Employee Info'!$C$2:$J$2,0)),"")</f>
        <v/>
      </c>
      <c r="O152" s="19">
        <f>IFERROR((Data7[[#This Row],[Hours:]]*SUM(Data7[[#This Row],[Rate]:[Other]])),"")</f>
        <v>0</v>
      </c>
      <c r="P152" s="7" t="str">
        <f>IF(Data7[[#This Row],[WO'#:]]="","Riley #","WO#")</f>
        <v>Riley #</v>
      </c>
      <c r="Q152" s="7">
        <f>IFERROR(WEEKNUM(Data7[[#This Row],[Date:]]),"")</f>
        <v>6</v>
      </c>
      <c r="R152" s="6">
        <f t="shared" si="6"/>
        <v>45326</v>
      </c>
      <c r="S152" s="6">
        <f>Data7[[#This Row],[Week Start]]+7</f>
        <v>45333</v>
      </c>
      <c r="T152" s="7" t="str">
        <f t="shared" si="7"/>
        <v>2/4/2024 - 2/11/2024</v>
      </c>
      <c r="U152" s="7" t="str">
        <f t="shared" si="8"/>
        <v>Time Card</v>
      </c>
      <c r="V152" s="8" t="str">
        <f>RIGHT(TEXT(Data7[[#This Row],[Date:]],"mmddyyyy"),4)</f>
        <v>2024</v>
      </c>
      <c r="W152" s="8" t="str">
        <f>MID(TEXT(Data7[[#This Row],[Date:]],"mmddyyyy"),3,2)</f>
        <v>06</v>
      </c>
      <c r="X152" s="8" t="str">
        <f>LEFT(TEXT(Data7[[#This Row],[Date:]],"mmddyyyy"),2)</f>
        <v>02</v>
      </c>
      <c r="Y152" s="6">
        <f>DATE(Data7[[#This Row],[Year]],Data7[[#This Row],[Month]],Data7[[#This Row],[Day]])</f>
        <v>45328</v>
      </c>
    </row>
    <row r="153" spans="1:25" x14ac:dyDescent="0.3">
      <c r="A153" s="5">
        <v>45329.580660069441</v>
      </c>
      <c r="B153" s="7" t="s">
        <v>31</v>
      </c>
      <c r="C153" s="6" t="s">
        <v>258</v>
      </c>
      <c r="D153" s="7" t="s">
        <v>100</v>
      </c>
      <c r="E153" s="8">
        <v>4</v>
      </c>
      <c r="F153" s="7">
        <v>6984733</v>
      </c>
      <c r="G153" s="7" t="s">
        <v>68</v>
      </c>
      <c r="H153" s="7" t="s">
        <v>69</v>
      </c>
      <c r="I153" s="7" t="s">
        <v>44</v>
      </c>
      <c r="J153" s="19" t="str">
        <f>IFERROR(INDEX('Employee Info'!$C$3:$E$200,MATCH(Data7[[#This Row],[Name:]],'Employee Info'!$B$3:$B$200,0),MATCH(Data7[[#This Row],[Hours Type:]],'Employee Info'!$C$2:$E$2,0)),"")</f>
        <v/>
      </c>
      <c r="K153" s="19" t="str">
        <f>IFERROR(INDEX('Employee Info'!$C$3:$J$200,MATCH(Data7[[#This Row],[Name:]],'Employee Info'!$B$3:$B$200,0),MATCH(Data7[[#Headers],[Truck]],'Employee Info'!$C$2:$J$2,0)),"")</f>
        <v/>
      </c>
      <c r="L153" s="19" t="str">
        <f>IFERROR(INDEX('Employee Info'!$C$3:$J$200,MATCH(Data7[[#This Row],[Name:]],'Employee Info'!$B$3:$B$200,0),MATCH(Data7[[#Headers],[Phone]],'Employee Info'!$C$2:$J$2,0)),"")</f>
        <v/>
      </c>
      <c r="M153" s="19" t="str">
        <f>IFERROR(INDEX('Employee Info'!$C$3:$J$200,MATCH(Data7[[#This Row],[Name:]],'Employee Info'!$B$3:$B$200,0),MATCH(Data7[[#Headers],[Tech]],'Employee Info'!$C$2:$J$2,0)),"")</f>
        <v/>
      </c>
      <c r="N153" s="19" t="str">
        <f>IFERROR(INDEX('Employee Info'!$C$3:$J$200,MATCH(Data7[[#This Row],[Name:]],'Employee Info'!$B$3:$B$200,0),MATCH(Data7[[#Headers],[Other]],'Employee Info'!$C$2:$J$2,0)),"")</f>
        <v/>
      </c>
      <c r="O153" s="19">
        <f>IFERROR((Data7[[#This Row],[Hours:]]*SUM(Data7[[#This Row],[Rate]:[Other]])),"")</f>
        <v>0</v>
      </c>
      <c r="P153" s="7" t="str">
        <f>IF(Data7[[#This Row],[WO'#:]]="","Riley #","WO#")</f>
        <v>WO#</v>
      </c>
      <c r="Q153" s="7">
        <f>IFERROR(WEEKNUM(Data7[[#This Row],[Date:]]),"")</f>
        <v>6</v>
      </c>
      <c r="R153" s="6">
        <f t="shared" si="6"/>
        <v>45326</v>
      </c>
      <c r="S153" s="6">
        <f>Data7[[#This Row],[Week Start]]+7</f>
        <v>45333</v>
      </c>
      <c r="T153" s="7" t="str">
        <f t="shared" si="7"/>
        <v>2/4/2024 - 2/11/2024</v>
      </c>
      <c r="U153" s="7" t="str">
        <f t="shared" si="8"/>
        <v>Time Card</v>
      </c>
      <c r="V153" s="8" t="str">
        <f>RIGHT(TEXT(Data7[[#This Row],[Date:]],"mmddyyyy"),4)</f>
        <v>2024</v>
      </c>
      <c r="W153" s="8" t="str">
        <f>MID(TEXT(Data7[[#This Row],[Date:]],"mmddyyyy"),3,2)</f>
        <v>07</v>
      </c>
      <c r="X153" s="8" t="str">
        <f>LEFT(TEXT(Data7[[#This Row],[Date:]],"mmddyyyy"),2)</f>
        <v>02</v>
      </c>
      <c r="Y153" s="6">
        <f>DATE(Data7[[#This Row],[Year]],Data7[[#This Row],[Month]],Data7[[#This Row],[Day]])</f>
        <v>45329</v>
      </c>
    </row>
    <row r="154" spans="1:25" x14ac:dyDescent="0.3">
      <c r="A154" s="5">
        <v>45331.509985879631</v>
      </c>
      <c r="B154" s="7" t="s">
        <v>66</v>
      </c>
      <c r="C154" s="6" t="s">
        <v>258</v>
      </c>
      <c r="D154" s="7" t="s">
        <v>259</v>
      </c>
      <c r="E154" s="8">
        <v>8</v>
      </c>
      <c r="F154" s="7">
        <v>6984733</v>
      </c>
      <c r="G154" s="7" t="s">
        <v>117</v>
      </c>
      <c r="H154" s="7" t="s">
        <v>69</v>
      </c>
      <c r="I154" s="7" t="s">
        <v>44</v>
      </c>
      <c r="J154" s="19" t="str">
        <f>IFERROR(INDEX('Employee Info'!$C$3:$E$200,MATCH(Data7[[#This Row],[Name:]],'Employee Info'!$B$3:$B$200,0),MATCH(Data7[[#This Row],[Hours Type:]],'Employee Info'!$C$2:$E$2,0)),"")</f>
        <v/>
      </c>
      <c r="K154" s="19" t="str">
        <f>IFERROR(INDEX('Employee Info'!$C$3:$J$200,MATCH(Data7[[#This Row],[Name:]],'Employee Info'!$B$3:$B$200,0),MATCH(Data7[[#Headers],[Truck]],'Employee Info'!$C$2:$J$2,0)),"")</f>
        <v/>
      </c>
      <c r="L154" s="19" t="str">
        <f>IFERROR(INDEX('Employee Info'!$C$3:$J$200,MATCH(Data7[[#This Row],[Name:]],'Employee Info'!$B$3:$B$200,0),MATCH(Data7[[#Headers],[Phone]],'Employee Info'!$C$2:$J$2,0)),"")</f>
        <v/>
      </c>
      <c r="M154" s="19" t="str">
        <f>IFERROR(INDEX('Employee Info'!$C$3:$J$200,MATCH(Data7[[#This Row],[Name:]],'Employee Info'!$B$3:$B$200,0),MATCH(Data7[[#Headers],[Tech]],'Employee Info'!$C$2:$J$2,0)),"")</f>
        <v/>
      </c>
      <c r="N154" s="19" t="str">
        <f>IFERROR(INDEX('Employee Info'!$C$3:$J$200,MATCH(Data7[[#This Row],[Name:]],'Employee Info'!$B$3:$B$200,0),MATCH(Data7[[#Headers],[Other]],'Employee Info'!$C$2:$J$2,0)),"")</f>
        <v/>
      </c>
      <c r="O154" s="19">
        <f>IFERROR((Data7[[#This Row],[Hours:]]*SUM(Data7[[#This Row],[Rate]:[Other]])),"")</f>
        <v>0</v>
      </c>
      <c r="P154" s="7" t="str">
        <f>IF(Data7[[#This Row],[WO'#:]]="","Riley #","WO#")</f>
        <v>WO#</v>
      </c>
      <c r="Q154" s="7">
        <f>IFERROR(WEEKNUM(Data7[[#This Row],[Date:]]),"")</f>
        <v>6</v>
      </c>
      <c r="R154" s="6">
        <f t="shared" si="6"/>
        <v>45326</v>
      </c>
      <c r="S154" s="6">
        <f>Data7[[#This Row],[Week Start]]+7</f>
        <v>45333</v>
      </c>
      <c r="T154" s="7" t="str">
        <f t="shared" si="7"/>
        <v>2/4/2024 - 2/11/2024</v>
      </c>
      <c r="U154" s="7" t="str">
        <f t="shared" si="8"/>
        <v>Time Card</v>
      </c>
      <c r="V154" s="8" t="str">
        <f>RIGHT(TEXT(Data7[[#This Row],[Date:]],"mmddyyyy"),4)</f>
        <v>2024</v>
      </c>
      <c r="W154" s="8" t="str">
        <f>MID(TEXT(Data7[[#This Row],[Date:]],"mmddyyyy"),3,2)</f>
        <v>07</v>
      </c>
      <c r="X154" s="8" t="str">
        <f>LEFT(TEXT(Data7[[#This Row],[Date:]],"mmddyyyy"),2)</f>
        <v>02</v>
      </c>
      <c r="Y154" s="6">
        <f>DATE(Data7[[#This Row],[Year]],Data7[[#This Row],[Month]],Data7[[#This Row],[Day]])</f>
        <v>45329</v>
      </c>
    </row>
    <row r="155" spans="1:25" x14ac:dyDescent="0.3">
      <c r="A155" s="5">
        <v>45331.580170833331</v>
      </c>
      <c r="B155" s="7" t="s">
        <v>35</v>
      </c>
      <c r="C155" s="6" t="s">
        <v>258</v>
      </c>
      <c r="D155" s="7" t="s">
        <v>260</v>
      </c>
      <c r="E155" s="8">
        <v>1</v>
      </c>
      <c r="F155" s="7">
        <v>6984733</v>
      </c>
      <c r="G155" s="7" t="s">
        <v>68</v>
      </c>
      <c r="H155" s="7" t="s">
        <v>69</v>
      </c>
      <c r="I155" s="7" t="s">
        <v>44</v>
      </c>
      <c r="J155" s="19" t="str">
        <f>IFERROR(INDEX('Employee Info'!$C$3:$E$200,MATCH(Data7[[#This Row],[Name:]],'Employee Info'!$B$3:$B$200,0),MATCH(Data7[[#This Row],[Hours Type:]],'Employee Info'!$C$2:$E$2,0)),"")</f>
        <v/>
      </c>
      <c r="K155" s="19" t="str">
        <f>IFERROR(INDEX('Employee Info'!$C$3:$J$200,MATCH(Data7[[#This Row],[Name:]],'Employee Info'!$B$3:$B$200,0),MATCH(Data7[[#Headers],[Truck]],'Employee Info'!$C$2:$J$2,0)),"")</f>
        <v/>
      </c>
      <c r="L155" s="19" t="str">
        <f>IFERROR(INDEX('Employee Info'!$C$3:$J$200,MATCH(Data7[[#This Row],[Name:]],'Employee Info'!$B$3:$B$200,0),MATCH(Data7[[#Headers],[Phone]],'Employee Info'!$C$2:$J$2,0)),"")</f>
        <v/>
      </c>
      <c r="M155" s="19" t="str">
        <f>IFERROR(INDEX('Employee Info'!$C$3:$J$200,MATCH(Data7[[#This Row],[Name:]],'Employee Info'!$B$3:$B$200,0),MATCH(Data7[[#Headers],[Tech]],'Employee Info'!$C$2:$J$2,0)),"")</f>
        <v/>
      </c>
      <c r="N155" s="19" t="str">
        <f>IFERROR(INDEX('Employee Info'!$C$3:$J$200,MATCH(Data7[[#This Row],[Name:]],'Employee Info'!$B$3:$B$200,0),MATCH(Data7[[#Headers],[Other]],'Employee Info'!$C$2:$J$2,0)),"")</f>
        <v/>
      </c>
      <c r="O155" s="19">
        <f>IFERROR((Data7[[#This Row],[Hours:]]*SUM(Data7[[#This Row],[Rate]:[Other]])),"")</f>
        <v>0</v>
      </c>
      <c r="P155" s="7" t="str">
        <f>IF(Data7[[#This Row],[WO'#:]]="","Riley #","WO#")</f>
        <v>WO#</v>
      </c>
      <c r="Q155" s="7">
        <f>IFERROR(WEEKNUM(Data7[[#This Row],[Date:]]),"")</f>
        <v>6</v>
      </c>
      <c r="R155" s="6">
        <f t="shared" si="6"/>
        <v>45326</v>
      </c>
      <c r="S155" s="6">
        <f>Data7[[#This Row],[Week Start]]+7</f>
        <v>45333</v>
      </c>
      <c r="T155" s="7" t="str">
        <f t="shared" si="7"/>
        <v>2/4/2024 - 2/11/2024</v>
      </c>
      <c r="U155" s="7" t="str">
        <f t="shared" si="8"/>
        <v>Time Card</v>
      </c>
      <c r="V155" s="8" t="str">
        <f>RIGHT(TEXT(Data7[[#This Row],[Date:]],"mmddyyyy"),4)</f>
        <v>2024</v>
      </c>
      <c r="W155" s="8" t="str">
        <f>MID(TEXT(Data7[[#This Row],[Date:]],"mmddyyyy"),3,2)</f>
        <v>07</v>
      </c>
      <c r="X155" s="8" t="str">
        <f>LEFT(TEXT(Data7[[#This Row],[Date:]],"mmddyyyy"),2)</f>
        <v>02</v>
      </c>
      <c r="Y155" s="6">
        <f>DATE(Data7[[#This Row],[Year]],Data7[[#This Row],[Month]],Data7[[#This Row],[Day]])</f>
        <v>45329</v>
      </c>
    </row>
    <row r="156" spans="1:25" x14ac:dyDescent="0.3">
      <c r="A156" s="5">
        <v>45331.579579976853</v>
      </c>
      <c r="B156" s="7" t="s">
        <v>35</v>
      </c>
      <c r="C156" s="6" t="s">
        <v>258</v>
      </c>
      <c r="D156" s="7" t="s">
        <v>261</v>
      </c>
      <c r="E156" s="8">
        <v>7</v>
      </c>
      <c r="F156" s="7">
        <v>7049691</v>
      </c>
      <c r="G156" s="7" t="s">
        <v>68</v>
      </c>
      <c r="H156" s="7" t="s">
        <v>69</v>
      </c>
      <c r="I156" s="7" t="s">
        <v>44</v>
      </c>
      <c r="J156" s="19" t="str">
        <f>IFERROR(INDEX('Employee Info'!$C$3:$E$200,MATCH(Data7[[#This Row],[Name:]],'Employee Info'!$B$3:$B$200,0),MATCH(Data7[[#This Row],[Hours Type:]],'Employee Info'!$C$2:$E$2,0)),"")</f>
        <v/>
      </c>
      <c r="K156" s="19" t="str">
        <f>IFERROR(INDEX('Employee Info'!$C$3:$J$200,MATCH(Data7[[#This Row],[Name:]],'Employee Info'!$B$3:$B$200,0),MATCH(Data7[[#Headers],[Truck]],'Employee Info'!$C$2:$J$2,0)),"")</f>
        <v/>
      </c>
      <c r="L156" s="19" t="str">
        <f>IFERROR(INDEX('Employee Info'!$C$3:$J$200,MATCH(Data7[[#This Row],[Name:]],'Employee Info'!$B$3:$B$200,0),MATCH(Data7[[#Headers],[Phone]],'Employee Info'!$C$2:$J$2,0)),"")</f>
        <v/>
      </c>
      <c r="M156" s="19" t="str">
        <f>IFERROR(INDEX('Employee Info'!$C$3:$J$200,MATCH(Data7[[#This Row],[Name:]],'Employee Info'!$B$3:$B$200,0),MATCH(Data7[[#Headers],[Tech]],'Employee Info'!$C$2:$J$2,0)),"")</f>
        <v/>
      </c>
      <c r="N156" s="19" t="str">
        <f>IFERROR(INDEX('Employee Info'!$C$3:$J$200,MATCH(Data7[[#This Row],[Name:]],'Employee Info'!$B$3:$B$200,0),MATCH(Data7[[#Headers],[Other]],'Employee Info'!$C$2:$J$2,0)),"")</f>
        <v/>
      </c>
      <c r="O156" s="19">
        <f>IFERROR((Data7[[#This Row],[Hours:]]*SUM(Data7[[#This Row],[Rate]:[Other]])),"")</f>
        <v>0</v>
      </c>
      <c r="P156" s="7" t="str">
        <f>IF(Data7[[#This Row],[WO'#:]]="","Riley #","WO#")</f>
        <v>WO#</v>
      </c>
      <c r="Q156" s="7">
        <f>IFERROR(WEEKNUM(Data7[[#This Row],[Date:]]),"")</f>
        <v>6</v>
      </c>
      <c r="R156" s="6">
        <f t="shared" si="6"/>
        <v>45326</v>
      </c>
      <c r="S156" s="6">
        <f>Data7[[#This Row],[Week Start]]+7</f>
        <v>45333</v>
      </c>
      <c r="T156" s="7" t="str">
        <f t="shared" si="7"/>
        <v>2/4/2024 - 2/11/2024</v>
      </c>
      <c r="U156" s="7" t="str">
        <f t="shared" si="8"/>
        <v>Time Card</v>
      </c>
      <c r="V156" s="8" t="str">
        <f>RIGHT(TEXT(Data7[[#This Row],[Date:]],"mmddyyyy"),4)</f>
        <v>2024</v>
      </c>
      <c r="W156" s="8" t="str">
        <f>MID(TEXT(Data7[[#This Row],[Date:]],"mmddyyyy"),3,2)</f>
        <v>07</v>
      </c>
      <c r="X156" s="8" t="str">
        <f>LEFT(TEXT(Data7[[#This Row],[Date:]],"mmddyyyy"),2)</f>
        <v>02</v>
      </c>
      <c r="Y156" s="6">
        <f>DATE(Data7[[#This Row],[Year]],Data7[[#This Row],[Month]],Data7[[#This Row],[Day]])</f>
        <v>45329</v>
      </c>
    </row>
    <row r="157" spans="1:25" x14ac:dyDescent="0.3">
      <c r="A157" s="5">
        <v>45364.453312731479</v>
      </c>
      <c r="B157" s="7" t="s">
        <v>76</v>
      </c>
      <c r="C157" s="6" t="s">
        <v>258</v>
      </c>
      <c r="D157" s="7" t="s">
        <v>156</v>
      </c>
      <c r="E157" s="8">
        <v>3</v>
      </c>
      <c r="F157" s="7">
        <v>7075854</v>
      </c>
      <c r="G157" s="7" t="s">
        <v>68</v>
      </c>
      <c r="H157" s="7" t="s">
        <v>69</v>
      </c>
      <c r="I157" s="7" t="s">
        <v>44</v>
      </c>
      <c r="J157" s="19" t="str">
        <f>IFERROR(INDEX('Employee Info'!$C$3:$E$200,MATCH(Data7[[#This Row],[Name:]],'Employee Info'!$B$3:$B$200,0),MATCH(Data7[[#This Row],[Hours Type:]],'Employee Info'!$C$2:$E$2,0)),"")</f>
        <v/>
      </c>
      <c r="K157" s="19" t="str">
        <f>IFERROR(INDEX('Employee Info'!$C$3:$J$200,MATCH(Data7[[#This Row],[Name:]],'Employee Info'!$B$3:$B$200,0),MATCH(Data7[[#Headers],[Truck]],'Employee Info'!$C$2:$J$2,0)),"")</f>
        <v/>
      </c>
      <c r="L157" s="19" t="str">
        <f>IFERROR(INDEX('Employee Info'!$C$3:$J$200,MATCH(Data7[[#This Row],[Name:]],'Employee Info'!$B$3:$B$200,0),MATCH(Data7[[#Headers],[Phone]],'Employee Info'!$C$2:$J$2,0)),"")</f>
        <v/>
      </c>
      <c r="M157" s="19" t="str">
        <f>IFERROR(INDEX('Employee Info'!$C$3:$J$200,MATCH(Data7[[#This Row],[Name:]],'Employee Info'!$B$3:$B$200,0),MATCH(Data7[[#Headers],[Tech]],'Employee Info'!$C$2:$J$2,0)),"")</f>
        <v/>
      </c>
      <c r="N157" s="19" t="str">
        <f>IFERROR(INDEX('Employee Info'!$C$3:$J$200,MATCH(Data7[[#This Row],[Name:]],'Employee Info'!$B$3:$B$200,0),MATCH(Data7[[#Headers],[Other]],'Employee Info'!$C$2:$J$2,0)),"")</f>
        <v/>
      </c>
      <c r="O157" s="19">
        <f>IFERROR((Data7[[#This Row],[Hours:]]*SUM(Data7[[#This Row],[Rate]:[Other]])),"")</f>
        <v>0</v>
      </c>
      <c r="P157" s="7" t="str">
        <f>IF(Data7[[#This Row],[WO'#:]]="","Riley #","WO#")</f>
        <v>WO#</v>
      </c>
      <c r="Q157" s="7">
        <f>IFERROR(WEEKNUM(Data7[[#This Row],[Date:]]),"")</f>
        <v>6</v>
      </c>
      <c r="R157" s="6">
        <f t="shared" si="6"/>
        <v>45326</v>
      </c>
      <c r="S157" s="6">
        <f>Data7[[#This Row],[Week Start]]+7</f>
        <v>45333</v>
      </c>
      <c r="T157" s="7" t="str">
        <f t="shared" si="7"/>
        <v>2/4/2024 - 2/11/2024</v>
      </c>
      <c r="U157" s="7" t="str">
        <f t="shared" si="8"/>
        <v>Time Card</v>
      </c>
      <c r="V157" s="8" t="str">
        <f>RIGHT(TEXT(Data7[[#This Row],[Date:]],"mmddyyyy"),4)</f>
        <v>2024</v>
      </c>
      <c r="W157" s="8" t="str">
        <f>MID(TEXT(Data7[[#This Row],[Date:]],"mmddyyyy"),3,2)</f>
        <v>07</v>
      </c>
      <c r="X157" s="8" t="str">
        <f>LEFT(TEXT(Data7[[#This Row],[Date:]],"mmddyyyy"),2)</f>
        <v>02</v>
      </c>
      <c r="Y157" s="6">
        <f>DATE(Data7[[#This Row],[Year]],Data7[[#This Row],[Month]],Data7[[#This Row],[Day]])</f>
        <v>45329</v>
      </c>
    </row>
    <row r="158" spans="1:25" x14ac:dyDescent="0.3">
      <c r="A158" s="5">
        <v>45329.58171273148</v>
      </c>
      <c r="B158" s="7" t="s">
        <v>31</v>
      </c>
      <c r="C158" s="6" t="s">
        <v>258</v>
      </c>
      <c r="D158" s="7" t="s">
        <v>263</v>
      </c>
      <c r="E158" s="8">
        <v>1</v>
      </c>
      <c r="F158" s="7" t="s">
        <v>68</v>
      </c>
      <c r="G158" s="7" t="s">
        <v>68</v>
      </c>
      <c r="H158" s="7" t="s">
        <v>92</v>
      </c>
      <c r="I158" s="7" t="s">
        <v>44</v>
      </c>
      <c r="J158" s="19" t="str">
        <f>IFERROR(INDEX('Employee Info'!$C$3:$E$200,MATCH(Data7[[#This Row],[Name:]],'Employee Info'!$B$3:$B$200,0),MATCH(Data7[[#This Row],[Hours Type:]],'Employee Info'!$C$2:$E$2,0)),"")</f>
        <v/>
      </c>
      <c r="K158" s="19" t="str">
        <f>IFERROR(INDEX('Employee Info'!$C$3:$J$200,MATCH(Data7[[#This Row],[Name:]],'Employee Info'!$B$3:$B$200,0),MATCH(Data7[[#Headers],[Truck]],'Employee Info'!$C$2:$J$2,0)),"")</f>
        <v/>
      </c>
      <c r="L158" s="19" t="str">
        <f>IFERROR(INDEX('Employee Info'!$C$3:$J$200,MATCH(Data7[[#This Row],[Name:]],'Employee Info'!$B$3:$B$200,0),MATCH(Data7[[#Headers],[Phone]],'Employee Info'!$C$2:$J$2,0)),"")</f>
        <v/>
      </c>
      <c r="M158" s="19" t="str">
        <f>IFERROR(INDEX('Employee Info'!$C$3:$J$200,MATCH(Data7[[#This Row],[Name:]],'Employee Info'!$B$3:$B$200,0),MATCH(Data7[[#Headers],[Tech]],'Employee Info'!$C$2:$J$2,0)),"")</f>
        <v/>
      </c>
      <c r="N158" s="19" t="str">
        <f>IFERROR(INDEX('Employee Info'!$C$3:$J$200,MATCH(Data7[[#This Row],[Name:]],'Employee Info'!$B$3:$B$200,0),MATCH(Data7[[#Headers],[Other]],'Employee Info'!$C$2:$J$2,0)),"")</f>
        <v/>
      </c>
      <c r="O158" s="19">
        <f>IFERROR((Data7[[#This Row],[Hours:]]*SUM(Data7[[#This Row],[Rate]:[Other]])),"")</f>
        <v>0</v>
      </c>
      <c r="P158" s="7" t="str">
        <f>IF(Data7[[#This Row],[WO'#:]]="","Riley #","WO#")</f>
        <v>Riley #</v>
      </c>
      <c r="Q158" s="7">
        <f>IFERROR(WEEKNUM(Data7[[#This Row],[Date:]]),"")</f>
        <v>6</v>
      </c>
      <c r="R158" s="6">
        <f t="shared" si="6"/>
        <v>45326</v>
      </c>
      <c r="S158" s="6">
        <f>Data7[[#This Row],[Week Start]]+7</f>
        <v>45333</v>
      </c>
      <c r="T158" s="7" t="str">
        <f t="shared" si="7"/>
        <v>2/4/2024 - 2/11/2024</v>
      </c>
      <c r="U158" s="7" t="str">
        <f t="shared" si="8"/>
        <v>Time Card</v>
      </c>
      <c r="V158" s="8" t="str">
        <f>RIGHT(TEXT(Data7[[#This Row],[Date:]],"mmddyyyy"),4)</f>
        <v>2024</v>
      </c>
      <c r="W158" s="8" t="str">
        <f>MID(TEXT(Data7[[#This Row],[Date:]],"mmddyyyy"),3,2)</f>
        <v>07</v>
      </c>
      <c r="X158" s="8" t="str">
        <f>LEFT(TEXT(Data7[[#This Row],[Date:]],"mmddyyyy"),2)</f>
        <v>02</v>
      </c>
      <c r="Y158" s="6">
        <f>DATE(Data7[[#This Row],[Year]],Data7[[#This Row],[Month]],Data7[[#This Row],[Day]])</f>
        <v>45329</v>
      </c>
    </row>
    <row r="159" spans="1:25" x14ac:dyDescent="0.3">
      <c r="A159" s="5">
        <v>45329.579890740744</v>
      </c>
      <c r="B159" s="7" t="s">
        <v>31</v>
      </c>
      <c r="C159" s="6" t="s">
        <v>258</v>
      </c>
      <c r="D159" s="7" t="s">
        <v>262</v>
      </c>
      <c r="E159" s="8">
        <v>3</v>
      </c>
      <c r="F159" s="7" t="s">
        <v>68</v>
      </c>
      <c r="G159" s="7" t="s">
        <v>68</v>
      </c>
      <c r="H159" s="7" t="s">
        <v>198</v>
      </c>
      <c r="I159" s="7" t="s">
        <v>44</v>
      </c>
      <c r="J159" s="19" t="str">
        <f>IFERROR(INDEX('Employee Info'!$C$3:$E$200,MATCH(Data7[[#This Row],[Name:]],'Employee Info'!$B$3:$B$200,0),MATCH(Data7[[#This Row],[Hours Type:]],'Employee Info'!$C$2:$E$2,0)),"")</f>
        <v/>
      </c>
      <c r="K159" s="19" t="str">
        <f>IFERROR(INDEX('Employee Info'!$C$3:$J$200,MATCH(Data7[[#This Row],[Name:]],'Employee Info'!$B$3:$B$200,0),MATCH(Data7[[#Headers],[Truck]],'Employee Info'!$C$2:$J$2,0)),"")</f>
        <v/>
      </c>
      <c r="L159" s="19" t="str">
        <f>IFERROR(INDEX('Employee Info'!$C$3:$J$200,MATCH(Data7[[#This Row],[Name:]],'Employee Info'!$B$3:$B$200,0),MATCH(Data7[[#Headers],[Phone]],'Employee Info'!$C$2:$J$2,0)),"")</f>
        <v/>
      </c>
      <c r="M159" s="19" t="str">
        <f>IFERROR(INDEX('Employee Info'!$C$3:$J$200,MATCH(Data7[[#This Row],[Name:]],'Employee Info'!$B$3:$B$200,0),MATCH(Data7[[#Headers],[Tech]],'Employee Info'!$C$2:$J$2,0)),"")</f>
        <v/>
      </c>
      <c r="N159" s="19" t="str">
        <f>IFERROR(INDEX('Employee Info'!$C$3:$J$200,MATCH(Data7[[#This Row],[Name:]],'Employee Info'!$B$3:$B$200,0),MATCH(Data7[[#Headers],[Other]],'Employee Info'!$C$2:$J$2,0)),"")</f>
        <v/>
      </c>
      <c r="O159" s="19">
        <f>IFERROR((Data7[[#This Row],[Hours:]]*SUM(Data7[[#This Row],[Rate]:[Other]])),"")</f>
        <v>0</v>
      </c>
      <c r="P159" s="7" t="str">
        <f>IF(Data7[[#This Row],[WO'#:]]="","Riley #","WO#")</f>
        <v>Riley #</v>
      </c>
      <c r="Q159" s="7">
        <f>IFERROR(WEEKNUM(Data7[[#This Row],[Date:]]),"")</f>
        <v>6</v>
      </c>
      <c r="R159" s="6">
        <f t="shared" si="6"/>
        <v>45326</v>
      </c>
      <c r="S159" s="6">
        <f>Data7[[#This Row],[Week Start]]+7</f>
        <v>45333</v>
      </c>
      <c r="T159" s="7" t="str">
        <f t="shared" si="7"/>
        <v>2/4/2024 - 2/11/2024</v>
      </c>
      <c r="U159" s="7" t="str">
        <f t="shared" si="8"/>
        <v>Time Card</v>
      </c>
      <c r="V159" s="8" t="str">
        <f>RIGHT(TEXT(Data7[[#This Row],[Date:]],"mmddyyyy"),4)</f>
        <v>2024</v>
      </c>
      <c r="W159" s="8" t="str">
        <f>MID(TEXT(Data7[[#This Row],[Date:]],"mmddyyyy"),3,2)</f>
        <v>07</v>
      </c>
      <c r="X159" s="8" t="str">
        <f>LEFT(TEXT(Data7[[#This Row],[Date:]],"mmddyyyy"),2)</f>
        <v>02</v>
      </c>
      <c r="Y159" s="6">
        <f>DATE(Data7[[#This Row],[Year]],Data7[[#This Row],[Month]],Data7[[#This Row],[Day]])</f>
        <v>45329</v>
      </c>
    </row>
    <row r="160" spans="1:25" x14ac:dyDescent="0.3">
      <c r="A160" s="5">
        <v>45331.510852662039</v>
      </c>
      <c r="B160" s="7" t="s">
        <v>66</v>
      </c>
      <c r="C160" s="6" t="s">
        <v>264</v>
      </c>
      <c r="D160" s="7" t="s">
        <v>265</v>
      </c>
      <c r="E160" s="8">
        <v>2</v>
      </c>
      <c r="F160" s="7">
        <v>6984733</v>
      </c>
      <c r="G160" s="7" t="s">
        <v>117</v>
      </c>
      <c r="H160" s="7" t="s">
        <v>69</v>
      </c>
      <c r="I160" s="7" t="s">
        <v>44</v>
      </c>
      <c r="J160" s="19" t="str">
        <f>IFERROR(INDEX('Employee Info'!$C$3:$E$200,MATCH(Data7[[#This Row],[Name:]],'Employee Info'!$B$3:$B$200,0),MATCH(Data7[[#This Row],[Hours Type:]],'Employee Info'!$C$2:$E$2,0)),"")</f>
        <v/>
      </c>
      <c r="K160" s="19" t="str">
        <f>IFERROR(INDEX('Employee Info'!$C$3:$J$200,MATCH(Data7[[#This Row],[Name:]],'Employee Info'!$B$3:$B$200,0),MATCH(Data7[[#Headers],[Truck]],'Employee Info'!$C$2:$J$2,0)),"")</f>
        <v/>
      </c>
      <c r="L160" s="19" t="str">
        <f>IFERROR(INDEX('Employee Info'!$C$3:$J$200,MATCH(Data7[[#This Row],[Name:]],'Employee Info'!$B$3:$B$200,0),MATCH(Data7[[#Headers],[Phone]],'Employee Info'!$C$2:$J$2,0)),"")</f>
        <v/>
      </c>
      <c r="M160" s="19" t="str">
        <f>IFERROR(INDEX('Employee Info'!$C$3:$J$200,MATCH(Data7[[#This Row],[Name:]],'Employee Info'!$B$3:$B$200,0),MATCH(Data7[[#Headers],[Tech]],'Employee Info'!$C$2:$J$2,0)),"")</f>
        <v/>
      </c>
      <c r="N160" s="19" t="str">
        <f>IFERROR(INDEX('Employee Info'!$C$3:$J$200,MATCH(Data7[[#This Row],[Name:]],'Employee Info'!$B$3:$B$200,0),MATCH(Data7[[#Headers],[Other]],'Employee Info'!$C$2:$J$2,0)),"")</f>
        <v/>
      </c>
      <c r="O160" s="19">
        <f>IFERROR((Data7[[#This Row],[Hours:]]*SUM(Data7[[#This Row],[Rate]:[Other]])),"")</f>
        <v>0</v>
      </c>
      <c r="P160" s="7" t="str">
        <f>IF(Data7[[#This Row],[WO'#:]]="","Riley #","WO#")</f>
        <v>WO#</v>
      </c>
      <c r="Q160" s="7">
        <f>IFERROR(WEEKNUM(Data7[[#This Row],[Date:]]),"")</f>
        <v>6</v>
      </c>
      <c r="R160" s="6">
        <f t="shared" si="6"/>
        <v>45326</v>
      </c>
      <c r="S160" s="6">
        <f>Data7[[#This Row],[Week Start]]+7</f>
        <v>45333</v>
      </c>
      <c r="T160" s="7" t="str">
        <f t="shared" si="7"/>
        <v>2/4/2024 - 2/11/2024</v>
      </c>
      <c r="U160" s="7" t="str">
        <f t="shared" si="8"/>
        <v>Time Card</v>
      </c>
      <c r="V160" s="8" t="str">
        <f>RIGHT(TEXT(Data7[[#This Row],[Date:]],"mmddyyyy"),4)</f>
        <v>2024</v>
      </c>
      <c r="W160" s="8" t="str">
        <f>MID(TEXT(Data7[[#This Row],[Date:]],"mmddyyyy"),3,2)</f>
        <v>08</v>
      </c>
      <c r="X160" s="8" t="str">
        <f>LEFT(TEXT(Data7[[#This Row],[Date:]],"mmddyyyy"),2)</f>
        <v>02</v>
      </c>
      <c r="Y160" s="6">
        <f>DATE(Data7[[#This Row],[Year]],Data7[[#This Row],[Month]],Data7[[#This Row],[Day]])</f>
        <v>45330</v>
      </c>
    </row>
    <row r="161" spans="1:25" x14ac:dyDescent="0.3">
      <c r="A161" s="5">
        <v>45364.453917245373</v>
      </c>
      <c r="B161" s="7" t="s">
        <v>76</v>
      </c>
      <c r="C161" s="6" t="s">
        <v>264</v>
      </c>
      <c r="D161" s="7" t="s">
        <v>156</v>
      </c>
      <c r="E161" s="8">
        <v>1</v>
      </c>
      <c r="F161" s="7">
        <v>6984733</v>
      </c>
      <c r="G161" s="7" t="s">
        <v>68</v>
      </c>
      <c r="H161" s="7" t="s">
        <v>69</v>
      </c>
      <c r="I161" s="7" t="s">
        <v>44</v>
      </c>
      <c r="J161" s="19" t="str">
        <f>IFERROR(INDEX('Employee Info'!$C$3:$E$200,MATCH(Data7[[#This Row],[Name:]],'Employee Info'!$B$3:$B$200,0),MATCH(Data7[[#This Row],[Hours Type:]],'Employee Info'!$C$2:$E$2,0)),"")</f>
        <v/>
      </c>
      <c r="K161" s="19" t="str">
        <f>IFERROR(INDEX('Employee Info'!$C$3:$J$200,MATCH(Data7[[#This Row],[Name:]],'Employee Info'!$B$3:$B$200,0),MATCH(Data7[[#Headers],[Truck]],'Employee Info'!$C$2:$J$2,0)),"")</f>
        <v/>
      </c>
      <c r="L161" s="19" t="str">
        <f>IFERROR(INDEX('Employee Info'!$C$3:$J$200,MATCH(Data7[[#This Row],[Name:]],'Employee Info'!$B$3:$B$200,0),MATCH(Data7[[#Headers],[Phone]],'Employee Info'!$C$2:$J$2,0)),"")</f>
        <v/>
      </c>
      <c r="M161" s="19" t="str">
        <f>IFERROR(INDEX('Employee Info'!$C$3:$J$200,MATCH(Data7[[#This Row],[Name:]],'Employee Info'!$B$3:$B$200,0),MATCH(Data7[[#Headers],[Tech]],'Employee Info'!$C$2:$J$2,0)),"")</f>
        <v/>
      </c>
      <c r="N161" s="19" t="str">
        <f>IFERROR(INDEX('Employee Info'!$C$3:$J$200,MATCH(Data7[[#This Row],[Name:]],'Employee Info'!$B$3:$B$200,0),MATCH(Data7[[#Headers],[Other]],'Employee Info'!$C$2:$J$2,0)),"")</f>
        <v/>
      </c>
      <c r="O161" s="19">
        <f>IFERROR((Data7[[#This Row],[Hours:]]*SUM(Data7[[#This Row],[Rate]:[Other]])),"")</f>
        <v>0</v>
      </c>
      <c r="P161" s="7" t="str">
        <f>IF(Data7[[#This Row],[WO'#:]]="","Riley #","WO#")</f>
        <v>WO#</v>
      </c>
      <c r="Q161" s="7">
        <f>IFERROR(WEEKNUM(Data7[[#This Row],[Date:]]),"")</f>
        <v>6</v>
      </c>
      <c r="R161" s="6">
        <f t="shared" si="6"/>
        <v>45326</v>
      </c>
      <c r="S161" s="6">
        <f>Data7[[#This Row],[Week Start]]+7</f>
        <v>45333</v>
      </c>
      <c r="T161" s="7" t="str">
        <f t="shared" si="7"/>
        <v>2/4/2024 - 2/11/2024</v>
      </c>
      <c r="U161" s="7" t="str">
        <f t="shared" si="8"/>
        <v>Time Card</v>
      </c>
      <c r="V161" s="8" t="str">
        <f>RIGHT(TEXT(Data7[[#This Row],[Date:]],"mmddyyyy"),4)</f>
        <v>2024</v>
      </c>
      <c r="W161" s="8" t="str">
        <f>MID(TEXT(Data7[[#This Row],[Date:]],"mmddyyyy"),3,2)</f>
        <v>08</v>
      </c>
      <c r="X161" s="8" t="str">
        <f>LEFT(TEXT(Data7[[#This Row],[Date:]],"mmddyyyy"),2)</f>
        <v>02</v>
      </c>
      <c r="Y161" s="6">
        <f>DATE(Data7[[#This Row],[Year]],Data7[[#This Row],[Month]],Data7[[#This Row],[Day]])</f>
        <v>45330</v>
      </c>
    </row>
    <row r="162" spans="1:25" x14ac:dyDescent="0.3">
      <c r="A162" s="5">
        <v>45331.539748842595</v>
      </c>
      <c r="B162" s="7" t="s">
        <v>66</v>
      </c>
      <c r="C162" s="6" t="s">
        <v>264</v>
      </c>
      <c r="D162" s="7" t="s">
        <v>266</v>
      </c>
      <c r="E162" s="8">
        <v>6</v>
      </c>
      <c r="F162" s="7">
        <v>7050095</v>
      </c>
      <c r="H162" s="7" t="s">
        <v>69</v>
      </c>
      <c r="I162" s="7" t="s">
        <v>44</v>
      </c>
      <c r="J162" s="19" t="str">
        <f>IFERROR(INDEX('Employee Info'!$C$3:$E$200,MATCH(Data7[[#This Row],[Name:]],'Employee Info'!$B$3:$B$200,0),MATCH(Data7[[#This Row],[Hours Type:]],'Employee Info'!$C$2:$E$2,0)),"")</f>
        <v/>
      </c>
      <c r="K162" s="19" t="str">
        <f>IFERROR(INDEX('Employee Info'!$C$3:$J$200,MATCH(Data7[[#This Row],[Name:]],'Employee Info'!$B$3:$B$200,0),MATCH(Data7[[#Headers],[Truck]],'Employee Info'!$C$2:$J$2,0)),"")</f>
        <v/>
      </c>
      <c r="L162" s="19" t="str">
        <f>IFERROR(INDEX('Employee Info'!$C$3:$J$200,MATCH(Data7[[#This Row],[Name:]],'Employee Info'!$B$3:$B$200,0),MATCH(Data7[[#Headers],[Phone]],'Employee Info'!$C$2:$J$2,0)),"")</f>
        <v/>
      </c>
      <c r="M162" s="19" t="str">
        <f>IFERROR(INDEX('Employee Info'!$C$3:$J$200,MATCH(Data7[[#This Row],[Name:]],'Employee Info'!$B$3:$B$200,0),MATCH(Data7[[#Headers],[Tech]],'Employee Info'!$C$2:$J$2,0)),"")</f>
        <v/>
      </c>
      <c r="N162" s="19" t="str">
        <f>IFERROR(INDEX('Employee Info'!$C$3:$J$200,MATCH(Data7[[#This Row],[Name:]],'Employee Info'!$B$3:$B$200,0),MATCH(Data7[[#Headers],[Other]],'Employee Info'!$C$2:$J$2,0)),"")</f>
        <v/>
      </c>
      <c r="O162" s="19">
        <f>IFERROR((Data7[[#This Row],[Hours:]]*SUM(Data7[[#This Row],[Rate]:[Other]])),"")</f>
        <v>0</v>
      </c>
      <c r="P162" s="7" t="str">
        <f>IF(Data7[[#This Row],[WO'#:]]="","Riley #","WO#")</f>
        <v>WO#</v>
      </c>
      <c r="Q162" s="7">
        <f>IFERROR(WEEKNUM(Data7[[#This Row],[Date:]]),"")</f>
        <v>6</v>
      </c>
      <c r="R162" s="6">
        <f t="shared" si="6"/>
        <v>45326</v>
      </c>
      <c r="S162" s="6">
        <f>Data7[[#This Row],[Week Start]]+7</f>
        <v>45333</v>
      </c>
      <c r="T162" s="7" t="str">
        <f t="shared" si="7"/>
        <v>2/4/2024 - 2/11/2024</v>
      </c>
      <c r="U162" s="7" t="str">
        <f t="shared" si="8"/>
        <v>Time Card</v>
      </c>
      <c r="V162" s="8" t="str">
        <f>RIGHT(TEXT(Data7[[#This Row],[Date:]],"mmddyyyy"),4)</f>
        <v>2024</v>
      </c>
      <c r="W162" s="8" t="str">
        <f>MID(TEXT(Data7[[#This Row],[Date:]],"mmddyyyy"),3,2)</f>
        <v>08</v>
      </c>
      <c r="X162" s="8" t="str">
        <f>LEFT(TEXT(Data7[[#This Row],[Date:]],"mmddyyyy"),2)</f>
        <v>02</v>
      </c>
      <c r="Y162" s="6">
        <f>DATE(Data7[[#This Row],[Year]],Data7[[#This Row],[Month]],Data7[[#This Row],[Day]])</f>
        <v>45330</v>
      </c>
    </row>
    <row r="163" spans="1:25" x14ac:dyDescent="0.3">
      <c r="A163" s="5">
        <v>45330.582815972222</v>
      </c>
      <c r="B163" s="7" t="s">
        <v>31</v>
      </c>
      <c r="C163" s="6" t="s">
        <v>264</v>
      </c>
      <c r="D163" s="7" t="s">
        <v>267</v>
      </c>
      <c r="E163" s="8">
        <v>7</v>
      </c>
      <c r="F163" s="7">
        <v>7050595</v>
      </c>
      <c r="G163" s="7" t="s">
        <v>68</v>
      </c>
      <c r="H163" s="7" t="s">
        <v>69</v>
      </c>
      <c r="I163" s="7" t="s">
        <v>44</v>
      </c>
      <c r="J163" s="19" t="str">
        <f>IFERROR(INDEX('Employee Info'!$C$3:$E$200,MATCH(Data7[[#This Row],[Name:]],'Employee Info'!$B$3:$B$200,0),MATCH(Data7[[#This Row],[Hours Type:]],'Employee Info'!$C$2:$E$2,0)),"")</f>
        <v/>
      </c>
      <c r="K163" s="19" t="str">
        <f>IFERROR(INDEX('Employee Info'!$C$3:$J$200,MATCH(Data7[[#This Row],[Name:]],'Employee Info'!$B$3:$B$200,0),MATCH(Data7[[#Headers],[Truck]],'Employee Info'!$C$2:$J$2,0)),"")</f>
        <v/>
      </c>
      <c r="L163" s="19" t="str">
        <f>IFERROR(INDEX('Employee Info'!$C$3:$J$200,MATCH(Data7[[#This Row],[Name:]],'Employee Info'!$B$3:$B$200,0),MATCH(Data7[[#Headers],[Phone]],'Employee Info'!$C$2:$J$2,0)),"")</f>
        <v/>
      </c>
      <c r="M163" s="19" t="str">
        <f>IFERROR(INDEX('Employee Info'!$C$3:$J$200,MATCH(Data7[[#This Row],[Name:]],'Employee Info'!$B$3:$B$200,0),MATCH(Data7[[#Headers],[Tech]],'Employee Info'!$C$2:$J$2,0)),"")</f>
        <v/>
      </c>
      <c r="N163" s="19" t="str">
        <f>IFERROR(INDEX('Employee Info'!$C$3:$J$200,MATCH(Data7[[#This Row],[Name:]],'Employee Info'!$B$3:$B$200,0),MATCH(Data7[[#Headers],[Other]],'Employee Info'!$C$2:$J$2,0)),"")</f>
        <v/>
      </c>
      <c r="O163" s="19">
        <f>IFERROR((Data7[[#This Row],[Hours:]]*SUM(Data7[[#This Row],[Rate]:[Other]])),"")</f>
        <v>0</v>
      </c>
      <c r="P163" s="7" t="str">
        <f>IF(Data7[[#This Row],[WO'#:]]="","Riley #","WO#")</f>
        <v>WO#</v>
      </c>
      <c r="Q163" s="7">
        <f>IFERROR(WEEKNUM(Data7[[#This Row],[Date:]]),"")</f>
        <v>6</v>
      </c>
      <c r="R163" s="6">
        <f t="shared" si="6"/>
        <v>45326</v>
      </c>
      <c r="S163" s="6">
        <f>Data7[[#This Row],[Week Start]]+7</f>
        <v>45333</v>
      </c>
      <c r="T163" s="7" t="str">
        <f t="shared" si="7"/>
        <v>2/4/2024 - 2/11/2024</v>
      </c>
      <c r="U163" s="7" t="str">
        <f t="shared" si="8"/>
        <v>Time Card</v>
      </c>
      <c r="V163" s="8" t="str">
        <f>RIGHT(TEXT(Data7[[#This Row],[Date:]],"mmddyyyy"),4)</f>
        <v>2024</v>
      </c>
      <c r="W163" s="8" t="str">
        <f>MID(TEXT(Data7[[#This Row],[Date:]],"mmddyyyy"),3,2)</f>
        <v>08</v>
      </c>
      <c r="X163" s="8" t="str">
        <f>LEFT(TEXT(Data7[[#This Row],[Date:]],"mmddyyyy"),2)</f>
        <v>02</v>
      </c>
      <c r="Y163" s="6">
        <f>DATE(Data7[[#This Row],[Year]],Data7[[#This Row],[Month]],Data7[[#This Row],[Day]])</f>
        <v>45330</v>
      </c>
    </row>
    <row r="164" spans="1:25" x14ac:dyDescent="0.3">
      <c r="A164" s="5">
        <v>45331.251809837966</v>
      </c>
      <c r="B164" s="7" t="s">
        <v>35</v>
      </c>
      <c r="C164" s="6" t="s">
        <v>264</v>
      </c>
      <c r="D164" s="7" t="s">
        <v>267</v>
      </c>
      <c r="E164" s="8">
        <v>8</v>
      </c>
      <c r="F164" s="7">
        <v>7050595</v>
      </c>
      <c r="G164" s="7" t="s">
        <v>68</v>
      </c>
      <c r="H164" s="7" t="s">
        <v>69</v>
      </c>
      <c r="I164" s="7" t="s">
        <v>44</v>
      </c>
      <c r="J164" s="19" t="str">
        <f>IFERROR(INDEX('Employee Info'!$C$3:$E$200,MATCH(Data7[[#This Row],[Name:]],'Employee Info'!$B$3:$B$200,0),MATCH(Data7[[#This Row],[Hours Type:]],'Employee Info'!$C$2:$E$2,0)),"")</f>
        <v/>
      </c>
      <c r="K164" s="19" t="str">
        <f>IFERROR(INDEX('Employee Info'!$C$3:$J$200,MATCH(Data7[[#This Row],[Name:]],'Employee Info'!$B$3:$B$200,0),MATCH(Data7[[#Headers],[Truck]],'Employee Info'!$C$2:$J$2,0)),"")</f>
        <v/>
      </c>
      <c r="L164" s="19" t="str">
        <f>IFERROR(INDEX('Employee Info'!$C$3:$J$200,MATCH(Data7[[#This Row],[Name:]],'Employee Info'!$B$3:$B$200,0),MATCH(Data7[[#Headers],[Phone]],'Employee Info'!$C$2:$J$2,0)),"")</f>
        <v/>
      </c>
      <c r="M164" s="19" t="str">
        <f>IFERROR(INDEX('Employee Info'!$C$3:$J$200,MATCH(Data7[[#This Row],[Name:]],'Employee Info'!$B$3:$B$200,0),MATCH(Data7[[#Headers],[Tech]],'Employee Info'!$C$2:$J$2,0)),"")</f>
        <v/>
      </c>
      <c r="N164" s="19" t="str">
        <f>IFERROR(INDEX('Employee Info'!$C$3:$J$200,MATCH(Data7[[#This Row],[Name:]],'Employee Info'!$B$3:$B$200,0),MATCH(Data7[[#Headers],[Other]],'Employee Info'!$C$2:$J$2,0)),"")</f>
        <v/>
      </c>
      <c r="O164" s="19">
        <f>IFERROR((Data7[[#This Row],[Hours:]]*SUM(Data7[[#This Row],[Rate]:[Other]])),"")</f>
        <v>0</v>
      </c>
      <c r="P164" s="7" t="str">
        <f>IF(Data7[[#This Row],[WO'#:]]="","Riley #","WO#")</f>
        <v>WO#</v>
      </c>
      <c r="Q164" s="7">
        <f>IFERROR(WEEKNUM(Data7[[#This Row],[Date:]]),"")</f>
        <v>6</v>
      </c>
      <c r="R164" s="6">
        <f t="shared" si="6"/>
        <v>45326</v>
      </c>
      <c r="S164" s="6">
        <f>Data7[[#This Row],[Week Start]]+7</f>
        <v>45333</v>
      </c>
      <c r="T164" s="7" t="str">
        <f t="shared" si="7"/>
        <v>2/4/2024 - 2/11/2024</v>
      </c>
      <c r="U164" s="7" t="str">
        <f t="shared" si="8"/>
        <v>Time Card</v>
      </c>
      <c r="V164" s="8" t="str">
        <f>RIGHT(TEXT(Data7[[#This Row],[Date:]],"mmddyyyy"),4)</f>
        <v>2024</v>
      </c>
      <c r="W164" s="8" t="str">
        <f>MID(TEXT(Data7[[#This Row],[Date:]],"mmddyyyy"),3,2)</f>
        <v>08</v>
      </c>
      <c r="X164" s="8" t="str">
        <f>LEFT(TEXT(Data7[[#This Row],[Date:]],"mmddyyyy"),2)</f>
        <v>02</v>
      </c>
      <c r="Y164" s="6">
        <f>DATE(Data7[[#This Row],[Year]],Data7[[#This Row],[Month]],Data7[[#This Row],[Day]])</f>
        <v>45330</v>
      </c>
    </row>
    <row r="165" spans="1:25" x14ac:dyDescent="0.3">
      <c r="A165" s="5">
        <v>45330.582043171293</v>
      </c>
      <c r="B165" s="7" t="s">
        <v>31</v>
      </c>
      <c r="C165" s="6" t="s">
        <v>264</v>
      </c>
      <c r="D165" s="7" t="s">
        <v>268</v>
      </c>
      <c r="E165" s="8">
        <v>1</v>
      </c>
      <c r="F165" s="7">
        <v>7052401</v>
      </c>
      <c r="G165" s="7" t="s">
        <v>68</v>
      </c>
      <c r="H165" s="7" t="s">
        <v>69</v>
      </c>
      <c r="I165" s="7" t="s">
        <v>44</v>
      </c>
      <c r="J165" s="19" t="str">
        <f>IFERROR(INDEX('Employee Info'!$C$3:$E$200,MATCH(Data7[[#This Row],[Name:]],'Employee Info'!$B$3:$B$200,0),MATCH(Data7[[#This Row],[Hours Type:]],'Employee Info'!$C$2:$E$2,0)),"")</f>
        <v/>
      </c>
      <c r="K165" s="19" t="str">
        <f>IFERROR(INDEX('Employee Info'!$C$3:$J$200,MATCH(Data7[[#This Row],[Name:]],'Employee Info'!$B$3:$B$200,0),MATCH(Data7[[#Headers],[Truck]],'Employee Info'!$C$2:$J$2,0)),"")</f>
        <v/>
      </c>
      <c r="L165" s="19" t="str">
        <f>IFERROR(INDEX('Employee Info'!$C$3:$J$200,MATCH(Data7[[#This Row],[Name:]],'Employee Info'!$B$3:$B$200,0),MATCH(Data7[[#Headers],[Phone]],'Employee Info'!$C$2:$J$2,0)),"")</f>
        <v/>
      </c>
      <c r="M165" s="19" t="str">
        <f>IFERROR(INDEX('Employee Info'!$C$3:$J$200,MATCH(Data7[[#This Row],[Name:]],'Employee Info'!$B$3:$B$200,0),MATCH(Data7[[#Headers],[Tech]],'Employee Info'!$C$2:$J$2,0)),"")</f>
        <v/>
      </c>
      <c r="N165" s="19" t="str">
        <f>IFERROR(INDEX('Employee Info'!$C$3:$J$200,MATCH(Data7[[#This Row],[Name:]],'Employee Info'!$B$3:$B$200,0),MATCH(Data7[[#Headers],[Other]],'Employee Info'!$C$2:$J$2,0)),"")</f>
        <v/>
      </c>
      <c r="O165" s="19">
        <f>IFERROR((Data7[[#This Row],[Hours:]]*SUM(Data7[[#This Row],[Rate]:[Other]])),"")</f>
        <v>0</v>
      </c>
      <c r="P165" s="7" t="str">
        <f>IF(Data7[[#This Row],[WO'#:]]="","Riley #","WO#")</f>
        <v>WO#</v>
      </c>
      <c r="Q165" s="7">
        <f>IFERROR(WEEKNUM(Data7[[#This Row],[Date:]]),"")</f>
        <v>6</v>
      </c>
      <c r="R165" s="6">
        <f t="shared" si="6"/>
        <v>45326</v>
      </c>
      <c r="S165" s="6">
        <f>Data7[[#This Row],[Week Start]]+7</f>
        <v>45333</v>
      </c>
      <c r="T165" s="7" t="str">
        <f t="shared" si="7"/>
        <v>2/4/2024 - 2/11/2024</v>
      </c>
      <c r="U165" s="7" t="str">
        <f t="shared" si="8"/>
        <v>Time Card</v>
      </c>
      <c r="V165" s="8" t="str">
        <f>RIGHT(TEXT(Data7[[#This Row],[Date:]],"mmddyyyy"),4)</f>
        <v>2024</v>
      </c>
      <c r="W165" s="8" t="str">
        <f>MID(TEXT(Data7[[#This Row],[Date:]],"mmddyyyy"),3,2)</f>
        <v>08</v>
      </c>
      <c r="X165" s="8" t="str">
        <f>LEFT(TEXT(Data7[[#This Row],[Date:]],"mmddyyyy"),2)</f>
        <v>02</v>
      </c>
      <c r="Y165" s="6">
        <f>DATE(Data7[[#This Row],[Year]],Data7[[#This Row],[Month]],Data7[[#This Row],[Day]])</f>
        <v>45330</v>
      </c>
    </row>
    <row r="166" spans="1:25" x14ac:dyDescent="0.3">
      <c r="A166" s="5">
        <v>45331.543606481478</v>
      </c>
      <c r="B166" s="7" t="s">
        <v>66</v>
      </c>
      <c r="C166" s="6" t="s">
        <v>269</v>
      </c>
      <c r="D166" s="7" t="s">
        <v>270</v>
      </c>
      <c r="E166" s="8">
        <v>7</v>
      </c>
      <c r="F166" s="7">
        <v>6984733</v>
      </c>
      <c r="G166" s="7" t="s">
        <v>117</v>
      </c>
      <c r="H166" s="7" t="s">
        <v>69</v>
      </c>
      <c r="I166" s="7" t="s">
        <v>44</v>
      </c>
      <c r="J166" s="19" t="str">
        <f>IFERROR(INDEX('Employee Info'!$C$3:$E$200,MATCH(Data7[[#This Row],[Name:]],'Employee Info'!$B$3:$B$200,0),MATCH(Data7[[#This Row],[Hours Type:]],'Employee Info'!$C$2:$E$2,0)),"")</f>
        <v/>
      </c>
      <c r="K166" s="19" t="str">
        <f>IFERROR(INDEX('Employee Info'!$C$3:$J$200,MATCH(Data7[[#This Row],[Name:]],'Employee Info'!$B$3:$B$200,0),MATCH(Data7[[#Headers],[Truck]],'Employee Info'!$C$2:$J$2,0)),"")</f>
        <v/>
      </c>
      <c r="L166" s="19" t="str">
        <f>IFERROR(INDEX('Employee Info'!$C$3:$J$200,MATCH(Data7[[#This Row],[Name:]],'Employee Info'!$B$3:$B$200,0),MATCH(Data7[[#Headers],[Phone]],'Employee Info'!$C$2:$J$2,0)),"")</f>
        <v/>
      </c>
      <c r="M166" s="19" t="str">
        <f>IFERROR(INDEX('Employee Info'!$C$3:$J$200,MATCH(Data7[[#This Row],[Name:]],'Employee Info'!$B$3:$B$200,0),MATCH(Data7[[#Headers],[Tech]],'Employee Info'!$C$2:$J$2,0)),"")</f>
        <v/>
      </c>
      <c r="N166" s="19" t="str">
        <f>IFERROR(INDEX('Employee Info'!$C$3:$J$200,MATCH(Data7[[#This Row],[Name:]],'Employee Info'!$B$3:$B$200,0),MATCH(Data7[[#Headers],[Other]],'Employee Info'!$C$2:$J$2,0)),"")</f>
        <v/>
      </c>
      <c r="O166" s="19">
        <f>IFERROR((Data7[[#This Row],[Hours:]]*SUM(Data7[[#This Row],[Rate]:[Other]])),"")</f>
        <v>0</v>
      </c>
      <c r="P166" s="7" t="str">
        <f>IF(Data7[[#This Row],[WO'#:]]="","Riley #","WO#")</f>
        <v>WO#</v>
      </c>
      <c r="Q166" s="7">
        <f>IFERROR(WEEKNUM(Data7[[#This Row],[Date:]]),"")</f>
        <v>6</v>
      </c>
      <c r="R166" s="6">
        <f t="shared" si="6"/>
        <v>45326</v>
      </c>
      <c r="S166" s="6">
        <f>Data7[[#This Row],[Week Start]]+7</f>
        <v>45333</v>
      </c>
      <c r="T166" s="7" t="str">
        <f t="shared" si="7"/>
        <v>2/4/2024 - 2/11/2024</v>
      </c>
      <c r="U166" s="7" t="str">
        <f t="shared" si="8"/>
        <v>Time Card</v>
      </c>
      <c r="V166" s="8" t="str">
        <f>RIGHT(TEXT(Data7[[#This Row],[Date:]],"mmddyyyy"),4)</f>
        <v>2024</v>
      </c>
      <c r="W166" s="8" t="str">
        <f>MID(TEXT(Data7[[#This Row],[Date:]],"mmddyyyy"),3,2)</f>
        <v>09</v>
      </c>
      <c r="X166" s="8" t="str">
        <f>LEFT(TEXT(Data7[[#This Row],[Date:]],"mmddyyyy"),2)</f>
        <v>02</v>
      </c>
      <c r="Y166" s="6">
        <f>DATE(Data7[[#This Row],[Year]],Data7[[#This Row],[Month]],Data7[[#This Row],[Day]])</f>
        <v>45331</v>
      </c>
    </row>
    <row r="167" spans="1:25" x14ac:dyDescent="0.3">
      <c r="A167" s="5">
        <v>45364.453972685187</v>
      </c>
      <c r="B167" s="7" t="s">
        <v>76</v>
      </c>
      <c r="C167" s="6" t="s">
        <v>269</v>
      </c>
      <c r="D167" s="7" t="s">
        <v>156</v>
      </c>
      <c r="E167" s="8">
        <v>1</v>
      </c>
      <c r="F167" s="7">
        <v>6984733</v>
      </c>
      <c r="G167" s="7" t="s">
        <v>68</v>
      </c>
      <c r="H167" s="7" t="s">
        <v>69</v>
      </c>
      <c r="I167" s="7" t="s">
        <v>44</v>
      </c>
      <c r="J167" s="19" t="str">
        <f>IFERROR(INDEX('Employee Info'!$C$3:$E$200,MATCH(Data7[[#This Row],[Name:]],'Employee Info'!$B$3:$B$200,0),MATCH(Data7[[#This Row],[Hours Type:]],'Employee Info'!$C$2:$E$2,0)),"")</f>
        <v/>
      </c>
      <c r="K167" s="19" t="str">
        <f>IFERROR(INDEX('Employee Info'!$C$3:$J$200,MATCH(Data7[[#This Row],[Name:]],'Employee Info'!$B$3:$B$200,0),MATCH(Data7[[#Headers],[Truck]],'Employee Info'!$C$2:$J$2,0)),"")</f>
        <v/>
      </c>
      <c r="L167" s="19" t="str">
        <f>IFERROR(INDEX('Employee Info'!$C$3:$J$200,MATCH(Data7[[#This Row],[Name:]],'Employee Info'!$B$3:$B$200,0),MATCH(Data7[[#Headers],[Phone]],'Employee Info'!$C$2:$J$2,0)),"")</f>
        <v/>
      </c>
      <c r="M167" s="19" t="str">
        <f>IFERROR(INDEX('Employee Info'!$C$3:$J$200,MATCH(Data7[[#This Row],[Name:]],'Employee Info'!$B$3:$B$200,0),MATCH(Data7[[#Headers],[Tech]],'Employee Info'!$C$2:$J$2,0)),"")</f>
        <v/>
      </c>
      <c r="N167" s="19" t="str">
        <f>IFERROR(INDEX('Employee Info'!$C$3:$J$200,MATCH(Data7[[#This Row],[Name:]],'Employee Info'!$B$3:$B$200,0),MATCH(Data7[[#Headers],[Other]],'Employee Info'!$C$2:$J$2,0)),"")</f>
        <v/>
      </c>
      <c r="O167" s="19">
        <f>IFERROR((Data7[[#This Row],[Hours:]]*SUM(Data7[[#This Row],[Rate]:[Other]])),"")</f>
        <v>0</v>
      </c>
      <c r="P167" s="7" t="str">
        <f>IF(Data7[[#This Row],[WO'#:]]="","Riley #","WO#")</f>
        <v>WO#</v>
      </c>
      <c r="Q167" s="7">
        <f>IFERROR(WEEKNUM(Data7[[#This Row],[Date:]]),"")</f>
        <v>6</v>
      </c>
      <c r="R167" s="6">
        <f t="shared" si="6"/>
        <v>45326</v>
      </c>
      <c r="S167" s="6">
        <f>Data7[[#This Row],[Week Start]]+7</f>
        <v>45333</v>
      </c>
      <c r="T167" s="7" t="str">
        <f t="shared" si="7"/>
        <v>2/4/2024 - 2/11/2024</v>
      </c>
      <c r="U167" s="7" t="str">
        <f t="shared" si="8"/>
        <v>Time Card</v>
      </c>
      <c r="V167" s="8" t="str">
        <f>RIGHT(TEXT(Data7[[#This Row],[Date:]],"mmddyyyy"),4)</f>
        <v>2024</v>
      </c>
      <c r="W167" s="8" t="str">
        <f>MID(TEXT(Data7[[#This Row],[Date:]],"mmddyyyy"),3,2)</f>
        <v>09</v>
      </c>
      <c r="X167" s="8" t="str">
        <f>LEFT(TEXT(Data7[[#This Row],[Date:]],"mmddyyyy"),2)</f>
        <v>02</v>
      </c>
      <c r="Y167" s="6">
        <f>DATE(Data7[[#This Row],[Year]],Data7[[#This Row],[Month]],Data7[[#This Row],[Day]])</f>
        <v>45331</v>
      </c>
    </row>
    <row r="168" spans="1:25" x14ac:dyDescent="0.3">
      <c r="A168" s="5">
        <v>45331.540269791665</v>
      </c>
      <c r="B168" s="7" t="s">
        <v>66</v>
      </c>
      <c r="C168" s="6" t="s">
        <v>269</v>
      </c>
      <c r="D168" s="7" t="s">
        <v>266</v>
      </c>
      <c r="E168" s="8">
        <v>1</v>
      </c>
      <c r="F168" s="7">
        <v>7050595</v>
      </c>
      <c r="H168" s="7" t="s">
        <v>69</v>
      </c>
      <c r="I168" s="7" t="s">
        <v>44</v>
      </c>
      <c r="J168" s="19" t="str">
        <f>IFERROR(INDEX('Employee Info'!$C$3:$E$200,MATCH(Data7[[#This Row],[Name:]],'Employee Info'!$B$3:$B$200,0),MATCH(Data7[[#This Row],[Hours Type:]],'Employee Info'!$C$2:$E$2,0)),"")</f>
        <v/>
      </c>
      <c r="K168" s="19" t="str">
        <f>IFERROR(INDEX('Employee Info'!$C$3:$J$200,MATCH(Data7[[#This Row],[Name:]],'Employee Info'!$B$3:$B$200,0),MATCH(Data7[[#Headers],[Truck]],'Employee Info'!$C$2:$J$2,0)),"")</f>
        <v/>
      </c>
      <c r="L168" s="19" t="str">
        <f>IFERROR(INDEX('Employee Info'!$C$3:$J$200,MATCH(Data7[[#This Row],[Name:]],'Employee Info'!$B$3:$B$200,0),MATCH(Data7[[#Headers],[Phone]],'Employee Info'!$C$2:$J$2,0)),"")</f>
        <v/>
      </c>
      <c r="M168" s="19" t="str">
        <f>IFERROR(INDEX('Employee Info'!$C$3:$J$200,MATCH(Data7[[#This Row],[Name:]],'Employee Info'!$B$3:$B$200,0),MATCH(Data7[[#Headers],[Tech]],'Employee Info'!$C$2:$J$2,0)),"")</f>
        <v/>
      </c>
      <c r="N168" s="19" t="str">
        <f>IFERROR(INDEX('Employee Info'!$C$3:$J$200,MATCH(Data7[[#This Row],[Name:]],'Employee Info'!$B$3:$B$200,0),MATCH(Data7[[#Headers],[Other]],'Employee Info'!$C$2:$J$2,0)),"")</f>
        <v/>
      </c>
      <c r="O168" s="19">
        <f>IFERROR((Data7[[#This Row],[Hours:]]*SUM(Data7[[#This Row],[Rate]:[Other]])),"")</f>
        <v>0</v>
      </c>
      <c r="P168" s="7" t="str">
        <f>IF(Data7[[#This Row],[WO'#:]]="","Riley #","WO#")</f>
        <v>WO#</v>
      </c>
      <c r="Q168" s="7">
        <f>IFERROR(WEEKNUM(Data7[[#This Row],[Date:]]),"")</f>
        <v>6</v>
      </c>
      <c r="R168" s="6">
        <f t="shared" si="6"/>
        <v>45326</v>
      </c>
      <c r="S168" s="6">
        <f>Data7[[#This Row],[Week Start]]+7</f>
        <v>45333</v>
      </c>
      <c r="T168" s="7" t="str">
        <f t="shared" si="7"/>
        <v>2/4/2024 - 2/11/2024</v>
      </c>
      <c r="U168" s="7" t="str">
        <f t="shared" si="8"/>
        <v>Time Card</v>
      </c>
      <c r="V168" s="8" t="str">
        <f>RIGHT(TEXT(Data7[[#This Row],[Date:]],"mmddyyyy"),4)</f>
        <v>2024</v>
      </c>
      <c r="W168" s="8" t="str">
        <f>MID(TEXT(Data7[[#This Row],[Date:]],"mmddyyyy"),3,2)</f>
        <v>09</v>
      </c>
      <c r="X168" s="8" t="str">
        <f>LEFT(TEXT(Data7[[#This Row],[Date:]],"mmddyyyy"),2)</f>
        <v>02</v>
      </c>
      <c r="Y168" s="6">
        <f>DATE(Data7[[#This Row],[Year]],Data7[[#This Row],[Month]],Data7[[#This Row],[Day]])</f>
        <v>45331</v>
      </c>
    </row>
    <row r="169" spans="1:25" x14ac:dyDescent="0.3">
      <c r="A169" s="5">
        <v>45331.580671064818</v>
      </c>
      <c r="B169" s="7" t="s">
        <v>35</v>
      </c>
      <c r="C169" s="6" t="s">
        <v>269</v>
      </c>
      <c r="D169" s="7" t="s">
        <v>182</v>
      </c>
      <c r="E169" s="8">
        <v>8</v>
      </c>
      <c r="F169" s="7" t="s">
        <v>68</v>
      </c>
      <c r="G169" s="7" t="s">
        <v>68</v>
      </c>
      <c r="H169" s="7" t="s">
        <v>92</v>
      </c>
      <c r="I169" s="7" t="s">
        <v>44</v>
      </c>
      <c r="J169" s="19" t="str">
        <f>IFERROR(INDEX('Employee Info'!$C$3:$E$200,MATCH(Data7[[#This Row],[Name:]],'Employee Info'!$B$3:$B$200,0),MATCH(Data7[[#This Row],[Hours Type:]],'Employee Info'!$C$2:$E$2,0)),"")</f>
        <v/>
      </c>
      <c r="K169" s="19" t="str">
        <f>IFERROR(INDEX('Employee Info'!$C$3:$J$200,MATCH(Data7[[#This Row],[Name:]],'Employee Info'!$B$3:$B$200,0),MATCH(Data7[[#Headers],[Truck]],'Employee Info'!$C$2:$J$2,0)),"")</f>
        <v/>
      </c>
      <c r="L169" s="19" t="str">
        <f>IFERROR(INDEX('Employee Info'!$C$3:$J$200,MATCH(Data7[[#This Row],[Name:]],'Employee Info'!$B$3:$B$200,0),MATCH(Data7[[#Headers],[Phone]],'Employee Info'!$C$2:$J$2,0)),"")</f>
        <v/>
      </c>
      <c r="M169" s="19" t="str">
        <f>IFERROR(INDEX('Employee Info'!$C$3:$J$200,MATCH(Data7[[#This Row],[Name:]],'Employee Info'!$B$3:$B$200,0),MATCH(Data7[[#Headers],[Tech]],'Employee Info'!$C$2:$J$2,0)),"")</f>
        <v/>
      </c>
      <c r="N169" s="19" t="str">
        <f>IFERROR(INDEX('Employee Info'!$C$3:$J$200,MATCH(Data7[[#This Row],[Name:]],'Employee Info'!$B$3:$B$200,0),MATCH(Data7[[#Headers],[Other]],'Employee Info'!$C$2:$J$2,0)),"")</f>
        <v/>
      </c>
      <c r="O169" s="19">
        <f>IFERROR((Data7[[#This Row],[Hours:]]*SUM(Data7[[#This Row],[Rate]:[Other]])),"")</f>
        <v>0</v>
      </c>
      <c r="P169" s="7" t="str">
        <f>IF(Data7[[#This Row],[WO'#:]]="","Riley #","WO#")</f>
        <v>Riley #</v>
      </c>
      <c r="Q169" s="7">
        <f>IFERROR(WEEKNUM(Data7[[#This Row],[Date:]]),"")</f>
        <v>6</v>
      </c>
      <c r="R169" s="6">
        <f t="shared" si="6"/>
        <v>45326</v>
      </c>
      <c r="S169" s="6">
        <f>Data7[[#This Row],[Week Start]]+7</f>
        <v>45333</v>
      </c>
      <c r="T169" s="7" t="str">
        <f t="shared" si="7"/>
        <v>2/4/2024 - 2/11/2024</v>
      </c>
      <c r="U169" s="7" t="str">
        <f t="shared" si="8"/>
        <v>Time Card</v>
      </c>
      <c r="V169" s="8" t="str">
        <f>RIGHT(TEXT(Data7[[#This Row],[Date:]],"mmddyyyy"),4)</f>
        <v>2024</v>
      </c>
      <c r="W169" s="8" t="str">
        <f>MID(TEXT(Data7[[#This Row],[Date:]],"mmddyyyy"),3,2)</f>
        <v>09</v>
      </c>
      <c r="X169" s="8" t="str">
        <f>LEFT(TEXT(Data7[[#This Row],[Date:]],"mmddyyyy"),2)</f>
        <v>02</v>
      </c>
      <c r="Y169" s="6">
        <f>DATE(Data7[[#This Row],[Year]],Data7[[#This Row],[Month]],Data7[[#This Row],[Day]])</f>
        <v>45331</v>
      </c>
    </row>
    <row r="170" spans="1:25" x14ac:dyDescent="0.3">
      <c r="A170" s="5">
        <v>45331.58096979167</v>
      </c>
      <c r="B170" s="7" t="s">
        <v>31</v>
      </c>
      <c r="C170" s="6" t="s">
        <v>269</v>
      </c>
      <c r="D170" s="7" t="s">
        <v>182</v>
      </c>
      <c r="E170" s="8">
        <v>8</v>
      </c>
      <c r="F170" s="7" t="s">
        <v>68</v>
      </c>
      <c r="G170" s="7" t="s">
        <v>68</v>
      </c>
      <c r="H170" s="7" t="s">
        <v>92</v>
      </c>
      <c r="I170" s="7" t="s">
        <v>44</v>
      </c>
      <c r="J170" s="19" t="str">
        <f>IFERROR(INDEX('Employee Info'!$C$3:$E$200,MATCH(Data7[[#This Row],[Name:]],'Employee Info'!$B$3:$B$200,0),MATCH(Data7[[#This Row],[Hours Type:]],'Employee Info'!$C$2:$E$2,0)),"")</f>
        <v/>
      </c>
      <c r="K170" s="19" t="str">
        <f>IFERROR(INDEX('Employee Info'!$C$3:$J$200,MATCH(Data7[[#This Row],[Name:]],'Employee Info'!$B$3:$B$200,0),MATCH(Data7[[#Headers],[Truck]],'Employee Info'!$C$2:$J$2,0)),"")</f>
        <v/>
      </c>
      <c r="L170" s="19" t="str">
        <f>IFERROR(INDEX('Employee Info'!$C$3:$J$200,MATCH(Data7[[#This Row],[Name:]],'Employee Info'!$B$3:$B$200,0),MATCH(Data7[[#Headers],[Phone]],'Employee Info'!$C$2:$J$2,0)),"")</f>
        <v/>
      </c>
      <c r="M170" s="19" t="str">
        <f>IFERROR(INDEX('Employee Info'!$C$3:$J$200,MATCH(Data7[[#This Row],[Name:]],'Employee Info'!$B$3:$B$200,0),MATCH(Data7[[#Headers],[Tech]],'Employee Info'!$C$2:$J$2,0)),"")</f>
        <v/>
      </c>
      <c r="N170" s="19" t="str">
        <f>IFERROR(INDEX('Employee Info'!$C$3:$J$200,MATCH(Data7[[#This Row],[Name:]],'Employee Info'!$B$3:$B$200,0),MATCH(Data7[[#Headers],[Other]],'Employee Info'!$C$2:$J$2,0)),"")</f>
        <v/>
      </c>
      <c r="O170" s="19">
        <f>IFERROR((Data7[[#This Row],[Hours:]]*SUM(Data7[[#This Row],[Rate]:[Other]])),"")</f>
        <v>0</v>
      </c>
      <c r="P170" s="7" t="str">
        <f>IF(Data7[[#This Row],[WO'#:]]="","Riley #","WO#")</f>
        <v>Riley #</v>
      </c>
      <c r="Q170" s="7">
        <f>IFERROR(WEEKNUM(Data7[[#This Row],[Date:]]),"")</f>
        <v>6</v>
      </c>
      <c r="R170" s="6">
        <f t="shared" si="6"/>
        <v>45326</v>
      </c>
      <c r="S170" s="6">
        <f>Data7[[#This Row],[Week Start]]+7</f>
        <v>45333</v>
      </c>
      <c r="T170" s="7" t="str">
        <f t="shared" si="7"/>
        <v>2/4/2024 - 2/11/2024</v>
      </c>
      <c r="U170" s="7" t="str">
        <f t="shared" si="8"/>
        <v>Time Card</v>
      </c>
      <c r="V170" s="8" t="str">
        <f>RIGHT(TEXT(Data7[[#This Row],[Date:]],"mmddyyyy"),4)</f>
        <v>2024</v>
      </c>
      <c r="W170" s="8" t="str">
        <f>MID(TEXT(Data7[[#This Row],[Date:]],"mmddyyyy"),3,2)</f>
        <v>09</v>
      </c>
      <c r="X170" s="8" t="str">
        <f>LEFT(TEXT(Data7[[#This Row],[Date:]],"mmddyyyy"),2)</f>
        <v>02</v>
      </c>
      <c r="Y170" s="6">
        <f>DATE(Data7[[#This Row],[Year]],Data7[[#This Row],[Month]],Data7[[#This Row],[Day]])</f>
        <v>45331</v>
      </c>
    </row>
    <row r="171" spans="1:25" x14ac:dyDescent="0.3">
      <c r="A171" s="5">
        <v>45338.533212847222</v>
      </c>
      <c r="B171" s="7" t="s">
        <v>66</v>
      </c>
      <c r="C171" s="6" t="s">
        <v>181</v>
      </c>
      <c r="D171" s="7" t="s">
        <v>68</v>
      </c>
      <c r="E171" s="8">
        <v>8</v>
      </c>
      <c r="F171" s="7">
        <v>6984733</v>
      </c>
      <c r="G171" s="7" t="s">
        <v>117</v>
      </c>
      <c r="H171" s="7" t="s">
        <v>69</v>
      </c>
      <c r="I171" s="7" t="s">
        <v>44</v>
      </c>
      <c r="J171" s="19" t="str">
        <f>IFERROR(INDEX('Employee Info'!$C$3:$E$200,MATCH(Data7[[#This Row],[Name:]],'Employee Info'!$B$3:$B$200,0),MATCH(Data7[[#This Row],[Hours Type:]],'Employee Info'!$C$2:$E$2,0)),"")</f>
        <v/>
      </c>
      <c r="K171" s="19" t="str">
        <f>IFERROR(INDEX('Employee Info'!$C$3:$J$200,MATCH(Data7[[#This Row],[Name:]],'Employee Info'!$B$3:$B$200,0),MATCH(Data7[[#Headers],[Truck]],'Employee Info'!$C$2:$J$2,0)),"")</f>
        <v/>
      </c>
      <c r="L171" s="19" t="str">
        <f>IFERROR(INDEX('Employee Info'!$C$3:$J$200,MATCH(Data7[[#This Row],[Name:]],'Employee Info'!$B$3:$B$200,0),MATCH(Data7[[#Headers],[Phone]],'Employee Info'!$C$2:$J$2,0)),"")</f>
        <v/>
      </c>
      <c r="M171" s="19" t="str">
        <f>IFERROR(INDEX('Employee Info'!$C$3:$J$200,MATCH(Data7[[#This Row],[Name:]],'Employee Info'!$B$3:$B$200,0),MATCH(Data7[[#Headers],[Tech]],'Employee Info'!$C$2:$J$2,0)),"")</f>
        <v/>
      </c>
      <c r="N171" s="19" t="str">
        <f>IFERROR(INDEX('Employee Info'!$C$3:$J$200,MATCH(Data7[[#This Row],[Name:]],'Employee Info'!$B$3:$B$200,0),MATCH(Data7[[#Headers],[Other]],'Employee Info'!$C$2:$J$2,0)),"")</f>
        <v/>
      </c>
      <c r="O171" s="19">
        <f>IFERROR((Data7[[#This Row],[Hours:]]*SUM(Data7[[#This Row],[Rate]:[Other]])),"")</f>
        <v>0</v>
      </c>
      <c r="P171" s="7" t="str">
        <f>IF(Data7[[#This Row],[WO'#:]]="","Riley #","WO#")</f>
        <v>WO#</v>
      </c>
      <c r="Q171" s="7">
        <f>IFERROR(WEEKNUM(Data7[[#This Row],[Date:]]),"")</f>
        <v>7</v>
      </c>
      <c r="R171" s="6">
        <f t="shared" si="6"/>
        <v>45333</v>
      </c>
      <c r="S171" s="6">
        <f>Data7[[#This Row],[Week Start]]+7</f>
        <v>45340</v>
      </c>
      <c r="T171" s="7" t="str">
        <f t="shared" si="7"/>
        <v>2/11/2024 - 2/18/2024</v>
      </c>
      <c r="U171" s="7" t="str">
        <f t="shared" si="8"/>
        <v>Time Card</v>
      </c>
      <c r="V171" s="8" t="str">
        <f>RIGHT(TEXT(Data7[[#This Row],[Date:]],"mmddyyyy"),4)</f>
        <v>2024</v>
      </c>
      <c r="W171" s="8" t="str">
        <f>MID(TEXT(Data7[[#This Row],[Date:]],"mmddyyyy"),3,2)</f>
        <v>12</v>
      </c>
      <c r="X171" s="8" t="str">
        <f>LEFT(TEXT(Data7[[#This Row],[Date:]],"mmddyyyy"),2)</f>
        <v>02</v>
      </c>
      <c r="Y171" s="6">
        <f>DATE(Data7[[#This Row],[Year]],Data7[[#This Row],[Month]],Data7[[#This Row],[Day]])</f>
        <v>45334</v>
      </c>
    </row>
    <row r="172" spans="1:25" x14ac:dyDescent="0.3">
      <c r="A172" s="5">
        <v>45364.459986458336</v>
      </c>
      <c r="B172" s="7" t="s">
        <v>76</v>
      </c>
      <c r="C172" s="6" t="s">
        <v>181</v>
      </c>
      <c r="D172" s="7" t="s">
        <v>156</v>
      </c>
      <c r="E172" s="8">
        <v>2</v>
      </c>
      <c r="F172" s="7">
        <v>6984733</v>
      </c>
      <c r="G172" s="7" t="s">
        <v>68</v>
      </c>
      <c r="H172" s="7" t="s">
        <v>69</v>
      </c>
      <c r="I172" s="7" t="s">
        <v>44</v>
      </c>
      <c r="J172" s="19" t="str">
        <f>IFERROR(INDEX('Employee Info'!$C$3:$E$200,MATCH(Data7[[#This Row],[Name:]],'Employee Info'!$B$3:$B$200,0),MATCH(Data7[[#This Row],[Hours Type:]],'Employee Info'!$C$2:$E$2,0)),"")</f>
        <v/>
      </c>
      <c r="K172" s="19" t="str">
        <f>IFERROR(INDEX('Employee Info'!$C$3:$J$200,MATCH(Data7[[#This Row],[Name:]],'Employee Info'!$B$3:$B$200,0),MATCH(Data7[[#Headers],[Truck]],'Employee Info'!$C$2:$J$2,0)),"")</f>
        <v/>
      </c>
      <c r="L172" s="19" t="str">
        <f>IFERROR(INDEX('Employee Info'!$C$3:$J$200,MATCH(Data7[[#This Row],[Name:]],'Employee Info'!$B$3:$B$200,0),MATCH(Data7[[#Headers],[Phone]],'Employee Info'!$C$2:$J$2,0)),"")</f>
        <v/>
      </c>
      <c r="M172" s="19" t="str">
        <f>IFERROR(INDEX('Employee Info'!$C$3:$J$200,MATCH(Data7[[#This Row],[Name:]],'Employee Info'!$B$3:$B$200,0),MATCH(Data7[[#Headers],[Tech]],'Employee Info'!$C$2:$J$2,0)),"")</f>
        <v/>
      </c>
      <c r="N172" s="19" t="str">
        <f>IFERROR(INDEX('Employee Info'!$C$3:$J$200,MATCH(Data7[[#This Row],[Name:]],'Employee Info'!$B$3:$B$200,0),MATCH(Data7[[#Headers],[Other]],'Employee Info'!$C$2:$J$2,0)),"")</f>
        <v/>
      </c>
      <c r="O172" s="19">
        <f>IFERROR((Data7[[#This Row],[Hours:]]*SUM(Data7[[#This Row],[Rate]:[Other]])),"")</f>
        <v>0</v>
      </c>
      <c r="P172" s="7" t="str">
        <f>IF(Data7[[#This Row],[WO'#:]]="","Riley #","WO#")</f>
        <v>WO#</v>
      </c>
      <c r="Q172" s="7">
        <f>IFERROR(WEEKNUM(Data7[[#This Row],[Date:]]),"")</f>
        <v>7</v>
      </c>
      <c r="R172" s="6">
        <f t="shared" si="6"/>
        <v>45333</v>
      </c>
      <c r="S172" s="6">
        <f>Data7[[#This Row],[Week Start]]+7</f>
        <v>45340</v>
      </c>
      <c r="T172" s="7" t="str">
        <f t="shared" si="7"/>
        <v>2/11/2024 - 2/18/2024</v>
      </c>
      <c r="U172" s="7" t="str">
        <f t="shared" si="8"/>
        <v>Time Card</v>
      </c>
      <c r="V172" s="8" t="str">
        <f>RIGHT(TEXT(Data7[[#This Row],[Date:]],"mmddyyyy"),4)</f>
        <v>2024</v>
      </c>
      <c r="W172" s="8" t="str">
        <f>MID(TEXT(Data7[[#This Row],[Date:]],"mmddyyyy"),3,2)</f>
        <v>12</v>
      </c>
      <c r="X172" s="8" t="str">
        <f>LEFT(TEXT(Data7[[#This Row],[Date:]],"mmddyyyy"),2)</f>
        <v>02</v>
      </c>
      <c r="Y172" s="6">
        <f>DATE(Data7[[#This Row],[Year]],Data7[[#This Row],[Month]],Data7[[#This Row],[Day]])</f>
        <v>45334</v>
      </c>
    </row>
    <row r="173" spans="1:25" x14ac:dyDescent="0.3">
      <c r="A173" s="5">
        <v>45334.538433564812</v>
      </c>
      <c r="B173" s="7" t="s">
        <v>35</v>
      </c>
      <c r="C173" s="6" t="s">
        <v>181</v>
      </c>
      <c r="D173" s="7" t="s">
        <v>182</v>
      </c>
      <c r="E173" s="8">
        <v>7</v>
      </c>
      <c r="F173" s="7" t="s">
        <v>68</v>
      </c>
      <c r="G173" s="7" t="s">
        <v>68</v>
      </c>
      <c r="H173" s="7" t="s">
        <v>92</v>
      </c>
      <c r="I173" s="7" t="s">
        <v>44</v>
      </c>
      <c r="J173" s="19" t="str">
        <f>IFERROR(INDEX('Employee Info'!$C$3:$E$200,MATCH(Data7[[#This Row],[Name:]],'Employee Info'!$B$3:$B$200,0),MATCH(Data7[[#This Row],[Hours Type:]],'Employee Info'!$C$2:$E$2,0)),"")</f>
        <v/>
      </c>
      <c r="K173" s="19" t="str">
        <f>IFERROR(INDEX('Employee Info'!$C$3:$J$200,MATCH(Data7[[#This Row],[Name:]],'Employee Info'!$B$3:$B$200,0),MATCH(Data7[[#Headers],[Truck]],'Employee Info'!$C$2:$J$2,0)),"")</f>
        <v/>
      </c>
      <c r="L173" s="19" t="str">
        <f>IFERROR(INDEX('Employee Info'!$C$3:$J$200,MATCH(Data7[[#This Row],[Name:]],'Employee Info'!$B$3:$B$200,0),MATCH(Data7[[#Headers],[Phone]],'Employee Info'!$C$2:$J$2,0)),"")</f>
        <v/>
      </c>
      <c r="M173" s="19" t="str">
        <f>IFERROR(INDEX('Employee Info'!$C$3:$J$200,MATCH(Data7[[#This Row],[Name:]],'Employee Info'!$B$3:$B$200,0),MATCH(Data7[[#Headers],[Tech]],'Employee Info'!$C$2:$J$2,0)),"")</f>
        <v/>
      </c>
      <c r="N173" s="19" t="str">
        <f>IFERROR(INDEX('Employee Info'!$C$3:$J$200,MATCH(Data7[[#This Row],[Name:]],'Employee Info'!$B$3:$B$200,0),MATCH(Data7[[#Headers],[Other]],'Employee Info'!$C$2:$J$2,0)),"")</f>
        <v/>
      </c>
      <c r="O173" s="19">
        <f>IFERROR((Data7[[#This Row],[Hours:]]*SUM(Data7[[#This Row],[Rate]:[Other]])),"")</f>
        <v>0</v>
      </c>
      <c r="P173" s="7" t="str">
        <f>IF(Data7[[#This Row],[WO'#:]]="","Riley #","WO#")</f>
        <v>Riley #</v>
      </c>
      <c r="Q173" s="7">
        <f>IFERROR(WEEKNUM(Data7[[#This Row],[Date:]]),"")</f>
        <v>7</v>
      </c>
      <c r="R173" s="6">
        <f t="shared" si="6"/>
        <v>45333</v>
      </c>
      <c r="S173" s="6">
        <f>Data7[[#This Row],[Week Start]]+7</f>
        <v>45340</v>
      </c>
      <c r="T173" s="7" t="str">
        <f t="shared" si="7"/>
        <v>2/11/2024 - 2/18/2024</v>
      </c>
      <c r="U173" s="7" t="str">
        <f t="shared" si="8"/>
        <v>Time Card</v>
      </c>
      <c r="V173" s="8" t="str">
        <f>RIGHT(TEXT(Data7[[#This Row],[Date:]],"mmddyyyy"),4)</f>
        <v>2024</v>
      </c>
      <c r="W173" s="8" t="str">
        <f>MID(TEXT(Data7[[#This Row],[Date:]],"mmddyyyy"),3,2)</f>
        <v>12</v>
      </c>
      <c r="X173" s="8" t="str">
        <f>LEFT(TEXT(Data7[[#This Row],[Date:]],"mmddyyyy"),2)</f>
        <v>02</v>
      </c>
      <c r="Y173" s="6">
        <f>DATE(Data7[[#This Row],[Year]],Data7[[#This Row],[Month]],Data7[[#This Row],[Day]])</f>
        <v>45334</v>
      </c>
    </row>
    <row r="174" spans="1:25" x14ac:dyDescent="0.3">
      <c r="A174" s="5">
        <v>45334.578930439813</v>
      </c>
      <c r="B174" s="7" t="s">
        <v>31</v>
      </c>
      <c r="C174" s="6" t="s">
        <v>181</v>
      </c>
      <c r="D174" s="7" t="s">
        <v>182</v>
      </c>
      <c r="E174" s="8">
        <v>7</v>
      </c>
      <c r="F174" s="7" t="s">
        <v>68</v>
      </c>
      <c r="G174" s="7" t="s">
        <v>68</v>
      </c>
      <c r="H174" s="7" t="s">
        <v>92</v>
      </c>
      <c r="I174" s="7" t="s">
        <v>44</v>
      </c>
      <c r="J174" s="19" t="str">
        <f>IFERROR(INDEX('Employee Info'!$C$3:$E$200,MATCH(Data7[[#This Row],[Name:]],'Employee Info'!$B$3:$B$200,0),MATCH(Data7[[#This Row],[Hours Type:]],'Employee Info'!$C$2:$E$2,0)),"")</f>
        <v/>
      </c>
      <c r="K174" s="19" t="str">
        <f>IFERROR(INDEX('Employee Info'!$C$3:$J$200,MATCH(Data7[[#This Row],[Name:]],'Employee Info'!$B$3:$B$200,0),MATCH(Data7[[#Headers],[Truck]],'Employee Info'!$C$2:$J$2,0)),"")</f>
        <v/>
      </c>
      <c r="L174" s="19" t="str">
        <f>IFERROR(INDEX('Employee Info'!$C$3:$J$200,MATCH(Data7[[#This Row],[Name:]],'Employee Info'!$B$3:$B$200,0),MATCH(Data7[[#Headers],[Phone]],'Employee Info'!$C$2:$J$2,0)),"")</f>
        <v/>
      </c>
      <c r="M174" s="19" t="str">
        <f>IFERROR(INDEX('Employee Info'!$C$3:$J$200,MATCH(Data7[[#This Row],[Name:]],'Employee Info'!$B$3:$B$200,0),MATCH(Data7[[#Headers],[Tech]],'Employee Info'!$C$2:$J$2,0)),"")</f>
        <v/>
      </c>
      <c r="N174" s="19" t="str">
        <f>IFERROR(INDEX('Employee Info'!$C$3:$J$200,MATCH(Data7[[#This Row],[Name:]],'Employee Info'!$B$3:$B$200,0),MATCH(Data7[[#Headers],[Other]],'Employee Info'!$C$2:$J$2,0)),"")</f>
        <v/>
      </c>
      <c r="O174" s="19">
        <f>IFERROR((Data7[[#This Row],[Hours:]]*SUM(Data7[[#This Row],[Rate]:[Other]])),"")</f>
        <v>0</v>
      </c>
      <c r="P174" s="7" t="str">
        <f>IF(Data7[[#This Row],[WO'#:]]="","Riley #","WO#")</f>
        <v>Riley #</v>
      </c>
      <c r="Q174" s="7">
        <f>IFERROR(WEEKNUM(Data7[[#This Row],[Date:]]),"")</f>
        <v>7</v>
      </c>
      <c r="R174" s="6">
        <f t="shared" si="6"/>
        <v>45333</v>
      </c>
      <c r="S174" s="6">
        <f>Data7[[#This Row],[Week Start]]+7</f>
        <v>45340</v>
      </c>
      <c r="T174" s="7" t="str">
        <f t="shared" si="7"/>
        <v>2/11/2024 - 2/18/2024</v>
      </c>
      <c r="U174" s="7" t="str">
        <f t="shared" si="8"/>
        <v>Time Card</v>
      </c>
      <c r="V174" s="8" t="str">
        <f>RIGHT(TEXT(Data7[[#This Row],[Date:]],"mmddyyyy"),4)</f>
        <v>2024</v>
      </c>
      <c r="W174" s="8" t="str">
        <f>MID(TEXT(Data7[[#This Row],[Date:]],"mmddyyyy"),3,2)</f>
        <v>12</v>
      </c>
      <c r="X174" s="8" t="str">
        <f>LEFT(TEXT(Data7[[#This Row],[Date:]],"mmddyyyy"),2)</f>
        <v>02</v>
      </c>
      <c r="Y174" s="6">
        <f>DATE(Data7[[#This Row],[Year]],Data7[[#This Row],[Month]],Data7[[#This Row],[Day]])</f>
        <v>45334</v>
      </c>
    </row>
    <row r="175" spans="1:25" x14ac:dyDescent="0.3">
      <c r="A175" s="5">
        <v>45334.579156018517</v>
      </c>
      <c r="B175" s="7" t="s">
        <v>31</v>
      </c>
      <c r="C175" s="6" t="s">
        <v>181</v>
      </c>
      <c r="D175" s="7" t="s">
        <v>182</v>
      </c>
      <c r="E175" s="8">
        <v>1</v>
      </c>
      <c r="F175" s="7" t="s">
        <v>68</v>
      </c>
      <c r="G175" s="7" t="s">
        <v>68</v>
      </c>
      <c r="H175" s="7" t="s">
        <v>92</v>
      </c>
      <c r="I175" s="7" t="s">
        <v>44</v>
      </c>
      <c r="J175" s="19" t="str">
        <f>IFERROR(INDEX('Employee Info'!$C$3:$E$200,MATCH(Data7[[#This Row],[Name:]],'Employee Info'!$B$3:$B$200,0),MATCH(Data7[[#This Row],[Hours Type:]],'Employee Info'!$C$2:$E$2,0)),"")</f>
        <v/>
      </c>
      <c r="K175" s="19" t="str">
        <f>IFERROR(INDEX('Employee Info'!$C$3:$J$200,MATCH(Data7[[#This Row],[Name:]],'Employee Info'!$B$3:$B$200,0),MATCH(Data7[[#Headers],[Truck]],'Employee Info'!$C$2:$J$2,0)),"")</f>
        <v/>
      </c>
      <c r="L175" s="19" t="str">
        <f>IFERROR(INDEX('Employee Info'!$C$3:$J$200,MATCH(Data7[[#This Row],[Name:]],'Employee Info'!$B$3:$B$200,0),MATCH(Data7[[#Headers],[Phone]],'Employee Info'!$C$2:$J$2,0)),"")</f>
        <v/>
      </c>
      <c r="M175" s="19" t="str">
        <f>IFERROR(INDEX('Employee Info'!$C$3:$J$200,MATCH(Data7[[#This Row],[Name:]],'Employee Info'!$B$3:$B$200,0),MATCH(Data7[[#Headers],[Tech]],'Employee Info'!$C$2:$J$2,0)),"")</f>
        <v/>
      </c>
      <c r="N175" s="19" t="str">
        <f>IFERROR(INDEX('Employee Info'!$C$3:$J$200,MATCH(Data7[[#This Row],[Name:]],'Employee Info'!$B$3:$B$200,0),MATCH(Data7[[#Headers],[Other]],'Employee Info'!$C$2:$J$2,0)),"")</f>
        <v/>
      </c>
      <c r="O175" s="19">
        <f>IFERROR((Data7[[#This Row],[Hours:]]*SUM(Data7[[#This Row],[Rate]:[Other]])),"")</f>
        <v>0</v>
      </c>
      <c r="P175" s="7" t="str">
        <f>IF(Data7[[#This Row],[WO'#:]]="","Riley #","WO#")</f>
        <v>Riley #</v>
      </c>
      <c r="Q175" s="7">
        <f>IFERROR(WEEKNUM(Data7[[#This Row],[Date:]]),"")</f>
        <v>7</v>
      </c>
      <c r="R175" s="6">
        <f t="shared" si="6"/>
        <v>45333</v>
      </c>
      <c r="S175" s="6">
        <f>Data7[[#This Row],[Week Start]]+7</f>
        <v>45340</v>
      </c>
      <c r="T175" s="7" t="str">
        <f t="shared" si="7"/>
        <v>2/11/2024 - 2/18/2024</v>
      </c>
      <c r="U175" s="7" t="str">
        <f t="shared" si="8"/>
        <v>Time Card</v>
      </c>
      <c r="V175" s="8" t="str">
        <f>RIGHT(TEXT(Data7[[#This Row],[Date:]],"mmddyyyy"),4)</f>
        <v>2024</v>
      </c>
      <c r="W175" s="8" t="str">
        <f>MID(TEXT(Data7[[#This Row],[Date:]],"mmddyyyy"),3,2)</f>
        <v>12</v>
      </c>
      <c r="X175" s="8" t="str">
        <f>LEFT(TEXT(Data7[[#This Row],[Date:]],"mmddyyyy"),2)</f>
        <v>02</v>
      </c>
      <c r="Y175" s="6">
        <f>DATE(Data7[[#This Row],[Year]],Data7[[#This Row],[Month]],Data7[[#This Row],[Day]])</f>
        <v>45334</v>
      </c>
    </row>
    <row r="176" spans="1:25" x14ac:dyDescent="0.3">
      <c r="A176" s="5">
        <v>45338.533329976854</v>
      </c>
      <c r="B176" s="7" t="s">
        <v>66</v>
      </c>
      <c r="C176" s="6" t="s">
        <v>183</v>
      </c>
      <c r="D176" s="7" t="s">
        <v>68</v>
      </c>
      <c r="E176" s="8">
        <v>8</v>
      </c>
      <c r="F176" s="7">
        <v>6984733</v>
      </c>
      <c r="G176" s="7" t="s">
        <v>117</v>
      </c>
      <c r="H176" s="7" t="s">
        <v>69</v>
      </c>
      <c r="I176" s="7" t="s">
        <v>44</v>
      </c>
      <c r="J176" s="19" t="str">
        <f>IFERROR(INDEX('Employee Info'!$C$3:$E$200,MATCH(Data7[[#This Row],[Name:]],'Employee Info'!$B$3:$B$200,0),MATCH(Data7[[#This Row],[Hours Type:]],'Employee Info'!$C$2:$E$2,0)),"")</f>
        <v/>
      </c>
      <c r="K176" s="19" t="str">
        <f>IFERROR(INDEX('Employee Info'!$C$3:$J$200,MATCH(Data7[[#This Row],[Name:]],'Employee Info'!$B$3:$B$200,0),MATCH(Data7[[#Headers],[Truck]],'Employee Info'!$C$2:$J$2,0)),"")</f>
        <v/>
      </c>
      <c r="L176" s="19" t="str">
        <f>IFERROR(INDEX('Employee Info'!$C$3:$J$200,MATCH(Data7[[#This Row],[Name:]],'Employee Info'!$B$3:$B$200,0),MATCH(Data7[[#Headers],[Phone]],'Employee Info'!$C$2:$J$2,0)),"")</f>
        <v/>
      </c>
      <c r="M176" s="19" t="str">
        <f>IFERROR(INDEX('Employee Info'!$C$3:$J$200,MATCH(Data7[[#This Row],[Name:]],'Employee Info'!$B$3:$B$200,0),MATCH(Data7[[#Headers],[Tech]],'Employee Info'!$C$2:$J$2,0)),"")</f>
        <v/>
      </c>
      <c r="N176" s="19" t="str">
        <f>IFERROR(INDEX('Employee Info'!$C$3:$J$200,MATCH(Data7[[#This Row],[Name:]],'Employee Info'!$B$3:$B$200,0),MATCH(Data7[[#Headers],[Other]],'Employee Info'!$C$2:$J$2,0)),"")</f>
        <v/>
      </c>
      <c r="O176" s="19">
        <f>IFERROR((Data7[[#This Row],[Hours:]]*SUM(Data7[[#This Row],[Rate]:[Other]])),"")</f>
        <v>0</v>
      </c>
      <c r="P176" s="7" t="str">
        <f>IF(Data7[[#This Row],[WO'#:]]="","Riley #","WO#")</f>
        <v>WO#</v>
      </c>
      <c r="Q176" s="7">
        <f>IFERROR(WEEKNUM(Data7[[#This Row],[Date:]]),"")</f>
        <v>7</v>
      </c>
      <c r="R176" s="6">
        <f t="shared" si="6"/>
        <v>45333</v>
      </c>
      <c r="S176" s="6">
        <f>Data7[[#This Row],[Week Start]]+7</f>
        <v>45340</v>
      </c>
      <c r="T176" s="7" t="str">
        <f t="shared" si="7"/>
        <v>2/11/2024 - 2/18/2024</v>
      </c>
      <c r="U176" s="7" t="str">
        <f t="shared" si="8"/>
        <v>Time Card</v>
      </c>
      <c r="V176" s="8" t="str">
        <f>RIGHT(TEXT(Data7[[#This Row],[Date:]],"mmddyyyy"),4)</f>
        <v>2024</v>
      </c>
      <c r="W176" s="8" t="str">
        <f>MID(TEXT(Data7[[#This Row],[Date:]],"mmddyyyy"),3,2)</f>
        <v>13</v>
      </c>
      <c r="X176" s="8" t="str">
        <f>LEFT(TEXT(Data7[[#This Row],[Date:]],"mmddyyyy"),2)</f>
        <v>02</v>
      </c>
      <c r="Y176" s="6">
        <f>DATE(Data7[[#This Row],[Year]],Data7[[#This Row],[Month]],Data7[[#This Row],[Day]])</f>
        <v>45335</v>
      </c>
    </row>
    <row r="177" spans="1:25" x14ac:dyDescent="0.3">
      <c r="A177" s="5">
        <v>45364.460202546295</v>
      </c>
      <c r="B177" s="7" t="s">
        <v>76</v>
      </c>
      <c r="C177" s="6" t="s">
        <v>183</v>
      </c>
      <c r="D177" s="7" t="s">
        <v>156</v>
      </c>
      <c r="E177" s="8">
        <v>2</v>
      </c>
      <c r="F177" s="7">
        <v>6984733</v>
      </c>
      <c r="G177" s="7" t="s">
        <v>68</v>
      </c>
      <c r="H177" s="7" t="s">
        <v>69</v>
      </c>
      <c r="I177" s="7" t="s">
        <v>44</v>
      </c>
      <c r="J177" s="19" t="str">
        <f>IFERROR(INDEX('Employee Info'!$C$3:$E$200,MATCH(Data7[[#This Row],[Name:]],'Employee Info'!$B$3:$B$200,0),MATCH(Data7[[#This Row],[Hours Type:]],'Employee Info'!$C$2:$E$2,0)),"")</f>
        <v/>
      </c>
      <c r="K177" s="19" t="str">
        <f>IFERROR(INDEX('Employee Info'!$C$3:$J$200,MATCH(Data7[[#This Row],[Name:]],'Employee Info'!$B$3:$B$200,0),MATCH(Data7[[#Headers],[Truck]],'Employee Info'!$C$2:$J$2,0)),"")</f>
        <v/>
      </c>
      <c r="L177" s="19" t="str">
        <f>IFERROR(INDEX('Employee Info'!$C$3:$J$200,MATCH(Data7[[#This Row],[Name:]],'Employee Info'!$B$3:$B$200,0),MATCH(Data7[[#Headers],[Phone]],'Employee Info'!$C$2:$J$2,0)),"")</f>
        <v/>
      </c>
      <c r="M177" s="19" t="str">
        <f>IFERROR(INDEX('Employee Info'!$C$3:$J$200,MATCH(Data7[[#This Row],[Name:]],'Employee Info'!$B$3:$B$200,0),MATCH(Data7[[#Headers],[Tech]],'Employee Info'!$C$2:$J$2,0)),"")</f>
        <v/>
      </c>
      <c r="N177" s="19" t="str">
        <f>IFERROR(INDEX('Employee Info'!$C$3:$J$200,MATCH(Data7[[#This Row],[Name:]],'Employee Info'!$B$3:$B$200,0),MATCH(Data7[[#Headers],[Other]],'Employee Info'!$C$2:$J$2,0)),"")</f>
        <v/>
      </c>
      <c r="O177" s="19">
        <f>IFERROR((Data7[[#This Row],[Hours:]]*SUM(Data7[[#This Row],[Rate]:[Other]])),"")</f>
        <v>0</v>
      </c>
      <c r="P177" s="7" t="str">
        <f>IF(Data7[[#This Row],[WO'#:]]="","Riley #","WO#")</f>
        <v>WO#</v>
      </c>
      <c r="Q177" s="7">
        <f>IFERROR(WEEKNUM(Data7[[#This Row],[Date:]]),"")</f>
        <v>7</v>
      </c>
      <c r="R177" s="6">
        <f t="shared" si="6"/>
        <v>45333</v>
      </c>
      <c r="S177" s="6">
        <f>Data7[[#This Row],[Week Start]]+7</f>
        <v>45340</v>
      </c>
      <c r="T177" s="7" t="str">
        <f t="shared" si="7"/>
        <v>2/11/2024 - 2/18/2024</v>
      </c>
      <c r="U177" s="7" t="str">
        <f t="shared" si="8"/>
        <v>Time Card</v>
      </c>
      <c r="V177" s="8" t="str">
        <f>RIGHT(TEXT(Data7[[#This Row],[Date:]],"mmddyyyy"),4)</f>
        <v>2024</v>
      </c>
      <c r="W177" s="8" t="str">
        <f>MID(TEXT(Data7[[#This Row],[Date:]],"mmddyyyy"),3,2)</f>
        <v>13</v>
      </c>
      <c r="X177" s="8" t="str">
        <f>LEFT(TEXT(Data7[[#This Row],[Date:]],"mmddyyyy"),2)</f>
        <v>02</v>
      </c>
      <c r="Y177" s="6">
        <f>DATE(Data7[[#This Row],[Year]],Data7[[#This Row],[Month]],Data7[[#This Row],[Day]])</f>
        <v>45335</v>
      </c>
    </row>
    <row r="178" spans="1:25" x14ac:dyDescent="0.3">
      <c r="A178" s="5">
        <v>45335.581782870373</v>
      </c>
      <c r="B178" s="7" t="s">
        <v>31</v>
      </c>
      <c r="C178" s="6" t="s">
        <v>183</v>
      </c>
      <c r="D178" s="7" t="s">
        <v>182</v>
      </c>
      <c r="E178" s="8">
        <v>8</v>
      </c>
      <c r="F178" s="7" t="s">
        <v>68</v>
      </c>
      <c r="G178" s="7" t="s">
        <v>68</v>
      </c>
      <c r="H178" s="7" t="s">
        <v>92</v>
      </c>
      <c r="I178" s="7" t="s">
        <v>44</v>
      </c>
      <c r="J178" s="19" t="str">
        <f>IFERROR(INDEX('Employee Info'!$C$3:$E$200,MATCH(Data7[[#This Row],[Name:]],'Employee Info'!$B$3:$B$200,0),MATCH(Data7[[#This Row],[Hours Type:]],'Employee Info'!$C$2:$E$2,0)),"")</f>
        <v/>
      </c>
      <c r="K178" s="19" t="str">
        <f>IFERROR(INDEX('Employee Info'!$C$3:$J$200,MATCH(Data7[[#This Row],[Name:]],'Employee Info'!$B$3:$B$200,0),MATCH(Data7[[#Headers],[Truck]],'Employee Info'!$C$2:$J$2,0)),"")</f>
        <v/>
      </c>
      <c r="L178" s="19" t="str">
        <f>IFERROR(INDEX('Employee Info'!$C$3:$J$200,MATCH(Data7[[#This Row],[Name:]],'Employee Info'!$B$3:$B$200,0),MATCH(Data7[[#Headers],[Phone]],'Employee Info'!$C$2:$J$2,0)),"")</f>
        <v/>
      </c>
      <c r="M178" s="19" t="str">
        <f>IFERROR(INDEX('Employee Info'!$C$3:$J$200,MATCH(Data7[[#This Row],[Name:]],'Employee Info'!$B$3:$B$200,0),MATCH(Data7[[#Headers],[Tech]],'Employee Info'!$C$2:$J$2,0)),"")</f>
        <v/>
      </c>
      <c r="N178" s="19" t="str">
        <f>IFERROR(INDEX('Employee Info'!$C$3:$J$200,MATCH(Data7[[#This Row],[Name:]],'Employee Info'!$B$3:$B$200,0),MATCH(Data7[[#Headers],[Other]],'Employee Info'!$C$2:$J$2,0)),"")</f>
        <v/>
      </c>
      <c r="O178" s="19">
        <f>IFERROR((Data7[[#This Row],[Hours:]]*SUM(Data7[[#This Row],[Rate]:[Other]])),"")</f>
        <v>0</v>
      </c>
      <c r="P178" s="7" t="str">
        <f>IF(Data7[[#This Row],[WO'#:]]="","Riley #","WO#")</f>
        <v>Riley #</v>
      </c>
      <c r="Q178" s="7">
        <f>IFERROR(WEEKNUM(Data7[[#This Row],[Date:]]),"")</f>
        <v>7</v>
      </c>
      <c r="R178" s="6">
        <f t="shared" si="6"/>
        <v>45333</v>
      </c>
      <c r="S178" s="6">
        <f>Data7[[#This Row],[Week Start]]+7</f>
        <v>45340</v>
      </c>
      <c r="T178" s="7" t="str">
        <f t="shared" si="7"/>
        <v>2/11/2024 - 2/18/2024</v>
      </c>
      <c r="U178" s="7" t="str">
        <f t="shared" si="8"/>
        <v>Time Card</v>
      </c>
      <c r="V178" s="8" t="str">
        <f>RIGHT(TEXT(Data7[[#This Row],[Date:]],"mmddyyyy"),4)</f>
        <v>2024</v>
      </c>
      <c r="W178" s="8" t="str">
        <f>MID(TEXT(Data7[[#This Row],[Date:]],"mmddyyyy"),3,2)</f>
        <v>13</v>
      </c>
      <c r="X178" s="8" t="str">
        <f>LEFT(TEXT(Data7[[#This Row],[Date:]],"mmddyyyy"),2)</f>
        <v>02</v>
      </c>
      <c r="Y178" s="6">
        <f>DATE(Data7[[#This Row],[Year]],Data7[[#This Row],[Month]],Data7[[#This Row],[Day]])</f>
        <v>45335</v>
      </c>
    </row>
    <row r="179" spans="1:25" x14ac:dyDescent="0.3">
      <c r="A179" s="5">
        <v>45335.5823087963</v>
      </c>
      <c r="B179" s="7" t="s">
        <v>35</v>
      </c>
      <c r="C179" s="6" t="s">
        <v>183</v>
      </c>
      <c r="D179" s="7" t="s">
        <v>182</v>
      </c>
      <c r="E179" s="8">
        <v>8</v>
      </c>
      <c r="F179" s="7" t="s">
        <v>68</v>
      </c>
      <c r="G179" s="7" t="s">
        <v>68</v>
      </c>
      <c r="H179" s="7" t="s">
        <v>92</v>
      </c>
      <c r="I179" s="7" t="s">
        <v>44</v>
      </c>
      <c r="J179" s="19" t="str">
        <f>IFERROR(INDEX('Employee Info'!$C$3:$E$200,MATCH(Data7[[#This Row],[Name:]],'Employee Info'!$B$3:$B$200,0),MATCH(Data7[[#This Row],[Hours Type:]],'Employee Info'!$C$2:$E$2,0)),"")</f>
        <v/>
      </c>
      <c r="K179" s="19" t="str">
        <f>IFERROR(INDEX('Employee Info'!$C$3:$J$200,MATCH(Data7[[#This Row],[Name:]],'Employee Info'!$B$3:$B$200,0),MATCH(Data7[[#Headers],[Truck]],'Employee Info'!$C$2:$J$2,0)),"")</f>
        <v/>
      </c>
      <c r="L179" s="19" t="str">
        <f>IFERROR(INDEX('Employee Info'!$C$3:$J$200,MATCH(Data7[[#This Row],[Name:]],'Employee Info'!$B$3:$B$200,0),MATCH(Data7[[#Headers],[Phone]],'Employee Info'!$C$2:$J$2,0)),"")</f>
        <v/>
      </c>
      <c r="M179" s="19" t="str">
        <f>IFERROR(INDEX('Employee Info'!$C$3:$J$200,MATCH(Data7[[#This Row],[Name:]],'Employee Info'!$B$3:$B$200,0),MATCH(Data7[[#Headers],[Tech]],'Employee Info'!$C$2:$J$2,0)),"")</f>
        <v/>
      </c>
      <c r="N179" s="19" t="str">
        <f>IFERROR(INDEX('Employee Info'!$C$3:$J$200,MATCH(Data7[[#This Row],[Name:]],'Employee Info'!$B$3:$B$200,0),MATCH(Data7[[#Headers],[Other]],'Employee Info'!$C$2:$J$2,0)),"")</f>
        <v/>
      </c>
      <c r="O179" s="19">
        <f>IFERROR((Data7[[#This Row],[Hours:]]*SUM(Data7[[#This Row],[Rate]:[Other]])),"")</f>
        <v>0</v>
      </c>
      <c r="P179" s="7" t="str">
        <f>IF(Data7[[#This Row],[WO'#:]]="","Riley #","WO#")</f>
        <v>Riley #</v>
      </c>
      <c r="Q179" s="7">
        <f>IFERROR(WEEKNUM(Data7[[#This Row],[Date:]]),"")</f>
        <v>7</v>
      </c>
      <c r="R179" s="6">
        <f t="shared" si="6"/>
        <v>45333</v>
      </c>
      <c r="S179" s="6">
        <f>Data7[[#This Row],[Week Start]]+7</f>
        <v>45340</v>
      </c>
      <c r="T179" s="7" t="str">
        <f t="shared" si="7"/>
        <v>2/11/2024 - 2/18/2024</v>
      </c>
      <c r="U179" s="7" t="str">
        <f t="shared" si="8"/>
        <v>Time Card</v>
      </c>
      <c r="V179" s="8" t="str">
        <f>RIGHT(TEXT(Data7[[#This Row],[Date:]],"mmddyyyy"),4)</f>
        <v>2024</v>
      </c>
      <c r="W179" s="8" t="str">
        <f>MID(TEXT(Data7[[#This Row],[Date:]],"mmddyyyy"),3,2)</f>
        <v>13</v>
      </c>
      <c r="X179" s="8" t="str">
        <f>LEFT(TEXT(Data7[[#This Row],[Date:]],"mmddyyyy"),2)</f>
        <v>02</v>
      </c>
      <c r="Y179" s="6">
        <f>DATE(Data7[[#This Row],[Year]],Data7[[#This Row],[Month]],Data7[[#This Row],[Day]])</f>
        <v>45335</v>
      </c>
    </row>
    <row r="180" spans="1:25" x14ac:dyDescent="0.3">
      <c r="A180" s="5">
        <v>45338.533409722222</v>
      </c>
      <c r="B180" s="7" t="s">
        <v>66</v>
      </c>
      <c r="C180" s="6" t="s">
        <v>184</v>
      </c>
      <c r="D180" s="7" t="s">
        <v>68</v>
      </c>
      <c r="E180" s="8">
        <v>8</v>
      </c>
      <c r="F180" s="7">
        <v>6984733</v>
      </c>
      <c r="G180" s="7" t="s">
        <v>117</v>
      </c>
      <c r="H180" s="7" t="s">
        <v>69</v>
      </c>
      <c r="I180" s="7" t="s">
        <v>44</v>
      </c>
      <c r="J180" s="19" t="str">
        <f>IFERROR(INDEX('Employee Info'!$C$3:$E$200,MATCH(Data7[[#This Row],[Name:]],'Employee Info'!$B$3:$B$200,0),MATCH(Data7[[#This Row],[Hours Type:]],'Employee Info'!$C$2:$E$2,0)),"")</f>
        <v/>
      </c>
      <c r="K180" s="19" t="str">
        <f>IFERROR(INDEX('Employee Info'!$C$3:$J$200,MATCH(Data7[[#This Row],[Name:]],'Employee Info'!$B$3:$B$200,0),MATCH(Data7[[#Headers],[Truck]],'Employee Info'!$C$2:$J$2,0)),"")</f>
        <v/>
      </c>
      <c r="L180" s="19" t="str">
        <f>IFERROR(INDEX('Employee Info'!$C$3:$J$200,MATCH(Data7[[#This Row],[Name:]],'Employee Info'!$B$3:$B$200,0),MATCH(Data7[[#Headers],[Phone]],'Employee Info'!$C$2:$J$2,0)),"")</f>
        <v/>
      </c>
      <c r="M180" s="19" t="str">
        <f>IFERROR(INDEX('Employee Info'!$C$3:$J$200,MATCH(Data7[[#This Row],[Name:]],'Employee Info'!$B$3:$B$200,0),MATCH(Data7[[#Headers],[Tech]],'Employee Info'!$C$2:$J$2,0)),"")</f>
        <v/>
      </c>
      <c r="N180" s="19" t="str">
        <f>IFERROR(INDEX('Employee Info'!$C$3:$J$200,MATCH(Data7[[#This Row],[Name:]],'Employee Info'!$B$3:$B$200,0),MATCH(Data7[[#Headers],[Other]],'Employee Info'!$C$2:$J$2,0)),"")</f>
        <v/>
      </c>
      <c r="O180" s="19">
        <f>IFERROR((Data7[[#This Row],[Hours:]]*SUM(Data7[[#This Row],[Rate]:[Other]])),"")</f>
        <v>0</v>
      </c>
      <c r="P180" s="7" t="str">
        <f>IF(Data7[[#This Row],[WO'#:]]="","Riley #","WO#")</f>
        <v>WO#</v>
      </c>
      <c r="Q180" s="7">
        <f>IFERROR(WEEKNUM(Data7[[#This Row],[Date:]]),"")</f>
        <v>7</v>
      </c>
      <c r="R180" s="6">
        <f t="shared" si="6"/>
        <v>45333</v>
      </c>
      <c r="S180" s="6">
        <f>Data7[[#This Row],[Week Start]]+7</f>
        <v>45340</v>
      </c>
      <c r="T180" s="7" t="str">
        <f t="shared" si="7"/>
        <v>2/11/2024 - 2/18/2024</v>
      </c>
      <c r="U180" s="7" t="str">
        <f t="shared" si="8"/>
        <v>Time Card</v>
      </c>
      <c r="V180" s="8" t="str">
        <f>RIGHT(TEXT(Data7[[#This Row],[Date:]],"mmddyyyy"),4)</f>
        <v>2024</v>
      </c>
      <c r="W180" s="8" t="str">
        <f>MID(TEXT(Data7[[#This Row],[Date:]],"mmddyyyy"),3,2)</f>
        <v>14</v>
      </c>
      <c r="X180" s="8" t="str">
        <f>LEFT(TEXT(Data7[[#This Row],[Date:]],"mmddyyyy"),2)</f>
        <v>02</v>
      </c>
      <c r="Y180" s="6">
        <f>DATE(Data7[[#This Row],[Year]],Data7[[#This Row],[Month]],Data7[[#This Row],[Day]])</f>
        <v>45336</v>
      </c>
    </row>
    <row r="181" spans="1:25" x14ac:dyDescent="0.3">
      <c r="A181" s="5">
        <v>45364.460310532406</v>
      </c>
      <c r="B181" s="7" t="s">
        <v>76</v>
      </c>
      <c r="C181" s="6" t="s">
        <v>184</v>
      </c>
      <c r="D181" s="7" t="s">
        <v>156</v>
      </c>
      <c r="E181" s="8">
        <v>2</v>
      </c>
      <c r="F181" s="7">
        <v>6984733</v>
      </c>
      <c r="G181" s="7" t="s">
        <v>68</v>
      </c>
      <c r="H181" s="7" t="s">
        <v>69</v>
      </c>
      <c r="I181" s="7" t="s">
        <v>44</v>
      </c>
      <c r="J181" s="19" t="str">
        <f>IFERROR(INDEX('Employee Info'!$C$3:$E$200,MATCH(Data7[[#This Row],[Name:]],'Employee Info'!$B$3:$B$200,0),MATCH(Data7[[#This Row],[Hours Type:]],'Employee Info'!$C$2:$E$2,0)),"")</f>
        <v/>
      </c>
      <c r="K181" s="19" t="str">
        <f>IFERROR(INDEX('Employee Info'!$C$3:$J$200,MATCH(Data7[[#This Row],[Name:]],'Employee Info'!$B$3:$B$200,0),MATCH(Data7[[#Headers],[Truck]],'Employee Info'!$C$2:$J$2,0)),"")</f>
        <v/>
      </c>
      <c r="L181" s="19" t="str">
        <f>IFERROR(INDEX('Employee Info'!$C$3:$J$200,MATCH(Data7[[#This Row],[Name:]],'Employee Info'!$B$3:$B$200,0),MATCH(Data7[[#Headers],[Phone]],'Employee Info'!$C$2:$J$2,0)),"")</f>
        <v/>
      </c>
      <c r="M181" s="19" t="str">
        <f>IFERROR(INDEX('Employee Info'!$C$3:$J$200,MATCH(Data7[[#This Row],[Name:]],'Employee Info'!$B$3:$B$200,0),MATCH(Data7[[#Headers],[Tech]],'Employee Info'!$C$2:$J$2,0)),"")</f>
        <v/>
      </c>
      <c r="N181" s="19" t="str">
        <f>IFERROR(INDEX('Employee Info'!$C$3:$J$200,MATCH(Data7[[#This Row],[Name:]],'Employee Info'!$B$3:$B$200,0),MATCH(Data7[[#Headers],[Other]],'Employee Info'!$C$2:$J$2,0)),"")</f>
        <v/>
      </c>
      <c r="O181" s="19">
        <f>IFERROR((Data7[[#This Row],[Hours:]]*SUM(Data7[[#This Row],[Rate]:[Other]])),"")</f>
        <v>0</v>
      </c>
      <c r="P181" s="7" t="str">
        <f>IF(Data7[[#This Row],[WO'#:]]="","Riley #","WO#")</f>
        <v>WO#</v>
      </c>
      <c r="Q181" s="7">
        <f>IFERROR(WEEKNUM(Data7[[#This Row],[Date:]]),"")</f>
        <v>7</v>
      </c>
      <c r="R181" s="6">
        <f t="shared" si="6"/>
        <v>45333</v>
      </c>
      <c r="S181" s="6">
        <f>Data7[[#This Row],[Week Start]]+7</f>
        <v>45340</v>
      </c>
      <c r="T181" s="7" t="str">
        <f t="shared" si="7"/>
        <v>2/11/2024 - 2/18/2024</v>
      </c>
      <c r="U181" s="7" t="str">
        <f t="shared" si="8"/>
        <v>Time Card</v>
      </c>
      <c r="V181" s="8" t="str">
        <f>RIGHT(TEXT(Data7[[#This Row],[Date:]],"mmddyyyy"),4)</f>
        <v>2024</v>
      </c>
      <c r="W181" s="8" t="str">
        <f>MID(TEXT(Data7[[#This Row],[Date:]],"mmddyyyy"),3,2)</f>
        <v>14</v>
      </c>
      <c r="X181" s="8" t="str">
        <f>LEFT(TEXT(Data7[[#This Row],[Date:]],"mmddyyyy"),2)</f>
        <v>02</v>
      </c>
      <c r="Y181" s="6">
        <f>DATE(Data7[[#This Row],[Year]],Data7[[#This Row],[Month]],Data7[[#This Row],[Day]])</f>
        <v>45336</v>
      </c>
    </row>
    <row r="182" spans="1:25" x14ac:dyDescent="0.3">
      <c r="A182" s="5">
        <v>45336.580350810182</v>
      </c>
      <c r="B182" s="7" t="s">
        <v>35</v>
      </c>
      <c r="C182" s="6" t="s">
        <v>184</v>
      </c>
      <c r="D182" s="7" t="s">
        <v>182</v>
      </c>
      <c r="E182" s="8">
        <v>8</v>
      </c>
      <c r="F182" s="7" t="s">
        <v>68</v>
      </c>
      <c r="G182" s="7" t="s">
        <v>68</v>
      </c>
      <c r="H182" s="7" t="s">
        <v>92</v>
      </c>
      <c r="I182" s="7" t="s">
        <v>44</v>
      </c>
      <c r="J182" s="19" t="str">
        <f>IFERROR(INDEX('Employee Info'!$C$3:$E$200,MATCH(Data7[[#This Row],[Name:]],'Employee Info'!$B$3:$B$200,0),MATCH(Data7[[#This Row],[Hours Type:]],'Employee Info'!$C$2:$E$2,0)),"")</f>
        <v/>
      </c>
      <c r="K182" s="19" t="str">
        <f>IFERROR(INDEX('Employee Info'!$C$3:$J$200,MATCH(Data7[[#This Row],[Name:]],'Employee Info'!$B$3:$B$200,0),MATCH(Data7[[#Headers],[Truck]],'Employee Info'!$C$2:$J$2,0)),"")</f>
        <v/>
      </c>
      <c r="L182" s="19" t="str">
        <f>IFERROR(INDEX('Employee Info'!$C$3:$J$200,MATCH(Data7[[#This Row],[Name:]],'Employee Info'!$B$3:$B$200,0),MATCH(Data7[[#Headers],[Phone]],'Employee Info'!$C$2:$J$2,0)),"")</f>
        <v/>
      </c>
      <c r="M182" s="19" t="str">
        <f>IFERROR(INDEX('Employee Info'!$C$3:$J$200,MATCH(Data7[[#This Row],[Name:]],'Employee Info'!$B$3:$B$200,0),MATCH(Data7[[#Headers],[Tech]],'Employee Info'!$C$2:$J$2,0)),"")</f>
        <v/>
      </c>
      <c r="N182" s="19" t="str">
        <f>IFERROR(INDEX('Employee Info'!$C$3:$J$200,MATCH(Data7[[#This Row],[Name:]],'Employee Info'!$B$3:$B$200,0),MATCH(Data7[[#Headers],[Other]],'Employee Info'!$C$2:$J$2,0)),"")</f>
        <v/>
      </c>
      <c r="O182" s="19">
        <f>IFERROR((Data7[[#This Row],[Hours:]]*SUM(Data7[[#This Row],[Rate]:[Other]])),"")</f>
        <v>0</v>
      </c>
      <c r="P182" s="7" t="str">
        <f>IF(Data7[[#This Row],[WO'#:]]="","Riley #","WO#")</f>
        <v>Riley #</v>
      </c>
      <c r="Q182" s="7">
        <f>IFERROR(WEEKNUM(Data7[[#This Row],[Date:]]),"")</f>
        <v>7</v>
      </c>
      <c r="R182" s="6">
        <f t="shared" si="6"/>
        <v>45333</v>
      </c>
      <c r="S182" s="6">
        <f>Data7[[#This Row],[Week Start]]+7</f>
        <v>45340</v>
      </c>
      <c r="T182" s="7" t="str">
        <f t="shared" si="7"/>
        <v>2/11/2024 - 2/18/2024</v>
      </c>
      <c r="U182" s="7" t="str">
        <f t="shared" si="8"/>
        <v>Time Card</v>
      </c>
      <c r="V182" s="8" t="str">
        <f>RIGHT(TEXT(Data7[[#This Row],[Date:]],"mmddyyyy"),4)</f>
        <v>2024</v>
      </c>
      <c r="W182" s="8" t="str">
        <f>MID(TEXT(Data7[[#This Row],[Date:]],"mmddyyyy"),3,2)</f>
        <v>14</v>
      </c>
      <c r="X182" s="8" t="str">
        <f>LEFT(TEXT(Data7[[#This Row],[Date:]],"mmddyyyy"),2)</f>
        <v>02</v>
      </c>
      <c r="Y182" s="6">
        <f>DATE(Data7[[#This Row],[Year]],Data7[[#This Row],[Month]],Data7[[#This Row],[Day]])</f>
        <v>45336</v>
      </c>
    </row>
    <row r="183" spans="1:25" x14ac:dyDescent="0.3">
      <c r="A183" s="5">
        <v>45336.580551273146</v>
      </c>
      <c r="B183" s="7" t="s">
        <v>31</v>
      </c>
      <c r="C183" s="6" t="s">
        <v>184</v>
      </c>
      <c r="D183" s="7" t="s">
        <v>182</v>
      </c>
      <c r="E183" s="8">
        <v>8</v>
      </c>
      <c r="F183" s="7" t="s">
        <v>68</v>
      </c>
      <c r="G183" s="7" t="s">
        <v>68</v>
      </c>
      <c r="H183" s="7" t="s">
        <v>92</v>
      </c>
      <c r="I183" s="7" t="s">
        <v>44</v>
      </c>
      <c r="J183" s="19" t="str">
        <f>IFERROR(INDEX('Employee Info'!$C$3:$E$200,MATCH(Data7[[#This Row],[Name:]],'Employee Info'!$B$3:$B$200,0),MATCH(Data7[[#This Row],[Hours Type:]],'Employee Info'!$C$2:$E$2,0)),"")</f>
        <v/>
      </c>
      <c r="K183" s="19" t="str">
        <f>IFERROR(INDEX('Employee Info'!$C$3:$J$200,MATCH(Data7[[#This Row],[Name:]],'Employee Info'!$B$3:$B$200,0),MATCH(Data7[[#Headers],[Truck]],'Employee Info'!$C$2:$J$2,0)),"")</f>
        <v/>
      </c>
      <c r="L183" s="19" t="str">
        <f>IFERROR(INDEX('Employee Info'!$C$3:$J$200,MATCH(Data7[[#This Row],[Name:]],'Employee Info'!$B$3:$B$200,0),MATCH(Data7[[#Headers],[Phone]],'Employee Info'!$C$2:$J$2,0)),"")</f>
        <v/>
      </c>
      <c r="M183" s="19" t="str">
        <f>IFERROR(INDEX('Employee Info'!$C$3:$J$200,MATCH(Data7[[#This Row],[Name:]],'Employee Info'!$B$3:$B$200,0),MATCH(Data7[[#Headers],[Tech]],'Employee Info'!$C$2:$J$2,0)),"")</f>
        <v/>
      </c>
      <c r="N183" s="19" t="str">
        <f>IFERROR(INDEX('Employee Info'!$C$3:$J$200,MATCH(Data7[[#This Row],[Name:]],'Employee Info'!$B$3:$B$200,0),MATCH(Data7[[#Headers],[Other]],'Employee Info'!$C$2:$J$2,0)),"")</f>
        <v/>
      </c>
      <c r="O183" s="19">
        <f>IFERROR((Data7[[#This Row],[Hours:]]*SUM(Data7[[#This Row],[Rate]:[Other]])),"")</f>
        <v>0</v>
      </c>
      <c r="P183" s="7" t="str">
        <f>IF(Data7[[#This Row],[WO'#:]]="","Riley #","WO#")</f>
        <v>Riley #</v>
      </c>
      <c r="Q183" s="7">
        <f>IFERROR(WEEKNUM(Data7[[#This Row],[Date:]]),"")</f>
        <v>7</v>
      </c>
      <c r="R183" s="6">
        <f t="shared" si="6"/>
        <v>45333</v>
      </c>
      <c r="S183" s="6">
        <f>Data7[[#This Row],[Week Start]]+7</f>
        <v>45340</v>
      </c>
      <c r="T183" s="7" t="str">
        <f t="shared" si="7"/>
        <v>2/11/2024 - 2/18/2024</v>
      </c>
      <c r="U183" s="7" t="str">
        <f t="shared" si="8"/>
        <v>Time Card</v>
      </c>
      <c r="V183" s="8" t="str">
        <f>RIGHT(TEXT(Data7[[#This Row],[Date:]],"mmddyyyy"),4)</f>
        <v>2024</v>
      </c>
      <c r="W183" s="8" t="str">
        <f>MID(TEXT(Data7[[#This Row],[Date:]],"mmddyyyy"),3,2)</f>
        <v>14</v>
      </c>
      <c r="X183" s="8" t="str">
        <f>LEFT(TEXT(Data7[[#This Row],[Date:]],"mmddyyyy"),2)</f>
        <v>02</v>
      </c>
      <c r="Y183" s="6">
        <f>DATE(Data7[[#This Row],[Year]],Data7[[#This Row],[Month]],Data7[[#This Row],[Day]])</f>
        <v>45336</v>
      </c>
    </row>
    <row r="184" spans="1:25" x14ac:dyDescent="0.3">
      <c r="A184" s="5">
        <v>45337.581032407405</v>
      </c>
      <c r="B184" s="7" t="s">
        <v>35</v>
      </c>
      <c r="C184" s="6" t="s">
        <v>185</v>
      </c>
      <c r="D184" s="7" t="s">
        <v>186</v>
      </c>
      <c r="E184" s="8">
        <v>2</v>
      </c>
      <c r="F184" s="7">
        <v>6984733</v>
      </c>
      <c r="G184" s="7" t="s">
        <v>68</v>
      </c>
      <c r="H184" s="7" t="s">
        <v>69</v>
      </c>
      <c r="I184" s="7" t="s">
        <v>44</v>
      </c>
      <c r="J184" s="19" t="str">
        <f>IFERROR(INDEX('Employee Info'!$C$3:$E$200,MATCH(Data7[[#This Row],[Name:]],'Employee Info'!$B$3:$B$200,0),MATCH(Data7[[#This Row],[Hours Type:]],'Employee Info'!$C$2:$E$2,0)),"")</f>
        <v/>
      </c>
      <c r="K184" s="19" t="str">
        <f>IFERROR(INDEX('Employee Info'!$C$3:$J$200,MATCH(Data7[[#This Row],[Name:]],'Employee Info'!$B$3:$B$200,0),MATCH(Data7[[#Headers],[Truck]],'Employee Info'!$C$2:$J$2,0)),"")</f>
        <v/>
      </c>
      <c r="L184" s="19" t="str">
        <f>IFERROR(INDEX('Employee Info'!$C$3:$J$200,MATCH(Data7[[#This Row],[Name:]],'Employee Info'!$B$3:$B$200,0),MATCH(Data7[[#Headers],[Phone]],'Employee Info'!$C$2:$J$2,0)),"")</f>
        <v/>
      </c>
      <c r="M184" s="19" t="str">
        <f>IFERROR(INDEX('Employee Info'!$C$3:$J$200,MATCH(Data7[[#This Row],[Name:]],'Employee Info'!$B$3:$B$200,0),MATCH(Data7[[#Headers],[Tech]],'Employee Info'!$C$2:$J$2,0)),"")</f>
        <v/>
      </c>
      <c r="N184" s="19" t="str">
        <f>IFERROR(INDEX('Employee Info'!$C$3:$J$200,MATCH(Data7[[#This Row],[Name:]],'Employee Info'!$B$3:$B$200,0),MATCH(Data7[[#Headers],[Other]],'Employee Info'!$C$2:$J$2,0)),"")</f>
        <v/>
      </c>
      <c r="O184" s="19">
        <f>IFERROR((Data7[[#This Row],[Hours:]]*SUM(Data7[[#This Row],[Rate]:[Other]])),"")</f>
        <v>0</v>
      </c>
      <c r="P184" s="7" t="str">
        <f>IF(Data7[[#This Row],[WO'#:]]="","Riley #","WO#")</f>
        <v>WO#</v>
      </c>
      <c r="Q184" s="7">
        <f>IFERROR(WEEKNUM(Data7[[#This Row],[Date:]]),"")</f>
        <v>7</v>
      </c>
      <c r="R184" s="6">
        <f t="shared" si="6"/>
        <v>45333</v>
      </c>
      <c r="S184" s="6">
        <f>Data7[[#This Row],[Week Start]]+7</f>
        <v>45340</v>
      </c>
      <c r="T184" s="7" t="str">
        <f t="shared" si="7"/>
        <v>2/11/2024 - 2/18/2024</v>
      </c>
      <c r="U184" s="7" t="str">
        <f t="shared" si="8"/>
        <v>Time Card</v>
      </c>
      <c r="V184" s="8" t="str">
        <f>RIGHT(TEXT(Data7[[#This Row],[Date:]],"mmddyyyy"),4)</f>
        <v>2024</v>
      </c>
      <c r="W184" s="8" t="str">
        <f>MID(TEXT(Data7[[#This Row],[Date:]],"mmddyyyy"),3,2)</f>
        <v>15</v>
      </c>
      <c r="X184" s="8" t="str">
        <f>LEFT(TEXT(Data7[[#This Row],[Date:]],"mmddyyyy"),2)</f>
        <v>02</v>
      </c>
      <c r="Y184" s="6">
        <f>DATE(Data7[[#This Row],[Year]],Data7[[#This Row],[Month]],Data7[[#This Row],[Day]])</f>
        <v>45337</v>
      </c>
    </row>
    <row r="185" spans="1:25" x14ac:dyDescent="0.3">
      <c r="A185" s="5">
        <v>45337.581614814815</v>
      </c>
      <c r="B185" s="7" t="s">
        <v>31</v>
      </c>
      <c r="C185" s="6" t="s">
        <v>185</v>
      </c>
      <c r="D185" s="7" t="s">
        <v>187</v>
      </c>
      <c r="E185" s="8">
        <v>6.5</v>
      </c>
      <c r="F185" s="7">
        <v>6984733</v>
      </c>
      <c r="G185" s="7" t="s">
        <v>68</v>
      </c>
      <c r="H185" s="7" t="s">
        <v>69</v>
      </c>
      <c r="I185" s="7" t="s">
        <v>44</v>
      </c>
      <c r="J185" s="19" t="str">
        <f>IFERROR(INDEX('Employee Info'!$C$3:$E$200,MATCH(Data7[[#This Row],[Name:]],'Employee Info'!$B$3:$B$200,0),MATCH(Data7[[#This Row],[Hours Type:]],'Employee Info'!$C$2:$E$2,0)),"")</f>
        <v/>
      </c>
      <c r="K185" s="19" t="str">
        <f>IFERROR(INDEX('Employee Info'!$C$3:$J$200,MATCH(Data7[[#This Row],[Name:]],'Employee Info'!$B$3:$B$200,0),MATCH(Data7[[#Headers],[Truck]],'Employee Info'!$C$2:$J$2,0)),"")</f>
        <v/>
      </c>
      <c r="L185" s="19" t="str">
        <f>IFERROR(INDEX('Employee Info'!$C$3:$J$200,MATCH(Data7[[#This Row],[Name:]],'Employee Info'!$B$3:$B$200,0),MATCH(Data7[[#Headers],[Phone]],'Employee Info'!$C$2:$J$2,0)),"")</f>
        <v/>
      </c>
      <c r="M185" s="19" t="str">
        <f>IFERROR(INDEX('Employee Info'!$C$3:$J$200,MATCH(Data7[[#This Row],[Name:]],'Employee Info'!$B$3:$B$200,0),MATCH(Data7[[#Headers],[Tech]],'Employee Info'!$C$2:$J$2,0)),"")</f>
        <v/>
      </c>
      <c r="N185" s="19" t="str">
        <f>IFERROR(INDEX('Employee Info'!$C$3:$J$200,MATCH(Data7[[#This Row],[Name:]],'Employee Info'!$B$3:$B$200,0),MATCH(Data7[[#Headers],[Other]],'Employee Info'!$C$2:$J$2,0)),"")</f>
        <v/>
      </c>
      <c r="O185" s="19">
        <f>IFERROR((Data7[[#This Row],[Hours:]]*SUM(Data7[[#This Row],[Rate]:[Other]])),"")</f>
        <v>0</v>
      </c>
      <c r="P185" s="7" t="str">
        <f>IF(Data7[[#This Row],[WO'#:]]="","Riley #","WO#")</f>
        <v>WO#</v>
      </c>
      <c r="Q185" s="7">
        <f>IFERROR(WEEKNUM(Data7[[#This Row],[Date:]]),"")</f>
        <v>7</v>
      </c>
      <c r="R185" s="6">
        <f t="shared" si="6"/>
        <v>45333</v>
      </c>
      <c r="S185" s="6">
        <f>Data7[[#This Row],[Week Start]]+7</f>
        <v>45340</v>
      </c>
      <c r="T185" s="7" t="str">
        <f t="shared" si="7"/>
        <v>2/11/2024 - 2/18/2024</v>
      </c>
      <c r="U185" s="7" t="str">
        <f t="shared" si="8"/>
        <v>Time Card</v>
      </c>
      <c r="V185" s="8" t="str">
        <f>RIGHT(TEXT(Data7[[#This Row],[Date:]],"mmddyyyy"),4)</f>
        <v>2024</v>
      </c>
      <c r="W185" s="8" t="str">
        <f>MID(TEXT(Data7[[#This Row],[Date:]],"mmddyyyy"),3,2)</f>
        <v>15</v>
      </c>
      <c r="X185" s="8" t="str">
        <f>LEFT(TEXT(Data7[[#This Row],[Date:]],"mmddyyyy"),2)</f>
        <v>02</v>
      </c>
      <c r="Y185" s="6">
        <f>DATE(Data7[[#This Row],[Year]],Data7[[#This Row],[Month]],Data7[[#This Row],[Day]])</f>
        <v>45337</v>
      </c>
    </row>
    <row r="186" spans="1:25" x14ac:dyDescent="0.3">
      <c r="A186" s="5">
        <v>45338.53347800926</v>
      </c>
      <c r="B186" s="7" t="s">
        <v>66</v>
      </c>
      <c r="C186" s="6" t="s">
        <v>185</v>
      </c>
      <c r="D186" s="7" t="s">
        <v>68</v>
      </c>
      <c r="E186" s="8">
        <v>8</v>
      </c>
      <c r="F186" s="7">
        <v>6984733</v>
      </c>
      <c r="G186" s="7" t="s">
        <v>117</v>
      </c>
      <c r="H186" s="7" t="s">
        <v>69</v>
      </c>
      <c r="I186" s="7" t="s">
        <v>44</v>
      </c>
      <c r="J186" s="19" t="str">
        <f>IFERROR(INDEX('Employee Info'!$C$3:$E$200,MATCH(Data7[[#This Row],[Name:]],'Employee Info'!$B$3:$B$200,0),MATCH(Data7[[#This Row],[Hours Type:]],'Employee Info'!$C$2:$E$2,0)),"")</f>
        <v/>
      </c>
      <c r="K186" s="19" t="str">
        <f>IFERROR(INDEX('Employee Info'!$C$3:$J$200,MATCH(Data7[[#This Row],[Name:]],'Employee Info'!$B$3:$B$200,0),MATCH(Data7[[#Headers],[Truck]],'Employee Info'!$C$2:$J$2,0)),"")</f>
        <v/>
      </c>
      <c r="L186" s="19" t="str">
        <f>IFERROR(INDEX('Employee Info'!$C$3:$J$200,MATCH(Data7[[#This Row],[Name:]],'Employee Info'!$B$3:$B$200,0),MATCH(Data7[[#Headers],[Phone]],'Employee Info'!$C$2:$J$2,0)),"")</f>
        <v/>
      </c>
      <c r="M186" s="19" t="str">
        <f>IFERROR(INDEX('Employee Info'!$C$3:$J$200,MATCH(Data7[[#This Row],[Name:]],'Employee Info'!$B$3:$B$200,0),MATCH(Data7[[#Headers],[Tech]],'Employee Info'!$C$2:$J$2,0)),"")</f>
        <v/>
      </c>
      <c r="N186" s="19" t="str">
        <f>IFERROR(INDEX('Employee Info'!$C$3:$J$200,MATCH(Data7[[#This Row],[Name:]],'Employee Info'!$B$3:$B$200,0),MATCH(Data7[[#Headers],[Other]],'Employee Info'!$C$2:$J$2,0)),"")</f>
        <v/>
      </c>
      <c r="O186" s="19">
        <f>IFERROR((Data7[[#This Row],[Hours:]]*SUM(Data7[[#This Row],[Rate]:[Other]])),"")</f>
        <v>0</v>
      </c>
      <c r="P186" s="7" t="str">
        <f>IF(Data7[[#This Row],[WO'#:]]="","Riley #","WO#")</f>
        <v>WO#</v>
      </c>
      <c r="Q186" s="7">
        <f>IFERROR(WEEKNUM(Data7[[#This Row],[Date:]]),"")</f>
        <v>7</v>
      </c>
      <c r="R186" s="6">
        <f t="shared" si="6"/>
        <v>45333</v>
      </c>
      <c r="S186" s="6">
        <f>Data7[[#This Row],[Week Start]]+7</f>
        <v>45340</v>
      </c>
      <c r="T186" s="7" t="str">
        <f t="shared" si="7"/>
        <v>2/11/2024 - 2/18/2024</v>
      </c>
      <c r="U186" s="7" t="str">
        <f t="shared" si="8"/>
        <v>Time Card</v>
      </c>
      <c r="V186" s="8" t="str">
        <f>RIGHT(TEXT(Data7[[#This Row],[Date:]],"mmddyyyy"),4)</f>
        <v>2024</v>
      </c>
      <c r="W186" s="8" t="str">
        <f>MID(TEXT(Data7[[#This Row],[Date:]],"mmddyyyy"),3,2)</f>
        <v>15</v>
      </c>
      <c r="X186" s="8" t="str">
        <f>LEFT(TEXT(Data7[[#This Row],[Date:]],"mmddyyyy"),2)</f>
        <v>02</v>
      </c>
      <c r="Y186" s="6">
        <f>DATE(Data7[[#This Row],[Year]],Data7[[#This Row],[Month]],Data7[[#This Row],[Day]])</f>
        <v>45337</v>
      </c>
    </row>
    <row r="187" spans="1:25" x14ac:dyDescent="0.3">
      <c r="A187" s="5">
        <v>45364.460449537037</v>
      </c>
      <c r="B187" s="7" t="s">
        <v>76</v>
      </c>
      <c r="C187" s="6" t="s">
        <v>185</v>
      </c>
      <c r="D187" s="7" t="s">
        <v>156</v>
      </c>
      <c r="E187" s="8">
        <v>2</v>
      </c>
      <c r="F187" s="7">
        <v>6984733</v>
      </c>
      <c r="G187" s="7" t="s">
        <v>68</v>
      </c>
      <c r="H187" s="7" t="s">
        <v>69</v>
      </c>
      <c r="I187" s="7" t="s">
        <v>44</v>
      </c>
      <c r="J187" s="19" t="str">
        <f>IFERROR(INDEX('Employee Info'!$C$3:$E$200,MATCH(Data7[[#This Row],[Name:]],'Employee Info'!$B$3:$B$200,0),MATCH(Data7[[#This Row],[Hours Type:]],'Employee Info'!$C$2:$E$2,0)),"")</f>
        <v/>
      </c>
      <c r="K187" s="19" t="str">
        <f>IFERROR(INDEX('Employee Info'!$C$3:$J$200,MATCH(Data7[[#This Row],[Name:]],'Employee Info'!$B$3:$B$200,0),MATCH(Data7[[#Headers],[Truck]],'Employee Info'!$C$2:$J$2,0)),"")</f>
        <v/>
      </c>
      <c r="L187" s="19" t="str">
        <f>IFERROR(INDEX('Employee Info'!$C$3:$J$200,MATCH(Data7[[#This Row],[Name:]],'Employee Info'!$B$3:$B$200,0),MATCH(Data7[[#Headers],[Phone]],'Employee Info'!$C$2:$J$2,0)),"")</f>
        <v/>
      </c>
      <c r="M187" s="19" t="str">
        <f>IFERROR(INDEX('Employee Info'!$C$3:$J$200,MATCH(Data7[[#This Row],[Name:]],'Employee Info'!$B$3:$B$200,0),MATCH(Data7[[#Headers],[Tech]],'Employee Info'!$C$2:$J$2,0)),"")</f>
        <v/>
      </c>
      <c r="N187" s="19" t="str">
        <f>IFERROR(INDEX('Employee Info'!$C$3:$J$200,MATCH(Data7[[#This Row],[Name:]],'Employee Info'!$B$3:$B$200,0),MATCH(Data7[[#Headers],[Other]],'Employee Info'!$C$2:$J$2,0)),"")</f>
        <v/>
      </c>
      <c r="O187" s="19">
        <f>IFERROR((Data7[[#This Row],[Hours:]]*SUM(Data7[[#This Row],[Rate]:[Other]])),"")</f>
        <v>0</v>
      </c>
      <c r="P187" s="7" t="str">
        <f>IF(Data7[[#This Row],[WO'#:]]="","Riley #","WO#")</f>
        <v>WO#</v>
      </c>
      <c r="Q187" s="7">
        <f>IFERROR(WEEKNUM(Data7[[#This Row],[Date:]]),"")</f>
        <v>7</v>
      </c>
      <c r="R187" s="6">
        <f t="shared" si="6"/>
        <v>45333</v>
      </c>
      <c r="S187" s="6">
        <f>Data7[[#This Row],[Week Start]]+7</f>
        <v>45340</v>
      </c>
      <c r="T187" s="7" t="str">
        <f t="shared" si="7"/>
        <v>2/11/2024 - 2/18/2024</v>
      </c>
      <c r="U187" s="7" t="str">
        <f t="shared" si="8"/>
        <v>Time Card</v>
      </c>
      <c r="V187" s="8" t="str">
        <f>RIGHT(TEXT(Data7[[#This Row],[Date:]],"mmddyyyy"),4)</f>
        <v>2024</v>
      </c>
      <c r="W187" s="8" t="str">
        <f>MID(TEXT(Data7[[#This Row],[Date:]],"mmddyyyy"),3,2)</f>
        <v>15</v>
      </c>
      <c r="X187" s="8" t="str">
        <f>LEFT(TEXT(Data7[[#This Row],[Date:]],"mmddyyyy"),2)</f>
        <v>02</v>
      </c>
      <c r="Y187" s="6">
        <f>DATE(Data7[[#This Row],[Year]],Data7[[#This Row],[Month]],Data7[[#This Row],[Day]])</f>
        <v>45337</v>
      </c>
    </row>
    <row r="188" spans="1:25" x14ac:dyDescent="0.3">
      <c r="A188" s="5">
        <v>45337.580310069447</v>
      </c>
      <c r="B188" s="7" t="s">
        <v>35</v>
      </c>
      <c r="C188" s="6" t="s">
        <v>185</v>
      </c>
      <c r="D188" s="7" t="s">
        <v>188</v>
      </c>
      <c r="E188" s="8">
        <v>6</v>
      </c>
      <c r="F188" s="7">
        <v>7049691</v>
      </c>
      <c r="G188" s="7" t="s">
        <v>68</v>
      </c>
      <c r="H188" s="7" t="s">
        <v>69</v>
      </c>
      <c r="I188" s="7" t="s">
        <v>44</v>
      </c>
      <c r="J188" s="19" t="str">
        <f>IFERROR(INDEX('Employee Info'!$C$3:$E$200,MATCH(Data7[[#This Row],[Name:]],'Employee Info'!$B$3:$B$200,0),MATCH(Data7[[#This Row],[Hours Type:]],'Employee Info'!$C$2:$E$2,0)),"")</f>
        <v/>
      </c>
      <c r="K188" s="19" t="str">
        <f>IFERROR(INDEX('Employee Info'!$C$3:$J$200,MATCH(Data7[[#This Row],[Name:]],'Employee Info'!$B$3:$B$200,0),MATCH(Data7[[#Headers],[Truck]],'Employee Info'!$C$2:$J$2,0)),"")</f>
        <v/>
      </c>
      <c r="L188" s="19" t="str">
        <f>IFERROR(INDEX('Employee Info'!$C$3:$J$200,MATCH(Data7[[#This Row],[Name:]],'Employee Info'!$B$3:$B$200,0),MATCH(Data7[[#Headers],[Phone]],'Employee Info'!$C$2:$J$2,0)),"")</f>
        <v/>
      </c>
      <c r="M188" s="19" t="str">
        <f>IFERROR(INDEX('Employee Info'!$C$3:$J$200,MATCH(Data7[[#This Row],[Name:]],'Employee Info'!$B$3:$B$200,0),MATCH(Data7[[#Headers],[Tech]],'Employee Info'!$C$2:$J$2,0)),"")</f>
        <v/>
      </c>
      <c r="N188" s="19" t="str">
        <f>IFERROR(INDEX('Employee Info'!$C$3:$J$200,MATCH(Data7[[#This Row],[Name:]],'Employee Info'!$B$3:$B$200,0),MATCH(Data7[[#Headers],[Other]],'Employee Info'!$C$2:$J$2,0)),"")</f>
        <v/>
      </c>
      <c r="O188" s="19">
        <f>IFERROR((Data7[[#This Row],[Hours:]]*SUM(Data7[[#This Row],[Rate]:[Other]])),"")</f>
        <v>0</v>
      </c>
      <c r="P188" s="7" t="str">
        <f>IF(Data7[[#This Row],[WO'#:]]="","Riley #","WO#")</f>
        <v>WO#</v>
      </c>
      <c r="Q188" s="7">
        <f>IFERROR(WEEKNUM(Data7[[#This Row],[Date:]]),"")</f>
        <v>7</v>
      </c>
      <c r="R188" s="6">
        <f t="shared" si="6"/>
        <v>45333</v>
      </c>
      <c r="S188" s="6">
        <f>Data7[[#This Row],[Week Start]]+7</f>
        <v>45340</v>
      </c>
      <c r="T188" s="7" t="str">
        <f t="shared" si="7"/>
        <v>2/11/2024 - 2/18/2024</v>
      </c>
      <c r="U188" s="7" t="str">
        <f t="shared" si="8"/>
        <v>Time Card</v>
      </c>
      <c r="V188" s="8" t="str">
        <f>RIGHT(TEXT(Data7[[#This Row],[Date:]],"mmddyyyy"),4)</f>
        <v>2024</v>
      </c>
      <c r="W188" s="8" t="str">
        <f>MID(TEXT(Data7[[#This Row],[Date:]],"mmddyyyy"),3,2)</f>
        <v>15</v>
      </c>
      <c r="X188" s="8" t="str">
        <f>LEFT(TEXT(Data7[[#This Row],[Date:]],"mmddyyyy"),2)</f>
        <v>02</v>
      </c>
      <c r="Y188" s="6">
        <f>DATE(Data7[[#This Row],[Year]],Data7[[#This Row],[Month]],Data7[[#This Row],[Day]])</f>
        <v>45337</v>
      </c>
    </row>
    <row r="189" spans="1:25" x14ac:dyDescent="0.3">
      <c r="A189" s="5">
        <v>45337.582203935184</v>
      </c>
      <c r="B189" s="7" t="s">
        <v>31</v>
      </c>
      <c r="C189" s="6" t="s">
        <v>185</v>
      </c>
      <c r="D189" s="7" t="s">
        <v>189</v>
      </c>
      <c r="E189" s="8">
        <v>1.5</v>
      </c>
      <c r="F189" s="7">
        <v>7052401</v>
      </c>
      <c r="G189" s="7" t="s">
        <v>68</v>
      </c>
      <c r="H189" s="7" t="s">
        <v>69</v>
      </c>
      <c r="I189" s="7" t="s">
        <v>44</v>
      </c>
      <c r="J189" s="19" t="str">
        <f>IFERROR(INDEX('Employee Info'!$C$3:$E$200,MATCH(Data7[[#This Row],[Name:]],'Employee Info'!$B$3:$B$200,0),MATCH(Data7[[#This Row],[Hours Type:]],'Employee Info'!$C$2:$E$2,0)),"")</f>
        <v/>
      </c>
      <c r="K189" s="19" t="str">
        <f>IFERROR(INDEX('Employee Info'!$C$3:$J$200,MATCH(Data7[[#This Row],[Name:]],'Employee Info'!$B$3:$B$200,0),MATCH(Data7[[#Headers],[Truck]],'Employee Info'!$C$2:$J$2,0)),"")</f>
        <v/>
      </c>
      <c r="L189" s="19" t="str">
        <f>IFERROR(INDEX('Employee Info'!$C$3:$J$200,MATCH(Data7[[#This Row],[Name:]],'Employee Info'!$B$3:$B$200,0),MATCH(Data7[[#Headers],[Phone]],'Employee Info'!$C$2:$J$2,0)),"")</f>
        <v/>
      </c>
      <c r="M189" s="19" t="str">
        <f>IFERROR(INDEX('Employee Info'!$C$3:$J$200,MATCH(Data7[[#This Row],[Name:]],'Employee Info'!$B$3:$B$200,0),MATCH(Data7[[#Headers],[Tech]],'Employee Info'!$C$2:$J$2,0)),"")</f>
        <v/>
      </c>
      <c r="N189" s="19" t="str">
        <f>IFERROR(INDEX('Employee Info'!$C$3:$J$200,MATCH(Data7[[#This Row],[Name:]],'Employee Info'!$B$3:$B$200,0),MATCH(Data7[[#Headers],[Other]],'Employee Info'!$C$2:$J$2,0)),"")</f>
        <v/>
      </c>
      <c r="O189" s="19">
        <f>IFERROR((Data7[[#This Row],[Hours:]]*SUM(Data7[[#This Row],[Rate]:[Other]])),"")</f>
        <v>0</v>
      </c>
      <c r="P189" s="7" t="str">
        <f>IF(Data7[[#This Row],[WO'#:]]="","Riley #","WO#")</f>
        <v>WO#</v>
      </c>
      <c r="Q189" s="7">
        <f>IFERROR(WEEKNUM(Data7[[#This Row],[Date:]]),"")</f>
        <v>7</v>
      </c>
      <c r="R189" s="6">
        <f t="shared" si="6"/>
        <v>45333</v>
      </c>
      <c r="S189" s="6">
        <f>Data7[[#This Row],[Week Start]]+7</f>
        <v>45340</v>
      </c>
      <c r="T189" s="7" t="str">
        <f t="shared" si="7"/>
        <v>2/11/2024 - 2/18/2024</v>
      </c>
      <c r="U189" s="7" t="str">
        <f t="shared" si="8"/>
        <v>Time Card</v>
      </c>
      <c r="V189" s="8" t="str">
        <f>RIGHT(TEXT(Data7[[#This Row],[Date:]],"mmddyyyy"),4)</f>
        <v>2024</v>
      </c>
      <c r="W189" s="8" t="str">
        <f>MID(TEXT(Data7[[#This Row],[Date:]],"mmddyyyy"),3,2)</f>
        <v>15</v>
      </c>
      <c r="X189" s="8" t="str">
        <f>LEFT(TEXT(Data7[[#This Row],[Date:]],"mmddyyyy"),2)</f>
        <v>02</v>
      </c>
      <c r="Y189" s="6">
        <f>DATE(Data7[[#This Row],[Year]],Data7[[#This Row],[Month]],Data7[[#This Row],[Day]])</f>
        <v>45337</v>
      </c>
    </row>
    <row r="190" spans="1:25" x14ac:dyDescent="0.3">
      <c r="A190" s="5">
        <v>45338.533549768516</v>
      </c>
      <c r="B190" s="7" t="s">
        <v>66</v>
      </c>
      <c r="C190" s="6" t="s">
        <v>190</v>
      </c>
      <c r="D190" s="7" t="s">
        <v>68</v>
      </c>
      <c r="E190" s="8">
        <v>8</v>
      </c>
      <c r="F190" s="7">
        <v>6984733</v>
      </c>
      <c r="G190" s="7" t="s">
        <v>117</v>
      </c>
      <c r="H190" s="7" t="s">
        <v>69</v>
      </c>
      <c r="I190" s="7" t="s">
        <v>44</v>
      </c>
      <c r="J190" s="19" t="str">
        <f>IFERROR(INDEX('Employee Info'!$C$3:$E$200,MATCH(Data7[[#This Row],[Name:]],'Employee Info'!$B$3:$B$200,0),MATCH(Data7[[#This Row],[Hours Type:]],'Employee Info'!$C$2:$E$2,0)),"")</f>
        <v/>
      </c>
      <c r="K190" s="19" t="str">
        <f>IFERROR(INDEX('Employee Info'!$C$3:$J$200,MATCH(Data7[[#This Row],[Name:]],'Employee Info'!$B$3:$B$200,0),MATCH(Data7[[#Headers],[Truck]],'Employee Info'!$C$2:$J$2,0)),"")</f>
        <v/>
      </c>
      <c r="L190" s="19" t="str">
        <f>IFERROR(INDEX('Employee Info'!$C$3:$J$200,MATCH(Data7[[#This Row],[Name:]],'Employee Info'!$B$3:$B$200,0),MATCH(Data7[[#Headers],[Phone]],'Employee Info'!$C$2:$J$2,0)),"")</f>
        <v/>
      </c>
      <c r="M190" s="19" t="str">
        <f>IFERROR(INDEX('Employee Info'!$C$3:$J$200,MATCH(Data7[[#This Row],[Name:]],'Employee Info'!$B$3:$B$200,0),MATCH(Data7[[#Headers],[Tech]],'Employee Info'!$C$2:$J$2,0)),"")</f>
        <v/>
      </c>
      <c r="N190" s="19" t="str">
        <f>IFERROR(INDEX('Employee Info'!$C$3:$J$200,MATCH(Data7[[#This Row],[Name:]],'Employee Info'!$B$3:$B$200,0),MATCH(Data7[[#Headers],[Other]],'Employee Info'!$C$2:$J$2,0)),"")</f>
        <v/>
      </c>
      <c r="O190" s="19">
        <f>IFERROR((Data7[[#This Row],[Hours:]]*SUM(Data7[[#This Row],[Rate]:[Other]])),"")</f>
        <v>0</v>
      </c>
      <c r="P190" s="7" t="str">
        <f>IF(Data7[[#This Row],[WO'#:]]="","Riley #","WO#")</f>
        <v>WO#</v>
      </c>
      <c r="Q190" s="7">
        <f>IFERROR(WEEKNUM(Data7[[#This Row],[Date:]]),"")</f>
        <v>7</v>
      </c>
      <c r="R190" s="6">
        <f t="shared" si="6"/>
        <v>45333</v>
      </c>
      <c r="S190" s="6">
        <f>Data7[[#This Row],[Week Start]]+7</f>
        <v>45340</v>
      </c>
      <c r="T190" s="7" t="str">
        <f t="shared" si="7"/>
        <v>2/11/2024 - 2/18/2024</v>
      </c>
      <c r="U190" s="7" t="str">
        <f t="shared" si="8"/>
        <v>Time Card</v>
      </c>
      <c r="V190" s="8" t="str">
        <f>RIGHT(TEXT(Data7[[#This Row],[Date:]],"mmddyyyy"),4)</f>
        <v>2024</v>
      </c>
      <c r="W190" s="8" t="str">
        <f>MID(TEXT(Data7[[#This Row],[Date:]],"mmddyyyy"),3,2)</f>
        <v>16</v>
      </c>
      <c r="X190" s="8" t="str">
        <f>LEFT(TEXT(Data7[[#This Row],[Date:]],"mmddyyyy"),2)</f>
        <v>02</v>
      </c>
      <c r="Y190" s="6">
        <f>DATE(Data7[[#This Row],[Year]],Data7[[#This Row],[Month]],Data7[[#This Row],[Day]])</f>
        <v>45338</v>
      </c>
    </row>
    <row r="191" spans="1:25" x14ac:dyDescent="0.3">
      <c r="A191" s="5">
        <v>45338.559210416664</v>
      </c>
      <c r="B191" s="7" t="s">
        <v>31</v>
      </c>
      <c r="C191" s="6" t="s">
        <v>190</v>
      </c>
      <c r="D191" s="7" t="s">
        <v>100</v>
      </c>
      <c r="E191" s="8">
        <v>1.5</v>
      </c>
      <c r="F191" s="7">
        <v>6984733</v>
      </c>
      <c r="G191" s="7" t="s">
        <v>117</v>
      </c>
      <c r="H191" s="7" t="s">
        <v>69</v>
      </c>
      <c r="I191" s="7" t="s">
        <v>44</v>
      </c>
      <c r="J191" s="19" t="str">
        <f>IFERROR(INDEX('Employee Info'!$C$3:$E$200,MATCH(Data7[[#This Row],[Name:]],'Employee Info'!$B$3:$B$200,0),MATCH(Data7[[#This Row],[Hours Type:]],'Employee Info'!$C$2:$E$2,0)),"")</f>
        <v/>
      </c>
      <c r="K191" s="19" t="str">
        <f>IFERROR(INDEX('Employee Info'!$C$3:$J$200,MATCH(Data7[[#This Row],[Name:]],'Employee Info'!$B$3:$B$200,0),MATCH(Data7[[#Headers],[Truck]],'Employee Info'!$C$2:$J$2,0)),"")</f>
        <v/>
      </c>
      <c r="L191" s="19" t="str">
        <f>IFERROR(INDEX('Employee Info'!$C$3:$J$200,MATCH(Data7[[#This Row],[Name:]],'Employee Info'!$B$3:$B$200,0),MATCH(Data7[[#Headers],[Phone]],'Employee Info'!$C$2:$J$2,0)),"")</f>
        <v/>
      </c>
      <c r="M191" s="19" t="str">
        <f>IFERROR(INDEX('Employee Info'!$C$3:$J$200,MATCH(Data7[[#This Row],[Name:]],'Employee Info'!$B$3:$B$200,0),MATCH(Data7[[#Headers],[Tech]],'Employee Info'!$C$2:$J$2,0)),"")</f>
        <v/>
      </c>
      <c r="N191" s="19" t="str">
        <f>IFERROR(INDEX('Employee Info'!$C$3:$J$200,MATCH(Data7[[#This Row],[Name:]],'Employee Info'!$B$3:$B$200,0),MATCH(Data7[[#Headers],[Other]],'Employee Info'!$C$2:$J$2,0)),"")</f>
        <v/>
      </c>
      <c r="O191" s="19">
        <f>IFERROR((Data7[[#This Row],[Hours:]]*SUM(Data7[[#This Row],[Rate]:[Other]])),"")</f>
        <v>0</v>
      </c>
      <c r="P191" s="7" t="str">
        <f>IF(Data7[[#This Row],[WO'#:]]="","Riley #","WO#")</f>
        <v>WO#</v>
      </c>
      <c r="Q191" s="7">
        <f>IFERROR(WEEKNUM(Data7[[#This Row],[Date:]]),"")</f>
        <v>7</v>
      </c>
      <c r="R191" s="6">
        <f t="shared" si="6"/>
        <v>45333</v>
      </c>
      <c r="S191" s="6">
        <f>Data7[[#This Row],[Week Start]]+7</f>
        <v>45340</v>
      </c>
      <c r="T191" s="7" t="str">
        <f t="shared" si="7"/>
        <v>2/11/2024 - 2/18/2024</v>
      </c>
      <c r="U191" s="7" t="str">
        <f t="shared" si="8"/>
        <v>Time Card</v>
      </c>
      <c r="V191" s="8" t="str">
        <f>RIGHT(TEXT(Data7[[#This Row],[Date:]],"mmddyyyy"),4)</f>
        <v>2024</v>
      </c>
      <c r="W191" s="8" t="str">
        <f>MID(TEXT(Data7[[#This Row],[Date:]],"mmddyyyy"),3,2)</f>
        <v>16</v>
      </c>
      <c r="X191" s="8" t="str">
        <f>LEFT(TEXT(Data7[[#This Row],[Date:]],"mmddyyyy"),2)</f>
        <v>02</v>
      </c>
      <c r="Y191" s="6">
        <f>DATE(Data7[[#This Row],[Year]],Data7[[#This Row],[Month]],Data7[[#This Row],[Day]])</f>
        <v>45338</v>
      </c>
    </row>
    <row r="192" spans="1:25" x14ac:dyDescent="0.3">
      <c r="A192" s="5">
        <v>45364.460570717594</v>
      </c>
      <c r="B192" s="7" t="s">
        <v>76</v>
      </c>
      <c r="C192" s="6" t="s">
        <v>190</v>
      </c>
      <c r="D192" s="7" t="s">
        <v>156</v>
      </c>
      <c r="E192" s="8">
        <v>2</v>
      </c>
      <c r="F192" s="7">
        <v>6984733</v>
      </c>
      <c r="G192" s="7" t="s">
        <v>68</v>
      </c>
      <c r="H192" s="7" t="s">
        <v>69</v>
      </c>
      <c r="I192" s="7" t="s">
        <v>44</v>
      </c>
      <c r="J192" s="19" t="str">
        <f>IFERROR(INDEX('Employee Info'!$C$3:$E$200,MATCH(Data7[[#This Row],[Name:]],'Employee Info'!$B$3:$B$200,0),MATCH(Data7[[#This Row],[Hours Type:]],'Employee Info'!$C$2:$E$2,0)),"")</f>
        <v/>
      </c>
      <c r="K192" s="19" t="str">
        <f>IFERROR(INDEX('Employee Info'!$C$3:$J$200,MATCH(Data7[[#This Row],[Name:]],'Employee Info'!$B$3:$B$200,0),MATCH(Data7[[#Headers],[Truck]],'Employee Info'!$C$2:$J$2,0)),"")</f>
        <v/>
      </c>
      <c r="L192" s="19" t="str">
        <f>IFERROR(INDEX('Employee Info'!$C$3:$J$200,MATCH(Data7[[#This Row],[Name:]],'Employee Info'!$B$3:$B$200,0),MATCH(Data7[[#Headers],[Phone]],'Employee Info'!$C$2:$J$2,0)),"")</f>
        <v/>
      </c>
      <c r="M192" s="19" t="str">
        <f>IFERROR(INDEX('Employee Info'!$C$3:$J$200,MATCH(Data7[[#This Row],[Name:]],'Employee Info'!$B$3:$B$200,0),MATCH(Data7[[#Headers],[Tech]],'Employee Info'!$C$2:$J$2,0)),"")</f>
        <v/>
      </c>
      <c r="N192" s="19" t="str">
        <f>IFERROR(INDEX('Employee Info'!$C$3:$J$200,MATCH(Data7[[#This Row],[Name:]],'Employee Info'!$B$3:$B$200,0),MATCH(Data7[[#Headers],[Other]],'Employee Info'!$C$2:$J$2,0)),"")</f>
        <v/>
      </c>
      <c r="O192" s="19">
        <f>IFERROR((Data7[[#This Row],[Hours:]]*SUM(Data7[[#This Row],[Rate]:[Other]])),"")</f>
        <v>0</v>
      </c>
      <c r="P192" s="7" t="str">
        <f>IF(Data7[[#This Row],[WO'#:]]="","Riley #","WO#")</f>
        <v>WO#</v>
      </c>
      <c r="Q192" s="7">
        <f>IFERROR(WEEKNUM(Data7[[#This Row],[Date:]]),"")</f>
        <v>7</v>
      </c>
      <c r="R192" s="6">
        <f t="shared" si="6"/>
        <v>45333</v>
      </c>
      <c r="S192" s="6">
        <f>Data7[[#This Row],[Week Start]]+7</f>
        <v>45340</v>
      </c>
      <c r="T192" s="7" t="str">
        <f t="shared" si="7"/>
        <v>2/11/2024 - 2/18/2024</v>
      </c>
      <c r="U192" s="7" t="str">
        <f t="shared" si="8"/>
        <v>Time Card</v>
      </c>
      <c r="V192" s="8" t="str">
        <f>RIGHT(TEXT(Data7[[#This Row],[Date:]],"mmddyyyy"),4)</f>
        <v>2024</v>
      </c>
      <c r="W192" s="8" t="str">
        <f>MID(TEXT(Data7[[#This Row],[Date:]],"mmddyyyy"),3,2)</f>
        <v>16</v>
      </c>
      <c r="X192" s="8" t="str">
        <f>LEFT(TEXT(Data7[[#This Row],[Date:]],"mmddyyyy"),2)</f>
        <v>02</v>
      </c>
      <c r="Y192" s="6">
        <f>DATE(Data7[[#This Row],[Year]],Data7[[#This Row],[Month]],Data7[[#This Row],[Day]])</f>
        <v>45338</v>
      </c>
    </row>
    <row r="193" spans="1:25" x14ac:dyDescent="0.3">
      <c r="A193" s="5">
        <v>45338.406620138892</v>
      </c>
      <c r="B193" s="7" t="s">
        <v>31</v>
      </c>
      <c r="C193" s="6" t="s">
        <v>190</v>
      </c>
      <c r="D193" s="7" t="s">
        <v>191</v>
      </c>
      <c r="E193" s="8">
        <v>2.5</v>
      </c>
      <c r="F193" s="7" t="s">
        <v>68</v>
      </c>
      <c r="G193" s="7" t="s">
        <v>68</v>
      </c>
      <c r="H193" s="7" t="s">
        <v>92</v>
      </c>
      <c r="I193" s="7" t="s">
        <v>44</v>
      </c>
      <c r="J193" s="19" t="str">
        <f>IFERROR(INDEX('Employee Info'!$C$3:$E$200,MATCH(Data7[[#This Row],[Name:]],'Employee Info'!$B$3:$B$200,0),MATCH(Data7[[#This Row],[Hours Type:]],'Employee Info'!$C$2:$E$2,0)),"")</f>
        <v/>
      </c>
      <c r="K193" s="19" t="str">
        <f>IFERROR(INDEX('Employee Info'!$C$3:$J$200,MATCH(Data7[[#This Row],[Name:]],'Employee Info'!$B$3:$B$200,0),MATCH(Data7[[#Headers],[Truck]],'Employee Info'!$C$2:$J$2,0)),"")</f>
        <v/>
      </c>
      <c r="L193" s="19" t="str">
        <f>IFERROR(INDEX('Employee Info'!$C$3:$J$200,MATCH(Data7[[#This Row],[Name:]],'Employee Info'!$B$3:$B$200,0),MATCH(Data7[[#Headers],[Phone]],'Employee Info'!$C$2:$J$2,0)),"")</f>
        <v/>
      </c>
      <c r="M193" s="19" t="str">
        <f>IFERROR(INDEX('Employee Info'!$C$3:$J$200,MATCH(Data7[[#This Row],[Name:]],'Employee Info'!$B$3:$B$200,0),MATCH(Data7[[#Headers],[Tech]],'Employee Info'!$C$2:$J$2,0)),"")</f>
        <v/>
      </c>
      <c r="N193" s="19" t="str">
        <f>IFERROR(INDEX('Employee Info'!$C$3:$J$200,MATCH(Data7[[#This Row],[Name:]],'Employee Info'!$B$3:$B$200,0),MATCH(Data7[[#Headers],[Other]],'Employee Info'!$C$2:$J$2,0)),"")</f>
        <v/>
      </c>
      <c r="O193" s="19">
        <f>IFERROR((Data7[[#This Row],[Hours:]]*SUM(Data7[[#This Row],[Rate]:[Other]])),"")</f>
        <v>0</v>
      </c>
      <c r="P193" s="7" t="str">
        <f>IF(Data7[[#This Row],[WO'#:]]="","Riley #","WO#")</f>
        <v>Riley #</v>
      </c>
      <c r="Q193" s="7">
        <f>IFERROR(WEEKNUM(Data7[[#This Row],[Date:]]),"")</f>
        <v>7</v>
      </c>
      <c r="R193" s="6">
        <f t="shared" si="6"/>
        <v>45333</v>
      </c>
      <c r="S193" s="6">
        <f>Data7[[#This Row],[Week Start]]+7</f>
        <v>45340</v>
      </c>
      <c r="T193" s="7" t="str">
        <f t="shared" si="7"/>
        <v>2/11/2024 - 2/18/2024</v>
      </c>
      <c r="U193" s="7" t="str">
        <f t="shared" si="8"/>
        <v>Time Card</v>
      </c>
      <c r="V193" s="8" t="str">
        <f>RIGHT(TEXT(Data7[[#This Row],[Date:]],"mmddyyyy"),4)</f>
        <v>2024</v>
      </c>
      <c r="W193" s="8" t="str">
        <f>MID(TEXT(Data7[[#This Row],[Date:]],"mmddyyyy"),3,2)</f>
        <v>16</v>
      </c>
      <c r="X193" s="8" t="str">
        <f>LEFT(TEXT(Data7[[#This Row],[Date:]],"mmddyyyy"),2)</f>
        <v>02</v>
      </c>
      <c r="Y193" s="6">
        <f>DATE(Data7[[#This Row],[Year]],Data7[[#This Row],[Month]],Data7[[#This Row],[Day]])</f>
        <v>45338</v>
      </c>
    </row>
    <row r="194" spans="1:25" x14ac:dyDescent="0.3">
      <c r="A194" s="5">
        <v>45338.558165162038</v>
      </c>
      <c r="B194" s="7" t="s">
        <v>31</v>
      </c>
      <c r="C194" s="6" t="s">
        <v>190</v>
      </c>
      <c r="D194" s="7" t="s">
        <v>192</v>
      </c>
      <c r="E194" s="8">
        <v>4</v>
      </c>
      <c r="F194" s="7" t="s">
        <v>68</v>
      </c>
      <c r="G194" s="7" t="s">
        <v>117</v>
      </c>
      <c r="H194" s="7" t="s">
        <v>92</v>
      </c>
      <c r="I194" s="7" t="s">
        <v>44</v>
      </c>
      <c r="J194" s="19" t="str">
        <f>IFERROR(INDEX('Employee Info'!$C$3:$E$200,MATCH(Data7[[#This Row],[Name:]],'Employee Info'!$B$3:$B$200,0),MATCH(Data7[[#This Row],[Hours Type:]],'Employee Info'!$C$2:$E$2,0)),"")</f>
        <v/>
      </c>
      <c r="K194" s="19" t="str">
        <f>IFERROR(INDEX('Employee Info'!$C$3:$J$200,MATCH(Data7[[#This Row],[Name:]],'Employee Info'!$B$3:$B$200,0),MATCH(Data7[[#Headers],[Truck]],'Employee Info'!$C$2:$J$2,0)),"")</f>
        <v/>
      </c>
      <c r="L194" s="19" t="str">
        <f>IFERROR(INDEX('Employee Info'!$C$3:$J$200,MATCH(Data7[[#This Row],[Name:]],'Employee Info'!$B$3:$B$200,0),MATCH(Data7[[#Headers],[Phone]],'Employee Info'!$C$2:$J$2,0)),"")</f>
        <v/>
      </c>
      <c r="M194" s="19" t="str">
        <f>IFERROR(INDEX('Employee Info'!$C$3:$J$200,MATCH(Data7[[#This Row],[Name:]],'Employee Info'!$B$3:$B$200,0),MATCH(Data7[[#Headers],[Tech]],'Employee Info'!$C$2:$J$2,0)),"")</f>
        <v/>
      </c>
      <c r="N194" s="19" t="str">
        <f>IFERROR(INDEX('Employee Info'!$C$3:$J$200,MATCH(Data7[[#This Row],[Name:]],'Employee Info'!$B$3:$B$200,0),MATCH(Data7[[#Headers],[Other]],'Employee Info'!$C$2:$J$2,0)),"")</f>
        <v/>
      </c>
      <c r="O194" s="19">
        <f>IFERROR((Data7[[#This Row],[Hours:]]*SUM(Data7[[#This Row],[Rate]:[Other]])),"")</f>
        <v>0</v>
      </c>
      <c r="P194" s="7" t="str">
        <f>IF(Data7[[#This Row],[WO'#:]]="","Riley #","WO#")</f>
        <v>Riley #</v>
      </c>
      <c r="Q194" s="7">
        <f>IFERROR(WEEKNUM(Data7[[#This Row],[Date:]]),"")</f>
        <v>7</v>
      </c>
      <c r="R194" s="6">
        <f t="shared" ref="R194:R257" si="9">DATE(RIGHT(TEXT(C194,"mm/dd/yyyy"),4),1,1)+(Q194-1)*7-(WEEKDAY(DATE(RIGHT(TEXT(C194,"mm/dd/yyyy"),4),1,1)))+1</f>
        <v>45333</v>
      </c>
      <c r="S194" s="6">
        <f>Data7[[#This Row],[Week Start]]+7</f>
        <v>45340</v>
      </c>
      <c r="T194" s="7" t="str">
        <f t="shared" ref="T194:T257" si="10">IFERROR(TEXT(R194, "m/d/yyyy") &amp; " - " &amp; TEXT(S194, "m/d/yyyy"),"")</f>
        <v>2/11/2024 - 2/18/2024</v>
      </c>
      <c r="U194" s="7" t="str">
        <f t="shared" ref="U194:U257" si="11">"Time Card"</f>
        <v>Time Card</v>
      </c>
      <c r="V194" s="8" t="str">
        <f>RIGHT(TEXT(Data7[[#This Row],[Date:]],"mmddyyyy"),4)</f>
        <v>2024</v>
      </c>
      <c r="W194" s="8" t="str">
        <f>MID(TEXT(Data7[[#This Row],[Date:]],"mmddyyyy"),3,2)</f>
        <v>16</v>
      </c>
      <c r="X194" s="8" t="str">
        <f>LEFT(TEXT(Data7[[#This Row],[Date:]],"mmddyyyy"),2)</f>
        <v>02</v>
      </c>
      <c r="Y194" s="6">
        <f>DATE(Data7[[#This Row],[Year]],Data7[[#This Row],[Month]],Data7[[#This Row],[Day]])</f>
        <v>45338</v>
      </c>
    </row>
    <row r="195" spans="1:25" x14ac:dyDescent="0.3">
      <c r="A195" s="5">
        <v>45338.557471874999</v>
      </c>
      <c r="B195" s="7" t="s">
        <v>35</v>
      </c>
      <c r="C195" s="6" t="s">
        <v>190</v>
      </c>
      <c r="D195" s="7" t="s">
        <v>192</v>
      </c>
      <c r="E195" s="8">
        <v>8</v>
      </c>
      <c r="G195" s="7" t="s">
        <v>117</v>
      </c>
      <c r="H195" s="7" t="s">
        <v>92</v>
      </c>
      <c r="I195" s="7" t="s">
        <v>44</v>
      </c>
      <c r="J195" s="19" t="str">
        <f>IFERROR(INDEX('Employee Info'!$C$3:$E$200,MATCH(Data7[[#This Row],[Name:]],'Employee Info'!$B$3:$B$200,0),MATCH(Data7[[#This Row],[Hours Type:]],'Employee Info'!$C$2:$E$2,0)),"")</f>
        <v/>
      </c>
      <c r="K195" s="19" t="str">
        <f>IFERROR(INDEX('Employee Info'!$C$3:$J$200,MATCH(Data7[[#This Row],[Name:]],'Employee Info'!$B$3:$B$200,0),MATCH(Data7[[#Headers],[Truck]],'Employee Info'!$C$2:$J$2,0)),"")</f>
        <v/>
      </c>
      <c r="L195" s="19" t="str">
        <f>IFERROR(INDEX('Employee Info'!$C$3:$J$200,MATCH(Data7[[#This Row],[Name:]],'Employee Info'!$B$3:$B$200,0),MATCH(Data7[[#Headers],[Phone]],'Employee Info'!$C$2:$J$2,0)),"")</f>
        <v/>
      </c>
      <c r="M195" s="19" t="str">
        <f>IFERROR(INDEX('Employee Info'!$C$3:$J$200,MATCH(Data7[[#This Row],[Name:]],'Employee Info'!$B$3:$B$200,0),MATCH(Data7[[#Headers],[Tech]],'Employee Info'!$C$2:$J$2,0)),"")</f>
        <v/>
      </c>
      <c r="N195" s="19" t="str">
        <f>IFERROR(INDEX('Employee Info'!$C$3:$J$200,MATCH(Data7[[#This Row],[Name:]],'Employee Info'!$B$3:$B$200,0),MATCH(Data7[[#Headers],[Other]],'Employee Info'!$C$2:$J$2,0)),"")</f>
        <v/>
      </c>
      <c r="O195" s="19">
        <f>IFERROR((Data7[[#This Row],[Hours:]]*SUM(Data7[[#This Row],[Rate]:[Other]])),"")</f>
        <v>0</v>
      </c>
      <c r="P195" s="7" t="str">
        <f>IF(Data7[[#This Row],[WO'#:]]="","Riley #","WO#")</f>
        <v>Riley #</v>
      </c>
      <c r="Q195" s="7">
        <f>IFERROR(WEEKNUM(Data7[[#This Row],[Date:]]),"")</f>
        <v>7</v>
      </c>
      <c r="R195" s="6">
        <f t="shared" si="9"/>
        <v>45333</v>
      </c>
      <c r="S195" s="6">
        <f>Data7[[#This Row],[Week Start]]+7</f>
        <v>45340</v>
      </c>
      <c r="T195" s="7" t="str">
        <f t="shared" si="10"/>
        <v>2/11/2024 - 2/18/2024</v>
      </c>
      <c r="U195" s="7" t="str">
        <f t="shared" si="11"/>
        <v>Time Card</v>
      </c>
      <c r="V195" s="8" t="str">
        <f>RIGHT(TEXT(Data7[[#This Row],[Date:]],"mmddyyyy"),4)</f>
        <v>2024</v>
      </c>
      <c r="W195" s="8" t="str">
        <f>MID(TEXT(Data7[[#This Row],[Date:]],"mmddyyyy"),3,2)</f>
        <v>16</v>
      </c>
      <c r="X195" s="8" t="str">
        <f>LEFT(TEXT(Data7[[#This Row],[Date:]],"mmddyyyy"),2)</f>
        <v>02</v>
      </c>
      <c r="Y195" s="6">
        <f>DATE(Data7[[#This Row],[Year]],Data7[[#This Row],[Month]],Data7[[#This Row],[Day]])</f>
        <v>45338</v>
      </c>
    </row>
    <row r="196" spans="1:25" x14ac:dyDescent="0.3">
      <c r="A196" s="5">
        <v>45366.280244212961</v>
      </c>
      <c r="B196" s="7" t="s">
        <v>66</v>
      </c>
      <c r="C196" s="6" t="s">
        <v>193</v>
      </c>
      <c r="D196" s="7" t="s">
        <v>68</v>
      </c>
      <c r="E196" s="8">
        <v>8</v>
      </c>
      <c r="F196" s="7">
        <v>20028</v>
      </c>
      <c r="G196" s="7" t="s">
        <v>68</v>
      </c>
      <c r="H196" s="7" t="s">
        <v>69</v>
      </c>
      <c r="I196" s="7" t="s">
        <v>44</v>
      </c>
      <c r="J196" s="19" t="str">
        <f>IFERROR(INDEX('Employee Info'!$C$3:$E$200,MATCH(Data7[[#This Row],[Name:]],'Employee Info'!$B$3:$B$200,0),MATCH(Data7[[#This Row],[Hours Type:]],'Employee Info'!$C$2:$E$2,0)),"")</f>
        <v/>
      </c>
      <c r="K196" s="19" t="str">
        <f>IFERROR(INDEX('Employee Info'!$C$3:$J$200,MATCH(Data7[[#This Row],[Name:]],'Employee Info'!$B$3:$B$200,0),MATCH(Data7[[#Headers],[Truck]],'Employee Info'!$C$2:$J$2,0)),"")</f>
        <v/>
      </c>
      <c r="L196" s="19" t="str">
        <f>IFERROR(INDEX('Employee Info'!$C$3:$J$200,MATCH(Data7[[#This Row],[Name:]],'Employee Info'!$B$3:$B$200,0),MATCH(Data7[[#Headers],[Phone]],'Employee Info'!$C$2:$J$2,0)),"")</f>
        <v/>
      </c>
      <c r="M196" s="19" t="str">
        <f>IFERROR(INDEX('Employee Info'!$C$3:$J$200,MATCH(Data7[[#This Row],[Name:]],'Employee Info'!$B$3:$B$200,0),MATCH(Data7[[#Headers],[Tech]],'Employee Info'!$C$2:$J$2,0)),"")</f>
        <v/>
      </c>
      <c r="N196" s="19" t="str">
        <f>IFERROR(INDEX('Employee Info'!$C$3:$J$200,MATCH(Data7[[#This Row],[Name:]],'Employee Info'!$B$3:$B$200,0),MATCH(Data7[[#Headers],[Other]],'Employee Info'!$C$2:$J$2,0)),"")</f>
        <v/>
      </c>
      <c r="O196" s="19">
        <f>IFERROR((Data7[[#This Row],[Hours:]]*SUM(Data7[[#This Row],[Rate]:[Other]])),"")</f>
        <v>0</v>
      </c>
      <c r="P196" s="7" t="str">
        <f>IF(Data7[[#This Row],[WO'#:]]="","Riley #","WO#")</f>
        <v>WO#</v>
      </c>
      <c r="Q196" s="7">
        <f>IFERROR(WEEKNUM(Data7[[#This Row],[Date:]]),"")</f>
        <v>8</v>
      </c>
      <c r="R196" s="6">
        <f t="shared" si="9"/>
        <v>45340</v>
      </c>
      <c r="S196" s="6">
        <f>Data7[[#This Row],[Week Start]]+7</f>
        <v>45347</v>
      </c>
      <c r="T196" s="7" t="str">
        <f t="shared" si="10"/>
        <v>2/18/2024 - 2/25/2024</v>
      </c>
      <c r="U196" s="7" t="str">
        <f t="shared" si="11"/>
        <v>Time Card</v>
      </c>
      <c r="V196" s="8" t="str">
        <f>RIGHT(TEXT(Data7[[#This Row],[Date:]],"mmddyyyy"),4)</f>
        <v>2024</v>
      </c>
      <c r="W196" s="8" t="str">
        <f>MID(TEXT(Data7[[#This Row],[Date:]],"mmddyyyy"),3,2)</f>
        <v>19</v>
      </c>
      <c r="X196" s="8" t="str">
        <f>LEFT(TEXT(Data7[[#This Row],[Date:]],"mmddyyyy"),2)</f>
        <v>02</v>
      </c>
      <c r="Y196" s="6">
        <f>DATE(Data7[[#This Row],[Year]],Data7[[#This Row],[Month]],Data7[[#This Row],[Day]])</f>
        <v>45341</v>
      </c>
    </row>
    <row r="197" spans="1:25" x14ac:dyDescent="0.3">
      <c r="A197" s="5">
        <v>45341.577729745368</v>
      </c>
      <c r="B197" s="7" t="s">
        <v>31</v>
      </c>
      <c r="C197" s="6" t="s">
        <v>193</v>
      </c>
      <c r="D197" s="7" t="s">
        <v>100</v>
      </c>
      <c r="E197" s="8">
        <v>8</v>
      </c>
      <c r="F197" s="7">
        <v>6984733</v>
      </c>
      <c r="G197" s="7" t="s">
        <v>117</v>
      </c>
      <c r="H197" s="7" t="s">
        <v>69</v>
      </c>
      <c r="I197" s="7" t="s">
        <v>44</v>
      </c>
      <c r="J197" s="19" t="str">
        <f>IFERROR(INDEX('Employee Info'!$C$3:$E$200,MATCH(Data7[[#This Row],[Name:]],'Employee Info'!$B$3:$B$200,0),MATCH(Data7[[#This Row],[Hours Type:]],'Employee Info'!$C$2:$E$2,0)),"")</f>
        <v/>
      </c>
      <c r="K197" s="19" t="str">
        <f>IFERROR(INDEX('Employee Info'!$C$3:$J$200,MATCH(Data7[[#This Row],[Name:]],'Employee Info'!$B$3:$B$200,0),MATCH(Data7[[#Headers],[Truck]],'Employee Info'!$C$2:$J$2,0)),"")</f>
        <v/>
      </c>
      <c r="L197" s="19" t="str">
        <f>IFERROR(INDEX('Employee Info'!$C$3:$J$200,MATCH(Data7[[#This Row],[Name:]],'Employee Info'!$B$3:$B$200,0),MATCH(Data7[[#Headers],[Phone]],'Employee Info'!$C$2:$J$2,0)),"")</f>
        <v/>
      </c>
      <c r="M197" s="19" t="str">
        <f>IFERROR(INDEX('Employee Info'!$C$3:$J$200,MATCH(Data7[[#This Row],[Name:]],'Employee Info'!$B$3:$B$200,0),MATCH(Data7[[#Headers],[Tech]],'Employee Info'!$C$2:$J$2,0)),"")</f>
        <v/>
      </c>
      <c r="N197" s="19" t="str">
        <f>IFERROR(INDEX('Employee Info'!$C$3:$J$200,MATCH(Data7[[#This Row],[Name:]],'Employee Info'!$B$3:$B$200,0),MATCH(Data7[[#Headers],[Other]],'Employee Info'!$C$2:$J$2,0)),"")</f>
        <v/>
      </c>
      <c r="O197" s="19">
        <f>IFERROR((Data7[[#This Row],[Hours:]]*SUM(Data7[[#This Row],[Rate]:[Other]])),"")</f>
        <v>0</v>
      </c>
      <c r="P197" s="7" t="str">
        <f>IF(Data7[[#This Row],[WO'#:]]="","Riley #","WO#")</f>
        <v>WO#</v>
      </c>
      <c r="Q197" s="7">
        <f>IFERROR(WEEKNUM(Data7[[#This Row],[Date:]]),"")</f>
        <v>8</v>
      </c>
      <c r="R197" s="6">
        <f t="shared" si="9"/>
        <v>45340</v>
      </c>
      <c r="S197" s="6">
        <f>Data7[[#This Row],[Week Start]]+7</f>
        <v>45347</v>
      </c>
      <c r="T197" s="7" t="str">
        <f t="shared" si="10"/>
        <v>2/18/2024 - 2/25/2024</v>
      </c>
      <c r="U197" s="7" t="str">
        <f t="shared" si="11"/>
        <v>Time Card</v>
      </c>
      <c r="V197" s="8" t="str">
        <f>RIGHT(TEXT(Data7[[#This Row],[Date:]],"mmddyyyy"),4)</f>
        <v>2024</v>
      </c>
      <c r="W197" s="8" t="str">
        <f>MID(TEXT(Data7[[#This Row],[Date:]],"mmddyyyy"),3,2)</f>
        <v>19</v>
      </c>
      <c r="X197" s="8" t="str">
        <f>LEFT(TEXT(Data7[[#This Row],[Date:]],"mmddyyyy"),2)</f>
        <v>02</v>
      </c>
      <c r="Y197" s="6">
        <f>DATE(Data7[[#This Row],[Year]],Data7[[#This Row],[Month]],Data7[[#This Row],[Day]])</f>
        <v>45341</v>
      </c>
    </row>
    <row r="198" spans="1:25" x14ac:dyDescent="0.3">
      <c r="A198" s="5">
        <v>45365.243375694445</v>
      </c>
      <c r="B198" s="7" t="s">
        <v>76</v>
      </c>
      <c r="C198" s="6" t="s">
        <v>193</v>
      </c>
      <c r="D198" s="7" t="s">
        <v>156</v>
      </c>
      <c r="E198" s="8">
        <v>2</v>
      </c>
      <c r="F198" s="7">
        <v>6984733</v>
      </c>
      <c r="G198" s="7" t="s">
        <v>68</v>
      </c>
      <c r="H198" s="7" t="s">
        <v>69</v>
      </c>
      <c r="I198" s="7" t="s">
        <v>44</v>
      </c>
      <c r="J198" s="19" t="str">
        <f>IFERROR(INDEX('Employee Info'!$C$3:$E$200,MATCH(Data7[[#This Row],[Name:]],'Employee Info'!$B$3:$B$200,0),MATCH(Data7[[#This Row],[Hours Type:]],'Employee Info'!$C$2:$E$2,0)),"")</f>
        <v/>
      </c>
      <c r="K198" s="19" t="str">
        <f>IFERROR(INDEX('Employee Info'!$C$3:$J$200,MATCH(Data7[[#This Row],[Name:]],'Employee Info'!$B$3:$B$200,0),MATCH(Data7[[#Headers],[Truck]],'Employee Info'!$C$2:$J$2,0)),"")</f>
        <v/>
      </c>
      <c r="L198" s="19" t="str">
        <f>IFERROR(INDEX('Employee Info'!$C$3:$J$200,MATCH(Data7[[#This Row],[Name:]],'Employee Info'!$B$3:$B$200,0),MATCH(Data7[[#Headers],[Phone]],'Employee Info'!$C$2:$J$2,0)),"")</f>
        <v/>
      </c>
      <c r="M198" s="19" t="str">
        <f>IFERROR(INDEX('Employee Info'!$C$3:$J$200,MATCH(Data7[[#This Row],[Name:]],'Employee Info'!$B$3:$B$200,0),MATCH(Data7[[#Headers],[Tech]],'Employee Info'!$C$2:$J$2,0)),"")</f>
        <v/>
      </c>
      <c r="N198" s="19" t="str">
        <f>IFERROR(INDEX('Employee Info'!$C$3:$J$200,MATCH(Data7[[#This Row],[Name:]],'Employee Info'!$B$3:$B$200,0),MATCH(Data7[[#Headers],[Other]],'Employee Info'!$C$2:$J$2,0)),"")</f>
        <v/>
      </c>
      <c r="O198" s="19">
        <f>IFERROR((Data7[[#This Row],[Hours:]]*SUM(Data7[[#This Row],[Rate]:[Other]])),"")</f>
        <v>0</v>
      </c>
      <c r="P198" s="7" t="str">
        <f>IF(Data7[[#This Row],[WO'#:]]="","Riley #","WO#")</f>
        <v>WO#</v>
      </c>
      <c r="Q198" s="7">
        <f>IFERROR(WEEKNUM(Data7[[#This Row],[Date:]]),"")</f>
        <v>8</v>
      </c>
      <c r="R198" s="6">
        <f t="shared" si="9"/>
        <v>45340</v>
      </c>
      <c r="S198" s="6">
        <f>Data7[[#This Row],[Week Start]]+7</f>
        <v>45347</v>
      </c>
      <c r="T198" s="7" t="str">
        <f t="shared" si="10"/>
        <v>2/18/2024 - 2/25/2024</v>
      </c>
      <c r="U198" s="7" t="str">
        <f t="shared" si="11"/>
        <v>Time Card</v>
      </c>
      <c r="V198" s="8" t="str">
        <f>RIGHT(TEXT(Data7[[#This Row],[Date:]],"mmddyyyy"),4)</f>
        <v>2024</v>
      </c>
      <c r="W198" s="8" t="str">
        <f>MID(TEXT(Data7[[#This Row],[Date:]],"mmddyyyy"),3,2)</f>
        <v>19</v>
      </c>
      <c r="X198" s="8" t="str">
        <f>LEFT(TEXT(Data7[[#This Row],[Date:]],"mmddyyyy"),2)</f>
        <v>02</v>
      </c>
      <c r="Y198" s="6">
        <f>DATE(Data7[[#This Row],[Year]],Data7[[#This Row],[Month]],Data7[[#This Row],[Day]])</f>
        <v>45341</v>
      </c>
    </row>
    <row r="199" spans="1:25" x14ac:dyDescent="0.3">
      <c r="A199" s="5">
        <v>45341.578484722224</v>
      </c>
      <c r="B199" s="7" t="s">
        <v>35</v>
      </c>
      <c r="C199" s="6" t="s">
        <v>193</v>
      </c>
      <c r="D199" s="7" t="s">
        <v>194</v>
      </c>
      <c r="E199" s="8">
        <v>8</v>
      </c>
      <c r="F199" s="7" t="s">
        <v>68</v>
      </c>
      <c r="H199" s="7" t="s">
        <v>57</v>
      </c>
      <c r="I199" s="7" t="s">
        <v>44</v>
      </c>
      <c r="J199" s="19" t="str">
        <f>IFERROR(INDEX('Employee Info'!$C$3:$E$200,MATCH(Data7[[#This Row],[Name:]],'Employee Info'!$B$3:$B$200,0),MATCH(Data7[[#This Row],[Hours Type:]],'Employee Info'!$C$2:$E$2,0)),"")</f>
        <v/>
      </c>
      <c r="K199" s="19" t="str">
        <f>IFERROR(INDEX('Employee Info'!$C$3:$J$200,MATCH(Data7[[#This Row],[Name:]],'Employee Info'!$B$3:$B$200,0),MATCH(Data7[[#Headers],[Truck]],'Employee Info'!$C$2:$J$2,0)),"")</f>
        <v/>
      </c>
      <c r="L199" s="19" t="str">
        <f>IFERROR(INDEX('Employee Info'!$C$3:$J$200,MATCH(Data7[[#This Row],[Name:]],'Employee Info'!$B$3:$B$200,0),MATCH(Data7[[#Headers],[Phone]],'Employee Info'!$C$2:$J$2,0)),"")</f>
        <v/>
      </c>
      <c r="M199" s="19" t="str">
        <f>IFERROR(INDEX('Employee Info'!$C$3:$J$200,MATCH(Data7[[#This Row],[Name:]],'Employee Info'!$B$3:$B$200,0),MATCH(Data7[[#Headers],[Tech]],'Employee Info'!$C$2:$J$2,0)),"")</f>
        <v/>
      </c>
      <c r="N199" s="19" t="str">
        <f>IFERROR(INDEX('Employee Info'!$C$3:$J$200,MATCH(Data7[[#This Row],[Name:]],'Employee Info'!$B$3:$B$200,0),MATCH(Data7[[#Headers],[Other]],'Employee Info'!$C$2:$J$2,0)),"")</f>
        <v/>
      </c>
      <c r="O199" s="19">
        <f>IFERROR((Data7[[#This Row],[Hours:]]*SUM(Data7[[#This Row],[Rate]:[Other]])),"")</f>
        <v>0</v>
      </c>
      <c r="P199" s="7" t="str">
        <f>IF(Data7[[#This Row],[WO'#:]]="","Riley #","WO#")</f>
        <v>Riley #</v>
      </c>
      <c r="Q199" s="7">
        <f>IFERROR(WEEKNUM(Data7[[#This Row],[Date:]]),"")</f>
        <v>8</v>
      </c>
      <c r="R199" s="6">
        <f t="shared" si="9"/>
        <v>45340</v>
      </c>
      <c r="S199" s="6">
        <f>Data7[[#This Row],[Week Start]]+7</f>
        <v>45347</v>
      </c>
      <c r="T199" s="7" t="str">
        <f t="shared" si="10"/>
        <v>2/18/2024 - 2/25/2024</v>
      </c>
      <c r="U199" s="7" t="str">
        <f t="shared" si="11"/>
        <v>Time Card</v>
      </c>
      <c r="V199" s="8" t="str">
        <f>RIGHT(TEXT(Data7[[#This Row],[Date:]],"mmddyyyy"),4)</f>
        <v>2024</v>
      </c>
      <c r="W199" s="8" t="str">
        <f>MID(TEXT(Data7[[#This Row],[Date:]],"mmddyyyy"),3,2)</f>
        <v>19</v>
      </c>
      <c r="X199" s="8" t="str">
        <f>LEFT(TEXT(Data7[[#This Row],[Date:]],"mmddyyyy"),2)</f>
        <v>02</v>
      </c>
      <c r="Y199" s="6">
        <f>DATE(Data7[[#This Row],[Year]],Data7[[#This Row],[Month]],Data7[[#This Row],[Day]])</f>
        <v>45341</v>
      </c>
    </row>
    <row r="200" spans="1:25" x14ac:dyDescent="0.3">
      <c r="A200" s="5">
        <v>45366.280319212965</v>
      </c>
      <c r="B200" s="7" t="s">
        <v>66</v>
      </c>
      <c r="C200" s="6" t="s">
        <v>199</v>
      </c>
      <c r="D200" s="7" t="s">
        <v>68</v>
      </c>
      <c r="E200" s="8">
        <v>8</v>
      </c>
      <c r="F200" s="7">
        <v>20028</v>
      </c>
      <c r="G200" s="7" t="s">
        <v>68</v>
      </c>
      <c r="H200" s="7" t="s">
        <v>69</v>
      </c>
      <c r="I200" s="7" t="s">
        <v>44</v>
      </c>
      <c r="J200" s="19" t="str">
        <f>IFERROR(INDEX('Employee Info'!$C$3:$E$200,MATCH(Data7[[#This Row],[Name:]],'Employee Info'!$B$3:$B$200,0),MATCH(Data7[[#This Row],[Hours Type:]],'Employee Info'!$C$2:$E$2,0)),"")</f>
        <v/>
      </c>
      <c r="K200" s="19" t="str">
        <f>IFERROR(INDEX('Employee Info'!$C$3:$J$200,MATCH(Data7[[#This Row],[Name:]],'Employee Info'!$B$3:$B$200,0),MATCH(Data7[[#Headers],[Truck]],'Employee Info'!$C$2:$J$2,0)),"")</f>
        <v/>
      </c>
      <c r="L200" s="19" t="str">
        <f>IFERROR(INDEX('Employee Info'!$C$3:$J$200,MATCH(Data7[[#This Row],[Name:]],'Employee Info'!$B$3:$B$200,0),MATCH(Data7[[#Headers],[Phone]],'Employee Info'!$C$2:$J$2,0)),"")</f>
        <v/>
      </c>
      <c r="M200" s="19" t="str">
        <f>IFERROR(INDEX('Employee Info'!$C$3:$J$200,MATCH(Data7[[#This Row],[Name:]],'Employee Info'!$B$3:$B$200,0),MATCH(Data7[[#Headers],[Tech]],'Employee Info'!$C$2:$J$2,0)),"")</f>
        <v/>
      </c>
      <c r="N200" s="19" t="str">
        <f>IFERROR(INDEX('Employee Info'!$C$3:$J$200,MATCH(Data7[[#This Row],[Name:]],'Employee Info'!$B$3:$B$200,0),MATCH(Data7[[#Headers],[Other]],'Employee Info'!$C$2:$J$2,0)),"")</f>
        <v/>
      </c>
      <c r="O200" s="19">
        <f>IFERROR((Data7[[#This Row],[Hours:]]*SUM(Data7[[#This Row],[Rate]:[Other]])),"")</f>
        <v>0</v>
      </c>
      <c r="P200" s="7" t="str">
        <f>IF(Data7[[#This Row],[WO'#:]]="","Riley #","WO#")</f>
        <v>WO#</v>
      </c>
      <c r="Q200" s="7">
        <f>IFERROR(WEEKNUM(Data7[[#This Row],[Date:]]),"")</f>
        <v>8</v>
      </c>
      <c r="R200" s="6">
        <f t="shared" si="9"/>
        <v>45340</v>
      </c>
      <c r="S200" s="6">
        <f>Data7[[#This Row],[Week Start]]+7</f>
        <v>45347</v>
      </c>
      <c r="T200" s="7" t="str">
        <f t="shared" si="10"/>
        <v>2/18/2024 - 2/25/2024</v>
      </c>
      <c r="U200" s="7" t="str">
        <f t="shared" si="11"/>
        <v>Time Card</v>
      </c>
      <c r="V200" s="8" t="str">
        <f>RIGHT(TEXT(Data7[[#This Row],[Date:]],"mmddyyyy"),4)</f>
        <v>2024</v>
      </c>
      <c r="W200" s="8" t="str">
        <f>MID(TEXT(Data7[[#This Row],[Date:]],"mmddyyyy"),3,2)</f>
        <v>20</v>
      </c>
      <c r="X200" s="8" t="str">
        <f>LEFT(TEXT(Data7[[#This Row],[Date:]],"mmddyyyy"),2)</f>
        <v>02</v>
      </c>
      <c r="Y200" s="6">
        <f>DATE(Data7[[#This Row],[Year]],Data7[[#This Row],[Month]],Data7[[#This Row],[Day]])</f>
        <v>45342</v>
      </c>
    </row>
    <row r="201" spans="1:25" x14ac:dyDescent="0.3">
      <c r="A201" s="5">
        <v>45342.580533912034</v>
      </c>
      <c r="B201" s="7" t="s">
        <v>31</v>
      </c>
      <c r="C201" s="6" t="s">
        <v>199</v>
      </c>
      <c r="D201" s="7" t="s">
        <v>187</v>
      </c>
      <c r="E201" s="8">
        <v>8</v>
      </c>
      <c r="F201" s="7">
        <v>6984733</v>
      </c>
      <c r="G201" s="7" t="s">
        <v>117</v>
      </c>
      <c r="H201" s="7" t="s">
        <v>69</v>
      </c>
      <c r="I201" s="7" t="s">
        <v>44</v>
      </c>
      <c r="J201" s="19" t="str">
        <f>IFERROR(INDEX('Employee Info'!$C$3:$E$200,MATCH(Data7[[#This Row],[Name:]],'Employee Info'!$B$3:$B$200,0),MATCH(Data7[[#This Row],[Hours Type:]],'Employee Info'!$C$2:$E$2,0)),"")</f>
        <v/>
      </c>
      <c r="K201" s="19" t="str">
        <f>IFERROR(INDEX('Employee Info'!$C$3:$J$200,MATCH(Data7[[#This Row],[Name:]],'Employee Info'!$B$3:$B$200,0),MATCH(Data7[[#Headers],[Truck]],'Employee Info'!$C$2:$J$2,0)),"")</f>
        <v/>
      </c>
      <c r="L201" s="19" t="str">
        <f>IFERROR(INDEX('Employee Info'!$C$3:$J$200,MATCH(Data7[[#This Row],[Name:]],'Employee Info'!$B$3:$B$200,0),MATCH(Data7[[#Headers],[Phone]],'Employee Info'!$C$2:$J$2,0)),"")</f>
        <v/>
      </c>
      <c r="M201" s="19" t="str">
        <f>IFERROR(INDEX('Employee Info'!$C$3:$J$200,MATCH(Data7[[#This Row],[Name:]],'Employee Info'!$B$3:$B$200,0),MATCH(Data7[[#Headers],[Tech]],'Employee Info'!$C$2:$J$2,0)),"")</f>
        <v/>
      </c>
      <c r="N201" s="19" t="str">
        <f>IFERROR(INDEX('Employee Info'!$C$3:$J$200,MATCH(Data7[[#This Row],[Name:]],'Employee Info'!$B$3:$B$200,0),MATCH(Data7[[#Headers],[Other]],'Employee Info'!$C$2:$J$2,0)),"")</f>
        <v/>
      </c>
      <c r="O201" s="19">
        <f>IFERROR((Data7[[#This Row],[Hours:]]*SUM(Data7[[#This Row],[Rate]:[Other]])),"")</f>
        <v>0</v>
      </c>
      <c r="P201" s="7" t="str">
        <f>IF(Data7[[#This Row],[WO'#:]]="","Riley #","WO#")</f>
        <v>WO#</v>
      </c>
      <c r="Q201" s="7">
        <f>IFERROR(WEEKNUM(Data7[[#This Row],[Date:]]),"")</f>
        <v>8</v>
      </c>
      <c r="R201" s="6">
        <f t="shared" si="9"/>
        <v>45340</v>
      </c>
      <c r="S201" s="6">
        <f>Data7[[#This Row],[Week Start]]+7</f>
        <v>45347</v>
      </c>
      <c r="T201" s="7" t="str">
        <f t="shared" si="10"/>
        <v>2/18/2024 - 2/25/2024</v>
      </c>
      <c r="U201" s="7" t="str">
        <f t="shared" si="11"/>
        <v>Time Card</v>
      </c>
      <c r="V201" s="8" t="str">
        <f>RIGHT(TEXT(Data7[[#This Row],[Date:]],"mmddyyyy"),4)</f>
        <v>2024</v>
      </c>
      <c r="W201" s="8" t="str">
        <f>MID(TEXT(Data7[[#This Row],[Date:]],"mmddyyyy"),3,2)</f>
        <v>20</v>
      </c>
      <c r="X201" s="8" t="str">
        <f>LEFT(TEXT(Data7[[#This Row],[Date:]],"mmddyyyy"),2)</f>
        <v>02</v>
      </c>
      <c r="Y201" s="6">
        <f>DATE(Data7[[#This Row],[Year]],Data7[[#This Row],[Month]],Data7[[#This Row],[Day]])</f>
        <v>45342</v>
      </c>
    </row>
    <row r="202" spans="1:25" x14ac:dyDescent="0.3">
      <c r="A202" s="5">
        <v>45365.243744328705</v>
      </c>
      <c r="B202" s="7" t="s">
        <v>76</v>
      </c>
      <c r="C202" s="6" t="s">
        <v>199</v>
      </c>
      <c r="D202" s="7" t="s">
        <v>156</v>
      </c>
      <c r="E202" s="8">
        <v>2</v>
      </c>
      <c r="F202" s="7">
        <v>6984733</v>
      </c>
      <c r="G202" s="7" t="s">
        <v>68</v>
      </c>
      <c r="H202" s="7" t="s">
        <v>69</v>
      </c>
      <c r="I202" s="7" t="s">
        <v>44</v>
      </c>
      <c r="J202" s="19" t="str">
        <f>IFERROR(INDEX('Employee Info'!$C$3:$E$200,MATCH(Data7[[#This Row],[Name:]],'Employee Info'!$B$3:$B$200,0),MATCH(Data7[[#This Row],[Hours Type:]],'Employee Info'!$C$2:$E$2,0)),"")</f>
        <v/>
      </c>
      <c r="K202" s="19" t="str">
        <f>IFERROR(INDEX('Employee Info'!$C$3:$J$200,MATCH(Data7[[#This Row],[Name:]],'Employee Info'!$B$3:$B$200,0),MATCH(Data7[[#Headers],[Truck]],'Employee Info'!$C$2:$J$2,0)),"")</f>
        <v/>
      </c>
      <c r="L202" s="19" t="str">
        <f>IFERROR(INDEX('Employee Info'!$C$3:$J$200,MATCH(Data7[[#This Row],[Name:]],'Employee Info'!$B$3:$B$200,0),MATCH(Data7[[#Headers],[Phone]],'Employee Info'!$C$2:$J$2,0)),"")</f>
        <v/>
      </c>
      <c r="M202" s="19" t="str">
        <f>IFERROR(INDEX('Employee Info'!$C$3:$J$200,MATCH(Data7[[#This Row],[Name:]],'Employee Info'!$B$3:$B$200,0),MATCH(Data7[[#Headers],[Tech]],'Employee Info'!$C$2:$J$2,0)),"")</f>
        <v/>
      </c>
      <c r="N202" s="19" t="str">
        <f>IFERROR(INDEX('Employee Info'!$C$3:$J$200,MATCH(Data7[[#This Row],[Name:]],'Employee Info'!$B$3:$B$200,0),MATCH(Data7[[#Headers],[Other]],'Employee Info'!$C$2:$J$2,0)),"")</f>
        <v/>
      </c>
      <c r="O202" s="19">
        <f>IFERROR((Data7[[#This Row],[Hours:]]*SUM(Data7[[#This Row],[Rate]:[Other]])),"")</f>
        <v>0</v>
      </c>
      <c r="P202" s="7" t="str">
        <f>IF(Data7[[#This Row],[WO'#:]]="","Riley #","WO#")</f>
        <v>WO#</v>
      </c>
      <c r="Q202" s="7">
        <f>IFERROR(WEEKNUM(Data7[[#This Row],[Date:]]),"")</f>
        <v>8</v>
      </c>
      <c r="R202" s="6">
        <f t="shared" si="9"/>
        <v>45340</v>
      </c>
      <c r="S202" s="6">
        <f>Data7[[#This Row],[Week Start]]+7</f>
        <v>45347</v>
      </c>
      <c r="T202" s="7" t="str">
        <f t="shared" si="10"/>
        <v>2/18/2024 - 2/25/2024</v>
      </c>
      <c r="U202" s="7" t="str">
        <f t="shared" si="11"/>
        <v>Time Card</v>
      </c>
      <c r="V202" s="8" t="str">
        <f>RIGHT(TEXT(Data7[[#This Row],[Date:]],"mmddyyyy"),4)</f>
        <v>2024</v>
      </c>
      <c r="W202" s="8" t="str">
        <f>MID(TEXT(Data7[[#This Row],[Date:]],"mmddyyyy"),3,2)</f>
        <v>20</v>
      </c>
      <c r="X202" s="8" t="str">
        <f>LEFT(TEXT(Data7[[#This Row],[Date:]],"mmddyyyy"),2)</f>
        <v>02</v>
      </c>
      <c r="Y202" s="6">
        <f>DATE(Data7[[#This Row],[Year]],Data7[[#This Row],[Month]],Data7[[#This Row],[Day]])</f>
        <v>45342</v>
      </c>
    </row>
    <row r="203" spans="1:25" x14ac:dyDescent="0.3">
      <c r="A203" s="5">
        <v>45342.582646990741</v>
      </c>
      <c r="B203" s="7" t="s">
        <v>35</v>
      </c>
      <c r="C203" s="6" t="s">
        <v>199</v>
      </c>
      <c r="D203" s="7" t="s">
        <v>201</v>
      </c>
      <c r="E203" s="8">
        <v>5.5</v>
      </c>
      <c r="F203" s="7" t="s">
        <v>68</v>
      </c>
      <c r="G203" s="7" t="s">
        <v>117</v>
      </c>
      <c r="H203" s="7" t="s">
        <v>202</v>
      </c>
      <c r="I203" s="7" t="s">
        <v>44</v>
      </c>
      <c r="J203" s="19" t="str">
        <f>IFERROR(INDEX('Employee Info'!$C$3:$E$200,MATCH(Data7[[#This Row],[Name:]],'Employee Info'!$B$3:$B$200,0),MATCH(Data7[[#This Row],[Hours Type:]],'Employee Info'!$C$2:$E$2,0)),"")</f>
        <v/>
      </c>
      <c r="K203" s="19" t="str">
        <f>IFERROR(INDEX('Employee Info'!$C$3:$J$200,MATCH(Data7[[#This Row],[Name:]],'Employee Info'!$B$3:$B$200,0),MATCH(Data7[[#Headers],[Truck]],'Employee Info'!$C$2:$J$2,0)),"")</f>
        <v/>
      </c>
      <c r="L203" s="19" t="str">
        <f>IFERROR(INDEX('Employee Info'!$C$3:$J$200,MATCH(Data7[[#This Row],[Name:]],'Employee Info'!$B$3:$B$200,0),MATCH(Data7[[#Headers],[Phone]],'Employee Info'!$C$2:$J$2,0)),"")</f>
        <v/>
      </c>
      <c r="M203" s="19" t="str">
        <f>IFERROR(INDEX('Employee Info'!$C$3:$J$200,MATCH(Data7[[#This Row],[Name:]],'Employee Info'!$B$3:$B$200,0),MATCH(Data7[[#Headers],[Tech]],'Employee Info'!$C$2:$J$2,0)),"")</f>
        <v/>
      </c>
      <c r="N203" s="19" t="str">
        <f>IFERROR(INDEX('Employee Info'!$C$3:$J$200,MATCH(Data7[[#This Row],[Name:]],'Employee Info'!$B$3:$B$200,0),MATCH(Data7[[#Headers],[Other]],'Employee Info'!$C$2:$J$2,0)),"")</f>
        <v/>
      </c>
      <c r="O203" s="19">
        <f>IFERROR((Data7[[#This Row],[Hours:]]*SUM(Data7[[#This Row],[Rate]:[Other]])),"")</f>
        <v>0</v>
      </c>
      <c r="P203" s="7" t="str">
        <f>IF(Data7[[#This Row],[WO'#:]]="","Riley #","WO#")</f>
        <v>Riley #</v>
      </c>
      <c r="Q203" s="7">
        <f>IFERROR(WEEKNUM(Data7[[#This Row],[Date:]]),"")</f>
        <v>8</v>
      </c>
      <c r="R203" s="6">
        <f t="shared" si="9"/>
        <v>45340</v>
      </c>
      <c r="S203" s="6">
        <f>Data7[[#This Row],[Week Start]]+7</f>
        <v>45347</v>
      </c>
      <c r="T203" s="7" t="str">
        <f t="shared" si="10"/>
        <v>2/18/2024 - 2/25/2024</v>
      </c>
      <c r="U203" s="7" t="str">
        <f t="shared" si="11"/>
        <v>Time Card</v>
      </c>
      <c r="V203" s="8" t="str">
        <f>RIGHT(TEXT(Data7[[#This Row],[Date:]],"mmddyyyy"),4)</f>
        <v>2024</v>
      </c>
      <c r="W203" s="8" t="str">
        <f>MID(TEXT(Data7[[#This Row],[Date:]],"mmddyyyy"),3,2)</f>
        <v>20</v>
      </c>
      <c r="X203" s="8" t="str">
        <f>LEFT(TEXT(Data7[[#This Row],[Date:]],"mmddyyyy"),2)</f>
        <v>02</v>
      </c>
      <c r="Y203" s="6">
        <f>DATE(Data7[[#This Row],[Year]],Data7[[#This Row],[Month]],Data7[[#This Row],[Day]])</f>
        <v>45342</v>
      </c>
    </row>
    <row r="204" spans="1:25" x14ac:dyDescent="0.3">
      <c r="A204" s="5">
        <v>45342.582146412038</v>
      </c>
      <c r="B204" s="7" t="s">
        <v>35</v>
      </c>
      <c r="C204" s="6" t="s">
        <v>199</v>
      </c>
      <c r="D204" s="7" t="s">
        <v>200</v>
      </c>
      <c r="E204" s="8">
        <v>2.5</v>
      </c>
      <c r="F204" s="7" t="s">
        <v>68</v>
      </c>
      <c r="G204" s="7" t="s">
        <v>117</v>
      </c>
      <c r="H204" s="7" t="s">
        <v>92</v>
      </c>
      <c r="I204" s="7" t="s">
        <v>44</v>
      </c>
      <c r="J204" s="19" t="str">
        <f>IFERROR(INDEX('Employee Info'!$C$3:$E$200,MATCH(Data7[[#This Row],[Name:]],'Employee Info'!$B$3:$B$200,0),MATCH(Data7[[#This Row],[Hours Type:]],'Employee Info'!$C$2:$E$2,0)),"")</f>
        <v/>
      </c>
      <c r="K204" s="19" t="str">
        <f>IFERROR(INDEX('Employee Info'!$C$3:$J$200,MATCH(Data7[[#This Row],[Name:]],'Employee Info'!$B$3:$B$200,0),MATCH(Data7[[#Headers],[Truck]],'Employee Info'!$C$2:$J$2,0)),"")</f>
        <v/>
      </c>
      <c r="L204" s="19" t="str">
        <f>IFERROR(INDEX('Employee Info'!$C$3:$J$200,MATCH(Data7[[#This Row],[Name:]],'Employee Info'!$B$3:$B$200,0),MATCH(Data7[[#Headers],[Phone]],'Employee Info'!$C$2:$J$2,0)),"")</f>
        <v/>
      </c>
      <c r="M204" s="19" t="str">
        <f>IFERROR(INDEX('Employee Info'!$C$3:$J$200,MATCH(Data7[[#This Row],[Name:]],'Employee Info'!$B$3:$B$200,0),MATCH(Data7[[#Headers],[Tech]],'Employee Info'!$C$2:$J$2,0)),"")</f>
        <v/>
      </c>
      <c r="N204" s="19" t="str">
        <f>IFERROR(INDEX('Employee Info'!$C$3:$J$200,MATCH(Data7[[#This Row],[Name:]],'Employee Info'!$B$3:$B$200,0),MATCH(Data7[[#Headers],[Other]],'Employee Info'!$C$2:$J$2,0)),"")</f>
        <v/>
      </c>
      <c r="O204" s="19">
        <f>IFERROR((Data7[[#This Row],[Hours:]]*SUM(Data7[[#This Row],[Rate]:[Other]])),"")</f>
        <v>0</v>
      </c>
      <c r="P204" s="7" t="str">
        <f>IF(Data7[[#This Row],[WO'#:]]="","Riley #","WO#")</f>
        <v>Riley #</v>
      </c>
      <c r="Q204" s="7">
        <f>IFERROR(WEEKNUM(Data7[[#This Row],[Date:]]),"")</f>
        <v>8</v>
      </c>
      <c r="R204" s="6">
        <f t="shared" si="9"/>
        <v>45340</v>
      </c>
      <c r="S204" s="6">
        <f>Data7[[#This Row],[Week Start]]+7</f>
        <v>45347</v>
      </c>
      <c r="T204" s="7" t="str">
        <f t="shared" si="10"/>
        <v>2/18/2024 - 2/25/2024</v>
      </c>
      <c r="U204" s="7" t="str">
        <f t="shared" si="11"/>
        <v>Time Card</v>
      </c>
      <c r="V204" s="8" t="str">
        <f>RIGHT(TEXT(Data7[[#This Row],[Date:]],"mmddyyyy"),4)</f>
        <v>2024</v>
      </c>
      <c r="W204" s="8" t="str">
        <f>MID(TEXT(Data7[[#This Row],[Date:]],"mmddyyyy"),3,2)</f>
        <v>20</v>
      </c>
      <c r="X204" s="8" t="str">
        <f>LEFT(TEXT(Data7[[#This Row],[Date:]],"mmddyyyy"),2)</f>
        <v>02</v>
      </c>
      <c r="Y204" s="6">
        <f>DATE(Data7[[#This Row],[Year]],Data7[[#This Row],[Month]],Data7[[#This Row],[Day]])</f>
        <v>45342</v>
      </c>
    </row>
    <row r="205" spans="1:25" x14ac:dyDescent="0.3">
      <c r="A205" s="5">
        <v>45343.581938657408</v>
      </c>
      <c r="B205" s="7" t="s">
        <v>65</v>
      </c>
      <c r="C205" s="6" t="s">
        <v>199</v>
      </c>
      <c r="D205" s="7" t="s">
        <v>203</v>
      </c>
      <c r="E205" s="8">
        <v>8</v>
      </c>
      <c r="G205" s="7" t="s">
        <v>117</v>
      </c>
      <c r="H205" s="7" t="s">
        <v>92</v>
      </c>
      <c r="I205" s="7" t="s">
        <v>44</v>
      </c>
      <c r="J205" s="19" t="str">
        <f>IFERROR(INDEX('Employee Info'!$C$3:$E$200,MATCH(Data7[[#This Row],[Name:]],'Employee Info'!$B$3:$B$200,0),MATCH(Data7[[#This Row],[Hours Type:]],'Employee Info'!$C$2:$E$2,0)),"")</f>
        <v/>
      </c>
      <c r="K205" s="19" t="str">
        <f>IFERROR(INDEX('Employee Info'!$C$3:$J$200,MATCH(Data7[[#This Row],[Name:]],'Employee Info'!$B$3:$B$200,0),MATCH(Data7[[#Headers],[Truck]],'Employee Info'!$C$2:$J$2,0)),"")</f>
        <v/>
      </c>
      <c r="L205" s="19" t="str">
        <f>IFERROR(INDEX('Employee Info'!$C$3:$J$200,MATCH(Data7[[#This Row],[Name:]],'Employee Info'!$B$3:$B$200,0),MATCH(Data7[[#Headers],[Phone]],'Employee Info'!$C$2:$J$2,0)),"")</f>
        <v/>
      </c>
      <c r="M205" s="19" t="str">
        <f>IFERROR(INDEX('Employee Info'!$C$3:$J$200,MATCH(Data7[[#This Row],[Name:]],'Employee Info'!$B$3:$B$200,0),MATCH(Data7[[#Headers],[Tech]],'Employee Info'!$C$2:$J$2,0)),"")</f>
        <v/>
      </c>
      <c r="N205" s="19" t="str">
        <f>IFERROR(INDEX('Employee Info'!$C$3:$J$200,MATCH(Data7[[#This Row],[Name:]],'Employee Info'!$B$3:$B$200,0),MATCH(Data7[[#Headers],[Other]],'Employee Info'!$C$2:$J$2,0)),"")</f>
        <v/>
      </c>
      <c r="O205" s="19">
        <f>IFERROR((Data7[[#This Row],[Hours:]]*SUM(Data7[[#This Row],[Rate]:[Other]])),"")</f>
        <v>0</v>
      </c>
      <c r="P205" s="7" t="str">
        <f>IF(Data7[[#This Row],[WO'#:]]="","Riley #","WO#")</f>
        <v>Riley #</v>
      </c>
      <c r="Q205" s="7">
        <f>IFERROR(WEEKNUM(Data7[[#This Row],[Date:]]),"")</f>
        <v>8</v>
      </c>
      <c r="R205" s="6">
        <f t="shared" si="9"/>
        <v>45340</v>
      </c>
      <c r="S205" s="6">
        <f>Data7[[#This Row],[Week Start]]+7</f>
        <v>45347</v>
      </c>
      <c r="T205" s="7" t="str">
        <f t="shared" si="10"/>
        <v>2/18/2024 - 2/25/2024</v>
      </c>
      <c r="U205" s="7" t="str">
        <f t="shared" si="11"/>
        <v>Time Card</v>
      </c>
      <c r="V205" s="8" t="str">
        <f>RIGHT(TEXT(Data7[[#This Row],[Date:]],"mmddyyyy"),4)</f>
        <v>2024</v>
      </c>
      <c r="W205" s="8" t="str">
        <f>MID(TEXT(Data7[[#This Row],[Date:]],"mmddyyyy"),3,2)</f>
        <v>20</v>
      </c>
      <c r="X205" s="8" t="str">
        <f>LEFT(TEXT(Data7[[#This Row],[Date:]],"mmddyyyy"),2)</f>
        <v>02</v>
      </c>
      <c r="Y205" s="6">
        <f>DATE(Data7[[#This Row],[Year]],Data7[[#This Row],[Month]],Data7[[#This Row],[Day]])</f>
        <v>45342</v>
      </c>
    </row>
    <row r="206" spans="1:25" x14ac:dyDescent="0.3">
      <c r="A206" s="5">
        <v>45366.280482986112</v>
      </c>
      <c r="B206" s="7" t="s">
        <v>66</v>
      </c>
      <c r="C206" s="6" t="s">
        <v>204</v>
      </c>
      <c r="D206" s="7" t="s">
        <v>68</v>
      </c>
      <c r="E206" s="8">
        <v>7</v>
      </c>
      <c r="F206" s="7">
        <v>20028</v>
      </c>
      <c r="G206" s="7" t="s">
        <v>68</v>
      </c>
      <c r="H206" s="7" t="s">
        <v>69</v>
      </c>
      <c r="I206" s="7" t="s">
        <v>44</v>
      </c>
      <c r="J206" s="19" t="str">
        <f>IFERROR(INDEX('Employee Info'!$C$3:$E$200,MATCH(Data7[[#This Row],[Name:]],'Employee Info'!$B$3:$B$200,0),MATCH(Data7[[#This Row],[Hours Type:]],'Employee Info'!$C$2:$E$2,0)),"")</f>
        <v/>
      </c>
      <c r="K206" s="19" t="str">
        <f>IFERROR(INDEX('Employee Info'!$C$3:$J$200,MATCH(Data7[[#This Row],[Name:]],'Employee Info'!$B$3:$B$200,0),MATCH(Data7[[#Headers],[Truck]],'Employee Info'!$C$2:$J$2,0)),"")</f>
        <v/>
      </c>
      <c r="L206" s="19" t="str">
        <f>IFERROR(INDEX('Employee Info'!$C$3:$J$200,MATCH(Data7[[#This Row],[Name:]],'Employee Info'!$B$3:$B$200,0),MATCH(Data7[[#Headers],[Phone]],'Employee Info'!$C$2:$J$2,0)),"")</f>
        <v/>
      </c>
      <c r="M206" s="19" t="str">
        <f>IFERROR(INDEX('Employee Info'!$C$3:$J$200,MATCH(Data7[[#This Row],[Name:]],'Employee Info'!$B$3:$B$200,0),MATCH(Data7[[#Headers],[Tech]],'Employee Info'!$C$2:$J$2,0)),"")</f>
        <v/>
      </c>
      <c r="N206" s="19" t="str">
        <f>IFERROR(INDEX('Employee Info'!$C$3:$J$200,MATCH(Data7[[#This Row],[Name:]],'Employee Info'!$B$3:$B$200,0),MATCH(Data7[[#Headers],[Other]],'Employee Info'!$C$2:$J$2,0)),"")</f>
        <v/>
      </c>
      <c r="O206" s="19">
        <f>IFERROR((Data7[[#This Row],[Hours:]]*SUM(Data7[[#This Row],[Rate]:[Other]])),"")</f>
        <v>0</v>
      </c>
      <c r="P206" s="7" t="str">
        <f>IF(Data7[[#This Row],[WO'#:]]="","Riley #","WO#")</f>
        <v>WO#</v>
      </c>
      <c r="Q206" s="7">
        <f>IFERROR(WEEKNUM(Data7[[#This Row],[Date:]]),"")</f>
        <v>8</v>
      </c>
      <c r="R206" s="6">
        <f t="shared" si="9"/>
        <v>45340</v>
      </c>
      <c r="S206" s="6">
        <f>Data7[[#This Row],[Week Start]]+7</f>
        <v>45347</v>
      </c>
      <c r="T206" s="7" t="str">
        <f t="shared" si="10"/>
        <v>2/18/2024 - 2/25/2024</v>
      </c>
      <c r="U206" s="7" t="str">
        <f t="shared" si="11"/>
        <v>Time Card</v>
      </c>
      <c r="V206" s="8" t="str">
        <f>RIGHT(TEXT(Data7[[#This Row],[Date:]],"mmddyyyy"),4)</f>
        <v>2024</v>
      </c>
      <c r="W206" s="8" t="str">
        <f>MID(TEXT(Data7[[#This Row],[Date:]],"mmddyyyy"),3,2)</f>
        <v>21</v>
      </c>
      <c r="X206" s="8" t="str">
        <f>LEFT(TEXT(Data7[[#This Row],[Date:]],"mmddyyyy"),2)</f>
        <v>02</v>
      </c>
      <c r="Y206" s="6">
        <f>DATE(Data7[[#This Row],[Year]],Data7[[#This Row],[Month]],Data7[[#This Row],[Day]])</f>
        <v>45343</v>
      </c>
    </row>
    <row r="207" spans="1:25" x14ac:dyDescent="0.3">
      <c r="A207" s="5">
        <v>45343.580397106482</v>
      </c>
      <c r="B207" s="7" t="s">
        <v>31</v>
      </c>
      <c r="C207" s="6" t="s">
        <v>204</v>
      </c>
      <c r="D207" s="7" t="s">
        <v>205</v>
      </c>
      <c r="E207" s="8">
        <v>6</v>
      </c>
      <c r="F207" s="7">
        <v>6984733</v>
      </c>
      <c r="G207" s="7" t="s">
        <v>117</v>
      </c>
      <c r="H207" s="7" t="s">
        <v>69</v>
      </c>
      <c r="I207" s="7" t="s">
        <v>44</v>
      </c>
      <c r="J207" s="19" t="str">
        <f>IFERROR(INDEX('Employee Info'!$C$3:$E$200,MATCH(Data7[[#This Row],[Name:]],'Employee Info'!$B$3:$B$200,0),MATCH(Data7[[#This Row],[Hours Type:]],'Employee Info'!$C$2:$E$2,0)),"")</f>
        <v/>
      </c>
      <c r="K207" s="19" t="str">
        <f>IFERROR(INDEX('Employee Info'!$C$3:$J$200,MATCH(Data7[[#This Row],[Name:]],'Employee Info'!$B$3:$B$200,0),MATCH(Data7[[#Headers],[Truck]],'Employee Info'!$C$2:$J$2,0)),"")</f>
        <v/>
      </c>
      <c r="L207" s="19" t="str">
        <f>IFERROR(INDEX('Employee Info'!$C$3:$J$200,MATCH(Data7[[#This Row],[Name:]],'Employee Info'!$B$3:$B$200,0),MATCH(Data7[[#Headers],[Phone]],'Employee Info'!$C$2:$J$2,0)),"")</f>
        <v/>
      </c>
      <c r="M207" s="19" t="str">
        <f>IFERROR(INDEX('Employee Info'!$C$3:$J$200,MATCH(Data7[[#This Row],[Name:]],'Employee Info'!$B$3:$B$200,0),MATCH(Data7[[#Headers],[Tech]],'Employee Info'!$C$2:$J$2,0)),"")</f>
        <v/>
      </c>
      <c r="N207" s="19" t="str">
        <f>IFERROR(INDEX('Employee Info'!$C$3:$J$200,MATCH(Data7[[#This Row],[Name:]],'Employee Info'!$B$3:$B$200,0),MATCH(Data7[[#Headers],[Other]],'Employee Info'!$C$2:$J$2,0)),"")</f>
        <v/>
      </c>
      <c r="O207" s="19">
        <f>IFERROR((Data7[[#This Row],[Hours:]]*SUM(Data7[[#This Row],[Rate]:[Other]])),"")</f>
        <v>0</v>
      </c>
      <c r="P207" s="7" t="str">
        <f>IF(Data7[[#This Row],[WO'#:]]="","Riley #","WO#")</f>
        <v>WO#</v>
      </c>
      <c r="Q207" s="7">
        <f>IFERROR(WEEKNUM(Data7[[#This Row],[Date:]]),"")</f>
        <v>8</v>
      </c>
      <c r="R207" s="6">
        <f t="shared" si="9"/>
        <v>45340</v>
      </c>
      <c r="S207" s="6">
        <f>Data7[[#This Row],[Week Start]]+7</f>
        <v>45347</v>
      </c>
      <c r="T207" s="7" t="str">
        <f t="shared" si="10"/>
        <v>2/18/2024 - 2/25/2024</v>
      </c>
      <c r="U207" s="7" t="str">
        <f t="shared" si="11"/>
        <v>Time Card</v>
      </c>
      <c r="V207" s="8" t="str">
        <f>RIGHT(TEXT(Data7[[#This Row],[Date:]],"mmddyyyy"),4)</f>
        <v>2024</v>
      </c>
      <c r="W207" s="8" t="str">
        <f>MID(TEXT(Data7[[#This Row],[Date:]],"mmddyyyy"),3,2)</f>
        <v>21</v>
      </c>
      <c r="X207" s="8" t="str">
        <f>LEFT(TEXT(Data7[[#This Row],[Date:]],"mmddyyyy"),2)</f>
        <v>02</v>
      </c>
      <c r="Y207" s="6">
        <f>DATE(Data7[[#This Row],[Year]],Data7[[#This Row],[Month]],Data7[[#This Row],[Day]])</f>
        <v>45343</v>
      </c>
    </row>
    <row r="208" spans="1:25" x14ac:dyDescent="0.3">
      <c r="A208" s="5">
        <v>45365.244101504628</v>
      </c>
      <c r="B208" s="7" t="s">
        <v>76</v>
      </c>
      <c r="C208" s="6" t="s">
        <v>204</v>
      </c>
      <c r="D208" s="7" t="s">
        <v>156</v>
      </c>
      <c r="E208" s="8">
        <v>3</v>
      </c>
      <c r="F208" s="7">
        <v>6984733</v>
      </c>
      <c r="G208" s="7" t="s">
        <v>68</v>
      </c>
      <c r="H208" s="7" t="s">
        <v>69</v>
      </c>
      <c r="I208" s="7" t="s">
        <v>44</v>
      </c>
      <c r="J208" s="19" t="str">
        <f>IFERROR(INDEX('Employee Info'!$C$3:$E$200,MATCH(Data7[[#This Row],[Name:]],'Employee Info'!$B$3:$B$200,0),MATCH(Data7[[#This Row],[Hours Type:]],'Employee Info'!$C$2:$E$2,0)),"")</f>
        <v/>
      </c>
      <c r="K208" s="19" t="str">
        <f>IFERROR(INDEX('Employee Info'!$C$3:$J$200,MATCH(Data7[[#This Row],[Name:]],'Employee Info'!$B$3:$B$200,0),MATCH(Data7[[#Headers],[Truck]],'Employee Info'!$C$2:$J$2,0)),"")</f>
        <v/>
      </c>
      <c r="L208" s="19" t="str">
        <f>IFERROR(INDEX('Employee Info'!$C$3:$J$200,MATCH(Data7[[#This Row],[Name:]],'Employee Info'!$B$3:$B$200,0),MATCH(Data7[[#Headers],[Phone]],'Employee Info'!$C$2:$J$2,0)),"")</f>
        <v/>
      </c>
      <c r="M208" s="19" t="str">
        <f>IFERROR(INDEX('Employee Info'!$C$3:$J$200,MATCH(Data7[[#This Row],[Name:]],'Employee Info'!$B$3:$B$200,0),MATCH(Data7[[#Headers],[Tech]],'Employee Info'!$C$2:$J$2,0)),"")</f>
        <v/>
      </c>
      <c r="N208" s="19" t="str">
        <f>IFERROR(INDEX('Employee Info'!$C$3:$J$200,MATCH(Data7[[#This Row],[Name:]],'Employee Info'!$B$3:$B$200,0),MATCH(Data7[[#Headers],[Other]],'Employee Info'!$C$2:$J$2,0)),"")</f>
        <v/>
      </c>
      <c r="O208" s="19">
        <f>IFERROR((Data7[[#This Row],[Hours:]]*SUM(Data7[[#This Row],[Rate]:[Other]])),"")</f>
        <v>0</v>
      </c>
      <c r="P208" s="7" t="str">
        <f>IF(Data7[[#This Row],[WO'#:]]="","Riley #","WO#")</f>
        <v>WO#</v>
      </c>
      <c r="Q208" s="7">
        <f>IFERROR(WEEKNUM(Data7[[#This Row],[Date:]]),"")</f>
        <v>8</v>
      </c>
      <c r="R208" s="6">
        <f t="shared" si="9"/>
        <v>45340</v>
      </c>
      <c r="S208" s="6">
        <f>Data7[[#This Row],[Week Start]]+7</f>
        <v>45347</v>
      </c>
      <c r="T208" s="7" t="str">
        <f t="shared" si="10"/>
        <v>2/18/2024 - 2/25/2024</v>
      </c>
      <c r="U208" s="7" t="str">
        <f t="shared" si="11"/>
        <v>Time Card</v>
      </c>
      <c r="V208" s="8" t="str">
        <f>RIGHT(TEXT(Data7[[#This Row],[Date:]],"mmddyyyy"),4)</f>
        <v>2024</v>
      </c>
      <c r="W208" s="8" t="str">
        <f>MID(TEXT(Data7[[#This Row],[Date:]],"mmddyyyy"),3,2)</f>
        <v>21</v>
      </c>
      <c r="X208" s="8" t="str">
        <f>LEFT(TEXT(Data7[[#This Row],[Date:]],"mmddyyyy"),2)</f>
        <v>02</v>
      </c>
      <c r="Y208" s="6">
        <f>DATE(Data7[[#This Row],[Year]],Data7[[#This Row],[Month]],Data7[[#This Row],[Day]])</f>
        <v>45343</v>
      </c>
    </row>
    <row r="209" spans="1:25" x14ac:dyDescent="0.3">
      <c r="A209" s="5">
        <v>45343.583333101851</v>
      </c>
      <c r="B209" s="7" t="s">
        <v>35</v>
      </c>
      <c r="C209" s="6" t="s">
        <v>204</v>
      </c>
      <c r="D209" s="7" t="s">
        <v>206</v>
      </c>
      <c r="E209" s="8">
        <v>8</v>
      </c>
      <c r="F209" s="7" t="s">
        <v>68</v>
      </c>
      <c r="G209" s="7" t="s">
        <v>117</v>
      </c>
      <c r="H209" s="7" t="s">
        <v>202</v>
      </c>
      <c r="I209" s="7" t="s">
        <v>44</v>
      </c>
      <c r="J209" s="19" t="str">
        <f>IFERROR(INDEX('Employee Info'!$C$3:$E$200,MATCH(Data7[[#This Row],[Name:]],'Employee Info'!$B$3:$B$200,0),MATCH(Data7[[#This Row],[Hours Type:]],'Employee Info'!$C$2:$E$2,0)),"")</f>
        <v/>
      </c>
      <c r="K209" s="19" t="str">
        <f>IFERROR(INDEX('Employee Info'!$C$3:$J$200,MATCH(Data7[[#This Row],[Name:]],'Employee Info'!$B$3:$B$200,0),MATCH(Data7[[#Headers],[Truck]],'Employee Info'!$C$2:$J$2,0)),"")</f>
        <v/>
      </c>
      <c r="L209" s="19" t="str">
        <f>IFERROR(INDEX('Employee Info'!$C$3:$J$200,MATCH(Data7[[#This Row],[Name:]],'Employee Info'!$B$3:$B$200,0),MATCH(Data7[[#Headers],[Phone]],'Employee Info'!$C$2:$J$2,0)),"")</f>
        <v/>
      </c>
      <c r="M209" s="19" t="str">
        <f>IFERROR(INDEX('Employee Info'!$C$3:$J$200,MATCH(Data7[[#This Row],[Name:]],'Employee Info'!$B$3:$B$200,0),MATCH(Data7[[#Headers],[Tech]],'Employee Info'!$C$2:$J$2,0)),"")</f>
        <v/>
      </c>
      <c r="N209" s="19" t="str">
        <f>IFERROR(INDEX('Employee Info'!$C$3:$J$200,MATCH(Data7[[#This Row],[Name:]],'Employee Info'!$B$3:$B$200,0),MATCH(Data7[[#Headers],[Other]],'Employee Info'!$C$2:$J$2,0)),"")</f>
        <v/>
      </c>
      <c r="O209" s="19">
        <f>IFERROR((Data7[[#This Row],[Hours:]]*SUM(Data7[[#This Row],[Rate]:[Other]])),"")</f>
        <v>0</v>
      </c>
      <c r="P209" s="7" t="str">
        <f>IF(Data7[[#This Row],[WO'#:]]="","Riley #","WO#")</f>
        <v>Riley #</v>
      </c>
      <c r="Q209" s="7">
        <f>IFERROR(WEEKNUM(Data7[[#This Row],[Date:]]),"")</f>
        <v>8</v>
      </c>
      <c r="R209" s="6">
        <f t="shared" si="9"/>
        <v>45340</v>
      </c>
      <c r="S209" s="6">
        <f>Data7[[#This Row],[Week Start]]+7</f>
        <v>45347</v>
      </c>
      <c r="T209" s="7" t="str">
        <f t="shared" si="10"/>
        <v>2/18/2024 - 2/25/2024</v>
      </c>
      <c r="U209" s="7" t="str">
        <f t="shared" si="11"/>
        <v>Time Card</v>
      </c>
      <c r="V209" s="8" t="str">
        <f>RIGHT(TEXT(Data7[[#This Row],[Date:]],"mmddyyyy"),4)</f>
        <v>2024</v>
      </c>
      <c r="W209" s="8" t="str">
        <f>MID(TEXT(Data7[[#This Row],[Date:]],"mmddyyyy"),3,2)</f>
        <v>21</v>
      </c>
      <c r="X209" s="8" t="str">
        <f>LEFT(TEXT(Data7[[#This Row],[Date:]],"mmddyyyy"),2)</f>
        <v>02</v>
      </c>
      <c r="Y209" s="6">
        <f>DATE(Data7[[#This Row],[Year]],Data7[[#This Row],[Month]],Data7[[#This Row],[Day]])</f>
        <v>45343</v>
      </c>
    </row>
    <row r="210" spans="1:25" x14ac:dyDescent="0.3">
      <c r="A210" s="5">
        <v>45345.553017939812</v>
      </c>
      <c r="B210" s="7" t="s">
        <v>31</v>
      </c>
      <c r="C210" s="6" t="s">
        <v>204</v>
      </c>
      <c r="D210" s="7" t="s">
        <v>187</v>
      </c>
      <c r="E210" s="8">
        <v>2</v>
      </c>
      <c r="F210" s="7" t="s">
        <v>68</v>
      </c>
      <c r="G210" s="7" t="s">
        <v>68</v>
      </c>
      <c r="H210" s="7" t="s">
        <v>62</v>
      </c>
      <c r="I210" s="7" t="s">
        <v>44</v>
      </c>
      <c r="J210" s="19" t="str">
        <f>IFERROR(INDEX('Employee Info'!$C$3:$E$200,MATCH(Data7[[#This Row],[Name:]],'Employee Info'!$B$3:$B$200,0),MATCH(Data7[[#This Row],[Hours Type:]],'Employee Info'!$C$2:$E$2,0)),"")</f>
        <v/>
      </c>
      <c r="K210" s="19" t="str">
        <f>IFERROR(INDEX('Employee Info'!$C$3:$J$200,MATCH(Data7[[#This Row],[Name:]],'Employee Info'!$B$3:$B$200,0),MATCH(Data7[[#Headers],[Truck]],'Employee Info'!$C$2:$J$2,0)),"")</f>
        <v/>
      </c>
      <c r="L210" s="19" t="str">
        <f>IFERROR(INDEX('Employee Info'!$C$3:$J$200,MATCH(Data7[[#This Row],[Name:]],'Employee Info'!$B$3:$B$200,0),MATCH(Data7[[#Headers],[Phone]],'Employee Info'!$C$2:$J$2,0)),"")</f>
        <v/>
      </c>
      <c r="M210" s="19" t="str">
        <f>IFERROR(INDEX('Employee Info'!$C$3:$J$200,MATCH(Data7[[#This Row],[Name:]],'Employee Info'!$B$3:$B$200,0),MATCH(Data7[[#Headers],[Tech]],'Employee Info'!$C$2:$J$2,0)),"")</f>
        <v/>
      </c>
      <c r="N210" s="19" t="str">
        <f>IFERROR(INDEX('Employee Info'!$C$3:$J$200,MATCH(Data7[[#This Row],[Name:]],'Employee Info'!$B$3:$B$200,0),MATCH(Data7[[#Headers],[Other]],'Employee Info'!$C$2:$J$2,0)),"")</f>
        <v/>
      </c>
      <c r="O210" s="19">
        <f>IFERROR((Data7[[#This Row],[Hours:]]*SUM(Data7[[#This Row],[Rate]:[Other]])),"")</f>
        <v>0</v>
      </c>
      <c r="P210" s="7" t="str">
        <f>IF(Data7[[#This Row],[WO'#:]]="","Riley #","WO#")</f>
        <v>Riley #</v>
      </c>
      <c r="Q210" s="7">
        <f>IFERROR(WEEKNUM(Data7[[#This Row],[Date:]]),"")</f>
        <v>8</v>
      </c>
      <c r="R210" s="6">
        <f t="shared" si="9"/>
        <v>45340</v>
      </c>
      <c r="S210" s="6">
        <f>Data7[[#This Row],[Week Start]]+7</f>
        <v>45347</v>
      </c>
      <c r="T210" s="7" t="str">
        <f t="shared" si="10"/>
        <v>2/18/2024 - 2/25/2024</v>
      </c>
      <c r="U210" s="7" t="str">
        <f t="shared" si="11"/>
        <v>Time Card</v>
      </c>
      <c r="V210" s="8" t="str">
        <f>RIGHT(TEXT(Data7[[#This Row],[Date:]],"mmddyyyy"),4)</f>
        <v>2024</v>
      </c>
      <c r="W210" s="8" t="str">
        <f>MID(TEXT(Data7[[#This Row],[Date:]],"mmddyyyy"),3,2)</f>
        <v>21</v>
      </c>
      <c r="X210" s="8" t="str">
        <f>LEFT(TEXT(Data7[[#This Row],[Date:]],"mmddyyyy"),2)</f>
        <v>02</v>
      </c>
      <c r="Y210" s="6">
        <f>DATE(Data7[[#This Row],[Year]],Data7[[#This Row],[Month]],Data7[[#This Row],[Day]])</f>
        <v>45343</v>
      </c>
    </row>
    <row r="211" spans="1:25" x14ac:dyDescent="0.3">
      <c r="A211" s="5">
        <v>45343.582273958331</v>
      </c>
      <c r="B211" s="7" t="s">
        <v>65</v>
      </c>
      <c r="C211" s="6" t="s">
        <v>204</v>
      </c>
      <c r="D211" s="7" t="s">
        <v>203</v>
      </c>
      <c r="E211" s="8">
        <v>8</v>
      </c>
      <c r="G211" s="7" t="s">
        <v>117</v>
      </c>
      <c r="H211" s="7" t="s">
        <v>92</v>
      </c>
      <c r="I211" s="7" t="s">
        <v>44</v>
      </c>
      <c r="J211" s="19" t="str">
        <f>IFERROR(INDEX('Employee Info'!$C$3:$E$200,MATCH(Data7[[#This Row],[Name:]],'Employee Info'!$B$3:$B$200,0),MATCH(Data7[[#This Row],[Hours Type:]],'Employee Info'!$C$2:$E$2,0)),"")</f>
        <v/>
      </c>
      <c r="K211" s="19" t="str">
        <f>IFERROR(INDEX('Employee Info'!$C$3:$J$200,MATCH(Data7[[#This Row],[Name:]],'Employee Info'!$B$3:$B$200,0),MATCH(Data7[[#Headers],[Truck]],'Employee Info'!$C$2:$J$2,0)),"")</f>
        <v/>
      </c>
      <c r="L211" s="19" t="str">
        <f>IFERROR(INDEX('Employee Info'!$C$3:$J$200,MATCH(Data7[[#This Row],[Name:]],'Employee Info'!$B$3:$B$200,0),MATCH(Data7[[#Headers],[Phone]],'Employee Info'!$C$2:$J$2,0)),"")</f>
        <v/>
      </c>
      <c r="M211" s="19" t="str">
        <f>IFERROR(INDEX('Employee Info'!$C$3:$J$200,MATCH(Data7[[#This Row],[Name:]],'Employee Info'!$B$3:$B$200,0),MATCH(Data7[[#Headers],[Tech]],'Employee Info'!$C$2:$J$2,0)),"")</f>
        <v/>
      </c>
      <c r="N211" s="19" t="str">
        <f>IFERROR(INDEX('Employee Info'!$C$3:$J$200,MATCH(Data7[[#This Row],[Name:]],'Employee Info'!$B$3:$B$200,0),MATCH(Data7[[#Headers],[Other]],'Employee Info'!$C$2:$J$2,0)),"")</f>
        <v/>
      </c>
      <c r="O211" s="19">
        <f>IFERROR((Data7[[#This Row],[Hours:]]*SUM(Data7[[#This Row],[Rate]:[Other]])),"")</f>
        <v>0</v>
      </c>
      <c r="P211" s="7" t="str">
        <f>IF(Data7[[#This Row],[WO'#:]]="","Riley #","WO#")</f>
        <v>Riley #</v>
      </c>
      <c r="Q211" s="7">
        <f>IFERROR(WEEKNUM(Data7[[#This Row],[Date:]]),"")</f>
        <v>8</v>
      </c>
      <c r="R211" s="6">
        <f t="shared" si="9"/>
        <v>45340</v>
      </c>
      <c r="S211" s="6">
        <f>Data7[[#This Row],[Week Start]]+7</f>
        <v>45347</v>
      </c>
      <c r="T211" s="7" t="str">
        <f t="shared" si="10"/>
        <v>2/18/2024 - 2/25/2024</v>
      </c>
      <c r="U211" s="7" t="str">
        <f t="shared" si="11"/>
        <v>Time Card</v>
      </c>
      <c r="V211" s="8" t="str">
        <f>RIGHT(TEXT(Data7[[#This Row],[Date:]],"mmddyyyy"),4)</f>
        <v>2024</v>
      </c>
      <c r="W211" s="8" t="str">
        <f>MID(TEXT(Data7[[#This Row],[Date:]],"mmddyyyy"),3,2)</f>
        <v>21</v>
      </c>
      <c r="X211" s="8" t="str">
        <f>LEFT(TEXT(Data7[[#This Row],[Date:]],"mmddyyyy"),2)</f>
        <v>02</v>
      </c>
      <c r="Y211" s="6">
        <f>DATE(Data7[[#This Row],[Year]],Data7[[#This Row],[Month]],Data7[[#This Row],[Day]])</f>
        <v>45343</v>
      </c>
    </row>
    <row r="212" spans="1:25" x14ac:dyDescent="0.3">
      <c r="A212" s="5">
        <v>45366.280624421299</v>
      </c>
      <c r="B212" s="7" t="s">
        <v>66</v>
      </c>
      <c r="C212" s="6" t="s">
        <v>207</v>
      </c>
      <c r="D212" s="7" t="s">
        <v>68</v>
      </c>
      <c r="E212" s="8">
        <v>8</v>
      </c>
      <c r="F212" s="7">
        <v>20028</v>
      </c>
      <c r="G212" s="7" t="s">
        <v>68</v>
      </c>
      <c r="H212" s="7" t="s">
        <v>69</v>
      </c>
      <c r="I212" s="7" t="s">
        <v>44</v>
      </c>
      <c r="J212" s="19" t="str">
        <f>IFERROR(INDEX('Employee Info'!$C$3:$E$200,MATCH(Data7[[#This Row],[Name:]],'Employee Info'!$B$3:$B$200,0),MATCH(Data7[[#This Row],[Hours Type:]],'Employee Info'!$C$2:$E$2,0)),"")</f>
        <v/>
      </c>
      <c r="K212" s="19" t="str">
        <f>IFERROR(INDEX('Employee Info'!$C$3:$J$200,MATCH(Data7[[#This Row],[Name:]],'Employee Info'!$B$3:$B$200,0),MATCH(Data7[[#Headers],[Truck]],'Employee Info'!$C$2:$J$2,0)),"")</f>
        <v/>
      </c>
      <c r="L212" s="19" t="str">
        <f>IFERROR(INDEX('Employee Info'!$C$3:$J$200,MATCH(Data7[[#This Row],[Name:]],'Employee Info'!$B$3:$B$200,0),MATCH(Data7[[#Headers],[Phone]],'Employee Info'!$C$2:$J$2,0)),"")</f>
        <v/>
      </c>
      <c r="M212" s="19" t="str">
        <f>IFERROR(INDEX('Employee Info'!$C$3:$J$200,MATCH(Data7[[#This Row],[Name:]],'Employee Info'!$B$3:$B$200,0),MATCH(Data7[[#Headers],[Tech]],'Employee Info'!$C$2:$J$2,0)),"")</f>
        <v/>
      </c>
      <c r="N212" s="19" t="str">
        <f>IFERROR(INDEX('Employee Info'!$C$3:$J$200,MATCH(Data7[[#This Row],[Name:]],'Employee Info'!$B$3:$B$200,0),MATCH(Data7[[#Headers],[Other]],'Employee Info'!$C$2:$J$2,0)),"")</f>
        <v/>
      </c>
      <c r="O212" s="19">
        <f>IFERROR((Data7[[#This Row],[Hours:]]*SUM(Data7[[#This Row],[Rate]:[Other]])),"")</f>
        <v>0</v>
      </c>
      <c r="P212" s="7" t="str">
        <f>IF(Data7[[#This Row],[WO'#:]]="","Riley #","WO#")</f>
        <v>WO#</v>
      </c>
      <c r="Q212" s="7">
        <f>IFERROR(WEEKNUM(Data7[[#This Row],[Date:]]),"")</f>
        <v>8</v>
      </c>
      <c r="R212" s="6">
        <f t="shared" si="9"/>
        <v>45340</v>
      </c>
      <c r="S212" s="6">
        <f>Data7[[#This Row],[Week Start]]+7</f>
        <v>45347</v>
      </c>
      <c r="T212" s="7" t="str">
        <f t="shared" si="10"/>
        <v>2/18/2024 - 2/25/2024</v>
      </c>
      <c r="U212" s="7" t="str">
        <f t="shared" si="11"/>
        <v>Time Card</v>
      </c>
      <c r="V212" s="8" t="str">
        <f>RIGHT(TEXT(Data7[[#This Row],[Date:]],"mmddyyyy"),4)</f>
        <v>2024</v>
      </c>
      <c r="W212" s="8" t="str">
        <f>MID(TEXT(Data7[[#This Row],[Date:]],"mmddyyyy"),3,2)</f>
        <v>22</v>
      </c>
      <c r="X212" s="8" t="str">
        <f>LEFT(TEXT(Data7[[#This Row],[Date:]],"mmddyyyy"),2)</f>
        <v>02</v>
      </c>
      <c r="Y212" s="6">
        <f>DATE(Data7[[#This Row],[Year]],Data7[[#This Row],[Month]],Data7[[#This Row],[Day]])</f>
        <v>45344</v>
      </c>
    </row>
    <row r="213" spans="1:25" x14ac:dyDescent="0.3">
      <c r="A213" s="5">
        <v>45344.57963414352</v>
      </c>
      <c r="B213" s="7" t="s">
        <v>31</v>
      </c>
      <c r="C213" s="6" t="s">
        <v>207</v>
      </c>
      <c r="D213" s="7" t="s">
        <v>187</v>
      </c>
      <c r="E213" s="8">
        <v>4</v>
      </c>
      <c r="F213" s="7">
        <v>6984733</v>
      </c>
      <c r="G213" s="7" t="s">
        <v>117</v>
      </c>
      <c r="H213" s="7" t="s">
        <v>69</v>
      </c>
      <c r="I213" s="7" t="s">
        <v>44</v>
      </c>
      <c r="J213" s="19" t="str">
        <f>IFERROR(INDEX('Employee Info'!$C$3:$E$200,MATCH(Data7[[#This Row],[Name:]],'Employee Info'!$B$3:$B$200,0),MATCH(Data7[[#This Row],[Hours Type:]],'Employee Info'!$C$2:$E$2,0)),"")</f>
        <v/>
      </c>
      <c r="K213" s="19" t="str">
        <f>IFERROR(INDEX('Employee Info'!$C$3:$J$200,MATCH(Data7[[#This Row],[Name:]],'Employee Info'!$B$3:$B$200,0),MATCH(Data7[[#Headers],[Truck]],'Employee Info'!$C$2:$J$2,0)),"")</f>
        <v/>
      </c>
      <c r="L213" s="19" t="str">
        <f>IFERROR(INDEX('Employee Info'!$C$3:$J$200,MATCH(Data7[[#This Row],[Name:]],'Employee Info'!$B$3:$B$200,0),MATCH(Data7[[#Headers],[Phone]],'Employee Info'!$C$2:$J$2,0)),"")</f>
        <v/>
      </c>
      <c r="M213" s="19" t="str">
        <f>IFERROR(INDEX('Employee Info'!$C$3:$J$200,MATCH(Data7[[#This Row],[Name:]],'Employee Info'!$B$3:$B$200,0),MATCH(Data7[[#Headers],[Tech]],'Employee Info'!$C$2:$J$2,0)),"")</f>
        <v/>
      </c>
      <c r="N213" s="19" t="str">
        <f>IFERROR(INDEX('Employee Info'!$C$3:$J$200,MATCH(Data7[[#This Row],[Name:]],'Employee Info'!$B$3:$B$200,0),MATCH(Data7[[#Headers],[Other]],'Employee Info'!$C$2:$J$2,0)),"")</f>
        <v/>
      </c>
      <c r="O213" s="19">
        <f>IFERROR((Data7[[#This Row],[Hours:]]*SUM(Data7[[#This Row],[Rate]:[Other]])),"")</f>
        <v>0</v>
      </c>
      <c r="P213" s="7" t="str">
        <f>IF(Data7[[#This Row],[WO'#:]]="","Riley #","WO#")</f>
        <v>WO#</v>
      </c>
      <c r="Q213" s="7">
        <f>IFERROR(WEEKNUM(Data7[[#This Row],[Date:]]),"")</f>
        <v>8</v>
      </c>
      <c r="R213" s="6">
        <f t="shared" si="9"/>
        <v>45340</v>
      </c>
      <c r="S213" s="6">
        <f>Data7[[#This Row],[Week Start]]+7</f>
        <v>45347</v>
      </c>
      <c r="T213" s="7" t="str">
        <f t="shared" si="10"/>
        <v>2/18/2024 - 2/25/2024</v>
      </c>
      <c r="U213" s="7" t="str">
        <f t="shared" si="11"/>
        <v>Time Card</v>
      </c>
      <c r="V213" s="8" t="str">
        <f>RIGHT(TEXT(Data7[[#This Row],[Date:]],"mmddyyyy"),4)</f>
        <v>2024</v>
      </c>
      <c r="W213" s="8" t="str">
        <f>MID(TEXT(Data7[[#This Row],[Date:]],"mmddyyyy"),3,2)</f>
        <v>22</v>
      </c>
      <c r="X213" s="8" t="str">
        <f>LEFT(TEXT(Data7[[#This Row],[Date:]],"mmddyyyy"),2)</f>
        <v>02</v>
      </c>
      <c r="Y213" s="6">
        <f>DATE(Data7[[#This Row],[Year]],Data7[[#This Row],[Month]],Data7[[#This Row],[Day]])</f>
        <v>45344</v>
      </c>
    </row>
    <row r="214" spans="1:25" x14ac:dyDescent="0.3">
      <c r="A214" s="5">
        <v>45365.244523032408</v>
      </c>
      <c r="B214" s="7" t="s">
        <v>76</v>
      </c>
      <c r="C214" s="6" t="s">
        <v>207</v>
      </c>
      <c r="D214" s="7" t="s">
        <v>156</v>
      </c>
      <c r="E214" s="8">
        <v>2</v>
      </c>
      <c r="F214" s="7">
        <v>6984733</v>
      </c>
      <c r="G214" s="7" t="s">
        <v>68</v>
      </c>
      <c r="H214" s="7" t="s">
        <v>69</v>
      </c>
      <c r="I214" s="7" t="s">
        <v>44</v>
      </c>
      <c r="J214" s="19" t="str">
        <f>IFERROR(INDEX('Employee Info'!$C$3:$E$200,MATCH(Data7[[#This Row],[Name:]],'Employee Info'!$B$3:$B$200,0),MATCH(Data7[[#This Row],[Hours Type:]],'Employee Info'!$C$2:$E$2,0)),"")</f>
        <v/>
      </c>
      <c r="K214" s="19" t="str">
        <f>IFERROR(INDEX('Employee Info'!$C$3:$J$200,MATCH(Data7[[#This Row],[Name:]],'Employee Info'!$B$3:$B$200,0),MATCH(Data7[[#Headers],[Truck]],'Employee Info'!$C$2:$J$2,0)),"")</f>
        <v/>
      </c>
      <c r="L214" s="19" t="str">
        <f>IFERROR(INDEX('Employee Info'!$C$3:$J$200,MATCH(Data7[[#This Row],[Name:]],'Employee Info'!$B$3:$B$200,0),MATCH(Data7[[#Headers],[Phone]],'Employee Info'!$C$2:$J$2,0)),"")</f>
        <v/>
      </c>
      <c r="M214" s="19" t="str">
        <f>IFERROR(INDEX('Employee Info'!$C$3:$J$200,MATCH(Data7[[#This Row],[Name:]],'Employee Info'!$B$3:$B$200,0),MATCH(Data7[[#Headers],[Tech]],'Employee Info'!$C$2:$J$2,0)),"")</f>
        <v/>
      </c>
      <c r="N214" s="19" t="str">
        <f>IFERROR(INDEX('Employee Info'!$C$3:$J$200,MATCH(Data7[[#This Row],[Name:]],'Employee Info'!$B$3:$B$200,0),MATCH(Data7[[#Headers],[Other]],'Employee Info'!$C$2:$J$2,0)),"")</f>
        <v/>
      </c>
      <c r="O214" s="19">
        <f>IFERROR((Data7[[#This Row],[Hours:]]*SUM(Data7[[#This Row],[Rate]:[Other]])),"")</f>
        <v>0</v>
      </c>
      <c r="P214" s="7" t="str">
        <f>IF(Data7[[#This Row],[WO'#:]]="","Riley #","WO#")</f>
        <v>WO#</v>
      </c>
      <c r="Q214" s="7">
        <f>IFERROR(WEEKNUM(Data7[[#This Row],[Date:]]),"")</f>
        <v>8</v>
      </c>
      <c r="R214" s="6">
        <f t="shared" si="9"/>
        <v>45340</v>
      </c>
      <c r="S214" s="6">
        <f>Data7[[#This Row],[Week Start]]+7</f>
        <v>45347</v>
      </c>
      <c r="T214" s="7" t="str">
        <f t="shared" si="10"/>
        <v>2/18/2024 - 2/25/2024</v>
      </c>
      <c r="U214" s="7" t="str">
        <f t="shared" si="11"/>
        <v>Time Card</v>
      </c>
      <c r="V214" s="8" t="str">
        <f>RIGHT(TEXT(Data7[[#This Row],[Date:]],"mmddyyyy"),4)</f>
        <v>2024</v>
      </c>
      <c r="W214" s="8" t="str">
        <f>MID(TEXT(Data7[[#This Row],[Date:]],"mmddyyyy"),3,2)</f>
        <v>22</v>
      </c>
      <c r="X214" s="8" t="str">
        <f>LEFT(TEXT(Data7[[#This Row],[Date:]],"mmddyyyy"),2)</f>
        <v>02</v>
      </c>
      <c r="Y214" s="6">
        <f>DATE(Data7[[#This Row],[Year]],Data7[[#This Row],[Month]],Data7[[#This Row],[Day]])</f>
        <v>45344</v>
      </c>
    </row>
    <row r="215" spans="1:25" x14ac:dyDescent="0.3">
      <c r="A215" s="5">
        <v>45344.57121238426</v>
      </c>
      <c r="B215" s="7" t="s">
        <v>35</v>
      </c>
      <c r="C215" s="6" t="s">
        <v>207</v>
      </c>
      <c r="D215" s="7" t="s">
        <v>208</v>
      </c>
      <c r="E215" s="8">
        <v>8</v>
      </c>
      <c r="F215" s="7" t="s">
        <v>68</v>
      </c>
      <c r="G215" s="7" t="s">
        <v>117</v>
      </c>
      <c r="H215" s="7" t="s">
        <v>92</v>
      </c>
      <c r="I215" s="7" t="s">
        <v>44</v>
      </c>
      <c r="J215" s="19" t="str">
        <f>IFERROR(INDEX('Employee Info'!$C$3:$E$200,MATCH(Data7[[#This Row],[Name:]],'Employee Info'!$B$3:$B$200,0),MATCH(Data7[[#This Row],[Hours Type:]],'Employee Info'!$C$2:$E$2,0)),"")</f>
        <v/>
      </c>
      <c r="K215" s="19" t="str">
        <f>IFERROR(INDEX('Employee Info'!$C$3:$J$200,MATCH(Data7[[#This Row],[Name:]],'Employee Info'!$B$3:$B$200,0),MATCH(Data7[[#Headers],[Truck]],'Employee Info'!$C$2:$J$2,0)),"")</f>
        <v/>
      </c>
      <c r="L215" s="19" t="str">
        <f>IFERROR(INDEX('Employee Info'!$C$3:$J$200,MATCH(Data7[[#This Row],[Name:]],'Employee Info'!$B$3:$B$200,0),MATCH(Data7[[#Headers],[Phone]],'Employee Info'!$C$2:$J$2,0)),"")</f>
        <v/>
      </c>
      <c r="M215" s="19" t="str">
        <f>IFERROR(INDEX('Employee Info'!$C$3:$J$200,MATCH(Data7[[#This Row],[Name:]],'Employee Info'!$B$3:$B$200,0),MATCH(Data7[[#Headers],[Tech]],'Employee Info'!$C$2:$J$2,0)),"")</f>
        <v/>
      </c>
      <c r="N215" s="19" t="str">
        <f>IFERROR(INDEX('Employee Info'!$C$3:$J$200,MATCH(Data7[[#This Row],[Name:]],'Employee Info'!$B$3:$B$200,0),MATCH(Data7[[#Headers],[Other]],'Employee Info'!$C$2:$J$2,0)),"")</f>
        <v/>
      </c>
      <c r="O215" s="19">
        <f>IFERROR((Data7[[#This Row],[Hours:]]*SUM(Data7[[#This Row],[Rate]:[Other]])),"")</f>
        <v>0</v>
      </c>
      <c r="P215" s="7" t="str">
        <f>IF(Data7[[#This Row],[WO'#:]]="","Riley #","WO#")</f>
        <v>Riley #</v>
      </c>
      <c r="Q215" s="7">
        <f>IFERROR(WEEKNUM(Data7[[#This Row],[Date:]]),"")</f>
        <v>8</v>
      </c>
      <c r="R215" s="6">
        <f t="shared" si="9"/>
        <v>45340</v>
      </c>
      <c r="S215" s="6">
        <f>Data7[[#This Row],[Week Start]]+7</f>
        <v>45347</v>
      </c>
      <c r="T215" s="7" t="str">
        <f t="shared" si="10"/>
        <v>2/18/2024 - 2/25/2024</v>
      </c>
      <c r="U215" s="7" t="str">
        <f t="shared" si="11"/>
        <v>Time Card</v>
      </c>
      <c r="V215" s="8" t="str">
        <f>RIGHT(TEXT(Data7[[#This Row],[Date:]],"mmddyyyy"),4)</f>
        <v>2024</v>
      </c>
      <c r="W215" s="8" t="str">
        <f>MID(TEXT(Data7[[#This Row],[Date:]],"mmddyyyy"),3,2)</f>
        <v>22</v>
      </c>
      <c r="X215" s="8" t="str">
        <f>LEFT(TEXT(Data7[[#This Row],[Date:]],"mmddyyyy"),2)</f>
        <v>02</v>
      </c>
      <c r="Y215" s="6">
        <f>DATE(Data7[[#This Row],[Year]],Data7[[#This Row],[Month]],Data7[[#This Row],[Day]])</f>
        <v>45344</v>
      </c>
    </row>
    <row r="216" spans="1:25" x14ac:dyDescent="0.3">
      <c r="A216" s="5">
        <v>45345.454487731484</v>
      </c>
      <c r="B216" s="7" t="s">
        <v>31</v>
      </c>
      <c r="C216" s="6" t="s">
        <v>207</v>
      </c>
      <c r="D216" s="7" t="s">
        <v>209</v>
      </c>
      <c r="E216" s="8">
        <v>4</v>
      </c>
      <c r="F216" s="7" t="s">
        <v>68</v>
      </c>
      <c r="G216" s="7" t="s">
        <v>117</v>
      </c>
      <c r="H216" s="7" t="s">
        <v>64</v>
      </c>
      <c r="I216" s="7" t="s">
        <v>44</v>
      </c>
      <c r="J216" s="19" t="str">
        <f>IFERROR(INDEX('Employee Info'!$C$3:$E$200,MATCH(Data7[[#This Row],[Name:]],'Employee Info'!$B$3:$B$200,0),MATCH(Data7[[#This Row],[Hours Type:]],'Employee Info'!$C$2:$E$2,0)),"")</f>
        <v/>
      </c>
      <c r="K216" s="19" t="str">
        <f>IFERROR(INDEX('Employee Info'!$C$3:$J$200,MATCH(Data7[[#This Row],[Name:]],'Employee Info'!$B$3:$B$200,0),MATCH(Data7[[#Headers],[Truck]],'Employee Info'!$C$2:$J$2,0)),"")</f>
        <v/>
      </c>
      <c r="L216" s="19" t="str">
        <f>IFERROR(INDEX('Employee Info'!$C$3:$J$200,MATCH(Data7[[#This Row],[Name:]],'Employee Info'!$B$3:$B$200,0),MATCH(Data7[[#Headers],[Phone]],'Employee Info'!$C$2:$J$2,0)),"")</f>
        <v/>
      </c>
      <c r="M216" s="19" t="str">
        <f>IFERROR(INDEX('Employee Info'!$C$3:$J$200,MATCH(Data7[[#This Row],[Name:]],'Employee Info'!$B$3:$B$200,0),MATCH(Data7[[#Headers],[Tech]],'Employee Info'!$C$2:$J$2,0)),"")</f>
        <v/>
      </c>
      <c r="N216" s="19" t="str">
        <f>IFERROR(INDEX('Employee Info'!$C$3:$J$200,MATCH(Data7[[#This Row],[Name:]],'Employee Info'!$B$3:$B$200,0),MATCH(Data7[[#Headers],[Other]],'Employee Info'!$C$2:$J$2,0)),"")</f>
        <v/>
      </c>
      <c r="O216" s="19">
        <f>IFERROR((Data7[[#This Row],[Hours:]]*SUM(Data7[[#This Row],[Rate]:[Other]])),"")</f>
        <v>0</v>
      </c>
      <c r="P216" s="7" t="str">
        <f>IF(Data7[[#This Row],[WO'#:]]="","Riley #","WO#")</f>
        <v>Riley #</v>
      </c>
      <c r="Q216" s="7">
        <f>IFERROR(WEEKNUM(Data7[[#This Row],[Date:]]),"")</f>
        <v>8</v>
      </c>
      <c r="R216" s="6">
        <f t="shared" si="9"/>
        <v>45340</v>
      </c>
      <c r="S216" s="6">
        <f>Data7[[#This Row],[Week Start]]+7</f>
        <v>45347</v>
      </c>
      <c r="T216" s="7" t="str">
        <f t="shared" si="10"/>
        <v>2/18/2024 - 2/25/2024</v>
      </c>
      <c r="U216" s="7" t="str">
        <f t="shared" si="11"/>
        <v>Time Card</v>
      </c>
      <c r="V216" s="8" t="str">
        <f>RIGHT(TEXT(Data7[[#This Row],[Date:]],"mmddyyyy"),4)</f>
        <v>2024</v>
      </c>
      <c r="W216" s="8" t="str">
        <f>MID(TEXT(Data7[[#This Row],[Date:]],"mmddyyyy"),3,2)</f>
        <v>22</v>
      </c>
      <c r="X216" s="8" t="str">
        <f>LEFT(TEXT(Data7[[#This Row],[Date:]],"mmddyyyy"),2)</f>
        <v>02</v>
      </c>
      <c r="Y216" s="6">
        <f>DATE(Data7[[#This Row],[Year]],Data7[[#This Row],[Month]],Data7[[#This Row],[Day]])</f>
        <v>45344</v>
      </c>
    </row>
    <row r="217" spans="1:25" x14ac:dyDescent="0.3">
      <c r="A217" s="5">
        <v>45345.454685300923</v>
      </c>
      <c r="B217" s="7" t="s">
        <v>65</v>
      </c>
      <c r="C217" s="6" t="s">
        <v>207</v>
      </c>
      <c r="D217" s="7" t="s">
        <v>209</v>
      </c>
      <c r="E217" s="8">
        <v>4</v>
      </c>
      <c r="F217" s="7" t="s">
        <v>68</v>
      </c>
      <c r="G217" s="7" t="s">
        <v>117</v>
      </c>
      <c r="H217" s="7" t="s">
        <v>64</v>
      </c>
      <c r="I217" s="7" t="s">
        <v>44</v>
      </c>
      <c r="J217" s="19" t="str">
        <f>IFERROR(INDEX('Employee Info'!$C$3:$E$200,MATCH(Data7[[#This Row],[Name:]],'Employee Info'!$B$3:$B$200,0),MATCH(Data7[[#This Row],[Hours Type:]],'Employee Info'!$C$2:$E$2,0)),"")</f>
        <v/>
      </c>
      <c r="K217" s="19" t="str">
        <f>IFERROR(INDEX('Employee Info'!$C$3:$J$200,MATCH(Data7[[#This Row],[Name:]],'Employee Info'!$B$3:$B$200,0),MATCH(Data7[[#Headers],[Truck]],'Employee Info'!$C$2:$J$2,0)),"")</f>
        <v/>
      </c>
      <c r="L217" s="19" t="str">
        <f>IFERROR(INDEX('Employee Info'!$C$3:$J$200,MATCH(Data7[[#This Row],[Name:]],'Employee Info'!$B$3:$B$200,0),MATCH(Data7[[#Headers],[Phone]],'Employee Info'!$C$2:$J$2,0)),"")</f>
        <v/>
      </c>
      <c r="M217" s="19" t="str">
        <f>IFERROR(INDEX('Employee Info'!$C$3:$J$200,MATCH(Data7[[#This Row],[Name:]],'Employee Info'!$B$3:$B$200,0),MATCH(Data7[[#Headers],[Tech]],'Employee Info'!$C$2:$J$2,0)),"")</f>
        <v/>
      </c>
      <c r="N217" s="19" t="str">
        <f>IFERROR(INDEX('Employee Info'!$C$3:$J$200,MATCH(Data7[[#This Row],[Name:]],'Employee Info'!$B$3:$B$200,0),MATCH(Data7[[#Headers],[Other]],'Employee Info'!$C$2:$J$2,0)),"")</f>
        <v/>
      </c>
      <c r="O217" s="19">
        <f>IFERROR((Data7[[#This Row],[Hours:]]*SUM(Data7[[#This Row],[Rate]:[Other]])),"")</f>
        <v>0</v>
      </c>
      <c r="P217" s="7" t="str">
        <f>IF(Data7[[#This Row],[WO'#:]]="","Riley #","WO#")</f>
        <v>Riley #</v>
      </c>
      <c r="Q217" s="7">
        <f>IFERROR(WEEKNUM(Data7[[#This Row],[Date:]]),"")</f>
        <v>8</v>
      </c>
      <c r="R217" s="6">
        <f t="shared" si="9"/>
        <v>45340</v>
      </c>
      <c r="S217" s="6">
        <f>Data7[[#This Row],[Week Start]]+7</f>
        <v>45347</v>
      </c>
      <c r="T217" s="7" t="str">
        <f t="shared" si="10"/>
        <v>2/18/2024 - 2/25/2024</v>
      </c>
      <c r="U217" s="7" t="str">
        <f t="shared" si="11"/>
        <v>Time Card</v>
      </c>
      <c r="V217" s="8" t="str">
        <f>RIGHT(TEXT(Data7[[#This Row],[Date:]],"mmddyyyy"),4)</f>
        <v>2024</v>
      </c>
      <c r="W217" s="8" t="str">
        <f>MID(TEXT(Data7[[#This Row],[Date:]],"mmddyyyy"),3,2)</f>
        <v>22</v>
      </c>
      <c r="X217" s="8" t="str">
        <f>LEFT(TEXT(Data7[[#This Row],[Date:]],"mmddyyyy"),2)</f>
        <v>02</v>
      </c>
      <c r="Y217" s="6">
        <f>DATE(Data7[[#This Row],[Year]],Data7[[#This Row],[Month]],Data7[[#This Row],[Day]])</f>
        <v>45344</v>
      </c>
    </row>
    <row r="218" spans="1:25" x14ac:dyDescent="0.3">
      <c r="A218" s="5">
        <v>45345.455162152779</v>
      </c>
      <c r="B218" s="7" t="s">
        <v>65</v>
      </c>
      <c r="C218" s="6" t="s">
        <v>207</v>
      </c>
      <c r="D218" s="7" t="s">
        <v>210</v>
      </c>
      <c r="E218" s="8">
        <v>4</v>
      </c>
      <c r="F218" s="7" t="s">
        <v>68</v>
      </c>
      <c r="G218" s="7" t="s">
        <v>117</v>
      </c>
      <c r="H218" s="7" t="s">
        <v>64</v>
      </c>
      <c r="I218" s="7" t="s">
        <v>44</v>
      </c>
      <c r="J218" s="19" t="str">
        <f>IFERROR(INDEX('Employee Info'!$C$3:$E$200,MATCH(Data7[[#This Row],[Name:]],'Employee Info'!$B$3:$B$200,0),MATCH(Data7[[#This Row],[Hours Type:]],'Employee Info'!$C$2:$E$2,0)),"")</f>
        <v/>
      </c>
      <c r="K218" s="19" t="str">
        <f>IFERROR(INDEX('Employee Info'!$C$3:$J$200,MATCH(Data7[[#This Row],[Name:]],'Employee Info'!$B$3:$B$200,0),MATCH(Data7[[#Headers],[Truck]],'Employee Info'!$C$2:$J$2,0)),"")</f>
        <v/>
      </c>
      <c r="L218" s="19" t="str">
        <f>IFERROR(INDEX('Employee Info'!$C$3:$J$200,MATCH(Data7[[#This Row],[Name:]],'Employee Info'!$B$3:$B$200,0),MATCH(Data7[[#Headers],[Phone]],'Employee Info'!$C$2:$J$2,0)),"")</f>
        <v/>
      </c>
      <c r="M218" s="19" t="str">
        <f>IFERROR(INDEX('Employee Info'!$C$3:$J$200,MATCH(Data7[[#This Row],[Name:]],'Employee Info'!$B$3:$B$200,0),MATCH(Data7[[#Headers],[Tech]],'Employee Info'!$C$2:$J$2,0)),"")</f>
        <v/>
      </c>
      <c r="N218" s="19" t="str">
        <f>IFERROR(INDEX('Employee Info'!$C$3:$J$200,MATCH(Data7[[#This Row],[Name:]],'Employee Info'!$B$3:$B$200,0),MATCH(Data7[[#Headers],[Other]],'Employee Info'!$C$2:$J$2,0)),"")</f>
        <v/>
      </c>
      <c r="O218" s="19">
        <f>IFERROR((Data7[[#This Row],[Hours:]]*SUM(Data7[[#This Row],[Rate]:[Other]])),"")</f>
        <v>0</v>
      </c>
      <c r="P218" s="7" t="str">
        <f>IF(Data7[[#This Row],[WO'#:]]="","Riley #","WO#")</f>
        <v>Riley #</v>
      </c>
      <c r="Q218" s="7">
        <f>IFERROR(WEEKNUM(Data7[[#This Row],[Date:]]),"")</f>
        <v>8</v>
      </c>
      <c r="R218" s="6">
        <f t="shared" si="9"/>
        <v>45340</v>
      </c>
      <c r="S218" s="6">
        <f>Data7[[#This Row],[Week Start]]+7</f>
        <v>45347</v>
      </c>
      <c r="T218" s="7" t="str">
        <f t="shared" si="10"/>
        <v>2/18/2024 - 2/25/2024</v>
      </c>
      <c r="U218" s="7" t="str">
        <f t="shared" si="11"/>
        <v>Time Card</v>
      </c>
      <c r="V218" s="8" t="str">
        <f>RIGHT(TEXT(Data7[[#This Row],[Date:]],"mmddyyyy"),4)</f>
        <v>2024</v>
      </c>
      <c r="W218" s="8" t="str">
        <f>MID(TEXT(Data7[[#This Row],[Date:]],"mmddyyyy"),3,2)</f>
        <v>22</v>
      </c>
      <c r="X218" s="8" t="str">
        <f>LEFT(TEXT(Data7[[#This Row],[Date:]],"mmddyyyy"),2)</f>
        <v>02</v>
      </c>
      <c r="Y218" s="6">
        <f>DATE(Data7[[#This Row],[Year]],Data7[[#This Row],[Month]],Data7[[#This Row],[Day]])</f>
        <v>45344</v>
      </c>
    </row>
    <row r="219" spans="1:25" x14ac:dyDescent="0.3">
      <c r="A219" s="5">
        <v>45366.28349652778</v>
      </c>
      <c r="B219" s="7" t="s">
        <v>66</v>
      </c>
      <c r="C219" s="6" t="s">
        <v>211</v>
      </c>
      <c r="D219" s="7" t="s">
        <v>68</v>
      </c>
      <c r="E219" s="8">
        <v>6</v>
      </c>
      <c r="F219" s="7">
        <v>20028</v>
      </c>
      <c r="G219" s="7" t="s">
        <v>68</v>
      </c>
      <c r="H219" s="7" t="s">
        <v>69</v>
      </c>
      <c r="I219" s="7" t="s">
        <v>44</v>
      </c>
      <c r="J219" s="19" t="str">
        <f>IFERROR(INDEX('Employee Info'!$C$3:$E$200,MATCH(Data7[[#This Row],[Name:]],'Employee Info'!$B$3:$B$200,0),MATCH(Data7[[#This Row],[Hours Type:]],'Employee Info'!$C$2:$E$2,0)),"")</f>
        <v/>
      </c>
      <c r="K219" s="19" t="str">
        <f>IFERROR(INDEX('Employee Info'!$C$3:$J$200,MATCH(Data7[[#This Row],[Name:]],'Employee Info'!$B$3:$B$200,0),MATCH(Data7[[#Headers],[Truck]],'Employee Info'!$C$2:$J$2,0)),"")</f>
        <v/>
      </c>
      <c r="L219" s="19" t="str">
        <f>IFERROR(INDEX('Employee Info'!$C$3:$J$200,MATCH(Data7[[#This Row],[Name:]],'Employee Info'!$B$3:$B$200,0),MATCH(Data7[[#Headers],[Phone]],'Employee Info'!$C$2:$J$2,0)),"")</f>
        <v/>
      </c>
      <c r="M219" s="19" t="str">
        <f>IFERROR(INDEX('Employee Info'!$C$3:$J$200,MATCH(Data7[[#This Row],[Name:]],'Employee Info'!$B$3:$B$200,0),MATCH(Data7[[#Headers],[Tech]],'Employee Info'!$C$2:$J$2,0)),"")</f>
        <v/>
      </c>
      <c r="N219" s="19" t="str">
        <f>IFERROR(INDEX('Employee Info'!$C$3:$J$200,MATCH(Data7[[#This Row],[Name:]],'Employee Info'!$B$3:$B$200,0),MATCH(Data7[[#Headers],[Other]],'Employee Info'!$C$2:$J$2,0)),"")</f>
        <v/>
      </c>
      <c r="O219" s="19">
        <f>IFERROR((Data7[[#This Row],[Hours:]]*SUM(Data7[[#This Row],[Rate]:[Other]])),"")</f>
        <v>0</v>
      </c>
      <c r="P219" s="7" t="str">
        <f>IF(Data7[[#This Row],[WO'#:]]="","Riley #","WO#")</f>
        <v>WO#</v>
      </c>
      <c r="Q219" s="7">
        <f>IFERROR(WEEKNUM(Data7[[#This Row],[Date:]]),"")</f>
        <v>8</v>
      </c>
      <c r="R219" s="6">
        <f t="shared" si="9"/>
        <v>45340</v>
      </c>
      <c r="S219" s="6">
        <f>Data7[[#This Row],[Week Start]]+7</f>
        <v>45347</v>
      </c>
      <c r="T219" s="7" t="str">
        <f t="shared" si="10"/>
        <v>2/18/2024 - 2/25/2024</v>
      </c>
      <c r="U219" s="7" t="str">
        <f t="shared" si="11"/>
        <v>Time Card</v>
      </c>
      <c r="V219" s="8" t="str">
        <f>RIGHT(TEXT(Data7[[#This Row],[Date:]],"mmddyyyy"),4)</f>
        <v>2024</v>
      </c>
      <c r="W219" s="8" t="str">
        <f>MID(TEXT(Data7[[#This Row],[Date:]],"mmddyyyy"),3,2)</f>
        <v>23</v>
      </c>
      <c r="X219" s="8" t="str">
        <f>LEFT(TEXT(Data7[[#This Row],[Date:]],"mmddyyyy"),2)</f>
        <v>02</v>
      </c>
      <c r="Y219" s="6">
        <f>DATE(Data7[[#This Row],[Year]],Data7[[#This Row],[Month]],Data7[[#This Row],[Day]])</f>
        <v>45345</v>
      </c>
    </row>
    <row r="220" spans="1:25" x14ac:dyDescent="0.3">
      <c r="A220" s="5">
        <v>45345.467505787034</v>
      </c>
      <c r="B220" s="7" t="s">
        <v>31</v>
      </c>
      <c r="C220" s="6" t="s">
        <v>211</v>
      </c>
      <c r="D220" s="7" t="s">
        <v>187</v>
      </c>
      <c r="E220" s="8">
        <v>4.5</v>
      </c>
      <c r="F220" s="7">
        <v>6984733</v>
      </c>
      <c r="G220" s="7" t="s">
        <v>117</v>
      </c>
      <c r="H220" s="7" t="s">
        <v>69</v>
      </c>
      <c r="I220" s="7" t="s">
        <v>44</v>
      </c>
      <c r="J220" s="19" t="str">
        <f>IFERROR(INDEX('Employee Info'!$C$3:$E$200,MATCH(Data7[[#This Row],[Name:]],'Employee Info'!$B$3:$B$200,0),MATCH(Data7[[#This Row],[Hours Type:]],'Employee Info'!$C$2:$E$2,0)),"")</f>
        <v/>
      </c>
      <c r="K220" s="19" t="str">
        <f>IFERROR(INDEX('Employee Info'!$C$3:$J$200,MATCH(Data7[[#This Row],[Name:]],'Employee Info'!$B$3:$B$200,0),MATCH(Data7[[#Headers],[Truck]],'Employee Info'!$C$2:$J$2,0)),"")</f>
        <v/>
      </c>
      <c r="L220" s="19" t="str">
        <f>IFERROR(INDEX('Employee Info'!$C$3:$J$200,MATCH(Data7[[#This Row],[Name:]],'Employee Info'!$B$3:$B$200,0),MATCH(Data7[[#Headers],[Phone]],'Employee Info'!$C$2:$J$2,0)),"")</f>
        <v/>
      </c>
      <c r="M220" s="19" t="str">
        <f>IFERROR(INDEX('Employee Info'!$C$3:$J$200,MATCH(Data7[[#This Row],[Name:]],'Employee Info'!$B$3:$B$200,0),MATCH(Data7[[#Headers],[Tech]],'Employee Info'!$C$2:$J$2,0)),"")</f>
        <v/>
      </c>
      <c r="N220" s="19" t="str">
        <f>IFERROR(INDEX('Employee Info'!$C$3:$J$200,MATCH(Data7[[#This Row],[Name:]],'Employee Info'!$B$3:$B$200,0),MATCH(Data7[[#Headers],[Other]],'Employee Info'!$C$2:$J$2,0)),"")</f>
        <v/>
      </c>
      <c r="O220" s="19">
        <f>IFERROR((Data7[[#This Row],[Hours:]]*SUM(Data7[[#This Row],[Rate]:[Other]])),"")</f>
        <v>0</v>
      </c>
      <c r="P220" s="7" t="str">
        <f>IF(Data7[[#This Row],[WO'#:]]="","Riley #","WO#")</f>
        <v>WO#</v>
      </c>
      <c r="Q220" s="7">
        <f>IFERROR(WEEKNUM(Data7[[#This Row],[Date:]]),"")</f>
        <v>8</v>
      </c>
      <c r="R220" s="6">
        <f t="shared" si="9"/>
        <v>45340</v>
      </c>
      <c r="S220" s="6">
        <f>Data7[[#This Row],[Week Start]]+7</f>
        <v>45347</v>
      </c>
      <c r="T220" s="7" t="str">
        <f t="shared" si="10"/>
        <v>2/18/2024 - 2/25/2024</v>
      </c>
      <c r="U220" s="7" t="str">
        <f t="shared" si="11"/>
        <v>Time Card</v>
      </c>
      <c r="V220" s="8" t="str">
        <f>RIGHT(TEXT(Data7[[#This Row],[Date:]],"mmddyyyy"),4)</f>
        <v>2024</v>
      </c>
      <c r="W220" s="8" t="str">
        <f>MID(TEXT(Data7[[#This Row],[Date:]],"mmddyyyy"),3,2)</f>
        <v>23</v>
      </c>
      <c r="X220" s="8" t="str">
        <f>LEFT(TEXT(Data7[[#This Row],[Date:]],"mmddyyyy"),2)</f>
        <v>02</v>
      </c>
      <c r="Y220" s="6">
        <f>DATE(Data7[[#This Row],[Year]],Data7[[#This Row],[Month]],Data7[[#This Row],[Day]])</f>
        <v>45345</v>
      </c>
    </row>
    <row r="221" spans="1:25" x14ac:dyDescent="0.3">
      <c r="A221" s="5">
        <v>45345.560024305552</v>
      </c>
      <c r="B221" s="7" t="s">
        <v>65</v>
      </c>
      <c r="C221" s="6" t="s">
        <v>211</v>
      </c>
      <c r="D221" s="7" t="s">
        <v>212</v>
      </c>
      <c r="E221" s="8">
        <v>3</v>
      </c>
      <c r="F221" s="7">
        <v>6984733</v>
      </c>
      <c r="G221" s="7" t="s">
        <v>68</v>
      </c>
      <c r="H221" s="7" t="s">
        <v>69</v>
      </c>
      <c r="I221" s="7" t="s">
        <v>44</v>
      </c>
      <c r="J221" s="19" t="str">
        <f>IFERROR(INDEX('Employee Info'!$C$3:$E$200,MATCH(Data7[[#This Row],[Name:]],'Employee Info'!$B$3:$B$200,0),MATCH(Data7[[#This Row],[Hours Type:]],'Employee Info'!$C$2:$E$2,0)),"")</f>
        <v/>
      </c>
      <c r="K221" s="19" t="str">
        <f>IFERROR(INDEX('Employee Info'!$C$3:$J$200,MATCH(Data7[[#This Row],[Name:]],'Employee Info'!$B$3:$B$200,0),MATCH(Data7[[#Headers],[Truck]],'Employee Info'!$C$2:$J$2,0)),"")</f>
        <v/>
      </c>
      <c r="L221" s="19" t="str">
        <f>IFERROR(INDEX('Employee Info'!$C$3:$J$200,MATCH(Data7[[#This Row],[Name:]],'Employee Info'!$B$3:$B$200,0),MATCH(Data7[[#Headers],[Phone]],'Employee Info'!$C$2:$J$2,0)),"")</f>
        <v/>
      </c>
      <c r="M221" s="19" t="str">
        <f>IFERROR(INDEX('Employee Info'!$C$3:$J$200,MATCH(Data7[[#This Row],[Name:]],'Employee Info'!$B$3:$B$200,0),MATCH(Data7[[#Headers],[Tech]],'Employee Info'!$C$2:$J$2,0)),"")</f>
        <v/>
      </c>
      <c r="N221" s="19" t="str">
        <f>IFERROR(INDEX('Employee Info'!$C$3:$J$200,MATCH(Data7[[#This Row],[Name:]],'Employee Info'!$B$3:$B$200,0),MATCH(Data7[[#Headers],[Other]],'Employee Info'!$C$2:$J$2,0)),"")</f>
        <v/>
      </c>
      <c r="O221" s="19">
        <f>IFERROR((Data7[[#This Row],[Hours:]]*SUM(Data7[[#This Row],[Rate]:[Other]])),"")</f>
        <v>0</v>
      </c>
      <c r="P221" s="7" t="str">
        <f>IF(Data7[[#This Row],[WO'#:]]="","Riley #","WO#")</f>
        <v>WO#</v>
      </c>
      <c r="Q221" s="7">
        <f>IFERROR(WEEKNUM(Data7[[#This Row],[Date:]]),"")</f>
        <v>8</v>
      </c>
      <c r="R221" s="6">
        <f t="shared" si="9"/>
        <v>45340</v>
      </c>
      <c r="S221" s="6">
        <f>Data7[[#This Row],[Week Start]]+7</f>
        <v>45347</v>
      </c>
      <c r="T221" s="7" t="str">
        <f t="shared" si="10"/>
        <v>2/18/2024 - 2/25/2024</v>
      </c>
      <c r="U221" s="7" t="str">
        <f t="shared" si="11"/>
        <v>Time Card</v>
      </c>
      <c r="V221" s="8" t="str">
        <f>RIGHT(TEXT(Data7[[#This Row],[Date:]],"mmddyyyy"),4)</f>
        <v>2024</v>
      </c>
      <c r="W221" s="8" t="str">
        <f>MID(TEXT(Data7[[#This Row],[Date:]],"mmddyyyy"),3,2)</f>
        <v>23</v>
      </c>
      <c r="X221" s="8" t="str">
        <f>LEFT(TEXT(Data7[[#This Row],[Date:]],"mmddyyyy"),2)</f>
        <v>02</v>
      </c>
      <c r="Y221" s="6">
        <f>DATE(Data7[[#This Row],[Year]],Data7[[#This Row],[Month]],Data7[[#This Row],[Day]])</f>
        <v>45345</v>
      </c>
    </row>
    <row r="222" spans="1:25" x14ac:dyDescent="0.3">
      <c r="A222" s="5">
        <v>45345.55418298611</v>
      </c>
      <c r="B222" s="7" t="s">
        <v>35</v>
      </c>
      <c r="C222" s="6" t="s">
        <v>211</v>
      </c>
      <c r="D222" s="7" t="s">
        <v>214</v>
      </c>
      <c r="E222" s="8">
        <v>8</v>
      </c>
      <c r="F222" s="7" t="s">
        <v>68</v>
      </c>
      <c r="G222" s="7" t="s">
        <v>68</v>
      </c>
      <c r="H222" s="7" t="s">
        <v>92</v>
      </c>
      <c r="I222" s="7" t="s">
        <v>44</v>
      </c>
      <c r="J222" s="19" t="str">
        <f>IFERROR(INDEX('Employee Info'!$C$3:$E$200,MATCH(Data7[[#This Row],[Name:]],'Employee Info'!$B$3:$B$200,0),MATCH(Data7[[#This Row],[Hours Type:]],'Employee Info'!$C$2:$E$2,0)),"")</f>
        <v/>
      </c>
      <c r="K222" s="19" t="str">
        <f>IFERROR(INDEX('Employee Info'!$C$3:$J$200,MATCH(Data7[[#This Row],[Name:]],'Employee Info'!$B$3:$B$200,0),MATCH(Data7[[#Headers],[Truck]],'Employee Info'!$C$2:$J$2,0)),"")</f>
        <v/>
      </c>
      <c r="L222" s="19" t="str">
        <f>IFERROR(INDEX('Employee Info'!$C$3:$J$200,MATCH(Data7[[#This Row],[Name:]],'Employee Info'!$B$3:$B$200,0),MATCH(Data7[[#Headers],[Phone]],'Employee Info'!$C$2:$J$2,0)),"")</f>
        <v/>
      </c>
      <c r="M222" s="19" t="str">
        <f>IFERROR(INDEX('Employee Info'!$C$3:$J$200,MATCH(Data7[[#This Row],[Name:]],'Employee Info'!$B$3:$B$200,0),MATCH(Data7[[#Headers],[Tech]],'Employee Info'!$C$2:$J$2,0)),"")</f>
        <v/>
      </c>
      <c r="N222" s="19" t="str">
        <f>IFERROR(INDEX('Employee Info'!$C$3:$J$200,MATCH(Data7[[#This Row],[Name:]],'Employee Info'!$B$3:$B$200,0),MATCH(Data7[[#Headers],[Other]],'Employee Info'!$C$2:$J$2,0)),"")</f>
        <v/>
      </c>
      <c r="O222" s="19">
        <f>IFERROR((Data7[[#This Row],[Hours:]]*SUM(Data7[[#This Row],[Rate]:[Other]])),"")</f>
        <v>0</v>
      </c>
      <c r="P222" s="7" t="str">
        <f>IF(Data7[[#This Row],[WO'#:]]="","Riley #","WO#")</f>
        <v>Riley #</v>
      </c>
      <c r="Q222" s="7">
        <f>IFERROR(WEEKNUM(Data7[[#This Row],[Date:]]),"")</f>
        <v>8</v>
      </c>
      <c r="R222" s="6">
        <f t="shared" si="9"/>
        <v>45340</v>
      </c>
      <c r="S222" s="6">
        <f>Data7[[#This Row],[Week Start]]+7</f>
        <v>45347</v>
      </c>
      <c r="T222" s="7" t="str">
        <f t="shared" si="10"/>
        <v>2/18/2024 - 2/25/2024</v>
      </c>
      <c r="U222" s="7" t="str">
        <f t="shared" si="11"/>
        <v>Time Card</v>
      </c>
      <c r="V222" s="8" t="str">
        <f>RIGHT(TEXT(Data7[[#This Row],[Date:]],"mmddyyyy"),4)</f>
        <v>2024</v>
      </c>
      <c r="W222" s="8" t="str">
        <f>MID(TEXT(Data7[[#This Row],[Date:]],"mmddyyyy"),3,2)</f>
        <v>23</v>
      </c>
      <c r="X222" s="8" t="str">
        <f>LEFT(TEXT(Data7[[#This Row],[Date:]],"mmddyyyy"),2)</f>
        <v>02</v>
      </c>
      <c r="Y222" s="6">
        <f>DATE(Data7[[#This Row],[Year]],Data7[[#This Row],[Month]],Data7[[#This Row],[Day]])</f>
        <v>45345</v>
      </c>
    </row>
    <row r="223" spans="1:25" x14ac:dyDescent="0.3">
      <c r="A223" s="5">
        <v>45345.558051157408</v>
      </c>
      <c r="B223" s="7" t="s">
        <v>65</v>
      </c>
      <c r="C223" s="6" t="s">
        <v>211</v>
      </c>
      <c r="D223" s="7" t="s">
        <v>215</v>
      </c>
      <c r="E223" s="8">
        <v>3</v>
      </c>
      <c r="F223" s="7" t="s">
        <v>68</v>
      </c>
      <c r="G223" s="7" t="s">
        <v>68</v>
      </c>
      <c r="H223" s="7" t="s">
        <v>92</v>
      </c>
      <c r="I223" s="7" t="s">
        <v>44</v>
      </c>
      <c r="J223" s="19" t="str">
        <f>IFERROR(INDEX('Employee Info'!$C$3:$E$200,MATCH(Data7[[#This Row],[Name:]],'Employee Info'!$B$3:$B$200,0),MATCH(Data7[[#This Row],[Hours Type:]],'Employee Info'!$C$2:$E$2,0)),"")</f>
        <v/>
      </c>
      <c r="K223" s="19" t="str">
        <f>IFERROR(INDEX('Employee Info'!$C$3:$J$200,MATCH(Data7[[#This Row],[Name:]],'Employee Info'!$B$3:$B$200,0),MATCH(Data7[[#Headers],[Truck]],'Employee Info'!$C$2:$J$2,0)),"")</f>
        <v/>
      </c>
      <c r="L223" s="19" t="str">
        <f>IFERROR(INDEX('Employee Info'!$C$3:$J$200,MATCH(Data7[[#This Row],[Name:]],'Employee Info'!$B$3:$B$200,0),MATCH(Data7[[#Headers],[Phone]],'Employee Info'!$C$2:$J$2,0)),"")</f>
        <v/>
      </c>
      <c r="M223" s="19" t="str">
        <f>IFERROR(INDEX('Employee Info'!$C$3:$J$200,MATCH(Data7[[#This Row],[Name:]],'Employee Info'!$B$3:$B$200,0),MATCH(Data7[[#Headers],[Tech]],'Employee Info'!$C$2:$J$2,0)),"")</f>
        <v/>
      </c>
      <c r="N223" s="19" t="str">
        <f>IFERROR(INDEX('Employee Info'!$C$3:$J$200,MATCH(Data7[[#This Row],[Name:]],'Employee Info'!$B$3:$B$200,0),MATCH(Data7[[#Headers],[Other]],'Employee Info'!$C$2:$J$2,0)),"")</f>
        <v/>
      </c>
      <c r="O223" s="19">
        <f>IFERROR((Data7[[#This Row],[Hours:]]*SUM(Data7[[#This Row],[Rate]:[Other]])),"")</f>
        <v>0</v>
      </c>
      <c r="P223" s="7" t="str">
        <f>IF(Data7[[#This Row],[WO'#:]]="","Riley #","WO#")</f>
        <v>Riley #</v>
      </c>
      <c r="Q223" s="7">
        <f>IFERROR(WEEKNUM(Data7[[#This Row],[Date:]]),"")</f>
        <v>8</v>
      </c>
      <c r="R223" s="6">
        <f t="shared" si="9"/>
        <v>45340</v>
      </c>
      <c r="S223" s="6">
        <f>Data7[[#This Row],[Week Start]]+7</f>
        <v>45347</v>
      </c>
      <c r="T223" s="7" t="str">
        <f t="shared" si="10"/>
        <v>2/18/2024 - 2/25/2024</v>
      </c>
      <c r="U223" s="7" t="str">
        <f t="shared" si="11"/>
        <v>Time Card</v>
      </c>
      <c r="V223" s="8" t="str">
        <f>RIGHT(TEXT(Data7[[#This Row],[Date:]],"mmddyyyy"),4)</f>
        <v>2024</v>
      </c>
      <c r="W223" s="8" t="str">
        <f>MID(TEXT(Data7[[#This Row],[Date:]],"mmddyyyy"),3,2)</f>
        <v>23</v>
      </c>
      <c r="X223" s="8" t="str">
        <f>LEFT(TEXT(Data7[[#This Row],[Date:]],"mmddyyyy"),2)</f>
        <v>02</v>
      </c>
      <c r="Y223" s="6">
        <f>DATE(Data7[[#This Row],[Year]],Data7[[#This Row],[Month]],Data7[[#This Row],[Day]])</f>
        <v>45345</v>
      </c>
    </row>
    <row r="224" spans="1:25" x14ac:dyDescent="0.3">
      <c r="A224" s="5">
        <v>45345.562985416669</v>
      </c>
      <c r="B224" s="7" t="s">
        <v>66</v>
      </c>
      <c r="C224" s="6" t="s">
        <v>211</v>
      </c>
      <c r="D224" s="7" t="s">
        <v>218</v>
      </c>
      <c r="E224" s="8">
        <v>1</v>
      </c>
      <c r="F224" s="7" t="s">
        <v>68</v>
      </c>
      <c r="G224" s="7" t="s">
        <v>68</v>
      </c>
      <c r="H224" s="7" t="s">
        <v>92</v>
      </c>
      <c r="I224" s="7" t="s">
        <v>44</v>
      </c>
      <c r="J224" s="19" t="str">
        <f>IFERROR(INDEX('Employee Info'!$C$3:$E$200,MATCH(Data7[[#This Row],[Name:]],'Employee Info'!$B$3:$B$200,0),MATCH(Data7[[#This Row],[Hours Type:]],'Employee Info'!$C$2:$E$2,0)),"")</f>
        <v/>
      </c>
      <c r="K224" s="19" t="str">
        <f>IFERROR(INDEX('Employee Info'!$C$3:$J$200,MATCH(Data7[[#This Row],[Name:]],'Employee Info'!$B$3:$B$200,0),MATCH(Data7[[#Headers],[Truck]],'Employee Info'!$C$2:$J$2,0)),"")</f>
        <v/>
      </c>
      <c r="L224" s="19" t="str">
        <f>IFERROR(INDEX('Employee Info'!$C$3:$J$200,MATCH(Data7[[#This Row],[Name:]],'Employee Info'!$B$3:$B$200,0),MATCH(Data7[[#Headers],[Phone]],'Employee Info'!$C$2:$J$2,0)),"")</f>
        <v/>
      </c>
      <c r="M224" s="19" t="str">
        <f>IFERROR(INDEX('Employee Info'!$C$3:$J$200,MATCH(Data7[[#This Row],[Name:]],'Employee Info'!$B$3:$B$200,0),MATCH(Data7[[#Headers],[Tech]],'Employee Info'!$C$2:$J$2,0)),"")</f>
        <v/>
      </c>
      <c r="N224" s="19" t="str">
        <f>IFERROR(INDEX('Employee Info'!$C$3:$J$200,MATCH(Data7[[#This Row],[Name:]],'Employee Info'!$B$3:$B$200,0),MATCH(Data7[[#Headers],[Other]],'Employee Info'!$C$2:$J$2,0)),"")</f>
        <v/>
      </c>
      <c r="O224" s="19">
        <f>IFERROR((Data7[[#This Row],[Hours:]]*SUM(Data7[[#This Row],[Rate]:[Other]])),"")</f>
        <v>0</v>
      </c>
      <c r="P224" s="7" t="str">
        <f>IF(Data7[[#This Row],[WO'#:]]="","Riley #","WO#")</f>
        <v>Riley #</v>
      </c>
      <c r="Q224" s="7">
        <f>IFERROR(WEEKNUM(Data7[[#This Row],[Date:]]),"")</f>
        <v>8</v>
      </c>
      <c r="R224" s="6">
        <f t="shared" si="9"/>
        <v>45340</v>
      </c>
      <c r="S224" s="6">
        <f>Data7[[#This Row],[Week Start]]+7</f>
        <v>45347</v>
      </c>
      <c r="T224" s="7" t="str">
        <f t="shared" si="10"/>
        <v>2/18/2024 - 2/25/2024</v>
      </c>
      <c r="U224" s="7" t="str">
        <f t="shared" si="11"/>
        <v>Time Card</v>
      </c>
      <c r="V224" s="8" t="str">
        <f>RIGHT(TEXT(Data7[[#This Row],[Date:]],"mmddyyyy"),4)</f>
        <v>2024</v>
      </c>
      <c r="W224" s="8" t="str">
        <f>MID(TEXT(Data7[[#This Row],[Date:]],"mmddyyyy"),3,2)</f>
        <v>23</v>
      </c>
      <c r="X224" s="8" t="str">
        <f>LEFT(TEXT(Data7[[#This Row],[Date:]],"mmddyyyy"),2)</f>
        <v>02</v>
      </c>
      <c r="Y224" s="6">
        <f>DATE(Data7[[#This Row],[Year]],Data7[[#This Row],[Month]],Data7[[#This Row],[Day]])</f>
        <v>45345</v>
      </c>
    </row>
    <row r="225" spans="1:25" x14ac:dyDescent="0.3">
      <c r="A225" s="5">
        <v>45345.466694675924</v>
      </c>
      <c r="B225" s="7" t="s">
        <v>31</v>
      </c>
      <c r="C225" s="6" t="s">
        <v>211</v>
      </c>
      <c r="D225" s="7" t="s">
        <v>213</v>
      </c>
      <c r="E225" s="8">
        <v>3.5</v>
      </c>
      <c r="F225" s="7" t="s">
        <v>68</v>
      </c>
      <c r="G225" s="7" t="s">
        <v>117</v>
      </c>
      <c r="H225" s="7" t="s">
        <v>62</v>
      </c>
      <c r="I225" s="7" t="s">
        <v>44</v>
      </c>
      <c r="J225" s="19" t="str">
        <f>IFERROR(INDEX('Employee Info'!$C$3:$E$200,MATCH(Data7[[#This Row],[Name:]],'Employee Info'!$B$3:$B$200,0),MATCH(Data7[[#This Row],[Hours Type:]],'Employee Info'!$C$2:$E$2,0)),"")</f>
        <v/>
      </c>
      <c r="K225" s="19" t="str">
        <f>IFERROR(INDEX('Employee Info'!$C$3:$J$200,MATCH(Data7[[#This Row],[Name:]],'Employee Info'!$B$3:$B$200,0),MATCH(Data7[[#Headers],[Truck]],'Employee Info'!$C$2:$J$2,0)),"")</f>
        <v/>
      </c>
      <c r="L225" s="19" t="str">
        <f>IFERROR(INDEX('Employee Info'!$C$3:$J$200,MATCH(Data7[[#This Row],[Name:]],'Employee Info'!$B$3:$B$200,0),MATCH(Data7[[#Headers],[Phone]],'Employee Info'!$C$2:$J$2,0)),"")</f>
        <v/>
      </c>
      <c r="M225" s="19" t="str">
        <f>IFERROR(INDEX('Employee Info'!$C$3:$J$200,MATCH(Data7[[#This Row],[Name:]],'Employee Info'!$B$3:$B$200,0),MATCH(Data7[[#Headers],[Tech]],'Employee Info'!$C$2:$J$2,0)),"")</f>
        <v/>
      </c>
      <c r="N225" s="19" t="str">
        <f>IFERROR(INDEX('Employee Info'!$C$3:$J$200,MATCH(Data7[[#This Row],[Name:]],'Employee Info'!$B$3:$B$200,0),MATCH(Data7[[#Headers],[Other]],'Employee Info'!$C$2:$J$2,0)),"")</f>
        <v/>
      </c>
      <c r="O225" s="19">
        <f>IFERROR((Data7[[#This Row],[Hours:]]*SUM(Data7[[#This Row],[Rate]:[Other]])),"")</f>
        <v>0</v>
      </c>
      <c r="P225" s="7" t="str">
        <f>IF(Data7[[#This Row],[WO'#:]]="","Riley #","WO#")</f>
        <v>Riley #</v>
      </c>
      <c r="Q225" s="7">
        <f>IFERROR(WEEKNUM(Data7[[#This Row],[Date:]]),"")</f>
        <v>8</v>
      </c>
      <c r="R225" s="6">
        <f t="shared" si="9"/>
        <v>45340</v>
      </c>
      <c r="S225" s="6">
        <f>Data7[[#This Row],[Week Start]]+7</f>
        <v>45347</v>
      </c>
      <c r="T225" s="7" t="str">
        <f t="shared" si="10"/>
        <v>2/18/2024 - 2/25/2024</v>
      </c>
      <c r="U225" s="7" t="str">
        <f t="shared" si="11"/>
        <v>Time Card</v>
      </c>
      <c r="V225" s="8" t="str">
        <f>RIGHT(TEXT(Data7[[#This Row],[Date:]],"mmddyyyy"),4)</f>
        <v>2024</v>
      </c>
      <c r="W225" s="8" t="str">
        <f>MID(TEXT(Data7[[#This Row],[Date:]],"mmddyyyy"),3,2)</f>
        <v>23</v>
      </c>
      <c r="X225" s="8" t="str">
        <f>LEFT(TEXT(Data7[[#This Row],[Date:]],"mmddyyyy"),2)</f>
        <v>02</v>
      </c>
      <c r="Y225" s="6">
        <f>DATE(Data7[[#This Row],[Year]],Data7[[#This Row],[Month]],Data7[[#This Row],[Day]])</f>
        <v>45345</v>
      </c>
    </row>
    <row r="226" spans="1:25" x14ac:dyDescent="0.3">
      <c r="A226" s="5">
        <v>45345.558679629627</v>
      </c>
      <c r="B226" s="7" t="s">
        <v>65</v>
      </c>
      <c r="C226" s="6" t="s">
        <v>211</v>
      </c>
      <c r="D226" s="7" t="s">
        <v>216</v>
      </c>
      <c r="E226" s="8">
        <v>2</v>
      </c>
      <c r="F226" s="7" t="s">
        <v>68</v>
      </c>
      <c r="G226" s="7" t="s">
        <v>68</v>
      </c>
      <c r="H226" s="7" t="s">
        <v>64</v>
      </c>
      <c r="I226" s="7" t="s">
        <v>44</v>
      </c>
      <c r="J226" s="19" t="str">
        <f>IFERROR(INDEX('Employee Info'!$C$3:$E$200,MATCH(Data7[[#This Row],[Name:]],'Employee Info'!$B$3:$B$200,0),MATCH(Data7[[#This Row],[Hours Type:]],'Employee Info'!$C$2:$E$2,0)),"")</f>
        <v/>
      </c>
      <c r="K226" s="19" t="str">
        <f>IFERROR(INDEX('Employee Info'!$C$3:$J$200,MATCH(Data7[[#This Row],[Name:]],'Employee Info'!$B$3:$B$200,0),MATCH(Data7[[#Headers],[Truck]],'Employee Info'!$C$2:$J$2,0)),"")</f>
        <v/>
      </c>
      <c r="L226" s="19" t="str">
        <f>IFERROR(INDEX('Employee Info'!$C$3:$J$200,MATCH(Data7[[#This Row],[Name:]],'Employee Info'!$B$3:$B$200,0),MATCH(Data7[[#Headers],[Phone]],'Employee Info'!$C$2:$J$2,0)),"")</f>
        <v/>
      </c>
      <c r="M226" s="19" t="str">
        <f>IFERROR(INDEX('Employee Info'!$C$3:$J$200,MATCH(Data7[[#This Row],[Name:]],'Employee Info'!$B$3:$B$200,0),MATCH(Data7[[#Headers],[Tech]],'Employee Info'!$C$2:$J$2,0)),"")</f>
        <v/>
      </c>
      <c r="N226" s="19" t="str">
        <f>IFERROR(INDEX('Employee Info'!$C$3:$J$200,MATCH(Data7[[#This Row],[Name:]],'Employee Info'!$B$3:$B$200,0),MATCH(Data7[[#Headers],[Other]],'Employee Info'!$C$2:$J$2,0)),"")</f>
        <v/>
      </c>
      <c r="O226" s="19">
        <f>IFERROR((Data7[[#This Row],[Hours:]]*SUM(Data7[[#This Row],[Rate]:[Other]])),"")</f>
        <v>0</v>
      </c>
      <c r="P226" s="7" t="str">
        <f>IF(Data7[[#This Row],[WO'#:]]="","Riley #","WO#")</f>
        <v>Riley #</v>
      </c>
      <c r="Q226" s="7">
        <f>IFERROR(WEEKNUM(Data7[[#This Row],[Date:]]),"")</f>
        <v>8</v>
      </c>
      <c r="R226" s="6">
        <f t="shared" si="9"/>
        <v>45340</v>
      </c>
      <c r="S226" s="6">
        <f>Data7[[#This Row],[Week Start]]+7</f>
        <v>45347</v>
      </c>
      <c r="T226" s="7" t="str">
        <f t="shared" si="10"/>
        <v>2/18/2024 - 2/25/2024</v>
      </c>
      <c r="U226" s="7" t="str">
        <f t="shared" si="11"/>
        <v>Time Card</v>
      </c>
      <c r="V226" s="8" t="str">
        <f>RIGHT(TEXT(Data7[[#This Row],[Date:]],"mmddyyyy"),4)</f>
        <v>2024</v>
      </c>
      <c r="W226" s="8" t="str">
        <f>MID(TEXT(Data7[[#This Row],[Date:]],"mmddyyyy"),3,2)</f>
        <v>23</v>
      </c>
      <c r="X226" s="8" t="str">
        <f>LEFT(TEXT(Data7[[#This Row],[Date:]],"mmddyyyy"),2)</f>
        <v>02</v>
      </c>
      <c r="Y226" s="6">
        <f>DATE(Data7[[#This Row],[Year]],Data7[[#This Row],[Month]],Data7[[#This Row],[Day]])</f>
        <v>45345</v>
      </c>
    </row>
    <row r="227" spans="1:25" x14ac:dyDescent="0.3">
      <c r="A227" s="5">
        <v>45345.561220370371</v>
      </c>
      <c r="B227" s="7" t="s">
        <v>66</v>
      </c>
      <c r="C227" s="6" t="s">
        <v>211</v>
      </c>
      <c r="D227" s="7" t="s">
        <v>217</v>
      </c>
      <c r="E227" s="8">
        <v>1</v>
      </c>
      <c r="F227" s="7" t="s">
        <v>68</v>
      </c>
      <c r="G227" s="7" t="s">
        <v>68</v>
      </c>
      <c r="H227" s="7" t="s">
        <v>64</v>
      </c>
      <c r="I227" s="7" t="s">
        <v>44</v>
      </c>
      <c r="J227" s="19" t="str">
        <f>IFERROR(INDEX('Employee Info'!$C$3:$E$200,MATCH(Data7[[#This Row],[Name:]],'Employee Info'!$B$3:$B$200,0),MATCH(Data7[[#This Row],[Hours Type:]],'Employee Info'!$C$2:$E$2,0)),"")</f>
        <v/>
      </c>
      <c r="K227" s="19" t="str">
        <f>IFERROR(INDEX('Employee Info'!$C$3:$J$200,MATCH(Data7[[#This Row],[Name:]],'Employee Info'!$B$3:$B$200,0),MATCH(Data7[[#Headers],[Truck]],'Employee Info'!$C$2:$J$2,0)),"")</f>
        <v/>
      </c>
      <c r="L227" s="19" t="str">
        <f>IFERROR(INDEX('Employee Info'!$C$3:$J$200,MATCH(Data7[[#This Row],[Name:]],'Employee Info'!$B$3:$B$200,0),MATCH(Data7[[#Headers],[Phone]],'Employee Info'!$C$2:$J$2,0)),"")</f>
        <v/>
      </c>
      <c r="M227" s="19" t="str">
        <f>IFERROR(INDEX('Employee Info'!$C$3:$J$200,MATCH(Data7[[#This Row],[Name:]],'Employee Info'!$B$3:$B$200,0),MATCH(Data7[[#Headers],[Tech]],'Employee Info'!$C$2:$J$2,0)),"")</f>
        <v/>
      </c>
      <c r="N227" s="19" t="str">
        <f>IFERROR(INDEX('Employee Info'!$C$3:$J$200,MATCH(Data7[[#This Row],[Name:]],'Employee Info'!$B$3:$B$200,0),MATCH(Data7[[#Headers],[Other]],'Employee Info'!$C$2:$J$2,0)),"")</f>
        <v/>
      </c>
      <c r="O227" s="19">
        <f>IFERROR((Data7[[#This Row],[Hours:]]*SUM(Data7[[#This Row],[Rate]:[Other]])),"")</f>
        <v>0</v>
      </c>
      <c r="P227" s="7" t="str">
        <f>IF(Data7[[#This Row],[WO'#:]]="","Riley #","WO#")</f>
        <v>Riley #</v>
      </c>
      <c r="Q227" s="7">
        <f>IFERROR(WEEKNUM(Data7[[#This Row],[Date:]]),"")</f>
        <v>8</v>
      </c>
      <c r="R227" s="6">
        <f t="shared" si="9"/>
        <v>45340</v>
      </c>
      <c r="S227" s="6">
        <f>Data7[[#This Row],[Week Start]]+7</f>
        <v>45347</v>
      </c>
      <c r="T227" s="7" t="str">
        <f t="shared" si="10"/>
        <v>2/18/2024 - 2/25/2024</v>
      </c>
      <c r="U227" s="7" t="str">
        <f t="shared" si="11"/>
        <v>Time Card</v>
      </c>
      <c r="V227" s="8" t="str">
        <f>RIGHT(TEXT(Data7[[#This Row],[Date:]],"mmddyyyy"),4)</f>
        <v>2024</v>
      </c>
      <c r="W227" s="8" t="str">
        <f>MID(TEXT(Data7[[#This Row],[Date:]],"mmddyyyy"),3,2)</f>
        <v>23</v>
      </c>
      <c r="X227" s="8" t="str">
        <f>LEFT(TEXT(Data7[[#This Row],[Date:]],"mmddyyyy"),2)</f>
        <v>02</v>
      </c>
      <c r="Y227" s="6">
        <f>DATE(Data7[[#This Row],[Year]],Data7[[#This Row],[Month]],Data7[[#This Row],[Day]])</f>
        <v>45345</v>
      </c>
    </row>
    <row r="228" spans="1:25" x14ac:dyDescent="0.3">
      <c r="A228" s="5">
        <v>45352.536714814814</v>
      </c>
      <c r="B228" s="7" t="s">
        <v>66</v>
      </c>
      <c r="C228" s="6" t="s">
        <v>219</v>
      </c>
      <c r="D228" s="7" t="s">
        <v>220</v>
      </c>
      <c r="E228" s="8">
        <v>1</v>
      </c>
      <c r="F228" s="7">
        <v>6984733</v>
      </c>
      <c r="G228" s="7" t="s">
        <v>68</v>
      </c>
      <c r="H228" s="7" t="s">
        <v>221</v>
      </c>
      <c r="I228" s="7" t="s">
        <v>44</v>
      </c>
      <c r="J228" s="19" t="str">
        <f>IFERROR(INDEX('Employee Info'!$C$3:$E$200,MATCH(Data7[[#This Row],[Name:]],'Employee Info'!$B$3:$B$200,0),MATCH(Data7[[#This Row],[Hours Type:]],'Employee Info'!$C$2:$E$2,0)),"")</f>
        <v/>
      </c>
      <c r="K228" s="19" t="str">
        <f>IFERROR(INDEX('Employee Info'!$C$3:$J$200,MATCH(Data7[[#This Row],[Name:]],'Employee Info'!$B$3:$B$200,0),MATCH(Data7[[#Headers],[Truck]],'Employee Info'!$C$2:$J$2,0)),"")</f>
        <v/>
      </c>
      <c r="L228" s="19" t="str">
        <f>IFERROR(INDEX('Employee Info'!$C$3:$J$200,MATCH(Data7[[#This Row],[Name:]],'Employee Info'!$B$3:$B$200,0),MATCH(Data7[[#Headers],[Phone]],'Employee Info'!$C$2:$J$2,0)),"")</f>
        <v/>
      </c>
      <c r="M228" s="19" t="str">
        <f>IFERROR(INDEX('Employee Info'!$C$3:$J$200,MATCH(Data7[[#This Row],[Name:]],'Employee Info'!$B$3:$B$200,0),MATCH(Data7[[#Headers],[Tech]],'Employee Info'!$C$2:$J$2,0)),"")</f>
        <v/>
      </c>
      <c r="N228" s="19" t="str">
        <f>IFERROR(INDEX('Employee Info'!$C$3:$J$200,MATCH(Data7[[#This Row],[Name:]],'Employee Info'!$B$3:$B$200,0),MATCH(Data7[[#Headers],[Other]],'Employee Info'!$C$2:$J$2,0)),"")</f>
        <v/>
      </c>
      <c r="O228" s="19">
        <f>IFERROR((Data7[[#This Row],[Hours:]]*SUM(Data7[[#This Row],[Rate]:[Other]])),"")</f>
        <v>0</v>
      </c>
      <c r="P228" s="7" t="str">
        <f>IF(Data7[[#This Row],[WO'#:]]="","Riley #","WO#")</f>
        <v>WO#</v>
      </c>
      <c r="Q228" s="7">
        <f>IFERROR(WEEKNUM(Data7[[#This Row],[Date:]]),"")</f>
        <v>9</v>
      </c>
      <c r="R228" s="6">
        <f t="shared" si="9"/>
        <v>45347</v>
      </c>
      <c r="S228" s="6">
        <f>Data7[[#This Row],[Week Start]]+7</f>
        <v>45354</v>
      </c>
      <c r="T228" s="7" t="str">
        <f t="shared" si="10"/>
        <v>2/25/2024 - 3/3/2024</v>
      </c>
      <c r="U228" s="7" t="str">
        <f t="shared" si="11"/>
        <v>Time Card</v>
      </c>
      <c r="V228" s="8" t="str">
        <f>RIGHT(TEXT(Data7[[#This Row],[Date:]],"mmddyyyy"),4)</f>
        <v>2024</v>
      </c>
      <c r="W228" s="8" t="str">
        <f>MID(TEXT(Data7[[#This Row],[Date:]],"mmddyyyy"),3,2)</f>
        <v>26</v>
      </c>
      <c r="X228" s="8" t="str">
        <f>LEFT(TEXT(Data7[[#This Row],[Date:]],"mmddyyyy"),2)</f>
        <v>02</v>
      </c>
      <c r="Y228" s="6">
        <f>DATE(Data7[[#This Row],[Year]],Data7[[#This Row],[Month]],Data7[[#This Row],[Day]])</f>
        <v>45348</v>
      </c>
    </row>
    <row r="229" spans="1:25" x14ac:dyDescent="0.3">
      <c r="A229" s="5">
        <v>45352.520280092591</v>
      </c>
      <c r="B229" s="7" t="s">
        <v>66</v>
      </c>
      <c r="C229" s="6" t="s">
        <v>219</v>
      </c>
      <c r="D229" s="7" t="s">
        <v>222</v>
      </c>
      <c r="E229" s="8">
        <v>2</v>
      </c>
      <c r="F229" s="7">
        <v>7051906</v>
      </c>
      <c r="G229" s="7" t="s">
        <v>68</v>
      </c>
      <c r="H229" s="7" t="s">
        <v>69</v>
      </c>
      <c r="I229" s="7" t="s">
        <v>44</v>
      </c>
      <c r="J229" s="19" t="str">
        <f>IFERROR(INDEX('Employee Info'!$C$3:$E$200,MATCH(Data7[[#This Row],[Name:]],'Employee Info'!$B$3:$B$200,0),MATCH(Data7[[#This Row],[Hours Type:]],'Employee Info'!$C$2:$E$2,0)),"")</f>
        <v/>
      </c>
      <c r="K229" s="19" t="str">
        <f>IFERROR(INDEX('Employee Info'!$C$3:$J$200,MATCH(Data7[[#This Row],[Name:]],'Employee Info'!$B$3:$B$200,0),MATCH(Data7[[#Headers],[Truck]],'Employee Info'!$C$2:$J$2,0)),"")</f>
        <v/>
      </c>
      <c r="L229" s="19" t="str">
        <f>IFERROR(INDEX('Employee Info'!$C$3:$J$200,MATCH(Data7[[#This Row],[Name:]],'Employee Info'!$B$3:$B$200,0),MATCH(Data7[[#Headers],[Phone]],'Employee Info'!$C$2:$J$2,0)),"")</f>
        <v/>
      </c>
      <c r="M229" s="19" t="str">
        <f>IFERROR(INDEX('Employee Info'!$C$3:$J$200,MATCH(Data7[[#This Row],[Name:]],'Employee Info'!$B$3:$B$200,0),MATCH(Data7[[#Headers],[Tech]],'Employee Info'!$C$2:$J$2,0)),"")</f>
        <v/>
      </c>
      <c r="N229" s="19" t="str">
        <f>IFERROR(INDEX('Employee Info'!$C$3:$J$200,MATCH(Data7[[#This Row],[Name:]],'Employee Info'!$B$3:$B$200,0),MATCH(Data7[[#Headers],[Other]],'Employee Info'!$C$2:$J$2,0)),"")</f>
        <v/>
      </c>
      <c r="O229" s="19">
        <f>IFERROR((Data7[[#This Row],[Hours:]]*SUM(Data7[[#This Row],[Rate]:[Other]])),"")</f>
        <v>0</v>
      </c>
      <c r="P229" s="7" t="str">
        <f>IF(Data7[[#This Row],[WO'#:]]="","Riley #","WO#")</f>
        <v>WO#</v>
      </c>
      <c r="Q229" s="7">
        <f>IFERROR(WEEKNUM(Data7[[#This Row],[Date:]]),"")</f>
        <v>9</v>
      </c>
      <c r="R229" s="6">
        <f t="shared" si="9"/>
        <v>45347</v>
      </c>
      <c r="S229" s="6">
        <f>Data7[[#This Row],[Week Start]]+7</f>
        <v>45354</v>
      </c>
      <c r="T229" s="7" t="str">
        <f t="shared" si="10"/>
        <v>2/25/2024 - 3/3/2024</v>
      </c>
      <c r="U229" s="7" t="str">
        <f t="shared" si="11"/>
        <v>Time Card</v>
      </c>
      <c r="V229" s="8" t="str">
        <f>RIGHT(TEXT(Data7[[#This Row],[Date:]],"mmddyyyy"),4)</f>
        <v>2024</v>
      </c>
      <c r="W229" s="8" t="str">
        <f>MID(TEXT(Data7[[#This Row],[Date:]],"mmddyyyy"),3,2)</f>
        <v>26</v>
      </c>
      <c r="X229" s="8" t="str">
        <f>LEFT(TEXT(Data7[[#This Row],[Date:]],"mmddyyyy"),2)</f>
        <v>02</v>
      </c>
      <c r="Y229" s="6">
        <f>DATE(Data7[[#This Row],[Year]],Data7[[#This Row],[Month]],Data7[[#This Row],[Day]])</f>
        <v>45348</v>
      </c>
    </row>
    <row r="230" spans="1:25" x14ac:dyDescent="0.3">
      <c r="A230" s="5">
        <v>45351.324961689817</v>
      </c>
      <c r="B230" s="7" t="s">
        <v>35</v>
      </c>
      <c r="C230" s="6" t="s">
        <v>219</v>
      </c>
      <c r="D230" s="7" t="s">
        <v>223</v>
      </c>
      <c r="E230" s="8">
        <v>2</v>
      </c>
      <c r="F230" s="7">
        <v>10005503</v>
      </c>
      <c r="G230" s="7" t="s">
        <v>68</v>
      </c>
      <c r="H230" s="7" t="s">
        <v>69</v>
      </c>
      <c r="I230" s="7" t="s">
        <v>44</v>
      </c>
      <c r="J230" s="19" t="str">
        <f>IFERROR(INDEX('Employee Info'!$C$3:$E$200,MATCH(Data7[[#This Row],[Name:]],'Employee Info'!$B$3:$B$200,0),MATCH(Data7[[#This Row],[Hours Type:]],'Employee Info'!$C$2:$E$2,0)),"")</f>
        <v/>
      </c>
      <c r="K230" s="19" t="str">
        <f>IFERROR(INDEX('Employee Info'!$C$3:$J$200,MATCH(Data7[[#This Row],[Name:]],'Employee Info'!$B$3:$B$200,0),MATCH(Data7[[#Headers],[Truck]],'Employee Info'!$C$2:$J$2,0)),"")</f>
        <v/>
      </c>
      <c r="L230" s="19" t="str">
        <f>IFERROR(INDEX('Employee Info'!$C$3:$J$200,MATCH(Data7[[#This Row],[Name:]],'Employee Info'!$B$3:$B$200,0),MATCH(Data7[[#Headers],[Phone]],'Employee Info'!$C$2:$J$2,0)),"")</f>
        <v/>
      </c>
      <c r="M230" s="19" t="str">
        <f>IFERROR(INDEX('Employee Info'!$C$3:$J$200,MATCH(Data7[[#This Row],[Name:]],'Employee Info'!$B$3:$B$200,0),MATCH(Data7[[#Headers],[Tech]],'Employee Info'!$C$2:$J$2,0)),"")</f>
        <v/>
      </c>
      <c r="N230" s="19" t="str">
        <f>IFERROR(INDEX('Employee Info'!$C$3:$J$200,MATCH(Data7[[#This Row],[Name:]],'Employee Info'!$B$3:$B$200,0),MATCH(Data7[[#Headers],[Other]],'Employee Info'!$C$2:$J$2,0)),"")</f>
        <v/>
      </c>
      <c r="O230" s="19">
        <f>IFERROR((Data7[[#This Row],[Hours:]]*SUM(Data7[[#This Row],[Rate]:[Other]])),"")</f>
        <v>0</v>
      </c>
      <c r="P230" s="7" t="str">
        <f>IF(Data7[[#This Row],[WO'#:]]="","Riley #","WO#")</f>
        <v>WO#</v>
      </c>
      <c r="Q230" s="7">
        <f>IFERROR(WEEKNUM(Data7[[#This Row],[Date:]]),"")</f>
        <v>9</v>
      </c>
      <c r="R230" s="6">
        <f t="shared" si="9"/>
        <v>45347</v>
      </c>
      <c r="S230" s="6">
        <f>Data7[[#This Row],[Week Start]]+7</f>
        <v>45354</v>
      </c>
      <c r="T230" s="7" t="str">
        <f t="shared" si="10"/>
        <v>2/25/2024 - 3/3/2024</v>
      </c>
      <c r="U230" s="7" t="str">
        <f t="shared" si="11"/>
        <v>Time Card</v>
      </c>
      <c r="V230" s="8" t="str">
        <f>RIGHT(TEXT(Data7[[#This Row],[Date:]],"mmddyyyy"),4)</f>
        <v>2024</v>
      </c>
      <c r="W230" s="8" t="str">
        <f>MID(TEXT(Data7[[#This Row],[Date:]],"mmddyyyy"),3,2)</f>
        <v>26</v>
      </c>
      <c r="X230" s="8" t="str">
        <f>LEFT(TEXT(Data7[[#This Row],[Date:]],"mmddyyyy"),2)</f>
        <v>02</v>
      </c>
      <c r="Y230" s="6">
        <f>DATE(Data7[[#This Row],[Year]],Data7[[#This Row],[Month]],Data7[[#This Row],[Day]])</f>
        <v>45348</v>
      </c>
    </row>
    <row r="231" spans="1:25" x14ac:dyDescent="0.3">
      <c r="A231" s="5">
        <v>45352.238174768521</v>
      </c>
      <c r="B231" s="7" t="s">
        <v>31</v>
      </c>
      <c r="C231" s="6" t="s">
        <v>219</v>
      </c>
      <c r="D231" s="7" t="s">
        <v>224</v>
      </c>
      <c r="E231" s="8">
        <v>3.5</v>
      </c>
      <c r="F231" s="7">
        <v>10005503</v>
      </c>
      <c r="G231" s="7" t="s">
        <v>68</v>
      </c>
      <c r="H231" s="7" t="s">
        <v>69</v>
      </c>
      <c r="I231" s="7" t="s">
        <v>44</v>
      </c>
      <c r="J231" s="19" t="str">
        <f>IFERROR(INDEX('Employee Info'!$C$3:$E$200,MATCH(Data7[[#This Row],[Name:]],'Employee Info'!$B$3:$B$200,0),MATCH(Data7[[#This Row],[Hours Type:]],'Employee Info'!$C$2:$E$2,0)),"")</f>
        <v/>
      </c>
      <c r="K231" s="19" t="str">
        <f>IFERROR(INDEX('Employee Info'!$C$3:$J$200,MATCH(Data7[[#This Row],[Name:]],'Employee Info'!$B$3:$B$200,0),MATCH(Data7[[#Headers],[Truck]],'Employee Info'!$C$2:$J$2,0)),"")</f>
        <v/>
      </c>
      <c r="L231" s="19" t="str">
        <f>IFERROR(INDEX('Employee Info'!$C$3:$J$200,MATCH(Data7[[#This Row],[Name:]],'Employee Info'!$B$3:$B$200,0),MATCH(Data7[[#Headers],[Phone]],'Employee Info'!$C$2:$J$2,0)),"")</f>
        <v/>
      </c>
      <c r="M231" s="19" t="str">
        <f>IFERROR(INDEX('Employee Info'!$C$3:$J$200,MATCH(Data7[[#This Row],[Name:]],'Employee Info'!$B$3:$B$200,0),MATCH(Data7[[#Headers],[Tech]],'Employee Info'!$C$2:$J$2,0)),"")</f>
        <v/>
      </c>
      <c r="N231" s="19" t="str">
        <f>IFERROR(INDEX('Employee Info'!$C$3:$J$200,MATCH(Data7[[#This Row],[Name:]],'Employee Info'!$B$3:$B$200,0),MATCH(Data7[[#Headers],[Other]],'Employee Info'!$C$2:$J$2,0)),"")</f>
        <v/>
      </c>
      <c r="O231" s="19">
        <f>IFERROR((Data7[[#This Row],[Hours:]]*SUM(Data7[[#This Row],[Rate]:[Other]])),"")</f>
        <v>0</v>
      </c>
      <c r="P231" s="7" t="str">
        <f>IF(Data7[[#This Row],[WO'#:]]="","Riley #","WO#")</f>
        <v>WO#</v>
      </c>
      <c r="Q231" s="7">
        <f>IFERROR(WEEKNUM(Data7[[#This Row],[Date:]]),"")</f>
        <v>9</v>
      </c>
      <c r="R231" s="6">
        <f t="shared" si="9"/>
        <v>45347</v>
      </c>
      <c r="S231" s="6">
        <f>Data7[[#This Row],[Week Start]]+7</f>
        <v>45354</v>
      </c>
      <c r="T231" s="7" t="str">
        <f t="shared" si="10"/>
        <v>2/25/2024 - 3/3/2024</v>
      </c>
      <c r="U231" s="7" t="str">
        <f t="shared" si="11"/>
        <v>Time Card</v>
      </c>
      <c r="V231" s="8" t="str">
        <f>RIGHT(TEXT(Data7[[#This Row],[Date:]],"mmddyyyy"),4)</f>
        <v>2024</v>
      </c>
      <c r="W231" s="8" t="str">
        <f>MID(TEXT(Data7[[#This Row],[Date:]],"mmddyyyy"),3,2)</f>
        <v>26</v>
      </c>
      <c r="X231" s="8" t="str">
        <f>LEFT(TEXT(Data7[[#This Row],[Date:]],"mmddyyyy"),2)</f>
        <v>02</v>
      </c>
      <c r="Y231" s="6">
        <f>DATE(Data7[[#This Row],[Year]],Data7[[#This Row],[Month]],Data7[[#This Row],[Day]])</f>
        <v>45348</v>
      </c>
    </row>
    <row r="232" spans="1:25" x14ac:dyDescent="0.3">
      <c r="A232" s="5">
        <v>45351.325564467596</v>
      </c>
      <c r="B232" s="7" t="s">
        <v>35</v>
      </c>
      <c r="C232" s="6" t="s">
        <v>219</v>
      </c>
      <c r="D232" s="7" t="s">
        <v>227</v>
      </c>
      <c r="E232" s="8">
        <v>1.5</v>
      </c>
      <c r="F232" s="7" t="s">
        <v>68</v>
      </c>
      <c r="G232" s="7" t="s">
        <v>68</v>
      </c>
      <c r="H232" s="7" t="s">
        <v>69</v>
      </c>
      <c r="I232" s="7" t="s">
        <v>44</v>
      </c>
      <c r="J232" s="19" t="str">
        <f>IFERROR(INDEX('Employee Info'!$C$3:$E$200,MATCH(Data7[[#This Row],[Name:]],'Employee Info'!$B$3:$B$200,0),MATCH(Data7[[#This Row],[Hours Type:]],'Employee Info'!$C$2:$E$2,0)),"")</f>
        <v/>
      </c>
      <c r="K232" s="19" t="str">
        <f>IFERROR(INDEX('Employee Info'!$C$3:$J$200,MATCH(Data7[[#This Row],[Name:]],'Employee Info'!$B$3:$B$200,0),MATCH(Data7[[#Headers],[Truck]],'Employee Info'!$C$2:$J$2,0)),"")</f>
        <v/>
      </c>
      <c r="L232" s="19" t="str">
        <f>IFERROR(INDEX('Employee Info'!$C$3:$J$200,MATCH(Data7[[#This Row],[Name:]],'Employee Info'!$B$3:$B$200,0),MATCH(Data7[[#Headers],[Phone]],'Employee Info'!$C$2:$J$2,0)),"")</f>
        <v/>
      </c>
      <c r="M232" s="19" t="str">
        <f>IFERROR(INDEX('Employee Info'!$C$3:$J$200,MATCH(Data7[[#This Row],[Name:]],'Employee Info'!$B$3:$B$200,0),MATCH(Data7[[#Headers],[Tech]],'Employee Info'!$C$2:$J$2,0)),"")</f>
        <v/>
      </c>
      <c r="N232" s="19" t="str">
        <f>IFERROR(INDEX('Employee Info'!$C$3:$J$200,MATCH(Data7[[#This Row],[Name:]],'Employee Info'!$B$3:$B$200,0),MATCH(Data7[[#Headers],[Other]],'Employee Info'!$C$2:$J$2,0)),"")</f>
        <v/>
      </c>
      <c r="O232" s="19">
        <f>IFERROR((Data7[[#This Row],[Hours:]]*SUM(Data7[[#This Row],[Rate]:[Other]])),"")</f>
        <v>0</v>
      </c>
      <c r="P232" s="7" t="str">
        <f>IF(Data7[[#This Row],[WO'#:]]="","Riley #","WO#")</f>
        <v>Riley #</v>
      </c>
      <c r="Q232" s="7">
        <f>IFERROR(WEEKNUM(Data7[[#This Row],[Date:]]),"")</f>
        <v>9</v>
      </c>
      <c r="R232" s="6">
        <f t="shared" si="9"/>
        <v>45347</v>
      </c>
      <c r="S232" s="6">
        <f>Data7[[#This Row],[Week Start]]+7</f>
        <v>45354</v>
      </c>
      <c r="T232" s="7" t="str">
        <f t="shared" si="10"/>
        <v>2/25/2024 - 3/3/2024</v>
      </c>
      <c r="U232" s="7" t="str">
        <f t="shared" si="11"/>
        <v>Time Card</v>
      </c>
      <c r="V232" s="8" t="str">
        <f>RIGHT(TEXT(Data7[[#This Row],[Date:]],"mmddyyyy"),4)</f>
        <v>2024</v>
      </c>
      <c r="W232" s="8" t="str">
        <f>MID(TEXT(Data7[[#This Row],[Date:]],"mmddyyyy"),3,2)</f>
        <v>26</v>
      </c>
      <c r="X232" s="8" t="str">
        <f>LEFT(TEXT(Data7[[#This Row],[Date:]],"mmddyyyy"),2)</f>
        <v>02</v>
      </c>
      <c r="Y232" s="6">
        <f>DATE(Data7[[#This Row],[Year]],Data7[[#This Row],[Month]],Data7[[#This Row],[Day]])</f>
        <v>45348</v>
      </c>
    </row>
    <row r="233" spans="1:25" x14ac:dyDescent="0.3">
      <c r="A233" s="5">
        <v>45351.324289004631</v>
      </c>
      <c r="B233" s="7" t="s">
        <v>35</v>
      </c>
      <c r="C233" s="6" t="s">
        <v>219</v>
      </c>
      <c r="D233" s="7" t="s">
        <v>226</v>
      </c>
      <c r="E233" s="8">
        <v>2</v>
      </c>
      <c r="F233" s="7" t="s">
        <v>68</v>
      </c>
      <c r="G233" s="7" t="s">
        <v>68</v>
      </c>
      <c r="H233" s="7" t="s">
        <v>202</v>
      </c>
      <c r="I233" s="7" t="s">
        <v>44</v>
      </c>
      <c r="J233" s="19" t="str">
        <f>IFERROR(INDEX('Employee Info'!$C$3:$E$200,MATCH(Data7[[#This Row],[Name:]],'Employee Info'!$B$3:$B$200,0),MATCH(Data7[[#This Row],[Hours Type:]],'Employee Info'!$C$2:$E$2,0)),"")</f>
        <v/>
      </c>
      <c r="K233" s="19" t="str">
        <f>IFERROR(INDEX('Employee Info'!$C$3:$J$200,MATCH(Data7[[#This Row],[Name:]],'Employee Info'!$B$3:$B$200,0),MATCH(Data7[[#Headers],[Truck]],'Employee Info'!$C$2:$J$2,0)),"")</f>
        <v/>
      </c>
      <c r="L233" s="19" t="str">
        <f>IFERROR(INDEX('Employee Info'!$C$3:$J$200,MATCH(Data7[[#This Row],[Name:]],'Employee Info'!$B$3:$B$200,0),MATCH(Data7[[#Headers],[Phone]],'Employee Info'!$C$2:$J$2,0)),"")</f>
        <v/>
      </c>
      <c r="M233" s="19" t="str">
        <f>IFERROR(INDEX('Employee Info'!$C$3:$J$200,MATCH(Data7[[#This Row],[Name:]],'Employee Info'!$B$3:$B$200,0),MATCH(Data7[[#Headers],[Tech]],'Employee Info'!$C$2:$J$2,0)),"")</f>
        <v/>
      </c>
      <c r="N233" s="19" t="str">
        <f>IFERROR(INDEX('Employee Info'!$C$3:$J$200,MATCH(Data7[[#This Row],[Name:]],'Employee Info'!$B$3:$B$200,0),MATCH(Data7[[#Headers],[Other]],'Employee Info'!$C$2:$J$2,0)),"")</f>
        <v/>
      </c>
      <c r="O233" s="19">
        <f>IFERROR((Data7[[#This Row],[Hours:]]*SUM(Data7[[#This Row],[Rate]:[Other]])),"")</f>
        <v>0</v>
      </c>
      <c r="P233" s="7" t="str">
        <f>IF(Data7[[#This Row],[WO'#:]]="","Riley #","WO#")</f>
        <v>Riley #</v>
      </c>
      <c r="Q233" s="7">
        <f>IFERROR(WEEKNUM(Data7[[#This Row],[Date:]]),"")</f>
        <v>9</v>
      </c>
      <c r="R233" s="6">
        <f t="shared" si="9"/>
        <v>45347</v>
      </c>
      <c r="S233" s="6">
        <f>Data7[[#This Row],[Week Start]]+7</f>
        <v>45354</v>
      </c>
      <c r="T233" s="7" t="str">
        <f t="shared" si="10"/>
        <v>2/25/2024 - 3/3/2024</v>
      </c>
      <c r="U233" s="7" t="str">
        <f t="shared" si="11"/>
        <v>Time Card</v>
      </c>
      <c r="V233" s="8" t="str">
        <f>RIGHT(TEXT(Data7[[#This Row],[Date:]],"mmddyyyy"),4)</f>
        <v>2024</v>
      </c>
      <c r="W233" s="8" t="str">
        <f>MID(TEXT(Data7[[#This Row],[Date:]],"mmddyyyy"),3,2)</f>
        <v>26</v>
      </c>
      <c r="X233" s="8" t="str">
        <f>LEFT(TEXT(Data7[[#This Row],[Date:]],"mmddyyyy"),2)</f>
        <v>02</v>
      </c>
      <c r="Y233" s="6">
        <f>DATE(Data7[[#This Row],[Year]],Data7[[#This Row],[Month]],Data7[[#This Row],[Day]])</f>
        <v>45348</v>
      </c>
    </row>
    <row r="234" spans="1:25" x14ac:dyDescent="0.3">
      <c r="A234" s="5">
        <v>45351.323743287037</v>
      </c>
      <c r="B234" s="7" t="s">
        <v>35</v>
      </c>
      <c r="C234" s="6" t="s">
        <v>219</v>
      </c>
      <c r="D234" s="7" t="s">
        <v>225</v>
      </c>
      <c r="E234" s="8">
        <v>2.5</v>
      </c>
      <c r="F234" s="7" t="s">
        <v>68</v>
      </c>
      <c r="G234" s="7" t="s">
        <v>68</v>
      </c>
      <c r="H234" s="7" t="s">
        <v>92</v>
      </c>
      <c r="I234" s="7" t="s">
        <v>44</v>
      </c>
      <c r="J234" s="19" t="str">
        <f>IFERROR(INDEX('Employee Info'!$C$3:$E$200,MATCH(Data7[[#This Row],[Name:]],'Employee Info'!$B$3:$B$200,0),MATCH(Data7[[#This Row],[Hours Type:]],'Employee Info'!$C$2:$E$2,0)),"")</f>
        <v/>
      </c>
      <c r="K234" s="19" t="str">
        <f>IFERROR(INDEX('Employee Info'!$C$3:$J$200,MATCH(Data7[[#This Row],[Name:]],'Employee Info'!$B$3:$B$200,0),MATCH(Data7[[#Headers],[Truck]],'Employee Info'!$C$2:$J$2,0)),"")</f>
        <v/>
      </c>
      <c r="L234" s="19" t="str">
        <f>IFERROR(INDEX('Employee Info'!$C$3:$J$200,MATCH(Data7[[#This Row],[Name:]],'Employee Info'!$B$3:$B$200,0),MATCH(Data7[[#Headers],[Phone]],'Employee Info'!$C$2:$J$2,0)),"")</f>
        <v/>
      </c>
      <c r="M234" s="19" t="str">
        <f>IFERROR(INDEX('Employee Info'!$C$3:$J$200,MATCH(Data7[[#This Row],[Name:]],'Employee Info'!$B$3:$B$200,0),MATCH(Data7[[#Headers],[Tech]],'Employee Info'!$C$2:$J$2,0)),"")</f>
        <v/>
      </c>
      <c r="N234" s="19" t="str">
        <f>IFERROR(INDEX('Employee Info'!$C$3:$J$200,MATCH(Data7[[#This Row],[Name:]],'Employee Info'!$B$3:$B$200,0),MATCH(Data7[[#Headers],[Other]],'Employee Info'!$C$2:$J$2,0)),"")</f>
        <v/>
      </c>
      <c r="O234" s="19">
        <f>IFERROR((Data7[[#This Row],[Hours:]]*SUM(Data7[[#This Row],[Rate]:[Other]])),"")</f>
        <v>0</v>
      </c>
      <c r="P234" s="7" t="str">
        <f>IF(Data7[[#This Row],[WO'#:]]="","Riley #","WO#")</f>
        <v>Riley #</v>
      </c>
      <c r="Q234" s="7">
        <f>IFERROR(WEEKNUM(Data7[[#This Row],[Date:]]),"")</f>
        <v>9</v>
      </c>
      <c r="R234" s="6">
        <f t="shared" si="9"/>
        <v>45347</v>
      </c>
      <c r="S234" s="6">
        <f>Data7[[#This Row],[Week Start]]+7</f>
        <v>45354</v>
      </c>
      <c r="T234" s="7" t="str">
        <f t="shared" si="10"/>
        <v>2/25/2024 - 3/3/2024</v>
      </c>
      <c r="U234" s="7" t="str">
        <f t="shared" si="11"/>
        <v>Time Card</v>
      </c>
      <c r="V234" s="8" t="str">
        <f>RIGHT(TEXT(Data7[[#This Row],[Date:]],"mmddyyyy"),4)</f>
        <v>2024</v>
      </c>
      <c r="W234" s="8" t="str">
        <f>MID(TEXT(Data7[[#This Row],[Date:]],"mmddyyyy"),3,2)</f>
        <v>26</v>
      </c>
      <c r="X234" s="8" t="str">
        <f>LEFT(TEXT(Data7[[#This Row],[Date:]],"mmddyyyy"),2)</f>
        <v>02</v>
      </c>
      <c r="Y234" s="6">
        <f>DATE(Data7[[#This Row],[Year]],Data7[[#This Row],[Month]],Data7[[#This Row],[Day]])</f>
        <v>45348</v>
      </c>
    </row>
    <row r="235" spans="1:25" x14ac:dyDescent="0.3">
      <c r="A235" s="5">
        <v>45352.538189236111</v>
      </c>
      <c r="B235" s="7" t="s">
        <v>66</v>
      </c>
      <c r="C235" s="6" t="s">
        <v>219</v>
      </c>
      <c r="D235" s="7" t="s">
        <v>230</v>
      </c>
      <c r="E235" s="8">
        <v>1</v>
      </c>
      <c r="F235" s="7" t="s">
        <v>68</v>
      </c>
      <c r="G235" s="7" t="s">
        <v>68</v>
      </c>
      <c r="H235" s="7" t="s">
        <v>92</v>
      </c>
      <c r="I235" s="7" t="s">
        <v>44</v>
      </c>
      <c r="J235" s="19" t="str">
        <f>IFERROR(INDEX('Employee Info'!$C$3:$E$200,MATCH(Data7[[#This Row],[Name:]],'Employee Info'!$B$3:$B$200,0),MATCH(Data7[[#This Row],[Hours Type:]],'Employee Info'!$C$2:$E$2,0)),"")</f>
        <v/>
      </c>
      <c r="K235" s="19" t="str">
        <f>IFERROR(INDEX('Employee Info'!$C$3:$J$200,MATCH(Data7[[#This Row],[Name:]],'Employee Info'!$B$3:$B$200,0),MATCH(Data7[[#Headers],[Truck]],'Employee Info'!$C$2:$J$2,0)),"")</f>
        <v/>
      </c>
      <c r="L235" s="19" t="str">
        <f>IFERROR(INDEX('Employee Info'!$C$3:$J$200,MATCH(Data7[[#This Row],[Name:]],'Employee Info'!$B$3:$B$200,0),MATCH(Data7[[#Headers],[Phone]],'Employee Info'!$C$2:$J$2,0)),"")</f>
        <v/>
      </c>
      <c r="M235" s="19" t="str">
        <f>IFERROR(INDEX('Employee Info'!$C$3:$J$200,MATCH(Data7[[#This Row],[Name:]],'Employee Info'!$B$3:$B$200,0),MATCH(Data7[[#Headers],[Tech]],'Employee Info'!$C$2:$J$2,0)),"")</f>
        <v/>
      </c>
      <c r="N235" s="19" t="str">
        <f>IFERROR(INDEX('Employee Info'!$C$3:$J$200,MATCH(Data7[[#This Row],[Name:]],'Employee Info'!$B$3:$B$200,0),MATCH(Data7[[#Headers],[Other]],'Employee Info'!$C$2:$J$2,0)),"")</f>
        <v/>
      </c>
      <c r="O235" s="19">
        <f>IFERROR((Data7[[#This Row],[Hours:]]*SUM(Data7[[#This Row],[Rate]:[Other]])),"")</f>
        <v>0</v>
      </c>
      <c r="P235" s="7" t="str">
        <f>IF(Data7[[#This Row],[WO'#:]]="","Riley #","WO#")</f>
        <v>Riley #</v>
      </c>
      <c r="Q235" s="7">
        <f>IFERROR(WEEKNUM(Data7[[#This Row],[Date:]]),"")</f>
        <v>9</v>
      </c>
      <c r="R235" s="6">
        <f t="shared" si="9"/>
        <v>45347</v>
      </c>
      <c r="S235" s="6">
        <f>Data7[[#This Row],[Week Start]]+7</f>
        <v>45354</v>
      </c>
      <c r="T235" s="7" t="str">
        <f t="shared" si="10"/>
        <v>2/25/2024 - 3/3/2024</v>
      </c>
      <c r="U235" s="7" t="str">
        <f t="shared" si="11"/>
        <v>Time Card</v>
      </c>
      <c r="V235" s="8" t="str">
        <f>RIGHT(TEXT(Data7[[#This Row],[Date:]],"mmddyyyy"),4)</f>
        <v>2024</v>
      </c>
      <c r="W235" s="8" t="str">
        <f>MID(TEXT(Data7[[#This Row],[Date:]],"mmddyyyy"),3,2)</f>
        <v>26</v>
      </c>
      <c r="X235" s="8" t="str">
        <f>LEFT(TEXT(Data7[[#This Row],[Date:]],"mmddyyyy"),2)</f>
        <v>02</v>
      </c>
      <c r="Y235" s="6">
        <f>DATE(Data7[[#This Row],[Year]],Data7[[#This Row],[Month]],Data7[[#This Row],[Day]])</f>
        <v>45348</v>
      </c>
    </row>
    <row r="236" spans="1:25" x14ac:dyDescent="0.3">
      <c r="A236" s="5">
        <v>45352.566416550922</v>
      </c>
      <c r="B236" s="7" t="s">
        <v>65</v>
      </c>
      <c r="C236" s="6" t="s">
        <v>219</v>
      </c>
      <c r="D236" s="7" t="s">
        <v>233</v>
      </c>
      <c r="E236" s="8">
        <v>2</v>
      </c>
      <c r="F236" s="7" t="s">
        <v>68</v>
      </c>
      <c r="G236" s="7" t="s">
        <v>68</v>
      </c>
      <c r="H236" s="7" t="s">
        <v>92</v>
      </c>
      <c r="I236" s="7" t="s">
        <v>44</v>
      </c>
      <c r="J236" s="19" t="str">
        <f>IFERROR(INDEX('Employee Info'!$C$3:$E$200,MATCH(Data7[[#This Row],[Name:]],'Employee Info'!$B$3:$B$200,0),MATCH(Data7[[#This Row],[Hours Type:]],'Employee Info'!$C$2:$E$2,0)),"")</f>
        <v/>
      </c>
      <c r="K236" s="19" t="str">
        <f>IFERROR(INDEX('Employee Info'!$C$3:$J$200,MATCH(Data7[[#This Row],[Name:]],'Employee Info'!$B$3:$B$200,0),MATCH(Data7[[#Headers],[Truck]],'Employee Info'!$C$2:$J$2,0)),"")</f>
        <v/>
      </c>
      <c r="L236" s="19" t="str">
        <f>IFERROR(INDEX('Employee Info'!$C$3:$J$200,MATCH(Data7[[#This Row],[Name:]],'Employee Info'!$B$3:$B$200,0),MATCH(Data7[[#Headers],[Phone]],'Employee Info'!$C$2:$J$2,0)),"")</f>
        <v/>
      </c>
      <c r="M236" s="19" t="str">
        <f>IFERROR(INDEX('Employee Info'!$C$3:$J$200,MATCH(Data7[[#This Row],[Name:]],'Employee Info'!$B$3:$B$200,0),MATCH(Data7[[#Headers],[Tech]],'Employee Info'!$C$2:$J$2,0)),"")</f>
        <v/>
      </c>
      <c r="N236" s="19" t="str">
        <f>IFERROR(INDEX('Employee Info'!$C$3:$J$200,MATCH(Data7[[#This Row],[Name:]],'Employee Info'!$B$3:$B$200,0),MATCH(Data7[[#Headers],[Other]],'Employee Info'!$C$2:$J$2,0)),"")</f>
        <v/>
      </c>
      <c r="O236" s="19">
        <f>IFERROR((Data7[[#This Row],[Hours:]]*SUM(Data7[[#This Row],[Rate]:[Other]])),"")</f>
        <v>0</v>
      </c>
      <c r="P236" s="7" t="str">
        <f>IF(Data7[[#This Row],[WO'#:]]="","Riley #","WO#")</f>
        <v>Riley #</v>
      </c>
      <c r="Q236" s="7">
        <f>IFERROR(WEEKNUM(Data7[[#This Row],[Date:]]),"")</f>
        <v>9</v>
      </c>
      <c r="R236" s="6">
        <f t="shared" si="9"/>
        <v>45347</v>
      </c>
      <c r="S236" s="6">
        <f>Data7[[#This Row],[Week Start]]+7</f>
        <v>45354</v>
      </c>
      <c r="T236" s="7" t="str">
        <f t="shared" si="10"/>
        <v>2/25/2024 - 3/3/2024</v>
      </c>
      <c r="U236" s="7" t="str">
        <f t="shared" si="11"/>
        <v>Time Card</v>
      </c>
      <c r="V236" s="8" t="str">
        <f>RIGHT(TEXT(Data7[[#This Row],[Date:]],"mmddyyyy"),4)</f>
        <v>2024</v>
      </c>
      <c r="W236" s="8" t="str">
        <f>MID(TEXT(Data7[[#This Row],[Date:]],"mmddyyyy"),3,2)</f>
        <v>26</v>
      </c>
      <c r="X236" s="8" t="str">
        <f>LEFT(TEXT(Data7[[#This Row],[Date:]],"mmddyyyy"),2)</f>
        <v>02</v>
      </c>
      <c r="Y236" s="6">
        <f>DATE(Data7[[#This Row],[Year]],Data7[[#This Row],[Month]],Data7[[#This Row],[Day]])</f>
        <v>45348</v>
      </c>
    </row>
    <row r="237" spans="1:25" x14ac:dyDescent="0.3">
      <c r="A237" s="5">
        <v>45352.537220138889</v>
      </c>
      <c r="B237" s="7" t="s">
        <v>66</v>
      </c>
      <c r="C237" s="6" t="s">
        <v>219</v>
      </c>
      <c r="D237" s="7" t="s">
        <v>229</v>
      </c>
      <c r="E237" s="8">
        <v>3</v>
      </c>
      <c r="F237" s="7" t="s">
        <v>68</v>
      </c>
      <c r="G237" s="7" t="s">
        <v>68</v>
      </c>
      <c r="H237" s="7" t="s">
        <v>97</v>
      </c>
      <c r="I237" s="7" t="s">
        <v>44</v>
      </c>
      <c r="J237" s="19" t="str">
        <f>IFERROR(INDEX('Employee Info'!$C$3:$E$200,MATCH(Data7[[#This Row],[Name:]],'Employee Info'!$B$3:$B$200,0),MATCH(Data7[[#This Row],[Hours Type:]],'Employee Info'!$C$2:$E$2,0)),"")</f>
        <v/>
      </c>
      <c r="K237" s="19" t="str">
        <f>IFERROR(INDEX('Employee Info'!$C$3:$J$200,MATCH(Data7[[#This Row],[Name:]],'Employee Info'!$B$3:$B$200,0),MATCH(Data7[[#Headers],[Truck]],'Employee Info'!$C$2:$J$2,0)),"")</f>
        <v/>
      </c>
      <c r="L237" s="19" t="str">
        <f>IFERROR(INDEX('Employee Info'!$C$3:$J$200,MATCH(Data7[[#This Row],[Name:]],'Employee Info'!$B$3:$B$200,0),MATCH(Data7[[#Headers],[Phone]],'Employee Info'!$C$2:$J$2,0)),"")</f>
        <v/>
      </c>
      <c r="M237" s="19" t="str">
        <f>IFERROR(INDEX('Employee Info'!$C$3:$J$200,MATCH(Data7[[#This Row],[Name:]],'Employee Info'!$B$3:$B$200,0),MATCH(Data7[[#Headers],[Tech]],'Employee Info'!$C$2:$J$2,0)),"")</f>
        <v/>
      </c>
      <c r="N237" s="19" t="str">
        <f>IFERROR(INDEX('Employee Info'!$C$3:$J$200,MATCH(Data7[[#This Row],[Name:]],'Employee Info'!$B$3:$B$200,0),MATCH(Data7[[#Headers],[Other]],'Employee Info'!$C$2:$J$2,0)),"")</f>
        <v/>
      </c>
      <c r="O237" s="19">
        <f>IFERROR((Data7[[#This Row],[Hours:]]*SUM(Data7[[#This Row],[Rate]:[Other]])),"")</f>
        <v>0</v>
      </c>
      <c r="P237" s="7" t="str">
        <f>IF(Data7[[#This Row],[WO'#:]]="","Riley #","WO#")</f>
        <v>Riley #</v>
      </c>
      <c r="Q237" s="7">
        <f>IFERROR(WEEKNUM(Data7[[#This Row],[Date:]]),"")</f>
        <v>9</v>
      </c>
      <c r="R237" s="6">
        <f t="shared" si="9"/>
        <v>45347</v>
      </c>
      <c r="S237" s="6">
        <f>Data7[[#This Row],[Week Start]]+7</f>
        <v>45354</v>
      </c>
      <c r="T237" s="7" t="str">
        <f t="shared" si="10"/>
        <v>2/25/2024 - 3/3/2024</v>
      </c>
      <c r="U237" s="7" t="str">
        <f t="shared" si="11"/>
        <v>Time Card</v>
      </c>
      <c r="V237" s="8" t="str">
        <f>RIGHT(TEXT(Data7[[#This Row],[Date:]],"mmddyyyy"),4)</f>
        <v>2024</v>
      </c>
      <c r="W237" s="8" t="str">
        <f>MID(TEXT(Data7[[#This Row],[Date:]],"mmddyyyy"),3,2)</f>
        <v>26</v>
      </c>
      <c r="X237" s="8" t="str">
        <f>LEFT(TEXT(Data7[[#This Row],[Date:]],"mmddyyyy"),2)</f>
        <v>02</v>
      </c>
      <c r="Y237" s="6">
        <f>DATE(Data7[[#This Row],[Year]],Data7[[#This Row],[Month]],Data7[[#This Row],[Day]])</f>
        <v>45348</v>
      </c>
    </row>
    <row r="238" spans="1:25" x14ac:dyDescent="0.3">
      <c r="A238" s="5">
        <v>45352.238850000002</v>
      </c>
      <c r="B238" s="7" t="s">
        <v>31</v>
      </c>
      <c r="C238" s="6" t="s">
        <v>219</v>
      </c>
      <c r="D238" s="7" t="s">
        <v>228</v>
      </c>
      <c r="E238" s="8">
        <v>4.5</v>
      </c>
      <c r="F238" s="7" t="s">
        <v>68</v>
      </c>
      <c r="G238" s="7" t="s">
        <v>68</v>
      </c>
      <c r="H238" s="7" t="s">
        <v>64</v>
      </c>
      <c r="I238" s="7" t="s">
        <v>44</v>
      </c>
      <c r="J238" s="19" t="str">
        <f>IFERROR(INDEX('Employee Info'!$C$3:$E$200,MATCH(Data7[[#This Row],[Name:]],'Employee Info'!$B$3:$B$200,0),MATCH(Data7[[#This Row],[Hours Type:]],'Employee Info'!$C$2:$E$2,0)),"")</f>
        <v/>
      </c>
      <c r="K238" s="19" t="str">
        <f>IFERROR(INDEX('Employee Info'!$C$3:$J$200,MATCH(Data7[[#This Row],[Name:]],'Employee Info'!$B$3:$B$200,0),MATCH(Data7[[#Headers],[Truck]],'Employee Info'!$C$2:$J$2,0)),"")</f>
        <v/>
      </c>
      <c r="L238" s="19" t="str">
        <f>IFERROR(INDEX('Employee Info'!$C$3:$J$200,MATCH(Data7[[#This Row],[Name:]],'Employee Info'!$B$3:$B$200,0),MATCH(Data7[[#Headers],[Phone]],'Employee Info'!$C$2:$J$2,0)),"")</f>
        <v/>
      </c>
      <c r="M238" s="19" t="str">
        <f>IFERROR(INDEX('Employee Info'!$C$3:$J$200,MATCH(Data7[[#This Row],[Name:]],'Employee Info'!$B$3:$B$200,0),MATCH(Data7[[#Headers],[Tech]],'Employee Info'!$C$2:$J$2,0)),"")</f>
        <v/>
      </c>
      <c r="N238" s="19" t="str">
        <f>IFERROR(INDEX('Employee Info'!$C$3:$J$200,MATCH(Data7[[#This Row],[Name:]],'Employee Info'!$B$3:$B$200,0),MATCH(Data7[[#Headers],[Other]],'Employee Info'!$C$2:$J$2,0)),"")</f>
        <v/>
      </c>
      <c r="O238" s="19">
        <f>IFERROR((Data7[[#This Row],[Hours:]]*SUM(Data7[[#This Row],[Rate]:[Other]])),"")</f>
        <v>0</v>
      </c>
      <c r="P238" s="7" t="str">
        <f>IF(Data7[[#This Row],[WO'#:]]="","Riley #","WO#")</f>
        <v>Riley #</v>
      </c>
      <c r="Q238" s="7">
        <f>IFERROR(WEEKNUM(Data7[[#This Row],[Date:]]),"")</f>
        <v>9</v>
      </c>
      <c r="R238" s="6">
        <f t="shared" si="9"/>
        <v>45347</v>
      </c>
      <c r="S238" s="6">
        <f>Data7[[#This Row],[Week Start]]+7</f>
        <v>45354</v>
      </c>
      <c r="T238" s="7" t="str">
        <f t="shared" si="10"/>
        <v>2/25/2024 - 3/3/2024</v>
      </c>
      <c r="U238" s="7" t="str">
        <f t="shared" si="11"/>
        <v>Time Card</v>
      </c>
      <c r="V238" s="8" t="str">
        <f>RIGHT(TEXT(Data7[[#This Row],[Date:]],"mmddyyyy"),4)</f>
        <v>2024</v>
      </c>
      <c r="W238" s="8" t="str">
        <f>MID(TEXT(Data7[[#This Row],[Date:]],"mmddyyyy"),3,2)</f>
        <v>26</v>
      </c>
      <c r="X238" s="8" t="str">
        <f>LEFT(TEXT(Data7[[#This Row],[Date:]],"mmddyyyy"),2)</f>
        <v>02</v>
      </c>
      <c r="Y238" s="6">
        <f>DATE(Data7[[#This Row],[Year]],Data7[[#This Row],[Month]],Data7[[#This Row],[Day]])</f>
        <v>45348</v>
      </c>
    </row>
    <row r="239" spans="1:25" x14ac:dyDescent="0.3">
      <c r="A239" s="5">
        <v>45352.542674999997</v>
      </c>
      <c r="B239" s="7" t="s">
        <v>66</v>
      </c>
      <c r="C239" s="6" t="s">
        <v>219</v>
      </c>
      <c r="D239" s="7" t="s">
        <v>231</v>
      </c>
      <c r="E239" s="8">
        <v>1</v>
      </c>
      <c r="F239" s="7" t="s">
        <v>68</v>
      </c>
      <c r="G239" s="7" t="s">
        <v>68</v>
      </c>
      <c r="H239" s="7" t="s">
        <v>64</v>
      </c>
      <c r="I239" s="7" t="s">
        <v>44</v>
      </c>
      <c r="J239" s="19" t="str">
        <f>IFERROR(INDEX('Employee Info'!$C$3:$E$200,MATCH(Data7[[#This Row],[Name:]],'Employee Info'!$B$3:$B$200,0),MATCH(Data7[[#This Row],[Hours Type:]],'Employee Info'!$C$2:$E$2,0)),"")</f>
        <v/>
      </c>
      <c r="K239" s="19" t="str">
        <f>IFERROR(INDEX('Employee Info'!$C$3:$J$200,MATCH(Data7[[#This Row],[Name:]],'Employee Info'!$B$3:$B$200,0),MATCH(Data7[[#Headers],[Truck]],'Employee Info'!$C$2:$J$2,0)),"")</f>
        <v/>
      </c>
      <c r="L239" s="19" t="str">
        <f>IFERROR(INDEX('Employee Info'!$C$3:$J$200,MATCH(Data7[[#This Row],[Name:]],'Employee Info'!$B$3:$B$200,0),MATCH(Data7[[#Headers],[Phone]],'Employee Info'!$C$2:$J$2,0)),"")</f>
        <v/>
      </c>
      <c r="M239" s="19" t="str">
        <f>IFERROR(INDEX('Employee Info'!$C$3:$J$200,MATCH(Data7[[#This Row],[Name:]],'Employee Info'!$B$3:$B$200,0),MATCH(Data7[[#Headers],[Tech]],'Employee Info'!$C$2:$J$2,0)),"")</f>
        <v/>
      </c>
      <c r="N239" s="19" t="str">
        <f>IFERROR(INDEX('Employee Info'!$C$3:$J$200,MATCH(Data7[[#This Row],[Name:]],'Employee Info'!$B$3:$B$200,0),MATCH(Data7[[#Headers],[Other]],'Employee Info'!$C$2:$J$2,0)),"")</f>
        <v/>
      </c>
      <c r="O239" s="19">
        <f>IFERROR((Data7[[#This Row],[Hours:]]*SUM(Data7[[#This Row],[Rate]:[Other]])),"")</f>
        <v>0</v>
      </c>
      <c r="P239" s="7" t="str">
        <f>IF(Data7[[#This Row],[WO'#:]]="","Riley #","WO#")</f>
        <v>Riley #</v>
      </c>
      <c r="Q239" s="7">
        <f>IFERROR(WEEKNUM(Data7[[#This Row],[Date:]]),"")</f>
        <v>9</v>
      </c>
      <c r="R239" s="6">
        <f t="shared" si="9"/>
        <v>45347</v>
      </c>
      <c r="S239" s="6">
        <f>Data7[[#This Row],[Week Start]]+7</f>
        <v>45354</v>
      </c>
      <c r="T239" s="7" t="str">
        <f t="shared" si="10"/>
        <v>2/25/2024 - 3/3/2024</v>
      </c>
      <c r="U239" s="7" t="str">
        <f t="shared" si="11"/>
        <v>Time Card</v>
      </c>
      <c r="V239" s="8" t="str">
        <f>RIGHT(TEXT(Data7[[#This Row],[Date:]],"mmddyyyy"),4)</f>
        <v>2024</v>
      </c>
      <c r="W239" s="8" t="str">
        <f>MID(TEXT(Data7[[#This Row],[Date:]],"mmddyyyy"),3,2)</f>
        <v>26</v>
      </c>
      <c r="X239" s="8" t="str">
        <f>LEFT(TEXT(Data7[[#This Row],[Date:]],"mmddyyyy"),2)</f>
        <v>02</v>
      </c>
      <c r="Y239" s="6">
        <f>DATE(Data7[[#This Row],[Year]],Data7[[#This Row],[Month]],Data7[[#This Row],[Day]])</f>
        <v>45348</v>
      </c>
    </row>
    <row r="240" spans="1:25" x14ac:dyDescent="0.3">
      <c r="A240" s="5">
        <v>45352.565839583331</v>
      </c>
      <c r="B240" s="7" t="s">
        <v>65</v>
      </c>
      <c r="C240" s="6" t="s">
        <v>219</v>
      </c>
      <c r="D240" s="7" t="s">
        <v>232</v>
      </c>
      <c r="E240" s="8">
        <v>6</v>
      </c>
      <c r="F240" s="7" t="s">
        <v>68</v>
      </c>
      <c r="G240" s="7" t="s">
        <v>68</v>
      </c>
      <c r="H240" s="7" t="s">
        <v>64</v>
      </c>
      <c r="I240" s="7" t="s">
        <v>44</v>
      </c>
      <c r="J240" s="19" t="str">
        <f>IFERROR(INDEX('Employee Info'!$C$3:$E$200,MATCH(Data7[[#This Row],[Name:]],'Employee Info'!$B$3:$B$200,0),MATCH(Data7[[#This Row],[Hours Type:]],'Employee Info'!$C$2:$E$2,0)),"")</f>
        <v/>
      </c>
      <c r="K240" s="19" t="str">
        <f>IFERROR(INDEX('Employee Info'!$C$3:$J$200,MATCH(Data7[[#This Row],[Name:]],'Employee Info'!$B$3:$B$200,0),MATCH(Data7[[#Headers],[Truck]],'Employee Info'!$C$2:$J$2,0)),"")</f>
        <v/>
      </c>
      <c r="L240" s="19" t="str">
        <f>IFERROR(INDEX('Employee Info'!$C$3:$J$200,MATCH(Data7[[#This Row],[Name:]],'Employee Info'!$B$3:$B$200,0),MATCH(Data7[[#Headers],[Phone]],'Employee Info'!$C$2:$J$2,0)),"")</f>
        <v/>
      </c>
      <c r="M240" s="19" t="str">
        <f>IFERROR(INDEX('Employee Info'!$C$3:$J$200,MATCH(Data7[[#This Row],[Name:]],'Employee Info'!$B$3:$B$200,0),MATCH(Data7[[#Headers],[Tech]],'Employee Info'!$C$2:$J$2,0)),"")</f>
        <v/>
      </c>
      <c r="N240" s="19" t="str">
        <f>IFERROR(INDEX('Employee Info'!$C$3:$J$200,MATCH(Data7[[#This Row],[Name:]],'Employee Info'!$B$3:$B$200,0),MATCH(Data7[[#Headers],[Other]],'Employee Info'!$C$2:$J$2,0)),"")</f>
        <v/>
      </c>
      <c r="O240" s="19">
        <f>IFERROR((Data7[[#This Row],[Hours:]]*SUM(Data7[[#This Row],[Rate]:[Other]])),"")</f>
        <v>0</v>
      </c>
      <c r="P240" s="7" t="str">
        <f>IF(Data7[[#This Row],[WO'#:]]="","Riley #","WO#")</f>
        <v>Riley #</v>
      </c>
      <c r="Q240" s="7">
        <f>IFERROR(WEEKNUM(Data7[[#This Row],[Date:]]),"")</f>
        <v>9</v>
      </c>
      <c r="R240" s="6">
        <f t="shared" si="9"/>
        <v>45347</v>
      </c>
      <c r="S240" s="6">
        <f>Data7[[#This Row],[Week Start]]+7</f>
        <v>45354</v>
      </c>
      <c r="T240" s="7" t="str">
        <f t="shared" si="10"/>
        <v>2/25/2024 - 3/3/2024</v>
      </c>
      <c r="U240" s="7" t="str">
        <f t="shared" si="11"/>
        <v>Time Card</v>
      </c>
      <c r="V240" s="8" t="str">
        <f>RIGHT(TEXT(Data7[[#This Row],[Date:]],"mmddyyyy"),4)</f>
        <v>2024</v>
      </c>
      <c r="W240" s="8" t="str">
        <f>MID(TEXT(Data7[[#This Row],[Date:]],"mmddyyyy"),3,2)</f>
        <v>26</v>
      </c>
      <c r="X240" s="8" t="str">
        <f>LEFT(TEXT(Data7[[#This Row],[Date:]],"mmddyyyy"),2)</f>
        <v>02</v>
      </c>
      <c r="Y240" s="6">
        <f>DATE(Data7[[#This Row],[Year]],Data7[[#This Row],[Month]],Data7[[#This Row],[Day]])</f>
        <v>45348</v>
      </c>
    </row>
    <row r="241" spans="1:25" x14ac:dyDescent="0.3">
      <c r="A241" s="5">
        <v>45352.534234837964</v>
      </c>
      <c r="B241" s="7" t="s">
        <v>66</v>
      </c>
      <c r="C241" s="6" t="s">
        <v>234</v>
      </c>
      <c r="D241" s="7" t="s">
        <v>235</v>
      </c>
      <c r="E241" s="8">
        <v>2</v>
      </c>
      <c r="F241" s="7">
        <v>6984733</v>
      </c>
      <c r="G241" s="7" t="s">
        <v>68</v>
      </c>
      <c r="H241" s="7" t="s">
        <v>221</v>
      </c>
      <c r="I241" s="7" t="s">
        <v>44</v>
      </c>
      <c r="J241" s="19" t="str">
        <f>IFERROR(INDEX('Employee Info'!$C$3:$E$200,MATCH(Data7[[#This Row],[Name:]],'Employee Info'!$B$3:$B$200,0),MATCH(Data7[[#This Row],[Hours Type:]],'Employee Info'!$C$2:$E$2,0)),"")</f>
        <v/>
      </c>
      <c r="K241" s="19" t="str">
        <f>IFERROR(INDEX('Employee Info'!$C$3:$J$200,MATCH(Data7[[#This Row],[Name:]],'Employee Info'!$B$3:$B$200,0),MATCH(Data7[[#Headers],[Truck]],'Employee Info'!$C$2:$J$2,0)),"")</f>
        <v/>
      </c>
      <c r="L241" s="19" t="str">
        <f>IFERROR(INDEX('Employee Info'!$C$3:$J$200,MATCH(Data7[[#This Row],[Name:]],'Employee Info'!$B$3:$B$200,0),MATCH(Data7[[#Headers],[Phone]],'Employee Info'!$C$2:$J$2,0)),"")</f>
        <v/>
      </c>
      <c r="M241" s="19" t="str">
        <f>IFERROR(INDEX('Employee Info'!$C$3:$J$200,MATCH(Data7[[#This Row],[Name:]],'Employee Info'!$B$3:$B$200,0),MATCH(Data7[[#Headers],[Tech]],'Employee Info'!$C$2:$J$2,0)),"")</f>
        <v/>
      </c>
      <c r="N241" s="19" t="str">
        <f>IFERROR(INDEX('Employee Info'!$C$3:$J$200,MATCH(Data7[[#This Row],[Name:]],'Employee Info'!$B$3:$B$200,0),MATCH(Data7[[#Headers],[Other]],'Employee Info'!$C$2:$J$2,0)),"")</f>
        <v/>
      </c>
      <c r="O241" s="19">
        <f>IFERROR((Data7[[#This Row],[Hours:]]*SUM(Data7[[#This Row],[Rate]:[Other]])),"")</f>
        <v>0</v>
      </c>
      <c r="P241" s="7" t="str">
        <f>IF(Data7[[#This Row],[WO'#:]]="","Riley #","WO#")</f>
        <v>WO#</v>
      </c>
      <c r="Q241" s="7">
        <f>IFERROR(WEEKNUM(Data7[[#This Row],[Date:]]),"")</f>
        <v>9</v>
      </c>
      <c r="R241" s="6">
        <f t="shared" si="9"/>
        <v>45347</v>
      </c>
      <c r="S241" s="6">
        <f>Data7[[#This Row],[Week Start]]+7</f>
        <v>45354</v>
      </c>
      <c r="T241" s="7" t="str">
        <f t="shared" si="10"/>
        <v>2/25/2024 - 3/3/2024</v>
      </c>
      <c r="U241" s="7" t="str">
        <f t="shared" si="11"/>
        <v>Time Card</v>
      </c>
      <c r="V241" s="8" t="str">
        <f>RIGHT(TEXT(Data7[[#This Row],[Date:]],"mmddyyyy"),4)</f>
        <v>2024</v>
      </c>
      <c r="W241" s="8" t="str">
        <f>MID(TEXT(Data7[[#This Row],[Date:]],"mmddyyyy"),3,2)</f>
        <v>27</v>
      </c>
      <c r="X241" s="8" t="str">
        <f>LEFT(TEXT(Data7[[#This Row],[Date:]],"mmddyyyy"),2)</f>
        <v>02</v>
      </c>
      <c r="Y241" s="6">
        <f>DATE(Data7[[#This Row],[Year]],Data7[[#This Row],[Month]],Data7[[#This Row],[Day]])</f>
        <v>45349</v>
      </c>
    </row>
    <row r="242" spans="1:25" x14ac:dyDescent="0.3">
      <c r="A242" s="5">
        <v>45352.544351736113</v>
      </c>
      <c r="B242" s="7" t="s">
        <v>66</v>
      </c>
      <c r="C242" s="6" t="s">
        <v>234</v>
      </c>
      <c r="D242" s="7" t="s">
        <v>122</v>
      </c>
      <c r="E242" s="8">
        <v>3</v>
      </c>
      <c r="F242" s="7">
        <v>6984733</v>
      </c>
      <c r="G242" s="7" t="s">
        <v>68</v>
      </c>
      <c r="H242" s="7" t="s">
        <v>221</v>
      </c>
      <c r="I242" s="7" t="s">
        <v>44</v>
      </c>
      <c r="J242" s="19" t="str">
        <f>IFERROR(INDEX('Employee Info'!$C$3:$E$200,MATCH(Data7[[#This Row],[Name:]],'Employee Info'!$B$3:$B$200,0),MATCH(Data7[[#This Row],[Hours Type:]],'Employee Info'!$C$2:$E$2,0)),"")</f>
        <v/>
      </c>
      <c r="K242" s="19" t="str">
        <f>IFERROR(INDEX('Employee Info'!$C$3:$J$200,MATCH(Data7[[#This Row],[Name:]],'Employee Info'!$B$3:$B$200,0),MATCH(Data7[[#Headers],[Truck]],'Employee Info'!$C$2:$J$2,0)),"")</f>
        <v/>
      </c>
      <c r="L242" s="19" t="str">
        <f>IFERROR(INDEX('Employee Info'!$C$3:$J$200,MATCH(Data7[[#This Row],[Name:]],'Employee Info'!$B$3:$B$200,0),MATCH(Data7[[#Headers],[Phone]],'Employee Info'!$C$2:$J$2,0)),"")</f>
        <v/>
      </c>
      <c r="M242" s="19" t="str">
        <f>IFERROR(INDEX('Employee Info'!$C$3:$J$200,MATCH(Data7[[#This Row],[Name:]],'Employee Info'!$B$3:$B$200,0),MATCH(Data7[[#Headers],[Tech]],'Employee Info'!$C$2:$J$2,0)),"")</f>
        <v/>
      </c>
      <c r="N242" s="19" t="str">
        <f>IFERROR(INDEX('Employee Info'!$C$3:$J$200,MATCH(Data7[[#This Row],[Name:]],'Employee Info'!$B$3:$B$200,0),MATCH(Data7[[#Headers],[Other]],'Employee Info'!$C$2:$J$2,0)),"")</f>
        <v/>
      </c>
      <c r="O242" s="19">
        <f>IFERROR((Data7[[#This Row],[Hours:]]*SUM(Data7[[#This Row],[Rate]:[Other]])),"")</f>
        <v>0</v>
      </c>
      <c r="P242" s="7" t="str">
        <f>IF(Data7[[#This Row],[WO'#:]]="","Riley #","WO#")</f>
        <v>WO#</v>
      </c>
      <c r="Q242" s="7">
        <f>IFERROR(WEEKNUM(Data7[[#This Row],[Date:]]),"")</f>
        <v>9</v>
      </c>
      <c r="R242" s="6">
        <f t="shared" si="9"/>
        <v>45347</v>
      </c>
      <c r="S242" s="6">
        <f>Data7[[#This Row],[Week Start]]+7</f>
        <v>45354</v>
      </c>
      <c r="T242" s="7" t="str">
        <f t="shared" si="10"/>
        <v>2/25/2024 - 3/3/2024</v>
      </c>
      <c r="U242" s="7" t="str">
        <f t="shared" si="11"/>
        <v>Time Card</v>
      </c>
      <c r="V242" s="8" t="str">
        <f>RIGHT(TEXT(Data7[[#This Row],[Date:]],"mmddyyyy"),4)</f>
        <v>2024</v>
      </c>
      <c r="W242" s="8" t="str">
        <f>MID(TEXT(Data7[[#This Row],[Date:]],"mmddyyyy"),3,2)</f>
        <v>27</v>
      </c>
      <c r="X242" s="8" t="str">
        <f>LEFT(TEXT(Data7[[#This Row],[Date:]],"mmddyyyy"),2)</f>
        <v>02</v>
      </c>
      <c r="Y242" s="6">
        <f>DATE(Data7[[#This Row],[Year]],Data7[[#This Row],[Month]],Data7[[#This Row],[Day]])</f>
        <v>45349</v>
      </c>
    </row>
    <row r="243" spans="1:25" x14ac:dyDescent="0.3">
      <c r="A243" s="5">
        <v>45366.293952083332</v>
      </c>
      <c r="B243" s="7" t="s">
        <v>76</v>
      </c>
      <c r="C243" s="6" t="s">
        <v>234</v>
      </c>
      <c r="D243" s="7" t="s">
        <v>156</v>
      </c>
      <c r="E243" s="8">
        <v>3</v>
      </c>
      <c r="F243" s="7">
        <v>6984733</v>
      </c>
      <c r="G243" s="7" t="s">
        <v>68</v>
      </c>
      <c r="H243" s="7" t="s">
        <v>69</v>
      </c>
      <c r="I243" s="7" t="s">
        <v>44</v>
      </c>
      <c r="J243" s="19" t="str">
        <f>IFERROR(INDEX('Employee Info'!$C$3:$E$200,MATCH(Data7[[#This Row],[Name:]],'Employee Info'!$B$3:$B$200,0),MATCH(Data7[[#This Row],[Hours Type:]],'Employee Info'!$C$2:$E$2,0)),"")</f>
        <v/>
      </c>
      <c r="K243" s="19" t="str">
        <f>IFERROR(INDEX('Employee Info'!$C$3:$J$200,MATCH(Data7[[#This Row],[Name:]],'Employee Info'!$B$3:$B$200,0),MATCH(Data7[[#Headers],[Truck]],'Employee Info'!$C$2:$J$2,0)),"")</f>
        <v/>
      </c>
      <c r="L243" s="19" t="str">
        <f>IFERROR(INDEX('Employee Info'!$C$3:$J$200,MATCH(Data7[[#This Row],[Name:]],'Employee Info'!$B$3:$B$200,0),MATCH(Data7[[#Headers],[Phone]],'Employee Info'!$C$2:$J$2,0)),"")</f>
        <v/>
      </c>
      <c r="M243" s="19" t="str">
        <f>IFERROR(INDEX('Employee Info'!$C$3:$J$200,MATCH(Data7[[#This Row],[Name:]],'Employee Info'!$B$3:$B$200,0),MATCH(Data7[[#Headers],[Tech]],'Employee Info'!$C$2:$J$2,0)),"")</f>
        <v/>
      </c>
      <c r="N243" s="19" t="str">
        <f>IFERROR(INDEX('Employee Info'!$C$3:$J$200,MATCH(Data7[[#This Row],[Name:]],'Employee Info'!$B$3:$B$200,0),MATCH(Data7[[#Headers],[Other]],'Employee Info'!$C$2:$J$2,0)),"")</f>
        <v/>
      </c>
      <c r="O243" s="19">
        <f>IFERROR((Data7[[#This Row],[Hours:]]*SUM(Data7[[#This Row],[Rate]:[Other]])),"")</f>
        <v>0</v>
      </c>
      <c r="P243" s="7" t="str">
        <f>IF(Data7[[#This Row],[WO'#:]]="","Riley #","WO#")</f>
        <v>WO#</v>
      </c>
      <c r="Q243" s="7">
        <f>IFERROR(WEEKNUM(Data7[[#This Row],[Date:]]),"")</f>
        <v>9</v>
      </c>
      <c r="R243" s="6">
        <f t="shared" si="9"/>
        <v>45347</v>
      </c>
      <c r="S243" s="6">
        <f>Data7[[#This Row],[Week Start]]+7</f>
        <v>45354</v>
      </c>
      <c r="T243" s="7" t="str">
        <f t="shared" si="10"/>
        <v>2/25/2024 - 3/3/2024</v>
      </c>
      <c r="U243" s="7" t="str">
        <f t="shared" si="11"/>
        <v>Time Card</v>
      </c>
      <c r="V243" s="8" t="str">
        <f>RIGHT(TEXT(Data7[[#This Row],[Date:]],"mmddyyyy"),4)</f>
        <v>2024</v>
      </c>
      <c r="W243" s="8" t="str">
        <f>MID(TEXT(Data7[[#This Row],[Date:]],"mmddyyyy"),3,2)</f>
        <v>27</v>
      </c>
      <c r="X243" s="8" t="str">
        <f>LEFT(TEXT(Data7[[#This Row],[Date:]],"mmddyyyy"),2)</f>
        <v>02</v>
      </c>
      <c r="Y243" s="6">
        <f>DATE(Data7[[#This Row],[Year]],Data7[[#This Row],[Month]],Data7[[#This Row],[Day]])</f>
        <v>45349</v>
      </c>
    </row>
    <row r="244" spans="1:25" x14ac:dyDescent="0.3">
      <c r="A244" s="5">
        <v>45351.583437384259</v>
      </c>
      <c r="B244" s="7" t="s">
        <v>35</v>
      </c>
      <c r="C244" s="6" t="s">
        <v>234</v>
      </c>
      <c r="D244" s="7" t="s">
        <v>236</v>
      </c>
      <c r="E244" s="8">
        <v>8</v>
      </c>
      <c r="F244" s="7">
        <v>7051906</v>
      </c>
      <c r="G244" s="7" t="s">
        <v>68</v>
      </c>
      <c r="H244" s="7" t="s">
        <v>69</v>
      </c>
      <c r="I244" s="7" t="s">
        <v>44</v>
      </c>
      <c r="J244" s="19" t="str">
        <f>IFERROR(INDEX('Employee Info'!$C$3:$E$200,MATCH(Data7[[#This Row],[Name:]],'Employee Info'!$B$3:$B$200,0),MATCH(Data7[[#This Row],[Hours Type:]],'Employee Info'!$C$2:$E$2,0)),"")</f>
        <v/>
      </c>
      <c r="K244" s="19" t="str">
        <f>IFERROR(INDEX('Employee Info'!$C$3:$J$200,MATCH(Data7[[#This Row],[Name:]],'Employee Info'!$B$3:$B$200,0),MATCH(Data7[[#Headers],[Truck]],'Employee Info'!$C$2:$J$2,0)),"")</f>
        <v/>
      </c>
      <c r="L244" s="19" t="str">
        <f>IFERROR(INDEX('Employee Info'!$C$3:$J$200,MATCH(Data7[[#This Row],[Name:]],'Employee Info'!$B$3:$B$200,0),MATCH(Data7[[#Headers],[Phone]],'Employee Info'!$C$2:$J$2,0)),"")</f>
        <v/>
      </c>
      <c r="M244" s="19" t="str">
        <f>IFERROR(INDEX('Employee Info'!$C$3:$J$200,MATCH(Data7[[#This Row],[Name:]],'Employee Info'!$B$3:$B$200,0),MATCH(Data7[[#Headers],[Tech]],'Employee Info'!$C$2:$J$2,0)),"")</f>
        <v/>
      </c>
      <c r="N244" s="19" t="str">
        <f>IFERROR(INDEX('Employee Info'!$C$3:$J$200,MATCH(Data7[[#This Row],[Name:]],'Employee Info'!$B$3:$B$200,0),MATCH(Data7[[#Headers],[Other]],'Employee Info'!$C$2:$J$2,0)),"")</f>
        <v/>
      </c>
      <c r="O244" s="19">
        <f>IFERROR((Data7[[#This Row],[Hours:]]*SUM(Data7[[#This Row],[Rate]:[Other]])),"")</f>
        <v>0</v>
      </c>
      <c r="P244" s="7" t="str">
        <f>IF(Data7[[#This Row],[WO'#:]]="","Riley #","WO#")</f>
        <v>WO#</v>
      </c>
      <c r="Q244" s="7">
        <f>IFERROR(WEEKNUM(Data7[[#This Row],[Date:]]),"")</f>
        <v>9</v>
      </c>
      <c r="R244" s="6">
        <f t="shared" si="9"/>
        <v>45347</v>
      </c>
      <c r="S244" s="6">
        <f>Data7[[#This Row],[Week Start]]+7</f>
        <v>45354</v>
      </c>
      <c r="T244" s="7" t="str">
        <f t="shared" si="10"/>
        <v>2/25/2024 - 3/3/2024</v>
      </c>
      <c r="U244" s="7" t="str">
        <f t="shared" si="11"/>
        <v>Time Card</v>
      </c>
      <c r="V244" s="8" t="str">
        <f>RIGHT(TEXT(Data7[[#This Row],[Date:]],"mmddyyyy"),4)</f>
        <v>2024</v>
      </c>
      <c r="W244" s="8" t="str">
        <f>MID(TEXT(Data7[[#This Row],[Date:]],"mmddyyyy"),3,2)</f>
        <v>27</v>
      </c>
      <c r="X244" s="8" t="str">
        <f>LEFT(TEXT(Data7[[#This Row],[Date:]],"mmddyyyy"),2)</f>
        <v>02</v>
      </c>
      <c r="Y244" s="6">
        <f>DATE(Data7[[#This Row],[Year]],Data7[[#This Row],[Month]],Data7[[#This Row],[Day]])</f>
        <v>45349</v>
      </c>
    </row>
    <row r="245" spans="1:25" x14ac:dyDescent="0.3">
      <c r="A245" s="5">
        <v>45352.520412847225</v>
      </c>
      <c r="B245" s="7" t="s">
        <v>66</v>
      </c>
      <c r="C245" s="6" t="s">
        <v>234</v>
      </c>
      <c r="D245" s="7" t="s">
        <v>222</v>
      </c>
      <c r="E245" s="8">
        <v>2</v>
      </c>
      <c r="F245" s="7">
        <v>7051906</v>
      </c>
      <c r="G245" s="7" t="s">
        <v>68</v>
      </c>
      <c r="H245" s="7" t="s">
        <v>69</v>
      </c>
      <c r="I245" s="7" t="s">
        <v>44</v>
      </c>
      <c r="J245" s="19" t="str">
        <f>IFERROR(INDEX('Employee Info'!$C$3:$E$200,MATCH(Data7[[#This Row],[Name:]],'Employee Info'!$B$3:$B$200,0),MATCH(Data7[[#This Row],[Hours Type:]],'Employee Info'!$C$2:$E$2,0)),"")</f>
        <v/>
      </c>
      <c r="K245" s="19" t="str">
        <f>IFERROR(INDEX('Employee Info'!$C$3:$J$200,MATCH(Data7[[#This Row],[Name:]],'Employee Info'!$B$3:$B$200,0),MATCH(Data7[[#Headers],[Truck]],'Employee Info'!$C$2:$J$2,0)),"")</f>
        <v/>
      </c>
      <c r="L245" s="19" t="str">
        <f>IFERROR(INDEX('Employee Info'!$C$3:$J$200,MATCH(Data7[[#This Row],[Name:]],'Employee Info'!$B$3:$B$200,0),MATCH(Data7[[#Headers],[Phone]],'Employee Info'!$C$2:$J$2,0)),"")</f>
        <v/>
      </c>
      <c r="M245" s="19" t="str">
        <f>IFERROR(INDEX('Employee Info'!$C$3:$J$200,MATCH(Data7[[#This Row],[Name:]],'Employee Info'!$B$3:$B$200,0),MATCH(Data7[[#Headers],[Tech]],'Employee Info'!$C$2:$J$2,0)),"")</f>
        <v/>
      </c>
      <c r="N245" s="19" t="str">
        <f>IFERROR(INDEX('Employee Info'!$C$3:$J$200,MATCH(Data7[[#This Row],[Name:]],'Employee Info'!$B$3:$B$200,0),MATCH(Data7[[#Headers],[Other]],'Employee Info'!$C$2:$J$2,0)),"")</f>
        <v/>
      </c>
      <c r="O245" s="19">
        <f>IFERROR((Data7[[#This Row],[Hours:]]*SUM(Data7[[#This Row],[Rate]:[Other]])),"")</f>
        <v>0</v>
      </c>
      <c r="P245" s="7" t="str">
        <f>IF(Data7[[#This Row],[WO'#:]]="","Riley #","WO#")</f>
        <v>WO#</v>
      </c>
      <c r="Q245" s="7">
        <f>IFERROR(WEEKNUM(Data7[[#This Row],[Date:]]),"")</f>
        <v>9</v>
      </c>
      <c r="R245" s="6">
        <f t="shared" si="9"/>
        <v>45347</v>
      </c>
      <c r="S245" s="6">
        <f>Data7[[#This Row],[Week Start]]+7</f>
        <v>45354</v>
      </c>
      <c r="T245" s="7" t="str">
        <f t="shared" si="10"/>
        <v>2/25/2024 - 3/3/2024</v>
      </c>
      <c r="U245" s="7" t="str">
        <f t="shared" si="11"/>
        <v>Time Card</v>
      </c>
      <c r="V245" s="8" t="str">
        <f>RIGHT(TEXT(Data7[[#This Row],[Date:]],"mmddyyyy"),4)</f>
        <v>2024</v>
      </c>
      <c r="W245" s="8" t="str">
        <f>MID(TEXT(Data7[[#This Row],[Date:]],"mmddyyyy"),3,2)</f>
        <v>27</v>
      </c>
      <c r="X245" s="8" t="str">
        <f>LEFT(TEXT(Data7[[#This Row],[Date:]],"mmddyyyy"),2)</f>
        <v>02</v>
      </c>
      <c r="Y245" s="6">
        <f>DATE(Data7[[#This Row],[Year]],Data7[[#This Row],[Month]],Data7[[#This Row],[Day]])</f>
        <v>45349</v>
      </c>
    </row>
    <row r="246" spans="1:25" x14ac:dyDescent="0.3">
      <c r="A246" s="5">
        <v>45352.239765740742</v>
      </c>
      <c r="B246" s="7" t="s">
        <v>31</v>
      </c>
      <c r="C246" s="6" t="s">
        <v>234</v>
      </c>
      <c r="D246" s="7" t="s">
        <v>224</v>
      </c>
      <c r="E246" s="8">
        <v>1.5</v>
      </c>
      <c r="F246" s="7">
        <v>10005503</v>
      </c>
      <c r="G246" s="7" t="s">
        <v>68</v>
      </c>
      <c r="H246" s="7" t="s">
        <v>69</v>
      </c>
      <c r="I246" s="7" t="s">
        <v>44</v>
      </c>
      <c r="J246" s="19" t="str">
        <f>IFERROR(INDEX('Employee Info'!$C$3:$E$200,MATCH(Data7[[#This Row],[Name:]],'Employee Info'!$B$3:$B$200,0),MATCH(Data7[[#This Row],[Hours Type:]],'Employee Info'!$C$2:$E$2,0)),"")</f>
        <v/>
      </c>
      <c r="K246" s="19" t="str">
        <f>IFERROR(INDEX('Employee Info'!$C$3:$J$200,MATCH(Data7[[#This Row],[Name:]],'Employee Info'!$B$3:$B$200,0),MATCH(Data7[[#Headers],[Truck]],'Employee Info'!$C$2:$J$2,0)),"")</f>
        <v/>
      </c>
      <c r="L246" s="19" t="str">
        <f>IFERROR(INDEX('Employee Info'!$C$3:$J$200,MATCH(Data7[[#This Row],[Name:]],'Employee Info'!$B$3:$B$200,0),MATCH(Data7[[#Headers],[Phone]],'Employee Info'!$C$2:$J$2,0)),"")</f>
        <v/>
      </c>
      <c r="M246" s="19" t="str">
        <f>IFERROR(INDEX('Employee Info'!$C$3:$J$200,MATCH(Data7[[#This Row],[Name:]],'Employee Info'!$B$3:$B$200,0),MATCH(Data7[[#Headers],[Tech]],'Employee Info'!$C$2:$J$2,0)),"")</f>
        <v/>
      </c>
      <c r="N246" s="19" t="str">
        <f>IFERROR(INDEX('Employee Info'!$C$3:$J$200,MATCH(Data7[[#This Row],[Name:]],'Employee Info'!$B$3:$B$200,0),MATCH(Data7[[#Headers],[Other]],'Employee Info'!$C$2:$J$2,0)),"")</f>
        <v/>
      </c>
      <c r="O246" s="19">
        <f>IFERROR((Data7[[#This Row],[Hours:]]*SUM(Data7[[#This Row],[Rate]:[Other]])),"")</f>
        <v>0</v>
      </c>
      <c r="P246" s="7" t="str">
        <f>IF(Data7[[#This Row],[WO'#:]]="","Riley #","WO#")</f>
        <v>WO#</v>
      </c>
      <c r="Q246" s="7">
        <f>IFERROR(WEEKNUM(Data7[[#This Row],[Date:]]),"")</f>
        <v>9</v>
      </c>
      <c r="R246" s="6">
        <f t="shared" si="9"/>
        <v>45347</v>
      </c>
      <c r="S246" s="6">
        <f>Data7[[#This Row],[Week Start]]+7</f>
        <v>45354</v>
      </c>
      <c r="T246" s="7" t="str">
        <f t="shared" si="10"/>
        <v>2/25/2024 - 3/3/2024</v>
      </c>
      <c r="U246" s="7" t="str">
        <f t="shared" si="11"/>
        <v>Time Card</v>
      </c>
      <c r="V246" s="8" t="str">
        <f>RIGHT(TEXT(Data7[[#This Row],[Date:]],"mmddyyyy"),4)</f>
        <v>2024</v>
      </c>
      <c r="W246" s="8" t="str">
        <f>MID(TEXT(Data7[[#This Row],[Date:]],"mmddyyyy"),3,2)</f>
        <v>27</v>
      </c>
      <c r="X246" s="8" t="str">
        <f>LEFT(TEXT(Data7[[#This Row],[Date:]],"mmddyyyy"),2)</f>
        <v>02</v>
      </c>
      <c r="Y246" s="6">
        <f>DATE(Data7[[#This Row],[Year]],Data7[[#This Row],[Month]],Data7[[#This Row],[Day]])</f>
        <v>45349</v>
      </c>
    </row>
    <row r="247" spans="1:25" x14ac:dyDescent="0.3">
      <c r="A247" s="5">
        <v>45352.240404050928</v>
      </c>
      <c r="B247" s="7" t="s">
        <v>31</v>
      </c>
      <c r="C247" s="6" t="s">
        <v>234</v>
      </c>
      <c r="D247" s="7" t="s">
        <v>237</v>
      </c>
      <c r="E247" s="8">
        <v>1</v>
      </c>
      <c r="F247" s="7" t="s">
        <v>68</v>
      </c>
      <c r="G247" s="7" t="s">
        <v>68</v>
      </c>
      <c r="H247" s="7" t="s">
        <v>92</v>
      </c>
      <c r="I247" s="7" t="s">
        <v>44</v>
      </c>
      <c r="J247" s="19" t="str">
        <f>IFERROR(INDEX('Employee Info'!$C$3:$E$200,MATCH(Data7[[#This Row],[Name:]],'Employee Info'!$B$3:$B$200,0),MATCH(Data7[[#This Row],[Hours Type:]],'Employee Info'!$C$2:$E$2,0)),"")</f>
        <v/>
      </c>
      <c r="K247" s="19" t="str">
        <f>IFERROR(INDEX('Employee Info'!$C$3:$J$200,MATCH(Data7[[#This Row],[Name:]],'Employee Info'!$B$3:$B$200,0),MATCH(Data7[[#Headers],[Truck]],'Employee Info'!$C$2:$J$2,0)),"")</f>
        <v/>
      </c>
      <c r="L247" s="19" t="str">
        <f>IFERROR(INDEX('Employee Info'!$C$3:$J$200,MATCH(Data7[[#This Row],[Name:]],'Employee Info'!$B$3:$B$200,0),MATCH(Data7[[#Headers],[Phone]],'Employee Info'!$C$2:$J$2,0)),"")</f>
        <v/>
      </c>
      <c r="M247" s="19" t="str">
        <f>IFERROR(INDEX('Employee Info'!$C$3:$J$200,MATCH(Data7[[#This Row],[Name:]],'Employee Info'!$B$3:$B$200,0),MATCH(Data7[[#Headers],[Tech]],'Employee Info'!$C$2:$J$2,0)),"")</f>
        <v/>
      </c>
      <c r="N247" s="19" t="str">
        <f>IFERROR(INDEX('Employee Info'!$C$3:$J$200,MATCH(Data7[[#This Row],[Name:]],'Employee Info'!$B$3:$B$200,0),MATCH(Data7[[#Headers],[Other]],'Employee Info'!$C$2:$J$2,0)),"")</f>
        <v/>
      </c>
      <c r="O247" s="19">
        <f>IFERROR((Data7[[#This Row],[Hours:]]*SUM(Data7[[#This Row],[Rate]:[Other]])),"")</f>
        <v>0</v>
      </c>
      <c r="P247" s="7" t="str">
        <f>IF(Data7[[#This Row],[WO'#:]]="","Riley #","WO#")</f>
        <v>Riley #</v>
      </c>
      <c r="Q247" s="7">
        <f>IFERROR(WEEKNUM(Data7[[#This Row],[Date:]]),"")</f>
        <v>9</v>
      </c>
      <c r="R247" s="6">
        <f t="shared" si="9"/>
        <v>45347</v>
      </c>
      <c r="S247" s="6">
        <f>Data7[[#This Row],[Week Start]]+7</f>
        <v>45354</v>
      </c>
      <c r="T247" s="7" t="str">
        <f t="shared" si="10"/>
        <v>2/25/2024 - 3/3/2024</v>
      </c>
      <c r="U247" s="7" t="str">
        <f t="shared" si="11"/>
        <v>Time Card</v>
      </c>
      <c r="V247" s="8" t="str">
        <f>RIGHT(TEXT(Data7[[#This Row],[Date:]],"mmddyyyy"),4)</f>
        <v>2024</v>
      </c>
      <c r="W247" s="8" t="str">
        <f>MID(TEXT(Data7[[#This Row],[Date:]],"mmddyyyy"),3,2)</f>
        <v>27</v>
      </c>
      <c r="X247" s="8" t="str">
        <f>LEFT(TEXT(Data7[[#This Row],[Date:]],"mmddyyyy"),2)</f>
        <v>02</v>
      </c>
      <c r="Y247" s="6">
        <f>DATE(Data7[[#This Row],[Year]],Data7[[#This Row],[Month]],Data7[[#This Row],[Day]])</f>
        <v>45349</v>
      </c>
    </row>
    <row r="248" spans="1:25" x14ac:dyDescent="0.3">
      <c r="A248" s="5">
        <v>45352.24122152778</v>
      </c>
      <c r="B248" s="7" t="s">
        <v>31</v>
      </c>
      <c r="C248" s="6" t="s">
        <v>234</v>
      </c>
      <c r="D248" s="7" t="s">
        <v>238</v>
      </c>
      <c r="E248" s="8">
        <v>5.5</v>
      </c>
      <c r="F248" s="7" t="s">
        <v>68</v>
      </c>
      <c r="G248" s="7" t="s">
        <v>68</v>
      </c>
      <c r="H248" s="7" t="s">
        <v>62</v>
      </c>
      <c r="I248" s="7" t="s">
        <v>44</v>
      </c>
      <c r="J248" s="19" t="str">
        <f>IFERROR(INDEX('Employee Info'!$C$3:$E$200,MATCH(Data7[[#This Row],[Name:]],'Employee Info'!$B$3:$B$200,0),MATCH(Data7[[#This Row],[Hours Type:]],'Employee Info'!$C$2:$E$2,0)),"")</f>
        <v/>
      </c>
      <c r="K248" s="19" t="str">
        <f>IFERROR(INDEX('Employee Info'!$C$3:$J$200,MATCH(Data7[[#This Row],[Name:]],'Employee Info'!$B$3:$B$200,0),MATCH(Data7[[#Headers],[Truck]],'Employee Info'!$C$2:$J$2,0)),"")</f>
        <v/>
      </c>
      <c r="L248" s="19" t="str">
        <f>IFERROR(INDEX('Employee Info'!$C$3:$J$200,MATCH(Data7[[#This Row],[Name:]],'Employee Info'!$B$3:$B$200,0),MATCH(Data7[[#Headers],[Phone]],'Employee Info'!$C$2:$J$2,0)),"")</f>
        <v/>
      </c>
      <c r="M248" s="19" t="str">
        <f>IFERROR(INDEX('Employee Info'!$C$3:$J$200,MATCH(Data7[[#This Row],[Name:]],'Employee Info'!$B$3:$B$200,0),MATCH(Data7[[#Headers],[Tech]],'Employee Info'!$C$2:$J$2,0)),"")</f>
        <v/>
      </c>
      <c r="N248" s="19" t="str">
        <f>IFERROR(INDEX('Employee Info'!$C$3:$J$200,MATCH(Data7[[#This Row],[Name:]],'Employee Info'!$B$3:$B$200,0),MATCH(Data7[[#Headers],[Other]],'Employee Info'!$C$2:$J$2,0)),"")</f>
        <v/>
      </c>
      <c r="O248" s="19">
        <f>IFERROR((Data7[[#This Row],[Hours:]]*SUM(Data7[[#This Row],[Rate]:[Other]])),"")</f>
        <v>0</v>
      </c>
      <c r="P248" s="7" t="str">
        <f>IF(Data7[[#This Row],[WO'#:]]="","Riley #","WO#")</f>
        <v>Riley #</v>
      </c>
      <c r="Q248" s="7">
        <f>IFERROR(WEEKNUM(Data7[[#This Row],[Date:]]),"")</f>
        <v>9</v>
      </c>
      <c r="R248" s="6">
        <f t="shared" si="9"/>
        <v>45347</v>
      </c>
      <c r="S248" s="6">
        <f>Data7[[#This Row],[Week Start]]+7</f>
        <v>45354</v>
      </c>
      <c r="T248" s="7" t="str">
        <f t="shared" si="10"/>
        <v>2/25/2024 - 3/3/2024</v>
      </c>
      <c r="U248" s="7" t="str">
        <f t="shared" si="11"/>
        <v>Time Card</v>
      </c>
      <c r="V248" s="8" t="str">
        <f>RIGHT(TEXT(Data7[[#This Row],[Date:]],"mmddyyyy"),4)</f>
        <v>2024</v>
      </c>
      <c r="W248" s="8" t="str">
        <f>MID(TEXT(Data7[[#This Row],[Date:]],"mmddyyyy"),3,2)</f>
        <v>27</v>
      </c>
      <c r="X248" s="8" t="str">
        <f>LEFT(TEXT(Data7[[#This Row],[Date:]],"mmddyyyy"),2)</f>
        <v>02</v>
      </c>
      <c r="Y248" s="6">
        <f>DATE(Data7[[#This Row],[Year]],Data7[[#This Row],[Month]],Data7[[#This Row],[Day]])</f>
        <v>45349</v>
      </c>
    </row>
    <row r="249" spans="1:25" x14ac:dyDescent="0.3">
      <c r="A249" s="5">
        <v>45352.54280520833</v>
      </c>
      <c r="B249" s="7" t="s">
        <v>66</v>
      </c>
      <c r="C249" s="6" t="s">
        <v>234</v>
      </c>
      <c r="D249" s="7" t="s">
        <v>231</v>
      </c>
      <c r="E249" s="8">
        <v>1</v>
      </c>
      <c r="F249" s="7" t="s">
        <v>68</v>
      </c>
      <c r="G249" s="7" t="s">
        <v>68</v>
      </c>
      <c r="H249" s="7" t="s">
        <v>64</v>
      </c>
      <c r="I249" s="7" t="s">
        <v>44</v>
      </c>
      <c r="J249" s="19" t="str">
        <f>IFERROR(INDEX('Employee Info'!$C$3:$E$200,MATCH(Data7[[#This Row],[Name:]],'Employee Info'!$B$3:$B$200,0),MATCH(Data7[[#This Row],[Hours Type:]],'Employee Info'!$C$2:$E$2,0)),"")</f>
        <v/>
      </c>
      <c r="K249" s="19" t="str">
        <f>IFERROR(INDEX('Employee Info'!$C$3:$J$200,MATCH(Data7[[#This Row],[Name:]],'Employee Info'!$B$3:$B$200,0),MATCH(Data7[[#Headers],[Truck]],'Employee Info'!$C$2:$J$2,0)),"")</f>
        <v/>
      </c>
      <c r="L249" s="19" t="str">
        <f>IFERROR(INDEX('Employee Info'!$C$3:$J$200,MATCH(Data7[[#This Row],[Name:]],'Employee Info'!$B$3:$B$200,0),MATCH(Data7[[#Headers],[Phone]],'Employee Info'!$C$2:$J$2,0)),"")</f>
        <v/>
      </c>
      <c r="M249" s="19" t="str">
        <f>IFERROR(INDEX('Employee Info'!$C$3:$J$200,MATCH(Data7[[#This Row],[Name:]],'Employee Info'!$B$3:$B$200,0),MATCH(Data7[[#Headers],[Tech]],'Employee Info'!$C$2:$J$2,0)),"")</f>
        <v/>
      </c>
      <c r="N249" s="19" t="str">
        <f>IFERROR(INDEX('Employee Info'!$C$3:$J$200,MATCH(Data7[[#This Row],[Name:]],'Employee Info'!$B$3:$B$200,0),MATCH(Data7[[#Headers],[Other]],'Employee Info'!$C$2:$J$2,0)),"")</f>
        <v/>
      </c>
      <c r="O249" s="19">
        <f>IFERROR((Data7[[#This Row],[Hours:]]*SUM(Data7[[#This Row],[Rate]:[Other]])),"")</f>
        <v>0</v>
      </c>
      <c r="P249" s="7" t="str">
        <f>IF(Data7[[#This Row],[WO'#:]]="","Riley #","WO#")</f>
        <v>Riley #</v>
      </c>
      <c r="Q249" s="7">
        <f>IFERROR(WEEKNUM(Data7[[#This Row],[Date:]]),"")</f>
        <v>9</v>
      </c>
      <c r="R249" s="6">
        <f t="shared" si="9"/>
        <v>45347</v>
      </c>
      <c r="S249" s="6">
        <f>Data7[[#This Row],[Week Start]]+7</f>
        <v>45354</v>
      </c>
      <c r="T249" s="7" t="str">
        <f t="shared" si="10"/>
        <v>2/25/2024 - 3/3/2024</v>
      </c>
      <c r="U249" s="7" t="str">
        <f t="shared" si="11"/>
        <v>Time Card</v>
      </c>
      <c r="V249" s="8" t="str">
        <f>RIGHT(TEXT(Data7[[#This Row],[Date:]],"mmddyyyy"),4)</f>
        <v>2024</v>
      </c>
      <c r="W249" s="8" t="str">
        <f>MID(TEXT(Data7[[#This Row],[Date:]],"mmddyyyy"),3,2)</f>
        <v>27</v>
      </c>
      <c r="X249" s="8" t="str">
        <f>LEFT(TEXT(Data7[[#This Row],[Date:]],"mmddyyyy"),2)</f>
        <v>02</v>
      </c>
      <c r="Y249" s="6">
        <f>DATE(Data7[[#This Row],[Year]],Data7[[#This Row],[Month]],Data7[[#This Row],[Day]])</f>
        <v>45349</v>
      </c>
    </row>
    <row r="250" spans="1:25" x14ac:dyDescent="0.3">
      <c r="A250" s="5">
        <v>45352.565244791665</v>
      </c>
      <c r="B250" s="7" t="s">
        <v>65</v>
      </c>
      <c r="C250" s="6" t="s">
        <v>234</v>
      </c>
      <c r="D250" s="7" t="s">
        <v>232</v>
      </c>
      <c r="E250" s="8">
        <v>8</v>
      </c>
      <c r="F250" s="7" t="s">
        <v>68</v>
      </c>
      <c r="G250" s="7" t="s">
        <v>68</v>
      </c>
      <c r="H250" s="7" t="s">
        <v>64</v>
      </c>
      <c r="I250" s="7" t="s">
        <v>44</v>
      </c>
      <c r="J250" s="19" t="str">
        <f>IFERROR(INDEX('Employee Info'!$C$3:$E$200,MATCH(Data7[[#This Row],[Name:]],'Employee Info'!$B$3:$B$200,0),MATCH(Data7[[#This Row],[Hours Type:]],'Employee Info'!$C$2:$E$2,0)),"")</f>
        <v/>
      </c>
      <c r="K250" s="19" t="str">
        <f>IFERROR(INDEX('Employee Info'!$C$3:$J$200,MATCH(Data7[[#This Row],[Name:]],'Employee Info'!$B$3:$B$200,0),MATCH(Data7[[#Headers],[Truck]],'Employee Info'!$C$2:$J$2,0)),"")</f>
        <v/>
      </c>
      <c r="L250" s="19" t="str">
        <f>IFERROR(INDEX('Employee Info'!$C$3:$J$200,MATCH(Data7[[#This Row],[Name:]],'Employee Info'!$B$3:$B$200,0),MATCH(Data7[[#Headers],[Phone]],'Employee Info'!$C$2:$J$2,0)),"")</f>
        <v/>
      </c>
      <c r="M250" s="19" t="str">
        <f>IFERROR(INDEX('Employee Info'!$C$3:$J$200,MATCH(Data7[[#This Row],[Name:]],'Employee Info'!$B$3:$B$200,0),MATCH(Data7[[#Headers],[Tech]],'Employee Info'!$C$2:$J$2,0)),"")</f>
        <v/>
      </c>
      <c r="N250" s="19" t="str">
        <f>IFERROR(INDEX('Employee Info'!$C$3:$J$200,MATCH(Data7[[#This Row],[Name:]],'Employee Info'!$B$3:$B$200,0),MATCH(Data7[[#Headers],[Other]],'Employee Info'!$C$2:$J$2,0)),"")</f>
        <v/>
      </c>
      <c r="O250" s="19">
        <f>IFERROR((Data7[[#This Row],[Hours:]]*SUM(Data7[[#This Row],[Rate]:[Other]])),"")</f>
        <v>0</v>
      </c>
      <c r="P250" s="7" t="str">
        <f>IF(Data7[[#This Row],[WO'#:]]="","Riley #","WO#")</f>
        <v>Riley #</v>
      </c>
      <c r="Q250" s="7">
        <f>IFERROR(WEEKNUM(Data7[[#This Row],[Date:]]),"")</f>
        <v>9</v>
      </c>
      <c r="R250" s="6">
        <f t="shared" si="9"/>
        <v>45347</v>
      </c>
      <c r="S250" s="6">
        <f>Data7[[#This Row],[Week Start]]+7</f>
        <v>45354</v>
      </c>
      <c r="T250" s="7" t="str">
        <f t="shared" si="10"/>
        <v>2/25/2024 - 3/3/2024</v>
      </c>
      <c r="U250" s="7" t="str">
        <f t="shared" si="11"/>
        <v>Time Card</v>
      </c>
      <c r="V250" s="8" t="str">
        <f>RIGHT(TEXT(Data7[[#This Row],[Date:]],"mmddyyyy"),4)</f>
        <v>2024</v>
      </c>
      <c r="W250" s="8" t="str">
        <f>MID(TEXT(Data7[[#This Row],[Date:]],"mmddyyyy"),3,2)</f>
        <v>27</v>
      </c>
      <c r="X250" s="8" t="str">
        <f>LEFT(TEXT(Data7[[#This Row],[Date:]],"mmddyyyy"),2)</f>
        <v>02</v>
      </c>
      <c r="Y250" s="6">
        <f>DATE(Data7[[#This Row],[Year]],Data7[[#This Row],[Month]],Data7[[#This Row],[Day]])</f>
        <v>45349</v>
      </c>
    </row>
    <row r="251" spans="1:25" x14ac:dyDescent="0.3">
      <c r="A251" s="5">
        <v>45352.532511921294</v>
      </c>
      <c r="B251" s="7" t="s">
        <v>66</v>
      </c>
      <c r="C251" s="6" t="s">
        <v>239</v>
      </c>
      <c r="D251" s="7" t="s">
        <v>240</v>
      </c>
      <c r="E251" s="8">
        <v>3</v>
      </c>
      <c r="F251" s="7">
        <v>6984733</v>
      </c>
      <c r="G251" s="7" t="s">
        <v>68</v>
      </c>
      <c r="H251" s="7" t="s">
        <v>221</v>
      </c>
      <c r="I251" s="7" t="s">
        <v>44</v>
      </c>
      <c r="J251" s="19" t="str">
        <f>IFERROR(INDEX('Employee Info'!$C$3:$E$200,MATCH(Data7[[#This Row],[Name:]],'Employee Info'!$B$3:$B$200,0),MATCH(Data7[[#This Row],[Hours Type:]],'Employee Info'!$C$2:$E$2,0)),"")</f>
        <v/>
      </c>
      <c r="K251" s="19" t="str">
        <f>IFERROR(INDEX('Employee Info'!$C$3:$J$200,MATCH(Data7[[#This Row],[Name:]],'Employee Info'!$B$3:$B$200,0),MATCH(Data7[[#Headers],[Truck]],'Employee Info'!$C$2:$J$2,0)),"")</f>
        <v/>
      </c>
      <c r="L251" s="19" t="str">
        <f>IFERROR(INDEX('Employee Info'!$C$3:$J$200,MATCH(Data7[[#This Row],[Name:]],'Employee Info'!$B$3:$B$200,0),MATCH(Data7[[#Headers],[Phone]],'Employee Info'!$C$2:$J$2,0)),"")</f>
        <v/>
      </c>
      <c r="M251" s="19" t="str">
        <f>IFERROR(INDEX('Employee Info'!$C$3:$J$200,MATCH(Data7[[#This Row],[Name:]],'Employee Info'!$B$3:$B$200,0),MATCH(Data7[[#Headers],[Tech]],'Employee Info'!$C$2:$J$2,0)),"")</f>
        <v/>
      </c>
      <c r="N251" s="19" t="str">
        <f>IFERROR(INDEX('Employee Info'!$C$3:$J$200,MATCH(Data7[[#This Row],[Name:]],'Employee Info'!$B$3:$B$200,0),MATCH(Data7[[#Headers],[Other]],'Employee Info'!$C$2:$J$2,0)),"")</f>
        <v/>
      </c>
      <c r="O251" s="19">
        <f>IFERROR((Data7[[#This Row],[Hours:]]*SUM(Data7[[#This Row],[Rate]:[Other]])),"")</f>
        <v>0</v>
      </c>
      <c r="P251" s="7" t="str">
        <f>IF(Data7[[#This Row],[WO'#:]]="","Riley #","WO#")</f>
        <v>WO#</v>
      </c>
      <c r="Q251" s="7">
        <f>IFERROR(WEEKNUM(Data7[[#This Row],[Date:]]),"")</f>
        <v>9</v>
      </c>
      <c r="R251" s="6">
        <f t="shared" si="9"/>
        <v>45347</v>
      </c>
      <c r="S251" s="6">
        <f>Data7[[#This Row],[Week Start]]+7</f>
        <v>45354</v>
      </c>
      <c r="T251" s="7" t="str">
        <f t="shared" si="10"/>
        <v>2/25/2024 - 3/3/2024</v>
      </c>
      <c r="U251" s="7" t="str">
        <f t="shared" si="11"/>
        <v>Time Card</v>
      </c>
      <c r="V251" s="8" t="str">
        <f>RIGHT(TEXT(Data7[[#This Row],[Date:]],"mmddyyyy"),4)</f>
        <v>2024</v>
      </c>
      <c r="W251" s="8" t="str">
        <f>MID(TEXT(Data7[[#This Row],[Date:]],"mmddyyyy"),3,2)</f>
        <v>28</v>
      </c>
      <c r="X251" s="8" t="str">
        <f>LEFT(TEXT(Data7[[#This Row],[Date:]],"mmddyyyy"),2)</f>
        <v>02</v>
      </c>
      <c r="Y251" s="6">
        <f>DATE(Data7[[#This Row],[Year]],Data7[[#This Row],[Month]],Data7[[#This Row],[Day]])</f>
        <v>45350</v>
      </c>
    </row>
    <row r="252" spans="1:25" x14ac:dyDescent="0.3">
      <c r="A252" s="5">
        <v>45366.294199884258</v>
      </c>
      <c r="B252" s="7" t="s">
        <v>76</v>
      </c>
      <c r="C252" s="6" t="s">
        <v>239</v>
      </c>
      <c r="D252" s="7" t="s">
        <v>156</v>
      </c>
      <c r="E252" s="8">
        <v>1</v>
      </c>
      <c r="F252" s="7">
        <v>6984733</v>
      </c>
      <c r="G252" s="7" t="s">
        <v>68</v>
      </c>
      <c r="H252" s="7" t="s">
        <v>69</v>
      </c>
      <c r="I252" s="7" t="s">
        <v>44</v>
      </c>
      <c r="J252" s="19" t="str">
        <f>IFERROR(INDEX('Employee Info'!$C$3:$E$200,MATCH(Data7[[#This Row],[Name:]],'Employee Info'!$B$3:$B$200,0),MATCH(Data7[[#This Row],[Hours Type:]],'Employee Info'!$C$2:$E$2,0)),"")</f>
        <v/>
      </c>
      <c r="K252" s="19" t="str">
        <f>IFERROR(INDEX('Employee Info'!$C$3:$J$200,MATCH(Data7[[#This Row],[Name:]],'Employee Info'!$B$3:$B$200,0),MATCH(Data7[[#Headers],[Truck]],'Employee Info'!$C$2:$J$2,0)),"")</f>
        <v/>
      </c>
      <c r="L252" s="19" t="str">
        <f>IFERROR(INDEX('Employee Info'!$C$3:$J$200,MATCH(Data7[[#This Row],[Name:]],'Employee Info'!$B$3:$B$200,0),MATCH(Data7[[#Headers],[Phone]],'Employee Info'!$C$2:$J$2,0)),"")</f>
        <v/>
      </c>
      <c r="M252" s="19" t="str">
        <f>IFERROR(INDEX('Employee Info'!$C$3:$J$200,MATCH(Data7[[#This Row],[Name:]],'Employee Info'!$B$3:$B$200,0),MATCH(Data7[[#Headers],[Tech]],'Employee Info'!$C$2:$J$2,0)),"")</f>
        <v/>
      </c>
      <c r="N252" s="19" t="str">
        <f>IFERROR(INDEX('Employee Info'!$C$3:$J$200,MATCH(Data7[[#This Row],[Name:]],'Employee Info'!$B$3:$B$200,0),MATCH(Data7[[#Headers],[Other]],'Employee Info'!$C$2:$J$2,0)),"")</f>
        <v/>
      </c>
      <c r="O252" s="19">
        <f>IFERROR((Data7[[#This Row],[Hours:]]*SUM(Data7[[#This Row],[Rate]:[Other]])),"")</f>
        <v>0</v>
      </c>
      <c r="P252" s="7" t="str">
        <f>IF(Data7[[#This Row],[WO'#:]]="","Riley #","WO#")</f>
        <v>WO#</v>
      </c>
      <c r="Q252" s="7">
        <f>IFERROR(WEEKNUM(Data7[[#This Row],[Date:]]),"")</f>
        <v>9</v>
      </c>
      <c r="R252" s="6">
        <f t="shared" si="9"/>
        <v>45347</v>
      </c>
      <c r="S252" s="6">
        <f>Data7[[#This Row],[Week Start]]+7</f>
        <v>45354</v>
      </c>
      <c r="T252" s="7" t="str">
        <f t="shared" si="10"/>
        <v>2/25/2024 - 3/3/2024</v>
      </c>
      <c r="U252" s="7" t="str">
        <f t="shared" si="11"/>
        <v>Time Card</v>
      </c>
      <c r="V252" s="8" t="str">
        <f>RIGHT(TEXT(Data7[[#This Row],[Date:]],"mmddyyyy"),4)</f>
        <v>2024</v>
      </c>
      <c r="W252" s="8" t="str">
        <f>MID(TEXT(Data7[[#This Row],[Date:]],"mmddyyyy"),3,2)</f>
        <v>28</v>
      </c>
      <c r="X252" s="8" t="str">
        <f>LEFT(TEXT(Data7[[#This Row],[Date:]],"mmddyyyy"),2)</f>
        <v>02</v>
      </c>
      <c r="Y252" s="6">
        <f>DATE(Data7[[#This Row],[Year]],Data7[[#This Row],[Month]],Data7[[#This Row],[Day]])</f>
        <v>45350</v>
      </c>
    </row>
    <row r="253" spans="1:25" x14ac:dyDescent="0.3">
      <c r="A253" s="5">
        <v>45351.583673263885</v>
      </c>
      <c r="B253" s="7" t="s">
        <v>35</v>
      </c>
      <c r="C253" s="6" t="s">
        <v>239</v>
      </c>
      <c r="D253" s="7" t="s">
        <v>236</v>
      </c>
      <c r="E253" s="8">
        <v>8</v>
      </c>
      <c r="F253" s="7">
        <v>7051906</v>
      </c>
      <c r="G253" s="7" t="s">
        <v>68</v>
      </c>
      <c r="H253" s="7" t="s">
        <v>69</v>
      </c>
      <c r="I253" s="7" t="s">
        <v>44</v>
      </c>
      <c r="J253" s="19" t="str">
        <f>IFERROR(INDEX('Employee Info'!$C$3:$E$200,MATCH(Data7[[#This Row],[Name:]],'Employee Info'!$B$3:$B$200,0),MATCH(Data7[[#This Row],[Hours Type:]],'Employee Info'!$C$2:$E$2,0)),"")</f>
        <v/>
      </c>
      <c r="K253" s="19" t="str">
        <f>IFERROR(INDEX('Employee Info'!$C$3:$J$200,MATCH(Data7[[#This Row],[Name:]],'Employee Info'!$B$3:$B$200,0),MATCH(Data7[[#Headers],[Truck]],'Employee Info'!$C$2:$J$2,0)),"")</f>
        <v/>
      </c>
      <c r="L253" s="19" t="str">
        <f>IFERROR(INDEX('Employee Info'!$C$3:$J$200,MATCH(Data7[[#This Row],[Name:]],'Employee Info'!$B$3:$B$200,0),MATCH(Data7[[#Headers],[Phone]],'Employee Info'!$C$2:$J$2,0)),"")</f>
        <v/>
      </c>
      <c r="M253" s="19" t="str">
        <f>IFERROR(INDEX('Employee Info'!$C$3:$J$200,MATCH(Data7[[#This Row],[Name:]],'Employee Info'!$B$3:$B$200,0),MATCH(Data7[[#Headers],[Tech]],'Employee Info'!$C$2:$J$2,0)),"")</f>
        <v/>
      </c>
      <c r="N253" s="19" t="str">
        <f>IFERROR(INDEX('Employee Info'!$C$3:$J$200,MATCH(Data7[[#This Row],[Name:]],'Employee Info'!$B$3:$B$200,0),MATCH(Data7[[#Headers],[Other]],'Employee Info'!$C$2:$J$2,0)),"")</f>
        <v/>
      </c>
      <c r="O253" s="19">
        <f>IFERROR((Data7[[#This Row],[Hours:]]*SUM(Data7[[#This Row],[Rate]:[Other]])),"")</f>
        <v>0</v>
      </c>
      <c r="P253" s="7" t="str">
        <f>IF(Data7[[#This Row],[WO'#:]]="","Riley #","WO#")</f>
        <v>WO#</v>
      </c>
      <c r="Q253" s="7">
        <f>IFERROR(WEEKNUM(Data7[[#This Row],[Date:]]),"")</f>
        <v>9</v>
      </c>
      <c r="R253" s="6">
        <f t="shared" si="9"/>
        <v>45347</v>
      </c>
      <c r="S253" s="6">
        <f>Data7[[#This Row],[Week Start]]+7</f>
        <v>45354</v>
      </c>
      <c r="T253" s="7" t="str">
        <f t="shared" si="10"/>
        <v>2/25/2024 - 3/3/2024</v>
      </c>
      <c r="U253" s="7" t="str">
        <f t="shared" si="11"/>
        <v>Time Card</v>
      </c>
      <c r="V253" s="8" t="str">
        <f>RIGHT(TEXT(Data7[[#This Row],[Date:]],"mmddyyyy"),4)</f>
        <v>2024</v>
      </c>
      <c r="W253" s="8" t="str">
        <f>MID(TEXT(Data7[[#This Row],[Date:]],"mmddyyyy"),3,2)</f>
        <v>28</v>
      </c>
      <c r="X253" s="8" t="str">
        <f>LEFT(TEXT(Data7[[#This Row],[Date:]],"mmddyyyy"),2)</f>
        <v>02</v>
      </c>
      <c r="Y253" s="6">
        <f>DATE(Data7[[#This Row],[Year]],Data7[[#This Row],[Month]],Data7[[#This Row],[Day]])</f>
        <v>45350</v>
      </c>
    </row>
    <row r="254" spans="1:25" x14ac:dyDescent="0.3">
      <c r="A254" s="5">
        <v>45352.520559259261</v>
      </c>
      <c r="B254" s="7" t="s">
        <v>66</v>
      </c>
      <c r="C254" s="6" t="s">
        <v>239</v>
      </c>
      <c r="D254" s="7" t="s">
        <v>222</v>
      </c>
      <c r="E254" s="8">
        <v>1</v>
      </c>
      <c r="F254" s="7">
        <v>7051906</v>
      </c>
      <c r="G254" s="7" t="s">
        <v>68</v>
      </c>
      <c r="H254" s="7" t="s">
        <v>69</v>
      </c>
      <c r="I254" s="7" t="s">
        <v>44</v>
      </c>
      <c r="J254" s="19" t="str">
        <f>IFERROR(INDEX('Employee Info'!$C$3:$E$200,MATCH(Data7[[#This Row],[Name:]],'Employee Info'!$B$3:$B$200,0),MATCH(Data7[[#This Row],[Hours Type:]],'Employee Info'!$C$2:$E$2,0)),"")</f>
        <v/>
      </c>
      <c r="K254" s="19" t="str">
        <f>IFERROR(INDEX('Employee Info'!$C$3:$J$200,MATCH(Data7[[#This Row],[Name:]],'Employee Info'!$B$3:$B$200,0),MATCH(Data7[[#Headers],[Truck]],'Employee Info'!$C$2:$J$2,0)),"")</f>
        <v/>
      </c>
      <c r="L254" s="19" t="str">
        <f>IFERROR(INDEX('Employee Info'!$C$3:$J$200,MATCH(Data7[[#This Row],[Name:]],'Employee Info'!$B$3:$B$200,0),MATCH(Data7[[#Headers],[Phone]],'Employee Info'!$C$2:$J$2,0)),"")</f>
        <v/>
      </c>
      <c r="M254" s="19" t="str">
        <f>IFERROR(INDEX('Employee Info'!$C$3:$J$200,MATCH(Data7[[#This Row],[Name:]],'Employee Info'!$B$3:$B$200,0),MATCH(Data7[[#Headers],[Tech]],'Employee Info'!$C$2:$J$2,0)),"")</f>
        <v/>
      </c>
      <c r="N254" s="19" t="str">
        <f>IFERROR(INDEX('Employee Info'!$C$3:$J$200,MATCH(Data7[[#This Row],[Name:]],'Employee Info'!$B$3:$B$200,0),MATCH(Data7[[#Headers],[Other]],'Employee Info'!$C$2:$J$2,0)),"")</f>
        <v/>
      </c>
      <c r="O254" s="19">
        <f>IFERROR((Data7[[#This Row],[Hours:]]*SUM(Data7[[#This Row],[Rate]:[Other]])),"")</f>
        <v>0</v>
      </c>
      <c r="P254" s="7" t="str">
        <f>IF(Data7[[#This Row],[WO'#:]]="","Riley #","WO#")</f>
        <v>WO#</v>
      </c>
      <c r="Q254" s="7">
        <f>IFERROR(WEEKNUM(Data7[[#This Row],[Date:]]),"")</f>
        <v>9</v>
      </c>
      <c r="R254" s="6">
        <f t="shared" si="9"/>
        <v>45347</v>
      </c>
      <c r="S254" s="6">
        <f>Data7[[#This Row],[Week Start]]+7</f>
        <v>45354</v>
      </c>
      <c r="T254" s="7" t="str">
        <f t="shared" si="10"/>
        <v>2/25/2024 - 3/3/2024</v>
      </c>
      <c r="U254" s="7" t="str">
        <f t="shared" si="11"/>
        <v>Time Card</v>
      </c>
      <c r="V254" s="8" t="str">
        <f>RIGHT(TEXT(Data7[[#This Row],[Date:]],"mmddyyyy"),4)</f>
        <v>2024</v>
      </c>
      <c r="W254" s="8" t="str">
        <f>MID(TEXT(Data7[[#This Row],[Date:]],"mmddyyyy"),3,2)</f>
        <v>28</v>
      </c>
      <c r="X254" s="8" t="str">
        <f>LEFT(TEXT(Data7[[#This Row],[Date:]],"mmddyyyy"),2)</f>
        <v>02</v>
      </c>
      <c r="Y254" s="6">
        <f>DATE(Data7[[#This Row],[Year]],Data7[[#This Row],[Month]],Data7[[#This Row],[Day]])</f>
        <v>45350</v>
      </c>
    </row>
    <row r="255" spans="1:25" x14ac:dyDescent="0.3">
      <c r="A255" s="5">
        <v>45352.519191666666</v>
      </c>
      <c r="B255" s="7" t="s">
        <v>66</v>
      </c>
      <c r="C255" s="6" t="s">
        <v>239</v>
      </c>
      <c r="D255" s="7" t="s">
        <v>241</v>
      </c>
      <c r="E255" s="8">
        <v>1</v>
      </c>
      <c r="F255" s="7">
        <v>7053278</v>
      </c>
      <c r="G255" s="7" t="s">
        <v>68</v>
      </c>
      <c r="H255" s="7" t="s">
        <v>69</v>
      </c>
      <c r="I255" s="7" t="s">
        <v>44</v>
      </c>
      <c r="J255" s="19" t="str">
        <f>IFERROR(INDEX('Employee Info'!$C$3:$E$200,MATCH(Data7[[#This Row],[Name:]],'Employee Info'!$B$3:$B$200,0),MATCH(Data7[[#This Row],[Hours Type:]],'Employee Info'!$C$2:$E$2,0)),"")</f>
        <v/>
      </c>
      <c r="K255" s="19" t="str">
        <f>IFERROR(INDEX('Employee Info'!$C$3:$J$200,MATCH(Data7[[#This Row],[Name:]],'Employee Info'!$B$3:$B$200,0),MATCH(Data7[[#Headers],[Truck]],'Employee Info'!$C$2:$J$2,0)),"")</f>
        <v/>
      </c>
      <c r="L255" s="19" t="str">
        <f>IFERROR(INDEX('Employee Info'!$C$3:$J$200,MATCH(Data7[[#This Row],[Name:]],'Employee Info'!$B$3:$B$200,0),MATCH(Data7[[#Headers],[Phone]],'Employee Info'!$C$2:$J$2,0)),"")</f>
        <v/>
      </c>
      <c r="M255" s="19" t="str">
        <f>IFERROR(INDEX('Employee Info'!$C$3:$J$200,MATCH(Data7[[#This Row],[Name:]],'Employee Info'!$B$3:$B$200,0),MATCH(Data7[[#Headers],[Tech]],'Employee Info'!$C$2:$J$2,0)),"")</f>
        <v/>
      </c>
      <c r="N255" s="19" t="str">
        <f>IFERROR(INDEX('Employee Info'!$C$3:$J$200,MATCH(Data7[[#This Row],[Name:]],'Employee Info'!$B$3:$B$200,0),MATCH(Data7[[#Headers],[Other]],'Employee Info'!$C$2:$J$2,0)),"")</f>
        <v/>
      </c>
      <c r="O255" s="19">
        <f>IFERROR((Data7[[#This Row],[Hours:]]*SUM(Data7[[#This Row],[Rate]:[Other]])),"")</f>
        <v>0</v>
      </c>
      <c r="P255" s="7" t="str">
        <f>IF(Data7[[#This Row],[WO'#:]]="","Riley #","WO#")</f>
        <v>WO#</v>
      </c>
      <c r="Q255" s="7">
        <f>IFERROR(WEEKNUM(Data7[[#This Row],[Date:]]),"")</f>
        <v>9</v>
      </c>
      <c r="R255" s="6">
        <f t="shared" si="9"/>
        <v>45347</v>
      </c>
      <c r="S255" s="6">
        <f>Data7[[#This Row],[Week Start]]+7</f>
        <v>45354</v>
      </c>
      <c r="T255" s="7" t="str">
        <f t="shared" si="10"/>
        <v>2/25/2024 - 3/3/2024</v>
      </c>
      <c r="U255" s="7" t="str">
        <f t="shared" si="11"/>
        <v>Time Card</v>
      </c>
      <c r="V255" s="8" t="str">
        <f>RIGHT(TEXT(Data7[[#This Row],[Date:]],"mmddyyyy"),4)</f>
        <v>2024</v>
      </c>
      <c r="W255" s="8" t="str">
        <f>MID(TEXT(Data7[[#This Row],[Date:]],"mmddyyyy"),3,2)</f>
        <v>28</v>
      </c>
      <c r="X255" s="8" t="str">
        <f>LEFT(TEXT(Data7[[#This Row],[Date:]],"mmddyyyy"),2)</f>
        <v>02</v>
      </c>
      <c r="Y255" s="6">
        <f>DATE(Data7[[#This Row],[Year]],Data7[[#This Row],[Month]],Data7[[#This Row],[Day]])</f>
        <v>45350</v>
      </c>
    </row>
    <row r="256" spans="1:25" x14ac:dyDescent="0.3">
      <c r="A256" s="5">
        <v>45352.241521990742</v>
      </c>
      <c r="B256" s="7" t="s">
        <v>31</v>
      </c>
      <c r="C256" s="6" t="s">
        <v>239</v>
      </c>
      <c r="D256" s="7" t="s">
        <v>238</v>
      </c>
      <c r="E256" s="8">
        <v>8</v>
      </c>
      <c r="F256" s="7" t="s">
        <v>68</v>
      </c>
      <c r="G256" s="7" t="s">
        <v>68</v>
      </c>
      <c r="H256" s="7" t="s">
        <v>62</v>
      </c>
      <c r="I256" s="7" t="s">
        <v>44</v>
      </c>
      <c r="J256" s="19" t="str">
        <f>IFERROR(INDEX('Employee Info'!$C$3:$E$200,MATCH(Data7[[#This Row],[Name:]],'Employee Info'!$B$3:$B$200,0),MATCH(Data7[[#This Row],[Hours Type:]],'Employee Info'!$C$2:$E$2,0)),"")</f>
        <v/>
      </c>
      <c r="K256" s="19" t="str">
        <f>IFERROR(INDEX('Employee Info'!$C$3:$J$200,MATCH(Data7[[#This Row],[Name:]],'Employee Info'!$B$3:$B$200,0),MATCH(Data7[[#Headers],[Truck]],'Employee Info'!$C$2:$J$2,0)),"")</f>
        <v/>
      </c>
      <c r="L256" s="19" t="str">
        <f>IFERROR(INDEX('Employee Info'!$C$3:$J$200,MATCH(Data7[[#This Row],[Name:]],'Employee Info'!$B$3:$B$200,0),MATCH(Data7[[#Headers],[Phone]],'Employee Info'!$C$2:$J$2,0)),"")</f>
        <v/>
      </c>
      <c r="M256" s="19" t="str">
        <f>IFERROR(INDEX('Employee Info'!$C$3:$J$200,MATCH(Data7[[#This Row],[Name:]],'Employee Info'!$B$3:$B$200,0),MATCH(Data7[[#Headers],[Tech]],'Employee Info'!$C$2:$J$2,0)),"")</f>
        <v/>
      </c>
      <c r="N256" s="19" t="str">
        <f>IFERROR(INDEX('Employee Info'!$C$3:$J$200,MATCH(Data7[[#This Row],[Name:]],'Employee Info'!$B$3:$B$200,0),MATCH(Data7[[#Headers],[Other]],'Employee Info'!$C$2:$J$2,0)),"")</f>
        <v/>
      </c>
      <c r="O256" s="19">
        <f>IFERROR((Data7[[#This Row],[Hours:]]*SUM(Data7[[#This Row],[Rate]:[Other]])),"")</f>
        <v>0</v>
      </c>
      <c r="P256" s="7" t="str">
        <f>IF(Data7[[#This Row],[WO'#:]]="","Riley #","WO#")</f>
        <v>Riley #</v>
      </c>
      <c r="Q256" s="7">
        <f>IFERROR(WEEKNUM(Data7[[#This Row],[Date:]]),"")</f>
        <v>9</v>
      </c>
      <c r="R256" s="6">
        <f t="shared" si="9"/>
        <v>45347</v>
      </c>
      <c r="S256" s="6">
        <f>Data7[[#This Row],[Week Start]]+7</f>
        <v>45354</v>
      </c>
      <c r="T256" s="7" t="str">
        <f t="shared" si="10"/>
        <v>2/25/2024 - 3/3/2024</v>
      </c>
      <c r="U256" s="7" t="str">
        <f t="shared" si="11"/>
        <v>Time Card</v>
      </c>
      <c r="V256" s="8" t="str">
        <f>RIGHT(TEXT(Data7[[#This Row],[Date:]],"mmddyyyy"),4)</f>
        <v>2024</v>
      </c>
      <c r="W256" s="8" t="str">
        <f>MID(TEXT(Data7[[#This Row],[Date:]],"mmddyyyy"),3,2)</f>
        <v>28</v>
      </c>
      <c r="X256" s="8" t="str">
        <f>LEFT(TEXT(Data7[[#This Row],[Date:]],"mmddyyyy"),2)</f>
        <v>02</v>
      </c>
      <c r="Y256" s="6">
        <f>DATE(Data7[[#This Row],[Year]],Data7[[#This Row],[Month]],Data7[[#This Row],[Day]])</f>
        <v>45350</v>
      </c>
    </row>
    <row r="257" spans="1:25" x14ac:dyDescent="0.3">
      <c r="A257" s="5">
        <v>45352.517109259257</v>
      </c>
      <c r="B257" s="7" t="s">
        <v>66</v>
      </c>
      <c r="C257" s="6" t="s">
        <v>239</v>
      </c>
      <c r="D257" s="7" t="s">
        <v>242</v>
      </c>
      <c r="E257" s="8">
        <v>3</v>
      </c>
      <c r="F257" s="7" t="s">
        <v>68</v>
      </c>
      <c r="G257" s="7" t="s">
        <v>68</v>
      </c>
      <c r="H257" s="7" t="s">
        <v>62</v>
      </c>
      <c r="I257" s="7" t="s">
        <v>44</v>
      </c>
      <c r="J257" s="19" t="str">
        <f>IFERROR(INDEX('Employee Info'!$C$3:$E$200,MATCH(Data7[[#This Row],[Name:]],'Employee Info'!$B$3:$B$200,0),MATCH(Data7[[#This Row],[Hours Type:]],'Employee Info'!$C$2:$E$2,0)),"")</f>
        <v/>
      </c>
      <c r="K257" s="19" t="str">
        <f>IFERROR(INDEX('Employee Info'!$C$3:$J$200,MATCH(Data7[[#This Row],[Name:]],'Employee Info'!$B$3:$B$200,0),MATCH(Data7[[#Headers],[Truck]],'Employee Info'!$C$2:$J$2,0)),"")</f>
        <v/>
      </c>
      <c r="L257" s="19" t="str">
        <f>IFERROR(INDEX('Employee Info'!$C$3:$J$200,MATCH(Data7[[#This Row],[Name:]],'Employee Info'!$B$3:$B$200,0),MATCH(Data7[[#Headers],[Phone]],'Employee Info'!$C$2:$J$2,0)),"")</f>
        <v/>
      </c>
      <c r="M257" s="19" t="str">
        <f>IFERROR(INDEX('Employee Info'!$C$3:$J$200,MATCH(Data7[[#This Row],[Name:]],'Employee Info'!$B$3:$B$200,0),MATCH(Data7[[#Headers],[Tech]],'Employee Info'!$C$2:$J$2,0)),"")</f>
        <v/>
      </c>
      <c r="N257" s="19" t="str">
        <f>IFERROR(INDEX('Employee Info'!$C$3:$J$200,MATCH(Data7[[#This Row],[Name:]],'Employee Info'!$B$3:$B$200,0),MATCH(Data7[[#Headers],[Other]],'Employee Info'!$C$2:$J$2,0)),"")</f>
        <v/>
      </c>
      <c r="O257" s="19">
        <f>IFERROR((Data7[[#This Row],[Hours:]]*SUM(Data7[[#This Row],[Rate]:[Other]])),"")</f>
        <v>0</v>
      </c>
      <c r="P257" s="7" t="str">
        <f>IF(Data7[[#This Row],[WO'#:]]="","Riley #","WO#")</f>
        <v>Riley #</v>
      </c>
      <c r="Q257" s="7">
        <f>IFERROR(WEEKNUM(Data7[[#This Row],[Date:]]),"")</f>
        <v>9</v>
      </c>
      <c r="R257" s="6">
        <f t="shared" si="9"/>
        <v>45347</v>
      </c>
      <c r="S257" s="6">
        <f>Data7[[#This Row],[Week Start]]+7</f>
        <v>45354</v>
      </c>
      <c r="T257" s="7" t="str">
        <f t="shared" si="10"/>
        <v>2/25/2024 - 3/3/2024</v>
      </c>
      <c r="U257" s="7" t="str">
        <f t="shared" si="11"/>
        <v>Time Card</v>
      </c>
      <c r="V257" s="8" t="str">
        <f>RIGHT(TEXT(Data7[[#This Row],[Date:]],"mmddyyyy"),4)</f>
        <v>2024</v>
      </c>
      <c r="W257" s="8" t="str">
        <f>MID(TEXT(Data7[[#This Row],[Date:]],"mmddyyyy"),3,2)</f>
        <v>28</v>
      </c>
      <c r="X257" s="8" t="str">
        <f>LEFT(TEXT(Data7[[#This Row],[Date:]],"mmddyyyy"),2)</f>
        <v>02</v>
      </c>
      <c r="Y257" s="6">
        <f>DATE(Data7[[#This Row],[Year]],Data7[[#This Row],[Month]],Data7[[#This Row],[Day]])</f>
        <v>45350</v>
      </c>
    </row>
    <row r="258" spans="1:25" x14ac:dyDescent="0.3">
      <c r="A258" s="5">
        <v>45352.521843055554</v>
      </c>
      <c r="B258" s="7" t="s">
        <v>66</v>
      </c>
      <c r="C258" s="6" t="s">
        <v>243</v>
      </c>
      <c r="D258" s="7" t="s">
        <v>135</v>
      </c>
      <c r="E258" s="8">
        <v>1</v>
      </c>
      <c r="F258" s="7">
        <v>6984733</v>
      </c>
      <c r="G258" s="7" t="s">
        <v>68</v>
      </c>
      <c r="H258" s="7" t="s">
        <v>69</v>
      </c>
      <c r="I258" s="7" t="s">
        <v>44</v>
      </c>
      <c r="J258" s="19" t="str">
        <f>IFERROR(INDEX('Employee Info'!$C$3:$E$200,MATCH(Data7[[#This Row],[Name:]],'Employee Info'!$B$3:$B$200,0),MATCH(Data7[[#This Row],[Hours Type:]],'Employee Info'!$C$2:$E$2,0)),"")</f>
        <v/>
      </c>
      <c r="K258" s="19" t="str">
        <f>IFERROR(INDEX('Employee Info'!$C$3:$J$200,MATCH(Data7[[#This Row],[Name:]],'Employee Info'!$B$3:$B$200,0),MATCH(Data7[[#Headers],[Truck]],'Employee Info'!$C$2:$J$2,0)),"")</f>
        <v/>
      </c>
      <c r="L258" s="19" t="str">
        <f>IFERROR(INDEX('Employee Info'!$C$3:$J$200,MATCH(Data7[[#This Row],[Name:]],'Employee Info'!$B$3:$B$200,0),MATCH(Data7[[#Headers],[Phone]],'Employee Info'!$C$2:$J$2,0)),"")</f>
        <v/>
      </c>
      <c r="M258" s="19" t="str">
        <f>IFERROR(INDEX('Employee Info'!$C$3:$J$200,MATCH(Data7[[#This Row],[Name:]],'Employee Info'!$B$3:$B$200,0),MATCH(Data7[[#Headers],[Tech]],'Employee Info'!$C$2:$J$2,0)),"")</f>
        <v/>
      </c>
      <c r="N258" s="19" t="str">
        <f>IFERROR(INDEX('Employee Info'!$C$3:$J$200,MATCH(Data7[[#This Row],[Name:]],'Employee Info'!$B$3:$B$200,0),MATCH(Data7[[#Headers],[Other]],'Employee Info'!$C$2:$J$2,0)),"")</f>
        <v/>
      </c>
      <c r="O258" s="19">
        <f>IFERROR((Data7[[#This Row],[Hours:]]*SUM(Data7[[#This Row],[Rate]:[Other]])),"")</f>
        <v>0</v>
      </c>
      <c r="P258" s="7" t="str">
        <f>IF(Data7[[#This Row],[WO'#:]]="","Riley #","WO#")</f>
        <v>WO#</v>
      </c>
      <c r="Q258" s="7">
        <f>IFERROR(WEEKNUM(Data7[[#This Row],[Date:]]),"")</f>
        <v>9</v>
      </c>
      <c r="R258" s="6">
        <f t="shared" ref="R258:R321" si="12">DATE(RIGHT(TEXT(C258,"mm/dd/yyyy"),4),1,1)+(Q258-1)*7-(WEEKDAY(DATE(RIGHT(TEXT(C258,"mm/dd/yyyy"),4),1,1)))+1</f>
        <v>45347</v>
      </c>
      <c r="S258" s="6">
        <f>Data7[[#This Row],[Week Start]]+7</f>
        <v>45354</v>
      </c>
      <c r="T258" s="7" t="str">
        <f t="shared" ref="T258:T321" si="13">IFERROR(TEXT(R258, "m/d/yyyy") &amp; " - " &amp; TEXT(S258, "m/d/yyyy"),"")</f>
        <v>2/25/2024 - 3/3/2024</v>
      </c>
      <c r="U258" s="7" t="str">
        <f t="shared" ref="U258:U321" si="14">"Time Card"</f>
        <v>Time Card</v>
      </c>
      <c r="V258" s="8" t="str">
        <f>RIGHT(TEXT(Data7[[#This Row],[Date:]],"mmddyyyy"),4)</f>
        <v>2024</v>
      </c>
      <c r="W258" s="8" t="str">
        <f>MID(TEXT(Data7[[#This Row],[Date:]],"mmddyyyy"),3,2)</f>
        <v>29</v>
      </c>
      <c r="X258" s="8" t="str">
        <f>LEFT(TEXT(Data7[[#This Row],[Date:]],"mmddyyyy"),2)</f>
        <v>02</v>
      </c>
      <c r="Y258" s="6">
        <f>DATE(Data7[[#This Row],[Year]],Data7[[#This Row],[Month]],Data7[[#This Row],[Day]])</f>
        <v>45351</v>
      </c>
    </row>
    <row r="259" spans="1:25" x14ac:dyDescent="0.3">
      <c r="A259" s="5">
        <v>45366.294513194443</v>
      </c>
      <c r="B259" s="7" t="s">
        <v>76</v>
      </c>
      <c r="C259" s="6" t="s">
        <v>243</v>
      </c>
      <c r="D259" s="7" t="s">
        <v>156</v>
      </c>
      <c r="E259" s="8">
        <v>2</v>
      </c>
      <c r="F259" s="7">
        <v>6984733</v>
      </c>
      <c r="G259" s="7" t="s">
        <v>68</v>
      </c>
      <c r="H259" s="7" t="s">
        <v>69</v>
      </c>
      <c r="I259" s="7" t="s">
        <v>44</v>
      </c>
      <c r="J259" s="19" t="str">
        <f>IFERROR(INDEX('Employee Info'!$C$3:$E$200,MATCH(Data7[[#This Row],[Name:]],'Employee Info'!$B$3:$B$200,0),MATCH(Data7[[#This Row],[Hours Type:]],'Employee Info'!$C$2:$E$2,0)),"")</f>
        <v/>
      </c>
      <c r="K259" s="19" t="str">
        <f>IFERROR(INDEX('Employee Info'!$C$3:$J$200,MATCH(Data7[[#This Row],[Name:]],'Employee Info'!$B$3:$B$200,0),MATCH(Data7[[#Headers],[Truck]],'Employee Info'!$C$2:$J$2,0)),"")</f>
        <v/>
      </c>
      <c r="L259" s="19" t="str">
        <f>IFERROR(INDEX('Employee Info'!$C$3:$J$200,MATCH(Data7[[#This Row],[Name:]],'Employee Info'!$B$3:$B$200,0),MATCH(Data7[[#Headers],[Phone]],'Employee Info'!$C$2:$J$2,0)),"")</f>
        <v/>
      </c>
      <c r="M259" s="19" t="str">
        <f>IFERROR(INDEX('Employee Info'!$C$3:$J$200,MATCH(Data7[[#This Row],[Name:]],'Employee Info'!$B$3:$B$200,0),MATCH(Data7[[#Headers],[Tech]],'Employee Info'!$C$2:$J$2,0)),"")</f>
        <v/>
      </c>
      <c r="N259" s="19" t="str">
        <f>IFERROR(INDEX('Employee Info'!$C$3:$J$200,MATCH(Data7[[#This Row],[Name:]],'Employee Info'!$B$3:$B$200,0),MATCH(Data7[[#Headers],[Other]],'Employee Info'!$C$2:$J$2,0)),"")</f>
        <v/>
      </c>
      <c r="O259" s="19">
        <f>IFERROR((Data7[[#This Row],[Hours:]]*SUM(Data7[[#This Row],[Rate]:[Other]])),"")</f>
        <v>0</v>
      </c>
      <c r="P259" s="7" t="str">
        <f>IF(Data7[[#This Row],[WO'#:]]="","Riley #","WO#")</f>
        <v>WO#</v>
      </c>
      <c r="Q259" s="7">
        <f>IFERROR(WEEKNUM(Data7[[#This Row],[Date:]]),"")</f>
        <v>9</v>
      </c>
      <c r="R259" s="6">
        <f t="shared" si="12"/>
        <v>45347</v>
      </c>
      <c r="S259" s="6">
        <f>Data7[[#This Row],[Week Start]]+7</f>
        <v>45354</v>
      </c>
      <c r="T259" s="7" t="str">
        <f t="shared" si="13"/>
        <v>2/25/2024 - 3/3/2024</v>
      </c>
      <c r="U259" s="7" t="str">
        <f t="shared" si="14"/>
        <v>Time Card</v>
      </c>
      <c r="V259" s="8" t="str">
        <f>RIGHT(TEXT(Data7[[#This Row],[Date:]],"mmddyyyy"),4)</f>
        <v>2024</v>
      </c>
      <c r="W259" s="8" t="str">
        <f>MID(TEXT(Data7[[#This Row],[Date:]],"mmddyyyy"),3,2)</f>
        <v>29</v>
      </c>
      <c r="X259" s="8" t="str">
        <f>LEFT(TEXT(Data7[[#This Row],[Date:]],"mmddyyyy"),2)</f>
        <v>02</v>
      </c>
      <c r="Y259" s="6">
        <f>DATE(Data7[[#This Row],[Year]],Data7[[#This Row],[Month]],Data7[[#This Row],[Day]])</f>
        <v>45351</v>
      </c>
    </row>
    <row r="260" spans="1:25" x14ac:dyDescent="0.3">
      <c r="A260" s="5">
        <v>45352.520642361109</v>
      </c>
      <c r="B260" s="7" t="s">
        <v>66</v>
      </c>
      <c r="C260" s="6" t="s">
        <v>243</v>
      </c>
      <c r="D260" s="7" t="s">
        <v>222</v>
      </c>
      <c r="E260" s="8">
        <v>1</v>
      </c>
      <c r="F260" s="7">
        <v>7051906</v>
      </c>
      <c r="G260" s="7" t="s">
        <v>68</v>
      </c>
      <c r="H260" s="7" t="s">
        <v>69</v>
      </c>
      <c r="I260" s="7" t="s">
        <v>44</v>
      </c>
      <c r="J260" s="19" t="str">
        <f>IFERROR(INDEX('Employee Info'!$C$3:$E$200,MATCH(Data7[[#This Row],[Name:]],'Employee Info'!$B$3:$B$200,0),MATCH(Data7[[#This Row],[Hours Type:]],'Employee Info'!$C$2:$E$2,0)),"")</f>
        <v/>
      </c>
      <c r="K260" s="19" t="str">
        <f>IFERROR(INDEX('Employee Info'!$C$3:$J$200,MATCH(Data7[[#This Row],[Name:]],'Employee Info'!$B$3:$B$200,0),MATCH(Data7[[#Headers],[Truck]],'Employee Info'!$C$2:$J$2,0)),"")</f>
        <v/>
      </c>
      <c r="L260" s="19" t="str">
        <f>IFERROR(INDEX('Employee Info'!$C$3:$J$200,MATCH(Data7[[#This Row],[Name:]],'Employee Info'!$B$3:$B$200,0),MATCH(Data7[[#Headers],[Phone]],'Employee Info'!$C$2:$J$2,0)),"")</f>
        <v/>
      </c>
      <c r="M260" s="19" t="str">
        <f>IFERROR(INDEX('Employee Info'!$C$3:$J$200,MATCH(Data7[[#This Row],[Name:]],'Employee Info'!$B$3:$B$200,0),MATCH(Data7[[#Headers],[Tech]],'Employee Info'!$C$2:$J$2,0)),"")</f>
        <v/>
      </c>
      <c r="N260" s="19" t="str">
        <f>IFERROR(INDEX('Employee Info'!$C$3:$J$200,MATCH(Data7[[#This Row],[Name:]],'Employee Info'!$B$3:$B$200,0),MATCH(Data7[[#Headers],[Other]],'Employee Info'!$C$2:$J$2,0)),"")</f>
        <v/>
      </c>
      <c r="O260" s="19">
        <f>IFERROR((Data7[[#This Row],[Hours:]]*SUM(Data7[[#This Row],[Rate]:[Other]])),"")</f>
        <v>0</v>
      </c>
      <c r="P260" s="7" t="str">
        <f>IF(Data7[[#This Row],[WO'#:]]="","Riley #","WO#")</f>
        <v>WO#</v>
      </c>
      <c r="Q260" s="7">
        <f>IFERROR(WEEKNUM(Data7[[#This Row],[Date:]]),"")</f>
        <v>9</v>
      </c>
      <c r="R260" s="6">
        <f t="shared" si="12"/>
        <v>45347</v>
      </c>
      <c r="S260" s="6">
        <f>Data7[[#This Row],[Week Start]]+7</f>
        <v>45354</v>
      </c>
      <c r="T260" s="7" t="str">
        <f t="shared" si="13"/>
        <v>2/25/2024 - 3/3/2024</v>
      </c>
      <c r="U260" s="7" t="str">
        <f t="shared" si="14"/>
        <v>Time Card</v>
      </c>
      <c r="V260" s="8" t="str">
        <f>RIGHT(TEXT(Data7[[#This Row],[Date:]],"mmddyyyy"),4)</f>
        <v>2024</v>
      </c>
      <c r="W260" s="8" t="str">
        <f>MID(TEXT(Data7[[#This Row],[Date:]],"mmddyyyy"),3,2)</f>
        <v>29</v>
      </c>
      <c r="X260" s="8" t="str">
        <f>LEFT(TEXT(Data7[[#This Row],[Date:]],"mmddyyyy"),2)</f>
        <v>02</v>
      </c>
      <c r="Y260" s="6">
        <f>DATE(Data7[[#This Row],[Year]],Data7[[#This Row],[Month]],Data7[[#This Row],[Day]])</f>
        <v>45351</v>
      </c>
    </row>
    <row r="261" spans="1:25" x14ac:dyDescent="0.3">
      <c r="A261" s="5">
        <v>45352.518941782408</v>
      </c>
      <c r="B261" s="7" t="s">
        <v>66</v>
      </c>
      <c r="C261" s="6" t="s">
        <v>243</v>
      </c>
      <c r="D261" s="7" t="s">
        <v>241</v>
      </c>
      <c r="E261" s="8">
        <v>2</v>
      </c>
      <c r="F261" s="7">
        <v>7053278</v>
      </c>
      <c r="G261" s="7" t="s">
        <v>68</v>
      </c>
      <c r="H261" s="7" t="s">
        <v>69</v>
      </c>
      <c r="I261" s="7" t="s">
        <v>44</v>
      </c>
      <c r="J261" s="19" t="str">
        <f>IFERROR(INDEX('Employee Info'!$C$3:$E$200,MATCH(Data7[[#This Row],[Name:]],'Employee Info'!$B$3:$B$200,0),MATCH(Data7[[#This Row],[Hours Type:]],'Employee Info'!$C$2:$E$2,0)),"")</f>
        <v/>
      </c>
      <c r="K261" s="19" t="str">
        <f>IFERROR(INDEX('Employee Info'!$C$3:$J$200,MATCH(Data7[[#This Row],[Name:]],'Employee Info'!$B$3:$B$200,0),MATCH(Data7[[#Headers],[Truck]],'Employee Info'!$C$2:$J$2,0)),"")</f>
        <v/>
      </c>
      <c r="L261" s="19" t="str">
        <f>IFERROR(INDEX('Employee Info'!$C$3:$J$200,MATCH(Data7[[#This Row],[Name:]],'Employee Info'!$B$3:$B$200,0),MATCH(Data7[[#Headers],[Phone]],'Employee Info'!$C$2:$J$2,0)),"")</f>
        <v/>
      </c>
      <c r="M261" s="19" t="str">
        <f>IFERROR(INDEX('Employee Info'!$C$3:$J$200,MATCH(Data7[[#This Row],[Name:]],'Employee Info'!$B$3:$B$200,0),MATCH(Data7[[#Headers],[Tech]],'Employee Info'!$C$2:$J$2,0)),"")</f>
        <v/>
      </c>
      <c r="N261" s="19" t="str">
        <f>IFERROR(INDEX('Employee Info'!$C$3:$J$200,MATCH(Data7[[#This Row],[Name:]],'Employee Info'!$B$3:$B$200,0),MATCH(Data7[[#Headers],[Other]],'Employee Info'!$C$2:$J$2,0)),"")</f>
        <v/>
      </c>
      <c r="O261" s="19">
        <f>IFERROR((Data7[[#This Row],[Hours:]]*SUM(Data7[[#This Row],[Rate]:[Other]])),"")</f>
        <v>0</v>
      </c>
      <c r="P261" s="7" t="str">
        <f>IF(Data7[[#This Row],[WO'#:]]="","Riley #","WO#")</f>
        <v>WO#</v>
      </c>
      <c r="Q261" s="7">
        <f>IFERROR(WEEKNUM(Data7[[#This Row],[Date:]]),"")</f>
        <v>9</v>
      </c>
      <c r="R261" s="6">
        <f t="shared" si="12"/>
        <v>45347</v>
      </c>
      <c r="S261" s="6">
        <f>Data7[[#This Row],[Week Start]]+7</f>
        <v>45354</v>
      </c>
      <c r="T261" s="7" t="str">
        <f t="shared" si="13"/>
        <v>2/25/2024 - 3/3/2024</v>
      </c>
      <c r="U261" s="7" t="str">
        <f t="shared" si="14"/>
        <v>Time Card</v>
      </c>
      <c r="V261" s="8" t="str">
        <f>RIGHT(TEXT(Data7[[#This Row],[Date:]],"mmddyyyy"),4)</f>
        <v>2024</v>
      </c>
      <c r="W261" s="8" t="str">
        <f>MID(TEXT(Data7[[#This Row],[Date:]],"mmddyyyy"),3,2)</f>
        <v>29</v>
      </c>
      <c r="X261" s="8" t="str">
        <f>LEFT(TEXT(Data7[[#This Row],[Date:]],"mmddyyyy"),2)</f>
        <v>02</v>
      </c>
      <c r="Y261" s="6">
        <f>DATE(Data7[[#This Row],[Year]],Data7[[#This Row],[Month]],Data7[[#This Row],[Day]])</f>
        <v>45351</v>
      </c>
    </row>
    <row r="262" spans="1:25" x14ac:dyDescent="0.3">
      <c r="A262" s="5">
        <v>45352.560171874997</v>
      </c>
      <c r="B262" s="7" t="s">
        <v>35</v>
      </c>
      <c r="C262" s="6" t="s">
        <v>243</v>
      </c>
      <c r="D262" s="7" t="s">
        <v>244</v>
      </c>
      <c r="E262" s="8">
        <v>8</v>
      </c>
      <c r="F262" s="7">
        <v>7053278</v>
      </c>
      <c r="G262" s="7" t="s">
        <v>68</v>
      </c>
      <c r="H262" s="7" t="s">
        <v>69</v>
      </c>
      <c r="I262" s="7" t="s">
        <v>44</v>
      </c>
      <c r="J262" s="19" t="str">
        <f>IFERROR(INDEX('Employee Info'!$C$3:$E$200,MATCH(Data7[[#This Row],[Name:]],'Employee Info'!$B$3:$B$200,0),MATCH(Data7[[#This Row],[Hours Type:]],'Employee Info'!$C$2:$E$2,0)),"")</f>
        <v/>
      </c>
      <c r="K262" s="19" t="str">
        <f>IFERROR(INDEX('Employee Info'!$C$3:$J$200,MATCH(Data7[[#This Row],[Name:]],'Employee Info'!$B$3:$B$200,0),MATCH(Data7[[#Headers],[Truck]],'Employee Info'!$C$2:$J$2,0)),"")</f>
        <v/>
      </c>
      <c r="L262" s="19" t="str">
        <f>IFERROR(INDEX('Employee Info'!$C$3:$J$200,MATCH(Data7[[#This Row],[Name:]],'Employee Info'!$B$3:$B$200,0),MATCH(Data7[[#Headers],[Phone]],'Employee Info'!$C$2:$J$2,0)),"")</f>
        <v/>
      </c>
      <c r="M262" s="19" t="str">
        <f>IFERROR(INDEX('Employee Info'!$C$3:$J$200,MATCH(Data7[[#This Row],[Name:]],'Employee Info'!$B$3:$B$200,0),MATCH(Data7[[#Headers],[Tech]],'Employee Info'!$C$2:$J$2,0)),"")</f>
        <v/>
      </c>
      <c r="N262" s="19" t="str">
        <f>IFERROR(INDEX('Employee Info'!$C$3:$J$200,MATCH(Data7[[#This Row],[Name:]],'Employee Info'!$B$3:$B$200,0),MATCH(Data7[[#Headers],[Other]],'Employee Info'!$C$2:$J$2,0)),"")</f>
        <v/>
      </c>
      <c r="O262" s="19">
        <f>IFERROR((Data7[[#This Row],[Hours:]]*SUM(Data7[[#This Row],[Rate]:[Other]])),"")</f>
        <v>0</v>
      </c>
      <c r="P262" s="7" t="str">
        <f>IF(Data7[[#This Row],[WO'#:]]="","Riley #","WO#")</f>
        <v>WO#</v>
      </c>
      <c r="Q262" s="7">
        <f>IFERROR(WEEKNUM(Data7[[#This Row],[Date:]]),"")</f>
        <v>9</v>
      </c>
      <c r="R262" s="6">
        <f t="shared" si="12"/>
        <v>45347</v>
      </c>
      <c r="S262" s="6">
        <f>Data7[[#This Row],[Week Start]]+7</f>
        <v>45354</v>
      </c>
      <c r="T262" s="7" t="str">
        <f t="shared" si="13"/>
        <v>2/25/2024 - 3/3/2024</v>
      </c>
      <c r="U262" s="7" t="str">
        <f t="shared" si="14"/>
        <v>Time Card</v>
      </c>
      <c r="V262" s="8" t="str">
        <f>RIGHT(TEXT(Data7[[#This Row],[Date:]],"mmddyyyy"),4)</f>
        <v>2024</v>
      </c>
      <c r="W262" s="8" t="str">
        <f>MID(TEXT(Data7[[#This Row],[Date:]],"mmddyyyy"),3,2)</f>
        <v>29</v>
      </c>
      <c r="X262" s="8" t="str">
        <f>LEFT(TEXT(Data7[[#This Row],[Date:]],"mmddyyyy"),2)</f>
        <v>02</v>
      </c>
      <c r="Y262" s="6">
        <f>DATE(Data7[[#This Row],[Year]],Data7[[#This Row],[Month]],Data7[[#This Row],[Day]])</f>
        <v>45351</v>
      </c>
    </row>
    <row r="263" spans="1:25" x14ac:dyDescent="0.3">
      <c r="A263" s="5">
        <v>45352.241663194443</v>
      </c>
      <c r="B263" s="7" t="s">
        <v>31</v>
      </c>
      <c r="C263" s="6" t="s">
        <v>243</v>
      </c>
      <c r="D263" s="7" t="s">
        <v>238</v>
      </c>
      <c r="E263" s="8">
        <v>8</v>
      </c>
      <c r="F263" s="7" t="s">
        <v>68</v>
      </c>
      <c r="G263" s="7" t="s">
        <v>68</v>
      </c>
      <c r="H263" s="7" t="s">
        <v>62</v>
      </c>
      <c r="I263" s="7" t="s">
        <v>44</v>
      </c>
      <c r="J263" s="19" t="str">
        <f>IFERROR(INDEX('Employee Info'!$C$3:$E$200,MATCH(Data7[[#This Row],[Name:]],'Employee Info'!$B$3:$B$200,0),MATCH(Data7[[#This Row],[Hours Type:]],'Employee Info'!$C$2:$E$2,0)),"")</f>
        <v/>
      </c>
      <c r="K263" s="19" t="str">
        <f>IFERROR(INDEX('Employee Info'!$C$3:$J$200,MATCH(Data7[[#This Row],[Name:]],'Employee Info'!$B$3:$B$200,0),MATCH(Data7[[#Headers],[Truck]],'Employee Info'!$C$2:$J$2,0)),"")</f>
        <v/>
      </c>
      <c r="L263" s="19" t="str">
        <f>IFERROR(INDEX('Employee Info'!$C$3:$J$200,MATCH(Data7[[#This Row],[Name:]],'Employee Info'!$B$3:$B$200,0),MATCH(Data7[[#Headers],[Phone]],'Employee Info'!$C$2:$J$2,0)),"")</f>
        <v/>
      </c>
      <c r="M263" s="19" t="str">
        <f>IFERROR(INDEX('Employee Info'!$C$3:$J$200,MATCH(Data7[[#This Row],[Name:]],'Employee Info'!$B$3:$B$200,0),MATCH(Data7[[#Headers],[Tech]],'Employee Info'!$C$2:$J$2,0)),"")</f>
        <v/>
      </c>
      <c r="N263" s="19" t="str">
        <f>IFERROR(INDEX('Employee Info'!$C$3:$J$200,MATCH(Data7[[#This Row],[Name:]],'Employee Info'!$B$3:$B$200,0),MATCH(Data7[[#Headers],[Other]],'Employee Info'!$C$2:$J$2,0)),"")</f>
        <v/>
      </c>
      <c r="O263" s="19">
        <f>IFERROR((Data7[[#This Row],[Hours:]]*SUM(Data7[[#This Row],[Rate]:[Other]])),"")</f>
        <v>0</v>
      </c>
      <c r="P263" s="7" t="str">
        <f>IF(Data7[[#This Row],[WO'#:]]="","Riley #","WO#")</f>
        <v>Riley #</v>
      </c>
      <c r="Q263" s="7">
        <f>IFERROR(WEEKNUM(Data7[[#This Row],[Date:]]),"")</f>
        <v>9</v>
      </c>
      <c r="R263" s="6">
        <f t="shared" si="12"/>
        <v>45347</v>
      </c>
      <c r="S263" s="6">
        <f>Data7[[#This Row],[Week Start]]+7</f>
        <v>45354</v>
      </c>
      <c r="T263" s="7" t="str">
        <f t="shared" si="13"/>
        <v>2/25/2024 - 3/3/2024</v>
      </c>
      <c r="U263" s="7" t="str">
        <f t="shared" si="14"/>
        <v>Time Card</v>
      </c>
      <c r="V263" s="8" t="str">
        <f>RIGHT(TEXT(Data7[[#This Row],[Date:]],"mmddyyyy"),4)</f>
        <v>2024</v>
      </c>
      <c r="W263" s="8" t="str">
        <f>MID(TEXT(Data7[[#This Row],[Date:]],"mmddyyyy"),3,2)</f>
        <v>29</v>
      </c>
      <c r="X263" s="8" t="str">
        <f>LEFT(TEXT(Data7[[#This Row],[Date:]],"mmddyyyy"),2)</f>
        <v>02</v>
      </c>
      <c r="Y263" s="6">
        <f>DATE(Data7[[#This Row],[Year]],Data7[[#This Row],[Month]],Data7[[#This Row],[Day]])</f>
        <v>45351</v>
      </c>
    </row>
    <row r="264" spans="1:25" x14ac:dyDescent="0.3">
      <c r="A264" s="5">
        <v>45352.516658796296</v>
      </c>
      <c r="B264" s="7" t="s">
        <v>66</v>
      </c>
      <c r="C264" s="6" t="s">
        <v>243</v>
      </c>
      <c r="D264" s="7" t="s">
        <v>242</v>
      </c>
      <c r="E264" s="8">
        <v>4</v>
      </c>
      <c r="F264" s="7" t="s">
        <v>68</v>
      </c>
      <c r="G264" s="7" t="s">
        <v>68</v>
      </c>
      <c r="H264" s="7" t="s">
        <v>62</v>
      </c>
      <c r="I264" s="7" t="s">
        <v>44</v>
      </c>
      <c r="J264" s="19" t="str">
        <f>IFERROR(INDEX('Employee Info'!$C$3:$E$200,MATCH(Data7[[#This Row],[Name:]],'Employee Info'!$B$3:$B$200,0),MATCH(Data7[[#This Row],[Hours Type:]],'Employee Info'!$C$2:$E$2,0)),"")</f>
        <v/>
      </c>
      <c r="K264" s="19" t="str">
        <f>IFERROR(INDEX('Employee Info'!$C$3:$J$200,MATCH(Data7[[#This Row],[Name:]],'Employee Info'!$B$3:$B$200,0),MATCH(Data7[[#Headers],[Truck]],'Employee Info'!$C$2:$J$2,0)),"")</f>
        <v/>
      </c>
      <c r="L264" s="19" t="str">
        <f>IFERROR(INDEX('Employee Info'!$C$3:$J$200,MATCH(Data7[[#This Row],[Name:]],'Employee Info'!$B$3:$B$200,0),MATCH(Data7[[#Headers],[Phone]],'Employee Info'!$C$2:$J$2,0)),"")</f>
        <v/>
      </c>
      <c r="M264" s="19" t="str">
        <f>IFERROR(INDEX('Employee Info'!$C$3:$J$200,MATCH(Data7[[#This Row],[Name:]],'Employee Info'!$B$3:$B$200,0),MATCH(Data7[[#Headers],[Tech]],'Employee Info'!$C$2:$J$2,0)),"")</f>
        <v/>
      </c>
      <c r="N264" s="19" t="str">
        <f>IFERROR(INDEX('Employee Info'!$C$3:$J$200,MATCH(Data7[[#This Row],[Name:]],'Employee Info'!$B$3:$B$200,0),MATCH(Data7[[#Headers],[Other]],'Employee Info'!$C$2:$J$2,0)),"")</f>
        <v/>
      </c>
      <c r="O264" s="19">
        <f>IFERROR((Data7[[#This Row],[Hours:]]*SUM(Data7[[#This Row],[Rate]:[Other]])),"")</f>
        <v>0</v>
      </c>
      <c r="P264" s="7" t="str">
        <f>IF(Data7[[#This Row],[WO'#:]]="","Riley #","WO#")</f>
        <v>Riley #</v>
      </c>
      <c r="Q264" s="7">
        <f>IFERROR(WEEKNUM(Data7[[#This Row],[Date:]]),"")</f>
        <v>9</v>
      </c>
      <c r="R264" s="6">
        <f t="shared" si="12"/>
        <v>45347</v>
      </c>
      <c r="S264" s="6">
        <f>Data7[[#This Row],[Week Start]]+7</f>
        <v>45354</v>
      </c>
      <c r="T264" s="7" t="str">
        <f t="shared" si="13"/>
        <v>2/25/2024 - 3/3/2024</v>
      </c>
      <c r="U264" s="7" t="str">
        <f t="shared" si="14"/>
        <v>Time Card</v>
      </c>
      <c r="V264" s="8" t="str">
        <f>RIGHT(TEXT(Data7[[#This Row],[Date:]],"mmddyyyy"),4)</f>
        <v>2024</v>
      </c>
      <c r="W264" s="8" t="str">
        <f>MID(TEXT(Data7[[#This Row],[Date:]],"mmddyyyy"),3,2)</f>
        <v>29</v>
      </c>
      <c r="X264" s="8" t="str">
        <f>LEFT(TEXT(Data7[[#This Row],[Date:]],"mmddyyyy"),2)</f>
        <v>02</v>
      </c>
      <c r="Y264" s="6">
        <f>DATE(Data7[[#This Row],[Year]],Data7[[#This Row],[Month]],Data7[[#This Row],[Day]])</f>
        <v>45351</v>
      </c>
    </row>
    <row r="265" spans="1:25" x14ac:dyDescent="0.3">
      <c r="A265" s="5">
        <v>45352.561398611113</v>
      </c>
      <c r="B265" s="7" t="s">
        <v>35</v>
      </c>
      <c r="C265" s="6" t="s">
        <v>271</v>
      </c>
      <c r="D265" s="7" t="s">
        <v>272</v>
      </c>
      <c r="E265" s="8">
        <v>2</v>
      </c>
      <c r="F265" s="7">
        <v>6984733</v>
      </c>
      <c r="G265" s="7" t="s">
        <v>68</v>
      </c>
      <c r="H265" s="7" t="s">
        <v>69</v>
      </c>
      <c r="I265" s="7" t="s">
        <v>44</v>
      </c>
      <c r="J265" s="19" t="str">
        <f>IFERROR(INDEX('Employee Info'!$C$3:$E$200,MATCH(Data7[[#This Row],[Name:]],'Employee Info'!$B$3:$B$200,0),MATCH(Data7[[#This Row],[Hours Type:]],'Employee Info'!$C$2:$E$2,0)),"")</f>
        <v/>
      </c>
      <c r="K265" s="19" t="str">
        <f>IFERROR(INDEX('Employee Info'!$C$3:$J$200,MATCH(Data7[[#This Row],[Name:]],'Employee Info'!$B$3:$B$200,0),MATCH(Data7[[#Headers],[Truck]],'Employee Info'!$C$2:$J$2,0)),"")</f>
        <v/>
      </c>
      <c r="L265" s="19" t="str">
        <f>IFERROR(INDEX('Employee Info'!$C$3:$J$200,MATCH(Data7[[#This Row],[Name:]],'Employee Info'!$B$3:$B$200,0),MATCH(Data7[[#Headers],[Phone]],'Employee Info'!$C$2:$J$2,0)),"")</f>
        <v/>
      </c>
      <c r="M265" s="19" t="str">
        <f>IFERROR(INDEX('Employee Info'!$C$3:$J$200,MATCH(Data7[[#This Row],[Name:]],'Employee Info'!$B$3:$B$200,0),MATCH(Data7[[#Headers],[Tech]],'Employee Info'!$C$2:$J$2,0)),"")</f>
        <v/>
      </c>
      <c r="N265" s="19" t="str">
        <f>IFERROR(INDEX('Employee Info'!$C$3:$J$200,MATCH(Data7[[#This Row],[Name:]],'Employee Info'!$B$3:$B$200,0),MATCH(Data7[[#Headers],[Other]],'Employee Info'!$C$2:$J$2,0)),"")</f>
        <v/>
      </c>
      <c r="O265" s="19">
        <f>IFERROR((Data7[[#This Row],[Hours:]]*SUM(Data7[[#This Row],[Rate]:[Other]])),"")</f>
        <v>0</v>
      </c>
      <c r="P265" s="7" t="str">
        <f>IF(Data7[[#This Row],[WO'#:]]="","Riley #","WO#")</f>
        <v>WO#</v>
      </c>
      <c r="Q265" s="7">
        <f>IFERROR(WEEKNUM(Data7[[#This Row],[Date:]]),"")</f>
        <v>9</v>
      </c>
      <c r="R265" s="6">
        <f t="shared" si="12"/>
        <v>45347</v>
      </c>
      <c r="S265" s="6">
        <f>Data7[[#This Row],[Week Start]]+7</f>
        <v>45354</v>
      </c>
      <c r="T265" s="7" t="str">
        <f t="shared" si="13"/>
        <v>2/25/2024 - 3/3/2024</v>
      </c>
      <c r="U265" s="7" t="str">
        <f t="shared" si="14"/>
        <v>Time Card</v>
      </c>
      <c r="V265" s="8" t="str">
        <f>RIGHT(TEXT(Data7[[#This Row],[Date:]],"mmddyyyy"),4)</f>
        <v>2024</v>
      </c>
      <c r="W265" s="8" t="str">
        <f>MID(TEXT(Data7[[#This Row],[Date:]],"mmddyyyy"),3,2)</f>
        <v>01</v>
      </c>
      <c r="X265" s="8" t="str">
        <f>LEFT(TEXT(Data7[[#This Row],[Date:]],"mmddyyyy"),2)</f>
        <v>03</v>
      </c>
      <c r="Y265" s="6">
        <f>DATE(Data7[[#This Row],[Year]],Data7[[#This Row],[Month]],Data7[[#This Row],[Day]])</f>
        <v>45352</v>
      </c>
    </row>
    <row r="266" spans="1:25" x14ac:dyDescent="0.3">
      <c r="A266" s="5">
        <v>45366.297978356481</v>
      </c>
      <c r="B266" s="7" t="s">
        <v>76</v>
      </c>
      <c r="C266" s="6" t="s">
        <v>271</v>
      </c>
      <c r="D266" s="7" t="s">
        <v>156</v>
      </c>
      <c r="E266" s="8">
        <v>2</v>
      </c>
      <c r="F266" s="7">
        <v>6984733</v>
      </c>
      <c r="G266" s="7" t="s">
        <v>68</v>
      </c>
      <c r="H266" s="7" t="s">
        <v>69</v>
      </c>
      <c r="I266" s="7" t="s">
        <v>44</v>
      </c>
      <c r="J266" s="19" t="str">
        <f>IFERROR(INDEX('Employee Info'!$C$3:$E$200,MATCH(Data7[[#This Row],[Name:]],'Employee Info'!$B$3:$B$200,0),MATCH(Data7[[#This Row],[Hours Type:]],'Employee Info'!$C$2:$E$2,0)),"")</f>
        <v/>
      </c>
      <c r="K266" s="19" t="str">
        <f>IFERROR(INDEX('Employee Info'!$C$3:$J$200,MATCH(Data7[[#This Row],[Name:]],'Employee Info'!$B$3:$B$200,0),MATCH(Data7[[#Headers],[Truck]],'Employee Info'!$C$2:$J$2,0)),"")</f>
        <v/>
      </c>
      <c r="L266" s="19" t="str">
        <f>IFERROR(INDEX('Employee Info'!$C$3:$J$200,MATCH(Data7[[#This Row],[Name:]],'Employee Info'!$B$3:$B$200,0),MATCH(Data7[[#Headers],[Phone]],'Employee Info'!$C$2:$J$2,0)),"")</f>
        <v/>
      </c>
      <c r="M266" s="19" t="str">
        <f>IFERROR(INDEX('Employee Info'!$C$3:$J$200,MATCH(Data7[[#This Row],[Name:]],'Employee Info'!$B$3:$B$200,0),MATCH(Data7[[#Headers],[Tech]],'Employee Info'!$C$2:$J$2,0)),"")</f>
        <v/>
      </c>
      <c r="N266" s="19" t="str">
        <f>IFERROR(INDEX('Employee Info'!$C$3:$J$200,MATCH(Data7[[#This Row],[Name:]],'Employee Info'!$B$3:$B$200,0),MATCH(Data7[[#Headers],[Other]],'Employee Info'!$C$2:$J$2,0)),"")</f>
        <v/>
      </c>
      <c r="O266" s="19">
        <f>IFERROR((Data7[[#This Row],[Hours:]]*SUM(Data7[[#This Row],[Rate]:[Other]])),"")</f>
        <v>0</v>
      </c>
      <c r="P266" s="7" t="str">
        <f>IF(Data7[[#This Row],[WO'#:]]="","Riley #","WO#")</f>
        <v>WO#</v>
      </c>
      <c r="Q266" s="7">
        <f>IFERROR(WEEKNUM(Data7[[#This Row],[Date:]]),"")</f>
        <v>9</v>
      </c>
      <c r="R266" s="6">
        <f t="shared" si="12"/>
        <v>45347</v>
      </c>
      <c r="S266" s="6">
        <f>Data7[[#This Row],[Week Start]]+7</f>
        <v>45354</v>
      </c>
      <c r="T266" s="7" t="str">
        <f t="shared" si="13"/>
        <v>2/25/2024 - 3/3/2024</v>
      </c>
      <c r="U266" s="7" t="str">
        <f t="shared" si="14"/>
        <v>Time Card</v>
      </c>
      <c r="V266" s="8" t="str">
        <f>RIGHT(TEXT(Data7[[#This Row],[Date:]],"mmddyyyy"),4)</f>
        <v>2024</v>
      </c>
      <c r="W266" s="8" t="str">
        <f>MID(TEXT(Data7[[#This Row],[Date:]],"mmddyyyy"),3,2)</f>
        <v>01</v>
      </c>
      <c r="X266" s="8" t="str">
        <f>LEFT(TEXT(Data7[[#This Row],[Date:]],"mmddyyyy"),2)</f>
        <v>03</v>
      </c>
      <c r="Y266" s="6">
        <f>DATE(Data7[[#This Row],[Year]],Data7[[#This Row],[Month]],Data7[[#This Row],[Day]])</f>
        <v>45352</v>
      </c>
    </row>
    <row r="267" spans="1:25" x14ac:dyDescent="0.3">
      <c r="A267" s="5">
        <v>45352.520798726851</v>
      </c>
      <c r="B267" s="7" t="s">
        <v>66</v>
      </c>
      <c r="C267" s="6" t="s">
        <v>271</v>
      </c>
      <c r="D267" s="7" t="s">
        <v>222</v>
      </c>
      <c r="E267" s="8">
        <v>1</v>
      </c>
      <c r="F267" s="7">
        <v>7051906</v>
      </c>
      <c r="G267" s="7" t="s">
        <v>68</v>
      </c>
      <c r="H267" s="7" t="s">
        <v>69</v>
      </c>
      <c r="I267" s="7" t="s">
        <v>44</v>
      </c>
      <c r="J267" s="19" t="str">
        <f>IFERROR(INDEX('Employee Info'!$C$3:$E$200,MATCH(Data7[[#This Row],[Name:]],'Employee Info'!$B$3:$B$200,0),MATCH(Data7[[#This Row],[Hours Type:]],'Employee Info'!$C$2:$E$2,0)),"")</f>
        <v/>
      </c>
      <c r="K267" s="19" t="str">
        <f>IFERROR(INDEX('Employee Info'!$C$3:$J$200,MATCH(Data7[[#This Row],[Name:]],'Employee Info'!$B$3:$B$200,0),MATCH(Data7[[#Headers],[Truck]],'Employee Info'!$C$2:$J$2,0)),"")</f>
        <v/>
      </c>
      <c r="L267" s="19" t="str">
        <f>IFERROR(INDEX('Employee Info'!$C$3:$J$200,MATCH(Data7[[#This Row],[Name:]],'Employee Info'!$B$3:$B$200,0),MATCH(Data7[[#Headers],[Phone]],'Employee Info'!$C$2:$J$2,0)),"")</f>
        <v/>
      </c>
      <c r="M267" s="19" t="str">
        <f>IFERROR(INDEX('Employee Info'!$C$3:$J$200,MATCH(Data7[[#This Row],[Name:]],'Employee Info'!$B$3:$B$200,0),MATCH(Data7[[#Headers],[Tech]],'Employee Info'!$C$2:$J$2,0)),"")</f>
        <v/>
      </c>
      <c r="N267" s="19" t="str">
        <f>IFERROR(INDEX('Employee Info'!$C$3:$J$200,MATCH(Data7[[#This Row],[Name:]],'Employee Info'!$B$3:$B$200,0),MATCH(Data7[[#Headers],[Other]],'Employee Info'!$C$2:$J$2,0)),"")</f>
        <v/>
      </c>
      <c r="O267" s="19">
        <f>IFERROR((Data7[[#This Row],[Hours:]]*SUM(Data7[[#This Row],[Rate]:[Other]])),"")</f>
        <v>0</v>
      </c>
      <c r="P267" s="7" t="str">
        <f>IF(Data7[[#This Row],[WO'#:]]="","Riley #","WO#")</f>
        <v>WO#</v>
      </c>
      <c r="Q267" s="7">
        <f>IFERROR(WEEKNUM(Data7[[#This Row],[Date:]]),"")</f>
        <v>9</v>
      </c>
      <c r="R267" s="6">
        <f t="shared" si="12"/>
        <v>45347</v>
      </c>
      <c r="S267" s="6">
        <f>Data7[[#This Row],[Week Start]]+7</f>
        <v>45354</v>
      </c>
      <c r="T267" s="7" t="str">
        <f t="shared" si="13"/>
        <v>2/25/2024 - 3/3/2024</v>
      </c>
      <c r="U267" s="7" t="str">
        <f t="shared" si="14"/>
        <v>Time Card</v>
      </c>
      <c r="V267" s="8" t="str">
        <f>RIGHT(TEXT(Data7[[#This Row],[Date:]],"mmddyyyy"),4)</f>
        <v>2024</v>
      </c>
      <c r="W267" s="8" t="str">
        <f>MID(TEXT(Data7[[#This Row],[Date:]],"mmddyyyy"),3,2)</f>
        <v>01</v>
      </c>
      <c r="X267" s="8" t="str">
        <f>LEFT(TEXT(Data7[[#This Row],[Date:]],"mmddyyyy"),2)</f>
        <v>03</v>
      </c>
      <c r="Y267" s="6">
        <f>DATE(Data7[[#This Row],[Year]],Data7[[#This Row],[Month]],Data7[[#This Row],[Day]])</f>
        <v>45352</v>
      </c>
    </row>
    <row r="268" spans="1:25" x14ac:dyDescent="0.3">
      <c r="A268" s="5">
        <v>45352.560860185185</v>
      </c>
      <c r="B268" s="7" t="s">
        <v>35</v>
      </c>
      <c r="C268" s="6" t="s">
        <v>271</v>
      </c>
      <c r="D268" s="7" t="s">
        <v>273</v>
      </c>
      <c r="E268" s="8">
        <v>1</v>
      </c>
      <c r="F268" s="7">
        <v>7051906</v>
      </c>
      <c r="G268" s="7" t="s">
        <v>68</v>
      </c>
      <c r="H268" s="7" t="s">
        <v>69</v>
      </c>
      <c r="I268" s="7" t="s">
        <v>44</v>
      </c>
      <c r="J268" s="19" t="str">
        <f>IFERROR(INDEX('Employee Info'!$C$3:$E$200,MATCH(Data7[[#This Row],[Name:]],'Employee Info'!$B$3:$B$200,0),MATCH(Data7[[#This Row],[Hours Type:]],'Employee Info'!$C$2:$E$2,0)),"")</f>
        <v/>
      </c>
      <c r="K268" s="19" t="str">
        <f>IFERROR(INDEX('Employee Info'!$C$3:$J$200,MATCH(Data7[[#This Row],[Name:]],'Employee Info'!$B$3:$B$200,0),MATCH(Data7[[#Headers],[Truck]],'Employee Info'!$C$2:$J$2,0)),"")</f>
        <v/>
      </c>
      <c r="L268" s="19" t="str">
        <f>IFERROR(INDEX('Employee Info'!$C$3:$J$200,MATCH(Data7[[#This Row],[Name:]],'Employee Info'!$B$3:$B$200,0),MATCH(Data7[[#Headers],[Phone]],'Employee Info'!$C$2:$J$2,0)),"")</f>
        <v/>
      </c>
      <c r="M268" s="19" t="str">
        <f>IFERROR(INDEX('Employee Info'!$C$3:$J$200,MATCH(Data7[[#This Row],[Name:]],'Employee Info'!$B$3:$B$200,0),MATCH(Data7[[#Headers],[Tech]],'Employee Info'!$C$2:$J$2,0)),"")</f>
        <v/>
      </c>
      <c r="N268" s="19" t="str">
        <f>IFERROR(INDEX('Employee Info'!$C$3:$J$200,MATCH(Data7[[#This Row],[Name:]],'Employee Info'!$B$3:$B$200,0),MATCH(Data7[[#Headers],[Other]],'Employee Info'!$C$2:$J$2,0)),"")</f>
        <v/>
      </c>
      <c r="O268" s="19">
        <f>IFERROR((Data7[[#This Row],[Hours:]]*SUM(Data7[[#This Row],[Rate]:[Other]])),"")</f>
        <v>0</v>
      </c>
      <c r="P268" s="7" t="str">
        <f>IF(Data7[[#This Row],[WO'#:]]="","Riley #","WO#")</f>
        <v>WO#</v>
      </c>
      <c r="Q268" s="7">
        <f>IFERROR(WEEKNUM(Data7[[#This Row],[Date:]]),"")</f>
        <v>9</v>
      </c>
      <c r="R268" s="6">
        <f t="shared" si="12"/>
        <v>45347</v>
      </c>
      <c r="S268" s="6">
        <f>Data7[[#This Row],[Week Start]]+7</f>
        <v>45354</v>
      </c>
      <c r="T268" s="7" t="str">
        <f t="shared" si="13"/>
        <v>2/25/2024 - 3/3/2024</v>
      </c>
      <c r="U268" s="7" t="str">
        <f t="shared" si="14"/>
        <v>Time Card</v>
      </c>
      <c r="V268" s="8" t="str">
        <f>RIGHT(TEXT(Data7[[#This Row],[Date:]],"mmddyyyy"),4)</f>
        <v>2024</v>
      </c>
      <c r="W268" s="8" t="str">
        <f>MID(TEXT(Data7[[#This Row],[Date:]],"mmddyyyy"),3,2)</f>
        <v>01</v>
      </c>
      <c r="X268" s="8" t="str">
        <f>LEFT(TEXT(Data7[[#This Row],[Date:]],"mmddyyyy"),2)</f>
        <v>03</v>
      </c>
      <c r="Y268" s="6">
        <f>DATE(Data7[[#This Row],[Year]],Data7[[#This Row],[Month]],Data7[[#This Row],[Day]])</f>
        <v>45352</v>
      </c>
    </row>
    <row r="269" spans="1:25" x14ac:dyDescent="0.3">
      <c r="A269" s="5">
        <v>45352.518711111108</v>
      </c>
      <c r="B269" s="7" t="s">
        <v>66</v>
      </c>
      <c r="C269" s="6" t="s">
        <v>271</v>
      </c>
      <c r="D269" s="7" t="s">
        <v>241</v>
      </c>
      <c r="E269" s="8">
        <v>2</v>
      </c>
      <c r="F269" s="7">
        <v>7053278</v>
      </c>
      <c r="G269" s="7" t="s">
        <v>68</v>
      </c>
      <c r="H269" s="7" t="s">
        <v>69</v>
      </c>
      <c r="I269" s="7" t="s">
        <v>44</v>
      </c>
      <c r="J269" s="19" t="str">
        <f>IFERROR(INDEX('Employee Info'!$C$3:$E$200,MATCH(Data7[[#This Row],[Name:]],'Employee Info'!$B$3:$B$200,0),MATCH(Data7[[#This Row],[Hours Type:]],'Employee Info'!$C$2:$E$2,0)),"")</f>
        <v/>
      </c>
      <c r="K269" s="19" t="str">
        <f>IFERROR(INDEX('Employee Info'!$C$3:$J$200,MATCH(Data7[[#This Row],[Name:]],'Employee Info'!$B$3:$B$200,0),MATCH(Data7[[#Headers],[Truck]],'Employee Info'!$C$2:$J$2,0)),"")</f>
        <v/>
      </c>
      <c r="L269" s="19" t="str">
        <f>IFERROR(INDEX('Employee Info'!$C$3:$J$200,MATCH(Data7[[#This Row],[Name:]],'Employee Info'!$B$3:$B$200,0),MATCH(Data7[[#Headers],[Phone]],'Employee Info'!$C$2:$J$2,0)),"")</f>
        <v/>
      </c>
      <c r="M269" s="19" t="str">
        <f>IFERROR(INDEX('Employee Info'!$C$3:$J$200,MATCH(Data7[[#This Row],[Name:]],'Employee Info'!$B$3:$B$200,0),MATCH(Data7[[#Headers],[Tech]],'Employee Info'!$C$2:$J$2,0)),"")</f>
        <v/>
      </c>
      <c r="N269" s="19" t="str">
        <f>IFERROR(INDEX('Employee Info'!$C$3:$J$200,MATCH(Data7[[#This Row],[Name:]],'Employee Info'!$B$3:$B$200,0),MATCH(Data7[[#Headers],[Other]],'Employee Info'!$C$2:$J$2,0)),"")</f>
        <v/>
      </c>
      <c r="O269" s="19">
        <f>IFERROR((Data7[[#This Row],[Hours:]]*SUM(Data7[[#This Row],[Rate]:[Other]])),"")</f>
        <v>0</v>
      </c>
      <c r="P269" s="7" t="str">
        <f>IF(Data7[[#This Row],[WO'#:]]="","Riley #","WO#")</f>
        <v>WO#</v>
      </c>
      <c r="Q269" s="7">
        <f>IFERROR(WEEKNUM(Data7[[#This Row],[Date:]]),"")</f>
        <v>9</v>
      </c>
      <c r="R269" s="6">
        <f t="shared" si="12"/>
        <v>45347</v>
      </c>
      <c r="S269" s="6">
        <f>Data7[[#This Row],[Week Start]]+7</f>
        <v>45354</v>
      </c>
      <c r="T269" s="7" t="str">
        <f t="shared" si="13"/>
        <v>2/25/2024 - 3/3/2024</v>
      </c>
      <c r="U269" s="7" t="str">
        <f t="shared" si="14"/>
        <v>Time Card</v>
      </c>
      <c r="V269" s="8" t="str">
        <f>RIGHT(TEXT(Data7[[#This Row],[Date:]],"mmddyyyy"),4)</f>
        <v>2024</v>
      </c>
      <c r="W269" s="8" t="str">
        <f>MID(TEXT(Data7[[#This Row],[Date:]],"mmddyyyy"),3,2)</f>
        <v>01</v>
      </c>
      <c r="X269" s="8" t="str">
        <f>LEFT(TEXT(Data7[[#This Row],[Date:]],"mmddyyyy"),2)</f>
        <v>03</v>
      </c>
      <c r="Y269" s="6">
        <f>DATE(Data7[[#This Row],[Year]],Data7[[#This Row],[Month]],Data7[[#This Row],[Day]])</f>
        <v>45352</v>
      </c>
    </row>
    <row r="270" spans="1:25" x14ac:dyDescent="0.3">
      <c r="A270" s="5">
        <v>45352.560392708336</v>
      </c>
      <c r="B270" s="7" t="s">
        <v>35</v>
      </c>
      <c r="C270" s="6" t="s">
        <v>271</v>
      </c>
      <c r="D270" s="7" t="s">
        <v>244</v>
      </c>
      <c r="E270" s="8">
        <v>5</v>
      </c>
      <c r="F270" s="7">
        <v>7053278</v>
      </c>
      <c r="G270" s="7" t="s">
        <v>68</v>
      </c>
      <c r="H270" s="7" t="s">
        <v>69</v>
      </c>
      <c r="I270" s="7" t="s">
        <v>44</v>
      </c>
      <c r="J270" s="19" t="str">
        <f>IFERROR(INDEX('Employee Info'!$C$3:$E$200,MATCH(Data7[[#This Row],[Name:]],'Employee Info'!$B$3:$B$200,0),MATCH(Data7[[#This Row],[Hours Type:]],'Employee Info'!$C$2:$E$2,0)),"")</f>
        <v/>
      </c>
      <c r="K270" s="19" t="str">
        <f>IFERROR(INDEX('Employee Info'!$C$3:$J$200,MATCH(Data7[[#This Row],[Name:]],'Employee Info'!$B$3:$B$200,0),MATCH(Data7[[#Headers],[Truck]],'Employee Info'!$C$2:$J$2,0)),"")</f>
        <v/>
      </c>
      <c r="L270" s="19" t="str">
        <f>IFERROR(INDEX('Employee Info'!$C$3:$J$200,MATCH(Data7[[#This Row],[Name:]],'Employee Info'!$B$3:$B$200,0),MATCH(Data7[[#Headers],[Phone]],'Employee Info'!$C$2:$J$2,0)),"")</f>
        <v/>
      </c>
      <c r="M270" s="19" t="str">
        <f>IFERROR(INDEX('Employee Info'!$C$3:$J$200,MATCH(Data7[[#This Row],[Name:]],'Employee Info'!$B$3:$B$200,0),MATCH(Data7[[#Headers],[Tech]],'Employee Info'!$C$2:$J$2,0)),"")</f>
        <v/>
      </c>
      <c r="N270" s="19" t="str">
        <f>IFERROR(INDEX('Employee Info'!$C$3:$J$200,MATCH(Data7[[#This Row],[Name:]],'Employee Info'!$B$3:$B$200,0),MATCH(Data7[[#Headers],[Other]],'Employee Info'!$C$2:$J$2,0)),"")</f>
        <v/>
      </c>
      <c r="O270" s="19">
        <f>IFERROR((Data7[[#This Row],[Hours:]]*SUM(Data7[[#This Row],[Rate]:[Other]])),"")</f>
        <v>0</v>
      </c>
      <c r="P270" s="7" t="str">
        <f>IF(Data7[[#This Row],[WO'#:]]="","Riley #","WO#")</f>
        <v>WO#</v>
      </c>
      <c r="Q270" s="7">
        <f>IFERROR(WEEKNUM(Data7[[#This Row],[Date:]]),"")</f>
        <v>9</v>
      </c>
      <c r="R270" s="6">
        <f t="shared" si="12"/>
        <v>45347</v>
      </c>
      <c r="S270" s="6">
        <f>Data7[[#This Row],[Week Start]]+7</f>
        <v>45354</v>
      </c>
      <c r="T270" s="7" t="str">
        <f t="shared" si="13"/>
        <v>2/25/2024 - 3/3/2024</v>
      </c>
      <c r="U270" s="7" t="str">
        <f t="shared" si="14"/>
        <v>Time Card</v>
      </c>
      <c r="V270" s="8" t="str">
        <f>RIGHT(TEXT(Data7[[#This Row],[Date:]],"mmddyyyy"),4)</f>
        <v>2024</v>
      </c>
      <c r="W270" s="8" t="str">
        <f>MID(TEXT(Data7[[#This Row],[Date:]],"mmddyyyy"),3,2)</f>
        <v>01</v>
      </c>
      <c r="X270" s="8" t="str">
        <f>LEFT(TEXT(Data7[[#This Row],[Date:]],"mmddyyyy"),2)</f>
        <v>03</v>
      </c>
      <c r="Y270" s="6">
        <f>DATE(Data7[[#This Row],[Year]],Data7[[#This Row],[Month]],Data7[[#This Row],[Day]])</f>
        <v>45352</v>
      </c>
    </row>
    <row r="271" spans="1:25" x14ac:dyDescent="0.3">
      <c r="A271" s="5">
        <v>45352.399187731484</v>
      </c>
      <c r="B271" s="7" t="s">
        <v>31</v>
      </c>
      <c r="C271" s="6" t="s">
        <v>271</v>
      </c>
      <c r="D271" s="7" t="s">
        <v>238</v>
      </c>
      <c r="E271" s="8">
        <v>8</v>
      </c>
      <c r="F271" s="7" t="s">
        <v>68</v>
      </c>
      <c r="G271" s="7" t="s">
        <v>68</v>
      </c>
      <c r="H271" s="7" t="s">
        <v>62</v>
      </c>
      <c r="I271" s="7" t="s">
        <v>44</v>
      </c>
      <c r="J271" s="19" t="str">
        <f>IFERROR(INDEX('Employee Info'!$C$3:$E$200,MATCH(Data7[[#This Row],[Name:]],'Employee Info'!$B$3:$B$200,0),MATCH(Data7[[#This Row],[Hours Type:]],'Employee Info'!$C$2:$E$2,0)),"")</f>
        <v/>
      </c>
      <c r="K271" s="19" t="str">
        <f>IFERROR(INDEX('Employee Info'!$C$3:$J$200,MATCH(Data7[[#This Row],[Name:]],'Employee Info'!$B$3:$B$200,0),MATCH(Data7[[#Headers],[Truck]],'Employee Info'!$C$2:$J$2,0)),"")</f>
        <v/>
      </c>
      <c r="L271" s="19" t="str">
        <f>IFERROR(INDEX('Employee Info'!$C$3:$J$200,MATCH(Data7[[#This Row],[Name:]],'Employee Info'!$B$3:$B$200,0),MATCH(Data7[[#Headers],[Phone]],'Employee Info'!$C$2:$J$2,0)),"")</f>
        <v/>
      </c>
      <c r="M271" s="19" t="str">
        <f>IFERROR(INDEX('Employee Info'!$C$3:$J$200,MATCH(Data7[[#This Row],[Name:]],'Employee Info'!$B$3:$B$200,0),MATCH(Data7[[#Headers],[Tech]],'Employee Info'!$C$2:$J$2,0)),"")</f>
        <v/>
      </c>
      <c r="N271" s="19" t="str">
        <f>IFERROR(INDEX('Employee Info'!$C$3:$J$200,MATCH(Data7[[#This Row],[Name:]],'Employee Info'!$B$3:$B$200,0),MATCH(Data7[[#Headers],[Other]],'Employee Info'!$C$2:$J$2,0)),"")</f>
        <v/>
      </c>
      <c r="O271" s="19">
        <f>IFERROR((Data7[[#This Row],[Hours:]]*SUM(Data7[[#This Row],[Rate]:[Other]])),"")</f>
        <v>0</v>
      </c>
      <c r="P271" s="7" t="str">
        <f>IF(Data7[[#This Row],[WO'#:]]="","Riley #","WO#")</f>
        <v>Riley #</v>
      </c>
      <c r="Q271" s="7">
        <f>IFERROR(WEEKNUM(Data7[[#This Row],[Date:]]),"")</f>
        <v>9</v>
      </c>
      <c r="R271" s="6">
        <f t="shared" si="12"/>
        <v>45347</v>
      </c>
      <c r="S271" s="6">
        <f>Data7[[#This Row],[Week Start]]+7</f>
        <v>45354</v>
      </c>
      <c r="T271" s="7" t="str">
        <f t="shared" si="13"/>
        <v>2/25/2024 - 3/3/2024</v>
      </c>
      <c r="U271" s="7" t="str">
        <f t="shared" si="14"/>
        <v>Time Card</v>
      </c>
      <c r="V271" s="8" t="str">
        <f>RIGHT(TEXT(Data7[[#This Row],[Date:]],"mmddyyyy"),4)</f>
        <v>2024</v>
      </c>
      <c r="W271" s="8" t="str">
        <f>MID(TEXT(Data7[[#This Row],[Date:]],"mmddyyyy"),3,2)</f>
        <v>01</v>
      </c>
      <c r="X271" s="8" t="str">
        <f>LEFT(TEXT(Data7[[#This Row],[Date:]],"mmddyyyy"),2)</f>
        <v>03</v>
      </c>
      <c r="Y271" s="6">
        <f>DATE(Data7[[#This Row],[Year]],Data7[[#This Row],[Month]],Data7[[#This Row],[Day]])</f>
        <v>45352</v>
      </c>
    </row>
    <row r="272" spans="1:25" x14ac:dyDescent="0.3">
      <c r="A272" s="5">
        <v>45352.516344328702</v>
      </c>
      <c r="B272" s="7" t="s">
        <v>66</v>
      </c>
      <c r="C272" s="6" t="s">
        <v>271</v>
      </c>
      <c r="D272" s="7" t="s">
        <v>242</v>
      </c>
      <c r="E272" s="8">
        <v>5</v>
      </c>
      <c r="F272" s="7" t="s">
        <v>68</v>
      </c>
      <c r="G272" s="7" t="s">
        <v>68</v>
      </c>
      <c r="H272" s="7" t="s">
        <v>62</v>
      </c>
      <c r="I272" s="7" t="s">
        <v>44</v>
      </c>
      <c r="J272" s="19" t="str">
        <f>IFERROR(INDEX('Employee Info'!$C$3:$E$200,MATCH(Data7[[#This Row],[Name:]],'Employee Info'!$B$3:$B$200,0),MATCH(Data7[[#This Row],[Hours Type:]],'Employee Info'!$C$2:$E$2,0)),"")</f>
        <v/>
      </c>
      <c r="K272" s="19" t="str">
        <f>IFERROR(INDEX('Employee Info'!$C$3:$J$200,MATCH(Data7[[#This Row],[Name:]],'Employee Info'!$B$3:$B$200,0),MATCH(Data7[[#Headers],[Truck]],'Employee Info'!$C$2:$J$2,0)),"")</f>
        <v/>
      </c>
      <c r="L272" s="19" t="str">
        <f>IFERROR(INDEX('Employee Info'!$C$3:$J$200,MATCH(Data7[[#This Row],[Name:]],'Employee Info'!$B$3:$B$200,0),MATCH(Data7[[#Headers],[Phone]],'Employee Info'!$C$2:$J$2,0)),"")</f>
        <v/>
      </c>
      <c r="M272" s="19" t="str">
        <f>IFERROR(INDEX('Employee Info'!$C$3:$J$200,MATCH(Data7[[#This Row],[Name:]],'Employee Info'!$B$3:$B$200,0),MATCH(Data7[[#Headers],[Tech]],'Employee Info'!$C$2:$J$2,0)),"")</f>
        <v/>
      </c>
      <c r="N272" s="19" t="str">
        <f>IFERROR(INDEX('Employee Info'!$C$3:$J$200,MATCH(Data7[[#This Row],[Name:]],'Employee Info'!$B$3:$B$200,0),MATCH(Data7[[#Headers],[Other]],'Employee Info'!$C$2:$J$2,0)),"")</f>
        <v/>
      </c>
      <c r="O272" s="19">
        <f>IFERROR((Data7[[#This Row],[Hours:]]*SUM(Data7[[#This Row],[Rate]:[Other]])),"")</f>
        <v>0</v>
      </c>
      <c r="P272" s="7" t="str">
        <f>IF(Data7[[#This Row],[WO'#:]]="","Riley #","WO#")</f>
        <v>Riley #</v>
      </c>
      <c r="Q272" s="7">
        <f>IFERROR(WEEKNUM(Data7[[#This Row],[Date:]]),"")</f>
        <v>9</v>
      </c>
      <c r="R272" s="6">
        <f t="shared" si="12"/>
        <v>45347</v>
      </c>
      <c r="S272" s="6">
        <f>Data7[[#This Row],[Week Start]]+7</f>
        <v>45354</v>
      </c>
      <c r="T272" s="7" t="str">
        <f t="shared" si="13"/>
        <v>2/25/2024 - 3/3/2024</v>
      </c>
      <c r="U272" s="7" t="str">
        <f t="shared" si="14"/>
        <v>Time Card</v>
      </c>
      <c r="V272" s="8" t="str">
        <f>RIGHT(TEXT(Data7[[#This Row],[Date:]],"mmddyyyy"),4)</f>
        <v>2024</v>
      </c>
      <c r="W272" s="8" t="str">
        <f>MID(TEXT(Data7[[#This Row],[Date:]],"mmddyyyy"),3,2)</f>
        <v>01</v>
      </c>
      <c r="X272" s="8" t="str">
        <f>LEFT(TEXT(Data7[[#This Row],[Date:]],"mmddyyyy"),2)</f>
        <v>03</v>
      </c>
      <c r="Y272" s="6">
        <f>DATE(Data7[[#This Row],[Year]],Data7[[#This Row],[Month]],Data7[[#This Row],[Day]])</f>
        <v>45352</v>
      </c>
    </row>
    <row r="273" spans="1:25" x14ac:dyDescent="0.3">
      <c r="A273" s="5">
        <v>45352.563449189816</v>
      </c>
      <c r="B273" s="7" t="s">
        <v>65</v>
      </c>
      <c r="C273" s="6" t="s">
        <v>271</v>
      </c>
      <c r="D273" s="7" t="s">
        <v>232</v>
      </c>
      <c r="E273" s="8">
        <v>8</v>
      </c>
      <c r="F273" s="7" t="s">
        <v>68</v>
      </c>
      <c r="G273" s="7" t="s">
        <v>68</v>
      </c>
      <c r="H273" s="7" t="s">
        <v>64</v>
      </c>
      <c r="I273" s="7" t="s">
        <v>44</v>
      </c>
      <c r="J273" s="19" t="str">
        <f>IFERROR(INDEX('Employee Info'!$C$3:$E$200,MATCH(Data7[[#This Row],[Name:]],'Employee Info'!$B$3:$B$200,0),MATCH(Data7[[#This Row],[Hours Type:]],'Employee Info'!$C$2:$E$2,0)),"")</f>
        <v/>
      </c>
      <c r="K273" s="19" t="str">
        <f>IFERROR(INDEX('Employee Info'!$C$3:$J$200,MATCH(Data7[[#This Row],[Name:]],'Employee Info'!$B$3:$B$200,0),MATCH(Data7[[#Headers],[Truck]],'Employee Info'!$C$2:$J$2,0)),"")</f>
        <v/>
      </c>
      <c r="L273" s="19" t="str">
        <f>IFERROR(INDEX('Employee Info'!$C$3:$J$200,MATCH(Data7[[#This Row],[Name:]],'Employee Info'!$B$3:$B$200,0),MATCH(Data7[[#Headers],[Phone]],'Employee Info'!$C$2:$J$2,0)),"")</f>
        <v/>
      </c>
      <c r="M273" s="19" t="str">
        <f>IFERROR(INDEX('Employee Info'!$C$3:$J$200,MATCH(Data7[[#This Row],[Name:]],'Employee Info'!$B$3:$B$200,0),MATCH(Data7[[#Headers],[Tech]],'Employee Info'!$C$2:$J$2,0)),"")</f>
        <v/>
      </c>
      <c r="N273" s="19" t="str">
        <f>IFERROR(INDEX('Employee Info'!$C$3:$J$200,MATCH(Data7[[#This Row],[Name:]],'Employee Info'!$B$3:$B$200,0),MATCH(Data7[[#Headers],[Other]],'Employee Info'!$C$2:$J$2,0)),"")</f>
        <v/>
      </c>
      <c r="O273" s="19">
        <f>IFERROR((Data7[[#This Row],[Hours:]]*SUM(Data7[[#This Row],[Rate]:[Other]])),"")</f>
        <v>0</v>
      </c>
      <c r="P273" s="7" t="str">
        <f>IF(Data7[[#This Row],[WO'#:]]="","Riley #","WO#")</f>
        <v>Riley #</v>
      </c>
      <c r="Q273" s="7">
        <f>IFERROR(WEEKNUM(Data7[[#This Row],[Date:]]),"")</f>
        <v>9</v>
      </c>
      <c r="R273" s="6">
        <f t="shared" si="12"/>
        <v>45347</v>
      </c>
      <c r="S273" s="6">
        <f>Data7[[#This Row],[Week Start]]+7</f>
        <v>45354</v>
      </c>
      <c r="T273" s="7" t="str">
        <f t="shared" si="13"/>
        <v>2/25/2024 - 3/3/2024</v>
      </c>
      <c r="U273" s="7" t="str">
        <f t="shared" si="14"/>
        <v>Time Card</v>
      </c>
      <c r="V273" s="8" t="str">
        <f>RIGHT(TEXT(Data7[[#This Row],[Date:]],"mmddyyyy"),4)</f>
        <v>2024</v>
      </c>
      <c r="W273" s="8" t="str">
        <f>MID(TEXT(Data7[[#This Row],[Date:]],"mmddyyyy"),3,2)</f>
        <v>01</v>
      </c>
      <c r="X273" s="8" t="str">
        <f>LEFT(TEXT(Data7[[#This Row],[Date:]],"mmddyyyy"),2)</f>
        <v>03</v>
      </c>
      <c r="Y273" s="6">
        <f>DATE(Data7[[#This Row],[Year]],Data7[[#This Row],[Month]],Data7[[#This Row],[Day]])</f>
        <v>45352</v>
      </c>
    </row>
    <row r="274" spans="1:25" x14ac:dyDescent="0.3">
      <c r="A274" s="5">
        <v>45353.387705324072</v>
      </c>
      <c r="B274" s="7" t="s">
        <v>66</v>
      </c>
      <c r="C274" s="6" t="s">
        <v>326</v>
      </c>
      <c r="D274" s="7" t="s">
        <v>327</v>
      </c>
      <c r="E274" s="8">
        <v>4</v>
      </c>
      <c r="F274" s="7" t="s">
        <v>68</v>
      </c>
      <c r="G274" s="7" t="s">
        <v>68</v>
      </c>
      <c r="H274" s="7" t="s">
        <v>62</v>
      </c>
      <c r="I274" s="7" t="s">
        <v>45</v>
      </c>
      <c r="J274" s="19" t="str">
        <f>IFERROR(INDEX('Employee Info'!$C$3:$E$200,MATCH(Data7[[#This Row],[Name:]],'Employee Info'!$B$3:$B$200,0),MATCH(Data7[[#This Row],[Hours Type:]],'Employee Info'!$C$2:$E$2,0)),"")</f>
        <v/>
      </c>
      <c r="K274" s="19" t="str">
        <f>IFERROR(INDEX('Employee Info'!$C$3:$J$200,MATCH(Data7[[#This Row],[Name:]],'Employee Info'!$B$3:$B$200,0),MATCH(Data7[[#Headers],[Truck]],'Employee Info'!$C$2:$J$2,0)),"")</f>
        <v/>
      </c>
      <c r="L274" s="19" t="str">
        <f>IFERROR(INDEX('Employee Info'!$C$3:$J$200,MATCH(Data7[[#This Row],[Name:]],'Employee Info'!$B$3:$B$200,0),MATCH(Data7[[#Headers],[Phone]],'Employee Info'!$C$2:$J$2,0)),"")</f>
        <v/>
      </c>
      <c r="M274" s="19" t="str">
        <f>IFERROR(INDEX('Employee Info'!$C$3:$J$200,MATCH(Data7[[#This Row],[Name:]],'Employee Info'!$B$3:$B$200,0),MATCH(Data7[[#Headers],[Tech]],'Employee Info'!$C$2:$J$2,0)),"")</f>
        <v/>
      </c>
      <c r="N274" s="19" t="str">
        <f>IFERROR(INDEX('Employee Info'!$C$3:$J$200,MATCH(Data7[[#This Row],[Name:]],'Employee Info'!$B$3:$B$200,0),MATCH(Data7[[#Headers],[Other]],'Employee Info'!$C$2:$J$2,0)),"")</f>
        <v/>
      </c>
      <c r="O274" s="19">
        <f>IFERROR((Data7[[#This Row],[Hours:]]*SUM(Data7[[#This Row],[Rate]:[Other]])),"")</f>
        <v>0</v>
      </c>
      <c r="P274" s="7" t="str">
        <f>IF(Data7[[#This Row],[WO'#:]]="","Riley #","WO#")</f>
        <v>Riley #</v>
      </c>
      <c r="Q274" s="7">
        <f>IFERROR(WEEKNUM(Data7[[#This Row],[Date:]]),"")</f>
        <v>9</v>
      </c>
      <c r="R274" s="6">
        <f t="shared" si="12"/>
        <v>45347</v>
      </c>
      <c r="S274" s="6">
        <f>Data7[[#This Row],[Week Start]]+7</f>
        <v>45354</v>
      </c>
      <c r="T274" s="7" t="str">
        <f t="shared" si="13"/>
        <v>2/25/2024 - 3/3/2024</v>
      </c>
      <c r="U274" s="7" t="str">
        <f t="shared" si="14"/>
        <v>Time Card</v>
      </c>
      <c r="V274" s="8" t="str">
        <f>RIGHT(TEXT(Data7[[#This Row],[Date:]],"mmddyyyy"),4)</f>
        <v>2024</v>
      </c>
      <c r="W274" s="8" t="str">
        <f>MID(TEXT(Data7[[#This Row],[Date:]],"mmddyyyy"),3,2)</f>
        <v>02</v>
      </c>
      <c r="X274" s="8" t="str">
        <f>LEFT(TEXT(Data7[[#This Row],[Date:]],"mmddyyyy"),2)</f>
        <v>03</v>
      </c>
      <c r="Y274" s="6">
        <f>DATE(Data7[[#This Row],[Year]],Data7[[#This Row],[Month]],Data7[[#This Row],[Day]])</f>
        <v>45353</v>
      </c>
    </row>
    <row r="275" spans="1:25" x14ac:dyDescent="0.3">
      <c r="A275" s="5">
        <v>45353.388071990739</v>
      </c>
      <c r="B275" s="7" t="s">
        <v>31</v>
      </c>
      <c r="C275" s="6" t="s">
        <v>326</v>
      </c>
      <c r="D275" s="7" t="s">
        <v>327</v>
      </c>
      <c r="E275" s="8">
        <v>4</v>
      </c>
      <c r="F275" s="7" t="s">
        <v>68</v>
      </c>
      <c r="G275" s="7" t="s">
        <v>68</v>
      </c>
      <c r="H275" s="7" t="s">
        <v>62</v>
      </c>
      <c r="I275" s="7" t="s">
        <v>45</v>
      </c>
      <c r="J275" s="19" t="str">
        <f>IFERROR(INDEX('Employee Info'!$C$3:$E$200,MATCH(Data7[[#This Row],[Name:]],'Employee Info'!$B$3:$B$200,0),MATCH(Data7[[#This Row],[Hours Type:]],'Employee Info'!$C$2:$E$2,0)),"")</f>
        <v/>
      </c>
      <c r="K275" s="19" t="str">
        <f>IFERROR(INDEX('Employee Info'!$C$3:$J$200,MATCH(Data7[[#This Row],[Name:]],'Employee Info'!$B$3:$B$200,0),MATCH(Data7[[#Headers],[Truck]],'Employee Info'!$C$2:$J$2,0)),"")</f>
        <v/>
      </c>
      <c r="L275" s="19" t="str">
        <f>IFERROR(INDEX('Employee Info'!$C$3:$J$200,MATCH(Data7[[#This Row],[Name:]],'Employee Info'!$B$3:$B$200,0),MATCH(Data7[[#Headers],[Phone]],'Employee Info'!$C$2:$J$2,0)),"")</f>
        <v/>
      </c>
      <c r="M275" s="19" t="str">
        <f>IFERROR(INDEX('Employee Info'!$C$3:$J$200,MATCH(Data7[[#This Row],[Name:]],'Employee Info'!$B$3:$B$200,0),MATCH(Data7[[#Headers],[Tech]],'Employee Info'!$C$2:$J$2,0)),"")</f>
        <v/>
      </c>
      <c r="N275" s="19" t="str">
        <f>IFERROR(INDEX('Employee Info'!$C$3:$J$200,MATCH(Data7[[#This Row],[Name:]],'Employee Info'!$B$3:$B$200,0),MATCH(Data7[[#Headers],[Other]],'Employee Info'!$C$2:$J$2,0)),"")</f>
        <v/>
      </c>
      <c r="O275" s="19">
        <f>IFERROR((Data7[[#This Row],[Hours:]]*SUM(Data7[[#This Row],[Rate]:[Other]])),"")</f>
        <v>0</v>
      </c>
      <c r="P275" s="7" t="str">
        <f>IF(Data7[[#This Row],[WO'#:]]="","Riley #","WO#")</f>
        <v>Riley #</v>
      </c>
      <c r="Q275" s="7">
        <f>IFERROR(WEEKNUM(Data7[[#This Row],[Date:]]),"")</f>
        <v>9</v>
      </c>
      <c r="R275" s="6">
        <f t="shared" si="12"/>
        <v>45347</v>
      </c>
      <c r="S275" s="6">
        <f>Data7[[#This Row],[Week Start]]+7</f>
        <v>45354</v>
      </c>
      <c r="T275" s="7" t="str">
        <f t="shared" si="13"/>
        <v>2/25/2024 - 3/3/2024</v>
      </c>
      <c r="U275" s="7" t="str">
        <f t="shared" si="14"/>
        <v>Time Card</v>
      </c>
      <c r="V275" s="8" t="str">
        <f>RIGHT(TEXT(Data7[[#This Row],[Date:]],"mmddyyyy"),4)</f>
        <v>2024</v>
      </c>
      <c r="W275" s="8" t="str">
        <f>MID(TEXT(Data7[[#This Row],[Date:]],"mmddyyyy"),3,2)</f>
        <v>02</v>
      </c>
      <c r="X275" s="8" t="str">
        <f>LEFT(TEXT(Data7[[#This Row],[Date:]],"mmddyyyy"),2)</f>
        <v>03</v>
      </c>
      <c r="Y275" s="6">
        <f>DATE(Data7[[#This Row],[Year]],Data7[[#This Row],[Month]],Data7[[#This Row],[Day]])</f>
        <v>45353</v>
      </c>
    </row>
    <row r="276" spans="1:25" x14ac:dyDescent="0.3">
      <c r="A276" s="5">
        <v>45359.521203703705</v>
      </c>
      <c r="B276" s="7" t="s">
        <v>66</v>
      </c>
      <c r="C276" s="6" t="s">
        <v>377</v>
      </c>
      <c r="D276" s="7" t="s">
        <v>317</v>
      </c>
      <c r="E276" s="8">
        <v>2</v>
      </c>
      <c r="F276" s="7">
        <v>6984733</v>
      </c>
      <c r="G276" s="7" t="s">
        <v>68</v>
      </c>
      <c r="H276" s="7" t="s">
        <v>69</v>
      </c>
      <c r="I276" s="7" t="s">
        <v>44</v>
      </c>
      <c r="J276" s="19" t="str">
        <f>IFERROR(INDEX('Employee Info'!$C$3:$E$200,MATCH(Data7[[#This Row],[Name:]],'Employee Info'!$B$3:$B$200,0),MATCH(Data7[[#This Row],[Hours Type:]],'Employee Info'!$C$2:$E$2,0)),"")</f>
        <v/>
      </c>
      <c r="K276" s="19" t="str">
        <f>IFERROR(INDEX('Employee Info'!$C$3:$J$200,MATCH(Data7[[#This Row],[Name:]],'Employee Info'!$B$3:$B$200,0),MATCH(Data7[[#Headers],[Truck]],'Employee Info'!$C$2:$J$2,0)),"")</f>
        <v/>
      </c>
      <c r="L276" s="19" t="str">
        <f>IFERROR(INDEX('Employee Info'!$C$3:$J$200,MATCH(Data7[[#This Row],[Name:]],'Employee Info'!$B$3:$B$200,0),MATCH(Data7[[#Headers],[Phone]],'Employee Info'!$C$2:$J$2,0)),"")</f>
        <v/>
      </c>
      <c r="M276" s="19" t="str">
        <f>IFERROR(INDEX('Employee Info'!$C$3:$J$200,MATCH(Data7[[#This Row],[Name:]],'Employee Info'!$B$3:$B$200,0),MATCH(Data7[[#Headers],[Tech]],'Employee Info'!$C$2:$J$2,0)),"")</f>
        <v/>
      </c>
      <c r="N276" s="19" t="str">
        <f>IFERROR(INDEX('Employee Info'!$C$3:$J$200,MATCH(Data7[[#This Row],[Name:]],'Employee Info'!$B$3:$B$200,0),MATCH(Data7[[#Headers],[Other]],'Employee Info'!$C$2:$J$2,0)),"")</f>
        <v/>
      </c>
      <c r="O276" s="19">
        <f>IFERROR((Data7[[#This Row],[Hours:]]*SUM(Data7[[#This Row],[Rate]:[Other]])),"")</f>
        <v>0</v>
      </c>
      <c r="P276" s="7" t="str">
        <f>IF(Data7[[#This Row],[WO'#:]]="","Riley #","WO#")</f>
        <v>WO#</v>
      </c>
      <c r="Q276" s="7">
        <f>IFERROR(WEEKNUM(Data7[[#This Row],[Date:]]),"")</f>
        <v>10</v>
      </c>
      <c r="R276" s="6">
        <f t="shared" si="12"/>
        <v>45354</v>
      </c>
      <c r="S276" s="6">
        <f>Data7[[#This Row],[Week Start]]+7</f>
        <v>45361</v>
      </c>
      <c r="T276" s="7" t="str">
        <f t="shared" si="13"/>
        <v>3/3/2024 - 3/10/2024</v>
      </c>
      <c r="U276" s="7" t="str">
        <f t="shared" si="14"/>
        <v>Time Card</v>
      </c>
      <c r="V276" s="8" t="str">
        <f>RIGHT(TEXT(Data7[[#This Row],[Date:]],"mmddyyyy"),4)</f>
        <v>2024</v>
      </c>
      <c r="W276" s="8" t="str">
        <f>MID(TEXT(Data7[[#This Row],[Date:]],"mmddyyyy"),3,2)</f>
        <v>04</v>
      </c>
      <c r="X276" s="8" t="str">
        <f>LEFT(TEXT(Data7[[#This Row],[Date:]],"mmddyyyy"),2)</f>
        <v>03</v>
      </c>
      <c r="Y276" s="6">
        <f>DATE(Data7[[#This Row],[Year]],Data7[[#This Row],[Month]],Data7[[#This Row],[Day]])</f>
        <v>45355</v>
      </c>
    </row>
    <row r="277" spans="1:25" x14ac:dyDescent="0.3">
      <c r="A277" s="5">
        <v>45392.355214699077</v>
      </c>
      <c r="B277" s="7" t="s">
        <v>76</v>
      </c>
      <c r="C277" s="6" t="s">
        <v>377</v>
      </c>
      <c r="D277" s="7" t="s">
        <v>156</v>
      </c>
      <c r="E277" s="8">
        <v>2</v>
      </c>
      <c r="F277" s="7">
        <v>6984733</v>
      </c>
      <c r="G277" s="7" t="s">
        <v>68</v>
      </c>
      <c r="H277" s="7" t="s">
        <v>69</v>
      </c>
      <c r="I277" s="7" t="s">
        <v>44</v>
      </c>
      <c r="J277" s="19" t="str">
        <f>IFERROR(INDEX('Employee Info'!$C$3:$E$200,MATCH(Data7[[#This Row],[Name:]],'Employee Info'!$B$3:$B$200,0),MATCH(Data7[[#This Row],[Hours Type:]],'Employee Info'!$C$2:$E$2,0)),"")</f>
        <v/>
      </c>
      <c r="K277" s="19" t="str">
        <f>IFERROR(INDEX('Employee Info'!$C$3:$J$200,MATCH(Data7[[#This Row],[Name:]],'Employee Info'!$B$3:$B$200,0),MATCH(Data7[[#Headers],[Truck]],'Employee Info'!$C$2:$J$2,0)),"")</f>
        <v/>
      </c>
      <c r="L277" s="19" t="str">
        <f>IFERROR(INDEX('Employee Info'!$C$3:$J$200,MATCH(Data7[[#This Row],[Name:]],'Employee Info'!$B$3:$B$200,0),MATCH(Data7[[#Headers],[Phone]],'Employee Info'!$C$2:$J$2,0)),"")</f>
        <v/>
      </c>
      <c r="M277" s="19" t="str">
        <f>IFERROR(INDEX('Employee Info'!$C$3:$J$200,MATCH(Data7[[#This Row],[Name:]],'Employee Info'!$B$3:$B$200,0),MATCH(Data7[[#Headers],[Tech]],'Employee Info'!$C$2:$J$2,0)),"")</f>
        <v/>
      </c>
      <c r="N277" s="19" t="str">
        <f>IFERROR(INDEX('Employee Info'!$C$3:$J$200,MATCH(Data7[[#This Row],[Name:]],'Employee Info'!$B$3:$B$200,0),MATCH(Data7[[#Headers],[Other]],'Employee Info'!$C$2:$J$2,0)),"")</f>
        <v/>
      </c>
      <c r="O277" s="19">
        <f>IFERROR((Data7[[#This Row],[Hours:]]*SUM(Data7[[#This Row],[Rate]:[Other]])),"")</f>
        <v>0</v>
      </c>
      <c r="P277" s="7" t="str">
        <f>IF(Data7[[#This Row],[WO'#:]]="","Riley #","WO#")</f>
        <v>WO#</v>
      </c>
      <c r="Q277" s="7">
        <f>IFERROR(WEEKNUM(Data7[[#This Row],[Date:]]),"")</f>
        <v>10</v>
      </c>
      <c r="R277" s="6">
        <f t="shared" si="12"/>
        <v>45354</v>
      </c>
      <c r="S277" s="6">
        <f>Data7[[#This Row],[Week Start]]+7</f>
        <v>45361</v>
      </c>
      <c r="T277" s="7" t="str">
        <f t="shared" si="13"/>
        <v>3/3/2024 - 3/10/2024</v>
      </c>
      <c r="U277" s="7" t="str">
        <f t="shared" si="14"/>
        <v>Time Card</v>
      </c>
      <c r="V277" s="8" t="str">
        <f>RIGHT(TEXT(Data7[[#This Row],[Date:]],"mmddyyyy"),4)</f>
        <v>2024</v>
      </c>
      <c r="W277" s="8" t="str">
        <f>MID(TEXT(Data7[[#This Row],[Date:]],"mmddyyyy"),3,2)</f>
        <v>04</v>
      </c>
      <c r="X277" s="8" t="str">
        <f>LEFT(TEXT(Data7[[#This Row],[Date:]],"mmddyyyy"),2)</f>
        <v>03</v>
      </c>
      <c r="Y277" s="6">
        <f>DATE(Data7[[#This Row],[Year]],Data7[[#This Row],[Month]],Data7[[#This Row],[Day]])</f>
        <v>45355</v>
      </c>
    </row>
    <row r="278" spans="1:25" x14ac:dyDescent="0.3">
      <c r="A278" s="5">
        <v>45359.440229513886</v>
      </c>
      <c r="B278" s="7" t="s">
        <v>66</v>
      </c>
      <c r="C278" s="6" t="s">
        <v>377</v>
      </c>
      <c r="D278" s="7" t="s">
        <v>378</v>
      </c>
      <c r="E278" s="8">
        <v>1</v>
      </c>
      <c r="F278" s="7">
        <v>7049152</v>
      </c>
      <c r="G278" s="7" t="s">
        <v>68</v>
      </c>
      <c r="H278" s="7" t="s">
        <v>69</v>
      </c>
      <c r="I278" s="7" t="s">
        <v>44</v>
      </c>
      <c r="J278" s="19" t="str">
        <f>IFERROR(INDEX('Employee Info'!$C$3:$E$200,MATCH(Data7[[#This Row],[Name:]],'Employee Info'!$B$3:$B$200,0),MATCH(Data7[[#This Row],[Hours Type:]],'Employee Info'!$C$2:$E$2,0)),"")</f>
        <v/>
      </c>
      <c r="K278" s="19" t="str">
        <f>IFERROR(INDEX('Employee Info'!$C$3:$J$200,MATCH(Data7[[#This Row],[Name:]],'Employee Info'!$B$3:$B$200,0),MATCH(Data7[[#Headers],[Truck]],'Employee Info'!$C$2:$J$2,0)),"")</f>
        <v/>
      </c>
      <c r="L278" s="19" t="str">
        <f>IFERROR(INDEX('Employee Info'!$C$3:$J$200,MATCH(Data7[[#This Row],[Name:]],'Employee Info'!$B$3:$B$200,0),MATCH(Data7[[#Headers],[Phone]],'Employee Info'!$C$2:$J$2,0)),"")</f>
        <v/>
      </c>
      <c r="M278" s="19" t="str">
        <f>IFERROR(INDEX('Employee Info'!$C$3:$J$200,MATCH(Data7[[#This Row],[Name:]],'Employee Info'!$B$3:$B$200,0),MATCH(Data7[[#Headers],[Tech]],'Employee Info'!$C$2:$J$2,0)),"")</f>
        <v/>
      </c>
      <c r="N278" s="19" t="str">
        <f>IFERROR(INDEX('Employee Info'!$C$3:$J$200,MATCH(Data7[[#This Row],[Name:]],'Employee Info'!$B$3:$B$200,0),MATCH(Data7[[#Headers],[Other]],'Employee Info'!$C$2:$J$2,0)),"")</f>
        <v/>
      </c>
      <c r="O278" s="19">
        <f>IFERROR((Data7[[#This Row],[Hours:]]*SUM(Data7[[#This Row],[Rate]:[Other]])),"")</f>
        <v>0</v>
      </c>
      <c r="P278" s="7" t="str">
        <f>IF(Data7[[#This Row],[WO'#:]]="","Riley #","WO#")</f>
        <v>WO#</v>
      </c>
      <c r="Q278" s="7">
        <f>IFERROR(WEEKNUM(Data7[[#This Row],[Date:]]),"")</f>
        <v>10</v>
      </c>
      <c r="R278" s="6">
        <f t="shared" si="12"/>
        <v>45354</v>
      </c>
      <c r="S278" s="6">
        <f>Data7[[#This Row],[Week Start]]+7</f>
        <v>45361</v>
      </c>
      <c r="T278" s="7" t="str">
        <f t="shared" si="13"/>
        <v>3/3/2024 - 3/10/2024</v>
      </c>
      <c r="U278" s="7" t="str">
        <f t="shared" si="14"/>
        <v>Time Card</v>
      </c>
      <c r="V278" s="8" t="str">
        <f>RIGHT(TEXT(Data7[[#This Row],[Date:]],"mmddyyyy"),4)</f>
        <v>2024</v>
      </c>
      <c r="W278" s="8" t="str">
        <f>MID(TEXT(Data7[[#This Row],[Date:]],"mmddyyyy"),3,2)</f>
        <v>04</v>
      </c>
      <c r="X278" s="8" t="str">
        <f>LEFT(TEXT(Data7[[#This Row],[Date:]],"mmddyyyy"),2)</f>
        <v>03</v>
      </c>
      <c r="Y278" s="6">
        <f>DATE(Data7[[#This Row],[Year]],Data7[[#This Row],[Month]],Data7[[#This Row],[Day]])</f>
        <v>45355</v>
      </c>
    </row>
    <row r="279" spans="1:25" x14ac:dyDescent="0.3">
      <c r="A279" s="5">
        <v>45355.579455787039</v>
      </c>
      <c r="B279" s="7" t="s">
        <v>31</v>
      </c>
      <c r="C279" s="6" t="s">
        <v>377</v>
      </c>
      <c r="D279" s="7" t="s">
        <v>238</v>
      </c>
      <c r="E279" s="8">
        <v>4</v>
      </c>
      <c r="F279" s="7" t="s">
        <v>68</v>
      </c>
      <c r="G279" s="7" t="s">
        <v>68</v>
      </c>
      <c r="H279" s="7" t="s">
        <v>62</v>
      </c>
      <c r="I279" s="7" t="s">
        <v>44</v>
      </c>
      <c r="J279" s="19" t="str">
        <f>IFERROR(INDEX('Employee Info'!$C$3:$E$200,MATCH(Data7[[#This Row],[Name:]],'Employee Info'!$B$3:$B$200,0),MATCH(Data7[[#This Row],[Hours Type:]],'Employee Info'!$C$2:$E$2,0)),"")</f>
        <v/>
      </c>
      <c r="K279" s="19" t="str">
        <f>IFERROR(INDEX('Employee Info'!$C$3:$J$200,MATCH(Data7[[#This Row],[Name:]],'Employee Info'!$B$3:$B$200,0),MATCH(Data7[[#Headers],[Truck]],'Employee Info'!$C$2:$J$2,0)),"")</f>
        <v/>
      </c>
      <c r="L279" s="19" t="str">
        <f>IFERROR(INDEX('Employee Info'!$C$3:$J$200,MATCH(Data7[[#This Row],[Name:]],'Employee Info'!$B$3:$B$200,0),MATCH(Data7[[#Headers],[Phone]],'Employee Info'!$C$2:$J$2,0)),"")</f>
        <v/>
      </c>
      <c r="M279" s="19" t="str">
        <f>IFERROR(INDEX('Employee Info'!$C$3:$J$200,MATCH(Data7[[#This Row],[Name:]],'Employee Info'!$B$3:$B$200,0),MATCH(Data7[[#Headers],[Tech]],'Employee Info'!$C$2:$J$2,0)),"")</f>
        <v/>
      </c>
      <c r="N279" s="19" t="str">
        <f>IFERROR(INDEX('Employee Info'!$C$3:$J$200,MATCH(Data7[[#This Row],[Name:]],'Employee Info'!$B$3:$B$200,0),MATCH(Data7[[#Headers],[Other]],'Employee Info'!$C$2:$J$2,0)),"")</f>
        <v/>
      </c>
      <c r="O279" s="19">
        <f>IFERROR((Data7[[#This Row],[Hours:]]*SUM(Data7[[#This Row],[Rate]:[Other]])),"")</f>
        <v>0</v>
      </c>
      <c r="P279" s="7" t="str">
        <f>IF(Data7[[#This Row],[WO'#:]]="","Riley #","WO#")</f>
        <v>Riley #</v>
      </c>
      <c r="Q279" s="7">
        <f>IFERROR(WEEKNUM(Data7[[#This Row],[Date:]]),"")</f>
        <v>10</v>
      </c>
      <c r="R279" s="6">
        <f t="shared" si="12"/>
        <v>45354</v>
      </c>
      <c r="S279" s="6">
        <f>Data7[[#This Row],[Week Start]]+7</f>
        <v>45361</v>
      </c>
      <c r="T279" s="7" t="str">
        <f t="shared" si="13"/>
        <v>3/3/2024 - 3/10/2024</v>
      </c>
      <c r="U279" s="7" t="str">
        <f t="shared" si="14"/>
        <v>Time Card</v>
      </c>
      <c r="V279" s="8" t="str">
        <f>RIGHT(TEXT(Data7[[#This Row],[Date:]],"mmddyyyy"),4)</f>
        <v>2024</v>
      </c>
      <c r="W279" s="8" t="str">
        <f>MID(TEXT(Data7[[#This Row],[Date:]],"mmddyyyy"),3,2)</f>
        <v>04</v>
      </c>
      <c r="X279" s="8" t="str">
        <f>LEFT(TEXT(Data7[[#This Row],[Date:]],"mmddyyyy"),2)</f>
        <v>03</v>
      </c>
      <c r="Y279" s="6">
        <f>DATE(Data7[[#This Row],[Year]],Data7[[#This Row],[Month]],Data7[[#This Row],[Day]])</f>
        <v>45355</v>
      </c>
    </row>
    <row r="280" spans="1:25" x14ac:dyDescent="0.3">
      <c r="A280" s="5">
        <v>45359.445395833332</v>
      </c>
      <c r="B280" s="7" t="s">
        <v>66</v>
      </c>
      <c r="C280" s="6" t="s">
        <v>377</v>
      </c>
      <c r="D280" s="7" t="s">
        <v>383</v>
      </c>
      <c r="E280" s="8">
        <v>4</v>
      </c>
      <c r="F280" s="7" t="s">
        <v>68</v>
      </c>
      <c r="G280" s="7" t="s">
        <v>68</v>
      </c>
      <c r="H280" s="7" t="s">
        <v>62</v>
      </c>
      <c r="I280" s="7" t="s">
        <v>44</v>
      </c>
      <c r="J280" s="19" t="str">
        <f>IFERROR(INDEX('Employee Info'!$C$3:$E$200,MATCH(Data7[[#This Row],[Name:]],'Employee Info'!$B$3:$B$200,0),MATCH(Data7[[#This Row],[Hours Type:]],'Employee Info'!$C$2:$E$2,0)),"")</f>
        <v/>
      </c>
      <c r="K280" s="19" t="str">
        <f>IFERROR(INDEX('Employee Info'!$C$3:$J$200,MATCH(Data7[[#This Row],[Name:]],'Employee Info'!$B$3:$B$200,0),MATCH(Data7[[#Headers],[Truck]],'Employee Info'!$C$2:$J$2,0)),"")</f>
        <v/>
      </c>
      <c r="L280" s="19" t="str">
        <f>IFERROR(INDEX('Employee Info'!$C$3:$J$200,MATCH(Data7[[#This Row],[Name:]],'Employee Info'!$B$3:$B$200,0),MATCH(Data7[[#Headers],[Phone]],'Employee Info'!$C$2:$J$2,0)),"")</f>
        <v/>
      </c>
      <c r="M280" s="19" t="str">
        <f>IFERROR(INDEX('Employee Info'!$C$3:$J$200,MATCH(Data7[[#This Row],[Name:]],'Employee Info'!$B$3:$B$200,0),MATCH(Data7[[#Headers],[Tech]],'Employee Info'!$C$2:$J$2,0)),"")</f>
        <v/>
      </c>
      <c r="N280" s="19" t="str">
        <f>IFERROR(INDEX('Employee Info'!$C$3:$J$200,MATCH(Data7[[#This Row],[Name:]],'Employee Info'!$B$3:$B$200,0),MATCH(Data7[[#Headers],[Other]],'Employee Info'!$C$2:$J$2,0)),"")</f>
        <v/>
      </c>
      <c r="O280" s="19">
        <f>IFERROR((Data7[[#This Row],[Hours:]]*SUM(Data7[[#This Row],[Rate]:[Other]])),"")</f>
        <v>0</v>
      </c>
      <c r="P280" s="7" t="str">
        <f>IF(Data7[[#This Row],[WO'#:]]="","Riley #","WO#")</f>
        <v>Riley #</v>
      </c>
      <c r="Q280" s="7">
        <f>IFERROR(WEEKNUM(Data7[[#This Row],[Date:]]),"")</f>
        <v>10</v>
      </c>
      <c r="R280" s="6">
        <f t="shared" si="12"/>
        <v>45354</v>
      </c>
      <c r="S280" s="6">
        <f>Data7[[#This Row],[Week Start]]+7</f>
        <v>45361</v>
      </c>
      <c r="T280" s="7" t="str">
        <f t="shared" si="13"/>
        <v>3/3/2024 - 3/10/2024</v>
      </c>
      <c r="U280" s="7" t="str">
        <f t="shared" si="14"/>
        <v>Time Card</v>
      </c>
      <c r="V280" s="8" t="str">
        <f>RIGHT(TEXT(Data7[[#This Row],[Date:]],"mmddyyyy"),4)</f>
        <v>2024</v>
      </c>
      <c r="W280" s="8" t="str">
        <f>MID(TEXT(Data7[[#This Row],[Date:]],"mmddyyyy"),3,2)</f>
        <v>04</v>
      </c>
      <c r="X280" s="8" t="str">
        <f>LEFT(TEXT(Data7[[#This Row],[Date:]],"mmddyyyy"),2)</f>
        <v>03</v>
      </c>
      <c r="Y280" s="6">
        <f>DATE(Data7[[#This Row],[Year]],Data7[[#This Row],[Month]],Data7[[#This Row],[Day]])</f>
        <v>45355</v>
      </c>
    </row>
    <row r="281" spans="1:25" x14ac:dyDescent="0.3">
      <c r="A281" s="5">
        <v>45359.434975462966</v>
      </c>
      <c r="B281" s="7" t="s">
        <v>66</v>
      </c>
      <c r="C281" s="6" t="s">
        <v>377</v>
      </c>
      <c r="D281" s="7" t="s">
        <v>231</v>
      </c>
      <c r="E281" s="8">
        <v>1</v>
      </c>
      <c r="F281" s="7" t="s">
        <v>68</v>
      </c>
      <c r="G281" s="7" t="s">
        <v>68</v>
      </c>
      <c r="H281" s="7" t="s">
        <v>64</v>
      </c>
      <c r="I281" s="7" t="s">
        <v>44</v>
      </c>
      <c r="J281" s="19" t="str">
        <f>IFERROR(INDEX('Employee Info'!$C$3:$E$200,MATCH(Data7[[#This Row],[Name:]],'Employee Info'!$B$3:$B$200,0),MATCH(Data7[[#This Row],[Hours Type:]],'Employee Info'!$C$2:$E$2,0)),"")</f>
        <v/>
      </c>
      <c r="K281" s="19" t="str">
        <f>IFERROR(INDEX('Employee Info'!$C$3:$J$200,MATCH(Data7[[#This Row],[Name:]],'Employee Info'!$B$3:$B$200,0),MATCH(Data7[[#Headers],[Truck]],'Employee Info'!$C$2:$J$2,0)),"")</f>
        <v/>
      </c>
      <c r="L281" s="19" t="str">
        <f>IFERROR(INDEX('Employee Info'!$C$3:$J$200,MATCH(Data7[[#This Row],[Name:]],'Employee Info'!$B$3:$B$200,0),MATCH(Data7[[#Headers],[Phone]],'Employee Info'!$C$2:$J$2,0)),"")</f>
        <v/>
      </c>
      <c r="M281" s="19" t="str">
        <f>IFERROR(INDEX('Employee Info'!$C$3:$J$200,MATCH(Data7[[#This Row],[Name:]],'Employee Info'!$B$3:$B$200,0),MATCH(Data7[[#Headers],[Tech]],'Employee Info'!$C$2:$J$2,0)),"")</f>
        <v/>
      </c>
      <c r="N281" s="19" t="str">
        <f>IFERROR(INDEX('Employee Info'!$C$3:$J$200,MATCH(Data7[[#This Row],[Name:]],'Employee Info'!$B$3:$B$200,0),MATCH(Data7[[#Headers],[Other]],'Employee Info'!$C$2:$J$2,0)),"")</f>
        <v/>
      </c>
      <c r="O281" s="19">
        <f>IFERROR((Data7[[#This Row],[Hours:]]*SUM(Data7[[#This Row],[Rate]:[Other]])),"")</f>
        <v>0</v>
      </c>
      <c r="P281" s="7" t="str">
        <f>IF(Data7[[#This Row],[WO'#:]]="","Riley #","WO#")</f>
        <v>Riley #</v>
      </c>
      <c r="Q281" s="7">
        <f>IFERROR(WEEKNUM(Data7[[#This Row],[Date:]]),"")</f>
        <v>10</v>
      </c>
      <c r="R281" s="6">
        <f t="shared" si="12"/>
        <v>45354</v>
      </c>
      <c r="S281" s="6">
        <f>Data7[[#This Row],[Week Start]]+7</f>
        <v>45361</v>
      </c>
      <c r="T281" s="7" t="str">
        <f t="shared" si="13"/>
        <v>3/3/2024 - 3/10/2024</v>
      </c>
      <c r="U281" s="7" t="str">
        <f t="shared" si="14"/>
        <v>Time Card</v>
      </c>
      <c r="V281" s="8" t="str">
        <f>RIGHT(TEXT(Data7[[#This Row],[Date:]],"mmddyyyy"),4)</f>
        <v>2024</v>
      </c>
      <c r="W281" s="8" t="str">
        <f>MID(TEXT(Data7[[#This Row],[Date:]],"mmddyyyy"),3,2)</f>
        <v>04</v>
      </c>
      <c r="X281" s="8" t="str">
        <f>LEFT(TEXT(Data7[[#This Row],[Date:]],"mmddyyyy"),2)</f>
        <v>03</v>
      </c>
      <c r="Y281" s="6">
        <f>DATE(Data7[[#This Row],[Year]],Data7[[#This Row],[Month]],Data7[[#This Row],[Day]])</f>
        <v>45355</v>
      </c>
    </row>
    <row r="282" spans="1:25" x14ac:dyDescent="0.3">
      <c r="A282" s="5">
        <v>45355.574921064814</v>
      </c>
      <c r="B282" s="7" t="s">
        <v>65</v>
      </c>
      <c r="C282" s="6" t="s">
        <v>377</v>
      </c>
      <c r="D282" s="7" t="s">
        <v>379</v>
      </c>
      <c r="E282" s="8">
        <v>8</v>
      </c>
      <c r="F282" s="7" t="s">
        <v>68</v>
      </c>
      <c r="G282" s="7" t="s">
        <v>68</v>
      </c>
      <c r="H282" s="7" t="s">
        <v>380</v>
      </c>
      <c r="I282" s="7" t="s">
        <v>44</v>
      </c>
      <c r="J282" s="19" t="str">
        <f>IFERROR(INDEX('Employee Info'!$C$3:$E$200,MATCH(Data7[[#This Row],[Name:]],'Employee Info'!$B$3:$B$200,0),MATCH(Data7[[#This Row],[Hours Type:]],'Employee Info'!$C$2:$E$2,0)),"")</f>
        <v/>
      </c>
      <c r="K282" s="19" t="str">
        <f>IFERROR(INDEX('Employee Info'!$C$3:$J$200,MATCH(Data7[[#This Row],[Name:]],'Employee Info'!$B$3:$B$200,0),MATCH(Data7[[#Headers],[Truck]],'Employee Info'!$C$2:$J$2,0)),"")</f>
        <v/>
      </c>
      <c r="L282" s="19" t="str">
        <f>IFERROR(INDEX('Employee Info'!$C$3:$J$200,MATCH(Data7[[#This Row],[Name:]],'Employee Info'!$B$3:$B$200,0),MATCH(Data7[[#Headers],[Phone]],'Employee Info'!$C$2:$J$2,0)),"")</f>
        <v/>
      </c>
      <c r="M282" s="19" t="str">
        <f>IFERROR(INDEX('Employee Info'!$C$3:$J$200,MATCH(Data7[[#This Row],[Name:]],'Employee Info'!$B$3:$B$200,0),MATCH(Data7[[#Headers],[Tech]],'Employee Info'!$C$2:$J$2,0)),"")</f>
        <v/>
      </c>
      <c r="N282" s="19" t="str">
        <f>IFERROR(INDEX('Employee Info'!$C$3:$J$200,MATCH(Data7[[#This Row],[Name:]],'Employee Info'!$B$3:$B$200,0),MATCH(Data7[[#Headers],[Other]],'Employee Info'!$C$2:$J$2,0)),"")</f>
        <v/>
      </c>
      <c r="O282" s="19">
        <f>IFERROR((Data7[[#This Row],[Hours:]]*SUM(Data7[[#This Row],[Rate]:[Other]])),"")</f>
        <v>0</v>
      </c>
      <c r="P282" s="7" t="str">
        <f>IF(Data7[[#This Row],[WO'#:]]="","Riley #","WO#")</f>
        <v>Riley #</v>
      </c>
      <c r="Q282" s="7">
        <f>IFERROR(WEEKNUM(Data7[[#This Row],[Date:]]),"")</f>
        <v>10</v>
      </c>
      <c r="R282" s="6">
        <f t="shared" si="12"/>
        <v>45354</v>
      </c>
      <c r="S282" s="6">
        <f>Data7[[#This Row],[Week Start]]+7</f>
        <v>45361</v>
      </c>
      <c r="T282" s="7" t="str">
        <f t="shared" si="13"/>
        <v>3/3/2024 - 3/10/2024</v>
      </c>
      <c r="U282" s="7" t="str">
        <f t="shared" si="14"/>
        <v>Time Card</v>
      </c>
      <c r="V282" s="8" t="str">
        <f>RIGHT(TEXT(Data7[[#This Row],[Date:]],"mmddyyyy"),4)</f>
        <v>2024</v>
      </c>
      <c r="W282" s="8" t="str">
        <f>MID(TEXT(Data7[[#This Row],[Date:]],"mmddyyyy"),3,2)</f>
        <v>04</v>
      </c>
      <c r="X282" s="8" t="str">
        <f>LEFT(TEXT(Data7[[#This Row],[Date:]],"mmddyyyy"),2)</f>
        <v>03</v>
      </c>
      <c r="Y282" s="6">
        <f>DATE(Data7[[#This Row],[Year]],Data7[[#This Row],[Month]],Data7[[#This Row],[Day]])</f>
        <v>45355</v>
      </c>
    </row>
    <row r="283" spans="1:25" x14ac:dyDescent="0.3">
      <c r="A283" s="5">
        <v>45355.575263425926</v>
      </c>
      <c r="B283" s="7" t="s">
        <v>35</v>
      </c>
      <c r="C283" s="6" t="s">
        <v>377</v>
      </c>
      <c r="D283" s="7" t="s">
        <v>379</v>
      </c>
      <c r="E283" s="8">
        <v>7</v>
      </c>
      <c r="F283" s="7" t="s">
        <v>68</v>
      </c>
      <c r="G283" s="7" t="s">
        <v>68</v>
      </c>
      <c r="H283" s="7" t="s">
        <v>380</v>
      </c>
      <c r="I283" s="7" t="s">
        <v>44</v>
      </c>
      <c r="J283" s="19" t="str">
        <f>IFERROR(INDEX('Employee Info'!$C$3:$E$200,MATCH(Data7[[#This Row],[Name:]],'Employee Info'!$B$3:$B$200,0),MATCH(Data7[[#This Row],[Hours Type:]],'Employee Info'!$C$2:$E$2,0)),"")</f>
        <v/>
      </c>
      <c r="K283" s="19" t="str">
        <f>IFERROR(INDEX('Employee Info'!$C$3:$J$200,MATCH(Data7[[#This Row],[Name:]],'Employee Info'!$B$3:$B$200,0),MATCH(Data7[[#Headers],[Truck]],'Employee Info'!$C$2:$J$2,0)),"")</f>
        <v/>
      </c>
      <c r="L283" s="19" t="str">
        <f>IFERROR(INDEX('Employee Info'!$C$3:$J$200,MATCH(Data7[[#This Row],[Name:]],'Employee Info'!$B$3:$B$200,0),MATCH(Data7[[#Headers],[Phone]],'Employee Info'!$C$2:$J$2,0)),"")</f>
        <v/>
      </c>
      <c r="M283" s="19" t="str">
        <f>IFERROR(INDEX('Employee Info'!$C$3:$J$200,MATCH(Data7[[#This Row],[Name:]],'Employee Info'!$B$3:$B$200,0),MATCH(Data7[[#Headers],[Tech]],'Employee Info'!$C$2:$J$2,0)),"")</f>
        <v/>
      </c>
      <c r="N283" s="19" t="str">
        <f>IFERROR(INDEX('Employee Info'!$C$3:$J$200,MATCH(Data7[[#This Row],[Name:]],'Employee Info'!$B$3:$B$200,0),MATCH(Data7[[#Headers],[Other]],'Employee Info'!$C$2:$J$2,0)),"")</f>
        <v/>
      </c>
      <c r="O283" s="19">
        <f>IFERROR((Data7[[#This Row],[Hours:]]*SUM(Data7[[#This Row],[Rate]:[Other]])),"")</f>
        <v>0</v>
      </c>
      <c r="P283" s="7" t="str">
        <f>IF(Data7[[#This Row],[WO'#:]]="","Riley #","WO#")</f>
        <v>Riley #</v>
      </c>
      <c r="Q283" s="7">
        <f>IFERROR(WEEKNUM(Data7[[#This Row],[Date:]]),"")</f>
        <v>10</v>
      </c>
      <c r="R283" s="6">
        <f t="shared" si="12"/>
        <v>45354</v>
      </c>
      <c r="S283" s="6">
        <f>Data7[[#This Row],[Week Start]]+7</f>
        <v>45361</v>
      </c>
      <c r="T283" s="7" t="str">
        <f t="shared" si="13"/>
        <v>3/3/2024 - 3/10/2024</v>
      </c>
      <c r="U283" s="7" t="str">
        <f t="shared" si="14"/>
        <v>Time Card</v>
      </c>
      <c r="V283" s="8" t="str">
        <f>RIGHT(TEXT(Data7[[#This Row],[Date:]],"mmddyyyy"),4)</f>
        <v>2024</v>
      </c>
      <c r="W283" s="8" t="str">
        <f>MID(TEXT(Data7[[#This Row],[Date:]],"mmddyyyy"),3,2)</f>
        <v>04</v>
      </c>
      <c r="X283" s="8" t="str">
        <f>LEFT(TEXT(Data7[[#This Row],[Date:]],"mmddyyyy"),2)</f>
        <v>03</v>
      </c>
      <c r="Y283" s="6">
        <f>DATE(Data7[[#This Row],[Year]],Data7[[#This Row],[Month]],Data7[[#This Row],[Day]])</f>
        <v>45355</v>
      </c>
    </row>
    <row r="284" spans="1:25" x14ac:dyDescent="0.3">
      <c r="A284" s="5">
        <v>45355.575790740739</v>
      </c>
      <c r="B284" s="7" t="s">
        <v>35</v>
      </c>
      <c r="C284" s="6" t="s">
        <v>377</v>
      </c>
      <c r="D284" s="7" t="s">
        <v>381</v>
      </c>
      <c r="E284" s="8">
        <v>1</v>
      </c>
      <c r="F284" s="7" t="s">
        <v>68</v>
      </c>
      <c r="G284" s="7" t="s">
        <v>68</v>
      </c>
      <c r="H284" s="7" t="s">
        <v>59</v>
      </c>
      <c r="I284" s="7" t="s">
        <v>44</v>
      </c>
      <c r="J284" s="19" t="str">
        <f>IFERROR(INDEX('Employee Info'!$C$3:$E$200,MATCH(Data7[[#This Row],[Name:]],'Employee Info'!$B$3:$B$200,0),MATCH(Data7[[#This Row],[Hours Type:]],'Employee Info'!$C$2:$E$2,0)),"")</f>
        <v/>
      </c>
      <c r="K284" s="19" t="str">
        <f>IFERROR(INDEX('Employee Info'!$C$3:$J$200,MATCH(Data7[[#This Row],[Name:]],'Employee Info'!$B$3:$B$200,0),MATCH(Data7[[#Headers],[Truck]],'Employee Info'!$C$2:$J$2,0)),"")</f>
        <v/>
      </c>
      <c r="L284" s="19" t="str">
        <f>IFERROR(INDEX('Employee Info'!$C$3:$J$200,MATCH(Data7[[#This Row],[Name:]],'Employee Info'!$B$3:$B$200,0),MATCH(Data7[[#Headers],[Phone]],'Employee Info'!$C$2:$J$2,0)),"")</f>
        <v/>
      </c>
      <c r="M284" s="19" t="str">
        <f>IFERROR(INDEX('Employee Info'!$C$3:$J$200,MATCH(Data7[[#This Row],[Name:]],'Employee Info'!$B$3:$B$200,0),MATCH(Data7[[#Headers],[Tech]],'Employee Info'!$C$2:$J$2,0)),"")</f>
        <v/>
      </c>
      <c r="N284" s="19" t="str">
        <f>IFERROR(INDEX('Employee Info'!$C$3:$J$200,MATCH(Data7[[#This Row],[Name:]],'Employee Info'!$B$3:$B$200,0),MATCH(Data7[[#Headers],[Other]],'Employee Info'!$C$2:$J$2,0)),"")</f>
        <v/>
      </c>
      <c r="O284" s="19">
        <f>IFERROR((Data7[[#This Row],[Hours:]]*SUM(Data7[[#This Row],[Rate]:[Other]])),"")</f>
        <v>0</v>
      </c>
      <c r="P284" s="7" t="str">
        <f>IF(Data7[[#This Row],[WO'#:]]="","Riley #","WO#")</f>
        <v>Riley #</v>
      </c>
      <c r="Q284" s="7">
        <f>IFERROR(WEEKNUM(Data7[[#This Row],[Date:]]),"")</f>
        <v>10</v>
      </c>
      <c r="R284" s="6">
        <f t="shared" si="12"/>
        <v>45354</v>
      </c>
      <c r="S284" s="6">
        <f>Data7[[#This Row],[Week Start]]+7</f>
        <v>45361</v>
      </c>
      <c r="T284" s="7" t="str">
        <f t="shared" si="13"/>
        <v>3/3/2024 - 3/10/2024</v>
      </c>
      <c r="U284" s="7" t="str">
        <f t="shared" si="14"/>
        <v>Time Card</v>
      </c>
      <c r="V284" s="8" t="str">
        <f>RIGHT(TEXT(Data7[[#This Row],[Date:]],"mmddyyyy"),4)</f>
        <v>2024</v>
      </c>
      <c r="W284" s="8" t="str">
        <f>MID(TEXT(Data7[[#This Row],[Date:]],"mmddyyyy"),3,2)</f>
        <v>04</v>
      </c>
      <c r="X284" s="8" t="str">
        <f>LEFT(TEXT(Data7[[#This Row],[Date:]],"mmddyyyy"),2)</f>
        <v>03</v>
      </c>
      <c r="Y284" s="6">
        <f>DATE(Data7[[#This Row],[Year]],Data7[[#This Row],[Month]],Data7[[#This Row],[Day]])</f>
        <v>45355</v>
      </c>
    </row>
    <row r="285" spans="1:25" x14ac:dyDescent="0.3">
      <c r="A285" s="5">
        <v>45355.578922685185</v>
      </c>
      <c r="B285" s="7" t="s">
        <v>31</v>
      </c>
      <c r="C285" s="6" t="s">
        <v>377</v>
      </c>
      <c r="D285" s="7" t="s">
        <v>382</v>
      </c>
      <c r="E285" s="8">
        <v>4</v>
      </c>
      <c r="F285" s="7" t="s">
        <v>68</v>
      </c>
      <c r="G285" s="7" t="s">
        <v>68</v>
      </c>
      <c r="H285" s="7" t="s">
        <v>59</v>
      </c>
      <c r="I285" s="7" t="s">
        <v>44</v>
      </c>
      <c r="J285" s="19" t="str">
        <f>IFERROR(INDEX('Employee Info'!$C$3:$E$200,MATCH(Data7[[#This Row],[Name:]],'Employee Info'!$B$3:$B$200,0),MATCH(Data7[[#This Row],[Hours Type:]],'Employee Info'!$C$2:$E$2,0)),"")</f>
        <v/>
      </c>
      <c r="K285" s="19" t="str">
        <f>IFERROR(INDEX('Employee Info'!$C$3:$J$200,MATCH(Data7[[#This Row],[Name:]],'Employee Info'!$B$3:$B$200,0),MATCH(Data7[[#Headers],[Truck]],'Employee Info'!$C$2:$J$2,0)),"")</f>
        <v/>
      </c>
      <c r="L285" s="19" t="str">
        <f>IFERROR(INDEX('Employee Info'!$C$3:$J$200,MATCH(Data7[[#This Row],[Name:]],'Employee Info'!$B$3:$B$200,0),MATCH(Data7[[#Headers],[Phone]],'Employee Info'!$C$2:$J$2,0)),"")</f>
        <v/>
      </c>
      <c r="M285" s="19" t="str">
        <f>IFERROR(INDEX('Employee Info'!$C$3:$J$200,MATCH(Data7[[#This Row],[Name:]],'Employee Info'!$B$3:$B$200,0),MATCH(Data7[[#Headers],[Tech]],'Employee Info'!$C$2:$J$2,0)),"")</f>
        <v/>
      </c>
      <c r="N285" s="19" t="str">
        <f>IFERROR(INDEX('Employee Info'!$C$3:$J$200,MATCH(Data7[[#This Row],[Name:]],'Employee Info'!$B$3:$B$200,0),MATCH(Data7[[#Headers],[Other]],'Employee Info'!$C$2:$J$2,0)),"")</f>
        <v/>
      </c>
      <c r="O285" s="19">
        <f>IFERROR((Data7[[#This Row],[Hours:]]*SUM(Data7[[#This Row],[Rate]:[Other]])),"")</f>
        <v>0</v>
      </c>
      <c r="P285" s="7" t="str">
        <f>IF(Data7[[#This Row],[WO'#:]]="","Riley #","WO#")</f>
        <v>Riley #</v>
      </c>
      <c r="Q285" s="7">
        <f>IFERROR(WEEKNUM(Data7[[#This Row],[Date:]]),"")</f>
        <v>10</v>
      </c>
      <c r="R285" s="6">
        <f t="shared" si="12"/>
        <v>45354</v>
      </c>
      <c r="S285" s="6">
        <f>Data7[[#This Row],[Week Start]]+7</f>
        <v>45361</v>
      </c>
      <c r="T285" s="7" t="str">
        <f t="shared" si="13"/>
        <v>3/3/2024 - 3/10/2024</v>
      </c>
      <c r="U285" s="7" t="str">
        <f t="shared" si="14"/>
        <v>Time Card</v>
      </c>
      <c r="V285" s="8" t="str">
        <f>RIGHT(TEXT(Data7[[#This Row],[Date:]],"mmddyyyy"),4)</f>
        <v>2024</v>
      </c>
      <c r="W285" s="8" t="str">
        <f>MID(TEXT(Data7[[#This Row],[Date:]],"mmddyyyy"),3,2)</f>
        <v>04</v>
      </c>
      <c r="X285" s="8" t="str">
        <f>LEFT(TEXT(Data7[[#This Row],[Date:]],"mmddyyyy"),2)</f>
        <v>03</v>
      </c>
      <c r="Y285" s="6">
        <f>DATE(Data7[[#This Row],[Year]],Data7[[#This Row],[Month]],Data7[[#This Row],[Day]])</f>
        <v>45355</v>
      </c>
    </row>
    <row r="286" spans="1:25" x14ac:dyDescent="0.3">
      <c r="A286" s="5">
        <v>45359.533130208336</v>
      </c>
      <c r="B286" s="7" t="s">
        <v>66</v>
      </c>
      <c r="C286" s="6" t="s">
        <v>384</v>
      </c>
      <c r="D286" s="7" t="s">
        <v>385</v>
      </c>
      <c r="E286" s="8">
        <v>6</v>
      </c>
      <c r="F286" s="7">
        <v>20028</v>
      </c>
      <c r="G286" s="7" t="s">
        <v>68</v>
      </c>
      <c r="H286" s="7" t="s">
        <v>69</v>
      </c>
      <c r="I286" s="7" t="s">
        <v>44</v>
      </c>
      <c r="J286" s="19" t="str">
        <f>IFERROR(INDEX('Employee Info'!$C$3:$E$200,MATCH(Data7[[#This Row],[Name:]],'Employee Info'!$B$3:$B$200,0),MATCH(Data7[[#This Row],[Hours Type:]],'Employee Info'!$C$2:$E$2,0)),"")</f>
        <v/>
      </c>
      <c r="K286" s="19" t="str">
        <f>IFERROR(INDEX('Employee Info'!$C$3:$J$200,MATCH(Data7[[#This Row],[Name:]],'Employee Info'!$B$3:$B$200,0),MATCH(Data7[[#Headers],[Truck]],'Employee Info'!$C$2:$J$2,0)),"")</f>
        <v/>
      </c>
      <c r="L286" s="19" t="str">
        <f>IFERROR(INDEX('Employee Info'!$C$3:$J$200,MATCH(Data7[[#This Row],[Name:]],'Employee Info'!$B$3:$B$200,0),MATCH(Data7[[#Headers],[Phone]],'Employee Info'!$C$2:$J$2,0)),"")</f>
        <v/>
      </c>
      <c r="M286" s="19" t="str">
        <f>IFERROR(INDEX('Employee Info'!$C$3:$J$200,MATCH(Data7[[#This Row],[Name:]],'Employee Info'!$B$3:$B$200,0),MATCH(Data7[[#Headers],[Tech]],'Employee Info'!$C$2:$J$2,0)),"")</f>
        <v/>
      </c>
      <c r="N286" s="19" t="str">
        <f>IFERROR(INDEX('Employee Info'!$C$3:$J$200,MATCH(Data7[[#This Row],[Name:]],'Employee Info'!$B$3:$B$200,0),MATCH(Data7[[#Headers],[Other]],'Employee Info'!$C$2:$J$2,0)),"")</f>
        <v/>
      </c>
      <c r="O286" s="19">
        <f>IFERROR((Data7[[#This Row],[Hours:]]*SUM(Data7[[#This Row],[Rate]:[Other]])),"")</f>
        <v>0</v>
      </c>
      <c r="P286" s="7" t="str">
        <f>IF(Data7[[#This Row],[WO'#:]]="","Riley #","WO#")</f>
        <v>WO#</v>
      </c>
      <c r="Q286" s="7">
        <f>IFERROR(WEEKNUM(Data7[[#This Row],[Date:]]),"")</f>
        <v>10</v>
      </c>
      <c r="R286" s="6">
        <f t="shared" si="12"/>
        <v>45354</v>
      </c>
      <c r="S286" s="6">
        <f>Data7[[#This Row],[Week Start]]+7</f>
        <v>45361</v>
      </c>
      <c r="T286" s="7" t="str">
        <f t="shared" si="13"/>
        <v>3/3/2024 - 3/10/2024</v>
      </c>
      <c r="U286" s="7" t="str">
        <f t="shared" si="14"/>
        <v>Time Card</v>
      </c>
      <c r="V286" s="8" t="str">
        <f>RIGHT(TEXT(Data7[[#This Row],[Date:]],"mmddyyyy"),4)</f>
        <v>2024</v>
      </c>
      <c r="W286" s="8" t="str">
        <f>MID(TEXT(Data7[[#This Row],[Date:]],"mmddyyyy"),3,2)</f>
        <v>05</v>
      </c>
      <c r="X286" s="8" t="str">
        <f>LEFT(TEXT(Data7[[#This Row],[Date:]],"mmddyyyy"),2)</f>
        <v>03</v>
      </c>
      <c r="Y286" s="6">
        <f>DATE(Data7[[#This Row],[Year]],Data7[[#This Row],[Month]],Data7[[#This Row],[Day]])</f>
        <v>45356</v>
      </c>
    </row>
    <row r="287" spans="1:25" x14ac:dyDescent="0.3">
      <c r="A287" s="5">
        <v>45392.355506828702</v>
      </c>
      <c r="B287" s="7" t="s">
        <v>76</v>
      </c>
      <c r="C287" s="6" t="s">
        <v>384</v>
      </c>
      <c r="D287" s="7" t="s">
        <v>156</v>
      </c>
      <c r="E287" s="8">
        <v>1</v>
      </c>
      <c r="F287" s="7">
        <v>6984733</v>
      </c>
      <c r="G287" s="7" t="s">
        <v>68</v>
      </c>
      <c r="H287" s="7" t="s">
        <v>69</v>
      </c>
      <c r="I287" s="7" t="s">
        <v>44</v>
      </c>
      <c r="J287" s="19" t="str">
        <f>IFERROR(INDEX('Employee Info'!$C$3:$E$200,MATCH(Data7[[#This Row],[Name:]],'Employee Info'!$B$3:$B$200,0),MATCH(Data7[[#This Row],[Hours Type:]],'Employee Info'!$C$2:$E$2,0)),"")</f>
        <v/>
      </c>
      <c r="K287" s="19" t="str">
        <f>IFERROR(INDEX('Employee Info'!$C$3:$J$200,MATCH(Data7[[#This Row],[Name:]],'Employee Info'!$B$3:$B$200,0),MATCH(Data7[[#Headers],[Truck]],'Employee Info'!$C$2:$J$2,0)),"")</f>
        <v/>
      </c>
      <c r="L287" s="19" t="str">
        <f>IFERROR(INDEX('Employee Info'!$C$3:$J$200,MATCH(Data7[[#This Row],[Name:]],'Employee Info'!$B$3:$B$200,0),MATCH(Data7[[#Headers],[Phone]],'Employee Info'!$C$2:$J$2,0)),"")</f>
        <v/>
      </c>
      <c r="M287" s="19" t="str">
        <f>IFERROR(INDEX('Employee Info'!$C$3:$J$200,MATCH(Data7[[#This Row],[Name:]],'Employee Info'!$B$3:$B$200,0),MATCH(Data7[[#Headers],[Tech]],'Employee Info'!$C$2:$J$2,0)),"")</f>
        <v/>
      </c>
      <c r="N287" s="19" t="str">
        <f>IFERROR(INDEX('Employee Info'!$C$3:$J$200,MATCH(Data7[[#This Row],[Name:]],'Employee Info'!$B$3:$B$200,0),MATCH(Data7[[#Headers],[Other]],'Employee Info'!$C$2:$J$2,0)),"")</f>
        <v/>
      </c>
      <c r="O287" s="19">
        <f>IFERROR((Data7[[#This Row],[Hours:]]*SUM(Data7[[#This Row],[Rate]:[Other]])),"")</f>
        <v>0</v>
      </c>
      <c r="P287" s="7" t="str">
        <f>IF(Data7[[#This Row],[WO'#:]]="","Riley #","WO#")</f>
        <v>WO#</v>
      </c>
      <c r="Q287" s="7">
        <f>IFERROR(WEEKNUM(Data7[[#This Row],[Date:]]),"")</f>
        <v>10</v>
      </c>
      <c r="R287" s="6">
        <f t="shared" si="12"/>
        <v>45354</v>
      </c>
      <c r="S287" s="6">
        <f>Data7[[#This Row],[Week Start]]+7</f>
        <v>45361</v>
      </c>
      <c r="T287" s="7" t="str">
        <f t="shared" si="13"/>
        <v>3/3/2024 - 3/10/2024</v>
      </c>
      <c r="U287" s="7" t="str">
        <f t="shared" si="14"/>
        <v>Time Card</v>
      </c>
      <c r="V287" s="8" t="str">
        <f>RIGHT(TEXT(Data7[[#This Row],[Date:]],"mmddyyyy"),4)</f>
        <v>2024</v>
      </c>
      <c r="W287" s="8" t="str">
        <f>MID(TEXT(Data7[[#This Row],[Date:]],"mmddyyyy"),3,2)</f>
        <v>05</v>
      </c>
      <c r="X287" s="8" t="str">
        <f>LEFT(TEXT(Data7[[#This Row],[Date:]],"mmddyyyy"),2)</f>
        <v>03</v>
      </c>
      <c r="Y287" s="6">
        <f>DATE(Data7[[#This Row],[Year]],Data7[[#This Row],[Month]],Data7[[#This Row],[Day]])</f>
        <v>45356</v>
      </c>
    </row>
    <row r="288" spans="1:25" x14ac:dyDescent="0.3">
      <c r="A288" s="5">
        <v>45356.579181597219</v>
      </c>
      <c r="B288" s="7" t="s">
        <v>35</v>
      </c>
      <c r="C288" s="6" t="s">
        <v>384</v>
      </c>
      <c r="D288" s="7" t="s">
        <v>386</v>
      </c>
      <c r="E288" s="8">
        <v>8</v>
      </c>
      <c r="F288" s="7">
        <v>7049152</v>
      </c>
      <c r="G288" s="7" t="s">
        <v>68</v>
      </c>
      <c r="H288" s="7" t="s">
        <v>69</v>
      </c>
      <c r="I288" s="7" t="s">
        <v>44</v>
      </c>
      <c r="J288" s="19" t="str">
        <f>IFERROR(INDEX('Employee Info'!$C$3:$E$200,MATCH(Data7[[#This Row],[Name:]],'Employee Info'!$B$3:$B$200,0),MATCH(Data7[[#This Row],[Hours Type:]],'Employee Info'!$C$2:$E$2,0)),"")</f>
        <v/>
      </c>
      <c r="K288" s="19" t="str">
        <f>IFERROR(INDEX('Employee Info'!$C$3:$J$200,MATCH(Data7[[#This Row],[Name:]],'Employee Info'!$B$3:$B$200,0),MATCH(Data7[[#Headers],[Truck]],'Employee Info'!$C$2:$J$2,0)),"")</f>
        <v/>
      </c>
      <c r="L288" s="19" t="str">
        <f>IFERROR(INDEX('Employee Info'!$C$3:$J$200,MATCH(Data7[[#This Row],[Name:]],'Employee Info'!$B$3:$B$200,0),MATCH(Data7[[#Headers],[Phone]],'Employee Info'!$C$2:$J$2,0)),"")</f>
        <v/>
      </c>
      <c r="M288" s="19" t="str">
        <f>IFERROR(INDEX('Employee Info'!$C$3:$J$200,MATCH(Data7[[#This Row],[Name:]],'Employee Info'!$B$3:$B$200,0),MATCH(Data7[[#Headers],[Tech]],'Employee Info'!$C$2:$J$2,0)),"")</f>
        <v/>
      </c>
      <c r="N288" s="19" t="str">
        <f>IFERROR(INDEX('Employee Info'!$C$3:$J$200,MATCH(Data7[[#This Row],[Name:]],'Employee Info'!$B$3:$B$200,0),MATCH(Data7[[#Headers],[Other]],'Employee Info'!$C$2:$J$2,0)),"")</f>
        <v/>
      </c>
      <c r="O288" s="19">
        <f>IFERROR((Data7[[#This Row],[Hours:]]*SUM(Data7[[#This Row],[Rate]:[Other]])),"")</f>
        <v>0</v>
      </c>
      <c r="P288" s="7" t="str">
        <f>IF(Data7[[#This Row],[WO'#:]]="","Riley #","WO#")</f>
        <v>WO#</v>
      </c>
      <c r="Q288" s="7">
        <f>IFERROR(WEEKNUM(Data7[[#This Row],[Date:]]),"")</f>
        <v>10</v>
      </c>
      <c r="R288" s="6">
        <f t="shared" si="12"/>
        <v>45354</v>
      </c>
      <c r="S288" s="6">
        <f>Data7[[#This Row],[Week Start]]+7</f>
        <v>45361</v>
      </c>
      <c r="T288" s="7" t="str">
        <f t="shared" si="13"/>
        <v>3/3/2024 - 3/10/2024</v>
      </c>
      <c r="U288" s="7" t="str">
        <f t="shared" si="14"/>
        <v>Time Card</v>
      </c>
      <c r="V288" s="8" t="str">
        <f>RIGHT(TEXT(Data7[[#This Row],[Date:]],"mmddyyyy"),4)</f>
        <v>2024</v>
      </c>
      <c r="W288" s="8" t="str">
        <f>MID(TEXT(Data7[[#This Row],[Date:]],"mmddyyyy"),3,2)</f>
        <v>05</v>
      </c>
      <c r="X288" s="8" t="str">
        <f>LEFT(TEXT(Data7[[#This Row],[Date:]],"mmddyyyy"),2)</f>
        <v>03</v>
      </c>
      <c r="Y288" s="6">
        <f>DATE(Data7[[#This Row],[Year]],Data7[[#This Row],[Month]],Data7[[#This Row],[Day]])</f>
        <v>45356</v>
      </c>
    </row>
    <row r="289" spans="1:25" x14ac:dyDescent="0.3">
      <c r="A289" s="5">
        <v>45359.437986805555</v>
      </c>
      <c r="B289" s="7" t="s">
        <v>66</v>
      </c>
      <c r="C289" s="6" t="s">
        <v>384</v>
      </c>
      <c r="D289" s="7" t="s">
        <v>378</v>
      </c>
      <c r="E289" s="8">
        <v>1</v>
      </c>
      <c r="F289" s="7">
        <v>7049152</v>
      </c>
      <c r="G289" s="7" t="s">
        <v>68</v>
      </c>
      <c r="H289" s="7" t="s">
        <v>69</v>
      </c>
      <c r="I289" s="7" t="s">
        <v>44</v>
      </c>
      <c r="J289" s="19" t="str">
        <f>IFERROR(INDEX('Employee Info'!$C$3:$E$200,MATCH(Data7[[#This Row],[Name:]],'Employee Info'!$B$3:$B$200,0),MATCH(Data7[[#This Row],[Hours Type:]],'Employee Info'!$C$2:$E$2,0)),"")</f>
        <v/>
      </c>
      <c r="K289" s="19" t="str">
        <f>IFERROR(INDEX('Employee Info'!$C$3:$J$200,MATCH(Data7[[#This Row],[Name:]],'Employee Info'!$B$3:$B$200,0),MATCH(Data7[[#Headers],[Truck]],'Employee Info'!$C$2:$J$2,0)),"")</f>
        <v/>
      </c>
      <c r="L289" s="19" t="str">
        <f>IFERROR(INDEX('Employee Info'!$C$3:$J$200,MATCH(Data7[[#This Row],[Name:]],'Employee Info'!$B$3:$B$200,0),MATCH(Data7[[#Headers],[Phone]],'Employee Info'!$C$2:$J$2,0)),"")</f>
        <v/>
      </c>
      <c r="M289" s="19" t="str">
        <f>IFERROR(INDEX('Employee Info'!$C$3:$J$200,MATCH(Data7[[#This Row],[Name:]],'Employee Info'!$B$3:$B$200,0),MATCH(Data7[[#Headers],[Tech]],'Employee Info'!$C$2:$J$2,0)),"")</f>
        <v/>
      </c>
      <c r="N289" s="19" t="str">
        <f>IFERROR(INDEX('Employee Info'!$C$3:$J$200,MATCH(Data7[[#This Row],[Name:]],'Employee Info'!$B$3:$B$200,0),MATCH(Data7[[#Headers],[Other]],'Employee Info'!$C$2:$J$2,0)),"")</f>
        <v/>
      </c>
      <c r="O289" s="19">
        <f>IFERROR((Data7[[#This Row],[Hours:]]*SUM(Data7[[#This Row],[Rate]:[Other]])),"")</f>
        <v>0</v>
      </c>
      <c r="P289" s="7" t="str">
        <f>IF(Data7[[#This Row],[WO'#:]]="","Riley #","WO#")</f>
        <v>WO#</v>
      </c>
      <c r="Q289" s="7">
        <f>IFERROR(WEEKNUM(Data7[[#This Row],[Date:]]),"")</f>
        <v>10</v>
      </c>
      <c r="R289" s="6">
        <f t="shared" si="12"/>
        <v>45354</v>
      </c>
      <c r="S289" s="6">
        <f>Data7[[#This Row],[Week Start]]+7</f>
        <v>45361</v>
      </c>
      <c r="T289" s="7" t="str">
        <f t="shared" si="13"/>
        <v>3/3/2024 - 3/10/2024</v>
      </c>
      <c r="U289" s="7" t="str">
        <f t="shared" si="14"/>
        <v>Time Card</v>
      </c>
      <c r="V289" s="8" t="str">
        <f>RIGHT(TEXT(Data7[[#This Row],[Date:]],"mmddyyyy"),4)</f>
        <v>2024</v>
      </c>
      <c r="W289" s="8" t="str">
        <f>MID(TEXT(Data7[[#This Row],[Date:]],"mmddyyyy"),3,2)</f>
        <v>05</v>
      </c>
      <c r="X289" s="8" t="str">
        <f>LEFT(TEXT(Data7[[#This Row],[Date:]],"mmddyyyy"),2)</f>
        <v>03</v>
      </c>
      <c r="Y289" s="6">
        <f>DATE(Data7[[#This Row],[Year]],Data7[[#This Row],[Month]],Data7[[#This Row],[Day]])</f>
        <v>45356</v>
      </c>
    </row>
    <row r="290" spans="1:25" x14ac:dyDescent="0.3">
      <c r="A290" s="5">
        <v>45392.365213078701</v>
      </c>
      <c r="B290" s="7" t="s">
        <v>387</v>
      </c>
      <c r="C290" s="6" t="s">
        <v>384</v>
      </c>
      <c r="D290" s="7" t="s">
        <v>388</v>
      </c>
      <c r="E290" s="8">
        <v>2.5</v>
      </c>
      <c r="F290" s="7">
        <v>7074057</v>
      </c>
      <c r="G290" s="7" t="s">
        <v>68</v>
      </c>
      <c r="H290" s="7" t="s">
        <v>69</v>
      </c>
      <c r="I290" s="7" t="s">
        <v>44</v>
      </c>
      <c r="J290" s="19" t="str">
        <f>IFERROR(INDEX('Employee Info'!$C$3:$E$200,MATCH(Data7[[#This Row],[Name:]],'Employee Info'!$B$3:$B$200,0),MATCH(Data7[[#This Row],[Hours Type:]],'Employee Info'!$C$2:$E$2,0)),"")</f>
        <v/>
      </c>
      <c r="K290" s="19" t="str">
        <f>IFERROR(INDEX('Employee Info'!$C$3:$J$200,MATCH(Data7[[#This Row],[Name:]],'Employee Info'!$B$3:$B$200,0),MATCH(Data7[[#Headers],[Truck]],'Employee Info'!$C$2:$J$2,0)),"")</f>
        <v/>
      </c>
      <c r="L290" s="19" t="str">
        <f>IFERROR(INDEX('Employee Info'!$C$3:$J$200,MATCH(Data7[[#This Row],[Name:]],'Employee Info'!$B$3:$B$200,0),MATCH(Data7[[#Headers],[Phone]],'Employee Info'!$C$2:$J$2,0)),"")</f>
        <v/>
      </c>
      <c r="M290" s="19" t="str">
        <f>IFERROR(INDEX('Employee Info'!$C$3:$J$200,MATCH(Data7[[#This Row],[Name:]],'Employee Info'!$B$3:$B$200,0),MATCH(Data7[[#Headers],[Tech]],'Employee Info'!$C$2:$J$2,0)),"")</f>
        <v/>
      </c>
      <c r="N290" s="19" t="str">
        <f>IFERROR(INDEX('Employee Info'!$C$3:$J$200,MATCH(Data7[[#This Row],[Name:]],'Employee Info'!$B$3:$B$200,0),MATCH(Data7[[#Headers],[Other]],'Employee Info'!$C$2:$J$2,0)),"")</f>
        <v/>
      </c>
      <c r="O290" s="19">
        <f>IFERROR((Data7[[#This Row],[Hours:]]*SUM(Data7[[#This Row],[Rate]:[Other]])),"")</f>
        <v>0</v>
      </c>
      <c r="P290" s="7" t="str">
        <f>IF(Data7[[#This Row],[WO'#:]]="","Riley #","WO#")</f>
        <v>WO#</v>
      </c>
      <c r="Q290" s="7">
        <f>IFERROR(WEEKNUM(Data7[[#This Row],[Date:]]),"")</f>
        <v>10</v>
      </c>
      <c r="R290" s="6">
        <f t="shared" si="12"/>
        <v>45354</v>
      </c>
      <c r="S290" s="6">
        <f>Data7[[#This Row],[Week Start]]+7</f>
        <v>45361</v>
      </c>
      <c r="T290" s="7" t="str">
        <f t="shared" si="13"/>
        <v>3/3/2024 - 3/10/2024</v>
      </c>
      <c r="U290" s="7" t="str">
        <f t="shared" si="14"/>
        <v>Time Card</v>
      </c>
      <c r="V290" s="8" t="str">
        <f>RIGHT(TEXT(Data7[[#This Row],[Date:]],"mmddyyyy"),4)</f>
        <v>2024</v>
      </c>
      <c r="W290" s="8" t="str">
        <f>MID(TEXT(Data7[[#This Row],[Date:]],"mmddyyyy"),3,2)</f>
        <v>05</v>
      </c>
      <c r="X290" s="8" t="str">
        <f>LEFT(TEXT(Data7[[#This Row],[Date:]],"mmddyyyy"),2)</f>
        <v>03</v>
      </c>
      <c r="Y290" s="6">
        <f>DATE(Data7[[#This Row],[Year]],Data7[[#This Row],[Month]],Data7[[#This Row],[Day]])</f>
        <v>45356</v>
      </c>
    </row>
    <row r="291" spans="1:25" x14ac:dyDescent="0.3">
      <c r="A291" s="5">
        <v>45356.582340393521</v>
      </c>
      <c r="B291" s="7" t="s">
        <v>65</v>
      </c>
      <c r="C291" s="6" t="s">
        <v>384</v>
      </c>
      <c r="D291" s="7" t="s">
        <v>390</v>
      </c>
      <c r="E291" s="8">
        <v>2</v>
      </c>
      <c r="F291" s="7" t="s">
        <v>68</v>
      </c>
      <c r="G291" s="7" t="s">
        <v>68</v>
      </c>
      <c r="H291" s="7" t="s">
        <v>64</v>
      </c>
      <c r="I291" s="7" t="s">
        <v>44</v>
      </c>
      <c r="J291" s="19" t="str">
        <f>IFERROR(INDEX('Employee Info'!$C$3:$E$200,MATCH(Data7[[#This Row],[Name:]],'Employee Info'!$B$3:$B$200,0),MATCH(Data7[[#This Row],[Hours Type:]],'Employee Info'!$C$2:$E$2,0)),"")</f>
        <v/>
      </c>
      <c r="K291" s="19" t="str">
        <f>IFERROR(INDEX('Employee Info'!$C$3:$J$200,MATCH(Data7[[#This Row],[Name:]],'Employee Info'!$B$3:$B$200,0),MATCH(Data7[[#Headers],[Truck]],'Employee Info'!$C$2:$J$2,0)),"")</f>
        <v/>
      </c>
      <c r="L291" s="19" t="str">
        <f>IFERROR(INDEX('Employee Info'!$C$3:$J$200,MATCH(Data7[[#This Row],[Name:]],'Employee Info'!$B$3:$B$200,0),MATCH(Data7[[#Headers],[Phone]],'Employee Info'!$C$2:$J$2,0)),"")</f>
        <v/>
      </c>
      <c r="M291" s="19" t="str">
        <f>IFERROR(INDEX('Employee Info'!$C$3:$J$200,MATCH(Data7[[#This Row],[Name:]],'Employee Info'!$B$3:$B$200,0),MATCH(Data7[[#Headers],[Tech]],'Employee Info'!$C$2:$J$2,0)),"")</f>
        <v/>
      </c>
      <c r="N291" s="19" t="str">
        <f>IFERROR(INDEX('Employee Info'!$C$3:$J$200,MATCH(Data7[[#This Row],[Name:]],'Employee Info'!$B$3:$B$200,0),MATCH(Data7[[#Headers],[Other]],'Employee Info'!$C$2:$J$2,0)),"")</f>
        <v/>
      </c>
      <c r="O291" s="19">
        <f>IFERROR((Data7[[#This Row],[Hours:]]*SUM(Data7[[#This Row],[Rate]:[Other]])),"")</f>
        <v>0</v>
      </c>
      <c r="P291" s="7" t="str">
        <f>IF(Data7[[#This Row],[WO'#:]]="","Riley #","WO#")</f>
        <v>Riley #</v>
      </c>
      <c r="Q291" s="7">
        <f>IFERROR(WEEKNUM(Data7[[#This Row],[Date:]]),"")</f>
        <v>10</v>
      </c>
      <c r="R291" s="6">
        <f t="shared" si="12"/>
        <v>45354</v>
      </c>
      <c r="S291" s="6">
        <f>Data7[[#This Row],[Week Start]]+7</f>
        <v>45361</v>
      </c>
      <c r="T291" s="7" t="str">
        <f t="shared" si="13"/>
        <v>3/3/2024 - 3/10/2024</v>
      </c>
      <c r="U291" s="7" t="str">
        <f t="shared" si="14"/>
        <v>Time Card</v>
      </c>
      <c r="V291" s="8" t="str">
        <f>RIGHT(TEXT(Data7[[#This Row],[Date:]],"mmddyyyy"),4)</f>
        <v>2024</v>
      </c>
      <c r="W291" s="8" t="str">
        <f>MID(TEXT(Data7[[#This Row],[Date:]],"mmddyyyy"),3,2)</f>
        <v>05</v>
      </c>
      <c r="X291" s="8" t="str">
        <f>LEFT(TEXT(Data7[[#This Row],[Date:]],"mmddyyyy"),2)</f>
        <v>03</v>
      </c>
      <c r="Y291" s="6">
        <f>DATE(Data7[[#This Row],[Year]],Data7[[#This Row],[Month]],Data7[[#This Row],[Day]])</f>
        <v>45356</v>
      </c>
    </row>
    <row r="292" spans="1:25" x14ac:dyDescent="0.3">
      <c r="A292" s="5">
        <v>45359.435283680556</v>
      </c>
      <c r="B292" s="7" t="s">
        <v>66</v>
      </c>
      <c r="C292" s="6" t="s">
        <v>384</v>
      </c>
      <c r="D292" s="7" t="s">
        <v>231</v>
      </c>
      <c r="E292" s="8">
        <v>1</v>
      </c>
      <c r="F292" s="7" t="s">
        <v>68</v>
      </c>
      <c r="G292" s="7" t="s">
        <v>68</v>
      </c>
      <c r="H292" s="7" t="s">
        <v>64</v>
      </c>
      <c r="I292" s="7" t="s">
        <v>44</v>
      </c>
      <c r="J292" s="19" t="str">
        <f>IFERROR(INDEX('Employee Info'!$C$3:$E$200,MATCH(Data7[[#This Row],[Name:]],'Employee Info'!$B$3:$B$200,0),MATCH(Data7[[#This Row],[Hours Type:]],'Employee Info'!$C$2:$E$2,0)),"")</f>
        <v/>
      </c>
      <c r="K292" s="19" t="str">
        <f>IFERROR(INDEX('Employee Info'!$C$3:$J$200,MATCH(Data7[[#This Row],[Name:]],'Employee Info'!$B$3:$B$200,0),MATCH(Data7[[#Headers],[Truck]],'Employee Info'!$C$2:$J$2,0)),"")</f>
        <v/>
      </c>
      <c r="L292" s="19" t="str">
        <f>IFERROR(INDEX('Employee Info'!$C$3:$J$200,MATCH(Data7[[#This Row],[Name:]],'Employee Info'!$B$3:$B$200,0),MATCH(Data7[[#Headers],[Phone]],'Employee Info'!$C$2:$J$2,0)),"")</f>
        <v/>
      </c>
      <c r="M292" s="19" t="str">
        <f>IFERROR(INDEX('Employee Info'!$C$3:$J$200,MATCH(Data7[[#This Row],[Name:]],'Employee Info'!$B$3:$B$200,0),MATCH(Data7[[#Headers],[Tech]],'Employee Info'!$C$2:$J$2,0)),"")</f>
        <v/>
      </c>
      <c r="N292" s="19" t="str">
        <f>IFERROR(INDEX('Employee Info'!$C$3:$J$200,MATCH(Data7[[#This Row],[Name:]],'Employee Info'!$B$3:$B$200,0),MATCH(Data7[[#Headers],[Other]],'Employee Info'!$C$2:$J$2,0)),"")</f>
        <v/>
      </c>
      <c r="O292" s="19">
        <f>IFERROR((Data7[[#This Row],[Hours:]]*SUM(Data7[[#This Row],[Rate]:[Other]])),"")</f>
        <v>0</v>
      </c>
      <c r="P292" s="7" t="str">
        <f>IF(Data7[[#This Row],[WO'#:]]="","Riley #","WO#")</f>
        <v>Riley #</v>
      </c>
      <c r="Q292" s="7">
        <f>IFERROR(WEEKNUM(Data7[[#This Row],[Date:]]),"")</f>
        <v>10</v>
      </c>
      <c r="R292" s="6">
        <f t="shared" si="12"/>
        <v>45354</v>
      </c>
      <c r="S292" s="6">
        <f>Data7[[#This Row],[Week Start]]+7</f>
        <v>45361</v>
      </c>
      <c r="T292" s="7" t="str">
        <f t="shared" si="13"/>
        <v>3/3/2024 - 3/10/2024</v>
      </c>
      <c r="U292" s="7" t="str">
        <f t="shared" si="14"/>
        <v>Time Card</v>
      </c>
      <c r="V292" s="8" t="str">
        <f>RIGHT(TEXT(Data7[[#This Row],[Date:]],"mmddyyyy"),4)</f>
        <v>2024</v>
      </c>
      <c r="W292" s="8" t="str">
        <f>MID(TEXT(Data7[[#This Row],[Date:]],"mmddyyyy"),3,2)</f>
        <v>05</v>
      </c>
      <c r="X292" s="8" t="str">
        <f>LEFT(TEXT(Data7[[#This Row],[Date:]],"mmddyyyy"),2)</f>
        <v>03</v>
      </c>
      <c r="Y292" s="6">
        <f>DATE(Data7[[#This Row],[Year]],Data7[[#This Row],[Month]],Data7[[#This Row],[Day]])</f>
        <v>45356</v>
      </c>
    </row>
    <row r="293" spans="1:25" x14ac:dyDescent="0.3">
      <c r="A293" s="5">
        <v>45356.578419212965</v>
      </c>
      <c r="B293" s="7" t="s">
        <v>31</v>
      </c>
      <c r="C293" s="6" t="s">
        <v>384</v>
      </c>
      <c r="D293" s="7" t="s">
        <v>389</v>
      </c>
      <c r="E293" s="8">
        <v>8</v>
      </c>
      <c r="F293" s="7" t="s">
        <v>68</v>
      </c>
      <c r="G293" s="7" t="s">
        <v>68</v>
      </c>
      <c r="H293" s="7" t="s">
        <v>59</v>
      </c>
      <c r="I293" s="7" t="s">
        <v>44</v>
      </c>
      <c r="J293" s="19" t="str">
        <f>IFERROR(INDEX('Employee Info'!$C$3:$E$200,MATCH(Data7[[#This Row],[Name:]],'Employee Info'!$B$3:$B$200,0),MATCH(Data7[[#This Row],[Hours Type:]],'Employee Info'!$C$2:$E$2,0)),"")</f>
        <v/>
      </c>
      <c r="K293" s="19" t="str">
        <f>IFERROR(INDEX('Employee Info'!$C$3:$J$200,MATCH(Data7[[#This Row],[Name:]],'Employee Info'!$B$3:$B$200,0),MATCH(Data7[[#Headers],[Truck]],'Employee Info'!$C$2:$J$2,0)),"")</f>
        <v/>
      </c>
      <c r="L293" s="19" t="str">
        <f>IFERROR(INDEX('Employee Info'!$C$3:$J$200,MATCH(Data7[[#This Row],[Name:]],'Employee Info'!$B$3:$B$200,0),MATCH(Data7[[#Headers],[Phone]],'Employee Info'!$C$2:$J$2,0)),"")</f>
        <v/>
      </c>
      <c r="M293" s="19" t="str">
        <f>IFERROR(INDEX('Employee Info'!$C$3:$J$200,MATCH(Data7[[#This Row],[Name:]],'Employee Info'!$B$3:$B$200,0),MATCH(Data7[[#Headers],[Tech]],'Employee Info'!$C$2:$J$2,0)),"")</f>
        <v/>
      </c>
      <c r="N293" s="19" t="str">
        <f>IFERROR(INDEX('Employee Info'!$C$3:$J$200,MATCH(Data7[[#This Row],[Name:]],'Employee Info'!$B$3:$B$200,0),MATCH(Data7[[#Headers],[Other]],'Employee Info'!$C$2:$J$2,0)),"")</f>
        <v/>
      </c>
      <c r="O293" s="19">
        <f>IFERROR((Data7[[#This Row],[Hours:]]*SUM(Data7[[#This Row],[Rate]:[Other]])),"")</f>
        <v>0</v>
      </c>
      <c r="P293" s="7" t="str">
        <f>IF(Data7[[#This Row],[WO'#:]]="","Riley #","WO#")</f>
        <v>Riley #</v>
      </c>
      <c r="Q293" s="7">
        <f>IFERROR(WEEKNUM(Data7[[#This Row],[Date:]]),"")</f>
        <v>10</v>
      </c>
      <c r="R293" s="6">
        <f t="shared" si="12"/>
        <v>45354</v>
      </c>
      <c r="S293" s="6">
        <f>Data7[[#This Row],[Week Start]]+7</f>
        <v>45361</v>
      </c>
      <c r="T293" s="7" t="str">
        <f t="shared" si="13"/>
        <v>3/3/2024 - 3/10/2024</v>
      </c>
      <c r="U293" s="7" t="str">
        <f t="shared" si="14"/>
        <v>Time Card</v>
      </c>
      <c r="V293" s="8" t="str">
        <f>RIGHT(TEXT(Data7[[#This Row],[Date:]],"mmddyyyy"),4)</f>
        <v>2024</v>
      </c>
      <c r="W293" s="8" t="str">
        <f>MID(TEXT(Data7[[#This Row],[Date:]],"mmddyyyy"),3,2)</f>
        <v>05</v>
      </c>
      <c r="X293" s="8" t="str">
        <f>LEFT(TEXT(Data7[[#This Row],[Date:]],"mmddyyyy"),2)</f>
        <v>03</v>
      </c>
      <c r="Y293" s="6">
        <f>DATE(Data7[[#This Row],[Year]],Data7[[#This Row],[Month]],Data7[[#This Row],[Day]])</f>
        <v>45356</v>
      </c>
    </row>
    <row r="294" spans="1:25" x14ac:dyDescent="0.3">
      <c r="A294" s="5">
        <v>45356.583442824071</v>
      </c>
      <c r="B294" s="7" t="s">
        <v>65</v>
      </c>
      <c r="C294" s="6" t="s">
        <v>384</v>
      </c>
      <c r="D294" s="7" t="s">
        <v>393</v>
      </c>
      <c r="E294" s="8">
        <v>3.5</v>
      </c>
      <c r="F294" s="7" t="s">
        <v>68</v>
      </c>
      <c r="G294" s="7" t="s">
        <v>68</v>
      </c>
      <c r="H294" s="7" t="s">
        <v>59</v>
      </c>
      <c r="I294" s="7" t="s">
        <v>44</v>
      </c>
      <c r="J294" s="19" t="str">
        <f>IFERROR(INDEX('Employee Info'!$C$3:$E$200,MATCH(Data7[[#This Row],[Name:]],'Employee Info'!$B$3:$B$200,0),MATCH(Data7[[#This Row],[Hours Type:]],'Employee Info'!$C$2:$E$2,0)),"")</f>
        <v/>
      </c>
      <c r="K294" s="19" t="str">
        <f>IFERROR(INDEX('Employee Info'!$C$3:$J$200,MATCH(Data7[[#This Row],[Name:]],'Employee Info'!$B$3:$B$200,0),MATCH(Data7[[#Headers],[Truck]],'Employee Info'!$C$2:$J$2,0)),"")</f>
        <v/>
      </c>
      <c r="L294" s="19" t="str">
        <f>IFERROR(INDEX('Employee Info'!$C$3:$J$200,MATCH(Data7[[#This Row],[Name:]],'Employee Info'!$B$3:$B$200,0),MATCH(Data7[[#Headers],[Phone]],'Employee Info'!$C$2:$J$2,0)),"")</f>
        <v/>
      </c>
      <c r="M294" s="19" t="str">
        <f>IFERROR(INDEX('Employee Info'!$C$3:$J$200,MATCH(Data7[[#This Row],[Name:]],'Employee Info'!$B$3:$B$200,0),MATCH(Data7[[#Headers],[Tech]],'Employee Info'!$C$2:$J$2,0)),"")</f>
        <v/>
      </c>
      <c r="N294" s="19" t="str">
        <f>IFERROR(INDEX('Employee Info'!$C$3:$J$200,MATCH(Data7[[#This Row],[Name:]],'Employee Info'!$B$3:$B$200,0),MATCH(Data7[[#Headers],[Other]],'Employee Info'!$C$2:$J$2,0)),"")</f>
        <v/>
      </c>
      <c r="O294" s="19">
        <f>IFERROR((Data7[[#This Row],[Hours:]]*SUM(Data7[[#This Row],[Rate]:[Other]])),"")</f>
        <v>0</v>
      </c>
      <c r="P294" s="7" t="str">
        <f>IF(Data7[[#This Row],[WO'#:]]="","Riley #","WO#")</f>
        <v>Riley #</v>
      </c>
      <c r="Q294" s="7">
        <f>IFERROR(WEEKNUM(Data7[[#This Row],[Date:]]),"")</f>
        <v>10</v>
      </c>
      <c r="R294" s="6">
        <f t="shared" si="12"/>
        <v>45354</v>
      </c>
      <c r="S294" s="6">
        <f>Data7[[#This Row],[Week Start]]+7</f>
        <v>45361</v>
      </c>
      <c r="T294" s="7" t="str">
        <f t="shared" si="13"/>
        <v>3/3/2024 - 3/10/2024</v>
      </c>
      <c r="U294" s="7" t="str">
        <f t="shared" si="14"/>
        <v>Time Card</v>
      </c>
      <c r="V294" s="8" t="str">
        <f>RIGHT(TEXT(Data7[[#This Row],[Date:]],"mmddyyyy"),4)</f>
        <v>2024</v>
      </c>
      <c r="W294" s="8" t="str">
        <f>MID(TEXT(Data7[[#This Row],[Date:]],"mmddyyyy"),3,2)</f>
        <v>05</v>
      </c>
      <c r="X294" s="8" t="str">
        <f>LEFT(TEXT(Data7[[#This Row],[Date:]],"mmddyyyy"),2)</f>
        <v>03</v>
      </c>
      <c r="Y294" s="6">
        <f>DATE(Data7[[#This Row],[Year]],Data7[[#This Row],[Month]],Data7[[#This Row],[Day]])</f>
        <v>45356</v>
      </c>
    </row>
    <row r="295" spans="1:25" x14ac:dyDescent="0.3">
      <c r="A295" s="5">
        <v>45356.582941203706</v>
      </c>
      <c r="B295" s="7" t="s">
        <v>65</v>
      </c>
      <c r="C295" s="6" t="s">
        <v>384</v>
      </c>
      <c r="D295" s="7" t="s">
        <v>391</v>
      </c>
      <c r="E295" s="8">
        <v>2.5</v>
      </c>
      <c r="F295" s="7" t="s">
        <v>68</v>
      </c>
      <c r="G295" s="7" t="s">
        <v>68</v>
      </c>
      <c r="H295" s="7" t="s">
        <v>392</v>
      </c>
      <c r="I295" s="7" t="s">
        <v>44</v>
      </c>
      <c r="J295" s="19" t="str">
        <f>IFERROR(INDEX('Employee Info'!$C$3:$E$200,MATCH(Data7[[#This Row],[Name:]],'Employee Info'!$B$3:$B$200,0),MATCH(Data7[[#This Row],[Hours Type:]],'Employee Info'!$C$2:$E$2,0)),"")</f>
        <v/>
      </c>
      <c r="K295" s="19" t="str">
        <f>IFERROR(INDEX('Employee Info'!$C$3:$J$200,MATCH(Data7[[#This Row],[Name:]],'Employee Info'!$B$3:$B$200,0),MATCH(Data7[[#Headers],[Truck]],'Employee Info'!$C$2:$J$2,0)),"")</f>
        <v/>
      </c>
      <c r="L295" s="19" t="str">
        <f>IFERROR(INDEX('Employee Info'!$C$3:$J$200,MATCH(Data7[[#This Row],[Name:]],'Employee Info'!$B$3:$B$200,0),MATCH(Data7[[#Headers],[Phone]],'Employee Info'!$C$2:$J$2,0)),"")</f>
        <v/>
      </c>
      <c r="M295" s="19" t="str">
        <f>IFERROR(INDEX('Employee Info'!$C$3:$J$200,MATCH(Data7[[#This Row],[Name:]],'Employee Info'!$B$3:$B$200,0),MATCH(Data7[[#Headers],[Tech]],'Employee Info'!$C$2:$J$2,0)),"")</f>
        <v/>
      </c>
      <c r="N295" s="19" t="str">
        <f>IFERROR(INDEX('Employee Info'!$C$3:$J$200,MATCH(Data7[[#This Row],[Name:]],'Employee Info'!$B$3:$B$200,0),MATCH(Data7[[#Headers],[Other]],'Employee Info'!$C$2:$J$2,0)),"")</f>
        <v/>
      </c>
      <c r="O295" s="19">
        <f>IFERROR((Data7[[#This Row],[Hours:]]*SUM(Data7[[#This Row],[Rate]:[Other]])),"")</f>
        <v>0</v>
      </c>
      <c r="P295" s="7" t="str">
        <f>IF(Data7[[#This Row],[WO'#:]]="","Riley #","WO#")</f>
        <v>Riley #</v>
      </c>
      <c r="Q295" s="7">
        <f>IFERROR(WEEKNUM(Data7[[#This Row],[Date:]]),"")</f>
        <v>10</v>
      </c>
      <c r="R295" s="6">
        <f t="shared" si="12"/>
        <v>45354</v>
      </c>
      <c r="S295" s="6">
        <f>Data7[[#This Row],[Week Start]]+7</f>
        <v>45361</v>
      </c>
      <c r="T295" s="7" t="str">
        <f t="shared" si="13"/>
        <v>3/3/2024 - 3/10/2024</v>
      </c>
      <c r="U295" s="7" t="str">
        <f t="shared" si="14"/>
        <v>Time Card</v>
      </c>
      <c r="V295" s="8" t="str">
        <f>RIGHT(TEXT(Data7[[#This Row],[Date:]],"mmddyyyy"),4)</f>
        <v>2024</v>
      </c>
      <c r="W295" s="8" t="str">
        <f>MID(TEXT(Data7[[#This Row],[Date:]],"mmddyyyy"),3,2)</f>
        <v>05</v>
      </c>
      <c r="X295" s="8" t="str">
        <f>LEFT(TEXT(Data7[[#This Row],[Date:]],"mmddyyyy"),2)</f>
        <v>03</v>
      </c>
      <c r="Y295" s="6">
        <f>DATE(Data7[[#This Row],[Year]],Data7[[#This Row],[Month]],Data7[[#This Row],[Day]])</f>
        <v>45356</v>
      </c>
    </row>
    <row r="296" spans="1:25" x14ac:dyDescent="0.3">
      <c r="A296" s="5">
        <v>45359.533534374998</v>
      </c>
      <c r="B296" s="7" t="s">
        <v>66</v>
      </c>
      <c r="C296" s="6" t="s">
        <v>394</v>
      </c>
      <c r="D296" s="7" t="s">
        <v>395</v>
      </c>
      <c r="E296" s="8">
        <v>6</v>
      </c>
      <c r="F296" s="7">
        <v>6984733</v>
      </c>
      <c r="G296" s="7" t="s">
        <v>68</v>
      </c>
      <c r="H296" s="7" t="s">
        <v>69</v>
      </c>
      <c r="I296" s="7" t="s">
        <v>44</v>
      </c>
      <c r="J296" s="19" t="str">
        <f>IFERROR(INDEX('Employee Info'!$C$3:$E$200,MATCH(Data7[[#This Row],[Name:]],'Employee Info'!$B$3:$B$200,0),MATCH(Data7[[#This Row],[Hours Type:]],'Employee Info'!$C$2:$E$2,0)),"")</f>
        <v/>
      </c>
      <c r="K296" s="19" t="str">
        <f>IFERROR(INDEX('Employee Info'!$C$3:$J$200,MATCH(Data7[[#This Row],[Name:]],'Employee Info'!$B$3:$B$200,0),MATCH(Data7[[#Headers],[Truck]],'Employee Info'!$C$2:$J$2,0)),"")</f>
        <v/>
      </c>
      <c r="L296" s="19" t="str">
        <f>IFERROR(INDEX('Employee Info'!$C$3:$J$200,MATCH(Data7[[#This Row],[Name:]],'Employee Info'!$B$3:$B$200,0),MATCH(Data7[[#Headers],[Phone]],'Employee Info'!$C$2:$J$2,0)),"")</f>
        <v/>
      </c>
      <c r="M296" s="19" t="str">
        <f>IFERROR(INDEX('Employee Info'!$C$3:$J$200,MATCH(Data7[[#This Row],[Name:]],'Employee Info'!$B$3:$B$200,0),MATCH(Data7[[#Headers],[Tech]],'Employee Info'!$C$2:$J$2,0)),"")</f>
        <v/>
      </c>
      <c r="N296" s="19" t="str">
        <f>IFERROR(INDEX('Employee Info'!$C$3:$J$200,MATCH(Data7[[#This Row],[Name:]],'Employee Info'!$B$3:$B$200,0),MATCH(Data7[[#Headers],[Other]],'Employee Info'!$C$2:$J$2,0)),"")</f>
        <v/>
      </c>
      <c r="O296" s="19">
        <f>IFERROR((Data7[[#This Row],[Hours:]]*SUM(Data7[[#This Row],[Rate]:[Other]])),"")</f>
        <v>0</v>
      </c>
      <c r="P296" s="7" t="str">
        <f>IF(Data7[[#This Row],[WO'#:]]="","Riley #","WO#")</f>
        <v>WO#</v>
      </c>
      <c r="Q296" s="7">
        <f>IFERROR(WEEKNUM(Data7[[#This Row],[Date:]]),"")</f>
        <v>10</v>
      </c>
      <c r="R296" s="6">
        <f t="shared" si="12"/>
        <v>45354</v>
      </c>
      <c r="S296" s="6">
        <f>Data7[[#This Row],[Week Start]]+7</f>
        <v>45361</v>
      </c>
      <c r="T296" s="7" t="str">
        <f t="shared" si="13"/>
        <v>3/3/2024 - 3/10/2024</v>
      </c>
      <c r="U296" s="7" t="str">
        <f t="shared" si="14"/>
        <v>Time Card</v>
      </c>
      <c r="V296" s="8" t="str">
        <f>RIGHT(TEXT(Data7[[#This Row],[Date:]],"mmddyyyy"),4)</f>
        <v>2024</v>
      </c>
      <c r="W296" s="8" t="str">
        <f>MID(TEXT(Data7[[#This Row],[Date:]],"mmddyyyy"),3,2)</f>
        <v>06</v>
      </c>
      <c r="X296" s="8" t="str">
        <f>LEFT(TEXT(Data7[[#This Row],[Date:]],"mmddyyyy"),2)</f>
        <v>03</v>
      </c>
      <c r="Y296" s="6">
        <f>DATE(Data7[[#This Row],[Year]],Data7[[#This Row],[Month]],Data7[[#This Row],[Day]])</f>
        <v>45357</v>
      </c>
    </row>
    <row r="297" spans="1:25" x14ac:dyDescent="0.3">
      <c r="A297" s="5">
        <v>45392.355637615743</v>
      </c>
      <c r="B297" s="7" t="s">
        <v>76</v>
      </c>
      <c r="C297" s="6" t="s">
        <v>394</v>
      </c>
      <c r="D297" s="7" t="s">
        <v>156</v>
      </c>
      <c r="E297" s="8">
        <v>2</v>
      </c>
      <c r="F297" s="7">
        <v>6984733</v>
      </c>
      <c r="G297" s="7" t="s">
        <v>68</v>
      </c>
      <c r="H297" s="7" t="s">
        <v>69</v>
      </c>
      <c r="I297" s="7" t="s">
        <v>44</v>
      </c>
      <c r="J297" s="19" t="str">
        <f>IFERROR(INDEX('Employee Info'!$C$3:$E$200,MATCH(Data7[[#This Row],[Name:]],'Employee Info'!$B$3:$B$200,0),MATCH(Data7[[#This Row],[Hours Type:]],'Employee Info'!$C$2:$E$2,0)),"")</f>
        <v/>
      </c>
      <c r="K297" s="19" t="str">
        <f>IFERROR(INDEX('Employee Info'!$C$3:$J$200,MATCH(Data7[[#This Row],[Name:]],'Employee Info'!$B$3:$B$200,0),MATCH(Data7[[#Headers],[Truck]],'Employee Info'!$C$2:$J$2,0)),"")</f>
        <v/>
      </c>
      <c r="L297" s="19" t="str">
        <f>IFERROR(INDEX('Employee Info'!$C$3:$J$200,MATCH(Data7[[#This Row],[Name:]],'Employee Info'!$B$3:$B$200,0),MATCH(Data7[[#Headers],[Phone]],'Employee Info'!$C$2:$J$2,0)),"")</f>
        <v/>
      </c>
      <c r="M297" s="19" t="str">
        <f>IFERROR(INDEX('Employee Info'!$C$3:$J$200,MATCH(Data7[[#This Row],[Name:]],'Employee Info'!$B$3:$B$200,0),MATCH(Data7[[#Headers],[Tech]],'Employee Info'!$C$2:$J$2,0)),"")</f>
        <v/>
      </c>
      <c r="N297" s="19" t="str">
        <f>IFERROR(INDEX('Employee Info'!$C$3:$J$200,MATCH(Data7[[#This Row],[Name:]],'Employee Info'!$B$3:$B$200,0),MATCH(Data7[[#Headers],[Other]],'Employee Info'!$C$2:$J$2,0)),"")</f>
        <v/>
      </c>
      <c r="O297" s="19">
        <f>IFERROR((Data7[[#This Row],[Hours:]]*SUM(Data7[[#This Row],[Rate]:[Other]])),"")</f>
        <v>0</v>
      </c>
      <c r="P297" s="7" t="str">
        <f>IF(Data7[[#This Row],[WO'#:]]="","Riley #","WO#")</f>
        <v>WO#</v>
      </c>
      <c r="Q297" s="7">
        <f>IFERROR(WEEKNUM(Data7[[#This Row],[Date:]]),"")</f>
        <v>10</v>
      </c>
      <c r="R297" s="6">
        <f t="shared" si="12"/>
        <v>45354</v>
      </c>
      <c r="S297" s="6">
        <f>Data7[[#This Row],[Week Start]]+7</f>
        <v>45361</v>
      </c>
      <c r="T297" s="7" t="str">
        <f t="shared" si="13"/>
        <v>3/3/2024 - 3/10/2024</v>
      </c>
      <c r="U297" s="7" t="str">
        <f t="shared" si="14"/>
        <v>Time Card</v>
      </c>
      <c r="V297" s="8" t="str">
        <f>RIGHT(TEXT(Data7[[#This Row],[Date:]],"mmddyyyy"),4)</f>
        <v>2024</v>
      </c>
      <c r="W297" s="8" t="str">
        <f>MID(TEXT(Data7[[#This Row],[Date:]],"mmddyyyy"),3,2)</f>
        <v>06</v>
      </c>
      <c r="X297" s="8" t="str">
        <f>LEFT(TEXT(Data7[[#This Row],[Date:]],"mmddyyyy"),2)</f>
        <v>03</v>
      </c>
      <c r="Y297" s="6">
        <f>DATE(Data7[[#This Row],[Year]],Data7[[#This Row],[Month]],Data7[[#This Row],[Day]])</f>
        <v>45357</v>
      </c>
    </row>
    <row r="298" spans="1:25" x14ac:dyDescent="0.3">
      <c r="A298" s="5">
        <v>45357.586378819447</v>
      </c>
      <c r="B298" s="7" t="s">
        <v>35</v>
      </c>
      <c r="C298" s="6" t="s">
        <v>394</v>
      </c>
      <c r="D298" s="7" t="s">
        <v>396</v>
      </c>
      <c r="E298" s="8">
        <v>8</v>
      </c>
      <c r="F298" s="7">
        <v>7049152</v>
      </c>
      <c r="G298" s="7" t="s">
        <v>68</v>
      </c>
      <c r="H298" s="7" t="s">
        <v>69</v>
      </c>
      <c r="I298" s="7" t="s">
        <v>44</v>
      </c>
      <c r="J298" s="19" t="str">
        <f>IFERROR(INDEX('Employee Info'!$C$3:$E$200,MATCH(Data7[[#This Row],[Name:]],'Employee Info'!$B$3:$B$200,0),MATCH(Data7[[#This Row],[Hours Type:]],'Employee Info'!$C$2:$E$2,0)),"")</f>
        <v/>
      </c>
      <c r="K298" s="19" t="str">
        <f>IFERROR(INDEX('Employee Info'!$C$3:$J$200,MATCH(Data7[[#This Row],[Name:]],'Employee Info'!$B$3:$B$200,0),MATCH(Data7[[#Headers],[Truck]],'Employee Info'!$C$2:$J$2,0)),"")</f>
        <v/>
      </c>
      <c r="L298" s="19" t="str">
        <f>IFERROR(INDEX('Employee Info'!$C$3:$J$200,MATCH(Data7[[#This Row],[Name:]],'Employee Info'!$B$3:$B$200,0),MATCH(Data7[[#Headers],[Phone]],'Employee Info'!$C$2:$J$2,0)),"")</f>
        <v/>
      </c>
      <c r="M298" s="19" t="str">
        <f>IFERROR(INDEX('Employee Info'!$C$3:$J$200,MATCH(Data7[[#This Row],[Name:]],'Employee Info'!$B$3:$B$200,0),MATCH(Data7[[#Headers],[Tech]],'Employee Info'!$C$2:$J$2,0)),"")</f>
        <v/>
      </c>
      <c r="N298" s="19" t="str">
        <f>IFERROR(INDEX('Employee Info'!$C$3:$J$200,MATCH(Data7[[#This Row],[Name:]],'Employee Info'!$B$3:$B$200,0),MATCH(Data7[[#Headers],[Other]],'Employee Info'!$C$2:$J$2,0)),"")</f>
        <v/>
      </c>
      <c r="O298" s="19">
        <f>IFERROR((Data7[[#This Row],[Hours:]]*SUM(Data7[[#This Row],[Rate]:[Other]])),"")</f>
        <v>0</v>
      </c>
      <c r="P298" s="7" t="str">
        <f>IF(Data7[[#This Row],[WO'#:]]="","Riley #","WO#")</f>
        <v>WO#</v>
      </c>
      <c r="Q298" s="7">
        <f>IFERROR(WEEKNUM(Data7[[#This Row],[Date:]]),"")</f>
        <v>10</v>
      </c>
      <c r="R298" s="6">
        <f t="shared" si="12"/>
        <v>45354</v>
      </c>
      <c r="S298" s="6">
        <f>Data7[[#This Row],[Week Start]]+7</f>
        <v>45361</v>
      </c>
      <c r="T298" s="7" t="str">
        <f t="shared" si="13"/>
        <v>3/3/2024 - 3/10/2024</v>
      </c>
      <c r="U298" s="7" t="str">
        <f t="shared" si="14"/>
        <v>Time Card</v>
      </c>
      <c r="V298" s="8" t="str">
        <f>RIGHT(TEXT(Data7[[#This Row],[Date:]],"mmddyyyy"),4)</f>
        <v>2024</v>
      </c>
      <c r="W298" s="8" t="str">
        <f>MID(TEXT(Data7[[#This Row],[Date:]],"mmddyyyy"),3,2)</f>
        <v>06</v>
      </c>
      <c r="X298" s="8" t="str">
        <f>LEFT(TEXT(Data7[[#This Row],[Date:]],"mmddyyyy"),2)</f>
        <v>03</v>
      </c>
      <c r="Y298" s="6">
        <f>DATE(Data7[[#This Row],[Year]],Data7[[#This Row],[Month]],Data7[[#This Row],[Day]])</f>
        <v>45357</v>
      </c>
    </row>
    <row r="299" spans="1:25" x14ac:dyDescent="0.3">
      <c r="A299" s="5">
        <v>45359.437915509261</v>
      </c>
      <c r="B299" s="7" t="s">
        <v>66</v>
      </c>
      <c r="C299" s="6" t="s">
        <v>394</v>
      </c>
      <c r="D299" s="7" t="s">
        <v>378</v>
      </c>
      <c r="E299" s="8">
        <v>1</v>
      </c>
      <c r="F299" s="7">
        <v>7049152</v>
      </c>
      <c r="G299" s="7" t="s">
        <v>68</v>
      </c>
      <c r="H299" s="7" t="s">
        <v>69</v>
      </c>
      <c r="I299" s="7" t="s">
        <v>44</v>
      </c>
      <c r="J299" s="19" t="str">
        <f>IFERROR(INDEX('Employee Info'!$C$3:$E$200,MATCH(Data7[[#This Row],[Name:]],'Employee Info'!$B$3:$B$200,0),MATCH(Data7[[#This Row],[Hours Type:]],'Employee Info'!$C$2:$E$2,0)),"")</f>
        <v/>
      </c>
      <c r="K299" s="19" t="str">
        <f>IFERROR(INDEX('Employee Info'!$C$3:$J$200,MATCH(Data7[[#This Row],[Name:]],'Employee Info'!$B$3:$B$200,0),MATCH(Data7[[#Headers],[Truck]],'Employee Info'!$C$2:$J$2,0)),"")</f>
        <v/>
      </c>
      <c r="L299" s="19" t="str">
        <f>IFERROR(INDEX('Employee Info'!$C$3:$J$200,MATCH(Data7[[#This Row],[Name:]],'Employee Info'!$B$3:$B$200,0),MATCH(Data7[[#Headers],[Phone]],'Employee Info'!$C$2:$J$2,0)),"")</f>
        <v/>
      </c>
      <c r="M299" s="19" t="str">
        <f>IFERROR(INDEX('Employee Info'!$C$3:$J$200,MATCH(Data7[[#This Row],[Name:]],'Employee Info'!$B$3:$B$200,0),MATCH(Data7[[#Headers],[Tech]],'Employee Info'!$C$2:$J$2,0)),"")</f>
        <v/>
      </c>
      <c r="N299" s="19" t="str">
        <f>IFERROR(INDEX('Employee Info'!$C$3:$J$200,MATCH(Data7[[#This Row],[Name:]],'Employee Info'!$B$3:$B$200,0),MATCH(Data7[[#Headers],[Other]],'Employee Info'!$C$2:$J$2,0)),"")</f>
        <v/>
      </c>
      <c r="O299" s="19">
        <f>IFERROR((Data7[[#This Row],[Hours:]]*SUM(Data7[[#This Row],[Rate]:[Other]])),"")</f>
        <v>0</v>
      </c>
      <c r="P299" s="7" t="str">
        <f>IF(Data7[[#This Row],[WO'#:]]="","Riley #","WO#")</f>
        <v>WO#</v>
      </c>
      <c r="Q299" s="7">
        <f>IFERROR(WEEKNUM(Data7[[#This Row],[Date:]]),"")</f>
        <v>10</v>
      </c>
      <c r="R299" s="6">
        <f t="shared" si="12"/>
        <v>45354</v>
      </c>
      <c r="S299" s="6">
        <f>Data7[[#This Row],[Week Start]]+7</f>
        <v>45361</v>
      </c>
      <c r="T299" s="7" t="str">
        <f t="shared" si="13"/>
        <v>3/3/2024 - 3/10/2024</v>
      </c>
      <c r="U299" s="7" t="str">
        <f t="shared" si="14"/>
        <v>Time Card</v>
      </c>
      <c r="V299" s="8" t="str">
        <f>RIGHT(TEXT(Data7[[#This Row],[Date:]],"mmddyyyy"),4)</f>
        <v>2024</v>
      </c>
      <c r="W299" s="8" t="str">
        <f>MID(TEXT(Data7[[#This Row],[Date:]],"mmddyyyy"),3,2)</f>
        <v>06</v>
      </c>
      <c r="X299" s="8" t="str">
        <f>LEFT(TEXT(Data7[[#This Row],[Date:]],"mmddyyyy"),2)</f>
        <v>03</v>
      </c>
      <c r="Y299" s="6">
        <f>DATE(Data7[[#This Row],[Year]],Data7[[#This Row],[Month]],Data7[[#This Row],[Day]])</f>
        <v>45357</v>
      </c>
    </row>
    <row r="300" spans="1:25" x14ac:dyDescent="0.3">
      <c r="A300" s="5">
        <v>45359.4353619213</v>
      </c>
      <c r="B300" s="7" t="s">
        <v>66</v>
      </c>
      <c r="C300" s="6" t="s">
        <v>394</v>
      </c>
      <c r="D300" s="7" t="s">
        <v>231</v>
      </c>
      <c r="E300" s="8">
        <v>1</v>
      </c>
      <c r="F300" s="7" t="s">
        <v>68</v>
      </c>
      <c r="G300" s="7" t="s">
        <v>68</v>
      </c>
      <c r="H300" s="7" t="s">
        <v>64</v>
      </c>
      <c r="I300" s="7" t="s">
        <v>44</v>
      </c>
      <c r="J300" s="19" t="str">
        <f>IFERROR(INDEX('Employee Info'!$C$3:$E$200,MATCH(Data7[[#This Row],[Name:]],'Employee Info'!$B$3:$B$200,0),MATCH(Data7[[#This Row],[Hours Type:]],'Employee Info'!$C$2:$E$2,0)),"")</f>
        <v/>
      </c>
      <c r="K300" s="19" t="str">
        <f>IFERROR(INDEX('Employee Info'!$C$3:$J$200,MATCH(Data7[[#This Row],[Name:]],'Employee Info'!$B$3:$B$200,0),MATCH(Data7[[#Headers],[Truck]],'Employee Info'!$C$2:$J$2,0)),"")</f>
        <v/>
      </c>
      <c r="L300" s="19" t="str">
        <f>IFERROR(INDEX('Employee Info'!$C$3:$J$200,MATCH(Data7[[#This Row],[Name:]],'Employee Info'!$B$3:$B$200,0),MATCH(Data7[[#Headers],[Phone]],'Employee Info'!$C$2:$J$2,0)),"")</f>
        <v/>
      </c>
      <c r="M300" s="19" t="str">
        <f>IFERROR(INDEX('Employee Info'!$C$3:$J$200,MATCH(Data7[[#This Row],[Name:]],'Employee Info'!$B$3:$B$200,0),MATCH(Data7[[#Headers],[Tech]],'Employee Info'!$C$2:$J$2,0)),"")</f>
        <v/>
      </c>
      <c r="N300" s="19" t="str">
        <f>IFERROR(INDEX('Employee Info'!$C$3:$J$200,MATCH(Data7[[#This Row],[Name:]],'Employee Info'!$B$3:$B$200,0),MATCH(Data7[[#Headers],[Other]],'Employee Info'!$C$2:$J$2,0)),"")</f>
        <v/>
      </c>
      <c r="O300" s="19">
        <f>IFERROR((Data7[[#This Row],[Hours:]]*SUM(Data7[[#This Row],[Rate]:[Other]])),"")</f>
        <v>0</v>
      </c>
      <c r="P300" s="7" t="str">
        <f>IF(Data7[[#This Row],[WO'#:]]="","Riley #","WO#")</f>
        <v>Riley #</v>
      </c>
      <c r="Q300" s="7">
        <f>IFERROR(WEEKNUM(Data7[[#This Row],[Date:]]),"")</f>
        <v>10</v>
      </c>
      <c r="R300" s="6">
        <f t="shared" si="12"/>
        <v>45354</v>
      </c>
      <c r="S300" s="6">
        <f>Data7[[#This Row],[Week Start]]+7</f>
        <v>45361</v>
      </c>
      <c r="T300" s="7" t="str">
        <f t="shared" si="13"/>
        <v>3/3/2024 - 3/10/2024</v>
      </c>
      <c r="U300" s="7" t="str">
        <f t="shared" si="14"/>
        <v>Time Card</v>
      </c>
      <c r="V300" s="8" t="str">
        <f>RIGHT(TEXT(Data7[[#This Row],[Date:]],"mmddyyyy"),4)</f>
        <v>2024</v>
      </c>
      <c r="W300" s="8" t="str">
        <f>MID(TEXT(Data7[[#This Row],[Date:]],"mmddyyyy"),3,2)</f>
        <v>06</v>
      </c>
      <c r="X300" s="8" t="str">
        <f>LEFT(TEXT(Data7[[#This Row],[Date:]],"mmddyyyy"),2)</f>
        <v>03</v>
      </c>
      <c r="Y300" s="6">
        <f>DATE(Data7[[#This Row],[Year]],Data7[[#This Row],[Month]],Data7[[#This Row],[Day]])</f>
        <v>45357</v>
      </c>
    </row>
    <row r="301" spans="1:25" x14ac:dyDescent="0.3">
      <c r="A301" s="5">
        <v>45357.581768171294</v>
      </c>
      <c r="B301" s="7" t="s">
        <v>31</v>
      </c>
      <c r="C301" s="6" t="s">
        <v>394</v>
      </c>
      <c r="D301" s="7" t="s">
        <v>393</v>
      </c>
      <c r="E301" s="8">
        <v>8</v>
      </c>
      <c r="F301" s="7" t="s">
        <v>68</v>
      </c>
      <c r="G301" s="7" t="s">
        <v>68</v>
      </c>
      <c r="H301" s="7" t="s">
        <v>59</v>
      </c>
      <c r="I301" s="7" t="s">
        <v>44</v>
      </c>
      <c r="J301" s="19" t="str">
        <f>IFERROR(INDEX('Employee Info'!$C$3:$E$200,MATCH(Data7[[#This Row],[Name:]],'Employee Info'!$B$3:$B$200,0),MATCH(Data7[[#This Row],[Hours Type:]],'Employee Info'!$C$2:$E$2,0)),"")</f>
        <v/>
      </c>
      <c r="K301" s="19" t="str">
        <f>IFERROR(INDEX('Employee Info'!$C$3:$J$200,MATCH(Data7[[#This Row],[Name:]],'Employee Info'!$B$3:$B$200,0),MATCH(Data7[[#Headers],[Truck]],'Employee Info'!$C$2:$J$2,0)),"")</f>
        <v/>
      </c>
      <c r="L301" s="19" t="str">
        <f>IFERROR(INDEX('Employee Info'!$C$3:$J$200,MATCH(Data7[[#This Row],[Name:]],'Employee Info'!$B$3:$B$200,0),MATCH(Data7[[#Headers],[Phone]],'Employee Info'!$C$2:$J$2,0)),"")</f>
        <v/>
      </c>
      <c r="M301" s="19" t="str">
        <f>IFERROR(INDEX('Employee Info'!$C$3:$J$200,MATCH(Data7[[#This Row],[Name:]],'Employee Info'!$B$3:$B$200,0),MATCH(Data7[[#Headers],[Tech]],'Employee Info'!$C$2:$J$2,0)),"")</f>
        <v/>
      </c>
      <c r="N301" s="19" t="str">
        <f>IFERROR(INDEX('Employee Info'!$C$3:$J$200,MATCH(Data7[[#This Row],[Name:]],'Employee Info'!$B$3:$B$200,0),MATCH(Data7[[#Headers],[Other]],'Employee Info'!$C$2:$J$2,0)),"")</f>
        <v/>
      </c>
      <c r="O301" s="19">
        <f>IFERROR((Data7[[#This Row],[Hours:]]*SUM(Data7[[#This Row],[Rate]:[Other]])),"")</f>
        <v>0</v>
      </c>
      <c r="P301" s="7" t="str">
        <f>IF(Data7[[#This Row],[WO'#:]]="","Riley #","WO#")</f>
        <v>Riley #</v>
      </c>
      <c r="Q301" s="7">
        <f>IFERROR(WEEKNUM(Data7[[#This Row],[Date:]]),"")</f>
        <v>10</v>
      </c>
      <c r="R301" s="6">
        <f t="shared" si="12"/>
        <v>45354</v>
      </c>
      <c r="S301" s="6">
        <f>Data7[[#This Row],[Week Start]]+7</f>
        <v>45361</v>
      </c>
      <c r="T301" s="7" t="str">
        <f t="shared" si="13"/>
        <v>3/3/2024 - 3/10/2024</v>
      </c>
      <c r="U301" s="7" t="str">
        <f t="shared" si="14"/>
        <v>Time Card</v>
      </c>
      <c r="V301" s="8" t="str">
        <f>RIGHT(TEXT(Data7[[#This Row],[Date:]],"mmddyyyy"),4)</f>
        <v>2024</v>
      </c>
      <c r="W301" s="8" t="str">
        <f>MID(TEXT(Data7[[#This Row],[Date:]],"mmddyyyy"),3,2)</f>
        <v>06</v>
      </c>
      <c r="X301" s="8" t="str">
        <f>LEFT(TEXT(Data7[[#This Row],[Date:]],"mmddyyyy"),2)</f>
        <v>03</v>
      </c>
      <c r="Y301" s="6">
        <f>DATE(Data7[[#This Row],[Year]],Data7[[#This Row],[Month]],Data7[[#This Row],[Day]])</f>
        <v>45357</v>
      </c>
    </row>
    <row r="302" spans="1:25" x14ac:dyDescent="0.3">
      <c r="A302" s="5">
        <v>45359.288425231483</v>
      </c>
      <c r="B302" s="7" t="s">
        <v>65</v>
      </c>
      <c r="C302" s="6" t="s">
        <v>394</v>
      </c>
      <c r="D302" s="7" t="s">
        <v>63</v>
      </c>
      <c r="E302" s="8">
        <v>8</v>
      </c>
      <c r="F302" s="7" t="s">
        <v>68</v>
      </c>
      <c r="G302" s="7" t="s">
        <v>68</v>
      </c>
      <c r="H302" s="7" t="s">
        <v>397</v>
      </c>
      <c r="I302" s="7" t="s">
        <v>44</v>
      </c>
      <c r="J302" s="19" t="str">
        <f>IFERROR(INDEX('Employee Info'!$C$3:$E$200,MATCH(Data7[[#This Row],[Name:]],'Employee Info'!$B$3:$B$200,0),MATCH(Data7[[#This Row],[Hours Type:]],'Employee Info'!$C$2:$E$2,0)),"")</f>
        <v/>
      </c>
      <c r="K302" s="19" t="str">
        <f>IFERROR(INDEX('Employee Info'!$C$3:$J$200,MATCH(Data7[[#This Row],[Name:]],'Employee Info'!$B$3:$B$200,0),MATCH(Data7[[#Headers],[Truck]],'Employee Info'!$C$2:$J$2,0)),"")</f>
        <v/>
      </c>
      <c r="L302" s="19" t="str">
        <f>IFERROR(INDEX('Employee Info'!$C$3:$J$200,MATCH(Data7[[#This Row],[Name:]],'Employee Info'!$B$3:$B$200,0),MATCH(Data7[[#Headers],[Phone]],'Employee Info'!$C$2:$J$2,0)),"")</f>
        <v/>
      </c>
      <c r="M302" s="19" t="str">
        <f>IFERROR(INDEX('Employee Info'!$C$3:$J$200,MATCH(Data7[[#This Row],[Name:]],'Employee Info'!$B$3:$B$200,0),MATCH(Data7[[#Headers],[Tech]],'Employee Info'!$C$2:$J$2,0)),"")</f>
        <v/>
      </c>
      <c r="N302" s="19" t="str">
        <f>IFERROR(INDEX('Employee Info'!$C$3:$J$200,MATCH(Data7[[#This Row],[Name:]],'Employee Info'!$B$3:$B$200,0),MATCH(Data7[[#Headers],[Other]],'Employee Info'!$C$2:$J$2,0)),"")</f>
        <v/>
      </c>
      <c r="O302" s="19">
        <f>IFERROR((Data7[[#This Row],[Hours:]]*SUM(Data7[[#This Row],[Rate]:[Other]])),"")</f>
        <v>0</v>
      </c>
      <c r="P302" s="7" t="str">
        <f>IF(Data7[[#This Row],[WO'#:]]="","Riley #","WO#")</f>
        <v>Riley #</v>
      </c>
      <c r="Q302" s="7">
        <f>IFERROR(WEEKNUM(Data7[[#This Row],[Date:]]),"")</f>
        <v>10</v>
      </c>
      <c r="R302" s="6">
        <f t="shared" si="12"/>
        <v>45354</v>
      </c>
      <c r="S302" s="6">
        <f>Data7[[#This Row],[Week Start]]+7</f>
        <v>45361</v>
      </c>
      <c r="T302" s="7" t="str">
        <f t="shared" si="13"/>
        <v>3/3/2024 - 3/10/2024</v>
      </c>
      <c r="U302" s="7" t="str">
        <f t="shared" si="14"/>
        <v>Time Card</v>
      </c>
      <c r="V302" s="8" t="str">
        <f>RIGHT(TEXT(Data7[[#This Row],[Date:]],"mmddyyyy"),4)</f>
        <v>2024</v>
      </c>
      <c r="W302" s="8" t="str">
        <f>MID(TEXT(Data7[[#This Row],[Date:]],"mmddyyyy"),3,2)</f>
        <v>06</v>
      </c>
      <c r="X302" s="8" t="str">
        <f>LEFT(TEXT(Data7[[#This Row],[Date:]],"mmddyyyy"),2)</f>
        <v>03</v>
      </c>
      <c r="Y302" s="6">
        <f>DATE(Data7[[#This Row],[Year]],Data7[[#This Row],[Month]],Data7[[#This Row],[Day]])</f>
        <v>45357</v>
      </c>
    </row>
    <row r="303" spans="1:25" x14ac:dyDescent="0.3">
      <c r="A303" s="5">
        <v>45359.519635069446</v>
      </c>
      <c r="B303" s="7" t="s">
        <v>66</v>
      </c>
      <c r="C303" s="6" t="s">
        <v>398</v>
      </c>
      <c r="D303" s="7" t="s">
        <v>399</v>
      </c>
      <c r="E303" s="8">
        <v>1</v>
      </c>
      <c r="F303" s="7">
        <v>6984733</v>
      </c>
      <c r="G303" s="7" t="s">
        <v>68</v>
      </c>
      <c r="H303" s="7" t="s">
        <v>69</v>
      </c>
      <c r="I303" s="7" t="s">
        <v>44</v>
      </c>
      <c r="J303" s="19" t="str">
        <f>IFERROR(INDEX('Employee Info'!$C$3:$E$200,MATCH(Data7[[#This Row],[Name:]],'Employee Info'!$B$3:$B$200,0),MATCH(Data7[[#This Row],[Hours Type:]],'Employee Info'!$C$2:$E$2,0)),"")</f>
        <v/>
      </c>
      <c r="K303" s="19" t="str">
        <f>IFERROR(INDEX('Employee Info'!$C$3:$J$200,MATCH(Data7[[#This Row],[Name:]],'Employee Info'!$B$3:$B$200,0),MATCH(Data7[[#Headers],[Truck]],'Employee Info'!$C$2:$J$2,0)),"")</f>
        <v/>
      </c>
      <c r="L303" s="19" t="str">
        <f>IFERROR(INDEX('Employee Info'!$C$3:$J$200,MATCH(Data7[[#This Row],[Name:]],'Employee Info'!$B$3:$B$200,0),MATCH(Data7[[#Headers],[Phone]],'Employee Info'!$C$2:$J$2,0)),"")</f>
        <v/>
      </c>
      <c r="M303" s="19" t="str">
        <f>IFERROR(INDEX('Employee Info'!$C$3:$J$200,MATCH(Data7[[#This Row],[Name:]],'Employee Info'!$B$3:$B$200,0),MATCH(Data7[[#Headers],[Tech]],'Employee Info'!$C$2:$J$2,0)),"")</f>
        <v/>
      </c>
      <c r="N303" s="19" t="str">
        <f>IFERROR(INDEX('Employee Info'!$C$3:$J$200,MATCH(Data7[[#This Row],[Name:]],'Employee Info'!$B$3:$B$200,0),MATCH(Data7[[#Headers],[Other]],'Employee Info'!$C$2:$J$2,0)),"")</f>
        <v/>
      </c>
      <c r="O303" s="19">
        <f>IFERROR((Data7[[#This Row],[Hours:]]*SUM(Data7[[#This Row],[Rate]:[Other]])),"")</f>
        <v>0</v>
      </c>
      <c r="P303" s="7" t="str">
        <f>IF(Data7[[#This Row],[WO'#:]]="","Riley #","WO#")</f>
        <v>WO#</v>
      </c>
      <c r="Q303" s="7">
        <f>IFERROR(WEEKNUM(Data7[[#This Row],[Date:]]),"")</f>
        <v>10</v>
      </c>
      <c r="R303" s="6">
        <f t="shared" si="12"/>
        <v>45354</v>
      </c>
      <c r="S303" s="6">
        <f>Data7[[#This Row],[Week Start]]+7</f>
        <v>45361</v>
      </c>
      <c r="T303" s="7" t="str">
        <f t="shared" si="13"/>
        <v>3/3/2024 - 3/10/2024</v>
      </c>
      <c r="U303" s="7" t="str">
        <f t="shared" si="14"/>
        <v>Time Card</v>
      </c>
      <c r="V303" s="8" t="str">
        <f>RIGHT(TEXT(Data7[[#This Row],[Date:]],"mmddyyyy"),4)</f>
        <v>2024</v>
      </c>
      <c r="W303" s="8" t="str">
        <f>MID(TEXT(Data7[[#This Row],[Date:]],"mmddyyyy"),3,2)</f>
        <v>07</v>
      </c>
      <c r="X303" s="8" t="str">
        <f>LEFT(TEXT(Data7[[#This Row],[Date:]],"mmddyyyy"),2)</f>
        <v>03</v>
      </c>
      <c r="Y303" s="6">
        <f>DATE(Data7[[#This Row],[Year]],Data7[[#This Row],[Month]],Data7[[#This Row],[Day]])</f>
        <v>45358</v>
      </c>
    </row>
    <row r="304" spans="1:25" x14ac:dyDescent="0.3">
      <c r="A304" s="5">
        <v>45359.520885300924</v>
      </c>
      <c r="B304" s="7" t="s">
        <v>66</v>
      </c>
      <c r="C304" s="6" t="s">
        <v>398</v>
      </c>
      <c r="D304" s="7" t="s">
        <v>400</v>
      </c>
      <c r="E304" s="8">
        <v>1</v>
      </c>
      <c r="F304" s="7">
        <v>6984733</v>
      </c>
      <c r="G304" s="7" t="s">
        <v>68</v>
      </c>
      <c r="H304" s="7" t="s">
        <v>69</v>
      </c>
      <c r="I304" s="7" t="s">
        <v>44</v>
      </c>
      <c r="J304" s="19" t="str">
        <f>IFERROR(INDEX('Employee Info'!$C$3:$E$200,MATCH(Data7[[#This Row],[Name:]],'Employee Info'!$B$3:$B$200,0),MATCH(Data7[[#This Row],[Hours Type:]],'Employee Info'!$C$2:$E$2,0)),"")</f>
        <v/>
      </c>
      <c r="K304" s="19" t="str">
        <f>IFERROR(INDEX('Employee Info'!$C$3:$J$200,MATCH(Data7[[#This Row],[Name:]],'Employee Info'!$B$3:$B$200,0),MATCH(Data7[[#Headers],[Truck]],'Employee Info'!$C$2:$J$2,0)),"")</f>
        <v/>
      </c>
      <c r="L304" s="19" t="str">
        <f>IFERROR(INDEX('Employee Info'!$C$3:$J$200,MATCH(Data7[[#This Row],[Name:]],'Employee Info'!$B$3:$B$200,0),MATCH(Data7[[#Headers],[Phone]],'Employee Info'!$C$2:$J$2,0)),"")</f>
        <v/>
      </c>
      <c r="M304" s="19" t="str">
        <f>IFERROR(INDEX('Employee Info'!$C$3:$J$200,MATCH(Data7[[#This Row],[Name:]],'Employee Info'!$B$3:$B$200,0),MATCH(Data7[[#Headers],[Tech]],'Employee Info'!$C$2:$J$2,0)),"")</f>
        <v/>
      </c>
      <c r="N304" s="19" t="str">
        <f>IFERROR(INDEX('Employee Info'!$C$3:$J$200,MATCH(Data7[[#This Row],[Name:]],'Employee Info'!$B$3:$B$200,0),MATCH(Data7[[#Headers],[Other]],'Employee Info'!$C$2:$J$2,0)),"")</f>
        <v/>
      </c>
      <c r="O304" s="19">
        <f>IFERROR((Data7[[#This Row],[Hours:]]*SUM(Data7[[#This Row],[Rate]:[Other]])),"")</f>
        <v>0</v>
      </c>
      <c r="P304" s="7" t="str">
        <f>IF(Data7[[#This Row],[WO'#:]]="","Riley #","WO#")</f>
        <v>WO#</v>
      </c>
      <c r="Q304" s="7">
        <f>IFERROR(WEEKNUM(Data7[[#This Row],[Date:]]),"")</f>
        <v>10</v>
      </c>
      <c r="R304" s="6">
        <f t="shared" si="12"/>
        <v>45354</v>
      </c>
      <c r="S304" s="6">
        <f>Data7[[#This Row],[Week Start]]+7</f>
        <v>45361</v>
      </c>
      <c r="T304" s="7" t="str">
        <f t="shared" si="13"/>
        <v>3/3/2024 - 3/10/2024</v>
      </c>
      <c r="U304" s="7" t="str">
        <f t="shared" si="14"/>
        <v>Time Card</v>
      </c>
      <c r="V304" s="8" t="str">
        <f>RIGHT(TEXT(Data7[[#This Row],[Date:]],"mmddyyyy"),4)</f>
        <v>2024</v>
      </c>
      <c r="W304" s="8" t="str">
        <f>MID(TEXT(Data7[[#This Row],[Date:]],"mmddyyyy"),3,2)</f>
        <v>07</v>
      </c>
      <c r="X304" s="8" t="str">
        <f>LEFT(TEXT(Data7[[#This Row],[Date:]],"mmddyyyy"),2)</f>
        <v>03</v>
      </c>
      <c r="Y304" s="6">
        <f>DATE(Data7[[#This Row],[Year]],Data7[[#This Row],[Month]],Data7[[#This Row],[Day]])</f>
        <v>45358</v>
      </c>
    </row>
    <row r="305" spans="1:25" x14ac:dyDescent="0.3">
      <c r="A305" s="5">
        <v>45359.530503240741</v>
      </c>
      <c r="B305" s="7" t="s">
        <v>387</v>
      </c>
      <c r="C305" s="6" t="s">
        <v>398</v>
      </c>
      <c r="D305" s="7" t="s">
        <v>400</v>
      </c>
      <c r="E305" s="8">
        <v>2</v>
      </c>
      <c r="F305" s="7">
        <v>6984733</v>
      </c>
      <c r="G305" s="7" t="s">
        <v>68</v>
      </c>
      <c r="H305" s="7" t="s">
        <v>69</v>
      </c>
      <c r="I305" s="7" t="s">
        <v>44</v>
      </c>
      <c r="J305" s="19" t="str">
        <f>IFERROR(INDEX('Employee Info'!$C$3:$E$200,MATCH(Data7[[#This Row],[Name:]],'Employee Info'!$B$3:$B$200,0),MATCH(Data7[[#This Row],[Hours Type:]],'Employee Info'!$C$2:$E$2,0)),"")</f>
        <v/>
      </c>
      <c r="K305" s="19" t="str">
        <f>IFERROR(INDEX('Employee Info'!$C$3:$J$200,MATCH(Data7[[#This Row],[Name:]],'Employee Info'!$B$3:$B$200,0),MATCH(Data7[[#Headers],[Truck]],'Employee Info'!$C$2:$J$2,0)),"")</f>
        <v/>
      </c>
      <c r="L305" s="19" t="str">
        <f>IFERROR(INDEX('Employee Info'!$C$3:$J$200,MATCH(Data7[[#This Row],[Name:]],'Employee Info'!$B$3:$B$200,0),MATCH(Data7[[#Headers],[Phone]],'Employee Info'!$C$2:$J$2,0)),"")</f>
        <v/>
      </c>
      <c r="M305" s="19" t="str">
        <f>IFERROR(INDEX('Employee Info'!$C$3:$J$200,MATCH(Data7[[#This Row],[Name:]],'Employee Info'!$B$3:$B$200,0),MATCH(Data7[[#Headers],[Tech]],'Employee Info'!$C$2:$J$2,0)),"")</f>
        <v/>
      </c>
      <c r="N305" s="19" t="str">
        <f>IFERROR(INDEX('Employee Info'!$C$3:$J$200,MATCH(Data7[[#This Row],[Name:]],'Employee Info'!$B$3:$B$200,0),MATCH(Data7[[#Headers],[Other]],'Employee Info'!$C$2:$J$2,0)),"")</f>
        <v/>
      </c>
      <c r="O305" s="19">
        <f>IFERROR((Data7[[#This Row],[Hours:]]*SUM(Data7[[#This Row],[Rate]:[Other]])),"")</f>
        <v>0</v>
      </c>
      <c r="P305" s="7" t="str">
        <f>IF(Data7[[#This Row],[WO'#:]]="","Riley #","WO#")</f>
        <v>WO#</v>
      </c>
      <c r="Q305" s="7">
        <f>IFERROR(WEEKNUM(Data7[[#This Row],[Date:]]),"")</f>
        <v>10</v>
      </c>
      <c r="R305" s="6">
        <f t="shared" si="12"/>
        <v>45354</v>
      </c>
      <c r="S305" s="6">
        <f>Data7[[#This Row],[Week Start]]+7</f>
        <v>45361</v>
      </c>
      <c r="T305" s="7" t="str">
        <f t="shared" si="13"/>
        <v>3/3/2024 - 3/10/2024</v>
      </c>
      <c r="U305" s="7" t="str">
        <f t="shared" si="14"/>
        <v>Time Card</v>
      </c>
      <c r="V305" s="8" t="str">
        <f>RIGHT(TEXT(Data7[[#This Row],[Date:]],"mmddyyyy"),4)</f>
        <v>2024</v>
      </c>
      <c r="W305" s="8" t="str">
        <f>MID(TEXT(Data7[[#This Row],[Date:]],"mmddyyyy"),3,2)</f>
        <v>07</v>
      </c>
      <c r="X305" s="8" t="str">
        <f>LEFT(TEXT(Data7[[#This Row],[Date:]],"mmddyyyy"),2)</f>
        <v>03</v>
      </c>
      <c r="Y305" s="6">
        <f>DATE(Data7[[#This Row],[Year]],Data7[[#This Row],[Month]],Data7[[#This Row],[Day]])</f>
        <v>45358</v>
      </c>
    </row>
    <row r="306" spans="1:25" x14ac:dyDescent="0.3">
      <c r="A306" s="5">
        <v>45392.35578784722</v>
      </c>
      <c r="B306" s="7" t="s">
        <v>76</v>
      </c>
      <c r="C306" s="6" t="s">
        <v>398</v>
      </c>
      <c r="D306" s="7" t="s">
        <v>156</v>
      </c>
      <c r="E306" s="8">
        <v>2</v>
      </c>
      <c r="F306" s="7">
        <v>6984733</v>
      </c>
      <c r="G306" s="7" t="s">
        <v>68</v>
      </c>
      <c r="H306" s="7" t="s">
        <v>69</v>
      </c>
      <c r="I306" s="7" t="s">
        <v>44</v>
      </c>
      <c r="J306" s="19" t="str">
        <f>IFERROR(INDEX('Employee Info'!$C$3:$E$200,MATCH(Data7[[#This Row],[Name:]],'Employee Info'!$B$3:$B$200,0),MATCH(Data7[[#This Row],[Hours Type:]],'Employee Info'!$C$2:$E$2,0)),"")</f>
        <v/>
      </c>
      <c r="K306" s="19" t="str">
        <f>IFERROR(INDEX('Employee Info'!$C$3:$J$200,MATCH(Data7[[#This Row],[Name:]],'Employee Info'!$B$3:$B$200,0),MATCH(Data7[[#Headers],[Truck]],'Employee Info'!$C$2:$J$2,0)),"")</f>
        <v/>
      </c>
      <c r="L306" s="19" t="str">
        <f>IFERROR(INDEX('Employee Info'!$C$3:$J$200,MATCH(Data7[[#This Row],[Name:]],'Employee Info'!$B$3:$B$200,0),MATCH(Data7[[#Headers],[Phone]],'Employee Info'!$C$2:$J$2,0)),"")</f>
        <v/>
      </c>
      <c r="M306" s="19" t="str">
        <f>IFERROR(INDEX('Employee Info'!$C$3:$J$200,MATCH(Data7[[#This Row],[Name:]],'Employee Info'!$B$3:$B$200,0),MATCH(Data7[[#Headers],[Tech]],'Employee Info'!$C$2:$J$2,0)),"")</f>
        <v/>
      </c>
      <c r="N306" s="19" t="str">
        <f>IFERROR(INDEX('Employee Info'!$C$3:$J$200,MATCH(Data7[[#This Row],[Name:]],'Employee Info'!$B$3:$B$200,0),MATCH(Data7[[#Headers],[Other]],'Employee Info'!$C$2:$J$2,0)),"")</f>
        <v/>
      </c>
      <c r="O306" s="19">
        <f>IFERROR((Data7[[#This Row],[Hours:]]*SUM(Data7[[#This Row],[Rate]:[Other]])),"")</f>
        <v>0</v>
      </c>
      <c r="P306" s="7" t="str">
        <f>IF(Data7[[#This Row],[WO'#:]]="","Riley #","WO#")</f>
        <v>WO#</v>
      </c>
      <c r="Q306" s="7">
        <f>IFERROR(WEEKNUM(Data7[[#This Row],[Date:]]),"")</f>
        <v>10</v>
      </c>
      <c r="R306" s="6">
        <f t="shared" si="12"/>
        <v>45354</v>
      </c>
      <c r="S306" s="6">
        <f>Data7[[#This Row],[Week Start]]+7</f>
        <v>45361</v>
      </c>
      <c r="T306" s="7" t="str">
        <f t="shared" si="13"/>
        <v>3/3/2024 - 3/10/2024</v>
      </c>
      <c r="U306" s="7" t="str">
        <f t="shared" si="14"/>
        <v>Time Card</v>
      </c>
      <c r="V306" s="8" t="str">
        <f>RIGHT(TEXT(Data7[[#This Row],[Date:]],"mmddyyyy"),4)</f>
        <v>2024</v>
      </c>
      <c r="W306" s="8" t="str">
        <f>MID(TEXT(Data7[[#This Row],[Date:]],"mmddyyyy"),3,2)</f>
        <v>07</v>
      </c>
      <c r="X306" s="8" t="str">
        <f>LEFT(TEXT(Data7[[#This Row],[Date:]],"mmddyyyy"),2)</f>
        <v>03</v>
      </c>
      <c r="Y306" s="6">
        <f>DATE(Data7[[#This Row],[Year]],Data7[[#This Row],[Month]],Data7[[#This Row],[Day]])</f>
        <v>45358</v>
      </c>
    </row>
    <row r="307" spans="1:25" x14ac:dyDescent="0.3">
      <c r="A307" s="5">
        <v>45359.437861226848</v>
      </c>
      <c r="B307" s="7" t="s">
        <v>66</v>
      </c>
      <c r="C307" s="6" t="s">
        <v>398</v>
      </c>
      <c r="D307" s="7" t="s">
        <v>378</v>
      </c>
      <c r="E307" s="8">
        <v>1</v>
      </c>
      <c r="F307" s="7">
        <v>7049152</v>
      </c>
      <c r="G307" s="7" t="s">
        <v>68</v>
      </c>
      <c r="H307" s="7" t="s">
        <v>69</v>
      </c>
      <c r="I307" s="7" t="s">
        <v>44</v>
      </c>
      <c r="J307" s="19" t="str">
        <f>IFERROR(INDEX('Employee Info'!$C$3:$E$200,MATCH(Data7[[#This Row],[Name:]],'Employee Info'!$B$3:$B$200,0),MATCH(Data7[[#This Row],[Hours Type:]],'Employee Info'!$C$2:$E$2,0)),"")</f>
        <v/>
      </c>
      <c r="K307" s="19" t="str">
        <f>IFERROR(INDEX('Employee Info'!$C$3:$J$200,MATCH(Data7[[#This Row],[Name:]],'Employee Info'!$B$3:$B$200,0),MATCH(Data7[[#Headers],[Truck]],'Employee Info'!$C$2:$J$2,0)),"")</f>
        <v/>
      </c>
      <c r="L307" s="19" t="str">
        <f>IFERROR(INDEX('Employee Info'!$C$3:$J$200,MATCH(Data7[[#This Row],[Name:]],'Employee Info'!$B$3:$B$200,0),MATCH(Data7[[#Headers],[Phone]],'Employee Info'!$C$2:$J$2,0)),"")</f>
        <v/>
      </c>
      <c r="M307" s="19" t="str">
        <f>IFERROR(INDEX('Employee Info'!$C$3:$J$200,MATCH(Data7[[#This Row],[Name:]],'Employee Info'!$B$3:$B$200,0),MATCH(Data7[[#Headers],[Tech]],'Employee Info'!$C$2:$J$2,0)),"")</f>
        <v/>
      </c>
      <c r="N307" s="19" t="str">
        <f>IFERROR(INDEX('Employee Info'!$C$3:$J$200,MATCH(Data7[[#This Row],[Name:]],'Employee Info'!$B$3:$B$200,0),MATCH(Data7[[#Headers],[Other]],'Employee Info'!$C$2:$J$2,0)),"")</f>
        <v/>
      </c>
      <c r="O307" s="19">
        <f>IFERROR((Data7[[#This Row],[Hours:]]*SUM(Data7[[#This Row],[Rate]:[Other]])),"")</f>
        <v>0</v>
      </c>
      <c r="P307" s="7" t="str">
        <f>IF(Data7[[#This Row],[WO'#:]]="","Riley #","WO#")</f>
        <v>WO#</v>
      </c>
      <c r="Q307" s="7">
        <f>IFERROR(WEEKNUM(Data7[[#This Row],[Date:]]),"")</f>
        <v>10</v>
      </c>
      <c r="R307" s="6">
        <f t="shared" si="12"/>
        <v>45354</v>
      </c>
      <c r="S307" s="6">
        <f>Data7[[#This Row],[Week Start]]+7</f>
        <v>45361</v>
      </c>
      <c r="T307" s="7" t="str">
        <f t="shared" si="13"/>
        <v>3/3/2024 - 3/10/2024</v>
      </c>
      <c r="U307" s="7" t="str">
        <f t="shared" si="14"/>
        <v>Time Card</v>
      </c>
      <c r="V307" s="8" t="str">
        <f>RIGHT(TEXT(Data7[[#This Row],[Date:]],"mmddyyyy"),4)</f>
        <v>2024</v>
      </c>
      <c r="W307" s="8" t="str">
        <f>MID(TEXT(Data7[[#This Row],[Date:]],"mmddyyyy"),3,2)</f>
        <v>07</v>
      </c>
      <c r="X307" s="8" t="str">
        <f>LEFT(TEXT(Data7[[#This Row],[Date:]],"mmddyyyy"),2)</f>
        <v>03</v>
      </c>
      <c r="Y307" s="6">
        <f>DATE(Data7[[#This Row],[Year]],Data7[[#This Row],[Month]],Data7[[#This Row],[Day]])</f>
        <v>45358</v>
      </c>
    </row>
    <row r="308" spans="1:25" x14ac:dyDescent="0.3">
      <c r="A308" s="5">
        <v>45358.50631863426</v>
      </c>
      <c r="B308" s="7" t="s">
        <v>31</v>
      </c>
      <c r="C308" s="6" t="s">
        <v>398</v>
      </c>
      <c r="D308" s="7" t="s">
        <v>401</v>
      </c>
      <c r="E308" s="8">
        <v>2</v>
      </c>
      <c r="F308" s="7">
        <v>7074057</v>
      </c>
      <c r="G308" s="7" t="s">
        <v>68</v>
      </c>
      <c r="H308" s="7" t="s">
        <v>69</v>
      </c>
      <c r="I308" s="7" t="s">
        <v>44</v>
      </c>
      <c r="J308" s="19" t="str">
        <f>IFERROR(INDEX('Employee Info'!$C$3:$E$200,MATCH(Data7[[#This Row],[Name:]],'Employee Info'!$B$3:$B$200,0),MATCH(Data7[[#This Row],[Hours Type:]],'Employee Info'!$C$2:$E$2,0)),"")</f>
        <v/>
      </c>
      <c r="K308" s="19" t="str">
        <f>IFERROR(INDEX('Employee Info'!$C$3:$J$200,MATCH(Data7[[#This Row],[Name:]],'Employee Info'!$B$3:$B$200,0),MATCH(Data7[[#Headers],[Truck]],'Employee Info'!$C$2:$J$2,0)),"")</f>
        <v/>
      </c>
      <c r="L308" s="19" t="str">
        <f>IFERROR(INDEX('Employee Info'!$C$3:$J$200,MATCH(Data7[[#This Row],[Name:]],'Employee Info'!$B$3:$B$200,0),MATCH(Data7[[#Headers],[Phone]],'Employee Info'!$C$2:$J$2,0)),"")</f>
        <v/>
      </c>
      <c r="M308" s="19" t="str">
        <f>IFERROR(INDEX('Employee Info'!$C$3:$J$200,MATCH(Data7[[#This Row],[Name:]],'Employee Info'!$B$3:$B$200,0),MATCH(Data7[[#Headers],[Tech]],'Employee Info'!$C$2:$J$2,0)),"")</f>
        <v/>
      </c>
      <c r="N308" s="19" t="str">
        <f>IFERROR(INDEX('Employee Info'!$C$3:$J$200,MATCH(Data7[[#This Row],[Name:]],'Employee Info'!$B$3:$B$200,0),MATCH(Data7[[#Headers],[Other]],'Employee Info'!$C$2:$J$2,0)),"")</f>
        <v/>
      </c>
      <c r="O308" s="19">
        <f>IFERROR((Data7[[#This Row],[Hours:]]*SUM(Data7[[#This Row],[Rate]:[Other]])),"")</f>
        <v>0</v>
      </c>
      <c r="P308" s="7" t="str">
        <f>IF(Data7[[#This Row],[WO'#:]]="","Riley #","WO#")</f>
        <v>WO#</v>
      </c>
      <c r="Q308" s="7">
        <f>IFERROR(WEEKNUM(Data7[[#This Row],[Date:]]),"")</f>
        <v>10</v>
      </c>
      <c r="R308" s="6">
        <f t="shared" si="12"/>
        <v>45354</v>
      </c>
      <c r="S308" s="6">
        <f>Data7[[#This Row],[Week Start]]+7</f>
        <v>45361</v>
      </c>
      <c r="T308" s="7" t="str">
        <f t="shared" si="13"/>
        <v>3/3/2024 - 3/10/2024</v>
      </c>
      <c r="U308" s="7" t="str">
        <f t="shared" si="14"/>
        <v>Time Card</v>
      </c>
      <c r="V308" s="8" t="str">
        <f>RIGHT(TEXT(Data7[[#This Row],[Date:]],"mmddyyyy"),4)</f>
        <v>2024</v>
      </c>
      <c r="W308" s="8" t="str">
        <f>MID(TEXT(Data7[[#This Row],[Date:]],"mmddyyyy"),3,2)</f>
        <v>07</v>
      </c>
      <c r="X308" s="8" t="str">
        <f>LEFT(TEXT(Data7[[#This Row],[Date:]],"mmddyyyy"),2)</f>
        <v>03</v>
      </c>
      <c r="Y308" s="6">
        <f>DATE(Data7[[#This Row],[Year]],Data7[[#This Row],[Month]],Data7[[#This Row],[Day]])</f>
        <v>45358</v>
      </c>
    </row>
    <row r="309" spans="1:25" x14ac:dyDescent="0.3">
      <c r="A309" s="5">
        <v>45358.584709606483</v>
      </c>
      <c r="B309" s="7" t="s">
        <v>35</v>
      </c>
      <c r="C309" s="6" t="s">
        <v>398</v>
      </c>
      <c r="D309" s="7" t="s">
        <v>402</v>
      </c>
      <c r="E309" s="8">
        <v>2.5</v>
      </c>
      <c r="F309" s="7">
        <v>7074057</v>
      </c>
      <c r="G309" s="7" t="s">
        <v>68</v>
      </c>
      <c r="H309" s="7" t="s">
        <v>69</v>
      </c>
      <c r="I309" s="7" t="s">
        <v>44</v>
      </c>
      <c r="J309" s="19" t="str">
        <f>IFERROR(INDEX('Employee Info'!$C$3:$E$200,MATCH(Data7[[#This Row],[Name:]],'Employee Info'!$B$3:$B$200,0),MATCH(Data7[[#This Row],[Hours Type:]],'Employee Info'!$C$2:$E$2,0)),"")</f>
        <v/>
      </c>
      <c r="K309" s="19" t="str">
        <f>IFERROR(INDEX('Employee Info'!$C$3:$J$200,MATCH(Data7[[#This Row],[Name:]],'Employee Info'!$B$3:$B$200,0),MATCH(Data7[[#Headers],[Truck]],'Employee Info'!$C$2:$J$2,0)),"")</f>
        <v/>
      </c>
      <c r="L309" s="19" t="str">
        <f>IFERROR(INDEX('Employee Info'!$C$3:$J$200,MATCH(Data7[[#This Row],[Name:]],'Employee Info'!$B$3:$B$200,0),MATCH(Data7[[#Headers],[Phone]],'Employee Info'!$C$2:$J$2,0)),"")</f>
        <v/>
      </c>
      <c r="M309" s="19" t="str">
        <f>IFERROR(INDEX('Employee Info'!$C$3:$J$200,MATCH(Data7[[#This Row],[Name:]],'Employee Info'!$B$3:$B$200,0),MATCH(Data7[[#Headers],[Tech]],'Employee Info'!$C$2:$J$2,0)),"")</f>
        <v/>
      </c>
      <c r="N309" s="19" t="str">
        <f>IFERROR(INDEX('Employee Info'!$C$3:$J$200,MATCH(Data7[[#This Row],[Name:]],'Employee Info'!$B$3:$B$200,0),MATCH(Data7[[#Headers],[Other]],'Employee Info'!$C$2:$J$2,0)),"")</f>
        <v/>
      </c>
      <c r="O309" s="19">
        <f>IFERROR((Data7[[#This Row],[Hours:]]*SUM(Data7[[#This Row],[Rate]:[Other]])),"")</f>
        <v>0</v>
      </c>
      <c r="P309" s="7" t="str">
        <f>IF(Data7[[#This Row],[WO'#:]]="","Riley #","WO#")</f>
        <v>WO#</v>
      </c>
      <c r="Q309" s="7">
        <f>IFERROR(WEEKNUM(Data7[[#This Row],[Date:]]),"")</f>
        <v>10</v>
      </c>
      <c r="R309" s="6">
        <f t="shared" si="12"/>
        <v>45354</v>
      </c>
      <c r="S309" s="6">
        <f>Data7[[#This Row],[Week Start]]+7</f>
        <v>45361</v>
      </c>
      <c r="T309" s="7" t="str">
        <f t="shared" si="13"/>
        <v>3/3/2024 - 3/10/2024</v>
      </c>
      <c r="U309" s="7" t="str">
        <f t="shared" si="14"/>
        <v>Time Card</v>
      </c>
      <c r="V309" s="8" t="str">
        <f>RIGHT(TEXT(Data7[[#This Row],[Date:]],"mmddyyyy"),4)</f>
        <v>2024</v>
      </c>
      <c r="W309" s="8" t="str">
        <f>MID(TEXT(Data7[[#This Row],[Date:]],"mmddyyyy"),3,2)</f>
        <v>07</v>
      </c>
      <c r="X309" s="8" t="str">
        <f>LEFT(TEXT(Data7[[#This Row],[Date:]],"mmddyyyy"),2)</f>
        <v>03</v>
      </c>
      <c r="Y309" s="6">
        <f>DATE(Data7[[#This Row],[Year]],Data7[[#This Row],[Month]],Data7[[#This Row],[Day]])</f>
        <v>45358</v>
      </c>
    </row>
    <row r="310" spans="1:25" x14ac:dyDescent="0.3">
      <c r="A310" s="5">
        <v>45359.441095023147</v>
      </c>
      <c r="B310" s="7" t="s">
        <v>66</v>
      </c>
      <c r="C310" s="6" t="s">
        <v>398</v>
      </c>
      <c r="D310" s="7" t="s">
        <v>403</v>
      </c>
      <c r="E310" s="8">
        <v>4</v>
      </c>
      <c r="F310" s="7">
        <v>7074057</v>
      </c>
      <c r="G310" s="7" t="s">
        <v>68</v>
      </c>
      <c r="H310" s="7" t="s">
        <v>69</v>
      </c>
      <c r="I310" s="7" t="s">
        <v>44</v>
      </c>
      <c r="J310" s="19" t="str">
        <f>IFERROR(INDEX('Employee Info'!$C$3:$E$200,MATCH(Data7[[#This Row],[Name:]],'Employee Info'!$B$3:$B$200,0),MATCH(Data7[[#This Row],[Hours Type:]],'Employee Info'!$C$2:$E$2,0)),"")</f>
        <v/>
      </c>
      <c r="K310" s="19" t="str">
        <f>IFERROR(INDEX('Employee Info'!$C$3:$J$200,MATCH(Data7[[#This Row],[Name:]],'Employee Info'!$B$3:$B$200,0),MATCH(Data7[[#Headers],[Truck]],'Employee Info'!$C$2:$J$2,0)),"")</f>
        <v/>
      </c>
      <c r="L310" s="19" t="str">
        <f>IFERROR(INDEX('Employee Info'!$C$3:$J$200,MATCH(Data7[[#This Row],[Name:]],'Employee Info'!$B$3:$B$200,0),MATCH(Data7[[#Headers],[Phone]],'Employee Info'!$C$2:$J$2,0)),"")</f>
        <v/>
      </c>
      <c r="M310" s="19" t="str">
        <f>IFERROR(INDEX('Employee Info'!$C$3:$J$200,MATCH(Data7[[#This Row],[Name:]],'Employee Info'!$B$3:$B$200,0),MATCH(Data7[[#Headers],[Tech]],'Employee Info'!$C$2:$J$2,0)),"")</f>
        <v/>
      </c>
      <c r="N310" s="19" t="str">
        <f>IFERROR(INDEX('Employee Info'!$C$3:$J$200,MATCH(Data7[[#This Row],[Name:]],'Employee Info'!$B$3:$B$200,0),MATCH(Data7[[#Headers],[Other]],'Employee Info'!$C$2:$J$2,0)),"")</f>
        <v/>
      </c>
      <c r="O310" s="19">
        <f>IFERROR((Data7[[#This Row],[Hours:]]*SUM(Data7[[#This Row],[Rate]:[Other]])),"")</f>
        <v>0</v>
      </c>
      <c r="P310" s="7" t="str">
        <f>IF(Data7[[#This Row],[WO'#:]]="","Riley #","WO#")</f>
        <v>WO#</v>
      </c>
      <c r="Q310" s="7">
        <f>IFERROR(WEEKNUM(Data7[[#This Row],[Date:]]),"")</f>
        <v>10</v>
      </c>
      <c r="R310" s="6">
        <f t="shared" si="12"/>
        <v>45354</v>
      </c>
      <c r="S310" s="6">
        <f>Data7[[#This Row],[Week Start]]+7</f>
        <v>45361</v>
      </c>
      <c r="T310" s="7" t="str">
        <f t="shared" si="13"/>
        <v>3/3/2024 - 3/10/2024</v>
      </c>
      <c r="U310" s="7" t="str">
        <f t="shared" si="14"/>
        <v>Time Card</v>
      </c>
      <c r="V310" s="8" t="str">
        <f>RIGHT(TEXT(Data7[[#This Row],[Date:]],"mmddyyyy"),4)</f>
        <v>2024</v>
      </c>
      <c r="W310" s="8" t="str">
        <f>MID(TEXT(Data7[[#This Row],[Date:]],"mmddyyyy"),3,2)</f>
        <v>07</v>
      </c>
      <c r="X310" s="8" t="str">
        <f>LEFT(TEXT(Data7[[#This Row],[Date:]],"mmddyyyy"),2)</f>
        <v>03</v>
      </c>
      <c r="Y310" s="6">
        <f>DATE(Data7[[#This Row],[Year]],Data7[[#This Row],[Month]],Data7[[#This Row],[Day]])</f>
        <v>45358</v>
      </c>
    </row>
    <row r="311" spans="1:25" x14ac:dyDescent="0.3">
      <c r="A311" s="5">
        <v>45359.530154976848</v>
      </c>
      <c r="B311" s="7" t="s">
        <v>387</v>
      </c>
      <c r="C311" s="6" t="s">
        <v>398</v>
      </c>
      <c r="D311" s="7" t="s">
        <v>404</v>
      </c>
      <c r="E311" s="8">
        <v>2</v>
      </c>
      <c r="F311" s="7">
        <v>7074057</v>
      </c>
      <c r="G311" s="7" t="s">
        <v>68</v>
      </c>
      <c r="H311" s="7" t="s">
        <v>69</v>
      </c>
      <c r="I311" s="7" t="s">
        <v>44</v>
      </c>
      <c r="J311" s="19" t="str">
        <f>IFERROR(INDEX('Employee Info'!$C$3:$E$200,MATCH(Data7[[#This Row],[Name:]],'Employee Info'!$B$3:$B$200,0),MATCH(Data7[[#This Row],[Hours Type:]],'Employee Info'!$C$2:$E$2,0)),"")</f>
        <v/>
      </c>
      <c r="K311" s="19" t="str">
        <f>IFERROR(INDEX('Employee Info'!$C$3:$J$200,MATCH(Data7[[#This Row],[Name:]],'Employee Info'!$B$3:$B$200,0),MATCH(Data7[[#Headers],[Truck]],'Employee Info'!$C$2:$J$2,0)),"")</f>
        <v/>
      </c>
      <c r="L311" s="19" t="str">
        <f>IFERROR(INDEX('Employee Info'!$C$3:$J$200,MATCH(Data7[[#This Row],[Name:]],'Employee Info'!$B$3:$B$200,0),MATCH(Data7[[#Headers],[Phone]],'Employee Info'!$C$2:$J$2,0)),"")</f>
        <v/>
      </c>
      <c r="M311" s="19" t="str">
        <f>IFERROR(INDEX('Employee Info'!$C$3:$J$200,MATCH(Data7[[#This Row],[Name:]],'Employee Info'!$B$3:$B$200,0),MATCH(Data7[[#Headers],[Tech]],'Employee Info'!$C$2:$J$2,0)),"")</f>
        <v/>
      </c>
      <c r="N311" s="19" t="str">
        <f>IFERROR(INDEX('Employee Info'!$C$3:$J$200,MATCH(Data7[[#This Row],[Name:]],'Employee Info'!$B$3:$B$200,0),MATCH(Data7[[#Headers],[Other]],'Employee Info'!$C$2:$J$2,0)),"")</f>
        <v/>
      </c>
      <c r="O311" s="19">
        <f>IFERROR((Data7[[#This Row],[Hours:]]*SUM(Data7[[#This Row],[Rate]:[Other]])),"")</f>
        <v>0</v>
      </c>
      <c r="P311" s="7" t="str">
        <f>IF(Data7[[#This Row],[WO'#:]]="","Riley #","WO#")</f>
        <v>WO#</v>
      </c>
      <c r="Q311" s="7">
        <f>IFERROR(WEEKNUM(Data7[[#This Row],[Date:]]),"")</f>
        <v>10</v>
      </c>
      <c r="R311" s="6">
        <f t="shared" si="12"/>
        <v>45354</v>
      </c>
      <c r="S311" s="6">
        <f>Data7[[#This Row],[Week Start]]+7</f>
        <v>45361</v>
      </c>
      <c r="T311" s="7" t="str">
        <f t="shared" si="13"/>
        <v>3/3/2024 - 3/10/2024</v>
      </c>
      <c r="U311" s="7" t="str">
        <f t="shared" si="14"/>
        <v>Time Card</v>
      </c>
      <c r="V311" s="8" t="str">
        <f>RIGHT(TEXT(Data7[[#This Row],[Date:]],"mmddyyyy"),4)</f>
        <v>2024</v>
      </c>
      <c r="W311" s="8" t="str">
        <f>MID(TEXT(Data7[[#This Row],[Date:]],"mmddyyyy"),3,2)</f>
        <v>07</v>
      </c>
      <c r="X311" s="8" t="str">
        <f>LEFT(TEXT(Data7[[#This Row],[Date:]],"mmddyyyy"),2)</f>
        <v>03</v>
      </c>
      <c r="Y311" s="6">
        <f>DATE(Data7[[#This Row],[Year]],Data7[[#This Row],[Month]],Data7[[#This Row],[Day]])</f>
        <v>45358</v>
      </c>
    </row>
    <row r="312" spans="1:25" x14ac:dyDescent="0.3">
      <c r="A312" s="5">
        <v>45392.365353819441</v>
      </c>
      <c r="B312" s="7" t="s">
        <v>387</v>
      </c>
      <c r="C312" s="6" t="s">
        <v>398</v>
      </c>
      <c r="D312" s="7" t="s">
        <v>388</v>
      </c>
      <c r="E312" s="8">
        <v>4</v>
      </c>
      <c r="F312" s="7">
        <v>7074057</v>
      </c>
      <c r="G312" s="7" t="s">
        <v>68</v>
      </c>
      <c r="H312" s="7" t="s">
        <v>69</v>
      </c>
      <c r="I312" s="7" t="s">
        <v>44</v>
      </c>
      <c r="J312" s="19" t="str">
        <f>IFERROR(INDEX('Employee Info'!$C$3:$E$200,MATCH(Data7[[#This Row],[Name:]],'Employee Info'!$B$3:$B$200,0),MATCH(Data7[[#This Row],[Hours Type:]],'Employee Info'!$C$2:$E$2,0)),"")</f>
        <v/>
      </c>
      <c r="K312" s="19" t="str">
        <f>IFERROR(INDEX('Employee Info'!$C$3:$J$200,MATCH(Data7[[#This Row],[Name:]],'Employee Info'!$B$3:$B$200,0),MATCH(Data7[[#Headers],[Truck]],'Employee Info'!$C$2:$J$2,0)),"")</f>
        <v/>
      </c>
      <c r="L312" s="19" t="str">
        <f>IFERROR(INDEX('Employee Info'!$C$3:$J$200,MATCH(Data7[[#This Row],[Name:]],'Employee Info'!$B$3:$B$200,0),MATCH(Data7[[#Headers],[Phone]],'Employee Info'!$C$2:$J$2,0)),"")</f>
        <v/>
      </c>
      <c r="M312" s="19" t="str">
        <f>IFERROR(INDEX('Employee Info'!$C$3:$J$200,MATCH(Data7[[#This Row],[Name:]],'Employee Info'!$B$3:$B$200,0),MATCH(Data7[[#Headers],[Tech]],'Employee Info'!$C$2:$J$2,0)),"")</f>
        <v/>
      </c>
      <c r="N312" s="19" t="str">
        <f>IFERROR(INDEX('Employee Info'!$C$3:$J$200,MATCH(Data7[[#This Row],[Name:]],'Employee Info'!$B$3:$B$200,0),MATCH(Data7[[#Headers],[Other]],'Employee Info'!$C$2:$J$2,0)),"")</f>
        <v/>
      </c>
      <c r="O312" s="19">
        <f>IFERROR((Data7[[#This Row],[Hours:]]*SUM(Data7[[#This Row],[Rate]:[Other]])),"")</f>
        <v>0</v>
      </c>
      <c r="P312" s="7" t="str">
        <f>IF(Data7[[#This Row],[WO'#:]]="","Riley #","WO#")</f>
        <v>WO#</v>
      </c>
      <c r="Q312" s="7">
        <f>IFERROR(WEEKNUM(Data7[[#This Row],[Date:]]),"")</f>
        <v>10</v>
      </c>
      <c r="R312" s="6">
        <f t="shared" si="12"/>
        <v>45354</v>
      </c>
      <c r="S312" s="6">
        <f>Data7[[#This Row],[Week Start]]+7</f>
        <v>45361</v>
      </c>
      <c r="T312" s="7" t="str">
        <f t="shared" si="13"/>
        <v>3/3/2024 - 3/10/2024</v>
      </c>
      <c r="U312" s="7" t="str">
        <f t="shared" si="14"/>
        <v>Time Card</v>
      </c>
      <c r="V312" s="8" t="str">
        <f>RIGHT(TEXT(Data7[[#This Row],[Date:]],"mmddyyyy"),4)</f>
        <v>2024</v>
      </c>
      <c r="W312" s="8" t="str">
        <f>MID(TEXT(Data7[[#This Row],[Date:]],"mmddyyyy"),3,2)</f>
        <v>07</v>
      </c>
      <c r="X312" s="8" t="str">
        <f>LEFT(TEXT(Data7[[#This Row],[Date:]],"mmddyyyy"),2)</f>
        <v>03</v>
      </c>
      <c r="Y312" s="6">
        <f>DATE(Data7[[#This Row],[Year]],Data7[[#This Row],[Month]],Data7[[#This Row],[Day]])</f>
        <v>45358</v>
      </c>
    </row>
    <row r="313" spans="1:25" x14ac:dyDescent="0.3">
      <c r="A313" s="5">
        <v>45359.287612615743</v>
      </c>
      <c r="B313" s="7" t="s">
        <v>65</v>
      </c>
      <c r="C313" s="6" t="s">
        <v>398</v>
      </c>
      <c r="D313" s="7" t="s">
        <v>63</v>
      </c>
      <c r="E313" s="8">
        <v>3</v>
      </c>
      <c r="F313" s="7" t="s">
        <v>68</v>
      </c>
      <c r="G313" s="7" t="s">
        <v>68</v>
      </c>
      <c r="H313" s="7" t="s">
        <v>64</v>
      </c>
      <c r="I313" s="7" t="s">
        <v>44</v>
      </c>
      <c r="J313" s="19" t="str">
        <f>IFERROR(INDEX('Employee Info'!$C$3:$E$200,MATCH(Data7[[#This Row],[Name:]],'Employee Info'!$B$3:$B$200,0),MATCH(Data7[[#This Row],[Hours Type:]],'Employee Info'!$C$2:$E$2,0)),"")</f>
        <v/>
      </c>
      <c r="K313" s="19" t="str">
        <f>IFERROR(INDEX('Employee Info'!$C$3:$J$200,MATCH(Data7[[#This Row],[Name:]],'Employee Info'!$B$3:$B$200,0),MATCH(Data7[[#Headers],[Truck]],'Employee Info'!$C$2:$J$2,0)),"")</f>
        <v/>
      </c>
      <c r="L313" s="19" t="str">
        <f>IFERROR(INDEX('Employee Info'!$C$3:$J$200,MATCH(Data7[[#This Row],[Name:]],'Employee Info'!$B$3:$B$200,0),MATCH(Data7[[#Headers],[Phone]],'Employee Info'!$C$2:$J$2,0)),"")</f>
        <v/>
      </c>
      <c r="M313" s="19" t="str">
        <f>IFERROR(INDEX('Employee Info'!$C$3:$J$200,MATCH(Data7[[#This Row],[Name:]],'Employee Info'!$B$3:$B$200,0),MATCH(Data7[[#Headers],[Tech]],'Employee Info'!$C$2:$J$2,0)),"")</f>
        <v/>
      </c>
      <c r="N313" s="19" t="str">
        <f>IFERROR(INDEX('Employee Info'!$C$3:$J$200,MATCH(Data7[[#This Row],[Name:]],'Employee Info'!$B$3:$B$200,0),MATCH(Data7[[#Headers],[Other]],'Employee Info'!$C$2:$J$2,0)),"")</f>
        <v/>
      </c>
      <c r="O313" s="19">
        <f>IFERROR((Data7[[#This Row],[Hours:]]*SUM(Data7[[#This Row],[Rate]:[Other]])),"")</f>
        <v>0</v>
      </c>
      <c r="P313" s="7" t="str">
        <f>IF(Data7[[#This Row],[WO'#:]]="","Riley #","WO#")</f>
        <v>Riley #</v>
      </c>
      <c r="Q313" s="7">
        <f>IFERROR(WEEKNUM(Data7[[#This Row],[Date:]]),"")</f>
        <v>10</v>
      </c>
      <c r="R313" s="6">
        <f t="shared" si="12"/>
        <v>45354</v>
      </c>
      <c r="S313" s="6">
        <f>Data7[[#This Row],[Week Start]]+7</f>
        <v>45361</v>
      </c>
      <c r="T313" s="7" t="str">
        <f t="shared" si="13"/>
        <v>3/3/2024 - 3/10/2024</v>
      </c>
      <c r="U313" s="7" t="str">
        <f t="shared" si="14"/>
        <v>Time Card</v>
      </c>
      <c r="V313" s="8" t="str">
        <f>RIGHT(TEXT(Data7[[#This Row],[Date:]],"mmddyyyy"),4)</f>
        <v>2024</v>
      </c>
      <c r="W313" s="8" t="str">
        <f>MID(TEXT(Data7[[#This Row],[Date:]],"mmddyyyy"),3,2)</f>
        <v>07</v>
      </c>
      <c r="X313" s="8" t="str">
        <f>LEFT(TEXT(Data7[[#This Row],[Date:]],"mmddyyyy"),2)</f>
        <v>03</v>
      </c>
      <c r="Y313" s="6">
        <f>DATE(Data7[[#This Row],[Year]],Data7[[#This Row],[Month]],Data7[[#This Row],[Day]])</f>
        <v>45358</v>
      </c>
    </row>
    <row r="314" spans="1:25" x14ac:dyDescent="0.3">
      <c r="A314" s="5">
        <v>45359.435419907408</v>
      </c>
      <c r="B314" s="7" t="s">
        <v>66</v>
      </c>
      <c r="C314" s="6" t="s">
        <v>398</v>
      </c>
      <c r="D314" s="7" t="s">
        <v>231</v>
      </c>
      <c r="E314" s="8">
        <v>1</v>
      </c>
      <c r="F314" s="7" t="s">
        <v>68</v>
      </c>
      <c r="G314" s="7" t="s">
        <v>68</v>
      </c>
      <c r="H314" s="7" t="s">
        <v>64</v>
      </c>
      <c r="I314" s="7" t="s">
        <v>44</v>
      </c>
      <c r="J314" s="19" t="str">
        <f>IFERROR(INDEX('Employee Info'!$C$3:$E$200,MATCH(Data7[[#This Row],[Name:]],'Employee Info'!$B$3:$B$200,0),MATCH(Data7[[#This Row],[Hours Type:]],'Employee Info'!$C$2:$E$2,0)),"")</f>
        <v/>
      </c>
      <c r="K314" s="19" t="str">
        <f>IFERROR(INDEX('Employee Info'!$C$3:$J$200,MATCH(Data7[[#This Row],[Name:]],'Employee Info'!$B$3:$B$200,0),MATCH(Data7[[#Headers],[Truck]],'Employee Info'!$C$2:$J$2,0)),"")</f>
        <v/>
      </c>
      <c r="L314" s="19" t="str">
        <f>IFERROR(INDEX('Employee Info'!$C$3:$J$200,MATCH(Data7[[#This Row],[Name:]],'Employee Info'!$B$3:$B$200,0),MATCH(Data7[[#Headers],[Phone]],'Employee Info'!$C$2:$J$2,0)),"")</f>
        <v/>
      </c>
      <c r="M314" s="19" t="str">
        <f>IFERROR(INDEX('Employee Info'!$C$3:$J$200,MATCH(Data7[[#This Row],[Name:]],'Employee Info'!$B$3:$B$200,0),MATCH(Data7[[#Headers],[Tech]],'Employee Info'!$C$2:$J$2,0)),"")</f>
        <v/>
      </c>
      <c r="N314" s="19" t="str">
        <f>IFERROR(INDEX('Employee Info'!$C$3:$J$200,MATCH(Data7[[#This Row],[Name:]],'Employee Info'!$B$3:$B$200,0),MATCH(Data7[[#Headers],[Other]],'Employee Info'!$C$2:$J$2,0)),"")</f>
        <v/>
      </c>
      <c r="O314" s="19">
        <f>IFERROR((Data7[[#This Row],[Hours:]]*SUM(Data7[[#This Row],[Rate]:[Other]])),"")</f>
        <v>0</v>
      </c>
      <c r="P314" s="7" t="str">
        <f>IF(Data7[[#This Row],[WO'#:]]="","Riley #","WO#")</f>
        <v>Riley #</v>
      </c>
      <c r="Q314" s="7">
        <f>IFERROR(WEEKNUM(Data7[[#This Row],[Date:]]),"")</f>
        <v>10</v>
      </c>
      <c r="R314" s="6">
        <f t="shared" si="12"/>
        <v>45354</v>
      </c>
      <c r="S314" s="6">
        <f>Data7[[#This Row],[Week Start]]+7</f>
        <v>45361</v>
      </c>
      <c r="T314" s="7" t="str">
        <f t="shared" si="13"/>
        <v>3/3/2024 - 3/10/2024</v>
      </c>
      <c r="U314" s="7" t="str">
        <f t="shared" si="14"/>
        <v>Time Card</v>
      </c>
      <c r="V314" s="8" t="str">
        <f>RIGHT(TEXT(Data7[[#This Row],[Date:]],"mmddyyyy"),4)</f>
        <v>2024</v>
      </c>
      <c r="W314" s="8" t="str">
        <f>MID(TEXT(Data7[[#This Row],[Date:]],"mmddyyyy"),3,2)</f>
        <v>07</v>
      </c>
      <c r="X314" s="8" t="str">
        <f>LEFT(TEXT(Data7[[#This Row],[Date:]],"mmddyyyy"),2)</f>
        <v>03</v>
      </c>
      <c r="Y314" s="6">
        <f>DATE(Data7[[#This Row],[Year]],Data7[[#This Row],[Month]],Data7[[#This Row],[Day]])</f>
        <v>45358</v>
      </c>
    </row>
    <row r="315" spans="1:25" x14ac:dyDescent="0.3">
      <c r="A315" s="5">
        <v>45358.507358101851</v>
      </c>
      <c r="B315" s="7" t="s">
        <v>31</v>
      </c>
      <c r="C315" s="6" t="s">
        <v>398</v>
      </c>
      <c r="D315" s="7" t="s">
        <v>389</v>
      </c>
      <c r="E315" s="8">
        <v>6</v>
      </c>
      <c r="F315" s="7" t="s">
        <v>68</v>
      </c>
      <c r="G315" s="7" t="s">
        <v>68</v>
      </c>
      <c r="H315" s="7" t="s">
        <v>59</v>
      </c>
      <c r="I315" s="7" t="s">
        <v>44</v>
      </c>
      <c r="J315" s="19" t="str">
        <f>IFERROR(INDEX('Employee Info'!$C$3:$E$200,MATCH(Data7[[#This Row],[Name:]],'Employee Info'!$B$3:$B$200,0),MATCH(Data7[[#This Row],[Hours Type:]],'Employee Info'!$C$2:$E$2,0)),"")</f>
        <v/>
      </c>
      <c r="K315" s="19" t="str">
        <f>IFERROR(INDEX('Employee Info'!$C$3:$J$200,MATCH(Data7[[#This Row],[Name:]],'Employee Info'!$B$3:$B$200,0),MATCH(Data7[[#Headers],[Truck]],'Employee Info'!$C$2:$J$2,0)),"")</f>
        <v/>
      </c>
      <c r="L315" s="19" t="str">
        <f>IFERROR(INDEX('Employee Info'!$C$3:$J$200,MATCH(Data7[[#This Row],[Name:]],'Employee Info'!$B$3:$B$200,0),MATCH(Data7[[#Headers],[Phone]],'Employee Info'!$C$2:$J$2,0)),"")</f>
        <v/>
      </c>
      <c r="M315" s="19" t="str">
        <f>IFERROR(INDEX('Employee Info'!$C$3:$J$200,MATCH(Data7[[#This Row],[Name:]],'Employee Info'!$B$3:$B$200,0),MATCH(Data7[[#Headers],[Tech]],'Employee Info'!$C$2:$J$2,0)),"")</f>
        <v/>
      </c>
      <c r="N315" s="19" t="str">
        <f>IFERROR(INDEX('Employee Info'!$C$3:$J$200,MATCH(Data7[[#This Row],[Name:]],'Employee Info'!$B$3:$B$200,0),MATCH(Data7[[#Headers],[Other]],'Employee Info'!$C$2:$J$2,0)),"")</f>
        <v/>
      </c>
      <c r="O315" s="19">
        <f>IFERROR((Data7[[#This Row],[Hours:]]*SUM(Data7[[#This Row],[Rate]:[Other]])),"")</f>
        <v>0</v>
      </c>
      <c r="P315" s="7" t="str">
        <f>IF(Data7[[#This Row],[WO'#:]]="","Riley #","WO#")</f>
        <v>Riley #</v>
      </c>
      <c r="Q315" s="7">
        <f>IFERROR(WEEKNUM(Data7[[#This Row],[Date:]]),"")</f>
        <v>10</v>
      </c>
      <c r="R315" s="6">
        <f t="shared" si="12"/>
        <v>45354</v>
      </c>
      <c r="S315" s="6">
        <f>Data7[[#This Row],[Week Start]]+7</f>
        <v>45361</v>
      </c>
      <c r="T315" s="7" t="str">
        <f t="shared" si="13"/>
        <v>3/3/2024 - 3/10/2024</v>
      </c>
      <c r="U315" s="7" t="str">
        <f t="shared" si="14"/>
        <v>Time Card</v>
      </c>
      <c r="V315" s="8" t="str">
        <f>RIGHT(TEXT(Data7[[#This Row],[Date:]],"mmddyyyy"),4)</f>
        <v>2024</v>
      </c>
      <c r="W315" s="8" t="str">
        <f>MID(TEXT(Data7[[#This Row],[Date:]],"mmddyyyy"),3,2)</f>
        <v>07</v>
      </c>
      <c r="X315" s="8" t="str">
        <f>LEFT(TEXT(Data7[[#This Row],[Date:]],"mmddyyyy"),2)</f>
        <v>03</v>
      </c>
      <c r="Y315" s="6">
        <f>DATE(Data7[[#This Row],[Year]],Data7[[#This Row],[Month]],Data7[[#This Row],[Day]])</f>
        <v>45358</v>
      </c>
    </row>
    <row r="316" spans="1:25" x14ac:dyDescent="0.3">
      <c r="A316" s="5">
        <v>45358.584056944441</v>
      </c>
      <c r="B316" s="7" t="s">
        <v>35</v>
      </c>
      <c r="C316" s="6" t="s">
        <v>398</v>
      </c>
      <c r="D316" s="7" t="s">
        <v>405</v>
      </c>
      <c r="E316" s="8">
        <v>5.5</v>
      </c>
      <c r="F316" s="7" t="s">
        <v>68</v>
      </c>
      <c r="G316" s="7" t="s">
        <v>68</v>
      </c>
      <c r="H316" s="7" t="s">
        <v>59</v>
      </c>
      <c r="I316" s="7" t="s">
        <v>44</v>
      </c>
      <c r="J316" s="19" t="str">
        <f>IFERROR(INDEX('Employee Info'!$C$3:$E$200,MATCH(Data7[[#This Row],[Name:]],'Employee Info'!$B$3:$B$200,0),MATCH(Data7[[#This Row],[Hours Type:]],'Employee Info'!$C$2:$E$2,0)),"")</f>
        <v/>
      </c>
      <c r="K316" s="19" t="str">
        <f>IFERROR(INDEX('Employee Info'!$C$3:$J$200,MATCH(Data7[[#This Row],[Name:]],'Employee Info'!$B$3:$B$200,0),MATCH(Data7[[#Headers],[Truck]],'Employee Info'!$C$2:$J$2,0)),"")</f>
        <v/>
      </c>
      <c r="L316" s="19" t="str">
        <f>IFERROR(INDEX('Employee Info'!$C$3:$J$200,MATCH(Data7[[#This Row],[Name:]],'Employee Info'!$B$3:$B$200,0),MATCH(Data7[[#Headers],[Phone]],'Employee Info'!$C$2:$J$2,0)),"")</f>
        <v/>
      </c>
      <c r="M316" s="19" t="str">
        <f>IFERROR(INDEX('Employee Info'!$C$3:$J$200,MATCH(Data7[[#This Row],[Name:]],'Employee Info'!$B$3:$B$200,0),MATCH(Data7[[#Headers],[Tech]],'Employee Info'!$C$2:$J$2,0)),"")</f>
        <v/>
      </c>
      <c r="N316" s="19" t="str">
        <f>IFERROR(INDEX('Employee Info'!$C$3:$J$200,MATCH(Data7[[#This Row],[Name:]],'Employee Info'!$B$3:$B$200,0),MATCH(Data7[[#Headers],[Other]],'Employee Info'!$C$2:$J$2,0)),"")</f>
        <v/>
      </c>
      <c r="O316" s="19">
        <f>IFERROR((Data7[[#This Row],[Hours:]]*SUM(Data7[[#This Row],[Rate]:[Other]])),"")</f>
        <v>0</v>
      </c>
      <c r="P316" s="7" t="str">
        <f>IF(Data7[[#This Row],[WO'#:]]="","Riley #","WO#")</f>
        <v>Riley #</v>
      </c>
      <c r="Q316" s="7">
        <f>IFERROR(WEEKNUM(Data7[[#This Row],[Date:]]),"")</f>
        <v>10</v>
      </c>
      <c r="R316" s="6">
        <f t="shared" si="12"/>
        <v>45354</v>
      </c>
      <c r="S316" s="6">
        <f>Data7[[#This Row],[Week Start]]+7</f>
        <v>45361</v>
      </c>
      <c r="T316" s="7" t="str">
        <f t="shared" si="13"/>
        <v>3/3/2024 - 3/10/2024</v>
      </c>
      <c r="U316" s="7" t="str">
        <f t="shared" si="14"/>
        <v>Time Card</v>
      </c>
      <c r="V316" s="8" t="str">
        <f>RIGHT(TEXT(Data7[[#This Row],[Date:]],"mmddyyyy"),4)</f>
        <v>2024</v>
      </c>
      <c r="W316" s="8" t="str">
        <f>MID(TEXT(Data7[[#This Row],[Date:]],"mmddyyyy"),3,2)</f>
        <v>07</v>
      </c>
      <c r="X316" s="8" t="str">
        <f>LEFT(TEXT(Data7[[#This Row],[Date:]],"mmddyyyy"),2)</f>
        <v>03</v>
      </c>
      <c r="Y316" s="6">
        <f>DATE(Data7[[#This Row],[Year]],Data7[[#This Row],[Month]],Data7[[#This Row],[Day]])</f>
        <v>45358</v>
      </c>
    </row>
    <row r="317" spans="1:25" x14ac:dyDescent="0.3">
      <c r="A317" s="5">
        <v>45359.520627777776</v>
      </c>
      <c r="B317" s="7" t="s">
        <v>66</v>
      </c>
      <c r="C317" s="6" t="s">
        <v>406</v>
      </c>
      <c r="D317" s="7" t="s">
        <v>407</v>
      </c>
      <c r="E317" s="8">
        <v>5</v>
      </c>
      <c r="F317" s="7">
        <v>6984733</v>
      </c>
      <c r="G317" s="7" t="s">
        <v>68</v>
      </c>
      <c r="H317" s="7" t="s">
        <v>69</v>
      </c>
      <c r="I317" s="7" t="s">
        <v>44</v>
      </c>
      <c r="J317" s="19" t="str">
        <f>IFERROR(INDEX('Employee Info'!$C$3:$E$200,MATCH(Data7[[#This Row],[Name:]],'Employee Info'!$B$3:$B$200,0),MATCH(Data7[[#This Row],[Hours Type:]],'Employee Info'!$C$2:$E$2,0)),"")</f>
        <v/>
      </c>
      <c r="K317" s="19" t="str">
        <f>IFERROR(INDEX('Employee Info'!$C$3:$J$200,MATCH(Data7[[#This Row],[Name:]],'Employee Info'!$B$3:$B$200,0),MATCH(Data7[[#Headers],[Truck]],'Employee Info'!$C$2:$J$2,0)),"")</f>
        <v/>
      </c>
      <c r="L317" s="19" t="str">
        <f>IFERROR(INDEX('Employee Info'!$C$3:$J$200,MATCH(Data7[[#This Row],[Name:]],'Employee Info'!$B$3:$B$200,0),MATCH(Data7[[#Headers],[Phone]],'Employee Info'!$C$2:$J$2,0)),"")</f>
        <v/>
      </c>
      <c r="M317" s="19" t="str">
        <f>IFERROR(INDEX('Employee Info'!$C$3:$J$200,MATCH(Data7[[#This Row],[Name:]],'Employee Info'!$B$3:$B$200,0),MATCH(Data7[[#Headers],[Tech]],'Employee Info'!$C$2:$J$2,0)),"")</f>
        <v/>
      </c>
      <c r="N317" s="19" t="str">
        <f>IFERROR(INDEX('Employee Info'!$C$3:$J$200,MATCH(Data7[[#This Row],[Name:]],'Employee Info'!$B$3:$B$200,0),MATCH(Data7[[#Headers],[Other]],'Employee Info'!$C$2:$J$2,0)),"")</f>
        <v/>
      </c>
      <c r="O317" s="19">
        <f>IFERROR((Data7[[#This Row],[Hours:]]*SUM(Data7[[#This Row],[Rate]:[Other]])),"")</f>
        <v>0</v>
      </c>
      <c r="P317" s="7" t="str">
        <f>IF(Data7[[#This Row],[WO'#:]]="","Riley #","WO#")</f>
        <v>WO#</v>
      </c>
      <c r="Q317" s="7">
        <f>IFERROR(WEEKNUM(Data7[[#This Row],[Date:]]),"")</f>
        <v>10</v>
      </c>
      <c r="R317" s="6">
        <f t="shared" si="12"/>
        <v>45354</v>
      </c>
      <c r="S317" s="6">
        <f>Data7[[#This Row],[Week Start]]+7</f>
        <v>45361</v>
      </c>
      <c r="T317" s="7" t="str">
        <f t="shared" si="13"/>
        <v>3/3/2024 - 3/10/2024</v>
      </c>
      <c r="U317" s="7" t="str">
        <f t="shared" si="14"/>
        <v>Time Card</v>
      </c>
      <c r="V317" s="8" t="str">
        <f>RIGHT(TEXT(Data7[[#This Row],[Date:]],"mmddyyyy"),4)</f>
        <v>2024</v>
      </c>
      <c r="W317" s="8" t="str">
        <f>MID(TEXT(Data7[[#This Row],[Date:]],"mmddyyyy"),3,2)</f>
        <v>08</v>
      </c>
      <c r="X317" s="8" t="str">
        <f>LEFT(TEXT(Data7[[#This Row],[Date:]],"mmddyyyy"),2)</f>
        <v>03</v>
      </c>
      <c r="Y317" s="6">
        <f>DATE(Data7[[#This Row],[Year]],Data7[[#This Row],[Month]],Data7[[#This Row],[Day]])</f>
        <v>45359</v>
      </c>
    </row>
    <row r="318" spans="1:25" x14ac:dyDescent="0.3">
      <c r="A318" s="5">
        <v>45392.356016898149</v>
      </c>
      <c r="B318" s="7" t="s">
        <v>76</v>
      </c>
      <c r="C318" s="6" t="s">
        <v>406</v>
      </c>
      <c r="D318" s="7" t="s">
        <v>156</v>
      </c>
      <c r="E318" s="8">
        <v>3</v>
      </c>
      <c r="F318" s="7">
        <v>6984733</v>
      </c>
      <c r="G318" s="7" t="s">
        <v>68</v>
      </c>
      <c r="H318" s="7" t="s">
        <v>69</v>
      </c>
      <c r="I318" s="7" t="s">
        <v>44</v>
      </c>
      <c r="J318" s="19" t="str">
        <f>IFERROR(INDEX('Employee Info'!$C$3:$E$200,MATCH(Data7[[#This Row],[Name:]],'Employee Info'!$B$3:$B$200,0),MATCH(Data7[[#This Row],[Hours Type:]],'Employee Info'!$C$2:$E$2,0)),"")</f>
        <v/>
      </c>
      <c r="K318" s="19" t="str">
        <f>IFERROR(INDEX('Employee Info'!$C$3:$J$200,MATCH(Data7[[#This Row],[Name:]],'Employee Info'!$B$3:$B$200,0),MATCH(Data7[[#Headers],[Truck]],'Employee Info'!$C$2:$J$2,0)),"")</f>
        <v/>
      </c>
      <c r="L318" s="19" t="str">
        <f>IFERROR(INDEX('Employee Info'!$C$3:$J$200,MATCH(Data7[[#This Row],[Name:]],'Employee Info'!$B$3:$B$200,0),MATCH(Data7[[#Headers],[Phone]],'Employee Info'!$C$2:$J$2,0)),"")</f>
        <v/>
      </c>
      <c r="M318" s="19" t="str">
        <f>IFERROR(INDEX('Employee Info'!$C$3:$J$200,MATCH(Data7[[#This Row],[Name:]],'Employee Info'!$B$3:$B$200,0),MATCH(Data7[[#Headers],[Tech]],'Employee Info'!$C$2:$J$2,0)),"")</f>
        <v/>
      </c>
      <c r="N318" s="19" t="str">
        <f>IFERROR(INDEX('Employee Info'!$C$3:$J$200,MATCH(Data7[[#This Row],[Name:]],'Employee Info'!$B$3:$B$200,0),MATCH(Data7[[#Headers],[Other]],'Employee Info'!$C$2:$J$2,0)),"")</f>
        <v/>
      </c>
      <c r="O318" s="19">
        <f>IFERROR((Data7[[#This Row],[Hours:]]*SUM(Data7[[#This Row],[Rate]:[Other]])),"")</f>
        <v>0</v>
      </c>
      <c r="P318" s="7" t="str">
        <f>IF(Data7[[#This Row],[WO'#:]]="","Riley #","WO#")</f>
        <v>WO#</v>
      </c>
      <c r="Q318" s="7">
        <f>IFERROR(WEEKNUM(Data7[[#This Row],[Date:]]),"")</f>
        <v>10</v>
      </c>
      <c r="R318" s="6">
        <f t="shared" si="12"/>
        <v>45354</v>
      </c>
      <c r="S318" s="6">
        <f>Data7[[#This Row],[Week Start]]+7</f>
        <v>45361</v>
      </c>
      <c r="T318" s="7" t="str">
        <f t="shared" si="13"/>
        <v>3/3/2024 - 3/10/2024</v>
      </c>
      <c r="U318" s="7" t="str">
        <f t="shared" si="14"/>
        <v>Time Card</v>
      </c>
      <c r="V318" s="8" t="str">
        <f>RIGHT(TEXT(Data7[[#This Row],[Date:]],"mmddyyyy"),4)</f>
        <v>2024</v>
      </c>
      <c r="W318" s="8" t="str">
        <f>MID(TEXT(Data7[[#This Row],[Date:]],"mmddyyyy"),3,2)</f>
        <v>08</v>
      </c>
      <c r="X318" s="8" t="str">
        <f>LEFT(TEXT(Data7[[#This Row],[Date:]],"mmddyyyy"),2)</f>
        <v>03</v>
      </c>
      <c r="Y318" s="6">
        <f>DATE(Data7[[#This Row],[Year]],Data7[[#This Row],[Month]],Data7[[#This Row],[Day]])</f>
        <v>45359</v>
      </c>
    </row>
    <row r="319" spans="1:25" x14ac:dyDescent="0.3">
      <c r="A319" s="5">
        <v>45359.437820023151</v>
      </c>
      <c r="B319" s="7" t="s">
        <v>66</v>
      </c>
      <c r="C319" s="6" t="s">
        <v>406</v>
      </c>
      <c r="D319" s="7" t="s">
        <v>378</v>
      </c>
      <c r="E319" s="8">
        <v>2</v>
      </c>
      <c r="F319" s="7">
        <v>7049152</v>
      </c>
      <c r="G319" s="7" t="s">
        <v>68</v>
      </c>
      <c r="H319" s="7" t="s">
        <v>69</v>
      </c>
      <c r="I319" s="7" t="s">
        <v>44</v>
      </c>
      <c r="J319" s="19" t="str">
        <f>IFERROR(INDEX('Employee Info'!$C$3:$E$200,MATCH(Data7[[#This Row],[Name:]],'Employee Info'!$B$3:$B$200,0),MATCH(Data7[[#This Row],[Hours Type:]],'Employee Info'!$C$2:$E$2,0)),"")</f>
        <v/>
      </c>
      <c r="K319" s="19" t="str">
        <f>IFERROR(INDEX('Employee Info'!$C$3:$J$200,MATCH(Data7[[#This Row],[Name:]],'Employee Info'!$B$3:$B$200,0),MATCH(Data7[[#Headers],[Truck]],'Employee Info'!$C$2:$J$2,0)),"")</f>
        <v/>
      </c>
      <c r="L319" s="19" t="str">
        <f>IFERROR(INDEX('Employee Info'!$C$3:$J$200,MATCH(Data7[[#This Row],[Name:]],'Employee Info'!$B$3:$B$200,0),MATCH(Data7[[#Headers],[Phone]],'Employee Info'!$C$2:$J$2,0)),"")</f>
        <v/>
      </c>
      <c r="M319" s="19" t="str">
        <f>IFERROR(INDEX('Employee Info'!$C$3:$J$200,MATCH(Data7[[#This Row],[Name:]],'Employee Info'!$B$3:$B$200,0),MATCH(Data7[[#Headers],[Tech]],'Employee Info'!$C$2:$J$2,0)),"")</f>
        <v/>
      </c>
      <c r="N319" s="19" t="str">
        <f>IFERROR(INDEX('Employee Info'!$C$3:$J$200,MATCH(Data7[[#This Row],[Name:]],'Employee Info'!$B$3:$B$200,0),MATCH(Data7[[#Headers],[Other]],'Employee Info'!$C$2:$J$2,0)),"")</f>
        <v/>
      </c>
      <c r="O319" s="19">
        <f>IFERROR((Data7[[#This Row],[Hours:]]*SUM(Data7[[#This Row],[Rate]:[Other]])),"")</f>
        <v>0</v>
      </c>
      <c r="P319" s="7" t="str">
        <f>IF(Data7[[#This Row],[WO'#:]]="","Riley #","WO#")</f>
        <v>WO#</v>
      </c>
      <c r="Q319" s="7">
        <f>IFERROR(WEEKNUM(Data7[[#This Row],[Date:]]),"")</f>
        <v>10</v>
      </c>
      <c r="R319" s="6">
        <f t="shared" si="12"/>
        <v>45354</v>
      </c>
      <c r="S319" s="6">
        <f>Data7[[#This Row],[Week Start]]+7</f>
        <v>45361</v>
      </c>
      <c r="T319" s="7" t="str">
        <f t="shared" si="13"/>
        <v>3/3/2024 - 3/10/2024</v>
      </c>
      <c r="U319" s="7" t="str">
        <f t="shared" si="14"/>
        <v>Time Card</v>
      </c>
      <c r="V319" s="8" t="str">
        <f>RIGHT(TEXT(Data7[[#This Row],[Date:]],"mmddyyyy"),4)</f>
        <v>2024</v>
      </c>
      <c r="W319" s="8" t="str">
        <f>MID(TEXT(Data7[[#This Row],[Date:]],"mmddyyyy"),3,2)</f>
        <v>08</v>
      </c>
      <c r="X319" s="8" t="str">
        <f>LEFT(TEXT(Data7[[#This Row],[Date:]],"mmddyyyy"),2)</f>
        <v>03</v>
      </c>
      <c r="Y319" s="6">
        <f>DATE(Data7[[#This Row],[Year]],Data7[[#This Row],[Month]],Data7[[#This Row],[Day]])</f>
        <v>45359</v>
      </c>
    </row>
    <row r="320" spans="1:25" x14ac:dyDescent="0.3">
      <c r="A320" s="5">
        <v>45359.584998495367</v>
      </c>
      <c r="B320" s="7" t="s">
        <v>35</v>
      </c>
      <c r="C320" s="6" t="s">
        <v>406</v>
      </c>
      <c r="D320" s="7" t="s">
        <v>408</v>
      </c>
      <c r="E320" s="8">
        <v>1</v>
      </c>
      <c r="F320" s="7">
        <v>7049152</v>
      </c>
      <c r="G320" s="7" t="s">
        <v>68</v>
      </c>
      <c r="H320" s="7" t="s">
        <v>69</v>
      </c>
      <c r="I320" s="7" t="s">
        <v>44</v>
      </c>
      <c r="J320" s="19" t="str">
        <f>IFERROR(INDEX('Employee Info'!$C$3:$E$200,MATCH(Data7[[#This Row],[Name:]],'Employee Info'!$B$3:$B$200,0),MATCH(Data7[[#This Row],[Hours Type:]],'Employee Info'!$C$2:$E$2,0)),"")</f>
        <v/>
      </c>
      <c r="K320" s="19" t="str">
        <f>IFERROR(INDEX('Employee Info'!$C$3:$J$200,MATCH(Data7[[#This Row],[Name:]],'Employee Info'!$B$3:$B$200,0),MATCH(Data7[[#Headers],[Truck]],'Employee Info'!$C$2:$J$2,0)),"")</f>
        <v/>
      </c>
      <c r="L320" s="19" t="str">
        <f>IFERROR(INDEX('Employee Info'!$C$3:$J$200,MATCH(Data7[[#This Row],[Name:]],'Employee Info'!$B$3:$B$200,0),MATCH(Data7[[#Headers],[Phone]],'Employee Info'!$C$2:$J$2,0)),"")</f>
        <v/>
      </c>
      <c r="M320" s="19" t="str">
        <f>IFERROR(INDEX('Employee Info'!$C$3:$J$200,MATCH(Data7[[#This Row],[Name:]],'Employee Info'!$B$3:$B$200,0),MATCH(Data7[[#Headers],[Tech]],'Employee Info'!$C$2:$J$2,0)),"")</f>
        <v/>
      </c>
      <c r="N320" s="19" t="str">
        <f>IFERROR(INDEX('Employee Info'!$C$3:$J$200,MATCH(Data7[[#This Row],[Name:]],'Employee Info'!$B$3:$B$200,0),MATCH(Data7[[#Headers],[Other]],'Employee Info'!$C$2:$J$2,0)),"")</f>
        <v/>
      </c>
      <c r="O320" s="19">
        <f>IFERROR((Data7[[#This Row],[Hours:]]*SUM(Data7[[#This Row],[Rate]:[Other]])),"")</f>
        <v>0</v>
      </c>
      <c r="P320" s="7" t="str">
        <f>IF(Data7[[#This Row],[WO'#:]]="","Riley #","WO#")</f>
        <v>WO#</v>
      </c>
      <c r="Q320" s="7">
        <f>IFERROR(WEEKNUM(Data7[[#This Row],[Date:]]),"")</f>
        <v>10</v>
      </c>
      <c r="R320" s="6">
        <f t="shared" si="12"/>
        <v>45354</v>
      </c>
      <c r="S320" s="6">
        <f>Data7[[#This Row],[Week Start]]+7</f>
        <v>45361</v>
      </c>
      <c r="T320" s="7" t="str">
        <f t="shared" si="13"/>
        <v>3/3/2024 - 3/10/2024</v>
      </c>
      <c r="U320" s="7" t="str">
        <f t="shared" si="14"/>
        <v>Time Card</v>
      </c>
      <c r="V320" s="8" t="str">
        <f>RIGHT(TEXT(Data7[[#This Row],[Date:]],"mmddyyyy"),4)</f>
        <v>2024</v>
      </c>
      <c r="W320" s="8" t="str">
        <f>MID(TEXT(Data7[[#This Row],[Date:]],"mmddyyyy"),3,2)</f>
        <v>08</v>
      </c>
      <c r="X320" s="8" t="str">
        <f>LEFT(TEXT(Data7[[#This Row],[Date:]],"mmddyyyy"),2)</f>
        <v>03</v>
      </c>
      <c r="Y320" s="6">
        <f>DATE(Data7[[#This Row],[Year]],Data7[[#This Row],[Month]],Data7[[#This Row],[Day]])</f>
        <v>45359</v>
      </c>
    </row>
    <row r="321" spans="1:25" x14ac:dyDescent="0.3">
      <c r="A321" s="5">
        <v>45359.584505208331</v>
      </c>
      <c r="B321" s="7" t="s">
        <v>35</v>
      </c>
      <c r="C321" s="6" t="s">
        <v>406</v>
      </c>
      <c r="D321" s="7" t="s">
        <v>412</v>
      </c>
      <c r="E321" s="8">
        <v>2</v>
      </c>
      <c r="F321" s="7" t="s">
        <v>68</v>
      </c>
      <c r="G321" s="7" t="s">
        <v>68</v>
      </c>
      <c r="H321" s="7" t="s">
        <v>202</v>
      </c>
      <c r="I321" s="7" t="s">
        <v>44</v>
      </c>
      <c r="J321" s="19" t="str">
        <f>IFERROR(INDEX('Employee Info'!$C$3:$E$200,MATCH(Data7[[#This Row],[Name:]],'Employee Info'!$B$3:$B$200,0),MATCH(Data7[[#This Row],[Hours Type:]],'Employee Info'!$C$2:$E$2,0)),"")</f>
        <v/>
      </c>
      <c r="K321" s="19" t="str">
        <f>IFERROR(INDEX('Employee Info'!$C$3:$J$200,MATCH(Data7[[#This Row],[Name:]],'Employee Info'!$B$3:$B$200,0),MATCH(Data7[[#Headers],[Truck]],'Employee Info'!$C$2:$J$2,0)),"")</f>
        <v/>
      </c>
      <c r="L321" s="19" t="str">
        <f>IFERROR(INDEX('Employee Info'!$C$3:$J$200,MATCH(Data7[[#This Row],[Name:]],'Employee Info'!$B$3:$B$200,0),MATCH(Data7[[#Headers],[Phone]],'Employee Info'!$C$2:$J$2,0)),"")</f>
        <v/>
      </c>
      <c r="M321" s="19" t="str">
        <f>IFERROR(INDEX('Employee Info'!$C$3:$J$200,MATCH(Data7[[#This Row],[Name:]],'Employee Info'!$B$3:$B$200,0),MATCH(Data7[[#Headers],[Tech]],'Employee Info'!$C$2:$J$2,0)),"")</f>
        <v/>
      </c>
      <c r="N321" s="19" t="str">
        <f>IFERROR(INDEX('Employee Info'!$C$3:$J$200,MATCH(Data7[[#This Row],[Name:]],'Employee Info'!$B$3:$B$200,0),MATCH(Data7[[#Headers],[Other]],'Employee Info'!$C$2:$J$2,0)),"")</f>
        <v/>
      </c>
      <c r="O321" s="19">
        <f>IFERROR((Data7[[#This Row],[Hours:]]*SUM(Data7[[#This Row],[Rate]:[Other]])),"")</f>
        <v>0</v>
      </c>
      <c r="P321" s="7" t="str">
        <f>IF(Data7[[#This Row],[WO'#:]]="","Riley #","WO#")</f>
        <v>Riley #</v>
      </c>
      <c r="Q321" s="7">
        <f>IFERROR(WEEKNUM(Data7[[#This Row],[Date:]]),"")</f>
        <v>10</v>
      </c>
      <c r="R321" s="6">
        <f t="shared" si="12"/>
        <v>45354</v>
      </c>
      <c r="S321" s="6">
        <f>Data7[[#This Row],[Week Start]]+7</f>
        <v>45361</v>
      </c>
      <c r="T321" s="7" t="str">
        <f t="shared" si="13"/>
        <v>3/3/2024 - 3/10/2024</v>
      </c>
      <c r="U321" s="7" t="str">
        <f t="shared" si="14"/>
        <v>Time Card</v>
      </c>
      <c r="V321" s="8" t="str">
        <f>RIGHT(TEXT(Data7[[#This Row],[Date:]],"mmddyyyy"),4)</f>
        <v>2024</v>
      </c>
      <c r="W321" s="8" t="str">
        <f>MID(TEXT(Data7[[#This Row],[Date:]],"mmddyyyy"),3,2)</f>
        <v>08</v>
      </c>
      <c r="X321" s="8" t="str">
        <f>LEFT(TEXT(Data7[[#This Row],[Date:]],"mmddyyyy"),2)</f>
        <v>03</v>
      </c>
      <c r="Y321" s="6">
        <f>DATE(Data7[[#This Row],[Year]],Data7[[#This Row],[Month]],Data7[[#This Row],[Day]])</f>
        <v>45359</v>
      </c>
    </row>
    <row r="322" spans="1:25" x14ac:dyDescent="0.3">
      <c r="A322" s="5">
        <v>45359.524520833336</v>
      </c>
      <c r="B322" s="7" t="s">
        <v>31</v>
      </c>
      <c r="C322" s="6" t="s">
        <v>406</v>
      </c>
      <c r="D322" s="7" t="s">
        <v>409</v>
      </c>
      <c r="E322" s="8">
        <v>1</v>
      </c>
      <c r="F322" s="7" t="s">
        <v>68</v>
      </c>
      <c r="G322" s="7" t="s">
        <v>68</v>
      </c>
      <c r="H322" s="7" t="s">
        <v>92</v>
      </c>
      <c r="I322" s="7" t="s">
        <v>44</v>
      </c>
      <c r="J322" s="19" t="str">
        <f>IFERROR(INDEX('Employee Info'!$C$3:$E$200,MATCH(Data7[[#This Row],[Name:]],'Employee Info'!$B$3:$B$200,0),MATCH(Data7[[#This Row],[Hours Type:]],'Employee Info'!$C$2:$E$2,0)),"")</f>
        <v/>
      </c>
      <c r="K322" s="19" t="str">
        <f>IFERROR(INDEX('Employee Info'!$C$3:$J$200,MATCH(Data7[[#This Row],[Name:]],'Employee Info'!$B$3:$B$200,0),MATCH(Data7[[#Headers],[Truck]],'Employee Info'!$C$2:$J$2,0)),"")</f>
        <v/>
      </c>
      <c r="L322" s="19" t="str">
        <f>IFERROR(INDEX('Employee Info'!$C$3:$J$200,MATCH(Data7[[#This Row],[Name:]],'Employee Info'!$B$3:$B$200,0),MATCH(Data7[[#Headers],[Phone]],'Employee Info'!$C$2:$J$2,0)),"")</f>
        <v/>
      </c>
      <c r="M322" s="19" t="str">
        <f>IFERROR(INDEX('Employee Info'!$C$3:$J$200,MATCH(Data7[[#This Row],[Name:]],'Employee Info'!$B$3:$B$200,0),MATCH(Data7[[#Headers],[Tech]],'Employee Info'!$C$2:$J$2,0)),"")</f>
        <v/>
      </c>
      <c r="N322" s="19" t="str">
        <f>IFERROR(INDEX('Employee Info'!$C$3:$J$200,MATCH(Data7[[#This Row],[Name:]],'Employee Info'!$B$3:$B$200,0),MATCH(Data7[[#Headers],[Other]],'Employee Info'!$C$2:$J$2,0)),"")</f>
        <v/>
      </c>
      <c r="O322" s="19">
        <f>IFERROR((Data7[[#This Row],[Hours:]]*SUM(Data7[[#This Row],[Rate]:[Other]])),"")</f>
        <v>0</v>
      </c>
      <c r="P322" s="7" t="str">
        <f>IF(Data7[[#This Row],[WO'#:]]="","Riley #","WO#")</f>
        <v>Riley #</v>
      </c>
      <c r="Q322" s="7">
        <f>IFERROR(WEEKNUM(Data7[[#This Row],[Date:]]),"")</f>
        <v>10</v>
      </c>
      <c r="R322" s="6">
        <f t="shared" ref="R322:R385" si="15">DATE(RIGHT(TEXT(C322,"mm/dd/yyyy"),4),1,1)+(Q322-1)*7-(WEEKDAY(DATE(RIGHT(TEXT(C322,"mm/dd/yyyy"),4),1,1)))+1</f>
        <v>45354</v>
      </c>
      <c r="S322" s="6">
        <f>Data7[[#This Row],[Week Start]]+7</f>
        <v>45361</v>
      </c>
      <c r="T322" s="7" t="str">
        <f t="shared" ref="T322:T385" si="16">IFERROR(TEXT(R322, "m/d/yyyy") &amp; " - " &amp; TEXT(S322, "m/d/yyyy"),"")</f>
        <v>3/3/2024 - 3/10/2024</v>
      </c>
      <c r="U322" s="7" t="str">
        <f t="shared" ref="U322:U385" si="17">"Time Card"</f>
        <v>Time Card</v>
      </c>
      <c r="V322" s="8" t="str">
        <f>RIGHT(TEXT(Data7[[#This Row],[Date:]],"mmddyyyy"),4)</f>
        <v>2024</v>
      </c>
      <c r="W322" s="8" t="str">
        <f>MID(TEXT(Data7[[#This Row],[Date:]],"mmddyyyy"),3,2)</f>
        <v>08</v>
      </c>
      <c r="X322" s="8" t="str">
        <f>LEFT(TEXT(Data7[[#This Row],[Date:]],"mmddyyyy"),2)</f>
        <v>03</v>
      </c>
      <c r="Y322" s="6">
        <f>DATE(Data7[[#This Row],[Year]],Data7[[#This Row],[Month]],Data7[[#This Row],[Day]])</f>
        <v>45359</v>
      </c>
    </row>
    <row r="323" spans="1:25" x14ac:dyDescent="0.3">
      <c r="A323" s="5">
        <v>45359.435503356479</v>
      </c>
      <c r="B323" s="7" t="s">
        <v>66</v>
      </c>
      <c r="C323" s="6" t="s">
        <v>406</v>
      </c>
      <c r="D323" s="7" t="s">
        <v>231</v>
      </c>
      <c r="E323" s="8">
        <v>1</v>
      </c>
      <c r="F323" s="7" t="s">
        <v>68</v>
      </c>
      <c r="G323" s="7" t="s">
        <v>68</v>
      </c>
      <c r="H323" s="7" t="s">
        <v>64</v>
      </c>
      <c r="I323" s="7" t="s">
        <v>44</v>
      </c>
      <c r="J323" s="19" t="str">
        <f>IFERROR(INDEX('Employee Info'!$C$3:$E$200,MATCH(Data7[[#This Row],[Name:]],'Employee Info'!$B$3:$B$200,0),MATCH(Data7[[#This Row],[Hours Type:]],'Employee Info'!$C$2:$E$2,0)),"")</f>
        <v/>
      </c>
      <c r="K323" s="19" t="str">
        <f>IFERROR(INDEX('Employee Info'!$C$3:$J$200,MATCH(Data7[[#This Row],[Name:]],'Employee Info'!$B$3:$B$200,0),MATCH(Data7[[#Headers],[Truck]],'Employee Info'!$C$2:$J$2,0)),"")</f>
        <v/>
      </c>
      <c r="L323" s="19" t="str">
        <f>IFERROR(INDEX('Employee Info'!$C$3:$J$200,MATCH(Data7[[#This Row],[Name:]],'Employee Info'!$B$3:$B$200,0),MATCH(Data7[[#Headers],[Phone]],'Employee Info'!$C$2:$J$2,0)),"")</f>
        <v/>
      </c>
      <c r="M323" s="19" t="str">
        <f>IFERROR(INDEX('Employee Info'!$C$3:$J$200,MATCH(Data7[[#This Row],[Name:]],'Employee Info'!$B$3:$B$200,0),MATCH(Data7[[#Headers],[Tech]],'Employee Info'!$C$2:$J$2,0)),"")</f>
        <v/>
      </c>
      <c r="N323" s="19" t="str">
        <f>IFERROR(INDEX('Employee Info'!$C$3:$J$200,MATCH(Data7[[#This Row],[Name:]],'Employee Info'!$B$3:$B$200,0),MATCH(Data7[[#Headers],[Other]],'Employee Info'!$C$2:$J$2,0)),"")</f>
        <v/>
      </c>
      <c r="O323" s="19">
        <f>IFERROR((Data7[[#This Row],[Hours:]]*SUM(Data7[[#This Row],[Rate]:[Other]])),"")</f>
        <v>0</v>
      </c>
      <c r="P323" s="7" t="str">
        <f>IF(Data7[[#This Row],[WO'#:]]="","Riley #","WO#")</f>
        <v>Riley #</v>
      </c>
      <c r="Q323" s="7">
        <f>IFERROR(WEEKNUM(Data7[[#This Row],[Date:]]),"")</f>
        <v>10</v>
      </c>
      <c r="R323" s="6">
        <f t="shared" si="15"/>
        <v>45354</v>
      </c>
      <c r="S323" s="6">
        <f>Data7[[#This Row],[Week Start]]+7</f>
        <v>45361</v>
      </c>
      <c r="T323" s="7" t="str">
        <f t="shared" si="16"/>
        <v>3/3/2024 - 3/10/2024</v>
      </c>
      <c r="U323" s="7" t="str">
        <f t="shared" si="17"/>
        <v>Time Card</v>
      </c>
      <c r="V323" s="8" t="str">
        <f>RIGHT(TEXT(Data7[[#This Row],[Date:]],"mmddyyyy"),4)</f>
        <v>2024</v>
      </c>
      <c r="W323" s="8" t="str">
        <f>MID(TEXT(Data7[[#This Row],[Date:]],"mmddyyyy"),3,2)</f>
        <v>08</v>
      </c>
      <c r="X323" s="8" t="str">
        <f>LEFT(TEXT(Data7[[#This Row],[Date:]],"mmddyyyy"),2)</f>
        <v>03</v>
      </c>
      <c r="Y323" s="6">
        <f>DATE(Data7[[#This Row],[Year]],Data7[[#This Row],[Month]],Data7[[#This Row],[Day]])</f>
        <v>45359</v>
      </c>
    </row>
    <row r="324" spans="1:25" x14ac:dyDescent="0.3">
      <c r="A324" s="5">
        <v>45359.525007175929</v>
      </c>
      <c r="B324" s="7" t="s">
        <v>31</v>
      </c>
      <c r="C324" s="6" t="s">
        <v>406</v>
      </c>
      <c r="D324" s="7" t="s">
        <v>410</v>
      </c>
      <c r="E324" s="8">
        <v>7</v>
      </c>
      <c r="F324" s="7" t="s">
        <v>68</v>
      </c>
      <c r="G324" s="7" t="s">
        <v>68</v>
      </c>
      <c r="H324" s="7" t="s">
        <v>59</v>
      </c>
      <c r="I324" s="7" t="s">
        <v>44</v>
      </c>
      <c r="J324" s="19" t="str">
        <f>IFERROR(INDEX('Employee Info'!$C$3:$E$200,MATCH(Data7[[#This Row],[Name:]],'Employee Info'!$B$3:$B$200,0),MATCH(Data7[[#This Row],[Hours Type:]],'Employee Info'!$C$2:$E$2,0)),"")</f>
        <v/>
      </c>
      <c r="K324" s="19" t="str">
        <f>IFERROR(INDEX('Employee Info'!$C$3:$J$200,MATCH(Data7[[#This Row],[Name:]],'Employee Info'!$B$3:$B$200,0),MATCH(Data7[[#Headers],[Truck]],'Employee Info'!$C$2:$J$2,0)),"")</f>
        <v/>
      </c>
      <c r="L324" s="19" t="str">
        <f>IFERROR(INDEX('Employee Info'!$C$3:$J$200,MATCH(Data7[[#This Row],[Name:]],'Employee Info'!$B$3:$B$200,0),MATCH(Data7[[#Headers],[Phone]],'Employee Info'!$C$2:$J$2,0)),"")</f>
        <v/>
      </c>
      <c r="M324" s="19" t="str">
        <f>IFERROR(INDEX('Employee Info'!$C$3:$J$200,MATCH(Data7[[#This Row],[Name:]],'Employee Info'!$B$3:$B$200,0),MATCH(Data7[[#Headers],[Tech]],'Employee Info'!$C$2:$J$2,0)),"")</f>
        <v/>
      </c>
      <c r="N324" s="19" t="str">
        <f>IFERROR(INDEX('Employee Info'!$C$3:$J$200,MATCH(Data7[[#This Row],[Name:]],'Employee Info'!$B$3:$B$200,0),MATCH(Data7[[#Headers],[Other]],'Employee Info'!$C$2:$J$2,0)),"")</f>
        <v/>
      </c>
      <c r="O324" s="19">
        <f>IFERROR((Data7[[#This Row],[Hours:]]*SUM(Data7[[#This Row],[Rate]:[Other]])),"")</f>
        <v>0</v>
      </c>
      <c r="P324" s="7" t="str">
        <f>IF(Data7[[#This Row],[WO'#:]]="","Riley #","WO#")</f>
        <v>Riley #</v>
      </c>
      <c r="Q324" s="7">
        <f>IFERROR(WEEKNUM(Data7[[#This Row],[Date:]]),"")</f>
        <v>10</v>
      </c>
      <c r="R324" s="6">
        <f t="shared" si="15"/>
        <v>45354</v>
      </c>
      <c r="S324" s="6">
        <f>Data7[[#This Row],[Week Start]]+7</f>
        <v>45361</v>
      </c>
      <c r="T324" s="7" t="str">
        <f t="shared" si="16"/>
        <v>3/3/2024 - 3/10/2024</v>
      </c>
      <c r="U324" s="7" t="str">
        <f t="shared" si="17"/>
        <v>Time Card</v>
      </c>
      <c r="V324" s="8" t="str">
        <f>RIGHT(TEXT(Data7[[#This Row],[Date:]],"mmddyyyy"),4)</f>
        <v>2024</v>
      </c>
      <c r="W324" s="8" t="str">
        <f>MID(TEXT(Data7[[#This Row],[Date:]],"mmddyyyy"),3,2)</f>
        <v>08</v>
      </c>
      <c r="X324" s="8" t="str">
        <f>LEFT(TEXT(Data7[[#This Row],[Date:]],"mmddyyyy"),2)</f>
        <v>03</v>
      </c>
      <c r="Y324" s="6">
        <f>DATE(Data7[[#This Row],[Year]],Data7[[#This Row],[Month]],Data7[[#This Row],[Day]])</f>
        <v>45359</v>
      </c>
    </row>
    <row r="325" spans="1:25" x14ac:dyDescent="0.3">
      <c r="A325" s="5">
        <v>45359.584035185188</v>
      </c>
      <c r="B325" s="7" t="s">
        <v>35</v>
      </c>
      <c r="C325" s="6" t="s">
        <v>406</v>
      </c>
      <c r="D325" s="7" t="s">
        <v>411</v>
      </c>
      <c r="E325" s="8">
        <v>5</v>
      </c>
      <c r="F325" s="7" t="s">
        <v>68</v>
      </c>
      <c r="G325" s="7" t="s">
        <v>68</v>
      </c>
      <c r="H325" s="7" t="s">
        <v>59</v>
      </c>
      <c r="I325" s="7" t="s">
        <v>44</v>
      </c>
      <c r="J325" s="19" t="str">
        <f>IFERROR(INDEX('Employee Info'!$C$3:$E$200,MATCH(Data7[[#This Row],[Name:]],'Employee Info'!$B$3:$B$200,0),MATCH(Data7[[#This Row],[Hours Type:]],'Employee Info'!$C$2:$E$2,0)),"")</f>
        <v/>
      </c>
      <c r="K325" s="19" t="str">
        <f>IFERROR(INDEX('Employee Info'!$C$3:$J$200,MATCH(Data7[[#This Row],[Name:]],'Employee Info'!$B$3:$B$200,0),MATCH(Data7[[#Headers],[Truck]],'Employee Info'!$C$2:$J$2,0)),"")</f>
        <v/>
      </c>
      <c r="L325" s="19" t="str">
        <f>IFERROR(INDEX('Employee Info'!$C$3:$J$200,MATCH(Data7[[#This Row],[Name:]],'Employee Info'!$B$3:$B$200,0),MATCH(Data7[[#Headers],[Phone]],'Employee Info'!$C$2:$J$2,0)),"")</f>
        <v/>
      </c>
      <c r="M325" s="19" t="str">
        <f>IFERROR(INDEX('Employee Info'!$C$3:$J$200,MATCH(Data7[[#This Row],[Name:]],'Employee Info'!$B$3:$B$200,0),MATCH(Data7[[#Headers],[Tech]],'Employee Info'!$C$2:$J$2,0)),"")</f>
        <v/>
      </c>
      <c r="N325" s="19" t="str">
        <f>IFERROR(INDEX('Employee Info'!$C$3:$J$200,MATCH(Data7[[#This Row],[Name:]],'Employee Info'!$B$3:$B$200,0),MATCH(Data7[[#Headers],[Other]],'Employee Info'!$C$2:$J$2,0)),"")</f>
        <v/>
      </c>
      <c r="O325" s="19">
        <f>IFERROR((Data7[[#This Row],[Hours:]]*SUM(Data7[[#This Row],[Rate]:[Other]])),"")</f>
        <v>0</v>
      </c>
      <c r="P325" s="7" t="str">
        <f>IF(Data7[[#This Row],[WO'#:]]="","Riley #","WO#")</f>
        <v>Riley #</v>
      </c>
      <c r="Q325" s="7">
        <f>IFERROR(WEEKNUM(Data7[[#This Row],[Date:]]),"")</f>
        <v>10</v>
      </c>
      <c r="R325" s="6">
        <f t="shared" si="15"/>
        <v>45354</v>
      </c>
      <c r="S325" s="6">
        <f>Data7[[#This Row],[Week Start]]+7</f>
        <v>45361</v>
      </c>
      <c r="T325" s="7" t="str">
        <f t="shared" si="16"/>
        <v>3/3/2024 - 3/10/2024</v>
      </c>
      <c r="U325" s="7" t="str">
        <f t="shared" si="17"/>
        <v>Time Card</v>
      </c>
      <c r="V325" s="8" t="str">
        <f>RIGHT(TEXT(Data7[[#This Row],[Date:]],"mmddyyyy"),4)</f>
        <v>2024</v>
      </c>
      <c r="W325" s="8" t="str">
        <f>MID(TEXT(Data7[[#This Row],[Date:]],"mmddyyyy"),3,2)</f>
        <v>08</v>
      </c>
      <c r="X325" s="8" t="str">
        <f>LEFT(TEXT(Data7[[#This Row],[Date:]],"mmddyyyy"),2)</f>
        <v>03</v>
      </c>
      <c r="Y325" s="6">
        <f>DATE(Data7[[#This Row],[Year]],Data7[[#This Row],[Month]],Data7[[#This Row],[Day]])</f>
        <v>45359</v>
      </c>
    </row>
    <row r="326" spans="1:25" x14ac:dyDescent="0.3">
      <c r="A326" s="5">
        <v>45366.521855208332</v>
      </c>
      <c r="B326" s="7" t="s">
        <v>66</v>
      </c>
      <c r="C326" s="6" t="s">
        <v>274</v>
      </c>
      <c r="D326" s="7" t="s">
        <v>275</v>
      </c>
      <c r="E326" s="8">
        <v>3</v>
      </c>
      <c r="F326" s="7">
        <v>6984733</v>
      </c>
      <c r="G326" s="7" t="s">
        <v>68</v>
      </c>
      <c r="H326" s="7" t="s">
        <v>69</v>
      </c>
      <c r="I326" s="7" t="s">
        <v>44</v>
      </c>
      <c r="J326" s="19" t="str">
        <f>IFERROR(INDEX('Employee Info'!$C$3:$E$200,MATCH(Data7[[#This Row],[Name:]],'Employee Info'!$B$3:$B$200,0),MATCH(Data7[[#This Row],[Hours Type:]],'Employee Info'!$C$2:$E$2,0)),"")</f>
        <v/>
      </c>
      <c r="K326" s="19" t="str">
        <f>IFERROR(INDEX('Employee Info'!$C$3:$J$200,MATCH(Data7[[#This Row],[Name:]],'Employee Info'!$B$3:$B$200,0),MATCH(Data7[[#Headers],[Truck]],'Employee Info'!$C$2:$J$2,0)),"")</f>
        <v/>
      </c>
      <c r="L326" s="19" t="str">
        <f>IFERROR(INDEX('Employee Info'!$C$3:$J$200,MATCH(Data7[[#This Row],[Name:]],'Employee Info'!$B$3:$B$200,0),MATCH(Data7[[#Headers],[Phone]],'Employee Info'!$C$2:$J$2,0)),"")</f>
        <v/>
      </c>
      <c r="M326" s="19" t="str">
        <f>IFERROR(INDEX('Employee Info'!$C$3:$J$200,MATCH(Data7[[#This Row],[Name:]],'Employee Info'!$B$3:$B$200,0),MATCH(Data7[[#Headers],[Tech]],'Employee Info'!$C$2:$J$2,0)),"")</f>
        <v/>
      </c>
      <c r="N326" s="19" t="str">
        <f>IFERROR(INDEX('Employee Info'!$C$3:$J$200,MATCH(Data7[[#This Row],[Name:]],'Employee Info'!$B$3:$B$200,0),MATCH(Data7[[#Headers],[Other]],'Employee Info'!$C$2:$J$2,0)),"")</f>
        <v/>
      </c>
      <c r="O326" s="19">
        <f>IFERROR((Data7[[#This Row],[Hours:]]*SUM(Data7[[#This Row],[Rate]:[Other]])),"")</f>
        <v>0</v>
      </c>
      <c r="P326" s="7" t="str">
        <f>IF(Data7[[#This Row],[WO'#:]]="","Riley #","WO#")</f>
        <v>WO#</v>
      </c>
      <c r="Q326" s="7">
        <f>IFERROR(WEEKNUM(Data7[[#This Row],[Date:]]),"")</f>
        <v>11</v>
      </c>
      <c r="R326" s="6">
        <f t="shared" si="15"/>
        <v>45361</v>
      </c>
      <c r="S326" s="6">
        <f>Data7[[#This Row],[Week Start]]+7</f>
        <v>45368</v>
      </c>
      <c r="T326" s="7" t="str">
        <f t="shared" si="16"/>
        <v>3/10/2024 - 3/17/2024</v>
      </c>
      <c r="U326" s="7" t="str">
        <f t="shared" si="17"/>
        <v>Time Card</v>
      </c>
      <c r="V326" s="8" t="str">
        <f>RIGHT(TEXT(Data7[[#This Row],[Date:]],"mmddyyyy"),4)</f>
        <v>2024</v>
      </c>
      <c r="W326" s="8" t="str">
        <f>MID(TEXT(Data7[[#This Row],[Date:]],"mmddyyyy"),3,2)</f>
        <v>11</v>
      </c>
      <c r="X326" s="8" t="str">
        <f>LEFT(TEXT(Data7[[#This Row],[Date:]],"mmddyyyy"),2)</f>
        <v>03</v>
      </c>
      <c r="Y326" s="6">
        <f>DATE(Data7[[#This Row],[Year]],Data7[[#This Row],[Month]],Data7[[#This Row],[Day]])</f>
        <v>45362</v>
      </c>
    </row>
    <row r="327" spans="1:25" x14ac:dyDescent="0.3">
      <c r="A327" s="5">
        <v>45392.367458217595</v>
      </c>
      <c r="B327" s="7" t="s">
        <v>76</v>
      </c>
      <c r="C327" s="6" t="s">
        <v>274</v>
      </c>
      <c r="D327" s="7" t="s">
        <v>156</v>
      </c>
      <c r="E327" s="8">
        <v>1</v>
      </c>
      <c r="F327" s="7">
        <v>6984733</v>
      </c>
      <c r="G327" s="7" t="s">
        <v>68</v>
      </c>
      <c r="H327" s="7" t="s">
        <v>69</v>
      </c>
      <c r="I327" s="7" t="s">
        <v>44</v>
      </c>
      <c r="J327" s="19" t="str">
        <f>IFERROR(INDEX('Employee Info'!$C$3:$E$200,MATCH(Data7[[#This Row],[Name:]],'Employee Info'!$B$3:$B$200,0),MATCH(Data7[[#This Row],[Hours Type:]],'Employee Info'!$C$2:$E$2,0)),"")</f>
        <v/>
      </c>
      <c r="K327" s="19" t="str">
        <f>IFERROR(INDEX('Employee Info'!$C$3:$J$200,MATCH(Data7[[#This Row],[Name:]],'Employee Info'!$B$3:$B$200,0),MATCH(Data7[[#Headers],[Truck]],'Employee Info'!$C$2:$J$2,0)),"")</f>
        <v/>
      </c>
      <c r="L327" s="19" t="str">
        <f>IFERROR(INDEX('Employee Info'!$C$3:$J$200,MATCH(Data7[[#This Row],[Name:]],'Employee Info'!$B$3:$B$200,0),MATCH(Data7[[#Headers],[Phone]],'Employee Info'!$C$2:$J$2,0)),"")</f>
        <v/>
      </c>
      <c r="M327" s="19" t="str">
        <f>IFERROR(INDEX('Employee Info'!$C$3:$J$200,MATCH(Data7[[#This Row],[Name:]],'Employee Info'!$B$3:$B$200,0),MATCH(Data7[[#Headers],[Tech]],'Employee Info'!$C$2:$J$2,0)),"")</f>
        <v/>
      </c>
      <c r="N327" s="19" t="str">
        <f>IFERROR(INDEX('Employee Info'!$C$3:$J$200,MATCH(Data7[[#This Row],[Name:]],'Employee Info'!$B$3:$B$200,0),MATCH(Data7[[#Headers],[Other]],'Employee Info'!$C$2:$J$2,0)),"")</f>
        <v/>
      </c>
      <c r="O327" s="19">
        <f>IFERROR((Data7[[#This Row],[Hours:]]*SUM(Data7[[#This Row],[Rate]:[Other]])),"")</f>
        <v>0</v>
      </c>
      <c r="P327" s="7" t="str">
        <f>IF(Data7[[#This Row],[WO'#:]]="","Riley #","WO#")</f>
        <v>WO#</v>
      </c>
      <c r="Q327" s="7">
        <f>IFERROR(WEEKNUM(Data7[[#This Row],[Date:]]),"")</f>
        <v>11</v>
      </c>
      <c r="R327" s="6">
        <f t="shared" si="15"/>
        <v>45361</v>
      </c>
      <c r="S327" s="6">
        <f>Data7[[#This Row],[Week Start]]+7</f>
        <v>45368</v>
      </c>
      <c r="T327" s="7" t="str">
        <f t="shared" si="16"/>
        <v>3/10/2024 - 3/17/2024</v>
      </c>
      <c r="U327" s="7" t="str">
        <f t="shared" si="17"/>
        <v>Time Card</v>
      </c>
      <c r="V327" s="8" t="str">
        <f>RIGHT(TEXT(Data7[[#This Row],[Date:]],"mmddyyyy"),4)</f>
        <v>2024</v>
      </c>
      <c r="W327" s="8" t="str">
        <f>MID(TEXT(Data7[[#This Row],[Date:]],"mmddyyyy"),3,2)</f>
        <v>11</v>
      </c>
      <c r="X327" s="8" t="str">
        <f>LEFT(TEXT(Data7[[#This Row],[Date:]],"mmddyyyy"),2)</f>
        <v>03</v>
      </c>
      <c r="Y327" s="6">
        <f>DATE(Data7[[#This Row],[Year]],Data7[[#This Row],[Month]],Data7[[#This Row],[Day]])</f>
        <v>45362</v>
      </c>
    </row>
    <row r="328" spans="1:25" x14ac:dyDescent="0.3">
      <c r="A328" s="5">
        <v>45362.581363888887</v>
      </c>
      <c r="B328" s="7" t="s">
        <v>35</v>
      </c>
      <c r="C328" s="6" t="s">
        <v>274</v>
      </c>
      <c r="D328" s="7" t="s">
        <v>277</v>
      </c>
      <c r="E328" s="8">
        <v>4</v>
      </c>
      <c r="F328" s="7" t="s">
        <v>68</v>
      </c>
      <c r="G328" s="7" t="s">
        <v>68</v>
      </c>
      <c r="H328" s="7" t="s">
        <v>278</v>
      </c>
      <c r="I328" s="7" t="s">
        <v>44</v>
      </c>
      <c r="J328" s="19" t="str">
        <f>IFERROR(INDEX('Employee Info'!$C$3:$E$200,MATCH(Data7[[#This Row],[Name:]],'Employee Info'!$B$3:$B$200,0),MATCH(Data7[[#This Row],[Hours Type:]],'Employee Info'!$C$2:$E$2,0)),"")</f>
        <v/>
      </c>
      <c r="K328" s="19" t="str">
        <f>IFERROR(INDEX('Employee Info'!$C$3:$J$200,MATCH(Data7[[#This Row],[Name:]],'Employee Info'!$B$3:$B$200,0),MATCH(Data7[[#Headers],[Truck]],'Employee Info'!$C$2:$J$2,0)),"")</f>
        <v/>
      </c>
      <c r="L328" s="19" t="str">
        <f>IFERROR(INDEX('Employee Info'!$C$3:$J$200,MATCH(Data7[[#This Row],[Name:]],'Employee Info'!$B$3:$B$200,0),MATCH(Data7[[#Headers],[Phone]],'Employee Info'!$C$2:$J$2,0)),"")</f>
        <v/>
      </c>
      <c r="M328" s="19" t="str">
        <f>IFERROR(INDEX('Employee Info'!$C$3:$J$200,MATCH(Data7[[#This Row],[Name:]],'Employee Info'!$B$3:$B$200,0),MATCH(Data7[[#Headers],[Tech]],'Employee Info'!$C$2:$J$2,0)),"")</f>
        <v/>
      </c>
      <c r="N328" s="19" t="str">
        <f>IFERROR(INDEX('Employee Info'!$C$3:$J$200,MATCH(Data7[[#This Row],[Name:]],'Employee Info'!$B$3:$B$200,0),MATCH(Data7[[#Headers],[Other]],'Employee Info'!$C$2:$J$2,0)),"")</f>
        <v/>
      </c>
      <c r="O328" s="19">
        <f>IFERROR((Data7[[#This Row],[Hours:]]*SUM(Data7[[#This Row],[Rate]:[Other]])),"")</f>
        <v>0</v>
      </c>
      <c r="P328" s="7" t="str">
        <f>IF(Data7[[#This Row],[WO'#:]]="","Riley #","WO#")</f>
        <v>Riley #</v>
      </c>
      <c r="Q328" s="7">
        <f>IFERROR(WEEKNUM(Data7[[#This Row],[Date:]]),"")</f>
        <v>11</v>
      </c>
      <c r="R328" s="6">
        <f t="shared" si="15"/>
        <v>45361</v>
      </c>
      <c r="S328" s="6">
        <f>Data7[[#This Row],[Week Start]]+7</f>
        <v>45368</v>
      </c>
      <c r="T328" s="7" t="str">
        <f t="shared" si="16"/>
        <v>3/10/2024 - 3/17/2024</v>
      </c>
      <c r="U328" s="7" t="str">
        <f t="shared" si="17"/>
        <v>Time Card</v>
      </c>
      <c r="V328" s="8" t="str">
        <f>RIGHT(TEXT(Data7[[#This Row],[Date:]],"mmddyyyy"),4)</f>
        <v>2024</v>
      </c>
      <c r="W328" s="8" t="str">
        <f>MID(TEXT(Data7[[#This Row],[Date:]],"mmddyyyy"),3,2)</f>
        <v>11</v>
      </c>
      <c r="X328" s="8" t="str">
        <f>LEFT(TEXT(Data7[[#This Row],[Date:]],"mmddyyyy"),2)</f>
        <v>03</v>
      </c>
      <c r="Y328" s="6">
        <f>DATE(Data7[[#This Row],[Year]],Data7[[#This Row],[Month]],Data7[[#This Row],[Day]])</f>
        <v>45362</v>
      </c>
    </row>
    <row r="329" spans="1:25" x14ac:dyDescent="0.3">
      <c r="A329" s="5">
        <v>45362.583316435186</v>
      </c>
      <c r="B329" s="7" t="s">
        <v>31</v>
      </c>
      <c r="C329" s="6" t="s">
        <v>274</v>
      </c>
      <c r="D329" s="7" t="s">
        <v>280</v>
      </c>
      <c r="E329" s="8">
        <v>6</v>
      </c>
      <c r="F329" s="7" t="s">
        <v>68</v>
      </c>
      <c r="G329" s="7" t="s">
        <v>68</v>
      </c>
      <c r="H329" s="7" t="s">
        <v>92</v>
      </c>
      <c r="I329" s="7" t="s">
        <v>44</v>
      </c>
      <c r="J329" s="19" t="str">
        <f>IFERROR(INDEX('Employee Info'!$C$3:$E$200,MATCH(Data7[[#This Row],[Name:]],'Employee Info'!$B$3:$B$200,0),MATCH(Data7[[#This Row],[Hours Type:]],'Employee Info'!$C$2:$E$2,0)),"")</f>
        <v/>
      </c>
      <c r="K329" s="19" t="str">
        <f>IFERROR(INDEX('Employee Info'!$C$3:$J$200,MATCH(Data7[[#This Row],[Name:]],'Employee Info'!$B$3:$B$200,0),MATCH(Data7[[#Headers],[Truck]],'Employee Info'!$C$2:$J$2,0)),"")</f>
        <v/>
      </c>
      <c r="L329" s="19" t="str">
        <f>IFERROR(INDEX('Employee Info'!$C$3:$J$200,MATCH(Data7[[#This Row],[Name:]],'Employee Info'!$B$3:$B$200,0),MATCH(Data7[[#Headers],[Phone]],'Employee Info'!$C$2:$J$2,0)),"")</f>
        <v/>
      </c>
      <c r="M329" s="19" t="str">
        <f>IFERROR(INDEX('Employee Info'!$C$3:$J$200,MATCH(Data7[[#This Row],[Name:]],'Employee Info'!$B$3:$B$200,0),MATCH(Data7[[#Headers],[Tech]],'Employee Info'!$C$2:$J$2,0)),"")</f>
        <v/>
      </c>
      <c r="N329" s="19" t="str">
        <f>IFERROR(INDEX('Employee Info'!$C$3:$J$200,MATCH(Data7[[#This Row],[Name:]],'Employee Info'!$B$3:$B$200,0),MATCH(Data7[[#Headers],[Other]],'Employee Info'!$C$2:$J$2,0)),"")</f>
        <v/>
      </c>
      <c r="O329" s="19">
        <f>IFERROR((Data7[[#This Row],[Hours:]]*SUM(Data7[[#This Row],[Rate]:[Other]])),"")</f>
        <v>0</v>
      </c>
      <c r="P329" s="7" t="str">
        <f>IF(Data7[[#This Row],[WO'#:]]="","Riley #","WO#")</f>
        <v>Riley #</v>
      </c>
      <c r="Q329" s="7">
        <f>IFERROR(WEEKNUM(Data7[[#This Row],[Date:]]),"")</f>
        <v>11</v>
      </c>
      <c r="R329" s="6">
        <f t="shared" si="15"/>
        <v>45361</v>
      </c>
      <c r="S329" s="6">
        <f>Data7[[#This Row],[Week Start]]+7</f>
        <v>45368</v>
      </c>
      <c r="T329" s="7" t="str">
        <f t="shared" si="16"/>
        <v>3/10/2024 - 3/17/2024</v>
      </c>
      <c r="U329" s="7" t="str">
        <f t="shared" si="17"/>
        <v>Time Card</v>
      </c>
      <c r="V329" s="8" t="str">
        <f>RIGHT(TEXT(Data7[[#This Row],[Date:]],"mmddyyyy"),4)</f>
        <v>2024</v>
      </c>
      <c r="W329" s="8" t="str">
        <f>MID(TEXT(Data7[[#This Row],[Date:]],"mmddyyyy"),3,2)</f>
        <v>11</v>
      </c>
      <c r="X329" s="8" t="str">
        <f>LEFT(TEXT(Data7[[#This Row],[Date:]],"mmddyyyy"),2)</f>
        <v>03</v>
      </c>
      <c r="Y329" s="6">
        <f>DATE(Data7[[#This Row],[Year]],Data7[[#This Row],[Month]],Data7[[#This Row],[Day]])</f>
        <v>45362</v>
      </c>
    </row>
    <row r="330" spans="1:25" x14ac:dyDescent="0.3">
      <c r="A330" s="5">
        <v>45366.512839467592</v>
      </c>
      <c r="B330" s="7" t="s">
        <v>66</v>
      </c>
      <c r="C330" s="6" t="s">
        <v>274</v>
      </c>
      <c r="D330" s="7" t="s">
        <v>283</v>
      </c>
      <c r="E330" s="8">
        <v>2</v>
      </c>
      <c r="F330" s="7" t="s">
        <v>68</v>
      </c>
      <c r="G330" s="7" t="s">
        <v>68</v>
      </c>
      <c r="H330" s="7" t="s">
        <v>92</v>
      </c>
      <c r="I330" s="7" t="s">
        <v>44</v>
      </c>
      <c r="J330" s="19" t="str">
        <f>IFERROR(INDEX('Employee Info'!$C$3:$E$200,MATCH(Data7[[#This Row],[Name:]],'Employee Info'!$B$3:$B$200,0),MATCH(Data7[[#This Row],[Hours Type:]],'Employee Info'!$C$2:$E$2,0)),"")</f>
        <v/>
      </c>
      <c r="K330" s="19" t="str">
        <f>IFERROR(INDEX('Employee Info'!$C$3:$J$200,MATCH(Data7[[#This Row],[Name:]],'Employee Info'!$B$3:$B$200,0),MATCH(Data7[[#Headers],[Truck]],'Employee Info'!$C$2:$J$2,0)),"")</f>
        <v/>
      </c>
      <c r="L330" s="19" t="str">
        <f>IFERROR(INDEX('Employee Info'!$C$3:$J$200,MATCH(Data7[[#This Row],[Name:]],'Employee Info'!$B$3:$B$200,0),MATCH(Data7[[#Headers],[Phone]],'Employee Info'!$C$2:$J$2,0)),"")</f>
        <v/>
      </c>
      <c r="M330" s="19" t="str">
        <f>IFERROR(INDEX('Employee Info'!$C$3:$J$200,MATCH(Data7[[#This Row],[Name:]],'Employee Info'!$B$3:$B$200,0),MATCH(Data7[[#Headers],[Tech]],'Employee Info'!$C$2:$J$2,0)),"")</f>
        <v/>
      </c>
      <c r="N330" s="19" t="str">
        <f>IFERROR(INDEX('Employee Info'!$C$3:$J$200,MATCH(Data7[[#This Row],[Name:]],'Employee Info'!$B$3:$B$200,0),MATCH(Data7[[#Headers],[Other]],'Employee Info'!$C$2:$J$2,0)),"")</f>
        <v/>
      </c>
      <c r="O330" s="19">
        <f>IFERROR((Data7[[#This Row],[Hours:]]*SUM(Data7[[#This Row],[Rate]:[Other]])),"")</f>
        <v>0</v>
      </c>
      <c r="P330" s="7" t="str">
        <f>IF(Data7[[#This Row],[WO'#:]]="","Riley #","WO#")</f>
        <v>Riley #</v>
      </c>
      <c r="Q330" s="7">
        <f>IFERROR(WEEKNUM(Data7[[#This Row],[Date:]]),"")</f>
        <v>11</v>
      </c>
      <c r="R330" s="6">
        <f t="shared" si="15"/>
        <v>45361</v>
      </c>
      <c r="S330" s="6">
        <f>Data7[[#This Row],[Week Start]]+7</f>
        <v>45368</v>
      </c>
      <c r="T330" s="7" t="str">
        <f t="shared" si="16"/>
        <v>3/10/2024 - 3/17/2024</v>
      </c>
      <c r="U330" s="7" t="str">
        <f t="shared" si="17"/>
        <v>Time Card</v>
      </c>
      <c r="V330" s="8" t="str">
        <f>RIGHT(TEXT(Data7[[#This Row],[Date:]],"mmddyyyy"),4)</f>
        <v>2024</v>
      </c>
      <c r="W330" s="8" t="str">
        <f>MID(TEXT(Data7[[#This Row],[Date:]],"mmddyyyy"),3,2)</f>
        <v>11</v>
      </c>
      <c r="X330" s="8" t="str">
        <f>LEFT(TEXT(Data7[[#This Row],[Date:]],"mmddyyyy"),2)</f>
        <v>03</v>
      </c>
      <c r="Y330" s="6">
        <f>DATE(Data7[[#This Row],[Year]],Data7[[#This Row],[Month]],Data7[[#This Row],[Day]])</f>
        <v>45362</v>
      </c>
    </row>
    <row r="331" spans="1:25" x14ac:dyDescent="0.3">
      <c r="A331" s="5">
        <v>45363.253665625001</v>
      </c>
      <c r="B331" s="7" t="s">
        <v>65</v>
      </c>
      <c r="C331" s="6" t="s">
        <v>274</v>
      </c>
      <c r="D331" s="7" t="s">
        <v>281</v>
      </c>
      <c r="E331" s="8">
        <v>8</v>
      </c>
      <c r="F331" s="7" t="s">
        <v>68</v>
      </c>
      <c r="G331" s="7" t="s">
        <v>68</v>
      </c>
      <c r="H331" s="7" t="s">
        <v>64</v>
      </c>
      <c r="I331" s="7" t="s">
        <v>44</v>
      </c>
      <c r="J331" s="19" t="str">
        <f>IFERROR(INDEX('Employee Info'!$C$3:$E$200,MATCH(Data7[[#This Row],[Name:]],'Employee Info'!$B$3:$B$200,0),MATCH(Data7[[#This Row],[Hours Type:]],'Employee Info'!$C$2:$E$2,0)),"")</f>
        <v/>
      </c>
      <c r="K331" s="19" t="str">
        <f>IFERROR(INDEX('Employee Info'!$C$3:$J$200,MATCH(Data7[[#This Row],[Name:]],'Employee Info'!$B$3:$B$200,0),MATCH(Data7[[#Headers],[Truck]],'Employee Info'!$C$2:$J$2,0)),"")</f>
        <v/>
      </c>
      <c r="L331" s="19" t="str">
        <f>IFERROR(INDEX('Employee Info'!$C$3:$J$200,MATCH(Data7[[#This Row],[Name:]],'Employee Info'!$B$3:$B$200,0),MATCH(Data7[[#Headers],[Phone]],'Employee Info'!$C$2:$J$2,0)),"")</f>
        <v/>
      </c>
      <c r="M331" s="19" t="str">
        <f>IFERROR(INDEX('Employee Info'!$C$3:$J$200,MATCH(Data7[[#This Row],[Name:]],'Employee Info'!$B$3:$B$200,0),MATCH(Data7[[#Headers],[Tech]],'Employee Info'!$C$2:$J$2,0)),"")</f>
        <v/>
      </c>
      <c r="N331" s="19" t="str">
        <f>IFERROR(INDEX('Employee Info'!$C$3:$J$200,MATCH(Data7[[#This Row],[Name:]],'Employee Info'!$B$3:$B$200,0),MATCH(Data7[[#Headers],[Other]],'Employee Info'!$C$2:$J$2,0)),"")</f>
        <v/>
      </c>
      <c r="O331" s="19">
        <f>IFERROR((Data7[[#This Row],[Hours:]]*SUM(Data7[[#This Row],[Rate]:[Other]])),"")</f>
        <v>0</v>
      </c>
      <c r="P331" s="7" t="str">
        <f>IF(Data7[[#This Row],[WO'#:]]="","Riley #","WO#")</f>
        <v>Riley #</v>
      </c>
      <c r="Q331" s="7">
        <f>IFERROR(WEEKNUM(Data7[[#This Row],[Date:]]),"")</f>
        <v>11</v>
      </c>
      <c r="R331" s="6">
        <f t="shared" si="15"/>
        <v>45361</v>
      </c>
      <c r="S331" s="6">
        <f>Data7[[#This Row],[Week Start]]+7</f>
        <v>45368</v>
      </c>
      <c r="T331" s="7" t="str">
        <f t="shared" si="16"/>
        <v>3/10/2024 - 3/17/2024</v>
      </c>
      <c r="U331" s="7" t="str">
        <f t="shared" si="17"/>
        <v>Time Card</v>
      </c>
      <c r="V331" s="8" t="str">
        <f>RIGHT(TEXT(Data7[[#This Row],[Date:]],"mmddyyyy"),4)</f>
        <v>2024</v>
      </c>
      <c r="W331" s="8" t="str">
        <f>MID(TEXT(Data7[[#This Row],[Date:]],"mmddyyyy"),3,2)</f>
        <v>11</v>
      </c>
      <c r="X331" s="8" t="str">
        <f>LEFT(TEXT(Data7[[#This Row],[Date:]],"mmddyyyy"),2)</f>
        <v>03</v>
      </c>
      <c r="Y331" s="6">
        <f>DATE(Data7[[#This Row],[Year]],Data7[[#This Row],[Month]],Data7[[#This Row],[Day]])</f>
        <v>45362</v>
      </c>
    </row>
    <row r="332" spans="1:25" x14ac:dyDescent="0.3">
      <c r="A332" s="5">
        <v>45362.580623495371</v>
      </c>
      <c r="B332" s="7" t="s">
        <v>35</v>
      </c>
      <c r="C332" s="6" t="s">
        <v>274</v>
      </c>
      <c r="D332" s="7" t="s">
        <v>276</v>
      </c>
      <c r="E332" s="8">
        <v>4</v>
      </c>
      <c r="F332" s="7" t="s">
        <v>68</v>
      </c>
      <c r="G332" s="7" t="s">
        <v>68</v>
      </c>
      <c r="H332" s="7" t="s">
        <v>59</v>
      </c>
      <c r="I332" s="7" t="s">
        <v>44</v>
      </c>
      <c r="J332" s="19" t="str">
        <f>IFERROR(INDEX('Employee Info'!$C$3:$E$200,MATCH(Data7[[#This Row],[Name:]],'Employee Info'!$B$3:$B$200,0),MATCH(Data7[[#This Row],[Hours Type:]],'Employee Info'!$C$2:$E$2,0)),"")</f>
        <v/>
      </c>
      <c r="K332" s="19" t="str">
        <f>IFERROR(INDEX('Employee Info'!$C$3:$J$200,MATCH(Data7[[#This Row],[Name:]],'Employee Info'!$B$3:$B$200,0),MATCH(Data7[[#Headers],[Truck]],'Employee Info'!$C$2:$J$2,0)),"")</f>
        <v/>
      </c>
      <c r="L332" s="19" t="str">
        <f>IFERROR(INDEX('Employee Info'!$C$3:$J$200,MATCH(Data7[[#This Row],[Name:]],'Employee Info'!$B$3:$B$200,0),MATCH(Data7[[#Headers],[Phone]],'Employee Info'!$C$2:$J$2,0)),"")</f>
        <v/>
      </c>
      <c r="M332" s="19" t="str">
        <f>IFERROR(INDEX('Employee Info'!$C$3:$J$200,MATCH(Data7[[#This Row],[Name:]],'Employee Info'!$B$3:$B$200,0),MATCH(Data7[[#Headers],[Tech]],'Employee Info'!$C$2:$J$2,0)),"")</f>
        <v/>
      </c>
      <c r="N332" s="19" t="str">
        <f>IFERROR(INDEX('Employee Info'!$C$3:$J$200,MATCH(Data7[[#This Row],[Name:]],'Employee Info'!$B$3:$B$200,0),MATCH(Data7[[#Headers],[Other]],'Employee Info'!$C$2:$J$2,0)),"")</f>
        <v/>
      </c>
      <c r="O332" s="19">
        <f>IFERROR((Data7[[#This Row],[Hours:]]*SUM(Data7[[#This Row],[Rate]:[Other]])),"")</f>
        <v>0</v>
      </c>
      <c r="P332" s="7" t="str">
        <f>IF(Data7[[#This Row],[WO'#:]]="","Riley #","WO#")</f>
        <v>Riley #</v>
      </c>
      <c r="Q332" s="7">
        <f>IFERROR(WEEKNUM(Data7[[#This Row],[Date:]]),"")</f>
        <v>11</v>
      </c>
      <c r="R332" s="6">
        <f t="shared" si="15"/>
        <v>45361</v>
      </c>
      <c r="S332" s="6">
        <f>Data7[[#This Row],[Week Start]]+7</f>
        <v>45368</v>
      </c>
      <c r="T332" s="7" t="str">
        <f t="shared" si="16"/>
        <v>3/10/2024 - 3/17/2024</v>
      </c>
      <c r="U332" s="7" t="str">
        <f t="shared" si="17"/>
        <v>Time Card</v>
      </c>
      <c r="V332" s="8" t="str">
        <f>RIGHT(TEXT(Data7[[#This Row],[Date:]],"mmddyyyy"),4)</f>
        <v>2024</v>
      </c>
      <c r="W332" s="8" t="str">
        <f>MID(TEXT(Data7[[#This Row],[Date:]],"mmddyyyy"),3,2)</f>
        <v>11</v>
      </c>
      <c r="X332" s="8" t="str">
        <f>LEFT(TEXT(Data7[[#This Row],[Date:]],"mmddyyyy"),2)</f>
        <v>03</v>
      </c>
      <c r="Y332" s="6">
        <f>DATE(Data7[[#This Row],[Year]],Data7[[#This Row],[Month]],Data7[[#This Row],[Day]])</f>
        <v>45362</v>
      </c>
    </row>
    <row r="333" spans="1:25" x14ac:dyDescent="0.3">
      <c r="A333" s="5">
        <v>45362.582646990741</v>
      </c>
      <c r="B333" s="7" t="s">
        <v>31</v>
      </c>
      <c r="C333" s="6" t="s">
        <v>274</v>
      </c>
      <c r="D333" s="7" t="s">
        <v>279</v>
      </c>
      <c r="E333" s="8">
        <v>2</v>
      </c>
      <c r="F333" s="7" t="s">
        <v>68</v>
      </c>
      <c r="G333" s="7" t="s">
        <v>68</v>
      </c>
      <c r="H333" s="7" t="s">
        <v>59</v>
      </c>
      <c r="I333" s="7" t="s">
        <v>44</v>
      </c>
      <c r="J333" s="19" t="str">
        <f>IFERROR(INDEX('Employee Info'!$C$3:$E$200,MATCH(Data7[[#This Row],[Name:]],'Employee Info'!$B$3:$B$200,0),MATCH(Data7[[#This Row],[Hours Type:]],'Employee Info'!$C$2:$E$2,0)),"")</f>
        <v/>
      </c>
      <c r="K333" s="19" t="str">
        <f>IFERROR(INDEX('Employee Info'!$C$3:$J$200,MATCH(Data7[[#This Row],[Name:]],'Employee Info'!$B$3:$B$200,0),MATCH(Data7[[#Headers],[Truck]],'Employee Info'!$C$2:$J$2,0)),"")</f>
        <v/>
      </c>
      <c r="L333" s="19" t="str">
        <f>IFERROR(INDEX('Employee Info'!$C$3:$J$200,MATCH(Data7[[#This Row],[Name:]],'Employee Info'!$B$3:$B$200,0),MATCH(Data7[[#Headers],[Phone]],'Employee Info'!$C$2:$J$2,0)),"")</f>
        <v/>
      </c>
      <c r="M333" s="19" t="str">
        <f>IFERROR(INDEX('Employee Info'!$C$3:$J$200,MATCH(Data7[[#This Row],[Name:]],'Employee Info'!$B$3:$B$200,0),MATCH(Data7[[#Headers],[Tech]],'Employee Info'!$C$2:$J$2,0)),"")</f>
        <v/>
      </c>
      <c r="N333" s="19" t="str">
        <f>IFERROR(INDEX('Employee Info'!$C$3:$J$200,MATCH(Data7[[#This Row],[Name:]],'Employee Info'!$B$3:$B$200,0),MATCH(Data7[[#Headers],[Other]],'Employee Info'!$C$2:$J$2,0)),"")</f>
        <v/>
      </c>
      <c r="O333" s="19">
        <f>IFERROR((Data7[[#This Row],[Hours:]]*SUM(Data7[[#This Row],[Rate]:[Other]])),"")</f>
        <v>0</v>
      </c>
      <c r="P333" s="7" t="str">
        <f>IF(Data7[[#This Row],[WO'#:]]="","Riley #","WO#")</f>
        <v>Riley #</v>
      </c>
      <c r="Q333" s="7">
        <f>IFERROR(WEEKNUM(Data7[[#This Row],[Date:]]),"")</f>
        <v>11</v>
      </c>
      <c r="R333" s="6">
        <f t="shared" si="15"/>
        <v>45361</v>
      </c>
      <c r="S333" s="6">
        <f>Data7[[#This Row],[Week Start]]+7</f>
        <v>45368</v>
      </c>
      <c r="T333" s="7" t="str">
        <f t="shared" si="16"/>
        <v>3/10/2024 - 3/17/2024</v>
      </c>
      <c r="U333" s="7" t="str">
        <f t="shared" si="17"/>
        <v>Time Card</v>
      </c>
      <c r="V333" s="8" t="str">
        <f>RIGHT(TEXT(Data7[[#This Row],[Date:]],"mmddyyyy"),4)</f>
        <v>2024</v>
      </c>
      <c r="W333" s="8" t="str">
        <f>MID(TEXT(Data7[[#This Row],[Date:]],"mmddyyyy"),3,2)</f>
        <v>11</v>
      </c>
      <c r="X333" s="8" t="str">
        <f>LEFT(TEXT(Data7[[#This Row],[Date:]],"mmddyyyy"),2)</f>
        <v>03</v>
      </c>
      <c r="Y333" s="6">
        <f>DATE(Data7[[#This Row],[Year]],Data7[[#This Row],[Month]],Data7[[#This Row],[Day]])</f>
        <v>45362</v>
      </c>
    </row>
    <row r="334" spans="1:25" x14ac:dyDescent="0.3">
      <c r="A334" s="5">
        <v>45366.512063888891</v>
      </c>
      <c r="B334" s="7" t="s">
        <v>66</v>
      </c>
      <c r="C334" s="6" t="s">
        <v>274</v>
      </c>
      <c r="D334" s="7" t="s">
        <v>282</v>
      </c>
      <c r="E334" s="8">
        <v>3</v>
      </c>
      <c r="F334" s="7" t="s">
        <v>68</v>
      </c>
      <c r="G334" s="7" t="s">
        <v>68</v>
      </c>
      <c r="H334" s="7" t="s">
        <v>59</v>
      </c>
      <c r="I334" s="7" t="s">
        <v>44</v>
      </c>
      <c r="J334" s="19" t="str">
        <f>IFERROR(INDEX('Employee Info'!$C$3:$E$200,MATCH(Data7[[#This Row],[Name:]],'Employee Info'!$B$3:$B$200,0),MATCH(Data7[[#This Row],[Hours Type:]],'Employee Info'!$C$2:$E$2,0)),"")</f>
        <v/>
      </c>
      <c r="K334" s="19" t="str">
        <f>IFERROR(INDEX('Employee Info'!$C$3:$J$200,MATCH(Data7[[#This Row],[Name:]],'Employee Info'!$B$3:$B$200,0),MATCH(Data7[[#Headers],[Truck]],'Employee Info'!$C$2:$J$2,0)),"")</f>
        <v/>
      </c>
      <c r="L334" s="19" t="str">
        <f>IFERROR(INDEX('Employee Info'!$C$3:$J$200,MATCH(Data7[[#This Row],[Name:]],'Employee Info'!$B$3:$B$200,0),MATCH(Data7[[#Headers],[Phone]],'Employee Info'!$C$2:$J$2,0)),"")</f>
        <v/>
      </c>
      <c r="M334" s="19" t="str">
        <f>IFERROR(INDEX('Employee Info'!$C$3:$J$200,MATCH(Data7[[#This Row],[Name:]],'Employee Info'!$B$3:$B$200,0),MATCH(Data7[[#Headers],[Tech]],'Employee Info'!$C$2:$J$2,0)),"")</f>
        <v/>
      </c>
      <c r="N334" s="19" t="str">
        <f>IFERROR(INDEX('Employee Info'!$C$3:$J$200,MATCH(Data7[[#This Row],[Name:]],'Employee Info'!$B$3:$B$200,0),MATCH(Data7[[#Headers],[Other]],'Employee Info'!$C$2:$J$2,0)),"")</f>
        <v/>
      </c>
      <c r="O334" s="19">
        <f>IFERROR((Data7[[#This Row],[Hours:]]*SUM(Data7[[#This Row],[Rate]:[Other]])),"")</f>
        <v>0</v>
      </c>
      <c r="P334" s="7" t="str">
        <f>IF(Data7[[#This Row],[WO'#:]]="","Riley #","WO#")</f>
        <v>Riley #</v>
      </c>
      <c r="Q334" s="7">
        <f>IFERROR(WEEKNUM(Data7[[#This Row],[Date:]]),"")</f>
        <v>11</v>
      </c>
      <c r="R334" s="6">
        <f t="shared" si="15"/>
        <v>45361</v>
      </c>
      <c r="S334" s="6">
        <f>Data7[[#This Row],[Week Start]]+7</f>
        <v>45368</v>
      </c>
      <c r="T334" s="7" t="str">
        <f t="shared" si="16"/>
        <v>3/10/2024 - 3/17/2024</v>
      </c>
      <c r="U334" s="7" t="str">
        <f t="shared" si="17"/>
        <v>Time Card</v>
      </c>
      <c r="V334" s="8" t="str">
        <f>RIGHT(TEXT(Data7[[#This Row],[Date:]],"mmddyyyy"),4)</f>
        <v>2024</v>
      </c>
      <c r="W334" s="8" t="str">
        <f>MID(TEXT(Data7[[#This Row],[Date:]],"mmddyyyy"),3,2)</f>
        <v>11</v>
      </c>
      <c r="X334" s="8" t="str">
        <f>LEFT(TEXT(Data7[[#This Row],[Date:]],"mmddyyyy"),2)</f>
        <v>03</v>
      </c>
      <c r="Y334" s="6">
        <f>DATE(Data7[[#This Row],[Year]],Data7[[#This Row],[Month]],Data7[[#This Row],[Day]])</f>
        <v>45362</v>
      </c>
    </row>
    <row r="335" spans="1:25" x14ac:dyDescent="0.3">
      <c r="A335" s="5">
        <v>45366.519306365743</v>
      </c>
      <c r="B335" s="7" t="s">
        <v>66</v>
      </c>
      <c r="C335" s="6" t="s">
        <v>284</v>
      </c>
      <c r="D335" s="7" t="s">
        <v>285</v>
      </c>
      <c r="E335" s="8">
        <v>2</v>
      </c>
      <c r="F335" s="7">
        <v>6984733</v>
      </c>
      <c r="G335" s="7" t="s">
        <v>68</v>
      </c>
      <c r="H335" s="7" t="s">
        <v>69</v>
      </c>
      <c r="I335" s="7" t="s">
        <v>44</v>
      </c>
      <c r="J335" s="19" t="str">
        <f>IFERROR(INDEX('Employee Info'!$C$3:$E$200,MATCH(Data7[[#This Row],[Name:]],'Employee Info'!$B$3:$B$200,0),MATCH(Data7[[#This Row],[Hours Type:]],'Employee Info'!$C$2:$E$2,0)),"")</f>
        <v/>
      </c>
      <c r="K335" s="19" t="str">
        <f>IFERROR(INDEX('Employee Info'!$C$3:$J$200,MATCH(Data7[[#This Row],[Name:]],'Employee Info'!$B$3:$B$200,0),MATCH(Data7[[#Headers],[Truck]],'Employee Info'!$C$2:$J$2,0)),"")</f>
        <v/>
      </c>
      <c r="L335" s="19" t="str">
        <f>IFERROR(INDEX('Employee Info'!$C$3:$J$200,MATCH(Data7[[#This Row],[Name:]],'Employee Info'!$B$3:$B$200,0),MATCH(Data7[[#Headers],[Phone]],'Employee Info'!$C$2:$J$2,0)),"")</f>
        <v/>
      </c>
      <c r="M335" s="19" t="str">
        <f>IFERROR(INDEX('Employee Info'!$C$3:$J$200,MATCH(Data7[[#This Row],[Name:]],'Employee Info'!$B$3:$B$200,0),MATCH(Data7[[#Headers],[Tech]],'Employee Info'!$C$2:$J$2,0)),"")</f>
        <v/>
      </c>
      <c r="N335" s="19" t="str">
        <f>IFERROR(INDEX('Employee Info'!$C$3:$J$200,MATCH(Data7[[#This Row],[Name:]],'Employee Info'!$B$3:$B$200,0),MATCH(Data7[[#Headers],[Other]],'Employee Info'!$C$2:$J$2,0)),"")</f>
        <v/>
      </c>
      <c r="O335" s="19">
        <f>IFERROR((Data7[[#This Row],[Hours:]]*SUM(Data7[[#This Row],[Rate]:[Other]])),"")</f>
        <v>0</v>
      </c>
      <c r="P335" s="7" t="str">
        <f>IF(Data7[[#This Row],[WO'#:]]="","Riley #","WO#")</f>
        <v>WO#</v>
      </c>
      <c r="Q335" s="7">
        <f>IFERROR(WEEKNUM(Data7[[#This Row],[Date:]]),"")</f>
        <v>11</v>
      </c>
      <c r="R335" s="6">
        <f t="shared" si="15"/>
        <v>45361</v>
      </c>
      <c r="S335" s="6">
        <f>Data7[[#This Row],[Week Start]]+7</f>
        <v>45368</v>
      </c>
      <c r="T335" s="7" t="str">
        <f t="shared" si="16"/>
        <v>3/10/2024 - 3/17/2024</v>
      </c>
      <c r="U335" s="7" t="str">
        <f t="shared" si="17"/>
        <v>Time Card</v>
      </c>
      <c r="V335" s="8" t="str">
        <f>RIGHT(TEXT(Data7[[#This Row],[Date:]],"mmddyyyy"),4)</f>
        <v>2024</v>
      </c>
      <c r="W335" s="8" t="str">
        <f>MID(TEXT(Data7[[#This Row],[Date:]],"mmddyyyy"),3,2)</f>
        <v>12</v>
      </c>
      <c r="X335" s="8" t="str">
        <f>LEFT(TEXT(Data7[[#This Row],[Date:]],"mmddyyyy"),2)</f>
        <v>03</v>
      </c>
      <c r="Y335" s="6">
        <f>DATE(Data7[[#This Row],[Year]],Data7[[#This Row],[Month]],Data7[[#This Row],[Day]])</f>
        <v>45363</v>
      </c>
    </row>
    <row r="336" spans="1:25" x14ac:dyDescent="0.3">
      <c r="A336" s="5">
        <v>45366.522593518515</v>
      </c>
      <c r="B336" s="7" t="s">
        <v>66</v>
      </c>
      <c r="C336" s="6" t="s">
        <v>284</v>
      </c>
      <c r="D336" s="7" t="s">
        <v>286</v>
      </c>
      <c r="E336" s="8">
        <v>3</v>
      </c>
      <c r="F336" s="7">
        <v>6984733</v>
      </c>
      <c r="G336" s="7" t="s">
        <v>68</v>
      </c>
      <c r="H336" s="7" t="s">
        <v>69</v>
      </c>
      <c r="I336" s="7" t="s">
        <v>44</v>
      </c>
      <c r="J336" s="19" t="str">
        <f>IFERROR(INDEX('Employee Info'!$C$3:$E$200,MATCH(Data7[[#This Row],[Name:]],'Employee Info'!$B$3:$B$200,0),MATCH(Data7[[#This Row],[Hours Type:]],'Employee Info'!$C$2:$E$2,0)),"")</f>
        <v/>
      </c>
      <c r="K336" s="19" t="str">
        <f>IFERROR(INDEX('Employee Info'!$C$3:$J$200,MATCH(Data7[[#This Row],[Name:]],'Employee Info'!$B$3:$B$200,0),MATCH(Data7[[#Headers],[Truck]],'Employee Info'!$C$2:$J$2,0)),"")</f>
        <v/>
      </c>
      <c r="L336" s="19" t="str">
        <f>IFERROR(INDEX('Employee Info'!$C$3:$J$200,MATCH(Data7[[#This Row],[Name:]],'Employee Info'!$B$3:$B$200,0),MATCH(Data7[[#Headers],[Phone]],'Employee Info'!$C$2:$J$2,0)),"")</f>
        <v/>
      </c>
      <c r="M336" s="19" t="str">
        <f>IFERROR(INDEX('Employee Info'!$C$3:$J$200,MATCH(Data7[[#This Row],[Name:]],'Employee Info'!$B$3:$B$200,0),MATCH(Data7[[#Headers],[Tech]],'Employee Info'!$C$2:$J$2,0)),"")</f>
        <v/>
      </c>
      <c r="N336" s="19" t="str">
        <f>IFERROR(INDEX('Employee Info'!$C$3:$J$200,MATCH(Data7[[#This Row],[Name:]],'Employee Info'!$B$3:$B$200,0),MATCH(Data7[[#Headers],[Other]],'Employee Info'!$C$2:$J$2,0)),"")</f>
        <v/>
      </c>
      <c r="O336" s="19">
        <f>IFERROR((Data7[[#This Row],[Hours:]]*SUM(Data7[[#This Row],[Rate]:[Other]])),"")</f>
        <v>0</v>
      </c>
      <c r="P336" s="7" t="str">
        <f>IF(Data7[[#This Row],[WO'#:]]="","Riley #","WO#")</f>
        <v>WO#</v>
      </c>
      <c r="Q336" s="7">
        <f>IFERROR(WEEKNUM(Data7[[#This Row],[Date:]]),"")</f>
        <v>11</v>
      </c>
      <c r="R336" s="6">
        <f t="shared" si="15"/>
        <v>45361</v>
      </c>
      <c r="S336" s="6">
        <f>Data7[[#This Row],[Week Start]]+7</f>
        <v>45368</v>
      </c>
      <c r="T336" s="7" t="str">
        <f t="shared" si="16"/>
        <v>3/10/2024 - 3/17/2024</v>
      </c>
      <c r="U336" s="7" t="str">
        <f t="shared" si="17"/>
        <v>Time Card</v>
      </c>
      <c r="V336" s="8" t="str">
        <f>RIGHT(TEXT(Data7[[#This Row],[Date:]],"mmddyyyy"),4)</f>
        <v>2024</v>
      </c>
      <c r="W336" s="8" t="str">
        <f>MID(TEXT(Data7[[#This Row],[Date:]],"mmddyyyy"),3,2)</f>
        <v>12</v>
      </c>
      <c r="X336" s="8" t="str">
        <f>LEFT(TEXT(Data7[[#This Row],[Date:]],"mmddyyyy"),2)</f>
        <v>03</v>
      </c>
      <c r="Y336" s="6">
        <f>DATE(Data7[[#This Row],[Year]],Data7[[#This Row],[Month]],Data7[[#This Row],[Day]])</f>
        <v>45363</v>
      </c>
    </row>
    <row r="337" spans="1:25" x14ac:dyDescent="0.3">
      <c r="A337" s="5">
        <v>45392.367590277776</v>
      </c>
      <c r="B337" s="7" t="s">
        <v>76</v>
      </c>
      <c r="C337" s="6" t="s">
        <v>284</v>
      </c>
      <c r="D337" s="7" t="s">
        <v>156</v>
      </c>
      <c r="E337" s="8">
        <v>1</v>
      </c>
      <c r="F337" s="7">
        <v>6984733</v>
      </c>
      <c r="G337" s="7" t="s">
        <v>68</v>
      </c>
      <c r="H337" s="7" t="s">
        <v>69</v>
      </c>
      <c r="I337" s="7" t="s">
        <v>44</v>
      </c>
      <c r="J337" s="19" t="str">
        <f>IFERROR(INDEX('Employee Info'!$C$3:$E$200,MATCH(Data7[[#This Row],[Name:]],'Employee Info'!$B$3:$B$200,0),MATCH(Data7[[#This Row],[Hours Type:]],'Employee Info'!$C$2:$E$2,0)),"")</f>
        <v/>
      </c>
      <c r="K337" s="19" t="str">
        <f>IFERROR(INDEX('Employee Info'!$C$3:$J$200,MATCH(Data7[[#This Row],[Name:]],'Employee Info'!$B$3:$B$200,0),MATCH(Data7[[#Headers],[Truck]],'Employee Info'!$C$2:$J$2,0)),"")</f>
        <v/>
      </c>
      <c r="L337" s="19" t="str">
        <f>IFERROR(INDEX('Employee Info'!$C$3:$J$200,MATCH(Data7[[#This Row],[Name:]],'Employee Info'!$B$3:$B$200,0),MATCH(Data7[[#Headers],[Phone]],'Employee Info'!$C$2:$J$2,0)),"")</f>
        <v/>
      </c>
      <c r="M337" s="19" t="str">
        <f>IFERROR(INDEX('Employee Info'!$C$3:$J$200,MATCH(Data7[[#This Row],[Name:]],'Employee Info'!$B$3:$B$200,0),MATCH(Data7[[#Headers],[Tech]],'Employee Info'!$C$2:$J$2,0)),"")</f>
        <v/>
      </c>
      <c r="N337" s="19" t="str">
        <f>IFERROR(INDEX('Employee Info'!$C$3:$J$200,MATCH(Data7[[#This Row],[Name:]],'Employee Info'!$B$3:$B$200,0),MATCH(Data7[[#Headers],[Other]],'Employee Info'!$C$2:$J$2,0)),"")</f>
        <v/>
      </c>
      <c r="O337" s="19">
        <f>IFERROR((Data7[[#This Row],[Hours:]]*SUM(Data7[[#This Row],[Rate]:[Other]])),"")</f>
        <v>0</v>
      </c>
      <c r="P337" s="7" t="str">
        <f>IF(Data7[[#This Row],[WO'#:]]="","Riley #","WO#")</f>
        <v>WO#</v>
      </c>
      <c r="Q337" s="7">
        <f>IFERROR(WEEKNUM(Data7[[#This Row],[Date:]]),"")</f>
        <v>11</v>
      </c>
      <c r="R337" s="6">
        <f t="shared" si="15"/>
        <v>45361</v>
      </c>
      <c r="S337" s="6">
        <f>Data7[[#This Row],[Week Start]]+7</f>
        <v>45368</v>
      </c>
      <c r="T337" s="7" t="str">
        <f t="shared" si="16"/>
        <v>3/10/2024 - 3/17/2024</v>
      </c>
      <c r="U337" s="7" t="str">
        <f t="shared" si="17"/>
        <v>Time Card</v>
      </c>
      <c r="V337" s="8" t="str">
        <f>RIGHT(TEXT(Data7[[#This Row],[Date:]],"mmddyyyy"),4)</f>
        <v>2024</v>
      </c>
      <c r="W337" s="8" t="str">
        <f>MID(TEXT(Data7[[#This Row],[Date:]],"mmddyyyy"),3,2)</f>
        <v>12</v>
      </c>
      <c r="X337" s="8" t="str">
        <f>LEFT(TEXT(Data7[[#This Row],[Date:]],"mmddyyyy"),2)</f>
        <v>03</v>
      </c>
      <c r="Y337" s="6">
        <f>DATE(Data7[[#This Row],[Year]],Data7[[#This Row],[Month]],Data7[[#This Row],[Day]])</f>
        <v>45363</v>
      </c>
    </row>
    <row r="338" spans="1:25" x14ac:dyDescent="0.3">
      <c r="A338" s="5">
        <v>45364.251598263887</v>
      </c>
      <c r="B338" s="7" t="s">
        <v>35</v>
      </c>
      <c r="C338" s="6" t="s">
        <v>284</v>
      </c>
      <c r="D338" s="7" t="s">
        <v>289</v>
      </c>
      <c r="E338" s="8">
        <v>3</v>
      </c>
      <c r="F338" s="7" t="s">
        <v>68</v>
      </c>
      <c r="G338" s="7" t="s">
        <v>68</v>
      </c>
      <c r="H338" s="7" t="s">
        <v>278</v>
      </c>
      <c r="I338" s="7" t="s">
        <v>44</v>
      </c>
      <c r="J338" s="19" t="str">
        <f>IFERROR(INDEX('Employee Info'!$C$3:$E$200,MATCH(Data7[[#This Row],[Name:]],'Employee Info'!$B$3:$B$200,0),MATCH(Data7[[#This Row],[Hours Type:]],'Employee Info'!$C$2:$E$2,0)),"")</f>
        <v/>
      </c>
      <c r="K338" s="19" t="str">
        <f>IFERROR(INDEX('Employee Info'!$C$3:$J$200,MATCH(Data7[[#This Row],[Name:]],'Employee Info'!$B$3:$B$200,0),MATCH(Data7[[#Headers],[Truck]],'Employee Info'!$C$2:$J$2,0)),"")</f>
        <v/>
      </c>
      <c r="L338" s="19" t="str">
        <f>IFERROR(INDEX('Employee Info'!$C$3:$J$200,MATCH(Data7[[#This Row],[Name:]],'Employee Info'!$B$3:$B$200,0),MATCH(Data7[[#Headers],[Phone]],'Employee Info'!$C$2:$J$2,0)),"")</f>
        <v/>
      </c>
      <c r="M338" s="19" t="str">
        <f>IFERROR(INDEX('Employee Info'!$C$3:$J$200,MATCH(Data7[[#This Row],[Name:]],'Employee Info'!$B$3:$B$200,0),MATCH(Data7[[#Headers],[Tech]],'Employee Info'!$C$2:$J$2,0)),"")</f>
        <v/>
      </c>
      <c r="N338" s="19" t="str">
        <f>IFERROR(INDEX('Employee Info'!$C$3:$J$200,MATCH(Data7[[#This Row],[Name:]],'Employee Info'!$B$3:$B$200,0),MATCH(Data7[[#Headers],[Other]],'Employee Info'!$C$2:$J$2,0)),"")</f>
        <v/>
      </c>
      <c r="O338" s="19">
        <f>IFERROR((Data7[[#This Row],[Hours:]]*SUM(Data7[[#This Row],[Rate]:[Other]])),"")</f>
        <v>0</v>
      </c>
      <c r="P338" s="7" t="str">
        <f>IF(Data7[[#This Row],[WO'#:]]="","Riley #","WO#")</f>
        <v>Riley #</v>
      </c>
      <c r="Q338" s="7">
        <f>IFERROR(WEEKNUM(Data7[[#This Row],[Date:]]),"")</f>
        <v>11</v>
      </c>
      <c r="R338" s="6">
        <f t="shared" si="15"/>
        <v>45361</v>
      </c>
      <c r="S338" s="6">
        <f>Data7[[#This Row],[Week Start]]+7</f>
        <v>45368</v>
      </c>
      <c r="T338" s="7" t="str">
        <f t="shared" si="16"/>
        <v>3/10/2024 - 3/17/2024</v>
      </c>
      <c r="U338" s="7" t="str">
        <f t="shared" si="17"/>
        <v>Time Card</v>
      </c>
      <c r="V338" s="8" t="str">
        <f>RIGHT(TEXT(Data7[[#This Row],[Date:]],"mmddyyyy"),4)</f>
        <v>2024</v>
      </c>
      <c r="W338" s="8" t="str">
        <f>MID(TEXT(Data7[[#This Row],[Date:]],"mmddyyyy"),3,2)</f>
        <v>12</v>
      </c>
      <c r="X338" s="8" t="str">
        <f>LEFT(TEXT(Data7[[#This Row],[Date:]],"mmddyyyy"),2)</f>
        <v>03</v>
      </c>
      <c r="Y338" s="6">
        <f>DATE(Data7[[#This Row],[Year]],Data7[[#This Row],[Month]],Data7[[#This Row],[Day]])</f>
        <v>45363</v>
      </c>
    </row>
    <row r="339" spans="1:25" x14ac:dyDescent="0.3">
      <c r="A339" s="5">
        <v>45363.41461886574</v>
      </c>
      <c r="B339" s="7" t="s">
        <v>31</v>
      </c>
      <c r="C339" s="6" t="s">
        <v>284</v>
      </c>
      <c r="D339" s="7" t="s">
        <v>287</v>
      </c>
      <c r="E339" s="8">
        <v>8</v>
      </c>
      <c r="F339" s="7" t="s">
        <v>68</v>
      </c>
      <c r="G339" s="7" t="s">
        <v>68</v>
      </c>
      <c r="H339" s="7" t="s">
        <v>92</v>
      </c>
      <c r="I339" s="7" t="s">
        <v>44</v>
      </c>
      <c r="J339" s="19" t="str">
        <f>IFERROR(INDEX('Employee Info'!$C$3:$E$200,MATCH(Data7[[#This Row],[Name:]],'Employee Info'!$B$3:$B$200,0),MATCH(Data7[[#This Row],[Hours Type:]],'Employee Info'!$C$2:$E$2,0)),"")</f>
        <v/>
      </c>
      <c r="K339" s="19" t="str">
        <f>IFERROR(INDEX('Employee Info'!$C$3:$J$200,MATCH(Data7[[#This Row],[Name:]],'Employee Info'!$B$3:$B$200,0),MATCH(Data7[[#Headers],[Truck]],'Employee Info'!$C$2:$J$2,0)),"")</f>
        <v/>
      </c>
      <c r="L339" s="19" t="str">
        <f>IFERROR(INDEX('Employee Info'!$C$3:$J$200,MATCH(Data7[[#This Row],[Name:]],'Employee Info'!$B$3:$B$200,0),MATCH(Data7[[#Headers],[Phone]],'Employee Info'!$C$2:$J$2,0)),"")</f>
        <v/>
      </c>
      <c r="M339" s="19" t="str">
        <f>IFERROR(INDEX('Employee Info'!$C$3:$J$200,MATCH(Data7[[#This Row],[Name:]],'Employee Info'!$B$3:$B$200,0),MATCH(Data7[[#Headers],[Tech]],'Employee Info'!$C$2:$J$2,0)),"")</f>
        <v/>
      </c>
      <c r="N339" s="19" t="str">
        <f>IFERROR(INDEX('Employee Info'!$C$3:$J$200,MATCH(Data7[[#This Row],[Name:]],'Employee Info'!$B$3:$B$200,0),MATCH(Data7[[#Headers],[Other]],'Employee Info'!$C$2:$J$2,0)),"")</f>
        <v/>
      </c>
      <c r="O339" s="19">
        <f>IFERROR((Data7[[#This Row],[Hours:]]*SUM(Data7[[#This Row],[Rate]:[Other]])),"")</f>
        <v>0</v>
      </c>
      <c r="P339" s="7" t="str">
        <f>IF(Data7[[#This Row],[WO'#:]]="","Riley #","WO#")</f>
        <v>Riley #</v>
      </c>
      <c r="Q339" s="7">
        <f>IFERROR(WEEKNUM(Data7[[#This Row],[Date:]]),"")</f>
        <v>11</v>
      </c>
      <c r="R339" s="6">
        <f t="shared" si="15"/>
        <v>45361</v>
      </c>
      <c r="S339" s="6">
        <f>Data7[[#This Row],[Week Start]]+7</f>
        <v>45368</v>
      </c>
      <c r="T339" s="7" t="str">
        <f t="shared" si="16"/>
        <v>3/10/2024 - 3/17/2024</v>
      </c>
      <c r="U339" s="7" t="str">
        <f t="shared" si="17"/>
        <v>Time Card</v>
      </c>
      <c r="V339" s="8" t="str">
        <f>RIGHT(TEXT(Data7[[#This Row],[Date:]],"mmddyyyy"),4)</f>
        <v>2024</v>
      </c>
      <c r="W339" s="8" t="str">
        <f>MID(TEXT(Data7[[#This Row],[Date:]],"mmddyyyy"),3,2)</f>
        <v>12</v>
      </c>
      <c r="X339" s="8" t="str">
        <f>LEFT(TEXT(Data7[[#This Row],[Date:]],"mmddyyyy"),2)</f>
        <v>03</v>
      </c>
      <c r="Y339" s="6">
        <f>DATE(Data7[[#This Row],[Year]],Data7[[#This Row],[Month]],Data7[[#This Row],[Day]])</f>
        <v>45363</v>
      </c>
    </row>
    <row r="340" spans="1:25" x14ac:dyDescent="0.3">
      <c r="A340" s="5">
        <v>45364.252499305556</v>
      </c>
      <c r="B340" s="7" t="s">
        <v>35</v>
      </c>
      <c r="C340" s="6" t="s">
        <v>284</v>
      </c>
      <c r="D340" s="7" t="s">
        <v>290</v>
      </c>
      <c r="E340" s="8">
        <v>3</v>
      </c>
      <c r="F340" s="7" t="s">
        <v>68</v>
      </c>
      <c r="G340" s="7" t="s">
        <v>68</v>
      </c>
      <c r="H340" s="7" t="s">
        <v>92</v>
      </c>
      <c r="I340" s="7" t="s">
        <v>44</v>
      </c>
      <c r="J340" s="19" t="str">
        <f>IFERROR(INDEX('Employee Info'!$C$3:$E$200,MATCH(Data7[[#This Row],[Name:]],'Employee Info'!$B$3:$B$200,0),MATCH(Data7[[#This Row],[Hours Type:]],'Employee Info'!$C$2:$E$2,0)),"")</f>
        <v/>
      </c>
      <c r="K340" s="19" t="str">
        <f>IFERROR(INDEX('Employee Info'!$C$3:$J$200,MATCH(Data7[[#This Row],[Name:]],'Employee Info'!$B$3:$B$200,0),MATCH(Data7[[#Headers],[Truck]],'Employee Info'!$C$2:$J$2,0)),"")</f>
        <v/>
      </c>
      <c r="L340" s="19" t="str">
        <f>IFERROR(INDEX('Employee Info'!$C$3:$J$200,MATCH(Data7[[#This Row],[Name:]],'Employee Info'!$B$3:$B$200,0),MATCH(Data7[[#Headers],[Phone]],'Employee Info'!$C$2:$J$2,0)),"")</f>
        <v/>
      </c>
      <c r="M340" s="19" t="str">
        <f>IFERROR(INDEX('Employee Info'!$C$3:$J$200,MATCH(Data7[[#This Row],[Name:]],'Employee Info'!$B$3:$B$200,0),MATCH(Data7[[#Headers],[Tech]],'Employee Info'!$C$2:$J$2,0)),"")</f>
        <v/>
      </c>
      <c r="N340" s="19" t="str">
        <f>IFERROR(INDEX('Employee Info'!$C$3:$J$200,MATCH(Data7[[#This Row],[Name:]],'Employee Info'!$B$3:$B$200,0),MATCH(Data7[[#Headers],[Other]],'Employee Info'!$C$2:$J$2,0)),"")</f>
        <v/>
      </c>
      <c r="O340" s="19">
        <f>IFERROR((Data7[[#This Row],[Hours:]]*SUM(Data7[[#This Row],[Rate]:[Other]])),"")</f>
        <v>0</v>
      </c>
      <c r="P340" s="7" t="str">
        <f>IF(Data7[[#This Row],[WO'#:]]="","Riley #","WO#")</f>
        <v>Riley #</v>
      </c>
      <c r="Q340" s="7">
        <f>IFERROR(WEEKNUM(Data7[[#This Row],[Date:]]),"")</f>
        <v>11</v>
      </c>
      <c r="R340" s="6">
        <f t="shared" si="15"/>
        <v>45361</v>
      </c>
      <c r="S340" s="6">
        <f>Data7[[#This Row],[Week Start]]+7</f>
        <v>45368</v>
      </c>
      <c r="T340" s="7" t="str">
        <f t="shared" si="16"/>
        <v>3/10/2024 - 3/17/2024</v>
      </c>
      <c r="U340" s="7" t="str">
        <f t="shared" si="17"/>
        <v>Time Card</v>
      </c>
      <c r="V340" s="8" t="str">
        <f>RIGHT(TEXT(Data7[[#This Row],[Date:]],"mmddyyyy"),4)</f>
        <v>2024</v>
      </c>
      <c r="W340" s="8" t="str">
        <f>MID(TEXT(Data7[[#This Row],[Date:]],"mmddyyyy"),3,2)</f>
        <v>12</v>
      </c>
      <c r="X340" s="8" t="str">
        <f>LEFT(TEXT(Data7[[#This Row],[Date:]],"mmddyyyy"),2)</f>
        <v>03</v>
      </c>
      <c r="Y340" s="6">
        <f>DATE(Data7[[#This Row],[Year]],Data7[[#This Row],[Month]],Data7[[#This Row],[Day]])</f>
        <v>45363</v>
      </c>
    </row>
    <row r="341" spans="1:25" x14ac:dyDescent="0.3">
      <c r="A341" s="5">
        <v>45366.513060185185</v>
      </c>
      <c r="B341" s="7" t="s">
        <v>66</v>
      </c>
      <c r="C341" s="6" t="s">
        <v>284</v>
      </c>
      <c r="D341" s="7" t="s">
        <v>283</v>
      </c>
      <c r="E341" s="8">
        <v>3</v>
      </c>
      <c r="F341" s="7" t="s">
        <v>68</v>
      </c>
      <c r="G341" s="7" t="s">
        <v>68</v>
      </c>
      <c r="H341" s="7" t="s">
        <v>92</v>
      </c>
      <c r="I341" s="7" t="s">
        <v>44</v>
      </c>
      <c r="J341" s="19" t="str">
        <f>IFERROR(INDEX('Employee Info'!$C$3:$E$200,MATCH(Data7[[#This Row],[Name:]],'Employee Info'!$B$3:$B$200,0),MATCH(Data7[[#This Row],[Hours Type:]],'Employee Info'!$C$2:$E$2,0)),"")</f>
        <v/>
      </c>
      <c r="K341" s="19" t="str">
        <f>IFERROR(INDEX('Employee Info'!$C$3:$J$200,MATCH(Data7[[#This Row],[Name:]],'Employee Info'!$B$3:$B$200,0),MATCH(Data7[[#Headers],[Truck]],'Employee Info'!$C$2:$J$2,0)),"")</f>
        <v/>
      </c>
      <c r="L341" s="19" t="str">
        <f>IFERROR(INDEX('Employee Info'!$C$3:$J$200,MATCH(Data7[[#This Row],[Name:]],'Employee Info'!$B$3:$B$200,0),MATCH(Data7[[#Headers],[Phone]],'Employee Info'!$C$2:$J$2,0)),"")</f>
        <v/>
      </c>
      <c r="M341" s="19" t="str">
        <f>IFERROR(INDEX('Employee Info'!$C$3:$J$200,MATCH(Data7[[#This Row],[Name:]],'Employee Info'!$B$3:$B$200,0),MATCH(Data7[[#Headers],[Tech]],'Employee Info'!$C$2:$J$2,0)),"")</f>
        <v/>
      </c>
      <c r="N341" s="19" t="str">
        <f>IFERROR(INDEX('Employee Info'!$C$3:$J$200,MATCH(Data7[[#This Row],[Name:]],'Employee Info'!$B$3:$B$200,0),MATCH(Data7[[#Headers],[Other]],'Employee Info'!$C$2:$J$2,0)),"")</f>
        <v/>
      </c>
      <c r="O341" s="19">
        <f>IFERROR((Data7[[#This Row],[Hours:]]*SUM(Data7[[#This Row],[Rate]:[Other]])),"")</f>
        <v>0</v>
      </c>
      <c r="P341" s="7" t="str">
        <f>IF(Data7[[#This Row],[WO'#:]]="","Riley #","WO#")</f>
        <v>Riley #</v>
      </c>
      <c r="Q341" s="7">
        <f>IFERROR(WEEKNUM(Data7[[#This Row],[Date:]]),"")</f>
        <v>11</v>
      </c>
      <c r="R341" s="6">
        <f t="shared" si="15"/>
        <v>45361</v>
      </c>
      <c r="S341" s="6">
        <f>Data7[[#This Row],[Week Start]]+7</f>
        <v>45368</v>
      </c>
      <c r="T341" s="7" t="str">
        <f t="shared" si="16"/>
        <v>3/10/2024 - 3/17/2024</v>
      </c>
      <c r="U341" s="7" t="str">
        <f t="shared" si="17"/>
        <v>Time Card</v>
      </c>
      <c r="V341" s="8" t="str">
        <f>RIGHT(TEXT(Data7[[#This Row],[Date:]],"mmddyyyy"),4)</f>
        <v>2024</v>
      </c>
      <c r="W341" s="8" t="str">
        <f>MID(TEXT(Data7[[#This Row],[Date:]],"mmddyyyy"),3,2)</f>
        <v>12</v>
      </c>
      <c r="X341" s="8" t="str">
        <f>LEFT(TEXT(Data7[[#This Row],[Date:]],"mmddyyyy"),2)</f>
        <v>03</v>
      </c>
      <c r="Y341" s="6">
        <f>DATE(Data7[[#This Row],[Year]],Data7[[#This Row],[Month]],Data7[[#This Row],[Day]])</f>
        <v>45363</v>
      </c>
    </row>
    <row r="342" spans="1:25" x14ac:dyDescent="0.3">
      <c r="A342" s="5">
        <v>45364.251178125</v>
      </c>
      <c r="B342" s="7" t="s">
        <v>35</v>
      </c>
      <c r="C342" s="6" t="s">
        <v>284</v>
      </c>
      <c r="D342" s="7" t="s">
        <v>288</v>
      </c>
      <c r="E342" s="8">
        <v>2</v>
      </c>
      <c r="F342" s="7" t="s">
        <v>68</v>
      </c>
      <c r="G342" s="7" t="s">
        <v>68</v>
      </c>
      <c r="H342" s="7" t="s">
        <v>59</v>
      </c>
      <c r="I342" s="7" t="s">
        <v>44</v>
      </c>
      <c r="J342" s="19" t="str">
        <f>IFERROR(INDEX('Employee Info'!$C$3:$E$200,MATCH(Data7[[#This Row],[Name:]],'Employee Info'!$B$3:$B$200,0),MATCH(Data7[[#This Row],[Hours Type:]],'Employee Info'!$C$2:$E$2,0)),"")</f>
        <v/>
      </c>
      <c r="K342" s="19" t="str">
        <f>IFERROR(INDEX('Employee Info'!$C$3:$J$200,MATCH(Data7[[#This Row],[Name:]],'Employee Info'!$B$3:$B$200,0),MATCH(Data7[[#Headers],[Truck]],'Employee Info'!$C$2:$J$2,0)),"")</f>
        <v/>
      </c>
      <c r="L342" s="19" t="str">
        <f>IFERROR(INDEX('Employee Info'!$C$3:$J$200,MATCH(Data7[[#This Row],[Name:]],'Employee Info'!$B$3:$B$200,0),MATCH(Data7[[#Headers],[Phone]],'Employee Info'!$C$2:$J$2,0)),"")</f>
        <v/>
      </c>
      <c r="M342" s="19" t="str">
        <f>IFERROR(INDEX('Employee Info'!$C$3:$J$200,MATCH(Data7[[#This Row],[Name:]],'Employee Info'!$B$3:$B$200,0),MATCH(Data7[[#Headers],[Tech]],'Employee Info'!$C$2:$J$2,0)),"")</f>
        <v/>
      </c>
      <c r="N342" s="19" t="str">
        <f>IFERROR(INDEX('Employee Info'!$C$3:$J$200,MATCH(Data7[[#This Row],[Name:]],'Employee Info'!$B$3:$B$200,0),MATCH(Data7[[#Headers],[Other]],'Employee Info'!$C$2:$J$2,0)),"")</f>
        <v/>
      </c>
      <c r="O342" s="19">
        <f>IFERROR((Data7[[#This Row],[Hours:]]*SUM(Data7[[#This Row],[Rate]:[Other]])),"")</f>
        <v>0</v>
      </c>
      <c r="P342" s="7" t="str">
        <f>IF(Data7[[#This Row],[WO'#:]]="","Riley #","WO#")</f>
        <v>Riley #</v>
      </c>
      <c r="Q342" s="7">
        <f>IFERROR(WEEKNUM(Data7[[#This Row],[Date:]]),"")</f>
        <v>11</v>
      </c>
      <c r="R342" s="6">
        <f t="shared" si="15"/>
        <v>45361</v>
      </c>
      <c r="S342" s="6">
        <f>Data7[[#This Row],[Week Start]]+7</f>
        <v>45368</v>
      </c>
      <c r="T342" s="7" t="str">
        <f t="shared" si="16"/>
        <v>3/10/2024 - 3/17/2024</v>
      </c>
      <c r="U342" s="7" t="str">
        <f t="shared" si="17"/>
        <v>Time Card</v>
      </c>
      <c r="V342" s="8" t="str">
        <f>RIGHT(TEXT(Data7[[#This Row],[Date:]],"mmddyyyy"),4)</f>
        <v>2024</v>
      </c>
      <c r="W342" s="8" t="str">
        <f>MID(TEXT(Data7[[#This Row],[Date:]],"mmddyyyy"),3,2)</f>
        <v>12</v>
      </c>
      <c r="X342" s="8" t="str">
        <f>LEFT(TEXT(Data7[[#This Row],[Date:]],"mmddyyyy"),2)</f>
        <v>03</v>
      </c>
      <c r="Y342" s="6">
        <f>DATE(Data7[[#This Row],[Year]],Data7[[#This Row],[Month]],Data7[[#This Row],[Day]])</f>
        <v>45363</v>
      </c>
    </row>
    <row r="343" spans="1:25" x14ac:dyDescent="0.3">
      <c r="A343" s="5">
        <v>45365.507635185182</v>
      </c>
      <c r="B343" s="7" t="s">
        <v>65</v>
      </c>
      <c r="C343" s="6" t="s">
        <v>284</v>
      </c>
      <c r="D343" s="7" t="s">
        <v>291</v>
      </c>
      <c r="E343" s="8">
        <v>8</v>
      </c>
      <c r="G343" s="7" t="s">
        <v>68</v>
      </c>
      <c r="H343" s="7" t="s">
        <v>64</v>
      </c>
      <c r="I343" s="7" t="s">
        <v>44</v>
      </c>
      <c r="J343" s="19" t="str">
        <f>IFERROR(INDEX('Employee Info'!$C$3:$E$200,MATCH(Data7[[#This Row],[Name:]],'Employee Info'!$B$3:$B$200,0),MATCH(Data7[[#This Row],[Hours Type:]],'Employee Info'!$C$2:$E$2,0)),"")</f>
        <v/>
      </c>
      <c r="K343" s="19" t="str">
        <f>IFERROR(INDEX('Employee Info'!$C$3:$J$200,MATCH(Data7[[#This Row],[Name:]],'Employee Info'!$B$3:$B$200,0),MATCH(Data7[[#Headers],[Truck]],'Employee Info'!$C$2:$J$2,0)),"")</f>
        <v/>
      </c>
      <c r="L343" s="19" t="str">
        <f>IFERROR(INDEX('Employee Info'!$C$3:$J$200,MATCH(Data7[[#This Row],[Name:]],'Employee Info'!$B$3:$B$200,0),MATCH(Data7[[#Headers],[Phone]],'Employee Info'!$C$2:$J$2,0)),"")</f>
        <v/>
      </c>
      <c r="M343" s="19" t="str">
        <f>IFERROR(INDEX('Employee Info'!$C$3:$J$200,MATCH(Data7[[#This Row],[Name:]],'Employee Info'!$B$3:$B$200,0),MATCH(Data7[[#Headers],[Tech]],'Employee Info'!$C$2:$J$2,0)),"")</f>
        <v/>
      </c>
      <c r="N343" s="19" t="str">
        <f>IFERROR(INDEX('Employee Info'!$C$3:$J$200,MATCH(Data7[[#This Row],[Name:]],'Employee Info'!$B$3:$B$200,0),MATCH(Data7[[#Headers],[Other]],'Employee Info'!$C$2:$J$2,0)),"")</f>
        <v/>
      </c>
      <c r="O343" s="19">
        <f>IFERROR((Data7[[#This Row],[Hours:]]*SUM(Data7[[#This Row],[Rate]:[Other]])),"")</f>
        <v>0</v>
      </c>
      <c r="P343" s="7" t="str">
        <f>IF(Data7[[#This Row],[WO'#:]]="","Riley #","WO#")</f>
        <v>Riley #</v>
      </c>
      <c r="Q343" s="7">
        <f>IFERROR(WEEKNUM(Data7[[#This Row],[Date:]]),"")</f>
        <v>11</v>
      </c>
      <c r="R343" s="6">
        <f t="shared" si="15"/>
        <v>45361</v>
      </c>
      <c r="S343" s="6">
        <f>Data7[[#This Row],[Week Start]]+7</f>
        <v>45368</v>
      </c>
      <c r="T343" s="7" t="str">
        <f t="shared" si="16"/>
        <v>3/10/2024 - 3/17/2024</v>
      </c>
      <c r="U343" s="7" t="str">
        <f t="shared" si="17"/>
        <v>Time Card</v>
      </c>
      <c r="V343" s="8" t="str">
        <f>RIGHT(TEXT(Data7[[#This Row],[Date:]],"mmddyyyy"),4)</f>
        <v>2024</v>
      </c>
      <c r="W343" s="8" t="str">
        <f>MID(TEXT(Data7[[#This Row],[Date:]],"mmddyyyy"),3,2)</f>
        <v>12</v>
      </c>
      <c r="X343" s="8" t="str">
        <f>LEFT(TEXT(Data7[[#This Row],[Date:]],"mmddyyyy"),2)</f>
        <v>03</v>
      </c>
      <c r="Y343" s="6">
        <f>DATE(Data7[[#This Row],[Year]],Data7[[#This Row],[Month]],Data7[[#This Row],[Day]])</f>
        <v>45363</v>
      </c>
    </row>
    <row r="344" spans="1:25" x14ac:dyDescent="0.3">
      <c r="A344" s="5">
        <v>45366.517894907411</v>
      </c>
      <c r="B344" s="7" t="s">
        <v>66</v>
      </c>
      <c r="C344" s="6" t="s">
        <v>292</v>
      </c>
      <c r="D344" s="7" t="s">
        <v>293</v>
      </c>
      <c r="E344" s="8">
        <v>1</v>
      </c>
      <c r="F344" s="7">
        <v>6984733</v>
      </c>
      <c r="G344" s="7" t="s">
        <v>68</v>
      </c>
      <c r="H344" s="7" t="s">
        <v>69</v>
      </c>
      <c r="I344" s="7" t="s">
        <v>44</v>
      </c>
      <c r="J344" s="19" t="str">
        <f>IFERROR(INDEX('Employee Info'!$C$3:$E$200,MATCH(Data7[[#This Row],[Name:]],'Employee Info'!$B$3:$B$200,0),MATCH(Data7[[#This Row],[Hours Type:]],'Employee Info'!$C$2:$E$2,0)),"")</f>
        <v/>
      </c>
      <c r="K344" s="19" t="str">
        <f>IFERROR(INDEX('Employee Info'!$C$3:$J$200,MATCH(Data7[[#This Row],[Name:]],'Employee Info'!$B$3:$B$200,0),MATCH(Data7[[#Headers],[Truck]],'Employee Info'!$C$2:$J$2,0)),"")</f>
        <v/>
      </c>
      <c r="L344" s="19" t="str">
        <f>IFERROR(INDEX('Employee Info'!$C$3:$J$200,MATCH(Data7[[#This Row],[Name:]],'Employee Info'!$B$3:$B$200,0),MATCH(Data7[[#Headers],[Phone]],'Employee Info'!$C$2:$J$2,0)),"")</f>
        <v/>
      </c>
      <c r="M344" s="19" t="str">
        <f>IFERROR(INDEX('Employee Info'!$C$3:$J$200,MATCH(Data7[[#This Row],[Name:]],'Employee Info'!$B$3:$B$200,0),MATCH(Data7[[#Headers],[Tech]],'Employee Info'!$C$2:$J$2,0)),"")</f>
        <v/>
      </c>
      <c r="N344" s="19" t="str">
        <f>IFERROR(INDEX('Employee Info'!$C$3:$J$200,MATCH(Data7[[#This Row],[Name:]],'Employee Info'!$B$3:$B$200,0),MATCH(Data7[[#Headers],[Other]],'Employee Info'!$C$2:$J$2,0)),"")</f>
        <v/>
      </c>
      <c r="O344" s="19">
        <f>IFERROR((Data7[[#This Row],[Hours:]]*SUM(Data7[[#This Row],[Rate]:[Other]])),"")</f>
        <v>0</v>
      </c>
      <c r="P344" s="7" t="str">
        <f>IF(Data7[[#This Row],[WO'#:]]="","Riley #","WO#")</f>
        <v>WO#</v>
      </c>
      <c r="Q344" s="7">
        <f>IFERROR(WEEKNUM(Data7[[#This Row],[Date:]]),"")</f>
        <v>11</v>
      </c>
      <c r="R344" s="6">
        <f t="shared" si="15"/>
        <v>45361</v>
      </c>
      <c r="S344" s="6">
        <f>Data7[[#This Row],[Week Start]]+7</f>
        <v>45368</v>
      </c>
      <c r="T344" s="7" t="str">
        <f t="shared" si="16"/>
        <v>3/10/2024 - 3/17/2024</v>
      </c>
      <c r="U344" s="7" t="str">
        <f t="shared" si="17"/>
        <v>Time Card</v>
      </c>
      <c r="V344" s="8" t="str">
        <f>RIGHT(TEXT(Data7[[#This Row],[Date:]],"mmddyyyy"),4)</f>
        <v>2024</v>
      </c>
      <c r="W344" s="8" t="str">
        <f>MID(TEXT(Data7[[#This Row],[Date:]],"mmddyyyy"),3,2)</f>
        <v>13</v>
      </c>
      <c r="X344" s="8" t="str">
        <f>LEFT(TEXT(Data7[[#This Row],[Date:]],"mmddyyyy"),2)</f>
        <v>03</v>
      </c>
      <c r="Y344" s="6">
        <f>DATE(Data7[[#This Row],[Year]],Data7[[#This Row],[Month]],Data7[[#This Row],[Day]])</f>
        <v>45364</v>
      </c>
    </row>
    <row r="345" spans="1:25" x14ac:dyDescent="0.3">
      <c r="A345" s="5">
        <v>45366.520721180554</v>
      </c>
      <c r="B345" s="7" t="s">
        <v>66</v>
      </c>
      <c r="C345" s="6" t="s">
        <v>292</v>
      </c>
      <c r="D345" s="7" t="s">
        <v>294</v>
      </c>
      <c r="E345" s="8">
        <v>1</v>
      </c>
      <c r="F345" s="7">
        <v>6984733</v>
      </c>
      <c r="G345" s="7" t="s">
        <v>68</v>
      </c>
      <c r="H345" s="7" t="s">
        <v>69</v>
      </c>
      <c r="I345" s="7" t="s">
        <v>44</v>
      </c>
      <c r="J345" s="19" t="str">
        <f>IFERROR(INDEX('Employee Info'!$C$3:$E$200,MATCH(Data7[[#This Row],[Name:]],'Employee Info'!$B$3:$B$200,0),MATCH(Data7[[#This Row],[Hours Type:]],'Employee Info'!$C$2:$E$2,0)),"")</f>
        <v/>
      </c>
      <c r="K345" s="19" t="str">
        <f>IFERROR(INDEX('Employee Info'!$C$3:$J$200,MATCH(Data7[[#This Row],[Name:]],'Employee Info'!$B$3:$B$200,0),MATCH(Data7[[#Headers],[Truck]],'Employee Info'!$C$2:$J$2,0)),"")</f>
        <v/>
      </c>
      <c r="L345" s="19" t="str">
        <f>IFERROR(INDEX('Employee Info'!$C$3:$J$200,MATCH(Data7[[#This Row],[Name:]],'Employee Info'!$B$3:$B$200,0),MATCH(Data7[[#Headers],[Phone]],'Employee Info'!$C$2:$J$2,0)),"")</f>
        <v/>
      </c>
      <c r="M345" s="19" t="str">
        <f>IFERROR(INDEX('Employee Info'!$C$3:$J$200,MATCH(Data7[[#This Row],[Name:]],'Employee Info'!$B$3:$B$200,0),MATCH(Data7[[#Headers],[Tech]],'Employee Info'!$C$2:$J$2,0)),"")</f>
        <v/>
      </c>
      <c r="N345" s="19" t="str">
        <f>IFERROR(INDEX('Employee Info'!$C$3:$J$200,MATCH(Data7[[#This Row],[Name:]],'Employee Info'!$B$3:$B$200,0),MATCH(Data7[[#Headers],[Other]],'Employee Info'!$C$2:$J$2,0)),"")</f>
        <v/>
      </c>
      <c r="O345" s="19">
        <f>IFERROR((Data7[[#This Row],[Hours:]]*SUM(Data7[[#This Row],[Rate]:[Other]])),"")</f>
        <v>0</v>
      </c>
      <c r="P345" s="7" t="str">
        <f>IF(Data7[[#This Row],[WO'#:]]="","Riley #","WO#")</f>
        <v>WO#</v>
      </c>
      <c r="Q345" s="7">
        <f>IFERROR(WEEKNUM(Data7[[#This Row],[Date:]]),"")</f>
        <v>11</v>
      </c>
      <c r="R345" s="6">
        <f t="shared" si="15"/>
        <v>45361</v>
      </c>
      <c r="S345" s="6">
        <f>Data7[[#This Row],[Week Start]]+7</f>
        <v>45368</v>
      </c>
      <c r="T345" s="7" t="str">
        <f t="shared" si="16"/>
        <v>3/10/2024 - 3/17/2024</v>
      </c>
      <c r="U345" s="7" t="str">
        <f t="shared" si="17"/>
        <v>Time Card</v>
      </c>
      <c r="V345" s="8" t="str">
        <f>RIGHT(TEXT(Data7[[#This Row],[Date:]],"mmddyyyy"),4)</f>
        <v>2024</v>
      </c>
      <c r="W345" s="8" t="str">
        <f>MID(TEXT(Data7[[#This Row],[Date:]],"mmddyyyy"),3,2)</f>
        <v>13</v>
      </c>
      <c r="X345" s="8" t="str">
        <f>LEFT(TEXT(Data7[[#This Row],[Date:]],"mmddyyyy"),2)</f>
        <v>03</v>
      </c>
      <c r="Y345" s="6">
        <f>DATE(Data7[[#This Row],[Year]],Data7[[#This Row],[Month]],Data7[[#This Row],[Day]])</f>
        <v>45364</v>
      </c>
    </row>
    <row r="346" spans="1:25" x14ac:dyDescent="0.3">
      <c r="A346" s="5">
        <v>45366.524471759258</v>
      </c>
      <c r="B346" s="7" t="s">
        <v>66</v>
      </c>
      <c r="C346" s="6" t="s">
        <v>292</v>
      </c>
      <c r="D346" s="7" t="s">
        <v>295</v>
      </c>
      <c r="E346" s="8">
        <v>1</v>
      </c>
      <c r="F346" s="7">
        <v>6984733</v>
      </c>
      <c r="G346" s="7" t="s">
        <v>68</v>
      </c>
      <c r="H346" s="7" t="s">
        <v>69</v>
      </c>
      <c r="I346" s="7" t="s">
        <v>44</v>
      </c>
      <c r="J346" s="19" t="str">
        <f>IFERROR(INDEX('Employee Info'!$C$3:$E$200,MATCH(Data7[[#This Row],[Name:]],'Employee Info'!$B$3:$B$200,0),MATCH(Data7[[#This Row],[Hours Type:]],'Employee Info'!$C$2:$E$2,0)),"")</f>
        <v/>
      </c>
      <c r="K346" s="19" t="str">
        <f>IFERROR(INDEX('Employee Info'!$C$3:$J$200,MATCH(Data7[[#This Row],[Name:]],'Employee Info'!$B$3:$B$200,0),MATCH(Data7[[#Headers],[Truck]],'Employee Info'!$C$2:$J$2,0)),"")</f>
        <v/>
      </c>
      <c r="L346" s="19" t="str">
        <f>IFERROR(INDEX('Employee Info'!$C$3:$J$200,MATCH(Data7[[#This Row],[Name:]],'Employee Info'!$B$3:$B$200,0),MATCH(Data7[[#Headers],[Phone]],'Employee Info'!$C$2:$J$2,0)),"")</f>
        <v/>
      </c>
      <c r="M346" s="19" t="str">
        <f>IFERROR(INDEX('Employee Info'!$C$3:$J$200,MATCH(Data7[[#This Row],[Name:]],'Employee Info'!$B$3:$B$200,0),MATCH(Data7[[#Headers],[Tech]],'Employee Info'!$C$2:$J$2,0)),"")</f>
        <v/>
      </c>
      <c r="N346" s="19" t="str">
        <f>IFERROR(INDEX('Employee Info'!$C$3:$J$200,MATCH(Data7[[#This Row],[Name:]],'Employee Info'!$B$3:$B$200,0),MATCH(Data7[[#Headers],[Other]],'Employee Info'!$C$2:$J$2,0)),"")</f>
        <v/>
      </c>
      <c r="O346" s="19">
        <f>IFERROR((Data7[[#This Row],[Hours:]]*SUM(Data7[[#This Row],[Rate]:[Other]])),"")</f>
        <v>0</v>
      </c>
      <c r="P346" s="7" t="str">
        <f>IF(Data7[[#This Row],[WO'#:]]="","Riley #","WO#")</f>
        <v>WO#</v>
      </c>
      <c r="Q346" s="7">
        <f>IFERROR(WEEKNUM(Data7[[#This Row],[Date:]]),"")</f>
        <v>11</v>
      </c>
      <c r="R346" s="6">
        <f t="shared" si="15"/>
        <v>45361</v>
      </c>
      <c r="S346" s="6">
        <f>Data7[[#This Row],[Week Start]]+7</f>
        <v>45368</v>
      </c>
      <c r="T346" s="7" t="str">
        <f t="shared" si="16"/>
        <v>3/10/2024 - 3/17/2024</v>
      </c>
      <c r="U346" s="7" t="str">
        <f t="shared" si="17"/>
        <v>Time Card</v>
      </c>
      <c r="V346" s="8" t="str">
        <f>RIGHT(TEXT(Data7[[#This Row],[Date:]],"mmddyyyy"),4)</f>
        <v>2024</v>
      </c>
      <c r="W346" s="8" t="str">
        <f>MID(TEXT(Data7[[#This Row],[Date:]],"mmddyyyy"),3,2)</f>
        <v>13</v>
      </c>
      <c r="X346" s="8" t="str">
        <f>LEFT(TEXT(Data7[[#This Row],[Date:]],"mmddyyyy"),2)</f>
        <v>03</v>
      </c>
      <c r="Y346" s="6">
        <f>DATE(Data7[[#This Row],[Year]],Data7[[#This Row],[Month]],Data7[[#This Row],[Day]])</f>
        <v>45364</v>
      </c>
    </row>
    <row r="347" spans="1:25" x14ac:dyDescent="0.3">
      <c r="A347" s="5">
        <v>45366.552709027776</v>
      </c>
      <c r="B347" s="7" t="s">
        <v>66</v>
      </c>
      <c r="C347" s="6" t="s">
        <v>292</v>
      </c>
      <c r="D347" s="7" t="s">
        <v>296</v>
      </c>
      <c r="E347" s="8">
        <v>2</v>
      </c>
      <c r="F347" s="7">
        <v>6984733</v>
      </c>
      <c r="G347" s="7" t="s">
        <v>68</v>
      </c>
      <c r="H347" s="7" t="s">
        <v>69</v>
      </c>
      <c r="I347" s="7" t="s">
        <v>44</v>
      </c>
      <c r="J347" s="19" t="str">
        <f>IFERROR(INDEX('Employee Info'!$C$3:$E$200,MATCH(Data7[[#This Row],[Name:]],'Employee Info'!$B$3:$B$200,0),MATCH(Data7[[#This Row],[Hours Type:]],'Employee Info'!$C$2:$E$2,0)),"")</f>
        <v/>
      </c>
      <c r="K347" s="19" t="str">
        <f>IFERROR(INDEX('Employee Info'!$C$3:$J$200,MATCH(Data7[[#This Row],[Name:]],'Employee Info'!$B$3:$B$200,0),MATCH(Data7[[#Headers],[Truck]],'Employee Info'!$C$2:$J$2,0)),"")</f>
        <v/>
      </c>
      <c r="L347" s="19" t="str">
        <f>IFERROR(INDEX('Employee Info'!$C$3:$J$200,MATCH(Data7[[#This Row],[Name:]],'Employee Info'!$B$3:$B$200,0),MATCH(Data7[[#Headers],[Phone]],'Employee Info'!$C$2:$J$2,0)),"")</f>
        <v/>
      </c>
      <c r="M347" s="19" t="str">
        <f>IFERROR(INDEX('Employee Info'!$C$3:$J$200,MATCH(Data7[[#This Row],[Name:]],'Employee Info'!$B$3:$B$200,0),MATCH(Data7[[#Headers],[Tech]],'Employee Info'!$C$2:$J$2,0)),"")</f>
        <v/>
      </c>
      <c r="N347" s="19" t="str">
        <f>IFERROR(INDEX('Employee Info'!$C$3:$J$200,MATCH(Data7[[#This Row],[Name:]],'Employee Info'!$B$3:$B$200,0),MATCH(Data7[[#Headers],[Other]],'Employee Info'!$C$2:$J$2,0)),"")</f>
        <v/>
      </c>
      <c r="O347" s="19">
        <f>IFERROR((Data7[[#This Row],[Hours:]]*SUM(Data7[[#This Row],[Rate]:[Other]])),"")</f>
        <v>0</v>
      </c>
      <c r="P347" s="7" t="str">
        <f>IF(Data7[[#This Row],[WO'#:]]="","Riley #","WO#")</f>
        <v>WO#</v>
      </c>
      <c r="Q347" s="7">
        <f>IFERROR(WEEKNUM(Data7[[#This Row],[Date:]]),"")</f>
        <v>11</v>
      </c>
      <c r="R347" s="6">
        <f t="shared" si="15"/>
        <v>45361</v>
      </c>
      <c r="S347" s="6">
        <f>Data7[[#This Row],[Week Start]]+7</f>
        <v>45368</v>
      </c>
      <c r="T347" s="7" t="str">
        <f t="shared" si="16"/>
        <v>3/10/2024 - 3/17/2024</v>
      </c>
      <c r="U347" s="7" t="str">
        <f t="shared" si="17"/>
        <v>Time Card</v>
      </c>
      <c r="V347" s="8" t="str">
        <f>RIGHT(TEXT(Data7[[#This Row],[Date:]],"mmddyyyy"),4)</f>
        <v>2024</v>
      </c>
      <c r="W347" s="8" t="str">
        <f>MID(TEXT(Data7[[#This Row],[Date:]],"mmddyyyy"),3,2)</f>
        <v>13</v>
      </c>
      <c r="X347" s="8" t="str">
        <f>LEFT(TEXT(Data7[[#This Row],[Date:]],"mmddyyyy"),2)</f>
        <v>03</v>
      </c>
      <c r="Y347" s="6">
        <f>DATE(Data7[[#This Row],[Year]],Data7[[#This Row],[Month]],Data7[[#This Row],[Day]])</f>
        <v>45364</v>
      </c>
    </row>
    <row r="348" spans="1:25" x14ac:dyDescent="0.3">
      <c r="A348" s="5">
        <v>45392.367729166668</v>
      </c>
      <c r="B348" s="7" t="s">
        <v>76</v>
      </c>
      <c r="C348" s="6" t="s">
        <v>292</v>
      </c>
      <c r="D348" s="7" t="s">
        <v>156</v>
      </c>
      <c r="E348" s="8">
        <v>1</v>
      </c>
      <c r="F348" s="7">
        <v>6984733</v>
      </c>
      <c r="G348" s="7" t="s">
        <v>68</v>
      </c>
      <c r="H348" s="7" t="s">
        <v>69</v>
      </c>
      <c r="I348" s="7" t="s">
        <v>44</v>
      </c>
      <c r="J348" s="19" t="str">
        <f>IFERROR(INDEX('Employee Info'!$C$3:$E$200,MATCH(Data7[[#This Row],[Name:]],'Employee Info'!$B$3:$B$200,0),MATCH(Data7[[#This Row],[Hours Type:]],'Employee Info'!$C$2:$E$2,0)),"")</f>
        <v/>
      </c>
      <c r="K348" s="19" t="str">
        <f>IFERROR(INDEX('Employee Info'!$C$3:$J$200,MATCH(Data7[[#This Row],[Name:]],'Employee Info'!$B$3:$B$200,0),MATCH(Data7[[#Headers],[Truck]],'Employee Info'!$C$2:$J$2,0)),"")</f>
        <v/>
      </c>
      <c r="L348" s="19" t="str">
        <f>IFERROR(INDEX('Employee Info'!$C$3:$J$200,MATCH(Data7[[#This Row],[Name:]],'Employee Info'!$B$3:$B$200,0),MATCH(Data7[[#Headers],[Phone]],'Employee Info'!$C$2:$J$2,0)),"")</f>
        <v/>
      </c>
      <c r="M348" s="19" t="str">
        <f>IFERROR(INDEX('Employee Info'!$C$3:$J$200,MATCH(Data7[[#This Row],[Name:]],'Employee Info'!$B$3:$B$200,0),MATCH(Data7[[#Headers],[Tech]],'Employee Info'!$C$2:$J$2,0)),"")</f>
        <v/>
      </c>
      <c r="N348" s="19" t="str">
        <f>IFERROR(INDEX('Employee Info'!$C$3:$J$200,MATCH(Data7[[#This Row],[Name:]],'Employee Info'!$B$3:$B$200,0),MATCH(Data7[[#Headers],[Other]],'Employee Info'!$C$2:$J$2,0)),"")</f>
        <v/>
      </c>
      <c r="O348" s="19">
        <f>IFERROR((Data7[[#This Row],[Hours:]]*SUM(Data7[[#This Row],[Rate]:[Other]])),"")</f>
        <v>0</v>
      </c>
      <c r="P348" s="7" t="str">
        <f>IF(Data7[[#This Row],[WO'#:]]="","Riley #","WO#")</f>
        <v>WO#</v>
      </c>
      <c r="Q348" s="7">
        <f>IFERROR(WEEKNUM(Data7[[#This Row],[Date:]]),"")</f>
        <v>11</v>
      </c>
      <c r="R348" s="6">
        <f t="shared" si="15"/>
        <v>45361</v>
      </c>
      <c r="S348" s="6">
        <f>Data7[[#This Row],[Week Start]]+7</f>
        <v>45368</v>
      </c>
      <c r="T348" s="7" t="str">
        <f t="shared" si="16"/>
        <v>3/10/2024 - 3/17/2024</v>
      </c>
      <c r="U348" s="7" t="str">
        <f t="shared" si="17"/>
        <v>Time Card</v>
      </c>
      <c r="V348" s="8" t="str">
        <f>RIGHT(TEXT(Data7[[#This Row],[Date:]],"mmddyyyy"),4)</f>
        <v>2024</v>
      </c>
      <c r="W348" s="8" t="str">
        <f>MID(TEXT(Data7[[#This Row],[Date:]],"mmddyyyy"),3,2)</f>
        <v>13</v>
      </c>
      <c r="X348" s="8" t="str">
        <f>LEFT(TEXT(Data7[[#This Row],[Date:]],"mmddyyyy"),2)</f>
        <v>03</v>
      </c>
      <c r="Y348" s="6">
        <f>DATE(Data7[[#This Row],[Year]],Data7[[#This Row],[Month]],Data7[[#This Row],[Day]])</f>
        <v>45364</v>
      </c>
    </row>
    <row r="349" spans="1:25" x14ac:dyDescent="0.3">
      <c r="A349" s="5">
        <v>45366.523650347219</v>
      </c>
      <c r="B349" s="7" t="s">
        <v>66</v>
      </c>
      <c r="C349" s="6" t="s">
        <v>292</v>
      </c>
      <c r="D349" s="7" t="s">
        <v>297</v>
      </c>
      <c r="E349" s="8">
        <v>2</v>
      </c>
      <c r="F349" s="7">
        <v>7065730</v>
      </c>
      <c r="G349" s="7" t="s">
        <v>68</v>
      </c>
      <c r="H349" s="7" t="s">
        <v>69</v>
      </c>
      <c r="I349" s="7" t="s">
        <v>44</v>
      </c>
      <c r="J349" s="19" t="str">
        <f>IFERROR(INDEX('Employee Info'!$C$3:$E$200,MATCH(Data7[[#This Row],[Name:]],'Employee Info'!$B$3:$B$200,0),MATCH(Data7[[#This Row],[Hours Type:]],'Employee Info'!$C$2:$E$2,0)),"")</f>
        <v/>
      </c>
      <c r="K349" s="19" t="str">
        <f>IFERROR(INDEX('Employee Info'!$C$3:$J$200,MATCH(Data7[[#This Row],[Name:]],'Employee Info'!$B$3:$B$200,0),MATCH(Data7[[#Headers],[Truck]],'Employee Info'!$C$2:$J$2,0)),"")</f>
        <v/>
      </c>
      <c r="L349" s="19" t="str">
        <f>IFERROR(INDEX('Employee Info'!$C$3:$J$200,MATCH(Data7[[#This Row],[Name:]],'Employee Info'!$B$3:$B$200,0),MATCH(Data7[[#Headers],[Phone]],'Employee Info'!$C$2:$J$2,0)),"")</f>
        <v/>
      </c>
      <c r="M349" s="19" t="str">
        <f>IFERROR(INDEX('Employee Info'!$C$3:$J$200,MATCH(Data7[[#This Row],[Name:]],'Employee Info'!$B$3:$B$200,0),MATCH(Data7[[#Headers],[Tech]],'Employee Info'!$C$2:$J$2,0)),"")</f>
        <v/>
      </c>
      <c r="N349" s="19" t="str">
        <f>IFERROR(INDEX('Employee Info'!$C$3:$J$200,MATCH(Data7[[#This Row],[Name:]],'Employee Info'!$B$3:$B$200,0),MATCH(Data7[[#Headers],[Other]],'Employee Info'!$C$2:$J$2,0)),"")</f>
        <v/>
      </c>
      <c r="O349" s="19">
        <f>IFERROR((Data7[[#This Row],[Hours:]]*SUM(Data7[[#This Row],[Rate]:[Other]])),"")</f>
        <v>0</v>
      </c>
      <c r="P349" s="7" t="str">
        <f>IF(Data7[[#This Row],[WO'#:]]="","Riley #","WO#")</f>
        <v>WO#</v>
      </c>
      <c r="Q349" s="7">
        <f>IFERROR(WEEKNUM(Data7[[#This Row],[Date:]]),"")</f>
        <v>11</v>
      </c>
      <c r="R349" s="6">
        <f t="shared" si="15"/>
        <v>45361</v>
      </c>
      <c r="S349" s="6">
        <f>Data7[[#This Row],[Week Start]]+7</f>
        <v>45368</v>
      </c>
      <c r="T349" s="7" t="str">
        <f t="shared" si="16"/>
        <v>3/10/2024 - 3/17/2024</v>
      </c>
      <c r="U349" s="7" t="str">
        <f t="shared" si="17"/>
        <v>Time Card</v>
      </c>
      <c r="V349" s="8" t="str">
        <f>RIGHT(TEXT(Data7[[#This Row],[Date:]],"mmddyyyy"),4)</f>
        <v>2024</v>
      </c>
      <c r="W349" s="8" t="str">
        <f>MID(TEXT(Data7[[#This Row],[Date:]],"mmddyyyy"),3,2)</f>
        <v>13</v>
      </c>
      <c r="X349" s="8" t="str">
        <f>LEFT(TEXT(Data7[[#This Row],[Date:]],"mmddyyyy"),2)</f>
        <v>03</v>
      </c>
      <c r="Y349" s="6">
        <f>DATE(Data7[[#This Row],[Year]],Data7[[#This Row],[Month]],Data7[[#This Row],[Day]])</f>
        <v>45364</v>
      </c>
    </row>
    <row r="350" spans="1:25" x14ac:dyDescent="0.3">
      <c r="A350" s="5">
        <v>45364.582004050928</v>
      </c>
      <c r="B350" s="7" t="s">
        <v>31</v>
      </c>
      <c r="C350" s="6" t="s">
        <v>292</v>
      </c>
      <c r="D350" s="7" t="s">
        <v>298</v>
      </c>
      <c r="E350" s="8">
        <v>1.5</v>
      </c>
      <c r="F350" s="7">
        <v>7075815</v>
      </c>
      <c r="G350" s="7" t="s">
        <v>68</v>
      </c>
      <c r="H350" s="7" t="s">
        <v>69</v>
      </c>
      <c r="I350" s="7" t="s">
        <v>44</v>
      </c>
      <c r="J350" s="19" t="str">
        <f>IFERROR(INDEX('Employee Info'!$C$3:$E$200,MATCH(Data7[[#This Row],[Name:]],'Employee Info'!$B$3:$B$200,0),MATCH(Data7[[#This Row],[Hours Type:]],'Employee Info'!$C$2:$E$2,0)),"")</f>
        <v/>
      </c>
      <c r="K350" s="19" t="str">
        <f>IFERROR(INDEX('Employee Info'!$C$3:$J$200,MATCH(Data7[[#This Row],[Name:]],'Employee Info'!$B$3:$B$200,0),MATCH(Data7[[#Headers],[Truck]],'Employee Info'!$C$2:$J$2,0)),"")</f>
        <v/>
      </c>
      <c r="L350" s="19" t="str">
        <f>IFERROR(INDEX('Employee Info'!$C$3:$J$200,MATCH(Data7[[#This Row],[Name:]],'Employee Info'!$B$3:$B$200,0),MATCH(Data7[[#Headers],[Phone]],'Employee Info'!$C$2:$J$2,0)),"")</f>
        <v/>
      </c>
      <c r="M350" s="19" t="str">
        <f>IFERROR(INDEX('Employee Info'!$C$3:$J$200,MATCH(Data7[[#This Row],[Name:]],'Employee Info'!$B$3:$B$200,0),MATCH(Data7[[#Headers],[Tech]],'Employee Info'!$C$2:$J$2,0)),"")</f>
        <v/>
      </c>
      <c r="N350" s="19" t="str">
        <f>IFERROR(INDEX('Employee Info'!$C$3:$J$200,MATCH(Data7[[#This Row],[Name:]],'Employee Info'!$B$3:$B$200,0),MATCH(Data7[[#Headers],[Other]],'Employee Info'!$C$2:$J$2,0)),"")</f>
        <v/>
      </c>
      <c r="O350" s="19">
        <f>IFERROR((Data7[[#This Row],[Hours:]]*SUM(Data7[[#This Row],[Rate]:[Other]])),"")</f>
        <v>0</v>
      </c>
      <c r="P350" s="7" t="str">
        <f>IF(Data7[[#This Row],[WO'#:]]="","Riley #","WO#")</f>
        <v>WO#</v>
      </c>
      <c r="Q350" s="7">
        <f>IFERROR(WEEKNUM(Data7[[#This Row],[Date:]]),"")</f>
        <v>11</v>
      </c>
      <c r="R350" s="6">
        <f t="shared" si="15"/>
        <v>45361</v>
      </c>
      <c r="S350" s="6">
        <f>Data7[[#This Row],[Week Start]]+7</f>
        <v>45368</v>
      </c>
      <c r="T350" s="7" t="str">
        <f t="shared" si="16"/>
        <v>3/10/2024 - 3/17/2024</v>
      </c>
      <c r="U350" s="7" t="str">
        <f t="shared" si="17"/>
        <v>Time Card</v>
      </c>
      <c r="V350" s="8" t="str">
        <f>RIGHT(TEXT(Data7[[#This Row],[Date:]],"mmddyyyy"),4)</f>
        <v>2024</v>
      </c>
      <c r="W350" s="8" t="str">
        <f>MID(TEXT(Data7[[#This Row],[Date:]],"mmddyyyy"),3,2)</f>
        <v>13</v>
      </c>
      <c r="X350" s="8" t="str">
        <f>LEFT(TEXT(Data7[[#This Row],[Date:]],"mmddyyyy"),2)</f>
        <v>03</v>
      </c>
      <c r="Y350" s="6">
        <f>DATE(Data7[[#This Row],[Year]],Data7[[#This Row],[Month]],Data7[[#This Row],[Day]])</f>
        <v>45364</v>
      </c>
    </row>
    <row r="351" spans="1:25" x14ac:dyDescent="0.3">
      <c r="A351" s="5">
        <v>45366.553210763886</v>
      </c>
      <c r="B351" s="7" t="s">
        <v>66</v>
      </c>
      <c r="C351" s="6" t="s">
        <v>292</v>
      </c>
      <c r="D351" s="7" t="s">
        <v>302</v>
      </c>
      <c r="E351" s="8">
        <v>1</v>
      </c>
      <c r="F351" s="7" t="s">
        <v>68</v>
      </c>
      <c r="G351" s="7" t="s">
        <v>68</v>
      </c>
      <c r="H351" s="7" t="s">
        <v>278</v>
      </c>
      <c r="I351" s="7" t="s">
        <v>44</v>
      </c>
      <c r="J351" s="19" t="str">
        <f>IFERROR(INDEX('Employee Info'!$C$3:$E$200,MATCH(Data7[[#This Row],[Name:]],'Employee Info'!$B$3:$B$200,0),MATCH(Data7[[#This Row],[Hours Type:]],'Employee Info'!$C$2:$E$2,0)),"")</f>
        <v/>
      </c>
      <c r="K351" s="19" t="str">
        <f>IFERROR(INDEX('Employee Info'!$C$3:$J$200,MATCH(Data7[[#This Row],[Name:]],'Employee Info'!$B$3:$B$200,0),MATCH(Data7[[#Headers],[Truck]],'Employee Info'!$C$2:$J$2,0)),"")</f>
        <v/>
      </c>
      <c r="L351" s="19" t="str">
        <f>IFERROR(INDEX('Employee Info'!$C$3:$J$200,MATCH(Data7[[#This Row],[Name:]],'Employee Info'!$B$3:$B$200,0),MATCH(Data7[[#Headers],[Phone]],'Employee Info'!$C$2:$J$2,0)),"")</f>
        <v/>
      </c>
      <c r="M351" s="19" t="str">
        <f>IFERROR(INDEX('Employee Info'!$C$3:$J$200,MATCH(Data7[[#This Row],[Name:]],'Employee Info'!$B$3:$B$200,0),MATCH(Data7[[#Headers],[Tech]],'Employee Info'!$C$2:$J$2,0)),"")</f>
        <v/>
      </c>
      <c r="N351" s="19" t="str">
        <f>IFERROR(INDEX('Employee Info'!$C$3:$J$200,MATCH(Data7[[#This Row],[Name:]],'Employee Info'!$B$3:$B$200,0),MATCH(Data7[[#Headers],[Other]],'Employee Info'!$C$2:$J$2,0)),"")</f>
        <v/>
      </c>
      <c r="O351" s="19">
        <f>IFERROR((Data7[[#This Row],[Hours:]]*SUM(Data7[[#This Row],[Rate]:[Other]])),"")</f>
        <v>0</v>
      </c>
      <c r="P351" s="7" t="str">
        <f>IF(Data7[[#This Row],[WO'#:]]="","Riley #","WO#")</f>
        <v>Riley #</v>
      </c>
      <c r="Q351" s="7">
        <f>IFERROR(WEEKNUM(Data7[[#This Row],[Date:]]),"")</f>
        <v>11</v>
      </c>
      <c r="R351" s="6">
        <f t="shared" si="15"/>
        <v>45361</v>
      </c>
      <c r="S351" s="6">
        <f>Data7[[#This Row],[Week Start]]+7</f>
        <v>45368</v>
      </c>
      <c r="T351" s="7" t="str">
        <f t="shared" si="16"/>
        <v>3/10/2024 - 3/17/2024</v>
      </c>
      <c r="U351" s="7" t="str">
        <f t="shared" si="17"/>
        <v>Time Card</v>
      </c>
      <c r="V351" s="8" t="str">
        <f>RIGHT(TEXT(Data7[[#This Row],[Date:]],"mmddyyyy"),4)</f>
        <v>2024</v>
      </c>
      <c r="W351" s="8" t="str">
        <f>MID(TEXT(Data7[[#This Row],[Date:]],"mmddyyyy"),3,2)</f>
        <v>13</v>
      </c>
      <c r="X351" s="8" t="str">
        <f>LEFT(TEXT(Data7[[#This Row],[Date:]],"mmddyyyy"),2)</f>
        <v>03</v>
      </c>
      <c r="Y351" s="6">
        <f>DATE(Data7[[#This Row],[Year]],Data7[[#This Row],[Month]],Data7[[#This Row],[Day]])</f>
        <v>45364</v>
      </c>
    </row>
    <row r="352" spans="1:25" x14ac:dyDescent="0.3">
      <c r="A352" s="5">
        <v>45364.580666087961</v>
      </c>
      <c r="B352" s="7" t="s">
        <v>35</v>
      </c>
      <c r="C352" s="6" t="s">
        <v>292</v>
      </c>
      <c r="D352" s="7" t="s">
        <v>299</v>
      </c>
      <c r="E352" s="8">
        <v>5</v>
      </c>
      <c r="F352" s="7" t="s">
        <v>68</v>
      </c>
      <c r="G352" s="7" t="s">
        <v>68</v>
      </c>
      <c r="H352" s="7" t="s">
        <v>92</v>
      </c>
      <c r="I352" s="7" t="s">
        <v>44</v>
      </c>
      <c r="J352" s="19" t="str">
        <f>IFERROR(INDEX('Employee Info'!$C$3:$E$200,MATCH(Data7[[#This Row],[Name:]],'Employee Info'!$B$3:$B$200,0),MATCH(Data7[[#This Row],[Hours Type:]],'Employee Info'!$C$2:$E$2,0)),"")</f>
        <v/>
      </c>
      <c r="K352" s="19" t="str">
        <f>IFERROR(INDEX('Employee Info'!$C$3:$J$200,MATCH(Data7[[#This Row],[Name:]],'Employee Info'!$B$3:$B$200,0),MATCH(Data7[[#Headers],[Truck]],'Employee Info'!$C$2:$J$2,0)),"")</f>
        <v/>
      </c>
      <c r="L352" s="19" t="str">
        <f>IFERROR(INDEX('Employee Info'!$C$3:$J$200,MATCH(Data7[[#This Row],[Name:]],'Employee Info'!$B$3:$B$200,0),MATCH(Data7[[#Headers],[Phone]],'Employee Info'!$C$2:$J$2,0)),"")</f>
        <v/>
      </c>
      <c r="M352" s="19" t="str">
        <f>IFERROR(INDEX('Employee Info'!$C$3:$J$200,MATCH(Data7[[#This Row],[Name:]],'Employee Info'!$B$3:$B$200,0),MATCH(Data7[[#Headers],[Tech]],'Employee Info'!$C$2:$J$2,0)),"")</f>
        <v/>
      </c>
      <c r="N352" s="19" t="str">
        <f>IFERROR(INDEX('Employee Info'!$C$3:$J$200,MATCH(Data7[[#This Row],[Name:]],'Employee Info'!$B$3:$B$200,0),MATCH(Data7[[#Headers],[Other]],'Employee Info'!$C$2:$J$2,0)),"")</f>
        <v/>
      </c>
      <c r="O352" s="19">
        <f>IFERROR((Data7[[#This Row],[Hours:]]*SUM(Data7[[#This Row],[Rate]:[Other]])),"")</f>
        <v>0</v>
      </c>
      <c r="P352" s="7" t="str">
        <f>IF(Data7[[#This Row],[WO'#:]]="","Riley #","WO#")</f>
        <v>Riley #</v>
      </c>
      <c r="Q352" s="7">
        <f>IFERROR(WEEKNUM(Data7[[#This Row],[Date:]]),"")</f>
        <v>11</v>
      </c>
      <c r="R352" s="6">
        <f t="shared" si="15"/>
        <v>45361</v>
      </c>
      <c r="S352" s="6">
        <f>Data7[[#This Row],[Week Start]]+7</f>
        <v>45368</v>
      </c>
      <c r="T352" s="7" t="str">
        <f t="shared" si="16"/>
        <v>3/10/2024 - 3/17/2024</v>
      </c>
      <c r="U352" s="7" t="str">
        <f t="shared" si="17"/>
        <v>Time Card</v>
      </c>
      <c r="V352" s="8" t="str">
        <f>RIGHT(TEXT(Data7[[#This Row],[Date:]],"mmddyyyy"),4)</f>
        <v>2024</v>
      </c>
      <c r="W352" s="8" t="str">
        <f>MID(TEXT(Data7[[#This Row],[Date:]],"mmddyyyy"),3,2)</f>
        <v>13</v>
      </c>
      <c r="X352" s="8" t="str">
        <f>LEFT(TEXT(Data7[[#This Row],[Date:]],"mmddyyyy"),2)</f>
        <v>03</v>
      </c>
      <c r="Y352" s="6">
        <f>DATE(Data7[[#This Row],[Year]],Data7[[#This Row],[Month]],Data7[[#This Row],[Day]])</f>
        <v>45364</v>
      </c>
    </row>
    <row r="353" spans="1:25" x14ac:dyDescent="0.3">
      <c r="A353" s="5">
        <v>45364.582562037038</v>
      </c>
      <c r="B353" s="7" t="s">
        <v>31</v>
      </c>
      <c r="C353" s="6" t="s">
        <v>292</v>
      </c>
      <c r="D353" s="7" t="s">
        <v>280</v>
      </c>
      <c r="E353" s="8">
        <v>2.5</v>
      </c>
      <c r="F353" s="7" t="s">
        <v>68</v>
      </c>
      <c r="G353" s="7" t="s">
        <v>68</v>
      </c>
      <c r="H353" s="7" t="s">
        <v>92</v>
      </c>
      <c r="I353" s="7" t="s">
        <v>44</v>
      </c>
      <c r="J353" s="19" t="str">
        <f>IFERROR(INDEX('Employee Info'!$C$3:$E$200,MATCH(Data7[[#This Row],[Name:]],'Employee Info'!$B$3:$B$200,0),MATCH(Data7[[#This Row],[Hours Type:]],'Employee Info'!$C$2:$E$2,0)),"")</f>
        <v/>
      </c>
      <c r="K353" s="19" t="str">
        <f>IFERROR(INDEX('Employee Info'!$C$3:$J$200,MATCH(Data7[[#This Row],[Name:]],'Employee Info'!$B$3:$B$200,0),MATCH(Data7[[#Headers],[Truck]],'Employee Info'!$C$2:$J$2,0)),"")</f>
        <v/>
      </c>
      <c r="L353" s="19" t="str">
        <f>IFERROR(INDEX('Employee Info'!$C$3:$J$200,MATCH(Data7[[#This Row],[Name:]],'Employee Info'!$B$3:$B$200,0),MATCH(Data7[[#Headers],[Phone]],'Employee Info'!$C$2:$J$2,0)),"")</f>
        <v/>
      </c>
      <c r="M353" s="19" t="str">
        <f>IFERROR(INDEX('Employee Info'!$C$3:$J$200,MATCH(Data7[[#This Row],[Name:]],'Employee Info'!$B$3:$B$200,0),MATCH(Data7[[#Headers],[Tech]],'Employee Info'!$C$2:$J$2,0)),"")</f>
        <v/>
      </c>
      <c r="N353" s="19" t="str">
        <f>IFERROR(INDEX('Employee Info'!$C$3:$J$200,MATCH(Data7[[#This Row],[Name:]],'Employee Info'!$B$3:$B$200,0),MATCH(Data7[[#Headers],[Other]],'Employee Info'!$C$2:$J$2,0)),"")</f>
        <v/>
      </c>
      <c r="O353" s="19">
        <f>IFERROR((Data7[[#This Row],[Hours:]]*SUM(Data7[[#This Row],[Rate]:[Other]])),"")</f>
        <v>0</v>
      </c>
      <c r="P353" s="7" t="str">
        <f>IF(Data7[[#This Row],[WO'#:]]="","Riley #","WO#")</f>
        <v>Riley #</v>
      </c>
      <c r="Q353" s="7">
        <f>IFERROR(WEEKNUM(Data7[[#This Row],[Date:]]),"")</f>
        <v>11</v>
      </c>
      <c r="R353" s="6">
        <f t="shared" si="15"/>
        <v>45361</v>
      </c>
      <c r="S353" s="6">
        <f>Data7[[#This Row],[Week Start]]+7</f>
        <v>45368</v>
      </c>
      <c r="T353" s="7" t="str">
        <f t="shared" si="16"/>
        <v>3/10/2024 - 3/17/2024</v>
      </c>
      <c r="U353" s="7" t="str">
        <f t="shared" si="17"/>
        <v>Time Card</v>
      </c>
      <c r="V353" s="8" t="str">
        <f>RIGHT(TEXT(Data7[[#This Row],[Date:]],"mmddyyyy"),4)</f>
        <v>2024</v>
      </c>
      <c r="W353" s="8" t="str">
        <f>MID(TEXT(Data7[[#This Row],[Date:]],"mmddyyyy"),3,2)</f>
        <v>13</v>
      </c>
      <c r="X353" s="8" t="str">
        <f>LEFT(TEXT(Data7[[#This Row],[Date:]],"mmddyyyy"),2)</f>
        <v>03</v>
      </c>
      <c r="Y353" s="6">
        <f>DATE(Data7[[#This Row],[Year]],Data7[[#This Row],[Month]],Data7[[#This Row],[Day]])</f>
        <v>45364</v>
      </c>
    </row>
    <row r="354" spans="1:25" x14ac:dyDescent="0.3">
      <c r="A354" s="5">
        <v>45364.583740624999</v>
      </c>
      <c r="B354" s="7" t="s">
        <v>31</v>
      </c>
      <c r="C354" s="6" t="s">
        <v>292</v>
      </c>
      <c r="D354" s="7" t="s">
        <v>280</v>
      </c>
      <c r="E354" s="8">
        <v>1.5</v>
      </c>
      <c r="F354" s="7" t="s">
        <v>68</v>
      </c>
      <c r="G354" s="7" t="s">
        <v>68</v>
      </c>
      <c r="H354" s="7" t="s">
        <v>92</v>
      </c>
      <c r="I354" s="7" t="s">
        <v>44</v>
      </c>
      <c r="J354" s="19" t="str">
        <f>IFERROR(INDEX('Employee Info'!$C$3:$E$200,MATCH(Data7[[#This Row],[Name:]],'Employee Info'!$B$3:$B$200,0),MATCH(Data7[[#This Row],[Hours Type:]],'Employee Info'!$C$2:$E$2,0)),"")</f>
        <v/>
      </c>
      <c r="K354" s="19" t="str">
        <f>IFERROR(INDEX('Employee Info'!$C$3:$J$200,MATCH(Data7[[#This Row],[Name:]],'Employee Info'!$B$3:$B$200,0),MATCH(Data7[[#Headers],[Truck]],'Employee Info'!$C$2:$J$2,0)),"")</f>
        <v/>
      </c>
      <c r="L354" s="19" t="str">
        <f>IFERROR(INDEX('Employee Info'!$C$3:$J$200,MATCH(Data7[[#This Row],[Name:]],'Employee Info'!$B$3:$B$200,0),MATCH(Data7[[#Headers],[Phone]],'Employee Info'!$C$2:$J$2,0)),"")</f>
        <v/>
      </c>
      <c r="M354" s="19" t="str">
        <f>IFERROR(INDEX('Employee Info'!$C$3:$J$200,MATCH(Data7[[#This Row],[Name:]],'Employee Info'!$B$3:$B$200,0),MATCH(Data7[[#Headers],[Tech]],'Employee Info'!$C$2:$J$2,0)),"")</f>
        <v/>
      </c>
      <c r="N354" s="19" t="str">
        <f>IFERROR(INDEX('Employee Info'!$C$3:$J$200,MATCH(Data7[[#This Row],[Name:]],'Employee Info'!$B$3:$B$200,0),MATCH(Data7[[#Headers],[Other]],'Employee Info'!$C$2:$J$2,0)),"")</f>
        <v/>
      </c>
      <c r="O354" s="19">
        <f>IFERROR((Data7[[#This Row],[Hours:]]*SUM(Data7[[#This Row],[Rate]:[Other]])),"")</f>
        <v>0</v>
      </c>
      <c r="P354" s="7" t="str">
        <f>IF(Data7[[#This Row],[WO'#:]]="","Riley #","WO#")</f>
        <v>Riley #</v>
      </c>
      <c r="Q354" s="7">
        <f>IFERROR(WEEKNUM(Data7[[#This Row],[Date:]]),"")</f>
        <v>11</v>
      </c>
      <c r="R354" s="6">
        <f t="shared" si="15"/>
        <v>45361</v>
      </c>
      <c r="S354" s="6">
        <f>Data7[[#This Row],[Week Start]]+7</f>
        <v>45368</v>
      </c>
      <c r="T354" s="7" t="str">
        <f t="shared" si="16"/>
        <v>3/10/2024 - 3/17/2024</v>
      </c>
      <c r="U354" s="7" t="str">
        <f t="shared" si="17"/>
        <v>Time Card</v>
      </c>
      <c r="V354" s="8" t="str">
        <f>RIGHT(TEXT(Data7[[#This Row],[Date:]],"mmddyyyy"),4)</f>
        <v>2024</v>
      </c>
      <c r="W354" s="8" t="str">
        <f>MID(TEXT(Data7[[#This Row],[Date:]],"mmddyyyy"),3,2)</f>
        <v>13</v>
      </c>
      <c r="X354" s="8" t="str">
        <f>LEFT(TEXT(Data7[[#This Row],[Date:]],"mmddyyyy"),2)</f>
        <v>03</v>
      </c>
      <c r="Y354" s="6">
        <f>DATE(Data7[[#This Row],[Year]],Data7[[#This Row],[Month]],Data7[[#This Row],[Day]])</f>
        <v>45364</v>
      </c>
    </row>
    <row r="355" spans="1:25" x14ac:dyDescent="0.3">
      <c r="A355" s="5">
        <v>45364.581248495371</v>
      </c>
      <c r="B355" s="7" t="s">
        <v>35</v>
      </c>
      <c r="C355" s="6" t="s">
        <v>292</v>
      </c>
      <c r="D355" s="7" t="s">
        <v>300</v>
      </c>
      <c r="E355" s="8">
        <v>3</v>
      </c>
      <c r="F355" s="7" t="s">
        <v>68</v>
      </c>
      <c r="G355" s="7" t="s">
        <v>68</v>
      </c>
      <c r="H355" s="7" t="s">
        <v>198</v>
      </c>
      <c r="I355" s="7" t="s">
        <v>44</v>
      </c>
      <c r="J355" s="19" t="str">
        <f>IFERROR(INDEX('Employee Info'!$C$3:$E$200,MATCH(Data7[[#This Row],[Name:]],'Employee Info'!$B$3:$B$200,0),MATCH(Data7[[#This Row],[Hours Type:]],'Employee Info'!$C$2:$E$2,0)),"")</f>
        <v/>
      </c>
      <c r="K355" s="19" t="str">
        <f>IFERROR(INDEX('Employee Info'!$C$3:$J$200,MATCH(Data7[[#This Row],[Name:]],'Employee Info'!$B$3:$B$200,0),MATCH(Data7[[#Headers],[Truck]],'Employee Info'!$C$2:$J$2,0)),"")</f>
        <v/>
      </c>
      <c r="L355" s="19" t="str">
        <f>IFERROR(INDEX('Employee Info'!$C$3:$J$200,MATCH(Data7[[#This Row],[Name:]],'Employee Info'!$B$3:$B$200,0),MATCH(Data7[[#Headers],[Phone]],'Employee Info'!$C$2:$J$2,0)),"")</f>
        <v/>
      </c>
      <c r="M355" s="19" t="str">
        <f>IFERROR(INDEX('Employee Info'!$C$3:$J$200,MATCH(Data7[[#This Row],[Name:]],'Employee Info'!$B$3:$B$200,0),MATCH(Data7[[#Headers],[Tech]],'Employee Info'!$C$2:$J$2,0)),"")</f>
        <v/>
      </c>
      <c r="N355" s="19" t="str">
        <f>IFERROR(INDEX('Employee Info'!$C$3:$J$200,MATCH(Data7[[#This Row],[Name:]],'Employee Info'!$B$3:$B$200,0),MATCH(Data7[[#Headers],[Other]],'Employee Info'!$C$2:$J$2,0)),"")</f>
        <v/>
      </c>
      <c r="O355" s="19">
        <f>IFERROR((Data7[[#This Row],[Hours:]]*SUM(Data7[[#This Row],[Rate]:[Other]])),"")</f>
        <v>0</v>
      </c>
      <c r="P355" s="7" t="str">
        <f>IF(Data7[[#This Row],[WO'#:]]="","Riley #","WO#")</f>
        <v>Riley #</v>
      </c>
      <c r="Q355" s="7">
        <f>IFERROR(WEEKNUM(Data7[[#This Row],[Date:]]),"")</f>
        <v>11</v>
      </c>
      <c r="R355" s="6">
        <f t="shared" si="15"/>
        <v>45361</v>
      </c>
      <c r="S355" s="6">
        <f>Data7[[#This Row],[Week Start]]+7</f>
        <v>45368</v>
      </c>
      <c r="T355" s="7" t="str">
        <f t="shared" si="16"/>
        <v>3/10/2024 - 3/17/2024</v>
      </c>
      <c r="U355" s="7" t="str">
        <f t="shared" si="17"/>
        <v>Time Card</v>
      </c>
      <c r="V355" s="8" t="str">
        <f>RIGHT(TEXT(Data7[[#This Row],[Date:]],"mmddyyyy"),4)</f>
        <v>2024</v>
      </c>
      <c r="W355" s="8" t="str">
        <f>MID(TEXT(Data7[[#This Row],[Date:]],"mmddyyyy"),3,2)</f>
        <v>13</v>
      </c>
      <c r="X355" s="8" t="str">
        <f>LEFT(TEXT(Data7[[#This Row],[Date:]],"mmddyyyy"),2)</f>
        <v>03</v>
      </c>
      <c r="Y355" s="6">
        <f>DATE(Data7[[#This Row],[Year]],Data7[[#This Row],[Month]],Data7[[#This Row],[Day]])</f>
        <v>45364</v>
      </c>
    </row>
    <row r="356" spans="1:25" x14ac:dyDescent="0.3">
      <c r="A356" s="5">
        <v>45364.583200578702</v>
      </c>
      <c r="B356" s="7" t="s">
        <v>31</v>
      </c>
      <c r="C356" s="6" t="s">
        <v>292</v>
      </c>
      <c r="D356" s="7" t="s">
        <v>301</v>
      </c>
      <c r="E356" s="8">
        <v>2.5</v>
      </c>
      <c r="F356" s="7" t="s">
        <v>68</v>
      </c>
      <c r="G356" s="7" t="s">
        <v>68</v>
      </c>
      <c r="H356" s="7" t="s">
        <v>59</v>
      </c>
      <c r="I356" s="7" t="s">
        <v>44</v>
      </c>
      <c r="J356" s="19" t="str">
        <f>IFERROR(INDEX('Employee Info'!$C$3:$E$200,MATCH(Data7[[#This Row],[Name:]],'Employee Info'!$B$3:$B$200,0),MATCH(Data7[[#This Row],[Hours Type:]],'Employee Info'!$C$2:$E$2,0)),"")</f>
        <v/>
      </c>
      <c r="K356" s="19" t="str">
        <f>IFERROR(INDEX('Employee Info'!$C$3:$J$200,MATCH(Data7[[#This Row],[Name:]],'Employee Info'!$B$3:$B$200,0),MATCH(Data7[[#Headers],[Truck]],'Employee Info'!$C$2:$J$2,0)),"")</f>
        <v/>
      </c>
      <c r="L356" s="19" t="str">
        <f>IFERROR(INDEX('Employee Info'!$C$3:$J$200,MATCH(Data7[[#This Row],[Name:]],'Employee Info'!$B$3:$B$200,0),MATCH(Data7[[#Headers],[Phone]],'Employee Info'!$C$2:$J$2,0)),"")</f>
        <v/>
      </c>
      <c r="M356" s="19" t="str">
        <f>IFERROR(INDEX('Employee Info'!$C$3:$J$200,MATCH(Data7[[#This Row],[Name:]],'Employee Info'!$B$3:$B$200,0),MATCH(Data7[[#Headers],[Tech]],'Employee Info'!$C$2:$J$2,0)),"")</f>
        <v/>
      </c>
      <c r="N356" s="19" t="str">
        <f>IFERROR(INDEX('Employee Info'!$C$3:$J$200,MATCH(Data7[[#This Row],[Name:]],'Employee Info'!$B$3:$B$200,0),MATCH(Data7[[#Headers],[Other]],'Employee Info'!$C$2:$J$2,0)),"")</f>
        <v/>
      </c>
      <c r="O356" s="19">
        <f>IFERROR((Data7[[#This Row],[Hours:]]*SUM(Data7[[#This Row],[Rate]:[Other]])),"")</f>
        <v>0</v>
      </c>
      <c r="P356" s="7" t="str">
        <f>IF(Data7[[#This Row],[WO'#:]]="","Riley #","WO#")</f>
        <v>Riley #</v>
      </c>
      <c r="Q356" s="7">
        <f>IFERROR(WEEKNUM(Data7[[#This Row],[Date:]]),"")</f>
        <v>11</v>
      </c>
      <c r="R356" s="6">
        <f t="shared" si="15"/>
        <v>45361</v>
      </c>
      <c r="S356" s="6">
        <f>Data7[[#This Row],[Week Start]]+7</f>
        <v>45368</v>
      </c>
      <c r="T356" s="7" t="str">
        <f t="shared" si="16"/>
        <v>3/10/2024 - 3/17/2024</v>
      </c>
      <c r="U356" s="7" t="str">
        <f t="shared" si="17"/>
        <v>Time Card</v>
      </c>
      <c r="V356" s="8" t="str">
        <f>RIGHT(TEXT(Data7[[#This Row],[Date:]],"mmddyyyy"),4)</f>
        <v>2024</v>
      </c>
      <c r="W356" s="8" t="str">
        <f>MID(TEXT(Data7[[#This Row],[Date:]],"mmddyyyy"),3,2)</f>
        <v>13</v>
      </c>
      <c r="X356" s="8" t="str">
        <f>LEFT(TEXT(Data7[[#This Row],[Date:]],"mmddyyyy"),2)</f>
        <v>03</v>
      </c>
      <c r="Y356" s="6">
        <f>DATE(Data7[[#This Row],[Year]],Data7[[#This Row],[Month]],Data7[[#This Row],[Day]])</f>
        <v>45364</v>
      </c>
    </row>
    <row r="357" spans="1:25" x14ac:dyDescent="0.3">
      <c r="A357" s="5">
        <v>45365.50780486111</v>
      </c>
      <c r="B357" s="7" t="s">
        <v>65</v>
      </c>
      <c r="C357" s="6" t="s">
        <v>292</v>
      </c>
      <c r="D357" s="7" t="s">
        <v>291</v>
      </c>
      <c r="E357" s="8">
        <v>8</v>
      </c>
      <c r="G357" s="7" t="s">
        <v>68</v>
      </c>
      <c r="H357" s="7" t="s">
        <v>64</v>
      </c>
      <c r="I357" s="7" t="s">
        <v>44</v>
      </c>
      <c r="J357" s="19" t="str">
        <f>IFERROR(INDEX('Employee Info'!$C$3:$E$200,MATCH(Data7[[#This Row],[Name:]],'Employee Info'!$B$3:$B$200,0),MATCH(Data7[[#This Row],[Hours Type:]],'Employee Info'!$C$2:$E$2,0)),"")</f>
        <v/>
      </c>
      <c r="K357" s="19" t="str">
        <f>IFERROR(INDEX('Employee Info'!$C$3:$J$200,MATCH(Data7[[#This Row],[Name:]],'Employee Info'!$B$3:$B$200,0),MATCH(Data7[[#Headers],[Truck]],'Employee Info'!$C$2:$J$2,0)),"")</f>
        <v/>
      </c>
      <c r="L357" s="19" t="str">
        <f>IFERROR(INDEX('Employee Info'!$C$3:$J$200,MATCH(Data7[[#This Row],[Name:]],'Employee Info'!$B$3:$B$200,0),MATCH(Data7[[#Headers],[Phone]],'Employee Info'!$C$2:$J$2,0)),"")</f>
        <v/>
      </c>
      <c r="M357" s="19" t="str">
        <f>IFERROR(INDEX('Employee Info'!$C$3:$J$200,MATCH(Data7[[#This Row],[Name:]],'Employee Info'!$B$3:$B$200,0),MATCH(Data7[[#Headers],[Tech]],'Employee Info'!$C$2:$J$2,0)),"")</f>
        <v/>
      </c>
      <c r="N357" s="19" t="str">
        <f>IFERROR(INDEX('Employee Info'!$C$3:$J$200,MATCH(Data7[[#This Row],[Name:]],'Employee Info'!$B$3:$B$200,0),MATCH(Data7[[#Headers],[Other]],'Employee Info'!$C$2:$J$2,0)),"")</f>
        <v/>
      </c>
      <c r="O357" s="19">
        <f>IFERROR((Data7[[#This Row],[Hours:]]*SUM(Data7[[#This Row],[Rate]:[Other]])),"")</f>
        <v>0</v>
      </c>
      <c r="P357" s="7" t="str">
        <f>IF(Data7[[#This Row],[WO'#:]]="","Riley #","WO#")</f>
        <v>Riley #</v>
      </c>
      <c r="Q357" s="7">
        <f>IFERROR(WEEKNUM(Data7[[#This Row],[Date:]]),"")</f>
        <v>11</v>
      </c>
      <c r="R357" s="6">
        <f t="shared" si="15"/>
        <v>45361</v>
      </c>
      <c r="S357" s="6">
        <f>Data7[[#This Row],[Week Start]]+7</f>
        <v>45368</v>
      </c>
      <c r="T357" s="7" t="str">
        <f t="shared" si="16"/>
        <v>3/10/2024 - 3/17/2024</v>
      </c>
      <c r="U357" s="7" t="str">
        <f t="shared" si="17"/>
        <v>Time Card</v>
      </c>
      <c r="V357" s="8" t="str">
        <f>RIGHT(TEXT(Data7[[#This Row],[Date:]],"mmddyyyy"),4)</f>
        <v>2024</v>
      </c>
      <c r="W357" s="8" t="str">
        <f>MID(TEXT(Data7[[#This Row],[Date:]],"mmddyyyy"),3,2)</f>
        <v>13</v>
      </c>
      <c r="X357" s="8" t="str">
        <f>LEFT(TEXT(Data7[[#This Row],[Date:]],"mmddyyyy"),2)</f>
        <v>03</v>
      </c>
      <c r="Y357" s="6">
        <f>DATE(Data7[[#This Row],[Year]],Data7[[#This Row],[Month]],Data7[[#This Row],[Day]])</f>
        <v>45364</v>
      </c>
    </row>
    <row r="358" spans="1:25" x14ac:dyDescent="0.3">
      <c r="A358" s="5">
        <v>45392.368039236113</v>
      </c>
      <c r="B358" s="7" t="s">
        <v>76</v>
      </c>
      <c r="C358" s="6" t="s">
        <v>303</v>
      </c>
      <c r="D358" s="7" t="s">
        <v>156</v>
      </c>
      <c r="E358" s="8">
        <v>2</v>
      </c>
      <c r="F358" s="7">
        <v>6984733</v>
      </c>
      <c r="G358" s="7" t="s">
        <v>68</v>
      </c>
      <c r="H358" s="7" t="s">
        <v>69</v>
      </c>
      <c r="I358" s="7" t="s">
        <v>44</v>
      </c>
      <c r="J358" s="19" t="str">
        <f>IFERROR(INDEX('Employee Info'!$C$3:$E$200,MATCH(Data7[[#This Row],[Name:]],'Employee Info'!$B$3:$B$200,0),MATCH(Data7[[#This Row],[Hours Type:]],'Employee Info'!$C$2:$E$2,0)),"")</f>
        <v/>
      </c>
      <c r="K358" s="19" t="str">
        <f>IFERROR(INDEX('Employee Info'!$C$3:$J$200,MATCH(Data7[[#This Row],[Name:]],'Employee Info'!$B$3:$B$200,0),MATCH(Data7[[#Headers],[Truck]],'Employee Info'!$C$2:$J$2,0)),"")</f>
        <v/>
      </c>
      <c r="L358" s="19" t="str">
        <f>IFERROR(INDEX('Employee Info'!$C$3:$J$200,MATCH(Data7[[#This Row],[Name:]],'Employee Info'!$B$3:$B$200,0),MATCH(Data7[[#Headers],[Phone]],'Employee Info'!$C$2:$J$2,0)),"")</f>
        <v/>
      </c>
      <c r="M358" s="19" t="str">
        <f>IFERROR(INDEX('Employee Info'!$C$3:$J$200,MATCH(Data7[[#This Row],[Name:]],'Employee Info'!$B$3:$B$200,0),MATCH(Data7[[#Headers],[Tech]],'Employee Info'!$C$2:$J$2,0)),"")</f>
        <v/>
      </c>
      <c r="N358" s="19" t="str">
        <f>IFERROR(INDEX('Employee Info'!$C$3:$J$200,MATCH(Data7[[#This Row],[Name:]],'Employee Info'!$B$3:$B$200,0),MATCH(Data7[[#Headers],[Other]],'Employee Info'!$C$2:$J$2,0)),"")</f>
        <v/>
      </c>
      <c r="O358" s="19">
        <f>IFERROR((Data7[[#This Row],[Hours:]]*SUM(Data7[[#This Row],[Rate]:[Other]])),"")</f>
        <v>0</v>
      </c>
      <c r="P358" s="7" t="str">
        <f>IF(Data7[[#This Row],[WO'#:]]="","Riley #","WO#")</f>
        <v>WO#</v>
      </c>
      <c r="Q358" s="7">
        <f>IFERROR(WEEKNUM(Data7[[#This Row],[Date:]]),"")</f>
        <v>11</v>
      </c>
      <c r="R358" s="6">
        <f t="shared" si="15"/>
        <v>45361</v>
      </c>
      <c r="S358" s="6">
        <f>Data7[[#This Row],[Week Start]]+7</f>
        <v>45368</v>
      </c>
      <c r="T358" s="7" t="str">
        <f t="shared" si="16"/>
        <v>3/10/2024 - 3/17/2024</v>
      </c>
      <c r="U358" s="7" t="str">
        <f t="shared" si="17"/>
        <v>Time Card</v>
      </c>
      <c r="V358" s="8" t="str">
        <f>RIGHT(TEXT(Data7[[#This Row],[Date:]],"mmddyyyy"),4)</f>
        <v>2024</v>
      </c>
      <c r="W358" s="8" t="str">
        <f>MID(TEXT(Data7[[#This Row],[Date:]],"mmddyyyy"),3,2)</f>
        <v>14</v>
      </c>
      <c r="X358" s="8" t="str">
        <f>LEFT(TEXT(Data7[[#This Row],[Date:]],"mmddyyyy"),2)</f>
        <v>03</v>
      </c>
      <c r="Y358" s="6">
        <f>DATE(Data7[[#This Row],[Year]],Data7[[#This Row],[Month]],Data7[[#This Row],[Day]])</f>
        <v>45365</v>
      </c>
    </row>
    <row r="359" spans="1:25" x14ac:dyDescent="0.3">
      <c r="A359" s="5">
        <v>45365.580372222219</v>
      </c>
      <c r="B359" s="7" t="s">
        <v>31</v>
      </c>
      <c r="C359" s="6" t="s">
        <v>303</v>
      </c>
      <c r="D359" s="7" t="s">
        <v>304</v>
      </c>
      <c r="E359" s="8">
        <v>8</v>
      </c>
      <c r="F359" s="7">
        <v>7054679</v>
      </c>
      <c r="G359" s="7" t="s">
        <v>68</v>
      </c>
      <c r="H359" s="7" t="s">
        <v>69</v>
      </c>
      <c r="I359" s="7" t="s">
        <v>44</v>
      </c>
      <c r="J359" s="19" t="str">
        <f>IFERROR(INDEX('Employee Info'!$C$3:$E$200,MATCH(Data7[[#This Row],[Name:]],'Employee Info'!$B$3:$B$200,0),MATCH(Data7[[#This Row],[Hours Type:]],'Employee Info'!$C$2:$E$2,0)),"")</f>
        <v/>
      </c>
      <c r="K359" s="19" t="str">
        <f>IFERROR(INDEX('Employee Info'!$C$3:$J$200,MATCH(Data7[[#This Row],[Name:]],'Employee Info'!$B$3:$B$200,0),MATCH(Data7[[#Headers],[Truck]],'Employee Info'!$C$2:$J$2,0)),"")</f>
        <v/>
      </c>
      <c r="L359" s="19" t="str">
        <f>IFERROR(INDEX('Employee Info'!$C$3:$J$200,MATCH(Data7[[#This Row],[Name:]],'Employee Info'!$B$3:$B$200,0),MATCH(Data7[[#Headers],[Phone]],'Employee Info'!$C$2:$J$2,0)),"")</f>
        <v/>
      </c>
      <c r="M359" s="19" t="str">
        <f>IFERROR(INDEX('Employee Info'!$C$3:$J$200,MATCH(Data7[[#This Row],[Name:]],'Employee Info'!$B$3:$B$200,0),MATCH(Data7[[#Headers],[Tech]],'Employee Info'!$C$2:$J$2,0)),"")</f>
        <v/>
      </c>
      <c r="N359" s="19" t="str">
        <f>IFERROR(INDEX('Employee Info'!$C$3:$J$200,MATCH(Data7[[#This Row],[Name:]],'Employee Info'!$B$3:$B$200,0),MATCH(Data7[[#Headers],[Other]],'Employee Info'!$C$2:$J$2,0)),"")</f>
        <v/>
      </c>
      <c r="O359" s="19">
        <f>IFERROR((Data7[[#This Row],[Hours:]]*SUM(Data7[[#This Row],[Rate]:[Other]])),"")</f>
        <v>0</v>
      </c>
      <c r="P359" s="7" t="str">
        <f>IF(Data7[[#This Row],[WO'#:]]="","Riley #","WO#")</f>
        <v>WO#</v>
      </c>
      <c r="Q359" s="7">
        <f>IFERROR(WEEKNUM(Data7[[#This Row],[Date:]]),"")</f>
        <v>11</v>
      </c>
      <c r="R359" s="6">
        <f t="shared" si="15"/>
        <v>45361</v>
      </c>
      <c r="S359" s="6">
        <f>Data7[[#This Row],[Week Start]]+7</f>
        <v>45368</v>
      </c>
      <c r="T359" s="7" t="str">
        <f t="shared" si="16"/>
        <v>3/10/2024 - 3/17/2024</v>
      </c>
      <c r="U359" s="7" t="str">
        <f t="shared" si="17"/>
        <v>Time Card</v>
      </c>
      <c r="V359" s="8" t="str">
        <f>RIGHT(TEXT(Data7[[#This Row],[Date:]],"mmddyyyy"),4)</f>
        <v>2024</v>
      </c>
      <c r="W359" s="8" t="str">
        <f>MID(TEXT(Data7[[#This Row],[Date:]],"mmddyyyy"),3,2)</f>
        <v>14</v>
      </c>
      <c r="X359" s="8" t="str">
        <f>LEFT(TEXT(Data7[[#This Row],[Date:]],"mmddyyyy"),2)</f>
        <v>03</v>
      </c>
      <c r="Y359" s="6">
        <f>DATE(Data7[[#This Row],[Year]],Data7[[#This Row],[Month]],Data7[[#This Row],[Day]])</f>
        <v>45365</v>
      </c>
    </row>
    <row r="360" spans="1:25" x14ac:dyDescent="0.3">
      <c r="A360" s="5">
        <v>45366.515461921299</v>
      </c>
      <c r="B360" s="7" t="s">
        <v>66</v>
      </c>
      <c r="C360" s="6" t="s">
        <v>303</v>
      </c>
      <c r="D360" s="7" t="s">
        <v>305</v>
      </c>
      <c r="E360" s="8">
        <v>2</v>
      </c>
      <c r="F360" s="7">
        <v>7054679</v>
      </c>
      <c r="G360" s="7" t="s">
        <v>68</v>
      </c>
      <c r="H360" s="7" t="s">
        <v>69</v>
      </c>
      <c r="I360" s="7" t="s">
        <v>44</v>
      </c>
      <c r="J360" s="19" t="str">
        <f>IFERROR(INDEX('Employee Info'!$C$3:$E$200,MATCH(Data7[[#This Row],[Name:]],'Employee Info'!$B$3:$B$200,0),MATCH(Data7[[#This Row],[Hours Type:]],'Employee Info'!$C$2:$E$2,0)),"")</f>
        <v/>
      </c>
      <c r="K360" s="19" t="str">
        <f>IFERROR(INDEX('Employee Info'!$C$3:$J$200,MATCH(Data7[[#This Row],[Name:]],'Employee Info'!$B$3:$B$200,0),MATCH(Data7[[#Headers],[Truck]],'Employee Info'!$C$2:$J$2,0)),"")</f>
        <v/>
      </c>
      <c r="L360" s="19" t="str">
        <f>IFERROR(INDEX('Employee Info'!$C$3:$J$200,MATCH(Data7[[#This Row],[Name:]],'Employee Info'!$B$3:$B$200,0),MATCH(Data7[[#Headers],[Phone]],'Employee Info'!$C$2:$J$2,0)),"")</f>
        <v/>
      </c>
      <c r="M360" s="19" t="str">
        <f>IFERROR(INDEX('Employee Info'!$C$3:$J$200,MATCH(Data7[[#This Row],[Name:]],'Employee Info'!$B$3:$B$200,0),MATCH(Data7[[#Headers],[Tech]],'Employee Info'!$C$2:$J$2,0)),"")</f>
        <v/>
      </c>
      <c r="N360" s="19" t="str">
        <f>IFERROR(INDEX('Employee Info'!$C$3:$J$200,MATCH(Data7[[#This Row],[Name:]],'Employee Info'!$B$3:$B$200,0),MATCH(Data7[[#Headers],[Other]],'Employee Info'!$C$2:$J$2,0)),"")</f>
        <v/>
      </c>
      <c r="O360" s="19">
        <f>IFERROR((Data7[[#This Row],[Hours:]]*SUM(Data7[[#This Row],[Rate]:[Other]])),"")</f>
        <v>0</v>
      </c>
      <c r="P360" s="7" t="str">
        <f>IF(Data7[[#This Row],[WO'#:]]="","Riley #","WO#")</f>
        <v>WO#</v>
      </c>
      <c r="Q360" s="7">
        <f>IFERROR(WEEKNUM(Data7[[#This Row],[Date:]]),"")</f>
        <v>11</v>
      </c>
      <c r="R360" s="6">
        <f t="shared" si="15"/>
        <v>45361</v>
      </c>
      <c r="S360" s="6">
        <f>Data7[[#This Row],[Week Start]]+7</f>
        <v>45368</v>
      </c>
      <c r="T360" s="7" t="str">
        <f t="shared" si="16"/>
        <v>3/10/2024 - 3/17/2024</v>
      </c>
      <c r="U360" s="7" t="str">
        <f t="shared" si="17"/>
        <v>Time Card</v>
      </c>
      <c r="V360" s="8" t="str">
        <f>RIGHT(TEXT(Data7[[#This Row],[Date:]],"mmddyyyy"),4)</f>
        <v>2024</v>
      </c>
      <c r="W360" s="8" t="str">
        <f>MID(TEXT(Data7[[#This Row],[Date:]],"mmddyyyy"),3,2)</f>
        <v>14</v>
      </c>
      <c r="X360" s="8" t="str">
        <f>LEFT(TEXT(Data7[[#This Row],[Date:]],"mmddyyyy"),2)</f>
        <v>03</v>
      </c>
      <c r="Y360" s="6">
        <f>DATE(Data7[[#This Row],[Year]],Data7[[#This Row],[Month]],Data7[[#This Row],[Day]])</f>
        <v>45365</v>
      </c>
    </row>
    <row r="361" spans="1:25" x14ac:dyDescent="0.3">
      <c r="A361" s="5">
        <v>45366.357838888885</v>
      </c>
      <c r="B361" s="7" t="s">
        <v>65</v>
      </c>
      <c r="C361" s="6" t="s">
        <v>303</v>
      </c>
      <c r="D361" s="7" t="s">
        <v>308</v>
      </c>
      <c r="E361" s="8">
        <v>2</v>
      </c>
      <c r="F361" s="7" t="s">
        <v>68</v>
      </c>
      <c r="G361" s="7" t="s">
        <v>68</v>
      </c>
      <c r="H361" s="7" t="s">
        <v>92</v>
      </c>
      <c r="I361" s="7" t="s">
        <v>44</v>
      </c>
      <c r="J361" s="19" t="str">
        <f>IFERROR(INDEX('Employee Info'!$C$3:$E$200,MATCH(Data7[[#This Row],[Name:]],'Employee Info'!$B$3:$B$200,0),MATCH(Data7[[#This Row],[Hours Type:]],'Employee Info'!$C$2:$E$2,0)),"")</f>
        <v/>
      </c>
      <c r="K361" s="19" t="str">
        <f>IFERROR(INDEX('Employee Info'!$C$3:$J$200,MATCH(Data7[[#This Row],[Name:]],'Employee Info'!$B$3:$B$200,0),MATCH(Data7[[#Headers],[Truck]],'Employee Info'!$C$2:$J$2,0)),"")</f>
        <v/>
      </c>
      <c r="L361" s="19" t="str">
        <f>IFERROR(INDEX('Employee Info'!$C$3:$J$200,MATCH(Data7[[#This Row],[Name:]],'Employee Info'!$B$3:$B$200,0),MATCH(Data7[[#Headers],[Phone]],'Employee Info'!$C$2:$J$2,0)),"")</f>
        <v/>
      </c>
      <c r="M361" s="19" t="str">
        <f>IFERROR(INDEX('Employee Info'!$C$3:$J$200,MATCH(Data7[[#This Row],[Name:]],'Employee Info'!$B$3:$B$200,0),MATCH(Data7[[#Headers],[Tech]],'Employee Info'!$C$2:$J$2,0)),"")</f>
        <v/>
      </c>
      <c r="N361" s="19" t="str">
        <f>IFERROR(INDEX('Employee Info'!$C$3:$J$200,MATCH(Data7[[#This Row],[Name:]],'Employee Info'!$B$3:$B$200,0),MATCH(Data7[[#Headers],[Other]],'Employee Info'!$C$2:$J$2,0)),"")</f>
        <v/>
      </c>
      <c r="O361" s="19">
        <f>IFERROR((Data7[[#This Row],[Hours:]]*SUM(Data7[[#This Row],[Rate]:[Other]])),"")</f>
        <v>0</v>
      </c>
      <c r="P361" s="7" t="str">
        <f>IF(Data7[[#This Row],[WO'#:]]="","Riley #","WO#")</f>
        <v>Riley #</v>
      </c>
      <c r="Q361" s="7">
        <f>IFERROR(WEEKNUM(Data7[[#This Row],[Date:]]),"")</f>
        <v>11</v>
      </c>
      <c r="R361" s="6">
        <f t="shared" si="15"/>
        <v>45361</v>
      </c>
      <c r="S361" s="6">
        <f>Data7[[#This Row],[Week Start]]+7</f>
        <v>45368</v>
      </c>
      <c r="T361" s="7" t="str">
        <f t="shared" si="16"/>
        <v>3/10/2024 - 3/17/2024</v>
      </c>
      <c r="U361" s="7" t="str">
        <f t="shared" si="17"/>
        <v>Time Card</v>
      </c>
      <c r="V361" s="8" t="str">
        <f>RIGHT(TEXT(Data7[[#This Row],[Date:]],"mmddyyyy"),4)</f>
        <v>2024</v>
      </c>
      <c r="W361" s="8" t="str">
        <f>MID(TEXT(Data7[[#This Row],[Date:]],"mmddyyyy"),3,2)</f>
        <v>14</v>
      </c>
      <c r="X361" s="8" t="str">
        <f>LEFT(TEXT(Data7[[#This Row],[Date:]],"mmddyyyy"),2)</f>
        <v>03</v>
      </c>
      <c r="Y361" s="6">
        <f>DATE(Data7[[#This Row],[Year]],Data7[[#This Row],[Month]],Data7[[#This Row],[Day]])</f>
        <v>45365</v>
      </c>
    </row>
    <row r="362" spans="1:25" x14ac:dyDescent="0.3">
      <c r="A362" s="5">
        <v>45365.569568981482</v>
      </c>
      <c r="B362" s="7" t="s">
        <v>35</v>
      </c>
      <c r="C362" s="6" t="s">
        <v>303</v>
      </c>
      <c r="D362" s="7" t="s">
        <v>306</v>
      </c>
      <c r="E362" s="8">
        <v>8</v>
      </c>
      <c r="F362" s="7" t="s">
        <v>68</v>
      </c>
      <c r="G362" s="7" t="s">
        <v>68</v>
      </c>
      <c r="H362" s="7" t="s">
        <v>198</v>
      </c>
      <c r="I362" s="7" t="s">
        <v>44</v>
      </c>
      <c r="J362" s="19" t="str">
        <f>IFERROR(INDEX('Employee Info'!$C$3:$E$200,MATCH(Data7[[#This Row],[Name:]],'Employee Info'!$B$3:$B$200,0),MATCH(Data7[[#This Row],[Hours Type:]],'Employee Info'!$C$2:$E$2,0)),"")</f>
        <v/>
      </c>
      <c r="K362" s="19" t="str">
        <f>IFERROR(INDEX('Employee Info'!$C$3:$J$200,MATCH(Data7[[#This Row],[Name:]],'Employee Info'!$B$3:$B$200,0),MATCH(Data7[[#Headers],[Truck]],'Employee Info'!$C$2:$J$2,0)),"")</f>
        <v/>
      </c>
      <c r="L362" s="19" t="str">
        <f>IFERROR(INDEX('Employee Info'!$C$3:$J$200,MATCH(Data7[[#This Row],[Name:]],'Employee Info'!$B$3:$B$200,0),MATCH(Data7[[#Headers],[Phone]],'Employee Info'!$C$2:$J$2,0)),"")</f>
        <v/>
      </c>
      <c r="M362" s="19" t="str">
        <f>IFERROR(INDEX('Employee Info'!$C$3:$J$200,MATCH(Data7[[#This Row],[Name:]],'Employee Info'!$B$3:$B$200,0),MATCH(Data7[[#Headers],[Tech]],'Employee Info'!$C$2:$J$2,0)),"")</f>
        <v/>
      </c>
      <c r="N362" s="19" t="str">
        <f>IFERROR(INDEX('Employee Info'!$C$3:$J$200,MATCH(Data7[[#This Row],[Name:]],'Employee Info'!$B$3:$B$200,0),MATCH(Data7[[#Headers],[Other]],'Employee Info'!$C$2:$J$2,0)),"")</f>
        <v/>
      </c>
      <c r="O362" s="19">
        <f>IFERROR((Data7[[#This Row],[Hours:]]*SUM(Data7[[#This Row],[Rate]:[Other]])),"")</f>
        <v>0</v>
      </c>
      <c r="P362" s="7" t="str">
        <f>IF(Data7[[#This Row],[WO'#:]]="","Riley #","WO#")</f>
        <v>Riley #</v>
      </c>
      <c r="Q362" s="7">
        <f>IFERROR(WEEKNUM(Data7[[#This Row],[Date:]]),"")</f>
        <v>11</v>
      </c>
      <c r="R362" s="6">
        <f t="shared" si="15"/>
        <v>45361</v>
      </c>
      <c r="S362" s="6">
        <f>Data7[[#This Row],[Week Start]]+7</f>
        <v>45368</v>
      </c>
      <c r="T362" s="7" t="str">
        <f t="shared" si="16"/>
        <v>3/10/2024 - 3/17/2024</v>
      </c>
      <c r="U362" s="7" t="str">
        <f t="shared" si="17"/>
        <v>Time Card</v>
      </c>
      <c r="V362" s="8" t="str">
        <f>RIGHT(TEXT(Data7[[#This Row],[Date:]],"mmddyyyy"),4)</f>
        <v>2024</v>
      </c>
      <c r="W362" s="8" t="str">
        <f>MID(TEXT(Data7[[#This Row],[Date:]],"mmddyyyy"),3,2)</f>
        <v>14</v>
      </c>
      <c r="X362" s="8" t="str">
        <f>LEFT(TEXT(Data7[[#This Row],[Date:]],"mmddyyyy"),2)</f>
        <v>03</v>
      </c>
      <c r="Y362" s="6">
        <f>DATE(Data7[[#This Row],[Year]],Data7[[#This Row],[Month]],Data7[[#This Row],[Day]])</f>
        <v>45365</v>
      </c>
    </row>
    <row r="363" spans="1:25" x14ac:dyDescent="0.3">
      <c r="A363" s="5">
        <v>45366.514273842593</v>
      </c>
      <c r="B363" s="7" t="s">
        <v>66</v>
      </c>
      <c r="C363" s="6" t="s">
        <v>303</v>
      </c>
      <c r="D363" s="7" t="s">
        <v>309</v>
      </c>
      <c r="E363" s="8">
        <v>6</v>
      </c>
      <c r="F363" s="7" t="s">
        <v>68</v>
      </c>
      <c r="G363" s="7" t="s">
        <v>68</v>
      </c>
      <c r="H363" s="7" t="s">
        <v>198</v>
      </c>
      <c r="I363" s="7" t="s">
        <v>44</v>
      </c>
      <c r="J363" s="19" t="str">
        <f>IFERROR(INDEX('Employee Info'!$C$3:$E$200,MATCH(Data7[[#This Row],[Name:]],'Employee Info'!$B$3:$B$200,0),MATCH(Data7[[#This Row],[Hours Type:]],'Employee Info'!$C$2:$E$2,0)),"")</f>
        <v/>
      </c>
      <c r="K363" s="19" t="str">
        <f>IFERROR(INDEX('Employee Info'!$C$3:$J$200,MATCH(Data7[[#This Row],[Name:]],'Employee Info'!$B$3:$B$200,0),MATCH(Data7[[#Headers],[Truck]],'Employee Info'!$C$2:$J$2,0)),"")</f>
        <v/>
      </c>
      <c r="L363" s="19" t="str">
        <f>IFERROR(INDEX('Employee Info'!$C$3:$J$200,MATCH(Data7[[#This Row],[Name:]],'Employee Info'!$B$3:$B$200,0),MATCH(Data7[[#Headers],[Phone]],'Employee Info'!$C$2:$J$2,0)),"")</f>
        <v/>
      </c>
      <c r="M363" s="19" t="str">
        <f>IFERROR(INDEX('Employee Info'!$C$3:$J$200,MATCH(Data7[[#This Row],[Name:]],'Employee Info'!$B$3:$B$200,0),MATCH(Data7[[#Headers],[Tech]],'Employee Info'!$C$2:$J$2,0)),"")</f>
        <v/>
      </c>
      <c r="N363" s="19" t="str">
        <f>IFERROR(INDEX('Employee Info'!$C$3:$J$200,MATCH(Data7[[#This Row],[Name:]],'Employee Info'!$B$3:$B$200,0),MATCH(Data7[[#Headers],[Other]],'Employee Info'!$C$2:$J$2,0)),"")</f>
        <v/>
      </c>
      <c r="O363" s="19">
        <f>IFERROR((Data7[[#This Row],[Hours:]]*SUM(Data7[[#This Row],[Rate]:[Other]])),"")</f>
        <v>0</v>
      </c>
      <c r="P363" s="7" t="str">
        <f>IF(Data7[[#This Row],[WO'#:]]="","Riley #","WO#")</f>
        <v>Riley #</v>
      </c>
      <c r="Q363" s="7">
        <f>IFERROR(WEEKNUM(Data7[[#This Row],[Date:]]),"")</f>
        <v>11</v>
      </c>
      <c r="R363" s="6">
        <f t="shared" si="15"/>
        <v>45361</v>
      </c>
      <c r="S363" s="6">
        <f>Data7[[#This Row],[Week Start]]+7</f>
        <v>45368</v>
      </c>
      <c r="T363" s="7" t="str">
        <f t="shared" si="16"/>
        <v>3/10/2024 - 3/17/2024</v>
      </c>
      <c r="U363" s="7" t="str">
        <f t="shared" si="17"/>
        <v>Time Card</v>
      </c>
      <c r="V363" s="8" t="str">
        <f>RIGHT(TEXT(Data7[[#This Row],[Date:]],"mmddyyyy"),4)</f>
        <v>2024</v>
      </c>
      <c r="W363" s="8" t="str">
        <f>MID(TEXT(Data7[[#This Row],[Date:]],"mmddyyyy"),3,2)</f>
        <v>14</v>
      </c>
      <c r="X363" s="8" t="str">
        <f>LEFT(TEXT(Data7[[#This Row],[Date:]],"mmddyyyy"),2)</f>
        <v>03</v>
      </c>
      <c r="Y363" s="6">
        <f>DATE(Data7[[#This Row],[Year]],Data7[[#This Row],[Month]],Data7[[#This Row],[Day]])</f>
        <v>45365</v>
      </c>
    </row>
    <row r="364" spans="1:25" x14ac:dyDescent="0.3">
      <c r="A364" s="5">
        <v>45366.35682627315</v>
      </c>
      <c r="B364" s="7" t="s">
        <v>65</v>
      </c>
      <c r="C364" s="6" t="s">
        <v>303</v>
      </c>
      <c r="D364" s="7" t="s">
        <v>307</v>
      </c>
      <c r="E364" s="8">
        <v>6</v>
      </c>
      <c r="F364" s="7" t="s">
        <v>68</v>
      </c>
      <c r="G364" s="7" t="s">
        <v>68</v>
      </c>
      <c r="H364" s="7" t="s">
        <v>64</v>
      </c>
      <c r="I364" s="7" t="s">
        <v>44</v>
      </c>
      <c r="J364" s="19" t="str">
        <f>IFERROR(INDEX('Employee Info'!$C$3:$E$200,MATCH(Data7[[#This Row],[Name:]],'Employee Info'!$B$3:$B$200,0),MATCH(Data7[[#This Row],[Hours Type:]],'Employee Info'!$C$2:$E$2,0)),"")</f>
        <v/>
      </c>
      <c r="K364" s="19" t="str">
        <f>IFERROR(INDEX('Employee Info'!$C$3:$J$200,MATCH(Data7[[#This Row],[Name:]],'Employee Info'!$B$3:$B$200,0),MATCH(Data7[[#Headers],[Truck]],'Employee Info'!$C$2:$J$2,0)),"")</f>
        <v/>
      </c>
      <c r="L364" s="19" t="str">
        <f>IFERROR(INDEX('Employee Info'!$C$3:$J$200,MATCH(Data7[[#This Row],[Name:]],'Employee Info'!$B$3:$B$200,0),MATCH(Data7[[#Headers],[Phone]],'Employee Info'!$C$2:$J$2,0)),"")</f>
        <v/>
      </c>
      <c r="M364" s="19" t="str">
        <f>IFERROR(INDEX('Employee Info'!$C$3:$J$200,MATCH(Data7[[#This Row],[Name:]],'Employee Info'!$B$3:$B$200,0),MATCH(Data7[[#Headers],[Tech]],'Employee Info'!$C$2:$J$2,0)),"")</f>
        <v/>
      </c>
      <c r="N364" s="19" t="str">
        <f>IFERROR(INDEX('Employee Info'!$C$3:$J$200,MATCH(Data7[[#This Row],[Name:]],'Employee Info'!$B$3:$B$200,0),MATCH(Data7[[#Headers],[Other]],'Employee Info'!$C$2:$J$2,0)),"")</f>
        <v/>
      </c>
      <c r="O364" s="19">
        <f>IFERROR((Data7[[#This Row],[Hours:]]*SUM(Data7[[#This Row],[Rate]:[Other]])),"")</f>
        <v>0</v>
      </c>
      <c r="P364" s="7" t="str">
        <f>IF(Data7[[#This Row],[WO'#:]]="","Riley #","WO#")</f>
        <v>Riley #</v>
      </c>
      <c r="Q364" s="7">
        <f>IFERROR(WEEKNUM(Data7[[#This Row],[Date:]]),"")</f>
        <v>11</v>
      </c>
      <c r="R364" s="6">
        <f t="shared" si="15"/>
        <v>45361</v>
      </c>
      <c r="S364" s="6">
        <f>Data7[[#This Row],[Week Start]]+7</f>
        <v>45368</v>
      </c>
      <c r="T364" s="7" t="str">
        <f t="shared" si="16"/>
        <v>3/10/2024 - 3/17/2024</v>
      </c>
      <c r="U364" s="7" t="str">
        <f t="shared" si="17"/>
        <v>Time Card</v>
      </c>
      <c r="V364" s="8" t="str">
        <f>RIGHT(TEXT(Data7[[#This Row],[Date:]],"mmddyyyy"),4)</f>
        <v>2024</v>
      </c>
      <c r="W364" s="8" t="str">
        <f>MID(TEXT(Data7[[#This Row],[Date:]],"mmddyyyy"),3,2)</f>
        <v>14</v>
      </c>
      <c r="X364" s="8" t="str">
        <f>LEFT(TEXT(Data7[[#This Row],[Date:]],"mmddyyyy"),2)</f>
        <v>03</v>
      </c>
      <c r="Y364" s="6">
        <f>DATE(Data7[[#This Row],[Year]],Data7[[#This Row],[Month]],Data7[[#This Row],[Day]])</f>
        <v>45365</v>
      </c>
    </row>
    <row r="365" spans="1:25" x14ac:dyDescent="0.3">
      <c r="A365" s="5">
        <v>45366.517296064812</v>
      </c>
      <c r="B365" s="7" t="s">
        <v>66</v>
      </c>
      <c r="C365" s="6" t="s">
        <v>310</v>
      </c>
      <c r="D365" s="7" t="s">
        <v>311</v>
      </c>
      <c r="E365" s="8">
        <v>3</v>
      </c>
      <c r="F365" s="7">
        <v>6984733</v>
      </c>
      <c r="G365" s="7" t="s">
        <v>68</v>
      </c>
      <c r="H365" s="7" t="s">
        <v>69</v>
      </c>
      <c r="I365" s="7" t="s">
        <v>44</v>
      </c>
      <c r="J365" s="19" t="str">
        <f>IFERROR(INDEX('Employee Info'!$C$3:$E$200,MATCH(Data7[[#This Row],[Name:]],'Employee Info'!$B$3:$B$200,0),MATCH(Data7[[#This Row],[Hours Type:]],'Employee Info'!$C$2:$E$2,0)),"")</f>
        <v/>
      </c>
      <c r="K365" s="19" t="str">
        <f>IFERROR(INDEX('Employee Info'!$C$3:$J$200,MATCH(Data7[[#This Row],[Name:]],'Employee Info'!$B$3:$B$200,0),MATCH(Data7[[#Headers],[Truck]],'Employee Info'!$C$2:$J$2,0)),"")</f>
        <v/>
      </c>
      <c r="L365" s="19" t="str">
        <f>IFERROR(INDEX('Employee Info'!$C$3:$J$200,MATCH(Data7[[#This Row],[Name:]],'Employee Info'!$B$3:$B$200,0),MATCH(Data7[[#Headers],[Phone]],'Employee Info'!$C$2:$J$2,0)),"")</f>
        <v/>
      </c>
      <c r="M365" s="19" t="str">
        <f>IFERROR(INDEX('Employee Info'!$C$3:$J$200,MATCH(Data7[[#This Row],[Name:]],'Employee Info'!$B$3:$B$200,0),MATCH(Data7[[#Headers],[Tech]],'Employee Info'!$C$2:$J$2,0)),"")</f>
        <v/>
      </c>
      <c r="N365" s="19" t="str">
        <f>IFERROR(INDEX('Employee Info'!$C$3:$J$200,MATCH(Data7[[#This Row],[Name:]],'Employee Info'!$B$3:$B$200,0),MATCH(Data7[[#Headers],[Other]],'Employee Info'!$C$2:$J$2,0)),"")</f>
        <v/>
      </c>
      <c r="O365" s="19">
        <f>IFERROR((Data7[[#This Row],[Hours:]]*SUM(Data7[[#This Row],[Rate]:[Other]])),"")</f>
        <v>0</v>
      </c>
      <c r="P365" s="7" t="str">
        <f>IF(Data7[[#This Row],[WO'#:]]="","Riley #","WO#")</f>
        <v>WO#</v>
      </c>
      <c r="Q365" s="7">
        <f>IFERROR(WEEKNUM(Data7[[#This Row],[Date:]]),"")</f>
        <v>11</v>
      </c>
      <c r="R365" s="6">
        <f t="shared" si="15"/>
        <v>45361</v>
      </c>
      <c r="S365" s="6">
        <f>Data7[[#This Row],[Week Start]]+7</f>
        <v>45368</v>
      </c>
      <c r="T365" s="7" t="str">
        <f t="shared" si="16"/>
        <v>3/10/2024 - 3/17/2024</v>
      </c>
      <c r="U365" s="7" t="str">
        <f t="shared" si="17"/>
        <v>Time Card</v>
      </c>
      <c r="V365" s="8" t="str">
        <f>RIGHT(TEXT(Data7[[#This Row],[Date:]],"mmddyyyy"),4)</f>
        <v>2024</v>
      </c>
      <c r="W365" s="8" t="str">
        <f>MID(TEXT(Data7[[#This Row],[Date:]],"mmddyyyy"),3,2)</f>
        <v>15</v>
      </c>
      <c r="X365" s="8" t="str">
        <f>LEFT(TEXT(Data7[[#This Row],[Date:]],"mmddyyyy"),2)</f>
        <v>03</v>
      </c>
      <c r="Y365" s="6">
        <f>DATE(Data7[[#This Row],[Year]],Data7[[#This Row],[Month]],Data7[[#This Row],[Day]])</f>
        <v>45366</v>
      </c>
    </row>
    <row r="366" spans="1:25" x14ac:dyDescent="0.3">
      <c r="A366" s="5">
        <v>45366.518592939814</v>
      </c>
      <c r="B366" s="7" t="s">
        <v>66</v>
      </c>
      <c r="C366" s="6" t="s">
        <v>310</v>
      </c>
      <c r="D366" s="7" t="s">
        <v>312</v>
      </c>
      <c r="E366" s="8">
        <v>2</v>
      </c>
      <c r="F366" s="7">
        <v>6984733</v>
      </c>
      <c r="G366" s="7" t="s">
        <v>68</v>
      </c>
      <c r="H366" s="7" t="s">
        <v>69</v>
      </c>
      <c r="I366" s="7" t="s">
        <v>44</v>
      </c>
      <c r="J366" s="19" t="str">
        <f>IFERROR(INDEX('Employee Info'!$C$3:$E$200,MATCH(Data7[[#This Row],[Name:]],'Employee Info'!$B$3:$B$200,0),MATCH(Data7[[#This Row],[Hours Type:]],'Employee Info'!$C$2:$E$2,0)),"")</f>
        <v/>
      </c>
      <c r="K366" s="19" t="str">
        <f>IFERROR(INDEX('Employee Info'!$C$3:$J$200,MATCH(Data7[[#This Row],[Name:]],'Employee Info'!$B$3:$B$200,0),MATCH(Data7[[#Headers],[Truck]],'Employee Info'!$C$2:$J$2,0)),"")</f>
        <v/>
      </c>
      <c r="L366" s="19" t="str">
        <f>IFERROR(INDEX('Employee Info'!$C$3:$J$200,MATCH(Data7[[#This Row],[Name:]],'Employee Info'!$B$3:$B$200,0),MATCH(Data7[[#Headers],[Phone]],'Employee Info'!$C$2:$J$2,0)),"")</f>
        <v/>
      </c>
      <c r="M366" s="19" t="str">
        <f>IFERROR(INDEX('Employee Info'!$C$3:$J$200,MATCH(Data7[[#This Row],[Name:]],'Employee Info'!$B$3:$B$200,0),MATCH(Data7[[#Headers],[Tech]],'Employee Info'!$C$2:$J$2,0)),"")</f>
        <v/>
      </c>
      <c r="N366" s="19" t="str">
        <f>IFERROR(INDEX('Employee Info'!$C$3:$J$200,MATCH(Data7[[#This Row],[Name:]],'Employee Info'!$B$3:$B$200,0),MATCH(Data7[[#Headers],[Other]],'Employee Info'!$C$2:$J$2,0)),"")</f>
        <v/>
      </c>
      <c r="O366" s="19">
        <f>IFERROR((Data7[[#This Row],[Hours:]]*SUM(Data7[[#This Row],[Rate]:[Other]])),"")</f>
        <v>0</v>
      </c>
      <c r="P366" s="7" t="str">
        <f>IF(Data7[[#This Row],[WO'#:]]="","Riley #","WO#")</f>
        <v>WO#</v>
      </c>
      <c r="Q366" s="7">
        <f>IFERROR(WEEKNUM(Data7[[#This Row],[Date:]]),"")</f>
        <v>11</v>
      </c>
      <c r="R366" s="6">
        <f t="shared" si="15"/>
        <v>45361</v>
      </c>
      <c r="S366" s="6">
        <f>Data7[[#This Row],[Week Start]]+7</f>
        <v>45368</v>
      </c>
      <c r="T366" s="7" t="str">
        <f t="shared" si="16"/>
        <v>3/10/2024 - 3/17/2024</v>
      </c>
      <c r="U366" s="7" t="str">
        <f t="shared" si="17"/>
        <v>Time Card</v>
      </c>
      <c r="V366" s="8" t="str">
        <f>RIGHT(TEXT(Data7[[#This Row],[Date:]],"mmddyyyy"),4)</f>
        <v>2024</v>
      </c>
      <c r="W366" s="8" t="str">
        <f>MID(TEXT(Data7[[#This Row],[Date:]],"mmddyyyy"),3,2)</f>
        <v>15</v>
      </c>
      <c r="X366" s="8" t="str">
        <f>LEFT(TEXT(Data7[[#This Row],[Date:]],"mmddyyyy"),2)</f>
        <v>03</v>
      </c>
      <c r="Y366" s="6">
        <f>DATE(Data7[[#This Row],[Year]],Data7[[#This Row],[Month]],Data7[[#This Row],[Day]])</f>
        <v>45366</v>
      </c>
    </row>
    <row r="367" spans="1:25" x14ac:dyDescent="0.3">
      <c r="A367" s="5">
        <v>45392.368106018519</v>
      </c>
      <c r="B367" s="7" t="s">
        <v>76</v>
      </c>
      <c r="C367" s="6" t="s">
        <v>310</v>
      </c>
      <c r="D367" s="7" t="s">
        <v>156</v>
      </c>
      <c r="E367" s="8">
        <v>2</v>
      </c>
      <c r="F367" s="7">
        <v>6984733</v>
      </c>
      <c r="G367" s="7" t="s">
        <v>68</v>
      </c>
      <c r="H367" s="7" t="s">
        <v>69</v>
      </c>
      <c r="I367" s="7" t="s">
        <v>44</v>
      </c>
      <c r="J367" s="19" t="str">
        <f>IFERROR(INDEX('Employee Info'!$C$3:$E$200,MATCH(Data7[[#This Row],[Name:]],'Employee Info'!$B$3:$B$200,0),MATCH(Data7[[#This Row],[Hours Type:]],'Employee Info'!$C$2:$E$2,0)),"")</f>
        <v/>
      </c>
      <c r="K367" s="19" t="str">
        <f>IFERROR(INDEX('Employee Info'!$C$3:$J$200,MATCH(Data7[[#This Row],[Name:]],'Employee Info'!$B$3:$B$200,0),MATCH(Data7[[#Headers],[Truck]],'Employee Info'!$C$2:$J$2,0)),"")</f>
        <v/>
      </c>
      <c r="L367" s="19" t="str">
        <f>IFERROR(INDEX('Employee Info'!$C$3:$J$200,MATCH(Data7[[#This Row],[Name:]],'Employee Info'!$B$3:$B$200,0),MATCH(Data7[[#Headers],[Phone]],'Employee Info'!$C$2:$J$2,0)),"")</f>
        <v/>
      </c>
      <c r="M367" s="19" t="str">
        <f>IFERROR(INDEX('Employee Info'!$C$3:$J$200,MATCH(Data7[[#This Row],[Name:]],'Employee Info'!$B$3:$B$200,0),MATCH(Data7[[#Headers],[Tech]],'Employee Info'!$C$2:$J$2,0)),"")</f>
        <v/>
      </c>
      <c r="N367" s="19" t="str">
        <f>IFERROR(INDEX('Employee Info'!$C$3:$J$200,MATCH(Data7[[#This Row],[Name:]],'Employee Info'!$B$3:$B$200,0),MATCH(Data7[[#Headers],[Other]],'Employee Info'!$C$2:$J$2,0)),"")</f>
        <v/>
      </c>
      <c r="O367" s="19">
        <f>IFERROR((Data7[[#This Row],[Hours:]]*SUM(Data7[[#This Row],[Rate]:[Other]])),"")</f>
        <v>0</v>
      </c>
      <c r="P367" s="7" t="str">
        <f>IF(Data7[[#This Row],[WO'#:]]="","Riley #","WO#")</f>
        <v>WO#</v>
      </c>
      <c r="Q367" s="7">
        <f>IFERROR(WEEKNUM(Data7[[#This Row],[Date:]]),"")</f>
        <v>11</v>
      </c>
      <c r="R367" s="6">
        <f t="shared" si="15"/>
        <v>45361</v>
      </c>
      <c r="S367" s="6">
        <f>Data7[[#This Row],[Week Start]]+7</f>
        <v>45368</v>
      </c>
      <c r="T367" s="7" t="str">
        <f t="shared" si="16"/>
        <v>3/10/2024 - 3/17/2024</v>
      </c>
      <c r="U367" s="7" t="str">
        <f t="shared" si="17"/>
        <v>Time Card</v>
      </c>
      <c r="V367" s="8" t="str">
        <f>RIGHT(TEXT(Data7[[#This Row],[Date:]],"mmddyyyy"),4)</f>
        <v>2024</v>
      </c>
      <c r="W367" s="8" t="str">
        <f>MID(TEXT(Data7[[#This Row],[Date:]],"mmddyyyy"),3,2)</f>
        <v>15</v>
      </c>
      <c r="X367" s="8" t="str">
        <f>LEFT(TEXT(Data7[[#This Row],[Date:]],"mmddyyyy"),2)</f>
        <v>03</v>
      </c>
      <c r="Y367" s="6">
        <f>DATE(Data7[[#This Row],[Year]],Data7[[#This Row],[Month]],Data7[[#This Row],[Day]])</f>
        <v>45366</v>
      </c>
    </row>
    <row r="368" spans="1:25" x14ac:dyDescent="0.3">
      <c r="A368" s="5">
        <v>45366.565639236112</v>
      </c>
      <c r="B368" s="7" t="s">
        <v>31</v>
      </c>
      <c r="C368" s="6" t="s">
        <v>310</v>
      </c>
      <c r="D368" s="7" t="s">
        <v>280</v>
      </c>
      <c r="E368" s="8">
        <v>1</v>
      </c>
      <c r="F368" s="7" t="s">
        <v>68</v>
      </c>
      <c r="G368" s="7" t="s">
        <v>68</v>
      </c>
      <c r="H368" s="7" t="s">
        <v>92</v>
      </c>
      <c r="I368" s="7" t="s">
        <v>44</v>
      </c>
      <c r="J368" s="19" t="str">
        <f>IFERROR(INDEX('Employee Info'!$C$3:$E$200,MATCH(Data7[[#This Row],[Name:]],'Employee Info'!$B$3:$B$200,0),MATCH(Data7[[#This Row],[Hours Type:]],'Employee Info'!$C$2:$E$2,0)),"")</f>
        <v/>
      </c>
      <c r="K368" s="19" t="str">
        <f>IFERROR(INDEX('Employee Info'!$C$3:$J$200,MATCH(Data7[[#This Row],[Name:]],'Employee Info'!$B$3:$B$200,0),MATCH(Data7[[#Headers],[Truck]],'Employee Info'!$C$2:$J$2,0)),"")</f>
        <v/>
      </c>
      <c r="L368" s="19" t="str">
        <f>IFERROR(INDEX('Employee Info'!$C$3:$J$200,MATCH(Data7[[#This Row],[Name:]],'Employee Info'!$B$3:$B$200,0),MATCH(Data7[[#Headers],[Phone]],'Employee Info'!$C$2:$J$2,0)),"")</f>
        <v/>
      </c>
      <c r="M368" s="19" t="str">
        <f>IFERROR(INDEX('Employee Info'!$C$3:$J$200,MATCH(Data7[[#This Row],[Name:]],'Employee Info'!$B$3:$B$200,0),MATCH(Data7[[#Headers],[Tech]],'Employee Info'!$C$2:$J$2,0)),"")</f>
        <v/>
      </c>
      <c r="N368" s="19" t="str">
        <f>IFERROR(INDEX('Employee Info'!$C$3:$J$200,MATCH(Data7[[#This Row],[Name:]],'Employee Info'!$B$3:$B$200,0),MATCH(Data7[[#Headers],[Other]],'Employee Info'!$C$2:$J$2,0)),"")</f>
        <v/>
      </c>
      <c r="O368" s="19">
        <f>IFERROR((Data7[[#This Row],[Hours:]]*SUM(Data7[[#This Row],[Rate]:[Other]])),"")</f>
        <v>0</v>
      </c>
      <c r="P368" s="7" t="str">
        <f>IF(Data7[[#This Row],[WO'#:]]="","Riley #","WO#")</f>
        <v>Riley #</v>
      </c>
      <c r="Q368" s="7">
        <f>IFERROR(WEEKNUM(Data7[[#This Row],[Date:]]),"")</f>
        <v>11</v>
      </c>
      <c r="R368" s="6">
        <f t="shared" si="15"/>
        <v>45361</v>
      </c>
      <c r="S368" s="6">
        <f>Data7[[#This Row],[Week Start]]+7</f>
        <v>45368</v>
      </c>
      <c r="T368" s="7" t="str">
        <f t="shared" si="16"/>
        <v>3/10/2024 - 3/17/2024</v>
      </c>
      <c r="U368" s="7" t="str">
        <f t="shared" si="17"/>
        <v>Time Card</v>
      </c>
      <c r="V368" s="8" t="str">
        <f>RIGHT(TEXT(Data7[[#This Row],[Date:]],"mmddyyyy"),4)</f>
        <v>2024</v>
      </c>
      <c r="W368" s="8" t="str">
        <f>MID(TEXT(Data7[[#This Row],[Date:]],"mmddyyyy"),3,2)</f>
        <v>15</v>
      </c>
      <c r="X368" s="8" t="str">
        <f>LEFT(TEXT(Data7[[#This Row],[Date:]],"mmddyyyy"),2)</f>
        <v>03</v>
      </c>
      <c r="Y368" s="6">
        <f>DATE(Data7[[#This Row],[Year]],Data7[[#This Row],[Month]],Data7[[#This Row],[Day]])</f>
        <v>45366</v>
      </c>
    </row>
    <row r="369" spans="1:25" x14ac:dyDescent="0.3">
      <c r="A369" s="5">
        <v>45366.514573379631</v>
      </c>
      <c r="B369" s="7" t="s">
        <v>66</v>
      </c>
      <c r="C369" s="6" t="s">
        <v>310</v>
      </c>
      <c r="D369" s="7" t="s">
        <v>309</v>
      </c>
      <c r="E369" s="8">
        <v>3</v>
      </c>
      <c r="F369" s="7" t="s">
        <v>68</v>
      </c>
      <c r="G369" s="7" t="s">
        <v>68</v>
      </c>
      <c r="H369" s="7" t="s">
        <v>198</v>
      </c>
      <c r="I369" s="7" t="s">
        <v>44</v>
      </c>
      <c r="J369" s="19" t="str">
        <f>IFERROR(INDEX('Employee Info'!$C$3:$E$200,MATCH(Data7[[#This Row],[Name:]],'Employee Info'!$B$3:$B$200,0),MATCH(Data7[[#This Row],[Hours Type:]],'Employee Info'!$C$2:$E$2,0)),"")</f>
        <v/>
      </c>
      <c r="K369" s="19" t="str">
        <f>IFERROR(INDEX('Employee Info'!$C$3:$J$200,MATCH(Data7[[#This Row],[Name:]],'Employee Info'!$B$3:$B$200,0),MATCH(Data7[[#Headers],[Truck]],'Employee Info'!$C$2:$J$2,0)),"")</f>
        <v/>
      </c>
      <c r="L369" s="19" t="str">
        <f>IFERROR(INDEX('Employee Info'!$C$3:$J$200,MATCH(Data7[[#This Row],[Name:]],'Employee Info'!$B$3:$B$200,0),MATCH(Data7[[#Headers],[Phone]],'Employee Info'!$C$2:$J$2,0)),"")</f>
        <v/>
      </c>
      <c r="M369" s="19" t="str">
        <f>IFERROR(INDEX('Employee Info'!$C$3:$J$200,MATCH(Data7[[#This Row],[Name:]],'Employee Info'!$B$3:$B$200,0),MATCH(Data7[[#Headers],[Tech]],'Employee Info'!$C$2:$J$2,0)),"")</f>
        <v/>
      </c>
      <c r="N369" s="19" t="str">
        <f>IFERROR(INDEX('Employee Info'!$C$3:$J$200,MATCH(Data7[[#This Row],[Name:]],'Employee Info'!$B$3:$B$200,0),MATCH(Data7[[#Headers],[Other]],'Employee Info'!$C$2:$J$2,0)),"")</f>
        <v/>
      </c>
      <c r="O369" s="19">
        <f>IFERROR((Data7[[#This Row],[Hours:]]*SUM(Data7[[#This Row],[Rate]:[Other]])),"")</f>
        <v>0</v>
      </c>
      <c r="P369" s="7" t="str">
        <f>IF(Data7[[#This Row],[WO'#:]]="","Riley #","WO#")</f>
        <v>Riley #</v>
      </c>
      <c r="Q369" s="7">
        <f>IFERROR(WEEKNUM(Data7[[#This Row],[Date:]]),"")</f>
        <v>11</v>
      </c>
      <c r="R369" s="6">
        <f t="shared" si="15"/>
        <v>45361</v>
      </c>
      <c r="S369" s="6">
        <f>Data7[[#This Row],[Week Start]]+7</f>
        <v>45368</v>
      </c>
      <c r="T369" s="7" t="str">
        <f t="shared" si="16"/>
        <v>3/10/2024 - 3/17/2024</v>
      </c>
      <c r="U369" s="7" t="str">
        <f t="shared" si="17"/>
        <v>Time Card</v>
      </c>
      <c r="V369" s="8" t="str">
        <f>RIGHT(TEXT(Data7[[#This Row],[Date:]],"mmddyyyy"),4)</f>
        <v>2024</v>
      </c>
      <c r="W369" s="8" t="str">
        <f>MID(TEXT(Data7[[#This Row],[Date:]],"mmddyyyy"),3,2)</f>
        <v>15</v>
      </c>
      <c r="X369" s="8" t="str">
        <f>LEFT(TEXT(Data7[[#This Row],[Date:]],"mmddyyyy"),2)</f>
        <v>03</v>
      </c>
      <c r="Y369" s="6">
        <f>DATE(Data7[[#This Row],[Year]],Data7[[#This Row],[Month]],Data7[[#This Row],[Day]])</f>
        <v>45366</v>
      </c>
    </row>
    <row r="370" spans="1:25" x14ac:dyDescent="0.3">
      <c r="A370" s="5">
        <v>45366.565008217593</v>
      </c>
      <c r="B370" s="7" t="s">
        <v>31</v>
      </c>
      <c r="C370" s="6" t="s">
        <v>310</v>
      </c>
      <c r="D370" s="7" t="s">
        <v>314</v>
      </c>
      <c r="E370" s="8">
        <v>5</v>
      </c>
      <c r="F370" s="7" t="s">
        <v>68</v>
      </c>
      <c r="G370" s="7" t="s">
        <v>68</v>
      </c>
      <c r="H370" s="7" t="s">
        <v>198</v>
      </c>
      <c r="I370" s="7" t="s">
        <v>44</v>
      </c>
      <c r="J370" s="19" t="str">
        <f>IFERROR(INDEX('Employee Info'!$C$3:$E$200,MATCH(Data7[[#This Row],[Name:]],'Employee Info'!$B$3:$B$200,0),MATCH(Data7[[#This Row],[Hours Type:]],'Employee Info'!$C$2:$E$2,0)),"")</f>
        <v/>
      </c>
      <c r="K370" s="19" t="str">
        <f>IFERROR(INDEX('Employee Info'!$C$3:$J$200,MATCH(Data7[[#This Row],[Name:]],'Employee Info'!$B$3:$B$200,0),MATCH(Data7[[#Headers],[Truck]],'Employee Info'!$C$2:$J$2,0)),"")</f>
        <v/>
      </c>
      <c r="L370" s="19" t="str">
        <f>IFERROR(INDEX('Employee Info'!$C$3:$J$200,MATCH(Data7[[#This Row],[Name:]],'Employee Info'!$B$3:$B$200,0),MATCH(Data7[[#Headers],[Phone]],'Employee Info'!$C$2:$J$2,0)),"")</f>
        <v/>
      </c>
      <c r="M370" s="19" t="str">
        <f>IFERROR(INDEX('Employee Info'!$C$3:$J$200,MATCH(Data7[[#This Row],[Name:]],'Employee Info'!$B$3:$B$200,0),MATCH(Data7[[#Headers],[Tech]],'Employee Info'!$C$2:$J$2,0)),"")</f>
        <v/>
      </c>
      <c r="N370" s="19" t="str">
        <f>IFERROR(INDEX('Employee Info'!$C$3:$J$200,MATCH(Data7[[#This Row],[Name:]],'Employee Info'!$B$3:$B$200,0),MATCH(Data7[[#Headers],[Other]],'Employee Info'!$C$2:$J$2,0)),"")</f>
        <v/>
      </c>
      <c r="O370" s="19">
        <f>IFERROR((Data7[[#This Row],[Hours:]]*SUM(Data7[[#This Row],[Rate]:[Other]])),"")</f>
        <v>0</v>
      </c>
      <c r="P370" s="7" t="str">
        <f>IF(Data7[[#This Row],[WO'#:]]="","Riley #","WO#")</f>
        <v>Riley #</v>
      </c>
      <c r="Q370" s="7">
        <f>IFERROR(WEEKNUM(Data7[[#This Row],[Date:]]),"")</f>
        <v>11</v>
      </c>
      <c r="R370" s="6">
        <f t="shared" si="15"/>
        <v>45361</v>
      </c>
      <c r="S370" s="6">
        <f>Data7[[#This Row],[Week Start]]+7</f>
        <v>45368</v>
      </c>
      <c r="T370" s="7" t="str">
        <f t="shared" si="16"/>
        <v>3/10/2024 - 3/17/2024</v>
      </c>
      <c r="U370" s="7" t="str">
        <f t="shared" si="17"/>
        <v>Time Card</v>
      </c>
      <c r="V370" s="8" t="str">
        <f>RIGHT(TEXT(Data7[[#This Row],[Date:]],"mmddyyyy"),4)</f>
        <v>2024</v>
      </c>
      <c r="W370" s="8" t="str">
        <f>MID(TEXT(Data7[[#This Row],[Date:]],"mmddyyyy"),3,2)</f>
        <v>15</v>
      </c>
      <c r="X370" s="8" t="str">
        <f>LEFT(TEXT(Data7[[#This Row],[Date:]],"mmddyyyy"),2)</f>
        <v>03</v>
      </c>
      <c r="Y370" s="6">
        <f>DATE(Data7[[#This Row],[Year]],Data7[[#This Row],[Month]],Data7[[#This Row],[Day]])</f>
        <v>45366</v>
      </c>
    </row>
    <row r="371" spans="1:25" x14ac:dyDescent="0.3">
      <c r="A371" s="5">
        <v>45366.358890856478</v>
      </c>
      <c r="B371" s="7" t="s">
        <v>65</v>
      </c>
      <c r="C371" s="6" t="s">
        <v>310</v>
      </c>
      <c r="D371" s="7" t="s">
        <v>313</v>
      </c>
      <c r="E371" s="8">
        <v>8</v>
      </c>
      <c r="F371" s="7" t="s">
        <v>68</v>
      </c>
      <c r="G371" s="7" t="s">
        <v>68</v>
      </c>
      <c r="H371" s="7" t="s">
        <v>64</v>
      </c>
      <c r="I371" s="7" t="s">
        <v>44</v>
      </c>
      <c r="J371" s="19" t="str">
        <f>IFERROR(INDEX('Employee Info'!$C$3:$E$200,MATCH(Data7[[#This Row],[Name:]],'Employee Info'!$B$3:$B$200,0),MATCH(Data7[[#This Row],[Hours Type:]],'Employee Info'!$C$2:$E$2,0)),"")</f>
        <v/>
      </c>
      <c r="K371" s="19" t="str">
        <f>IFERROR(INDEX('Employee Info'!$C$3:$J$200,MATCH(Data7[[#This Row],[Name:]],'Employee Info'!$B$3:$B$200,0),MATCH(Data7[[#Headers],[Truck]],'Employee Info'!$C$2:$J$2,0)),"")</f>
        <v/>
      </c>
      <c r="L371" s="19" t="str">
        <f>IFERROR(INDEX('Employee Info'!$C$3:$J$200,MATCH(Data7[[#This Row],[Name:]],'Employee Info'!$B$3:$B$200,0),MATCH(Data7[[#Headers],[Phone]],'Employee Info'!$C$2:$J$2,0)),"")</f>
        <v/>
      </c>
      <c r="M371" s="19" t="str">
        <f>IFERROR(INDEX('Employee Info'!$C$3:$J$200,MATCH(Data7[[#This Row],[Name:]],'Employee Info'!$B$3:$B$200,0),MATCH(Data7[[#Headers],[Tech]],'Employee Info'!$C$2:$J$2,0)),"")</f>
        <v/>
      </c>
      <c r="N371" s="19" t="str">
        <f>IFERROR(INDEX('Employee Info'!$C$3:$J$200,MATCH(Data7[[#This Row],[Name:]],'Employee Info'!$B$3:$B$200,0),MATCH(Data7[[#Headers],[Other]],'Employee Info'!$C$2:$J$2,0)),"")</f>
        <v/>
      </c>
      <c r="O371" s="19">
        <f>IFERROR((Data7[[#This Row],[Hours:]]*SUM(Data7[[#This Row],[Rate]:[Other]])),"")</f>
        <v>0</v>
      </c>
      <c r="P371" s="7" t="str">
        <f>IF(Data7[[#This Row],[WO'#:]]="","Riley #","WO#")</f>
        <v>Riley #</v>
      </c>
      <c r="Q371" s="7">
        <f>IFERROR(WEEKNUM(Data7[[#This Row],[Date:]]),"")</f>
        <v>11</v>
      </c>
      <c r="R371" s="6">
        <f t="shared" si="15"/>
        <v>45361</v>
      </c>
      <c r="S371" s="6">
        <f>Data7[[#This Row],[Week Start]]+7</f>
        <v>45368</v>
      </c>
      <c r="T371" s="7" t="str">
        <f t="shared" si="16"/>
        <v>3/10/2024 - 3/17/2024</v>
      </c>
      <c r="U371" s="7" t="str">
        <f t="shared" si="17"/>
        <v>Time Card</v>
      </c>
      <c r="V371" s="8" t="str">
        <f>RIGHT(TEXT(Data7[[#This Row],[Date:]],"mmddyyyy"),4)</f>
        <v>2024</v>
      </c>
      <c r="W371" s="8" t="str">
        <f>MID(TEXT(Data7[[#This Row],[Date:]],"mmddyyyy"),3,2)</f>
        <v>15</v>
      </c>
      <c r="X371" s="8" t="str">
        <f>LEFT(TEXT(Data7[[#This Row],[Date:]],"mmddyyyy"),2)</f>
        <v>03</v>
      </c>
      <c r="Y371" s="6">
        <f>DATE(Data7[[#This Row],[Year]],Data7[[#This Row],[Month]],Data7[[#This Row],[Day]])</f>
        <v>45366</v>
      </c>
    </row>
    <row r="372" spans="1:25" x14ac:dyDescent="0.3">
      <c r="A372" s="5">
        <v>45366.56610196759</v>
      </c>
      <c r="B372" s="7" t="s">
        <v>31</v>
      </c>
      <c r="C372" s="6" t="s">
        <v>310</v>
      </c>
      <c r="D372" s="7" t="s">
        <v>315</v>
      </c>
      <c r="E372" s="8">
        <v>2</v>
      </c>
      <c r="F372" s="7" t="s">
        <v>68</v>
      </c>
      <c r="G372" s="7" t="s">
        <v>68</v>
      </c>
      <c r="H372" s="7" t="s">
        <v>59</v>
      </c>
      <c r="I372" s="7" t="s">
        <v>44</v>
      </c>
      <c r="J372" s="19" t="str">
        <f>IFERROR(INDEX('Employee Info'!$C$3:$E$200,MATCH(Data7[[#This Row],[Name:]],'Employee Info'!$B$3:$B$200,0),MATCH(Data7[[#This Row],[Hours Type:]],'Employee Info'!$C$2:$E$2,0)),"")</f>
        <v/>
      </c>
      <c r="K372" s="19" t="str">
        <f>IFERROR(INDEX('Employee Info'!$C$3:$J$200,MATCH(Data7[[#This Row],[Name:]],'Employee Info'!$B$3:$B$200,0),MATCH(Data7[[#Headers],[Truck]],'Employee Info'!$C$2:$J$2,0)),"")</f>
        <v/>
      </c>
      <c r="L372" s="19" t="str">
        <f>IFERROR(INDEX('Employee Info'!$C$3:$J$200,MATCH(Data7[[#This Row],[Name:]],'Employee Info'!$B$3:$B$200,0),MATCH(Data7[[#Headers],[Phone]],'Employee Info'!$C$2:$J$2,0)),"")</f>
        <v/>
      </c>
      <c r="M372" s="19" t="str">
        <f>IFERROR(INDEX('Employee Info'!$C$3:$J$200,MATCH(Data7[[#This Row],[Name:]],'Employee Info'!$B$3:$B$200,0),MATCH(Data7[[#Headers],[Tech]],'Employee Info'!$C$2:$J$2,0)),"")</f>
        <v/>
      </c>
      <c r="N372" s="19" t="str">
        <f>IFERROR(INDEX('Employee Info'!$C$3:$J$200,MATCH(Data7[[#This Row],[Name:]],'Employee Info'!$B$3:$B$200,0),MATCH(Data7[[#Headers],[Other]],'Employee Info'!$C$2:$J$2,0)),"")</f>
        <v/>
      </c>
      <c r="O372" s="19">
        <f>IFERROR((Data7[[#This Row],[Hours:]]*SUM(Data7[[#This Row],[Rate]:[Other]])),"")</f>
        <v>0</v>
      </c>
      <c r="P372" s="7" t="str">
        <f>IF(Data7[[#This Row],[WO'#:]]="","Riley #","WO#")</f>
        <v>Riley #</v>
      </c>
      <c r="Q372" s="7">
        <f>IFERROR(WEEKNUM(Data7[[#This Row],[Date:]]),"")</f>
        <v>11</v>
      </c>
      <c r="R372" s="6">
        <f t="shared" si="15"/>
        <v>45361</v>
      </c>
      <c r="S372" s="6">
        <f>Data7[[#This Row],[Week Start]]+7</f>
        <v>45368</v>
      </c>
      <c r="T372" s="7" t="str">
        <f t="shared" si="16"/>
        <v>3/10/2024 - 3/17/2024</v>
      </c>
      <c r="U372" s="7" t="str">
        <f t="shared" si="17"/>
        <v>Time Card</v>
      </c>
      <c r="V372" s="8" t="str">
        <f>RIGHT(TEXT(Data7[[#This Row],[Date:]],"mmddyyyy"),4)</f>
        <v>2024</v>
      </c>
      <c r="W372" s="8" t="str">
        <f>MID(TEXT(Data7[[#This Row],[Date:]],"mmddyyyy"),3,2)</f>
        <v>15</v>
      </c>
      <c r="X372" s="8" t="str">
        <f>LEFT(TEXT(Data7[[#This Row],[Date:]],"mmddyyyy"),2)</f>
        <v>03</v>
      </c>
      <c r="Y372" s="6">
        <f>DATE(Data7[[#This Row],[Year]],Data7[[#This Row],[Month]],Data7[[#This Row],[Day]])</f>
        <v>45366</v>
      </c>
    </row>
    <row r="373" spans="1:25" x14ac:dyDescent="0.3">
      <c r="A373" s="5">
        <v>45369.581250000003</v>
      </c>
      <c r="B373" s="7" t="s">
        <v>35</v>
      </c>
      <c r="C373" s="6">
        <v>45369</v>
      </c>
      <c r="D373" s="7" t="s">
        <v>56</v>
      </c>
      <c r="E373" s="8">
        <v>6</v>
      </c>
      <c r="H373" s="7" t="s">
        <v>57</v>
      </c>
      <c r="I373" s="7" t="s">
        <v>44</v>
      </c>
      <c r="J373" s="19" t="str">
        <f>IFERROR(INDEX('Employee Info'!$C$3:$E$200,MATCH(Data7[[#This Row],[Name:]],'Employee Info'!$B$3:$B$200,0),MATCH(Data7[[#This Row],[Hours Type:]],'Employee Info'!$C$2:$E$2,0)),"")</f>
        <v/>
      </c>
      <c r="K373" s="19" t="str">
        <f>IFERROR(INDEX('Employee Info'!$C$3:$J$200,MATCH(Data7[[#This Row],[Name:]],'Employee Info'!$B$3:$B$200,0),MATCH(Data7[[#Headers],[Truck]],'Employee Info'!$C$2:$J$2,0)),"")</f>
        <v/>
      </c>
      <c r="L373" s="19" t="str">
        <f>IFERROR(INDEX('Employee Info'!$C$3:$J$200,MATCH(Data7[[#This Row],[Name:]],'Employee Info'!$B$3:$B$200,0),MATCH(Data7[[#Headers],[Phone]],'Employee Info'!$C$2:$J$2,0)),"")</f>
        <v/>
      </c>
      <c r="M373" s="19" t="str">
        <f>IFERROR(INDEX('Employee Info'!$C$3:$J$200,MATCH(Data7[[#This Row],[Name:]],'Employee Info'!$B$3:$B$200,0),MATCH(Data7[[#Headers],[Tech]],'Employee Info'!$C$2:$J$2,0)),"")</f>
        <v/>
      </c>
      <c r="N373" s="19" t="str">
        <f>IFERROR(INDEX('Employee Info'!$C$3:$J$200,MATCH(Data7[[#This Row],[Name:]],'Employee Info'!$B$3:$B$200,0),MATCH(Data7[[#Headers],[Other]],'Employee Info'!$C$2:$J$2,0)),"")</f>
        <v/>
      </c>
      <c r="O373" s="19">
        <f>IFERROR((Data7[[#This Row],[Hours:]]*SUM(Data7[[#This Row],[Rate]:[Other]])),"")</f>
        <v>0</v>
      </c>
      <c r="P373" s="7" t="str">
        <f>IF(Data7[[#This Row],[WO'#:]]="","Riley #","WO#")</f>
        <v>Riley #</v>
      </c>
      <c r="Q373" s="7">
        <f>IFERROR(WEEKNUM(Data7[[#This Row],[Date:]]),"")</f>
        <v>12</v>
      </c>
      <c r="R373" s="6">
        <f t="shared" si="15"/>
        <v>45368</v>
      </c>
      <c r="S373" s="6">
        <f>Data7[[#This Row],[Week Start]]+7</f>
        <v>45375</v>
      </c>
      <c r="T373" s="7" t="str">
        <f t="shared" si="16"/>
        <v>3/17/2024 - 3/24/2024</v>
      </c>
      <c r="U373" s="7" t="str">
        <f t="shared" si="17"/>
        <v>Time Card</v>
      </c>
      <c r="V373" s="8" t="str">
        <f>RIGHT(TEXT(Data7[[#This Row],[Date:]],"mmddyyyy"),4)</f>
        <v>2024</v>
      </c>
      <c r="W373" s="8" t="str">
        <f>MID(TEXT(Data7[[#This Row],[Date:]],"mmddyyyy"),3,2)</f>
        <v>18</v>
      </c>
      <c r="X373" s="8" t="str">
        <f>LEFT(TEXT(Data7[[#This Row],[Date:]],"mmddyyyy"),2)</f>
        <v>03</v>
      </c>
      <c r="Y373" s="6">
        <f>DATE(Data7[[#This Row],[Year]],Data7[[#This Row],[Month]],Data7[[#This Row],[Day]])</f>
        <v>45369</v>
      </c>
    </row>
    <row r="374" spans="1:25" x14ac:dyDescent="0.3">
      <c r="A374" s="5">
        <v>45369.583333333336</v>
      </c>
      <c r="B374" s="7" t="s">
        <v>31</v>
      </c>
      <c r="C374" s="6">
        <v>45369</v>
      </c>
      <c r="D374" s="7" t="s">
        <v>61</v>
      </c>
      <c r="E374" s="8">
        <v>1</v>
      </c>
      <c r="H374" s="7" t="s">
        <v>62</v>
      </c>
      <c r="I374" s="7" t="s">
        <v>44</v>
      </c>
      <c r="J374" s="19" t="str">
        <f>IFERROR(INDEX('Employee Info'!$C$3:$E$200,MATCH(Data7[[#This Row],[Name:]],'Employee Info'!$B$3:$B$200,0),MATCH(Data7[[#This Row],[Hours Type:]],'Employee Info'!$C$2:$E$2,0)),"")</f>
        <v/>
      </c>
      <c r="K374" s="19" t="str">
        <f>IFERROR(INDEX('Employee Info'!$C$3:$J$200,MATCH(Data7[[#This Row],[Name:]],'Employee Info'!$B$3:$B$200,0),MATCH(Data7[[#Headers],[Truck]],'Employee Info'!$C$2:$J$2,0)),"")</f>
        <v/>
      </c>
      <c r="L374" s="19" t="str">
        <f>IFERROR(INDEX('Employee Info'!$C$3:$J$200,MATCH(Data7[[#This Row],[Name:]],'Employee Info'!$B$3:$B$200,0),MATCH(Data7[[#Headers],[Phone]],'Employee Info'!$C$2:$J$2,0)),"")</f>
        <v/>
      </c>
      <c r="M374" s="19" t="str">
        <f>IFERROR(INDEX('Employee Info'!$C$3:$J$200,MATCH(Data7[[#This Row],[Name:]],'Employee Info'!$B$3:$B$200,0),MATCH(Data7[[#Headers],[Tech]],'Employee Info'!$C$2:$J$2,0)),"")</f>
        <v/>
      </c>
      <c r="N374" s="19" t="str">
        <f>IFERROR(INDEX('Employee Info'!$C$3:$J$200,MATCH(Data7[[#This Row],[Name:]],'Employee Info'!$B$3:$B$200,0),MATCH(Data7[[#Headers],[Other]],'Employee Info'!$C$2:$J$2,0)),"")</f>
        <v/>
      </c>
      <c r="O374" s="19">
        <f>IFERROR((Data7[[#This Row],[Hours:]]*SUM(Data7[[#This Row],[Rate]:[Other]])),"")</f>
        <v>0</v>
      </c>
      <c r="P374" s="7" t="str">
        <f>IF(Data7[[#This Row],[WO'#:]]="","Riley #","WO#")</f>
        <v>Riley #</v>
      </c>
      <c r="Q374" s="7">
        <f>IFERROR(WEEKNUM(Data7[[#This Row],[Date:]]),"")</f>
        <v>12</v>
      </c>
      <c r="R374" s="6">
        <f t="shared" si="15"/>
        <v>45368</v>
      </c>
      <c r="S374" s="6">
        <f>Data7[[#This Row],[Week Start]]+7</f>
        <v>45375</v>
      </c>
      <c r="T374" s="7" t="str">
        <f t="shared" si="16"/>
        <v>3/17/2024 - 3/24/2024</v>
      </c>
      <c r="U374" s="7" t="str">
        <f t="shared" si="17"/>
        <v>Time Card</v>
      </c>
      <c r="V374" s="8" t="str">
        <f>RIGHT(TEXT(Data7[[#This Row],[Date:]],"mmddyyyy"),4)</f>
        <v>2024</v>
      </c>
      <c r="W374" s="8" t="str">
        <f>MID(TEXT(Data7[[#This Row],[Date:]],"mmddyyyy"),3,2)</f>
        <v>18</v>
      </c>
      <c r="X374" s="8" t="str">
        <f>LEFT(TEXT(Data7[[#This Row],[Date:]],"mmddyyyy"),2)</f>
        <v>03</v>
      </c>
      <c r="Y374" s="6">
        <f>DATE(Data7[[#This Row],[Year]],Data7[[#This Row],[Month]],Data7[[#This Row],[Day]])</f>
        <v>45369</v>
      </c>
    </row>
    <row r="375" spans="1:25" x14ac:dyDescent="0.3">
      <c r="A375" s="5">
        <v>45369.584027777775</v>
      </c>
      <c r="B375" s="7" t="s">
        <v>31</v>
      </c>
      <c r="C375" s="6">
        <v>45369</v>
      </c>
      <c r="D375" s="7" t="s">
        <v>63</v>
      </c>
      <c r="E375" s="8">
        <v>1</v>
      </c>
      <c r="H375" s="7" t="s">
        <v>64</v>
      </c>
      <c r="I375" s="7" t="s">
        <v>44</v>
      </c>
      <c r="J375" s="19" t="str">
        <f>IFERROR(INDEX('Employee Info'!$C$3:$E$200,MATCH(Data7[[#This Row],[Name:]],'Employee Info'!$B$3:$B$200,0),MATCH(Data7[[#This Row],[Hours Type:]],'Employee Info'!$C$2:$E$2,0)),"")</f>
        <v/>
      </c>
      <c r="K375" s="19" t="str">
        <f>IFERROR(INDEX('Employee Info'!$C$3:$J$200,MATCH(Data7[[#This Row],[Name:]],'Employee Info'!$B$3:$B$200,0),MATCH(Data7[[#Headers],[Truck]],'Employee Info'!$C$2:$J$2,0)),"")</f>
        <v/>
      </c>
      <c r="L375" s="19" t="str">
        <f>IFERROR(INDEX('Employee Info'!$C$3:$J$200,MATCH(Data7[[#This Row],[Name:]],'Employee Info'!$B$3:$B$200,0),MATCH(Data7[[#Headers],[Phone]],'Employee Info'!$C$2:$J$2,0)),"")</f>
        <v/>
      </c>
      <c r="M375" s="19" t="str">
        <f>IFERROR(INDEX('Employee Info'!$C$3:$J$200,MATCH(Data7[[#This Row],[Name:]],'Employee Info'!$B$3:$B$200,0),MATCH(Data7[[#Headers],[Tech]],'Employee Info'!$C$2:$J$2,0)),"")</f>
        <v/>
      </c>
      <c r="N375" s="19" t="str">
        <f>IFERROR(INDEX('Employee Info'!$C$3:$J$200,MATCH(Data7[[#This Row],[Name:]],'Employee Info'!$B$3:$B$200,0),MATCH(Data7[[#Headers],[Other]],'Employee Info'!$C$2:$J$2,0)),"")</f>
        <v/>
      </c>
      <c r="O375" s="19">
        <f>IFERROR((Data7[[#This Row],[Hours:]]*SUM(Data7[[#This Row],[Rate]:[Other]])),"")</f>
        <v>0</v>
      </c>
      <c r="P375" s="7" t="str">
        <f>IF(Data7[[#This Row],[WO'#:]]="","Riley #","WO#")</f>
        <v>Riley #</v>
      </c>
      <c r="Q375" s="7">
        <f>IFERROR(WEEKNUM(Data7[[#This Row],[Date:]]),"")</f>
        <v>12</v>
      </c>
      <c r="R375" s="6">
        <f t="shared" si="15"/>
        <v>45368</v>
      </c>
      <c r="S375" s="6">
        <f>Data7[[#This Row],[Week Start]]+7</f>
        <v>45375</v>
      </c>
      <c r="T375" s="7" t="str">
        <f t="shared" si="16"/>
        <v>3/17/2024 - 3/24/2024</v>
      </c>
      <c r="U375" s="7" t="str">
        <f t="shared" si="17"/>
        <v>Time Card</v>
      </c>
      <c r="V375" s="8" t="str">
        <f>RIGHT(TEXT(Data7[[#This Row],[Date:]],"mmddyyyy"),4)</f>
        <v>2024</v>
      </c>
      <c r="W375" s="8" t="str">
        <f>MID(TEXT(Data7[[#This Row],[Date:]],"mmddyyyy"),3,2)</f>
        <v>18</v>
      </c>
      <c r="X375" s="8" t="str">
        <f>LEFT(TEXT(Data7[[#This Row],[Date:]],"mmddyyyy"),2)</f>
        <v>03</v>
      </c>
      <c r="Y375" s="6">
        <f>DATE(Data7[[#This Row],[Year]],Data7[[#This Row],[Month]],Data7[[#This Row],[Day]])</f>
        <v>45369</v>
      </c>
    </row>
    <row r="376" spans="1:25" x14ac:dyDescent="0.3">
      <c r="A376" s="5">
        <v>45369.584027777775</v>
      </c>
      <c r="B376" s="7" t="s">
        <v>65</v>
      </c>
      <c r="C376" s="6">
        <v>45369</v>
      </c>
      <c r="D376" s="7" t="s">
        <v>63</v>
      </c>
      <c r="E376" s="8">
        <v>8</v>
      </c>
      <c r="H376" s="7" t="s">
        <v>64</v>
      </c>
      <c r="I376" s="7" t="s">
        <v>44</v>
      </c>
      <c r="J376" s="19" t="str">
        <f>IFERROR(INDEX('Employee Info'!$C$3:$E$200,MATCH(Data7[[#This Row],[Name:]],'Employee Info'!$B$3:$B$200,0),MATCH(Data7[[#This Row],[Hours Type:]],'Employee Info'!$C$2:$E$2,0)),"")</f>
        <v/>
      </c>
      <c r="K376" s="19" t="str">
        <f>IFERROR(INDEX('Employee Info'!$C$3:$J$200,MATCH(Data7[[#This Row],[Name:]],'Employee Info'!$B$3:$B$200,0),MATCH(Data7[[#Headers],[Truck]],'Employee Info'!$C$2:$J$2,0)),"")</f>
        <v/>
      </c>
      <c r="L376" s="19" t="str">
        <f>IFERROR(INDEX('Employee Info'!$C$3:$J$200,MATCH(Data7[[#This Row],[Name:]],'Employee Info'!$B$3:$B$200,0),MATCH(Data7[[#Headers],[Phone]],'Employee Info'!$C$2:$J$2,0)),"")</f>
        <v/>
      </c>
      <c r="M376" s="19" t="str">
        <f>IFERROR(INDEX('Employee Info'!$C$3:$J$200,MATCH(Data7[[#This Row],[Name:]],'Employee Info'!$B$3:$B$200,0),MATCH(Data7[[#Headers],[Tech]],'Employee Info'!$C$2:$J$2,0)),"")</f>
        <v/>
      </c>
      <c r="N376" s="19" t="str">
        <f>IFERROR(INDEX('Employee Info'!$C$3:$J$200,MATCH(Data7[[#This Row],[Name:]],'Employee Info'!$B$3:$B$200,0),MATCH(Data7[[#Headers],[Other]],'Employee Info'!$C$2:$J$2,0)),"")</f>
        <v/>
      </c>
      <c r="O376" s="19">
        <f>IFERROR((Data7[[#This Row],[Hours:]]*SUM(Data7[[#This Row],[Rate]:[Other]])),"")</f>
        <v>0</v>
      </c>
      <c r="P376" s="7" t="str">
        <f>IF(Data7[[#This Row],[WO'#:]]="","Riley #","WO#")</f>
        <v>Riley #</v>
      </c>
      <c r="Q376" s="7">
        <f>IFERROR(WEEKNUM(Data7[[#This Row],[Date:]]),"")</f>
        <v>12</v>
      </c>
      <c r="R376" s="6">
        <f t="shared" si="15"/>
        <v>45368</v>
      </c>
      <c r="S376" s="6">
        <f>Data7[[#This Row],[Week Start]]+7</f>
        <v>45375</v>
      </c>
      <c r="T376" s="7" t="str">
        <f t="shared" si="16"/>
        <v>3/17/2024 - 3/24/2024</v>
      </c>
      <c r="U376" s="7" t="str">
        <f t="shared" si="17"/>
        <v>Time Card</v>
      </c>
      <c r="V376" s="8" t="str">
        <f>RIGHT(TEXT(Data7[[#This Row],[Date:]],"mmddyyyy"),4)</f>
        <v>2024</v>
      </c>
      <c r="W376" s="8" t="str">
        <f>MID(TEXT(Data7[[#This Row],[Date:]],"mmddyyyy"),3,2)</f>
        <v>18</v>
      </c>
      <c r="X376" s="8" t="str">
        <f>LEFT(TEXT(Data7[[#This Row],[Date:]],"mmddyyyy"),2)</f>
        <v>03</v>
      </c>
      <c r="Y376" s="6">
        <f>DATE(Data7[[#This Row],[Year]],Data7[[#This Row],[Month]],Data7[[#This Row],[Day]])</f>
        <v>45369</v>
      </c>
    </row>
    <row r="377" spans="1:25" x14ac:dyDescent="0.3">
      <c r="A377" s="5">
        <v>45369.581944444442</v>
      </c>
      <c r="B377" s="7" t="s">
        <v>35</v>
      </c>
      <c r="C377" s="6">
        <v>45369</v>
      </c>
      <c r="D377" s="7" t="s">
        <v>58</v>
      </c>
      <c r="E377" s="8">
        <v>2</v>
      </c>
      <c r="H377" s="7" t="s">
        <v>59</v>
      </c>
      <c r="I377" s="7" t="s">
        <v>44</v>
      </c>
      <c r="J377" s="19" t="str">
        <f>IFERROR(INDEX('Employee Info'!$C$3:$E$200,MATCH(Data7[[#This Row],[Name:]],'Employee Info'!$B$3:$B$200,0),MATCH(Data7[[#This Row],[Hours Type:]],'Employee Info'!$C$2:$E$2,0)),"")</f>
        <v/>
      </c>
      <c r="K377" s="19" t="str">
        <f>IFERROR(INDEX('Employee Info'!$C$3:$J$200,MATCH(Data7[[#This Row],[Name:]],'Employee Info'!$B$3:$B$200,0),MATCH(Data7[[#Headers],[Truck]],'Employee Info'!$C$2:$J$2,0)),"")</f>
        <v/>
      </c>
      <c r="L377" s="19" t="str">
        <f>IFERROR(INDEX('Employee Info'!$C$3:$J$200,MATCH(Data7[[#This Row],[Name:]],'Employee Info'!$B$3:$B$200,0),MATCH(Data7[[#Headers],[Phone]],'Employee Info'!$C$2:$J$2,0)),"")</f>
        <v/>
      </c>
      <c r="M377" s="19" t="str">
        <f>IFERROR(INDEX('Employee Info'!$C$3:$J$200,MATCH(Data7[[#This Row],[Name:]],'Employee Info'!$B$3:$B$200,0),MATCH(Data7[[#Headers],[Tech]],'Employee Info'!$C$2:$J$2,0)),"")</f>
        <v/>
      </c>
      <c r="N377" s="19" t="str">
        <f>IFERROR(INDEX('Employee Info'!$C$3:$J$200,MATCH(Data7[[#This Row],[Name:]],'Employee Info'!$B$3:$B$200,0),MATCH(Data7[[#Headers],[Other]],'Employee Info'!$C$2:$J$2,0)),"")</f>
        <v/>
      </c>
      <c r="O377" s="19">
        <f>IFERROR((Data7[[#This Row],[Hours:]]*SUM(Data7[[#This Row],[Rate]:[Other]])),"")</f>
        <v>0</v>
      </c>
      <c r="P377" s="7" t="str">
        <f>IF(Data7[[#This Row],[WO'#:]]="","Riley #","WO#")</f>
        <v>Riley #</v>
      </c>
      <c r="Q377" s="7">
        <f>IFERROR(WEEKNUM(Data7[[#This Row],[Date:]]),"")</f>
        <v>12</v>
      </c>
      <c r="R377" s="6">
        <f t="shared" si="15"/>
        <v>45368</v>
      </c>
      <c r="S377" s="6">
        <f>Data7[[#This Row],[Week Start]]+7</f>
        <v>45375</v>
      </c>
      <c r="T377" s="7" t="str">
        <f t="shared" si="16"/>
        <v>3/17/2024 - 3/24/2024</v>
      </c>
      <c r="U377" s="7" t="str">
        <f t="shared" si="17"/>
        <v>Time Card</v>
      </c>
      <c r="V377" s="8" t="str">
        <f>RIGHT(TEXT(Data7[[#This Row],[Date:]],"mmddyyyy"),4)</f>
        <v>2024</v>
      </c>
      <c r="W377" s="8" t="str">
        <f>MID(TEXT(Data7[[#This Row],[Date:]],"mmddyyyy"),3,2)</f>
        <v>18</v>
      </c>
      <c r="X377" s="8" t="str">
        <f>LEFT(TEXT(Data7[[#This Row],[Date:]],"mmddyyyy"),2)</f>
        <v>03</v>
      </c>
      <c r="Y377" s="6">
        <f>DATE(Data7[[#This Row],[Year]],Data7[[#This Row],[Month]],Data7[[#This Row],[Day]])</f>
        <v>45369</v>
      </c>
    </row>
    <row r="378" spans="1:25" x14ac:dyDescent="0.3">
      <c r="A378" s="5">
        <v>45369.582638888889</v>
      </c>
      <c r="B378" s="7" t="s">
        <v>31</v>
      </c>
      <c r="C378" s="6">
        <v>45369</v>
      </c>
      <c r="D378" s="7" t="s">
        <v>60</v>
      </c>
      <c r="E378" s="8">
        <v>6</v>
      </c>
      <c r="H378" s="7" t="s">
        <v>59</v>
      </c>
      <c r="I378" s="7" t="s">
        <v>44</v>
      </c>
      <c r="J378" s="19" t="str">
        <f>IFERROR(INDEX('Employee Info'!$C$3:$E$200,MATCH(Data7[[#This Row],[Name:]],'Employee Info'!$B$3:$B$200,0),MATCH(Data7[[#This Row],[Hours Type:]],'Employee Info'!$C$2:$E$2,0)),"")</f>
        <v/>
      </c>
      <c r="K378" s="19" t="str">
        <f>IFERROR(INDEX('Employee Info'!$C$3:$J$200,MATCH(Data7[[#This Row],[Name:]],'Employee Info'!$B$3:$B$200,0),MATCH(Data7[[#Headers],[Truck]],'Employee Info'!$C$2:$J$2,0)),"")</f>
        <v/>
      </c>
      <c r="L378" s="19" t="str">
        <f>IFERROR(INDEX('Employee Info'!$C$3:$J$200,MATCH(Data7[[#This Row],[Name:]],'Employee Info'!$B$3:$B$200,0),MATCH(Data7[[#Headers],[Phone]],'Employee Info'!$C$2:$J$2,0)),"")</f>
        <v/>
      </c>
      <c r="M378" s="19" t="str">
        <f>IFERROR(INDEX('Employee Info'!$C$3:$J$200,MATCH(Data7[[#This Row],[Name:]],'Employee Info'!$B$3:$B$200,0),MATCH(Data7[[#Headers],[Tech]],'Employee Info'!$C$2:$J$2,0)),"")</f>
        <v/>
      </c>
      <c r="N378" s="19" t="str">
        <f>IFERROR(INDEX('Employee Info'!$C$3:$J$200,MATCH(Data7[[#This Row],[Name:]],'Employee Info'!$B$3:$B$200,0),MATCH(Data7[[#Headers],[Other]],'Employee Info'!$C$2:$J$2,0)),"")</f>
        <v/>
      </c>
      <c r="O378" s="19">
        <f>IFERROR((Data7[[#This Row],[Hours:]]*SUM(Data7[[#This Row],[Rate]:[Other]])),"")</f>
        <v>0</v>
      </c>
      <c r="P378" s="7" t="str">
        <f>IF(Data7[[#This Row],[WO'#:]]="","Riley #","WO#")</f>
        <v>Riley #</v>
      </c>
      <c r="Q378" s="7">
        <f>IFERROR(WEEKNUM(Data7[[#This Row],[Date:]]),"")</f>
        <v>12</v>
      </c>
      <c r="R378" s="6">
        <f t="shared" si="15"/>
        <v>45368</v>
      </c>
      <c r="S378" s="6">
        <f>Data7[[#This Row],[Week Start]]+7</f>
        <v>45375</v>
      </c>
      <c r="T378" s="7" t="str">
        <f t="shared" si="16"/>
        <v>3/17/2024 - 3/24/2024</v>
      </c>
      <c r="U378" s="7" t="str">
        <f t="shared" si="17"/>
        <v>Time Card</v>
      </c>
      <c r="V378" s="8" t="str">
        <f>RIGHT(TEXT(Data7[[#This Row],[Date:]],"mmddyyyy"),4)</f>
        <v>2024</v>
      </c>
      <c r="W378" s="8" t="str">
        <f>MID(TEXT(Data7[[#This Row],[Date:]],"mmddyyyy"),3,2)</f>
        <v>18</v>
      </c>
      <c r="X378" s="8" t="str">
        <f>LEFT(TEXT(Data7[[#This Row],[Date:]],"mmddyyyy"),2)</f>
        <v>03</v>
      </c>
      <c r="Y378" s="6">
        <f>DATE(Data7[[#This Row],[Year]],Data7[[#This Row],[Month]],Data7[[#This Row],[Day]])</f>
        <v>45369</v>
      </c>
    </row>
    <row r="379" spans="1:25" x14ac:dyDescent="0.3">
      <c r="A379" s="5">
        <v>45373.536398263888</v>
      </c>
      <c r="B379" s="7" t="s">
        <v>66</v>
      </c>
      <c r="C379" s="6" t="s">
        <v>316</v>
      </c>
      <c r="D379" s="7" t="s">
        <v>317</v>
      </c>
      <c r="E379" s="8">
        <v>1</v>
      </c>
      <c r="F379" s="7">
        <v>6984733</v>
      </c>
      <c r="G379" s="7" t="s">
        <v>68</v>
      </c>
      <c r="H379" s="7" t="s">
        <v>69</v>
      </c>
      <c r="I379" s="7" t="s">
        <v>44</v>
      </c>
      <c r="J379" s="19" t="str">
        <f>IFERROR(INDEX('Employee Info'!$C$3:$E$200,MATCH(Data7[[#This Row],[Name:]],'Employee Info'!$B$3:$B$200,0),MATCH(Data7[[#This Row],[Hours Type:]],'Employee Info'!$C$2:$E$2,0)),"")</f>
        <v/>
      </c>
      <c r="K379" s="19" t="str">
        <f>IFERROR(INDEX('Employee Info'!$C$3:$J$200,MATCH(Data7[[#This Row],[Name:]],'Employee Info'!$B$3:$B$200,0),MATCH(Data7[[#Headers],[Truck]],'Employee Info'!$C$2:$J$2,0)),"")</f>
        <v/>
      </c>
      <c r="L379" s="19" t="str">
        <f>IFERROR(INDEX('Employee Info'!$C$3:$J$200,MATCH(Data7[[#This Row],[Name:]],'Employee Info'!$B$3:$B$200,0),MATCH(Data7[[#Headers],[Phone]],'Employee Info'!$C$2:$J$2,0)),"")</f>
        <v/>
      </c>
      <c r="M379" s="19" t="str">
        <f>IFERROR(INDEX('Employee Info'!$C$3:$J$200,MATCH(Data7[[#This Row],[Name:]],'Employee Info'!$B$3:$B$200,0),MATCH(Data7[[#Headers],[Tech]],'Employee Info'!$C$2:$J$2,0)),"")</f>
        <v/>
      </c>
      <c r="N379" s="19" t="str">
        <f>IFERROR(INDEX('Employee Info'!$C$3:$J$200,MATCH(Data7[[#This Row],[Name:]],'Employee Info'!$B$3:$B$200,0),MATCH(Data7[[#Headers],[Other]],'Employee Info'!$C$2:$J$2,0)),"")</f>
        <v/>
      </c>
      <c r="O379" s="19">
        <f>IFERROR((Data7[[#This Row],[Hours:]]*SUM(Data7[[#This Row],[Rate]:[Other]])),"")</f>
        <v>0</v>
      </c>
      <c r="P379" s="7" t="str">
        <f>IF(Data7[[#This Row],[WO'#:]]="","Riley #","WO#")</f>
        <v>WO#</v>
      </c>
      <c r="Q379" s="7">
        <f>IFERROR(WEEKNUM(Data7[[#This Row],[Date:]]),"")</f>
        <v>12</v>
      </c>
      <c r="R379" s="6">
        <f t="shared" si="15"/>
        <v>45368</v>
      </c>
      <c r="S379" s="6">
        <f>Data7[[#This Row],[Week Start]]+7</f>
        <v>45375</v>
      </c>
      <c r="T379" s="7" t="str">
        <f t="shared" si="16"/>
        <v>3/17/2024 - 3/24/2024</v>
      </c>
      <c r="U379" s="7" t="str">
        <f t="shared" si="17"/>
        <v>Time Card</v>
      </c>
      <c r="V379" s="8" t="str">
        <f>RIGHT(TEXT(Data7[[#This Row],[Date:]],"mmddyyyy"),4)</f>
        <v>2024</v>
      </c>
      <c r="W379" s="8" t="str">
        <f>MID(TEXT(Data7[[#This Row],[Date:]],"mmddyyyy"),3,2)</f>
        <v>18</v>
      </c>
      <c r="X379" s="8" t="str">
        <f>LEFT(TEXT(Data7[[#This Row],[Date:]],"mmddyyyy"),2)</f>
        <v>03</v>
      </c>
      <c r="Y379" s="6">
        <f>DATE(Data7[[#This Row],[Year]],Data7[[#This Row],[Month]],Data7[[#This Row],[Day]])</f>
        <v>45369</v>
      </c>
    </row>
    <row r="380" spans="1:25" x14ac:dyDescent="0.3">
      <c r="A380" s="5">
        <v>45392.374522222221</v>
      </c>
      <c r="B380" s="7" t="s">
        <v>76</v>
      </c>
      <c r="C380" s="6" t="s">
        <v>316</v>
      </c>
      <c r="D380" s="7" t="s">
        <v>156</v>
      </c>
      <c r="E380" s="8">
        <v>1</v>
      </c>
      <c r="F380" s="7">
        <v>6984733</v>
      </c>
      <c r="G380" s="7" t="s">
        <v>68</v>
      </c>
      <c r="H380" s="7" t="s">
        <v>69</v>
      </c>
      <c r="I380" s="7" t="s">
        <v>44</v>
      </c>
      <c r="J380" s="19" t="str">
        <f>IFERROR(INDEX('Employee Info'!$C$3:$E$200,MATCH(Data7[[#This Row],[Name:]],'Employee Info'!$B$3:$B$200,0),MATCH(Data7[[#This Row],[Hours Type:]],'Employee Info'!$C$2:$E$2,0)),"")</f>
        <v/>
      </c>
      <c r="K380" s="19" t="str">
        <f>IFERROR(INDEX('Employee Info'!$C$3:$J$200,MATCH(Data7[[#This Row],[Name:]],'Employee Info'!$B$3:$B$200,0),MATCH(Data7[[#Headers],[Truck]],'Employee Info'!$C$2:$J$2,0)),"")</f>
        <v/>
      </c>
      <c r="L380" s="19" t="str">
        <f>IFERROR(INDEX('Employee Info'!$C$3:$J$200,MATCH(Data7[[#This Row],[Name:]],'Employee Info'!$B$3:$B$200,0),MATCH(Data7[[#Headers],[Phone]],'Employee Info'!$C$2:$J$2,0)),"")</f>
        <v/>
      </c>
      <c r="M380" s="19" t="str">
        <f>IFERROR(INDEX('Employee Info'!$C$3:$J$200,MATCH(Data7[[#This Row],[Name:]],'Employee Info'!$B$3:$B$200,0),MATCH(Data7[[#Headers],[Tech]],'Employee Info'!$C$2:$J$2,0)),"")</f>
        <v/>
      </c>
      <c r="N380" s="19" t="str">
        <f>IFERROR(INDEX('Employee Info'!$C$3:$J$200,MATCH(Data7[[#This Row],[Name:]],'Employee Info'!$B$3:$B$200,0),MATCH(Data7[[#Headers],[Other]],'Employee Info'!$C$2:$J$2,0)),"")</f>
        <v/>
      </c>
      <c r="O380" s="19">
        <f>IFERROR((Data7[[#This Row],[Hours:]]*SUM(Data7[[#This Row],[Rate]:[Other]])),"")</f>
        <v>0</v>
      </c>
      <c r="P380" s="7" t="str">
        <f>IF(Data7[[#This Row],[WO'#:]]="","Riley #","WO#")</f>
        <v>WO#</v>
      </c>
      <c r="Q380" s="7">
        <f>IFERROR(WEEKNUM(Data7[[#This Row],[Date:]]),"")</f>
        <v>12</v>
      </c>
      <c r="R380" s="6">
        <f t="shared" si="15"/>
        <v>45368</v>
      </c>
      <c r="S380" s="6">
        <f>Data7[[#This Row],[Week Start]]+7</f>
        <v>45375</v>
      </c>
      <c r="T380" s="7" t="str">
        <f t="shared" si="16"/>
        <v>3/17/2024 - 3/24/2024</v>
      </c>
      <c r="U380" s="7" t="str">
        <f t="shared" si="17"/>
        <v>Time Card</v>
      </c>
      <c r="V380" s="8" t="str">
        <f>RIGHT(TEXT(Data7[[#This Row],[Date:]],"mmddyyyy"),4)</f>
        <v>2024</v>
      </c>
      <c r="W380" s="8" t="str">
        <f>MID(TEXT(Data7[[#This Row],[Date:]],"mmddyyyy"),3,2)</f>
        <v>18</v>
      </c>
      <c r="X380" s="8" t="str">
        <f>LEFT(TEXT(Data7[[#This Row],[Date:]],"mmddyyyy"),2)</f>
        <v>03</v>
      </c>
      <c r="Y380" s="6">
        <f>DATE(Data7[[#This Row],[Year]],Data7[[#This Row],[Month]],Data7[[#This Row],[Day]])</f>
        <v>45369</v>
      </c>
    </row>
    <row r="381" spans="1:25" x14ac:dyDescent="0.3">
      <c r="A381" s="5">
        <v>45373.535394907405</v>
      </c>
      <c r="B381" s="7" t="s">
        <v>66</v>
      </c>
      <c r="C381" s="6" t="s">
        <v>316</v>
      </c>
      <c r="D381" s="7" t="s">
        <v>318</v>
      </c>
      <c r="E381" s="8">
        <v>7</v>
      </c>
      <c r="F381" s="7" t="s">
        <v>68</v>
      </c>
      <c r="G381" s="7" t="s">
        <v>68</v>
      </c>
      <c r="H381" s="7" t="s">
        <v>64</v>
      </c>
      <c r="I381" s="7" t="s">
        <v>44</v>
      </c>
      <c r="J381" s="19" t="str">
        <f>IFERROR(INDEX('Employee Info'!$C$3:$E$200,MATCH(Data7[[#This Row],[Name:]],'Employee Info'!$B$3:$B$200,0),MATCH(Data7[[#This Row],[Hours Type:]],'Employee Info'!$C$2:$E$2,0)),"")</f>
        <v/>
      </c>
      <c r="K381" s="19" t="str">
        <f>IFERROR(INDEX('Employee Info'!$C$3:$J$200,MATCH(Data7[[#This Row],[Name:]],'Employee Info'!$B$3:$B$200,0),MATCH(Data7[[#Headers],[Truck]],'Employee Info'!$C$2:$J$2,0)),"")</f>
        <v/>
      </c>
      <c r="L381" s="19" t="str">
        <f>IFERROR(INDEX('Employee Info'!$C$3:$J$200,MATCH(Data7[[#This Row],[Name:]],'Employee Info'!$B$3:$B$200,0),MATCH(Data7[[#Headers],[Phone]],'Employee Info'!$C$2:$J$2,0)),"")</f>
        <v/>
      </c>
      <c r="M381" s="19" t="str">
        <f>IFERROR(INDEX('Employee Info'!$C$3:$J$200,MATCH(Data7[[#This Row],[Name:]],'Employee Info'!$B$3:$B$200,0),MATCH(Data7[[#Headers],[Tech]],'Employee Info'!$C$2:$J$2,0)),"")</f>
        <v/>
      </c>
      <c r="N381" s="19" t="str">
        <f>IFERROR(INDEX('Employee Info'!$C$3:$J$200,MATCH(Data7[[#This Row],[Name:]],'Employee Info'!$B$3:$B$200,0),MATCH(Data7[[#Headers],[Other]],'Employee Info'!$C$2:$J$2,0)),"")</f>
        <v/>
      </c>
      <c r="O381" s="19">
        <f>IFERROR((Data7[[#This Row],[Hours:]]*SUM(Data7[[#This Row],[Rate]:[Other]])),"")</f>
        <v>0</v>
      </c>
      <c r="P381" s="7" t="str">
        <f>IF(Data7[[#This Row],[WO'#:]]="","Riley #","WO#")</f>
        <v>Riley #</v>
      </c>
      <c r="Q381" s="7">
        <f>IFERROR(WEEKNUM(Data7[[#This Row],[Date:]]),"")</f>
        <v>12</v>
      </c>
      <c r="R381" s="6">
        <f t="shared" si="15"/>
        <v>45368</v>
      </c>
      <c r="S381" s="6">
        <f>Data7[[#This Row],[Week Start]]+7</f>
        <v>45375</v>
      </c>
      <c r="T381" s="7" t="str">
        <f t="shared" si="16"/>
        <v>3/17/2024 - 3/24/2024</v>
      </c>
      <c r="U381" s="7" t="str">
        <f t="shared" si="17"/>
        <v>Time Card</v>
      </c>
      <c r="V381" s="8" t="str">
        <f>RIGHT(TEXT(Data7[[#This Row],[Date:]],"mmddyyyy"),4)</f>
        <v>2024</v>
      </c>
      <c r="W381" s="8" t="str">
        <f>MID(TEXT(Data7[[#This Row],[Date:]],"mmddyyyy"),3,2)</f>
        <v>18</v>
      </c>
      <c r="X381" s="8" t="str">
        <f>LEFT(TEXT(Data7[[#This Row],[Date:]],"mmddyyyy"),2)</f>
        <v>03</v>
      </c>
      <c r="Y381" s="6">
        <f>DATE(Data7[[#This Row],[Year]],Data7[[#This Row],[Month]],Data7[[#This Row],[Day]])</f>
        <v>45369</v>
      </c>
    </row>
    <row r="382" spans="1:25" x14ac:dyDescent="0.3">
      <c r="A382" s="5">
        <v>45373.548128240742</v>
      </c>
      <c r="B382" s="7" t="s">
        <v>66</v>
      </c>
      <c r="C382" s="6" t="s">
        <v>319</v>
      </c>
      <c r="D382" s="7" t="s">
        <v>320</v>
      </c>
      <c r="E382" s="8">
        <v>4</v>
      </c>
      <c r="F382" s="7">
        <v>6984733</v>
      </c>
      <c r="G382" s="7" t="s">
        <v>68</v>
      </c>
      <c r="H382" s="7" t="s">
        <v>69</v>
      </c>
      <c r="I382" s="7" t="s">
        <v>44</v>
      </c>
      <c r="J382" s="19" t="str">
        <f>IFERROR(INDEX('Employee Info'!$C$3:$E$200,MATCH(Data7[[#This Row],[Name:]],'Employee Info'!$B$3:$B$200,0),MATCH(Data7[[#This Row],[Hours Type:]],'Employee Info'!$C$2:$E$2,0)),"")</f>
        <v/>
      </c>
      <c r="K382" s="19" t="str">
        <f>IFERROR(INDEX('Employee Info'!$C$3:$J$200,MATCH(Data7[[#This Row],[Name:]],'Employee Info'!$B$3:$B$200,0),MATCH(Data7[[#Headers],[Truck]],'Employee Info'!$C$2:$J$2,0)),"")</f>
        <v/>
      </c>
      <c r="L382" s="19" t="str">
        <f>IFERROR(INDEX('Employee Info'!$C$3:$J$200,MATCH(Data7[[#This Row],[Name:]],'Employee Info'!$B$3:$B$200,0),MATCH(Data7[[#Headers],[Phone]],'Employee Info'!$C$2:$J$2,0)),"")</f>
        <v/>
      </c>
      <c r="M382" s="19" t="str">
        <f>IFERROR(INDEX('Employee Info'!$C$3:$J$200,MATCH(Data7[[#This Row],[Name:]],'Employee Info'!$B$3:$B$200,0),MATCH(Data7[[#Headers],[Tech]],'Employee Info'!$C$2:$J$2,0)),"")</f>
        <v/>
      </c>
      <c r="N382" s="19" t="str">
        <f>IFERROR(INDEX('Employee Info'!$C$3:$J$200,MATCH(Data7[[#This Row],[Name:]],'Employee Info'!$B$3:$B$200,0),MATCH(Data7[[#Headers],[Other]],'Employee Info'!$C$2:$J$2,0)),"")</f>
        <v/>
      </c>
      <c r="O382" s="19">
        <f>IFERROR((Data7[[#This Row],[Hours:]]*SUM(Data7[[#This Row],[Rate]:[Other]])),"")</f>
        <v>0</v>
      </c>
      <c r="P382" s="7" t="str">
        <f>IF(Data7[[#This Row],[WO'#:]]="","Riley #","WO#")</f>
        <v>WO#</v>
      </c>
      <c r="Q382" s="7">
        <f>IFERROR(WEEKNUM(Data7[[#This Row],[Date:]]),"")</f>
        <v>12</v>
      </c>
      <c r="R382" s="6">
        <f t="shared" si="15"/>
        <v>45368</v>
      </c>
      <c r="S382" s="6">
        <f>Data7[[#This Row],[Week Start]]+7</f>
        <v>45375</v>
      </c>
      <c r="T382" s="7" t="str">
        <f t="shared" si="16"/>
        <v>3/17/2024 - 3/24/2024</v>
      </c>
      <c r="U382" s="7" t="str">
        <f t="shared" si="17"/>
        <v>Time Card</v>
      </c>
      <c r="V382" s="8" t="str">
        <f>RIGHT(TEXT(Data7[[#This Row],[Date:]],"mmddyyyy"),4)</f>
        <v>2024</v>
      </c>
      <c r="W382" s="8" t="str">
        <f>MID(TEXT(Data7[[#This Row],[Date:]],"mmddyyyy"),3,2)</f>
        <v>19</v>
      </c>
      <c r="X382" s="8" t="str">
        <f>LEFT(TEXT(Data7[[#This Row],[Date:]],"mmddyyyy"),2)</f>
        <v>03</v>
      </c>
      <c r="Y382" s="6">
        <f>DATE(Data7[[#This Row],[Year]],Data7[[#This Row],[Month]],Data7[[#This Row],[Day]])</f>
        <v>45370</v>
      </c>
    </row>
    <row r="383" spans="1:25" x14ac:dyDescent="0.3">
      <c r="A383" s="5">
        <v>45392.374609953702</v>
      </c>
      <c r="B383" s="7" t="s">
        <v>76</v>
      </c>
      <c r="C383" s="6" t="s">
        <v>319</v>
      </c>
      <c r="D383" s="7" t="s">
        <v>156</v>
      </c>
      <c r="E383" s="8">
        <v>1</v>
      </c>
      <c r="F383" s="7">
        <v>6984733</v>
      </c>
      <c r="G383" s="7" t="s">
        <v>68</v>
      </c>
      <c r="H383" s="7" t="s">
        <v>69</v>
      </c>
      <c r="I383" s="7" t="s">
        <v>44</v>
      </c>
      <c r="J383" s="19" t="str">
        <f>IFERROR(INDEX('Employee Info'!$C$3:$E$200,MATCH(Data7[[#This Row],[Name:]],'Employee Info'!$B$3:$B$200,0),MATCH(Data7[[#This Row],[Hours Type:]],'Employee Info'!$C$2:$E$2,0)),"")</f>
        <v/>
      </c>
      <c r="K383" s="19" t="str">
        <f>IFERROR(INDEX('Employee Info'!$C$3:$J$200,MATCH(Data7[[#This Row],[Name:]],'Employee Info'!$B$3:$B$200,0),MATCH(Data7[[#Headers],[Truck]],'Employee Info'!$C$2:$J$2,0)),"")</f>
        <v/>
      </c>
      <c r="L383" s="19" t="str">
        <f>IFERROR(INDEX('Employee Info'!$C$3:$J$200,MATCH(Data7[[#This Row],[Name:]],'Employee Info'!$B$3:$B$200,0),MATCH(Data7[[#Headers],[Phone]],'Employee Info'!$C$2:$J$2,0)),"")</f>
        <v/>
      </c>
      <c r="M383" s="19" t="str">
        <f>IFERROR(INDEX('Employee Info'!$C$3:$J$200,MATCH(Data7[[#This Row],[Name:]],'Employee Info'!$B$3:$B$200,0),MATCH(Data7[[#Headers],[Tech]],'Employee Info'!$C$2:$J$2,0)),"")</f>
        <v/>
      </c>
      <c r="N383" s="19" t="str">
        <f>IFERROR(INDEX('Employee Info'!$C$3:$J$200,MATCH(Data7[[#This Row],[Name:]],'Employee Info'!$B$3:$B$200,0),MATCH(Data7[[#Headers],[Other]],'Employee Info'!$C$2:$J$2,0)),"")</f>
        <v/>
      </c>
      <c r="O383" s="19">
        <f>IFERROR((Data7[[#This Row],[Hours:]]*SUM(Data7[[#This Row],[Rate]:[Other]])),"")</f>
        <v>0</v>
      </c>
      <c r="P383" s="7" t="str">
        <f>IF(Data7[[#This Row],[WO'#:]]="","Riley #","WO#")</f>
        <v>WO#</v>
      </c>
      <c r="Q383" s="7">
        <f>IFERROR(WEEKNUM(Data7[[#This Row],[Date:]]),"")</f>
        <v>12</v>
      </c>
      <c r="R383" s="6">
        <f t="shared" si="15"/>
        <v>45368</v>
      </c>
      <c r="S383" s="6">
        <f>Data7[[#This Row],[Week Start]]+7</f>
        <v>45375</v>
      </c>
      <c r="T383" s="7" t="str">
        <f t="shared" si="16"/>
        <v>3/17/2024 - 3/24/2024</v>
      </c>
      <c r="U383" s="7" t="str">
        <f t="shared" si="17"/>
        <v>Time Card</v>
      </c>
      <c r="V383" s="8" t="str">
        <f>RIGHT(TEXT(Data7[[#This Row],[Date:]],"mmddyyyy"),4)</f>
        <v>2024</v>
      </c>
      <c r="W383" s="8" t="str">
        <f>MID(TEXT(Data7[[#This Row],[Date:]],"mmddyyyy"),3,2)</f>
        <v>19</v>
      </c>
      <c r="X383" s="8" t="str">
        <f>LEFT(TEXT(Data7[[#This Row],[Date:]],"mmddyyyy"),2)</f>
        <v>03</v>
      </c>
      <c r="Y383" s="6">
        <f>DATE(Data7[[#This Row],[Year]],Data7[[#This Row],[Month]],Data7[[#This Row],[Day]])</f>
        <v>45370</v>
      </c>
    </row>
    <row r="384" spans="1:25" x14ac:dyDescent="0.3">
      <c r="A384" s="5">
        <v>45370.573316550923</v>
      </c>
      <c r="B384" s="7" t="s">
        <v>31</v>
      </c>
      <c r="C384" s="6" t="s">
        <v>319</v>
      </c>
      <c r="D384" s="7" t="s">
        <v>321</v>
      </c>
      <c r="E384" s="8">
        <v>2.5</v>
      </c>
      <c r="F384" s="7">
        <v>7065730</v>
      </c>
      <c r="G384" s="7" t="s">
        <v>68</v>
      </c>
      <c r="H384" s="7" t="s">
        <v>69</v>
      </c>
      <c r="I384" s="7" t="s">
        <v>44</v>
      </c>
      <c r="J384" s="19" t="str">
        <f>IFERROR(INDEX('Employee Info'!$C$3:$E$200,MATCH(Data7[[#This Row],[Name:]],'Employee Info'!$B$3:$B$200,0),MATCH(Data7[[#This Row],[Hours Type:]],'Employee Info'!$C$2:$E$2,0)),"")</f>
        <v/>
      </c>
      <c r="K384" s="19" t="str">
        <f>IFERROR(INDEX('Employee Info'!$C$3:$J$200,MATCH(Data7[[#This Row],[Name:]],'Employee Info'!$B$3:$B$200,0),MATCH(Data7[[#Headers],[Truck]],'Employee Info'!$C$2:$J$2,0)),"")</f>
        <v/>
      </c>
      <c r="L384" s="19" t="str">
        <f>IFERROR(INDEX('Employee Info'!$C$3:$J$200,MATCH(Data7[[#This Row],[Name:]],'Employee Info'!$B$3:$B$200,0),MATCH(Data7[[#Headers],[Phone]],'Employee Info'!$C$2:$J$2,0)),"")</f>
        <v/>
      </c>
      <c r="M384" s="19" t="str">
        <f>IFERROR(INDEX('Employee Info'!$C$3:$J$200,MATCH(Data7[[#This Row],[Name:]],'Employee Info'!$B$3:$B$200,0),MATCH(Data7[[#Headers],[Tech]],'Employee Info'!$C$2:$J$2,0)),"")</f>
        <v/>
      </c>
      <c r="N384" s="19" t="str">
        <f>IFERROR(INDEX('Employee Info'!$C$3:$J$200,MATCH(Data7[[#This Row],[Name:]],'Employee Info'!$B$3:$B$200,0),MATCH(Data7[[#Headers],[Other]],'Employee Info'!$C$2:$J$2,0)),"")</f>
        <v/>
      </c>
      <c r="O384" s="19">
        <f>IFERROR((Data7[[#This Row],[Hours:]]*SUM(Data7[[#This Row],[Rate]:[Other]])),"")</f>
        <v>0</v>
      </c>
      <c r="P384" s="7" t="str">
        <f>IF(Data7[[#This Row],[WO'#:]]="","Riley #","WO#")</f>
        <v>WO#</v>
      </c>
      <c r="Q384" s="7">
        <f>IFERROR(WEEKNUM(Data7[[#This Row],[Date:]]),"")</f>
        <v>12</v>
      </c>
      <c r="R384" s="6">
        <f t="shared" si="15"/>
        <v>45368</v>
      </c>
      <c r="S384" s="6">
        <f>Data7[[#This Row],[Week Start]]+7</f>
        <v>45375</v>
      </c>
      <c r="T384" s="7" t="str">
        <f t="shared" si="16"/>
        <v>3/17/2024 - 3/24/2024</v>
      </c>
      <c r="U384" s="7" t="str">
        <f t="shared" si="17"/>
        <v>Time Card</v>
      </c>
      <c r="V384" s="8" t="str">
        <f>RIGHT(TEXT(Data7[[#This Row],[Date:]],"mmddyyyy"),4)</f>
        <v>2024</v>
      </c>
      <c r="W384" s="8" t="str">
        <f>MID(TEXT(Data7[[#This Row],[Date:]],"mmddyyyy"),3,2)</f>
        <v>19</v>
      </c>
      <c r="X384" s="8" t="str">
        <f>LEFT(TEXT(Data7[[#This Row],[Date:]],"mmddyyyy"),2)</f>
        <v>03</v>
      </c>
      <c r="Y384" s="6">
        <f>DATE(Data7[[#This Row],[Year]],Data7[[#This Row],[Month]],Data7[[#This Row],[Day]])</f>
        <v>45370</v>
      </c>
    </row>
    <row r="385" spans="1:25" x14ac:dyDescent="0.3">
      <c r="A385" s="5">
        <v>45373.542180555552</v>
      </c>
      <c r="B385" s="7" t="s">
        <v>66</v>
      </c>
      <c r="C385" s="6" t="s">
        <v>319</v>
      </c>
      <c r="D385" s="7" t="s">
        <v>322</v>
      </c>
      <c r="E385" s="8">
        <v>3</v>
      </c>
      <c r="F385" s="7">
        <v>7066912</v>
      </c>
      <c r="G385" s="7" t="s">
        <v>68</v>
      </c>
      <c r="H385" s="7" t="s">
        <v>69</v>
      </c>
      <c r="I385" s="7" t="s">
        <v>44</v>
      </c>
      <c r="J385" s="19" t="str">
        <f>IFERROR(INDEX('Employee Info'!$C$3:$E$200,MATCH(Data7[[#This Row],[Name:]],'Employee Info'!$B$3:$B$200,0),MATCH(Data7[[#This Row],[Hours Type:]],'Employee Info'!$C$2:$E$2,0)),"")</f>
        <v/>
      </c>
      <c r="K385" s="19" t="str">
        <f>IFERROR(INDEX('Employee Info'!$C$3:$J$200,MATCH(Data7[[#This Row],[Name:]],'Employee Info'!$B$3:$B$200,0),MATCH(Data7[[#Headers],[Truck]],'Employee Info'!$C$2:$J$2,0)),"")</f>
        <v/>
      </c>
      <c r="L385" s="19" t="str">
        <f>IFERROR(INDEX('Employee Info'!$C$3:$J$200,MATCH(Data7[[#This Row],[Name:]],'Employee Info'!$B$3:$B$200,0),MATCH(Data7[[#Headers],[Phone]],'Employee Info'!$C$2:$J$2,0)),"")</f>
        <v/>
      </c>
      <c r="M385" s="19" t="str">
        <f>IFERROR(INDEX('Employee Info'!$C$3:$J$200,MATCH(Data7[[#This Row],[Name:]],'Employee Info'!$B$3:$B$200,0),MATCH(Data7[[#Headers],[Tech]],'Employee Info'!$C$2:$J$2,0)),"")</f>
        <v/>
      </c>
      <c r="N385" s="19" t="str">
        <f>IFERROR(INDEX('Employee Info'!$C$3:$J$200,MATCH(Data7[[#This Row],[Name:]],'Employee Info'!$B$3:$B$200,0),MATCH(Data7[[#Headers],[Other]],'Employee Info'!$C$2:$J$2,0)),"")</f>
        <v/>
      </c>
      <c r="O385" s="19">
        <f>IFERROR((Data7[[#This Row],[Hours:]]*SUM(Data7[[#This Row],[Rate]:[Other]])),"")</f>
        <v>0</v>
      </c>
      <c r="P385" s="7" t="str">
        <f>IF(Data7[[#This Row],[WO'#:]]="","Riley #","WO#")</f>
        <v>WO#</v>
      </c>
      <c r="Q385" s="7">
        <f>IFERROR(WEEKNUM(Data7[[#This Row],[Date:]]),"")</f>
        <v>12</v>
      </c>
      <c r="R385" s="6">
        <f t="shared" si="15"/>
        <v>45368</v>
      </c>
      <c r="S385" s="6">
        <f>Data7[[#This Row],[Week Start]]+7</f>
        <v>45375</v>
      </c>
      <c r="T385" s="7" t="str">
        <f t="shared" si="16"/>
        <v>3/17/2024 - 3/24/2024</v>
      </c>
      <c r="U385" s="7" t="str">
        <f t="shared" si="17"/>
        <v>Time Card</v>
      </c>
      <c r="V385" s="8" t="str">
        <f>RIGHT(TEXT(Data7[[#This Row],[Date:]],"mmddyyyy"),4)</f>
        <v>2024</v>
      </c>
      <c r="W385" s="8" t="str">
        <f>MID(TEXT(Data7[[#This Row],[Date:]],"mmddyyyy"),3,2)</f>
        <v>19</v>
      </c>
      <c r="X385" s="8" t="str">
        <f>LEFT(TEXT(Data7[[#This Row],[Date:]],"mmddyyyy"),2)</f>
        <v>03</v>
      </c>
      <c r="Y385" s="6">
        <f>DATE(Data7[[#This Row],[Year]],Data7[[#This Row],[Month]],Data7[[#This Row],[Day]])</f>
        <v>45370</v>
      </c>
    </row>
    <row r="386" spans="1:25" x14ac:dyDescent="0.3">
      <c r="A386" s="5">
        <v>45370.571733680554</v>
      </c>
      <c r="B386" s="7" t="s">
        <v>65</v>
      </c>
      <c r="C386" s="6" t="s">
        <v>319</v>
      </c>
      <c r="D386" s="7" t="s">
        <v>323</v>
      </c>
      <c r="E386" s="8">
        <v>6</v>
      </c>
      <c r="F386" s="7" t="s">
        <v>68</v>
      </c>
      <c r="G386" s="7" t="s">
        <v>68</v>
      </c>
      <c r="H386" s="7" t="s">
        <v>64</v>
      </c>
      <c r="I386" s="7" t="s">
        <v>44</v>
      </c>
      <c r="J386" s="19" t="str">
        <f>IFERROR(INDEX('Employee Info'!$C$3:$E$200,MATCH(Data7[[#This Row],[Name:]],'Employee Info'!$B$3:$B$200,0),MATCH(Data7[[#This Row],[Hours Type:]],'Employee Info'!$C$2:$E$2,0)),"")</f>
        <v/>
      </c>
      <c r="K386" s="19" t="str">
        <f>IFERROR(INDEX('Employee Info'!$C$3:$J$200,MATCH(Data7[[#This Row],[Name:]],'Employee Info'!$B$3:$B$200,0),MATCH(Data7[[#Headers],[Truck]],'Employee Info'!$C$2:$J$2,0)),"")</f>
        <v/>
      </c>
      <c r="L386" s="19" t="str">
        <f>IFERROR(INDEX('Employee Info'!$C$3:$J$200,MATCH(Data7[[#This Row],[Name:]],'Employee Info'!$B$3:$B$200,0),MATCH(Data7[[#Headers],[Phone]],'Employee Info'!$C$2:$J$2,0)),"")</f>
        <v/>
      </c>
      <c r="M386" s="19" t="str">
        <f>IFERROR(INDEX('Employee Info'!$C$3:$J$200,MATCH(Data7[[#This Row],[Name:]],'Employee Info'!$B$3:$B$200,0),MATCH(Data7[[#Headers],[Tech]],'Employee Info'!$C$2:$J$2,0)),"")</f>
        <v/>
      </c>
      <c r="N386" s="19" t="str">
        <f>IFERROR(INDEX('Employee Info'!$C$3:$J$200,MATCH(Data7[[#This Row],[Name:]],'Employee Info'!$B$3:$B$200,0),MATCH(Data7[[#Headers],[Other]],'Employee Info'!$C$2:$J$2,0)),"")</f>
        <v/>
      </c>
      <c r="O386" s="19">
        <f>IFERROR((Data7[[#This Row],[Hours:]]*SUM(Data7[[#This Row],[Rate]:[Other]])),"")</f>
        <v>0</v>
      </c>
      <c r="P386" s="7" t="str">
        <f>IF(Data7[[#This Row],[WO'#:]]="","Riley #","WO#")</f>
        <v>Riley #</v>
      </c>
      <c r="Q386" s="7">
        <f>IFERROR(WEEKNUM(Data7[[#This Row],[Date:]]),"")</f>
        <v>12</v>
      </c>
      <c r="R386" s="6">
        <f t="shared" ref="R386:R449" si="18">DATE(RIGHT(TEXT(C386,"mm/dd/yyyy"),4),1,1)+(Q386-1)*7-(WEEKDAY(DATE(RIGHT(TEXT(C386,"mm/dd/yyyy"),4),1,1)))+1</f>
        <v>45368</v>
      </c>
      <c r="S386" s="6">
        <f>Data7[[#This Row],[Week Start]]+7</f>
        <v>45375</v>
      </c>
      <c r="T386" s="7" t="str">
        <f t="shared" ref="T386:T449" si="19">IFERROR(TEXT(R386, "m/d/yyyy") &amp; " - " &amp; TEXT(S386, "m/d/yyyy"),"")</f>
        <v>3/17/2024 - 3/24/2024</v>
      </c>
      <c r="U386" s="7" t="str">
        <f t="shared" ref="U386:U449" si="20">"Time Card"</f>
        <v>Time Card</v>
      </c>
      <c r="V386" s="8" t="str">
        <f>RIGHT(TEXT(Data7[[#This Row],[Date:]],"mmddyyyy"),4)</f>
        <v>2024</v>
      </c>
      <c r="W386" s="8" t="str">
        <f>MID(TEXT(Data7[[#This Row],[Date:]],"mmddyyyy"),3,2)</f>
        <v>19</v>
      </c>
      <c r="X386" s="8" t="str">
        <f>LEFT(TEXT(Data7[[#This Row],[Date:]],"mmddyyyy"),2)</f>
        <v>03</v>
      </c>
      <c r="Y386" s="6">
        <f>DATE(Data7[[#This Row],[Year]],Data7[[#This Row],[Month]],Data7[[#This Row],[Day]])</f>
        <v>45370</v>
      </c>
    </row>
    <row r="387" spans="1:25" x14ac:dyDescent="0.3">
      <c r="A387" s="5">
        <v>45370.572176967595</v>
      </c>
      <c r="B387" s="7" t="s">
        <v>31</v>
      </c>
      <c r="C387" s="6" t="s">
        <v>319</v>
      </c>
      <c r="D387" s="7" t="s">
        <v>323</v>
      </c>
      <c r="E387" s="8">
        <v>5.5</v>
      </c>
      <c r="F387" s="7" t="s">
        <v>68</v>
      </c>
      <c r="G387" s="7" t="s">
        <v>68</v>
      </c>
      <c r="H387" s="7" t="s">
        <v>64</v>
      </c>
      <c r="I387" s="7" t="s">
        <v>44</v>
      </c>
      <c r="J387" s="19" t="str">
        <f>IFERROR(INDEX('Employee Info'!$C$3:$E$200,MATCH(Data7[[#This Row],[Name:]],'Employee Info'!$B$3:$B$200,0),MATCH(Data7[[#This Row],[Hours Type:]],'Employee Info'!$C$2:$E$2,0)),"")</f>
        <v/>
      </c>
      <c r="K387" s="19" t="str">
        <f>IFERROR(INDEX('Employee Info'!$C$3:$J$200,MATCH(Data7[[#This Row],[Name:]],'Employee Info'!$B$3:$B$200,0),MATCH(Data7[[#Headers],[Truck]],'Employee Info'!$C$2:$J$2,0)),"")</f>
        <v/>
      </c>
      <c r="L387" s="19" t="str">
        <f>IFERROR(INDEX('Employee Info'!$C$3:$J$200,MATCH(Data7[[#This Row],[Name:]],'Employee Info'!$B$3:$B$200,0),MATCH(Data7[[#Headers],[Phone]],'Employee Info'!$C$2:$J$2,0)),"")</f>
        <v/>
      </c>
      <c r="M387" s="19" t="str">
        <f>IFERROR(INDEX('Employee Info'!$C$3:$J$200,MATCH(Data7[[#This Row],[Name:]],'Employee Info'!$B$3:$B$200,0),MATCH(Data7[[#Headers],[Tech]],'Employee Info'!$C$2:$J$2,0)),"")</f>
        <v/>
      </c>
      <c r="N387" s="19" t="str">
        <f>IFERROR(INDEX('Employee Info'!$C$3:$J$200,MATCH(Data7[[#This Row],[Name:]],'Employee Info'!$B$3:$B$200,0),MATCH(Data7[[#Headers],[Other]],'Employee Info'!$C$2:$J$2,0)),"")</f>
        <v/>
      </c>
      <c r="O387" s="19">
        <f>IFERROR((Data7[[#This Row],[Hours:]]*SUM(Data7[[#This Row],[Rate]:[Other]])),"")</f>
        <v>0</v>
      </c>
      <c r="P387" s="7" t="str">
        <f>IF(Data7[[#This Row],[WO'#:]]="","Riley #","WO#")</f>
        <v>Riley #</v>
      </c>
      <c r="Q387" s="7">
        <f>IFERROR(WEEKNUM(Data7[[#This Row],[Date:]]),"")</f>
        <v>12</v>
      </c>
      <c r="R387" s="6">
        <f t="shared" si="18"/>
        <v>45368</v>
      </c>
      <c r="S387" s="6">
        <f>Data7[[#This Row],[Week Start]]+7</f>
        <v>45375</v>
      </c>
      <c r="T387" s="7" t="str">
        <f t="shared" si="19"/>
        <v>3/17/2024 - 3/24/2024</v>
      </c>
      <c r="U387" s="7" t="str">
        <f t="shared" si="20"/>
        <v>Time Card</v>
      </c>
      <c r="V387" s="8" t="str">
        <f>RIGHT(TEXT(Data7[[#This Row],[Date:]],"mmddyyyy"),4)</f>
        <v>2024</v>
      </c>
      <c r="W387" s="8" t="str">
        <f>MID(TEXT(Data7[[#This Row],[Date:]],"mmddyyyy"),3,2)</f>
        <v>19</v>
      </c>
      <c r="X387" s="8" t="str">
        <f>LEFT(TEXT(Data7[[#This Row],[Date:]],"mmddyyyy"),2)</f>
        <v>03</v>
      </c>
      <c r="Y387" s="6">
        <f>DATE(Data7[[#This Row],[Year]],Data7[[#This Row],[Month]],Data7[[#This Row],[Day]])</f>
        <v>45370</v>
      </c>
    </row>
    <row r="388" spans="1:25" x14ac:dyDescent="0.3">
      <c r="A388" s="5">
        <v>45373.527270486113</v>
      </c>
      <c r="B388" s="7" t="s">
        <v>66</v>
      </c>
      <c r="C388" s="6" t="s">
        <v>319</v>
      </c>
      <c r="D388" s="7" t="s">
        <v>325</v>
      </c>
      <c r="E388" s="8">
        <v>1</v>
      </c>
      <c r="F388" s="7" t="s">
        <v>68</v>
      </c>
      <c r="G388" s="7" t="s">
        <v>68</v>
      </c>
      <c r="H388" s="7" t="s">
        <v>64</v>
      </c>
      <c r="I388" s="7" t="s">
        <v>44</v>
      </c>
      <c r="J388" s="19" t="str">
        <f>IFERROR(INDEX('Employee Info'!$C$3:$E$200,MATCH(Data7[[#This Row],[Name:]],'Employee Info'!$B$3:$B$200,0),MATCH(Data7[[#This Row],[Hours Type:]],'Employee Info'!$C$2:$E$2,0)),"")</f>
        <v/>
      </c>
      <c r="K388" s="19" t="str">
        <f>IFERROR(INDEX('Employee Info'!$C$3:$J$200,MATCH(Data7[[#This Row],[Name:]],'Employee Info'!$B$3:$B$200,0),MATCH(Data7[[#Headers],[Truck]],'Employee Info'!$C$2:$J$2,0)),"")</f>
        <v/>
      </c>
      <c r="L388" s="19" t="str">
        <f>IFERROR(INDEX('Employee Info'!$C$3:$J$200,MATCH(Data7[[#This Row],[Name:]],'Employee Info'!$B$3:$B$200,0),MATCH(Data7[[#Headers],[Phone]],'Employee Info'!$C$2:$J$2,0)),"")</f>
        <v/>
      </c>
      <c r="M388" s="19" t="str">
        <f>IFERROR(INDEX('Employee Info'!$C$3:$J$200,MATCH(Data7[[#This Row],[Name:]],'Employee Info'!$B$3:$B$200,0),MATCH(Data7[[#Headers],[Tech]],'Employee Info'!$C$2:$J$2,0)),"")</f>
        <v/>
      </c>
      <c r="N388" s="19" t="str">
        <f>IFERROR(INDEX('Employee Info'!$C$3:$J$200,MATCH(Data7[[#This Row],[Name:]],'Employee Info'!$B$3:$B$200,0),MATCH(Data7[[#Headers],[Other]],'Employee Info'!$C$2:$J$2,0)),"")</f>
        <v/>
      </c>
      <c r="O388" s="19">
        <f>IFERROR((Data7[[#This Row],[Hours:]]*SUM(Data7[[#This Row],[Rate]:[Other]])),"")</f>
        <v>0</v>
      </c>
      <c r="P388" s="7" t="str">
        <f>IF(Data7[[#This Row],[WO'#:]]="","Riley #","WO#")</f>
        <v>Riley #</v>
      </c>
      <c r="Q388" s="7">
        <f>IFERROR(WEEKNUM(Data7[[#This Row],[Date:]]),"")</f>
        <v>12</v>
      </c>
      <c r="R388" s="6">
        <f t="shared" si="18"/>
        <v>45368</v>
      </c>
      <c r="S388" s="6">
        <f>Data7[[#This Row],[Week Start]]+7</f>
        <v>45375</v>
      </c>
      <c r="T388" s="7" t="str">
        <f t="shared" si="19"/>
        <v>3/17/2024 - 3/24/2024</v>
      </c>
      <c r="U388" s="7" t="str">
        <f t="shared" si="20"/>
        <v>Time Card</v>
      </c>
      <c r="V388" s="8" t="str">
        <f>RIGHT(TEXT(Data7[[#This Row],[Date:]],"mmddyyyy"),4)</f>
        <v>2024</v>
      </c>
      <c r="W388" s="8" t="str">
        <f>MID(TEXT(Data7[[#This Row],[Date:]],"mmddyyyy"),3,2)</f>
        <v>19</v>
      </c>
      <c r="X388" s="8" t="str">
        <f>LEFT(TEXT(Data7[[#This Row],[Date:]],"mmddyyyy"),2)</f>
        <v>03</v>
      </c>
      <c r="Y388" s="6">
        <f>DATE(Data7[[#This Row],[Year]],Data7[[#This Row],[Month]],Data7[[#This Row],[Day]])</f>
        <v>45370</v>
      </c>
    </row>
    <row r="389" spans="1:25" x14ac:dyDescent="0.3">
      <c r="A389" s="5">
        <v>45370.582015277774</v>
      </c>
      <c r="B389" s="7" t="s">
        <v>35</v>
      </c>
      <c r="C389" s="6" t="s">
        <v>319</v>
      </c>
      <c r="D389" s="7" t="s">
        <v>324</v>
      </c>
      <c r="E389" s="8">
        <v>8</v>
      </c>
      <c r="F389" s="7" t="s">
        <v>68</v>
      </c>
      <c r="G389" s="7" t="s">
        <v>68</v>
      </c>
      <c r="H389" s="7" t="s">
        <v>59</v>
      </c>
      <c r="I389" s="7" t="s">
        <v>44</v>
      </c>
      <c r="J389" s="19" t="str">
        <f>IFERROR(INDEX('Employee Info'!$C$3:$E$200,MATCH(Data7[[#This Row],[Name:]],'Employee Info'!$B$3:$B$200,0),MATCH(Data7[[#This Row],[Hours Type:]],'Employee Info'!$C$2:$E$2,0)),"")</f>
        <v/>
      </c>
      <c r="K389" s="19" t="str">
        <f>IFERROR(INDEX('Employee Info'!$C$3:$J$200,MATCH(Data7[[#This Row],[Name:]],'Employee Info'!$B$3:$B$200,0),MATCH(Data7[[#Headers],[Truck]],'Employee Info'!$C$2:$J$2,0)),"")</f>
        <v/>
      </c>
      <c r="L389" s="19" t="str">
        <f>IFERROR(INDEX('Employee Info'!$C$3:$J$200,MATCH(Data7[[#This Row],[Name:]],'Employee Info'!$B$3:$B$200,0),MATCH(Data7[[#Headers],[Phone]],'Employee Info'!$C$2:$J$2,0)),"")</f>
        <v/>
      </c>
      <c r="M389" s="19" t="str">
        <f>IFERROR(INDEX('Employee Info'!$C$3:$J$200,MATCH(Data7[[#This Row],[Name:]],'Employee Info'!$B$3:$B$200,0),MATCH(Data7[[#Headers],[Tech]],'Employee Info'!$C$2:$J$2,0)),"")</f>
        <v/>
      </c>
      <c r="N389" s="19" t="str">
        <f>IFERROR(INDEX('Employee Info'!$C$3:$J$200,MATCH(Data7[[#This Row],[Name:]],'Employee Info'!$B$3:$B$200,0),MATCH(Data7[[#Headers],[Other]],'Employee Info'!$C$2:$J$2,0)),"")</f>
        <v/>
      </c>
      <c r="O389" s="19">
        <f>IFERROR((Data7[[#This Row],[Hours:]]*SUM(Data7[[#This Row],[Rate]:[Other]])),"")</f>
        <v>0</v>
      </c>
      <c r="P389" s="7" t="str">
        <f>IF(Data7[[#This Row],[WO'#:]]="","Riley #","WO#")</f>
        <v>Riley #</v>
      </c>
      <c r="Q389" s="7">
        <f>IFERROR(WEEKNUM(Data7[[#This Row],[Date:]]),"")</f>
        <v>12</v>
      </c>
      <c r="R389" s="6">
        <f t="shared" si="18"/>
        <v>45368</v>
      </c>
      <c r="S389" s="6">
        <f>Data7[[#This Row],[Week Start]]+7</f>
        <v>45375</v>
      </c>
      <c r="T389" s="7" t="str">
        <f t="shared" si="19"/>
        <v>3/17/2024 - 3/24/2024</v>
      </c>
      <c r="U389" s="7" t="str">
        <f t="shared" si="20"/>
        <v>Time Card</v>
      </c>
      <c r="V389" s="8" t="str">
        <f>RIGHT(TEXT(Data7[[#This Row],[Date:]],"mmddyyyy"),4)</f>
        <v>2024</v>
      </c>
      <c r="W389" s="8" t="str">
        <f>MID(TEXT(Data7[[#This Row],[Date:]],"mmddyyyy"),3,2)</f>
        <v>19</v>
      </c>
      <c r="X389" s="8" t="str">
        <f>LEFT(TEXT(Data7[[#This Row],[Date:]],"mmddyyyy"),2)</f>
        <v>03</v>
      </c>
      <c r="Y389" s="6">
        <f>DATE(Data7[[#This Row],[Year]],Data7[[#This Row],[Month]],Data7[[#This Row],[Day]])</f>
        <v>45370</v>
      </c>
    </row>
    <row r="390" spans="1:25" x14ac:dyDescent="0.3">
      <c r="A390" s="5">
        <v>45371.569516435186</v>
      </c>
      <c r="B390" s="7" t="s">
        <v>35</v>
      </c>
      <c r="C390" s="6" t="s">
        <v>328</v>
      </c>
      <c r="D390" s="7" t="s">
        <v>329</v>
      </c>
      <c r="E390" s="8">
        <v>2</v>
      </c>
      <c r="F390" s="7">
        <v>6984733</v>
      </c>
      <c r="G390" s="7" t="s">
        <v>68</v>
      </c>
      <c r="H390" s="7" t="s">
        <v>69</v>
      </c>
      <c r="I390" s="7" t="s">
        <v>44</v>
      </c>
      <c r="J390" s="19" t="str">
        <f>IFERROR(INDEX('Employee Info'!$C$3:$E$200,MATCH(Data7[[#This Row],[Name:]],'Employee Info'!$B$3:$B$200,0),MATCH(Data7[[#This Row],[Hours Type:]],'Employee Info'!$C$2:$E$2,0)),"")</f>
        <v/>
      </c>
      <c r="K390" s="19" t="str">
        <f>IFERROR(INDEX('Employee Info'!$C$3:$J$200,MATCH(Data7[[#This Row],[Name:]],'Employee Info'!$B$3:$B$200,0),MATCH(Data7[[#Headers],[Truck]],'Employee Info'!$C$2:$J$2,0)),"")</f>
        <v/>
      </c>
      <c r="L390" s="19" t="str">
        <f>IFERROR(INDEX('Employee Info'!$C$3:$J$200,MATCH(Data7[[#This Row],[Name:]],'Employee Info'!$B$3:$B$200,0),MATCH(Data7[[#Headers],[Phone]],'Employee Info'!$C$2:$J$2,0)),"")</f>
        <v/>
      </c>
      <c r="M390" s="19" t="str">
        <f>IFERROR(INDEX('Employee Info'!$C$3:$J$200,MATCH(Data7[[#This Row],[Name:]],'Employee Info'!$B$3:$B$200,0),MATCH(Data7[[#Headers],[Tech]],'Employee Info'!$C$2:$J$2,0)),"")</f>
        <v/>
      </c>
      <c r="N390" s="19" t="str">
        <f>IFERROR(INDEX('Employee Info'!$C$3:$J$200,MATCH(Data7[[#This Row],[Name:]],'Employee Info'!$B$3:$B$200,0),MATCH(Data7[[#Headers],[Other]],'Employee Info'!$C$2:$J$2,0)),"")</f>
        <v/>
      </c>
      <c r="O390" s="19">
        <f>IFERROR((Data7[[#This Row],[Hours:]]*SUM(Data7[[#This Row],[Rate]:[Other]])),"")</f>
        <v>0</v>
      </c>
      <c r="P390" s="7" t="str">
        <f>IF(Data7[[#This Row],[WO'#:]]="","Riley #","WO#")</f>
        <v>WO#</v>
      </c>
      <c r="Q390" s="7">
        <f>IFERROR(WEEKNUM(Data7[[#This Row],[Date:]]),"")</f>
        <v>12</v>
      </c>
      <c r="R390" s="6">
        <f t="shared" si="18"/>
        <v>45368</v>
      </c>
      <c r="S390" s="6">
        <f>Data7[[#This Row],[Week Start]]+7</f>
        <v>45375</v>
      </c>
      <c r="T390" s="7" t="str">
        <f t="shared" si="19"/>
        <v>3/17/2024 - 3/24/2024</v>
      </c>
      <c r="U390" s="7" t="str">
        <f t="shared" si="20"/>
        <v>Time Card</v>
      </c>
      <c r="V390" s="8" t="str">
        <f>RIGHT(TEXT(Data7[[#This Row],[Date:]],"mmddyyyy"),4)</f>
        <v>2024</v>
      </c>
      <c r="W390" s="8" t="str">
        <f>MID(TEXT(Data7[[#This Row],[Date:]],"mmddyyyy"),3,2)</f>
        <v>20</v>
      </c>
      <c r="X390" s="8" t="str">
        <f>LEFT(TEXT(Data7[[#This Row],[Date:]],"mmddyyyy"),2)</f>
        <v>03</v>
      </c>
      <c r="Y390" s="6">
        <f>DATE(Data7[[#This Row],[Year]],Data7[[#This Row],[Month]],Data7[[#This Row],[Day]])</f>
        <v>45371</v>
      </c>
    </row>
    <row r="391" spans="1:25" x14ac:dyDescent="0.3">
      <c r="A391" s="5">
        <v>45373.538341550928</v>
      </c>
      <c r="B391" s="7" t="s">
        <v>66</v>
      </c>
      <c r="C391" s="6" t="s">
        <v>328</v>
      </c>
      <c r="D391" s="7" t="s">
        <v>330</v>
      </c>
      <c r="E391" s="8">
        <v>1</v>
      </c>
      <c r="F391" s="7">
        <v>6984733</v>
      </c>
      <c r="G391" s="7" t="s">
        <v>68</v>
      </c>
      <c r="H391" s="7" t="s">
        <v>69</v>
      </c>
      <c r="I391" s="7" t="s">
        <v>44</v>
      </c>
      <c r="J391" s="19" t="str">
        <f>IFERROR(INDEX('Employee Info'!$C$3:$E$200,MATCH(Data7[[#This Row],[Name:]],'Employee Info'!$B$3:$B$200,0),MATCH(Data7[[#This Row],[Hours Type:]],'Employee Info'!$C$2:$E$2,0)),"")</f>
        <v/>
      </c>
      <c r="K391" s="19" t="str">
        <f>IFERROR(INDEX('Employee Info'!$C$3:$J$200,MATCH(Data7[[#This Row],[Name:]],'Employee Info'!$B$3:$B$200,0),MATCH(Data7[[#Headers],[Truck]],'Employee Info'!$C$2:$J$2,0)),"")</f>
        <v/>
      </c>
      <c r="L391" s="19" t="str">
        <f>IFERROR(INDEX('Employee Info'!$C$3:$J$200,MATCH(Data7[[#This Row],[Name:]],'Employee Info'!$B$3:$B$200,0),MATCH(Data7[[#Headers],[Phone]],'Employee Info'!$C$2:$J$2,0)),"")</f>
        <v/>
      </c>
      <c r="M391" s="19" t="str">
        <f>IFERROR(INDEX('Employee Info'!$C$3:$J$200,MATCH(Data7[[#This Row],[Name:]],'Employee Info'!$B$3:$B$200,0),MATCH(Data7[[#Headers],[Tech]],'Employee Info'!$C$2:$J$2,0)),"")</f>
        <v/>
      </c>
      <c r="N391" s="19" t="str">
        <f>IFERROR(INDEX('Employee Info'!$C$3:$J$200,MATCH(Data7[[#This Row],[Name:]],'Employee Info'!$B$3:$B$200,0),MATCH(Data7[[#Headers],[Other]],'Employee Info'!$C$2:$J$2,0)),"")</f>
        <v/>
      </c>
      <c r="O391" s="19">
        <f>IFERROR((Data7[[#This Row],[Hours:]]*SUM(Data7[[#This Row],[Rate]:[Other]])),"")</f>
        <v>0</v>
      </c>
      <c r="P391" s="7" t="str">
        <f>IF(Data7[[#This Row],[WO'#:]]="","Riley #","WO#")</f>
        <v>WO#</v>
      </c>
      <c r="Q391" s="7">
        <f>IFERROR(WEEKNUM(Data7[[#This Row],[Date:]]),"")</f>
        <v>12</v>
      </c>
      <c r="R391" s="6">
        <f t="shared" si="18"/>
        <v>45368</v>
      </c>
      <c r="S391" s="6">
        <f>Data7[[#This Row],[Week Start]]+7</f>
        <v>45375</v>
      </c>
      <c r="T391" s="7" t="str">
        <f t="shared" si="19"/>
        <v>3/17/2024 - 3/24/2024</v>
      </c>
      <c r="U391" s="7" t="str">
        <f t="shared" si="20"/>
        <v>Time Card</v>
      </c>
      <c r="V391" s="8" t="str">
        <f>RIGHT(TEXT(Data7[[#This Row],[Date:]],"mmddyyyy"),4)</f>
        <v>2024</v>
      </c>
      <c r="W391" s="8" t="str">
        <f>MID(TEXT(Data7[[#This Row],[Date:]],"mmddyyyy"),3,2)</f>
        <v>20</v>
      </c>
      <c r="X391" s="8" t="str">
        <f>LEFT(TEXT(Data7[[#This Row],[Date:]],"mmddyyyy"),2)</f>
        <v>03</v>
      </c>
      <c r="Y391" s="6">
        <f>DATE(Data7[[#This Row],[Year]],Data7[[#This Row],[Month]],Data7[[#This Row],[Day]])</f>
        <v>45371</v>
      </c>
    </row>
    <row r="392" spans="1:25" x14ac:dyDescent="0.3">
      <c r="A392" s="5">
        <v>45392.374816203701</v>
      </c>
      <c r="B392" s="7" t="s">
        <v>76</v>
      </c>
      <c r="C392" s="6" t="s">
        <v>328</v>
      </c>
      <c r="D392" s="7" t="s">
        <v>156</v>
      </c>
      <c r="E392" s="8">
        <v>2</v>
      </c>
      <c r="F392" s="7">
        <v>6984733</v>
      </c>
      <c r="G392" s="7" t="s">
        <v>68</v>
      </c>
      <c r="H392" s="7" t="s">
        <v>69</v>
      </c>
      <c r="I392" s="7" t="s">
        <v>44</v>
      </c>
      <c r="J392" s="19" t="str">
        <f>IFERROR(INDEX('Employee Info'!$C$3:$E$200,MATCH(Data7[[#This Row],[Name:]],'Employee Info'!$B$3:$B$200,0),MATCH(Data7[[#This Row],[Hours Type:]],'Employee Info'!$C$2:$E$2,0)),"")</f>
        <v/>
      </c>
      <c r="K392" s="19" t="str">
        <f>IFERROR(INDEX('Employee Info'!$C$3:$J$200,MATCH(Data7[[#This Row],[Name:]],'Employee Info'!$B$3:$B$200,0),MATCH(Data7[[#Headers],[Truck]],'Employee Info'!$C$2:$J$2,0)),"")</f>
        <v/>
      </c>
      <c r="L392" s="19" t="str">
        <f>IFERROR(INDEX('Employee Info'!$C$3:$J$200,MATCH(Data7[[#This Row],[Name:]],'Employee Info'!$B$3:$B$200,0),MATCH(Data7[[#Headers],[Phone]],'Employee Info'!$C$2:$J$2,0)),"")</f>
        <v/>
      </c>
      <c r="M392" s="19" t="str">
        <f>IFERROR(INDEX('Employee Info'!$C$3:$J$200,MATCH(Data7[[#This Row],[Name:]],'Employee Info'!$B$3:$B$200,0),MATCH(Data7[[#Headers],[Tech]],'Employee Info'!$C$2:$J$2,0)),"")</f>
        <v/>
      </c>
      <c r="N392" s="19" t="str">
        <f>IFERROR(INDEX('Employee Info'!$C$3:$J$200,MATCH(Data7[[#This Row],[Name:]],'Employee Info'!$B$3:$B$200,0),MATCH(Data7[[#Headers],[Other]],'Employee Info'!$C$2:$J$2,0)),"")</f>
        <v/>
      </c>
      <c r="O392" s="19">
        <f>IFERROR((Data7[[#This Row],[Hours:]]*SUM(Data7[[#This Row],[Rate]:[Other]])),"")</f>
        <v>0</v>
      </c>
      <c r="P392" s="7" t="str">
        <f>IF(Data7[[#This Row],[WO'#:]]="","Riley #","WO#")</f>
        <v>WO#</v>
      </c>
      <c r="Q392" s="7">
        <f>IFERROR(WEEKNUM(Data7[[#This Row],[Date:]]),"")</f>
        <v>12</v>
      </c>
      <c r="R392" s="6">
        <f t="shared" si="18"/>
        <v>45368</v>
      </c>
      <c r="S392" s="6">
        <f>Data7[[#This Row],[Week Start]]+7</f>
        <v>45375</v>
      </c>
      <c r="T392" s="7" t="str">
        <f t="shared" si="19"/>
        <v>3/17/2024 - 3/24/2024</v>
      </c>
      <c r="U392" s="7" t="str">
        <f t="shared" si="20"/>
        <v>Time Card</v>
      </c>
      <c r="V392" s="8" t="str">
        <f>RIGHT(TEXT(Data7[[#This Row],[Date:]],"mmddyyyy"),4)</f>
        <v>2024</v>
      </c>
      <c r="W392" s="8" t="str">
        <f>MID(TEXT(Data7[[#This Row],[Date:]],"mmddyyyy"),3,2)</f>
        <v>20</v>
      </c>
      <c r="X392" s="8" t="str">
        <f>LEFT(TEXT(Data7[[#This Row],[Date:]],"mmddyyyy"),2)</f>
        <v>03</v>
      </c>
      <c r="Y392" s="6">
        <f>DATE(Data7[[#This Row],[Year]],Data7[[#This Row],[Month]],Data7[[#This Row],[Day]])</f>
        <v>45371</v>
      </c>
    </row>
    <row r="393" spans="1:25" x14ac:dyDescent="0.3">
      <c r="A393" s="5">
        <v>45372.49875810185</v>
      </c>
      <c r="B393" s="7" t="s">
        <v>31</v>
      </c>
      <c r="C393" s="6" t="s">
        <v>328</v>
      </c>
      <c r="D393" s="7" t="s">
        <v>170</v>
      </c>
      <c r="E393" s="8">
        <v>1</v>
      </c>
      <c r="F393" s="7">
        <v>7053182</v>
      </c>
      <c r="G393" s="7" t="s">
        <v>68</v>
      </c>
      <c r="H393" s="7" t="s">
        <v>69</v>
      </c>
      <c r="I393" s="7" t="s">
        <v>44</v>
      </c>
      <c r="J393" s="19" t="str">
        <f>IFERROR(INDEX('Employee Info'!$C$3:$E$200,MATCH(Data7[[#This Row],[Name:]],'Employee Info'!$B$3:$B$200,0),MATCH(Data7[[#This Row],[Hours Type:]],'Employee Info'!$C$2:$E$2,0)),"")</f>
        <v/>
      </c>
      <c r="K393" s="19" t="str">
        <f>IFERROR(INDEX('Employee Info'!$C$3:$J$200,MATCH(Data7[[#This Row],[Name:]],'Employee Info'!$B$3:$B$200,0),MATCH(Data7[[#Headers],[Truck]],'Employee Info'!$C$2:$J$2,0)),"")</f>
        <v/>
      </c>
      <c r="L393" s="19" t="str">
        <f>IFERROR(INDEX('Employee Info'!$C$3:$J$200,MATCH(Data7[[#This Row],[Name:]],'Employee Info'!$B$3:$B$200,0),MATCH(Data7[[#Headers],[Phone]],'Employee Info'!$C$2:$J$2,0)),"")</f>
        <v/>
      </c>
      <c r="M393" s="19" t="str">
        <f>IFERROR(INDEX('Employee Info'!$C$3:$J$200,MATCH(Data7[[#This Row],[Name:]],'Employee Info'!$B$3:$B$200,0),MATCH(Data7[[#Headers],[Tech]],'Employee Info'!$C$2:$J$2,0)),"")</f>
        <v/>
      </c>
      <c r="N393" s="19" t="str">
        <f>IFERROR(INDEX('Employee Info'!$C$3:$J$200,MATCH(Data7[[#This Row],[Name:]],'Employee Info'!$B$3:$B$200,0),MATCH(Data7[[#Headers],[Other]],'Employee Info'!$C$2:$J$2,0)),"")</f>
        <v/>
      </c>
      <c r="O393" s="19">
        <f>IFERROR((Data7[[#This Row],[Hours:]]*SUM(Data7[[#This Row],[Rate]:[Other]])),"")</f>
        <v>0</v>
      </c>
      <c r="P393" s="7" t="str">
        <f>IF(Data7[[#This Row],[WO'#:]]="","Riley #","WO#")</f>
        <v>WO#</v>
      </c>
      <c r="Q393" s="7">
        <f>IFERROR(WEEKNUM(Data7[[#This Row],[Date:]]),"")</f>
        <v>12</v>
      </c>
      <c r="R393" s="6">
        <f t="shared" si="18"/>
        <v>45368</v>
      </c>
      <c r="S393" s="6">
        <f>Data7[[#This Row],[Week Start]]+7</f>
        <v>45375</v>
      </c>
      <c r="T393" s="7" t="str">
        <f t="shared" si="19"/>
        <v>3/17/2024 - 3/24/2024</v>
      </c>
      <c r="U393" s="7" t="str">
        <f t="shared" si="20"/>
        <v>Time Card</v>
      </c>
      <c r="V393" s="8" t="str">
        <f>RIGHT(TEXT(Data7[[#This Row],[Date:]],"mmddyyyy"),4)</f>
        <v>2024</v>
      </c>
      <c r="W393" s="8" t="str">
        <f>MID(TEXT(Data7[[#This Row],[Date:]],"mmddyyyy"),3,2)</f>
        <v>20</v>
      </c>
      <c r="X393" s="8" t="str">
        <f>LEFT(TEXT(Data7[[#This Row],[Date:]],"mmddyyyy"),2)</f>
        <v>03</v>
      </c>
      <c r="Y393" s="6">
        <f>DATE(Data7[[#This Row],[Year]],Data7[[#This Row],[Month]],Data7[[#This Row],[Day]])</f>
        <v>45371</v>
      </c>
    </row>
    <row r="394" spans="1:25" x14ac:dyDescent="0.3">
      <c r="A394" s="5">
        <v>45371.582064351853</v>
      </c>
      <c r="B394" s="7" t="s">
        <v>31</v>
      </c>
      <c r="C394" s="6" t="s">
        <v>328</v>
      </c>
      <c r="D394" s="7" t="s">
        <v>331</v>
      </c>
      <c r="E394" s="8">
        <v>4</v>
      </c>
      <c r="F394" s="7">
        <v>7065730</v>
      </c>
      <c r="G394" s="7" t="s">
        <v>68</v>
      </c>
      <c r="H394" s="7" t="s">
        <v>69</v>
      </c>
      <c r="I394" s="7" t="s">
        <v>44</v>
      </c>
      <c r="J394" s="19" t="str">
        <f>IFERROR(INDEX('Employee Info'!$C$3:$E$200,MATCH(Data7[[#This Row],[Name:]],'Employee Info'!$B$3:$B$200,0),MATCH(Data7[[#This Row],[Hours Type:]],'Employee Info'!$C$2:$E$2,0)),"")</f>
        <v/>
      </c>
      <c r="K394" s="19" t="str">
        <f>IFERROR(INDEX('Employee Info'!$C$3:$J$200,MATCH(Data7[[#This Row],[Name:]],'Employee Info'!$B$3:$B$200,0),MATCH(Data7[[#Headers],[Truck]],'Employee Info'!$C$2:$J$2,0)),"")</f>
        <v/>
      </c>
      <c r="L394" s="19" t="str">
        <f>IFERROR(INDEX('Employee Info'!$C$3:$J$200,MATCH(Data7[[#This Row],[Name:]],'Employee Info'!$B$3:$B$200,0),MATCH(Data7[[#Headers],[Phone]],'Employee Info'!$C$2:$J$2,0)),"")</f>
        <v/>
      </c>
      <c r="M394" s="19" t="str">
        <f>IFERROR(INDEX('Employee Info'!$C$3:$J$200,MATCH(Data7[[#This Row],[Name:]],'Employee Info'!$B$3:$B$200,0),MATCH(Data7[[#Headers],[Tech]],'Employee Info'!$C$2:$J$2,0)),"")</f>
        <v/>
      </c>
      <c r="N394" s="19" t="str">
        <f>IFERROR(INDEX('Employee Info'!$C$3:$J$200,MATCH(Data7[[#This Row],[Name:]],'Employee Info'!$B$3:$B$200,0),MATCH(Data7[[#Headers],[Other]],'Employee Info'!$C$2:$J$2,0)),"")</f>
        <v/>
      </c>
      <c r="O394" s="19">
        <f>IFERROR((Data7[[#This Row],[Hours:]]*SUM(Data7[[#This Row],[Rate]:[Other]])),"")</f>
        <v>0</v>
      </c>
      <c r="P394" s="7" t="str">
        <f>IF(Data7[[#This Row],[WO'#:]]="","Riley #","WO#")</f>
        <v>WO#</v>
      </c>
      <c r="Q394" s="7">
        <f>IFERROR(WEEKNUM(Data7[[#This Row],[Date:]]),"")</f>
        <v>12</v>
      </c>
      <c r="R394" s="6">
        <f t="shared" si="18"/>
        <v>45368</v>
      </c>
      <c r="S394" s="6">
        <f>Data7[[#This Row],[Week Start]]+7</f>
        <v>45375</v>
      </c>
      <c r="T394" s="7" t="str">
        <f t="shared" si="19"/>
        <v>3/17/2024 - 3/24/2024</v>
      </c>
      <c r="U394" s="7" t="str">
        <f t="shared" si="20"/>
        <v>Time Card</v>
      </c>
      <c r="V394" s="8" t="str">
        <f>RIGHT(TEXT(Data7[[#This Row],[Date:]],"mmddyyyy"),4)</f>
        <v>2024</v>
      </c>
      <c r="W394" s="8" t="str">
        <f>MID(TEXT(Data7[[#This Row],[Date:]],"mmddyyyy"),3,2)</f>
        <v>20</v>
      </c>
      <c r="X394" s="8" t="str">
        <f>LEFT(TEXT(Data7[[#This Row],[Date:]],"mmddyyyy"),2)</f>
        <v>03</v>
      </c>
      <c r="Y394" s="6">
        <f>DATE(Data7[[#This Row],[Year]],Data7[[#This Row],[Month]],Data7[[#This Row],[Day]])</f>
        <v>45371</v>
      </c>
    </row>
    <row r="395" spans="1:25" x14ac:dyDescent="0.3">
      <c r="A395" s="5">
        <v>45373.530112384258</v>
      </c>
      <c r="B395" s="7" t="s">
        <v>66</v>
      </c>
      <c r="C395" s="6" t="s">
        <v>328</v>
      </c>
      <c r="D395" s="7" t="s">
        <v>332</v>
      </c>
      <c r="E395" s="8">
        <v>4</v>
      </c>
      <c r="F395" s="7">
        <v>7065730</v>
      </c>
      <c r="G395" s="7" t="s">
        <v>68</v>
      </c>
      <c r="H395" s="7" t="s">
        <v>69</v>
      </c>
      <c r="I395" s="7" t="s">
        <v>44</v>
      </c>
      <c r="J395" s="19" t="str">
        <f>IFERROR(INDEX('Employee Info'!$C$3:$E$200,MATCH(Data7[[#This Row],[Name:]],'Employee Info'!$B$3:$B$200,0),MATCH(Data7[[#This Row],[Hours Type:]],'Employee Info'!$C$2:$E$2,0)),"")</f>
        <v/>
      </c>
      <c r="K395" s="19" t="str">
        <f>IFERROR(INDEX('Employee Info'!$C$3:$J$200,MATCH(Data7[[#This Row],[Name:]],'Employee Info'!$B$3:$B$200,0),MATCH(Data7[[#Headers],[Truck]],'Employee Info'!$C$2:$J$2,0)),"")</f>
        <v/>
      </c>
      <c r="L395" s="19" t="str">
        <f>IFERROR(INDEX('Employee Info'!$C$3:$J$200,MATCH(Data7[[#This Row],[Name:]],'Employee Info'!$B$3:$B$200,0),MATCH(Data7[[#Headers],[Phone]],'Employee Info'!$C$2:$J$2,0)),"")</f>
        <v/>
      </c>
      <c r="M395" s="19" t="str">
        <f>IFERROR(INDEX('Employee Info'!$C$3:$J$200,MATCH(Data7[[#This Row],[Name:]],'Employee Info'!$B$3:$B$200,0),MATCH(Data7[[#Headers],[Tech]],'Employee Info'!$C$2:$J$2,0)),"")</f>
        <v/>
      </c>
      <c r="N395" s="19" t="str">
        <f>IFERROR(INDEX('Employee Info'!$C$3:$J$200,MATCH(Data7[[#This Row],[Name:]],'Employee Info'!$B$3:$B$200,0),MATCH(Data7[[#Headers],[Other]],'Employee Info'!$C$2:$J$2,0)),"")</f>
        <v/>
      </c>
      <c r="O395" s="19">
        <f>IFERROR((Data7[[#This Row],[Hours:]]*SUM(Data7[[#This Row],[Rate]:[Other]])),"")</f>
        <v>0</v>
      </c>
      <c r="P395" s="7" t="str">
        <f>IF(Data7[[#This Row],[WO'#:]]="","Riley #","WO#")</f>
        <v>WO#</v>
      </c>
      <c r="Q395" s="7">
        <f>IFERROR(WEEKNUM(Data7[[#This Row],[Date:]]),"")</f>
        <v>12</v>
      </c>
      <c r="R395" s="6">
        <f t="shared" si="18"/>
        <v>45368</v>
      </c>
      <c r="S395" s="6">
        <f>Data7[[#This Row],[Week Start]]+7</f>
        <v>45375</v>
      </c>
      <c r="T395" s="7" t="str">
        <f t="shared" si="19"/>
        <v>3/17/2024 - 3/24/2024</v>
      </c>
      <c r="U395" s="7" t="str">
        <f t="shared" si="20"/>
        <v>Time Card</v>
      </c>
      <c r="V395" s="8" t="str">
        <f>RIGHT(TEXT(Data7[[#This Row],[Date:]],"mmddyyyy"),4)</f>
        <v>2024</v>
      </c>
      <c r="W395" s="8" t="str">
        <f>MID(TEXT(Data7[[#This Row],[Date:]],"mmddyyyy"),3,2)</f>
        <v>20</v>
      </c>
      <c r="X395" s="8" t="str">
        <f>LEFT(TEXT(Data7[[#This Row],[Date:]],"mmddyyyy"),2)</f>
        <v>03</v>
      </c>
      <c r="Y395" s="6">
        <f>DATE(Data7[[#This Row],[Year]],Data7[[#This Row],[Month]],Data7[[#This Row],[Day]])</f>
        <v>45371</v>
      </c>
    </row>
    <row r="396" spans="1:25" x14ac:dyDescent="0.3">
      <c r="A396" s="5">
        <v>45371.567142939813</v>
      </c>
      <c r="B396" s="7" t="s">
        <v>35</v>
      </c>
      <c r="C396" s="6" t="s">
        <v>328</v>
      </c>
      <c r="D396" s="7" t="s">
        <v>333</v>
      </c>
      <c r="E396" s="8">
        <v>2</v>
      </c>
      <c r="F396" s="7">
        <v>7078215</v>
      </c>
      <c r="G396" s="7" t="s">
        <v>68</v>
      </c>
      <c r="H396" s="7" t="s">
        <v>69</v>
      </c>
      <c r="I396" s="7" t="s">
        <v>44</v>
      </c>
      <c r="J396" s="19" t="str">
        <f>IFERROR(INDEX('Employee Info'!$C$3:$E$200,MATCH(Data7[[#This Row],[Name:]],'Employee Info'!$B$3:$B$200,0),MATCH(Data7[[#This Row],[Hours Type:]],'Employee Info'!$C$2:$E$2,0)),"")</f>
        <v/>
      </c>
      <c r="K396" s="19" t="str">
        <f>IFERROR(INDEX('Employee Info'!$C$3:$J$200,MATCH(Data7[[#This Row],[Name:]],'Employee Info'!$B$3:$B$200,0),MATCH(Data7[[#Headers],[Truck]],'Employee Info'!$C$2:$J$2,0)),"")</f>
        <v/>
      </c>
      <c r="L396" s="19" t="str">
        <f>IFERROR(INDEX('Employee Info'!$C$3:$J$200,MATCH(Data7[[#This Row],[Name:]],'Employee Info'!$B$3:$B$200,0),MATCH(Data7[[#Headers],[Phone]],'Employee Info'!$C$2:$J$2,0)),"")</f>
        <v/>
      </c>
      <c r="M396" s="19" t="str">
        <f>IFERROR(INDEX('Employee Info'!$C$3:$J$200,MATCH(Data7[[#This Row],[Name:]],'Employee Info'!$B$3:$B$200,0),MATCH(Data7[[#Headers],[Tech]],'Employee Info'!$C$2:$J$2,0)),"")</f>
        <v/>
      </c>
      <c r="N396" s="19" t="str">
        <f>IFERROR(INDEX('Employee Info'!$C$3:$J$200,MATCH(Data7[[#This Row],[Name:]],'Employee Info'!$B$3:$B$200,0),MATCH(Data7[[#Headers],[Other]],'Employee Info'!$C$2:$J$2,0)),"")</f>
        <v/>
      </c>
      <c r="O396" s="19">
        <f>IFERROR((Data7[[#This Row],[Hours:]]*SUM(Data7[[#This Row],[Rate]:[Other]])),"")</f>
        <v>0</v>
      </c>
      <c r="P396" s="7" t="str">
        <f>IF(Data7[[#This Row],[WO'#:]]="","Riley #","WO#")</f>
        <v>WO#</v>
      </c>
      <c r="Q396" s="7">
        <f>IFERROR(WEEKNUM(Data7[[#This Row],[Date:]]),"")</f>
        <v>12</v>
      </c>
      <c r="R396" s="6">
        <f t="shared" si="18"/>
        <v>45368</v>
      </c>
      <c r="S396" s="6">
        <f>Data7[[#This Row],[Week Start]]+7</f>
        <v>45375</v>
      </c>
      <c r="T396" s="7" t="str">
        <f t="shared" si="19"/>
        <v>3/17/2024 - 3/24/2024</v>
      </c>
      <c r="U396" s="7" t="str">
        <f t="shared" si="20"/>
        <v>Time Card</v>
      </c>
      <c r="V396" s="8" t="str">
        <f>RIGHT(TEXT(Data7[[#This Row],[Date:]],"mmddyyyy"),4)</f>
        <v>2024</v>
      </c>
      <c r="W396" s="8" t="str">
        <f>MID(TEXT(Data7[[#This Row],[Date:]],"mmddyyyy"),3,2)</f>
        <v>20</v>
      </c>
      <c r="X396" s="8" t="str">
        <f>LEFT(TEXT(Data7[[#This Row],[Date:]],"mmddyyyy"),2)</f>
        <v>03</v>
      </c>
      <c r="Y396" s="6">
        <f>DATE(Data7[[#This Row],[Year]],Data7[[#This Row],[Month]],Data7[[#This Row],[Day]])</f>
        <v>45371</v>
      </c>
    </row>
    <row r="397" spans="1:25" x14ac:dyDescent="0.3">
      <c r="A397" s="5">
        <v>45373.539670601851</v>
      </c>
      <c r="B397" s="7" t="s">
        <v>66</v>
      </c>
      <c r="C397" s="6" t="s">
        <v>328</v>
      </c>
      <c r="D397" s="7" t="s">
        <v>334</v>
      </c>
      <c r="E397" s="8">
        <v>2</v>
      </c>
      <c r="F397" s="7">
        <v>7078215</v>
      </c>
      <c r="G397" s="7" t="s">
        <v>68</v>
      </c>
      <c r="H397" s="7" t="s">
        <v>69</v>
      </c>
      <c r="I397" s="7" t="s">
        <v>44</v>
      </c>
      <c r="J397" s="19" t="str">
        <f>IFERROR(INDEX('Employee Info'!$C$3:$E$200,MATCH(Data7[[#This Row],[Name:]],'Employee Info'!$B$3:$B$200,0),MATCH(Data7[[#This Row],[Hours Type:]],'Employee Info'!$C$2:$E$2,0)),"")</f>
        <v/>
      </c>
      <c r="K397" s="19" t="str">
        <f>IFERROR(INDEX('Employee Info'!$C$3:$J$200,MATCH(Data7[[#This Row],[Name:]],'Employee Info'!$B$3:$B$200,0),MATCH(Data7[[#Headers],[Truck]],'Employee Info'!$C$2:$J$2,0)),"")</f>
        <v/>
      </c>
      <c r="L397" s="19" t="str">
        <f>IFERROR(INDEX('Employee Info'!$C$3:$J$200,MATCH(Data7[[#This Row],[Name:]],'Employee Info'!$B$3:$B$200,0),MATCH(Data7[[#Headers],[Phone]],'Employee Info'!$C$2:$J$2,0)),"")</f>
        <v/>
      </c>
      <c r="M397" s="19" t="str">
        <f>IFERROR(INDEX('Employee Info'!$C$3:$J$200,MATCH(Data7[[#This Row],[Name:]],'Employee Info'!$B$3:$B$200,0),MATCH(Data7[[#Headers],[Tech]],'Employee Info'!$C$2:$J$2,0)),"")</f>
        <v/>
      </c>
      <c r="N397" s="19" t="str">
        <f>IFERROR(INDEX('Employee Info'!$C$3:$J$200,MATCH(Data7[[#This Row],[Name:]],'Employee Info'!$B$3:$B$200,0),MATCH(Data7[[#Headers],[Other]],'Employee Info'!$C$2:$J$2,0)),"")</f>
        <v/>
      </c>
      <c r="O397" s="19">
        <f>IFERROR((Data7[[#This Row],[Hours:]]*SUM(Data7[[#This Row],[Rate]:[Other]])),"")</f>
        <v>0</v>
      </c>
      <c r="P397" s="7" t="str">
        <f>IF(Data7[[#This Row],[WO'#:]]="","Riley #","WO#")</f>
        <v>WO#</v>
      </c>
      <c r="Q397" s="7">
        <f>IFERROR(WEEKNUM(Data7[[#This Row],[Date:]]),"")</f>
        <v>12</v>
      </c>
      <c r="R397" s="6">
        <f t="shared" si="18"/>
        <v>45368</v>
      </c>
      <c r="S397" s="6">
        <f>Data7[[#This Row],[Week Start]]+7</f>
        <v>45375</v>
      </c>
      <c r="T397" s="7" t="str">
        <f t="shared" si="19"/>
        <v>3/17/2024 - 3/24/2024</v>
      </c>
      <c r="U397" s="7" t="str">
        <f t="shared" si="20"/>
        <v>Time Card</v>
      </c>
      <c r="V397" s="8" t="str">
        <f>RIGHT(TEXT(Data7[[#This Row],[Date:]],"mmddyyyy"),4)</f>
        <v>2024</v>
      </c>
      <c r="W397" s="8" t="str">
        <f>MID(TEXT(Data7[[#This Row],[Date:]],"mmddyyyy"),3,2)</f>
        <v>20</v>
      </c>
      <c r="X397" s="8" t="str">
        <f>LEFT(TEXT(Data7[[#This Row],[Date:]],"mmddyyyy"),2)</f>
        <v>03</v>
      </c>
      <c r="Y397" s="6">
        <f>DATE(Data7[[#This Row],[Year]],Data7[[#This Row],[Month]],Data7[[#This Row],[Day]])</f>
        <v>45371</v>
      </c>
    </row>
    <row r="398" spans="1:25" x14ac:dyDescent="0.3">
      <c r="A398" s="5">
        <v>45371.56812048611</v>
      </c>
      <c r="B398" s="7" t="s">
        <v>35</v>
      </c>
      <c r="C398" s="6" t="s">
        <v>328</v>
      </c>
      <c r="D398" s="7" t="s">
        <v>336</v>
      </c>
      <c r="E398" s="8">
        <v>2</v>
      </c>
      <c r="F398" s="7" t="s">
        <v>68</v>
      </c>
      <c r="G398" s="7" t="s">
        <v>68</v>
      </c>
      <c r="H398" s="7" t="s">
        <v>202</v>
      </c>
      <c r="I398" s="7" t="s">
        <v>44</v>
      </c>
      <c r="J398" s="19" t="str">
        <f>IFERROR(INDEX('Employee Info'!$C$3:$E$200,MATCH(Data7[[#This Row],[Name:]],'Employee Info'!$B$3:$B$200,0),MATCH(Data7[[#This Row],[Hours Type:]],'Employee Info'!$C$2:$E$2,0)),"")</f>
        <v/>
      </c>
      <c r="K398" s="19" t="str">
        <f>IFERROR(INDEX('Employee Info'!$C$3:$J$200,MATCH(Data7[[#This Row],[Name:]],'Employee Info'!$B$3:$B$200,0),MATCH(Data7[[#Headers],[Truck]],'Employee Info'!$C$2:$J$2,0)),"")</f>
        <v/>
      </c>
      <c r="L398" s="19" t="str">
        <f>IFERROR(INDEX('Employee Info'!$C$3:$J$200,MATCH(Data7[[#This Row],[Name:]],'Employee Info'!$B$3:$B$200,0),MATCH(Data7[[#Headers],[Phone]],'Employee Info'!$C$2:$J$2,0)),"")</f>
        <v/>
      </c>
      <c r="M398" s="19" t="str">
        <f>IFERROR(INDEX('Employee Info'!$C$3:$J$200,MATCH(Data7[[#This Row],[Name:]],'Employee Info'!$B$3:$B$200,0),MATCH(Data7[[#Headers],[Tech]],'Employee Info'!$C$2:$J$2,0)),"")</f>
        <v/>
      </c>
      <c r="N398" s="19" t="str">
        <f>IFERROR(INDEX('Employee Info'!$C$3:$J$200,MATCH(Data7[[#This Row],[Name:]],'Employee Info'!$B$3:$B$200,0),MATCH(Data7[[#Headers],[Other]],'Employee Info'!$C$2:$J$2,0)),"")</f>
        <v/>
      </c>
      <c r="O398" s="19">
        <f>IFERROR((Data7[[#This Row],[Hours:]]*SUM(Data7[[#This Row],[Rate]:[Other]])),"")</f>
        <v>0</v>
      </c>
      <c r="P398" s="7" t="str">
        <f>IF(Data7[[#This Row],[WO'#:]]="","Riley #","WO#")</f>
        <v>Riley #</v>
      </c>
      <c r="Q398" s="7">
        <f>IFERROR(WEEKNUM(Data7[[#This Row],[Date:]]),"")</f>
        <v>12</v>
      </c>
      <c r="R398" s="6">
        <f t="shared" si="18"/>
        <v>45368</v>
      </c>
      <c r="S398" s="6">
        <f>Data7[[#This Row],[Week Start]]+7</f>
        <v>45375</v>
      </c>
      <c r="T398" s="7" t="str">
        <f t="shared" si="19"/>
        <v>3/17/2024 - 3/24/2024</v>
      </c>
      <c r="U398" s="7" t="str">
        <f t="shared" si="20"/>
        <v>Time Card</v>
      </c>
      <c r="V398" s="8" t="str">
        <f>RIGHT(TEXT(Data7[[#This Row],[Date:]],"mmddyyyy"),4)</f>
        <v>2024</v>
      </c>
      <c r="W398" s="8" t="str">
        <f>MID(TEXT(Data7[[#This Row],[Date:]],"mmddyyyy"),3,2)</f>
        <v>20</v>
      </c>
      <c r="X398" s="8" t="str">
        <f>LEFT(TEXT(Data7[[#This Row],[Date:]],"mmddyyyy"),2)</f>
        <v>03</v>
      </c>
      <c r="Y398" s="6">
        <f>DATE(Data7[[#This Row],[Year]],Data7[[#This Row],[Month]],Data7[[#This Row],[Day]])</f>
        <v>45371</v>
      </c>
    </row>
    <row r="399" spans="1:25" x14ac:dyDescent="0.3">
      <c r="A399" s="5">
        <v>45371.58293773148</v>
      </c>
      <c r="B399" s="7" t="s">
        <v>31</v>
      </c>
      <c r="C399" s="6" t="s">
        <v>328</v>
      </c>
      <c r="D399" s="7" t="s">
        <v>337</v>
      </c>
      <c r="E399" s="8">
        <v>2</v>
      </c>
      <c r="F399" s="7" t="s">
        <v>68</v>
      </c>
      <c r="G399" s="7" t="s">
        <v>68</v>
      </c>
      <c r="H399" s="7" t="s">
        <v>92</v>
      </c>
      <c r="I399" s="7" t="s">
        <v>44</v>
      </c>
      <c r="J399" s="19" t="str">
        <f>IFERROR(INDEX('Employee Info'!$C$3:$E$200,MATCH(Data7[[#This Row],[Name:]],'Employee Info'!$B$3:$B$200,0),MATCH(Data7[[#This Row],[Hours Type:]],'Employee Info'!$C$2:$E$2,0)),"")</f>
        <v/>
      </c>
      <c r="K399" s="19" t="str">
        <f>IFERROR(INDEX('Employee Info'!$C$3:$J$200,MATCH(Data7[[#This Row],[Name:]],'Employee Info'!$B$3:$B$200,0),MATCH(Data7[[#Headers],[Truck]],'Employee Info'!$C$2:$J$2,0)),"")</f>
        <v/>
      </c>
      <c r="L399" s="19" t="str">
        <f>IFERROR(INDEX('Employee Info'!$C$3:$J$200,MATCH(Data7[[#This Row],[Name:]],'Employee Info'!$B$3:$B$200,0),MATCH(Data7[[#Headers],[Phone]],'Employee Info'!$C$2:$J$2,0)),"")</f>
        <v/>
      </c>
      <c r="M399" s="19" t="str">
        <f>IFERROR(INDEX('Employee Info'!$C$3:$J$200,MATCH(Data7[[#This Row],[Name:]],'Employee Info'!$B$3:$B$200,0),MATCH(Data7[[#Headers],[Tech]],'Employee Info'!$C$2:$J$2,0)),"")</f>
        <v/>
      </c>
      <c r="N399" s="19" t="str">
        <f>IFERROR(INDEX('Employee Info'!$C$3:$J$200,MATCH(Data7[[#This Row],[Name:]],'Employee Info'!$B$3:$B$200,0),MATCH(Data7[[#Headers],[Other]],'Employee Info'!$C$2:$J$2,0)),"")</f>
        <v/>
      </c>
      <c r="O399" s="19">
        <f>IFERROR((Data7[[#This Row],[Hours:]]*SUM(Data7[[#This Row],[Rate]:[Other]])),"")</f>
        <v>0</v>
      </c>
      <c r="P399" s="7" t="str">
        <f>IF(Data7[[#This Row],[WO'#:]]="","Riley #","WO#")</f>
        <v>Riley #</v>
      </c>
      <c r="Q399" s="7">
        <f>IFERROR(WEEKNUM(Data7[[#This Row],[Date:]]),"")</f>
        <v>12</v>
      </c>
      <c r="R399" s="6">
        <f t="shared" si="18"/>
        <v>45368</v>
      </c>
      <c r="S399" s="6">
        <f>Data7[[#This Row],[Week Start]]+7</f>
        <v>45375</v>
      </c>
      <c r="T399" s="7" t="str">
        <f t="shared" si="19"/>
        <v>3/17/2024 - 3/24/2024</v>
      </c>
      <c r="U399" s="7" t="str">
        <f t="shared" si="20"/>
        <v>Time Card</v>
      </c>
      <c r="V399" s="8" t="str">
        <f>RIGHT(TEXT(Data7[[#This Row],[Date:]],"mmddyyyy"),4)</f>
        <v>2024</v>
      </c>
      <c r="W399" s="8" t="str">
        <f>MID(TEXT(Data7[[#This Row],[Date:]],"mmddyyyy"),3,2)</f>
        <v>20</v>
      </c>
      <c r="X399" s="8" t="str">
        <f>LEFT(TEXT(Data7[[#This Row],[Date:]],"mmddyyyy"),2)</f>
        <v>03</v>
      </c>
      <c r="Y399" s="6">
        <f>DATE(Data7[[#This Row],[Year]],Data7[[#This Row],[Month]],Data7[[#This Row],[Day]])</f>
        <v>45371</v>
      </c>
    </row>
    <row r="400" spans="1:25" x14ac:dyDescent="0.3">
      <c r="A400" s="5">
        <v>45371.566481250004</v>
      </c>
      <c r="B400" s="7" t="s">
        <v>35</v>
      </c>
      <c r="C400" s="6" t="s">
        <v>328</v>
      </c>
      <c r="D400" s="7" t="s">
        <v>335</v>
      </c>
      <c r="E400" s="8">
        <v>2</v>
      </c>
      <c r="F400" s="7" t="s">
        <v>68</v>
      </c>
      <c r="G400" s="7" t="s">
        <v>68</v>
      </c>
      <c r="H400" s="7" t="s">
        <v>59</v>
      </c>
      <c r="I400" s="7" t="s">
        <v>44</v>
      </c>
      <c r="J400" s="19" t="str">
        <f>IFERROR(INDEX('Employee Info'!$C$3:$E$200,MATCH(Data7[[#This Row],[Name:]],'Employee Info'!$B$3:$B$200,0),MATCH(Data7[[#This Row],[Hours Type:]],'Employee Info'!$C$2:$E$2,0)),"")</f>
        <v/>
      </c>
      <c r="K400" s="19" t="str">
        <f>IFERROR(INDEX('Employee Info'!$C$3:$J$200,MATCH(Data7[[#This Row],[Name:]],'Employee Info'!$B$3:$B$200,0),MATCH(Data7[[#Headers],[Truck]],'Employee Info'!$C$2:$J$2,0)),"")</f>
        <v/>
      </c>
      <c r="L400" s="19" t="str">
        <f>IFERROR(INDEX('Employee Info'!$C$3:$J$200,MATCH(Data7[[#This Row],[Name:]],'Employee Info'!$B$3:$B$200,0),MATCH(Data7[[#Headers],[Phone]],'Employee Info'!$C$2:$J$2,0)),"")</f>
        <v/>
      </c>
      <c r="M400" s="19" t="str">
        <f>IFERROR(INDEX('Employee Info'!$C$3:$J$200,MATCH(Data7[[#This Row],[Name:]],'Employee Info'!$B$3:$B$200,0),MATCH(Data7[[#Headers],[Tech]],'Employee Info'!$C$2:$J$2,0)),"")</f>
        <v/>
      </c>
      <c r="N400" s="19" t="str">
        <f>IFERROR(INDEX('Employee Info'!$C$3:$J$200,MATCH(Data7[[#This Row],[Name:]],'Employee Info'!$B$3:$B$200,0),MATCH(Data7[[#Headers],[Other]],'Employee Info'!$C$2:$J$2,0)),"")</f>
        <v/>
      </c>
      <c r="O400" s="19">
        <f>IFERROR((Data7[[#This Row],[Hours:]]*SUM(Data7[[#This Row],[Rate]:[Other]])),"")</f>
        <v>0</v>
      </c>
      <c r="P400" s="7" t="str">
        <f>IF(Data7[[#This Row],[WO'#:]]="","Riley #","WO#")</f>
        <v>Riley #</v>
      </c>
      <c r="Q400" s="7">
        <f>IFERROR(WEEKNUM(Data7[[#This Row],[Date:]]),"")</f>
        <v>12</v>
      </c>
      <c r="R400" s="6">
        <f t="shared" si="18"/>
        <v>45368</v>
      </c>
      <c r="S400" s="6">
        <f>Data7[[#This Row],[Week Start]]+7</f>
        <v>45375</v>
      </c>
      <c r="T400" s="7" t="str">
        <f t="shared" si="19"/>
        <v>3/17/2024 - 3/24/2024</v>
      </c>
      <c r="U400" s="7" t="str">
        <f t="shared" si="20"/>
        <v>Time Card</v>
      </c>
      <c r="V400" s="8" t="str">
        <f>RIGHT(TEXT(Data7[[#This Row],[Date:]],"mmddyyyy"),4)</f>
        <v>2024</v>
      </c>
      <c r="W400" s="8" t="str">
        <f>MID(TEXT(Data7[[#This Row],[Date:]],"mmddyyyy"),3,2)</f>
        <v>20</v>
      </c>
      <c r="X400" s="8" t="str">
        <f>LEFT(TEXT(Data7[[#This Row],[Date:]],"mmddyyyy"),2)</f>
        <v>03</v>
      </c>
      <c r="Y400" s="6">
        <f>DATE(Data7[[#This Row],[Year]],Data7[[#This Row],[Month]],Data7[[#This Row],[Day]])</f>
        <v>45371</v>
      </c>
    </row>
    <row r="401" spans="1:25" x14ac:dyDescent="0.3">
      <c r="A401" s="5">
        <v>45371.583698495371</v>
      </c>
      <c r="B401" s="7" t="s">
        <v>31</v>
      </c>
      <c r="C401" s="6" t="s">
        <v>328</v>
      </c>
      <c r="D401" s="7" t="s">
        <v>279</v>
      </c>
      <c r="E401" s="8">
        <v>1</v>
      </c>
      <c r="F401" s="7" t="s">
        <v>68</v>
      </c>
      <c r="G401" s="7" t="s">
        <v>68</v>
      </c>
      <c r="H401" s="7" t="s">
        <v>59</v>
      </c>
      <c r="I401" s="7" t="s">
        <v>44</v>
      </c>
      <c r="J401" s="19" t="str">
        <f>IFERROR(INDEX('Employee Info'!$C$3:$E$200,MATCH(Data7[[#This Row],[Name:]],'Employee Info'!$B$3:$B$200,0),MATCH(Data7[[#This Row],[Hours Type:]],'Employee Info'!$C$2:$E$2,0)),"")</f>
        <v/>
      </c>
      <c r="K401" s="19" t="str">
        <f>IFERROR(INDEX('Employee Info'!$C$3:$J$200,MATCH(Data7[[#This Row],[Name:]],'Employee Info'!$B$3:$B$200,0),MATCH(Data7[[#Headers],[Truck]],'Employee Info'!$C$2:$J$2,0)),"")</f>
        <v/>
      </c>
      <c r="L401" s="19" t="str">
        <f>IFERROR(INDEX('Employee Info'!$C$3:$J$200,MATCH(Data7[[#This Row],[Name:]],'Employee Info'!$B$3:$B$200,0),MATCH(Data7[[#Headers],[Phone]],'Employee Info'!$C$2:$J$2,0)),"")</f>
        <v/>
      </c>
      <c r="M401" s="19" t="str">
        <f>IFERROR(INDEX('Employee Info'!$C$3:$J$200,MATCH(Data7[[#This Row],[Name:]],'Employee Info'!$B$3:$B$200,0),MATCH(Data7[[#Headers],[Tech]],'Employee Info'!$C$2:$J$2,0)),"")</f>
        <v/>
      </c>
      <c r="N401" s="19" t="str">
        <f>IFERROR(INDEX('Employee Info'!$C$3:$J$200,MATCH(Data7[[#This Row],[Name:]],'Employee Info'!$B$3:$B$200,0),MATCH(Data7[[#Headers],[Other]],'Employee Info'!$C$2:$J$2,0)),"")</f>
        <v/>
      </c>
      <c r="O401" s="19">
        <f>IFERROR((Data7[[#This Row],[Hours:]]*SUM(Data7[[#This Row],[Rate]:[Other]])),"")</f>
        <v>0</v>
      </c>
      <c r="P401" s="7" t="str">
        <f>IF(Data7[[#This Row],[WO'#:]]="","Riley #","WO#")</f>
        <v>Riley #</v>
      </c>
      <c r="Q401" s="7">
        <f>IFERROR(WEEKNUM(Data7[[#This Row],[Date:]]),"")</f>
        <v>12</v>
      </c>
      <c r="R401" s="6">
        <f t="shared" si="18"/>
        <v>45368</v>
      </c>
      <c r="S401" s="6">
        <f>Data7[[#This Row],[Week Start]]+7</f>
        <v>45375</v>
      </c>
      <c r="T401" s="7" t="str">
        <f t="shared" si="19"/>
        <v>3/17/2024 - 3/24/2024</v>
      </c>
      <c r="U401" s="7" t="str">
        <f t="shared" si="20"/>
        <v>Time Card</v>
      </c>
      <c r="V401" s="8" t="str">
        <f>RIGHT(TEXT(Data7[[#This Row],[Date:]],"mmddyyyy"),4)</f>
        <v>2024</v>
      </c>
      <c r="W401" s="8" t="str">
        <f>MID(TEXT(Data7[[#This Row],[Date:]],"mmddyyyy"),3,2)</f>
        <v>20</v>
      </c>
      <c r="X401" s="8" t="str">
        <f>LEFT(TEXT(Data7[[#This Row],[Date:]],"mmddyyyy"),2)</f>
        <v>03</v>
      </c>
      <c r="Y401" s="6">
        <f>DATE(Data7[[#This Row],[Year]],Data7[[#This Row],[Month]],Data7[[#This Row],[Day]])</f>
        <v>45371</v>
      </c>
    </row>
    <row r="402" spans="1:25" x14ac:dyDescent="0.3">
      <c r="A402" s="5">
        <v>45373.526590856483</v>
      </c>
      <c r="B402" s="7" t="s">
        <v>66</v>
      </c>
      <c r="C402" s="6" t="s">
        <v>328</v>
      </c>
      <c r="D402" s="7" t="s">
        <v>338</v>
      </c>
      <c r="E402" s="8">
        <v>1</v>
      </c>
      <c r="F402" s="7" t="s">
        <v>68</v>
      </c>
      <c r="G402" s="7" t="s">
        <v>68</v>
      </c>
      <c r="H402" s="7" t="s">
        <v>59</v>
      </c>
      <c r="I402" s="7" t="s">
        <v>44</v>
      </c>
      <c r="J402" s="19" t="str">
        <f>IFERROR(INDEX('Employee Info'!$C$3:$E$200,MATCH(Data7[[#This Row],[Name:]],'Employee Info'!$B$3:$B$200,0),MATCH(Data7[[#This Row],[Hours Type:]],'Employee Info'!$C$2:$E$2,0)),"")</f>
        <v/>
      </c>
      <c r="K402" s="19" t="str">
        <f>IFERROR(INDEX('Employee Info'!$C$3:$J$200,MATCH(Data7[[#This Row],[Name:]],'Employee Info'!$B$3:$B$200,0),MATCH(Data7[[#Headers],[Truck]],'Employee Info'!$C$2:$J$2,0)),"")</f>
        <v/>
      </c>
      <c r="L402" s="19" t="str">
        <f>IFERROR(INDEX('Employee Info'!$C$3:$J$200,MATCH(Data7[[#This Row],[Name:]],'Employee Info'!$B$3:$B$200,0),MATCH(Data7[[#Headers],[Phone]],'Employee Info'!$C$2:$J$2,0)),"")</f>
        <v/>
      </c>
      <c r="M402" s="19" t="str">
        <f>IFERROR(INDEX('Employee Info'!$C$3:$J$200,MATCH(Data7[[#This Row],[Name:]],'Employee Info'!$B$3:$B$200,0),MATCH(Data7[[#Headers],[Tech]],'Employee Info'!$C$2:$J$2,0)),"")</f>
        <v/>
      </c>
      <c r="N402" s="19" t="str">
        <f>IFERROR(INDEX('Employee Info'!$C$3:$J$200,MATCH(Data7[[#This Row],[Name:]],'Employee Info'!$B$3:$B$200,0),MATCH(Data7[[#Headers],[Other]],'Employee Info'!$C$2:$J$2,0)),"")</f>
        <v/>
      </c>
      <c r="O402" s="19">
        <f>IFERROR((Data7[[#This Row],[Hours:]]*SUM(Data7[[#This Row],[Rate]:[Other]])),"")</f>
        <v>0</v>
      </c>
      <c r="P402" s="7" t="str">
        <f>IF(Data7[[#This Row],[WO'#:]]="","Riley #","WO#")</f>
        <v>Riley #</v>
      </c>
      <c r="Q402" s="7">
        <f>IFERROR(WEEKNUM(Data7[[#This Row],[Date:]]),"")</f>
        <v>12</v>
      </c>
      <c r="R402" s="6">
        <f t="shared" si="18"/>
        <v>45368</v>
      </c>
      <c r="S402" s="6">
        <f>Data7[[#This Row],[Week Start]]+7</f>
        <v>45375</v>
      </c>
      <c r="T402" s="7" t="str">
        <f t="shared" si="19"/>
        <v>3/17/2024 - 3/24/2024</v>
      </c>
      <c r="U402" s="7" t="str">
        <f t="shared" si="20"/>
        <v>Time Card</v>
      </c>
      <c r="V402" s="8" t="str">
        <f>RIGHT(TEXT(Data7[[#This Row],[Date:]],"mmddyyyy"),4)</f>
        <v>2024</v>
      </c>
      <c r="W402" s="8" t="str">
        <f>MID(TEXT(Data7[[#This Row],[Date:]],"mmddyyyy"),3,2)</f>
        <v>20</v>
      </c>
      <c r="X402" s="8" t="str">
        <f>LEFT(TEXT(Data7[[#This Row],[Date:]],"mmddyyyy"),2)</f>
        <v>03</v>
      </c>
      <c r="Y402" s="6">
        <f>DATE(Data7[[#This Row],[Year]],Data7[[#This Row],[Month]],Data7[[#This Row],[Day]])</f>
        <v>45371</v>
      </c>
    </row>
    <row r="403" spans="1:25" x14ac:dyDescent="0.3">
      <c r="A403" s="5">
        <v>45373.538227430552</v>
      </c>
      <c r="B403" s="7" t="s">
        <v>66</v>
      </c>
      <c r="C403" s="6" t="s">
        <v>339</v>
      </c>
      <c r="D403" s="7" t="s">
        <v>330</v>
      </c>
      <c r="E403" s="8">
        <v>2.5</v>
      </c>
      <c r="F403" s="7">
        <v>6984733</v>
      </c>
      <c r="G403" s="7" t="s">
        <v>68</v>
      </c>
      <c r="H403" s="7" t="s">
        <v>69</v>
      </c>
      <c r="I403" s="7" t="s">
        <v>44</v>
      </c>
      <c r="J403" s="19" t="str">
        <f>IFERROR(INDEX('Employee Info'!$C$3:$E$200,MATCH(Data7[[#This Row],[Name:]],'Employee Info'!$B$3:$B$200,0),MATCH(Data7[[#This Row],[Hours Type:]],'Employee Info'!$C$2:$E$2,0)),"")</f>
        <v/>
      </c>
      <c r="K403" s="19" t="str">
        <f>IFERROR(INDEX('Employee Info'!$C$3:$J$200,MATCH(Data7[[#This Row],[Name:]],'Employee Info'!$B$3:$B$200,0),MATCH(Data7[[#Headers],[Truck]],'Employee Info'!$C$2:$J$2,0)),"")</f>
        <v/>
      </c>
      <c r="L403" s="19" t="str">
        <f>IFERROR(INDEX('Employee Info'!$C$3:$J$200,MATCH(Data7[[#This Row],[Name:]],'Employee Info'!$B$3:$B$200,0),MATCH(Data7[[#Headers],[Phone]],'Employee Info'!$C$2:$J$2,0)),"")</f>
        <v/>
      </c>
      <c r="M403" s="19" t="str">
        <f>IFERROR(INDEX('Employee Info'!$C$3:$J$200,MATCH(Data7[[#This Row],[Name:]],'Employee Info'!$B$3:$B$200,0),MATCH(Data7[[#Headers],[Tech]],'Employee Info'!$C$2:$J$2,0)),"")</f>
        <v/>
      </c>
      <c r="N403" s="19" t="str">
        <f>IFERROR(INDEX('Employee Info'!$C$3:$J$200,MATCH(Data7[[#This Row],[Name:]],'Employee Info'!$B$3:$B$200,0),MATCH(Data7[[#Headers],[Other]],'Employee Info'!$C$2:$J$2,0)),"")</f>
        <v/>
      </c>
      <c r="O403" s="19">
        <f>IFERROR((Data7[[#This Row],[Hours:]]*SUM(Data7[[#This Row],[Rate]:[Other]])),"")</f>
        <v>0</v>
      </c>
      <c r="P403" s="7" t="str">
        <f>IF(Data7[[#This Row],[WO'#:]]="","Riley #","WO#")</f>
        <v>WO#</v>
      </c>
      <c r="Q403" s="7">
        <f>IFERROR(WEEKNUM(Data7[[#This Row],[Date:]]),"")</f>
        <v>12</v>
      </c>
      <c r="R403" s="6">
        <f t="shared" si="18"/>
        <v>45368</v>
      </c>
      <c r="S403" s="6">
        <f>Data7[[#This Row],[Week Start]]+7</f>
        <v>45375</v>
      </c>
      <c r="T403" s="7" t="str">
        <f t="shared" si="19"/>
        <v>3/17/2024 - 3/24/2024</v>
      </c>
      <c r="U403" s="7" t="str">
        <f t="shared" si="20"/>
        <v>Time Card</v>
      </c>
      <c r="V403" s="8" t="str">
        <f>RIGHT(TEXT(Data7[[#This Row],[Date:]],"mmddyyyy"),4)</f>
        <v>2024</v>
      </c>
      <c r="W403" s="8" t="str">
        <f>MID(TEXT(Data7[[#This Row],[Date:]],"mmddyyyy"),3,2)</f>
        <v>21</v>
      </c>
      <c r="X403" s="8" t="str">
        <f>LEFT(TEXT(Data7[[#This Row],[Date:]],"mmddyyyy"),2)</f>
        <v>03</v>
      </c>
      <c r="Y403" s="6">
        <f>DATE(Data7[[#This Row],[Year]],Data7[[#This Row],[Month]],Data7[[#This Row],[Day]])</f>
        <v>45372</v>
      </c>
    </row>
    <row r="404" spans="1:25" x14ac:dyDescent="0.3">
      <c r="A404" s="5">
        <v>45392.374921180555</v>
      </c>
      <c r="B404" s="7" t="s">
        <v>76</v>
      </c>
      <c r="C404" s="6" t="s">
        <v>339</v>
      </c>
      <c r="D404" s="7" t="s">
        <v>156</v>
      </c>
      <c r="E404" s="8">
        <v>2</v>
      </c>
      <c r="F404" s="7">
        <v>6984733</v>
      </c>
      <c r="G404" s="7" t="s">
        <v>68</v>
      </c>
      <c r="H404" s="7" t="s">
        <v>69</v>
      </c>
      <c r="I404" s="7" t="s">
        <v>44</v>
      </c>
      <c r="J404" s="19" t="str">
        <f>IFERROR(INDEX('Employee Info'!$C$3:$E$200,MATCH(Data7[[#This Row],[Name:]],'Employee Info'!$B$3:$B$200,0),MATCH(Data7[[#This Row],[Hours Type:]],'Employee Info'!$C$2:$E$2,0)),"")</f>
        <v/>
      </c>
      <c r="K404" s="19" t="str">
        <f>IFERROR(INDEX('Employee Info'!$C$3:$J$200,MATCH(Data7[[#This Row],[Name:]],'Employee Info'!$B$3:$B$200,0),MATCH(Data7[[#Headers],[Truck]],'Employee Info'!$C$2:$J$2,0)),"")</f>
        <v/>
      </c>
      <c r="L404" s="19" t="str">
        <f>IFERROR(INDEX('Employee Info'!$C$3:$J$200,MATCH(Data7[[#This Row],[Name:]],'Employee Info'!$B$3:$B$200,0),MATCH(Data7[[#Headers],[Phone]],'Employee Info'!$C$2:$J$2,0)),"")</f>
        <v/>
      </c>
      <c r="M404" s="19" t="str">
        <f>IFERROR(INDEX('Employee Info'!$C$3:$J$200,MATCH(Data7[[#This Row],[Name:]],'Employee Info'!$B$3:$B$200,0),MATCH(Data7[[#Headers],[Tech]],'Employee Info'!$C$2:$J$2,0)),"")</f>
        <v/>
      </c>
      <c r="N404" s="19" t="str">
        <f>IFERROR(INDEX('Employee Info'!$C$3:$J$200,MATCH(Data7[[#This Row],[Name:]],'Employee Info'!$B$3:$B$200,0),MATCH(Data7[[#Headers],[Other]],'Employee Info'!$C$2:$J$2,0)),"")</f>
        <v/>
      </c>
      <c r="O404" s="19">
        <f>IFERROR((Data7[[#This Row],[Hours:]]*SUM(Data7[[#This Row],[Rate]:[Other]])),"")</f>
        <v>0</v>
      </c>
      <c r="P404" s="7" t="str">
        <f>IF(Data7[[#This Row],[WO'#:]]="","Riley #","WO#")</f>
        <v>WO#</v>
      </c>
      <c r="Q404" s="7">
        <f>IFERROR(WEEKNUM(Data7[[#This Row],[Date:]]),"")</f>
        <v>12</v>
      </c>
      <c r="R404" s="6">
        <f t="shared" si="18"/>
        <v>45368</v>
      </c>
      <c r="S404" s="6">
        <f>Data7[[#This Row],[Week Start]]+7</f>
        <v>45375</v>
      </c>
      <c r="T404" s="7" t="str">
        <f t="shared" si="19"/>
        <v>3/17/2024 - 3/24/2024</v>
      </c>
      <c r="U404" s="7" t="str">
        <f t="shared" si="20"/>
        <v>Time Card</v>
      </c>
      <c r="V404" s="8" t="str">
        <f>RIGHT(TEXT(Data7[[#This Row],[Date:]],"mmddyyyy"),4)</f>
        <v>2024</v>
      </c>
      <c r="W404" s="8" t="str">
        <f>MID(TEXT(Data7[[#This Row],[Date:]],"mmddyyyy"),3,2)</f>
        <v>21</v>
      </c>
      <c r="X404" s="8" t="str">
        <f>LEFT(TEXT(Data7[[#This Row],[Date:]],"mmddyyyy"),2)</f>
        <v>03</v>
      </c>
      <c r="Y404" s="6">
        <f>DATE(Data7[[#This Row],[Year]],Data7[[#This Row],[Month]],Data7[[#This Row],[Day]])</f>
        <v>45372</v>
      </c>
    </row>
    <row r="405" spans="1:25" x14ac:dyDescent="0.3">
      <c r="A405" s="5">
        <v>45372.500369560184</v>
      </c>
      <c r="B405" s="7" t="s">
        <v>31</v>
      </c>
      <c r="C405" s="6" t="s">
        <v>339</v>
      </c>
      <c r="D405" s="7" t="s">
        <v>340</v>
      </c>
      <c r="E405" s="8">
        <v>4</v>
      </c>
      <c r="F405" s="7">
        <v>7052401</v>
      </c>
      <c r="G405" s="7" t="s">
        <v>68</v>
      </c>
      <c r="H405" s="7" t="s">
        <v>69</v>
      </c>
      <c r="I405" s="7" t="s">
        <v>44</v>
      </c>
      <c r="J405" s="19" t="str">
        <f>IFERROR(INDEX('Employee Info'!$C$3:$E$200,MATCH(Data7[[#This Row],[Name:]],'Employee Info'!$B$3:$B$200,0),MATCH(Data7[[#This Row],[Hours Type:]],'Employee Info'!$C$2:$E$2,0)),"")</f>
        <v/>
      </c>
      <c r="K405" s="19" t="str">
        <f>IFERROR(INDEX('Employee Info'!$C$3:$J$200,MATCH(Data7[[#This Row],[Name:]],'Employee Info'!$B$3:$B$200,0),MATCH(Data7[[#Headers],[Truck]],'Employee Info'!$C$2:$J$2,0)),"")</f>
        <v/>
      </c>
      <c r="L405" s="19" t="str">
        <f>IFERROR(INDEX('Employee Info'!$C$3:$J$200,MATCH(Data7[[#This Row],[Name:]],'Employee Info'!$B$3:$B$200,0),MATCH(Data7[[#Headers],[Phone]],'Employee Info'!$C$2:$J$2,0)),"")</f>
        <v/>
      </c>
      <c r="M405" s="19" t="str">
        <f>IFERROR(INDEX('Employee Info'!$C$3:$J$200,MATCH(Data7[[#This Row],[Name:]],'Employee Info'!$B$3:$B$200,0),MATCH(Data7[[#Headers],[Tech]],'Employee Info'!$C$2:$J$2,0)),"")</f>
        <v/>
      </c>
      <c r="N405" s="19" t="str">
        <f>IFERROR(INDEX('Employee Info'!$C$3:$J$200,MATCH(Data7[[#This Row],[Name:]],'Employee Info'!$B$3:$B$200,0),MATCH(Data7[[#Headers],[Other]],'Employee Info'!$C$2:$J$2,0)),"")</f>
        <v/>
      </c>
      <c r="O405" s="19">
        <f>IFERROR((Data7[[#This Row],[Hours:]]*SUM(Data7[[#This Row],[Rate]:[Other]])),"")</f>
        <v>0</v>
      </c>
      <c r="P405" s="7" t="str">
        <f>IF(Data7[[#This Row],[WO'#:]]="","Riley #","WO#")</f>
        <v>WO#</v>
      </c>
      <c r="Q405" s="7">
        <f>IFERROR(WEEKNUM(Data7[[#This Row],[Date:]]),"")</f>
        <v>12</v>
      </c>
      <c r="R405" s="6">
        <f t="shared" si="18"/>
        <v>45368</v>
      </c>
      <c r="S405" s="6">
        <f>Data7[[#This Row],[Week Start]]+7</f>
        <v>45375</v>
      </c>
      <c r="T405" s="7" t="str">
        <f t="shared" si="19"/>
        <v>3/17/2024 - 3/24/2024</v>
      </c>
      <c r="U405" s="7" t="str">
        <f t="shared" si="20"/>
        <v>Time Card</v>
      </c>
      <c r="V405" s="8" t="str">
        <f>RIGHT(TEXT(Data7[[#This Row],[Date:]],"mmddyyyy"),4)</f>
        <v>2024</v>
      </c>
      <c r="W405" s="8" t="str">
        <f>MID(TEXT(Data7[[#This Row],[Date:]],"mmddyyyy"),3,2)</f>
        <v>21</v>
      </c>
      <c r="X405" s="8" t="str">
        <f>LEFT(TEXT(Data7[[#This Row],[Date:]],"mmddyyyy"),2)</f>
        <v>03</v>
      </c>
      <c r="Y405" s="6">
        <f>DATE(Data7[[#This Row],[Year]],Data7[[#This Row],[Month]],Data7[[#This Row],[Day]])</f>
        <v>45372</v>
      </c>
    </row>
    <row r="406" spans="1:25" x14ac:dyDescent="0.3">
      <c r="A406" s="5">
        <v>45372.578800810188</v>
      </c>
      <c r="B406" s="7" t="s">
        <v>31</v>
      </c>
      <c r="C406" s="6" t="s">
        <v>339</v>
      </c>
      <c r="D406" s="7" t="s">
        <v>340</v>
      </c>
      <c r="E406" s="8">
        <v>1</v>
      </c>
      <c r="F406" s="7">
        <v>7052401</v>
      </c>
      <c r="G406" s="7" t="s">
        <v>68</v>
      </c>
      <c r="H406" s="7" t="s">
        <v>69</v>
      </c>
      <c r="I406" s="7" t="s">
        <v>44</v>
      </c>
      <c r="J406" s="19" t="str">
        <f>IFERROR(INDEX('Employee Info'!$C$3:$E$200,MATCH(Data7[[#This Row],[Name:]],'Employee Info'!$B$3:$B$200,0),MATCH(Data7[[#This Row],[Hours Type:]],'Employee Info'!$C$2:$E$2,0)),"")</f>
        <v/>
      </c>
      <c r="K406" s="19" t="str">
        <f>IFERROR(INDEX('Employee Info'!$C$3:$J$200,MATCH(Data7[[#This Row],[Name:]],'Employee Info'!$B$3:$B$200,0),MATCH(Data7[[#Headers],[Truck]],'Employee Info'!$C$2:$J$2,0)),"")</f>
        <v/>
      </c>
      <c r="L406" s="19" t="str">
        <f>IFERROR(INDEX('Employee Info'!$C$3:$J$200,MATCH(Data7[[#This Row],[Name:]],'Employee Info'!$B$3:$B$200,0),MATCH(Data7[[#Headers],[Phone]],'Employee Info'!$C$2:$J$2,0)),"")</f>
        <v/>
      </c>
      <c r="M406" s="19" t="str">
        <f>IFERROR(INDEX('Employee Info'!$C$3:$J$200,MATCH(Data7[[#This Row],[Name:]],'Employee Info'!$B$3:$B$200,0),MATCH(Data7[[#Headers],[Tech]],'Employee Info'!$C$2:$J$2,0)),"")</f>
        <v/>
      </c>
      <c r="N406" s="19" t="str">
        <f>IFERROR(INDEX('Employee Info'!$C$3:$J$200,MATCH(Data7[[#This Row],[Name:]],'Employee Info'!$B$3:$B$200,0),MATCH(Data7[[#Headers],[Other]],'Employee Info'!$C$2:$J$2,0)),"")</f>
        <v/>
      </c>
      <c r="O406" s="19">
        <f>IFERROR((Data7[[#This Row],[Hours:]]*SUM(Data7[[#This Row],[Rate]:[Other]])),"")</f>
        <v>0</v>
      </c>
      <c r="P406" s="7" t="str">
        <f>IF(Data7[[#This Row],[WO'#:]]="","Riley #","WO#")</f>
        <v>WO#</v>
      </c>
      <c r="Q406" s="7">
        <f>IFERROR(WEEKNUM(Data7[[#This Row],[Date:]]),"")</f>
        <v>12</v>
      </c>
      <c r="R406" s="6">
        <f t="shared" si="18"/>
        <v>45368</v>
      </c>
      <c r="S406" s="6">
        <f>Data7[[#This Row],[Week Start]]+7</f>
        <v>45375</v>
      </c>
      <c r="T406" s="7" t="str">
        <f t="shared" si="19"/>
        <v>3/17/2024 - 3/24/2024</v>
      </c>
      <c r="U406" s="7" t="str">
        <f t="shared" si="20"/>
        <v>Time Card</v>
      </c>
      <c r="V406" s="8" t="str">
        <f>RIGHT(TEXT(Data7[[#This Row],[Date:]],"mmddyyyy"),4)</f>
        <v>2024</v>
      </c>
      <c r="W406" s="8" t="str">
        <f>MID(TEXT(Data7[[#This Row],[Date:]],"mmddyyyy"),3,2)</f>
        <v>21</v>
      </c>
      <c r="X406" s="8" t="str">
        <f>LEFT(TEXT(Data7[[#This Row],[Date:]],"mmddyyyy"),2)</f>
        <v>03</v>
      </c>
      <c r="Y406" s="6">
        <f>DATE(Data7[[#This Row],[Year]],Data7[[#This Row],[Month]],Data7[[#This Row],[Day]])</f>
        <v>45372</v>
      </c>
    </row>
    <row r="407" spans="1:25" x14ac:dyDescent="0.3">
      <c r="A407" s="5">
        <v>45373.530710648149</v>
      </c>
      <c r="B407" s="7" t="s">
        <v>66</v>
      </c>
      <c r="C407" s="6" t="s">
        <v>339</v>
      </c>
      <c r="D407" s="7" t="s">
        <v>332</v>
      </c>
      <c r="E407" s="8">
        <v>2.5</v>
      </c>
      <c r="F407" s="7">
        <v>7065730</v>
      </c>
      <c r="G407" s="7" t="s">
        <v>68</v>
      </c>
      <c r="H407" s="7" t="s">
        <v>69</v>
      </c>
      <c r="I407" s="7" t="s">
        <v>44</v>
      </c>
      <c r="J407" s="19" t="str">
        <f>IFERROR(INDEX('Employee Info'!$C$3:$E$200,MATCH(Data7[[#This Row],[Name:]],'Employee Info'!$B$3:$B$200,0),MATCH(Data7[[#This Row],[Hours Type:]],'Employee Info'!$C$2:$E$2,0)),"")</f>
        <v/>
      </c>
      <c r="K407" s="19" t="str">
        <f>IFERROR(INDEX('Employee Info'!$C$3:$J$200,MATCH(Data7[[#This Row],[Name:]],'Employee Info'!$B$3:$B$200,0),MATCH(Data7[[#Headers],[Truck]],'Employee Info'!$C$2:$J$2,0)),"")</f>
        <v/>
      </c>
      <c r="L407" s="19" t="str">
        <f>IFERROR(INDEX('Employee Info'!$C$3:$J$200,MATCH(Data7[[#This Row],[Name:]],'Employee Info'!$B$3:$B$200,0),MATCH(Data7[[#Headers],[Phone]],'Employee Info'!$C$2:$J$2,0)),"")</f>
        <v/>
      </c>
      <c r="M407" s="19" t="str">
        <f>IFERROR(INDEX('Employee Info'!$C$3:$J$200,MATCH(Data7[[#This Row],[Name:]],'Employee Info'!$B$3:$B$200,0),MATCH(Data7[[#Headers],[Tech]],'Employee Info'!$C$2:$J$2,0)),"")</f>
        <v/>
      </c>
      <c r="N407" s="19" t="str">
        <f>IFERROR(INDEX('Employee Info'!$C$3:$J$200,MATCH(Data7[[#This Row],[Name:]],'Employee Info'!$B$3:$B$200,0),MATCH(Data7[[#Headers],[Other]],'Employee Info'!$C$2:$J$2,0)),"")</f>
        <v/>
      </c>
      <c r="O407" s="19">
        <f>IFERROR((Data7[[#This Row],[Hours:]]*SUM(Data7[[#This Row],[Rate]:[Other]])),"")</f>
        <v>0</v>
      </c>
      <c r="P407" s="7" t="str">
        <f>IF(Data7[[#This Row],[WO'#:]]="","Riley #","WO#")</f>
        <v>WO#</v>
      </c>
      <c r="Q407" s="7">
        <f>IFERROR(WEEKNUM(Data7[[#This Row],[Date:]]),"")</f>
        <v>12</v>
      </c>
      <c r="R407" s="6">
        <f t="shared" si="18"/>
        <v>45368</v>
      </c>
      <c r="S407" s="6">
        <f>Data7[[#This Row],[Week Start]]+7</f>
        <v>45375</v>
      </c>
      <c r="T407" s="7" t="str">
        <f t="shared" si="19"/>
        <v>3/17/2024 - 3/24/2024</v>
      </c>
      <c r="U407" s="7" t="str">
        <f t="shared" si="20"/>
        <v>Time Card</v>
      </c>
      <c r="V407" s="8" t="str">
        <f>RIGHT(TEXT(Data7[[#This Row],[Date:]],"mmddyyyy"),4)</f>
        <v>2024</v>
      </c>
      <c r="W407" s="8" t="str">
        <f>MID(TEXT(Data7[[#This Row],[Date:]],"mmddyyyy"),3,2)</f>
        <v>21</v>
      </c>
      <c r="X407" s="8" t="str">
        <f>LEFT(TEXT(Data7[[#This Row],[Date:]],"mmddyyyy"),2)</f>
        <v>03</v>
      </c>
      <c r="Y407" s="6">
        <f>DATE(Data7[[#This Row],[Year]],Data7[[#This Row],[Month]],Data7[[#This Row],[Day]])</f>
        <v>45372</v>
      </c>
    </row>
    <row r="408" spans="1:25" x14ac:dyDescent="0.3">
      <c r="A408" s="5">
        <v>45372.579442361108</v>
      </c>
      <c r="B408" s="7" t="s">
        <v>31</v>
      </c>
      <c r="C408" s="6" t="s">
        <v>339</v>
      </c>
      <c r="D408" s="7" t="s">
        <v>341</v>
      </c>
      <c r="E408" s="8">
        <v>3</v>
      </c>
      <c r="F408" s="7">
        <v>7078215</v>
      </c>
      <c r="G408" s="7" t="s">
        <v>68</v>
      </c>
      <c r="H408" s="7" t="s">
        <v>69</v>
      </c>
      <c r="I408" s="7" t="s">
        <v>44</v>
      </c>
      <c r="J408" s="19" t="str">
        <f>IFERROR(INDEX('Employee Info'!$C$3:$E$200,MATCH(Data7[[#This Row],[Name:]],'Employee Info'!$B$3:$B$200,0),MATCH(Data7[[#This Row],[Hours Type:]],'Employee Info'!$C$2:$E$2,0)),"")</f>
        <v/>
      </c>
      <c r="K408" s="19" t="str">
        <f>IFERROR(INDEX('Employee Info'!$C$3:$J$200,MATCH(Data7[[#This Row],[Name:]],'Employee Info'!$B$3:$B$200,0),MATCH(Data7[[#Headers],[Truck]],'Employee Info'!$C$2:$J$2,0)),"")</f>
        <v/>
      </c>
      <c r="L408" s="19" t="str">
        <f>IFERROR(INDEX('Employee Info'!$C$3:$J$200,MATCH(Data7[[#This Row],[Name:]],'Employee Info'!$B$3:$B$200,0),MATCH(Data7[[#Headers],[Phone]],'Employee Info'!$C$2:$J$2,0)),"")</f>
        <v/>
      </c>
      <c r="M408" s="19" t="str">
        <f>IFERROR(INDEX('Employee Info'!$C$3:$J$200,MATCH(Data7[[#This Row],[Name:]],'Employee Info'!$B$3:$B$200,0),MATCH(Data7[[#Headers],[Tech]],'Employee Info'!$C$2:$J$2,0)),"")</f>
        <v/>
      </c>
      <c r="N408" s="19" t="str">
        <f>IFERROR(INDEX('Employee Info'!$C$3:$J$200,MATCH(Data7[[#This Row],[Name:]],'Employee Info'!$B$3:$B$200,0),MATCH(Data7[[#Headers],[Other]],'Employee Info'!$C$2:$J$2,0)),"")</f>
        <v/>
      </c>
      <c r="O408" s="19">
        <f>IFERROR((Data7[[#This Row],[Hours:]]*SUM(Data7[[#This Row],[Rate]:[Other]])),"")</f>
        <v>0</v>
      </c>
      <c r="P408" s="7" t="str">
        <f>IF(Data7[[#This Row],[WO'#:]]="","Riley #","WO#")</f>
        <v>WO#</v>
      </c>
      <c r="Q408" s="7">
        <f>IFERROR(WEEKNUM(Data7[[#This Row],[Date:]]),"")</f>
        <v>12</v>
      </c>
      <c r="R408" s="6">
        <f t="shared" si="18"/>
        <v>45368</v>
      </c>
      <c r="S408" s="6">
        <f>Data7[[#This Row],[Week Start]]+7</f>
        <v>45375</v>
      </c>
      <c r="T408" s="7" t="str">
        <f t="shared" si="19"/>
        <v>3/17/2024 - 3/24/2024</v>
      </c>
      <c r="U408" s="7" t="str">
        <f t="shared" si="20"/>
        <v>Time Card</v>
      </c>
      <c r="V408" s="8" t="str">
        <f>RIGHT(TEXT(Data7[[#This Row],[Date:]],"mmddyyyy"),4)</f>
        <v>2024</v>
      </c>
      <c r="W408" s="8" t="str">
        <f>MID(TEXT(Data7[[#This Row],[Date:]],"mmddyyyy"),3,2)</f>
        <v>21</v>
      </c>
      <c r="X408" s="8" t="str">
        <f>LEFT(TEXT(Data7[[#This Row],[Date:]],"mmddyyyy"),2)</f>
        <v>03</v>
      </c>
      <c r="Y408" s="6">
        <f>DATE(Data7[[#This Row],[Year]],Data7[[#This Row],[Month]],Data7[[#This Row],[Day]])</f>
        <v>45372</v>
      </c>
    </row>
    <row r="409" spans="1:25" x14ac:dyDescent="0.3">
      <c r="A409" s="5">
        <v>45373.53362199074</v>
      </c>
      <c r="B409" s="7" t="s">
        <v>66</v>
      </c>
      <c r="C409" s="6" t="s">
        <v>339</v>
      </c>
      <c r="D409" s="7" t="s">
        <v>334</v>
      </c>
      <c r="E409" s="8">
        <v>3</v>
      </c>
      <c r="F409" s="7">
        <v>7078215</v>
      </c>
      <c r="G409" s="7" t="s">
        <v>68</v>
      </c>
      <c r="H409" s="7" t="s">
        <v>69</v>
      </c>
      <c r="I409" s="7" t="s">
        <v>44</v>
      </c>
      <c r="J409" s="19" t="str">
        <f>IFERROR(INDEX('Employee Info'!$C$3:$E$200,MATCH(Data7[[#This Row],[Name:]],'Employee Info'!$B$3:$B$200,0),MATCH(Data7[[#This Row],[Hours Type:]],'Employee Info'!$C$2:$E$2,0)),"")</f>
        <v/>
      </c>
      <c r="K409" s="19" t="str">
        <f>IFERROR(INDEX('Employee Info'!$C$3:$J$200,MATCH(Data7[[#This Row],[Name:]],'Employee Info'!$B$3:$B$200,0),MATCH(Data7[[#Headers],[Truck]],'Employee Info'!$C$2:$J$2,0)),"")</f>
        <v/>
      </c>
      <c r="L409" s="19" t="str">
        <f>IFERROR(INDEX('Employee Info'!$C$3:$J$200,MATCH(Data7[[#This Row],[Name:]],'Employee Info'!$B$3:$B$200,0),MATCH(Data7[[#Headers],[Phone]],'Employee Info'!$C$2:$J$2,0)),"")</f>
        <v/>
      </c>
      <c r="M409" s="19" t="str">
        <f>IFERROR(INDEX('Employee Info'!$C$3:$J$200,MATCH(Data7[[#This Row],[Name:]],'Employee Info'!$B$3:$B$200,0),MATCH(Data7[[#Headers],[Tech]],'Employee Info'!$C$2:$J$2,0)),"")</f>
        <v/>
      </c>
      <c r="N409" s="19" t="str">
        <f>IFERROR(INDEX('Employee Info'!$C$3:$J$200,MATCH(Data7[[#This Row],[Name:]],'Employee Info'!$B$3:$B$200,0),MATCH(Data7[[#Headers],[Other]],'Employee Info'!$C$2:$J$2,0)),"")</f>
        <v/>
      </c>
      <c r="O409" s="19">
        <f>IFERROR((Data7[[#This Row],[Hours:]]*SUM(Data7[[#This Row],[Rate]:[Other]])),"")</f>
        <v>0</v>
      </c>
      <c r="P409" s="7" t="str">
        <f>IF(Data7[[#This Row],[WO'#:]]="","Riley #","WO#")</f>
        <v>WO#</v>
      </c>
      <c r="Q409" s="7">
        <f>IFERROR(WEEKNUM(Data7[[#This Row],[Date:]]),"")</f>
        <v>12</v>
      </c>
      <c r="R409" s="6">
        <f t="shared" si="18"/>
        <v>45368</v>
      </c>
      <c r="S409" s="6">
        <f>Data7[[#This Row],[Week Start]]+7</f>
        <v>45375</v>
      </c>
      <c r="T409" s="7" t="str">
        <f t="shared" si="19"/>
        <v>3/17/2024 - 3/24/2024</v>
      </c>
      <c r="U409" s="7" t="str">
        <f t="shared" si="20"/>
        <v>Time Card</v>
      </c>
      <c r="V409" s="8" t="str">
        <f>RIGHT(TEXT(Data7[[#This Row],[Date:]],"mmddyyyy"),4)</f>
        <v>2024</v>
      </c>
      <c r="W409" s="8" t="str">
        <f>MID(TEXT(Data7[[#This Row],[Date:]],"mmddyyyy"),3,2)</f>
        <v>21</v>
      </c>
      <c r="X409" s="8" t="str">
        <f>LEFT(TEXT(Data7[[#This Row],[Date:]],"mmddyyyy"),2)</f>
        <v>03</v>
      </c>
      <c r="Y409" s="6">
        <f>DATE(Data7[[#This Row],[Year]],Data7[[#This Row],[Month]],Data7[[#This Row],[Day]])</f>
        <v>45372</v>
      </c>
    </row>
    <row r="410" spans="1:25" x14ac:dyDescent="0.3">
      <c r="A410" s="5">
        <v>45392.384035532406</v>
      </c>
      <c r="B410" s="7" t="s">
        <v>342</v>
      </c>
      <c r="C410" s="6" t="s">
        <v>339</v>
      </c>
      <c r="D410" s="7" t="s">
        <v>343</v>
      </c>
      <c r="E410" s="8">
        <v>3</v>
      </c>
      <c r="F410" s="7">
        <v>7078215</v>
      </c>
      <c r="G410" s="7" t="s">
        <v>68</v>
      </c>
      <c r="H410" s="7" t="s">
        <v>69</v>
      </c>
      <c r="I410" s="7" t="s">
        <v>44</v>
      </c>
      <c r="J410" s="19" t="str">
        <f>IFERROR(INDEX('Employee Info'!$C$3:$E$200,MATCH(Data7[[#This Row],[Name:]],'Employee Info'!$B$3:$B$200,0),MATCH(Data7[[#This Row],[Hours Type:]],'Employee Info'!$C$2:$E$2,0)),"")</f>
        <v/>
      </c>
      <c r="K410" s="19" t="str">
        <f>IFERROR(INDEX('Employee Info'!$C$3:$J$200,MATCH(Data7[[#This Row],[Name:]],'Employee Info'!$B$3:$B$200,0),MATCH(Data7[[#Headers],[Truck]],'Employee Info'!$C$2:$J$2,0)),"")</f>
        <v/>
      </c>
      <c r="L410" s="19" t="str">
        <f>IFERROR(INDEX('Employee Info'!$C$3:$J$200,MATCH(Data7[[#This Row],[Name:]],'Employee Info'!$B$3:$B$200,0),MATCH(Data7[[#Headers],[Phone]],'Employee Info'!$C$2:$J$2,0)),"")</f>
        <v/>
      </c>
      <c r="M410" s="19" t="str">
        <f>IFERROR(INDEX('Employee Info'!$C$3:$J$200,MATCH(Data7[[#This Row],[Name:]],'Employee Info'!$B$3:$B$200,0),MATCH(Data7[[#Headers],[Tech]],'Employee Info'!$C$2:$J$2,0)),"")</f>
        <v/>
      </c>
      <c r="N410" s="19" t="str">
        <f>IFERROR(INDEX('Employee Info'!$C$3:$J$200,MATCH(Data7[[#This Row],[Name:]],'Employee Info'!$B$3:$B$200,0),MATCH(Data7[[#Headers],[Other]],'Employee Info'!$C$2:$J$2,0)),"")</f>
        <v/>
      </c>
      <c r="O410" s="19">
        <f>IFERROR((Data7[[#This Row],[Hours:]]*SUM(Data7[[#This Row],[Rate]:[Other]])),"")</f>
        <v>0</v>
      </c>
      <c r="P410" s="7" t="str">
        <f>IF(Data7[[#This Row],[WO'#:]]="","Riley #","WO#")</f>
        <v>WO#</v>
      </c>
      <c r="Q410" s="7">
        <f>IFERROR(WEEKNUM(Data7[[#This Row],[Date:]]),"")</f>
        <v>12</v>
      </c>
      <c r="R410" s="6">
        <f t="shared" si="18"/>
        <v>45368</v>
      </c>
      <c r="S410" s="6">
        <f>Data7[[#This Row],[Week Start]]+7</f>
        <v>45375</v>
      </c>
      <c r="T410" s="7" t="str">
        <f t="shared" si="19"/>
        <v>3/17/2024 - 3/24/2024</v>
      </c>
      <c r="U410" s="7" t="str">
        <f t="shared" si="20"/>
        <v>Time Card</v>
      </c>
      <c r="V410" s="8" t="str">
        <f>RIGHT(TEXT(Data7[[#This Row],[Date:]],"mmddyyyy"),4)</f>
        <v>2024</v>
      </c>
      <c r="W410" s="8" t="str">
        <f>MID(TEXT(Data7[[#This Row],[Date:]],"mmddyyyy"),3,2)</f>
        <v>21</v>
      </c>
      <c r="X410" s="8" t="str">
        <f>LEFT(TEXT(Data7[[#This Row],[Date:]],"mmddyyyy"),2)</f>
        <v>03</v>
      </c>
      <c r="Y410" s="6">
        <f>DATE(Data7[[#This Row],[Year]],Data7[[#This Row],[Month]],Data7[[#This Row],[Day]])</f>
        <v>45372</v>
      </c>
    </row>
    <row r="411" spans="1:25" x14ac:dyDescent="0.3">
      <c r="A411" s="5">
        <v>45372.581404629629</v>
      </c>
      <c r="B411" s="7" t="s">
        <v>35</v>
      </c>
      <c r="C411" s="6" t="s">
        <v>339</v>
      </c>
      <c r="D411" s="7" t="s">
        <v>335</v>
      </c>
      <c r="E411" s="8">
        <v>8</v>
      </c>
      <c r="F411" s="7" t="s">
        <v>68</v>
      </c>
      <c r="G411" s="7" t="s">
        <v>68</v>
      </c>
      <c r="H411" s="7" t="s">
        <v>59</v>
      </c>
      <c r="I411" s="7" t="s">
        <v>44</v>
      </c>
      <c r="J411" s="19" t="str">
        <f>IFERROR(INDEX('Employee Info'!$C$3:$E$200,MATCH(Data7[[#This Row],[Name:]],'Employee Info'!$B$3:$B$200,0),MATCH(Data7[[#This Row],[Hours Type:]],'Employee Info'!$C$2:$E$2,0)),"")</f>
        <v/>
      </c>
      <c r="K411" s="19" t="str">
        <f>IFERROR(INDEX('Employee Info'!$C$3:$J$200,MATCH(Data7[[#This Row],[Name:]],'Employee Info'!$B$3:$B$200,0),MATCH(Data7[[#Headers],[Truck]],'Employee Info'!$C$2:$J$2,0)),"")</f>
        <v/>
      </c>
      <c r="L411" s="19" t="str">
        <f>IFERROR(INDEX('Employee Info'!$C$3:$J$200,MATCH(Data7[[#This Row],[Name:]],'Employee Info'!$B$3:$B$200,0),MATCH(Data7[[#Headers],[Phone]],'Employee Info'!$C$2:$J$2,0)),"")</f>
        <v/>
      </c>
      <c r="M411" s="19" t="str">
        <f>IFERROR(INDEX('Employee Info'!$C$3:$J$200,MATCH(Data7[[#This Row],[Name:]],'Employee Info'!$B$3:$B$200,0),MATCH(Data7[[#Headers],[Tech]],'Employee Info'!$C$2:$J$2,0)),"")</f>
        <v/>
      </c>
      <c r="N411" s="19" t="str">
        <f>IFERROR(INDEX('Employee Info'!$C$3:$J$200,MATCH(Data7[[#This Row],[Name:]],'Employee Info'!$B$3:$B$200,0),MATCH(Data7[[#Headers],[Other]],'Employee Info'!$C$2:$J$2,0)),"")</f>
        <v/>
      </c>
      <c r="O411" s="19">
        <f>IFERROR((Data7[[#This Row],[Hours:]]*SUM(Data7[[#This Row],[Rate]:[Other]])),"")</f>
        <v>0</v>
      </c>
      <c r="P411" s="7" t="str">
        <f>IF(Data7[[#This Row],[WO'#:]]="","Riley #","WO#")</f>
        <v>Riley #</v>
      </c>
      <c r="Q411" s="7">
        <f>IFERROR(WEEKNUM(Data7[[#This Row],[Date:]]),"")</f>
        <v>12</v>
      </c>
      <c r="R411" s="6">
        <f t="shared" si="18"/>
        <v>45368</v>
      </c>
      <c r="S411" s="6">
        <f>Data7[[#This Row],[Week Start]]+7</f>
        <v>45375</v>
      </c>
      <c r="T411" s="7" t="str">
        <f t="shared" si="19"/>
        <v>3/17/2024 - 3/24/2024</v>
      </c>
      <c r="U411" s="7" t="str">
        <f t="shared" si="20"/>
        <v>Time Card</v>
      </c>
      <c r="V411" s="8" t="str">
        <f>RIGHT(TEXT(Data7[[#This Row],[Date:]],"mmddyyyy"),4)</f>
        <v>2024</v>
      </c>
      <c r="W411" s="8" t="str">
        <f>MID(TEXT(Data7[[#This Row],[Date:]],"mmddyyyy"),3,2)</f>
        <v>21</v>
      </c>
      <c r="X411" s="8" t="str">
        <f>LEFT(TEXT(Data7[[#This Row],[Date:]],"mmddyyyy"),2)</f>
        <v>03</v>
      </c>
      <c r="Y411" s="6">
        <f>DATE(Data7[[#This Row],[Year]],Data7[[#This Row],[Month]],Data7[[#This Row],[Day]])</f>
        <v>45372</v>
      </c>
    </row>
    <row r="412" spans="1:25" x14ac:dyDescent="0.3">
      <c r="A412" s="5">
        <v>45373.53662175926</v>
      </c>
      <c r="B412" s="7" t="s">
        <v>66</v>
      </c>
      <c r="C412" s="6" t="s">
        <v>344</v>
      </c>
      <c r="D412" s="7" t="s">
        <v>345</v>
      </c>
      <c r="E412" s="8">
        <v>1</v>
      </c>
      <c r="F412" s="7">
        <v>6984733</v>
      </c>
      <c r="G412" s="7" t="s">
        <v>68</v>
      </c>
      <c r="H412" s="7" t="s">
        <v>69</v>
      </c>
      <c r="I412" s="7" t="s">
        <v>44</v>
      </c>
      <c r="J412" s="19" t="str">
        <f>IFERROR(INDEX('Employee Info'!$C$3:$E$200,MATCH(Data7[[#This Row],[Name:]],'Employee Info'!$B$3:$B$200,0),MATCH(Data7[[#This Row],[Hours Type:]],'Employee Info'!$C$2:$E$2,0)),"")</f>
        <v/>
      </c>
      <c r="K412" s="19" t="str">
        <f>IFERROR(INDEX('Employee Info'!$C$3:$J$200,MATCH(Data7[[#This Row],[Name:]],'Employee Info'!$B$3:$B$200,0),MATCH(Data7[[#Headers],[Truck]],'Employee Info'!$C$2:$J$2,0)),"")</f>
        <v/>
      </c>
      <c r="L412" s="19" t="str">
        <f>IFERROR(INDEX('Employee Info'!$C$3:$J$200,MATCH(Data7[[#This Row],[Name:]],'Employee Info'!$B$3:$B$200,0),MATCH(Data7[[#Headers],[Phone]],'Employee Info'!$C$2:$J$2,0)),"")</f>
        <v/>
      </c>
      <c r="M412" s="19" t="str">
        <f>IFERROR(INDEX('Employee Info'!$C$3:$J$200,MATCH(Data7[[#This Row],[Name:]],'Employee Info'!$B$3:$B$200,0),MATCH(Data7[[#Headers],[Tech]],'Employee Info'!$C$2:$J$2,0)),"")</f>
        <v/>
      </c>
      <c r="N412" s="19" t="str">
        <f>IFERROR(INDEX('Employee Info'!$C$3:$J$200,MATCH(Data7[[#This Row],[Name:]],'Employee Info'!$B$3:$B$200,0),MATCH(Data7[[#Headers],[Other]],'Employee Info'!$C$2:$J$2,0)),"")</f>
        <v/>
      </c>
      <c r="O412" s="19">
        <f>IFERROR((Data7[[#This Row],[Hours:]]*SUM(Data7[[#This Row],[Rate]:[Other]])),"")</f>
        <v>0</v>
      </c>
      <c r="P412" s="7" t="str">
        <f>IF(Data7[[#This Row],[WO'#:]]="","Riley #","WO#")</f>
        <v>WO#</v>
      </c>
      <c r="Q412" s="7">
        <f>IFERROR(WEEKNUM(Data7[[#This Row],[Date:]]),"")</f>
        <v>12</v>
      </c>
      <c r="R412" s="6">
        <f t="shared" si="18"/>
        <v>45368</v>
      </c>
      <c r="S412" s="6">
        <f>Data7[[#This Row],[Week Start]]+7</f>
        <v>45375</v>
      </c>
      <c r="T412" s="7" t="str">
        <f t="shared" si="19"/>
        <v>3/17/2024 - 3/24/2024</v>
      </c>
      <c r="U412" s="7" t="str">
        <f t="shared" si="20"/>
        <v>Time Card</v>
      </c>
      <c r="V412" s="8" t="str">
        <f>RIGHT(TEXT(Data7[[#This Row],[Date:]],"mmddyyyy"),4)</f>
        <v>2024</v>
      </c>
      <c r="W412" s="8" t="str">
        <f>MID(TEXT(Data7[[#This Row],[Date:]],"mmddyyyy"),3,2)</f>
        <v>22</v>
      </c>
      <c r="X412" s="8" t="str">
        <f>LEFT(TEXT(Data7[[#This Row],[Date:]],"mmddyyyy"),2)</f>
        <v>03</v>
      </c>
      <c r="Y412" s="6">
        <f>DATE(Data7[[#This Row],[Year]],Data7[[#This Row],[Month]],Data7[[#This Row],[Day]])</f>
        <v>45373</v>
      </c>
    </row>
    <row r="413" spans="1:25" x14ac:dyDescent="0.3">
      <c r="A413" s="5">
        <v>45392.375018634259</v>
      </c>
      <c r="B413" s="7" t="s">
        <v>76</v>
      </c>
      <c r="C413" s="6" t="s">
        <v>344</v>
      </c>
      <c r="D413" s="7" t="s">
        <v>156</v>
      </c>
      <c r="E413" s="8">
        <v>2</v>
      </c>
      <c r="F413" s="7">
        <v>6984733</v>
      </c>
      <c r="G413" s="7" t="s">
        <v>68</v>
      </c>
      <c r="H413" s="7" t="s">
        <v>69</v>
      </c>
      <c r="I413" s="7" t="s">
        <v>44</v>
      </c>
      <c r="J413" s="19" t="str">
        <f>IFERROR(INDEX('Employee Info'!$C$3:$E$200,MATCH(Data7[[#This Row],[Name:]],'Employee Info'!$B$3:$B$200,0),MATCH(Data7[[#This Row],[Hours Type:]],'Employee Info'!$C$2:$E$2,0)),"")</f>
        <v/>
      </c>
      <c r="K413" s="19" t="str">
        <f>IFERROR(INDEX('Employee Info'!$C$3:$J$200,MATCH(Data7[[#This Row],[Name:]],'Employee Info'!$B$3:$B$200,0),MATCH(Data7[[#Headers],[Truck]],'Employee Info'!$C$2:$J$2,0)),"")</f>
        <v/>
      </c>
      <c r="L413" s="19" t="str">
        <f>IFERROR(INDEX('Employee Info'!$C$3:$J$200,MATCH(Data7[[#This Row],[Name:]],'Employee Info'!$B$3:$B$200,0),MATCH(Data7[[#Headers],[Phone]],'Employee Info'!$C$2:$J$2,0)),"")</f>
        <v/>
      </c>
      <c r="M413" s="19" t="str">
        <f>IFERROR(INDEX('Employee Info'!$C$3:$J$200,MATCH(Data7[[#This Row],[Name:]],'Employee Info'!$B$3:$B$200,0),MATCH(Data7[[#Headers],[Tech]],'Employee Info'!$C$2:$J$2,0)),"")</f>
        <v/>
      </c>
      <c r="N413" s="19" t="str">
        <f>IFERROR(INDEX('Employee Info'!$C$3:$J$200,MATCH(Data7[[#This Row],[Name:]],'Employee Info'!$B$3:$B$200,0),MATCH(Data7[[#Headers],[Other]],'Employee Info'!$C$2:$J$2,0)),"")</f>
        <v/>
      </c>
      <c r="O413" s="19">
        <f>IFERROR((Data7[[#This Row],[Hours:]]*SUM(Data7[[#This Row],[Rate]:[Other]])),"")</f>
        <v>0</v>
      </c>
      <c r="P413" s="7" t="str">
        <f>IF(Data7[[#This Row],[WO'#:]]="","Riley #","WO#")</f>
        <v>WO#</v>
      </c>
      <c r="Q413" s="7">
        <f>IFERROR(WEEKNUM(Data7[[#This Row],[Date:]]),"")</f>
        <v>12</v>
      </c>
      <c r="R413" s="6">
        <f t="shared" si="18"/>
        <v>45368</v>
      </c>
      <c r="S413" s="6">
        <f>Data7[[#This Row],[Week Start]]+7</f>
        <v>45375</v>
      </c>
      <c r="T413" s="7" t="str">
        <f t="shared" si="19"/>
        <v>3/17/2024 - 3/24/2024</v>
      </c>
      <c r="U413" s="7" t="str">
        <f t="shared" si="20"/>
        <v>Time Card</v>
      </c>
      <c r="V413" s="8" t="str">
        <f>RIGHT(TEXT(Data7[[#This Row],[Date:]],"mmddyyyy"),4)</f>
        <v>2024</v>
      </c>
      <c r="W413" s="8" t="str">
        <f>MID(TEXT(Data7[[#This Row],[Date:]],"mmddyyyy"),3,2)</f>
        <v>22</v>
      </c>
      <c r="X413" s="8" t="str">
        <f>LEFT(TEXT(Data7[[#This Row],[Date:]],"mmddyyyy"),2)</f>
        <v>03</v>
      </c>
      <c r="Y413" s="6">
        <f>DATE(Data7[[#This Row],[Year]],Data7[[#This Row],[Month]],Data7[[#This Row],[Day]])</f>
        <v>45373</v>
      </c>
    </row>
    <row r="414" spans="1:25" x14ac:dyDescent="0.3">
      <c r="A414" s="5">
        <v>45373.534002083332</v>
      </c>
      <c r="B414" s="7" t="s">
        <v>66</v>
      </c>
      <c r="C414" s="6" t="s">
        <v>344</v>
      </c>
      <c r="D414" s="7" t="s">
        <v>334</v>
      </c>
      <c r="E414" s="8">
        <v>7</v>
      </c>
      <c r="F414" s="7">
        <v>7078215</v>
      </c>
      <c r="G414" s="7" t="s">
        <v>68</v>
      </c>
      <c r="H414" s="7" t="s">
        <v>69</v>
      </c>
      <c r="I414" s="7" t="s">
        <v>44</v>
      </c>
      <c r="J414" s="19" t="str">
        <f>IFERROR(INDEX('Employee Info'!$C$3:$E$200,MATCH(Data7[[#This Row],[Name:]],'Employee Info'!$B$3:$B$200,0),MATCH(Data7[[#This Row],[Hours Type:]],'Employee Info'!$C$2:$E$2,0)),"")</f>
        <v/>
      </c>
      <c r="K414" s="19" t="str">
        <f>IFERROR(INDEX('Employee Info'!$C$3:$J$200,MATCH(Data7[[#This Row],[Name:]],'Employee Info'!$B$3:$B$200,0),MATCH(Data7[[#Headers],[Truck]],'Employee Info'!$C$2:$J$2,0)),"")</f>
        <v/>
      </c>
      <c r="L414" s="19" t="str">
        <f>IFERROR(INDEX('Employee Info'!$C$3:$J$200,MATCH(Data7[[#This Row],[Name:]],'Employee Info'!$B$3:$B$200,0),MATCH(Data7[[#Headers],[Phone]],'Employee Info'!$C$2:$J$2,0)),"")</f>
        <v/>
      </c>
      <c r="M414" s="19" t="str">
        <f>IFERROR(INDEX('Employee Info'!$C$3:$J$200,MATCH(Data7[[#This Row],[Name:]],'Employee Info'!$B$3:$B$200,0),MATCH(Data7[[#Headers],[Tech]],'Employee Info'!$C$2:$J$2,0)),"")</f>
        <v/>
      </c>
      <c r="N414" s="19" t="str">
        <f>IFERROR(INDEX('Employee Info'!$C$3:$J$200,MATCH(Data7[[#This Row],[Name:]],'Employee Info'!$B$3:$B$200,0),MATCH(Data7[[#Headers],[Other]],'Employee Info'!$C$2:$J$2,0)),"")</f>
        <v/>
      </c>
      <c r="O414" s="19">
        <f>IFERROR((Data7[[#This Row],[Hours:]]*SUM(Data7[[#This Row],[Rate]:[Other]])),"")</f>
        <v>0</v>
      </c>
      <c r="P414" s="7" t="str">
        <f>IF(Data7[[#This Row],[WO'#:]]="","Riley #","WO#")</f>
        <v>WO#</v>
      </c>
      <c r="Q414" s="7">
        <f>IFERROR(WEEKNUM(Data7[[#This Row],[Date:]]),"")</f>
        <v>12</v>
      </c>
      <c r="R414" s="6">
        <f t="shared" si="18"/>
        <v>45368</v>
      </c>
      <c r="S414" s="6">
        <f>Data7[[#This Row],[Week Start]]+7</f>
        <v>45375</v>
      </c>
      <c r="T414" s="7" t="str">
        <f t="shared" si="19"/>
        <v>3/17/2024 - 3/24/2024</v>
      </c>
      <c r="U414" s="7" t="str">
        <f t="shared" si="20"/>
        <v>Time Card</v>
      </c>
      <c r="V414" s="8" t="str">
        <f>RIGHT(TEXT(Data7[[#This Row],[Date:]],"mmddyyyy"),4)</f>
        <v>2024</v>
      </c>
      <c r="W414" s="8" t="str">
        <f>MID(TEXT(Data7[[#This Row],[Date:]],"mmddyyyy"),3,2)</f>
        <v>22</v>
      </c>
      <c r="X414" s="8" t="str">
        <f>LEFT(TEXT(Data7[[#This Row],[Date:]],"mmddyyyy"),2)</f>
        <v>03</v>
      </c>
      <c r="Y414" s="6">
        <f>DATE(Data7[[#This Row],[Year]],Data7[[#This Row],[Month]],Data7[[#This Row],[Day]])</f>
        <v>45373</v>
      </c>
    </row>
    <row r="415" spans="1:25" x14ac:dyDescent="0.3">
      <c r="A415" s="5">
        <v>45373.566750115744</v>
      </c>
      <c r="B415" s="7" t="s">
        <v>31</v>
      </c>
      <c r="C415" s="6" t="s">
        <v>344</v>
      </c>
      <c r="D415" s="7" t="s">
        <v>346</v>
      </c>
      <c r="E415" s="8">
        <v>5</v>
      </c>
      <c r="F415" s="7">
        <v>7078215</v>
      </c>
      <c r="G415" s="7" t="s">
        <v>68</v>
      </c>
      <c r="H415" s="7" t="s">
        <v>69</v>
      </c>
      <c r="I415" s="7" t="s">
        <v>44</v>
      </c>
      <c r="J415" s="19" t="str">
        <f>IFERROR(INDEX('Employee Info'!$C$3:$E$200,MATCH(Data7[[#This Row],[Name:]],'Employee Info'!$B$3:$B$200,0),MATCH(Data7[[#This Row],[Hours Type:]],'Employee Info'!$C$2:$E$2,0)),"")</f>
        <v/>
      </c>
      <c r="K415" s="19" t="str">
        <f>IFERROR(INDEX('Employee Info'!$C$3:$J$200,MATCH(Data7[[#This Row],[Name:]],'Employee Info'!$B$3:$B$200,0),MATCH(Data7[[#Headers],[Truck]],'Employee Info'!$C$2:$J$2,0)),"")</f>
        <v/>
      </c>
      <c r="L415" s="19" t="str">
        <f>IFERROR(INDEX('Employee Info'!$C$3:$J$200,MATCH(Data7[[#This Row],[Name:]],'Employee Info'!$B$3:$B$200,0),MATCH(Data7[[#Headers],[Phone]],'Employee Info'!$C$2:$J$2,0)),"")</f>
        <v/>
      </c>
      <c r="M415" s="19" t="str">
        <f>IFERROR(INDEX('Employee Info'!$C$3:$J$200,MATCH(Data7[[#This Row],[Name:]],'Employee Info'!$B$3:$B$200,0),MATCH(Data7[[#Headers],[Tech]],'Employee Info'!$C$2:$J$2,0)),"")</f>
        <v/>
      </c>
      <c r="N415" s="19" t="str">
        <f>IFERROR(INDEX('Employee Info'!$C$3:$J$200,MATCH(Data7[[#This Row],[Name:]],'Employee Info'!$B$3:$B$200,0),MATCH(Data7[[#Headers],[Other]],'Employee Info'!$C$2:$J$2,0)),"")</f>
        <v/>
      </c>
      <c r="O415" s="19">
        <f>IFERROR((Data7[[#This Row],[Hours:]]*SUM(Data7[[#This Row],[Rate]:[Other]])),"")</f>
        <v>0</v>
      </c>
      <c r="P415" s="7" t="str">
        <f>IF(Data7[[#This Row],[WO'#:]]="","Riley #","WO#")</f>
        <v>WO#</v>
      </c>
      <c r="Q415" s="7">
        <f>IFERROR(WEEKNUM(Data7[[#This Row],[Date:]]),"")</f>
        <v>12</v>
      </c>
      <c r="R415" s="6">
        <f t="shared" si="18"/>
        <v>45368</v>
      </c>
      <c r="S415" s="6">
        <f>Data7[[#This Row],[Week Start]]+7</f>
        <v>45375</v>
      </c>
      <c r="T415" s="7" t="str">
        <f t="shared" si="19"/>
        <v>3/17/2024 - 3/24/2024</v>
      </c>
      <c r="U415" s="7" t="str">
        <f t="shared" si="20"/>
        <v>Time Card</v>
      </c>
      <c r="V415" s="8" t="str">
        <f>RIGHT(TEXT(Data7[[#This Row],[Date:]],"mmddyyyy"),4)</f>
        <v>2024</v>
      </c>
      <c r="W415" s="8" t="str">
        <f>MID(TEXT(Data7[[#This Row],[Date:]],"mmddyyyy"),3,2)</f>
        <v>22</v>
      </c>
      <c r="X415" s="8" t="str">
        <f>LEFT(TEXT(Data7[[#This Row],[Date:]],"mmddyyyy"),2)</f>
        <v>03</v>
      </c>
      <c r="Y415" s="6">
        <f>DATE(Data7[[#This Row],[Year]],Data7[[#This Row],[Month]],Data7[[#This Row],[Day]])</f>
        <v>45373</v>
      </c>
    </row>
    <row r="416" spans="1:25" x14ac:dyDescent="0.3">
      <c r="A416" s="5">
        <v>45373.584776620373</v>
      </c>
      <c r="B416" s="7" t="s">
        <v>35</v>
      </c>
      <c r="C416" s="6" t="s">
        <v>344</v>
      </c>
      <c r="D416" s="7" t="s">
        <v>347</v>
      </c>
      <c r="E416" s="8">
        <v>8</v>
      </c>
      <c r="F416" s="7">
        <v>7078215</v>
      </c>
      <c r="G416" s="7" t="s">
        <v>68</v>
      </c>
      <c r="H416" s="7" t="s">
        <v>69</v>
      </c>
      <c r="I416" s="7" t="s">
        <v>44</v>
      </c>
      <c r="J416" s="19" t="str">
        <f>IFERROR(INDEX('Employee Info'!$C$3:$E$200,MATCH(Data7[[#This Row],[Name:]],'Employee Info'!$B$3:$B$200,0),MATCH(Data7[[#This Row],[Hours Type:]],'Employee Info'!$C$2:$E$2,0)),"")</f>
        <v/>
      </c>
      <c r="K416" s="19" t="str">
        <f>IFERROR(INDEX('Employee Info'!$C$3:$J$200,MATCH(Data7[[#This Row],[Name:]],'Employee Info'!$B$3:$B$200,0),MATCH(Data7[[#Headers],[Truck]],'Employee Info'!$C$2:$J$2,0)),"")</f>
        <v/>
      </c>
      <c r="L416" s="19" t="str">
        <f>IFERROR(INDEX('Employee Info'!$C$3:$J$200,MATCH(Data7[[#This Row],[Name:]],'Employee Info'!$B$3:$B$200,0),MATCH(Data7[[#Headers],[Phone]],'Employee Info'!$C$2:$J$2,0)),"")</f>
        <v/>
      </c>
      <c r="M416" s="19" t="str">
        <f>IFERROR(INDEX('Employee Info'!$C$3:$J$200,MATCH(Data7[[#This Row],[Name:]],'Employee Info'!$B$3:$B$200,0),MATCH(Data7[[#Headers],[Tech]],'Employee Info'!$C$2:$J$2,0)),"")</f>
        <v/>
      </c>
      <c r="N416" s="19" t="str">
        <f>IFERROR(INDEX('Employee Info'!$C$3:$J$200,MATCH(Data7[[#This Row],[Name:]],'Employee Info'!$B$3:$B$200,0),MATCH(Data7[[#Headers],[Other]],'Employee Info'!$C$2:$J$2,0)),"")</f>
        <v/>
      </c>
      <c r="O416" s="19">
        <f>IFERROR((Data7[[#This Row],[Hours:]]*SUM(Data7[[#This Row],[Rate]:[Other]])),"")</f>
        <v>0</v>
      </c>
      <c r="P416" s="7" t="str">
        <f>IF(Data7[[#This Row],[WO'#:]]="","Riley #","WO#")</f>
        <v>WO#</v>
      </c>
      <c r="Q416" s="7">
        <f>IFERROR(WEEKNUM(Data7[[#This Row],[Date:]]),"")</f>
        <v>12</v>
      </c>
      <c r="R416" s="6">
        <f t="shared" si="18"/>
        <v>45368</v>
      </c>
      <c r="S416" s="6">
        <f>Data7[[#This Row],[Week Start]]+7</f>
        <v>45375</v>
      </c>
      <c r="T416" s="7" t="str">
        <f t="shared" si="19"/>
        <v>3/17/2024 - 3/24/2024</v>
      </c>
      <c r="U416" s="7" t="str">
        <f t="shared" si="20"/>
        <v>Time Card</v>
      </c>
      <c r="V416" s="8" t="str">
        <f>RIGHT(TEXT(Data7[[#This Row],[Date:]],"mmddyyyy"),4)</f>
        <v>2024</v>
      </c>
      <c r="W416" s="8" t="str">
        <f>MID(TEXT(Data7[[#This Row],[Date:]],"mmddyyyy"),3,2)</f>
        <v>22</v>
      </c>
      <c r="X416" s="8" t="str">
        <f>LEFT(TEXT(Data7[[#This Row],[Date:]],"mmddyyyy"),2)</f>
        <v>03</v>
      </c>
      <c r="Y416" s="6">
        <f>DATE(Data7[[#This Row],[Year]],Data7[[#This Row],[Month]],Data7[[#This Row],[Day]])</f>
        <v>45373</v>
      </c>
    </row>
    <row r="417" spans="1:25" x14ac:dyDescent="0.3">
      <c r="A417" s="5">
        <v>45392.383724884261</v>
      </c>
      <c r="B417" s="7" t="s">
        <v>342</v>
      </c>
      <c r="C417" s="6" t="s">
        <v>344</v>
      </c>
      <c r="D417" s="7" t="s">
        <v>343</v>
      </c>
      <c r="E417" s="8">
        <v>8</v>
      </c>
      <c r="F417" s="7">
        <v>7078215</v>
      </c>
      <c r="G417" s="7" t="s">
        <v>68</v>
      </c>
      <c r="H417" s="7" t="s">
        <v>69</v>
      </c>
      <c r="I417" s="7" t="s">
        <v>44</v>
      </c>
      <c r="J417" s="19" t="str">
        <f>IFERROR(INDEX('Employee Info'!$C$3:$E$200,MATCH(Data7[[#This Row],[Name:]],'Employee Info'!$B$3:$B$200,0),MATCH(Data7[[#This Row],[Hours Type:]],'Employee Info'!$C$2:$E$2,0)),"")</f>
        <v/>
      </c>
      <c r="K417" s="19" t="str">
        <f>IFERROR(INDEX('Employee Info'!$C$3:$J$200,MATCH(Data7[[#This Row],[Name:]],'Employee Info'!$B$3:$B$200,0),MATCH(Data7[[#Headers],[Truck]],'Employee Info'!$C$2:$J$2,0)),"")</f>
        <v/>
      </c>
      <c r="L417" s="19" t="str">
        <f>IFERROR(INDEX('Employee Info'!$C$3:$J$200,MATCH(Data7[[#This Row],[Name:]],'Employee Info'!$B$3:$B$200,0),MATCH(Data7[[#Headers],[Phone]],'Employee Info'!$C$2:$J$2,0)),"")</f>
        <v/>
      </c>
      <c r="M417" s="19" t="str">
        <f>IFERROR(INDEX('Employee Info'!$C$3:$J$200,MATCH(Data7[[#This Row],[Name:]],'Employee Info'!$B$3:$B$200,0),MATCH(Data7[[#Headers],[Tech]],'Employee Info'!$C$2:$J$2,0)),"")</f>
        <v/>
      </c>
      <c r="N417" s="19" t="str">
        <f>IFERROR(INDEX('Employee Info'!$C$3:$J$200,MATCH(Data7[[#This Row],[Name:]],'Employee Info'!$B$3:$B$200,0),MATCH(Data7[[#Headers],[Other]],'Employee Info'!$C$2:$J$2,0)),"")</f>
        <v/>
      </c>
      <c r="O417" s="19">
        <f>IFERROR((Data7[[#This Row],[Hours:]]*SUM(Data7[[#This Row],[Rate]:[Other]])),"")</f>
        <v>0</v>
      </c>
      <c r="P417" s="7" t="str">
        <f>IF(Data7[[#This Row],[WO'#:]]="","Riley #","WO#")</f>
        <v>WO#</v>
      </c>
      <c r="Q417" s="7">
        <f>IFERROR(WEEKNUM(Data7[[#This Row],[Date:]]),"")</f>
        <v>12</v>
      </c>
      <c r="R417" s="6">
        <f t="shared" si="18"/>
        <v>45368</v>
      </c>
      <c r="S417" s="6">
        <f>Data7[[#This Row],[Week Start]]+7</f>
        <v>45375</v>
      </c>
      <c r="T417" s="7" t="str">
        <f t="shared" si="19"/>
        <v>3/17/2024 - 3/24/2024</v>
      </c>
      <c r="U417" s="7" t="str">
        <f t="shared" si="20"/>
        <v>Time Card</v>
      </c>
      <c r="V417" s="8" t="str">
        <f>RIGHT(TEXT(Data7[[#This Row],[Date:]],"mmddyyyy"),4)</f>
        <v>2024</v>
      </c>
      <c r="W417" s="8" t="str">
        <f>MID(TEXT(Data7[[#This Row],[Date:]],"mmddyyyy"),3,2)</f>
        <v>22</v>
      </c>
      <c r="X417" s="8" t="str">
        <f>LEFT(TEXT(Data7[[#This Row],[Date:]],"mmddyyyy"),2)</f>
        <v>03</v>
      </c>
      <c r="Y417" s="6">
        <f>DATE(Data7[[#This Row],[Year]],Data7[[#This Row],[Month]],Data7[[#This Row],[Day]])</f>
        <v>45373</v>
      </c>
    </row>
    <row r="418" spans="1:25" x14ac:dyDescent="0.3">
      <c r="A418" s="5">
        <v>45373.567470601854</v>
      </c>
      <c r="B418" s="7" t="s">
        <v>31</v>
      </c>
      <c r="C418" s="6" t="s">
        <v>344</v>
      </c>
      <c r="D418" s="7" t="s">
        <v>315</v>
      </c>
      <c r="E418" s="8">
        <v>3</v>
      </c>
      <c r="F418" s="7" t="s">
        <v>68</v>
      </c>
      <c r="G418" s="7" t="s">
        <v>68</v>
      </c>
      <c r="H418" s="7" t="s">
        <v>59</v>
      </c>
      <c r="I418" s="7" t="s">
        <v>44</v>
      </c>
      <c r="J418" s="19" t="str">
        <f>IFERROR(INDEX('Employee Info'!$C$3:$E$200,MATCH(Data7[[#This Row],[Name:]],'Employee Info'!$B$3:$B$200,0),MATCH(Data7[[#This Row],[Hours Type:]],'Employee Info'!$C$2:$E$2,0)),"")</f>
        <v/>
      </c>
      <c r="K418" s="19" t="str">
        <f>IFERROR(INDEX('Employee Info'!$C$3:$J$200,MATCH(Data7[[#This Row],[Name:]],'Employee Info'!$B$3:$B$200,0),MATCH(Data7[[#Headers],[Truck]],'Employee Info'!$C$2:$J$2,0)),"")</f>
        <v/>
      </c>
      <c r="L418" s="19" t="str">
        <f>IFERROR(INDEX('Employee Info'!$C$3:$J$200,MATCH(Data7[[#This Row],[Name:]],'Employee Info'!$B$3:$B$200,0),MATCH(Data7[[#Headers],[Phone]],'Employee Info'!$C$2:$J$2,0)),"")</f>
        <v/>
      </c>
      <c r="M418" s="19" t="str">
        <f>IFERROR(INDEX('Employee Info'!$C$3:$J$200,MATCH(Data7[[#This Row],[Name:]],'Employee Info'!$B$3:$B$200,0),MATCH(Data7[[#Headers],[Tech]],'Employee Info'!$C$2:$J$2,0)),"")</f>
        <v/>
      </c>
      <c r="N418" s="19" t="str">
        <f>IFERROR(INDEX('Employee Info'!$C$3:$J$200,MATCH(Data7[[#This Row],[Name:]],'Employee Info'!$B$3:$B$200,0),MATCH(Data7[[#Headers],[Other]],'Employee Info'!$C$2:$J$2,0)),"")</f>
        <v/>
      </c>
      <c r="O418" s="19">
        <f>IFERROR((Data7[[#This Row],[Hours:]]*SUM(Data7[[#This Row],[Rate]:[Other]])),"")</f>
        <v>0</v>
      </c>
      <c r="P418" s="7" t="str">
        <f>IF(Data7[[#This Row],[WO'#:]]="","Riley #","WO#")</f>
        <v>Riley #</v>
      </c>
      <c r="Q418" s="7">
        <f>IFERROR(WEEKNUM(Data7[[#This Row],[Date:]]),"")</f>
        <v>12</v>
      </c>
      <c r="R418" s="6">
        <f t="shared" si="18"/>
        <v>45368</v>
      </c>
      <c r="S418" s="6">
        <f>Data7[[#This Row],[Week Start]]+7</f>
        <v>45375</v>
      </c>
      <c r="T418" s="7" t="str">
        <f t="shared" si="19"/>
        <v>3/17/2024 - 3/24/2024</v>
      </c>
      <c r="U418" s="7" t="str">
        <f t="shared" si="20"/>
        <v>Time Card</v>
      </c>
      <c r="V418" s="8" t="str">
        <f>RIGHT(TEXT(Data7[[#This Row],[Date:]],"mmddyyyy"),4)</f>
        <v>2024</v>
      </c>
      <c r="W418" s="8" t="str">
        <f>MID(TEXT(Data7[[#This Row],[Date:]],"mmddyyyy"),3,2)</f>
        <v>22</v>
      </c>
      <c r="X418" s="8" t="str">
        <f>LEFT(TEXT(Data7[[#This Row],[Date:]],"mmddyyyy"),2)</f>
        <v>03</v>
      </c>
      <c r="Y418" s="6">
        <f>DATE(Data7[[#This Row],[Year]],Data7[[#This Row],[Month]],Data7[[#This Row],[Day]])</f>
        <v>45373</v>
      </c>
    </row>
    <row r="419" spans="1:25" x14ac:dyDescent="0.3">
      <c r="A419" s="5">
        <v>45380.416945023149</v>
      </c>
      <c r="B419" s="7" t="s">
        <v>66</v>
      </c>
      <c r="C419" s="6" t="s">
        <v>348</v>
      </c>
      <c r="D419" s="7" t="s">
        <v>349</v>
      </c>
      <c r="E419" s="8">
        <v>1</v>
      </c>
      <c r="F419" s="7">
        <v>6984733</v>
      </c>
      <c r="G419" s="7" t="s">
        <v>68</v>
      </c>
      <c r="H419" s="7" t="s">
        <v>69</v>
      </c>
      <c r="I419" s="7" t="s">
        <v>44</v>
      </c>
      <c r="J419" s="19" t="str">
        <f>IFERROR(INDEX('Employee Info'!$C$3:$E$200,MATCH(Data7[[#This Row],[Name:]],'Employee Info'!$B$3:$B$200,0),MATCH(Data7[[#This Row],[Hours Type:]],'Employee Info'!$C$2:$E$2,0)),"")</f>
        <v/>
      </c>
      <c r="K419" s="19" t="str">
        <f>IFERROR(INDEX('Employee Info'!$C$3:$J$200,MATCH(Data7[[#This Row],[Name:]],'Employee Info'!$B$3:$B$200,0),MATCH(Data7[[#Headers],[Truck]],'Employee Info'!$C$2:$J$2,0)),"")</f>
        <v/>
      </c>
      <c r="L419" s="19" t="str">
        <f>IFERROR(INDEX('Employee Info'!$C$3:$J$200,MATCH(Data7[[#This Row],[Name:]],'Employee Info'!$B$3:$B$200,0),MATCH(Data7[[#Headers],[Phone]],'Employee Info'!$C$2:$J$2,0)),"")</f>
        <v/>
      </c>
      <c r="M419" s="19" t="str">
        <f>IFERROR(INDEX('Employee Info'!$C$3:$J$200,MATCH(Data7[[#This Row],[Name:]],'Employee Info'!$B$3:$B$200,0),MATCH(Data7[[#Headers],[Tech]],'Employee Info'!$C$2:$J$2,0)),"")</f>
        <v/>
      </c>
      <c r="N419" s="19" t="str">
        <f>IFERROR(INDEX('Employee Info'!$C$3:$J$200,MATCH(Data7[[#This Row],[Name:]],'Employee Info'!$B$3:$B$200,0),MATCH(Data7[[#Headers],[Other]],'Employee Info'!$C$2:$J$2,0)),"")</f>
        <v/>
      </c>
      <c r="O419" s="19">
        <f>IFERROR((Data7[[#This Row],[Hours:]]*SUM(Data7[[#This Row],[Rate]:[Other]])),"")</f>
        <v>0</v>
      </c>
      <c r="P419" s="7" t="str">
        <f>IF(Data7[[#This Row],[WO'#:]]="","Riley #","WO#")</f>
        <v>WO#</v>
      </c>
      <c r="Q419" s="7">
        <f>IFERROR(WEEKNUM(Data7[[#This Row],[Date:]]),"")</f>
        <v>13</v>
      </c>
      <c r="R419" s="6">
        <f t="shared" si="18"/>
        <v>45375</v>
      </c>
      <c r="S419" s="6">
        <f>Data7[[#This Row],[Week Start]]+7</f>
        <v>45382</v>
      </c>
      <c r="T419" s="7" t="str">
        <f t="shared" si="19"/>
        <v>3/24/2024 - 3/31/2024</v>
      </c>
      <c r="U419" s="7" t="str">
        <f t="shared" si="20"/>
        <v>Time Card</v>
      </c>
      <c r="V419" s="8" t="str">
        <f>RIGHT(TEXT(Data7[[#This Row],[Date:]],"mmddyyyy"),4)</f>
        <v>2024</v>
      </c>
      <c r="W419" s="8" t="str">
        <f>MID(TEXT(Data7[[#This Row],[Date:]],"mmddyyyy"),3,2)</f>
        <v>25</v>
      </c>
      <c r="X419" s="8" t="str">
        <f>LEFT(TEXT(Data7[[#This Row],[Date:]],"mmddyyyy"),2)</f>
        <v>03</v>
      </c>
      <c r="Y419" s="6">
        <f>DATE(Data7[[#This Row],[Year]],Data7[[#This Row],[Month]],Data7[[#This Row],[Day]])</f>
        <v>45376</v>
      </c>
    </row>
    <row r="420" spans="1:25" x14ac:dyDescent="0.3">
      <c r="A420" s="5">
        <v>45392.385169328707</v>
      </c>
      <c r="B420" s="7" t="s">
        <v>76</v>
      </c>
      <c r="C420" s="6" t="s">
        <v>348</v>
      </c>
      <c r="D420" s="7" t="s">
        <v>156</v>
      </c>
      <c r="E420" s="8">
        <v>2</v>
      </c>
      <c r="F420" s="7">
        <v>6984733</v>
      </c>
      <c r="G420" s="7" t="s">
        <v>68</v>
      </c>
      <c r="H420" s="7" t="s">
        <v>69</v>
      </c>
      <c r="I420" s="7" t="s">
        <v>44</v>
      </c>
      <c r="J420" s="19" t="str">
        <f>IFERROR(INDEX('Employee Info'!$C$3:$E$200,MATCH(Data7[[#This Row],[Name:]],'Employee Info'!$B$3:$B$200,0),MATCH(Data7[[#This Row],[Hours Type:]],'Employee Info'!$C$2:$E$2,0)),"")</f>
        <v/>
      </c>
      <c r="K420" s="19" t="str">
        <f>IFERROR(INDEX('Employee Info'!$C$3:$J$200,MATCH(Data7[[#This Row],[Name:]],'Employee Info'!$B$3:$B$200,0),MATCH(Data7[[#Headers],[Truck]],'Employee Info'!$C$2:$J$2,0)),"")</f>
        <v/>
      </c>
      <c r="L420" s="19" t="str">
        <f>IFERROR(INDEX('Employee Info'!$C$3:$J$200,MATCH(Data7[[#This Row],[Name:]],'Employee Info'!$B$3:$B$200,0),MATCH(Data7[[#Headers],[Phone]],'Employee Info'!$C$2:$J$2,0)),"")</f>
        <v/>
      </c>
      <c r="M420" s="19" t="str">
        <f>IFERROR(INDEX('Employee Info'!$C$3:$J$200,MATCH(Data7[[#This Row],[Name:]],'Employee Info'!$B$3:$B$200,0),MATCH(Data7[[#Headers],[Tech]],'Employee Info'!$C$2:$J$2,0)),"")</f>
        <v/>
      </c>
      <c r="N420" s="19" t="str">
        <f>IFERROR(INDEX('Employee Info'!$C$3:$J$200,MATCH(Data7[[#This Row],[Name:]],'Employee Info'!$B$3:$B$200,0),MATCH(Data7[[#Headers],[Other]],'Employee Info'!$C$2:$J$2,0)),"")</f>
        <v/>
      </c>
      <c r="O420" s="19">
        <f>IFERROR((Data7[[#This Row],[Hours:]]*SUM(Data7[[#This Row],[Rate]:[Other]])),"")</f>
        <v>0</v>
      </c>
      <c r="P420" s="7" t="str">
        <f>IF(Data7[[#This Row],[WO'#:]]="","Riley #","WO#")</f>
        <v>WO#</v>
      </c>
      <c r="Q420" s="7">
        <f>IFERROR(WEEKNUM(Data7[[#This Row],[Date:]]),"")</f>
        <v>13</v>
      </c>
      <c r="R420" s="6">
        <f t="shared" si="18"/>
        <v>45375</v>
      </c>
      <c r="S420" s="6">
        <f>Data7[[#This Row],[Week Start]]+7</f>
        <v>45382</v>
      </c>
      <c r="T420" s="7" t="str">
        <f t="shared" si="19"/>
        <v>3/24/2024 - 3/31/2024</v>
      </c>
      <c r="U420" s="7" t="str">
        <f t="shared" si="20"/>
        <v>Time Card</v>
      </c>
      <c r="V420" s="8" t="str">
        <f>RIGHT(TEXT(Data7[[#This Row],[Date:]],"mmddyyyy"),4)</f>
        <v>2024</v>
      </c>
      <c r="W420" s="8" t="str">
        <f>MID(TEXT(Data7[[#This Row],[Date:]],"mmddyyyy"),3,2)</f>
        <v>25</v>
      </c>
      <c r="X420" s="8" t="str">
        <f>LEFT(TEXT(Data7[[#This Row],[Date:]],"mmddyyyy"),2)</f>
        <v>03</v>
      </c>
      <c r="Y420" s="6">
        <f>DATE(Data7[[#This Row],[Year]],Data7[[#This Row],[Month]],Data7[[#This Row],[Day]])</f>
        <v>45376</v>
      </c>
    </row>
    <row r="421" spans="1:25" x14ac:dyDescent="0.3">
      <c r="A421" s="5">
        <v>45376.581430555554</v>
      </c>
      <c r="B421" s="7" t="s">
        <v>31</v>
      </c>
      <c r="C421" s="6" t="s">
        <v>348</v>
      </c>
      <c r="D421" s="7" t="s">
        <v>347</v>
      </c>
      <c r="E421" s="8">
        <v>7</v>
      </c>
      <c r="F421" s="7">
        <v>7078215</v>
      </c>
      <c r="G421" s="7" t="s">
        <v>68</v>
      </c>
      <c r="H421" s="7" t="s">
        <v>69</v>
      </c>
      <c r="I421" s="7" t="s">
        <v>44</v>
      </c>
      <c r="J421" s="19" t="str">
        <f>IFERROR(INDEX('Employee Info'!$C$3:$E$200,MATCH(Data7[[#This Row],[Name:]],'Employee Info'!$B$3:$B$200,0),MATCH(Data7[[#This Row],[Hours Type:]],'Employee Info'!$C$2:$E$2,0)),"")</f>
        <v/>
      </c>
      <c r="K421" s="19" t="str">
        <f>IFERROR(INDEX('Employee Info'!$C$3:$J$200,MATCH(Data7[[#This Row],[Name:]],'Employee Info'!$B$3:$B$200,0),MATCH(Data7[[#Headers],[Truck]],'Employee Info'!$C$2:$J$2,0)),"")</f>
        <v/>
      </c>
      <c r="L421" s="19" t="str">
        <f>IFERROR(INDEX('Employee Info'!$C$3:$J$200,MATCH(Data7[[#This Row],[Name:]],'Employee Info'!$B$3:$B$200,0),MATCH(Data7[[#Headers],[Phone]],'Employee Info'!$C$2:$J$2,0)),"")</f>
        <v/>
      </c>
      <c r="M421" s="19" t="str">
        <f>IFERROR(INDEX('Employee Info'!$C$3:$J$200,MATCH(Data7[[#This Row],[Name:]],'Employee Info'!$B$3:$B$200,0),MATCH(Data7[[#Headers],[Tech]],'Employee Info'!$C$2:$J$2,0)),"")</f>
        <v/>
      </c>
      <c r="N421" s="19" t="str">
        <f>IFERROR(INDEX('Employee Info'!$C$3:$J$200,MATCH(Data7[[#This Row],[Name:]],'Employee Info'!$B$3:$B$200,0),MATCH(Data7[[#Headers],[Other]],'Employee Info'!$C$2:$J$2,0)),"")</f>
        <v/>
      </c>
      <c r="O421" s="19">
        <f>IFERROR((Data7[[#This Row],[Hours:]]*SUM(Data7[[#This Row],[Rate]:[Other]])),"")</f>
        <v>0</v>
      </c>
      <c r="P421" s="7" t="str">
        <f>IF(Data7[[#This Row],[WO'#:]]="","Riley #","WO#")</f>
        <v>WO#</v>
      </c>
      <c r="Q421" s="7">
        <f>IFERROR(WEEKNUM(Data7[[#This Row],[Date:]]),"")</f>
        <v>13</v>
      </c>
      <c r="R421" s="6">
        <f t="shared" si="18"/>
        <v>45375</v>
      </c>
      <c r="S421" s="6">
        <f>Data7[[#This Row],[Week Start]]+7</f>
        <v>45382</v>
      </c>
      <c r="T421" s="7" t="str">
        <f t="shared" si="19"/>
        <v>3/24/2024 - 3/31/2024</v>
      </c>
      <c r="U421" s="7" t="str">
        <f t="shared" si="20"/>
        <v>Time Card</v>
      </c>
      <c r="V421" s="8" t="str">
        <f>RIGHT(TEXT(Data7[[#This Row],[Date:]],"mmddyyyy"),4)</f>
        <v>2024</v>
      </c>
      <c r="W421" s="8" t="str">
        <f>MID(TEXT(Data7[[#This Row],[Date:]],"mmddyyyy"),3,2)</f>
        <v>25</v>
      </c>
      <c r="X421" s="8" t="str">
        <f>LEFT(TEXT(Data7[[#This Row],[Date:]],"mmddyyyy"),2)</f>
        <v>03</v>
      </c>
      <c r="Y421" s="6">
        <f>DATE(Data7[[#This Row],[Year]],Data7[[#This Row],[Month]],Data7[[#This Row],[Day]])</f>
        <v>45376</v>
      </c>
    </row>
    <row r="422" spans="1:25" x14ac:dyDescent="0.3">
      <c r="A422" s="5">
        <v>45376.584846759259</v>
      </c>
      <c r="B422" s="7" t="s">
        <v>35</v>
      </c>
      <c r="C422" s="6" t="s">
        <v>348</v>
      </c>
      <c r="D422" s="7" t="s">
        <v>347</v>
      </c>
      <c r="E422" s="8">
        <v>8</v>
      </c>
      <c r="F422" s="7">
        <v>7078215</v>
      </c>
      <c r="G422" s="7" t="s">
        <v>68</v>
      </c>
      <c r="H422" s="7" t="s">
        <v>69</v>
      </c>
      <c r="I422" s="7" t="s">
        <v>44</v>
      </c>
      <c r="J422" s="19" t="str">
        <f>IFERROR(INDEX('Employee Info'!$C$3:$E$200,MATCH(Data7[[#This Row],[Name:]],'Employee Info'!$B$3:$B$200,0),MATCH(Data7[[#This Row],[Hours Type:]],'Employee Info'!$C$2:$E$2,0)),"")</f>
        <v/>
      </c>
      <c r="K422" s="19" t="str">
        <f>IFERROR(INDEX('Employee Info'!$C$3:$J$200,MATCH(Data7[[#This Row],[Name:]],'Employee Info'!$B$3:$B$200,0),MATCH(Data7[[#Headers],[Truck]],'Employee Info'!$C$2:$J$2,0)),"")</f>
        <v/>
      </c>
      <c r="L422" s="19" t="str">
        <f>IFERROR(INDEX('Employee Info'!$C$3:$J$200,MATCH(Data7[[#This Row],[Name:]],'Employee Info'!$B$3:$B$200,0),MATCH(Data7[[#Headers],[Phone]],'Employee Info'!$C$2:$J$2,0)),"")</f>
        <v/>
      </c>
      <c r="M422" s="19" t="str">
        <f>IFERROR(INDEX('Employee Info'!$C$3:$J$200,MATCH(Data7[[#This Row],[Name:]],'Employee Info'!$B$3:$B$200,0),MATCH(Data7[[#Headers],[Tech]],'Employee Info'!$C$2:$J$2,0)),"")</f>
        <v/>
      </c>
      <c r="N422" s="19" t="str">
        <f>IFERROR(INDEX('Employee Info'!$C$3:$J$200,MATCH(Data7[[#This Row],[Name:]],'Employee Info'!$B$3:$B$200,0),MATCH(Data7[[#Headers],[Other]],'Employee Info'!$C$2:$J$2,0)),"")</f>
        <v/>
      </c>
      <c r="O422" s="19">
        <f>IFERROR((Data7[[#This Row],[Hours:]]*SUM(Data7[[#This Row],[Rate]:[Other]])),"")</f>
        <v>0</v>
      </c>
      <c r="P422" s="7" t="str">
        <f>IF(Data7[[#This Row],[WO'#:]]="","Riley #","WO#")</f>
        <v>WO#</v>
      </c>
      <c r="Q422" s="7">
        <f>IFERROR(WEEKNUM(Data7[[#This Row],[Date:]]),"")</f>
        <v>13</v>
      </c>
      <c r="R422" s="6">
        <f t="shared" si="18"/>
        <v>45375</v>
      </c>
      <c r="S422" s="6">
        <f>Data7[[#This Row],[Week Start]]+7</f>
        <v>45382</v>
      </c>
      <c r="T422" s="7" t="str">
        <f t="shared" si="19"/>
        <v>3/24/2024 - 3/31/2024</v>
      </c>
      <c r="U422" s="7" t="str">
        <f t="shared" si="20"/>
        <v>Time Card</v>
      </c>
      <c r="V422" s="8" t="str">
        <f>RIGHT(TEXT(Data7[[#This Row],[Date:]],"mmddyyyy"),4)</f>
        <v>2024</v>
      </c>
      <c r="W422" s="8" t="str">
        <f>MID(TEXT(Data7[[#This Row],[Date:]],"mmddyyyy"),3,2)</f>
        <v>25</v>
      </c>
      <c r="X422" s="8" t="str">
        <f>LEFT(TEXT(Data7[[#This Row],[Date:]],"mmddyyyy"),2)</f>
        <v>03</v>
      </c>
      <c r="Y422" s="6">
        <f>DATE(Data7[[#This Row],[Year]],Data7[[#This Row],[Month]],Data7[[#This Row],[Day]])</f>
        <v>45376</v>
      </c>
    </row>
    <row r="423" spans="1:25" x14ac:dyDescent="0.3">
      <c r="A423" s="5">
        <v>45380.413102893515</v>
      </c>
      <c r="B423" s="7" t="s">
        <v>66</v>
      </c>
      <c r="C423" s="6" t="s">
        <v>348</v>
      </c>
      <c r="D423" s="7" t="s">
        <v>350</v>
      </c>
      <c r="E423" s="8">
        <v>7</v>
      </c>
      <c r="F423" s="7">
        <v>7078215</v>
      </c>
      <c r="G423" s="7" t="s">
        <v>68</v>
      </c>
      <c r="H423" s="7" t="s">
        <v>69</v>
      </c>
      <c r="I423" s="7" t="s">
        <v>44</v>
      </c>
      <c r="J423" s="19" t="str">
        <f>IFERROR(INDEX('Employee Info'!$C$3:$E$200,MATCH(Data7[[#This Row],[Name:]],'Employee Info'!$B$3:$B$200,0),MATCH(Data7[[#This Row],[Hours Type:]],'Employee Info'!$C$2:$E$2,0)),"")</f>
        <v/>
      </c>
      <c r="K423" s="19" t="str">
        <f>IFERROR(INDEX('Employee Info'!$C$3:$J$200,MATCH(Data7[[#This Row],[Name:]],'Employee Info'!$B$3:$B$200,0),MATCH(Data7[[#Headers],[Truck]],'Employee Info'!$C$2:$J$2,0)),"")</f>
        <v/>
      </c>
      <c r="L423" s="19" t="str">
        <f>IFERROR(INDEX('Employee Info'!$C$3:$J$200,MATCH(Data7[[#This Row],[Name:]],'Employee Info'!$B$3:$B$200,0),MATCH(Data7[[#Headers],[Phone]],'Employee Info'!$C$2:$J$2,0)),"")</f>
        <v/>
      </c>
      <c r="M423" s="19" t="str">
        <f>IFERROR(INDEX('Employee Info'!$C$3:$J$200,MATCH(Data7[[#This Row],[Name:]],'Employee Info'!$B$3:$B$200,0),MATCH(Data7[[#Headers],[Tech]],'Employee Info'!$C$2:$J$2,0)),"")</f>
        <v/>
      </c>
      <c r="N423" s="19" t="str">
        <f>IFERROR(INDEX('Employee Info'!$C$3:$J$200,MATCH(Data7[[#This Row],[Name:]],'Employee Info'!$B$3:$B$200,0),MATCH(Data7[[#Headers],[Other]],'Employee Info'!$C$2:$J$2,0)),"")</f>
        <v/>
      </c>
      <c r="O423" s="19">
        <f>IFERROR((Data7[[#This Row],[Hours:]]*SUM(Data7[[#This Row],[Rate]:[Other]])),"")</f>
        <v>0</v>
      </c>
      <c r="P423" s="7" t="str">
        <f>IF(Data7[[#This Row],[WO'#:]]="","Riley #","WO#")</f>
        <v>WO#</v>
      </c>
      <c r="Q423" s="7">
        <f>IFERROR(WEEKNUM(Data7[[#This Row],[Date:]]),"")</f>
        <v>13</v>
      </c>
      <c r="R423" s="6">
        <f t="shared" si="18"/>
        <v>45375</v>
      </c>
      <c r="S423" s="6">
        <f>Data7[[#This Row],[Week Start]]+7</f>
        <v>45382</v>
      </c>
      <c r="T423" s="7" t="str">
        <f t="shared" si="19"/>
        <v>3/24/2024 - 3/31/2024</v>
      </c>
      <c r="U423" s="7" t="str">
        <f t="shared" si="20"/>
        <v>Time Card</v>
      </c>
      <c r="V423" s="8" t="str">
        <f>RIGHT(TEXT(Data7[[#This Row],[Date:]],"mmddyyyy"),4)</f>
        <v>2024</v>
      </c>
      <c r="W423" s="8" t="str">
        <f>MID(TEXT(Data7[[#This Row],[Date:]],"mmddyyyy"),3,2)</f>
        <v>25</v>
      </c>
      <c r="X423" s="8" t="str">
        <f>LEFT(TEXT(Data7[[#This Row],[Date:]],"mmddyyyy"),2)</f>
        <v>03</v>
      </c>
      <c r="Y423" s="6">
        <f>DATE(Data7[[#This Row],[Year]],Data7[[#This Row],[Month]],Data7[[#This Row],[Day]])</f>
        <v>45376</v>
      </c>
    </row>
    <row r="424" spans="1:25" x14ac:dyDescent="0.3">
      <c r="A424" s="5">
        <v>45380.435091782405</v>
      </c>
      <c r="B424" s="7" t="s">
        <v>65</v>
      </c>
      <c r="C424" s="6" t="s">
        <v>348</v>
      </c>
      <c r="D424" s="7" t="s">
        <v>352</v>
      </c>
      <c r="E424" s="8">
        <v>3</v>
      </c>
      <c r="F424" s="7" t="s">
        <v>68</v>
      </c>
      <c r="G424" s="7" t="s">
        <v>68</v>
      </c>
      <c r="H424" s="7" t="s">
        <v>92</v>
      </c>
      <c r="I424" s="7" t="s">
        <v>44</v>
      </c>
      <c r="J424" s="19" t="str">
        <f>IFERROR(INDEX('Employee Info'!$C$3:$E$200,MATCH(Data7[[#This Row],[Name:]],'Employee Info'!$B$3:$B$200,0),MATCH(Data7[[#This Row],[Hours Type:]],'Employee Info'!$C$2:$E$2,0)),"")</f>
        <v/>
      </c>
      <c r="K424" s="19" t="str">
        <f>IFERROR(INDEX('Employee Info'!$C$3:$J$200,MATCH(Data7[[#This Row],[Name:]],'Employee Info'!$B$3:$B$200,0),MATCH(Data7[[#Headers],[Truck]],'Employee Info'!$C$2:$J$2,0)),"")</f>
        <v/>
      </c>
      <c r="L424" s="19" t="str">
        <f>IFERROR(INDEX('Employee Info'!$C$3:$J$200,MATCH(Data7[[#This Row],[Name:]],'Employee Info'!$B$3:$B$200,0),MATCH(Data7[[#Headers],[Phone]],'Employee Info'!$C$2:$J$2,0)),"")</f>
        <v/>
      </c>
      <c r="M424" s="19" t="str">
        <f>IFERROR(INDEX('Employee Info'!$C$3:$J$200,MATCH(Data7[[#This Row],[Name:]],'Employee Info'!$B$3:$B$200,0),MATCH(Data7[[#Headers],[Tech]],'Employee Info'!$C$2:$J$2,0)),"")</f>
        <v/>
      </c>
      <c r="N424" s="19" t="str">
        <f>IFERROR(INDEX('Employee Info'!$C$3:$J$200,MATCH(Data7[[#This Row],[Name:]],'Employee Info'!$B$3:$B$200,0),MATCH(Data7[[#Headers],[Other]],'Employee Info'!$C$2:$J$2,0)),"")</f>
        <v/>
      </c>
      <c r="O424" s="19">
        <f>IFERROR((Data7[[#This Row],[Hours:]]*SUM(Data7[[#This Row],[Rate]:[Other]])),"")</f>
        <v>0</v>
      </c>
      <c r="P424" s="7" t="str">
        <f>IF(Data7[[#This Row],[WO'#:]]="","Riley #","WO#")</f>
        <v>Riley #</v>
      </c>
      <c r="Q424" s="7">
        <f>IFERROR(WEEKNUM(Data7[[#This Row],[Date:]]),"")</f>
        <v>13</v>
      </c>
      <c r="R424" s="6">
        <f t="shared" si="18"/>
        <v>45375</v>
      </c>
      <c r="S424" s="6">
        <f>Data7[[#This Row],[Week Start]]+7</f>
        <v>45382</v>
      </c>
      <c r="T424" s="7" t="str">
        <f t="shared" si="19"/>
        <v>3/24/2024 - 3/31/2024</v>
      </c>
      <c r="U424" s="7" t="str">
        <f t="shared" si="20"/>
        <v>Time Card</v>
      </c>
      <c r="V424" s="8" t="str">
        <f>RIGHT(TEXT(Data7[[#This Row],[Date:]],"mmddyyyy"),4)</f>
        <v>2024</v>
      </c>
      <c r="W424" s="8" t="str">
        <f>MID(TEXT(Data7[[#This Row],[Date:]],"mmddyyyy"),3,2)</f>
        <v>25</v>
      </c>
      <c r="X424" s="8" t="str">
        <f>LEFT(TEXT(Data7[[#This Row],[Date:]],"mmddyyyy"),2)</f>
        <v>03</v>
      </c>
      <c r="Y424" s="6">
        <f>DATE(Data7[[#This Row],[Year]],Data7[[#This Row],[Month]],Data7[[#This Row],[Day]])</f>
        <v>45376</v>
      </c>
    </row>
    <row r="425" spans="1:25" x14ac:dyDescent="0.3">
      <c r="A425" s="5">
        <v>45376.582114699071</v>
      </c>
      <c r="B425" s="7" t="s">
        <v>31</v>
      </c>
      <c r="C425" s="6" t="s">
        <v>348</v>
      </c>
      <c r="D425" s="7" t="s">
        <v>351</v>
      </c>
      <c r="E425" s="8">
        <v>1</v>
      </c>
      <c r="F425" s="7" t="s">
        <v>68</v>
      </c>
      <c r="G425" s="7" t="s">
        <v>68</v>
      </c>
      <c r="H425" s="7" t="s">
        <v>59</v>
      </c>
      <c r="I425" s="7" t="s">
        <v>44</v>
      </c>
      <c r="J425" s="19" t="str">
        <f>IFERROR(INDEX('Employee Info'!$C$3:$E$200,MATCH(Data7[[#This Row],[Name:]],'Employee Info'!$B$3:$B$200,0),MATCH(Data7[[#This Row],[Hours Type:]],'Employee Info'!$C$2:$E$2,0)),"")</f>
        <v/>
      </c>
      <c r="K425" s="19" t="str">
        <f>IFERROR(INDEX('Employee Info'!$C$3:$J$200,MATCH(Data7[[#This Row],[Name:]],'Employee Info'!$B$3:$B$200,0),MATCH(Data7[[#Headers],[Truck]],'Employee Info'!$C$2:$J$2,0)),"")</f>
        <v/>
      </c>
      <c r="L425" s="19" t="str">
        <f>IFERROR(INDEX('Employee Info'!$C$3:$J$200,MATCH(Data7[[#This Row],[Name:]],'Employee Info'!$B$3:$B$200,0),MATCH(Data7[[#Headers],[Phone]],'Employee Info'!$C$2:$J$2,0)),"")</f>
        <v/>
      </c>
      <c r="M425" s="19" t="str">
        <f>IFERROR(INDEX('Employee Info'!$C$3:$J$200,MATCH(Data7[[#This Row],[Name:]],'Employee Info'!$B$3:$B$200,0),MATCH(Data7[[#Headers],[Tech]],'Employee Info'!$C$2:$J$2,0)),"")</f>
        <v/>
      </c>
      <c r="N425" s="19" t="str">
        <f>IFERROR(INDEX('Employee Info'!$C$3:$J$200,MATCH(Data7[[#This Row],[Name:]],'Employee Info'!$B$3:$B$200,0),MATCH(Data7[[#Headers],[Other]],'Employee Info'!$C$2:$J$2,0)),"")</f>
        <v/>
      </c>
      <c r="O425" s="19">
        <f>IFERROR((Data7[[#This Row],[Hours:]]*SUM(Data7[[#This Row],[Rate]:[Other]])),"")</f>
        <v>0</v>
      </c>
      <c r="P425" s="7" t="str">
        <f>IF(Data7[[#This Row],[WO'#:]]="","Riley #","WO#")</f>
        <v>Riley #</v>
      </c>
      <c r="Q425" s="7">
        <f>IFERROR(WEEKNUM(Data7[[#This Row],[Date:]]),"")</f>
        <v>13</v>
      </c>
      <c r="R425" s="6">
        <f t="shared" si="18"/>
        <v>45375</v>
      </c>
      <c r="S425" s="6">
        <f>Data7[[#This Row],[Week Start]]+7</f>
        <v>45382</v>
      </c>
      <c r="T425" s="7" t="str">
        <f t="shared" si="19"/>
        <v>3/24/2024 - 3/31/2024</v>
      </c>
      <c r="U425" s="7" t="str">
        <f t="shared" si="20"/>
        <v>Time Card</v>
      </c>
      <c r="V425" s="8" t="str">
        <f>RIGHT(TEXT(Data7[[#This Row],[Date:]],"mmddyyyy"),4)</f>
        <v>2024</v>
      </c>
      <c r="W425" s="8" t="str">
        <f>MID(TEXT(Data7[[#This Row],[Date:]],"mmddyyyy"),3,2)</f>
        <v>25</v>
      </c>
      <c r="X425" s="8" t="str">
        <f>LEFT(TEXT(Data7[[#This Row],[Date:]],"mmddyyyy"),2)</f>
        <v>03</v>
      </c>
      <c r="Y425" s="6">
        <f>DATE(Data7[[#This Row],[Year]],Data7[[#This Row],[Month]],Data7[[#This Row],[Day]])</f>
        <v>45376</v>
      </c>
    </row>
    <row r="426" spans="1:25" x14ac:dyDescent="0.3">
      <c r="A426" s="5">
        <v>45380.419072337965</v>
      </c>
      <c r="B426" s="7" t="s">
        <v>66</v>
      </c>
      <c r="C426" s="6" t="s">
        <v>353</v>
      </c>
      <c r="D426" s="7" t="s">
        <v>354</v>
      </c>
      <c r="E426" s="8">
        <v>1</v>
      </c>
      <c r="F426" s="7">
        <v>6984733</v>
      </c>
      <c r="G426" s="7" t="s">
        <v>68</v>
      </c>
      <c r="H426" s="7" t="s">
        <v>69</v>
      </c>
      <c r="I426" s="7" t="s">
        <v>44</v>
      </c>
      <c r="J426" s="19" t="str">
        <f>IFERROR(INDEX('Employee Info'!$C$3:$E$200,MATCH(Data7[[#This Row],[Name:]],'Employee Info'!$B$3:$B$200,0),MATCH(Data7[[#This Row],[Hours Type:]],'Employee Info'!$C$2:$E$2,0)),"")</f>
        <v/>
      </c>
      <c r="K426" s="19" t="str">
        <f>IFERROR(INDEX('Employee Info'!$C$3:$J$200,MATCH(Data7[[#This Row],[Name:]],'Employee Info'!$B$3:$B$200,0),MATCH(Data7[[#Headers],[Truck]],'Employee Info'!$C$2:$J$2,0)),"")</f>
        <v/>
      </c>
      <c r="L426" s="19" t="str">
        <f>IFERROR(INDEX('Employee Info'!$C$3:$J$200,MATCH(Data7[[#This Row],[Name:]],'Employee Info'!$B$3:$B$200,0),MATCH(Data7[[#Headers],[Phone]],'Employee Info'!$C$2:$J$2,0)),"")</f>
        <v/>
      </c>
      <c r="M426" s="19" t="str">
        <f>IFERROR(INDEX('Employee Info'!$C$3:$J$200,MATCH(Data7[[#This Row],[Name:]],'Employee Info'!$B$3:$B$200,0),MATCH(Data7[[#Headers],[Tech]],'Employee Info'!$C$2:$J$2,0)),"")</f>
        <v/>
      </c>
      <c r="N426" s="19" t="str">
        <f>IFERROR(INDEX('Employee Info'!$C$3:$J$200,MATCH(Data7[[#This Row],[Name:]],'Employee Info'!$B$3:$B$200,0),MATCH(Data7[[#Headers],[Other]],'Employee Info'!$C$2:$J$2,0)),"")</f>
        <v/>
      </c>
      <c r="O426" s="19">
        <f>IFERROR((Data7[[#This Row],[Hours:]]*SUM(Data7[[#This Row],[Rate]:[Other]])),"")</f>
        <v>0</v>
      </c>
      <c r="P426" s="7" t="str">
        <f>IF(Data7[[#This Row],[WO'#:]]="","Riley #","WO#")</f>
        <v>WO#</v>
      </c>
      <c r="Q426" s="7">
        <f>IFERROR(WEEKNUM(Data7[[#This Row],[Date:]]),"")</f>
        <v>13</v>
      </c>
      <c r="R426" s="6">
        <f t="shared" si="18"/>
        <v>45375</v>
      </c>
      <c r="S426" s="6">
        <f>Data7[[#This Row],[Week Start]]+7</f>
        <v>45382</v>
      </c>
      <c r="T426" s="7" t="str">
        <f t="shared" si="19"/>
        <v>3/24/2024 - 3/31/2024</v>
      </c>
      <c r="U426" s="7" t="str">
        <f t="shared" si="20"/>
        <v>Time Card</v>
      </c>
      <c r="V426" s="8" t="str">
        <f>RIGHT(TEXT(Data7[[#This Row],[Date:]],"mmddyyyy"),4)</f>
        <v>2024</v>
      </c>
      <c r="W426" s="8" t="str">
        <f>MID(TEXT(Data7[[#This Row],[Date:]],"mmddyyyy"),3,2)</f>
        <v>26</v>
      </c>
      <c r="X426" s="8" t="str">
        <f>LEFT(TEXT(Data7[[#This Row],[Date:]],"mmddyyyy"),2)</f>
        <v>03</v>
      </c>
      <c r="Y426" s="6">
        <f>DATE(Data7[[#This Row],[Year]],Data7[[#This Row],[Month]],Data7[[#This Row],[Day]])</f>
        <v>45377</v>
      </c>
    </row>
    <row r="427" spans="1:25" x14ac:dyDescent="0.3">
      <c r="A427" s="5">
        <v>45392.385326967589</v>
      </c>
      <c r="B427" s="7" t="s">
        <v>76</v>
      </c>
      <c r="C427" s="6" t="s">
        <v>353</v>
      </c>
      <c r="D427" s="7" t="s">
        <v>156</v>
      </c>
      <c r="E427" s="8">
        <v>1</v>
      </c>
      <c r="F427" s="7">
        <v>6984733</v>
      </c>
      <c r="G427" s="7" t="s">
        <v>68</v>
      </c>
      <c r="H427" s="7" t="s">
        <v>69</v>
      </c>
      <c r="I427" s="7" t="s">
        <v>44</v>
      </c>
      <c r="J427" s="19" t="str">
        <f>IFERROR(INDEX('Employee Info'!$C$3:$E$200,MATCH(Data7[[#This Row],[Name:]],'Employee Info'!$B$3:$B$200,0),MATCH(Data7[[#This Row],[Hours Type:]],'Employee Info'!$C$2:$E$2,0)),"")</f>
        <v/>
      </c>
      <c r="K427" s="19" t="str">
        <f>IFERROR(INDEX('Employee Info'!$C$3:$J$200,MATCH(Data7[[#This Row],[Name:]],'Employee Info'!$B$3:$B$200,0),MATCH(Data7[[#Headers],[Truck]],'Employee Info'!$C$2:$J$2,0)),"")</f>
        <v/>
      </c>
      <c r="L427" s="19" t="str">
        <f>IFERROR(INDEX('Employee Info'!$C$3:$J$200,MATCH(Data7[[#This Row],[Name:]],'Employee Info'!$B$3:$B$200,0),MATCH(Data7[[#Headers],[Phone]],'Employee Info'!$C$2:$J$2,0)),"")</f>
        <v/>
      </c>
      <c r="M427" s="19" t="str">
        <f>IFERROR(INDEX('Employee Info'!$C$3:$J$200,MATCH(Data7[[#This Row],[Name:]],'Employee Info'!$B$3:$B$200,0),MATCH(Data7[[#Headers],[Tech]],'Employee Info'!$C$2:$J$2,0)),"")</f>
        <v/>
      </c>
      <c r="N427" s="19" t="str">
        <f>IFERROR(INDEX('Employee Info'!$C$3:$J$200,MATCH(Data7[[#This Row],[Name:]],'Employee Info'!$B$3:$B$200,0),MATCH(Data7[[#Headers],[Other]],'Employee Info'!$C$2:$J$2,0)),"")</f>
        <v/>
      </c>
      <c r="O427" s="19">
        <f>IFERROR((Data7[[#This Row],[Hours:]]*SUM(Data7[[#This Row],[Rate]:[Other]])),"")</f>
        <v>0</v>
      </c>
      <c r="P427" s="7" t="str">
        <f>IF(Data7[[#This Row],[WO'#:]]="","Riley #","WO#")</f>
        <v>WO#</v>
      </c>
      <c r="Q427" s="7">
        <f>IFERROR(WEEKNUM(Data7[[#This Row],[Date:]]),"")</f>
        <v>13</v>
      </c>
      <c r="R427" s="6">
        <f t="shared" si="18"/>
        <v>45375</v>
      </c>
      <c r="S427" s="6">
        <f>Data7[[#This Row],[Week Start]]+7</f>
        <v>45382</v>
      </c>
      <c r="T427" s="7" t="str">
        <f t="shared" si="19"/>
        <v>3/24/2024 - 3/31/2024</v>
      </c>
      <c r="U427" s="7" t="str">
        <f t="shared" si="20"/>
        <v>Time Card</v>
      </c>
      <c r="V427" s="8" t="str">
        <f>RIGHT(TEXT(Data7[[#This Row],[Date:]],"mmddyyyy"),4)</f>
        <v>2024</v>
      </c>
      <c r="W427" s="8" t="str">
        <f>MID(TEXT(Data7[[#This Row],[Date:]],"mmddyyyy"),3,2)</f>
        <v>26</v>
      </c>
      <c r="X427" s="8" t="str">
        <f>LEFT(TEXT(Data7[[#This Row],[Date:]],"mmddyyyy"),2)</f>
        <v>03</v>
      </c>
      <c r="Y427" s="6">
        <f>DATE(Data7[[#This Row],[Year]],Data7[[#This Row],[Month]],Data7[[#This Row],[Day]])</f>
        <v>45377</v>
      </c>
    </row>
    <row r="428" spans="1:25" x14ac:dyDescent="0.3">
      <c r="A428" s="5">
        <v>45377.579898379627</v>
      </c>
      <c r="B428" s="7" t="s">
        <v>31</v>
      </c>
      <c r="C428" s="6" t="s">
        <v>353</v>
      </c>
      <c r="D428" s="7" t="s">
        <v>355</v>
      </c>
      <c r="E428" s="8">
        <v>8</v>
      </c>
      <c r="F428" s="7" t="s">
        <v>68</v>
      </c>
      <c r="G428" s="7" t="s">
        <v>68</v>
      </c>
      <c r="H428" s="7" t="s">
        <v>92</v>
      </c>
      <c r="I428" s="7" t="s">
        <v>44</v>
      </c>
      <c r="J428" s="19" t="str">
        <f>IFERROR(INDEX('Employee Info'!$C$3:$E$200,MATCH(Data7[[#This Row],[Name:]],'Employee Info'!$B$3:$B$200,0),MATCH(Data7[[#This Row],[Hours Type:]],'Employee Info'!$C$2:$E$2,0)),"")</f>
        <v/>
      </c>
      <c r="K428" s="19" t="str">
        <f>IFERROR(INDEX('Employee Info'!$C$3:$J$200,MATCH(Data7[[#This Row],[Name:]],'Employee Info'!$B$3:$B$200,0),MATCH(Data7[[#Headers],[Truck]],'Employee Info'!$C$2:$J$2,0)),"")</f>
        <v/>
      </c>
      <c r="L428" s="19" t="str">
        <f>IFERROR(INDEX('Employee Info'!$C$3:$J$200,MATCH(Data7[[#This Row],[Name:]],'Employee Info'!$B$3:$B$200,0),MATCH(Data7[[#Headers],[Phone]],'Employee Info'!$C$2:$J$2,0)),"")</f>
        <v/>
      </c>
      <c r="M428" s="19" t="str">
        <f>IFERROR(INDEX('Employee Info'!$C$3:$J$200,MATCH(Data7[[#This Row],[Name:]],'Employee Info'!$B$3:$B$200,0),MATCH(Data7[[#Headers],[Tech]],'Employee Info'!$C$2:$J$2,0)),"")</f>
        <v/>
      </c>
      <c r="N428" s="19" t="str">
        <f>IFERROR(INDEX('Employee Info'!$C$3:$J$200,MATCH(Data7[[#This Row],[Name:]],'Employee Info'!$B$3:$B$200,0),MATCH(Data7[[#Headers],[Other]],'Employee Info'!$C$2:$J$2,0)),"")</f>
        <v/>
      </c>
      <c r="O428" s="19">
        <f>IFERROR((Data7[[#This Row],[Hours:]]*SUM(Data7[[#This Row],[Rate]:[Other]])),"")</f>
        <v>0</v>
      </c>
      <c r="P428" s="7" t="str">
        <f>IF(Data7[[#This Row],[WO'#:]]="","Riley #","WO#")</f>
        <v>Riley #</v>
      </c>
      <c r="Q428" s="7">
        <f>IFERROR(WEEKNUM(Data7[[#This Row],[Date:]]),"")</f>
        <v>13</v>
      </c>
      <c r="R428" s="6">
        <f t="shared" si="18"/>
        <v>45375</v>
      </c>
      <c r="S428" s="6">
        <f>Data7[[#This Row],[Week Start]]+7</f>
        <v>45382</v>
      </c>
      <c r="T428" s="7" t="str">
        <f t="shared" si="19"/>
        <v>3/24/2024 - 3/31/2024</v>
      </c>
      <c r="U428" s="7" t="str">
        <f t="shared" si="20"/>
        <v>Time Card</v>
      </c>
      <c r="V428" s="8" t="str">
        <f>RIGHT(TEXT(Data7[[#This Row],[Date:]],"mmddyyyy"),4)</f>
        <v>2024</v>
      </c>
      <c r="W428" s="8" t="str">
        <f>MID(TEXT(Data7[[#This Row],[Date:]],"mmddyyyy"),3,2)</f>
        <v>26</v>
      </c>
      <c r="X428" s="8" t="str">
        <f>LEFT(TEXT(Data7[[#This Row],[Date:]],"mmddyyyy"),2)</f>
        <v>03</v>
      </c>
      <c r="Y428" s="6">
        <f>DATE(Data7[[#This Row],[Year]],Data7[[#This Row],[Month]],Data7[[#This Row],[Day]])</f>
        <v>45377</v>
      </c>
    </row>
    <row r="429" spans="1:25" x14ac:dyDescent="0.3">
      <c r="A429" s="5">
        <v>45380.418409722224</v>
      </c>
      <c r="B429" s="7" t="s">
        <v>66</v>
      </c>
      <c r="C429" s="6" t="s">
        <v>353</v>
      </c>
      <c r="D429" s="7" t="s">
        <v>356</v>
      </c>
      <c r="E429" s="8">
        <v>7</v>
      </c>
      <c r="F429" s="7" t="s">
        <v>68</v>
      </c>
      <c r="G429" s="7" t="s">
        <v>68</v>
      </c>
      <c r="H429" s="7" t="s">
        <v>92</v>
      </c>
      <c r="I429" s="7" t="s">
        <v>44</v>
      </c>
      <c r="J429" s="19" t="str">
        <f>IFERROR(INDEX('Employee Info'!$C$3:$E$200,MATCH(Data7[[#This Row],[Name:]],'Employee Info'!$B$3:$B$200,0),MATCH(Data7[[#This Row],[Hours Type:]],'Employee Info'!$C$2:$E$2,0)),"")</f>
        <v/>
      </c>
      <c r="K429" s="19" t="str">
        <f>IFERROR(INDEX('Employee Info'!$C$3:$J$200,MATCH(Data7[[#This Row],[Name:]],'Employee Info'!$B$3:$B$200,0),MATCH(Data7[[#Headers],[Truck]],'Employee Info'!$C$2:$J$2,0)),"")</f>
        <v/>
      </c>
      <c r="L429" s="19" t="str">
        <f>IFERROR(INDEX('Employee Info'!$C$3:$J$200,MATCH(Data7[[#This Row],[Name:]],'Employee Info'!$B$3:$B$200,0),MATCH(Data7[[#Headers],[Phone]],'Employee Info'!$C$2:$J$2,0)),"")</f>
        <v/>
      </c>
      <c r="M429" s="19" t="str">
        <f>IFERROR(INDEX('Employee Info'!$C$3:$J$200,MATCH(Data7[[#This Row],[Name:]],'Employee Info'!$B$3:$B$200,0),MATCH(Data7[[#Headers],[Tech]],'Employee Info'!$C$2:$J$2,0)),"")</f>
        <v/>
      </c>
      <c r="N429" s="19" t="str">
        <f>IFERROR(INDEX('Employee Info'!$C$3:$J$200,MATCH(Data7[[#This Row],[Name:]],'Employee Info'!$B$3:$B$200,0),MATCH(Data7[[#Headers],[Other]],'Employee Info'!$C$2:$J$2,0)),"")</f>
        <v/>
      </c>
      <c r="O429" s="19">
        <f>IFERROR((Data7[[#This Row],[Hours:]]*SUM(Data7[[#This Row],[Rate]:[Other]])),"")</f>
        <v>0</v>
      </c>
      <c r="P429" s="7" t="str">
        <f>IF(Data7[[#This Row],[WO'#:]]="","Riley #","WO#")</f>
        <v>Riley #</v>
      </c>
      <c r="Q429" s="7">
        <f>IFERROR(WEEKNUM(Data7[[#This Row],[Date:]]),"")</f>
        <v>13</v>
      </c>
      <c r="R429" s="6">
        <f t="shared" si="18"/>
        <v>45375</v>
      </c>
      <c r="S429" s="6">
        <f>Data7[[#This Row],[Week Start]]+7</f>
        <v>45382</v>
      </c>
      <c r="T429" s="7" t="str">
        <f t="shared" si="19"/>
        <v>3/24/2024 - 3/31/2024</v>
      </c>
      <c r="U429" s="7" t="str">
        <f t="shared" si="20"/>
        <v>Time Card</v>
      </c>
      <c r="V429" s="8" t="str">
        <f>RIGHT(TEXT(Data7[[#This Row],[Date:]],"mmddyyyy"),4)</f>
        <v>2024</v>
      </c>
      <c r="W429" s="8" t="str">
        <f>MID(TEXT(Data7[[#This Row],[Date:]],"mmddyyyy"),3,2)</f>
        <v>26</v>
      </c>
      <c r="X429" s="8" t="str">
        <f>LEFT(TEXT(Data7[[#This Row],[Date:]],"mmddyyyy"),2)</f>
        <v>03</v>
      </c>
      <c r="Y429" s="6">
        <f>DATE(Data7[[#This Row],[Year]],Data7[[#This Row],[Month]],Data7[[#This Row],[Day]])</f>
        <v>45377</v>
      </c>
    </row>
    <row r="430" spans="1:25" x14ac:dyDescent="0.3">
      <c r="A430" s="5">
        <v>45380.431826851855</v>
      </c>
      <c r="B430" s="7" t="s">
        <v>66</v>
      </c>
      <c r="C430" s="6" t="s">
        <v>357</v>
      </c>
      <c r="D430" s="7" t="s">
        <v>358</v>
      </c>
      <c r="E430" s="8">
        <v>7</v>
      </c>
      <c r="F430" s="7">
        <v>6984733</v>
      </c>
      <c r="G430" s="7" t="s">
        <v>68</v>
      </c>
      <c r="H430" s="7" t="s">
        <v>69</v>
      </c>
      <c r="I430" s="7" t="s">
        <v>44</v>
      </c>
      <c r="J430" s="19" t="str">
        <f>IFERROR(INDEX('Employee Info'!$C$3:$E$200,MATCH(Data7[[#This Row],[Name:]],'Employee Info'!$B$3:$B$200,0),MATCH(Data7[[#This Row],[Hours Type:]],'Employee Info'!$C$2:$E$2,0)),"")</f>
        <v/>
      </c>
      <c r="K430" s="19" t="str">
        <f>IFERROR(INDEX('Employee Info'!$C$3:$J$200,MATCH(Data7[[#This Row],[Name:]],'Employee Info'!$B$3:$B$200,0),MATCH(Data7[[#Headers],[Truck]],'Employee Info'!$C$2:$J$2,0)),"")</f>
        <v/>
      </c>
      <c r="L430" s="19" t="str">
        <f>IFERROR(INDEX('Employee Info'!$C$3:$J$200,MATCH(Data7[[#This Row],[Name:]],'Employee Info'!$B$3:$B$200,0),MATCH(Data7[[#Headers],[Phone]],'Employee Info'!$C$2:$J$2,0)),"")</f>
        <v/>
      </c>
      <c r="M430" s="19" t="str">
        <f>IFERROR(INDEX('Employee Info'!$C$3:$J$200,MATCH(Data7[[#This Row],[Name:]],'Employee Info'!$B$3:$B$200,0),MATCH(Data7[[#Headers],[Tech]],'Employee Info'!$C$2:$J$2,0)),"")</f>
        <v/>
      </c>
      <c r="N430" s="19" t="str">
        <f>IFERROR(INDEX('Employee Info'!$C$3:$J$200,MATCH(Data7[[#This Row],[Name:]],'Employee Info'!$B$3:$B$200,0),MATCH(Data7[[#Headers],[Other]],'Employee Info'!$C$2:$J$2,0)),"")</f>
        <v/>
      </c>
      <c r="O430" s="19">
        <f>IFERROR((Data7[[#This Row],[Hours:]]*SUM(Data7[[#This Row],[Rate]:[Other]])),"")</f>
        <v>0</v>
      </c>
      <c r="P430" s="7" t="str">
        <f>IF(Data7[[#This Row],[WO'#:]]="","Riley #","WO#")</f>
        <v>WO#</v>
      </c>
      <c r="Q430" s="7">
        <f>IFERROR(WEEKNUM(Data7[[#This Row],[Date:]]),"")</f>
        <v>13</v>
      </c>
      <c r="R430" s="6">
        <f t="shared" si="18"/>
        <v>45375</v>
      </c>
      <c r="S430" s="6">
        <f>Data7[[#This Row],[Week Start]]+7</f>
        <v>45382</v>
      </c>
      <c r="T430" s="7" t="str">
        <f t="shared" si="19"/>
        <v>3/24/2024 - 3/31/2024</v>
      </c>
      <c r="U430" s="7" t="str">
        <f t="shared" si="20"/>
        <v>Time Card</v>
      </c>
      <c r="V430" s="8" t="str">
        <f>RIGHT(TEXT(Data7[[#This Row],[Date:]],"mmddyyyy"),4)</f>
        <v>2024</v>
      </c>
      <c r="W430" s="8" t="str">
        <f>MID(TEXT(Data7[[#This Row],[Date:]],"mmddyyyy"),3,2)</f>
        <v>27</v>
      </c>
      <c r="X430" s="8" t="str">
        <f>LEFT(TEXT(Data7[[#This Row],[Date:]],"mmddyyyy"),2)</f>
        <v>03</v>
      </c>
      <c r="Y430" s="6">
        <f>DATE(Data7[[#This Row],[Year]],Data7[[#This Row],[Month]],Data7[[#This Row],[Day]])</f>
        <v>45378</v>
      </c>
    </row>
    <row r="431" spans="1:25" x14ac:dyDescent="0.3">
      <c r="A431" s="5">
        <v>45392.385477430558</v>
      </c>
      <c r="B431" s="7" t="s">
        <v>76</v>
      </c>
      <c r="C431" s="6" t="s">
        <v>357</v>
      </c>
      <c r="D431" s="7" t="s">
        <v>156</v>
      </c>
      <c r="E431" s="8">
        <v>2</v>
      </c>
      <c r="F431" s="7">
        <v>6984733</v>
      </c>
      <c r="G431" s="7" t="s">
        <v>68</v>
      </c>
      <c r="H431" s="7" t="s">
        <v>69</v>
      </c>
      <c r="I431" s="7" t="s">
        <v>44</v>
      </c>
      <c r="J431" s="19" t="str">
        <f>IFERROR(INDEX('Employee Info'!$C$3:$E$200,MATCH(Data7[[#This Row],[Name:]],'Employee Info'!$B$3:$B$200,0),MATCH(Data7[[#This Row],[Hours Type:]],'Employee Info'!$C$2:$E$2,0)),"")</f>
        <v/>
      </c>
      <c r="K431" s="19" t="str">
        <f>IFERROR(INDEX('Employee Info'!$C$3:$J$200,MATCH(Data7[[#This Row],[Name:]],'Employee Info'!$B$3:$B$200,0),MATCH(Data7[[#Headers],[Truck]],'Employee Info'!$C$2:$J$2,0)),"")</f>
        <v/>
      </c>
      <c r="L431" s="19" t="str">
        <f>IFERROR(INDEX('Employee Info'!$C$3:$J$200,MATCH(Data7[[#This Row],[Name:]],'Employee Info'!$B$3:$B$200,0),MATCH(Data7[[#Headers],[Phone]],'Employee Info'!$C$2:$J$2,0)),"")</f>
        <v/>
      </c>
      <c r="M431" s="19" t="str">
        <f>IFERROR(INDEX('Employee Info'!$C$3:$J$200,MATCH(Data7[[#This Row],[Name:]],'Employee Info'!$B$3:$B$200,0),MATCH(Data7[[#Headers],[Tech]],'Employee Info'!$C$2:$J$2,0)),"")</f>
        <v/>
      </c>
      <c r="N431" s="19" t="str">
        <f>IFERROR(INDEX('Employee Info'!$C$3:$J$200,MATCH(Data7[[#This Row],[Name:]],'Employee Info'!$B$3:$B$200,0),MATCH(Data7[[#Headers],[Other]],'Employee Info'!$C$2:$J$2,0)),"")</f>
        <v/>
      </c>
      <c r="O431" s="19">
        <f>IFERROR((Data7[[#This Row],[Hours:]]*SUM(Data7[[#This Row],[Rate]:[Other]])),"")</f>
        <v>0</v>
      </c>
      <c r="P431" s="7" t="str">
        <f>IF(Data7[[#This Row],[WO'#:]]="","Riley #","WO#")</f>
        <v>WO#</v>
      </c>
      <c r="Q431" s="7">
        <f>IFERROR(WEEKNUM(Data7[[#This Row],[Date:]]),"")</f>
        <v>13</v>
      </c>
      <c r="R431" s="6">
        <f t="shared" si="18"/>
        <v>45375</v>
      </c>
      <c r="S431" s="6">
        <f>Data7[[#This Row],[Week Start]]+7</f>
        <v>45382</v>
      </c>
      <c r="T431" s="7" t="str">
        <f t="shared" si="19"/>
        <v>3/24/2024 - 3/31/2024</v>
      </c>
      <c r="U431" s="7" t="str">
        <f t="shared" si="20"/>
        <v>Time Card</v>
      </c>
      <c r="V431" s="8" t="str">
        <f>RIGHT(TEXT(Data7[[#This Row],[Date:]],"mmddyyyy"),4)</f>
        <v>2024</v>
      </c>
      <c r="W431" s="8" t="str">
        <f>MID(TEXT(Data7[[#This Row],[Date:]],"mmddyyyy"),3,2)</f>
        <v>27</v>
      </c>
      <c r="X431" s="8" t="str">
        <f>LEFT(TEXT(Data7[[#This Row],[Date:]],"mmddyyyy"),2)</f>
        <v>03</v>
      </c>
      <c r="Y431" s="6">
        <f>DATE(Data7[[#This Row],[Year]],Data7[[#This Row],[Month]],Data7[[#This Row],[Day]])</f>
        <v>45378</v>
      </c>
    </row>
    <row r="432" spans="1:25" x14ac:dyDescent="0.3">
      <c r="A432" s="5">
        <v>45378.581642939818</v>
      </c>
      <c r="B432" s="7" t="s">
        <v>35</v>
      </c>
      <c r="C432" s="6" t="s">
        <v>357</v>
      </c>
      <c r="D432" s="7" t="s">
        <v>359</v>
      </c>
      <c r="E432" s="8">
        <v>2</v>
      </c>
      <c r="F432" s="7" t="s">
        <v>68</v>
      </c>
      <c r="G432" s="7" t="s">
        <v>68</v>
      </c>
      <c r="H432" s="7" t="s">
        <v>202</v>
      </c>
      <c r="I432" s="7" t="s">
        <v>44</v>
      </c>
      <c r="J432" s="19" t="str">
        <f>IFERROR(INDEX('Employee Info'!$C$3:$E$200,MATCH(Data7[[#This Row],[Name:]],'Employee Info'!$B$3:$B$200,0),MATCH(Data7[[#This Row],[Hours Type:]],'Employee Info'!$C$2:$E$2,0)),"")</f>
        <v/>
      </c>
      <c r="K432" s="19" t="str">
        <f>IFERROR(INDEX('Employee Info'!$C$3:$J$200,MATCH(Data7[[#This Row],[Name:]],'Employee Info'!$B$3:$B$200,0),MATCH(Data7[[#Headers],[Truck]],'Employee Info'!$C$2:$J$2,0)),"")</f>
        <v/>
      </c>
      <c r="L432" s="19" t="str">
        <f>IFERROR(INDEX('Employee Info'!$C$3:$J$200,MATCH(Data7[[#This Row],[Name:]],'Employee Info'!$B$3:$B$200,0),MATCH(Data7[[#Headers],[Phone]],'Employee Info'!$C$2:$J$2,0)),"")</f>
        <v/>
      </c>
      <c r="M432" s="19" t="str">
        <f>IFERROR(INDEX('Employee Info'!$C$3:$J$200,MATCH(Data7[[#This Row],[Name:]],'Employee Info'!$B$3:$B$200,0),MATCH(Data7[[#Headers],[Tech]],'Employee Info'!$C$2:$J$2,0)),"")</f>
        <v/>
      </c>
      <c r="N432" s="19" t="str">
        <f>IFERROR(INDEX('Employee Info'!$C$3:$J$200,MATCH(Data7[[#This Row],[Name:]],'Employee Info'!$B$3:$B$200,0),MATCH(Data7[[#Headers],[Other]],'Employee Info'!$C$2:$J$2,0)),"")</f>
        <v/>
      </c>
      <c r="O432" s="19">
        <f>IFERROR((Data7[[#This Row],[Hours:]]*SUM(Data7[[#This Row],[Rate]:[Other]])),"")</f>
        <v>0</v>
      </c>
      <c r="P432" s="7" t="str">
        <f>IF(Data7[[#This Row],[WO'#:]]="","Riley #","WO#")</f>
        <v>Riley #</v>
      </c>
      <c r="Q432" s="7">
        <f>IFERROR(WEEKNUM(Data7[[#This Row],[Date:]]),"")</f>
        <v>13</v>
      </c>
      <c r="R432" s="6">
        <f t="shared" si="18"/>
        <v>45375</v>
      </c>
      <c r="S432" s="6">
        <f>Data7[[#This Row],[Week Start]]+7</f>
        <v>45382</v>
      </c>
      <c r="T432" s="7" t="str">
        <f t="shared" si="19"/>
        <v>3/24/2024 - 3/31/2024</v>
      </c>
      <c r="U432" s="7" t="str">
        <f t="shared" si="20"/>
        <v>Time Card</v>
      </c>
      <c r="V432" s="8" t="str">
        <f>RIGHT(TEXT(Data7[[#This Row],[Date:]],"mmddyyyy"),4)</f>
        <v>2024</v>
      </c>
      <c r="W432" s="8" t="str">
        <f>MID(TEXT(Data7[[#This Row],[Date:]],"mmddyyyy"),3,2)</f>
        <v>27</v>
      </c>
      <c r="X432" s="8" t="str">
        <f>LEFT(TEXT(Data7[[#This Row],[Date:]],"mmddyyyy"),2)</f>
        <v>03</v>
      </c>
      <c r="Y432" s="6">
        <f>DATE(Data7[[#This Row],[Year]],Data7[[#This Row],[Month]],Data7[[#This Row],[Day]])</f>
        <v>45378</v>
      </c>
    </row>
    <row r="433" spans="1:25" x14ac:dyDescent="0.3">
      <c r="A433" s="5">
        <v>45378.577410879632</v>
      </c>
      <c r="B433" s="7" t="s">
        <v>31</v>
      </c>
      <c r="C433" s="6" t="s">
        <v>357</v>
      </c>
      <c r="D433" s="7" t="s">
        <v>355</v>
      </c>
      <c r="E433" s="8">
        <v>8</v>
      </c>
      <c r="F433" s="7" t="s">
        <v>68</v>
      </c>
      <c r="G433" s="7" t="s">
        <v>68</v>
      </c>
      <c r="H433" s="7" t="s">
        <v>92</v>
      </c>
      <c r="I433" s="7" t="s">
        <v>44</v>
      </c>
      <c r="J433" s="19" t="str">
        <f>IFERROR(INDEX('Employee Info'!$C$3:$E$200,MATCH(Data7[[#This Row],[Name:]],'Employee Info'!$B$3:$B$200,0),MATCH(Data7[[#This Row],[Hours Type:]],'Employee Info'!$C$2:$E$2,0)),"")</f>
        <v/>
      </c>
      <c r="K433" s="19" t="str">
        <f>IFERROR(INDEX('Employee Info'!$C$3:$J$200,MATCH(Data7[[#This Row],[Name:]],'Employee Info'!$B$3:$B$200,0),MATCH(Data7[[#Headers],[Truck]],'Employee Info'!$C$2:$J$2,0)),"")</f>
        <v/>
      </c>
      <c r="L433" s="19" t="str">
        <f>IFERROR(INDEX('Employee Info'!$C$3:$J$200,MATCH(Data7[[#This Row],[Name:]],'Employee Info'!$B$3:$B$200,0),MATCH(Data7[[#Headers],[Phone]],'Employee Info'!$C$2:$J$2,0)),"")</f>
        <v/>
      </c>
      <c r="M433" s="19" t="str">
        <f>IFERROR(INDEX('Employee Info'!$C$3:$J$200,MATCH(Data7[[#This Row],[Name:]],'Employee Info'!$B$3:$B$200,0),MATCH(Data7[[#Headers],[Tech]],'Employee Info'!$C$2:$J$2,0)),"")</f>
        <v/>
      </c>
      <c r="N433" s="19" t="str">
        <f>IFERROR(INDEX('Employee Info'!$C$3:$J$200,MATCH(Data7[[#This Row],[Name:]],'Employee Info'!$B$3:$B$200,0),MATCH(Data7[[#Headers],[Other]],'Employee Info'!$C$2:$J$2,0)),"")</f>
        <v/>
      </c>
      <c r="O433" s="19">
        <f>IFERROR((Data7[[#This Row],[Hours:]]*SUM(Data7[[#This Row],[Rate]:[Other]])),"")</f>
        <v>0</v>
      </c>
      <c r="P433" s="7" t="str">
        <f>IF(Data7[[#This Row],[WO'#:]]="","Riley #","WO#")</f>
        <v>Riley #</v>
      </c>
      <c r="Q433" s="7">
        <f>IFERROR(WEEKNUM(Data7[[#This Row],[Date:]]),"")</f>
        <v>13</v>
      </c>
      <c r="R433" s="6">
        <f t="shared" si="18"/>
        <v>45375</v>
      </c>
      <c r="S433" s="6">
        <f>Data7[[#This Row],[Week Start]]+7</f>
        <v>45382</v>
      </c>
      <c r="T433" s="7" t="str">
        <f t="shared" si="19"/>
        <v>3/24/2024 - 3/31/2024</v>
      </c>
      <c r="U433" s="7" t="str">
        <f t="shared" si="20"/>
        <v>Time Card</v>
      </c>
      <c r="V433" s="8" t="str">
        <f>RIGHT(TEXT(Data7[[#This Row],[Date:]],"mmddyyyy"),4)</f>
        <v>2024</v>
      </c>
      <c r="W433" s="8" t="str">
        <f>MID(TEXT(Data7[[#This Row],[Date:]],"mmddyyyy"),3,2)</f>
        <v>27</v>
      </c>
      <c r="X433" s="8" t="str">
        <f>LEFT(TEXT(Data7[[#This Row],[Date:]],"mmddyyyy"),2)</f>
        <v>03</v>
      </c>
      <c r="Y433" s="6">
        <f>DATE(Data7[[#This Row],[Year]],Data7[[#This Row],[Month]],Data7[[#This Row],[Day]])</f>
        <v>45378</v>
      </c>
    </row>
    <row r="434" spans="1:25" x14ac:dyDescent="0.3">
      <c r="A434" s="5">
        <v>45378.583920254627</v>
      </c>
      <c r="B434" s="7" t="s">
        <v>65</v>
      </c>
      <c r="C434" s="6" t="s">
        <v>357</v>
      </c>
      <c r="D434" s="7" t="s">
        <v>362</v>
      </c>
      <c r="E434" s="8">
        <v>3</v>
      </c>
      <c r="F434" s="7" t="s">
        <v>68</v>
      </c>
      <c r="G434" s="7" t="s">
        <v>68</v>
      </c>
      <c r="H434" s="7" t="s">
        <v>92</v>
      </c>
      <c r="I434" s="7" t="s">
        <v>44</v>
      </c>
      <c r="J434" s="19" t="str">
        <f>IFERROR(INDEX('Employee Info'!$C$3:$E$200,MATCH(Data7[[#This Row],[Name:]],'Employee Info'!$B$3:$B$200,0),MATCH(Data7[[#This Row],[Hours Type:]],'Employee Info'!$C$2:$E$2,0)),"")</f>
        <v/>
      </c>
      <c r="K434" s="19" t="str">
        <f>IFERROR(INDEX('Employee Info'!$C$3:$J$200,MATCH(Data7[[#This Row],[Name:]],'Employee Info'!$B$3:$B$200,0),MATCH(Data7[[#Headers],[Truck]],'Employee Info'!$C$2:$J$2,0)),"")</f>
        <v/>
      </c>
      <c r="L434" s="19" t="str">
        <f>IFERROR(INDEX('Employee Info'!$C$3:$J$200,MATCH(Data7[[#This Row],[Name:]],'Employee Info'!$B$3:$B$200,0),MATCH(Data7[[#Headers],[Phone]],'Employee Info'!$C$2:$J$2,0)),"")</f>
        <v/>
      </c>
      <c r="M434" s="19" t="str">
        <f>IFERROR(INDEX('Employee Info'!$C$3:$J$200,MATCH(Data7[[#This Row],[Name:]],'Employee Info'!$B$3:$B$200,0),MATCH(Data7[[#Headers],[Tech]],'Employee Info'!$C$2:$J$2,0)),"")</f>
        <v/>
      </c>
      <c r="N434" s="19" t="str">
        <f>IFERROR(INDEX('Employee Info'!$C$3:$J$200,MATCH(Data7[[#This Row],[Name:]],'Employee Info'!$B$3:$B$200,0),MATCH(Data7[[#Headers],[Other]],'Employee Info'!$C$2:$J$2,0)),"")</f>
        <v/>
      </c>
      <c r="O434" s="19">
        <f>IFERROR((Data7[[#This Row],[Hours:]]*SUM(Data7[[#This Row],[Rate]:[Other]])),"")</f>
        <v>0</v>
      </c>
      <c r="P434" s="7" t="str">
        <f>IF(Data7[[#This Row],[WO'#:]]="","Riley #","WO#")</f>
        <v>Riley #</v>
      </c>
      <c r="Q434" s="7">
        <f>IFERROR(WEEKNUM(Data7[[#This Row],[Date:]]),"")</f>
        <v>13</v>
      </c>
      <c r="R434" s="6">
        <f t="shared" si="18"/>
        <v>45375</v>
      </c>
      <c r="S434" s="6">
        <f>Data7[[#This Row],[Week Start]]+7</f>
        <v>45382</v>
      </c>
      <c r="T434" s="7" t="str">
        <f t="shared" si="19"/>
        <v>3/24/2024 - 3/31/2024</v>
      </c>
      <c r="U434" s="7" t="str">
        <f t="shared" si="20"/>
        <v>Time Card</v>
      </c>
      <c r="V434" s="8" t="str">
        <f>RIGHT(TEXT(Data7[[#This Row],[Date:]],"mmddyyyy"),4)</f>
        <v>2024</v>
      </c>
      <c r="W434" s="8" t="str">
        <f>MID(TEXT(Data7[[#This Row],[Date:]],"mmddyyyy"),3,2)</f>
        <v>27</v>
      </c>
      <c r="X434" s="8" t="str">
        <f>LEFT(TEXT(Data7[[#This Row],[Date:]],"mmddyyyy"),2)</f>
        <v>03</v>
      </c>
      <c r="Y434" s="6">
        <f>DATE(Data7[[#This Row],[Year]],Data7[[#This Row],[Month]],Data7[[#This Row],[Day]])</f>
        <v>45378</v>
      </c>
    </row>
    <row r="435" spans="1:25" x14ac:dyDescent="0.3">
      <c r="A435" s="5">
        <v>45378.58321527778</v>
      </c>
      <c r="B435" s="7" t="s">
        <v>35</v>
      </c>
      <c r="C435" s="6" t="s">
        <v>357</v>
      </c>
      <c r="D435" s="7" t="s">
        <v>361</v>
      </c>
      <c r="E435" s="8">
        <v>5</v>
      </c>
      <c r="F435" s="7" t="s">
        <v>68</v>
      </c>
      <c r="G435" s="7" t="s">
        <v>68</v>
      </c>
      <c r="H435" s="7" t="s">
        <v>64</v>
      </c>
      <c r="I435" s="7" t="s">
        <v>44</v>
      </c>
      <c r="J435" s="19" t="str">
        <f>IFERROR(INDEX('Employee Info'!$C$3:$E$200,MATCH(Data7[[#This Row],[Name:]],'Employee Info'!$B$3:$B$200,0),MATCH(Data7[[#This Row],[Hours Type:]],'Employee Info'!$C$2:$E$2,0)),"")</f>
        <v/>
      </c>
      <c r="K435" s="19" t="str">
        <f>IFERROR(INDEX('Employee Info'!$C$3:$J$200,MATCH(Data7[[#This Row],[Name:]],'Employee Info'!$B$3:$B$200,0),MATCH(Data7[[#Headers],[Truck]],'Employee Info'!$C$2:$J$2,0)),"")</f>
        <v/>
      </c>
      <c r="L435" s="19" t="str">
        <f>IFERROR(INDEX('Employee Info'!$C$3:$J$200,MATCH(Data7[[#This Row],[Name:]],'Employee Info'!$B$3:$B$200,0),MATCH(Data7[[#Headers],[Phone]],'Employee Info'!$C$2:$J$2,0)),"")</f>
        <v/>
      </c>
      <c r="M435" s="19" t="str">
        <f>IFERROR(INDEX('Employee Info'!$C$3:$J$200,MATCH(Data7[[#This Row],[Name:]],'Employee Info'!$B$3:$B$200,0),MATCH(Data7[[#Headers],[Tech]],'Employee Info'!$C$2:$J$2,0)),"")</f>
        <v/>
      </c>
      <c r="N435" s="19" t="str">
        <f>IFERROR(INDEX('Employee Info'!$C$3:$J$200,MATCH(Data7[[#This Row],[Name:]],'Employee Info'!$B$3:$B$200,0),MATCH(Data7[[#Headers],[Other]],'Employee Info'!$C$2:$J$2,0)),"")</f>
        <v/>
      </c>
      <c r="O435" s="19">
        <f>IFERROR((Data7[[#This Row],[Hours:]]*SUM(Data7[[#This Row],[Rate]:[Other]])),"")</f>
        <v>0</v>
      </c>
      <c r="P435" s="7" t="str">
        <f>IF(Data7[[#This Row],[WO'#:]]="","Riley #","WO#")</f>
        <v>Riley #</v>
      </c>
      <c r="Q435" s="7">
        <f>IFERROR(WEEKNUM(Data7[[#This Row],[Date:]]),"")</f>
        <v>13</v>
      </c>
      <c r="R435" s="6">
        <f t="shared" si="18"/>
        <v>45375</v>
      </c>
      <c r="S435" s="6">
        <f>Data7[[#This Row],[Week Start]]+7</f>
        <v>45382</v>
      </c>
      <c r="T435" s="7" t="str">
        <f t="shared" si="19"/>
        <v>3/24/2024 - 3/31/2024</v>
      </c>
      <c r="U435" s="7" t="str">
        <f t="shared" si="20"/>
        <v>Time Card</v>
      </c>
      <c r="V435" s="8" t="str">
        <f>RIGHT(TEXT(Data7[[#This Row],[Date:]],"mmddyyyy"),4)</f>
        <v>2024</v>
      </c>
      <c r="W435" s="8" t="str">
        <f>MID(TEXT(Data7[[#This Row],[Date:]],"mmddyyyy"),3,2)</f>
        <v>27</v>
      </c>
      <c r="X435" s="8" t="str">
        <f>LEFT(TEXT(Data7[[#This Row],[Date:]],"mmddyyyy"),2)</f>
        <v>03</v>
      </c>
      <c r="Y435" s="6">
        <f>DATE(Data7[[#This Row],[Year]],Data7[[#This Row],[Month]],Data7[[#This Row],[Day]])</f>
        <v>45378</v>
      </c>
    </row>
    <row r="436" spans="1:25" x14ac:dyDescent="0.3">
      <c r="A436" s="5">
        <v>45378.583472685183</v>
      </c>
      <c r="B436" s="7" t="s">
        <v>65</v>
      </c>
      <c r="C436" s="6" t="s">
        <v>357</v>
      </c>
      <c r="D436" s="7" t="s">
        <v>63</v>
      </c>
      <c r="E436" s="8">
        <v>5</v>
      </c>
      <c r="F436" s="7" t="s">
        <v>68</v>
      </c>
      <c r="G436" s="7" t="s">
        <v>68</v>
      </c>
      <c r="H436" s="7" t="s">
        <v>64</v>
      </c>
      <c r="I436" s="7" t="s">
        <v>44</v>
      </c>
      <c r="J436" s="19" t="str">
        <f>IFERROR(INDEX('Employee Info'!$C$3:$E$200,MATCH(Data7[[#This Row],[Name:]],'Employee Info'!$B$3:$B$200,0),MATCH(Data7[[#This Row],[Hours Type:]],'Employee Info'!$C$2:$E$2,0)),"")</f>
        <v/>
      </c>
      <c r="K436" s="19" t="str">
        <f>IFERROR(INDEX('Employee Info'!$C$3:$J$200,MATCH(Data7[[#This Row],[Name:]],'Employee Info'!$B$3:$B$200,0),MATCH(Data7[[#Headers],[Truck]],'Employee Info'!$C$2:$J$2,0)),"")</f>
        <v/>
      </c>
      <c r="L436" s="19" t="str">
        <f>IFERROR(INDEX('Employee Info'!$C$3:$J$200,MATCH(Data7[[#This Row],[Name:]],'Employee Info'!$B$3:$B$200,0),MATCH(Data7[[#Headers],[Phone]],'Employee Info'!$C$2:$J$2,0)),"")</f>
        <v/>
      </c>
      <c r="M436" s="19" t="str">
        <f>IFERROR(INDEX('Employee Info'!$C$3:$J$200,MATCH(Data7[[#This Row],[Name:]],'Employee Info'!$B$3:$B$200,0),MATCH(Data7[[#Headers],[Tech]],'Employee Info'!$C$2:$J$2,0)),"")</f>
        <v/>
      </c>
      <c r="N436" s="19" t="str">
        <f>IFERROR(INDEX('Employee Info'!$C$3:$J$200,MATCH(Data7[[#This Row],[Name:]],'Employee Info'!$B$3:$B$200,0),MATCH(Data7[[#Headers],[Other]],'Employee Info'!$C$2:$J$2,0)),"")</f>
        <v/>
      </c>
      <c r="O436" s="19">
        <f>IFERROR((Data7[[#This Row],[Hours:]]*SUM(Data7[[#This Row],[Rate]:[Other]])),"")</f>
        <v>0</v>
      </c>
      <c r="P436" s="7" t="str">
        <f>IF(Data7[[#This Row],[WO'#:]]="","Riley #","WO#")</f>
        <v>Riley #</v>
      </c>
      <c r="Q436" s="7">
        <f>IFERROR(WEEKNUM(Data7[[#This Row],[Date:]]),"")</f>
        <v>13</v>
      </c>
      <c r="R436" s="6">
        <f t="shared" si="18"/>
        <v>45375</v>
      </c>
      <c r="S436" s="6">
        <f>Data7[[#This Row],[Week Start]]+7</f>
        <v>45382</v>
      </c>
      <c r="T436" s="7" t="str">
        <f t="shared" si="19"/>
        <v>3/24/2024 - 3/31/2024</v>
      </c>
      <c r="U436" s="7" t="str">
        <f t="shared" si="20"/>
        <v>Time Card</v>
      </c>
      <c r="V436" s="8" t="str">
        <f>RIGHT(TEXT(Data7[[#This Row],[Date:]],"mmddyyyy"),4)</f>
        <v>2024</v>
      </c>
      <c r="W436" s="8" t="str">
        <f>MID(TEXT(Data7[[#This Row],[Date:]],"mmddyyyy"),3,2)</f>
        <v>27</v>
      </c>
      <c r="X436" s="8" t="str">
        <f>LEFT(TEXT(Data7[[#This Row],[Date:]],"mmddyyyy"),2)</f>
        <v>03</v>
      </c>
      <c r="Y436" s="6">
        <f>DATE(Data7[[#This Row],[Year]],Data7[[#This Row],[Month]],Data7[[#This Row],[Day]])</f>
        <v>45378</v>
      </c>
    </row>
    <row r="437" spans="1:25" x14ac:dyDescent="0.3">
      <c r="A437" s="5">
        <v>45380.421323842595</v>
      </c>
      <c r="B437" s="7" t="s">
        <v>66</v>
      </c>
      <c r="C437" s="6" t="s">
        <v>357</v>
      </c>
      <c r="D437" s="7" t="s">
        <v>363</v>
      </c>
      <c r="E437" s="8">
        <v>1</v>
      </c>
      <c r="F437" s="7" t="s">
        <v>68</v>
      </c>
      <c r="G437" s="7" t="s">
        <v>68</v>
      </c>
      <c r="H437" s="7" t="s">
        <v>64</v>
      </c>
      <c r="I437" s="7" t="s">
        <v>44</v>
      </c>
      <c r="J437" s="19" t="str">
        <f>IFERROR(INDEX('Employee Info'!$C$3:$E$200,MATCH(Data7[[#This Row],[Name:]],'Employee Info'!$B$3:$B$200,0),MATCH(Data7[[#This Row],[Hours Type:]],'Employee Info'!$C$2:$E$2,0)),"")</f>
        <v/>
      </c>
      <c r="K437" s="19" t="str">
        <f>IFERROR(INDEX('Employee Info'!$C$3:$J$200,MATCH(Data7[[#This Row],[Name:]],'Employee Info'!$B$3:$B$200,0),MATCH(Data7[[#Headers],[Truck]],'Employee Info'!$C$2:$J$2,0)),"")</f>
        <v/>
      </c>
      <c r="L437" s="19" t="str">
        <f>IFERROR(INDEX('Employee Info'!$C$3:$J$200,MATCH(Data7[[#This Row],[Name:]],'Employee Info'!$B$3:$B$200,0),MATCH(Data7[[#Headers],[Phone]],'Employee Info'!$C$2:$J$2,0)),"")</f>
        <v/>
      </c>
      <c r="M437" s="19" t="str">
        <f>IFERROR(INDEX('Employee Info'!$C$3:$J$200,MATCH(Data7[[#This Row],[Name:]],'Employee Info'!$B$3:$B$200,0),MATCH(Data7[[#Headers],[Tech]],'Employee Info'!$C$2:$J$2,0)),"")</f>
        <v/>
      </c>
      <c r="N437" s="19" t="str">
        <f>IFERROR(INDEX('Employee Info'!$C$3:$J$200,MATCH(Data7[[#This Row],[Name:]],'Employee Info'!$B$3:$B$200,0),MATCH(Data7[[#Headers],[Other]],'Employee Info'!$C$2:$J$2,0)),"")</f>
        <v/>
      </c>
      <c r="O437" s="19">
        <f>IFERROR((Data7[[#This Row],[Hours:]]*SUM(Data7[[#This Row],[Rate]:[Other]])),"")</f>
        <v>0</v>
      </c>
      <c r="P437" s="7" t="str">
        <f>IF(Data7[[#This Row],[WO'#:]]="","Riley #","WO#")</f>
        <v>Riley #</v>
      </c>
      <c r="Q437" s="7">
        <f>IFERROR(WEEKNUM(Data7[[#This Row],[Date:]]),"")</f>
        <v>13</v>
      </c>
      <c r="R437" s="6">
        <f t="shared" si="18"/>
        <v>45375</v>
      </c>
      <c r="S437" s="6">
        <f>Data7[[#This Row],[Week Start]]+7</f>
        <v>45382</v>
      </c>
      <c r="T437" s="7" t="str">
        <f t="shared" si="19"/>
        <v>3/24/2024 - 3/31/2024</v>
      </c>
      <c r="U437" s="7" t="str">
        <f t="shared" si="20"/>
        <v>Time Card</v>
      </c>
      <c r="V437" s="8" t="str">
        <f>RIGHT(TEXT(Data7[[#This Row],[Date:]],"mmddyyyy"),4)</f>
        <v>2024</v>
      </c>
      <c r="W437" s="8" t="str">
        <f>MID(TEXT(Data7[[#This Row],[Date:]],"mmddyyyy"),3,2)</f>
        <v>27</v>
      </c>
      <c r="X437" s="8" t="str">
        <f>LEFT(TEXT(Data7[[#This Row],[Date:]],"mmddyyyy"),2)</f>
        <v>03</v>
      </c>
      <c r="Y437" s="6">
        <f>DATE(Data7[[#This Row],[Year]],Data7[[#This Row],[Month]],Data7[[#This Row],[Day]])</f>
        <v>45378</v>
      </c>
    </row>
    <row r="438" spans="1:25" x14ac:dyDescent="0.3">
      <c r="A438" s="5">
        <v>45378.582094097219</v>
      </c>
      <c r="B438" s="7" t="s">
        <v>35</v>
      </c>
      <c r="C438" s="6" t="s">
        <v>357</v>
      </c>
      <c r="D438" s="7" t="s">
        <v>360</v>
      </c>
      <c r="E438" s="8">
        <v>1</v>
      </c>
      <c r="F438" s="7" t="s">
        <v>68</v>
      </c>
      <c r="G438" s="7" t="s">
        <v>68</v>
      </c>
      <c r="H438" s="7" t="s">
        <v>59</v>
      </c>
      <c r="I438" s="7" t="s">
        <v>44</v>
      </c>
      <c r="J438" s="19" t="str">
        <f>IFERROR(INDEX('Employee Info'!$C$3:$E$200,MATCH(Data7[[#This Row],[Name:]],'Employee Info'!$B$3:$B$200,0),MATCH(Data7[[#This Row],[Hours Type:]],'Employee Info'!$C$2:$E$2,0)),"")</f>
        <v/>
      </c>
      <c r="K438" s="19" t="str">
        <f>IFERROR(INDEX('Employee Info'!$C$3:$J$200,MATCH(Data7[[#This Row],[Name:]],'Employee Info'!$B$3:$B$200,0),MATCH(Data7[[#Headers],[Truck]],'Employee Info'!$C$2:$J$2,0)),"")</f>
        <v/>
      </c>
      <c r="L438" s="19" t="str">
        <f>IFERROR(INDEX('Employee Info'!$C$3:$J$200,MATCH(Data7[[#This Row],[Name:]],'Employee Info'!$B$3:$B$200,0),MATCH(Data7[[#Headers],[Phone]],'Employee Info'!$C$2:$J$2,0)),"")</f>
        <v/>
      </c>
      <c r="M438" s="19" t="str">
        <f>IFERROR(INDEX('Employee Info'!$C$3:$J$200,MATCH(Data7[[#This Row],[Name:]],'Employee Info'!$B$3:$B$200,0),MATCH(Data7[[#Headers],[Tech]],'Employee Info'!$C$2:$J$2,0)),"")</f>
        <v/>
      </c>
      <c r="N438" s="19" t="str">
        <f>IFERROR(INDEX('Employee Info'!$C$3:$J$200,MATCH(Data7[[#This Row],[Name:]],'Employee Info'!$B$3:$B$200,0),MATCH(Data7[[#Headers],[Other]],'Employee Info'!$C$2:$J$2,0)),"")</f>
        <v/>
      </c>
      <c r="O438" s="19">
        <f>IFERROR((Data7[[#This Row],[Hours:]]*SUM(Data7[[#This Row],[Rate]:[Other]])),"")</f>
        <v>0</v>
      </c>
      <c r="P438" s="7" t="str">
        <f>IF(Data7[[#This Row],[WO'#:]]="","Riley #","WO#")</f>
        <v>Riley #</v>
      </c>
      <c r="Q438" s="7">
        <f>IFERROR(WEEKNUM(Data7[[#This Row],[Date:]]),"")</f>
        <v>13</v>
      </c>
      <c r="R438" s="6">
        <f t="shared" si="18"/>
        <v>45375</v>
      </c>
      <c r="S438" s="6">
        <f>Data7[[#This Row],[Week Start]]+7</f>
        <v>45382</v>
      </c>
      <c r="T438" s="7" t="str">
        <f t="shared" si="19"/>
        <v>3/24/2024 - 3/31/2024</v>
      </c>
      <c r="U438" s="7" t="str">
        <f t="shared" si="20"/>
        <v>Time Card</v>
      </c>
      <c r="V438" s="8" t="str">
        <f>RIGHT(TEXT(Data7[[#This Row],[Date:]],"mmddyyyy"),4)</f>
        <v>2024</v>
      </c>
      <c r="W438" s="8" t="str">
        <f>MID(TEXT(Data7[[#This Row],[Date:]],"mmddyyyy"),3,2)</f>
        <v>27</v>
      </c>
      <c r="X438" s="8" t="str">
        <f>LEFT(TEXT(Data7[[#This Row],[Date:]],"mmddyyyy"),2)</f>
        <v>03</v>
      </c>
      <c r="Y438" s="6">
        <f>DATE(Data7[[#This Row],[Year]],Data7[[#This Row],[Month]],Data7[[#This Row],[Day]])</f>
        <v>45378</v>
      </c>
    </row>
    <row r="439" spans="1:25" x14ac:dyDescent="0.3">
      <c r="A439" s="5">
        <v>45379.517543402777</v>
      </c>
      <c r="B439" s="7" t="s">
        <v>31</v>
      </c>
      <c r="C439" s="6" t="s">
        <v>364</v>
      </c>
      <c r="D439" s="7" t="s">
        <v>340</v>
      </c>
      <c r="E439" s="8">
        <v>2.5</v>
      </c>
      <c r="F439" s="7">
        <v>6984733</v>
      </c>
      <c r="G439" s="7" t="s">
        <v>68</v>
      </c>
      <c r="H439" s="7" t="s">
        <v>69</v>
      </c>
      <c r="I439" s="7" t="s">
        <v>44</v>
      </c>
      <c r="J439" s="19" t="str">
        <f>IFERROR(INDEX('Employee Info'!$C$3:$E$200,MATCH(Data7[[#This Row],[Name:]],'Employee Info'!$B$3:$B$200,0),MATCH(Data7[[#This Row],[Hours Type:]],'Employee Info'!$C$2:$E$2,0)),"")</f>
        <v/>
      </c>
      <c r="K439" s="19" t="str">
        <f>IFERROR(INDEX('Employee Info'!$C$3:$J$200,MATCH(Data7[[#This Row],[Name:]],'Employee Info'!$B$3:$B$200,0),MATCH(Data7[[#Headers],[Truck]],'Employee Info'!$C$2:$J$2,0)),"")</f>
        <v/>
      </c>
      <c r="L439" s="19" t="str">
        <f>IFERROR(INDEX('Employee Info'!$C$3:$J$200,MATCH(Data7[[#This Row],[Name:]],'Employee Info'!$B$3:$B$200,0),MATCH(Data7[[#Headers],[Phone]],'Employee Info'!$C$2:$J$2,0)),"")</f>
        <v/>
      </c>
      <c r="M439" s="19" t="str">
        <f>IFERROR(INDEX('Employee Info'!$C$3:$J$200,MATCH(Data7[[#This Row],[Name:]],'Employee Info'!$B$3:$B$200,0),MATCH(Data7[[#Headers],[Tech]],'Employee Info'!$C$2:$J$2,0)),"")</f>
        <v/>
      </c>
      <c r="N439" s="19" t="str">
        <f>IFERROR(INDEX('Employee Info'!$C$3:$J$200,MATCH(Data7[[#This Row],[Name:]],'Employee Info'!$B$3:$B$200,0),MATCH(Data7[[#Headers],[Other]],'Employee Info'!$C$2:$J$2,0)),"")</f>
        <v/>
      </c>
      <c r="O439" s="19">
        <f>IFERROR((Data7[[#This Row],[Hours:]]*SUM(Data7[[#This Row],[Rate]:[Other]])),"")</f>
        <v>0</v>
      </c>
      <c r="P439" s="7" t="str">
        <f>IF(Data7[[#This Row],[WO'#:]]="","Riley #","WO#")</f>
        <v>WO#</v>
      </c>
      <c r="Q439" s="7">
        <f>IFERROR(WEEKNUM(Data7[[#This Row],[Date:]]),"")</f>
        <v>13</v>
      </c>
      <c r="R439" s="6">
        <f t="shared" si="18"/>
        <v>45375</v>
      </c>
      <c r="S439" s="6">
        <f>Data7[[#This Row],[Week Start]]+7</f>
        <v>45382</v>
      </c>
      <c r="T439" s="7" t="str">
        <f t="shared" si="19"/>
        <v>3/24/2024 - 3/31/2024</v>
      </c>
      <c r="U439" s="7" t="str">
        <f t="shared" si="20"/>
        <v>Time Card</v>
      </c>
      <c r="V439" s="8" t="str">
        <f>RIGHT(TEXT(Data7[[#This Row],[Date:]],"mmddyyyy"),4)</f>
        <v>2024</v>
      </c>
      <c r="W439" s="8" t="str">
        <f>MID(TEXT(Data7[[#This Row],[Date:]],"mmddyyyy"),3,2)</f>
        <v>28</v>
      </c>
      <c r="X439" s="8" t="str">
        <f>LEFT(TEXT(Data7[[#This Row],[Date:]],"mmddyyyy"),2)</f>
        <v>03</v>
      </c>
      <c r="Y439" s="6">
        <f>DATE(Data7[[#This Row],[Year]],Data7[[#This Row],[Month]],Data7[[#This Row],[Day]])</f>
        <v>45379</v>
      </c>
    </row>
    <row r="440" spans="1:25" x14ac:dyDescent="0.3">
      <c r="A440" s="5">
        <v>45379.519536689812</v>
      </c>
      <c r="B440" s="7" t="s">
        <v>65</v>
      </c>
      <c r="C440" s="6" t="s">
        <v>364</v>
      </c>
      <c r="D440" s="7" t="s">
        <v>365</v>
      </c>
      <c r="E440" s="8">
        <v>1.5</v>
      </c>
      <c r="F440" s="7">
        <v>6984733</v>
      </c>
      <c r="G440" s="7" t="s">
        <v>68</v>
      </c>
      <c r="H440" s="7" t="s">
        <v>69</v>
      </c>
      <c r="I440" s="7" t="s">
        <v>44</v>
      </c>
      <c r="J440" s="19" t="str">
        <f>IFERROR(INDEX('Employee Info'!$C$3:$E$200,MATCH(Data7[[#This Row],[Name:]],'Employee Info'!$B$3:$B$200,0),MATCH(Data7[[#This Row],[Hours Type:]],'Employee Info'!$C$2:$E$2,0)),"")</f>
        <v/>
      </c>
      <c r="K440" s="19" t="str">
        <f>IFERROR(INDEX('Employee Info'!$C$3:$J$200,MATCH(Data7[[#This Row],[Name:]],'Employee Info'!$B$3:$B$200,0),MATCH(Data7[[#Headers],[Truck]],'Employee Info'!$C$2:$J$2,0)),"")</f>
        <v/>
      </c>
      <c r="L440" s="19" t="str">
        <f>IFERROR(INDEX('Employee Info'!$C$3:$J$200,MATCH(Data7[[#This Row],[Name:]],'Employee Info'!$B$3:$B$200,0),MATCH(Data7[[#Headers],[Phone]],'Employee Info'!$C$2:$J$2,0)),"")</f>
        <v/>
      </c>
      <c r="M440" s="19" t="str">
        <f>IFERROR(INDEX('Employee Info'!$C$3:$J$200,MATCH(Data7[[#This Row],[Name:]],'Employee Info'!$B$3:$B$200,0),MATCH(Data7[[#Headers],[Tech]],'Employee Info'!$C$2:$J$2,0)),"")</f>
        <v/>
      </c>
      <c r="N440" s="19" t="str">
        <f>IFERROR(INDEX('Employee Info'!$C$3:$J$200,MATCH(Data7[[#This Row],[Name:]],'Employee Info'!$B$3:$B$200,0),MATCH(Data7[[#Headers],[Other]],'Employee Info'!$C$2:$J$2,0)),"")</f>
        <v/>
      </c>
      <c r="O440" s="19">
        <f>IFERROR((Data7[[#This Row],[Hours:]]*SUM(Data7[[#This Row],[Rate]:[Other]])),"")</f>
        <v>0</v>
      </c>
      <c r="P440" s="7" t="str">
        <f>IF(Data7[[#This Row],[WO'#:]]="","Riley #","WO#")</f>
        <v>WO#</v>
      </c>
      <c r="Q440" s="7">
        <f>IFERROR(WEEKNUM(Data7[[#This Row],[Date:]]),"")</f>
        <v>13</v>
      </c>
      <c r="R440" s="6">
        <f t="shared" si="18"/>
        <v>45375</v>
      </c>
      <c r="S440" s="6">
        <f>Data7[[#This Row],[Week Start]]+7</f>
        <v>45382</v>
      </c>
      <c r="T440" s="7" t="str">
        <f t="shared" si="19"/>
        <v>3/24/2024 - 3/31/2024</v>
      </c>
      <c r="U440" s="7" t="str">
        <f t="shared" si="20"/>
        <v>Time Card</v>
      </c>
      <c r="V440" s="8" t="str">
        <f>RIGHT(TEXT(Data7[[#This Row],[Date:]],"mmddyyyy"),4)</f>
        <v>2024</v>
      </c>
      <c r="W440" s="8" t="str">
        <f>MID(TEXT(Data7[[#This Row],[Date:]],"mmddyyyy"),3,2)</f>
        <v>28</v>
      </c>
      <c r="X440" s="8" t="str">
        <f>LEFT(TEXT(Data7[[#This Row],[Date:]],"mmddyyyy"),2)</f>
        <v>03</v>
      </c>
      <c r="Y440" s="6">
        <f>DATE(Data7[[#This Row],[Year]],Data7[[#This Row],[Month]],Data7[[#This Row],[Day]])</f>
        <v>45379</v>
      </c>
    </row>
    <row r="441" spans="1:25" x14ac:dyDescent="0.3">
      <c r="A441" s="5">
        <v>45379.519617939812</v>
      </c>
      <c r="B441" s="7" t="s">
        <v>31</v>
      </c>
      <c r="C441" s="6" t="s">
        <v>364</v>
      </c>
      <c r="D441" s="7" t="s">
        <v>365</v>
      </c>
      <c r="E441" s="8">
        <v>1.5</v>
      </c>
      <c r="F441" s="7">
        <v>6984733</v>
      </c>
      <c r="G441" s="7" t="s">
        <v>68</v>
      </c>
      <c r="H441" s="7" t="s">
        <v>69</v>
      </c>
      <c r="I441" s="7" t="s">
        <v>44</v>
      </c>
      <c r="J441" s="19" t="str">
        <f>IFERROR(INDEX('Employee Info'!$C$3:$E$200,MATCH(Data7[[#This Row],[Name:]],'Employee Info'!$B$3:$B$200,0),MATCH(Data7[[#This Row],[Hours Type:]],'Employee Info'!$C$2:$E$2,0)),"")</f>
        <v/>
      </c>
      <c r="K441" s="19" t="str">
        <f>IFERROR(INDEX('Employee Info'!$C$3:$J$200,MATCH(Data7[[#This Row],[Name:]],'Employee Info'!$B$3:$B$200,0),MATCH(Data7[[#Headers],[Truck]],'Employee Info'!$C$2:$J$2,0)),"")</f>
        <v/>
      </c>
      <c r="L441" s="19" t="str">
        <f>IFERROR(INDEX('Employee Info'!$C$3:$J$200,MATCH(Data7[[#This Row],[Name:]],'Employee Info'!$B$3:$B$200,0),MATCH(Data7[[#Headers],[Phone]],'Employee Info'!$C$2:$J$2,0)),"")</f>
        <v/>
      </c>
      <c r="M441" s="19" t="str">
        <f>IFERROR(INDEX('Employee Info'!$C$3:$J$200,MATCH(Data7[[#This Row],[Name:]],'Employee Info'!$B$3:$B$200,0),MATCH(Data7[[#Headers],[Tech]],'Employee Info'!$C$2:$J$2,0)),"")</f>
        <v/>
      </c>
      <c r="N441" s="19" t="str">
        <f>IFERROR(INDEX('Employee Info'!$C$3:$J$200,MATCH(Data7[[#This Row],[Name:]],'Employee Info'!$B$3:$B$200,0),MATCH(Data7[[#Headers],[Other]],'Employee Info'!$C$2:$J$2,0)),"")</f>
        <v/>
      </c>
      <c r="O441" s="19">
        <f>IFERROR((Data7[[#This Row],[Hours:]]*SUM(Data7[[#This Row],[Rate]:[Other]])),"")</f>
        <v>0</v>
      </c>
      <c r="P441" s="7" t="str">
        <f>IF(Data7[[#This Row],[WO'#:]]="","Riley #","WO#")</f>
        <v>WO#</v>
      </c>
      <c r="Q441" s="7">
        <f>IFERROR(WEEKNUM(Data7[[#This Row],[Date:]]),"")</f>
        <v>13</v>
      </c>
      <c r="R441" s="6">
        <f t="shared" si="18"/>
        <v>45375</v>
      </c>
      <c r="S441" s="6">
        <f>Data7[[#This Row],[Week Start]]+7</f>
        <v>45382</v>
      </c>
      <c r="T441" s="7" t="str">
        <f t="shared" si="19"/>
        <v>3/24/2024 - 3/31/2024</v>
      </c>
      <c r="U441" s="7" t="str">
        <f t="shared" si="20"/>
        <v>Time Card</v>
      </c>
      <c r="V441" s="8" t="str">
        <f>RIGHT(TEXT(Data7[[#This Row],[Date:]],"mmddyyyy"),4)</f>
        <v>2024</v>
      </c>
      <c r="W441" s="8" t="str">
        <f>MID(TEXT(Data7[[#This Row],[Date:]],"mmddyyyy"),3,2)</f>
        <v>28</v>
      </c>
      <c r="X441" s="8" t="str">
        <f>LEFT(TEXT(Data7[[#This Row],[Date:]],"mmddyyyy"),2)</f>
        <v>03</v>
      </c>
      <c r="Y441" s="6">
        <f>DATE(Data7[[#This Row],[Year]],Data7[[#This Row],[Month]],Data7[[#This Row],[Day]])</f>
        <v>45379</v>
      </c>
    </row>
    <row r="442" spans="1:25" x14ac:dyDescent="0.3">
      <c r="A442" s="5">
        <v>45379.593970138892</v>
      </c>
      <c r="B442" s="7" t="s">
        <v>35</v>
      </c>
      <c r="C442" s="6" t="s">
        <v>364</v>
      </c>
      <c r="D442" s="7" t="s">
        <v>365</v>
      </c>
      <c r="E442" s="8">
        <v>1.5</v>
      </c>
      <c r="F442" s="7">
        <v>6984733</v>
      </c>
      <c r="G442" s="7" t="s">
        <v>68</v>
      </c>
      <c r="H442" s="7" t="s">
        <v>69</v>
      </c>
      <c r="I442" s="7" t="s">
        <v>44</v>
      </c>
      <c r="J442" s="19" t="str">
        <f>IFERROR(INDEX('Employee Info'!$C$3:$E$200,MATCH(Data7[[#This Row],[Name:]],'Employee Info'!$B$3:$B$200,0),MATCH(Data7[[#This Row],[Hours Type:]],'Employee Info'!$C$2:$E$2,0)),"")</f>
        <v/>
      </c>
      <c r="K442" s="19" t="str">
        <f>IFERROR(INDEX('Employee Info'!$C$3:$J$200,MATCH(Data7[[#This Row],[Name:]],'Employee Info'!$B$3:$B$200,0),MATCH(Data7[[#Headers],[Truck]],'Employee Info'!$C$2:$J$2,0)),"")</f>
        <v/>
      </c>
      <c r="L442" s="19" t="str">
        <f>IFERROR(INDEX('Employee Info'!$C$3:$J$200,MATCH(Data7[[#This Row],[Name:]],'Employee Info'!$B$3:$B$200,0),MATCH(Data7[[#Headers],[Phone]],'Employee Info'!$C$2:$J$2,0)),"")</f>
        <v/>
      </c>
      <c r="M442" s="19" t="str">
        <f>IFERROR(INDEX('Employee Info'!$C$3:$J$200,MATCH(Data7[[#This Row],[Name:]],'Employee Info'!$B$3:$B$200,0),MATCH(Data7[[#Headers],[Tech]],'Employee Info'!$C$2:$J$2,0)),"")</f>
        <v/>
      </c>
      <c r="N442" s="19" t="str">
        <f>IFERROR(INDEX('Employee Info'!$C$3:$J$200,MATCH(Data7[[#This Row],[Name:]],'Employee Info'!$B$3:$B$200,0),MATCH(Data7[[#Headers],[Other]],'Employee Info'!$C$2:$J$2,0)),"")</f>
        <v/>
      </c>
      <c r="O442" s="19">
        <f>IFERROR((Data7[[#This Row],[Hours:]]*SUM(Data7[[#This Row],[Rate]:[Other]])),"")</f>
        <v>0</v>
      </c>
      <c r="P442" s="7" t="str">
        <f>IF(Data7[[#This Row],[WO'#:]]="","Riley #","WO#")</f>
        <v>WO#</v>
      </c>
      <c r="Q442" s="7">
        <f>IFERROR(WEEKNUM(Data7[[#This Row],[Date:]]),"")</f>
        <v>13</v>
      </c>
      <c r="R442" s="6">
        <f t="shared" si="18"/>
        <v>45375</v>
      </c>
      <c r="S442" s="6">
        <f>Data7[[#This Row],[Week Start]]+7</f>
        <v>45382</v>
      </c>
      <c r="T442" s="7" t="str">
        <f t="shared" si="19"/>
        <v>3/24/2024 - 3/31/2024</v>
      </c>
      <c r="U442" s="7" t="str">
        <f t="shared" si="20"/>
        <v>Time Card</v>
      </c>
      <c r="V442" s="8" t="str">
        <f>RIGHT(TEXT(Data7[[#This Row],[Date:]],"mmddyyyy"),4)</f>
        <v>2024</v>
      </c>
      <c r="W442" s="8" t="str">
        <f>MID(TEXT(Data7[[#This Row],[Date:]],"mmddyyyy"),3,2)</f>
        <v>28</v>
      </c>
      <c r="X442" s="8" t="str">
        <f>LEFT(TEXT(Data7[[#This Row],[Date:]],"mmddyyyy"),2)</f>
        <v>03</v>
      </c>
      <c r="Y442" s="6">
        <f>DATE(Data7[[#This Row],[Year]],Data7[[#This Row],[Month]],Data7[[#This Row],[Day]])</f>
        <v>45379</v>
      </c>
    </row>
    <row r="443" spans="1:25" x14ac:dyDescent="0.3">
      <c r="A443" s="5">
        <v>45380.427118634259</v>
      </c>
      <c r="B443" s="7" t="s">
        <v>66</v>
      </c>
      <c r="C443" s="6" t="s">
        <v>364</v>
      </c>
      <c r="D443" s="7" t="s">
        <v>366</v>
      </c>
      <c r="E443" s="8">
        <v>3</v>
      </c>
      <c r="F443" s="7">
        <v>6984733</v>
      </c>
      <c r="G443" s="7" t="s">
        <v>68</v>
      </c>
      <c r="H443" s="7" t="s">
        <v>69</v>
      </c>
      <c r="I443" s="7" t="s">
        <v>44</v>
      </c>
      <c r="J443" s="19" t="str">
        <f>IFERROR(INDEX('Employee Info'!$C$3:$E$200,MATCH(Data7[[#This Row],[Name:]],'Employee Info'!$B$3:$B$200,0),MATCH(Data7[[#This Row],[Hours Type:]],'Employee Info'!$C$2:$E$2,0)),"")</f>
        <v/>
      </c>
      <c r="K443" s="19" t="str">
        <f>IFERROR(INDEX('Employee Info'!$C$3:$J$200,MATCH(Data7[[#This Row],[Name:]],'Employee Info'!$B$3:$B$200,0),MATCH(Data7[[#Headers],[Truck]],'Employee Info'!$C$2:$J$2,0)),"")</f>
        <v/>
      </c>
      <c r="L443" s="19" t="str">
        <f>IFERROR(INDEX('Employee Info'!$C$3:$J$200,MATCH(Data7[[#This Row],[Name:]],'Employee Info'!$B$3:$B$200,0),MATCH(Data7[[#Headers],[Phone]],'Employee Info'!$C$2:$J$2,0)),"")</f>
        <v/>
      </c>
      <c r="M443" s="19" t="str">
        <f>IFERROR(INDEX('Employee Info'!$C$3:$J$200,MATCH(Data7[[#This Row],[Name:]],'Employee Info'!$B$3:$B$200,0),MATCH(Data7[[#Headers],[Tech]],'Employee Info'!$C$2:$J$2,0)),"")</f>
        <v/>
      </c>
      <c r="N443" s="19" t="str">
        <f>IFERROR(INDEX('Employee Info'!$C$3:$J$200,MATCH(Data7[[#This Row],[Name:]],'Employee Info'!$B$3:$B$200,0),MATCH(Data7[[#Headers],[Other]],'Employee Info'!$C$2:$J$2,0)),"")</f>
        <v/>
      </c>
      <c r="O443" s="19">
        <f>IFERROR((Data7[[#This Row],[Hours:]]*SUM(Data7[[#This Row],[Rate]:[Other]])),"")</f>
        <v>0</v>
      </c>
      <c r="P443" s="7" t="str">
        <f>IF(Data7[[#This Row],[WO'#:]]="","Riley #","WO#")</f>
        <v>WO#</v>
      </c>
      <c r="Q443" s="7">
        <f>IFERROR(WEEKNUM(Data7[[#This Row],[Date:]]),"")</f>
        <v>13</v>
      </c>
      <c r="R443" s="6">
        <f t="shared" si="18"/>
        <v>45375</v>
      </c>
      <c r="S443" s="6">
        <f>Data7[[#This Row],[Week Start]]+7</f>
        <v>45382</v>
      </c>
      <c r="T443" s="7" t="str">
        <f t="shared" si="19"/>
        <v>3/24/2024 - 3/31/2024</v>
      </c>
      <c r="U443" s="7" t="str">
        <f t="shared" si="20"/>
        <v>Time Card</v>
      </c>
      <c r="V443" s="8" t="str">
        <f>RIGHT(TEXT(Data7[[#This Row],[Date:]],"mmddyyyy"),4)</f>
        <v>2024</v>
      </c>
      <c r="W443" s="8" t="str">
        <f>MID(TEXT(Data7[[#This Row],[Date:]],"mmddyyyy"),3,2)</f>
        <v>28</v>
      </c>
      <c r="X443" s="8" t="str">
        <f>LEFT(TEXT(Data7[[#This Row],[Date:]],"mmddyyyy"),2)</f>
        <v>03</v>
      </c>
      <c r="Y443" s="6">
        <f>DATE(Data7[[#This Row],[Year]],Data7[[#This Row],[Month]],Data7[[#This Row],[Day]])</f>
        <v>45379</v>
      </c>
    </row>
    <row r="444" spans="1:25" x14ac:dyDescent="0.3">
      <c r="A444" s="5">
        <v>45392.385607407406</v>
      </c>
      <c r="B444" s="7" t="s">
        <v>76</v>
      </c>
      <c r="C444" s="6" t="s">
        <v>364</v>
      </c>
      <c r="D444" s="7" t="s">
        <v>156</v>
      </c>
      <c r="E444" s="8">
        <v>1</v>
      </c>
      <c r="F444" s="7">
        <v>6984733</v>
      </c>
      <c r="G444" s="7" t="s">
        <v>68</v>
      </c>
      <c r="H444" s="7" t="s">
        <v>69</v>
      </c>
      <c r="I444" s="7" t="s">
        <v>44</v>
      </c>
      <c r="J444" s="19" t="str">
        <f>IFERROR(INDEX('Employee Info'!$C$3:$E$200,MATCH(Data7[[#This Row],[Name:]],'Employee Info'!$B$3:$B$200,0),MATCH(Data7[[#This Row],[Hours Type:]],'Employee Info'!$C$2:$E$2,0)),"")</f>
        <v/>
      </c>
      <c r="K444" s="19" t="str">
        <f>IFERROR(INDEX('Employee Info'!$C$3:$J$200,MATCH(Data7[[#This Row],[Name:]],'Employee Info'!$B$3:$B$200,0),MATCH(Data7[[#Headers],[Truck]],'Employee Info'!$C$2:$J$2,0)),"")</f>
        <v/>
      </c>
      <c r="L444" s="19" t="str">
        <f>IFERROR(INDEX('Employee Info'!$C$3:$J$200,MATCH(Data7[[#This Row],[Name:]],'Employee Info'!$B$3:$B$200,0),MATCH(Data7[[#Headers],[Phone]],'Employee Info'!$C$2:$J$2,0)),"")</f>
        <v/>
      </c>
      <c r="M444" s="19" t="str">
        <f>IFERROR(INDEX('Employee Info'!$C$3:$J$200,MATCH(Data7[[#This Row],[Name:]],'Employee Info'!$B$3:$B$200,0),MATCH(Data7[[#Headers],[Tech]],'Employee Info'!$C$2:$J$2,0)),"")</f>
        <v/>
      </c>
      <c r="N444" s="19" t="str">
        <f>IFERROR(INDEX('Employee Info'!$C$3:$J$200,MATCH(Data7[[#This Row],[Name:]],'Employee Info'!$B$3:$B$200,0),MATCH(Data7[[#Headers],[Other]],'Employee Info'!$C$2:$J$2,0)),"")</f>
        <v/>
      </c>
      <c r="O444" s="19">
        <f>IFERROR((Data7[[#This Row],[Hours:]]*SUM(Data7[[#This Row],[Rate]:[Other]])),"")</f>
        <v>0</v>
      </c>
      <c r="P444" s="7" t="str">
        <f>IF(Data7[[#This Row],[WO'#:]]="","Riley #","WO#")</f>
        <v>WO#</v>
      </c>
      <c r="Q444" s="7">
        <f>IFERROR(WEEKNUM(Data7[[#This Row],[Date:]]),"")</f>
        <v>13</v>
      </c>
      <c r="R444" s="6">
        <f t="shared" si="18"/>
        <v>45375</v>
      </c>
      <c r="S444" s="6">
        <f>Data7[[#This Row],[Week Start]]+7</f>
        <v>45382</v>
      </c>
      <c r="T444" s="7" t="str">
        <f t="shared" si="19"/>
        <v>3/24/2024 - 3/31/2024</v>
      </c>
      <c r="U444" s="7" t="str">
        <f t="shared" si="20"/>
        <v>Time Card</v>
      </c>
      <c r="V444" s="8" t="str">
        <f>RIGHT(TEXT(Data7[[#This Row],[Date:]],"mmddyyyy"),4)</f>
        <v>2024</v>
      </c>
      <c r="W444" s="8" t="str">
        <f>MID(TEXT(Data7[[#This Row],[Date:]],"mmddyyyy"),3,2)</f>
        <v>28</v>
      </c>
      <c r="X444" s="8" t="str">
        <f>LEFT(TEXT(Data7[[#This Row],[Date:]],"mmddyyyy"),2)</f>
        <v>03</v>
      </c>
      <c r="Y444" s="6">
        <f>DATE(Data7[[#This Row],[Year]],Data7[[#This Row],[Month]],Data7[[#This Row],[Day]])</f>
        <v>45379</v>
      </c>
    </row>
    <row r="445" spans="1:25" x14ac:dyDescent="0.3">
      <c r="A445" s="5">
        <v>45379.516511689813</v>
      </c>
      <c r="B445" s="7" t="s">
        <v>65</v>
      </c>
      <c r="C445" s="6" t="s">
        <v>364</v>
      </c>
      <c r="D445" s="7" t="s">
        <v>367</v>
      </c>
      <c r="E445" s="8">
        <v>3</v>
      </c>
      <c r="F445" s="7" t="s">
        <v>68</v>
      </c>
      <c r="G445" s="7" t="s">
        <v>68</v>
      </c>
      <c r="H445" s="7" t="s">
        <v>278</v>
      </c>
      <c r="I445" s="7" t="s">
        <v>44</v>
      </c>
      <c r="J445" s="19" t="str">
        <f>IFERROR(INDEX('Employee Info'!$C$3:$E$200,MATCH(Data7[[#This Row],[Name:]],'Employee Info'!$B$3:$B$200,0),MATCH(Data7[[#This Row],[Hours Type:]],'Employee Info'!$C$2:$E$2,0)),"")</f>
        <v/>
      </c>
      <c r="K445" s="19" t="str">
        <f>IFERROR(INDEX('Employee Info'!$C$3:$J$200,MATCH(Data7[[#This Row],[Name:]],'Employee Info'!$B$3:$B$200,0),MATCH(Data7[[#Headers],[Truck]],'Employee Info'!$C$2:$J$2,0)),"")</f>
        <v/>
      </c>
      <c r="L445" s="19" t="str">
        <f>IFERROR(INDEX('Employee Info'!$C$3:$J$200,MATCH(Data7[[#This Row],[Name:]],'Employee Info'!$B$3:$B$200,0),MATCH(Data7[[#Headers],[Phone]],'Employee Info'!$C$2:$J$2,0)),"")</f>
        <v/>
      </c>
      <c r="M445" s="19" t="str">
        <f>IFERROR(INDEX('Employee Info'!$C$3:$J$200,MATCH(Data7[[#This Row],[Name:]],'Employee Info'!$B$3:$B$200,0),MATCH(Data7[[#Headers],[Tech]],'Employee Info'!$C$2:$J$2,0)),"")</f>
        <v/>
      </c>
      <c r="N445" s="19" t="str">
        <f>IFERROR(INDEX('Employee Info'!$C$3:$J$200,MATCH(Data7[[#This Row],[Name:]],'Employee Info'!$B$3:$B$200,0),MATCH(Data7[[#Headers],[Other]],'Employee Info'!$C$2:$J$2,0)),"")</f>
        <v/>
      </c>
      <c r="O445" s="19">
        <f>IFERROR((Data7[[#This Row],[Hours:]]*SUM(Data7[[#This Row],[Rate]:[Other]])),"")</f>
        <v>0</v>
      </c>
      <c r="P445" s="7" t="str">
        <f>IF(Data7[[#This Row],[WO'#:]]="","Riley #","WO#")</f>
        <v>Riley #</v>
      </c>
      <c r="Q445" s="7">
        <f>IFERROR(WEEKNUM(Data7[[#This Row],[Date:]]),"")</f>
        <v>13</v>
      </c>
      <c r="R445" s="6">
        <f t="shared" si="18"/>
        <v>45375</v>
      </c>
      <c r="S445" s="6">
        <f>Data7[[#This Row],[Week Start]]+7</f>
        <v>45382</v>
      </c>
      <c r="T445" s="7" t="str">
        <f t="shared" si="19"/>
        <v>3/24/2024 - 3/31/2024</v>
      </c>
      <c r="U445" s="7" t="str">
        <f t="shared" si="20"/>
        <v>Time Card</v>
      </c>
      <c r="V445" s="8" t="str">
        <f>RIGHT(TEXT(Data7[[#This Row],[Date:]],"mmddyyyy"),4)</f>
        <v>2024</v>
      </c>
      <c r="W445" s="8" t="str">
        <f>MID(TEXT(Data7[[#This Row],[Date:]],"mmddyyyy"),3,2)</f>
        <v>28</v>
      </c>
      <c r="X445" s="8" t="str">
        <f>LEFT(TEXT(Data7[[#This Row],[Date:]],"mmddyyyy"),2)</f>
        <v>03</v>
      </c>
      <c r="Y445" s="6">
        <f>DATE(Data7[[#This Row],[Year]],Data7[[#This Row],[Month]],Data7[[#This Row],[Day]])</f>
        <v>45379</v>
      </c>
    </row>
    <row r="446" spans="1:25" x14ac:dyDescent="0.3">
      <c r="A446" s="5">
        <v>45379.596696990739</v>
      </c>
      <c r="B446" s="7" t="s">
        <v>35</v>
      </c>
      <c r="C446" s="6" t="s">
        <v>364</v>
      </c>
      <c r="D446" s="7" t="s">
        <v>370</v>
      </c>
      <c r="E446" s="8">
        <v>5</v>
      </c>
      <c r="F446" s="7" t="s">
        <v>68</v>
      </c>
      <c r="G446" s="7" t="s">
        <v>68</v>
      </c>
      <c r="H446" s="7" t="s">
        <v>278</v>
      </c>
      <c r="I446" s="7" t="s">
        <v>44</v>
      </c>
      <c r="J446" s="19" t="str">
        <f>IFERROR(INDEX('Employee Info'!$C$3:$E$200,MATCH(Data7[[#This Row],[Name:]],'Employee Info'!$B$3:$B$200,0),MATCH(Data7[[#This Row],[Hours Type:]],'Employee Info'!$C$2:$E$2,0)),"")</f>
        <v/>
      </c>
      <c r="K446" s="19" t="str">
        <f>IFERROR(INDEX('Employee Info'!$C$3:$J$200,MATCH(Data7[[#This Row],[Name:]],'Employee Info'!$B$3:$B$200,0),MATCH(Data7[[#Headers],[Truck]],'Employee Info'!$C$2:$J$2,0)),"")</f>
        <v/>
      </c>
      <c r="L446" s="19" t="str">
        <f>IFERROR(INDEX('Employee Info'!$C$3:$J$200,MATCH(Data7[[#This Row],[Name:]],'Employee Info'!$B$3:$B$200,0),MATCH(Data7[[#Headers],[Phone]],'Employee Info'!$C$2:$J$2,0)),"")</f>
        <v/>
      </c>
      <c r="M446" s="19" t="str">
        <f>IFERROR(INDEX('Employee Info'!$C$3:$J$200,MATCH(Data7[[#This Row],[Name:]],'Employee Info'!$B$3:$B$200,0),MATCH(Data7[[#Headers],[Tech]],'Employee Info'!$C$2:$J$2,0)),"")</f>
        <v/>
      </c>
      <c r="N446" s="19" t="str">
        <f>IFERROR(INDEX('Employee Info'!$C$3:$J$200,MATCH(Data7[[#This Row],[Name:]],'Employee Info'!$B$3:$B$200,0),MATCH(Data7[[#Headers],[Other]],'Employee Info'!$C$2:$J$2,0)),"")</f>
        <v/>
      </c>
      <c r="O446" s="19">
        <f>IFERROR((Data7[[#This Row],[Hours:]]*SUM(Data7[[#This Row],[Rate]:[Other]])),"")</f>
        <v>0</v>
      </c>
      <c r="P446" s="7" t="str">
        <f>IF(Data7[[#This Row],[WO'#:]]="","Riley #","WO#")</f>
        <v>Riley #</v>
      </c>
      <c r="Q446" s="7">
        <f>IFERROR(WEEKNUM(Data7[[#This Row],[Date:]]),"")</f>
        <v>13</v>
      </c>
      <c r="R446" s="6">
        <f t="shared" si="18"/>
        <v>45375</v>
      </c>
      <c r="S446" s="6">
        <f>Data7[[#This Row],[Week Start]]+7</f>
        <v>45382</v>
      </c>
      <c r="T446" s="7" t="str">
        <f t="shared" si="19"/>
        <v>3/24/2024 - 3/31/2024</v>
      </c>
      <c r="U446" s="7" t="str">
        <f t="shared" si="20"/>
        <v>Time Card</v>
      </c>
      <c r="V446" s="8" t="str">
        <f>RIGHT(TEXT(Data7[[#This Row],[Date:]],"mmddyyyy"),4)</f>
        <v>2024</v>
      </c>
      <c r="W446" s="8" t="str">
        <f>MID(TEXT(Data7[[#This Row],[Date:]],"mmddyyyy"),3,2)</f>
        <v>28</v>
      </c>
      <c r="X446" s="8" t="str">
        <f>LEFT(TEXT(Data7[[#This Row],[Date:]],"mmddyyyy"),2)</f>
        <v>03</v>
      </c>
      <c r="Y446" s="6">
        <f>DATE(Data7[[#This Row],[Year]],Data7[[#This Row],[Month]],Data7[[#This Row],[Day]])</f>
        <v>45379</v>
      </c>
    </row>
    <row r="447" spans="1:25" x14ac:dyDescent="0.3">
      <c r="A447" s="5">
        <v>45380.425126967595</v>
      </c>
      <c r="B447" s="7" t="s">
        <v>66</v>
      </c>
      <c r="C447" s="6" t="s">
        <v>364</v>
      </c>
      <c r="D447" s="7" t="s">
        <v>372</v>
      </c>
      <c r="E447" s="8">
        <v>3</v>
      </c>
      <c r="F447" s="7" t="s">
        <v>68</v>
      </c>
      <c r="G447" s="7" t="s">
        <v>68</v>
      </c>
      <c r="H447" s="7" t="s">
        <v>278</v>
      </c>
      <c r="I447" s="7" t="s">
        <v>44</v>
      </c>
      <c r="J447" s="19" t="str">
        <f>IFERROR(INDEX('Employee Info'!$C$3:$E$200,MATCH(Data7[[#This Row],[Name:]],'Employee Info'!$B$3:$B$200,0),MATCH(Data7[[#This Row],[Hours Type:]],'Employee Info'!$C$2:$E$2,0)),"")</f>
        <v/>
      </c>
      <c r="K447" s="19" t="str">
        <f>IFERROR(INDEX('Employee Info'!$C$3:$J$200,MATCH(Data7[[#This Row],[Name:]],'Employee Info'!$B$3:$B$200,0),MATCH(Data7[[#Headers],[Truck]],'Employee Info'!$C$2:$J$2,0)),"")</f>
        <v/>
      </c>
      <c r="L447" s="19" t="str">
        <f>IFERROR(INDEX('Employee Info'!$C$3:$J$200,MATCH(Data7[[#This Row],[Name:]],'Employee Info'!$B$3:$B$200,0),MATCH(Data7[[#Headers],[Phone]],'Employee Info'!$C$2:$J$2,0)),"")</f>
        <v/>
      </c>
      <c r="M447" s="19" t="str">
        <f>IFERROR(INDEX('Employee Info'!$C$3:$J$200,MATCH(Data7[[#This Row],[Name:]],'Employee Info'!$B$3:$B$200,0),MATCH(Data7[[#Headers],[Tech]],'Employee Info'!$C$2:$J$2,0)),"")</f>
        <v/>
      </c>
      <c r="N447" s="19" t="str">
        <f>IFERROR(INDEX('Employee Info'!$C$3:$J$200,MATCH(Data7[[#This Row],[Name:]],'Employee Info'!$B$3:$B$200,0),MATCH(Data7[[#Headers],[Other]],'Employee Info'!$C$2:$J$2,0)),"")</f>
        <v/>
      </c>
      <c r="O447" s="19">
        <f>IFERROR((Data7[[#This Row],[Hours:]]*SUM(Data7[[#This Row],[Rate]:[Other]])),"")</f>
        <v>0</v>
      </c>
      <c r="P447" s="7" t="str">
        <f>IF(Data7[[#This Row],[WO'#:]]="","Riley #","WO#")</f>
        <v>Riley #</v>
      </c>
      <c r="Q447" s="7">
        <f>IFERROR(WEEKNUM(Data7[[#This Row],[Date:]]),"")</f>
        <v>13</v>
      </c>
      <c r="R447" s="6">
        <f t="shared" si="18"/>
        <v>45375</v>
      </c>
      <c r="S447" s="6">
        <f>Data7[[#This Row],[Week Start]]+7</f>
        <v>45382</v>
      </c>
      <c r="T447" s="7" t="str">
        <f t="shared" si="19"/>
        <v>3/24/2024 - 3/31/2024</v>
      </c>
      <c r="U447" s="7" t="str">
        <f t="shared" si="20"/>
        <v>Time Card</v>
      </c>
      <c r="V447" s="8" t="str">
        <f>RIGHT(TEXT(Data7[[#This Row],[Date:]],"mmddyyyy"),4)</f>
        <v>2024</v>
      </c>
      <c r="W447" s="8" t="str">
        <f>MID(TEXT(Data7[[#This Row],[Date:]],"mmddyyyy"),3,2)</f>
        <v>28</v>
      </c>
      <c r="X447" s="8" t="str">
        <f>LEFT(TEXT(Data7[[#This Row],[Date:]],"mmddyyyy"),2)</f>
        <v>03</v>
      </c>
      <c r="Y447" s="6">
        <f>DATE(Data7[[#This Row],[Year]],Data7[[#This Row],[Month]],Data7[[#This Row],[Day]])</f>
        <v>45379</v>
      </c>
    </row>
    <row r="448" spans="1:25" x14ac:dyDescent="0.3">
      <c r="A448" s="5">
        <v>45379.515780092595</v>
      </c>
      <c r="B448" s="7" t="s">
        <v>31</v>
      </c>
      <c r="C448" s="6" t="s">
        <v>364</v>
      </c>
      <c r="D448" s="7" t="s">
        <v>362</v>
      </c>
      <c r="E448" s="8">
        <v>1.5</v>
      </c>
      <c r="F448" s="7" t="s">
        <v>68</v>
      </c>
      <c r="G448" s="7" t="s">
        <v>68</v>
      </c>
      <c r="H448" s="7" t="s">
        <v>92</v>
      </c>
      <c r="I448" s="7" t="s">
        <v>44</v>
      </c>
      <c r="J448" s="19" t="str">
        <f>IFERROR(INDEX('Employee Info'!$C$3:$E$200,MATCH(Data7[[#This Row],[Name:]],'Employee Info'!$B$3:$B$200,0),MATCH(Data7[[#This Row],[Hours Type:]],'Employee Info'!$C$2:$E$2,0)),"")</f>
        <v/>
      </c>
      <c r="K448" s="19" t="str">
        <f>IFERROR(INDEX('Employee Info'!$C$3:$J$200,MATCH(Data7[[#This Row],[Name:]],'Employee Info'!$B$3:$B$200,0),MATCH(Data7[[#Headers],[Truck]],'Employee Info'!$C$2:$J$2,0)),"")</f>
        <v/>
      </c>
      <c r="L448" s="19" t="str">
        <f>IFERROR(INDEX('Employee Info'!$C$3:$J$200,MATCH(Data7[[#This Row],[Name:]],'Employee Info'!$B$3:$B$200,0),MATCH(Data7[[#Headers],[Phone]],'Employee Info'!$C$2:$J$2,0)),"")</f>
        <v/>
      </c>
      <c r="M448" s="19" t="str">
        <f>IFERROR(INDEX('Employee Info'!$C$3:$J$200,MATCH(Data7[[#This Row],[Name:]],'Employee Info'!$B$3:$B$200,0),MATCH(Data7[[#Headers],[Tech]],'Employee Info'!$C$2:$J$2,0)),"")</f>
        <v/>
      </c>
      <c r="N448" s="19" t="str">
        <f>IFERROR(INDEX('Employee Info'!$C$3:$J$200,MATCH(Data7[[#This Row],[Name:]],'Employee Info'!$B$3:$B$200,0),MATCH(Data7[[#Headers],[Other]],'Employee Info'!$C$2:$J$2,0)),"")</f>
        <v/>
      </c>
      <c r="O448" s="19">
        <f>IFERROR((Data7[[#This Row],[Hours:]]*SUM(Data7[[#This Row],[Rate]:[Other]])),"")</f>
        <v>0</v>
      </c>
      <c r="P448" s="7" t="str">
        <f>IF(Data7[[#This Row],[WO'#:]]="","Riley #","WO#")</f>
        <v>Riley #</v>
      </c>
      <c r="Q448" s="7">
        <f>IFERROR(WEEKNUM(Data7[[#This Row],[Date:]]),"")</f>
        <v>13</v>
      </c>
      <c r="R448" s="6">
        <f t="shared" si="18"/>
        <v>45375</v>
      </c>
      <c r="S448" s="6">
        <f>Data7[[#This Row],[Week Start]]+7</f>
        <v>45382</v>
      </c>
      <c r="T448" s="7" t="str">
        <f t="shared" si="19"/>
        <v>3/24/2024 - 3/31/2024</v>
      </c>
      <c r="U448" s="7" t="str">
        <f t="shared" si="20"/>
        <v>Time Card</v>
      </c>
      <c r="V448" s="8" t="str">
        <f>RIGHT(TEXT(Data7[[#This Row],[Date:]],"mmddyyyy"),4)</f>
        <v>2024</v>
      </c>
      <c r="W448" s="8" t="str">
        <f>MID(TEXT(Data7[[#This Row],[Date:]],"mmddyyyy"),3,2)</f>
        <v>28</v>
      </c>
      <c r="X448" s="8" t="str">
        <f>LEFT(TEXT(Data7[[#This Row],[Date:]],"mmddyyyy"),2)</f>
        <v>03</v>
      </c>
      <c r="Y448" s="6">
        <f>DATE(Data7[[#This Row],[Year]],Data7[[#This Row],[Month]],Data7[[#This Row],[Day]])</f>
        <v>45379</v>
      </c>
    </row>
    <row r="449" spans="1:25" x14ac:dyDescent="0.3">
      <c r="A449" s="5">
        <v>45379.516001851851</v>
      </c>
      <c r="B449" s="7" t="s">
        <v>65</v>
      </c>
      <c r="C449" s="6" t="s">
        <v>364</v>
      </c>
      <c r="D449" s="7" t="s">
        <v>362</v>
      </c>
      <c r="E449" s="8">
        <v>1</v>
      </c>
      <c r="F449" s="7" t="s">
        <v>68</v>
      </c>
      <c r="G449" s="7" t="s">
        <v>68</v>
      </c>
      <c r="H449" s="7" t="s">
        <v>92</v>
      </c>
      <c r="I449" s="7" t="s">
        <v>44</v>
      </c>
      <c r="J449" s="19" t="str">
        <f>IFERROR(INDEX('Employee Info'!$C$3:$E$200,MATCH(Data7[[#This Row],[Name:]],'Employee Info'!$B$3:$B$200,0),MATCH(Data7[[#This Row],[Hours Type:]],'Employee Info'!$C$2:$E$2,0)),"")</f>
        <v/>
      </c>
      <c r="K449" s="19" t="str">
        <f>IFERROR(INDEX('Employee Info'!$C$3:$J$200,MATCH(Data7[[#This Row],[Name:]],'Employee Info'!$B$3:$B$200,0),MATCH(Data7[[#Headers],[Truck]],'Employee Info'!$C$2:$J$2,0)),"")</f>
        <v/>
      </c>
      <c r="L449" s="19" t="str">
        <f>IFERROR(INDEX('Employee Info'!$C$3:$J$200,MATCH(Data7[[#This Row],[Name:]],'Employee Info'!$B$3:$B$200,0),MATCH(Data7[[#Headers],[Phone]],'Employee Info'!$C$2:$J$2,0)),"")</f>
        <v/>
      </c>
      <c r="M449" s="19" t="str">
        <f>IFERROR(INDEX('Employee Info'!$C$3:$J$200,MATCH(Data7[[#This Row],[Name:]],'Employee Info'!$B$3:$B$200,0),MATCH(Data7[[#Headers],[Tech]],'Employee Info'!$C$2:$J$2,0)),"")</f>
        <v/>
      </c>
      <c r="N449" s="19" t="str">
        <f>IFERROR(INDEX('Employee Info'!$C$3:$J$200,MATCH(Data7[[#This Row],[Name:]],'Employee Info'!$B$3:$B$200,0),MATCH(Data7[[#Headers],[Other]],'Employee Info'!$C$2:$J$2,0)),"")</f>
        <v/>
      </c>
      <c r="O449" s="19">
        <f>IFERROR((Data7[[#This Row],[Hours:]]*SUM(Data7[[#This Row],[Rate]:[Other]])),"")</f>
        <v>0</v>
      </c>
      <c r="P449" s="7" t="str">
        <f>IF(Data7[[#This Row],[WO'#:]]="","Riley #","WO#")</f>
        <v>Riley #</v>
      </c>
      <c r="Q449" s="7">
        <f>IFERROR(WEEKNUM(Data7[[#This Row],[Date:]]),"")</f>
        <v>13</v>
      </c>
      <c r="R449" s="6">
        <f t="shared" si="18"/>
        <v>45375</v>
      </c>
      <c r="S449" s="6">
        <f>Data7[[#This Row],[Week Start]]+7</f>
        <v>45382</v>
      </c>
      <c r="T449" s="7" t="str">
        <f t="shared" si="19"/>
        <v>3/24/2024 - 3/31/2024</v>
      </c>
      <c r="U449" s="7" t="str">
        <f t="shared" si="20"/>
        <v>Time Card</v>
      </c>
      <c r="V449" s="8" t="str">
        <f>RIGHT(TEXT(Data7[[#This Row],[Date:]],"mmddyyyy"),4)</f>
        <v>2024</v>
      </c>
      <c r="W449" s="8" t="str">
        <f>MID(TEXT(Data7[[#This Row],[Date:]],"mmddyyyy"),3,2)</f>
        <v>28</v>
      </c>
      <c r="X449" s="8" t="str">
        <f>LEFT(TEXT(Data7[[#This Row],[Date:]],"mmddyyyy"),2)</f>
        <v>03</v>
      </c>
      <c r="Y449" s="6">
        <f>DATE(Data7[[#This Row],[Year]],Data7[[#This Row],[Month]],Data7[[#This Row],[Day]])</f>
        <v>45379</v>
      </c>
    </row>
    <row r="450" spans="1:25" x14ac:dyDescent="0.3">
      <c r="A450" s="5">
        <v>45379.518758101854</v>
      </c>
      <c r="B450" s="7" t="s">
        <v>31</v>
      </c>
      <c r="C450" s="6" t="s">
        <v>364</v>
      </c>
      <c r="D450" s="7" t="s">
        <v>369</v>
      </c>
      <c r="E450" s="8">
        <v>1.5</v>
      </c>
      <c r="F450" s="7" t="s">
        <v>68</v>
      </c>
      <c r="G450" s="7" t="s">
        <v>68</v>
      </c>
      <c r="H450" s="7" t="s">
        <v>64</v>
      </c>
      <c r="I450" s="7" t="s">
        <v>44</v>
      </c>
      <c r="J450" s="19" t="str">
        <f>IFERROR(INDEX('Employee Info'!$C$3:$E$200,MATCH(Data7[[#This Row],[Name:]],'Employee Info'!$B$3:$B$200,0),MATCH(Data7[[#This Row],[Hours Type:]],'Employee Info'!$C$2:$E$2,0)),"")</f>
        <v/>
      </c>
      <c r="K450" s="19" t="str">
        <f>IFERROR(INDEX('Employee Info'!$C$3:$J$200,MATCH(Data7[[#This Row],[Name:]],'Employee Info'!$B$3:$B$200,0),MATCH(Data7[[#Headers],[Truck]],'Employee Info'!$C$2:$J$2,0)),"")</f>
        <v/>
      </c>
      <c r="L450" s="19" t="str">
        <f>IFERROR(INDEX('Employee Info'!$C$3:$J$200,MATCH(Data7[[#This Row],[Name:]],'Employee Info'!$B$3:$B$200,0),MATCH(Data7[[#Headers],[Phone]],'Employee Info'!$C$2:$J$2,0)),"")</f>
        <v/>
      </c>
      <c r="M450" s="19" t="str">
        <f>IFERROR(INDEX('Employee Info'!$C$3:$J$200,MATCH(Data7[[#This Row],[Name:]],'Employee Info'!$B$3:$B$200,0),MATCH(Data7[[#Headers],[Tech]],'Employee Info'!$C$2:$J$2,0)),"")</f>
        <v/>
      </c>
      <c r="N450" s="19" t="str">
        <f>IFERROR(INDEX('Employee Info'!$C$3:$J$200,MATCH(Data7[[#This Row],[Name:]],'Employee Info'!$B$3:$B$200,0),MATCH(Data7[[#Headers],[Other]],'Employee Info'!$C$2:$J$2,0)),"")</f>
        <v/>
      </c>
      <c r="O450" s="19">
        <f>IFERROR((Data7[[#This Row],[Hours:]]*SUM(Data7[[#This Row],[Rate]:[Other]])),"")</f>
        <v>0</v>
      </c>
      <c r="P450" s="7" t="str">
        <f>IF(Data7[[#This Row],[WO'#:]]="","Riley #","WO#")</f>
        <v>Riley #</v>
      </c>
      <c r="Q450" s="7">
        <f>IFERROR(WEEKNUM(Data7[[#This Row],[Date:]]),"")</f>
        <v>13</v>
      </c>
      <c r="R450" s="6">
        <f t="shared" ref="R450:R513" si="21">DATE(RIGHT(TEXT(C450,"mm/dd/yyyy"),4),1,1)+(Q450-1)*7-(WEEKDAY(DATE(RIGHT(TEXT(C450,"mm/dd/yyyy"),4),1,1)))+1</f>
        <v>45375</v>
      </c>
      <c r="S450" s="6">
        <f>Data7[[#This Row],[Week Start]]+7</f>
        <v>45382</v>
      </c>
      <c r="T450" s="7" t="str">
        <f t="shared" ref="T450:T513" si="22">IFERROR(TEXT(R450, "m/d/yyyy") &amp; " - " &amp; TEXT(S450, "m/d/yyyy"),"")</f>
        <v>3/24/2024 - 3/31/2024</v>
      </c>
      <c r="U450" s="7" t="str">
        <f t="shared" ref="U450:U513" si="23">"Time Card"</f>
        <v>Time Card</v>
      </c>
      <c r="V450" s="8" t="str">
        <f>RIGHT(TEXT(Data7[[#This Row],[Date:]],"mmddyyyy"),4)</f>
        <v>2024</v>
      </c>
      <c r="W450" s="8" t="str">
        <f>MID(TEXT(Data7[[#This Row],[Date:]],"mmddyyyy"),3,2)</f>
        <v>28</v>
      </c>
      <c r="X450" s="8" t="str">
        <f>LEFT(TEXT(Data7[[#This Row],[Date:]],"mmddyyyy"),2)</f>
        <v>03</v>
      </c>
      <c r="Y450" s="6">
        <f>DATE(Data7[[#This Row],[Year]],Data7[[#This Row],[Month]],Data7[[#This Row],[Day]])</f>
        <v>45379</v>
      </c>
    </row>
    <row r="451" spans="1:25" x14ac:dyDescent="0.3">
      <c r="A451" s="5">
        <v>45379.51896898148</v>
      </c>
      <c r="B451" s="7" t="s">
        <v>65</v>
      </c>
      <c r="C451" s="6" t="s">
        <v>364</v>
      </c>
      <c r="D451" s="7" t="s">
        <v>369</v>
      </c>
      <c r="E451" s="8">
        <v>2.5</v>
      </c>
      <c r="F451" s="7" t="s">
        <v>68</v>
      </c>
      <c r="G451" s="7" t="s">
        <v>68</v>
      </c>
      <c r="H451" s="7" t="s">
        <v>64</v>
      </c>
      <c r="I451" s="7" t="s">
        <v>44</v>
      </c>
      <c r="J451" s="19" t="str">
        <f>IFERROR(INDEX('Employee Info'!$C$3:$E$200,MATCH(Data7[[#This Row],[Name:]],'Employee Info'!$B$3:$B$200,0),MATCH(Data7[[#This Row],[Hours Type:]],'Employee Info'!$C$2:$E$2,0)),"")</f>
        <v/>
      </c>
      <c r="K451" s="19" t="str">
        <f>IFERROR(INDEX('Employee Info'!$C$3:$J$200,MATCH(Data7[[#This Row],[Name:]],'Employee Info'!$B$3:$B$200,0),MATCH(Data7[[#Headers],[Truck]],'Employee Info'!$C$2:$J$2,0)),"")</f>
        <v/>
      </c>
      <c r="L451" s="19" t="str">
        <f>IFERROR(INDEX('Employee Info'!$C$3:$J$200,MATCH(Data7[[#This Row],[Name:]],'Employee Info'!$B$3:$B$200,0),MATCH(Data7[[#Headers],[Phone]],'Employee Info'!$C$2:$J$2,0)),"")</f>
        <v/>
      </c>
      <c r="M451" s="19" t="str">
        <f>IFERROR(INDEX('Employee Info'!$C$3:$J$200,MATCH(Data7[[#This Row],[Name:]],'Employee Info'!$B$3:$B$200,0),MATCH(Data7[[#Headers],[Tech]],'Employee Info'!$C$2:$J$2,0)),"")</f>
        <v/>
      </c>
      <c r="N451" s="19" t="str">
        <f>IFERROR(INDEX('Employee Info'!$C$3:$J$200,MATCH(Data7[[#This Row],[Name:]],'Employee Info'!$B$3:$B$200,0),MATCH(Data7[[#Headers],[Other]],'Employee Info'!$C$2:$J$2,0)),"")</f>
        <v/>
      </c>
      <c r="O451" s="19">
        <f>IFERROR((Data7[[#This Row],[Hours:]]*SUM(Data7[[#This Row],[Rate]:[Other]])),"")</f>
        <v>0</v>
      </c>
      <c r="P451" s="7" t="str">
        <f>IF(Data7[[#This Row],[WO'#:]]="","Riley #","WO#")</f>
        <v>Riley #</v>
      </c>
      <c r="Q451" s="7">
        <f>IFERROR(WEEKNUM(Data7[[#This Row],[Date:]]),"")</f>
        <v>13</v>
      </c>
      <c r="R451" s="6">
        <f t="shared" si="21"/>
        <v>45375</v>
      </c>
      <c r="S451" s="6">
        <f>Data7[[#This Row],[Week Start]]+7</f>
        <v>45382</v>
      </c>
      <c r="T451" s="7" t="str">
        <f t="shared" si="22"/>
        <v>3/24/2024 - 3/31/2024</v>
      </c>
      <c r="U451" s="7" t="str">
        <f t="shared" si="23"/>
        <v>Time Card</v>
      </c>
      <c r="V451" s="8" t="str">
        <f>RIGHT(TEXT(Data7[[#This Row],[Date:]],"mmddyyyy"),4)</f>
        <v>2024</v>
      </c>
      <c r="W451" s="8" t="str">
        <f>MID(TEXT(Data7[[#This Row],[Date:]],"mmddyyyy"),3,2)</f>
        <v>28</v>
      </c>
      <c r="X451" s="8" t="str">
        <f>LEFT(TEXT(Data7[[#This Row],[Date:]],"mmddyyyy"),2)</f>
        <v>03</v>
      </c>
      <c r="Y451" s="6">
        <f>DATE(Data7[[#This Row],[Year]],Data7[[#This Row],[Month]],Data7[[#This Row],[Day]])</f>
        <v>45379</v>
      </c>
    </row>
    <row r="452" spans="1:25" x14ac:dyDescent="0.3">
      <c r="A452" s="5">
        <v>45379.518209374997</v>
      </c>
      <c r="B452" s="7" t="s">
        <v>31</v>
      </c>
      <c r="C452" s="6" t="s">
        <v>364</v>
      </c>
      <c r="D452" s="7" t="s">
        <v>368</v>
      </c>
      <c r="E452" s="8">
        <v>1</v>
      </c>
      <c r="F452" s="7" t="s">
        <v>68</v>
      </c>
      <c r="G452" s="7" t="s">
        <v>68</v>
      </c>
      <c r="H452" s="7" t="s">
        <v>59</v>
      </c>
      <c r="I452" s="7" t="s">
        <v>44</v>
      </c>
      <c r="J452" s="19" t="str">
        <f>IFERROR(INDEX('Employee Info'!$C$3:$E$200,MATCH(Data7[[#This Row],[Name:]],'Employee Info'!$B$3:$B$200,0),MATCH(Data7[[#This Row],[Hours Type:]],'Employee Info'!$C$2:$E$2,0)),"")</f>
        <v/>
      </c>
      <c r="K452" s="19" t="str">
        <f>IFERROR(INDEX('Employee Info'!$C$3:$J$200,MATCH(Data7[[#This Row],[Name:]],'Employee Info'!$B$3:$B$200,0),MATCH(Data7[[#Headers],[Truck]],'Employee Info'!$C$2:$J$2,0)),"")</f>
        <v/>
      </c>
      <c r="L452" s="19" t="str">
        <f>IFERROR(INDEX('Employee Info'!$C$3:$J$200,MATCH(Data7[[#This Row],[Name:]],'Employee Info'!$B$3:$B$200,0),MATCH(Data7[[#Headers],[Phone]],'Employee Info'!$C$2:$J$2,0)),"")</f>
        <v/>
      </c>
      <c r="M452" s="19" t="str">
        <f>IFERROR(INDEX('Employee Info'!$C$3:$J$200,MATCH(Data7[[#This Row],[Name:]],'Employee Info'!$B$3:$B$200,0),MATCH(Data7[[#Headers],[Tech]],'Employee Info'!$C$2:$J$2,0)),"")</f>
        <v/>
      </c>
      <c r="N452" s="19" t="str">
        <f>IFERROR(INDEX('Employee Info'!$C$3:$J$200,MATCH(Data7[[#This Row],[Name:]],'Employee Info'!$B$3:$B$200,0),MATCH(Data7[[#Headers],[Other]],'Employee Info'!$C$2:$J$2,0)),"")</f>
        <v/>
      </c>
      <c r="O452" s="19">
        <f>IFERROR((Data7[[#This Row],[Hours:]]*SUM(Data7[[#This Row],[Rate]:[Other]])),"")</f>
        <v>0</v>
      </c>
      <c r="P452" s="7" t="str">
        <f>IF(Data7[[#This Row],[WO'#:]]="","Riley #","WO#")</f>
        <v>Riley #</v>
      </c>
      <c r="Q452" s="7">
        <f>IFERROR(WEEKNUM(Data7[[#This Row],[Date:]]),"")</f>
        <v>13</v>
      </c>
      <c r="R452" s="6">
        <f t="shared" si="21"/>
        <v>45375</v>
      </c>
      <c r="S452" s="6">
        <f>Data7[[#This Row],[Week Start]]+7</f>
        <v>45382</v>
      </c>
      <c r="T452" s="7" t="str">
        <f t="shared" si="22"/>
        <v>3/24/2024 - 3/31/2024</v>
      </c>
      <c r="U452" s="7" t="str">
        <f t="shared" si="23"/>
        <v>Time Card</v>
      </c>
      <c r="V452" s="8" t="str">
        <f>RIGHT(TEXT(Data7[[#This Row],[Date:]],"mmddyyyy"),4)</f>
        <v>2024</v>
      </c>
      <c r="W452" s="8" t="str">
        <f>MID(TEXT(Data7[[#This Row],[Date:]],"mmddyyyy"),3,2)</f>
        <v>28</v>
      </c>
      <c r="X452" s="8" t="str">
        <f>LEFT(TEXT(Data7[[#This Row],[Date:]],"mmddyyyy"),2)</f>
        <v>03</v>
      </c>
      <c r="Y452" s="6">
        <f>DATE(Data7[[#This Row],[Year]],Data7[[#This Row],[Month]],Data7[[#This Row],[Day]])</f>
        <v>45379</v>
      </c>
    </row>
    <row r="453" spans="1:25" x14ac:dyDescent="0.3">
      <c r="A453" s="5">
        <v>45379.597219907409</v>
      </c>
      <c r="B453" s="7" t="s">
        <v>35</v>
      </c>
      <c r="C453" s="6" t="s">
        <v>364</v>
      </c>
      <c r="D453" s="7" t="s">
        <v>371</v>
      </c>
      <c r="E453" s="8">
        <v>1.5</v>
      </c>
      <c r="F453" s="7" t="s">
        <v>68</v>
      </c>
      <c r="G453" s="7" t="s">
        <v>68</v>
      </c>
      <c r="H453" s="7" t="s">
        <v>59</v>
      </c>
      <c r="I453" s="7" t="s">
        <v>44</v>
      </c>
      <c r="J453" s="19" t="str">
        <f>IFERROR(INDEX('Employee Info'!$C$3:$E$200,MATCH(Data7[[#This Row],[Name:]],'Employee Info'!$B$3:$B$200,0),MATCH(Data7[[#This Row],[Hours Type:]],'Employee Info'!$C$2:$E$2,0)),"")</f>
        <v/>
      </c>
      <c r="K453" s="19" t="str">
        <f>IFERROR(INDEX('Employee Info'!$C$3:$J$200,MATCH(Data7[[#This Row],[Name:]],'Employee Info'!$B$3:$B$200,0),MATCH(Data7[[#Headers],[Truck]],'Employee Info'!$C$2:$J$2,0)),"")</f>
        <v/>
      </c>
      <c r="L453" s="19" t="str">
        <f>IFERROR(INDEX('Employee Info'!$C$3:$J$200,MATCH(Data7[[#This Row],[Name:]],'Employee Info'!$B$3:$B$200,0),MATCH(Data7[[#Headers],[Phone]],'Employee Info'!$C$2:$J$2,0)),"")</f>
        <v/>
      </c>
      <c r="M453" s="19" t="str">
        <f>IFERROR(INDEX('Employee Info'!$C$3:$J$200,MATCH(Data7[[#This Row],[Name:]],'Employee Info'!$B$3:$B$200,0),MATCH(Data7[[#Headers],[Tech]],'Employee Info'!$C$2:$J$2,0)),"")</f>
        <v/>
      </c>
      <c r="N453" s="19" t="str">
        <f>IFERROR(INDEX('Employee Info'!$C$3:$J$200,MATCH(Data7[[#This Row],[Name:]],'Employee Info'!$B$3:$B$200,0),MATCH(Data7[[#Headers],[Other]],'Employee Info'!$C$2:$J$2,0)),"")</f>
        <v/>
      </c>
      <c r="O453" s="19">
        <f>IFERROR((Data7[[#This Row],[Hours:]]*SUM(Data7[[#This Row],[Rate]:[Other]])),"")</f>
        <v>0</v>
      </c>
      <c r="P453" s="7" t="str">
        <f>IF(Data7[[#This Row],[WO'#:]]="","Riley #","WO#")</f>
        <v>Riley #</v>
      </c>
      <c r="Q453" s="7">
        <f>IFERROR(WEEKNUM(Data7[[#This Row],[Date:]]),"")</f>
        <v>13</v>
      </c>
      <c r="R453" s="6">
        <f t="shared" si="21"/>
        <v>45375</v>
      </c>
      <c r="S453" s="6">
        <f>Data7[[#This Row],[Week Start]]+7</f>
        <v>45382</v>
      </c>
      <c r="T453" s="7" t="str">
        <f t="shared" si="22"/>
        <v>3/24/2024 - 3/31/2024</v>
      </c>
      <c r="U453" s="7" t="str">
        <f t="shared" si="23"/>
        <v>Time Card</v>
      </c>
      <c r="V453" s="8" t="str">
        <f>RIGHT(TEXT(Data7[[#This Row],[Date:]],"mmddyyyy"),4)</f>
        <v>2024</v>
      </c>
      <c r="W453" s="8" t="str">
        <f>MID(TEXT(Data7[[#This Row],[Date:]],"mmddyyyy"),3,2)</f>
        <v>28</v>
      </c>
      <c r="X453" s="8" t="str">
        <f>LEFT(TEXT(Data7[[#This Row],[Date:]],"mmddyyyy"),2)</f>
        <v>03</v>
      </c>
      <c r="Y453" s="6">
        <f>DATE(Data7[[#This Row],[Year]],Data7[[#This Row],[Month]],Data7[[#This Row],[Day]])</f>
        <v>45379</v>
      </c>
    </row>
    <row r="454" spans="1:25" x14ac:dyDescent="0.3">
      <c r="A454" s="5">
        <v>45380.426210185185</v>
      </c>
      <c r="B454" s="7" t="s">
        <v>66</v>
      </c>
      <c r="C454" s="6" t="s">
        <v>364</v>
      </c>
      <c r="D454" s="7" t="s">
        <v>373</v>
      </c>
      <c r="E454" s="8">
        <v>2</v>
      </c>
      <c r="F454" s="7" t="s">
        <v>68</v>
      </c>
      <c r="G454" s="7" t="s">
        <v>68</v>
      </c>
      <c r="H454" s="7" t="s">
        <v>59</v>
      </c>
      <c r="I454" s="7" t="s">
        <v>44</v>
      </c>
      <c r="J454" s="19" t="str">
        <f>IFERROR(INDEX('Employee Info'!$C$3:$E$200,MATCH(Data7[[#This Row],[Name:]],'Employee Info'!$B$3:$B$200,0),MATCH(Data7[[#This Row],[Hours Type:]],'Employee Info'!$C$2:$E$2,0)),"")</f>
        <v/>
      </c>
      <c r="K454" s="19" t="str">
        <f>IFERROR(INDEX('Employee Info'!$C$3:$J$200,MATCH(Data7[[#This Row],[Name:]],'Employee Info'!$B$3:$B$200,0),MATCH(Data7[[#Headers],[Truck]],'Employee Info'!$C$2:$J$2,0)),"")</f>
        <v/>
      </c>
      <c r="L454" s="19" t="str">
        <f>IFERROR(INDEX('Employee Info'!$C$3:$J$200,MATCH(Data7[[#This Row],[Name:]],'Employee Info'!$B$3:$B$200,0),MATCH(Data7[[#Headers],[Phone]],'Employee Info'!$C$2:$J$2,0)),"")</f>
        <v/>
      </c>
      <c r="M454" s="19" t="str">
        <f>IFERROR(INDEX('Employee Info'!$C$3:$J$200,MATCH(Data7[[#This Row],[Name:]],'Employee Info'!$B$3:$B$200,0),MATCH(Data7[[#Headers],[Tech]],'Employee Info'!$C$2:$J$2,0)),"")</f>
        <v/>
      </c>
      <c r="N454" s="19" t="str">
        <f>IFERROR(INDEX('Employee Info'!$C$3:$J$200,MATCH(Data7[[#This Row],[Name:]],'Employee Info'!$B$3:$B$200,0),MATCH(Data7[[#Headers],[Other]],'Employee Info'!$C$2:$J$2,0)),"")</f>
        <v/>
      </c>
      <c r="O454" s="19">
        <f>IFERROR((Data7[[#This Row],[Hours:]]*SUM(Data7[[#This Row],[Rate]:[Other]])),"")</f>
        <v>0</v>
      </c>
      <c r="P454" s="7" t="str">
        <f>IF(Data7[[#This Row],[WO'#:]]="","Riley #","WO#")</f>
        <v>Riley #</v>
      </c>
      <c r="Q454" s="7">
        <f>IFERROR(WEEKNUM(Data7[[#This Row],[Date:]]),"")</f>
        <v>13</v>
      </c>
      <c r="R454" s="6">
        <f t="shared" si="21"/>
        <v>45375</v>
      </c>
      <c r="S454" s="6">
        <f>Data7[[#This Row],[Week Start]]+7</f>
        <v>45382</v>
      </c>
      <c r="T454" s="7" t="str">
        <f t="shared" si="22"/>
        <v>3/24/2024 - 3/31/2024</v>
      </c>
      <c r="U454" s="7" t="str">
        <f t="shared" si="23"/>
        <v>Time Card</v>
      </c>
      <c r="V454" s="8" t="str">
        <f>RIGHT(TEXT(Data7[[#This Row],[Date:]],"mmddyyyy"),4)</f>
        <v>2024</v>
      </c>
      <c r="W454" s="8" t="str">
        <f>MID(TEXT(Data7[[#This Row],[Date:]],"mmddyyyy"),3,2)</f>
        <v>28</v>
      </c>
      <c r="X454" s="8" t="str">
        <f>LEFT(TEXT(Data7[[#This Row],[Date:]],"mmddyyyy"),2)</f>
        <v>03</v>
      </c>
      <c r="Y454" s="6">
        <f>DATE(Data7[[#This Row],[Year]],Data7[[#This Row],[Month]],Data7[[#This Row],[Day]])</f>
        <v>45379</v>
      </c>
    </row>
    <row r="455" spans="1:25" x14ac:dyDescent="0.3">
      <c r="A455" s="5">
        <v>45380.427718287036</v>
      </c>
      <c r="B455" s="7" t="s">
        <v>66</v>
      </c>
      <c r="C455" s="6" t="s">
        <v>374</v>
      </c>
      <c r="D455" s="7" t="s">
        <v>375</v>
      </c>
      <c r="E455" s="8">
        <v>8</v>
      </c>
      <c r="F455" s="7">
        <v>6984733</v>
      </c>
      <c r="G455" s="7" t="s">
        <v>68</v>
      </c>
      <c r="H455" s="7" t="s">
        <v>69</v>
      </c>
      <c r="I455" s="7" t="s">
        <v>44</v>
      </c>
      <c r="J455" s="19" t="str">
        <f>IFERROR(INDEX('Employee Info'!$C$3:$E$200,MATCH(Data7[[#This Row],[Name:]],'Employee Info'!$B$3:$B$200,0),MATCH(Data7[[#This Row],[Hours Type:]],'Employee Info'!$C$2:$E$2,0)),"")</f>
        <v/>
      </c>
      <c r="K455" s="19" t="str">
        <f>IFERROR(INDEX('Employee Info'!$C$3:$J$200,MATCH(Data7[[#This Row],[Name:]],'Employee Info'!$B$3:$B$200,0),MATCH(Data7[[#Headers],[Truck]],'Employee Info'!$C$2:$J$2,0)),"")</f>
        <v/>
      </c>
      <c r="L455" s="19" t="str">
        <f>IFERROR(INDEX('Employee Info'!$C$3:$J$200,MATCH(Data7[[#This Row],[Name:]],'Employee Info'!$B$3:$B$200,0),MATCH(Data7[[#Headers],[Phone]],'Employee Info'!$C$2:$J$2,0)),"")</f>
        <v/>
      </c>
      <c r="M455" s="19" t="str">
        <f>IFERROR(INDEX('Employee Info'!$C$3:$J$200,MATCH(Data7[[#This Row],[Name:]],'Employee Info'!$B$3:$B$200,0),MATCH(Data7[[#Headers],[Tech]],'Employee Info'!$C$2:$J$2,0)),"")</f>
        <v/>
      </c>
      <c r="N455" s="19" t="str">
        <f>IFERROR(INDEX('Employee Info'!$C$3:$J$200,MATCH(Data7[[#This Row],[Name:]],'Employee Info'!$B$3:$B$200,0),MATCH(Data7[[#Headers],[Other]],'Employee Info'!$C$2:$J$2,0)),"")</f>
        <v/>
      </c>
      <c r="O455" s="19">
        <f>IFERROR((Data7[[#This Row],[Hours:]]*SUM(Data7[[#This Row],[Rate]:[Other]])),"")</f>
        <v>0</v>
      </c>
      <c r="P455" s="7" t="str">
        <f>IF(Data7[[#This Row],[WO'#:]]="","Riley #","WO#")</f>
        <v>WO#</v>
      </c>
      <c r="Q455" s="7">
        <f>IFERROR(WEEKNUM(Data7[[#This Row],[Date:]]),"")</f>
        <v>13</v>
      </c>
      <c r="R455" s="6">
        <f t="shared" si="21"/>
        <v>45375</v>
      </c>
      <c r="S455" s="6">
        <f>Data7[[#This Row],[Week Start]]+7</f>
        <v>45382</v>
      </c>
      <c r="T455" s="7" t="str">
        <f t="shared" si="22"/>
        <v>3/24/2024 - 3/31/2024</v>
      </c>
      <c r="U455" s="7" t="str">
        <f t="shared" si="23"/>
        <v>Time Card</v>
      </c>
      <c r="V455" s="8" t="str">
        <f>RIGHT(TEXT(Data7[[#This Row],[Date:]],"mmddyyyy"),4)</f>
        <v>2024</v>
      </c>
      <c r="W455" s="8" t="str">
        <f>MID(TEXT(Data7[[#This Row],[Date:]],"mmddyyyy"),3,2)</f>
        <v>29</v>
      </c>
      <c r="X455" s="8" t="str">
        <f>LEFT(TEXT(Data7[[#This Row],[Date:]],"mmddyyyy"),2)</f>
        <v>03</v>
      </c>
      <c r="Y455" s="6">
        <f>DATE(Data7[[#This Row],[Year]],Data7[[#This Row],[Month]],Data7[[#This Row],[Day]])</f>
        <v>45380</v>
      </c>
    </row>
    <row r="456" spans="1:25" x14ac:dyDescent="0.3">
      <c r="A456" s="5">
        <v>45392.385747337961</v>
      </c>
      <c r="B456" s="7" t="s">
        <v>76</v>
      </c>
      <c r="C456" s="6" t="s">
        <v>374</v>
      </c>
      <c r="D456" s="7" t="s">
        <v>156</v>
      </c>
      <c r="E456" s="8">
        <v>2</v>
      </c>
      <c r="F456" s="7">
        <v>6984733</v>
      </c>
      <c r="G456" s="7" t="s">
        <v>68</v>
      </c>
      <c r="H456" s="7" t="s">
        <v>69</v>
      </c>
      <c r="I456" s="7" t="s">
        <v>44</v>
      </c>
      <c r="J456" s="19" t="str">
        <f>IFERROR(INDEX('Employee Info'!$C$3:$E$200,MATCH(Data7[[#This Row],[Name:]],'Employee Info'!$B$3:$B$200,0),MATCH(Data7[[#This Row],[Hours Type:]],'Employee Info'!$C$2:$E$2,0)),"")</f>
        <v/>
      </c>
      <c r="K456" s="19" t="str">
        <f>IFERROR(INDEX('Employee Info'!$C$3:$J$200,MATCH(Data7[[#This Row],[Name:]],'Employee Info'!$B$3:$B$200,0),MATCH(Data7[[#Headers],[Truck]],'Employee Info'!$C$2:$J$2,0)),"")</f>
        <v/>
      </c>
      <c r="L456" s="19" t="str">
        <f>IFERROR(INDEX('Employee Info'!$C$3:$J$200,MATCH(Data7[[#This Row],[Name:]],'Employee Info'!$B$3:$B$200,0),MATCH(Data7[[#Headers],[Phone]],'Employee Info'!$C$2:$J$2,0)),"")</f>
        <v/>
      </c>
      <c r="M456" s="19" t="str">
        <f>IFERROR(INDEX('Employee Info'!$C$3:$J$200,MATCH(Data7[[#This Row],[Name:]],'Employee Info'!$B$3:$B$200,0),MATCH(Data7[[#Headers],[Tech]],'Employee Info'!$C$2:$J$2,0)),"")</f>
        <v/>
      </c>
      <c r="N456" s="19" t="str">
        <f>IFERROR(INDEX('Employee Info'!$C$3:$J$200,MATCH(Data7[[#This Row],[Name:]],'Employee Info'!$B$3:$B$200,0),MATCH(Data7[[#Headers],[Other]],'Employee Info'!$C$2:$J$2,0)),"")</f>
        <v/>
      </c>
      <c r="O456" s="19">
        <f>IFERROR((Data7[[#This Row],[Hours:]]*SUM(Data7[[#This Row],[Rate]:[Other]])),"")</f>
        <v>0</v>
      </c>
      <c r="P456" s="7" t="str">
        <f>IF(Data7[[#This Row],[WO'#:]]="","Riley #","WO#")</f>
        <v>WO#</v>
      </c>
      <c r="Q456" s="7">
        <f>IFERROR(WEEKNUM(Data7[[#This Row],[Date:]]),"")</f>
        <v>13</v>
      </c>
      <c r="R456" s="6">
        <f t="shared" si="21"/>
        <v>45375</v>
      </c>
      <c r="S456" s="6">
        <f>Data7[[#This Row],[Week Start]]+7</f>
        <v>45382</v>
      </c>
      <c r="T456" s="7" t="str">
        <f t="shared" si="22"/>
        <v>3/24/2024 - 3/31/2024</v>
      </c>
      <c r="U456" s="7" t="str">
        <f t="shared" si="23"/>
        <v>Time Card</v>
      </c>
      <c r="V456" s="8" t="str">
        <f>RIGHT(TEXT(Data7[[#This Row],[Date:]],"mmddyyyy"),4)</f>
        <v>2024</v>
      </c>
      <c r="W456" s="8" t="str">
        <f>MID(TEXT(Data7[[#This Row],[Date:]],"mmddyyyy"),3,2)</f>
        <v>29</v>
      </c>
      <c r="X456" s="8" t="str">
        <f>LEFT(TEXT(Data7[[#This Row],[Date:]],"mmddyyyy"),2)</f>
        <v>03</v>
      </c>
      <c r="Y456" s="6">
        <f>DATE(Data7[[#This Row],[Year]],Data7[[#This Row],[Month]],Data7[[#This Row],[Day]])</f>
        <v>45380</v>
      </c>
    </row>
    <row r="457" spans="1:25" x14ac:dyDescent="0.3">
      <c r="A457" s="5">
        <v>45392.394284027781</v>
      </c>
      <c r="B457" s="7" t="s">
        <v>76</v>
      </c>
      <c r="C457" s="6" t="s">
        <v>374</v>
      </c>
      <c r="D457" s="7" t="s">
        <v>156</v>
      </c>
      <c r="E457" s="8">
        <v>2</v>
      </c>
      <c r="F457" s="7">
        <v>6984733</v>
      </c>
      <c r="G457" s="7" t="s">
        <v>68</v>
      </c>
      <c r="H457" s="7" t="s">
        <v>69</v>
      </c>
      <c r="I457" s="7" t="s">
        <v>44</v>
      </c>
      <c r="J457" s="19" t="str">
        <f>IFERROR(INDEX('Employee Info'!$C$3:$E$200,MATCH(Data7[[#This Row],[Name:]],'Employee Info'!$B$3:$B$200,0),MATCH(Data7[[#This Row],[Hours Type:]],'Employee Info'!$C$2:$E$2,0)),"")</f>
        <v/>
      </c>
      <c r="K457" s="19" t="str">
        <f>IFERROR(INDEX('Employee Info'!$C$3:$J$200,MATCH(Data7[[#This Row],[Name:]],'Employee Info'!$B$3:$B$200,0),MATCH(Data7[[#Headers],[Truck]],'Employee Info'!$C$2:$J$2,0)),"")</f>
        <v/>
      </c>
      <c r="L457" s="19" t="str">
        <f>IFERROR(INDEX('Employee Info'!$C$3:$J$200,MATCH(Data7[[#This Row],[Name:]],'Employee Info'!$B$3:$B$200,0),MATCH(Data7[[#Headers],[Phone]],'Employee Info'!$C$2:$J$2,0)),"")</f>
        <v/>
      </c>
      <c r="M457" s="19" t="str">
        <f>IFERROR(INDEX('Employee Info'!$C$3:$J$200,MATCH(Data7[[#This Row],[Name:]],'Employee Info'!$B$3:$B$200,0),MATCH(Data7[[#Headers],[Tech]],'Employee Info'!$C$2:$J$2,0)),"")</f>
        <v/>
      </c>
      <c r="N457" s="19" t="str">
        <f>IFERROR(INDEX('Employee Info'!$C$3:$J$200,MATCH(Data7[[#This Row],[Name:]],'Employee Info'!$B$3:$B$200,0),MATCH(Data7[[#Headers],[Other]],'Employee Info'!$C$2:$J$2,0)),"")</f>
        <v/>
      </c>
      <c r="O457" s="19">
        <f>IFERROR((Data7[[#This Row],[Hours:]]*SUM(Data7[[#This Row],[Rate]:[Other]])),"")</f>
        <v>0</v>
      </c>
      <c r="P457" s="7" t="str">
        <f>IF(Data7[[#This Row],[WO'#:]]="","Riley #","WO#")</f>
        <v>WO#</v>
      </c>
      <c r="Q457" s="7">
        <f>IFERROR(WEEKNUM(Data7[[#This Row],[Date:]]),"")</f>
        <v>13</v>
      </c>
      <c r="R457" s="6">
        <f t="shared" si="21"/>
        <v>45375</v>
      </c>
      <c r="S457" s="6">
        <f>Data7[[#This Row],[Week Start]]+7</f>
        <v>45382</v>
      </c>
      <c r="T457" s="7" t="str">
        <f t="shared" si="22"/>
        <v>3/24/2024 - 3/31/2024</v>
      </c>
      <c r="U457" s="7" t="str">
        <f t="shared" si="23"/>
        <v>Time Card</v>
      </c>
      <c r="V457" s="8" t="str">
        <f>RIGHT(TEXT(Data7[[#This Row],[Date:]],"mmddyyyy"),4)</f>
        <v>2024</v>
      </c>
      <c r="W457" s="8" t="str">
        <f>MID(TEXT(Data7[[#This Row],[Date:]],"mmddyyyy"),3,2)</f>
        <v>29</v>
      </c>
      <c r="X457" s="8" t="str">
        <f>LEFT(TEXT(Data7[[#This Row],[Date:]],"mmddyyyy"),2)</f>
        <v>03</v>
      </c>
      <c r="Y457" s="6">
        <f>DATE(Data7[[#This Row],[Year]],Data7[[#This Row],[Month]],Data7[[#This Row],[Day]])</f>
        <v>45380</v>
      </c>
    </row>
    <row r="458" spans="1:25" x14ac:dyDescent="0.3">
      <c r="A458" s="5">
        <v>45380.43586435185</v>
      </c>
      <c r="B458" s="7" t="s">
        <v>65</v>
      </c>
      <c r="C458" s="6" t="s">
        <v>374</v>
      </c>
      <c r="D458" s="7" t="s">
        <v>376</v>
      </c>
      <c r="E458" s="8">
        <v>8</v>
      </c>
      <c r="F458" s="7" t="s">
        <v>68</v>
      </c>
      <c r="G458" s="7" t="s">
        <v>68</v>
      </c>
      <c r="H458" s="7" t="s">
        <v>92</v>
      </c>
      <c r="I458" s="7" t="s">
        <v>44</v>
      </c>
      <c r="J458" s="19" t="str">
        <f>IFERROR(INDEX('Employee Info'!$C$3:$E$200,MATCH(Data7[[#This Row],[Name:]],'Employee Info'!$B$3:$B$200,0),MATCH(Data7[[#This Row],[Hours Type:]],'Employee Info'!$C$2:$E$2,0)),"")</f>
        <v/>
      </c>
      <c r="K458" s="19" t="str">
        <f>IFERROR(INDEX('Employee Info'!$C$3:$J$200,MATCH(Data7[[#This Row],[Name:]],'Employee Info'!$B$3:$B$200,0),MATCH(Data7[[#Headers],[Truck]],'Employee Info'!$C$2:$J$2,0)),"")</f>
        <v/>
      </c>
      <c r="L458" s="19" t="str">
        <f>IFERROR(INDEX('Employee Info'!$C$3:$J$200,MATCH(Data7[[#This Row],[Name:]],'Employee Info'!$B$3:$B$200,0),MATCH(Data7[[#Headers],[Phone]],'Employee Info'!$C$2:$J$2,0)),"")</f>
        <v/>
      </c>
      <c r="M458" s="19" t="str">
        <f>IFERROR(INDEX('Employee Info'!$C$3:$J$200,MATCH(Data7[[#This Row],[Name:]],'Employee Info'!$B$3:$B$200,0),MATCH(Data7[[#Headers],[Tech]],'Employee Info'!$C$2:$J$2,0)),"")</f>
        <v/>
      </c>
      <c r="N458" s="19" t="str">
        <f>IFERROR(INDEX('Employee Info'!$C$3:$J$200,MATCH(Data7[[#This Row],[Name:]],'Employee Info'!$B$3:$B$200,0),MATCH(Data7[[#Headers],[Other]],'Employee Info'!$C$2:$J$2,0)),"")</f>
        <v/>
      </c>
      <c r="O458" s="19">
        <f>IFERROR((Data7[[#This Row],[Hours:]]*SUM(Data7[[#This Row],[Rate]:[Other]])),"")</f>
        <v>0</v>
      </c>
      <c r="P458" s="7" t="str">
        <f>IF(Data7[[#This Row],[WO'#:]]="","Riley #","WO#")</f>
        <v>Riley #</v>
      </c>
      <c r="Q458" s="7">
        <f>IFERROR(WEEKNUM(Data7[[#This Row],[Date:]]),"")</f>
        <v>13</v>
      </c>
      <c r="R458" s="6">
        <f t="shared" si="21"/>
        <v>45375</v>
      </c>
      <c r="S458" s="6">
        <f>Data7[[#This Row],[Week Start]]+7</f>
        <v>45382</v>
      </c>
      <c r="T458" s="7" t="str">
        <f t="shared" si="22"/>
        <v>3/24/2024 - 3/31/2024</v>
      </c>
      <c r="U458" s="7" t="str">
        <f t="shared" si="23"/>
        <v>Time Card</v>
      </c>
      <c r="V458" s="8" t="str">
        <f>RIGHT(TEXT(Data7[[#This Row],[Date:]],"mmddyyyy"),4)</f>
        <v>2024</v>
      </c>
      <c r="W458" s="8" t="str">
        <f>MID(TEXT(Data7[[#This Row],[Date:]],"mmddyyyy"),3,2)</f>
        <v>29</v>
      </c>
      <c r="X458" s="8" t="str">
        <f>LEFT(TEXT(Data7[[#This Row],[Date:]],"mmddyyyy"),2)</f>
        <v>03</v>
      </c>
      <c r="Y458" s="6">
        <f>DATE(Data7[[#This Row],[Year]],Data7[[#This Row],[Month]],Data7[[#This Row],[Day]])</f>
        <v>45380</v>
      </c>
    </row>
    <row r="459" spans="1:25" x14ac:dyDescent="0.3">
      <c r="A459" s="5">
        <v>45383.586241435187</v>
      </c>
      <c r="B459" s="7" t="s">
        <v>35</v>
      </c>
      <c r="C459" s="6" t="s">
        <v>413</v>
      </c>
      <c r="D459" s="7" t="s">
        <v>414</v>
      </c>
      <c r="E459" s="8">
        <v>1</v>
      </c>
      <c r="F459" s="7">
        <v>6984733</v>
      </c>
      <c r="G459" s="7" t="s">
        <v>68</v>
      </c>
      <c r="H459" s="7" t="s">
        <v>69</v>
      </c>
      <c r="I459" s="7" t="s">
        <v>44</v>
      </c>
      <c r="J459" s="19" t="str">
        <f>IFERROR(INDEX('Employee Info'!$C$3:$E$200,MATCH(Data7[[#This Row],[Name:]],'Employee Info'!$B$3:$B$200,0),MATCH(Data7[[#This Row],[Hours Type:]],'Employee Info'!$C$2:$E$2,0)),"")</f>
        <v/>
      </c>
      <c r="K459" s="19" t="str">
        <f>IFERROR(INDEX('Employee Info'!$C$3:$J$200,MATCH(Data7[[#This Row],[Name:]],'Employee Info'!$B$3:$B$200,0),MATCH(Data7[[#Headers],[Truck]],'Employee Info'!$C$2:$J$2,0)),"")</f>
        <v/>
      </c>
      <c r="L459" s="19" t="str">
        <f>IFERROR(INDEX('Employee Info'!$C$3:$J$200,MATCH(Data7[[#This Row],[Name:]],'Employee Info'!$B$3:$B$200,0),MATCH(Data7[[#Headers],[Phone]],'Employee Info'!$C$2:$J$2,0)),"")</f>
        <v/>
      </c>
      <c r="M459" s="19" t="str">
        <f>IFERROR(INDEX('Employee Info'!$C$3:$J$200,MATCH(Data7[[#This Row],[Name:]],'Employee Info'!$B$3:$B$200,0),MATCH(Data7[[#Headers],[Tech]],'Employee Info'!$C$2:$J$2,0)),"")</f>
        <v/>
      </c>
      <c r="N459" s="19" t="str">
        <f>IFERROR(INDEX('Employee Info'!$C$3:$J$200,MATCH(Data7[[#This Row],[Name:]],'Employee Info'!$B$3:$B$200,0),MATCH(Data7[[#Headers],[Other]],'Employee Info'!$C$2:$J$2,0)),"")</f>
        <v/>
      </c>
      <c r="O459" s="19">
        <f>IFERROR((Data7[[#This Row],[Hours:]]*SUM(Data7[[#This Row],[Rate]:[Other]])),"")</f>
        <v>0</v>
      </c>
      <c r="P459" s="7" t="str">
        <f>IF(Data7[[#This Row],[WO'#:]]="","Riley #","WO#")</f>
        <v>WO#</v>
      </c>
      <c r="Q459" s="7">
        <f>IFERROR(WEEKNUM(Data7[[#This Row],[Date:]]),"")</f>
        <v>14</v>
      </c>
      <c r="R459" s="6">
        <f t="shared" si="21"/>
        <v>45382</v>
      </c>
      <c r="S459" s="6">
        <f>Data7[[#This Row],[Week Start]]+7</f>
        <v>45389</v>
      </c>
      <c r="T459" s="7" t="str">
        <f t="shared" si="22"/>
        <v>3/31/2024 - 4/7/2024</v>
      </c>
      <c r="U459" s="7" t="str">
        <f t="shared" si="23"/>
        <v>Time Card</v>
      </c>
      <c r="V459" s="8" t="str">
        <f>RIGHT(TEXT(Data7[[#This Row],[Date:]],"mmddyyyy"),4)</f>
        <v>2024</v>
      </c>
      <c r="W459" s="8" t="str">
        <f>MID(TEXT(Data7[[#This Row],[Date:]],"mmddyyyy"),3,2)</f>
        <v>01</v>
      </c>
      <c r="X459" s="8" t="str">
        <f>LEFT(TEXT(Data7[[#This Row],[Date:]],"mmddyyyy"),2)</f>
        <v>04</v>
      </c>
      <c r="Y459" s="6">
        <f>DATE(Data7[[#This Row],[Year]],Data7[[#This Row],[Month]],Data7[[#This Row],[Day]])</f>
        <v>45383</v>
      </c>
    </row>
    <row r="460" spans="1:25" x14ac:dyDescent="0.3">
      <c r="A460" s="5">
        <v>45387.517964467595</v>
      </c>
      <c r="B460" s="7" t="s">
        <v>66</v>
      </c>
      <c r="C460" s="6" t="s">
        <v>413</v>
      </c>
      <c r="D460" s="7" t="s">
        <v>122</v>
      </c>
      <c r="E460" s="8">
        <v>1</v>
      </c>
      <c r="F460" s="7">
        <v>6984733</v>
      </c>
      <c r="G460" s="7" t="s">
        <v>68</v>
      </c>
      <c r="H460" s="7" t="s">
        <v>69</v>
      </c>
      <c r="I460" s="7" t="s">
        <v>44</v>
      </c>
      <c r="J460" s="19" t="str">
        <f>IFERROR(INDEX('Employee Info'!$C$3:$E$200,MATCH(Data7[[#This Row],[Name:]],'Employee Info'!$B$3:$B$200,0),MATCH(Data7[[#This Row],[Hours Type:]],'Employee Info'!$C$2:$E$2,0)),"")</f>
        <v/>
      </c>
      <c r="K460" s="19" t="str">
        <f>IFERROR(INDEX('Employee Info'!$C$3:$J$200,MATCH(Data7[[#This Row],[Name:]],'Employee Info'!$B$3:$B$200,0),MATCH(Data7[[#Headers],[Truck]],'Employee Info'!$C$2:$J$2,0)),"")</f>
        <v/>
      </c>
      <c r="L460" s="19" t="str">
        <f>IFERROR(INDEX('Employee Info'!$C$3:$J$200,MATCH(Data7[[#This Row],[Name:]],'Employee Info'!$B$3:$B$200,0),MATCH(Data7[[#Headers],[Phone]],'Employee Info'!$C$2:$J$2,0)),"")</f>
        <v/>
      </c>
      <c r="M460" s="19" t="str">
        <f>IFERROR(INDEX('Employee Info'!$C$3:$J$200,MATCH(Data7[[#This Row],[Name:]],'Employee Info'!$B$3:$B$200,0),MATCH(Data7[[#Headers],[Tech]],'Employee Info'!$C$2:$J$2,0)),"")</f>
        <v/>
      </c>
      <c r="N460" s="19" t="str">
        <f>IFERROR(INDEX('Employee Info'!$C$3:$J$200,MATCH(Data7[[#This Row],[Name:]],'Employee Info'!$B$3:$B$200,0),MATCH(Data7[[#Headers],[Other]],'Employee Info'!$C$2:$J$2,0)),"")</f>
        <v/>
      </c>
      <c r="O460" s="19">
        <f>IFERROR((Data7[[#This Row],[Hours:]]*SUM(Data7[[#This Row],[Rate]:[Other]])),"")</f>
        <v>0</v>
      </c>
      <c r="P460" s="7" t="str">
        <f>IF(Data7[[#This Row],[WO'#:]]="","Riley #","WO#")</f>
        <v>WO#</v>
      </c>
      <c r="Q460" s="7">
        <f>IFERROR(WEEKNUM(Data7[[#This Row],[Date:]]),"")</f>
        <v>14</v>
      </c>
      <c r="R460" s="6">
        <f t="shared" si="21"/>
        <v>45382</v>
      </c>
      <c r="S460" s="6">
        <f>Data7[[#This Row],[Week Start]]+7</f>
        <v>45389</v>
      </c>
      <c r="T460" s="7" t="str">
        <f t="shared" si="22"/>
        <v>3/31/2024 - 4/7/2024</v>
      </c>
      <c r="U460" s="7" t="str">
        <f t="shared" si="23"/>
        <v>Time Card</v>
      </c>
      <c r="V460" s="8" t="str">
        <f>RIGHT(TEXT(Data7[[#This Row],[Date:]],"mmddyyyy"),4)</f>
        <v>2024</v>
      </c>
      <c r="W460" s="8" t="str">
        <f>MID(TEXT(Data7[[#This Row],[Date:]],"mmddyyyy"),3,2)</f>
        <v>01</v>
      </c>
      <c r="X460" s="8" t="str">
        <f>LEFT(TEXT(Data7[[#This Row],[Date:]],"mmddyyyy"),2)</f>
        <v>04</v>
      </c>
      <c r="Y460" s="6">
        <f>DATE(Data7[[#This Row],[Year]],Data7[[#This Row],[Month]],Data7[[#This Row],[Day]])</f>
        <v>45383</v>
      </c>
    </row>
    <row r="461" spans="1:25" x14ac:dyDescent="0.3">
      <c r="A461" s="5">
        <v>45387.532461342591</v>
      </c>
      <c r="B461" s="7" t="s">
        <v>66</v>
      </c>
      <c r="C461" s="6" t="s">
        <v>413</v>
      </c>
      <c r="D461" s="7" t="s">
        <v>415</v>
      </c>
      <c r="E461" s="8">
        <v>5</v>
      </c>
      <c r="F461" s="7">
        <v>6984733</v>
      </c>
      <c r="G461" s="7" t="s">
        <v>68</v>
      </c>
      <c r="H461" s="7" t="s">
        <v>69</v>
      </c>
      <c r="I461" s="7" t="s">
        <v>44</v>
      </c>
      <c r="J461" s="19" t="str">
        <f>IFERROR(INDEX('Employee Info'!$C$3:$E$200,MATCH(Data7[[#This Row],[Name:]],'Employee Info'!$B$3:$B$200,0),MATCH(Data7[[#This Row],[Hours Type:]],'Employee Info'!$C$2:$E$2,0)),"")</f>
        <v/>
      </c>
      <c r="K461" s="19" t="str">
        <f>IFERROR(INDEX('Employee Info'!$C$3:$J$200,MATCH(Data7[[#This Row],[Name:]],'Employee Info'!$B$3:$B$200,0),MATCH(Data7[[#Headers],[Truck]],'Employee Info'!$C$2:$J$2,0)),"")</f>
        <v/>
      </c>
      <c r="L461" s="19" t="str">
        <f>IFERROR(INDEX('Employee Info'!$C$3:$J$200,MATCH(Data7[[#This Row],[Name:]],'Employee Info'!$B$3:$B$200,0),MATCH(Data7[[#Headers],[Phone]],'Employee Info'!$C$2:$J$2,0)),"")</f>
        <v/>
      </c>
      <c r="M461" s="19" t="str">
        <f>IFERROR(INDEX('Employee Info'!$C$3:$J$200,MATCH(Data7[[#This Row],[Name:]],'Employee Info'!$B$3:$B$200,0),MATCH(Data7[[#Headers],[Tech]],'Employee Info'!$C$2:$J$2,0)),"")</f>
        <v/>
      </c>
      <c r="N461" s="19" t="str">
        <f>IFERROR(INDEX('Employee Info'!$C$3:$J$200,MATCH(Data7[[#This Row],[Name:]],'Employee Info'!$B$3:$B$200,0),MATCH(Data7[[#Headers],[Other]],'Employee Info'!$C$2:$J$2,0)),"")</f>
        <v/>
      </c>
      <c r="O461" s="19">
        <f>IFERROR((Data7[[#This Row],[Hours:]]*SUM(Data7[[#This Row],[Rate]:[Other]])),"")</f>
        <v>0</v>
      </c>
      <c r="P461" s="7" t="str">
        <f>IF(Data7[[#This Row],[WO'#:]]="","Riley #","WO#")</f>
        <v>WO#</v>
      </c>
      <c r="Q461" s="7">
        <f>IFERROR(WEEKNUM(Data7[[#This Row],[Date:]]),"")</f>
        <v>14</v>
      </c>
      <c r="R461" s="6">
        <f t="shared" si="21"/>
        <v>45382</v>
      </c>
      <c r="S461" s="6">
        <f>Data7[[#This Row],[Week Start]]+7</f>
        <v>45389</v>
      </c>
      <c r="T461" s="7" t="str">
        <f t="shared" si="22"/>
        <v>3/31/2024 - 4/7/2024</v>
      </c>
      <c r="U461" s="7" t="str">
        <f t="shared" si="23"/>
        <v>Time Card</v>
      </c>
      <c r="V461" s="8" t="str">
        <f>RIGHT(TEXT(Data7[[#This Row],[Date:]],"mmddyyyy"),4)</f>
        <v>2024</v>
      </c>
      <c r="W461" s="8" t="str">
        <f>MID(TEXT(Data7[[#This Row],[Date:]],"mmddyyyy"),3,2)</f>
        <v>01</v>
      </c>
      <c r="X461" s="8" t="str">
        <f>LEFT(TEXT(Data7[[#This Row],[Date:]],"mmddyyyy"),2)</f>
        <v>04</v>
      </c>
      <c r="Y461" s="6">
        <f>DATE(Data7[[#This Row],[Year]],Data7[[#This Row],[Month]],Data7[[#This Row],[Day]])</f>
        <v>45383</v>
      </c>
    </row>
    <row r="462" spans="1:25" x14ac:dyDescent="0.3">
      <c r="A462" s="5">
        <v>45420.272052777778</v>
      </c>
      <c r="B462" s="7" t="s">
        <v>76</v>
      </c>
      <c r="C462" s="6" t="s">
        <v>413</v>
      </c>
      <c r="D462" s="7" t="s">
        <v>156</v>
      </c>
      <c r="E462" s="8">
        <v>2</v>
      </c>
      <c r="F462" s="7">
        <v>6984733</v>
      </c>
      <c r="G462" s="7" t="s">
        <v>68</v>
      </c>
      <c r="H462" s="7" t="s">
        <v>69</v>
      </c>
      <c r="I462" s="7" t="s">
        <v>44</v>
      </c>
      <c r="J462" s="19" t="str">
        <f>IFERROR(INDEX('Employee Info'!$C$3:$E$200,MATCH(Data7[[#This Row],[Name:]],'Employee Info'!$B$3:$B$200,0),MATCH(Data7[[#This Row],[Hours Type:]],'Employee Info'!$C$2:$E$2,0)),"")</f>
        <v/>
      </c>
      <c r="K462" s="19" t="str">
        <f>IFERROR(INDEX('Employee Info'!$C$3:$J$200,MATCH(Data7[[#This Row],[Name:]],'Employee Info'!$B$3:$B$200,0),MATCH(Data7[[#Headers],[Truck]],'Employee Info'!$C$2:$J$2,0)),"")</f>
        <v/>
      </c>
      <c r="L462" s="19" t="str">
        <f>IFERROR(INDEX('Employee Info'!$C$3:$J$200,MATCH(Data7[[#This Row],[Name:]],'Employee Info'!$B$3:$B$200,0),MATCH(Data7[[#Headers],[Phone]],'Employee Info'!$C$2:$J$2,0)),"")</f>
        <v/>
      </c>
      <c r="M462" s="19" t="str">
        <f>IFERROR(INDEX('Employee Info'!$C$3:$J$200,MATCH(Data7[[#This Row],[Name:]],'Employee Info'!$B$3:$B$200,0),MATCH(Data7[[#Headers],[Tech]],'Employee Info'!$C$2:$J$2,0)),"")</f>
        <v/>
      </c>
      <c r="N462" s="19" t="str">
        <f>IFERROR(INDEX('Employee Info'!$C$3:$J$200,MATCH(Data7[[#This Row],[Name:]],'Employee Info'!$B$3:$B$200,0),MATCH(Data7[[#Headers],[Other]],'Employee Info'!$C$2:$J$2,0)),"")</f>
        <v/>
      </c>
      <c r="O462" s="19">
        <f>IFERROR((Data7[[#This Row],[Hours:]]*SUM(Data7[[#This Row],[Rate]:[Other]])),"")</f>
        <v>0</v>
      </c>
      <c r="P462" s="7" t="str">
        <f>IF(Data7[[#This Row],[WO'#:]]="","Riley #","WO#")</f>
        <v>WO#</v>
      </c>
      <c r="Q462" s="7">
        <f>IFERROR(WEEKNUM(Data7[[#This Row],[Date:]]),"")</f>
        <v>14</v>
      </c>
      <c r="R462" s="6">
        <f t="shared" si="21"/>
        <v>45382</v>
      </c>
      <c r="S462" s="6">
        <f>Data7[[#This Row],[Week Start]]+7</f>
        <v>45389</v>
      </c>
      <c r="T462" s="7" t="str">
        <f t="shared" si="22"/>
        <v>3/31/2024 - 4/7/2024</v>
      </c>
      <c r="U462" s="7" t="str">
        <f t="shared" si="23"/>
        <v>Time Card</v>
      </c>
      <c r="V462" s="8" t="str">
        <f>RIGHT(TEXT(Data7[[#This Row],[Date:]],"mmddyyyy"),4)</f>
        <v>2024</v>
      </c>
      <c r="W462" s="8" t="str">
        <f>MID(TEXT(Data7[[#This Row],[Date:]],"mmddyyyy"),3,2)</f>
        <v>01</v>
      </c>
      <c r="X462" s="8" t="str">
        <f>LEFT(TEXT(Data7[[#This Row],[Date:]],"mmddyyyy"),2)</f>
        <v>04</v>
      </c>
      <c r="Y462" s="6">
        <f>DATE(Data7[[#This Row],[Year]],Data7[[#This Row],[Month]],Data7[[#This Row],[Day]])</f>
        <v>45383</v>
      </c>
    </row>
    <row r="463" spans="1:25" x14ac:dyDescent="0.3">
      <c r="A463" s="5">
        <v>45387.514698842591</v>
      </c>
      <c r="B463" s="7" t="s">
        <v>66</v>
      </c>
      <c r="C463" s="6" t="s">
        <v>413</v>
      </c>
      <c r="D463" s="7" t="s">
        <v>416</v>
      </c>
      <c r="E463" s="8">
        <v>1</v>
      </c>
      <c r="F463" s="7">
        <v>7078215</v>
      </c>
      <c r="G463" s="7" t="s">
        <v>68</v>
      </c>
      <c r="H463" s="7" t="s">
        <v>69</v>
      </c>
      <c r="I463" s="7" t="s">
        <v>44</v>
      </c>
      <c r="J463" s="19" t="str">
        <f>IFERROR(INDEX('Employee Info'!$C$3:$E$200,MATCH(Data7[[#This Row],[Name:]],'Employee Info'!$B$3:$B$200,0),MATCH(Data7[[#This Row],[Hours Type:]],'Employee Info'!$C$2:$E$2,0)),"")</f>
        <v/>
      </c>
      <c r="K463" s="19" t="str">
        <f>IFERROR(INDEX('Employee Info'!$C$3:$J$200,MATCH(Data7[[#This Row],[Name:]],'Employee Info'!$B$3:$B$200,0),MATCH(Data7[[#Headers],[Truck]],'Employee Info'!$C$2:$J$2,0)),"")</f>
        <v/>
      </c>
      <c r="L463" s="19" t="str">
        <f>IFERROR(INDEX('Employee Info'!$C$3:$J$200,MATCH(Data7[[#This Row],[Name:]],'Employee Info'!$B$3:$B$200,0),MATCH(Data7[[#Headers],[Phone]],'Employee Info'!$C$2:$J$2,0)),"")</f>
        <v/>
      </c>
      <c r="M463" s="19" t="str">
        <f>IFERROR(INDEX('Employee Info'!$C$3:$J$200,MATCH(Data7[[#This Row],[Name:]],'Employee Info'!$B$3:$B$200,0),MATCH(Data7[[#Headers],[Tech]],'Employee Info'!$C$2:$J$2,0)),"")</f>
        <v/>
      </c>
      <c r="N463" s="19" t="str">
        <f>IFERROR(INDEX('Employee Info'!$C$3:$J$200,MATCH(Data7[[#This Row],[Name:]],'Employee Info'!$B$3:$B$200,0),MATCH(Data7[[#Headers],[Other]],'Employee Info'!$C$2:$J$2,0)),"")</f>
        <v/>
      </c>
      <c r="O463" s="19">
        <f>IFERROR((Data7[[#This Row],[Hours:]]*SUM(Data7[[#This Row],[Rate]:[Other]])),"")</f>
        <v>0</v>
      </c>
      <c r="P463" s="7" t="str">
        <f>IF(Data7[[#This Row],[WO'#:]]="","Riley #","WO#")</f>
        <v>WO#</v>
      </c>
      <c r="Q463" s="7">
        <f>IFERROR(WEEKNUM(Data7[[#This Row],[Date:]]),"")</f>
        <v>14</v>
      </c>
      <c r="R463" s="6">
        <f t="shared" si="21"/>
        <v>45382</v>
      </c>
      <c r="S463" s="6">
        <f>Data7[[#This Row],[Week Start]]+7</f>
        <v>45389</v>
      </c>
      <c r="T463" s="7" t="str">
        <f t="shared" si="22"/>
        <v>3/31/2024 - 4/7/2024</v>
      </c>
      <c r="U463" s="7" t="str">
        <f t="shared" si="23"/>
        <v>Time Card</v>
      </c>
      <c r="V463" s="8" t="str">
        <f>RIGHT(TEXT(Data7[[#This Row],[Date:]],"mmddyyyy"),4)</f>
        <v>2024</v>
      </c>
      <c r="W463" s="8" t="str">
        <f>MID(TEXT(Data7[[#This Row],[Date:]],"mmddyyyy"),3,2)</f>
        <v>01</v>
      </c>
      <c r="X463" s="8" t="str">
        <f>LEFT(TEXT(Data7[[#This Row],[Date:]],"mmddyyyy"),2)</f>
        <v>04</v>
      </c>
      <c r="Y463" s="6">
        <f>DATE(Data7[[#This Row],[Year]],Data7[[#This Row],[Month]],Data7[[#This Row],[Day]])</f>
        <v>45383</v>
      </c>
    </row>
    <row r="464" spans="1:25" x14ac:dyDescent="0.3">
      <c r="A464" s="5">
        <v>45383.583053587965</v>
      </c>
      <c r="B464" s="7" t="s">
        <v>35</v>
      </c>
      <c r="C464" s="6" t="s">
        <v>413</v>
      </c>
      <c r="D464" s="7" t="s">
        <v>417</v>
      </c>
      <c r="E464" s="8">
        <v>2</v>
      </c>
      <c r="F464" s="7" t="s">
        <v>68</v>
      </c>
      <c r="G464" s="7" t="s">
        <v>68</v>
      </c>
      <c r="H464" s="7" t="s">
        <v>278</v>
      </c>
      <c r="I464" s="7" t="s">
        <v>44</v>
      </c>
      <c r="J464" s="19" t="str">
        <f>IFERROR(INDEX('Employee Info'!$C$3:$E$200,MATCH(Data7[[#This Row],[Name:]],'Employee Info'!$B$3:$B$200,0),MATCH(Data7[[#This Row],[Hours Type:]],'Employee Info'!$C$2:$E$2,0)),"")</f>
        <v/>
      </c>
      <c r="K464" s="19" t="str">
        <f>IFERROR(INDEX('Employee Info'!$C$3:$J$200,MATCH(Data7[[#This Row],[Name:]],'Employee Info'!$B$3:$B$200,0),MATCH(Data7[[#Headers],[Truck]],'Employee Info'!$C$2:$J$2,0)),"")</f>
        <v/>
      </c>
      <c r="L464" s="19" t="str">
        <f>IFERROR(INDEX('Employee Info'!$C$3:$J$200,MATCH(Data7[[#This Row],[Name:]],'Employee Info'!$B$3:$B$200,0),MATCH(Data7[[#Headers],[Phone]],'Employee Info'!$C$2:$J$2,0)),"")</f>
        <v/>
      </c>
      <c r="M464" s="19" t="str">
        <f>IFERROR(INDEX('Employee Info'!$C$3:$J$200,MATCH(Data7[[#This Row],[Name:]],'Employee Info'!$B$3:$B$200,0),MATCH(Data7[[#Headers],[Tech]],'Employee Info'!$C$2:$J$2,0)),"")</f>
        <v/>
      </c>
      <c r="N464" s="19" t="str">
        <f>IFERROR(INDEX('Employee Info'!$C$3:$J$200,MATCH(Data7[[#This Row],[Name:]],'Employee Info'!$B$3:$B$200,0),MATCH(Data7[[#Headers],[Other]],'Employee Info'!$C$2:$J$2,0)),"")</f>
        <v/>
      </c>
      <c r="O464" s="19">
        <f>IFERROR((Data7[[#This Row],[Hours:]]*SUM(Data7[[#This Row],[Rate]:[Other]])),"")</f>
        <v>0</v>
      </c>
      <c r="P464" s="7" t="str">
        <f>IF(Data7[[#This Row],[WO'#:]]="","Riley #","WO#")</f>
        <v>Riley #</v>
      </c>
      <c r="Q464" s="7">
        <f>IFERROR(WEEKNUM(Data7[[#This Row],[Date:]]),"")</f>
        <v>14</v>
      </c>
      <c r="R464" s="6">
        <f t="shared" si="21"/>
        <v>45382</v>
      </c>
      <c r="S464" s="6">
        <f>Data7[[#This Row],[Week Start]]+7</f>
        <v>45389</v>
      </c>
      <c r="T464" s="7" t="str">
        <f t="shared" si="22"/>
        <v>3/31/2024 - 4/7/2024</v>
      </c>
      <c r="U464" s="7" t="str">
        <f t="shared" si="23"/>
        <v>Time Card</v>
      </c>
      <c r="V464" s="8" t="str">
        <f>RIGHT(TEXT(Data7[[#This Row],[Date:]],"mmddyyyy"),4)</f>
        <v>2024</v>
      </c>
      <c r="W464" s="8" t="str">
        <f>MID(TEXT(Data7[[#This Row],[Date:]],"mmddyyyy"),3,2)</f>
        <v>01</v>
      </c>
      <c r="X464" s="8" t="str">
        <f>LEFT(TEXT(Data7[[#This Row],[Date:]],"mmddyyyy"),2)</f>
        <v>04</v>
      </c>
      <c r="Y464" s="6">
        <f>DATE(Data7[[#This Row],[Year]],Data7[[#This Row],[Month]],Data7[[#This Row],[Day]])</f>
        <v>45383</v>
      </c>
    </row>
    <row r="465" spans="1:25" x14ac:dyDescent="0.3">
      <c r="A465" s="5">
        <v>45383.585470486112</v>
      </c>
      <c r="B465" s="7" t="s">
        <v>35</v>
      </c>
      <c r="C465" s="6" t="s">
        <v>413</v>
      </c>
      <c r="D465" s="7" t="s">
        <v>420</v>
      </c>
      <c r="E465" s="8">
        <v>3</v>
      </c>
      <c r="F465" s="7" t="s">
        <v>68</v>
      </c>
      <c r="G465" s="7" t="s">
        <v>68</v>
      </c>
      <c r="H465" s="7" t="s">
        <v>202</v>
      </c>
      <c r="I465" s="7" t="s">
        <v>44</v>
      </c>
      <c r="J465" s="19" t="str">
        <f>IFERROR(INDEX('Employee Info'!$C$3:$E$200,MATCH(Data7[[#This Row],[Name:]],'Employee Info'!$B$3:$B$200,0),MATCH(Data7[[#This Row],[Hours Type:]],'Employee Info'!$C$2:$E$2,0)),"")</f>
        <v/>
      </c>
      <c r="K465" s="19" t="str">
        <f>IFERROR(INDEX('Employee Info'!$C$3:$J$200,MATCH(Data7[[#This Row],[Name:]],'Employee Info'!$B$3:$B$200,0),MATCH(Data7[[#Headers],[Truck]],'Employee Info'!$C$2:$J$2,0)),"")</f>
        <v/>
      </c>
      <c r="L465" s="19" t="str">
        <f>IFERROR(INDEX('Employee Info'!$C$3:$J$200,MATCH(Data7[[#This Row],[Name:]],'Employee Info'!$B$3:$B$200,0),MATCH(Data7[[#Headers],[Phone]],'Employee Info'!$C$2:$J$2,0)),"")</f>
        <v/>
      </c>
      <c r="M465" s="19" t="str">
        <f>IFERROR(INDEX('Employee Info'!$C$3:$J$200,MATCH(Data7[[#This Row],[Name:]],'Employee Info'!$B$3:$B$200,0),MATCH(Data7[[#Headers],[Tech]],'Employee Info'!$C$2:$J$2,0)),"")</f>
        <v/>
      </c>
      <c r="N465" s="19" t="str">
        <f>IFERROR(INDEX('Employee Info'!$C$3:$J$200,MATCH(Data7[[#This Row],[Name:]],'Employee Info'!$B$3:$B$200,0),MATCH(Data7[[#Headers],[Other]],'Employee Info'!$C$2:$J$2,0)),"")</f>
        <v/>
      </c>
      <c r="O465" s="19">
        <f>IFERROR((Data7[[#This Row],[Hours:]]*SUM(Data7[[#This Row],[Rate]:[Other]])),"")</f>
        <v>0</v>
      </c>
      <c r="P465" s="7" t="str">
        <f>IF(Data7[[#This Row],[WO'#:]]="","Riley #","WO#")</f>
        <v>Riley #</v>
      </c>
      <c r="Q465" s="7">
        <f>IFERROR(WEEKNUM(Data7[[#This Row],[Date:]]),"")</f>
        <v>14</v>
      </c>
      <c r="R465" s="6">
        <f t="shared" si="21"/>
        <v>45382</v>
      </c>
      <c r="S465" s="6">
        <f>Data7[[#This Row],[Week Start]]+7</f>
        <v>45389</v>
      </c>
      <c r="T465" s="7" t="str">
        <f t="shared" si="22"/>
        <v>3/31/2024 - 4/7/2024</v>
      </c>
      <c r="U465" s="7" t="str">
        <f t="shared" si="23"/>
        <v>Time Card</v>
      </c>
      <c r="V465" s="8" t="str">
        <f>RIGHT(TEXT(Data7[[#This Row],[Date:]],"mmddyyyy"),4)</f>
        <v>2024</v>
      </c>
      <c r="W465" s="8" t="str">
        <f>MID(TEXT(Data7[[#This Row],[Date:]],"mmddyyyy"),3,2)</f>
        <v>01</v>
      </c>
      <c r="X465" s="8" t="str">
        <f>LEFT(TEXT(Data7[[#This Row],[Date:]],"mmddyyyy"),2)</f>
        <v>04</v>
      </c>
      <c r="Y465" s="6">
        <f>DATE(Data7[[#This Row],[Year]],Data7[[#This Row],[Month]],Data7[[#This Row],[Day]])</f>
        <v>45383</v>
      </c>
    </row>
    <row r="466" spans="1:25" x14ac:dyDescent="0.3">
      <c r="A466" s="5">
        <v>45383.581496527775</v>
      </c>
      <c r="B466" s="7" t="s">
        <v>65</v>
      </c>
      <c r="C466" s="6" t="s">
        <v>413</v>
      </c>
      <c r="D466" s="7" t="s">
        <v>376</v>
      </c>
      <c r="E466" s="8">
        <v>8</v>
      </c>
      <c r="F466" s="7" t="s">
        <v>68</v>
      </c>
      <c r="G466" s="7" t="s">
        <v>68</v>
      </c>
      <c r="H466" s="7" t="s">
        <v>92</v>
      </c>
      <c r="I466" s="7" t="s">
        <v>44</v>
      </c>
      <c r="J466" s="19" t="str">
        <f>IFERROR(INDEX('Employee Info'!$C$3:$E$200,MATCH(Data7[[#This Row],[Name:]],'Employee Info'!$B$3:$B$200,0),MATCH(Data7[[#This Row],[Hours Type:]],'Employee Info'!$C$2:$E$2,0)),"")</f>
        <v/>
      </c>
      <c r="K466" s="19" t="str">
        <f>IFERROR(INDEX('Employee Info'!$C$3:$J$200,MATCH(Data7[[#This Row],[Name:]],'Employee Info'!$B$3:$B$200,0),MATCH(Data7[[#Headers],[Truck]],'Employee Info'!$C$2:$J$2,0)),"")</f>
        <v/>
      </c>
      <c r="L466" s="19" t="str">
        <f>IFERROR(INDEX('Employee Info'!$C$3:$J$200,MATCH(Data7[[#This Row],[Name:]],'Employee Info'!$B$3:$B$200,0),MATCH(Data7[[#Headers],[Phone]],'Employee Info'!$C$2:$J$2,0)),"")</f>
        <v/>
      </c>
      <c r="M466" s="19" t="str">
        <f>IFERROR(INDEX('Employee Info'!$C$3:$J$200,MATCH(Data7[[#This Row],[Name:]],'Employee Info'!$B$3:$B$200,0),MATCH(Data7[[#Headers],[Tech]],'Employee Info'!$C$2:$J$2,0)),"")</f>
        <v/>
      </c>
      <c r="N466" s="19" t="str">
        <f>IFERROR(INDEX('Employee Info'!$C$3:$J$200,MATCH(Data7[[#This Row],[Name:]],'Employee Info'!$B$3:$B$200,0),MATCH(Data7[[#Headers],[Other]],'Employee Info'!$C$2:$J$2,0)),"")</f>
        <v/>
      </c>
      <c r="O466" s="19">
        <f>IFERROR((Data7[[#This Row],[Hours:]]*SUM(Data7[[#This Row],[Rate]:[Other]])),"")</f>
        <v>0</v>
      </c>
      <c r="P466" s="7" t="str">
        <f>IF(Data7[[#This Row],[WO'#:]]="","Riley #","WO#")</f>
        <v>Riley #</v>
      </c>
      <c r="Q466" s="7">
        <f>IFERROR(WEEKNUM(Data7[[#This Row],[Date:]]),"")</f>
        <v>14</v>
      </c>
      <c r="R466" s="6">
        <f t="shared" si="21"/>
        <v>45382</v>
      </c>
      <c r="S466" s="6">
        <f>Data7[[#This Row],[Week Start]]+7</f>
        <v>45389</v>
      </c>
      <c r="T466" s="7" t="str">
        <f t="shared" si="22"/>
        <v>3/31/2024 - 4/7/2024</v>
      </c>
      <c r="U466" s="7" t="str">
        <f t="shared" si="23"/>
        <v>Time Card</v>
      </c>
      <c r="V466" s="8" t="str">
        <f>RIGHT(TEXT(Data7[[#This Row],[Date:]],"mmddyyyy"),4)</f>
        <v>2024</v>
      </c>
      <c r="W466" s="8" t="str">
        <f>MID(TEXT(Data7[[#This Row],[Date:]],"mmddyyyy"),3,2)</f>
        <v>01</v>
      </c>
      <c r="X466" s="8" t="str">
        <f>LEFT(TEXT(Data7[[#This Row],[Date:]],"mmddyyyy"),2)</f>
        <v>04</v>
      </c>
      <c r="Y466" s="6">
        <f>DATE(Data7[[#This Row],[Year]],Data7[[#This Row],[Month]],Data7[[#This Row],[Day]])</f>
        <v>45383</v>
      </c>
    </row>
    <row r="467" spans="1:25" x14ac:dyDescent="0.3">
      <c r="A467" s="5">
        <v>45383.583676041664</v>
      </c>
      <c r="B467" s="7" t="s">
        <v>35</v>
      </c>
      <c r="C467" s="6" t="s">
        <v>413</v>
      </c>
      <c r="D467" s="7" t="s">
        <v>418</v>
      </c>
      <c r="E467" s="8">
        <v>1</v>
      </c>
      <c r="F467" s="7" t="s">
        <v>68</v>
      </c>
      <c r="G467" s="7" t="s">
        <v>68</v>
      </c>
      <c r="H467" s="7" t="s">
        <v>92</v>
      </c>
      <c r="I467" s="7" t="s">
        <v>44</v>
      </c>
      <c r="J467" s="19" t="str">
        <f>IFERROR(INDEX('Employee Info'!$C$3:$E$200,MATCH(Data7[[#This Row],[Name:]],'Employee Info'!$B$3:$B$200,0),MATCH(Data7[[#This Row],[Hours Type:]],'Employee Info'!$C$2:$E$2,0)),"")</f>
        <v/>
      </c>
      <c r="K467" s="19" t="str">
        <f>IFERROR(INDEX('Employee Info'!$C$3:$J$200,MATCH(Data7[[#This Row],[Name:]],'Employee Info'!$B$3:$B$200,0),MATCH(Data7[[#Headers],[Truck]],'Employee Info'!$C$2:$J$2,0)),"")</f>
        <v/>
      </c>
      <c r="L467" s="19" t="str">
        <f>IFERROR(INDEX('Employee Info'!$C$3:$J$200,MATCH(Data7[[#This Row],[Name:]],'Employee Info'!$B$3:$B$200,0),MATCH(Data7[[#Headers],[Phone]],'Employee Info'!$C$2:$J$2,0)),"")</f>
        <v/>
      </c>
      <c r="M467" s="19" t="str">
        <f>IFERROR(INDEX('Employee Info'!$C$3:$J$200,MATCH(Data7[[#This Row],[Name:]],'Employee Info'!$B$3:$B$200,0),MATCH(Data7[[#Headers],[Tech]],'Employee Info'!$C$2:$J$2,0)),"")</f>
        <v/>
      </c>
      <c r="N467" s="19" t="str">
        <f>IFERROR(INDEX('Employee Info'!$C$3:$J$200,MATCH(Data7[[#This Row],[Name:]],'Employee Info'!$B$3:$B$200,0),MATCH(Data7[[#Headers],[Other]],'Employee Info'!$C$2:$J$2,0)),"")</f>
        <v/>
      </c>
      <c r="O467" s="19">
        <f>IFERROR((Data7[[#This Row],[Hours:]]*SUM(Data7[[#This Row],[Rate]:[Other]])),"")</f>
        <v>0</v>
      </c>
      <c r="P467" s="7" t="str">
        <f>IF(Data7[[#This Row],[WO'#:]]="","Riley #","WO#")</f>
        <v>Riley #</v>
      </c>
      <c r="Q467" s="7">
        <f>IFERROR(WEEKNUM(Data7[[#This Row],[Date:]]),"")</f>
        <v>14</v>
      </c>
      <c r="R467" s="6">
        <f t="shared" si="21"/>
        <v>45382</v>
      </c>
      <c r="S467" s="6">
        <f>Data7[[#This Row],[Week Start]]+7</f>
        <v>45389</v>
      </c>
      <c r="T467" s="7" t="str">
        <f t="shared" si="22"/>
        <v>3/31/2024 - 4/7/2024</v>
      </c>
      <c r="U467" s="7" t="str">
        <f t="shared" si="23"/>
        <v>Time Card</v>
      </c>
      <c r="V467" s="8" t="str">
        <f>RIGHT(TEXT(Data7[[#This Row],[Date:]],"mmddyyyy"),4)</f>
        <v>2024</v>
      </c>
      <c r="W467" s="8" t="str">
        <f>MID(TEXT(Data7[[#This Row],[Date:]],"mmddyyyy"),3,2)</f>
        <v>01</v>
      </c>
      <c r="X467" s="8" t="str">
        <f>LEFT(TEXT(Data7[[#This Row],[Date:]],"mmddyyyy"),2)</f>
        <v>04</v>
      </c>
      <c r="Y467" s="6">
        <f>DATE(Data7[[#This Row],[Year]],Data7[[#This Row],[Month]],Data7[[#This Row],[Day]])</f>
        <v>45383</v>
      </c>
    </row>
    <row r="468" spans="1:25" x14ac:dyDescent="0.3">
      <c r="A468" s="5">
        <v>45387.511910879628</v>
      </c>
      <c r="B468" s="7" t="s">
        <v>66</v>
      </c>
      <c r="C468" s="6" t="s">
        <v>413</v>
      </c>
      <c r="D468" s="7" t="s">
        <v>376</v>
      </c>
      <c r="E468" s="8">
        <v>1</v>
      </c>
      <c r="F468" s="7" t="s">
        <v>68</v>
      </c>
      <c r="G468" s="7" t="s">
        <v>68</v>
      </c>
      <c r="H468" s="7" t="s">
        <v>92</v>
      </c>
      <c r="I468" s="7" t="s">
        <v>44</v>
      </c>
      <c r="J468" s="19" t="str">
        <f>IFERROR(INDEX('Employee Info'!$C$3:$E$200,MATCH(Data7[[#This Row],[Name:]],'Employee Info'!$B$3:$B$200,0),MATCH(Data7[[#This Row],[Hours Type:]],'Employee Info'!$C$2:$E$2,0)),"")</f>
        <v/>
      </c>
      <c r="K468" s="19" t="str">
        <f>IFERROR(INDEX('Employee Info'!$C$3:$J$200,MATCH(Data7[[#This Row],[Name:]],'Employee Info'!$B$3:$B$200,0),MATCH(Data7[[#Headers],[Truck]],'Employee Info'!$C$2:$J$2,0)),"")</f>
        <v/>
      </c>
      <c r="L468" s="19" t="str">
        <f>IFERROR(INDEX('Employee Info'!$C$3:$J$200,MATCH(Data7[[#This Row],[Name:]],'Employee Info'!$B$3:$B$200,0),MATCH(Data7[[#Headers],[Phone]],'Employee Info'!$C$2:$J$2,0)),"")</f>
        <v/>
      </c>
      <c r="M468" s="19" t="str">
        <f>IFERROR(INDEX('Employee Info'!$C$3:$J$200,MATCH(Data7[[#This Row],[Name:]],'Employee Info'!$B$3:$B$200,0),MATCH(Data7[[#Headers],[Tech]],'Employee Info'!$C$2:$J$2,0)),"")</f>
        <v/>
      </c>
      <c r="N468" s="19" t="str">
        <f>IFERROR(INDEX('Employee Info'!$C$3:$J$200,MATCH(Data7[[#This Row],[Name:]],'Employee Info'!$B$3:$B$200,0),MATCH(Data7[[#Headers],[Other]],'Employee Info'!$C$2:$J$2,0)),"")</f>
        <v/>
      </c>
      <c r="O468" s="19">
        <f>IFERROR((Data7[[#This Row],[Hours:]]*SUM(Data7[[#This Row],[Rate]:[Other]])),"")</f>
        <v>0</v>
      </c>
      <c r="P468" s="7" t="str">
        <f>IF(Data7[[#This Row],[WO'#:]]="","Riley #","WO#")</f>
        <v>Riley #</v>
      </c>
      <c r="Q468" s="7">
        <f>IFERROR(WEEKNUM(Data7[[#This Row],[Date:]]),"")</f>
        <v>14</v>
      </c>
      <c r="R468" s="6">
        <f t="shared" si="21"/>
        <v>45382</v>
      </c>
      <c r="S468" s="6">
        <f>Data7[[#This Row],[Week Start]]+7</f>
        <v>45389</v>
      </c>
      <c r="T468" s="7" t="str">
        <f t="shared" si="22"/>
        <v>3/31/2024 - 4/7/2024</v>
      </c>
      <c r="U468" s="7" t="str">
        <f t="shared" si="23"/>
        <v>Time Card</v>
      </c>
      <c r="V468" s="8" t="str">
        <f>RIGHT(TEXT(Data7[[#This Row],[Date:]],"mmddyyyy"),4)</f>
        <v>2024</v>
      </c>
      <c r="W468" s="8" t="str">
        <f>MID(TEXT(Data7[[#This Row],[Date:]],"mmddyyyy"),3,2)</f>
        <v>01</v>
      </c>
      <c r="X468" s="8" t="str">
        <f>LEFT(TEXT(Data7[[#This Row],[Date:]],"mmddyyyy"),2)</f>
        <v>04</v>
      </c>
      <c r="Y468" s="6">
        <f>DATE(Data7[[#This Row],[Year]],Data7[[#This Row],[Month]],Data7[[#This Row],[Day]])</f>
        <v>45383</v>
      </c>
    </row>
    <row r="469" spans="1:25" x14ac:dyDescent="0.3">
      <c r="A469" s="5">
        <v>45383.584466203705</v>
      </c>
      <c r="B469" s="7" t="s">
        <v>35</v>
      </c>
      <c r="C469" s="6" t="s">
        <v>413</v>
      </c>
      <c r="D469" s="7" t="s">
        <v>419</v>
      </c>
      <c r="E469" s="8">
        <v>1</v>
      </c>
      <c r="F469" s="7" t="s">
        <v>68</v>
      </c>
      <c r="G469" s="7" t="s">
        <v>68</v>
      </c>
      <c r="H469" s="7" t="s">
        <v>57</v>
      </c>
      <c r="I469" s="7" t="s">
        <v>44</v>
      </c>
      <c r="J469" s="19" t="str">
        <f>IFERROR(INDEX('Employee Info'!$C$3:$E$200,MATCH(Data7[[#This Row],[Name:]],'Employee Info'!$B$3:$B$200,0),MATCH(Data7[[#This Row],[Hours Type:]],'Employee Info'!$C$2:$E$2,0)),"")</f>
        <v/>
      </c>
      <c r="K469" s="19" t="str">
        <f>IFERROR(INDEX('Employee Info'!$C$3:$J$200,MATCH(Data7[[#This Row],[Name:]],'Employee Info'!$B$3:$B$200,0),MATCH(Data7[[#Headers],[Truck]],'Employee Info'!$C$2:$J$2,0)),"")</f>
        <v/>
      </c>
      <c r="L469" s="19" t="str">
        <f>IFERROR(INDEX('Employee Info'!$C$3:$J$200,MATCH(Data7[[#This Row],[Name:]],'Employee Info'!$B$3:$B$200,0),MATCH(Data7[[#Headers],[Phone]],'Employee Info'!$C$2:$J$2,0)),"")</f>
        <v/>
      </c>
      <c r="M469" s="19" t="str">
        <f>IFERROR(INDEX('Employee Info'!$C$3:$J$200,MATCH(Data7[[#This Row],[Name:]],'Employee Info'!$B$3:$B$200,0),MATCH(Data7[[#Headers],[Tech]],'Employee Info'!$C$2:$J$2,0)),"")</f>
        <v/>
      </c>
      <c r="N469" s="19" t="str">
        <f>IFERROR(INDEX('Employee Info'!$C$3:$J$200,MATCH(Data7[[#This Row],[Name:]],'Employee Info'!$B$3:$B$200,0),MATCH(Data7[[#Headers],[Other]],'Employee Info'!$C$2:$J$2,0)),"")</f>
        <v/>
      </c>
      <c r="O469" s="19">
        <f>IFERROR((Data7[[#This Row],[Hours:]]*SUM(Data7[[#This Row],[Rate]:[Other]])),"")</f>
        <v>0</v>
      </c>
      <c r="P469" s="7" t="str">
        <f>IF(Data7[[#This Row],[WO'#:]]="","Riley #","WO#")</f>
        <v>Riley #</v>
      </c>
      <c r="Q469" s="7">
        <f>IFERROR(WEEKNUM(Data7[[#This Row],[Date:]]),"")</f>
        <v>14</v>
      </c>
      <c r="R469" s="6">
        <f t="shared" si="21"/>
        <v>45382</v>
      </c>
      <c r="S469" s="6">
        <f>Data7[[#This Row],[Week Start]]+7</f>
        <v>45389</v>
      </c>
      <c r="T469" s="7" t="str">
        <f t="shared" si="22"/>
        <v>3/31/2024 - 4/7/2024</v>
      </c>
      <c r="U469" s="7" t="str">
        <f t="shared" si="23"/>
        <v>Time Card</v>
      </c>
      <c r="V469" s="8" t="str">
        <f>RIGHT(TEXT(Data7[[#This Row],[Date:]],"mmddyyyy"),4)</f>
        <v>2024</v>
      </c>
      <c r="W469" s="8" t="str">
        <f>MID(TEXT(Data7[[#This Row],[Date:]],"mmddyyyy"),3,2)</f>
        <v>01</v>
      </c>
      <c r="X469" s="8" t="str">
        <f>LEFT(TEXT(Data7[[#This Row],[Date:]],"mmddyyyy"),2)</f>
        <v>04</v>
      </c>
      <c r="Y469" s="6">
        <f>DATE(Data7[[#This Row],[Year]],Data7[[#This Row],[Month]],Data7[[#This Row],[Day]])</f>
        <v>45383</v>
      </c>
    </row>
    <row r="470" spans="1:25" x14ac:dyDescent="0.3">
      <c r="A470" s="5">
        <v>45384.55088703704</v>
      </c>
      <c r="B470" s="7" t="s">
        <v>35</v>
      </c>
      <c r="C470" s="6" t="s">
        <v>469</v>
      </c>
      <c r="D470" s="7" t="s">
        <v>150</v>
      </c>
      <c r="E470" s="8">
        <v>0.5</v>
      </c>
      <c r="F470" s="7">
        <v>6984733</v>
      </c>
      <c r="G470" s="7" t="s">
        <v>68</v>
      </c>
      <c r="H470" s="7" t="s">
        <v>69</v>
      </c>
      <c r="I470" s="7" t="s">
        <v>44</v>
      </c>
      <c r="J470" s="19" t="str">
        <f>IFERROR(INDEX('Employee Info'!$C$3:$E$200,MATCH(Data7[[#This Row],[Name:]],'Employee Info'!$B$3:$B$200,0),MATCH(Data7[[#This Row],[Hours Type:]],'Employee Info'!$C$2:$E$2,0)),"")</f>
        <v/>
      </c>
      <c r="K470" s="19" t="str">
        <f>IFERROR(INDEX('Employee Info'!$C$3:$J$200,MATCH(Data7[[#This Row],[Name:]],'Employee Info'!$B$3:$B$200,0),MATCH(Data7[[#Headers],[Truck]],'Employee Info'!$C$2:$J$2,0)),"")</f>
        <v/>
      </c>
      <c r="L470" s="19" t="str">
        <f>IFERROR(INDEX('Employee Info'!$C$3:$J$200,MATCH(Data7[[#This Row],[Name:]],'Employee Info'!$B$3:$B$200,0),MATCH(Data7[[#Headers],[Phone]],'Employee Info'!$C$2:$J$2,0)),"")</f>
        <v/>
      </c>
      <c r="M470" s="19" t="str">
        <f>IFERROR(INDEX('Employee Info'!$C$3:$J$200,MATCH(Data7[[#This Row],[Name:]],'Employee Info'!$B$3:$B$200,0),MATCH(Data7[[#Headers],[Tech]],'Employee Info'!$C$2:$J$2,0)),"")</f>
        <v/>
      </c>
      <c r="N470" s="19" t="str">
        <f>IFERROR(INDEX('Employee Info'!$C$3:$J$200,MATCH(Data7[[#This Row],[Name:]],'Employee Info'!$B$3:$B$200,0),MATCH(Data7[[#Headers],[Other]],'Employee Info'!$C$2:$J$2,0)),"")</f>
        <v/>
      </c>
      <c r="O470" s="19">
        <f>IFERROR((Data7[[#This Row],[Hours:]]*SUM(Data7[[#This Row],[Rate]:[Other]])),"")</f>
        <v>0</v>
      </c>
      <c r="P470" s="7" t="str">
        <f>IF(Data7[[#This Row],[WO'#:]]="","Riley #","WO#")</f>
        <v>WO#</v>
      </c>
      <c r="Q470" s="7">
        <f>IFERROR(WEEKNUM(Data7[[#This Row],[Date:]]),"")</f>
        <v>14</v>
      </c>
      <c r="R470" s="6">
        <f t="shared" si="21"/>
        <v>45382</v>
      </c>
      <c r="S470" s="6">
        <f>Data7[[#This Row],[Week Start]]+7</f>
        <v>45389</v>
      </c>
      <c r="T470" s="7" t="str">
        <f t="shared" si="22"/>
        <v>3/31/2024 - 4/7/2024</v>
      </c>
      <c r="U470" s="7" t="str">
        <f t="shared" si="23"/>
        <v>Time Card</v>
      </c>
      <c r="V470" s="8" t="str">
        <f>RIGHT(TEXT(Data7[[#This Row],[Date:]],"mmddyyyy"),4)</f>
        <v>2024</v>
      </c>
      <c r="W470" s="8" t="str">
        <f>MID(TEXT(Data7[[#This Row],[Date:]],"mmddyyyy"),3,2)</f>
        <v>02</v>
      </c>
      <c r="X470" s="8" t="str">
        <f>LEFT(TEXT(Data7[[#This Row],[Date:]],"mmddyyyy"),2)</f>
        <v>04</v>
      </c>
      <c r="Y470" s="6">
        <f>DATE(Data7[[#This Row],[Year]],Data7[[#This Row],[Month]],Data7[[#This Row],[Day]])</f>
        <v>45384</v>
      </c>
    </row>
    <row r="471" spans="1:25" x14ac:dyDescent="0.3">
      <c r="A471" s="5">
        <v>45384.579950115738</v>
      </c>
      <c r="B471" s="7" t="s">
        <v>31</v>
      </c>
      <c r="C471" s="6" t="s">
        <v>469</v>
      </c>
      <c r="D471" s="7" t="s">
        <v>340</v>
      </c>
      <c r="E471" s="8">
        <v>8</v>
      </c>
      <c r="F471" s="7">
        <v>6984733</v>
      </c>
      <c r="G471" s="7" t="s">
        <v>68</v>
      </c>
      <c r="H471" s="7" t="s">
        <v>69</v>
      </c>
      <c r="I471" s="7" t="s">
        <v>44</v>
      </c>
      <c r="J471" s="19" t="str">
        <f>IFERROR(INDEX('Employee Info'!$C$3:$E$200,MATCH(Data7[[#This Row],[Name:]],'Employee Info'!$B$3:$B$200,0),MATCH(Data7[[#This Row],[Hours Type:]],'Employee Info'!$C$2:$E$2,0)),"")</f>
        <v/>
      </c>
      <c r="K471" s="19" t="str">
        <f>IFERROR(INDEX('Employee Info'!$C$3:$J$200,MATCH(Data7[[#This Row],[Name:]],'Employee Info'!$B$3:$B$200,0),MATCH(Data7[[#Headers],[Truck]],'Employee Info'!$C$2:$J$2,0)),"")</f>
        <v/>
      </c>
      <c r="L471" s="19" t="str">
        <f>IFERROR(INDEX('Employee Info'!$C$3:$J$200,MATCH(Data7[[#This Row],[Name:]],'Employee Info'!$B$3:$B$200,0),MATCH(Data7[[#Headers],[Phone]],'Employee Info'!$C$2:$J$2,0)),"")</f>
        <v/>
      </c>
      <c r="M471" s="19" t="str">
        <f>IFERROR(INDEX('Employee Info'!$C$3:$J$200,MATCH(Data7[[#This Row],[Name:]],'Employee Info'!$B$3:$B$200,0),MATCH(Data7[[#Headers],[Tech]],'Employee Info'!$C$2:$J$2,0)),"")</f>
        <v/>
      </c>
      <c r="N471" s="19" t="str">
        <f>IFERROR(INDEX('Employee Info'!$C$3:$J$200,MATCH(Data7[[#This Row],[Name:]],'Employee Info'!$B$3:$B$200,0),MATCH(Data7[[#Headers],[Other]],'Employee Info'!$C$2:$J$2,0)),"")</f>
        <v/>
      </c>
      <c r="O471" s="19">
        <f>IFERROR((Data7[[#This Row],[Hours:]]*SUM(Data7[[#This Row],[Rate]:[Other]])),"")</f>
        <v>0</v>
      </c>
      <c r="P471" s="7" t="str">
        <f>IF(Data7[[#This Row],[WO'#:]]="","Riley #","WO#")</f>
        <v>WO#</v>
      </c>
      <c r="Q471" s="7">
        <f>IFERROR(WEEKNUM(Data7[[#This Row],[Date:]]),"")</f>
        <v>14</v>
      </c>
      <c r="R471" s="6">
        <f t="shared" si="21"/>
        <v>45382</v>
      </c>
      <c r="S471" s="6">
        <f>Data7[[#This Row],[Week Start]]+7</f>
        <v>45389</v>
      </c>
      <c r="T471" s="7" t="str">
        <f t="shared" si="22"/>
        <v>3/31/2024 - 4/7/2024</v>
      </c>
      <c r="U471" s="7" t="str">
        <f t="shared" si="23"/>
        <v>Time Card</v>
      </c>
      <c r="V471" s="8" t="str">
        <f>RIGHT(TEXT(Data7[[#This Row],[Date:]],"mmddyyyy"),4)</f>
        <v>2024</v>
      </c>
      <c r="W471" s="8" t="str">
        <f>MID(TEXT(Data7[[#This Row],[Date:]],"mmddyyyy"),3,2)</f>
        <v>02</v>
      </c>
      <c r="X471" s="8" t="str">
        <f>LEFT(TEXT(Data7[[#This Row],[Date:]],"mmddyyyy"),2)</f>
        <v>04</v>
      </c>
      <c r="Y471" s="6">
        <f>DATE(Data7[[#This Row],[Year]],Data7[[#This Row],[Month]],Data7[[#This Row],[Day]])</f>
        <v>45384</v>
      </c>
    </row>
    <row r="472" spans="1:25" x14ac:dyDescent="0.3">
      <c r="A472" s="5">
        <v>45387.518027893515</v>
      </c>
      <c r="B472" s="7" t="s">
        <v>66</v>
      </c>
      <c r="C472" s="6" t="s">
        <v>469</v>
      </c>
      <c r="D472" s="7" t="s">
        <v>122</v>
      </c>
      <c r="E472" s="8">
        <v>1</v>
      </c>
      <c r="F472" s="7">
        <v>6984733</v>
      </c>
      <c r="G472" s="7" t="s">
        <v>68</v>
      </c>
      <c r="H472" s="7" t="s">
        <v>69</v>
      </c>
      <c r="I472" s="7" t="s">
        <v>44</v>
      </c>
      <c r="J472" s="19" t="str">
        <f>IFERROR(INDEX('Employee Info'!$C$3:$E$200,MATCH(Data7[[#This Row],[Name:]],'Employee Info'!$B$3:$B$200,0),MATCH(Data7[[#This Row],[Hours Type:]],'Employee Info'!$C$2:$E$2,0)),"")</f>
        <v/>
      </c>
      <c r="K472" s="19" t="str">
        <f>IFERROR(INDEX('Employee Info'!$C$3:$J$200,MATCH(Data7[[#This Row],[Name:]],'Employee Info'!$B$3:$B$200,0),MATCH(Data7[[#Headers],[Truck]],'Employee Info'!$C$2:$J$2,0)),"")</f>
        <v/>
      </c>
      <c r="L472" s="19" t="str">
        <f>IFERROR(INDEX('Employee Info'!$C$3:$J$200,MATCH(Data7[[#This Row],[Name:]],'Employee Info'!$B$3:$B$200,0),MATCH(Data7[[#Headers],[Phone]],'Employee Info'!$C$2:$J$2,0)),"")</f>
        <v/>
      </c>
      <c r="M472" s="19" t="str">
        <f>IFERROR(INDEX('Employee Info'!$C$3:$J$200,MATCH(Data7[[#This Row],[Name:]],'Employee Info'!$B$3:$B$200,0),MATCH(Data7[[#Headers],[Tech]],'Employee Info'!$C$2:$J$2,0)),"")</f>
        <v/>
      </c>
      <c r="N472" s="19" t="str">
        <f>IFERROR(INDEX('Employee Info'!$C$3:$J$200,MATCH(Data7[[#This Row],[Name:]],'Employee Info'!$B$3:$B$200,0),MATCH(Data7[[#Headers],[Other]],'Employee Info'!$C$2:$J$2,0)),"")</f>
        <v/>
      </c>
      <c r="O472" s="19">
        <f>IFERROR((Data7[[#This Row],[Hours:]]*SUM(Data7[[#This Row],[Rate]:[Other]])),"")</f>
        <v>0</v>
      </c>
      <c r="P472" s="7" t="str">
        <f>IF(Data7[[#This Row],[WO'#:]]="","Riley #","WO#")</f>
        <v>WO#</v>
      </c>
      <c r="Q472" s="7">
        <f>IFERROR(WEEKNUM(Data7[[#This Row],[Date:]]),"")</f>
        <v>14</v>
      </c>
      <c r="R472" s="6">
        <f t="shared" si="21"/>
        <v>45382</v>
      </c>
      <c r="S472" s="6">
        <f>Data7[[#This Row],[Week Start]]+7</f>
        <v>45389</v>
      </c>
      <c r="T472" s="7" t="str">
        <f t="shared" si="22"/>
        <v>3/31/2024 - 4/7/2024</v>
      </c>
      <c r="U472" s="7" t="str">
        <f t="shared" si="23"/>
        <v>Time Card</v>
      </c>
      <c r="V472" s="8" t="str">
        <f>RIGHT(TEXT(Data7[[#This Row],[Date:]],"mmddyyyy"),4)</f>
        <v>2024</v>
      </c>
      <c r="W472" s="8" t="str">
        <f>MID(TEXT(Data7[[#This Row],[Date:]],"mmddyyyy"),3,2)</f>
        <v>02</v>
      </c>
      <c r="X472" s="8" t="str">
        <f>LEFT(TEXT(Data7[[#This Row],[Date:]],"mmddyyyy"),2)</f>
        <v>04</v>
      </c>
      <c r="Y472" s="6">
        <f>DATE(Data7[[#This Row],[Year]],Data7[[#This Row],[Month]],Data7[[#This Row],[Day]])</f>
        <v>45384</v>
      </c>
    </row>
    <row r="473" spans="1:25" x14ac:dyDescent="0.3">
      <c r="A473" s="5">
        <v>45387.518718981482</v>
      </c>
      <c r="B473" s="7" t="s">
        <v>66</v>
      </c>
      <c r="C473" s="6" t="s">
        <v>469</v>
      </c>
      <c r="D473" s="7" t="s">
        <v>470</v>
      </c>
      <c r="E473" s="8">
        <v>1</v>
      </c>
      <c r="F473" s="7">
        <v>6984733</v>
      </c>
      <c r="G473" s="7" t="s">
        <v>68</v>
      </c>
      <c r="H473" s="7" t="s">
        <v>69</v>
      </c>
      <c r="I473" s="7" t="s">
        <v>45</v>
      </c>
      <c r="J473" s="19" t="str">
        <f>IFERROR(INDEX('Employee Info'!$C$3:$E$200,MATCH(Data7[[#This Row],[Name:]],'Employee Info'!$B$3:$B$200,0),MATCH(Data7[[#This Row],[Hours Type:]],'Employee Info'!$C$2:$E$2,0)),"")</f>
        <v/>
      </c>
      <c r="K473" s="19" t="str">
        <f>IFERROR(INDEX('Employee Info'!$C$3:$J$200,MATCH(Data7[[#This Row],[Name:]],'Employee Info'!$B$3:$B$200,0),MATCH(Data7[[#Headers],[Truck]],'Employee Info'!$C$2:$J$2,0)),"")</f>
        <v/>
      </c>
      <c r="L473" s="19" t="str">
        <f>IFERROR(INDEX('Employee Info'!$C$3:$J$200,MATCH(Data7[[#This Row],[Name:]],'Employee Info'!$B$3:$B$200,0),MATCH(Data7[[#Headers],[Phone]],'Employee Info'!$C$2:$J$2,0)),"")</f>
        <v/>
      </c>
      <c r="M473" s="19" t="str">
        <f>IFERROR(INDEX('Employee Info'!$C$3:$J$200,MATCH(Data7[[#This Row],[Name:]],'Employee Info'!$B$3:$B$200,0),MATCH(Data7[[#Headers],[Tech]],'Employee Info'!$C$2:$J$2,0)),"")</f>
        <v/>
      </c>
      <c r="N473" s="19" t="str">
        <f>IFERROR(INDEX('Employee Info'!$C$3:$J$200,MATCH(Data7[[#This Row],[Name:]],'Employee Info'!$B$3:$B$200,0),MATCH(Data7[[#Headers],[Other]],'Employee Info'!$C$2:$J$2,0)),"")</f>
        <v/>
      </c>
      <c r="O473" s="19">
        <f>IFERROR((Data7[[#This Row],[Hours:]]*SUM(Data7[[#This Row],[Rate]:[Other]])),"")</f>
        <v>0</v>
      </c>
      <c r="P473" s="7" t="str">
        <f>IF(Data7[[#This Row],[WO'#:]]="","Riley #","WO#")</f>
        <v>WO#</v>
      </c>
      <c r="Q473" s="7">
        <f>IFERROR(WEEKNUM(Data7[[#This Row],[Date:]]),"")</f>
        <v>14</v>
      </c>
      <c r="R473" s="6">
        <f t="shared" si="21"/>
        <v>45382</v>
      </c>
      <c r="S473" s="6">
        <f>Data7[[#This Row],[Week Start]]+7</f>
        <v>45389</v>
      </c>
      <c r="T473" s="7" t="str">
        <f t="shared" si="22"/>
        <v>3/31/2024 - 4/7/2024</v>
      </c>
      <c r="U473" s="7" t="str">
        <f t="shared" si="23"/>
        <v>Time Card</v>
      </c>
      <c r="V473" s="8" t="str">
        <f>RIGHT(TEXT(Data7[[#This Row],[Date:]],"mmddyyyy"),4)</f>
        <v>2024</v>
      </c>
      <c r="W473" s="8" t="str">
        <f>MID(TEXT(Data7[[#This Row],[Date:]],"mmddyyyy"),3,2)</f>
        <v>02</v>
      </c>
      <c r="X473" s="8" t="str">
        <f>LEFT(TEXT(Data7[[#This Row],[Date:]],"mmddyyyy"),2)</f>
        <v>04</v>
      </c>
      <c r="Y473" s="6">
        <f>DATE(Data7[[#This Row],[Year]],Data7[[#This Row],[Month]],Data7[[#This Row],[Day]])</f>
        <v>45384</v>
      </c>
    </row>
    <row r="474" spans="1:25" x14ac:dyDescent="0.3">
      <c r="A474" s="5">
        <v>45387.533357986111</v>
      </c>
      <c r="B474" s="7" t="s">
        <v>66</v>
      </c>
      <c r="C474" s="6" t="s">
        <v>469</v>
      </c>
      <c r="D474" s="7" t="s">
        <v>471</v>
      </c>
      <c r="E474" s="8">
        <v>4</v>
      </c>
      <c r="F474" s="7">
        <v>6984733</v>
      </c>
      <c r="G474" s="7" t="s">
        <v>68</v>
      </c>
      <c r="H474" s="7" t="s">
        <v>69</v>
      </c>
      <c r="I474" s="7" t="s">
        <v>44</v>
      </c>
      <c r="J474" s="19" t="str">
        <f>IFERROR(INDEX('Employee Info'!$C$3:$E$200,MATCH(Data7[[#This Row],[Name:]],'Employee Info'!$B$3:$B$200,0),MATCH(Data7[[#This Row],[Hours Type:]],'Employee Info'!$C$2:$E$2,0)),"")</f>
        <v/>
      </c>
      <c r="K474" s="19" t="str">
        <f>IFERROR(INDEX('Employee Info'!$C$3:$J$200,MATCH(Data7[[#This Row],[Name:]],'Employee Info'!$B$3:$B$200,0),MATCH(Data7[[#Headers],[Truck]],'Employee Info'!$C$2:$J$2,0)),"")</f>
        <v/>
      </c>
      <c r="L474" s="19" t="str">
        <f>IFERROR(INDEX('Employee Info'!$C$3:$J$200,MATCH(Data7[[#This Row],[Name:]],'Employee Info'!$B$3:$B$200,0),MATCH(Data7[[#Headers],[Phone]],'Employee Info'!$C$2:$J$2,0)),"")</f>
        <v/>
      </c>
      <c r="M474" s="19" t="str">
        <f>IFERROR(INDEX('Employee Info'!$C$3:$J$200,MATCH(Data7[[#This Row],[Name:]],'Employee Info'!$B$3:$B$200,0),MATCH(Data7[[#Headers],[Tech]],'Employee Info'!$C$2:$J$2,0)),"")</f>
        <v/>
      </c>
      <c r="N474" s="19" t="str">
        <f>IFERROR(INDEX('Employee Info'!$C$3:$J$200,MATCH(Data7[[#This Row],[Name:]],'Employee Info'!$B$3:$B$200,0),MATCH(Data7[[#Headers],[Other]],'Employee Info'!$C$2:$J$2,0)),"")</f>
        <v/>
      </c>
      <c r="O474" s="19">
        <f>IFERROR((Data7[[#This Row],[Hours:]]*SUM(Data7[[#This Row],[Rate]:[Other]])),"")</f>
        <v>0</v>
      </c>
      <c r="P474" s="7" t="str">
        <f>IF(Data7[[#This Row],[WO'#:]]="","Riley #","WO#")</f>
        <v>WO#</v>
      </c>
      <c r="Q474" s="7">
        <f>IFERROR(WEEKNUM(Data7[[#This Row],[Date:]]),"")</f>
        <v>14</v>
      </c>
      <c r="R474" s="6">
        <f t="shared" si="21"/>
        <v>45382</v>
      </c>
      <c r="S474" s="6">
        <f>Data7[[#This Row],[Week Start]]+7</f>
        <v>45389</v>
      </c>
      <c r="T474" s="7" t="str">
        <f t="shared" si="22"/>
        <v>3/31/2024 - 4/7/2024</v>
      </c>
      <c r="U474" s="7" t="str">
        <f t="shared" si="23"/>
        <v>Time Card</v>
      </c>
      <c r="V474" s="8" t="str">
        <f>RIGHT(TEXT(Data7[[#This Row],[Date:]],"mmddyyyy"),4)</f>
        <v>2024</v>
      </c>
      <c r="W474" s="8" t="str">
        <f>MID(TEXT(Data7[[#This Row],[Date:]],"mmddyyyy"),3,2)</f>
        <v>02</v>
      </c>
      <c r="X474" s="8" t="str">
        <f>LEFT(TEXT(Data7[[#This Row],[Date:]],"mmddyyyy"),2)</f>
        <v>04</v>
      </c>
      <c r="Y474" s="6">
        <f>DATE(Data7[[#This Row],[Year]],Data7[[#This Row],[Month]],Data7[[#This Row],[Day]])</f>
        <v>45384</v>
      </c>
    </row>
    <row r="475" spans="1:25" x14ac:dyDescent="0.3">
      <c r="A475" s="5">
        <v>45420.272340393516</v>
      </c>
      <c r="B475" s="7" t="s">
        <v>76</v>
      </c>
      <c r="C475" s="6" t="s">
        <v>469</v>
      </c>
      <c r="D475" s="7" t="s">
        <v>156</v>
      </c>
      <c r="E475" s="8">
        <v>2</v>
      </c>
      <c r="F475" s="7">
        <v>6984733</v>
      </c>
      <c r="G475" s="7" t="s">
        <v>68</v>
      </c>
      <c r="H475" s="7" t="s">
        <v>69</v>
      </c>
      <c r="I475" s="7" t="s">
        <v>44</v>
      </c>
      <c r="J475" s="19" t="str">
        <f>IFERROR(INDEX('Employee Info'!$C$3:$E$200,MATCH(Data7[[#This Row],[Name:]],'Employee Info'!$B$3:$B$200,0),MATCH(Data7[[#This Row],[Hours Type:]],'Employee Info'!$C$2:$E$2,0)),"")</f>
        <v/>
      </c>
      <c r="K475" s="19" t="str">
        <f>IFERROR(INDEX('Employee Info'!$C$3:$J$200,MATCH(Data7[[#This Row],[Name:]],'Employee Info'!$B$3:$B$200,0),MATCH(Data7[[#Headers],[Truck]],'Employee Info'!$C$2:$J$2,0)),"")</f>
        <v/>
      </c>
      <c r="L475" s="19" t="str">
        <f>IFERROR(INDEX('Employee Info'!$C$3:$J$200,MATCH(Data7[[#This Row],[Name:]],'Employee Info'!$B$3:$B$200,0),MATCH(Data7[[#Headers],[Phone]],'Employee Info'!$C$2:$J$2,0)),"")</f>
        <v/>
      </c>
      <c r="M475" s="19" t="str">
        <f>IFERROR(INDEX('Employee Info'!$C$3:$J$200,MATCH(Data7[[#This Row],[Name:]],'Employee Info'!$B$3:$B$200,0),MATCH(Data7[[#Headers],[Tech]],'Employee Info'!$C$2:$J$2,0)),"")</f>
        <v/>
      </c>
      <c r="N475" s="19" t="str">
        <f>IFERROR(INDEX('Employee Info'!$C$3:$J$200,MATCH(Data7[[#This Row],[Name:]],'Employee Info'!$B$3:$B$200,0),MATCH(Data7[[#Headers],[Other]],'Employee Info'!$C$2:$J$2,0)),"")</f>
        <v/>
      </c>
      <c r="O475" s="19">
        <f>IFERROR((Data7[[#This Row],[Hours:]]*SUM(Data7[[#This Row],[Rate]:[Other]])),"")</f>
        <v>0</v>
      </c>
      <c r="P475" s="7" t="str">
        <f>IF(Data7[[#This Row],[WO'#:]]="","Riley #","WO#")</f>
        <v>WO#</v>
      </c>
      <c r="Q475" s="7">
        <f>IFERROR(WEEKNUM(Data7[[#This Row],[Date:]]),"")</f>
        <v>14</v>
      </c>
      <c r="R475" s="6">
        <f t="shared" si="21"/>
        <v>45382</v>
      </c>
      <c r="S475" s="6">
        <f>Data7[[#This Row],[Week Start]]+7</f>
        <v>45389</v>
      </c>
      <c r="T475" s="7" t="str">
        <f t="shared" si="22"/>
        <v>3/31/2024 - 4/7/2024</v>
      </c>
      <c r="U475" s="7" t="str">
        <f t="shared" si="23"/>
        <v>Time Card</v>
      </c>
      <c r="V475" s="8" t="str">
        <f>RIGHT(TEXT(Data7[[#This Row],[Date:]],"mmddyyyy"),4)</f>
        <v>2024</v>
      </c>
      <c r="W475" s="8" t="str">
        <f>MID(TEXT(Data7[[#This Row],[Date:]],"mmddyyyy"),3,2)</f>
        <v>02</v>
      </c>
      <c r="X475" s="8" t="str">
        <f>LEFT(TEXT(Data7[[#This Row],[Date:]],"mmddyyyy"),2)</f>
        <v>04</v>
      </c>
      <c r="Y475" s="6">
        <f>DATE(Data7[[#This Row],[Year]],Data7[[#This Row],[Month]],Data7[[#This Row],[Day]])</f>
        <v>45384</v>
      </c>
    </row>
    <row r="476" spans="1:25" x14ac:dyDescent="0.3">
      <c r="A476" s="5">
        <v>45384.54837916667</v>
      </c>
      <c r="B476" s="7" t="s">
        <v>35</v>
      </c>
      <c r="C476" s="6" t="s">
        <v>469</v>
      </c>
      <c r="D476" s="7" t="s">
        <v>472</v>
      </c>
      <c r="E476" s="8">
        <v>0.5</v>
      </c>
      <c r="F476" s="7">
        <v>7053183</v>
      </c>
      <c r="G476" s="7" t="s">
        <v>68</v>
      </c>
      <c r="H476" s="7" t="s">
        <v>69</v>
      </c>
      <c r="I476" s="7" t="s">
        <v>44</v>
      </c>
      <c r="J476" s="19" t="str">
        <f>IFERROR(INDEX('Employee Info'!$C$3:$E$200,MATCH(Data7[[#This Row],[Name:]],'Employee Info'!$B$3:$B$200,0),MATCH(Data7[[#This Row],[Hours Type:]],'Employee Info'!$C$2:$E$2,0)),"")</f>
        <v/>
      </c>
      <c r="K476" s="19" t="str">
        <f>IFERROR(INDEX('Employee Info'!$C$3:$J$200,MATCH(Data7[[#This Row],[Name:]],'Employee Info'!$B$3:$B$200,0),MATCH(Data7[[#Headers],[Truck]],'Employee Info'!$C$2:$J$2,0)),"")</f>
        <v/>
      </c>
      <c r="L476" s="19" t="str">
        <f>IFERROR(INDEX('Employee Info'!$C$3:$J$200,MATCH(Data7[[#This Row],[Name:]],'Employee Info'!$B$3:$B$200,0),MATCH(Data7[[#Headers],[Phone]],'Employee Info'!$C$2:$J$2,0)),"")</f>
        <v/>
      </c>
      <c r="M476" s="19" t="str">
        <f>IFERROR(INDEX('Employee Info'!$C$3:$J$200,MATCH(Data7[[#This Row],[Name:]],'Employee Info'!$B$3:$B$200,0),MATCH(Data7[[#Headers],[Tech]],'Employee Info'!$C$2:$J$2,0)),"")</f>
        <v/>
      </c>
      <c r="N476" s="19" t="str">
        <f>IFERROR(INDEX('Employee Info'!$C$3:$J$200,MATCH(Data7[[#This Row],[Name:]],'Employee Info'!$B$3:$B$200,0),MATCH(Data7[[#Headers],[Other]],'Employee Info'!$C$2:$J$2,0)),"")</f>
        <v/>
      </c>
      <c r="O476" s="19">
        <f>IFERROR((Data7[[#This Row],[Hours:]]*SUM(Data7[[#This Row],[Rate]:[Other]])),"")</f>
        <v>0</v>
      </c>
      <c r="P476" s="7" t="str">
        <f>IF(Data7[[#This Row],[WO'#:]]="","Riley #","WO#")</f>
        <v>WO#</v>
      </c>
      <c r="Q476" s="7">
        <f>IFERROR(WEEKNUM(Data7[[#This Row],[Date:]]),"")</f>
        <v>14</v>
      </c>
      <c r="R476" s="6">
        <f t="shared" si="21"/>
        <v>45382</v>
      </c>
      <c r="S476" s="6">
        <f>Data7[[#This Row],[Week Start]]+7</f>
        <v>45389</v>
      </c>
      <c r="T476" s="7" t="str">
        <f t="shared" si="22"/>
        <v>3/31/2024 - 4/7/2024</v>
      </c>
      <c r="U476" s="7" t="str">
        <f t="shared" si="23"/>
        <v>Time Card</v>
      </c>
      <c r="V476" s="8" t="str">
        <f>RIGHT(TEXT(Data7[[#This Row],[Date:]],"mmddyyyy"),4)</f>
        <v>2024</v>
      </c>
      <c r="W476" s="8" t="str">
        <f>MID(TEXT(Data7[[#This Row],[Date:]],"mmddyyyy"),3,2)</f>
        <v>02</v>
      </c>
      <c r="X476" s="8" t="str">
        <f>LEFT(TEXT(Data7[[#This Row],[Date:]],"mmddyyyy"),2)</f>
        <v>04</v>
      </c>
      <c r="Y476" s="6">
        <f>DATE(Data7[[#This Row],[Year]],Data7[[#This Row],[Month]],Data7[[#This Row],[Day]])</f>
        <v>45384</v>
      </c>
    </row>
    <row r="477" spans="1:25" x14ac:dyDescent="0.3">
      <c r="A477" s="5">
        <v>45384.545042939812</v>
      </c>
      <c r="B477" s="7" t="s">
        <v>35</v>
      </c>
      <c r="C477" s="6" t="s">
        <v>469</v>
      </c>
      <c r="D477" s="7" t="s">
        <v>473</v>
      </c>
      <c r="E477" s="8">
        <v>3</v>
      </c>
      <c r="F477" s="7">
        <v>7066912</v>
      </c>
      <c r="G477" s="7" t="s">
        <v>68</v>
      </c>
      <c r="H477" s="7" t="s">
        <v>69</v>
      </c>
      <c r="I477" s="7" t="s">
        <v>44</v>
      </c>
      <c r="J477" s="19" t="str">
        <f>IFERROR(INDEX('Employee Info'!$C$3:$E$200,MATCH(Data7[[#This Row],[Name:]],'Employee Info'!$B$3:$B$200,0),MATCH(Data7[[#This Row],[Hours Type:]],'Employee Info'!$C$2:$E$2,0)),"")</f>
        <v/>
      </c>
      <c r="K477" s="19" t="str">
        <f>IFERROR(INDEX('Employee Info'!$C$3:$J$200,MATCH(Data7[[#This Row],[Name:]],'Employee Info'!$B$3:$B$200,0),MATCH(Data7[[#Headers],[Truck]],'Employee Info'!$C$2:$J$2,0)),"")</f>
        <v/>
      </c>
      <c r="L477" s="19" t="str">
        <f>IFERROR(INDEX('Employee Info'!$C$3:$J$200,MATCH(Data7[[#This Row],[Name:]],'Employee Info'!$B$3:$B$200,0),MATCH(Data7[[#Headers],[Phone]],'Employee Info'!$C$2:$J$2,0)),"")</f>
        <v/>
      </c>
      <c r="M477" s="19" t="str">
        <f>IFERROR(INDEX('Employee Info'!$C$3:$J$200,MATCH(Data7[[#This Row],[Name:]],'Employee Info'!$B$3:$B$200,0),MATCH(Data7[[#Headers],[Tech]],'Employee Info'!$C$2:$J$2,0)),"")</f>
        <v/>
      </c>
      <c r="N477" s="19" t="str">
        <f>IFERROR(INDEX('Employee Info'!$C$3:$J$200,MATCH(Data7[[#This Row],[Name:]],'Employee Info'!$B$3:$B$200,0),MATCH(Data7[[#Headers],[Other]],'Employee Info'!$C$2:$J$2,0)),"")</f>
        <v/>
      </c>
      <c r="O477" s="19">
        <f>IFERROR((Data7[[#This Row],[Hours:]]*SUM(Data7[[#This Row],[Rate]:[Other]])),"")</f>
        <v>0</v>
      </c>
      <c r="P477" s="7" t="str">
        <f>IF(Data7[[#This Row],[WO'#:]]="","Riley #","WO#")</f>
        <v>WO#</v>
      </c>
      <c r="Q477" s="7">
        <f>IFERROR(WEEKNUM(Data7[[#This Row],[Date:]]),"")</f>
        <v>14</v>
      </c>
      <c r="R477" s="6">
        <f t="shared" si="21"/>
        <v>45382</v>
      </c>
      <c r="S477" s="6">
        <f>Data7[[#This Row],[Week Start]]+7</f>
        <v>45389</v>
      </c>
      <c r="T477" s="7" t="str">
        <f t="shared" si="22"/>
        <v>3/31/2024 - 4/7/2024</v>
      </c>
      <c r="U477" s="7" t="str">
        <f t="shared" si="23"/>
        <v>Time Card</v>
      </c>
      <c r="V477" s="8" t="str">
        <f>RIGHT(TEXT(Data7[[#This Row],[Date:]],"mmddyyyy"),4)</f>
        <v>2024</v>
      </c>
      <c r="W477" s="8" t="str">
        <f>MID(TEXT(Data7[[#This Row],[Date:]],"mmddyyyy"),3,2)</f>
        <v>02</v>
      </c>
      <c r="X477" s="8" t="str">
        <f>LEFT(TEXT(Data7[[#This Row],[Date:]],"mmddyyyy"),2)</f>
        <v>04</v>
      </c>
      <c r="Y477" s="6">
        <f>DATE(Data7[[#This Row],[Year]],Data7[[#This Row],[Month]],Data7[[#This Row],[Day]])</f>
        <v>45384</v>
      </c>
    </row>
    <row r="478" spans="1:25" x14ac:dyDescent="0.3">
      <c r="A478" s="5">
        <v>45387.519244675925</v>
      </c>
      <c r="B478" s="7" t="s">
        <v>66</v>
      </c>
      <c r="C478" s="6" t="s">
        <v>469</v>
      </c>
      <c r="D478" s="7" t="s">
        <v>474</v>
      </c>
      <c r="E478" s="8">
        <v>2</v>
      </c>
      <c r="F478" s="7">
        <v>7066912</v>
      </c>
      <c r="G478" s="7" t="s">
        <v>68</v>
      </c>
      <c r="H478" s="7" t="s">
        <v>69</v>
      </c>
      <c r="I478" s="7" t="s">
        <v>44</v>
      </c>
      <c r="J478" s="19" t="str">
        <f>IFERROR(INDEX('Employee Info'!$C$3:$E$200,MATCH(Data7[[#This Row],[Name:]],'Employee Info'!$B$3:$B$200,0),MATCH(Data7[[#This Row],[Hours Type:]],'Employee Info'!$C$2:$E$2,0)),"")</f>
        <v/>
      </c>
      <c r="K478" s="19" t="str">
        <f>IFERROR(INDEX('Employee Info'!$C$3:$J$200,MATCH(Data7[[#This Row],[Name:]],'Employee Info'!$B$3:$B$200,0),MATCH(Data7[[#Headers],[Truck]],'Employee Info'!$C$2:$J$2,0)),"")</f>
        <v/>
      </c>
      <c r="L478" s="19" t="str">
        <f>IFERROR(INDEX('Employee Info'!$C$3:$J$200,MATCH(Data7[[#This Row],[Name:]],'Employee Info'!$B$3:$B$200,0),MATCH(Data7[[#Headers],[Phone]],'Employee Info'!$C$2:$J$2,0)),"")</f>
        <v/>
      </c>
      <c r="M478" s="19" t="str">
        <f>IFERROR(INDEX('Employee Info'!$C$3:$J$200,MATCH(Data7[[#This Row],[Name:]],'Employee Info'!$B$3:$B$200,0),MATCH(Data7[[#Headers],[Tech]],'Employee Info'!$C$2:$J$2,0)),"")</f>
        <v/>
      </c>
      <c r="N478" s="19" t="str">
        <f>IFERROR(INDEX('Employee Info'!$C$3:$J$200,MATCH(Data7[[#This Row],[Name:]],'Employee Info'!$B$3:$B$200,0),MATCH(Data7[[#Headers],[Other]],'Employee Info'!$C$2:$J$2,0)),"")</f>
        <v/>
      </c>
      <c r="O478" s="19">
        <f>IFERROR((Data7[[#This Row],[Hours:]]*SUM(Data7[[#This Row],[Rate]:[Other]])),"")</f>
        <v>0</v>
      </c>
      <c r="P478" s="7" t="str">
        <f>IF(Data7[[#This Row],[WO'#:]]="","Riley #","WO#")</f>
        <v>WO#</v>
      </c>
      <c r="Q478" s="7">
        <f>IFERROR(WEEKNUM(Data7[[#This Row],[Date:]]),"")</f>
        <v>14</v>
      </c>
      <c r="R478" s="6">
        <f t="shared" si="21"/>
        <v>45382</v>
      </c>
      <c r="S478" s="6">
        <f>Data7[[#This Row],[Week Start]]+7</f>
        <v>45389</v>
      </c>
      <c r="T478" s="7" t="str">
        <f t="shared" si="22"/>
        <v>3/31/2024 - 4/7/2024</v>
      </c>
      <c r="U478" s="7" t="str">
        <f t="shared" si="23"/>
        <v>Time Card</v>
      </c>
      <c r="V478" s="8" t="str">
        <f>RIGHT(TEXT(Data7[[#This Row],[Date:]],"mmddyyyy"),4)</f>
        <v>2024</v>
      </c>
      <c r="W478" s="8" t="str">
        <f>MID(TEXT(Data7[[#This Row],[Date:]],"mmddyyyy"),3,2)</f>
        <v>02</v>
      </c>
      <c r="X478" s="8" t="str">
        <f>LEFT(TEXT(Data7[[#This Row],[Date:]],"mmddyyyy"),2)</f>
        <v>04</v>
      </c>
      <c r="Y478" s="6">
        <f>DATE(Data7[[#This Row],[Year]],Data7[[#This Row],[Month]],Data7[[#This Row],[Day]])</f>
        <v>45384</v>
      </c>
    </row>
    <row r="479" spans="1:25" x14ac:dyDescent="0.3">
      <c r="A479" s="5">
        <v>45384.55021238426</v>
      </c>
      <c r="B479" s="7" t="s">
        <v>35</v>
      </c>
      <c r="C479" s="6" t="s">
        <v>469</v>
      </c>
      <c r="D479" s="7" t="s">
        <v>475</v>
      </c>
      <c r="E479" s="8">
        <v>3</v>
      </c>
      <c r="F479" s="7">
        <v>7078215</v>
      </c>
      <c r="G479" s="7" t="s">
        <v>68</v>
      </c>
      <c r="H479" s="7" t="s">
        <v>69</v>
      </c>
      <c r="I479" s="7" t="s">
        <v>44</v>
      </c>
      <c r="J479" s="19" t="str">
        <f>IFERROR(INDEX('Employee Info'!$C$3:$E$200,MATCH(Data7[[#This Row],[Name:]],'Employee Info'!$B$3:$B$200,0),MATCH(Data7[[#This Row],[Hours Type:]],'Employee Info'!$C$2:$E$2,0)),"")</f>
        <v/>
      </c>
      <c r="K479" s="19" t="str">
        <f>IFERROR(INDEX('Employee Info'!$C$3:$J$200,MATCH(Data7[[#This Row],[Name:]],'Employee Info'!$B$3:$B$200,0),MATCH(Data7[[#Headers],[Truck]],'Employee Info'!$C$2:$J$2,0)),"")</f>
        <v/>
      </c>
      <c r="L479" s="19" t="str">
        <f>IFERROR(INDEX('Employee Info'!$C$3:$J$200,MATCH(Data7[[#This Row],[Name:]],'Employee Info'!$B$3:$B$200,0),MATCH(Data7[[#Headers],[Phone]],'Employee Info'!$C$2:$J$2,0)),"")</f>
        <v/>
      </c>
      <c r="M479" s="19" t="str">
        <f>IFERROR(INDEX('Employee Info'!$C$3:$J$200,MATCH(Data7[[#This Row],[Name:]],'Employee Info'!$B$3:$B$200,0),MATCH(Data7[[#Headers],[Tech]],'Employee Info'!$C$2:$J$2,0)),"")</f>
        <v/>
      </c>
      <c r="N479" s="19" t="str">
        <f>IFERROR(INDEX('Employee Info'!$C$3:$J$200,MATCH(Data7[[#This Row],[Name:]],'Employee Info'!$B$3:$B$200,0),MATCH(Data7[[#Headers],[Other]],'Employee Info'!$C$2:$J$2,0)),"")</f>
        <v/>
      </c>
      <c r="O479" s="19">
        <f>IFERROR((Data7[[#This Row],[Hours:]]*SUM(Data7[[#This Row],[Rate]:[Other]])),"")</f>
        <v>0</v>
      </c>
      <c r="P479" s="7" t="str">
        <f>IF(Data7[[#This Row],[WO'#:]]="","Riley #","WO#")</f>
        <v>WO#</v>
      </c>
      <c r="Q479" s="7">
        <f>IFERROR(WEEKNUM(Data7[[#This Row],[Date:]]),"")</f>
        <v>14</v>
      </c>
      <c r="R479" s="6">
        <f t="shared" si="21"/>
        <v>45382</v>
      </c>
      <c r="S479" s="6">
        <f>Data7[[#This Row],[Week Start]]+7</f>
        <v>45389</v>
      </c>
      <c r="T479" s="7" t="str">
        <f t="shared" si="22"/>
        <v>3/31/2024 - 4/7/2024</v>
      </c>
      <c r="U479" s="7" t="str">
        <f t="shared" si="23"/>
        <v>Time Card</v>
      </c>
      <c r="V479" s="8" t="str">
        <f>RIGHT(TEXT(Data7[[#This Row],[Date:]],"mmddyyyy"),4)</f>
        <v>2024</v>
      </c>
      <c r="W479" s="8" t="str">
        <f>MID(TEXT(Data7[[#This Row],[Date:]],"mmddyyyy"),3,2)</f>
        <v>02</v>
      </c>
      <c r="X479" s="8" t="str">
        <f>LEFT(TEXT(Data7[[#This Row],[Date:]],"mmddyyyy"),2)</f>
        <v>04</v>
      </c>
      <c r="Y479" s="6">
        <f>DATE(Data7[[#This Row],[Year]],Data7[[#This Row],[Month]],Data7[[#This Row],[Day]])</f>
        <v>45384</v>
      </c>
    </row>
    <row r="480" spans="1:25" x14ac:dyDescent="0.3">
      <c r="A480" s="5">
        <v>45387.514740509258</v>
      </c>
      <c r="B480" s="7" t="s">
        <v>66</v>
      </c>
      <c r="C480" s="6" t="s">
        <v>469</v>
      </c>
      <c r="D480" s="7" t="s">
        <v>416</v>
      </c>
      <c r="E480" s="8">
        <v>1</v>
      </c>
      <c r="F480" s="7">
        <v>7078215</v>
      </c>
      <c r="G480" s="7" t="s">
        <v>68</v>
      </c>
      <c r="H480" s="7" t="s">
        <v>69</v>
      </c>
      <c r="I480" s="7" t="s">
        <v>44</v>
      </c>
      <c r="J480" s="19" t="str">
        <f>IFERROR(INDEX('Employee Info'!$C$3:$E$200,MATCH(Data7[[#This Row],[Name:]],'Employee Info'!$B$3:$B$200,0),MATCH(Data7[[#This Row],[Hours Type:]],'Employee Info'!$C$2:$E$2,0)),"")</f>
        <v/>
      </c>
      <c r="K480" s="19" t="str">
        <f>IFERROR(INDEX('Employee Info'!$C$3:$J$200,MATCH(Data7[[#This Row],[Name:]],'Employee Info'!$B$3:$B$200,0),MATCH(Data7[[#Headers],[Truck]],'Employee Info'!$C$2:$J$2,0)),"")</f>
        <v/>
      </c>
      <c r="L480" s="19" t="str">
        <f>IFERROR(INDEX('Employee Info'!$C$3:$J$200,MATCH(Data7[[#This Row],[Name:]],'Employee Info'!$B$3:$B$200,0),MATCH(Data7[[#Headers],[Phone]],'Employee Info'!$C$2:$J$2,0)),"")</f>
        <v/>
      </c>
      <c r="M480" s="19" t="str">
        <f>IFERROR(INDEX('Employee Info'!$C$3:$J$200,MATCH(Data7[[#This Row],[Name:]],'Employee Info'!$B$3:$B$200,0),MATCH(Data7[[#Headers],[Tech]],'Employee Info'!$C$2:$J$2,0)),"")</f>
        <v/>
      </c>
      <c r="N480" s="19" t="str">
        <f>IFERROR(INDEX('Employee Info'!$C$3:$J$200,MATCH(Data7[[#This Row],[Name:]],'Employee Info'!$B$3:$B$200,0),MATCH(Data7[[#Headers],[Other]],'Employee Info'!$C$2:$J$2,0)),"")</f>
        <v/>
      </c>
      <c r="O480" s="19">
        <f>IFERROR((Data7[[#This Row],[Hours:]]*SUM(Data7[[#This Row],[Rate]:[Other]])),"")</f>
        <v>0</v>
      </c>
      <c r="P480" s="7" t="str">
        <f>IF(Data7[[#This Row],[WO'#:]]="","Riley #","WO#")</f>
        <v>WO#</v>
      </c>
      <c r="Q480" s="7">
        <f>IFERROR(WEEKNUM(Data7[[#This Row],[Date:]]),"")</f>
        <v>14</v>
      </c>
      <c r="R480" s="6">
        <f t="shared" si="21"/>
        <v>45382</v>
      </c>
      <c r="S480" s="6">
        <f>Data7[[#This Row],[Week Start]]+7</f>
        <v>45389</v>
      </c>
      <c r="T480" s="7" t="str">
        <f t="shared" si="22"/>
        <v>3/31/2024 - 4/7/2024</v>
      </c>
      <c r="U480" s="7" t="str">
        <f t="shared" si="23"/>
        <v>Time Card</v>
      </c>
      <c r="V480" s="8" t="str">
        <f>RIGHT(TEXT(Data7[[#This Row],[Date:]],"mmddyyyy"),4)</f>
        <v>2024</v>
      </c>
      <c r="W480" s="8" t="str">
        <f>MID(TEXT(Data7[[#This Row],[Date:]],"mmddyyyy"),3,2)</f>
        <v>02</v>
      </c>
      <c r="X480" s="8" t="str">
        <f>LEFT(TEXT(Data7[[#This Row],[Date:]],"mmddyyyy"),2)</f>
        <v>04</v>
      </c>
      <c r="Y480" s="6">
        <f>DATE(Data7[[#This Row],[Year]],Data7[[#This Row],[Month]],Data7[[#This Row],[Day]])</f>
        <v>45384</v>
      </c>
    </row>
    <row r="481" spans="1:25" x14ac:dyDescent="0.3">
      <c r="A481" s="5">
        <v>45384.545837962964</v>
      </c>
      <c r="B481" s="7" t="s">
        <v>35</v>
      </c>
      <c r="C481" s="6" t="s">
        <v>469</v>
      </c>
      <c r="D481" s="7" t="s">
        <v>476</v>
      </c>
      <c r="E481" s="8">
        <v>1</v>
      </c>
      <c r="F481" s="7" t="s">
        <v>68</v>
      </c>
      <c r="G481" s="7" t="s">
        <v>68</v>
      </c>
      <c r="H481" s="7" t="s">
        <v>92</v>
      </c>
      <c r="I481" s="7" t="s">
        <v>44</v>
      </c>
      <c r="J481" s="19" t="str">
        <f>IFERROR(INDEX('Employee Info'!$C$3:$E$200,MATCH(Data7[[#This Row],[Name:]],'Employee Info'!$B$3:$B$200,0),MATCH(Data7[[#This Row],[Hours Type:]],'Employee Info'!$C$2:$E$2,0)),"")</f>
        <v/>
      </c>
      <c r="K481" s="19" t="str">
        <f>IFERROR(INDEX('Employee Info'!$C$3:$J$200,MATCH(Data7[[#This Row],[Name:]],'Employee Info'!$B$3:$B$200,0),MATCH(Data7[[#Headers],[Truck]],'Employee Info'!$C$2:$J$2,0)),"")</f>
        <v/>
      </c>
      <c r="L481" s="19" t="str">
        <f>IFERROR(INDEX('Employee Info'!$C$3:$J$200,MATCH(Data7[[#This Row],[Name:]],'Employee Info'!$B$3:$B$200,0),MATCH(Data7[[#Headers],[Phone]],'Employee Info'!$C$2:$J$2,0)),"")</f>
        <v/>
      </c>
      <c r="M481" s="19" t="str">
        <f>IFERROR(INDEX('Employee Info'!$C$3:$J$200,MATCH(Data7[[#This Row],[Name:]],'Employee Info'!$B$3:$B$200,0),MATCH(Data7[[#Headers],[Tech]],'Employee Info'!$C$2:$J$2,0)),"")</f>
        <v/>
      </c>
      <c r="N481" s="19" t="str">
        <f>IFERROR(INDEX('Employee Info'!$C$3:$J$200,MATCH(Data7[[#This Row],[Name:]],'Employee Info'!$B$3:$B$200,0),MATCH(Data7[[#Headers],[Other]],'Employee Info'!$C$2:$J$2,0)),"")</f>
        <v/>
      </c>
      <c r="O481" s="19">
        <f>IFERROR((Data7[[#This Row],[Hours:]]*SUM(Data7[[#This Row],[Rate]:[Other]])),"")</f>
        <v>0</v>
      </c>
      <c r="P481" s="7" t="str">
        <f>IF(Data7[[#This Row],[WO'#:]]="","Riley #","WO#")</f>
        <v>Riley #</v>
      </c>
      <c r="Q481" s="7">
        <f>IFERROR(WEEKNUM(Data7[[#This Row],[Date:]]),"")</f>
        <v>14</v>
      </c>
      <c r="R481" s="6">
        <f t="shared" si="21"/>
        <v>45382</v>
      </c>
      <c r="S481" s="6">
        <f>Data7[[#This Row],[Week Start]]+7</f>
        <v>45389</v>
      </c>
      <c r="T481" s="7" t="str">
        <f t="shared" si="22"/>
        <v>3/31/2024 - 4/7/2024</v>
      </c>
      <c r="U481" s="7" t="str">
        <f t="shared" si="23"/>
        <v>Time Card</v>
      </c>
      <c r="V481" s="8" t="str">
        <f>RIGHT(TEXT(Data7[[#This Row],[Date:]],"mmddyyyy"),4)</f>
        <v>2024</v>
      </c>
      <c r="W481" s="8" t="str">
        <f>MID(TEXT(Data7[[#This Row],[Date:]],"mmddyyyy"),3,2)</f>
        <v>02</v>
      </c>
      <c r="X481" s="8" t="str">
        <f>LEFT(TEXT(Data7[[#This Row],[Date:]],"mmddyyyy"),2)</f>
        <v>04</v>
      </c>
      <c r="Y481" s="6">
        <f>DATE(Data7[[#This Row],[Year]],Data7[[#This Row],[Month]],Data7[[#This Row],[Day]])</f>
        <v>45384</v>
      </c>
    </row>
    <row r="482" spans="1:25" x14ac:dyDescent="0.3">
      <c r="A482" s="5">
        <v>45385.414767939816</v>
      </c>
      <c r="B482" s="7" t="s">
        <v>31</v>
      </c>
      <c r="C482" s="6" t="s">
        <v>524</v>
      </c>
      <c r="D482" s="7" t="s">
        <v>340</v>
      </c>
      <c r="E482" s="8">
        <v>7</v>
      </c>
      <c r="F482" s="7">
        <v>6984733</v>
      </c>
      <c r="G482" s="7" t="s">
        <v>68</v>
      </c>
      <c r="H482" s="7" t="s">
        <v>69</v>
      </c>
      <c r="I482" s="7" t="s">
        <v>44</v>
      </c>
      <c r="J482" s="19" t="str">
        <f>IFERROR(INDEX('Employee Info'!$C$3:$E$200,MATCH(Data7[[#This Row],[Name:]],'Employee Info'!$B$3:$B$200,0),MATCH(Data7[[#This Row],[Hours Type:]],'Employee Info'!$C$2:$E$2,0)),"")</f>
        <v/>
      </c>
      <c r="K482" s="19" t="str">
        <f>IFERROR(INDEX('Employee Info'!$C$3:$J$200,MATCH(Data7[[#This Row],[Name:]],'Employee Info'!$B$3:$B$200,0),MATCH(Data7[[#Headers],[Truck]],'Employee Info'!$C$2:$J$2,0)),"")</f>
        <v/>
      </c>
      <c r="L482" s="19" t="str">
        <f>IFERROR(INDEX('Employee Info'!$C$3:$J$200,MATCH(Data7[[#This Row],[Name:]],'Employee Info'!$B$3:$B$200,0),MATCH(Data7[[#Headers],[Phone]],'Employee Info'!$C$2:$J$2,0)),"")</f>
        <v/>
      </c>
      <c r="M482" s="19" t="str">
        <f>IFERROR(INDEX('Employee Info'!$C$3:$J$200,MATCH(Data7[[#This Row],[Name:]],'Employee Info'!$B$3:$B$200,0),MATCH(Data7[[#Headers],[Tech]],'Employee Info'!$C$2:$J$2,0)),"")</f>
        <v/>
      </c>
      <c r="N482" s="19" t="str">
        <f>IFERROR(INDEX('Employee Info'!$C$3:$J$200,MATCH(Data7[[#This Row],[Name:]],'Employee Info'!$B$3:$B$200,0),MATCH(Data7[[#Headers],[Other]],'Employee Info'!$C$2:$J$2,0)),"")</f>
        <v/>
      </c>
      <c r="O482" s="19">
        <f>IFERROR((Data7[[#This Row],[Hours:]]*SUM(Data7[[#This Row],[Rate]:[Other]])),"")</f>
        <v>0</v>
      </c>
      <c r="P482" s="7" t="str">
        <f>IF(Data7[[#This Row],[WO'#:]]="","Riley #","WO#")</f>
        <v>WO#</v>
      </c>
      <c r="Q482" s="7">
        <f>IFERROR(WEEKNUM(Data7[[#This Row],[Date:]]),"")</f>
        <v>14</v>
      </c>
      <c r="R482" s="6">
        <f t="shared" si="21"/>
        <v>45382</v>
      </c>
      <c r="S482" s="6">
        <f>Data7[[#This Row],[Week Start]]+7</f>
        <v>45389</v>
      </c>
      <c r="T482" s="7" t="str">
        <f t="shared" si="22"/>
        <v>3/31/2024 - 4/7/2024</v>
      </c>
      <c r="U482" s="7" t="str">
        <f t="shared" si="23"/>
        <v>Time Card</v>
      </c>
      <c r="V482" s="8" t="str">
        <f>RIGHT(TEXT(Data7[[#This Row],[Date:]],"mmddyyyy"),4)</f>
        <v>2024</v>
      </c>
      <c r="W482" s="8" t="str">
        <f>MID(TEXT(Data7[[#This Row],[Date:]],"mmddyyyy"),3,2)</f>
        <v>03</v>
      </c>
      <c r="X482" s="8" t="str">
        <f>LEFT(TEXT(Data7[[#This Row],[Date:]],"mmddyyyy"),2)</f>
        <v>04</v>
      </c>
      <c r="Y482" s="6">
        <f>DATE(Data7[[#This Row],[Year]],Data7[[#This Row],[Month]],Data7[[#This Row],[Day]])</f>
        <v>45385</v>
      </c>
    </row>
    <row r="483" spans="1:25" x14ac:dyDescent="0.3">
      <c r="A483" s="5">
        <v>45387.518085069445</v>
      </c>
      <c r="B483" s="7" t="s">
        <v>66</v>
      </c>
      <c r="C483" s="6" t="s">
        <v>524</v>
      </c>
      <c r="D483" s="7" t="s">
        <v>122</v>
      </c>
      <c r="E483" s="8">
        <v>1</v>
      </c>
      <c r="F483" s="7">
        <v>6984733</v>
      </c>
      <c r="G483" s="7" t="s">
        <v>68</v>
      </c>
      <c r="H483" s="7" t="s">
        <v>69</v>
      </c>
      <c r="I483" s="7" t="s">
        <v>44</v>
      </c>
      <c r="J483" s="19" t="str">
        <f>IFERROR(INDEX('Employee Info'!$C$3:$E$200,MATCH(Data7[[#This Row],[Name:]],'Employee Info'!$B$3:$B$200,0),MATCH(Data7[[#This Row],[Hours Type:]],'Employee Info'!$C$2:$E$2,0)),"")</f>
        <v/>
      </c>
      <c r="K483" s="19" t="str">
        <f>IFERROR(INDEX('Employee Info'!$C$3:$J$200,MATCH(Data7[[#This Row],[Name:]],'Employee Info'!$B$3:$B$200,0),MATCH(Data7[[#Headers],[Truck]],'Employee Info'!$C$2:$J$2,0)),"")</f>
        <v/>
      </c>
      <c r="L483" s="19" t="str">
        <f>IFERROR(INDEX('Employee Info'!$C$3:$J$200,MATCH(Data7[[#This Row],[Name:]],'Employee Info'!$B$3:$B$200,0),MATCH(Data7[[#Headers],[Phone]],'Employee Info'!$C$2:$J$2,0)),"")</f>
        <v/>
      </c>
      <c r="M483" s="19" t="str">
        <f>IFERROR(INDEX('Employee Info'!$C$3:$J$200,MATCH(Data7[[#This Row],[Name:]],'Employee Info'!$B$3:$B$200,0),MATCH(Data7[[#Headers],[Tech]],'Employee Info'!$C$2:$J$2,0)),"")</f>
        <v/>
      </c>
      <c r="N483" s="19" t="str">
        <f>IFERROR(INDEX('Employee Info'!$C$3:$J$200,MATCH(Data7[[#This Row],[Name:]],'Employee Info'!$B$3:$B$200,0),MATCH(Data7[[#Headers],[Other]],'Employee Info'!$C$2:$J$2,0)),"")</f>
        <v/>
      </c>
      <c r="O483" s="19">
        <f>IFERROR((Data7[[#This Row],[Hours:]]*SUM(Data7[[#This Row],[Rate]:[Other]])),"")</f>
        <v>0</v>
      </c>
      <c r="P483" s="7" t="str">
        <f>IF(Data7[[#This Row],[WO'#:]]="","Riley #","WO#")</f>
        <v>WO#</v>
      </c>
      <c r="Q483" s="7">
        <f>IFERROR(WEEKNUM(Data7[[#This Row],[Date:]]),"")</f>
        <v>14</v>
      </c>
      <c r="R483" s="6">
        <f t="shared" si="21"/>
        <v>45382</v>
      </c>
      <c r="S483" s="6">
        <f>Data7[[#This Row],[Week Start]]+7</f>
        <v>45389</v>
      </c>
      <c r="T483" s="7" t="str">
        <f t="shared" si="22"/>
        <v>3/31/2024 - 4/7/2024</v>
      </c>
      <c r="U483" s="7" t="str">
        <f t="shared" si="23"/>
        <v>Time Card</v>
      </c>
      <c r="V483" s="8" t="str">
        <f>RIGHT(TEXT(Data7[[#This Row],[Date:]],"mmddyyyy"),4)</f>
        <v>2024</v>
      </c>
      <c r="W483" s="8" t="str">
        <f>MID(TEXT(Data7[[#This Row],[Date:]],"mmddyyyy"),3,2)</f>
        <v>03</v>
      </c>
      <c r="X483" s="8" t="str">
        <f>LEFT(TEXT(Data7[[#This Row],[Date:]],"mmddyyyy"),2)</f>
        <v>04</v>
      </c>
      <c r="Y483" s="6">
        <f>DATE(Data7[[#This Row],[Year]],Data7[[#This Row],[Month]],Data7[[#This Row],[Day]])</f>
        <v>45385</v>
      </c>
    </row>
    <row r="484" spans="1:25" x14ac:dyDescent="0.3">
      <c r="A484" s="5">
        <v>45387.518589930558</v>
      </c>
      <c r="B484" s="7" t="s">
        <v>66</v>
      </c>
      <c r="C484" s="6" t="s">
        <v>524</v>
      </c>
      <c r="D484" s="7" t="s">
        <v>470</v>
      </c>
      <c r="E484" s="8">
        <v>1</v>
      </c>
      <c r="F484" s="7">
        <v>6984733</v>
      </c>
      <c r="G484" s="7" t="s">
        <v>68</v>
      </c>
      <c r="H484" s="7" t="s">
        <v>69</v>
      </c>
      <c r="I484" s="7" t="s">
        <v>44</v>
      </c>
      <c r="J484" s="19" t="str">
        <f>IFERROR(INDEX('Employee Info'!$C$3:$E$200,MATCH(Data7[[#This Row],[Name:]],'Employee Info'!$B$3:$B$200,0),MATCH(Data7[[#This Row],[Hours Type:]],'Employee Info'!$C$2:$E$2,0)),"")</f>
        <v/>
      </c>
      <c r="K484" s="19" t="str">
        <f>IFERROR(INDEX('Employee Info'!$C$3:$J$200,MATCH(Data7[[#This Row],[Name:]],'Employee Info'!$B$3:$B$200,0),MATCH(Data7[[#Headers],[Truck]],'Employee Info'!$C$2:$J$2,0)),"")</f>
        <v/>
      </c>
      <c r="L484" s="19" t="str">
        <f>IFERROR(INDEX('Employee Info'!$C$3:$J$200,MATCH(Data7[[#This Row],[Name:]],'Employee Info'!$B$3:$B$200,0),MATCH(Data7[[#Headers],[Phone]],'Employee Info'!$C$2:$J$2,0)),"")</f>
        <v/>
      </c>
      <c r="M484" s="19" t="str">
        <f>IFERROR(INDEX('Employee Info'!$C$3:$J$200,MATCH(Data7[[#This Row],[Name:]],'Employee Info'!$B$3:$B$200,0),MATCH(Data7[[#Headers],[Tech]],'Employee Info'!$C$2:$J$2,0)),"")</f>
        <v/>
      </c>
      <c r="N484" s="19" t="str">
        <f>IFERROR(INDEX('Employee Info'!$C$3:$J$200,MATCH(Data7[[#This Row],[Name:]],'Employee Info'!$B$3:$B$200,0),MATCH(Data7[[#Headers],[Other]],'Employee Info'!$C$2:$J$2,0)),"")</f>
        <v/>
      </c>
      <c r="O484" s="19">
        <f>IFERROR((Data7[[#This Row],[Hours:]]*SUM(Data7[[#This Row],[Rate]:[Other]])),"")</f>
        <v>0</v>
      </c>
      <c r="P484" s="7" t="str">
        <f>IF(Data7[[#This Row],[WO'#:]]="","Riley #","WO#")</f>
        <v>WO#</v>
      </c>
      <c r="Q484" s="7">
        <f>IFERROR(WEEKNUM(Data7[[#This Row],[Date:]]),"")</f>
        <v>14</v>
      </c>
      <c r="R484" s="6">
        <f t="shared" si="21"/>
        <v>45382</v>
      </c>
      <c r="S484" s="6">
        <f>Data7[[#This Row],[Week Start]]+7</f>
        <v>45389</v>
      </c>
      <c r="T484" s="7" t="str">
        <f t="shared" si="22"/>
        <v>3/31/2024 - 4/7/2024</v>
      </c>
      <c r="U484" s="7" t="str">
        <f t="shared" si="23"/>
        <v>Time Card</v>
      </c>
      <c r="V484" s="8" t="str">
        <f>RIGHT(TEXT(Data7[[#This Row],[Date:]],"mmddyyyy"),4)</f>
        <v>2024</v>
      </c>
      <c r="W484" s="8" t="str">
        <f>MID(TEXT(Data7[[#This Row],[Date:]],"mmddyyyy"),3,2)</f>
        <v>03</v>
      </c>
      <c r="X484" s="8" t="str">
        <f>LEFT(TEXT(Data7[[#This Row],[Date:]],"mmddyyyy"),2)</f>
        <v>04</v>
      </c>
      <c r="Y484" s="6">
        <f>DATE(Data7[[#This Row],[Year]],Data7[[#This Row],[Month]],Data7[[#This Row],[Day]])</f>
        <v>45385</v>
      </c>
    </row>
    <row r="485" spans="1:25" x14ac:dyDescent="0.3">
      <c r="A485" s="5">
        <v>45387.534827083335</v>
      </c>
      <c r="B485" s="7" t="s">
        <v>66</v>
      </c>
      <c r="C485" s="6" t="s">
        <v>524</v>
      </c>
      <c r="D485" s="7" t="s">
        <v>525</v>
      </c>
      <c r="E485" s="8">
        <v>5</v>
      </c>
      <c r="F485" s="7">
        <v>6984733</v>
      </c>
      <c r="G485" s="7" t="s">
        <v>68</v>
      </c>
      <c r="H485" s="7" t="s">
        <v>69</v>
      </c>
      <c r="I485" s="7" t="s">
        <v>44</v>
      </c>
      <c r="J485" s="19" t="str">
        <f>IFERROR(INDEX('Employee Info'!$C$3:$E$200,MATCH(Data7[[#This Row],[Name:]],'Employee Info'!$B$3:$B$200,0),MATCH(Data7[[#This Row],[Hours Type:]],'Employee Info'!$C$2:$E$2,0)),"")</f>
        <v/>
      </c>
      <c r="K485" s="19" t="str">
        <f>IFERROR(INDEX('Employee Info'!$C$3:$J$200,MATCH(Data7[[#This Row],[Name:]],'Employee Info'!$B$3:$B$200,0),MATCH(Data7[[#Headers],[Truck]],'Employee Info'!$C$2:$J$2,0)),"")</f>
        <v/>
      </c>
      <c r="L485" s="19" t="str">
        <f>IFERROR(INDEX('Employee Info'!$C$3:$J$200,MATCH(Data7[[#This Row],[Name:]],'Employee Info'!$B$3:$B$200,0),MATCH(Data7[[#Headers],[Phone]],'Employee Info'!$C$2:$J$2,0)),"")</f>
        <v/>
      </c>
      <c r="M485" s="19" t="str">
        <f>IFERROR(INDEX('Employee Info'!$C$3:$J$200,MATCH(Data7[[#This Row],[Name:]],'Employee Info'!$B$3:$B$200,0),MATCH(Data7[[#Headers],[Tech]],'Employee Info'!$C$2:$J$2,0)),"")</f>
        <v/>
      </c>
      <c r="N485" s="19" t="str">
        <f>IFERROR(INDEX('Employee Info'!$C$3:$J$200,MATCH(Data7[[#This Row],[Name:]],'Employee Info'!$B$3:$B$200,0),MATCH(Data7[[#Headers],[Other]],'Employee Info'!$C$2:$J$2,0)),"")</f>
        <v/>
      </c>
      <c r="O485" s="19">
        <f>IFERROR((Data7[[#This Row],[Hours:]]*SUM(Data7[[#This Row],[Rate]:[Other]])),"")</f>
        <v>0</v>
      </c>
      <c r="P485" s="7" t="str">
        <f>IF(Data7[[#This Row],[WO'#:]]="","Riley #","WO#")</f>
        <v>WO#</v>
      </c>
      <c r="Q485" s="7">
        <f>IFERROR(WEEKNUM(Data7[[#This Row],[Date:]]),"")</f>
        <v>14</v>
      </c>
      <c r="R485" s="6">
        <f t="shared" si="21"/>
        <v>45382</v>
      </c>
      <c r="S485" s="6">
        <f>Data7[[#This Row],[Week Start]]+7</f>
        <v>45389</v>
      </c>
      <c r="T485" s="7" t="str">
        <f t="shared" si="22"/>
        <v>3/31/2024 - 4/7/2024</v>
      </c>
      <c r="U485" s="7" t="str">
        <f t="shared" si="23"/>
        <v>Time Card</v>
      </c>
      <c r="V485" s="8" t="str">
        <f>RIGHT(TEXT(Data7[[#This Row],[Date:]],"mmddyyyy"),4)</f>
        <v>2024</v>
      </c>
      <c r="W485" s="8" t="str">
        <f>MID(TEXT(Data7[[#This Row],[Date:]],"mmddyyyy"),3,2)</f>
        <v>03</v>
      </c>
      <c r="X485" s="8" t="str">
        <f>LEFT(TEXT(Data7[[#This Row],[Date:]],"mmddyyyy"),2)</f>
        <v>04</v>
      </c>
      <c r="Y485" s="6">
        <f>DATE(Data7[[#This Row],[Year]],Data7[[#This Row],[Month]],Data7[[#This Row],[Day]])</f>
        <v>45385</v>
      </c>
    </row>
    <row r="486" spans="1:25" x14ac:dyDescent="0.3">
      <c r="A486" s="5">
        <v>45420.272484143519</v>
      </c>
      <c r="B486" s="7" t="s">
        <v>76</v>
      </c>
      <c r="C486" s="6" t="s">
        <v>524</v>
      </c>
      <c r="D486" s="7" t="s">
        <v>156</v>
      </c>
      <c r="E486" s="8">
        <v>2</v>
      </c>
      <c r="F486" s="7">
        <v>6984733</v>
      </c>
      <c r="G486" s="7" t="s">
        <v>68</v>
      </c>
      <c r="H486" s="7" t="s">
        <v>69</v>
      </c>
      <c r="I486" s="7" t="s">
        <v>44</v>
      </c>
      <c r="J486" s="19" t="str">
        <f>IFERROR(INDEX('Employee Info'!$C$3:$E$200,MATCH(Data7[[#This Row],[Name:]],'Employee Info'!$B$3:$B$200,0),MATCH(Data7[[#This Row],[Hours Type:]],'Employee Info'!$C$2:$E$2,0)),"")</f>
        <v/>
      </c>
      <c r="K486" s="19" t="str">
        <f>IFERROR(INDEX('Employee Info'!$C$3:$J$200,MATCH(Data7[[#This Row],[Name:]],'Employee Info'!$B$3:$B$200,0),MATCH(Data7[[#Headers],[Truck]],'Employee Info'!$C$2:$J$2,0)),"")</f>
        <v/>
      </c>
      <c r="L486" s="19" t="str">
        <f>IFERROR(INDEX('Employee Info'!$C$3:$J$200,MATCH(Data7[[#This Row],[Name:]],'Employee Info'!$B$3:$B$200,0),MATCH(Data7[[#Headers],[Phone]],'Employee Info'!$C$2:$J$2,0)),"")</f>
        <v/>
      </c>
      <c r="M486" s="19" t="str">
        <f>IFERROR(INDEX('Employee Info'!$C$3:$J$200,MATCH(Data7[[#This Row],[Name:]],'Employee Info'!$B$3:$B$200,0),MATCH(Data7[[#Headers],[Tech]],'Employee Info'!$C$2:$J$2,0)),"")</f>
        <v/>
      </c>
      <c r="N486" s="19" t="str">
        <f>IFERROR(INDEX('Employee Info'!$C$3:$J$200,MATCH(Data7[[#This Row],[Name:]],'Employee Info'!$B$3:$B$200,0),MATCH(Data7[[#Headers],[Other]],'Employee Info'!$C$2:$J$2,0)),"")</f>
        <v/>
      </c>
      <c r="O486" s="19">
        <f>IFERROR((Data7[[#This Row],[Hours:]]*SUM(Data7[[#This Row],[Rate]:[Other]])),"")</f>
        <v>0</v>
      </c>
      <c r="P486" s="7" t="str">
        <f>IF(Data7[[#This Row],[WO'#:]]="","Riley #","WO#")</f>
        <v>WO#</v>
      </c>
      <c r="Q486" s="7">
        <f>IFERROR(WEEKNUM(Data7[[#This Row],[Date:]]),"")</f>
        <v>14</v>
      </c>
      <c r="R486" s="6">
        <f t="shared" si="21"/>
        <v>45382</v>
      </c>
      <c r="S486" s="6">
        <f>Data7[[#This Row],[Week Start]]+7</f>
        <v>45389</v>
      </c>
      <c r="T486" s="7" t="str">
        <f t="shared" si="22"/>
        <v>3/31/2024 - 4/7/2024</v>
      </c>
      <c r="U486" s="7" t="str">
        <f t="shared" si="23"/>
        <v>Time Card</v>
      </c>
      <c r="V486" s="8" t="str">
        <f>RIGHT(TEXT(Data7[[#This Row],[Date:]],"mmddyyyy"),4)</f>
        <v>2024</v>
      </c>
      <c r="W486" s="8" t="str">
        <f>MID(TEXT(Data7[[#This Row],[Date:]],"mmddyyyy"),3,2)</f>
        <v>03</v>
      </c>
      <c r="X486" s="8" t="str">
        <f>LEFT(TEXT(Data7[[#This Row],[Date:]],"mmddyyyy"),2)</f>
        <v>04</v>
      </c>
      <c r="Y486" s="6">
        <f>DATE(Data7[[#This Row],[Year]],Data7[[#This Row],[Month]],Data7[[#This Row],[Day]])</f>
        <v>45385</v>
      </c>
    </row>
    <row r="487" spans="1:25" x14ac:dyDescent="0.3">
      <c r="A487" s="5">
        <v>45385.585986921295</v>
      </c>
      <c r="B487" s="7" t="s">
        <v>35</v>
      </c>
      <c r="C487" s="6" t="s">
        <v>524</v>
      </c>
      <c r="D487" s="7" t="s">
        <v>526</v>
      </c>
      <c r="E487" s="8">
        <v>3</v>
      </c>
      <c r="F487" s="7">
        <v>7053183</v>
      </c>
      <c r="G487" s="7" t="s">
        <v>68</v>
      </c>
      <c r="H487" s="7" t="s">
        <v>69</v>
      </c>
      <c r="I487" s="7" t="s">
        <v>44</v>
      </c>
      <c r="J487" s="19" t="str">
        <f>IFERROR(INDEX('Employee Info'!$C$3:$E$200,MATCH(Data7[[#This Row],[Name:]],'Employee Info'!$B$3:$B$200,0),MATCH(Data7[[#This Row],[Hours Type:]],'Employee Info'!$C$2:$E$2,0)),"")</f>
        <v/>
      </c>
      <c r="K487" s="19" t="str">
        <f>IFERROR(INDEX('Employee Info'!$C$3:$J$200,MATCH(Data7[[#This Row],[Name:]],'Employee Info'!$B$3:$B$200,0),MATCH(Data7[[#Headers],[Truck]],'Employee Info'!$C$2:$J$2,0)),"")</f>
        <v/>
      </c>
      <c r="L487" s="19" t="str">
        <f>IFERROR(INDEX('Employee Info'!$C$3:$J$200,MATCH(Data7[[#This Row],[Name:]],'Employee Info'!$B$3:$B$200,0),MATCH(Data7[[#Headers],[Phone]],'Employee Info'!$C$2:$J$2,0)),"")</f>
        <v/>
      </c>
      <c r="M487" s="19" t="str">
        <f>IFERROR(INDEX('Employee Info'!$C$3:$J$200,MATCH(Data7[[#This Row],[Name:]],'Employee Info'!$B$3:$B$200,0),MATCH(Data7[[#Headers],[Tech]],'Employee Info'!$C$2:$J$2,0)),"")</f>
        <v/>
      </c>
      <c r="N487" s="19" t="str">
        <f>IFERROR(INDEX('Employee Info'!$C$3:$J$200,MATCH(Data7[[#This Row],[Name:]],'Employee Info'!$B$3:$B$200,0),MATCH(Data7[[#Headers],[Other]],'Employee Info'!$C$2:$J$2,0)),"")</f>
        <v/>
      </c>
      <c r="O487" s="19">
        <f>IFERROR((Data7[[#This Row],[Hours:]]*SUM(Data7[[#This Row],[Rate]:[Other]])),"")</f>
        <v>0</v>
      </c>
      <c r="P487" s="7" t="str">
        <f>IF(Data7[[#This Row],[WO'#:]]="","Riley #","WO#")</f>
        <v>WO#</v>
      </c>
      <c r="Q487" s="7">
        <f>IFERROR(WEEKNUM(Data7[[#This Row],[Date:]]),"")</f>
        <v>14</v>
      </c>
      <c r="R487" s="6">
        <f t="shared" si="21"/>
        <v>45382</v>
      </c>
      <c r="S487" s="6">
        <f>Data7[[#This Row],[Week Start]]+7</f>
        <v>45389</v>
      </c>
      <c r="T487" s="7" t="str">
        <f t="shared" si="22"/>
        <v>3/31/2024 - 4/7/2024</v>
      </c>
      <c r="U487" s="7" t="str">
        <f t="shared" si="23"/>
        <v>Time Card</v>
      </c>
      <c r="V487" s="8" t="str">
        <f>RIGHT(TEXT(Data7[[#This Row],[Date:]],"mmddyyyy"),4)</f>
        <v>2024</v>
      </c>
      <c r="W487" s="8" t="str">
        <f>MID(TEXT(Data7[[#This Row],[Date:]],"mmddyyyy"),3,2)</f>
        <v>03</v>
      </c>
      <c r="X487" s="8" t="str">
        <f>LEFT(TEXT(Data7[[#This Row],[Date:]],"mmddyyyy"),2)</f>
        <v>04</v>
      </c>
      <c r="Y487" s="6">
        <f>DATE(Data7[[#This Row],[Year]],Data7[[#This Row],[Month]],Data7[[#This Row],[Day]])</f>
        <v>45385</v>
      </c>
    </row>
    <row r="488" spans="1:25" x14ac:dyDescent="0.3">
      <c r="A488" s="5">
        <v>45387.514797800926</v>
      </c>
      <c r="B488" s="7" t="s">
        <v>66</v>
      </c>
      <c r="C488" s="6" t="s">
        <v>524</v>
      </c>
      <c r="D488" s="7" t="s">
        <v>416</v>
      </c>
      <c r="E488" s="8">
        <v>1</v>
      </c>
      <c r="F488" s="7">
        <v>7078215</v>
      </c>
      <c r="G488" s="7" t="s">
        <v>68</v>
      </c>
      <c r="H488" s="7" t="s">
        <v>69</v>
      </c>
      <c r="I488" s="7" t="s">
        <v>44</v>
      </c>
      <c r="J488" s="19" t="str">
        <f>IFERROR(INDEX('Employee Info'!$C$3:$E$200,MATCH(Data7[[#This Row],[Name:]],'Employee Info'!$B$3:$B$200,0),MATCH(Data7[[#This Row],[Hours Type:]],'Employee Info'!$C$2:$E$2,0)),"")</f>
        <v/>
      </c>
      <c r="K488" s="19" t="str">
        <f>IFERROR(INDEX('Employee Info'!$C$3:$J$200,MATCH(Data7[[#This Row],[Name:]],'Employee Info'!$B$3:$B$200,0),MATCH(Data7[[#Headers],[Truck]],'Employee Info'!$C$2:$J$2,0)),"")</f>
        <v/>
      </c>
      <c r="L488" s="19" t="str">
        <f>IFERROR(INDEX('Employee Info'!$C$3:$J$200,MATCH(Data7[[#This Row],[Name:]],'Employee Info'!$B$3:$B$200,0),MATCH(Data7[[#Headers],[Phone]],'Employee Info'!$C$2:$J$2,0)),"")</f>
        <v/>
      </c>
      <c r="M488" s="19" t="str">
        <f>IFERROR(INDEX('Employee Info'!$C$3:$J$200,MATCH(Data7[[#This Row],[Name:]],'Employee Info'!$B$3:$B$200,0),MATCH(Data7[[#Headers],[Tech]],'Employee Info'!$C$2:$J$2,0)),"")</f>
        <v/>
      </c>
      <c r="N488" s="19" t="str">
        <f>IFERROR(INDEX('Employee Info'!$C$3:$J$200,MATCH(Data7[[#This Row],[Name:]],'Employee Info'!$B$3:$B$200,0),MATCH(Data7[[#Headers],[Other]],'Employee Info'!$C$2:$J$2,0)),"")</f>
        <v/>
      </c>
      <c r="O488" s="19">
        <f>IFERROR((Data7[[#This Row],[Hours:]]*SUM(Data7[[#This Row],[Rate]:[Other]])),"")</f>
        <v>0</v>
      </c>
      <c r="P488" s="7" t="str">
        <f>IF(Data7[[#This Row],[WO'#:]]="","Riley #","WO#")</f>
        <v>WO#</v>
      </c>
      <c r="Q488" s="7">
        <f>IFERROR(WEEKNUM(Data7[[#This Row],[Date:]]),"")</f>
        <v>14</v>
      </c>
      <c r="R488" s="6">
        <f t="shared" si="21"/>
        <v>45382</v>
      </c>
      <c r="S488" s="6">
        <f>Data7[[#This Row],[Week Start]]+7</f>
        <v>45389</v>
      </c>
      <c r="T488" s="7" t="str">
        <f t="shared" si="22"/>
        <v>3/31/2024 - 4/7/2024</v>
      </c>
      <c r="U488" s="7" t="str">
        <f t="shared" si="23"/>
        <v>Time Card</v>
      </c>
      <c r="V488" s="8" t="str">
        <f>RIGHT(TEXT(Data7[[#This Row],[Date:]],"mmddyyyy"),4)</f>
        <v>2024</v>
      </c>
      <c r="W488" s="8" t="str">
        <f>MID(TEXT(Data7[[#This Row],[Date:]],"mmddyyyy"),3,2)</f>
        <v>03</v>
      </c>
      <c r="X488" s="8" t="str">
        <f>LEFT(TEXT(Data7[[#This Row],[Date:]],"mmddyyyy"),2)</f>
        <v>04</v>
      </c>
      <c r="Y488" s="6">
        <f>DATE(Data7[[#This Row],[Year]],Data7[[#This Row],[Month]],Data7[[#This Row],[Day]])</f>
        <v>45385</v>
      </c>
    </row>
    <row r="489" spans="1:25" x14ac:dyDescent="0.3">
      <c r="A489" s="5">
        <v>45385.586830787041</v>
      </c>
      <c r="B489" s="7" t="s">
        <v>35</v>
      </c>
      <c r="C489" s="6" t="s">
        <v>524</v>
      </c>
      <c r="D489" s="7" t="s">
        <v>529</v>
      </c>
      <c r="E489" s="8">
        <v>4</v>
      </c>
      <c r="F489" s="7" t="s">
        <v>68</v>
      </c>
      <c r="G489" s="7" t="s">
        <v>68</v>
      </c>
      <c r="H489" s="7" t="s">
        <v>202</v>
      </c>
      <c r="I489" s="7" t="s">
        <v>44</v>
      </c>
      <c r="J489" s="19" t="str">
        <f>IFERROR(INDEX('Employee Info'!$C$3:$E$200,MATCH(Data7[[#This Row],[Name:]],'Employee Info'!$B$3:$B$200,0),MATCH(Data7[[#This Row],[Hours Type:]],'Employee Info'!$C$2:$E$2,0)),"")</f>
        <v/>
      </c>
      <c r="K489" s="19" t="str">
        <f>IFERROR(INDEX('Employee Info'!$C$3:$J$200,MATCH(Data7[[#This Row],[Name:]],'Employee Info'!$B$3:$B$200,0),MATCH(Data7[[#Headers],[Truck]],'Employee Info'!$C$2:$J$2,0)),"")</f>
        <v/>
      </c>
      <c r="L489" s="19" t="str">
        <f>IFERROR(INDEX('Employee Info'!$C$3:$J$200,MATCH(Data7[[#This Row],[Name:]],'Employee Info'!$B$3:$B$200,0),MATCH(Data7[[#Headers],[Phone]],'Employee Info'!$C$2:$J$2,0)),"")</f>
        <v/>
      </c>
      <c r="M489" s="19" t="str">
        <f>IFERROR(INDEX('Employee Info'!$C$3:$J$200,MATCH(Data7[[#This Row],[Name:]],'Employee Info'!$B$3:$B$200,0),MATCH(Data7[[#Headers],[Tech]],'Employee Info'!$C$2:$J$2,0)),"")</f>
        <v/>
      </c>
      <c r="N489" s="19" t="str">
        <f>IFERROR(INDEX('Employee Info'!$C$3:$J$200,MATCH(Data7[[#This Row],[Name:]],'Employee Info'!$B$3:$B$200,0),MATCH(Data7[[#Headers],[Other]],'Employee Info'!$C$2:$J$2,0)),"")</f>
        <v/>
      </c>
      <c r="O489" s="19">
        <f>IFERROR((Data7[[#This Row],[Hours:]]*SUM(Data7[[#This Row],[Rate]:[Other]])),"")</f>
        <v>0</v>
      </c>
      <c r="P489" s="7" t="str">
        <f>IF(Data7[[#This Row],[WO'#:]]="","Riley #","WO#")</f>
        <v>Riley #</v>
      </c>
      <c r="Q489" s="7">
        <f>IFERROR(WEEKNUM(Data7[[#This Row],[Date:]]),"")</f>
        <v>14</v>
      </c>
      <c r="R489" s="6">
        <f t="shared" si="21"/>
        <v>45382</v>
      </c>
      <c r="S489" s="6">
        <f>Data7[[#This Row],[Week Start]]+7</f>
        <v>45389</v>
      </c>
      <c r="T489" s="7" t="str">
        <f t="shared" si="22"/>
        <v>3/31/2024 - 4/7/2024</v>
      </c>
      <c r="U489" s="7" t="str">
        <f t="shared" si="23"/>
        <v>Time Card</v>
      </c>
      <c r="V489" s="8" t="str">
        <f>RIGHT(TEXT(Data7[[#This Row],[Date:]],"mmddyyyy"),4)</f>
        <v>2024</v>
      </c>
      <c r="W489" s="8" t="str">
        <f>MID(TEXT(Data7[[#This Row],[Date:]],"mmddyyyy"),3,2)</f>
        <v>03</v>
      </c>
      <c r="X489" s="8" t="str">
        <f>LEFT(TEXT(Data7[[#This Row],[Date:]],"mmddyyyy"),2)</f>
        <v>04</v>
      </c>
      <c r="Y489" s="6">
        <f>DATE(Data7[[#This Row],[Year]],Data7[[#This Row],[Month]],Data7[[#This Row],[Day]])</f>
        <v>45385</v>
      </c>
    </row>
    <row r="490" spans="1:25" x14ac:dyDescent="0.3">
      <c r="A490" s="5">
        <v>45385.414112268518</v>
      </c>
      <c r="B490" s="7" t="s">
        <v>31</v>
      </c>
      <c r="C490" s="6" t="s">
        <v>524</v>
      </c>
      <c r="D490" s="7" t="s">
        <v>527</v>
      </c>
      <c r="E490" s="8">
        <v>1</v>
      </c>
      <c r="F490" s="7" t="s">
        <v>68</v>
      </c>
      <c r="G490" s="7" t="s">
        <v>68</v>
      </c>
      <c r="H490" s="7" t="s">
        <v>92</v>
      </c>
      <c r="I490" s="7" t="s">
        <v>44</v>
      </c>
      <c r="J490" s="19" t="str">
        <f>IFERROR(INDEX('Employee Info'!$C$3:$E$200,MATCH(Data7[[#This Row],[Name:]],'Employee Info'!$B$3:$B$200,0),MATCH(Data7[[#This Row],[Hours Type:]],'Employee Info'!$C$2:$E$2,0)),"")</f>
        <v/>
      </c>
      <c r="K490" s="19" t="str">
        <f>IFERROR(INDEX('Employee Info'!$C$3:$J$200,MATCH(Data7[[#This Row],[Name:]],'Employee Info'!$B$3:$B$200,0),MATCH(Data7[[#Headers],[Truck]],'Employee Info'!$C$2:$J$2,0)),"")</f>
        <v/>
      </c>
      <c r="L490" s="19" t="str">
        <f>IFERROR(INDEX('Employee Info'!$C$3:$J$200,MATCH(Data7[[#This Row],[Name:]],'Employee Info'!$B$3:$B$200,0),MATCH(Data7[[#Headers],[Phone]],'Employee Info'!$C$2:$J$2,0)),"")</f>
        <v/>
      </c>
      <c r="M490" s="19" t="str">
        <f>IFERROR(INDEX('Employee Info'!$C$3:$J$200,MATCH(Data7[[#This Row],[Name:]],'Employee Info'!$B$3:$B$200,0),MATCH(Data7[[#Headers],[Tech]],'Employee Info'!$C$2:$J$2,0)),"")</f>
        <v/>
      </c>
      <c r="N490" s="19" t="str">
        <f>IFERROR(INDEX('Employee Info'!$C$3:$J$200,MATCH(Data7[[#This Row],[Name:]],'Employee Info'!$B$3:$B$200,0),MATCH(Data7[[#Headers],[Other]],'Employee Info'!$C$2:$J$2,0)),"")</f>
        <v/>
      </c>
      <c r="O490" s="19">
        <f>IFERROR((Data7[[#This Row],[Hours:]]*SUM(Data7[[#This Row],[Rate]:[Other]])),"")</f>
        <v>0</v>
      </c>
      <c r="P490" s="7" t="str">
        <f>IF(Data7[[#This Row],[WO'#:]]="","Riley #","WO#")</f>
        <v>Riley #</v>
      </c>
      <c r="Q490" s="7">
        <f>IFERROR(WEEKNUM(Data7[[#This Row],[Date:]]),"")</f>
        <v>14</v>
      </c>
      <c r="R490" s="6">
        <f t="shared" si="21"/>
        <v>45382</v>
      </c>
      <c r="S490" s="6">
        <f>Data7[[#This Row],[Week Start]]+7</f>
        <v>45389</v>
      </c>
      <c r="T490" s="7" t="str">
        <f t="shared" si="22"/>
        <v>3/31/2024 - 4/7/2024</v>
      </c>
      <c r="U490" s="7" t="str">
        <f t="shared" si="23"/>
        <v>Time Card</v>
      </c>
      <c r="V490" s="8" t="str">
        <f>RIGHT(TEXT(Data7[[#This Row],[Date:]],"mmddyyyy"),4)</f>
        <v>2024</v>
      </c>
      <c r="W490" s="8" t="str">
        <f>MID(TEXT(Data7[[#This Row],[Date:]],"mmddyyyy"),3,2)</f>
        <v>03</v>
      </c>
      <c r="X490" s="8" t="str">
        <f>LEFT(TEXT(Data7[[#This Row],[Date:]],"mmddyyyy"),2)</f>
        <v>04</v>
      </c>
      <c r="Y490" s="6">
        <f>DATE(Data7[[#This Row],[Year]],Data7[[#This Row],[Month]],Data7[[#This Row],[Day]])</f>
        <v>45385</v>
      </c>
    </row>
    <row r="491" spans="1:25" x14ac:dyDescent="0.3">
      <c r="A491" s="5">
        <v>45385.585206134259</v>
      </c>
      <c r="B491" s="7" t="s">
        <v>35</v>
      </c>
      <c r="C491" s="6" t="s">
        <v>524</v>
      </c>
      <c r="D491" s="7" t="s">
        <v>528</v>
      </c>
      <c r="E491" s="8">
        <v>1</v>
      </c>
      <c r="F491" s="7" t="s">
        <v>68</v>
      </c>
      <c r="G491" s="7" t="s">
        <v>68</v>
      </c>
      <c r="H491" s="7" t="s">
        <v>92</v>
      </c>
      <c r="I491" s="7" t="s">
        <v>44</v>
      </c>
      <c r="J491" s="19" t="str">
        <f>IFERROR(INDEX('Employee Info'!$C$3:$E$200,MATCH(Data7[[#This Row],[Name:]],'Employee Info'!$B$3:$B$200,0),MATCH(Data7[[#This Row],[Hours Type:]],'Employee Info'!$C$2:$E$2,0)),"")</f>
        <v/>
      </c>
      <c r="K491" s="19" t="str">
        <f>IFERROR(INDEX('Employee Info'!$C$3:$J$200,MATCH(Data7[[#This Row],[Name:]],'Employee Info'!$B$3:$B$200,0),MATCH(Data7[[#Headers],[Truck]],'Employee Info'!$C$2:$J$2,0)),"")</f>
        <v/>
      </c>
      <c r="L491" s="19" t="str">
        <f>IFERROR(INDEX('Employee Info'!$C$3:$J$200,MATCH(Data7[[#This Row],[Name:]],'Employee Info'!$B$3:$B$200,0),MATCH(Data7[[#Headers],[Phone]],'Employee Info'!$C$2:$J$2,0)),"")</f>
        <v/>
      </c>
      <c r="M491" s="19" t="str">
        <f>IFERROR(INDEX('Employee Info'!$C$3:$J$200,MATCH(Data7[[#This Row],[Name:]],'Employee Info'!$B$3:$B$200,0),MATCH(Data7[[#Headers],[Tech]],'Employee Info'!$C$2:$J$2,0)),"")</f>
        <v/>
      </c>
      <c r="N491" s="19" t="str">
        <f>IFERROR(INDEX('Employee Info'!$C$3:$J$200,MATCH(Data7[[#This Row],[Name:]],'Employee Info'!$B$3:$B$200,0),MATCH(Data7[[#Headers],[Other]],'Employee Info'!$C$2:$J$2,0)),"")</f>
        <v/>
      </c>
      <c r="O491" s="19">
        <f>IFERROR((Data7[[#This Row],[Hours:]]*SUM(Data7[[#This Row],[Rate]:[Other]])),"")</f>
        <v>0</v>
      </c>
      <c r="P491" s="7" t="str">
        <f>IF(Data7[[#This Row],[WO'#:]]="","Riley #","WO#")</f>
        <v>Riley #</v>
      </c>
      <c r="Q491" s="7">
        <f>IFERROR(WEEKNUM(Data7[[#This Row],[Date:]]),"")</f>
        <v>14</v>
      </c>
      <c r="R491" s="6">
        <f t="shared" si="21"/>
        <v>45382</v>
      </c>
      <c r="S491" s="6">
        <f>Data7[[#This Row],[Week Start]]+7</f>
        <v>45389</v>
      </c>
      <c r="T491" s="7" t="str">
        <f t="shared" si="22"/>
        <v>3/31/2024 - 4/7/2024</v>
      </c>
      <c r="U491" s="7" t="str">
        <f t="shared" si="23"/>
        <v>Time Card</v>
      </c>
      <c r="V491" s="8" t="str">
        <f>RIGHT(TEXT(Data7[[#This Row],[Date:]],"mmddyyyy"),4)</f>
        <v>2024</v>
      </c>
      <c r="W491" s="8" t="str">
        <f>MID(TEXT(Data7[[#This Row],[Date:]],"mmddyyyy"),3,2)</f>
        <v>03</v>
      </c>
      <c r="X491" s="8" t="str">
        <f>LEFT(TEXT(Data7[[#This Row],[Date:]],"mmddyyyy"),2)</f>
        <v>04</v>
      </c>
      <c r="Y491" s="6">
        <f>DATE(Data7[[#This Row],[Year]],Data7[[#This Row],[Month]],Data7[[#This Row],[Day]])</f>
        <v>45385</v>
      </c>
    </row>
    <row r="492" spans="1:25" x14ac:dyDescent="0.3">
      <c r="A492" s="5">
        <v>45386.580905092589</v>
      </c>
      <c r="B492" s="7" t="s">
        <v>31</v>
      </c>
      <c r="C492" s="6" t="s">
        <v>541</v>
      </c>
      <c r="D492" s="7" t="s">
        <v>340</v>
      </c>
      <c r="E492" s="8">
        <v>8</v>
      </c>
      <c r="F492" s="7">
        <v>6984733</v>
      </c>
      <c r="G492" s="7" t="s">
        <v>68</v>
      </c>
      <c r="H492" s="7" t="s">
        <v>69</v>
      </c>
      <c r="I492" s="7" t="s">
        <v>44</v>
      </c>
      <c r="J492" s="19" t="str">
        <f>IFERROR(INDEX('Employee Info'!$C$3:$E$200,MATCH(Data7[[#This Row],[Name:]],'Employee Info'!$B$3:$B$200,0),MATCH(Data7[[#This Row],[Hours Type:]],'Employee Info'!$C$2:$E$2,0)),"")</f>
        <v/>
      </c>
      <c r="K492" s="19" t="str">
        <f>IFERROR(INDEX('Employee Info'!$C$3:$J$200,MATCH(Data7[[#This Row],[Name:]],'Employee Info'!$B$3:$B$200,0),MATCH(Data7[[#Headers],[Truck]],'Employee Info'!$C$2:$J$2,0)),"")</f>
        <v/>
      </c>
      <c r="L492" s="19" t="str">
        <f>IFERROR(INDEX('Employee Info'!$C$3:$J$200,MATCH(Data7[[#This Row],[Name:]],'Employee Info'!$B$3:$B$200,0),MATCH(Data7[[#Headers],[Phone]],'Employee Info'!$C$2:$J$2,0)),"")</f>
        <v/>
      </c>
      <c r="M492" s="19" t="str">
        <f>IFERROR(INDEX('Employee Info'!$C$3:$J$200,MATCH(Data7[[#This Row],[Name:]],'Employee Info'!$B$3:$B$200,0),MATCH(Data7[[#Headers],[Tech]],'Employee Info'!$C$2:$J$2,0)),"")</f>
        <v/>
      </c>
      <c r="N492" s="19" t="str">
        <f>IFERROR(INDEX('Employee Info'!$C$3:$J$200,MATCH(Data7[[#This Row],[Name:]],'Employee Info'!$B$3:$B$200,0),MATCH(Data7[[#Headers],[Other]],'Employee Info'!$C$2:$J$2,0)),"")</f>
        <v/>
      </c>
      <c r="O492" s="19">
        <f>IFERROR((Data7[[#This Row],[Hours:]]*SUM(Data7[[#This Row],[Rate]:[Other]])),"")</f>
        <v>0</v>
      </c>
      <c r="P492" s="7" t="str">
        <f>IF(Data7[[#This Row],[WO'#:]]="","Riley #","WO#")</f>
        <v>WO#</v>
      </c>
      <c r="Q492" s="7">
        <f>IFERROR(WEEKNUM(Data7[[#This Row],[Date:]]),"")</f>
        <v>14</v>
      </c>
      <c r="R492" s="6">
        <f t="shared" si="21"/>
        <v>45382</v>
      </c>
      <c r="S492" s="6">
        <f>Data7[[#This Row],[Week Start]]+7</f>
        <v>45389</v>
      </c>
      <c r="T492" s="7" t="str">
        <f t="shared" si="22"/>
        <v>3/31/2024 - 4/7/2024</v>
      </c>
      <c r="U492" s="7" t="str">
        <f t="shared" si="23"/>
        <v>Time Card</v>
      </c>
      <c r="V492" s="8" t="str">
        <f>RIGHT(TEXT(Data7[[#This Row],[Date:]],"mmddyyyy"),4)</f>
        <v>2024</v>
      </c>
      <c r="W492" s="8" t="str">
        <f>MID(TEXT(Data7[[#This Row],[Date:]],"mmddyyyy"),3,2)</f>
        <v>04</v>
      </c>
      <c r="X492" s="8" t="str">
        <f>LEFT(TEXT(Data7[[#This Row],[Date:]],"mmddyyyy"),2)</f>
        <v>04</v>
      </c>
      <c r="Y492" s="6">
        <f>DATE(Data7[[#This Row],[Year]],Data7[[#This Row],[Month]],Data7[[#This Row],[Day]])</f>
        <v>45386</v>
      </c>
    </row>
    <row r="493" spans="1:25" x14ac:dyDescent="0.3">
      <c r="A493" s="5">
        <v>45386.582899074077</v>
      </c>
      <c r="B493" s="7" t="s">
        <v>65</v>
      </c>
      <c r="C493" s="6" t="s">
        <v>541</v>
      </c>
      <c r="D493" s="7" t="s">
        <v>542</v>
      </c>
      <c r="E493" s="8">
        <v>4</v>
      </c>
      <c r="F493" s="7">
        <v>6984733</v>
      </c>
      <c r="G493" s="7" t="s">
        <v>68</v>
      </c>
      <c r="H493" s="7" t="s">
        <v>69</v>
      </c>
      <c r="I493" s="7" t="s">
        <v>44</v>
      </c>
      <c r="J493" s="19" t="str">
        <f>IFERROR(INDEX('Employee Info'!$C$3:$E$200,MATCH(Data7[[#This Row],[Name:]],'Employee Info'!$B$3:$B$200,0),MATCH(Data7[[#This Row],[Hours Type:]],'Employee Info'!$C$2:$E$2,0)),"")</f>
        <v/>
      </c>
      <c r="K493" s="19" t="str">
        <f>IFERROR(INDEX('Employee Info'!$C$3:$J$200,MATCH(Data7[[#This Row],[Name:]],'Employee Info'!$B$3:$B$200,0),MATCH(Data7[[#Headers],[Truck]],'Employee Info'!$C$2:$J$2,0)),"")</f>
        <v/>
      </c>
      <c r="L493" s="19" t="str">
        <f>IFERROR(INDEX('Employee Info'!$C$3:$J$200,MATCH(Data7[[#This Row],[Name:]],'Employee Info'!$B$3:$B$200,0),MATCH(Data7[[#Headers],[Phone]],'Employee Info'!$C$2:$J$2,0)),"")</f>
        <v/>
      </c>
      <c r="M493" s="19" t="str">
        <f>IFERROR(INDEX('Employee Info'!$C$3:$J$200,MATCH(Data7[[#This Row],[Name:]],'Employee Info'!$B$3:$B$200,0),MATCH(Data7[[#Headers],[Tech]],'Employee Info'!$C$2:$J$2,0)),"")</f>
        <v/>
      </c>
      <c r="N493" s="19" t="str">
        <f>IFERROR(INDEX('Employee Info'!$C$3:$J$200,MATCH(Data7[[#This Row],[Name:]],'Employee Info'!$B$3:$B$200,0),MATCH(Data7[[#Headers],[Other]],'Employee Info'!$C$2:$J$2,0)),"")</f>
        <v/>
      </c>
      <c r="O493" s="19">
        <f>IFERROR((Data7[[#This Row],[Hours:]]*SUM(Data7[[#This Row],[Rate]:[Other]])),"")</f>
        <v>0</v>
      </c>
      <c r="P493" s="7" t="str">
        <f>IF(Data7[[#This Row],[WO'#:]]="","Riley #","WO#")</f>
        <v>WO#</v>
      </c>
      <c r="Q493" s="7">
        <f>IFERROR(WEEKNUM(Data7[[#This Row],[Date:]]),"")</f>
        <v>14</v>
      </c>
      <c r="R493" s="6">
        <f t="shared" si="21"/>
        <v>45382</v>
      </c>
      <c r="S493" s="6">
        <f>Data7[[#This Row],[Week Start]]+7</f>
        <v>45389</v>
      </c>
      <c r="T493" s="7" t="str">
        <f t="shared" si="22"/>
        <v>3/31/2024 - 4/7/2024</v>
      </c>
      <c r="U493" s="7" t="str">
        <f t="shared" si="23"/>
        <v>Time Card</v>
      </c>
      <c r="V493" s="8" t="str">
        <f>RIGHT(TEXT(Data7[[#This Row],[Date:]],"mmddyyyy"),4)</f>
        <v>2024</v>
      </c>
      <c r="W493" s="8" t="str">
        <f>MID(TEXT(Data7[[#This Row],[Date:]],"mmddyyyy"),3,2)</f>
        <v>04</v>
      </c>
      <c r="X493" s="8" t="str">
        <f>LEFT(TEXT(Data7[[#This Row],[Date:]],"mmddyyyy"),2)</f>
        <v>04</v>
      </c>
      <c r="Y493" s="6">
        <f>DATE(Data7[[#This Row],[Year]],Data7[[#This Row],[Month]],Data7[[#This Row],[Day]])</f>
        <v>45386</v>
      </c>
    </row>
    <row r="494" spans="1:25" x14ac:dyDescent="0.3">
      <c r="A494" s="5">
        <v>45387.518233564813</v>
      </c>
      <c r="B494" s="7" t="s">
        <v>66</v>
      </c>
      <c r="C494" s="6" t="s">
        <v>541</v>
      </c>
      <c r="D494" s="7" t="s">
        <v>122</v>
      </c>
      <c r="E494" s="8">
        <v>2</v>
      </c>
      <c r="F494" s="7">
        <v>6984733</v>
      </c>
      <c r="G494" s="7" t="s">
        <v>68</v>
      </c>
      <c r="H494" s="7" t="s">
        <v>69</v>
      </c>
      <c r="I494" s="7" t="s">
        <v>44</v>
      </c>
      <c r="J494" s="19" t="str">
        <f>IFERROR(INDEX('Employee Info'!$C$3:$E$200,MATCH(Data7[[#This Row],[Name:]],'Employee Info'!$B$3:$B$200,0),MATCH(Data7[[#This Row],[Hours Type:]],'Employee Info'!$C$2:$E$2,0)),"")</f>
        <v/>
      </c>
      <c r="K494" s="19" t="str">
        <f>IFERROR(INDEX('Employee Info'!$C$3:$J$200,MATCH(Data7[[#This Row],[Name:]],'Employee Info'!$B$3:$B$200,0),MATCH(Data7[[#Headers],[Truck]],'Employee Info'!$C$2:$J$2,0)),"")</f>
        <v/>
      </c>
      <c r="L494" s="19" t="str">
        <f>IFERROR(INDEX('Employee Info'!$C$3:$J$200,MATCH(Data7[[#This Row],[Name:]],'Employee Info'!$B$3:$B$200,0),MATCH(Data7[[#Headers],[Phone]],'Employee Info'!$C$2:$J$2,0)),"")</f>
        <v/>
      </c>
      <c r="M494" s="19" t="str">
        <f>IFERROR(INDEX('Employee Info'!$C$3:$J$200,MATCH(Data7[[#This Row],[Name:]],'Employee Info'!$B$3:$B$200,0),MATCH(Data7[[#Headers],[Tech]],'Employee Info'!$C$2:$J$2,0)),"")</f>
        <v/>
      </c>
      <c r="N494" s="19" t="str">
        <f>IFERROR(INDEX('Employee Info'!$C$3:$J$200,MATCH(Data7[[#This Row],[Name:]],'Employee Info'!$B$3:$B$200,0),MATCH(Data7[[#Headers],[Other]],'Employee Info'!$C$2:$J$2,0)),"")</f>
        <v/>
      </c>
      <c r="O494" s="19">
        <f>IFERROR((Data7[[#This Row],[Hours:]]*SUM(Data7[[#This Row],[Rate]:[Other]])),"")</f>
        <v>0</v>
      </c>
      <c r="P494" s="7" t="str">
        <f>IF(Data7[[#This Row],[WO'#:]]="","Riley #","WO#")</f>
        <v>WO#</v>
      </c>
      <c r="Q494" s="7">
        <f>IFERROR(WEEKNUM(Data7[[#This Row],[Date:]]),"")</f>
        <v>14</v>
      </c>
      <c r="R494" s="6">
        <f t="shared" si="21"/>
        <v>45382</v>
      </c>
      <c r="S494" s="6">
        <f>Data7[[#This Row],[Week Start]]+7</f>
        <v>45389</v>
      </c>
      <c r="T494" s="7" t="str">
        <f t="shared" si="22"/>
        <v>3/31/2024 - 4/7/2024</v>
      </c>
      <c r="U494" s="7" t="str">
        <f t="shared" si="23"/>
        <v>Time Card</v>
      </c>
      <c r="V494" s="8" t="str">
        <f>RIGHT(TEXT(Data7[[#This Row],[Date:]],"mmddyyyy"),4)</f>
        <v>2024</v>
      </c>
      <c r="W494" s="8" t="str">
        <f>MID(TEXT(Data7[[#This Row],[Date:]],"mmddyyyy"),3,2)</f>
        <v>04</v>
      </c>
      <c r="X494" s="8" t="str">
        <f>LEFT(TEXT(Data7[[#This Row],[Date:]],"mmddyyyy"),2)</f>
        <v>04</v>
      </c>
      <c r="Y494" s="6">
        <f>DATE(Data7[[#This Row],[Year]],Data7[[#This Row],[Month]],Data7[[#This Row],[Day]])</f>
        <v>45386</v>
      </c>
    </row>
    <row r="495" spans="1:25" x14ac:dyDescent="0.3">
      <c r="A495" s="5">
        <v>45387.535920601855</v>
      </c>
      <c r="B495" s="7" t="s">
        <v>66</v>
      </c>
      <c r="C495" s="6" t="s">
        <v>541</v>
      </c>
      <c r="D495" s="7" t="s">
        <v>543</v>
      </c>
      <c r="E495" s="8">
        <v>4</v>
      </c>
      <c r="F495" s="7">
        <v>6984733</v>
      </c>
      <c r="G495" s="7" t="s">
        <v>68</v>
      </c>
      <c r="H495" s="7" t="s">
        <v>69</v>
      </c>
      <c r="I495" s="7" t="s">
        <v>44</v>
      </c>
      <c r="J495" s="19" t="str">
        <f>IFERROR(INDEX('Employee Info'!$C$3:$E$200,MATCH(Data7[[#This Row],[Name:]],'Employee Info'!$B$3:$B$200,0),MATCH(Data7[[#This Row],[Hours Type:]],'Employee Info'!$C$2:$E$2,0)),"")</f>
        <v/>
      </c>
      <c r="K495" s="19" t="str">
        <f>IFERROR(INDEX('Employee Info'!$C$3:$J$200,MATCH(Data7[[#This Row],[Name:]],'Employee Info'!$B$3:$B$200,0),MATCH(Data7[[#Headers],[Truck]],'Employee Info'!$C$2:$J$2,0)),"")</f>
        <v/>
      </c>
      <c r="L495" s="19" t="str">
        <f>IFERROR(INDEX('Employee Info'!$C$3:$J$200,MATCH(Data7[[#This Row],[Name:]],'Employee Info'!$B$3:$B$200,0),MATCH(Data7[[#Headers],[Phone]],'Employee Info'!$C$2:$J$2,0)),"")</f>
        <v/>
      </c>
      <c r="M495" s="19" t="str">
        <f>IFERROR(INDEX('Employee Info'!$C$3:$J$200,MATCH(Data7[[#This Row],[Name:]],'Employee Info'!$B$3:$B$200,0),MATCH(Data7[[#Headers],[Tech]],'Employee Info'!$C$2:$J$2,0)),"")</f>
        <v/>
      </c>
      <c r="N495" s="19" t="str">
        <f>IFERROR(INDEX('Employee Info'!$C$3:$J$200,MATCH(Data7[[#This Row],[Name:]],'Employee Info'!$B$3:$B$200,0),MATCH(Data7[[#Headers],[Other]],'Employee Info'!$C$2:$J$2,0)),"")</f>
        <v/>
      </c>
      <c r="O495" s="19">
        <f>IFERROR((Data7[[#This Row],[Hours:]]*SUM(Data7[[#This Row],[Rate]:[Other]])),"")</f>
        <v>0</v>
      </c>
      <c r="P495" s="7" t="str">
        <f>IF(Data7[[#This Row],[WO'#:]]="","Riley #","WO#")</f>
        <v>WO#</v>
      </c>
      <c r="Q495" s="7">
        <f>IFERROR(WEEKNUM(Data7[[#This Row],[Date:]]),"")</f>
        <v>14</v>
      </c>
      <c r="R495" s="6">
        <f t="shared" si="21"/>
        <v>45382</v>
      </c>
      <c r="S495" s="6">
        <f>Data7[[#This Row],[Week Start]]+7</f>
        <v>45389</v>
      </c>
      <c r="T495" s="7" t="str">
        <f t="shared" si="22"/>
        <v>3/31/2024 - 4/7/2024</v>
      </c>
      <c r="U495" s="7" t="str">
        <f t="shared" si="23"/>
        <v>Time Card</v>
      </c>
      <c r="V495" s="8" t="str">
        <f>RIGHT(TEXT(Data7[[#This Row],[Date:]],"mmddyyyy"),4)</f>
        <v>2024</v>
      </c>
      <c r="W495" s="8" t="str">
        <f>MID(TEXT(Data7[[#This Row],[Date:]],"mmddyyyy"),3,2)</f>
        <v>04</v>
      </c>
      <c r="X495" s="8" t="str">
        <f>LEFT(TEXT(Data7[[#This Row],[Date:]],"mmddyyyy"),2)</f>
        <v>04</v>
      </c>
      <c r="Y495" s="6">
        <f>DATE(Data7[[#This Row],[Year]],Data7[[#This Row],[Month]],Data7[[#This Row],[Day]])</f>
        <v>45386</v>
      </c>
    </row>
    <row r="496" spans="1:25" x14ac:dyDescent="0.3">
      <c r="A496" s="5">
        <v>45420.272705555559</v>
      </c>
      <c r="B496" s="7" t="s">
        <v>76</v>
      </c>
      <c r="C496" s="6" t="s">
        <v>541</v>
      </c>
      <c r="D496" s="7" t="s">
        <v>156</v>
      </c>
      <c r="E496" s="8">
        <v>1</v>
      </c>
      <c r="F496" s="7">
        <v>6984733</v>
      </c>
      <c r="G496" s="7" t="s">
        <v>68</v>
      </c>
      <c r="H496" s="7" t="s">
        <v>69</v>
      </c>
      <c r="I496" s="7" t="s">
        <v>44</v>
      </c>
      <c r="J496" s="19" t="str">
        <f>IFERROR(INDEX('Employee Info'!$C$3:$E$200,MATCH(Data7[[#This Row],[Name:]],'Employee Info'!$B$3:$B$200,0),MATCH(Data7[[#This Row],[Hours Type:]],'Employee Info'!$C$2:$E$2,0)),"")</f>
        <v/>
      </c>
      <c r="K496" s="19" t="str">
        <f>IFERROR(INDEX('Employee Info'!$C$3:$J$200,MATCH(Data7[[#This Row],[Name:]],'Employee Info'!$B$3:$B$200,0),MATCH(Data7[[#Headers],[Truck]],'Employee Info'!$C$2:$J$2,0)),"")</f>
        <v/>
      </c>
      <c r="L496" s="19" t="str">
        <f>IFERROR(INDEX('Employee Info'!$C$3:$J$200,MATCH(Data7[[#This Row],[Name:]],'Employee Info'!$B$3:$B$200,0),MATCH(Data7[[#Headers],[Phone]],'Employee Info'!$C$2:$J$2,0)),"")</f>
        <v/>
      </c>
      <c r="M496" s="19" t="str">
        <f>IFERROR(INDEX('Employee Info'!$C$3:$J$200,MATCH(Data7[[#This Row],[Name:]],'Employee Info'!$B$3:$B$200,0),MATCH(Data7[[#Headers],[Tech]],'Employee Info'!$C$2:$J$2,0)),"")</f>
        <v/>
      </c>
      <c r="N496" s="19" t="str">
        <f>IFERROR(INDEX('Employee Info'!$C$3:$J$200,MATCH(Data7[[#This Row],[Name:]],'Employee Info'!$B$3:$B$200,0),MATCH(Data7[[#Headers],[Other]],'Employee Info'!$C$2:$J$2,0)),"")</f>
        <v/>
      </c>
      <c r="O496" s="19">
        <f>IFERROR((Data7[[#This Row],[Hours:]]*SUM(Data7[[#This Row],[Rate]:[Other]])),"")</f>
        <v>0</v>
      </c>
      <c r="P496" s="7" t="str">
        <f>IF(Data7[[#This Row],[WO'#:]]="","Riley #","WO#")</f>
        <v>WO#</v>
      </c>
      <c r="Q496" s="7">
        <f>IFERROR(WEEKNUM(Data7[[#This Row],[Date:]]),"")</f>
        <v>14</v>
      </c>
      <c r="R496" s="6">
        <f t="shared" si="21"/>
        <v>45382</v>
      </c>
      <c r="S496" s="6">
        <f>Data7[[#This Row],[Week Start]]+7</f>
        <v>45389</v>
      </c>
      <c r="T496" s="7" t="str">
        <f t="shared" si="22"/>
        <v>3/31/2024 - 4/7/2024</v>
      </c>
      <c r="U496" s="7" t="str">
        <f t="shared" si="23"/>
        <v>Time Card</v>
      </c>
      <c r="V496" s="8" t="str">
        <f>RIGHT(TEXT(Data7[[#This Row],[Date:]],"mmddyyyy"),4)</f>
        <v>2024</v>
      </c>
      <c r="W496" s="8" t="str">
        <f>MID(TEXT(Data7[[#This Row],[Date:]],"mmddyyyy"),3,2)</f>
        <v>04</v>
      </c>
      <c r="X496" s="8" t="str">
        <f>LEFT(TEXT(Data7[[#This Row],[Date:]],"mmddyyyy"),2)</f>
        <v>04</v>
      </c>
      <c r="Y496" s="6">
        <f>DATE(Data7[[#This Row],[Year]],Data7[[#This Row],[Month]],Data7[[#This Row],[Day]])</f>
        <v>45386</v>
      </c>
    </row>
    <row r="497" spans="1:25" x14ac:dyDescent="0.3">
      <c r="A497" s="5">
        <v>45387.514865046294</v>
      </c>
      <c r="B497" s="7" t="s">
        <v>66</v>
      </c>
      <c r="C497" s="6" t="s">
        <v>541</v>
      </c>
      <c r="D497" s="7" t="s">
        <v>416</v>
      </c>
      <c r="E497" s="8">
        <v>1</v>
      </c>
      <c r="F497" s="7">
        <v>7078215</v>
      </c>
      <c r="G497" s="7" t="s">
        <v>68</v>
      </c>
      <c r="H497" s="7" t="s">
        <v>69</v>
      </c>
      <c r="I497" s="7" t="s">
        <v>44</v>
      </c>
      <c r="J497" s="19" t="str">
        <f>IFERROR(INDEX('Employee Info'!$C$3:$E$200,MATCH(Data7[[#This Row],[Name:]],'Employee Info'!$B$3:$B$200,0),MATCH(Data7[[#This Row],[Hours Type:]],'Employee Info'!$C$2:$E$2,0)),"")</f>
        <v/>
      </c>
      <c r="K497" s="19" t="str">
        <f>IFERROR(INDEX('Employee Info'!$C$3:$J$200,MATCH(Data7[[#This Row],[Name:]],'Employee Info'!$B$3:$B$200,0),MATCH(Data7[[#Headers],[Truck]],'Employee Info'!$C$2:$J$2,0)),"")</f>
        <v/>
      </c>
      <c r="L497" s="19" t="str">
        <f>IFERROR(INDEX('Employee Info'!$C$3:$J$200,MATCH(Data7[[#This Row],[Name:]],'Employee Info'!$B$3:$B$200,0),MATCH(Data7[[#Headers],[Phone]],'Employee Info'!$C$2:$J$2,0)),"")</f>
        <v/>
      </c>
      <c r="M497" s="19" t="str">
        <f>IFERROR(INDEX('Employee Info'!$C$3:$J$200,MATCH(Data7[[#This Row],[Name:]],'Employee Info'!$B$3:$B$200,0),MATCH(Data7[[#Headers],[Tech]],'Employee Info'!$C$2:$J$2,0)),"")</f>
        <v/>
      </c>
      <c r="N497" s="19" t="str">
        <f>IFERROR(INDEX('Employee Info'!$C$3:$J$200,MATCH(Data7[[#This Row],[Name:]],'Employee Info'!$B$3:$B$200,0),MATCH(Data7[[#Headers],[Other]],'Employee Info'!$C$2:$J$2,0)),"")</f>
        <v/>
      </c>
      <c r="O497" s="19">
        <f>IFERROR((Data7[[#This Row],[Hours:]]*SUM(Data7[[#This Row],[Rate]:[Other]])),"")</f>
        <v>0</v>
      </c>
      <c r="P497" s="7" t="str">
        <f>IF(Data7[[#This Row],[WO'#:]]="","Riley #","WO#")</f>
        <v>WO#</v>
      </c>
      <c r="Q497" s="7">
        <f>IFERROR(WEEKNUM(Data7[[#This Row],[Date:]]),"")</f>
        <v>14</v>
      </c>
      <c r="R497" s="6">
        <f t="shared" si="21"/>
        <v>45382</v>
      </c>
      <c r="S497" s="6">
        <f>Data7[[#This Row],[Week Start]]+7</f>
        <v>45389</v>
      </c>
      <c r="T497" s="7" t="str">
        <f t="shared" si="22"/>
        <v>3/31/2024 - 4/7/2024</v>
      </c>
      <c r="U497" s="7" t="str">
        <f t="shared" si="23"/>
        <v>Time Card</v>
      </c>
      <c r="V497" s="8" t="str">
        <f>RIGHT(TEXT(Data7[[#This Row],[Date:]],"mmddyyyy"),4)</f>
        <v>2024</v>
      </c>
      <c r="W497" s="8" t="str">
        <f>MID(TEXT(Data7[[#This Row],[Date:]],"mmddyyyy"),3,2)</f>
        <v>04</v>
      </c>
      <c r="X497" s="8" t="str">
        <f>LEFT(TEXT(Data7[[#This Row],[Date:]],"mmddyyyy"),2)</f>
        <v>04</v>
      </c>
      <c r="Y497" s="6">
        <f>DATE(Data7[[#This Row],[Year]],Data7[[#This Row],[Month]],Data7[[#This Row],[Day]])</f>
        <v>45386</v>
      </c>
    </row>
    <row r="498" spans="1:25" x14ac:dyDescent="0.3">
      <c r="A498" s="5">
        <v>45387.512125810186</v>
      </c>
      <c r="B498" s="7" t="s">
        <v>66</v>
      </c>
      <c r="C498" s="6" t="s">
        <v>541</v>
      </c>
      <c r="D498" s="7" t="s">
        <v>376</v>
      </c>
      <c r="E498" s="8">
        <v>1</v>
      </c>
      <c r="F498" s="7" t="s">
        <v>68</v>
      </c>
      <c r="G498" s="7" t="s">
        <v>68</v>
      </c>
      <c r="H498" s="7" t="s">
        <v>92</v>
      </c>
      <c r="I498" s="7" t="s">
        <v>44</v>
      </c>
      <c r="J498" s="19" t="str">
        <f>IFERROR(INDEX('Employee Info'!$C$3:$E$200,MATCH(Data7[[#This Row],[Name:]],'Employee Info'!$B$3:$B$200,0),MATCH(Data7[[#This Row],[Hours Type:]],'Employee Info'!$C$2:$E$2,0)),"")</f>
        <v/>
      </c>
      <c r="K498" s="19" t="str">
        <f>IFERROR(INDEX('Employee Info'!$C$3:$J$200,MATCH(Data7[[#This Row],[Name:]],'Employee Info'!$B$3:$B$200,0),MATCH(Data7[[#Headers],[Truck]],'Employee Info'!$C$2:$J$2,0)),"")</f>
        <v/>
      </c>
      <c r="L498" s="19" t="str">
        <f>IFERROR(INDEX('Employee Info'!$C$3:$J$200,MATCH(Data7[[#This Row],[Name:]],'Employee Info'!$B$3:$B$200,0),MATCH(Data7[[#Headers],[Phone]],'Employee Info'!$C$2:$J$2,0)),"")</f>
        <v/>
      </c>
      <c r="M498" s="19" t="str">
        <f>IFERROR(INDEX('Employee Info'!$C$3:$J$200,MATCH(Data7[[#This Row],[Name:]],'Employee Info'!$B$3:$B$200,0),MATCH(Data7[[#Headers],[Tech]],'Employee Info'!$C$2:$J$2,0)),"")</f>
        <v/>
      </c>
      <c r="N498" s="19" t="str">
        <f>IFERROR(INDEX('Employee Info'!$C$3:$J$200,MATCH(Data7[[#This Row],[Name:]],'Employee Info'!$B$3:$B$200,0),MATCH(Data7[[#Headers],[Other]],'Employee Info'!$C$2:$J$2,0)),"")</f>
        <v/>
      </c>
      <c r="O498" s="19">
        <f>IFERROR((Data7[[#This Row],[Hours:]]*SUM(Data7[[#This Row],[Rate]:[Other]])),"")</f>
        <v>0</v>
      </c>
      <c r="P498" s="7" t="str">
        <f>IF(Data7[[#This Row],[WO'#:]]="","Riley #","WO#")</f>
        <v>Riley #</v>
      </c>
      <c r="Q498" s="7">
        <f>IFERROR(WEEKNUM(Data7[[#This Row],[Date:]]),"")</f>
        <v>14</v>
      </c>
      <c r="R498" s="6">
        <f t="shared" si="21"/>
        <v>45382</v>
      </c>
      <c r="S498" s="6">
        <f>Data7[[#This Row],[Week Start]]+7</f>
        <v>45389</v>
      </c>
      <c r="T498" s="7" t="str">
        <f t="shared" si="22"/>
        <v>3/31/2024 - 4/7/2024</v>
      </c>
      <c r="U498" s="7" t="str">
        <f t="shared" si="23"/>
        <v>Time Card</v>
      </c>
      <c r="V498" s="8" t="str">
        <f>RIGHT(TEXT(Data7[[#This Row],[Date:]],"mmddyyyy"),4)</f>
        <v>2024</v>
      </c>
      <c r="W498" s="8" t="str">
        <f>MID(TEXT(Data7[[#This Row],[Date:]],"mmddyyyy"),3,2)</f>
        <v>04</v>
      </c>
      <c r="X498" s="8" t="str">
        <f>LEFT(TEXT(Data7[[#This Row],[Date:]],"mmddyyyy"),2)</f>
        <v>04</v>
      </c>
      <c r="Y498" s="6">
        <f>DATE(Data7[[#This Row],[Year]],Data7[[#This Row],[Month]],Data7[[#This Row],[Day]])</f>
        <v>45386</v>
      </c>
    </row>
    <row r="499" spans="1:25" x14ac:dyDescent="0.3">
      <c r="A499" s="5">
        <v>45386.443719907409</v>
      </c>
      <c r="B499" s="7" t="s">
        <v>65</v>
      </c>
      <c r="C499" s="6" t="s">
        <v>541</v>
      </c>
      <c r="D499" s="7" t="s">
        <v>544</v>
      </c>
      <c r="E499" s="8">
        <v>4</v>
      </c>
      <c r="F499" s="7" t="s">
        <v>68</v>
      </c>
      <c r="G499" s="7" t="s">
        <v>68</v>
      </c>
      <c r="H499" s="7" t="s">
        <v>64</v>
      </c>
      <c r="I499" s="7" t="s">
        <v>44</v>
      </c>
      <c r="J499" s="19" t="str">
        <f>IFERROR(INDEX('Employee Info'!$C$3:$E$200,MATCH(Data7[[#This Row],[Name:]],'Employee Info'!$B$3:$B$200,0),MATCH(Data7[[#This Row],[Hours Type:]],'Employee Info'!$C$2:$E$2,0)),"")</f>
        <v/>
      </c>
      <c r="K499" s="19" t="str">
        <f>IFERROR(INDEX('Employee Info'!$C$3:$J$200,MATCH(Data7[[#This Row],[Name:]],'Employee Info'!$B$3:$B$200,0),MATCH(Data7[[#Headers],[Truck]],'Employee Info'!$C$2:$J$2,0)),"")</f>
        <v/>
      </c>
      <c r="L499" s="19" t="str">
        <f>IFERROR(INDEX('Employee Info'!$C$3:$J$200,MATCH(Data7[[#This Row],[Name:]],'Employee Info'!$B$3:$B$200,0),MATCH(Data7[[#Headers],[Phone]],'Employee Info'!$C$2:$J$2,0)),"")</f>
        <v/>
      </c>
      <c r="M499" s="19" t="str">
        <f>IFERROR(INDEX('Employee Info'!$C$3:$J$200,MATCH(Data7[[#This Row],[Name:]],'Employee Info'!$B$3:$B$200,0),MATCH(Data7[[#Headers],[Tech]],'Employee Info'!$C$2:$J$2,0)),"")</f>
        <v/>
      </c>
      <c r="N499" s="19" t="str">
        <f>IFERROR(INDEX('Employee Info'!$C$3:$J$200,MATCH(Data7[[#This Row],[Name:]],'Employee Info'!$B$3:$B$200,0),MATCH(Data7[[#Headers],[Other]],'Employee Info'!$C$2:$J$2,0)),"")</f>
        <v/>
      </c>
      <c r="O499" s="19">
        <f>IFERROR((Data7[[#This Row],[Hours:]]*SUM(Data7[[#This Row],[Rate]:[Other]])),"")</f>
        <v>0</v>
      </c>
      <c r="P499" s="7" t="str">
        <f>IF(Data7[[#This Row],[WO'#:]]="","Riley #","WO#")</f>
        <v>Riley #</v>
      </c>
      <c r="Q499" s="7">
        <f>IFERROR(WEEKNUM(Data7[[#This Row],[Date:]]),"")</f>
        <v>14</v>
      </c>
      <c r="R499" s="6">
        <f t="shared" si="21"/>
        <v>45382</v>
      </c>
      <c r="S499" s="6">
        <f>Data7[[#This Row],[Week Start]]+7</f>
        <v>45389</v>
      </c>
      <c r="T499" s="7" t="str">
        <f t="shared" si="22"/>
        <v>3/31/2024 - 4/7/2024</v>
      </c>
      <c r="U499" s="7" t="str">
        <f t="shared" si="23"/>
        <v>Time Card</v>
      </c>
      <c r="V499" s="8" t="str">
        <f>RIGHT(TEXT(Data7[[#This Row],[Date:]],"mmddyyyy"),4)</f>
        <v>2024</v>
      </c>
      <c r="W499" s="8" t="str">
        <f>MID(TEXT(Data7[[#This Row],[Date:]],"mmddyyyy"),3,2)</f>
        <v>04</v>
      </c>
      <c r="X499" s="8" t="str">
        <f>LEFT(TEXT(Data7[[#This Row],[Date:]],"mmddyyyy"),2)</f>
        <v>04</v>
      </c>
      <c r="Y499" s="6">
        <f>DATE(Data7[[#This Row],[Year]],Data7[[#This Row],[Month]],Data7[[#This Row],[Day]])</f>
        <v>45386</v>
      </c>
    </row>
    <row r="500" spans="1:25" x14ac:dyDescent="0.3">
      <c r="A500" s="5">
        <v>45387.41241261574</v>
      </c>
      <c r="B500" s="7" t="s">
        <v>31</v>
      </c>
      <c r="C500" s="6" t="s">
        <v>545</v>
      </c>
      <c r="D500" s="7" t="s">
        <v>340</v>
      </c>
      <c r="E500" s="8">
        <v>1.5</v>
      </c>
      <c r="F500" s="7">
        <v>6984733</v>
      </c>
      <c r="G500" s="7" t="s">
        <v>68</v>
      </c>
      <c r="H500" s="7" t="s">
        <v>69</v>
      </c>
      <c r="I500" s="7" t="s">
        <v>44</v>
      </c>
      <c r="J500" s="19" t="str">
        <f>IFERROR(INDEX('Employee Info'!$C$3:$E$200,MATCH(Data7[[#This Row],[Name:]],'Employee Info'!$B$3:$B$200,0),MATCH(Data7[[#This Row],[Hours Type:]],'Employee Info'!$C$2:$E$2,0)),"")</f>
        <v/>
      </c>
      <c r="K500" s="19" t="str">
        <f>IFERROR(INDEX('Employee Info'!$C$3:$J$200,MATCH(Data7[[#This Row],[Name:]],'Employee Info'!$B$3:$B$200,0),MATCH(Data7[[#Headers],[Truck]],'Employee Info'!$C$2:$J$2,0)),"")</f>
        <v/>
      </c>
      <c r="L500" s="19" t="str">
        <f>IFERROR(INDEX('Employee Info'!$C$3:$J$200,MATCH(Data7[[#This Row],[Name:]],'Employee Info'!$B$3:$B$200,0),MATCH(Data7[[#Headers],[Phone]],'Employee Info'!$C$2:$J$2,0)),"")</f>
        <v/>
      </c>
      <c r="M500" s="19" t="str">
        <f>IFERROR(INDEX('Employee Info'!$C$3:$J$200,MATCH(Data7[[#This Row],[Name:]],'Employee Info'!$B$3:$B$200,0),MATCH(Data7[[#Headers],[Tech]],'Employee Info'!$C$2:$J$2,0)),"")</f>
        <v/>
      </c>
      <c r="N500" s="19" t="str">
        <f>IFERROR(INDEX('Employee Info'!$C$3:$J$200,MATCH(Data7[[#This Row],[Name:]],'Employee Info'!$B$3:$B$200,0),MATCH(Data7[[#Headers],[Other]],'Employee Info'!$C$2:$J$2,0)),"")</f>
        <v/>
      </c>
      <c r="O500" s="19">
        <f>IFERROR((Data7[[#This Row],[Hours:]]*SUM(Data7[[#This Row],[Rate]:[Other]])),"")</f>
        <v>0</v>
      </c>
      <c r="P500" s="7" t="str">
        <f>IF(Data7[[#This Row],[WO'#:]]="","Riley #","WO#")</f>
        <v>WO#</v>
      </c>
      <c r="Q500" s="7">
        <f>IFERROR(WEEKNUM(Data7[[#This Row],[Date:]]),"")</f>
        <v>14</v>
      </c>
      <c r="R500" s="6">
        <f t="shared" si="21"/>
        <v>45382</v>
      </c>
      <c r="S500" s="6">
        <f>Data7[[#This Row],[Week Start]]+7</f>
        <v>45389</v>
      </c>
      <c r="T500" s="7" t="str">
        <f t="shared" si="22"/>
        <v>3/31/2024 - 4/7/2024</v>
      </c>
      <c r="U500" s="7" t="str">
        <f t="shared" si="23"/>
        <v>Time Card</v>
      </c>
      <c r="V500" s="8" t="str">
        <f>RIGHT(TEXT(Data7[[#This Row],[Date:]],"mmddyyyy"),4)</f>
        <v>2024</v>
      </c>
      <c r="W500" s="8" t="str">
        <f>MID(TEXT(Data7[[#This Row],[Date:]],"mmddyyyy"),3,2)</f>
        <v>05</v>
      </c>
      <c r="X500" s="8" t="str">
        <f>LEFT(TEXT(Data7[[#This Row],[Date:]],"mmddyyyy"),2)</f>
        <v>04</v>
      </c>
      <c r="Y500" s="6">
        <f>DATE(Data7[[#This Row],[Year]],Data7[[#This Row],[Month]],Data7[[#This Row],[Day]])</f>
        <v>45387</v>
      </c>
    </row>
    <row r="501" spans="1:25" x14ac:dyDescent="0.3">
      <c r="A501" s="5">
        <v>45387.518305902777</v>
      </c>
      <c r="B501" s="7" t="s">
        <v>66</v>
      </c>
      <c r="C501" s="6" t="s">
        <v>545</v>
      </c>
      <c r="D501" s="7" t="s">
        <v>122</v>
      </c>
      <c r="E501" s="8">
        <v>1</v>
      </c>
      <c r="F501" s="7">
        <v>6984733</v>
      </c>
      <c r="G501" s="7" t="s">
        <v>68</v>
      </c>
      <c r="H501" s="7" t="s">
        <v>69</v>
      </c>
      <c r="I501" s="7" t="s">
        <v>44</v>
      </c>
      <c r="J501" s="19" t="str">
        <f>IFERROR(INDEX('Employee Info'!$C$3:$E$200,MATCH(Data7[[#This Row],[Name:]],'Employee Info'!$B$3:$B$200,0),MATCH(Data7[[#This Row],[Hours Type:]],'Employee Info'!$C$2:$E$2,0)),"")</f>
        <v/>
      </c>
      <c r="K501" s="19" t="str">
        <f>IFERROR(INDEX('Employee Info'!$C$3:$J$200,MATCH(Data7[[#This Row],[Name:]],'Employee Info'!$B$3:$B$200,0),MATCH(Data7[[#Headers],[Truck]],'Employee Info'!$C$2:$J$2,0)),"")</f>
        <v/>
      </c>
      <c r="L501" s="19" t="str">
        <f>IFERROR(INDEX('Employee Info'!$C$3:$J$200,MATCH(Data7[[#This Row],[Name:]],'Employee Info'!$B$3:$B$200,0),MATCH(Data7[[#Headers],[Phone]],'Employee Info'!$C$2:$J$2,0)),"")</f>
        <v/>
      </c>
      <c r="M501" s="19" t="str">
        <f>IFERROR(INDEX('Employee Info'!$C$3:$J$200,MATCH(Data7[[#This Row],[Name:]],'Employee Info'!$B$3:$B$200,0),MATCH(Data7[[#Headers],[Tech]],'Employee Info'!$C$2:$J$2,0)),"")</f>
        <v/>
      </c>
      <c r="N501" s="19" t="str">
        <f>IFERROR(INDEX('Employee Info'!$C$3:$J$200,MATCH(Data7[[#This Row],[Name:]],'Employee Info'!$B$3:$B$200,0),MATCH(Data7[[#Headers],[Other]],'Employee Info'!$C$2:$J$2,0)),"")</f>
        <v/>
      </c>
      <c r="O501" s="19">
        <f>IFERROR((Data7[[#This Row],[Hours:]]*SUM(Data7[[#This Row],[Rate]:[Other]])),"")</f>
        <v>0</v>
      </c>
      <c r="P501" s="7" t="str">
        <f>IF(Data7[[#This Row],[WO'#:]]="","Riley #","WO#")</f>
        <v>WO#</v>
      </c>
      <c r="Q501" s="7">
        <f>IFERROR(WEEKNUM(Data7[[#This Row],[Date:]]),"")</f>
        <v>14</v>
      </c>
      <c r="R501" s="6">
        <f t="shared" si="21"/>
        <v>45382</v>
      </c>
      <c r="S501" s="6">
        <f>Data7[[#This Row],[Week Start]]+7</f>
        <v>45389</v>
      </c>
      <c r="T501" s="7" t="str">
        <f t="shared" si="22"/>
        <v>3/31/2024 - 4/7/2024</v>
      </c>
      <c r="U501" s="7" t="str">
        <f t="shared" si="23"/>
        <v>Time Card</v>
      </c>
      <c r="V501" s="8" t="str">
        <f>RIGHT(TEXT(Data7[[#This Row],[Date:]],"mmddyyyy"),4)</f>
        <v>2024</v>
      </c>
      <c r="W501" s="8" t="str">
        <f>MID(TEXT(Data7[[#This Row],[Date:]],"mmddyyyy"),3,2)</f>
        <v>05</v>
      </c>
      <c r="X501" s="8" t="str">
        <f>LEFT(TEXT(Data7[[#This Row],[Date:]],"mmddyyyy"),2)</f>
        <v>04</v>
      </c>
      <c r="Y501" s="6">
        <f>DATE(Data7[[#This Row],[Year]],Data7[[#This Row],[Month]],Data7[[#This Row],[Day]])</f>
        <v>45387</v>
      </c>
    </row>
    <row r="502" spans="1:25" x14ac:dyDescent="0.3">
      <c r="A502" s="5">
        <v>45387.536536805557</v>
      </c>
      <c r="B502" s="7" t="s">
        <v>66</v>
      </c>
      <c r="C502" s="6" t="s">
        <v>545</v>
      </c>
      <c r="D502" s="7" t="s">
        <v>546</v>
      </c>
      <c r="E502" s="8">
        <v>1</v>
      </c>
      <c r="F502" s="7">
        <v>6984733</v>
      </c>
      <c r="G502" s="7" t="s">
        <v>68</v>
      </c>
      <c r="H502" s="7" t="s">
        <v>69</v>
      </c>
      <c r="I502" s="7" t="s">
        <v>44</v>
      </c>
      <c r="J502" s="19" t="str">
        <f>IFERROR(INDEX('Employee Info'!$C$3:$E$200,MATCH(Data7[[#This Row],[Name:]],'Employee Info'!$B$3:$B$200,0),MATCH(Data7[[#This Row],[Hours Type:]],'Employee Info'!$C$2:$E$2,0)),"")</f>
        <v/>
      </c>
      <c r="K502" s="19" t="str">
        <f>IFERROR(INDEX('Employee Info'!$C$3:$J$200,MATCH(Data7[[#This Row],[Name:]],'Employee Info'!$B$3:$B$200,0),MATCH(Data7[[#Headers],[Truck]],'Employee Info'!$C$2:$J$2,0)),"")</f>
        <v/>
      </c>
      <c r="L502" s="19" t="str">
        <f>IFERROR(INDEX('Employee Info'!$C$3:$J$200,MATCH(Data7[[#This Row],[Name:]],'Employee Info'!$B$3:$B$200,0),MATCH(Data7[[#Headers],[Phone]],'Employee Info'!$C$2:$J$2,0)),"")</f>
        <v/>
      </c>
      <c r="M502" s="19" t="str">
        <f>IFERROR(INDEX('Employee Info'!$C$3:$J$200,MATCH(Data7[[#This Row],[Name:]],'Employee Info'!$B$3:$B$200,0),MATCH(Data7[[#Headers],[Tech]],'Employee Info'!$C$2:$J$2,0)),"")</f>
        <v/>
      </c>
      <c r="N502" s="19" t="str">
        <f>IFERROR(INDEX('Employee Info'!$C$3:$J$200,MATCH(Data7[[#This Row],[Name:]],'Employee Info'!$B$3:$B$200,0),MATCH(Data7[[#Headers],[Other]],'Employee Info'!$C$2:$J$2,0)),"")</f>
        <v/>
      </c>
      <c r="O502" s="19">
        <f>IFERROR((Data7[[#This Row],[Hours:]]*SUM(Data7[[#This Row],[Rate]:[Other]])),"")</f>
        <v>0</v>
      </c>
      <c r="P502" s="7" t="str">
        <f>IF(Data7[[#This Row],[WO'#:]]="","Riley #","WO#")</f>
        <v>WO#</v>
      </c>
      <c r="Q502" s="7">
        <f>IFERROR(WEEKNUM(Data7[[#This Row],[Date:]]),"")</f>
        <v>14</v>
      </c>
      <c r="R502" s="6">
        <f t="shared" si="21"/>
        <v>45382</v>
      </c>
      <c r="S502" s="6">
        <f>Data7[[#This Row],[Week Start]]+7</f>
        <v>45389</v>
      </c>
      <c r="T502" s="7" t="str">
        <f t="shared" si="22"/>
        <v>3/31/2024 - 4/7/2024</v>
      </c>
      <c r="U502" s="7" t="str">
        <f t="shared" si="23"/>
        <v>Time Card</v>
      </c>
      <c r="V502" s="8" t="str">
        <f>RIGHT(TEXT(Data7[[#This Row],[Date:]],"mmddyyyy"),4)</f>
        <v>2024</v>
      </c>
      <c r="W502" s="8" t="str">
        <f>MID(TEXT(Data7[[#This Row],[Date:]],"mmddyyyy"),3,2)</f>
        <v>05</v>
      </c>
      <c r="X502" s="8" t="str">
        <f>LEFT(TEXT(Data7[[#This Row],[Date:]],"mmddyyyy"),2)</f>
        <v>04</v>
      </c>
      <c r="Y502" s="6">
        <f>DATE(Data7[[#This Row],[Year]],Data7[[#This Row],[Month]],Data7[[#This Row],[Day]])</f>
        <v>45387</v>
      </c>
    </row>
    <row r="503" spans="1:25" x14ac:dyDescent="0.3">
      <c r="A503" s="5">
        <v>45420.272913541667</v>
      </c>
      <c r="B503" s="7" t="s">
        <v>76</v>
      </c>
      <c r="C503" s="6" t="s">
        <v>545</v>
      </c>
      <c r="D503" s="7" t="s">
        <v>156</v>
      </c>
      <c r="E503" s="8">
        <v>2</v>
      </c>
      <c r="F503" s="7">
        <v>6984733</v>
      </c>
      <c r="G503" s="7" t="s">
        <v>68</v>
      </c>
      <c r="H503" s="7" t="s">
        <v>69</v>
      </c>
      <c r="I503" s="7" t="s">
        <v>44</v>
      </c>
      <c r="J503" s="19" t="str">
        <f>IFERROR(INDEX('Employee Info'!$C$3:$E$200,MATCH(Data7[[#This Row],[Name:]],'Employee Info'!$B$3:$B$200,0),MATCH(Data7[[#This Row],[Hours Type:]],'Employee Info'!$C$2:$E$2,0)),"")</f>
        <v/>
      </c>
      <c r="K503" s="19" t="str">
        <f>IFERROR(INDEX('Employee Info'!$C$3:$J$200,MATCH(Data7[[#This Row],[Name:]],'Employee Info'!$B$3:$B$200,0),MATCH(Data7[[#Headers],[Truck]],'Employee Info'!$C$2:$J$2,0)),"")</f>
        <v/>
      </c>
      <c r="L503" s="19" t="str">
        <f>IFERROR(INDEX('Employee Info'!$C$3:$J$200,MATCH(Data7[[#This Row],[Name:]],'Employee Info'!$B$3:$B$200,0),MATCH(Data7[[#Headers],[Phone]],'Employee Info'!$C$2:$J$2,0)),"")</f>
        <v/>
      </c>
      <c r="M503" s="19" t="str">
        <f>IFERROR(INDEX('Employee Info'!$C$3:$J$200,MATCH(Data7[[#This Row],[Name:]],'Employee Info'!$B$3:$B$200,0),MATCH(Data7[[#Headers],[Tech]],'Employee Info'!$C$2:$J$2,0)),"")</f>
        <v/>
      </c>
      <c r="N503" s="19" t="str">
        <f>IFERROR(INDEX('Employee Info'!$C$3:$J$200,MATCH(Data7[[#This Row],[Name:]],'Employee Info'!$B$3:$B$200,0),MATCH(Data7[[#Headers],[Other]],'Employee Info'!$C$2:$J$2,0)),"")</f>
        <v/>
      </c>
      <c r="O503" s="19">
        <f>IFERROR((Data7[[#This Row],[Hours:]]*SUM(Data7[[#This Row],[Rate]:[Other]])),"")</f>
        <v>0</v>
      </c>
      <c r="P503" s="7" t="str">
        <f>IF(Data7[[#This Row],[WO'#:]]="","Riley #","WO#")</f>
        <v>WO#</v>
      </c>
      <c r="Q503" s="7">
        <f>IFERROR(WEEKNUM(Data7[[#This Row],[Date:]]),"")</f>
        <v>14</v>
      </c>
      <c r="R503" s="6">
        <f t="shared" si="21"/>
        <v>45382</v>
      </c>
      <c r="S503" s="6">
        <f>Data7[[#This Row],[Week Start]]+7</f>
        <v>45389</v>
      </c>
      <c r="T503" s="7" t="str">
        <f t="shared" si="22"/>
        <v>3/31/2024 - 4/7/2024</v>
      </c>
      <c r="U503" s="7" t="str">
        <f t="shared" si="23"/>
        <v>Time Card</v>
      </c>
      <c r="V503" s="8" t="str">
        <f>RIGHT(TEXT(Data7[[#This Row],[Date:]],"mmddyyyy"),4)</f>
        <v>2024</v>
      </c>
      <c r="W503" s="8" t="str">
        <f>MID(TEXT(Data7[[#This Row],[Date:]],"mmddyyyy"),3,2)</f>
        <v>05</v>
      </c>
      <c r="X503" s="8" t="str">
        <f>LEFT(TEXT(Data7[[#This Row],[Date:]],"mmddyyyy"),2)</f>
        <v>04</v>
      </c>
      <c r="Y503" s="6">
        <f>DATE(Data7[[#This Row],[Year]],Data7[[#This Row],[Month]],Data7[[#This Row],[Day]])</f>
        <v>45387</v>
      </c>
    </row>
    <row r="504" spans="1:25" x14ac:dyDescent="0.3">
      <c r="A504" s="5">
        <v>45387.514937499996</v>
      </c>
      <c r="B504" s="7" t="s">
        <v>66</v>
      </c>
      <c r="C504" s="6" t="s">
        <v>545</v>
      </c>
      <c r="D504" s="7" t="s">
        <v>416</v>
      </c>
      <c r="E504" s="8">
        <v>1</v>
      </c>
      <c r="F504" s="7">
        <v>7078215</v>
      </c>
      <c r="G504" s="7" t="s">
        <v>68</v>
      </c>
      <c r="H504" s="7" t="s">
        <v>69</v>
      </c>
      <c r="I504" s="7" t="s">
        <v>44</v>
      </c>
      <c r="J504" s="19" t="str">
        <f>IFERROR(INDEX('Employee Info'!$C$3:$E$200,MATCH(Data7[[#This Row],[Name:]],'Employee Info'!$B$3:$B$200,0),MATCH(Data7[[#This Row],[Hours Type:]],'Employee Info'!$C$2:$E$2,0)),"")</f>
        <v/>
      </c>
      <c r="K504" s="19" t="str">
        <f>IFERROR(INDEX('Employee Info'!$C$3:$J$200,MATCH(Data7[[#This Row],[Name:]],'Employee Info'!$B$3:$B$200,0),MATCH(Data7[[#Headers],[Truck]],'Employee Info'!$C$2:$J$2,0)),"")</f>
        <v/>
      </c>
      <c r="L504" s="19" t="str">
        <f>IFERROR(INDEX('Employee Info'!$C$3:$J$200,MATCH(Data7[[#This Row],[Name:]],'Employee Info'!$B$3:$B$200,0),MATCH(Data7[[#Headers],[Phone]],'Employee Info'!$C$2:$J$2,0)),"")</f>
        <v/>
      </c>
      <c r="M504" s="19" t="str">
        <f>IFERROR(INDEX('Employee Info'!$C$3:$J$200,MATCH(Data7[[#This Row],[Name:]],'Employee Info'!$B$3:$B$200,0),MATCH(Data7[[#Headers],[Tech]],'Employee Info'!$C$2:$J$2,0)),"")</f>
        <v/>
      </c>
      <c r="N504" s="19" t="str">
        <f>IFERROR(INDEX('Employee Info'!$C$3:$J$200,MATCH(Data7[[#This Row],[Name:]],'Employee Info'!$B$3:$B$200,0),MATCH(Data7[[#Headers],[Other]],'Employee Info'!$C$2:$J$2,0)),"")</f>
        <v/>
      </c>
      <c r="O504" s="19">
        <f>IFERROR((Data7[[#This Row],[Hours:]]*SUM(Data7[[#This Row],[Rate]:[Other]])),"")</f>
        <v>0</v>
      </c>
      <c r="P504" s="7" t="str">
        <f>IF(Data7[[#This Row],[WO'#:]]="","Riley #","WO#")</f>
        <v>WO#</v>
      </c>
      <c r="Q504" s="7">
        <f>IFERROR(WEEKNUM(Data7[[#This Row],[Date:]]),"")</f>
        <v>14</v>
      </c>
      <c r="R504" s="6">
        <f t="shared" si="21"/>
        <v>45382</v>
      </c>
      <c r="S504" s="6">
        <f>Data7[[#This Row],[Week Start]]+7</f>
        <v>45389</v>
      </c>
      <c r="T504" s="7" t="str">
        <f t="shared" si="22"/>
        <v>3/31/2024 - 4/7/2024</v>
      </c>
      <c r="U504" s="7" t="str">
        <f t="shared" si="23"/>
        <v>Time Card</v>
      </c>
      <c r="V504" s="8" t="str">
        <f>RIGHT(TEXT(Data7[[#This Row],[Date:]],"mmddyyyy"),4)</f>
        <v>2024</v>
      </c>
      <c r="W504" s="8" t="str">
        <f>MID(TEXT(Data7[[#This Row],[Date:]],"mmddyyyy"),3,2)</f>
        <v>05</v>
      </c>
      <c r="X504" s="8" t="str">
        <f>LEFT(TEXT(Data7[[#This Row],[Date:]],"mmddyyyy"),2)</f>
        <v>04</v>
      </c>
      <c r="Y504" s="6">
        <f>DATE(Data7[[#This Row],[Year]],Data7[[#This Row],[Month]],Data7[[#This Row],[Day]])</f>
        <v>45387</v>
      </c>
    </row>
    <row r="505" spans="1:25" x14ac:dyDescent="0.3">
      <c r="A505" s="5">
        <v>45387.537854745373</v>
      </c>
      <c r="B505" s="7" t="s">
        <v>66</v>
      </c>
      <c r="C505" s="6" t="s">
        <v>545</v>
      </c>
      <c r="D505" s="7" t="s">
        <v>548</v>
      </c>
      <c r="E505" s="8">
        <v>4</v>
      </c>
      <c r="F505" s="7" t="s">
        <v>68</v>
      </c>
      <c r="G505" s="7" t="s">
        <v>68</v>
      </c>
      <c r="H505" s="7" t="s">
        <v>202</v>
      </c>
      <c r="I505" s="7" t="s">
        <v>44</v>
      </c>
      <c r="J505" s="19" t="str">
        <f>IFERROR(INDEX('Employee Info'!$C$3:$E$200,MATCH(Data7[[#This Row],[Name:]],'Employee Info'!$B$3:$B$200,0),MATCH(Data7[[#This Row],[Hours Type:]],'Employee Info'!$C$2:$E$2,0)),"")</f>
        <v/>
      </c>
      <c r="K505" s="19" t="str">
        <f>IFERROR(INDEX('Employee Info'!$C$3:$J$200,MATCH(Data7[[#This Row],[Name:]],'Employee Info'!$B$3:$B$200,0),MATCH(Data7[[#Headers],[Truck]],'Employee Info'!$C$2:$J$2,0)),"")</f>
        <v/>
      </c>
      <c r="L505" s="19" t="str">
        <f>IFERROR(INDEX('Employee Info'!$C$3:$J$200,MATCH(Data7[[#This Row],[Name:]],'Employee Info'!$B$3:$B$200,0),MATCH(Data7[[#Headers],[Phone]],'Employee Info'!$C$2:$J$2,0)),"")</f>
        <v/>
      </c>
      <c r="M505" s="19" t="str">
        <f>IFERROR(INDEX('Employee Info'!$C$3:$J$200,MATCH(Data7[[#This Row],[Name:]],'Employee Info'!$B$3:$B$200,0),MATCH(Data7[[#Headers],[Tech]],'Employee Info'!$C$2:$J$2,0)),"")</f>
        <v/>
      </c>
      <c r="N505" s="19" t="str">
        <f>IFERROR(INDEX('Employee Info'!$C$3:$J$200,MATCH(Data7[[#This Row],[Name:]],'Employee Info'!$B$3:$B$200,0),MATCH(Data7[[#Headers],[Other]],'Employee Info'!$C$2:$J$2,0)),"")</f>
        <v/>
      </c>
      <c r="O505" s="19">
        <f>IFERROR((Data7[[#This Row],[Hours:]]*SUM(Data7[[#This Row],[Rate]:[Other]])),"")</f>
        <v>0</v>
      </c>
      <c r="P505" s="7" t="str">
        <f>IF(Data7[[#This Row],[WO'#:]]="","Riley #","WO#")</f>
        <v>Riley #</v>
      </c>
      <c r="Q505" s="7">
        <f>IFERROR(WEEKNUM(Data7[[#This Row],[Date:]]),"")</f>
        <v>14</v>
      </c>
      <c r="R505" s="6">
        <f t="shared" si="21"/>
        <v>45382</v>
      </c>
      <c r="S505" s="6">
        <f>Data7[[#This Row],[Week Start]]+7</f>
        <v>45389</v>
      </c>
      <c r="T505" s="7" t="str">
        <f t="shared" si="22"/>
        <v>3/31/2024 - 4/7/2024</v>
      </c>
      <c r="U505" s="7" t="str">
        <f t="shared" si="23"/>
        <v>Time Card</v>
      </c>
      <c r="V505" s="8" t="str">
        <f>RIGHT(TEXT(Data7[[#This Row],[Date:]],"mmddyyyy"),4)</f>
        <v>2024</v>
      </c>
      <c r="W505" s="8" t="str">
        <f>MID(TEXT(Data7[[#This Row],[Date:]],"mmddyyyy"),3,2)</f>
        <v>05</v>
      </c>
      <c r="X505" s="8" t="str">
        <f>LEFT(TEXT(Data7[[#This Row],[Date:]],"mmddyyyy"),2)</f>
        <v>04</v>
      </c>
      <c r="Y505" s="6">
        <f>DATE(Data7[[#This Row],[Year]],Data7[[#This Row],[Month]],Data7[[#This Row],[Day]])</f>
        <v>45387</v>
      </c>
    </row>
    <row r="506" spans="1:25" x14ac:dyDescent="0.3">
      <c r="A506" s="5">
        <v>45387.579428240744</v>
      </c>
      <c r="B506" s="7" t="s">
        <v>35</v>
      </c>
      <c r="C506" s="6" t="s">
        <v>545</v>
      </c>
      <c r="D506" s="7" t="s">
        <v>548</v>
      </c>
      <c r="E506" s="8">
        <v>8</v>
      </c>
      <c r="F506" s="7" t="s">
        <v>68</v>
      </c>
      <c r="G506" s="7" t="s">
        <v>68</v>
      </c>
      <c r="H506" s="7" t="s">
        <v>202</v>
      </c>
      <c r="I506" s="7" t="s">
        <v>44</v>
      </c>
      <c r="J506" s="19" t="str">
        <f>IFERROR(INDEX('Employee Info'!$C$3:$E$200,MATCH(Data7[[#This Row],[Name:]],'Employee Info'!$B$3:$B$200,0),MATCH(Data7[[#This Row],[Hours Type:]],'Employee Info'!$C$2:$E$2,0)),"")</f>
        <v/>
      </c>
      <c r="K506" s="19" t="str">
        <f>IFERROR(INDEX('Employee Info'!$C$3:$J$200,MATCH(Data7[[#This Row],[Name:]],'Employee Info'!$B$3:$B$200,0),MATCH(Data7[[#Headers],[Truck]],'Employee Info'!$C$2:$J$2,0)),"")</f>
        <v/>
      </c>
      <c r="L506" s="19" t="str">
        <f>IFERROR(INDEX('Employee Info'!$C$3:$J$200,MATCH(Data7[[#This Row],[Name:]],'Employee Info'!$B$3:$B$200,0),MATCH(Data7[[#Headers],[Phone]],'Employee Info'!$C$2:$J$2,0)),"")</f>
        <v/>
      </c>
      <c r="M506" s="19" t="str">
        <f>IFERROR(INDEX('Employee Info'!$C$3:$J$200,MATCH(Data7[[#This Row],[Name:]],'Employee Info'!$B$3:$B$200,0),MATCH(Data7[[#Headers],[Tech]],'Employee Info'!$C$2:$J$2,0)),"")</f>
        <v/>
      </c>
      <c r="N506" s="19" t="str">
        <f>IFERROR(INDEX('Employee Info'!$C$3:$J$200,MATCH(Data7[[#This Row],[Name:]],'Employee Info'!$B$3:$B$200,0),MATCH(Data7[[#Headers],[Other]],'Employee Info'!$C$2:$J$2,0)),"")</f>
        <v/>
      </c>
      <c r="O506" s="19">
        <f>IFERROR((Data7[[#This Row],[Hours:]]*SUM(Data7[[#This Row],[Rate]:[Other]])),"")</f>
        <v>0</v>
      </c>
      <c r="P506" s="7" t="str">
        <f>IF(Data7[[#This Row],[WO'#:]]="","Riley #","WO#")</f>
        <v>Riley #</v>
      </c>
      <c r="Q506" s="7">
        <f>IFERROR(WEEKNUM(Data7[[#This Row],[Date:]]),"")</f>
        <v>14</v>
      </c>
      <c r="R506" s="6">
        <f t="shared" si="21"/>
        <v>45382</v>
      </c>
      <c r="S506" s="6">
        <f>Data7[[#This Row],[Week Start]]+7</f>
        <v>45389</v>
      </c>
      <c r="T506" s="7" t="str">
        <f t="shared" si="22"/>
        <v>3/31/2024 - 4/7/2024</v>
      </c>
      <c r="U506" s="7" t="str">
        <f t="shared" si="23"/>
        <v>Time Card</v>
      </c>
      <c r="V506" s="8" t="str">
        <f>RIGHT(TEXT(Data7[[#This Row],[Date:]],"mmddyyyy"),4)</f>
        <v>2024</v>
      </c>
      <c r="W506" s="8" t="str">
        <f>MID(TEXT(Data7[[#This Row],[Date:]],"mmddyyyy"),3,2)</f>
        <v>05</v>
      </c>
      <c r="X506" s="8" t="str">
        <f>LEFT(TEXT(Data7[[#This Row],[Date:]],"mmddyyyy"),2)</f>
        <v>04</v>
      </c>
      <c r="Y506" s="6">
        <f>DATE(Data7[[#This Row],[Year]],Data7[[#This Row],[Month]],Data7[[#This Row],[Day]])</f>
        <v>45387</v>
      </c>
    </row>
    <row r="507" spans="1:25" x14ac:dyDescent="0.3">
      <c r="A507" s="5">
        <v>45387.512225347222</v>
      </c>
      <c r="B507" s="7" t="s">
        <v>66</v>
      </c>
      <c r="C507" s="6" t="s">
        <v>545</v>
      </c>
      <c r="D507" s="7" t="s">
        <v>376</v>
      </c>
      <c r="E507" s="8">
        <v>1</v>
      </c>
      <c r="F507" s="7" t="s">
        <v>68</v>
      </c>
      <c r="G507" s="7" t="s">
        <v>68</v>
      </c>
      <c r="H507" s="7" t="s">
        <v>92</v>
      </c>
      <c r="I507" s="7" t="s">
        <v>44</v>
      </c>
      <c r="J507" s="19" t="str">
        <f>IFERROR(INDEX('Employee Info'!$C$3:$E$200,MATCH(Data7[[#This Row],[Name:]],'Employee Info'!$B$3:$B$200,0),MATCH(Data7[[#This Row],[Hours Type:]],'Employee Info'!$C$2:$E$2,0)),"")</f>
        <v/>
      </c>
      <c r="K507" s="19" t="str">
        <f>IFERROR(INDEX('Employee Info'!$C$3:$J$200,MATCH(Data7[[#This Row],[Name:]],'Employee Info'!$B$3:$B$200,0),MATCH(Data7[[#Headers],[Truck]],'Employee Info'!$C$2:$J$2,0)),"")</f>
        <v/>
      </c>
      <c r="L507" s="19" t="str">
        <f>IFERROR(INDEX('Employee Info'!$C$3:$J$200,MATCH(Data7[[#This Row],[Name:]],'Employee Info'!$B$3:$B$200,0),MATCH(Data7[[#Headers],[Phone]],'Employee Info'!$C$2:$J$2,0)),"")</f>
        <v/>
      </c>
      <c r="M507" s="19" t="str">
        <f>IFERROR(INDEX('Employee Info'!$C$3:$J$200,MATCH(Data7[[#This Row],[Name:]],'Employee Info'!$B$3:$B$200,0),MATCH(Data7[[#Headers],[Tech]],'Employee Info'!$C$2:$J$2,0)),"")</f>
        <v/>
      </c>
      <c r="N507" s="19" t="str">
        <f>IFERROR(INDEX('Employee Info'!$C$3:$J$200,MATCH(Data7[[#This Row],[Name:]],'Employee Info'!$B$3:$B$200,0),MATCH(Data7[[#Headers],[Other]],'Employee Info'!$C$2:$J$2,0)),"")</f>
        <v/>
      </c>
      <c r="O507" s="19">
        <f>IFERROR((Data7[[#This Row],[Hours:]]*SUM(Data7[[#This Row],[Rate]:[Other]])),"")</f>
        <v>0</v>
      </c>
      <c r="P507" s="7" t="str">
        <f>IF(Data7[[#This Row],[WO'#:]]="","Riley #","WO#")</f>
        <v>Riley #</v>
      </c>
      <c r="Q507" s="7">
        <f>IFERROR(WEEKNUM(Data7[[#This Row],[Date:]]),"")</f>
        <v>14</v>
      </c>
      <c r="R507" s="6">
        <f t="shared" si="21"/>
        <v>45382</v>
      </c>
      <c r="S507" s="6">
        <f>Data7[[#This Row],[Week Start]]+7</f>
        <v>45389</v>
      </c>
      <c r="T507" s="7" t="str">
        <f t="shared" si="22"/>
        <v>3/31/2024 - 4/7/2024</v>
      </c>
      <c r="U507" s="7" t="str">
        <f t="shared" si="23"/>
        <v>Time Card</v>
      </c>
      <c r="V507" s="8" t="str">
        <f>RIGHT(TEXT(Data7[[#This Row],[Date:]],"mmddyyyy"),4)</f>
        <v>2024</v>
      </c>
      <c r="W507" s="8" t="str">
        <f>MID(TEXT(Data7[[#This Row],[Date:]],"mmddyyyy"),3,2)</f>
        <v>05</v>
      </c>
      <c r="X507" s="8" t="str">
        <f>LEFT(TEXT(Data7[[#This Row],[Date:]],"mmddyyyy"),2)</f>
        <v>04</v>
      </c>
      <c r="Y507" s="6">
        <f>DATE(Data7[[#This Row],[Year]],Data7[[#This Row],[Month]],Data7[[#This Row],[Day]])</f>
        <v>45387</v>
      </c>
    </row>
    <row r="508" spans="1:25" x14ac:dyDescent="0.3">
      <c r="A508" s="5">
        <v>45387.411342129628</v>
      </c>
      <c r="B508" s="7" t="s">
        <v>65</v>
      </c>
      <c r="C508" s="6" t="s">
        <v>545</v>
      </c>
      <c r="D508" s="7" t="s">
        <v>547</v>
      </c>
      <c r="E508" s="8">
        <v>7.5</v>
      </c>
      <c r="F508" s="7" t="s">
        <v>68</v>
      </c>
      <c r="G508" s="7" t="s">
        <v>68</v>
      </c>
      <c r="H508" s="7" t="s">
        <v>64</v>
      </c>
      <c r="I508" s="7" t="s">
        <v>44</v>
      </c>
      <c r="J508" s="19" t="str">
        <f>IFERROR(INDEX('Employee Info'!$C$3:$E$200,MATCH(Data7[[#This Row],[Name:]],'Employee Info'!$B$3:$B$200,0),MATCH(Data7[[#This Row],[Hours Type:]],'Employee Info'!$C$2:$E$2,0)),"")</f>
        <v/>
      </c>
      <c r="K508" s="19" t="str">
        <f>IFERROR(INDEX('Employee Info'!$C$3:$J$200,MATCH(Data7[[#This Row],[Name:]],'Employee Info'!$B$3:$B$200,0),MATCH(Data7[[#Headers],[Truck]],'Employee Info'!$C$2:$J$2,0)),"")</f>
        <v/>
      </c>
      <c r="L508" s="19" t="str">
        <f>IFERROR(INDEX('Employee Info'!$C$3:$J$200,MATCH(Data7[[#This Row],[Name:]],'Employee Info'!$B$3:$B$200,0),MATCH(Data7[[#Headers],[Phone]],'Employee Info'!$C$2:$J$2,0)),"")</f>
        <v/>
      </c>
      <c r="M508" s="19" t="str">
        <f>IFERROR(INDEX('Employee Info'!$C$3:$J$200,MATCH(Data7[[#This Row],[Name:]],'Employee Info'!$B$3:$B$200,0),MATCH(Data7[[#Headers],[Tech]],'Employee Info'!$C$2:$J$2,0)),"")</f>
        <v/>
      </c>
      <c r="N508" s="19" t="str">
        <f>IFERROR(INDEX('Employee Info'!$C$3:$J$200,MATCH(Data7[[#This Row],[Name:]],'Employee Info'!$B$3:$B$200,0),MATCH(Data7[[#Headers],[Other]],'Employee Info'!$C$2:$J$2,0)),"")</f>
        <v/>
      </c>
      <c r="O508" s="19">
        <f>IFERROR((Data7[[#This Row],[Hours:]]*SUM(Data7[[#This Row],[Rate]:[Other]])),"")</f>
        <v>0</v>
      </c>
      <c r="P508" s="7" t="str">
        <f>IF(Data7[[#This Row],[WO'#:]]="","Riley #","WO#")</f>
        <v>Riley #</v>
      </c>
      <c r="Q508" s="7">
        <f>IFERROR(WEEKNUM(Data7[[#This Row],[Date:]]),"")</f>
        <v>14</v>
      </c>
      <c r="R508" s="6">
        <f t="shared" si="21"/>
        <v>45382</v>
      </c>
      <c r="S508" s="6">
        <f>Data7[[#This Row],[Week Start]]+7</f>
        <v>45389</v>
      </c>
      <c r="T508" s="7" t="str">
        <f t="shared" si="22"/>
        <v>3/31/2024 - 4/7/2024</v>
      </c>
      <c r="U508" s="7" t="str">
        <f t="shared" si="23"/>
        <v>Time Card</v>
      </c>
      <c r="V508" s="8" t="str">
        <f>RIGHT(TEXT(Data7[[#This Row],[Date:]],"mmddyyyy"),4)</f>
        <v>2024</v>
      </c>
      <c r="W508" s="8" t="str">
        <f>MID(TEXT(Data7[[#This Row],[Date:]],"mmddyyyy"),3,2)</f>
        <v>05</v>
      </c>
      <c r="X508" s="8" t="str">
        <f>LEFT(TEXT(Data7[[#This Row],[Date:]],"mmddyyyy"),2)</f>
        <v>04</v>
      </c>
      <c r="Y508" s="6">
        <f>DATE(Data7[[#This Row],[Year]],Data7[[#This Row],[Month]],Data7[[#This Row],[Day]])</f>
        <v>45387</v>
      </c>
    </row>
    <row r="509" spans="1:25" x14ac:dyDescent="0.3">
      <c r="A509" s="5">
        <v>45387.411786342593</v>
      </c>
      <c r="B509" s="7" t="s">
        <v>31</v>
      </c>
      <c r="C509" s="6" t="s">
        <v>545</v>
      </c>
      <c r="D509" s="7" t="s">
        <v>547</v>
      </c>
      <c r="E509" s="8">
        <v>6.5</v>
      </c>
      <c r="F509" s="7" t="s">
        <v>68</v>
      </c>
      <c r="G509" s="7" t="s">
        <v>68</v>
      </c>
      <c r="H509" s="7" t="s">
        <v>64</v>
      </c>
      <c r="I509" s="7" t="s">
        <v>44</v>
      </c>
      <c r="J509" s="19" t="str">
        <f>IFERROR(INDEX('Employee Info'!$C$3:$E$200,MATCH(Data7[[#This Row],[Name:]],'Employee Info'!$B$3:$B$200,0),MATCH(Data7[[#This Row],[Hours Type:]],'Employee Info'!$C$2:$E$2,0)),"")</f>
        <v/>
      </c>
      <c r="K509" s="19" t="str">
        <f>IFERROR(INDEX('Employee Info'!$C$3:$J$200,MATCH(Data7[[#This Row],[Name:]],'Employee Info'!$B$3:$B$200,0),MATCH(Data7[[#Headers],[Truck]],'Employee Info'!$C$2:$J$2,0)),"")</f>
        <v/>
      </c>
      <c r="L509" s="19" t="str">
        <f>IFERROR(INDEX('Employee Info'!$C$3:$J$200,MATCH(Data7[[#This Row],[Name:]],'Employee Info'!$B$3:$B$200,0),MATCH(Data7[[#Headers],[Phone]],'Employee Info'!$C$2:$J$2,0)),"")</f>
        <v/>
      </c>
      <c r="M509" s="19" t="str">
        <f>IFERROR(INDEX('Employee Info'!$C$3:$J$200,MATCH(Data7[[#This Row],[Name:]],'Employee Info'!$B$3:$B$200,0),MATCH(Data7[[#Headers],[Tech]],'Employee Info'!$C$2:$J$2,0)),"")</f>
        <v/>
      </c>
      <c r="N509" s="19" t="str">
        <f>IFERROR(INDEX('Employee Info'!$C$3:$J$200,MATCH(Data7[[#This Row],[Name:]],'Employee Info'!$B$3:$B$200,0),MATCH(Data7[[#Headers],[Other]],'Employee Info'!$C$2:$J$2,0)),"")</f>
        <v/>
      </c>
      <c r="O509" s="19">
        <f>IFERROR((Data7[[#This Row],[Hours:]]*SUM(Data7[[#This Row],[Rate]:[Other]])),"")</f>
        <v>0</v>
      </c>
      <c r="P509" s="7" t="str">
        <f>IF(Data7[[#This Row],[WO'#:]]="","Riley #","WO#")</f>
        <v>Riley #</v>
      </c>
      <c r="Q509" s="7">
        <f>IFERROR(WEEKNUM(Data7[[#This Row],[Date:]]),"")</f>
        <v>14</v>
      </c>
      <c r="R509" s="6">
        <f t="shared" si="21"/>
        <v>45382</v>
      </c>
      <c r="S509" s="6">
        <f>Data7[[#This Row],[Week Start]]+7</f>
        <v>45389</v>
      </c>
      <c r="T509" s="7" t="str">
        <f t="shared" si="22"/>
        <v>3/31/2024 - 4/7/2024</v>
      </c>
      <c r="U509" s="7" t="str">
        <f t="shared" si="23"/>
        <v>Time Card</v>
      </c>
      <c r="V509" s="8" t="str">
        <f>RIGHT(TEXT(Data7[[#This Row],[Date:]],"mmddyyyy"),4)</f>
        <v>2024</v>
      </c>
      <c r="W509" s="8" t="str">
        <f>MID(TEXT(Data7[[#This Row],[Date:]],"mmddyyyy"),3,2)</f>
        <v>05</v>
      </c>
      <c r="X509" s="8" t="str">
        <f>LEFT(TEXT(Data7[[#This Row],[Date:]],"mmddyyyy"),2)</f>
        <v>04</v>
      </c>
      <c r="Y509" s="6">
        <f>DATE(Data7[[#This Row],[Year]],Data7[[#This Row],[Month]],Data7[[#This Row],[Day]])</f>
        <v>45387</v>
      </c>
    </row>
    <row r="510" spans="1:25" x14ac:dyDescent="0.3">
      <c r="A510" s="5">
        <v>45390.580663425928</v>
      </c>
      <c r="B510" s="7" t="s">
        <v>31</v>
      </c>
      <c r="C510" s="6" t="s">
        <v>549</v>
      </c>
      <c r="D510" s="7" t="s">
        <v>340</v>
      </c>
      <c r="E510" s="8">
        <v>2.5</v>
      </c>
      <c r="F510" s="7">
        <v>6984733</v>
      </c>
      <c r="G510" s="7" t="s">
        <v>68</v>
      </c>
      <c r="H510" s="7" t="s">
        <v>69</v>
      </c>
      <c r="I510" s="7" t="s">
        <v>44</v>
      </c>
      <c r="J510" s="19" t="str">
        <f>IFERROR(INDEX('Employee Info'!$C$3:$E$200,MATCH(Data7[[#This Row],[Name:]],'Employee Info'!$B$3:$B$200,0),MATCH(Data7[[#This Row],[Hours Type:]],'Employee Info'!$C$2:$E$2,0)),"")</f>
        <v/>
      </c>
      <c r="K510" s="19" t="str">
        <f>IFERROR(INDEX('Employee Info'!$C$3:$J$200,MATCH(Data7[[#This Row],[Name:]],'Employee Info'!$B$3:$B$200,0),MATCH(Data7[[#Headers],[Truck]],'Employee Info'!$C$2:$J$2,0)),"")</f>
        <v/>
      </c>
      <c r="L510" s="19" t="str">
        <f>IFERROR(INDEX('Employee Info'!$C$3:$J$200,MATCH(Data7[[#This Row],[Name:]],'Employee Info'!$B$3:$B$200,0),MATCH(Data7[[#Headers],[Phone]],'Employee Info'!$C$2:$J$2,0)),"")</f>
        <v/>
      </c>
      <c r="M510" s="19" t="str">
        <f>IFERROR(INDEX('Employee Info'!$C$3:$J$200,MATCH(Data7[[#This Row],[Name:]],'Employee Info'!$B$3:$B$200,0),MATCH(Data7[[#Headers],[Tech]],'Employee Info'!$C$2:$J$2,0)),"")</f>
        <v/>
      </c>
      <c r="N510" s="19" t="str">
        <f>IFERROR(INDEX('Employee Info'!$C$3:$J$200,MATCH(Data7[[#This Row],[Name:]],'Employee Info'!$B$3:$B$200,0),MATCH(Data7[[#Headers],[Other]],'Employee Info'!$C$2:$J$2,0)),"")</f>
        <v/>
      </c>
      <c r="O510" s="19">
        <f>IFERROR((Data7[[#This Row],[Hours:]]*SUM(Data7[[#This Row],[Rate]:[Other]])),"")</f>
        <v>0</v>
      </c>
      <c r="P510" s="7" t="str">
        <f>IF(Data7[[#This Row],[WO'#:]]="","Riley #","WO#")</f>
        <v>WO#</v>
      </c>
      <c r="Q510" s="7">
        <f>IFERROR(WEEKNUM(Data7[[#This Row],[Date:]]),"")</f>
        <v>15</v>
      </c>
      <c r="R510" s="6">
        <f t="shared" si="21"/>
        <v>45389</v>
      </c>
      <c r="S510" s="6">
        <f>Data7[[#This Row],[Week Start]]+7</f>
        <v>45396</v>
      </c>
      <c r="T510" s="7" t="str">
        <f t="shared" si="22"/>
        <v>4/7/2024 - 4/14/2024</v>
      </c>
      <c r="U510" s="7" t="str">
        <f t="shared" si="23"/>
        <v>Time Card</v>
      </c>
      <c r="V510" s="8" t="str">
        <f>RIGHT(TEXT(Data7[[#This Row],[Date:]],"mmddyyyy"),4)</f>
        <v>2024</v>
      </c>
      <c r="W510" s="8" t="str">
        <f>MID(TEXT(Data7[[#This Row],[Date:]],"mmddyyyy"),3,2)</f>
        <v>08</v>
      </c>
      <c r="X510" s="8" t="str">
        <f>LEFT(TEXT(Data7[[#This Row],[Date:]],"mmddyyyy"),2)</f>
        <v>04</v>
      </c>
      <c r="Y510" s="6">
        <f>DATE(Data7[[#This Row],[Year]],Data7[[#This Row],[Month]],Data7[[#This Row],[Day]])</f>
        <v>45390</v>
      </c>
    </row>
    <row r="511" spans="1:25" x14ac:dyDescent="0.3">
      <c r="A511" s="5">
        <v>45392.526208449075</v>
      </c>
      <c r="B511" s="7" t="s">
        <v>35</v>
      </c>
      <c r="C511" s="6" t="s">
        <v>549</v>
      </c>
      <c r="D511" s="7" t="s">
        <v>550</v>
      </c>
      <c r="E511" s="8">
        <v>2</v>
      </c>
      <c r="F511" s="7">
        <v>6984733</v>
      </c>
      <c r="G511" s="7" t="s">
        <v>68</v>
      </c>
      <c r="H511" s="7" t="s">
        <v>69</v>
      </c>
      <c r="I511" s="7" t="s">
        <v>44</v>
      </c>
      <c r="J511" s="19" t="str">
        <f>IFERROR(INDEX('Employee Info'!$C$3:$E$200,MATCH(Data7[[#This Row],[Name:]],'Employee Info'!$B$3:$B$200,0),MATCH(Data7[[#This Row],[Hours Type:]],'Employee Info'!$C$2:$E$2,0)),"")</f>
        <v/>
      </c>
      <c r="K511" s="19" t="str">
        <f>IFERROR(INDEX('Employee Info'!$C$3:$J$200,MATCH(Data7[[#This Row],[Name:]],'Employee Info'!$B$3:$B$200,0),MATCH(Data7[[#Headers],[Truck]],'Employee Info'!$C$2:$J$2,0)),"")</f>
        <v/>
      </c>
      <c r="L511" s="19" t="str">
        <f>IFERROR(INDEX('Employee Info'!$C$3:$J$200,MATCH(Data7[[#This Row],[Name:]],'Employee Info'!$B$3:$B$200,0),MATCH(Data7[[#Headers],[Phone]],'Employee Info'!$C$2:$J$2,0)),"")</f>
        <v/>
      </c>
      <c r="M511" s="19" t="str">
        <f>IFERROR(INDEX('Employee Info'!$C$3:$J$200,MATCH(Data7[[#This Row],[Name:]],'Employee Info'!$B$3:$B$200,0),MATCH(Data7[[#Headers],[Tech]],'Employee Info'!$C$2:$J$2,0)),"")</f>
        <v/>
      </c>
      <c r="N511" s="19" t="str">
        <f>IFERROR(INDEX('Employee Info'!$C$3:$J$200,MATCH(Data7[[#This Row],[Name:]],'Employee Info'!$B$3:$B$200,0),MATCH(Data7[[#Headers],[Other]],'Employee Info'!$C$2:$J$2,0)),"")</f>
        <v/>
      </c>
      <c r="O511" s="19">
        <f>IFERROR((Data7[[#This Row],[Hours:]]*SUM(Data7[[#This Row],[Rate]:[Other]])),"")</f>
        <v>0</v>
      </c>
      <c r="P511" s="7" t="str">
        <f>IF(Data7[[#This Row],[WO'#:]]="","Riley #","WO#")</f>
        <v>WO#</v>
      </c>
      <c r="Q511" s="7">
        <f>IFERROR(WEEKNUM(Data7[[#This Row],[Date:]]),"")</f>
        <v>15</v>
      </c>
      <c r="R511" s="6">
        <f t="shared" si="21"/>
        <v>45389</v>
      </c>
      <c r="S511" s="6">
        <f>Data7[[#This Row],[Week Start]]+7</f>
        <v>45396</v>
      </c>
      <c r="T511" s="7" t="str">
        <f t="shared" si="22"/>
        <v>4/7/2024 - 4/14/2024</v>
      </c>
      <c r="U511" s="7" t="str">
        <f t="shared" si="23"/>
        <v>Time Card</v>
      </c>
      <c r="V511" s="8" t="str">
        <f>RIGHT(TEXT(Data7[[#This Row],[Date:]],"mmddyyyy"),4)</f>
        <v>2024</v>
      </c>
      <c r="W511" s="8" t="str">
        <f>MID(TEXT(Data7[[#This Row],[Date:]],"mmddyyyy"),3,2)</f>
        <v>08</v>
      </c>
      <c r="X511" s="8" t="str">
        <f>LEFT(TEXT(Data7[[#This Row],[Date:]],"mmddyyyy"),2)</f>
        <v>04</v>
      </c>
      <c r="Y511" s="6">
        <f>DATE(Data7[[#This Row],[Year]],Data7[[#This Row],[Month]],Data7[[#This Row],[Day]])</f>
        <v>45390</v>
      </c>
    </row>
    <row r="512" spans="1:25" x14ac:dyDescent="0.3">
      <c r="A512" s="5">
        <v>45394.516354282408</v>
      </c>
      <c r="B512" s="7" t="s">
        <v>66</v>
      </c>
      <c r="C512" s="6" t="s">
        <v>549</v>
      </c>
      <c r="D512" s="7" t="s">
        <v>551</v>
      </c>
      <c r="E512" s="8">
        <v>7</v>
      </c>
      <c r="F512" s="7">
        <v>6984733</v>
      </c>
      <c r="G512" s="7" t="s">
        <v>68</v>
      </c>
      <c r="H512" s="7" t="s">
        <v>69</v>
      </c>
      <c r="I512" s="7" t="s">
        <v>44</v>
      </c>
      <c r="J512" s="19" t="str">
        <f>IFERROR(INDEX('Employee Info'!$C$3:$E$200,MATCH(Data7[[#This Row],[Name:]],'Employee Info'!$B$3:$B$200,0),MATCH(Data7[[#This Row],[Hours Type:]],'Employee Info'!$C$2:$E$2,0)),"")</f>
        <v/>
      </c>
      <c r="K512" s="19" t="str">
        <f>IFERROR(INDEX('Employee Info'!$C$3:$J$200,MATCH(Data7[[#This Row],[Name:]],'Employee Info'!$B$3:$B$200,0),MATCH(Data7[[#Headers],[Truck]],'Employee Info'!$C$2:$J$2,0)),"")</f>
        <v/>
      </c>
      <c r="L512" s="19" t="str">
        <f>IFERROR(INDEX('Employee Info'!$C$3:$J$200,MATCH(Data7[[#This Row],[Name:]],'Employee Info'!$B$3:$B$200,0),MATCH(Data7[[#Headers],[Phone]],'Employee Info'!$C$2:$J$2,0)),"")</f>
        <v/>
      </c>
      <c r="M512" s="19" t="str">
        <f>IFERROR(INDEX('Employee Info'!$C$3:$J$200,MATCH(Data7[[#This Row],[Name:]],'Employee Info'!$B$3:$B$200,0),MATCH(Data7[[#Headers],[Tech]],'Employee Info'!$C$2:$J$2,0)),"")</f>
        <v/>
      </c>
      <c r="N512" s="19" t="str">
        <f>IFERROR(INDEX('Employee Info'!$C$3:$J$200,MATCH(Data7[[#This Row],[Name:]],'Employee Info'!$B$3:$B$200,0),MATCH(Data7[[#Headers],[Other]],'Employee Info'!$C$2:$J$2,0)),"")</f>
        <v/>
      </c>
      <c r="O512" s="19">
        <f>IFERROR((Data7[[#This Row],[Hours:]]*SUM(Data7[[#This Row],[Rate]:[Other]])),"")</f>
        <v>0</v>
      </c>
      <c r="P512" s="7" t="str">
        <f>IF(Data7[[#This Row],[WO'#:]]="","Riley #","WO#")</f>
        <v>WO#</v>
      </c>
      <c r="Q512" s="7">
        <f>IFERROR(WEEKNUM(Data7[[#This Row],[Date:]]),"")</f>
        <v>15</v>
      </c>
      <c r="R512" s="6">
        <f t="shared" si="21"/>
        <v>45389</v>
      </c>
      <c r="S512" s="6">
        <f>Data7[[#This Row],[Week Start]]+7</f>
        <v>45396</v>
      </c>
      <c r="T512" s="7" t="str">
        <f t="shared" si="22"/>
        <v>4/7/2024 - 4/14/2024</v>
      </c>
      <c r="U512" s="7" t="str">
        <f t="shared" si="23"/>
        <v>Time Card</v>
      </c>
      <c r="V512" s="8" t="str">
        <f>RIGHT(TEXT(Data7[[#This Row],[Date:]],"mmddyyyy"),4)</f>
        <v>2024</v>
      </c>
      <c r="W512" s="8" t="str">
        <f>MID(TEXT(Data7[[#This Row],[Date:]],"mmddyyyy"),3,2)</f>
        <v>08</v>
      </c>
      <c r="X512" s="8" t="str">
        <f>LEFT(TEXT(Data7[[#This Row],[Date:]],"mmddyyyy"),2)</f>
        <v>04</v>
      </c>
      <c r="Y512" s="6">
        <f>DATE(Data7[[#This Row],[Year]],Data7[[#This Row],[Month]],Data7[[#This Row],[Day]])</f>
        <v>45390</v>
      </c>
    </row>
    <row r="513" spans="1:25" x14ac:dyDescent="0.3">
      <c r="A513" s="5">
        <v>45420.276754282408</v>
      </c>
      <c r="B513" s="7" t="s">
        <v>76</v>
      </c>
      <c r="C513" s="6" t="s">
        <v>549</v>
      </c>
      <c r="D513" s="7" t="s">
        <v>156</v>
      </c>
      <c r="E513" s="8">
        <v>1</v>
      </c>
      <c r="F513" s="7">
        <v>6984733</v>
      </c>
      <c r="G513" s="7" t="s">
        <v>68</v>
      </c>
      <c r="H513" s="7" t="s">
        <v>69</v>
      </c>
      <c r="I513" s="7" t="s">
        <v>44</v>
      </c>
      <c r="J513" s="19" t="str">
        <f>IFERROR(INDEX('Employee Info'!$C$3:$E$200,MATCH(Data7[[#This Row],[Name:]],'Employee Info'!$B$3:$B$200,0),MATCH(Data7[[#This Row],[Hours Type:]],'Employee Info'!$C$2:$E$2,0)),"")</f>
        <v/>
      </c>
      <c r="K513" s="19" t="str">
        <f>IFERROR(INDEX('Employee Info'!$C$3:$J$200,MATCH(Data7[[#This Row],[Name:]],'Employee Info'!$B$3:$B$200,0),MATCH(Data7[[#Headers],[Truck]],'Employee Info'!$C$2:$J$2,0)),"")</f>
        <v/>
      </c>
      <c r="L513" s="19" t="str">
        <f>IFERROR(INDEX('Employee Info'!$C$3:$J$200,MATCH(Data7[[#This Row],[Name:]],'Employee Info'!$B$3:$B$200,0),MATCH(Data7[[#Headers],[Phone]],'Employee Info'!$C$2:$J$2,0)),"")</f>
        <v/>
      </c>
      <c r="M513" s="19" t="str">
        <f>IFERROR(INDEX('Employee Info'!$C$3:$J$200,MATCH(Data7[[#This Row],[Name:]],'Employee Info'!$B$3:$B$200,0),MATCH(Data7[[#Headers],[Tech]],'Employee Info'!$C$2:$J$2,0)),"")</f>
        <v/>
      </c>
      <c r="N513" s="19" t="str">
        <f>IFERROR(INDEX('Employee Info'!$C$3:$J$200,MATCH(Data7[[#This Row],[Name:]],'Employee Info'!$B$3:$B$200,0),MATCH(Data7[[#Headers],[Other]],'Employee Info'!$C$2:$J$2,0)),"")</f>
        <v/>
      </c>
      <c r="O513" s="19">
        <f>IFERROR((Data7[[#This Row],[Hours:]]*SUM(Data7[[#This Row],[Rate]:[Other]])),"")</f>
        <v>0</v>
      </c>
      <c r="P513" s="7" t="str">
        <f>IF(Data7[[#This Row],[WO'#:]]="","Riley #","WO#")</f>
        <v>WO#</v>
      </c>
      <c r="Q513" s="7">
        <f>IFERROR(WEEKNUM(Data7[[#This Row],[Date:]]),"")</f>
        <v>15</v>
      </c>
      <c r="R513" s="6">
        <f t="shared" si="21"/>
        <v>45389</v>
      </c>
      <c r="S513" s="6">
        <f>Data7[[#This Row],[Week Start]]+7</f>
        <v>45396</v>
      </c>
      <c r="T513" s="7" t="str">
        <f t="shared" si="22"/>
        <v>4/7/2024 - 4/14/2024</v>
      </c>
      <c r="U513" s="7" t="str">
        <f t="shared" si="23"/>
        <v>Time Card</v>
      </c>
      <c r="V513" s="8" t="str">
        <f>RIGHT(TEXT(Data7[[#This Row],[Date:]],"mmddyyyy"),4)</f>
        <v>2024</v>
      </c>
      <c r="W513" s="8" t="str">
        <f>MID(TEXT(Data7[[#This Row],[Date:]],"mmddyyyy"),3,2)</f>
        <v>08</v>
      </c>
      <c r="X513" s="8" t="str">
        <f>LEFT(TEXT(Data7[[#This Row],[Date:]],"mmddyyyy"),2)</f>
        <v>04</v>
      </c>
      <c r="Y513" s="6">
        <f>DATE(Data7[[#This Row],[Year]],Data7[[#This Row],[Month]],Data7[[#This Row],[Day]])</f>
        <v>45390</v>
      </c>
    </row>
    <row r="514" spans="1:25" x14ac:dyDescent="0.3">
      <c r="A514" s="5">
        <v>45394.50891527778</v>
      </c>
      <c r="B514" s="7" t="s">
        <v>66</v>
      </c>
      <c r="C514" s="6" t="s">
        <v>549</v>
      </c>
      <c r="D514" s="7" t="s">
        <v>416</v>
      </c>
      <c r="E514" s="8">
        <v>1</v>
      </c>
      <c r="F514" s="7">
        <v>7078215</v>
      </c>
      <c r="G514" s="7" t="s">
        <v>68</v>
      </c>
      <c r="H514" s="7" t="s">
        <v>69</v>
      </c>
      <c r="I514" s="7" t="s">
        <v>44</v>
      </c>
      <c r="J514" s="19" t="str">
        <f>IFERROR(INDEX('Employee Info'!$C$3:$E$200,MATCH(Data7[[#This Row],[Name:]],'Employee Info'!$B$3:$B$200,0),MATCH(Data7[[#This Row],[Hours Type:]],'Employee Info'!$C$2:$E$2,0)),"")</f>
        <v/>
      </c>
      <c r="K514" s="19" t="str">
        <f>IFERROR(INDEX('Employee Info'!$C$3:$J$200,MATCH(Data7[[#This Row],[Name:]],'Employee Info'!$B$3:$B$200,0),MATCH(Data7[[#Headers],[Truck]],'Employee Info'!$C$2:$J$2,0)),"")</f>
        <v/>
      </c>
      <c r="L514" s="19" t="str">
        <f>IFERROR(INDEX('Employee Info'!$C$3:$J$200,MATCH(Data7[[#This Row],[Name:]],'Employee Info'!$B$3:$B$200,0),MATCH(Data7[[#Headers],[Phone]],'Employee Info'!$C$2:$J$2,0)),"")</f>
        <v/>
      </c>
      <c r="M514" s="19" t="str">
        <f>IFERROR(INDEX('Employee Info'!$C$3:$J$200,MATCH(Data7[[#This Row],[Name:]],'Employee Info'!$B$3:$B$200,0),MATCH(Data7[[#Headers],[Tech]],'Employee Info'!$C$2:$J$2,0)),"")</f>
        <v/>
      </c>
      <c r="N514" s="19" t="str">
        <f>IFERROR(INDEX('Employee Info'!$C$3:$J$200,MATCH(Data7[[#This Row],[Name:]],'Employee Info'!$B$3:$B$200,0),MATCH(Data7[[#Headers],[Other]],'Employee Info'!$C$2:$J$2,0)),"")</f>
        <v/>
      </c>
      <c r="O514" s="19">
        <f>IFERROR((Data7[[#This Row],[Hours:]]*SUM(Data7[[#This Row],[Rate]:[Other]])),"")</f>
        <v>0</v>
      </c>
      <c r="P514" s="7" t="str">
        <f>IF(Data7[[#This Row],[WO'#:]]="","Riley #","WO#")</f>
        <v>WO#</v>
      </c>
      <c r="Q514" s="7">
        <f>IFERROR(WEEKNUM(Data7[[#This Row],[Date:]]),"")</f>
        <v>15</v>
      </c>
      <c r="R514" s="6">
        <f t="shared" ref="R514:R577" si="24">DATE(RIGHT(TEXT(C514,"mm/dd/yyyy"),4),1,1)+(Q514-1)*7-(WEEKDAY(DATE(RIGHT(TEXT(C514,"mm/dd/yyyy"),4),1,1)))+1</f>
        <v>45389</v>
      </c>
      <c r="S514" s="6">
        <f>Data7[[#This Row],[Week Start]]+7</f>
        <v>45396</v>
      </c>
      <c r="T514" s="7" t="str">
        <f t="shared" ref="T514:T577" si="25">IFERROR(TEXT(R514, "m/d/yyyy") &amp; " - " &amp; TEXT(S514, "m/d/yyyy"),"")</f>
        <v>4/7/2024 - 4/14/2024</v>
      </c>
      <c r="U514" s="7" t="str">
        <f t="shared" ref="U514:U577" si="26">"Time Card"</f>
        <v>Time Card</v>
      </c>
      <c r="V514" s="8" t="str">
        <f>RIGHT(TEXT(Data7[[#This Row],[Date:]],"mmddyyyy"),4)</f>
        <v>2024</v>
      </c>
      <c r="W514" s="8" t="str">
        <f>MID(TEXT(Data7[[#This Row],[Date:]],"mmddyyyy"),3,2)</f>
        <v>08</v>
      </c>
      <c r="X514" s="8" t="str">
        <f>LEFT(TEXT(Data7[[#This Row],[Date:]],"mmddyyyy"),2)</f>
        <v>04</v>
      </c>
      <c r="Y514" s="6">
        <f>DATE(Data7[[#This Row],[Year]],Data7[[#This Row],[Month]],Data7[[#This Row],[Day]])</f>
        <v>45390</v>
      </c>
    </row>
    <row r="515" spans="1:25" x14ac:dyDescent="0.3">
      <c r="A515" s="5">
        <v>45390.581224074071</v>
      </c>
      <c r="B515" s="7" t="s">
        <v>31</v>
      </c>
      <c r="C515" s="6" t="s">
        <v>549</v>
      </c>
      <c r="D515" s="7" t="s">
        <v>552</v>
      </c>
      <c r="E515" s="8">
        <v>5.5</v>
      </c>
      <c r="F515" s="7">
        <v>7087013</v>
      </c>
      <c r="G515" s="7" t="s">
        <v>68</v>
      </c>
      <c r="H515" s="7" t="s">
        <v>69</v>
      </c>
      <c r="I515" s="7" t="s">
        <v>44</v>
      </c>
      <c r="J515" s="19" t="str">
        <f>IFERROR(INDEX('Employee Info'!$C$3:$E$200,MATCH(Data7[[#This Row],[Name:]],'Employee Info'!$B$3:$B$200,0),MATCH(Data7[[#This Row],[Hours Type:]],'Employee Info'!$C$2:$E$2,0)),"")</f>
        <v/>
      </c>
      <c r="K515" s="19" t="str">
        <f>IFERROR(INDEX('Employee Info'!$C$3:$J$200,MATCH(Data7[[#This Row],[Name:]],'Employee Info'!$B$3:$B$200,0),MATCH(Data7[[#Headers],[Truck]],'Employee Info'!$C$2:$J$2,0)),"")</f>
        <v/>
      </c>
      <c r="L515" s="19" t="str">
        <f>IFERROR(INDEX('Employee Info'!$C$3:$J$200,MATCH(Data7[[#This Row],[Name:]],'Employee Info'!$B$3:$B$200,0),MATCH(Data7[[#Headers],[Phone]],'Employee Info'!$C$2:$J$2,0)),"")</f>
        <v/>
      </c>
      <c r="M515" s="19" t="str">
        <f>IFERROR(INDEX('Employee Info'!$C$3:$J$200,MATCH(Data7[[#This Row],[Name:]],'Employee Info'!$B$3:$B$200,0),MATCH(Data7[[#Headers],[Tech]],'Employee Info'!$C$2:$J$2,0)),"")</f>
        <v/>
      </c>
      <c r="N515" s="19" t="str">
        <f>IFERROR(INDEX('Employee Info'!$C$3:$J$200,MATCH(Data7[[#This Row],[Name:]],'Employee Info'!$B$3:$B$200,0),MATCH(Data7[[#Headers],[Other]],'Employee Info'!$C$2:$J$2,0)),"")</f>
        <v/>
      </c>
      <c r="O515" s="19">
        <f>IFERROR((Data7[[#This Row],[Hours:]]*SUM(Data7[[#This Row],[Rate]:[Other]])),"")</f>
        <v>0</v>
      </c>
      <c r="P515" s="7" t="str">
        <f>IF(Data7[[#This Row],[WO'#:]]="","Riley #","WO#")</f>
        <v>WO#</v>
      </c>
      <c r="Q515" s="7">
        <f>IFERROR(WEEKNUM(Data7[[#This Row],[Date:]]),"")</f>
        <v>15</v>
      </c>
      <c r="R515" s="6">
        <f t="shared" si="24"/>
        <v>45389</v>
      </c>
      <c r="S515" s="6">
        <f>Data7[[#This Row],[Week Start]]+7</f>
        <v>45396</v>
      </c>
      <c r="T515" s="7" t="str">
        <f t="shared" si="25"/>
        <v>4/7/2024 - 4/14/2024</v>
      </c>
      <c r="U515" s="7" t="str">
        <f t="shared" si="26"/>
        <v>Time Card</v>
      </c>
      <c r="V515" s="8" t="str">
        <f>RIGHT(TEXT(Data7[[#This Row],[Date:]],"mmddyyyy"),4)</f>
        <v>2024</v>
      </c>
      <c r="W515" s="8" t="str">
        <f>MID(TEXT(Data7[[#This Row],[Date:]],"mmddyyyy"),3,2)</f>
        <v>08</v>
      </c>
      <c r="X515" s="8" t="str">
        <f>LEFT(TEXT(Data7[[#This Row],[Date:]],"mmddyyyy"),2)</f>
        <v>04</v>
      </c>
      <c r="Y515" s="6">
        <f>DATE(Data7[[#This Row],[Year]],Data7[[#This Row],[Month]],Data7[[#This Row],[Day]])</f>
        <v>45390</v>
      </c>
    </row>
    <row r="516" spans="1:25" x14ac:dyDescent="0.3">
      <c r="A516" s="5">
        <v>45392.533679629632</v>
      </c>
      <c r="B516" s="7" t="s">
        <v>35</v>
      </c>
      <c r="C516" s="6" t="s">
        <v>553</v>
      </c>
      <c r="D516" s="7" t="s">
        <v>126</v>
      </c>
      <c r="E516" s="8">
        <v>1</v>
      </c>
      <c r="F516" s="7">
        <v>6984733</v>
      </c>
      <c r="G516" s="7" t="s">
        <v>68</v>
      </c>
      <c r="H516" s="7" t="s">
        <v>69</v>
      </c>
      <c r="I516" s="7" t="s">
        <v>44</v>
      </c>
      <c r="J516" s="19" t="str">
        <f>IFERROR(INDEX('Employee Info'!$C$3:$E$200,MATCH(Data7[[#This Row],[Name:]],'Employee Info'!$B$3:$B$200,0),MATCH(Data7[[#This Row],[Hours Type:]],'Employee Info'!$C$2:$E$2,0)),"")</f>
        <v/>
      </c>
      <c r="K516" s="19" t="str">
        <f>IFERROR(INDEX('Employee Info'!$C$3:$J$200,MATCH(Data7[[#This Row],[Name:]],'Employee Info'!$B$3:$B$200,0),MATCH(Data7[[#Headers],[Truck]],'Employee Info'!$C$2:$J$2,0)),"")</f>
        <v/>
      </c>
      <c r="L516" s="19" t="str">
        <f>IFERROR(INDEX('Employee Info'!$C$3:$J$200,MATCH(Data7[[#This Row],[Name:]],'Employee Info'!$B$3:$B$200,0),MATCH(Data7[[#Headers],[Phone]],'Employee Info'!$C$2:$J$2,0)),"")</f>
        <v/>
      </c>
      <c r="M516" s="19" t="str">
        <f>IFERROR(INDEX('Employee Info'!$C$3:$J$200,MATCH(Data7[[#This Row],[Name:]],'Employee Info'!$B$3:$B$200,0),MATCH(Data7[[#Headers],[Tech]],'Employee Info'!$C$2:$J$2,0)),"")</f>
        <v/>
      </c>
      <c r="N516" s="19" t="str">
        <f>IFERROR(INDEX('Employee Info'!$C$3:$J$200,MATCH(Data7[[#This Row],[Name:]],'Employee Info'!$B$3:$B$200,0),MATCH(Data7[[#Headers],[Other]],'Employee Info'!$C$2:$J$2,0)),"")</f>
        <v/>
      </c>
      <c r="O516" s="19">
        <f>IFERROR((Data7[[#This Row],[Hours:]]*SUM(Data7[[#This Row],[Rate]:[Other]])),"")</f>
        <v>0</v>
      </c>
      <c r="P516" s="7" t="str">
        <f>IF(Data7[[#This Row],[WO'#:]]="","Riley #","WO#")</f>
        <v>WO#</v>
      </c>
      <c r="Q516" s="7">
        <f>IFERROR(WEEKNUM(Data7[[#This Row],[Date:]]),"")</f>
        <v>15</v>
      </c>
      <c r="R516" s="6">
        <f t="shared" si="24"/>
        <v>45389</v>
      </c>
      <c r="S516" s="6">
        <f>Data7[[#This Row],[Week Start]]+7</f>
        <v>45396</v>
      </c>
      <c r="T516" s="7" t="str">
        <f t="shared" si="25"/>
        <v>4/7/2024 - 4/14/2024</v>
      </c>
      <c r="U516" s="7" t="str">
        <f t="shared" si="26"/>
        <v>Time Card</v>
      </c>
      <c r="V516" s="8" t="str">
        <f>RIGHT(TEXT(Data7[[#This Row],[Date:]],"mmddyyyy"),4)</f>
        <v>2024</v>
      </c>
      <c r="W516" s="8" t="str">
        <f>MID(TEXT(Data7[[#This Row],[Date:]],"mmddyyyy"),3,2)</f>
        <v>09</v>
      </c>
      <c r="X516" s="8" t="str">
        <f>LEFT(TEXT(Data7[[#This Row],[Date:]],"mmddyyyy"),2)</f>
        <v>04</v>
      </c>
      <c r="Y516" s="6">
        <f>DATE(Data7[[#This Row],[Year]],Data7[[#This Row],[Month]],Data7[[#This Row],[Day]])</f>
        <v>45391</v>
      </c>
    </row>
    <row r="517" spans="1:25" x14ac:dyDescent="0.3">
      <c r="A517" s="5">
        <v>45394.519290509263</v>
      </c>
      <c r="B517" s="7" t="s">
        <v>66</v>
      </c>
      <c r="C517" s="6" t="s">
        <v>553</v>
      </c>
      <c r="D517" s="7" t="s">
        <v>554</v>
      </c>
      <c r="E517" s="8">
        <v>1</v>
      </c>
      <c r="F517" s="7">
        <v>6984733</v>
      </c>
      <c r="G517" s="7" t="s">
        <v>68</v>
      </c>
      <c r="H517" s="7" t="s">
        <v>69</v>
      </c>
      <c r="I517" s="7" t="s">
        <v>44</v>
      </c>
      <c r="J517" s="19" t="str">
        <f>IFERROR(INDEX('Employee Info'!$C$3:$E$200,MATCH(Data7[[#This Row],[Name:]],'Employee Info'!$B$3:$B$200,0),MATCH(Data7[[#This Row],[Hours Type:]],'Employee Info'!$C$2:$E$2,0)),"")</f>
        <v/>
      </c>
      <c r="K517" s="19" t="str">
        <f>IFERROR(INDEX('Employee Info'!$C$3:$J$200,MATCH(Data7[[#This Row],[Name:]],'Employee Info'!$B$3:$B$200,0),MATCH(Data7[[#Headers],[Truck]],'Employee Info'!$C$2:$J$2,0)),"")</f>
        <v/>
      </c>
      <c r="L517" s="19" t="str">
        <f>IFERROR(INDEX('Employee Info'!$C$3:$J$200,MATCH(Data7[[#This Row],[Name:]],'Employee Info'!$B$3:$B$200,0),MATCH(Data7[[#Headers],[Phone]],'Employee Info'!$C$2:$J$2,0)),"")</f>
        <v/>
      </c>
      <c r="M517" s="19" t="str">
        <f>IFERROR(INDEX('Employee Info'!$C$3:$J$200,MATCH(Data7[[#This Row],[Name:]],'Employee Info'!$B$3:$B$200,0),MATCH(Data7[[#Headers],[Tech]],'Employee Info'!$C$2:$J$2,0)),"")</f>
        <v/>
      </c>
      <c r="N517" s="19" t="str">
        <f>IFERROR(INDEX('Employee Info'!$C$3:$J$200,MATCH(Data7[[#This Row],[Name:]],'Employee Info'!$B$3:$B$200,0),MATCH(Data7[[#Headers],[Other]],'Employee Info'!$C$2:$J$2,0)),"")</f>
        <v/>
      </c>
      <c r="O517" s="19">
        <f>IFERROR((Data7[[#This Row],[Hours:]]*SUM(Data7[[#This Row],[Rate]:[Other]])),"")</f>
        <v>0</v>
      </c>
      <c r="P517" s="7" t="str">
        <f>IF(Data7[[#This Row],[WO'#:]]="","Riley #","WO#")</f>
        <v>WO#</v>
      </c>
      <c r="Q517" s="7">
        <f>IFERROR(WEEKNUM(Data7[[#This Row],[Date:]]),"")</f>
        <v>15</v>
      </c>
      <c r="R517" s="6">
        <f t="shared" si="24"/>
        <v>45389</v>
      </c>
      <c r="S517" s="6">
        <f>Data7[[#This Row],[Week Start]]+7</f>
        <v>45396</v>
      </c>
      <c r="T517" s="7" t="str">
        <f t="shared" si="25"/>
        <v>4/7/2024 - 4/14/2024</v>
      </c>
      <c r="U517" s="7" t="str">
        <f t="shared" si="26"/>
        <v>Time Card</v>
      </c>
      <c r="V517" s="8" t="str">
        <f>RIGHT(TEXT(Data7[[#This Row],[Date:]],"mmddyyyy"),4)</f>
        <v>2024</v>
      </c>
      <c r="W517" s="8" t="str">
        <f>MID(TEXT(Data7[[#This Row],[Date:]],"mmddyyyy"),3,2)</f>
        <v>09</v>
      </c>
      <c r="X517" s="8" t="str">
        <f>LEFT(TEXT(Data7[[#This Row],[Date:]],"mmddyyyy"),2)</f>
        <v>04</v>
      </c>
      <c r="Y517" s="6">
        <f>DATE(Data7[[#This Row],[Year]],Data7[[#This Row],[Month]],Data7[[#This Row],[Day]])</f>
        <v>45391</v>
      </c>
    </row>
    <row r="518" spans="1:25" x14ac:dyDescent="0.3">
      <c r="A518" s="5">
        <v>45420.280313888892</v>
      </c>
      <c r="B518" s="7" t="s">
        <v>76</v>
      </c>
      <c r="C518" s="6" t="s">
        <v>553</v>
      </c>
      <c r="D518" s="7" t="s">
        <v>156</v>
      </c>
      <c r="E518" s="8">
        <v>3</v>
      </c>
      <c r="F518" s="7">
        <v>6984733</v>
      </c>
      <c r="G518" s="7" t="s">
        <v>68</v>
      </c>
      <c r="H518" s="7" t="s">
        <v>69</v>
      </c>
      <c r="I518" s="7" t="s">
        <v>44</v>
      </c>
      <c r="J518" s="19" t="str">
        <f>IFERROR(INDEX('Employee Info'!$C$3:$E$200,MATCH(Data7[[#This Row],[Name:]],'Employee Info'!$B$3:$B$200,0),MATCH(Data7[[#This Row],[Hours Type:]],'Employee Info'!$C$2:$E$2,0)),"")</f>
        <v/>
      </c>
      <c r="K518" s="19" t="str">
        <f>IFERROR(INDEX('Employee Info'!$C$3:$J$200,MATCH(Data7[[#This Row],[Name:]],'Employee Info'!$B$3:$B$200,0),MATCH(Data7[[#Headers],[Truck]],'Employee Info'!$C$2:$J$2,0)),"")</f>
        <v/>
      </c>
      <c r="L518" s="19" t="str">
        <f>IFERROR(INDEX('Employee Info'!$C$3:$J$200,MATCH(Data7[[#This Row],[Name:]],'Employee Info'!$B$3:$B$200,0),MATCH(Data7[[#Headers],[Phone]],'Employee Info'!$C$2:$J$2,0)),"")</f>
        <v/>
      </c>
      <c r="M518" s="19" t="str">
        <f>IFERROR(INDEX('Employee Info'!$C$3:$J$200,MATCH(Data7[[#This Row],[Name:]],'Employee Info'!$B$3:$B$200,0),MATCH(Data7[[#Headers],[Tech]],'Employee Info'!$C$2:$J$2,0)),"")</f>
        <v/>
      </c>
      <c r="N518" s="19" t="str">
        <f>IFERROR(INDEX('Employee Info'!$C$3:$J$200,MATCH(Data7[[#This Row],[Name:]],'Employee Info'!$B$3:$B$200,0),MATCH(Data7[[#Headers],[Other]],'Employee Info'!$C$2:$J$2,0)),"")</f>
        <v/>
      </c>
      <c r="O518" s="19">
        <f>IFERROR((Data7[[#This Row],[Hours:]]*SUM(Data7[[#This Row],[Rate]:[Other]])),"")</f>
        <v>0</v>
      </c>
      <c r="P518" s="7" t="str">
        <f>IF(Data7[[#This Row],[WO'#:]]="","Riley #","WO#")</f>
        <v>WO#</v>
      </c>
      <c r="Q518" s="7">
        <f>IFERROR(WEEKNUM(Data7[[#This Row],[Date:]]),"")</f>
        <v>15</v>
      </c>
      <c r="R518" s="6">
        <f t="shared" si="24"/>
        <v>45389</v>
      </c>
      <c r="S518" s="6">
        <f>Data7[[#This Row],[Week Start]]+7</f>
        <v>45396</v>
      </c>
      <c r="T518" s="7" t="str">
        <f t="shared" si="25"/>
        <v>4/7/2024 - 4/14/2024</v>
      </c>
      <c r="U518" s="7" t="str">
        <f t="shared" si="26"/>
        <v>Time Card</v>
      </c>
      <c r="V518" s="8" t="str">
        <f>RIGHT(TEXT(Data7[[#This Row],[Date:]],"mmddyyyy"),4)</f>
        <v>2024</v>
      </c>
      <c r="W518" s="8" t="str">
        <f>MID(TEXT(Data7[[#This Row],[Date:]],"mmddyyyy"),3,2)</f>
        <v>09</v>
      </c>
      <c r="X518" s="8" t="str">
        <f>LEFT(TEXT(Data7[[#This Row],[Date:]],"mmddyyyy"),2)</f>
        <v>04</v>
      </c>
      <c r="Y518" s="6">
        <f>DATE(Data7[[#This Row],[Year]],Data7[[#This Row],[Month]],Data7[[#This Row],[Day]])</f>
        <v>45391</v>
      </c>
    </row>
    <row r="519" spans="1:25" x14ac:dyDescent="0.3">
      <c r="A519" s="5">
        <v>45392.525033333332</v>
      </c>
      <c r="B519" s="7" t="s">
        <v>35</v>
      </c>
      <c r="C519" s="6" t="s">
        <v>553</v>
      </c>
      <c r="D519" s="7" t="s">
        <v>555</v>
      </c>
      <c r="E519" s="8">
        <v>3.5</v>
      </c>
      <c r="F519" s="7">
        <v>7030543</v>
      </c>
      <c r="G519" s="7" t="s">
        <v>68</v>
      </c>
      <c r="H519" s="7" t="s">
        <v>69</v>
      </c>
      <c r="I519" s="7" t="s">
        <v>44</v>
      </c>
      <c r="J519" s="19" t="str">
        <f>IFERROR(INDEX('Employee Info'!$C$3:$E$200,MATCH(Data7[[#This Row],[Name:]],'Employee Info'!$B$3:$B$200,0),MATCH(Data7[[#This Row],[Hours Type:]],'Employee Info'!$C$2:$E$2,0)),"")</f>
        <v/>
      </c>
      <c r="K519" s="19" t="str">
        <f>IFERROR(INDEX('Employee Info'!$C$3:$J$200,MATCH(Data7[[#This Row],[Name:]],'Employee Info'!$B$3:$B$200,0),MATCH(Data7[[#Headers],[Truck]],'Employee Info'!$C$2:$J$2,0)),"")</f>
        <v/>
      </c>
      <c r="L519" s="19" t="str">
        <f>IFERROR(INDEX('Employee Info'!$C$3:$J$200,MATCH(Data7[[#This Row],[Name:]],'Employee Info'!$B$3:$B$200,0),MATCH(Data7[[#Headers],[Phone]],'Employee Info'!$C$2:$J$2,0)),"")</f>
        <v/>
      </c>
      <c r="M519" s="19" t="str">
        <f>IFERROR(INDEX('Employee Info'!$C$3:$J$200,MATCH(Data7[[#This Row],[Name:]],'Employee Info'!$B$3:$B$200,0),MATCH(Data7[[#Headers],[Tech]],'Employee Info'!$C$2:$J$2,0)),"")</f>
        <v/>
      </c>
      <c r="N519" s="19" t="str">
        <f>IFERROR(INDEX('Employee Info'!$C$3:$J$200,MATCH(Data7[[#This Row],[Name:]],'Employee Info'!$B$3:$B$200,0),MATCH(Data7[[#Headers],[Other]],'Employee Info'!$C$2:$J$2,0)),"")</f>
        <v/>
      </c>
      <c r="O519" s="19">
        <f>IFERROR((Data7[[#This Row],[Hours:]]*SUM(Data7[[#This Row],[Rate]:[Other]])),"")</f>
        <v>0</v>
      </c>
      <c r="P519" s="7" t="str">
        <f>IF(Data7[[#This Row],[WO'#:]]="","Riley #","WO#")</f>
        <v>WO#</v>
      </c>
      <c r="Q519" s="7">
        <f>IFERROR(WEEKNUM(Data7[[#This Row],[Date:]]),"")</f>
        <v>15</v>
      </c>
      <c r="R519" s="6">
        <f t="shared" si="24"/>
        <v>45389</v>
      </c>
      <c r="S519" s="6">
        <f>Data7[[#This Row],[Week Start]]+7</f>
        <v>45396</v>
      </c>
      <c r="T519" s="7" t="str">
        <f t="shared" si="25"/>
        <v>4/7/2024 - 4/14/2024</v>
      </c>
      <c r="U519" s="7" t="str">
        <f t="shared" si="26"/>
        <v>Time Card</v>
      </c>
      <c r="V519" s="8" t="str">
        <f>RIGHT(TEXT(Data7[[#This Row],[Date:]],"mmddyyyy"),4)</f>
        <v>2024</v>
      </c>
      <c r="W519" s="8" t="str">
        <f>MID(TEXT(Data7[[#This Row],[Date:]],"mmddyyyy"),3,2)</f>
        <v>09</v>
      </c>
      <c r="X519" s="8" t="str">
        <f>LEFT(TEXT(Data7[[#This Row],[Date:]],"mmddyyyy"),2)</f>
        <v>04</v>
      </c>
      <c r="Y519" s="6">
        <f>DATE(Data7[[#This Row],[Year]],Data7[[#This Row],[Month]],Data7[[#This Row],[Day]])</f>
        <v>45391</v>
      </c>
    </row>
    <row r="520" spans="1:25" x14ac:dyDescent="0.3">
      <c r="A520" s="5">
        <v>45394.509027083332</v>
      </c>
      <c r="B520" s="7" t="s">
        <v>66</v>
      </c>
      <c r="C520" s="6" t="s">
        <v>553</v>
      </c>
      <c r="D520" s="7" t="s">
        <v>416</v>
      </c>
      <c r="E520" s="8">
        <v>1</v>
      </c>
      <c r="F520" s="7">
        <v>7078215</v>
      </c>
      <c r="G520" s="7" t="s">
        <v>68</v>
      </c>
      <c r="H520" s="7" t="s">
        <v>69</v>
      </c>
      <c r="I520" s="7" t="s">
        <v>44</v>
      </c>
      <c r="J520" s="19" t="str">
        <f>IFERROR(INDEX('Employee Info'!$C$3:$E$200,MATCH(Data7[[#This Row],[Name:]],'Employee Info'!$B$3:$B$200,0),MATCH(Data7[[#This Row],[Hours Type:]],'Employee Info'!$C$2:$E$2,0)),"")</f>
        <v/>
      </c>
      <c r="K520" s="19" t="str">
        <f>IFERROR(INDEX('Employee Info'!$C$3:$J$200,MATCH(Data7[[#This Row],[Name:]],'Employee Info'!$B$3:$B$200,0),MATCH(Data7[[#Headers],[Truck]],'Employee Info'!$C$2:$J$2,0)),"")</f>
        <v/>
      </c>
      <c r="L520" s="19" t="str">
        <f>IFERROR(INDEX('Employee Info'!$C$3:$J$200,MATCH(Data7[[#This Row],[Name:]],'Employee Info'!$B$3:$B$200,0),MATCH(Data7[[#Headers],[Phone]],'Employee Info'!$C$2:$J$2,0)),"")</f>
        <v/>
      </c>
      <c r="M520" s="19" t="str">
        <f>IFERROR(INDEX('Employee Info'!$C$3:$J$200,MATCH(Data7[[#This Row],[Name:]],'Employee Info'!$B$3:$B$200,0),MATCH(Data7[[#Headers],[Tech]],'Employee Info'!$C$2:$J$2,0)),"")</f>
        <v/>
      </c>
      <c r="N520" s="19" t="str">
        <f>IFERROR(INDEX('Employee Info'!$C$3:$J$200,MATCH(Data7[[#This Row],[Name:]],'Employee Info'!$B$3:$B$200,0),MATCH(Data7[[#Headers],[Other]],'Employee Info'!$C$2:$J$2,0)),"")</f>
        <v/>
      </c>
      <c r="O520" s="19">
        <f>IFERROR((Data7[[#This Row],[Hours:]]*SUM(Data7[[#This Row],[Rate]:[Other]])),"")</f>
        <v>0</v>
      </c>
      <c r="P520" s="7" t="str">
        <f>IF(Data7[[#This Row],[WO'#:]]="","Riley #","WO#")</f>
        <v>WO#</v>
      </c>
      <c r="Q520" s="7">
        <f>IFERROR(WEEKNUM(Data7[[#This Row],[Date:]]),"")</f>
        <v>15</v>
      </c>
      <c r="R520" s="6">
        <f t="shared" si="24"/>
        <v>45389</v>
      </c>
      <c r="S520" s="6">
        <f>Data7[[#This Row],[Week Start]]+7</f>
        <v>45396</v>
      </c>
      <c r="T520" s="7" t="str">
        <f t="shared" si="25"/>
        <v>4/7/2024 - 4/14/2024</v>
      </c>
      <c r="U520" s="7" t="str">
        <f t="shared" si="26"/>
        <v>Time Card</v>
      </c>
      <c r="V520" s="8" t="str">
        <f>RIGHT(TEXT(Data7[[#This Row],[Date:]],"mmddyyyy"),4)</f>
        <v>2024</v>
      </c>
      <c r="W520" s="8" t="str">
        <f>MID(TEXT(Data7[[#This Row],[Date:]],"mmddyyyy"),3,2)</f>
        <v>09</v>
      </c>
      <c r="X520" s="8" t="str">
        <f>LEFT(TEXT(Data7[[#This Row],[Date:]],"mmddyyyy"),2)</f>
        <v>04</v>
      </c>
      <c r="Y520" s="6">
        <f>DATE(Data7[[#This Row],[Year]],Data7[[#This Row],[Month]],Data7[[#This Row],[Day]])</f>
        <v>45391</v>
      </c>
    </row>
    <row r="521" spans="1:25" x14ac:dyDescent="0.3">
      <c r="A521" s="5">
        <v>45391.584945254632</v>
      </c>
      <c r="B521" s="7" t="s">
        <v>35</v>
      </c>
      <c r="C521" s="6" t="s">
        <v>553</v>
      </c>
      <c r="D521" s="7" t="s">
        <v>556</v>
      </c>
      <c r="E521" s="8">
        <v>2.5</v>
      </c>
      <c r="F521" s="7">
        <v>7086950</v>
      </c>
      <c r="G521" s="7" t="s">
        <v>68</v>
      </c>
      <c r="H521" s="7" t="s">
        <v>69</v>
      </c>
      <c r="I521" s="7" t="s">
        <v>44</v>
      </c>
      <c r="J521" s="19" t="str">
        <f>IFERROR(INDEX('Employee Info'!$C$3:$E$200,MATCH(Data7[[#This Row],[Name:]],'Employee Info'!$B$3:$B$200,0),MATCH(Data7[[#This Row],[Hours Type:]],'Employee Info'!$C$2:$E$2,0)),"")</f>
        <v/>
      </c>
      <c r="K521" s="19" t="str">
        <f>IFERROR(INDEX('Employee Info'!$C$3:$J$200,MATCH(Data7[[#This Row],[Name:]],'Employee Info'!$B$3:$B$200,0),MATCH(Data7[[#Headers],[Truck]],'Employee Info'!$C$2:$J$2,0)),"")</f>
        <v/>
      </c>
      <c r="L521" s="19" t="str">
        <f>IFERROR(INDEX('Employee Info'!$C$3:$J$200,MATCH(Data7[[#This Row],[Name:]],'Employee Info'!$B$3:$B$200,0),MATCH(Data7[[#Headers],[Phone]],'Employee Info'!$C$2:$J$2,0)),"")</f>
        <v/>
      </c>
      <c r="M521" s="19" t="str">
        <f>IFERROR(INDEX('Employee Info'!$C$3:$J$200,MATCH(Data7[[#This Row],[Name:]],'Employee Info'!$B$3:$B$200,0),MATCH(Data7[[#Headers],[Tech]],'Employee Info'!$C$2:$J$2,0)),"")</f>
        <v/>
      </c>
      <c r="N521" s="19" t="str">
        <f>IFERROR(INDEX('Employee Info'!$C$3:$J$200,MATCH(Data7[[#This Row],[Name:]],'Employee Info'!$B$3:$B$200,0),MATCH(Data7[[#Headers],[Other]],'Employee Info'!$C$2:$J$2,0)),"")</f>
        <v/>
      </c>
      <c r="O521" s="19">
        <f>IFERROR((Data7[[#This Row],[Hours:]]*SUM(Data7[[#This Row],[Rate]:[Other]])),"")</f>
        <v>0</v>
      </c>
      <c r="P521" s="7" t="str">
        <f>IF(Data7[[#This Row],[WO'#:]]="","Riley #","WO#")</f>
        <v>WO#</v>
      </c>
      <c r="Q521" s="7">
        <f>IFERROR(WEEKNUM(Data7[[#This Row],[Date:]]),"")</f>
        <v>15</v>
      </c>
      <c r="R521" s="6">
        <f t="shared" si="24"/>
        <v>45389</v>
      </c>
      <c r="S521" s="6">
        <f>Data7[[#This Row],[Week Start]]+7</f>
        <v>45396</v>
      </c>
      <c r="T521" s="7" t="str">
        <f t="shared" si="25"/>
        <v>4/7/2024 - 4/14/2024</v>
      </c>
      <c r="U521" s="7" t="str">
        <f t="shared" si="26"/>
        <v>Time Card</v>
      </c>
      <c r="V521" s="8" t="str">
        <f>RIGHT(TEXT(Data7[[#This Row],[Date:]],"mmddyyyy"),4)</f>
        <v>2024</v>
      </c>
      <c r="W521" s="8" t="str">
        <f>MID(TEXT(Data7[[#This Row],[Date:]],"mmddyyyy"),3,2)</f>
        <v>09</v>
      </c>
      <c r="X521" s="8" t="str">
        <f>LEFT(TEXT(Data7[[#This Row],[Date:]],"mmddyyyy"),2)</f>
        <v>04</v>
      </c>
      <c r="Y521" s="6">
        <f>DATE(Data7[[#This Row],[Year]],Data7[[#This Row],[Month]],Data7[[#This Row],[Day]])</f>
        <v>45391</v>
      </c>
    </row>
    <row r="522" spans="1:25" x14ac:dyDescent="0.3">
      <c r="A522" s="5">
        <v>45392.534248611111</v>
      </c>
      <c r="B522" s="7" t="s">
        <v>35</v>
      </c>
      <c r="C522" s="6" t="s">
        <v>553</v>
      </c>
      <c r="D522" s="7" t="s">
        <v>557</v>
      </c>
      <c r="E522" s="8">
        <v>1</v>
      </c>
      <c r="F522" s="7" t="s">
        <v>68</v>
      </c>
      <c r="G522" s="7" t="s">
        <v>68</v>
      </c>
      <c r="H522" s="7" t="s">
        <v>64</v>
      </c>
      <c r="I522" s="7" t="s">
        <v>44</v>
      </c>
      <c r="J522" s="19" t="str">
        <f>IFERROR(INDEX('Employee Info'!$C$3:$E$200,MATCH(Data7[[#This Row],[Name:]],'Employee Info'!$B$3:$B$200,0),MATCH(Data7[[#This Row],[Hours Type:]],'Employee Info'!$C$2:$E$2,0)),"")</f>
        <v/>
      </c>
      <c r="K522" s="19" t="str">
        <f>IFERROR(INDEX('Employee Info'!$C$3:$J$200,MATCH(Data7[[#This Row],[Name:]],'Employee Info'!$B$3:$B$200,0),MATCH(Data7[[#Headers],[Truck]],'Employee Info'!$C$2:$J$2,0)),"")</f>
        <v/>
      </c>
      <c r="L522" s="19" t="str">
        <f>IFERROR(INDEX('Employee Info'!$C$3:$J$200,MATCH(Data7[[#This Row],[Name:]],'Employee Info'!$B$3:$B$200,0),MATCH(Data7[[#Headers],[Phone]],'Employee Info'!$C$2:$J$2,0)),"")</f>
        <v/>
      </c>
      <c r="M522" s="19" t="str">
        <f>IFERROR(INDEX('Employee Info'!$C$3:$J$200,MATCH(Data7[[#This Row],[Name:]],'Employee Info'!$B$3:$B$200,0),MATCH(Data7[[#Headers],[Tech]],'Employee Info'!$C$2:$J$2,0)),"")</f>
        <v/>
      </c>
      <c r="N522" s="19" t="str">
        <f>IFERROR(INDEX('Employee Info'!$C$3:$J$200,MATCH(Data7[[#This Row],[Name:]],'Employee Info'!$B$3:$B$200,0),MATCH(Data7[[#Headers],[Other]],'Employee Info'!$C$2:$J$2,0)),"")</f>
        <v/>
      </c>
      <c r="O522" s="19">
        <f>IFERROR((Data7[[#This Row],[Hours:]]*SUM(Data7[[#This Row],[Rate]:[Other]])),"")</f>
        <v>0</v>
      </c>
      <c r="P522" s="7" t="str">
        <f>IF(Data7[[#This Row],[WO'#:]]="","Riley #","WO#")</f>
        <v>Riley #</v>
      </c>
      <c r="Q522" s="7">
        <f>IFERROR(WEEKNUM(Data7[[#This Row],[Date:]]),"")</f>
        <v>15</v>
      </c>
      <c r="R522" s="6">
        <f t="shared" si="24"/>
        <v>45389</v>
      </c>
      <c r="S522" s="6">
        <f>Data7[[#This Row],[Week Start]]+7</f>
        <v>45396</v>
      </c>
      <c r="T522" s="7" t="str">
        <f t="shared" si="25"/>
        <v>4/7/2024 - 4/14/2024</v>
      </c>
      <c r="U522" s="7" t="str">
        <f t="shared" si="26"/>
        <v>Time Card</v>
      </c>
      <c r="V522" s="8" t="str">
        <f>RIGHT(TEXT(Data7[[#This Row],[Date:]],"mmddyyyy"),4)</f>
        <v>2024</v>
      </c>
      <c r="W522" s="8" t="str">
        <f>MID(TEXT(Data7[[#This Row],[Date:]],"mmddyyyy"),3,2)</f>
        <v>09</v>
      </c>
      <c r="X522" s="8" t="str">
        <f>LEFT(TEXT(Data7[[#This Row],[Date:]],"mmddyyyy"),2)</f>
        <v>04</v>
      </c>
      <c r="Y522" s="6">
        <f>DATE(Data7[[#This Row],[Year]],Data7[[#This Row],[Month]],Data7[[#This Row],[Day]])</f>
        <v>45391</v>
      </c>
    </row>
    <row r="523" spans="1:25" x14ac:dyDescent="0.3">
      <c r="A523" s="5">
        <v>45394.518598495371</v>
      </c>
      <c r="B523" s="7" t="s">
        <v>66</v>
      </c>
      <c r="C523" s="6" t="s">
        <v>553</v>
      </c>
      <c r="D523" s="7" t="s">
        <v>558</v>
      </c>
      <c r="E523" s="8">
        <v>6</v>
      </c>
      <c r="F523" s="7" t="s">
        <v>68</v>
      </c>
      <c r="G523" s="7" t="s">
        <v>68</v>
      </c>
      <c r="H523" s="7" t="s">
        <v>64</v>
      </c>
      <c r="I523" s="7" t="s">
        <v>44</v>
      </c>
      <c r="J523" s="19" t="str">
        <f>IFERROR(INDEX('Employee Info'!$C$3:$E$200,MATCH(Data7[[#This Row],[Name:]],'Employee Info'!$B$3:$B$200,0),MATCH(Data7[[#This Row],[Hours Type:]],'Employee Info'!$C$2:$E$2,0)),"")</f>
        <v/>
      </c>
      <c r="K523" s="19" t="str">
        <f>IFERROR(INDEX('Employee Info'!$C$3:$J$200,MATCH(Data7[[#This Row],[Name:]],'Employee Info'!$B$3:$B$200,0),MATCH(Data7[[#Headers],[Truck]],'Employee Info'!$C$2:$J$2,0)),"")</f>
        <v/>
      </c>
      <c r="L523" s="19" t="str">
        <f>IFERROR(INDEX('Employee Info'!$C$3:$J$200,MATCH(Data7[[#This Row],[Name:]],'Employee Info'!$B$3:$B$200,0),MATCH(Data7[[#Headers],[Phone]],'Employee Info'!$C$2:$J$2,0)),"")</f>
        <v/>
      </c>
      <c r="M523" s="19" t="str">
        <f>IFERROR(INDEX('Employee Info'!$C$3:$J$200,MATCH(Data7[[#This Row],[Name:]],'Employee Info'!$B$3:$B$200,0),MATCH(Data7[[#Headers],[Tech]],'Employee Info'!$C$2:$J$2,0)),"")</f>
        <v/>
      </c>
      <c r="N523" s="19" t="str">
        <f>IFERROR(INDEX('Employee Info'!$C$3:$J$200,MATCH(Data7[[#This Row],[Name:]],'Employee Info'!$B$3:$B$200,0),MATCH(Data7[[#Headers],[Other]],'Employee Info'!$C$2:$J$2,0)),"")</f>
        <v/>
      </c>
      <c r="O523" s="19">
        <f>IFERROR((Data7[[#This Row],[Hours:]]*SUM(Data7[[#This Row],[Rate]:[Other]])),"")</f>
        <v>0</v>
      </c>
      <c r="P523" s="7" t="str">
        <f>IF(Data7[[#This Row],[WO'#:]]="","Riley #","WO#")</f>
        <v>Riley #</v>
      </c>
      <c r="Q523" s="7">
        <f>IFERROR(WEEKNUM(Data7[[#This Row],[Date:]]),"")</f>
        <v>15</v>
      </c>
      <c r="R523" s="6">
        <f t="shared" si="24"/>
        <v>45389</v>
      </c>
      <c r="S523" s="6">
        <f>Data7[[#This Row],[Week Start]]+7</f>
        <v>45396</v>
      </c>
      <c r="T523" s="7" t="str">
        <f t="shared" si="25"/>
        <v>4/7/2024 - 4/14/2024</v>
      </c>
      <c r="U523" s="7" t="str">
        <f t="shared" si="26"/>
        <v>Time Card</v>
      </c>
      <c r="V523" s="8" t="str">
        <f>RIGHT(TEXT(Data7[[#This Row],[Date:]],"mmddyyyy"),4)</f>
        <v>2024</v>
      </c>
      <c r="W523" s="8" t="str">
        <f>MID(TEXT(Data7[[#This Row],[Date:]],"mmddyyyy"),3,2)</f>
        <v>09</v>
      </c>
      <c r="X523" s="8" t="str">
        <f>LEFT(TEXT(Data7[[#This Row],[Date:]],"mmddyyyy"),2)</f>
        <v>04</v>
      </c>
      <c r="Y523" s="6">
        <f>DATE(Data7[[#This Row],[Year]],Data7[[#This Row],[Month]],Data7[[#This Row],[Day]])</f>
        <v>45391</v>
      </c>
    </row>
    <row r="524" spans="1:25" x14ac:dyDescent="0.3">
      <c r="A524" s="5">
        <v>45392.530306018518</v>
      </c>
      <c r="B524" s="7" t="s">
        <v>35</v>
      </c>
      <c r="C524" s="6" t="s">
        <v>421</v>
      </c>
      <c r="D524" s="7" t="s">
        <v>96</v>
      </c>
      <c r="E524" s="8">
        <v>4</v>
      </c>
      <c r="F524" s="7">
        <v>6984733</v>
      </c>
      <c r="G524" s="7" t="s">
        <v>68</v>
      </c>
      <c r="H524" s="7" t="s">
        <v>69</v>
      </c>
      <c r="I524" s="7" t="s">
        <v>44</v>
      </c>
      <c r="J524" s="19" t="str">
        <f>IFERROR(INDEX('Employee Info'!$C$3:$E$200,MATCH(Data7[[#This Row],[Name:]],'Employee Info'!$B$3:$B$200,0),MATCH(Data7[[#This Row],[Hours Type:]],'Employee Info'!$C$2:$E$2,0)),"")</f>
        <v/>
      </c>
      <c r="K524" s="19" t="str">
        <f>IFERROR(INDEX('Employee Info'!$C$3:$J$200,MATCH(Data7[[#This Row],[Name:]],'Employee Info'!$B$3:$B$200,0),MATCH(Data7[[#Headers],[Truck]],'Employee Info'!$C$2:$J$2,0)),"")</f>
        <v/>
      </c>
      <c r="L524" s="19" t="str">
        <f>IFERROR(INDEX('Employee Info'!$C$3:$J$200,MATCH(Data7[[#This Row],[Name:]],'Employee Info'!$B$3:$B$200,0),MATCH(Data7[[#Headers],[Phone]],'Employee Info'!$C$2:$J$2,0)),"")</f>
        <v/>
      </c>
      <c r="M524" s="19" t="str">
        <f>IFERROR(INDEX('Employee Info'!$C$3:$J$200,MATCH(Data7[[#This Row],[Name:]],'Employee Info'!$B$3:$B$200,0),MATCH(Data7[[#Headers],[Tech]],'Employee Info'!$C$2:$J$2,0)),"")</f>
        <v/>
      </c>
      <c r="N524" s="19" t="str">
        <f>IFERROR(INDEX('Employee Info'!$C$3:$J$200,MATCH(Data7[[#This Row],[Name:]],'Employee Info'!$B$3:$B$200,0),MATCH(Data7[[#Headers],[Other]],'Employee Info'!$C$2:$J$2,0)),"")</f>
        <v/>
      </c>
      <c r="O524" s="19">
        <f>IFERROR((Data7[[#This Row],[Hours:]]*SUM(Data7[[#This Row],[Rate]:[Other]])),"")</f>
        <v>0</v>
      </c>
      <c r="P524" s="7" t="str">
        <f>IF(Data7[[#This Row],[WO'#:]]="","Riley #","WO#")</f>
        <v>WO#</v>
      </c>
      <c r="Q524" s="7">
        <f>IFERROR(WEEKNUM(Data7[[#This Row],[Date:]]),"")</f>
        <v>15</v>
      </c>
      <c r="R524" s="6">
        <f t="shared" si="24"/>
        <v>45389</v>
      </c>
      <c r="S524" s="6">
        <f>Data7[[#This Row],[Week Start]]+7</f>
        <v>45396</v>
      </c>
      <c r="T524" s="7" t="str">
        <f t="shared" si="25"/>
        <v>4/7/2024 - 4/14/2024</v>
      </c>
      <c r="U524" s="7" t="str">
        <f t="shared" si="26"/>
        <v>Time Card</v>
      </c>
      <c r="V524" s="8" t="str">
        <f>RIGHT(TEXT(Data7[[#This Row],[Date:]],"mmddyyyy"),4)</f>
        <v>2024</v>
      </c>
      <c r="W524" s="8" t="str">
        <f>MID(TEXT(Data7[[#This Row],[Date:]],"mmddyyyy"),3,2)</f>
        <v>10</v>
      </c>
      <c r="X524" s="8" t="str">
        <f>LEFT(TEXT(Data7[[#This Row],[Date:]],"mmddyyyy"),2)</f>
        <v>04</v>
      </c>
      <c r="Y524" s="6">
        <f>DATE(Data7[[#This Row],[Year]],Data7[[#This Row],[Month]],Data7[[#This Row],[Day]])</f>
        <v>45392</v>
      </c>
    </row>
    <row r="525" spans="1:25" x14ac:dyDescent="0.3">
      <c r="A525" s="5">
        <v>45392.530592592593</v>
      </c>
      <c r="B525" s="7" t="s">
        <v>35</v>
      </c>
      <c r="C525" s="6" t="s">
        <v>421</v>
      </c>
      <c r="D525" s="7" t="s">
        <v>126</v>
      </c>
      <c r="E525" s="8">
        <v>1</v>
      </c>
      <c r="F525" s="7">
        <v>6984733</v>
      </c>
      <c r="G525" s="7" t="s">
        <v>68</v>
      </c>
      <c r="H525" s="7" t="s">
        <v>69</v>
      </c>
      <c r="I525" s="7" t="s">
        <v>44</v>
      </c>
      <c r="J525" s="19" t="str">
        <f>IFERROR(INDEX('Employee Info'!$C$3:$E$200,MATCH(Data7[[#This Row],[Name:]],'Employee Info'!$B$3:$B$200,0),MATCH(Data7[[#This Row],[Hours Type:]],'Employee Info'!$C$2:$E$2,0)),"")</f>
        <v/>
      </c>
      <c r="K525" s="19" t="str">
        <f>IFERROR(INDEX('Employee Info'!$C$3:$J$200,MATCH(Data7[[#This Row],[Name:]],'Employee Info'!$B$3:$B$200,0),MATCH(Data7[[#Headers],[Truck]],'Employee Info'!$C$2:$J$2,0)),"")</f>
        <v/>
      </c>
      <c r="L525" s="19" t="str">
        <f>IFERROR(INDEX('Employee Info'!$C$3:$J$200,MATCH(Data7[[#This Row],[Name:]],'Employee Info'!$B$3:$B$200,0),MATCH(Data7[[#Headers],[Phone]],'Employee Info'!$C$2:$J$2,0)),"")</f>
        <v/>
      </c>
      <c r="M525" s="19" t="str">
        <f>IFERROR(INDEX('Employee Info'!$C$3:$J$200,MATCH(Data7[[#This Row],[Name:]],'Employee Info'!$B$3:$B$200,0),MATCH(Data7[[#Headers],[Tech]],'Employee Info'!$C$2:$J$2,0)),"")</f>
        <v/>
      </c>
      <c r="N525" s="19" t="str">
        <f>IFERROR(INDEX('Employee Info'!$C$3:$J$200,MATCH(Data7[[#This Row],[Name:]],'Employee Info'!$B$3:$B$200,0),MATCH(Data7[[#Headers],[Other]],'Employee Info'!$C$2:$J$2,0)),"")</f>
        <v/>
      </c>
      <c r="O525" s="19">
        <f>IFERROR((Data7[[#This Row],[Hours:]]*SUM(Data7[[#This Row],[Rate]:[Other]])),"")</f>
        <v>0</v>
      </c>
      <c r="P525" s="7" t="str">
        <f>IF(Data7[[#This Row],[WO'#:]]="","Riley #","WO#")</f>
        <v>WO#</v>
      </c>
      <c r="Q525" s="7">
        <f>IFERROR(WEEKNUM(Data7[[#This Row],[Date:]]),"")</f>
        <v>15</v>
      </c>
      <c r="R525" s="6">
        <f t="shared" si="24"/>
        <v>45389</v>
      </c>
      <c r="S525" s="6">
        <f>Data7[[#This Row],[Week Start]]+7</f>
        <v>45396</v>
      </c>
      <c r="T525" s="7" t="str">
        <f t="shared" si="25"/>
        <v>4/7/2024 - 4/14/2024</v>
      </c>
      <c r="U525" s="7" t="str">
        <f t="shared" si="26"/>
        <v>Time Card</v>
      </c>
      <c r="V525" s="8" t="str">
        <f>RIGHT(TEXT(Data7[[#This Row],[Date:]],"mmddyyyy"),4)</f>
        <v>2024</v>
      </c>
      <c r="W525" s="8" t="str">
        <f>MID(TEXT(Data7[[#This Row],[Date:]],"mmddyyyy"),3,2)</f>
        <v>10</v>
      </c>
      <c r="X525" s="8" t="str">
        <f>LEFT(TEXT(Data7[[#This Row],[Date:]],"mmddyyyy"),2)</f>
        <v>04</v>
      </c>
      <c r="Y525" s="6">
        <f>DATE(Data7[[#This Row],[Year]],Data7[[#This Row],[Month]],Data7[[#This Row],[Day]])</f>
        <v>45392</v>
      </c>
    </row>
    <row r="526" spans="1:25" x14ac:dyDescent="0.3">
      <c r="A526" s="5">
        <v>45392.580301273149</v>
      </c>
      <c r="B526" s="7" t="s">
        <v>31</v>
      </c>
      <c r="C526" s="6" t="s">
        <v>421</v>
      </c>
      <c r="D526" s="7" t="s">
        <v>340</v>
      </c>
      <c r="E526" s="8">
        <v>8</v>
      </c>
      <c r="F526" s="7">
        <v>6984733</v>
      </c>
      <c r="G526" s="7" t="s">
        <v>68</v>
      </c>
      <c r="H526" s="7" t="s">
        <v>69</v>
      </c>
      <c r="I526" s="7" t="s">
        <v>44</v>
      </c>
      <c r="J526" s="19" t="str">
        <f>IFERROR(INDEX('Employee Info'!$C$3:$E$200,MATCH(Data7[[#This Row],[Name:]],'Employee Info'!$B$3:$B$200,0),MATCH(Data7[[#This Row],[Hours Type:]],'Employee Info'!$C$2:$E$2,0)),"")</f>
        <v/>
      </c>
      <c r="K526" s="19" t="str">
        <f>IFERROR(INDEX('Employee Info'!$C$3:$J$200,MATCH(Data7[[#This Row],[Name:]],'Employee Info'!$B$3:$B$200,0),MATCH(Data7[[#Headers],[Truck]],'Employee Info'!$C$2:$J$2,0)),"")</f>
        <v/>
      </c>
      <c r="L526" s="19" t="str">
        <f>IFERROR(INDEX('Employee Info'!$C$3:$J$200,MATCH(Data7[[#This Row],[Name:]],'Employee Info'!$B$3:$B$200,0),MATCH(Data7[[#Headers],[Phone]],'Employee Info'!$C$2:$J$2,0)),"")</f>
        <v/>
      </c>
      <c r="M526" s="19" t="str">
        <f>IFERROR(INDEX('Employee Info'!$C$3:$J$200,MATCH(Data7[[#This Row],[Name:]],'Employee Info'!$B$3:$B$200,0),MATCH(Data7[[#Headers],[Tech]],'Employee Info'!$C$2:$J$2,0)),"")</f>
        <v/>
      </c>
      <c r="N526" s="19" t="str">
        <f>IFERROR(INDEX('Employee Info'!$C$3:$J$200,MATCH(Data7[[#This Row],[Name:]],'Employee Info'!$B$3:$B$200,0),MATCH(Data7[[#Headers],[Other]],'Employee Info'!$C$2:$J$2,0)),"")</f>
        <v/>
      </c>
      <c r="O526" s="19">
        <f>IFERROR((Data7[[#This Row],[Hours:]]*SUM(Data7[[#This Row],[Rate]:[Other]])),"")</f>
        <v>0</v>
      </c>
      <c r="P526" s="7" t="str">
        <f>IF(Data7[[#This Row],[WO'#:]]="","Riley #","WO#")</f>
        <v>WO#</v>
      </c>
      <c r="Q526" s="7">
        <f>IFERROR(WEEKNUM(Data7[[#This Row],[Date:]]),"")</f>
        <v>15</v>
      </c>
      <c r="R526" s="6">
        <f t="shared" si="24"/>
        <v>45389</v>
      </c>
      <c r="S526" s="6">
        <f>Data7[[#This Row],[Week Start]]+7</f>
        <v>45396</v>
      </c>
      <c r="T526" s="7" t="str">
        <f t="shared" si="25"/>
        <v>4/7/2024 - 4/14/2024</v>
      </c>
      <c r="U526" s="7" t="str">
        <f t="shared" si="26"/>
        <v>Time Card</v>
      </c>
      <c r="V526" s="8" t="str">
        <f>RIGHT(TEXT(Data7[[#This Row],[Date:]],"mmddyyyy"),4)</f>
        <v>2024</v>
      </c>
      <c r="W526" s="8" t="str">
        <f>MID(TEXT(Data7[[#This Row],[Date:]],"mmddyyyy"),3,2)</f>
        <v>10</v>
      </c>
      <c r="X526" s="8" t="str">
        <f>LEFT(TEXT(Data7[[#This Row],[Date:]],"mmddyyyy"),2)</f>
        <v>04</v>
      </c>
      <c r="Y526" s="6">
        <f>DATE(Data7[[#This Row],[Year]],Data7[[#This Row],[Month]],Data7[[#This Row],[Day]])</f>
        <v>45392</v>
      </c>
    </row>
    <row r="527" spans="1:25" x14ac:dyDescent="0.3">
      <c r="A527" s="5">
        <v>45394.52076388889</v>
      </c>
      <c r="B527" s="7" t="s">
        <v>66</v>
      </c>
      <c r="C527" s="6" t="s">
        <v>421</v>
      </c>
      <c r="D527" s="7" t="s">
        <v>422</v>
      </c>
      <c r="E527" s="8">
        <v>4</v>
      </c>
      <c r="F527" s="7">
        <v>6984733</v>
      </c>
      <c r="G527" s="7" t="s">
        <v>68</v>
      </c>
      <c r="H527" s="7" t="s">
        <v>69</v>
      </c>
      <c r="I527" s="7" t="s">
        <v>44</v>
      </c>
      <c r="J527" s="19" t="str">
        <f>IFERROR(INDEX('Employee Info'!$C$3:$E$200,MATCH(Data7[[#This Row],[Name:]],'Employee Info'!$B$3:$B$200,0),MATCH(Data7[[#This Row],[Hours Type:]],'Employee Info'!$C$2:$E$2,0)),"")</f>
        <v/>
      </c>
      <c r="K527" s="19" t="str">
        <f>IFERROR(INDEX('Employee Info'!$C$3:$J$200,MATCH(Data7[[#This Row],[Name:]],'Employee Info'!$B$3:$B$200,0),MATCH(Data7[[#Headers],[Truck]],'Employee Info'!$C$2:$J$2,0)),"")</f>
        <v/>
      </c>
      <c r="L527" s="19" t="str">
        <f>IFERROR(INDEX('Employee Info'!$C$3:$J$200,MATCH(Data7[[#This Row],[Name:]],'Employee Info'!$B$3:$B$200,0),MATCH(Data7[[#Headers],[Phone]],'Employee Info'!$C$2:$J$2,0)),"")</f>
        <v/>
      </c>
      <c r="M527" s="19" t="str">
        <f>IFERROR(INDEX('Employee Info'!$C$3:$J$200,MATCH(Data7[[#This Row],[Name:]],'Employee Info'!$B$3:$B$200,0),MATCH(Data7[[#Headers],[Tech]],'Employee Info'!$C$2:$J$2,0)),"")</f>
        <v/>
      </c>
      <c r="N527" s="19" t="str">
        <f>IFERROR(INDEX('Employee Info'!$C$3:$J$200,MATCH(Data7[[#This Row],[Name:]],'Employee Info'!$B$3:$B$200,0),MATCH(Data7[[#Headers],[Other]],'Employee Info'!$C$2:$J$2,0)),"")</f>
        <v/>
      </c>
      <c r="O527" s="19">
        <f>IFERROR((Data7[[#This Row],[Hours:]]*SUM(Data7[[#This Row],[Rate]:[Other]])),"")</f>
        <v>0</v>
      </c>
      <c r="P527" s="7" t="str">
        <f>IF(Data7[[#This Row],[WO'#:]]="","Riley #","WO#")</f>
        <v>WO#</v>
      </c>
      <c r="Q527" s="7">
        <f>IFERROR(WEEKNUM(Data7[[#This Row],[Date:]]),"")</f>
        <v>15</v>
      </c>
      <c r="R527" s="6">
        <f t="shared" si="24"/>
        <v>45389</v>
      </c>
      <c r="S527" s="6">
        <f>Data7[[#This Row],[Week Start]]+7</f>
        <v>45396</v>
      </c>
      <c r="T527" s="7" t="str">
        <f t="shared" si="25"/>
        <v>4/7/2024 - 4/14/2024</v>
      </c>
      <c r="U527" s="7" t="str">
        <f t="shared" si="26"/>
        <v>Time Card</v>
      </c>
      <c r="V527" s="8" t="str">
        <f>RIGHT(TEXT(Data7[[#This Row],[Date:]],"mmddyyyy"),4)</f>
        <v>2024</v>
      </c>
      <c r="W527" s="8" t="str">
        <f>MID(TEXT(Data7[[#This Row],[Date:]],"mmddyyyy"),3,2)</f>
        <v>10</v>
      </c>
      <c r="X527" s="8" t="str">
        <f>LEFT(TEXT(Data7[[#This Row],[Date:]],"mmddyyyy"),2)</f>
        <v>04</v>
      </c>
      <c r="Y527" s="6">
        <f>DATE(Data7[[#This Row],[Year]],Data7[[#This Row],[Month]],Data7[[#This Row],[Day]])</f>
        <v>45392</v>
      </c>
    </row>
    <row r="528" spans="1:25" x14ac:dyDescent="0.3">
      <c r="A528" s="5">
        <v>45420.280748611112</v>
      </c>
      <c r="B528" s="7" t="s">
        <v>76</v>
      </c>
      <c r="C528" s="6" t="s">
        <v>421</v>
      </c>
      <c r="D528" s="7" t="s">
        <v>156</v>
      </c>
      <c r="E528" s="8">
        <v>1</v>
      </c>
      <c r="F528" s="7">
        <v>6984733</v>
      </c>
      <c r="G528" s="7" t="s">
        <v>68</v>
      </c>
      <c r="H528" s="7" t="s">
        <v>69</v>
      </c>
      <c r="I528" s="7" t="s">
        <v>44</v>
      </c>
      <c r="J528" s="19" t="str">
        <f>IFERROR(INDEX('Employee Info'!$C$3:$E$200,MATCH(Data7[[#This Row],[Name:]],'Employee Info'!$B$3:$B$200,0),MATCH(Data7[[#This Row],[Hours Type:]],'Employee Info'!$C$2:$E$2,0)),"")</f>
        <v/>
      </c>
      <c r="K528" s="19" t="str">
        <f>IFERROR(INDEX('Employee Info'!$C$3:$J$200,MATCH(Data7[[#This Row],[Name:]],'Employee Info'!$B$3:$B$200,0),MATCH(Data7[[#Headers],[Truck]],'Employee Info'!$C$2:$J$2,0)),"")</f>
        <v/>
      </c>
      <c r="L528" s="19" t="str">
        <f>IFERROR(INDEX('Employee Info'!$C$3:$J$200,MATCH(Data7[[#This Row],[Name:]],'Employee Info'!$B$3:$B$200,0),MATCH(Data7[[#Headers],[Phone]],'Employee Info'!$C$2:$J$2,0)),"")</f>
        <v/>
      </c>
      <c r="M528" s="19" t="str">
        <f>IFERROR(INDEX('Employee Info'!$C$3:$J$200,MATCH(Data7[[#This Row],[Name:]],'Employee Info'!$B$3:$B$200,0),MATCH(Data7[[#Headers],[Tech]],'Employee Info'!$C$2:$J$2,0)),"")</f>
        <v/>
      </c>
      <c r="N528" s="19" t="str">
        <f>IFERROR(INDEX('Employee Info'!$C$3:$J$200,MATCH(Data7[[#This Row],[Name:]],'Employee Info'!$B$3:$B$200,0),MATCH(Data7[[#Headers],[Other]],'Employee Info'!$C$2:$J$2,0)),"")</f>
        <v/>
      </c>
      <c r="O528" s="19">
        <f>IFERROR((Data7[[#This Row],[Hours:]]*SUM(Data7[[#This Row],[Rate]:[Other]])),"")</f>
        <v>0</v>
      </c>
      <c r="P528" s="7" t="str">
        <f>IF(Data7[[#This Row],[WO'#:]]="","Riley #","WO#")</f>
        <v>WO#</v>
      </c>
      <c r="Q528" s="7">
        <f>IFERROR(WEEKNUM(Data7[[#This Row],[Date:]]),"")</f>
        <v>15</v>
      </c>
      <c r="R528" s="6">
        <f t="shared" si="24"/>
        <v>45389</v>
      </c>
      <c r="S528" s="6">
        <f>Data7[[#This Row],[Week Start]]+7</f>
        <v>45396</v>
      </c>
      <c r="T528" s="7" t="str">
        <f t="shared" si="25"/>
        <v>4/7/2024 - 4/14/2024</v>
      </c>
      <c r="U528" s="7" t="str">
        <f t="shared" si="26"/>
        <v>Time Card</v>
      </c>
      <c r="V528" s="8" t="str">
        <f>RIGHT(TEXT(Data7[[#This Row],[Date:]],"mmddyyyy"),4)</f>
        <v>2024</v>
      </c>
      <c r="W528" s="8" t="str">
        <f>MID(TEXT(Data7[[#This Row],[Date:]],"mmddyyyy"),3,2)</f>
        <v>10</v>
      </c>
      <c r="X528" s="8" t="str">
        <f>LEFT(TEXT(Data7[[#This Row],[Date:]],"mmddyyyy"),2)</f>
        <v>04</v>
      </c>
      <c r="Y528" s="6">
        <f>DATE(Data7[[#This Row],[Year]],Data7[[#This Row],[Month]],Data7[[#This Row],[Day]])</f>
        <v>45392</v>
      </c>
    </row>
    <row r="529" spans="1:25" x14ac:dyDescent="0.3">
      <c r="A529" s="5">
        <v>45394.50908935185</v>
      </c>
      <c r="B529" s="7" t="s">
        <v>66</v>
      </c>
      <c r="C529" s="6" t="s">
        <v>421</v>
      </c>
      <c r="D529" s="7" t="s">
        <v>416</v>
      </c>
      <c r="E529" s="8">
        <v>1</v>
      </c>
      <c r="F529" s="7">
        <v>7078215</v>
      </c>
      <c r="G529" s="7" t="s">
        <v>68</v>
      </c>
      <c r="H529" s="7" t="s">
        <v>69</v>
      </c>
      <c r="I529" s="7" t="s">
        <v>44</v>
      </c>
      <c r="J529" s="19" t="str">
        <f>IFERROR(INDEX('Employee Info'!$C$3:$E$200,MATCH(Data7[[#This Row],[Name:]],'Employee Info'!$B$3:$B$200,0),MATCH(Data7[[#This Row],[Hours Type:]],'Employee Info'!$C$2:$E$2,0)),"")</f>
        <v/>
      </c>
      <c r="K529" s="19" t="str">
        <f>IFERROR(INDEX('Employee Info'!$C$3:$J$200,MATCH(Data7[[#This Row],[Name:]],'Employee Info'!$B$3:$B$200,0),MATCH(Data7[[#Headers],[Truck]],'Employee Info'!$C$2:$J$2,0)),"")</f>
        <v/>
      </c>
      <c r="L529" s="19" t="str">
        <f>IFERROR(INDEX('Employee Info'!$C$3:$J$200,MATCH(Data7[[#This Row],[Name:]],'Employee Info'!$B$3:$B$200,0),MATCH(Data7[[#Headers],[Phone]],'Employee Info'!$C$2:$J$2,0)),"")</f>
        <v/>
      </c>
      <c r="M529" s="19" t="str">
        <f>IFERROR(INDEX('Employee Info'!$C$3:$J$200,MATCH(Data7[[#This Row],[Name:]],'Employee Info'!$B$3:$B$200,0),MATCH(Data7[[#Headers],[Tech]],'Employee Info'!$C$2:$J$2,0)),"")</f>
        <v/>
      </c>
      <c r="N529" s="19" t="str">
        <f>IFERROR(INDEX('Employee Info'!$C$3:$J$200,MATCH(Data7[[#This Row],[Name:]],'Employee Info'!$B$3:$B$200,0),MATCH(Data7[[#Headers],[Other]],'Employee Info'!$C$2:$J$2,0)),"")</f>
        <v/>
      </c>
      <c r="O529" s="19">
        <f>IFERROR((Data7[[#This Row],[Hours:]]*SUM(Data7[[#This Row],[Rate]:[Other]])),"")</f>
        <v>0</v>
      </c>
      <c r="P529" s="7" t="str">
        <f>IF(Data7[[#This Row],[WO'#:]]="","Riley #","WO#")</f>
        <v>WO#</v>
      </c>
      <c r="Q529" s="7">
        <f>IFERROR(WEEKNUM(Data7[[#This Row],[Date:]]),"")</f>
        <v>15</v>
      </c>
      <c r="R529" s="6">
        <f t="shared" si="24"/>
        <v>45389</v>
      </c>
      <c r="S529" s="6">
        <f>Data7[[#This Row],[Week Start]]+7</f>
        <v>45396</v>
      </c>
      <c r="T529" s="7" t="str">
        <f t="shared" si="25"/>
        <v>4/7/2024 - 4/14/2024</v>
      </c>
      <c r="U529" s="7" t="str">
        <f t="shared" si="26"/>
        <v>Time Card</v>
      </c>
      <c r="V529" s="8" t="str">
        <f>RIGHT(TEXT(Data7[[#This Row],[Date:]],"mmddyyyy"),4)</f>
        <v>2024</v>
      </c>
      <c r="W529" s="8" t="str">
        <f>MID(TEXT(Data7[[#This Row],[Date:]],"mmddyyyy"),3,2)</f>
        <v>10</v>
      </c>
      <c r="X529" s="8" t="str">
        <f>LEFT(TEXT(Data7[[#This Row],[Date:]],"mmddyyyy"),2)</f>
        <v>04</v>
      </c>
      <c r="Y529" s="6">
        <f>DATE(Data7[[#This Row],[Year]],Data7[[#This Row],[Month]],Data7[[#This Row],[Day]])</f>
        <v>45392</v>
      </c>
    </row>
    <row r="530" spans="1:25" x14ac:dyDescent="0.3">
      <c r="A530" s="5">
        <v>45394.522672453706</v>
      </c>
      <c r="B530" s="7" t="s">
        <v>66</v>
      </c>
      <c r="C530" s="6" t="s">
        <v>421</v>
      </c>
      <c r="D530" s="7" t="s">
        <v>423</v>
      </c>
      <c r="E530" s="8">
        <v>3</v>
      </c>
      <c r="F530" s="7">
        <v>7088147</v>
      </c>
      <c r="G530" s="7" t="s">
        <v>68</v>
      </c>
      <c r="H530" s="7" t="s">
        <v>69</v>
      </c>
      <c r="I530" s="7" t="s">
        <v>44</v>
      </c>
      <c r="J530" s="19" t="str">
        <f>IFERROR(INDEX('Employee Info'!$C$3:$E$200,MATCH(Data7[[#This Row],[Name:]],'Employee Info'!$B$3:$B$200,0),MATCH(Data7[[#This Row],[Hours Type:]],'Employee Info'!$C$2:$E$2,0)),"")</f>
        <v/>
      </c>
      <c r="K530" s="19" t="str">
        <f>IFERROR(INDEX('Employee Info'!$C$3:$J$200,MATCH(Data7[[#This Row],[Name:]],'Employee Info'!$B$3:$B$200,0),MATCH(Data7[[#Headers],[Truck]],'Employee Info'!$C$2:$J$2,0)),"")</f>
        <v/>
      </c>
      <c r="L530" s="19" t="str">
        <f>IFERROR(INDEX('Employee Info'!$C$3:$J$200,MATCH(Data7[[#This Row],[Name:]],'Employee Info'!$B$3:$B$200,0),MATCH(Data7[[#Headers],[Phone]],'Employee Info'!$C$2:$J$2,0)),"")</f>
        <v/>
      </c>
      <c r="M530" s="19" t="str">
        <f>IFERROR(INDEX('Employee Info'!$C$3:$J$200,MATCH(Data7[[#This Row],[Name:]],'Employee Info'!$B$3:$B$200,0),MATCH(Data7[[#Headers],[Tech]],'Employee Info'!$C$2:$J$2,0)),"")</f>
        <v/>
      </c>
      <c r="N530" s="19" t="str">
        <f>IFERROR(INDEX('Employee Info'!$C$3:$J$200,MATCH(Data7[[#This Row],[Name:]],'Employee Info'!$B$3:$B$200,0),MATCH(Data7[[#Headers],[Other]],'Employee Info'!$C$2:$J$2,0)),"")</f>
        <v/>
      </c>
      <c r="O530" s="19">
        <f>IFERROR((Data7[[#This Row],[Hours:]]*SUM(Data7[[#This Row],[Rate]:[Other]])),"")</f>
        <v>0</v>
      </c>
      <c r="P530" s="7" t="str">
        <f>IF(Data7[[#This Row],[WO'#:]]="","Riley #","WO#")</f>
        <v>WO#</v>
      </c>
      <c r="Q530" s="7">
        <f>IFERROR(WEEKNUM(Data7[[#This Row],[Date:]]),"")</f>
        <v>15</v>
      </c>
      <c r="R530" s="6">
        <f t="shared" si="24"/>
        <v>45389</v>
      </c>
      <c r="S530" s="6">
        <f>Data7[[#This Row],[Week Start]]+7</f>
        <v>45396</v>
      </c>
      <c r="T530" s="7" t="str">
        <f t="shared" si="25"/>
        <v>4/7/2024 - 4/14/2024</v>
      </c>
      <c r="U530" s="7" t="str">
        <f t="shared" si="26"/>
        <v>Time Card</v>
      </c>
      <c r="V530" s="8" t="str">
        <f>RIGHT(TEXT(Data7[[#This Row],[Date:]],"mmddyyyy"),4)</f>
        <v>2024</v>
      </c>
      <c r="W530" s="8" t="str">
        <f>MID(TEXT(Data7[[#This Row],[Date:]],"mmddyyyy"),3,2)</f>
        <v>10</v>
      </c>
      <c r="X530" s="8" t="str">
        <f>LEFT(TEXT(Data7[[#This Row],[Date:]],"mmddyyyy"),2)</f>
        <v>04</v>
      </c>
      <c r="Y530" s="6">
        <f>DATE(Data7[[#This Row],[Year]],Data7[[#This Row],[Month]],Data7[[#This Row],[Day]])</f>
        <v>45392</v>
      </c>
    </row>
    <row r="531" spans="1:25" x14ac:dyDescent="0.3">
      <c r="A531" s="5">
        <v>45392.529357407409</v>
      </c>
      <c r="B531" s="7" t="s">
        <v>35</v>
      </c>
      <c r="C531" s="6" t="s">
        <v>421</v>
      </c>
      <c r="D531" s="7" t="s">
        <v>424</v>
      </c>
      <c r="E531" s="8">
        <v>3</v>
      </c>
      <c r="F531" s="7" t="s">
        <v>68</v>
      </c>
      <c r="G531" s="7" t="s">
        <v>68</v>
      </c>
      <c r="H531" s="7" t="s">
        <v>278</v>
      </c>
      <c r="I531" s="7" t="s">
        <v>44</v>
      </c>
      <c r="J531" s="19" t="str">
        <f>IFERROR(INDEX('Employee Info'!$C$3:$E$200,MATCH(Data7[[#This Row],[Name:]],'Employee Info'!$B$3:$B$200,0),MATCH(Data7[[#This Row],[Hours Type:]],'Employee Info'!$C$2:$E$2,0)),"")</f>
        <v/>
      </c>
      <c r="K531" s="19" t="str">
        <f>IFERROR(INDEX('Employee Info'!$C$3:$J$200,MATCH(Data7[[#This Row],[Name:]],'Employee Info'!$B$3:$B$200,0),MATCH(Data7[[#Headers],[Truck]],'Employee Info'!$C$2:$J$2,0)),"")</f>
        <v/>
      </c>
      <c r="L531" s="19" t="str">
        <f>IFERROR(INDEX('Employee Info'!$C$3:$J$200,MATCH(Data7[[#This Row],[Name:]],'Employee Info'!$B$3:$B$200,0),MATCH(Data7[[#Headers],[Phone]],'Employee Info'!$C$2:$J$2,0)),"")</f>
        <v/>
      </c>
      <c r="M531" s="19" t="str">
        <f>IFERROR(INDEX('Employee Info'!$C$3:$J$200,MATCH(Data7[[#This Row],[Name:]],'Employee Info'!$B$3:$B$200,0),MATCH(Data7[[#Headers],[Tech]],'Employee Info'!$C$2:$J$2,0)),"")</f>
        <v/>
      </c>
      <c r="N531" s="19" t="str">
        <f>IFERROR(INDEX('Employee Info'!$C$3:$J$200,MATCH(Data7[[#This Row],[Name:]],'Employee Info'!$B$3:$B$200,0),MATCH(Data7[[#Headers],[Other]],'Employee Info'!$C$2:$J$2,0)),"")</f>
        <v/>
      </c>
      <c r="O531" s="19">
        <f>IFERROR((Data7[[#This Row],[Hours:]]*SUM(Data7[[#This Row],[Rate]:[Other]])),"")</f>
        <v>0</v>
      </c>
      <c r="P531" s="7" t="str">
        <f>IF(Data7[[#This Row],[WO'#:]]="","Riley #","WO#")</f>
        <v>Riley #</v>
      </c>
      <c r="Q531" s="7">
        <f>IFERROR(WEEKNUM(Data7[[#This Row],[Date:]]),"")</f>
        <v>15</v>
      </c>
      <c r="R531" s="6">
        <f t="shared" si="24"/>
        <v>45389</v>
      </c>
      <c r="S531" s="6">
        <f>Data7[[#This Row],[Week Start]]+7</f>
        <v>45396</v>
      </c>
      <c r="T531" s="7" t="str">
        <f t="shared" si="25"/>
        <v>4/7/2024 - 4/14/2024</v>
      </c>
      <c r="U531" s="7" t="str">
        <f t="shared" si="26"/>
        <v>Time Card</v>
      </c>
      <c r="V531" s="8" t="str">
        <f>RIGHT(TEXT(Data7[[#This Row],[Date:]],"mmddyyyy"),4)</f>
        <v>2024</v>
      </c>
      <c r="W531" s="8" t="str">
        <f>MID(TEXT(Data7[[#This Row],[Date:]],"mmddyyyy"),3,2)</f>
        <v>10</v>
      </c>
      <c r="X531" s="8" t="str">
        <f>LEFT(TEXT(Data7[[#This Row],[Date:]],"mmddyyyy"),2)</f>
        <v>04</v>
      </c>
      <c r="Y531" s="6">
        <f>DATE(Data7[[#This Row],[Year]],Data7[[#This Row],[Month]],Data7[[#This Row],[Day]])</f>
        <v>45392</v>
      </c>
    </row>
    <row r="532" spans="1:25" x14ac:dyDescent="0.3">
      <c r="A532" s="5">
        <v>45393.554277430558</v>
      </c>
      <c r="B532" s="7" t="s">
        <v>31</v>
      </c>
      <c r="C532" s="6" t="s">
        <v>425</v>
      </c>
      <c r="D532" s="7" t="s">
        <v>340</v>
      </c>
      <c r="E532" s="8">
        <v>7.5</v>
      </c>
      <c r="F532" s="7">
        <v>6984733</v>
      </c>
      <c r="G532" s="7" t="s">
        <v>68</v>
      </c>
      <c r="H532" s="7" t="s">
        <v>69</v>
      </c>
      <c r="I532" s="7" t="s">
        <v>44</v>
      </c>
      <c r="J532" s="19" t="str">
        <f>IFERROR(INDEX('Employee Info'!$C$3:$E$200,MATCH(Data7[[#This Row],[Name:]],'Employee Info'!$B$3:$B$200,0),MATCH(Data7[[#This Row],[Hours Type:]],'Employee Info'!$C$2:$E$2,0)),"")</f>
        <v/>
      </c>
      <c r="K532" s="19" t="str">
        <f>IFERROR(INDEX('Employee Info'!$C$3:$J$200,MATCH(Data7[[#This Row],[Name:]],'Employee Info'!$B$3:$B$200,0),MATCH(Data7[[#Headers],[Truck]],'Employee Info'!$C$2:$J$2,0)),"")</f>
        <v/>
      </c>
      <c r="L532" s="19" t="str">
        <f>IFERROR(INDEX('Employee Info'!$C$3:$J$200,MATCH(Data7[[#This Row],[Name:]],'Employee Info'!$B$3:$B$200,0),MATCH(Data7[[#Headers],[Phone]],'Employee Info'!$C$2:$J$2,0)),"")</f>
        <v/>
      </c>
      <c r="M532" s="19" t="str">
        <f>IFERROR(INDEX('Employee Info'!$C$3:$J$200,MATCH(Data7[[#This Row],[Name:]],'Employee Info'!$B$3:$B$200,0),MATCH(Data7[[#Headers],[Tech]],'Employee Info'!$C$2:$J$2,0)),"")</f>
        <v/>
      </c>
      <c r="N532" s="19" t="str">
        <f>IFERROR(INDEX('Employee Info'!$C$3:$J$200,MATCH(Data7[[#This Row],[Name:]],'Employee Info'!$B$3:$B$200,0),MATCH(Data7[[#Headers],[Other]],'Employee Info'!$C$2:$J$2,0)),"")</f>
        <v/>
      </c>
      <c r="O532" s="19">
        <f>IFERROR((Data7[[#This Row],[Hours:]]*SUM(Data7[[#This Row],[Rate]:[Other]])),"")</f>
        <v>0</v>
      </c>
      <c r="P532" s="7" t="str">
        <f>IF(Data7[[#This Row],[WO'#:]]="","Riley #","WO#")</f>
        <v>WO#</v>
      </c>
      <c r="Q532" s="7">
        <f>IFERROR(WEEKNUM(Data7[[#This Row],[Date:]]),"")</f>
        <v>15</v>
      </c>
      <c r="R532" s="6">
        <f t="shared" si="24"/>
        <v>45389</v>
      </c>
      <c r="S532" s="6">
        <f>Data7[[#This Row],[Week Start]]+7</f>
        <v>45396</v>
      </c>
      <c r="T532" s="7" t="str">
        <f t="shared" si="25"/>
        <v>4/7/2024 - 4/14/2024</v>
      </c>
      <c r="U532" s="7" t="str">
        <f t="shared" si="26"/>
        <v>Time Card</v>
      </c>
      <c r="V532" s="8" t="str">
        <f>RIGHT(TEXT(Data7[[#This Row],[Date:]],"mmddyyyy"),4)</f>
        <v>2024</v>
      </c>
      <c r="W532" s="8" t="str">
        <f>MID(TEXT(Data7[[#This Row],[Date:]],"mmddyyyy"),3,2)</f>
        <v>11</v>
      </c>
      <c r="X532" s="8" t="str">
        <f>LEFT(TEXT(Data7[[#This Row],[Date:]],"mmddyyyy"),2)</f>
        <v>04</v>
      </c>
      <c r="Y532" s="6">
        <f>DATE(Data7[[#This Row],[Year]],Data7[[#This Row],[Month]],Data7[[#This Row],[Day]])</f>
        <v>45393</v>
      </c>
    </row>
    <row r="533" spans="1:25" x14ac:dyDescent="0.3">
      <c r="A533" s="5">
        <v>45393.584285763885</v>
      </c>
      <c r="B533" s="7" t="s">
        <v>35</v>
      </c>
      <c r="C533" s="6" t="s">
        <v>425</v>
      </c>
      <c r="D533" s="7" t="s">
        <v>426</v>
      </c>
      <c r="E533" s="8">
        <v>1</v>
      </c>
      <c r="F533" s="7">
        <v>6984733</v>
      </c>
      <c r="G533" s="7" t="s">
        <v>68</v>
      </c>
      <c r="H533" s="7" t="s">
        <v>69</v>
      </c>
      <c r="I533" s="7" t="s">
        <v>44</v>
      </c>
      <c r="J533" s="19" t="str">
        <f>IFERROR(INDEX('Employee Info'!$C$3:$E$200,MATCH(Data7[[#This Row],[Name:]],'Employee Info'!$B$3:$B$200,0),MATCH(Data7[[#This Row],[Hours Type:]],'Employee Info'!$C$2:$E$2,0)),"")</f>
        <v/>
      </c>
      <c r="K533" s="19" t="str">
        <f>IFERROR(INDEX('Employee Info'!$C$3:$J$200,MATCH(Data7[[#This Row],[Name:]],'Employee Info'!$B$3:$B$200,0),MATCH(Data7[[#Headers],[Truck]],'Employee Info'!$C$2:$J$2,0)),"")</f>
        <v/>
      </c>
      <c r="L533" s="19" t="str">
        <f>IFERROR(INDEX('Employee Info'!$C$3:$J$200,MATCH(Data7[[#This Row],[Name:]],'Employee Info'!$B$3:$B$200,0),MATCH(Data7[[#Headers],[Phone]],'Employee Info'!$C$2:$J$2,0)),"")</f>
        <v/>
      </c>
      <c r="M533" s="19" t="str">
        <f>IFERROR(INDEX('Employee Info'!$C$3:$J$200,MATCH(Data7[[#This Row],[Name:]],'Employee Info'!$B$3:$B$200,0),MATCH(Data7[[#Headers],[Tech]],'Employee Info'!$C$2:$J$2,0)),"")</f>
        <v/>
      </c>
      <c r="N533" s="19" t="str">
        <f>IFERROR(INDEX('Employee Info'!$C$3:$J$200,MATCH(Data7[[#This Row],[Name:]],'Employee Info'!$B$3:$B$200,0),MATCH(Data7[[#Headers],[Other]],'Employee Info'!$C$2:$J$2,0)),"")</f>
        <v/>
      </c>
      <c r="O533" s="19">
        <f>IFERROR((Data7[[#This Row],[Hours:]]*SUM(Data7[[#This Row],[Rate]:[Other]])),"")</f>
        <v>0</v>
      </c>
      <c r="P533" s="7" t="str">
        <f>IF(Data7[[#This Row],[WO'#:]]="","Riley #","WO#")</f>
        <v>WO#</v>
      </c>
      <c r="Q533" s="7">
        <f>IFERROR(WEEKNUM(Data7[[#This Row],[Date:]]),"")</f>
        <v>15</v>
      </c>
      <c r="R533" s="6">
        <f t="shared" si="24"/>
        <v>45389</v>
      </c>
      <c r="S533" s="6">
        <f>Data7[[#This Row],[Week Start]]+7</f>
        <v>45396</v>
      </c>
      <c r="T533" s="7" t="str">
        <f t="shared" si="25"/>
        <v>4/7/2024 - 4/14/2024</v>
      </c>
      <c r="U533" s="7" t="str">
        <f t="shared" si="26"/>
        <v>Time Card</v>
      </c>
      <c r="V533" s="8" t="str">
        <f>RIGHT(TEXT(Data7[[#This Row],[Date:]],"mmddyyyy"),4)</f>
        <v>2024</v>
      </c>
      <c r="W533" s="8" t="str">
        <f>MID(TEXT(Data7[[#This Row],[Date:]],"mmddyyyy"),3,2)</f>
        <v>11</v>
      </c>
      <c r="X533" s="8" t="str">
        <f>LEFT(TEXT(Data7[[#This Row],[Date:]],"mmddyyyy"),2)</f>
        <v>04</v>
      </c>
      <c r="Y533" s="6">
        <f>DATE(Data7[[#This Row],[Year]],Data7[[#This Row],[Month]],Data7[[#This Row],[Day]])</f>
        <v>45393</v>
      </c>
    </row>
    <row r="534" spans="1:25" x14ac:dyDescent="0.3">
      <c r="A534" s="5">
        <v>45394.52490960648</v>
      </c>
      <c r="B534" s="7" t="s">
        <v>66</v>
      </c>
      <c r="C534" s="6" t="s">
        <v>425</v>
      </c>
      <c r="D534" s="7" t="s">
        <v>427</v>
      </c>
      <c r="E534" s="8">
        <v>6</v>
      </c>
      <c r="F534" s="7">
        <v>6984733</v>
      </c>
      <c r="G534" s="7" t="s">
        <v>68</v>
      </c>
      <c r="H534" s="7" t="s">
        <v>69</v>
      </c>
      <c r="I534" s="7" t="s">
        <v>44</v>
      </c>
      <c r="J534" s="19" t="str">
        <f>IFERROR(INDEX('Employee Info'!$C$3:$E$200,MATCH(Data7[[#This Row],[Name:]],'Employee Info'!$B$3:$B$200,0),MATCH(Data7[[#This Row],[Hours Type:]],'Employee Info'!$C$2:$E$2,0)),"")</f>
        <v/>
      </c>
      <c r="K534" s="19" t="str">
        <f>IFERROR(INDEX('Employee Info'!$C$3:$J$200,MATCH(Data7[[#This Row],[Name:]],'Employee Info'!$B$3:$B$200,0),MATCH(Data7[[#Headers],[Truck]],'Employee Info'!$C$2:$J$2,0)),"")</f>
        <v/>
      </c>
      <c r="L534" s="19" t="str">
        <f>IFERROR(INDEX('Employee Info'!$C$3:$J$200,MATCH(Data7[[#This Row],[Name:]],'Employee Info'!$B$3:$B$200,0),MATCH(Data7[[#Headers],[Phone]],'Employee Info'!$C$2:$J$2,0)),"")</f>
        <v/>
      </c>
      <c r="M534" s="19" t="str">
        <f>IFERROR(INDEX('Employee Info'!$C$3:$J$200,MATCH(Data7[[#This Row],[Name:]],'Employee Info'!$B$3:$B$200,0),MATCH(Data7[[#Headers],[Tech]],'Employee Info'!$C$2:$J$2,0)),"")</f>
        <v/>
      </c>
      <c r="N534" s="19" t="str">
        <f>IFERROR(INDEX('Employee Info'!$C$3:$J$200,MATCH(Data7[[#This Row],[Name:]],'Employee Info'!$B$3:$B$200,0),MATCH(Data7[[#Headers],[Other]],'Employee Info'!$C$2:$J$2,0)),"")</f>
        <v/>
      </c>
      <c r="O534" s="19">
        <f>IFERROR((Data7[[#This Row],[Hours:]]*SUM(Data7[[#This Row],[Rate]:[Other]])),"")</f>
        <v>0</v>
      </c>
      <c r="P534" s="7" t="str">
        <f>IF(Data7[[#This Row],[WO'#:]]="","Riley #","WO#")</f>
        <v>WO#</v>
      </c>
      <c r="Q534" s="7">
        <f>IFERROR(WEEKNUM(Data7[[#This Row],[Date:]]),"")</f>
        <v>15</v>
      </c>
      <c r="R534" s="6">
        <f t="shared" si="24"/>
        <v>45389</v>
      </c>
      <c r="S534" s="6">
        <f>Data7[[#This Row],[Week Start]]+7</f>
        <v>45396</v>
      </c>
      <c r="T534" s="7" t="str">
        <f t="shared" si="25"/>
        <v>4/7/2024 - 4/14/2024</v>
      </c>
      <c r="U534" s="7" t="str">
        <f t="shared" si="26"/>
        <v>Time Card</v>
      </c>
      <c r="V534" s="8" t="str">
        <f>RIGHT(TEXT(Data7[[#This Row],[Date:]],"mmddyyyy"),4)</f>
        <v>2024</v>
      </c>
      <c r="W534" s="8" t="str">
        <f>MID(TEXT(Data7[[#This Row],[Date:]],"mmddyyyy"),3,2)</f>
        <v>11</v>
      </c>
      <c r="X534" s="8" t="str">
        <f>LEFT(TEXT(Data7[[#This Row],[Date:]],"mmddyyyy"),2)</f>
        <v>04</v>
      </c>
      <c r="Y534" s="6">
        <f>DATE(Data7[[#This Row],[Year]],Data7[[#This Row],[Month]],Data7[[#This Row],[Day]])</f>
        <v>45393</v>
      </c>
    </row>
    <row r="535" spans="1:25" x14ac:dyDescent="0.3">
      <c r="A535" s="5">
        <v>45420.280916898148</v>
      </c>
      <c r="B535" s="7" t="s">
        <v>76</v>
      </c>
      <c r="C535" s="6" t="s">
        <v>425</v>
      </c>
      <c r="D535" s="7" t="s">
        <v>156</v>
      </c>
      <c r="E535" s="8">
        <v>2</v>
      </c>
      <c r="F535" s="7">
        <v>6984733</v>
      </c>
      <c r="G535" s="7" t="s">
        <v>68</v>
      </c>
      <c r="H535" s="7" t="s">
        <v>69</v>
      </c>
      <c r="I535" s="7" t="s">
        <v>44</v>
      </c>
      <c r="J535" s="19" t="str">
        <f>IFERROR(INDEX('Employee Info'!$C$3:$E$200,MATCH(Data7[[#This Row],[Name:]],'Employee Info'!$B$3:$B$200,0),MATCH(Data7[[#This Row],[Hours Type:]],'Employee Info'!$C$2:$E$2,0)),"")</f>
        <v/>
      </c>
      <c r="K535" s="19" t="str">
        <f>IFERROR(INDEX('Employee Info'!$C$3:$J$200,MATCH(Data7[[#This Row],[Name:]],'Employee Info'!$B$3:$B$200,0),MATCH(Data7[[#Headers],[Truck]],'Employee Info'!$C$2:$J$2,0)),"")</f>
        <v/>
      </c>
      <c r="L535" s="19" t="str">
        <f>IFERROR(INDEX('Employee Info'!$C$3:$J$200,MATCH(Data7[[#This Row],[Name:]],'Employee Info'!$B$3:$B$200,0),MATCH(Data7[[#Headers],[Phone]],'Employee Info'!$C$2:$J$2,0)),"")</f>
        <v/>
      </c>
      <c r="M535" s="19" t="str">
        <f>IFERROR(INDEX('Employee Info'!$C$3:$J$200,MATCH(Data7[[#This Row],[Name:]],'Employee Info'!$B$3:$B$200,0),MATCH(Data7[[#Headers],[Tech]],'Employee Info'!$C$2:$J$2,0)),"")</f>
        <v/>
      </c>
      <c r="N535" s="19" t="str">
        <f>IFERROR(INDEX('Employee Info'!$C$3:$J$200,MATCH(Data7[[#This Row],[Name:]],'Employee Info'!$B$3:$B$200,0),MATCH(Data7[[#Headers],[Other]],'Employee Info'!$C$2:$J$2,0)),"")</f>
        <v/>
      </c>
      <c r="O535" s="19">
        <f>IFERROR((Data7[[#This Row],[Hours:]]*SUM(Data7[[#This Row],[Rate]:[Other]])),"")</f>
        <v>0</v>
      </c>
      <c r="P535" s="7" t="str">
        <f>IF(Data7[[#This Row],[WO'#:]]="","Riley #","WO#")</f>
        <v>WO#</v>
      </c>
      <c r="Q535" s="7">
        <f>IFERROR(WEEKNUM(Data7[[#This Row],[Date:]]),"")</f>
        <v>15</v>
      </c>
      <c r="R535" s="6">
        <f t="shared" si="24"/>
        <v>45389</v>
      </c>
      <c r="S535" s="6">
        <f>Data7[[#This Row],[Week Start]]+7</f>
        <v>45396</v>
      </c>
      <c r="T535" s="7" t="str">
        <f t="shared" si="25"/>
        <v>4/7/2024 - 4/14/2024</v>
      </c>
      <c r="U535" s="7" t="str">
        <f t="shared" si="26"/>
        <v>Time Card</v>
      </c>
      <c r="V535" s="8" t="str">
        <f>RIGHT(TEXT(Data7[[#This Row],[Date:]],"mmddyyyy"),4)</f>
        <v>2024</v>
      </c>
      <c r="W535" s="8" t="str">
        <f>MID(TEXT(Data7[[#This Row],[Date:]],"mmddyyyy"),3,2)</f>
        <v>11</v>
      </c>
      <c r="X535" s="8" t="str">
        <f>LEFT(TEXT(Data7[[#This Row],[Date:]],"mmddyyyy"),2)</f>
        <v>04</v>
      </c>
      <c r="Y535" s="6">
        <f>DATE(Data7[[#This Row],[Year]],Data7[[#This Row],[Month]],Data7[[#This Row],[Day]])</f>
        <v>45393</v>
      </c>
    </row>
    <row r="536" spans="1:25" x14ac:dyDescent="0.3">
      <c r="A536" s="5">
        <v>45394.509147222219</v>
      </c>
      <c r="B536" s="7" t="s">
        <v>66</v>
      </c>
      <c r="C536" s="6" t="s">
        <v>425</v>
      </c>
      <c r="D536" s="7" t="s">
        <v>416</v>
      </c>
      <c r="E536" s="8">
        <v>1</v>
      </c>
      <c r="F536" s="7">
        <v>7078215</v>
      </c>
      <c r="G536" s="7" t="s">
        <v>68</v>
      </c>
      <c r="H536" s="7" t="s">
        <v>69</v>
      </c>
      <c r="I536" s="7" t="s">
        <v>44</v>
      </c>
      <c r="J536" s="19" t="str">
        <f>IFERROR(INDEX('Employee Info'!$C$3:$E$200,MATCH(Data7[[#This Row],[Name:]],'Employee Info'!$B$3:$B$200,0),MATCH(Data7[[#This Row],[Hours Type:]],'Employee Info'!$C$2:$E$2,0)),"")</f>
        <v/>
      </c>
      <c r="K536" s="19" t="str">
        <f>IFERROR(INDEX('Employee Info'!$C$3:$J$200,MATCH(Data7[[#This Row],[Name:]],'Employee Info'!$B$3:$B$200,0),MATCH(Data7[[#Headers],[Truck]],'Employee Info'!$C$2:$J$2,0)),"")</f>
        <v/>
      </c>
      <c r="L536" s="19" t="str">
        <f>IFERROR(INDEX('Employee Info'!$C$3:$J$200,MATCH(Data7[[#This Row],[Name:]],'Employee Info'!$B$3:$B$200,0),MATCH(Data7[[#Headers],[Phone]],'Employee Info'!$C$2:$J$2,0)),"")</f>
        <v/>
      </c>
      <c r="M536" s="19" t="str">
        <f>IFERROR(INDEX('Employee Info'!$C$3:$J$200,MATCH(Data7[[#This Row],[Name:]],'Employee Info'!$B$3:$B$200,0),MATCH(Data7[[#Headers],[Tech]],'Employee Info'!$C$2:$J$2,0)),"")</f>
        <v/>
      </c>
      <c r="N536" s="19" t="str">
        <f>IFERROR(INDEX('Employee Info'!$C$3:$J$200,MATCH(Data7[[#This Row],[Name:]],'Employee Info'!$B$3:$B$200,0),MATCH(Data7[[#Headers],[Other]],'Employee Info'!$C$2:$J$2,0)),"")</f>
        <v/>
      </c>
      <c r="O536" s="19">
        <f>IFERROR((Data7[[#This Row],[Hours:]]*SUM(Data7[[#This Row],[Rate]:[Other]])),"")</f>
        <v>0</v>
      </c>
      <c r="P536" s="7" t="str">
        <f>IF(Data7[[#This Row],[WO'#:]]="","Riley #","WO#")</f>
        <v>WO#</v>
      </c>
      <c r="Q536" s="7">
        <f>IFERROR(WEEKNUM(Data7[[#This Row],[Date:]]),"")</f>
        <v>15</v>
      </c>
      <c r="R536" s="6">
        <f t="shared" si="24"/>
        <v>45389</v>
      </c>
      <c r="S536" s="6">
        <f>Data7[[#This Row],[Week Start]]+7</f>
        <v>45396</v>
      </c>
      <c r="T536" s="7" t="str">
        <f t="shared" si="25"/>
        <v>4/7/2024 - 4/14/2024</v>
      </c>
      <c r="U536" s="7" t="str">
        <f t="shared" si="26"/>
        <v>Time Card</v>
      </c>
      <c r="V536" s="8" t="str">
        <f>RIGHT(TEXT(Data7[[#This Row],[Date:]],"mmddyyyy"),4)</f>
        <v>2024</v>
      </c>
      <c r="W536" s="8" t="str">
        <f>MID(TEXT(Data7[[#This Row],[Date:]],"mmddyyyy"),3,2)</f>
        <v>11</v>
      </c>
      <c r="X536" s="8" t="str">
        <f>LEFT(TEXT(Data7[[#This Row],[Date:]],"mmddyyyy"),2)</f>
        <v>04</v>
      </c>
      <c r="Y536" s="6">
        <f>DATE(Data7[[#This Row],[Year]],Data7[[#This Row],[Month]],Data7[[#This Row],[Day]])</f>
        <v>45393</v>
      </c>
    </row>
    <row r="537" spans="1:25" x14ac:dyDescent="0.3">
      <c r="A537" s="5">
        <v>45393.58519351852</v>
      </c>
      <c r="B537" s="7" t="s">
        <v>35</v>
      </c>
      <c r="C537" s="6" t="s">
        <v>425</v>
      </c>
      <c r="D537" s="7" t="s">
        <v>428</v>
      </c>
      <c r="E537" s="8">
        <v>7</v>
      </c>
      <c r="F537" s="7">
        <v>7087013</v>
      </c>
      <c r="G537" s="7" t="s">
        <v>68</v>
      </c>
      <c r="H537" s="7" t="s">
        <v>69</v>
      </c>
      <c r="I537" s="7" t="s">
        <v>44</v>
      </c>
      <c r="J537" s="19" t="str">
        <f>IFERROR(INDEX('Employee Info'!$C$3:$E$200,MATCH(Data7[[#This Row],[Name:]],'Employee Info'!$B$3:$B$200,0),MATCH(Data7[[#This Row],[Hours Type:]],'Employee Info'!$C$2:$E$2,0)),"")</f>
        <v/>
      </c>
      <c r="K537" s="19" t="str">
        <f>IFERROR(INDEX('Employee Info'!$C$3:$J$200,MATCH(Data7[[#This Row],[Name:]],'Employee Info'!$B$3:$B$200,0),MATCH(Data7[[#Headers],[Truck]],'Employee Info'!$C$2:$J$2,0)),"")</f>
        <v/>
      </c>
      <c r="L537" s="19" t="str">
        <f>IFERROR(INDEX('Employee Info'!$C$3:$J$200,MATCH(Data7[[#This Row],[Name:]],'Employee Info'!$B$3:$B$200,0),MATCH(Data7[[#Headers],[Phone]],'Employee Info'!$C$2:$J$2,0)),"")</f>
        <v/>
      </c>
      <c r="M537" s="19" t="str">
        <f>IFERROR(INDEX('Employee Info'!$C$3:$J$200,MATCH(Data7[[#This Row],[Name:]],'Employee Info'!$B$3:$B$200,0),MATCH(Data7[[#Headers],[Tech]],'Employee Info'!$C$2:$J$2,0)),"")</f>
        <v/>
      </c>
      <c r="N537" s="19" t="str">
        <f>IFERROR(INDEX('Employee Info'!$C$3:$J$200,MATCH(Data7[[#This Row],[Name:]],'Employee Info'!$B$3:$B$200,0),MATCH(Data7[[#Headers],[Other]],'Employee Info'!$C$2:$J$2,0)),"")</f>
        <v/>
      </c>
      <c r="O537" s="19">
        <f>IFERROR((Data7[[#This Row],[Hours:]]*SUM(Data7[[#This Row],[Rate]:[Other]])),"")</f>
        <v>0</v>
      </c>
      <c r="P537" s="7" t="str">
        <f>IF(Data7[[#This Row],[WO'#:]]="","Riley #","WO#")</f>
        <v>WO#</v>
      </c>
      <c r="Q537" s="7">
        <f>IFERROR(WEEKNUM(Data7[[#This Row],[Date:]]),"")</f>
        <v>15</v>
      </c>
      <c r="R537" s="6">
        <f t="shared" si="24"/>
        <v>45389</v>
      </c>
      <c r="S537" s="6">
        <f>Data7[[#This Row],[Week Start]]+7</f>
        <v>45396</v>
      </c>
      <c r="T537" s="7" t="str">
        <f t="shared" si="25"/>
        <v>4/7/2024 - 4/14/2024</v>
      </c>
      <c r="U537" s="7" t="str">
        <f t="shared" si="26"/>
        <v>Time Card</v>
      </c>
      <c r="V537" s="8" t="str">
        <f>RIGHT(TEXT(Data7[[#This Row],[Date:]],"mmddyyyy"),4)</f>
        <v>2024</v>
      </c>
      <c r="W537" s="8" t="str">
        <f>MID(TEXT(Data7[[#This Row],[Date:]],"mmddyyyy"),3,2)</f>
        <v>11</v>
      </c>
      <c r="X537" s="8" t="str">
        <f>LEFT(TEXT(Data7[[#This Row],[Date:]],"mmddyyyy"),2)</f>
        <v>04</v>
      </c>
      <c r="Y537" s="6">
        <f>DATE(Data7[[#This Row],[Year]],Data7[[#This Row],[Month]],Data7[[#This Row],[Day]])</f>
        <v>45393</v>
      </c>
    </row>
    <row r="538" spans="1:25" x14ac:dyDescent="0.3">
      <c r="A538" s="5">
        <v>45394.522881018522</v>
      </c>
      <c r="B538" s="7" t="s">
        <v>66</v>
      </c>
      <c r="C538" s="6" t="s">
        <v>425</v>
      </c>
      <c r="D538" s="7" t="s">
        <v>423</v>
      </c>
      <c r="E538" s="8">
        <v>1</v>
      </c>
      <c r="F538" s="7">
        <v>7088147</v>
      </c>
      <c r="G538" s="7" t="s">
        <v>68</v>
      </c>
      <c r="H538" s="7" t="s">
        <v>69</v>
      </c>
      <c r="I538" s="7" t="s">
        <v>44</v>
      </c>
      <c r="J538" s="19" t="str">
        <f>IFERROR(INDEX('Employee Info'!$C$3:$E$200,MATCH(Data7[[#This Row],[Name:]],'Employee Info'!$B$3:$B$200,0),MATCH(Data7[[#This Row],[Hours Type:]],'Employee Info'!$C$2:$E$2,0)),"")</f>
        <v/>
      </c>
      <c r="K538" s="19" t="str">
        <f>IFERROR(INDEX('Employee Info'!$C$3:$J$200,MATCH(Data7[[#This Row],[Name:]],'Employee Info'!$B$3:$B$200,0),MATCH(Data7[[#Headers],[Truck]],'Employee Info'!$C$2:$J$2,0)),"")</f>
        <v/>
      </c>
      <c r="L538" s="19" t="str">
        <f>IFERROR(INDEX('Employee Info'!$C$3:$J$200,MATCH(Data7[[#This Row],[Name:]],'Employee Info'!$B$3:$B$200,0),MATCH(Data7[[#Headers],[Phone]],'Employee Info'!$C$2:$J$2,0)),"")</f>
        <v/>
      </c>
      <c r="M538" s="19" t="str">
        <f>IFERROR(INDEX('Employee Info'!$C$3:$J$200,MATCH(Data7[[#This Row],[Name:]],'Employee Info'!$B$3:$B$200,0),MATCH(Data7[[#Headers],[Tech]],'Employee Info'!$C$2:$J$2,0)),"")</f>
        <v/>
      </c>
      <c r="N538" s="19" t="str">
        <f>IFERROR(INDEX('Employee Info'!$C$3:$J$200,MATCH(Data7[[#This Row],[Name:]],'Employee Info'!$B$3:$B$200,0),MATCH(Data7[[#Headers],[Other]],'Employee Info'!$C$2:$J$2,0)),"")</f>
        <v/>
      </c>
      <c r="O538" s="19">
        <f>IFERROR((Data7[[#This Row],[Hours:]]*SUM(Data7[[#This Row],[Rate]:[Other]])),"")</f>
        <v>0</v>
      </c>
      <c r="P538" s="7" t="str">
        <f>IF(Data7[[#This Row],[WO'#:]]="","Riley #","WO#")</f>
        <v>WO#</v>
      </c>
      <c r="Q538" s="7">
        <f>IFERROR(WEEKNUM(Data7[[#This Row],[Date:]]),"")</f>
        <v>15</v>
      </c>
      <c r="R538" s="6">
        <f t="shared" si="24"/>
        <v>45389</v>
      </c>
      <c r="S538" s="6">
        <f>Data7[[#This Row],[Week Start]]+7</f>
        <v>45396</v>
      </c>
      <c r="T538" s="7" t="str">
        <f t="shared" si="25"/>
        <v>4/7/2024 - 4/14/2024</v>
      </c>
      <c r="U538" s="7" t="str">
        <f t="shared" si="26"/>
        <v>Time Card</v>
      </c>
      <c r="V538" s="8" t="str">
        <f>RIGHT(TEXT(Data7[[#This Row],[Date:]],"mmddyyyy"),4)</f>
        <v>2024</v>
      </c>
      <c r="W538" s="8" t="str">
        <f>MID(TEXT(Data7[[#This Row],[Date:]],"mmddyyyy"),3,2)</f>
        <v>11</v>
      </c>
      <c r="X538" s="8" t="str">
        <f>LEFT(TEXT(Data7[[#This Row],[Date:]],"mmddyyyy"),2)</f>
        <v>04</v>
      </c>
      <c r="Y538" s="6">
        <f>DATE(Data7[[#This Row],[Year]],Data7[[#This Row],[Month]],Data7[[#This Row],[Day]])</f>
        <v>45393</v>
      </c>
    </row>
    <row r="539" spans="1:25" x14ac:dyDescent="0.3">
      <c r="A539" s="5">
        <v>45394.40988078704</v>
      </c>
      <c r="B539" s="7" t="s">
        <v>31</v>
      </c>
      <c r="C539" s="6" t="s">
        <v>429</v>
      </c>
      <c r="D539" s="7" t="s">
        <v>340</v>
      </c>
      <c r="E539" s="8">
        <v>5.5</v>
      </c>
      <c r="F539" s="7">
        <v>6984733</v>
      </c>
      <c r="G539" s="7" t="s">
        <v>68</v>
      </c>
      <c r="H539" s="7" t="s">
        <v>69</v>
      </c>
      <c r="I539" s="7" t="s">
        <v>44</v>
      </c>
      <c r="J539" s="19" t="str">
        <f>IFERROR(INDEX('Employee Info'!$C$3:$E$200,MATCH(Data7[[#This Row],[Name:]],'Employee Info'!$B$3:$B$200,0),MATCH(Data7[[#This Row],[Hours Type:]],'Employee Info'!$C$2:$E$2,0)),"")</f>
        <v/>
      </c>
      <c r="K539" s="19" t="str">
        <f>IFERROR(INDEX('Employee Info'!$C$3:$J$200,MATCH(Data7[[#This Row],[Name:]],'Employee Info'!$B$3:$B$200,0),MATCH(Data7[[#Headers],[Truck]],'Employee Info'!$C$2:$J$2,0)),"")</f>
        <v/>
      </c>
      <c r="L539" s="19" t="str">
        <f>IFERROR(INDEX('Employee Info'!$C$3:$J$200,MATCH(Data7[[#This Row],[Name:]],'Employee Info'!$B$3:$B$200,0),MATCH(Data7[[#Headers],[Phone]],'Employee Info'!$C$2:$J$2,0)),"")</f>
        <v/>
      </c>
      <c r="M539" s="19" t="str">
        <f>IFERROR(INDEX('Employee Info'!$C$3:$J$200,MATCH(Data7[[#This Row],[Name:]],'Employee Info'!$B$3:$B$200,0),MATCH(Data7[[#Headers],[Tech]],'Employee Info'!$C$2:$J$2,0)),"")</f>
        <v/>
      </c>
      <c r="N539" s="19" t="str">
        <f>IFERROR(INDEX('Employee Info'!$C$3:$J$200,MATCH(Data7[[#This Row],[Name:]],'Employee Info'!$B$3:$B$200,0),MATCH(Data7[[#Headers],[Other]],'Employee Info'!$C$2:$J$2,0)),"")</f>
        <v/>
      </c>
      <c r="O539" s="19">
        <f>IFERROR((Data7[[#This Row],[Hours:]]*SUM(Data7[[#This Row],[Rate]:[Other]])),"")</f>
        <v>0</v>
      </c>
      <c r="P539" s="7" t="str">
        <f>IF(Data7[[#This Row],[WO'#:]]="","Riley #","WO#")</f>
        <v>WO#</v>
      </c>
      <c r="Q539" s="7">
        <f>IFERROR(WEEKNUM(Data7[[#This Row],[Date:]]),"")</f>
        <v>15</v>
      </c>
      <c r="R539" s="6">
        <f t="shared" si="24"/>
        <v>45389</v>
      </c>
      <c r="S539" s="6">
        <f>Data7[[#This Row],[Week Start]]+7</f>
        <v>45396</v>
      </c>
      <c r="T539" s="7" t="str">
        <f t="shared" si="25"/>
        <v>4/7/2024 - 4/14/2024</v>
      </c>
      <c r="U539" s="7" t="str">
        <f t="shared" si="26"/>
        <v>Time Card</v>
      </c>
      <c r="V539" s="8" t="str">
        <f>RIGHT(TEXT(Data7[[#This Row],[Date:]],"mmddyyyy"),4)</f>
        <v>2024</v>
      </c>
      <c r="W539" s="8" t="str">
        <f>MID(TEXT(Data7[[#This Row],[Date:]],"mmddyyyy"),3,2)</f>
        <v>12</v>
      </c>
      <c r="X539" s="8" t="str">
        <f>LEFT(TEXT(Data7[[#This Row],[Date:]],"mmddyyyy"),2)</f>
        <v>04</v>
      </c>
      <c r="Y539" s="6">
        <f>DATE(Data7[[#This Row],[Year]],Data7[[#This Row],[Month]],Data7[[#This Row],[Day]])</f>
        <v>45394</v>
      </c>
    </row>
    <row r="540" spans="1:25" x14ac:dyDescent="0.3">
      <c r="A540" s="5">
        <v>45394.504116087963</v>
      </c>
      <c r="B540" s="7" t="s">
        <v>35</v>
      </c>
      <c r="C540" s="6" t="s">
        <v>429</v>
      </c>
      <c r="D540" s="7" t="s">
        <v>212</v>
      </c>
      <c r="E540" s="8">
        <v>2</v>
      </c>
      <c r="F540" s="7">
        <v>6984733</v>
      </c>
      <c r="G540" s="7" t="s">
        <v>68</v>
      </c>
      <c r="H540" s="7" t="s">
        <v>69</v>
      </c>
      <c r="I540" s="7" t="s">
        <v>44</v>
      </c>
      <c r="J540" s="19" t="str">
        <f>IFERROR(INDEX('Employee Info'!$C$3:$E$200,MATCH(Data7[[#This Row],[Name:]],'Employee Info'!$B$3:$B$200,0),MATCH(Data7[[#This Row],[Hours Type:]],'Employee Info'!$C$2:$E$2,0)),"")</f>
        <v/>
      </c>
      <c r="K540" s="19" t="str">
        <f>IFERROR(INDEX('Employee Info'!$C$3:$J$200,MATCH(Data7[[#This Row],[Name:]],'Employee Info'!$B$3:$B$200,0),MATCH(Data7[[#Headers],[Truck]],'Employee Info'!$C$2:$J$2,0)),"")</f>
        <v/>
      </c>
      <c r="L540" s="19" t="str">
        <f>IFERROR(INDEX('Employee Info'!$C$3:$J$200,MATCH(Data7[[#This Row],[Name:]],'Employee Info'!$B$3:$B$200,0),MATCH(Data7[[#Headers],[Phone]],'Employee Info'!$C$2:$J$2,0)),"")</f>
        <v/>
      </c>
      <c r="M540" s="19" t="str">
        <f>IFERROR(INDEX('Employee Info'!$C$3:$J$200,MATCH(Data7[[#This Row],[Name:]],'Employee Info'!$B$3:$B$200,0),MATCH(Data7[[#Headers],[Tech]],'Employee Info'!$C$2:$J$2,0)),"")</f>
        <v/>
      </c>
      <c r="N540" s="19" t="str">
        <f>IFERROR(INDEX('Employee Info'!$C$3:$J$200,MATCH(Data7[[#This Row],[Name:]],'Employee Info'!$B$3:$B$200,0),MATCH(Data7[[#Headers],[Other]],'Employee Info'!$C$2:$J$2,0)),"")</f>
        <v/>
      </c>
      <c r="O540" s="19">
        <f>IFERROR((Data7[[#This Row],[Hours:]]*SUM(Data7[[#This Row],[Rate]:[Other]])),"")</f>
        <v>0</v>
      </c>
      <c r="P540" s="7" t="str">
        <f>IF(Data7[[#This Row],[WO'#:]]="","Riley #","WO#")</f>
        <v>WO#</v>
      </c>
      <c r="Q540" s="7">
        <f>IFERROR(WEEKNUM(Data7[[#This Row],[Date:]]),"")</f>
        <v>15</v>
      </c>
      <c r="R540" s="6">
        <f t="shared" si="24"/>
        <v>45389</v>
      </c>
      <c r="S540" s="6">
        <f>Data7[[#This Row],[Week Start]]+7</f>
        <v>45396</v>
      </c>
      <c r="T540" s="7" t="str">
        <f t="shared" si="25"/>
        <v>4/7/2024 - 4/14/2024</v>
      </c>
      <c r="U540" s="7" t="str">
        <f t="shared" si="26"/>
        <v>Time Card</v>
      </c>
      <c r="V540" s="8" t="str">
        <f>RIGHT(TEXT(Data7[[#This Row],[Date:]],"mmddyyyy"),4)</f>
        <v>2024</v>
      </c>
      <c r="W540" s="8" t="str">
        <f>MID(TEXT(Data7[[#This Row],[Date:]],"mmddyyyy"),3,2)</f>
        <v>12</v>
      </c>
      <c r="X540" s="8" t="str">
        <f>LEFT(TEXT(Data7[[#This Row],[Date:]],"mmddyyyy"),2)</f>
        <v>04</v>
      </c>
      <c r="Y540" s="6">
        <f>DATE(Data7[[#This Row],[Year]],Data7[[#This Row],[Month]],Data7[[#This Row],[Day]])</f>
        <v>45394</v>
      </c>
    </row>
    <row r="541" spans="1:25" x14ac:dyDescent="0.3">
      <c r="A541" s="5">
        <v>45394.525739004632</v>
      </c>
      <c r="B541" s="7" t="s">
        <v>66</v>
      </c>
      <c r="C541" s="6" t="s">
        <v>429</v>
      </c>
      <c r="D541" s="7" t="s">
        <v>430</v>
      </c>
      <c r="E541" s="8">
        <v>3.5</v>
      </c>
      <c r="F541" s="7">
        <v>6984733</v>
      </c>
      <c r="G541" s="7" t="s">
        <v>68</v>
      </c>
      <c r="H541" s="7" t="s">
        <v>69</v>
      </c>
      <c r="I541" s="7" t="s">
        <v>44</v>
      </c>
      <c r="J541" s="19" t="str">
        <f>IFERROR(INDEX('Employee Info'!$C$3:$E$200,MATCH(Data7[[#This Row],[Name:]],'Employee Info'!$B$3:$B$200,0),MATCH(Data7[[#This Row],[Hours Type:]],'Employee Info'!$C$2:$E$2,0)),"")</f>
        <v/>
      </c>
      <c r="K541" s="19" t="str">
        <f>IFERROR(INDEX('Employee Info'!$C$3:$J$200,MATCH(Data7[[#This Row],[Name:]],'Employee Info'!$B$3:$B$200,0),MATCH(Data7[[#Headers],[Truck]],'Employee Info'!$C$2:$J$2,0)),"")</f>
        <v/>
      </c>
      <c r="L541" s="19" t="str">
        <f>IFERROR(INDEX('Employee Info'!$C$3:$J$200,MATCH(Data7[[#This Row],[Name:]],'Employee Info'!$B$3:$B$200,0),MATCH(Data7[[#Headers],[Phone]],'Employee Info'!$C$2:$J$2,0)),"")</f>
        <v/>
      </c>
      <c r="M541" s="19" t="str">
        <f>IFERROR(INDEX('Employee Info'!$C$3:$J$200,MATCH(Data7[[#This Row],[Name:]],'Employee Info'!$B$3:$B$200,0),MATCH(Data7[[#Headers],[Tech]],'Employee Info'!$C$2:$J$2,0)),"")</f>
        <v/>
      </c>
      <c r="N541" s="19" t="str">
        <f>IFERROR(INDEX('Employee Info'!$C$3:$J$200,MATCH(Data7[[#This Row],[Name:]],'Employee Info'!$B$3:$B$200,0),MATCH(Data7[[#Headers],[Other]],'Employee Info'!$C$2:$J$2,0)),"")</f>
        <v/>
      </c>
      <c r="O541" s="19">
        <f>IFERROR((Data7[[#This Row],[Hours:]]*SUM(Data7[[#This Row],[Rate]:[Other]])),"")</f>
        <v>0</v>
      </c>
      <c r="P541" s="7" t="str">
        <f>IF(Data7[[#This Row],[WO'#:]]="","Riley #","WO#")</f>
        <v>WO#</v>
      </c>
      <c r="Q541" s="7">
        <f>IFERROR(WEEKNUM(Data7[[#This Row],[Date:]]),"")</f>
        <v>15</v>
      </c>
      <c r="R541" s="6">
        <f t="shared" si="24"/>
        <v>45389</v>
      </c>
      <c r="S541" s="6">
        <f>Data7[[#This Row],[Week Start]]+7</f>
        <v>45396</v>
      </c>
      <c r="T541" s="7" t="str">
        <f t="shared" si="25"/>
        <v>4/7/2024 - 4/14/2024</v>
      </c>
      <c r="U541" s="7" t="str">
        <f t="shared" si="26"/>
        <v>Time Card</v>
      </c>
      <c r="V541" s="8" t="str">
        <f>RIGHT(TEXT(Data7[[#This Row],[Date:]],"mmddyyyy"),4)</f>
        <v>2024</v>
      </c>
      <c r="W541" s="8" t="str">
        <f>MID(TEXT(Data7[[#This Row],[Date:]],"mmddyyyy"),3,2)</f>
        <v>12</v>
      </c>
      <c r="X541" s="8" t="str">
        <f>LEFT(TEXT(Data7[[#This Row],[Date:]],"mmddyyyy"),2)</f>
        <v>04</v>
      </c>
      <c r="Y541" s="6">
        <f>DATE(Data7[[#This Row],[Year]],Data7[[#This Row],[Month]],Data7[[#This Row],[Day]])</f>
        <v>45394</v>
      </c>
    </row>
    <row r="542" spans="1:25" x14ac:dyDescent="0.3">
      <c r="A542" s="5">
        <v>45420.281116782404</v>
      </c>
      <c r="B542" s="7" t="s">
        <v>76</v>
      </c>
      <c r="C542" s="6" t="s">
        <v>429</v>
      </c>
      <c r="D542" s="7" t="s">
        <v>156</v>
      </c>
      <c r="E542" s="8">
        <v>4</v>
      </c>
      <c r="F542" s="7">
        <v>6984733</v>
      </c>
      <c r="G542" s="7" t="s">
        <v>68</v>
      </c>
      <c r="H542" s="7" t="s">
        <v>69</v>
      </c>
      <c r="I542" s="7" t="s">
        <v>44</v>
      </c>
      <c r="J542" s="19" t="str">
        <f>IFERROR(INDEX('Employee Info'!$C$3:$E$200,MATCH(Data7[[#This Row],[Name:]],'Employee Info'!$B$3:$B$200,0),MATCH(Data7[[#This Row],[Hours Type:]],'Employee Info'!$C$2:$E$2,0)),"")</f>
        <v/>
      </c>
      <c r="K542" s="19" t="str">
        <f>IFERROR(INDEX('Employee Info'!$C$3:$J$200,MATCH(Data7[[#This Row],[Name:]],'Employee Info'!$B$3:$B$200,0),MATCH(Data7[[#Headers],[Truck]],'Employee Info'!$C$2:$J$2,0)),"")</f>
        <v/>
      </c>
      <c r="L542" s="19" t="str">
        <f>IFERROR(INDEX('Employee Info'!$C$3:$J$200,MATCH(Data7[[#This Row],[Name:]],'Employee Info'!$B$3:$B$200,0),MATCH(Data7[[#Headers],[Phone]],'Employee Info'!$C$2:$J$2,0)),"")</f>
        <v/>
      </c>
      <c r="M542" s="19" t="str">
        <f>IFERROR(INDEX('Employee Info'!$C$3:$J$200,MATCH(Data7[[#This Row],[Name:]],'Employee Info'!$B$3:$B$200,0),MATCH(Data7[[#Headers],[Tech]],'Employee Info'!$C$2:$J$2,0)),"")</f>
        <v/>
      </c>
      <c r="N542" s="19" t="str">
        <f>IFERROR(INDEX('Employee Info'!$C$3:$J$200,MATCH(Data7[[#This Row],[Name:]],'Employee Info'!$B$3:$B$200,0),MATCH(Data7[[#Headers],[Other]],'Employee Info'!$C$2:$J$2,0)),"")</f>
        <v/>
      </c>
      <c r="O542" s="19">
        <f>IFERROR((Data7[[#This Row],[Hours:]]*SUM(Data7[[#This Row],[Rate]:[Other]])),"")</f>
        <v>0</v>
      </c>
      <c r="P542" s="7" t="str">
        <f>IF(Data7[[#This Row],[WO'#:]]="","Riley #","WO#")</f>
        <v>WO#</v>
      </c>
      <c r="Q542" s="7">
        <f>IFERROR(WEEKNUM(Data7[[#This Row],[Date:]]),"")</f>
        <v>15</v>
      </c>
      <c r="R542" s="6">
        <f t="shared" si="24"/>
        <v>45389</v>
      </c>
      <c r="S542" s="6">
        <f>Data7[[#This Row],[Week Start]]+7</f>
        <v>45396</v>
      </c>
      <c r="T542" s="7" t="str">
        <f t="shared" si="25"/>
        <v>4/7/2024 - 4/14/2024</v>
      </c>
      <c r="U542" s="7" t="str">
        <f t="shared" si="26"/>
        <v>Time Card</v>
      </c>
      <c r="V542" s="8" t="str">
        <f>RIGHT(TEXT(Data7[[#This Row],[Date:]],"mmddyyyy"),4)</f>
        <v>2024</v>
      </c>
      <c r="W542" s="8" t="str">
        <f>MID(TEXT(Data7[[#This Row],[Date:]],"mmddyyyy"),3,2)</f>
        <v>12</v>
      </c>
      <c r="X542" s="8" t="str">
        <f>LEFT(TEXT(Data7[[#This Row],[Date:]],"mmddyyyy"),2)</f>
        <v>04</v>
      </c>
      <c r="Y542" s="6">
        <f>DATE(Data7[[#This Row],[Year]],Data7[[#This Row],[Month]],Data7[[#This Row],[Day]])</f>
        <v>45394</v>
      </c>
    </row>
    <row r="543" spans="1:25" x14ac:dyDescent="0.3">
      <c r="A543" s="5">
        <v>45394.409343981482</v>
      </c>
      <c r="B543" s="7" t="s">
        <v>31</v>
      </c>
      <c r="C543" s="6" t="s">
        <v>429</v>
      </c>
      <c r="D543" s="7" t="s">
        <v>431</v>
      </c>
      <c r="E543" s="8">
        <v>2.5</v>
      </c>
      <c r="F543" s="7">
        <v>7065730</v>
      </c>
      <c r="G543" s="7" t="s">
        <v>68</v>
      </c>
      <c r="H543" s="7" t="s">
        <v>69</v>
      </c>
      <c r="I543" s="7" t="s">
        <v>44</v>
      </c>
      <c r="J543" s="19" t="str">
        <f>IFERROR(INDEX('Employee Info'!$C$3:$E$200,MATCH(Data7[[#This Row],[Name:]],'Employee Info'!$B$3:$B$200,0),MATCH(Data7[[#This Row],[Hours Type:]],'Employee Info'!$C$2:$E$2,0)),"")</f>
        <v/>
      </c>
      <c r="K543" s="19" t="str">
        <f>IFERROR(INDEX('Employee Info'!$C$3:$J$200,MATCH(Data7[[#This Row],[Name:]],'Employee Info'!$B$3:$B$200,0),MATCH(Data7[[#Headers],[Truck]],'Employee Info'!$C$2:$J$2,0)),"")</f>
        <v/>
      </c>
      <c r="L543" s="19" t="str">
        <f>IFERROR(INDEX('Employee Info'!$C$3:$J$200,MATCH(Data7[[#This Row],[Name:]],'Employee Info'!$B$3:$B$200,0),MATCH(Data7[[#Headers],[Phone]],'Employee Info'!$C$2:$J$2,0)),"")</f>
        <v/>
      </c>
      <c r="M543" s="19" t="str">
        <f>IFERROR(INDEX('Employee Info'!$C$3:$J$200,MATCH(Data7[[#This Row],[Name:]],'Employee Info'!$B$3:$B$200,0),MATCH(Data7[[#Headers],[Tech]],'Employee Info'!$C$2:$J$2,0)),"")</f>
        <v/>
      </c>
      <c r="N543" s="19" t="str">
        <f>IFERROR(INDEX('Employee Info'!$C$3:$J$200,MATCH(Data7[[#This Row],[Name:]],'Employee Info'!$B$3:$B$200,0),MATCH(Data7[[#Headers],[Other]],'Employee Info'!$C$2:$J$2,0)),"")</f>
        <v/>
      </c>
      <c r="O543" s="19">
        <f>IFERROR((Data7[[#This Row],[Hours:]]*SUM(Data7[[#This Row],[Rate]:[Other]])),"")</f>
        <v>0</v>
      </c>
      <c r="P543" s="7" t="str">
        <f>IF(Data7[[#This Row],[WO'#:]]="","Riley #","WO#")</f>
        <v>WO#</v>
      </c>
      <c r="Q543" s="7">
        <f>IFERROR(WEEKNUM(Data7[[#This Row],[Date:]]),"")</f>
        <v>15</v>
      </c>
      <c r="R543" s="6">
        <f t="shared" si="24"/>
        <v>45389</v>
      </c>
      <c r="S543" s="6">
        <f>Data7[[#This Row],[Week Start]]+7</f>
        <v>45396</v>
      </c>
      <c r="T543" s="7" t="str">
        <f t="shared" si="25"/>
        <v>4/7/2024 - 4/14/2024</v>
      </c>
      <c r="U543" s="7" t="str">
        <f t="shared" si="26"/>
        <v>Time Card</v>
      </c>
      <c r="V543" s="8" t="str">
        <f>RIGHT(TEXT(Data7[[#This Row],[Date:]],"mmddyyyy"),4)</f>
        <v>2024</v>
      </c>
      <c r="W543" s="8" t="str">
        <f>MID(TEXT(Data7[[#This Row],[Date:]],"mmddyyyy"),3,2)</f>
        <v>12</v>
      </c>
      <c r="X543" s="8" t="str">
        <f>LEFT(TEXT(Data7[[#This Row],[Date:]],"mmddyyyy"),2)</f>
        <v>04</v>
      </c>
      <c r="Y543" s="6">
        <f>DATE(Data7[[#This Row],[Year]],Data7[[#This Row],[Month]],Data7[[#This Row],[Day]])</f>
        <v>45394</v>
      </c>
    </row>
    <row r="544" spans="1:25" x14ac:dyDescent="0.3">
      <c r="A544" s="5">
        <v>45394.510722222221</v>
      </c>
      <c r="B544" s="7" t="s">
        <v>66</v>
      </c>
      <c r="C544" s="6" t="s">
        <v>429</v>
      </c>
      <c r="D544" s="7" t="s">
        <v>432</v>
      </c>
      <c r="E544" s="8">
        <v>2.5</v>
      </c>
      <c r="F544" s="7">
        <v>7065730</v>
      </c>
      <c r="G544" s="7" t="s">
        <v>68</v>
      </c>
      <c r="H544" s="7" t="s">
        <v>69</v>
      </c>
      <c r="I544" s="7" t="s">
        <v>44</v>
      </c>
      <c r="J544" s="19" t="str">
        <f>IFERROR(INDEX('Employee Info'!$C$3:$E$200,MATCH(Data7[[#This Row],[Name:]],'Employee Info'!$B$3:$B$200,0),MATCH(Data7[[#This Row],[Hours Type:]],'Employee Info'!$C$2:$E$2,0)),"")</f>
        <v/>
      </c>
      <c r="K544" s="19" t="str">
        <f>IFERROR(INDEX('Employee Info'!$C$3:$J$200,MATCH(Data7[[#This Row],[Name:]],'Employee Info'!$B$3:$B$200,0),MATCH(Data7[[#Headers],[Truck]],'Employee Info'!$C$2:$J$2,0)),"")</f>
        <v/>
      </c>
      <c r="L544" s="19" t="str">
        <f>IFERROR(INDEX('Employee Info'!$C$3:$J$200,MATCH(Data7[[#This Row],[Name:]],'Employee Info'!$B$3:$B$200,0),MATCH(Data7[[#Headers],[Phone]],'Employee Info'!$C$2:$J$2,0)),"")</f>
        <v/>
      </c>
      <c r="M544" s="19" t="str">
        <f>IFERROR(INDEX('Employee Info'!$C$3:$J$200,MATCH(Data7[[#This Row],[Name:]],'Employee Info'!$B$3:$B$200,0),MATCH(Data7[[#Headers],[Tech]],'Employee Info'!$C$2:$J$2,0)),"")</f>
        <v/>
      </c>
      <c r="N544" s="19" t="str">
        <f>IFERROR(INDEX('Employee Info'!$C$3:$J$200,MATCH(Data7[[#This Row],[Name:]],'Employee Info'!$B$3:$B$200,0),MATCH(Data7[[#Headers],[Other]],'Employee Info'!$C$2:$J$2,0)),"")</f>
        <v/>
      </c>
      <c r="O544" s="19">
        <f>IFERROR((Data7[[#This Row],[Hours:]]*SUM(Data7[[#This Row],[Rate]:[Other]])),"")</f>
        <v>0</v>
      </c>
      <c r="P544" s="7" t="str">
        <f>IF(Data7[[#This Row],[WO'#:]]="","Riley #","WO#")</f>
        <v>WO#</v>
      </c>
      <c r="Q544" s="7">
        <f>IFERROR(WEEKNUM(Data7[[#This Row],[Date:]]),"")</f>
        <v>15</v>
      </c>
      <c r="R544" s="6">
        <f t="shared" si="24"/>
        <v>45389</v>
      </c>
      <c r="S544" s="6">
        <f>Data7[[#This Row],[Week Start]]+7</f>
        <v>45396</v>
      </c>
      <c r="T544" s="7" t="str">
        <f t="shared" si="25"/>
        <v>4/7/2024 - 4/14/2024</v>
      </c>
      <c r="U544" s="7" t="str">
        <f t="shared" si="26"/>
        <v>Time Card</v>
      </c>
      <c r="V544" s="8" t="str">
        <f>RIGHT(TEXT(Data7[[#This Row],[Date:]],"mmddyyyy"),4)</f>
        <v>2024</v>
      </c>
      <c r="W544" s="8" t="str">
        <f>MID(TEXT(Data7[[#This Row],[Date:]],"mmddyyyy"),3,2)</f>
        <v>12</v>
      </c>
      <c r="X544" s="8" t="str">
        <f>LEFT(TEXT(Data7[[#This Row],[Date:]],"mmddyyyy"),2)</f>
        <v>04</v>
      </c>
      <c r="Y544" s="6">
        <f>DATE(Data7[[#This Row],[Year]],Data7[[#This Row],[Month]],Data7[[#This Row],[Day]])</f>
        <v>45394</v>
      </c>
    </row>
    <row r="545" spans="1:25" x14ac:dyDescent="0.3">
      <c r="A545" s="5">
        <v>45394.509213310186</v>
      </c>
      <c r="B545" s="7" t="s">
        <v>66</v>
      </c>
      <c r="C545" s="6" t="s">
        <v>429</v>
      </c>
      <c r="D545" s="7" t="s">
        <v>416</v>
      </c>
      <c r="E545" s="8">
        <v>1</v>
      </c>
      <c r="F545" s="7">
        <v>7078215</v>
      </c>
      <c r="G545" s="7" t="s">
        <v>68</v>
      </c>
      <c r="H545" s="7" t="s">
        <v>69</v>
      </c>
      <c r="I545" s="7" t="s">
        <v>44</v>
      </c>
      <c r="J545" s="19" t="str">
        <f>IFERROR(INDEX('Employee Info'!$C$3:$E$200,MATCH(Data7[[#This Row],[Name:]],'Employee Info'!$B$3:$B$200,0),MATCH(Data7[[#This Row],[Hours Type:]],'Employee Info'!$C$2:$E$2,0)),"")</f>
        <v/>
      </c>
      <c r="K545" s="19" t="str">
        <f>IFERROR(INDEX('Employee Info'!$C$3:$J$200,MATCH(Data7[[#This Row],[Name:]],'Employee Info'!$B$3:$B$200,0),MATCH(Data7[[#Headers],[Truck]],'Employee Info'!$C$2:$J$2,0)),"")</f>
        <v/>
      </c>
      <c r="L545" s="19" t="str">
        <f>IFERROR(INDEX('Employee Info'!$C$3:$J$200,MATCH(Data7[[#This Row],[Name:]],'Employee Info'!$B$3:$B$200,0),MATCH(Data7[[#Headers],[Phone]],'Employee Info'!$C$2:$J$2,0)),"")</f>
        <v/>
      </c>
      <c r="M545" s="19" t="str">
        <f>IFERROR(INDEX('Employee Info'!$C$3:$J$200,MATCH(Data7[[#This Row],[Name:]],'Employee Info'!$B$3:$B$200,0),MATCH(Data7[[#Headers],[Tech]],'Employee Info'!$C$2:$J$2,0)),"")</f>
        <v/>
      </c>
      <c r="N545" s="19" t="str">
        <f>IFERROR(INDEX('Employee Info'!$C$3:$J$200,MATCH(Data7[[#This Row],[Name:]],'Employee Info'!$B$3:$B$200,0),MATCH(Data7[[#Headers],[Other]],'Employee Info'!$C$2:$J$2,0)),"")</f>
        <v/>
      </c>
      <c r="O545" s="19">
        <f>IFERROR((Data7[[#This Row],[Hours:]]*SUM(Data7[[#This Row],[Rate]:[Other]])),"")</f>
        <v>0</v>
      </c>
      <c r="P545" s="7" t="str">
        <f>IF(Data7[[#This Row],[WO'#:]]="","Riley #","WO#")</f>
        <v>WO#</v>
      </c>
      <c r="Q545" s="7">
        <f>IFERROR(WEEKNUM(Data7[[#This Row],[Date:]]),"")</f>
        <v>15</v>
      </c>
      <c r="R545" s="6">
        <f t="shared" si="24"/>
        <v>45389</v>
      </c>
      <c r="S545" s="6">
        <f>Data7[[#This Row],[Week Start]]+7</f>
        <v>45396</v>
      </c>
      <c r="T545" s="7" t="str">
        <f t="shared" si="25"/>
        <v>4/7/2024 - 4/14/2024</v>
      </c>
      <c r="U545" s="7" t="str">
        <f t="shared" si="26"/>
        <v>Time Card</v>
      </c>
      <c r="V545" s="8" t="str">
        <f>RIGHT(TEXT(Data7[[#This Row],[Date:]],"mmddyyyy"),4)</f>
        <v>2024</v>
      </c>
      <c r="W545" s="8" t="str">
        <f>MID(TEXT(Data7[[#This Row],[Date:]],"mmddyyyy"),3,2)</f>
        <v>12</v>
      </c>
      <c r="X545" s="8" t="str">
        <f>LEFT(TEXT(Data7[[#This Row],[Date:]],"mmddyyyy"),2)</f>
        <v>04</v>
      </c>
      <c r="Y545" s="6">
        <f>DATE(Data7[[#This Row],[Year]],Data7[[#This Row],[Month]],Data7[[#This Row],[Day]])</f>
        <v>45394</v>
      </c>
    </row>
    <row r="546" spans="1:25" x14ac:dyDescent="0.3">
      <c r="A546" s="5">
        <v>45394.503637499998</v>
      </c>
      <c r="B546" s="7" t="s">
        <v>35</v>
      </c>
      <c r="C546" s="6" t="s">
        <v>429</v>
      </c>
      <c r="D546" s="7" t="s">
        <v>433</v>
      </c>
      <c r="E546" s="8">
        <v>2</v>
      </c>
      <c r="F546" s="7">
        <v>7087013</v>
      </c>
      <c r="G546" s="7" t="s">
        <v>68</v>
      </c>
      <c r="H546" s="7" t="s">
        <v>69</v>
      </c>
      <c r="I546" s="7" t="s">
        <v>44</v>
      </c>
      <c r="J546" s="19" t="str">
        <f>IFERROR(INDEX('Employee Info'!$C$3:$E$200,MATCH(Data7[[#This Row],[Name:]],'Employee Info'!$B$3:$B$200,0),MATCH(Data7[[#This Row],[Hours Type:]],'Employee Info'!$C$2:$E$2,0)),"")</f>
        <v/>
      </c>
      <c r="K546" s="19" t="str">
        <f>IFERROR(INDEX('Employee Info'!$C$3:$J$200,MATCH(Data7[[#This Row],[Name:]],'Employee Info'!$B$3:$B$200,0),MATCH(Data7[[#Headers],[Truck]],'Employee Info'!$C$2:$J$2,0)),"")</f>
        <v/>
      </c>
      <c r="L546" s="19" t="str">
        <f>IFERROR(INDEX('Employee Info'!$C$3:$J$200,MATCH(Data7[[#This Row],[Name:]],'Employee Info'!$B$3:$B$200,0),MATCH(Data7[[#Headers],[Phone]],'Employee Info'!$C$2:$J$2,0)),"")</f>
        <v/>
      </c>
      <c r="M546" s="19" t="str">
        <f>IFERROR(INDEX('Employee Info'!$C$3:$J$200,MATCH(Data7[[#This Row],[Name:]],'Employee Info'!$B$3:$B$200,0),MATCH(Data7[[#Headers],[Tech]],'Employee Info'!$C$2:$J$2,0)),"")</f>
        <v/>
      </c>
      <c r="N546" s="19" t="str">
        <f>IFERROR(INDEX('Employee Info'!$C$3:$J$200,MATCH(Data7[[#This Row],[Name:]],'Employee Info'!$B$3:$B$200,0),MATCH(Data7[[#Headers],[Other]],'Employee Info'!$C$2:$J$2,0)),"")</f>
        <v/>
      </c>
      <c r="O546" s="19">
        <f>IFERROR((Data7[[#This Row],[Hours:]]*SUM(Data7[[#This Row],[Rate]:[Other]])),"")</f>
        <v>0</v>
      </c>
      <c r="P546" s="7" t="str">
        <f>IF(Data7[[#This Row],[WO'#:]]="","Riley #","WO#")</f>
        <v>WO#</v>
      </c>
      <c r="Q546" s="7">
        <f>IFERROR(WEEKNUM(Data7[[#This Row],[Date:]]),"")</f>
        <v>15</v>
      </c>
      <c r="R546" s="6">
        <f t="shared" si="24"/>
        <v>45389</v>
      </c>
      <c r="S546" s="6">
        <f>Data7[[#This Row],[Week Start]]+7</f>
        <v>45396</v>
      </c>
      <c r="T546" s="7" t="str">
        <f t="shared" si="25"/>
        <v>4/7/2024 - 4/14/2024</v>
      </c>
      <c r="U546" s="7" t="str">
        <f t="shared" si="26"/>
        <v>Time Card</v>
      </c>
      <c r="V546" s="8" t="str">
        <f>RIGHT(TEXT(Data7[[#This Row],[Date:]],"mmddyyyy"),4)</f>
        <v>2024</v>
      </c>
      <c r="W546" s="8" t="str">
        <f>MID(TEXT(Data7[[#This Row],[Date:]],"mmddyyyy"),3,2)</f>
        <v>12</v>
      </c>
      <c r="X546" s="8" t="str">
        <f>LEFT(TEXT(Data7[[#This Row],[Date:]],"mmddyyyy"),2)</f>
        <v>04</v>
      </c>
      <c r="Y546" s="6">
        <f>DATE(Data7[[#This Row],[Year]],Data7[[#This Row],[Month]],Data7[[#This Row],[Day]])</f>
        <v>45394</v>
      </c>
    </row>
    <row r="547" spans="1:25" x14ac:dyDescent="0.3">
      <c r="A547" s="5">
        <v>45394.503159375003</v>
      </c>
      <c r="B547" s="7" t="s">
        <v>35</v>
      </c>
      <c r="C547" s="6" t="s">
        <v>429</v>
      </c>
      <c r="D547" s="7" t="s">
        <v>434</v>
      </c>
      <c r="E547" s="8">
        <v>2</v>
      </c>
      <c r="F547" s="7">
        <v>7088147</v>
      </c>
      <c r="G547" s="7" t="s">
        <v>68</v>
      </c>
      <c r="H547" s="7" t="s">
        <v>69</v>
      </c>
      <c r="I547" s="7" t="s">
        <v>44</v>
      </c>
      <c r="J547" s="19" t="str">
        <f>IFERROR(INDEX('Employee Info'!$C$3:$E$200,MATCH(Data7[[#This Row],[Name:]],'Employee Info'!$B$3:$B$200,0),MATCH(Data7[[#This Row],[Hours Type:]],'Employee Info'!$C$2:$E$2,0)),"")</f>
        <v/>
      </c>
      <c r="K547" s="19" t="str">
        <f>IFERROR(INDEX('Employee Info'!$C$3:$J$200,MATCH(Data7[[#This Row],[Name:]],'Employee Info'!$B$3:$B$200,0),MATCH(Data7[[#Headers],[Truck]],'Employee Info'!$C$2:$J$2,0)),"")</f>
        <v/>
      </c>
      <c r="L547" s="19" t="str">
        <f>IFERROR(INDEX('Employee Info'!$C$3:$J$200,MATCH(Data7[[#This Row],[Name:]],'Employee Info'!$B$3:$B$200,0),MATCH(Data7[[#Headers],[Phone]],'Employee Info'!$C$2:$J$2,0)),"")</f>
        <v/>
      </c>
      <c r="M547" s="19" t="str">
        <f>IFERROR(INDEX('Employee Info'!$C$3:$J$200,MATCH(Data7[[#This Row],[Name:]],'Employee Info'!$B$3:$B$200,0),MATCH(Data7[[#Headers],[Tech]],'Employee Info'!$C$2:$J$2,0)),"")</f>
        <v/>
      </c>
      <c r="N547" s="19" t="str">
        <f>IFERROR(INDEX('Employee Info'!$C$3:$J$200,MATCH(Data7[[#This Row],[Name:]],'Employee Info'!$B$3:$B$200,0),MATCH(Data7[[#Headers],[Other]],'Employee Info'!$C$2:$J$2,0)),"")</f>
        <v/>
      </c>
      <c r="O547" s="19">
        <f>IFERROR((Data7[[#This Row],[Hours:]]*SUM(Data7[[#This Row],[Rate]:[Other]])),"")</f>
        <v>0</v>
      </c>
      <c r="P547" s="7" t="str">
        <f>IF(Data7[[#This Row],[WO'#:]]="","Riley #","WO#")</f>
        <v>WO#</v>
      </c>
      <c r="Q547" s="7">
        <f>IFERROR(WEEKNUM(Data7[[#This Row],[Date:]]),"")</f>
        <v>15</v>
      </c>
      <c r="R547" s="6">
        <f t="shared" si="24"/>
        <v>45389</v>
      </c>
      <c r="S547" s="6">
        <f>Data7[[#This Row],[Week Start]]+7</f>
        <v>45396</v>
      </c>
      <c r="T547" s="7" t="str">
        <f t="shared" si="25"/>
        <v>4/7/2024 - 4/14/2024</v>
      </c>
      <c r="U547" s="7" t="str">
        <f t="shared" si="26"/>
        <v>Time Card</v>
      </c>
      <c r="V547" s="8" t="str">
        <f>RIGHT(TEXT(Data7[[#This Row],[Date:]],"mmddyyyy"),4)</f>
        <v>2024</v>
      </c>
      <c r="W547" s="8" t="str">
        <f>MID(TEXT(Data7[[#This Row],[Date:]],"mmddyyyy"),3,2)</f>
        <v>12</v>
      </c>
      <c r="X547" s="8" t="str">
        <f>LEFT(TEXT(Data7[[#This Row],[Date:]],"mmddyyyy"),2)</f>
        <v>04</v>
      </c>
      <c r="Y547" s="6">
        <f>DATE(Data7[[#This Row],[Year]],Data7[[#This Row],[Month]],Data7[[#This Row],[Day]])</f>
        <v>45394</v>
      </c>
    </row>
    <row r="548" spans="1:25" x14ac:dyDescent="0.3">
      <c r="A548" s="5">
        <v>45394.52292152778</v>
      </c>
      <c r="B548" s="7" t="s">
        <v>66</v>
      </c>
      <c r="C548" s="6" t="s">
        <v>429</v>
      </c>
      <c r="D548" s="7" t="s">
        <v>423</v>
      </c>
      <c r="E548" s="8">
        <v>1</v>
      </c>
      <c r="F548" s="7">
        <v>7088147</v>
      </c>
      <c r="G548" s="7" t="s">
        <v>68</v>
      </c>
      <c r="H548" s="7" t="s">
        <v>69</v>
      </c>
      <c r="I548" s="7" t="s">
        <v>44</v>
      </c>
      <c r="J548" s="19" t="str">
        <f>IFERROR(INDEX('Employee Info'!$C$3:$E$200,MATCH(Data7[[#This Row],[Name:]],'Employee Info'!$B$3:$B$200,0),MATCH(Data7[[#This Row],[Hours Type:]],'Employee Info'!$C$2:$E$2,0)),"")</f>
        <v/>
      </c>
      <c r="K548" s="19" t="str">
        <f>IFERROR(INDEX('Employee Info'!$C$3:$J$200,MATCH(Data7[[#This Row],[Name:]],'Employee Info'!$B$3:$B$200,0),MATCH(Data7[[#Headers],[Truck]],'Employee Info'!$C$2:$J$2,0)),"")</f>
        <v/>
      </c>
      <c r="L548" s="19" t="str">
        <f>IFERROR(INDEX('Employee Info'!$C$3:$J$200,MATCH(Data7[[#This Row],[Name:]],'Employee Info'!$B$3:$B$200,0),MATCH(Data7[[#Headers],[Phone]],'Employee Info'!$C$2:$J$2,0)),"")</f>
        <v/>
      </c>
      <c r="M548" s="19" t="str">
        <f>IFERROR(INDEX('Employee Info'!$C$3:$J$200,MATCH(Data7[[#This Row],[Name:]],'Employee Info'!$B$3:$B$200,0),MATCH(Data7[[#Headers],[Tech]],'Employee Info'!$C$2:$J$2,0)),"")</f>
        <v/>
      </c>
      <c r="N548" s="19" t="str">
        <f>IFERROR(INDEX('Employee Info'!$C$3:$J$200,MATCH(Data7[[#This Row],[Name:]],'Employee Info'!$B$3:$B$200,0),MATCH(Data7[[#Headers],[Other]],'Employee Info'!$C$2:$J$2,0)),"")</f>
        <v/>
      </c>
      <c r="O548" s="19">
        <f>IFERROR((Data7[[#This Row],[Hours:]]*SUM(Data7[[#This Row],[Rate]:[Other]])),"")</f>
        <v>0</v>
      </c>
      <c r="P548" s="7" t="str">
        <f>IF(Data7[[#This Row],[WO'#:]]="","Riley #","WO#")</f>
        <v>WO#</v>
      </c>
      <c r="Q548" s="7">
        <f>IFERROR(WEEKNUM(Data7[[#This Row],[Date:]]),"")</f>
        <v>15</v>
      </c>
      <c r="R548" s="6">
        <f t="shared" si="24"/>
        <v>45389</v>
      </c>
      <c r="S548" s="6">
        <f>Data7[[#This Row],[Week Start]]+7</f>
        <v>45396</v>
      </c>
      <c r="T548" s="7" t="str">
        <f t="shared" si="25"/>
        <v>4/7/2024 - 4/14/2024</v>
      </c>
      <c r="U548" s="7" t="str">
        <f t="shared" si="26"/>
        <v>Time Card</v>
      </c>
      <c r="V548" s="8" t="str">
        <f>RIGHT(TEXT(Data7[[#This Row],[Date:]],"mmddyyyy"),4)</f>
        <v>2024</v>
      </c>
      <c r="W548" s="8" t="str">
        <f>MID(TEXT(Data7[[#This Row],[Date:]],"mmddyyyy"),3,2)</f>
        <v>12</v>
      </c>
      <c r="X548" s="8" t="str">
        <f>LEFT(TEXT(Data7[[#This Row],[Date:]],"mmddyyyy"),2)</f>
        <v>04</v>
      </c>
      <c r="Y548" s="6">
        <f>DATE(Data7[[#This Row],[Year]],Data7[[#This Row],[Month]],Data7[[#This Row],[Day]])</f>
        <v>45394</v>
      </c>
    </row>
    <row r="549" spans="1:25" x14ac:dyDescent="0.3">
      <c r="A549" s="5">
        <v>45394.504688425928</v>
      </c>
      <c r="B549" s="7" t="s">
        <v>35</v>
      </c>
      <c r="C549" s="6" t="s">
        <v>429</v>
      </c>
      <c r="D549" s="7" t="s">
        <v>435</v>
      </c>
      <c r="E549" s="8">
        <v>2</v>
      </c>
      <c r="F549" s="7" t="s">
        <v>68</v>
      </c>
      <c r="G549" s="7" t="s">
        <v>68</v>
      </c>
      <c r="H549" s="7" t="s">
        <v>278</v>
      </c>
      <c r="I549" s="7" t="s">
        <v>44</v>
      </c>
      <c r="J549" s="19" t="str">
        <f>IFERROR(INDEX('Employee Info'!$C$3:$E$200,MATCH(Data7[[#This Row],[Name:]],'Employee Info'!$B$3:$B$200,0),MATCH(Data7[[#This Row],[Hours Type:]],'Employee Info'!$C$2:$E$2,0)),"")</f>
        <v/>
      </c>
      <c r="K549" s="19" t="str">
        <f>IFERROR(INDEX('Employee Info'!$C$3:$J$200,MATCH(Data7[[#This Row],[Name:]],'Employee Info'!$B$3:$B$200,0),MATCH(Data7[[#Headers],[Truck]],'Employee Info'!$C$2:$J$2,0)),"")</f>
        <v/>
      </c>
      <c r="L549" s="19" t="str">
        <f>IFERROR(INDEX('Employee Info'!$C$3:$J$200,MATCH(Data7[[#This Row],[Name:]],'Employee Info'!$B$3:$B$200,0),MATCH(Data7[[#Headers],[Phone]],'Employee Info'!$C$2:$J$2,0)),"")</f>
        <v/>
      </c>
      <c r="M549" s="19" t="str">
        <f>IFERROR(INDEX('Employee Info'!$C$3:$J$200,MATCH(Data7[[#This Row],[Name:]],'Employee Info'!$B$3:$B$200,0),MATCH(Data7[[#Headers],[Tech]],'Employee Info'!$C$2:$J$2,0)),"")</f>
        <v/>
      </c>
      <c r="N549" s="19" t="str">
        <f>IFERROR(INDEX('Employee Info'!$C$3:$J$200,MATCH(Data7[[#This Row],[Name:]],'Employee Info'!$B$3:$B$200,0),MATCH(Data7[[#Headers],[Other]],'Employee Info'!$C$2:$J$2,0)),"")</f>
        <v/>
      </c>
      <c r="O549" s="19">
        <f>IFERROR((Data7[[#This Row],[Hours:]]*SUM(Data7[[#This Row],[Rate]:[Other]])),"")</f>
        <v>0</v>
      </c>
      <c r="P549" s="7" t="str">
        <f>IF(Data7[[#This Row],[WO'#:]]="","Riley #","WO#")</f>
        <v>Riley #</v>
      </c>
      <c r="Q549" s="7">
        <f>IFERROR(WEEKNUM(Data7[[#This Row],[Date:]]),"")</f>
        <v>15</v>
      </c>
      <c r="R549" s="6">
        <f t="shared" si="24"/>
        <v>45389</v>
      </c>
      <c r="S549" s="6">
        <f>Data7[[#This Row],[Week Start]]+7</f>
        <v>45396</v>
      </c>
      <c r="T549" s="7" t="str">
        <f t="shared" si="25"/>
        <v>4/7/2024 - 4/14/2024</v>
      </c>
      <c r="U549" s="7" t="str">
        <f t="shared" si="26"/>
        <v>Time Card</v>
      </c>
      <c r="V549" s="8" t="str">
        <f>RIGHT(TEXT(Data7[[#This Row],[Date:]],"mmddyyyy"),4)</f>
        <v>2024</v>
      </c>
      <c r="W549" s="8" t="str">
        <f>MID(TEXT(Data7[[#This Row],[Date:]],"mmddyyyy"),3,2)</f>
        <v>12</v>
      </c>
      <c r="X549" s="8" t="str">
        <f>LEFT(TEXT(Data7[[#This Row],[Date:]],"mmddyyyy"),2)</f>
        <v>04</v>
      </c>
      <c r="Y549" s="6">
        <f>DATE(Data7[[#This Row],[Year]],Data7[[#This Row],[Month]],Data7[[#This Row],[Day]])</f>
        <v>45394</v>
      </c>
    </row>
    <row r="550" spans="1:25" x14ac:dyDescent="0.3">
      <c r="A550" s="5">
        <v>45397.582534953704</v>
      </c>
      <c r="B550" s="7" t="s">
        <v>31</v>
      </c>
      <c r="C550" s="6" t="s">
        <v>436</v>
      </c>
      <c r="D550" s="7" t="s">
        <v>340</v>
      </c>
      <c r="E550" s="8">
        <v>4</v>
      </c>
      <c r="F550" s="7">
        <v>6984733</v>
      </c>
      <c r="G550" s="7" t="s">
        <v>68</v>
      </c>
      <c r="H550" s="7" t="s">
        <v>69</v>
      </c>
      <c r="I550" s="7" t="s">
        <v>44</v>
      </c>
      <c r="J550" s="19" t="str">
        <f>IFERROR(INDEX('Employee Info'!$C$3:$E$200,MATCH(Data7[[#This Row],[Name:]],'Employee Info'!$B$3:$B$200,0),MATCH(Data7[[#This Row],[Hours Type:]],'Employee Info'!$C$2:$E$2,0)),"")</f>
        <v/>
      </c>
      <c r="K550" s="19" t="str">
        <f>IFERROR(INDEX('Employee Info'!$C$3:$J$200,MATCH(Data7[[#This Row],[Name:]],'Employee Info'!$B$3:$B$200,0),MATCH(Data7[[#Headers],[Truck]],'Employee Info'!$C$2:$J$2,0)),"")</f>
        <v/>
      </c>
      <c r="L550" s="19" t="str">
        <f>IFERROR(INDEX('Employee Info'!$C$3:$J$200,MATCH(Data7[[#This Row],[Name:]],'Employee Info'!$B$3:$B$200,0),MATCH(Data7[[#Headers],[Phone]],'Employee Info'!$C$2:$J$2,0)),"")</f>
        <v/>
      </c>
      <c r="M550" s="19" t="str">
        <f>IFERROR(INDEX('Employee Info'!$C$3:$J$200,MATCH(Data7[[#This Row],[Name:]],'Employee Info'!$B$3:$B$200,0),MATCH(Data7[[#Headers],[Tech]],'Employee Info'!$C$2:$J$2,0)),"")</f>
        <v/>
      </c>
      <c r="N550" s="19" t="str">
        <f>IFERROR(INDEX('Employee Info'!$C$3:$J$200,MATCH(Data7[[#This Row],[Name:]],'Employee Info'!$B$3:$B$200,0),MATCH(Data7[[#Headers],[Other]],'Employee Info'!$C$2:$J$2,0)),"")</f>
        <v/>
      </c>
      <c r="O550" s="19">
        <f>IFERROR((Data7[[#This Row],[Hours:]]*SUM(Data7[[#This Row],[Rate]:[Other]])),"")</f>
        <v>0</v>
      </c>
      <c r="P550" s="7" t="str">
        <f>IF(Data7[[#This Row],[WO'#:]]="","Riley #","WO#")</f>
        <v>WO#</v>
      </c>
      <c r="Q550" s="7">
        <f>IFERROR(WEEKNUM(Data7[[#This Row],[Date:]]),"")</f>
        <v>16</v>
      </c>
      <c r="R550" s="6">
        <f t="shared" si="24"/>
        <v>45396</v>
      </c>
      <c r="S550" s="6">
        <f>Data7[[#This Row],[Week Start]]+7</f>
        <v>45403</v>
      </c>
      <c r="T550" s="7" t="str">
        <f t="shared" si="25"/>
        <v>4/14/2024 - 4/21/2024</v>
      </c>
      <c r="U550" s="7" t="str">
        <f t="shared" si="26"/>
        <v>Time Card</v>
      </c>
      <c r="V550" s="8" t="str">
        <f>RIGHT(TEXT(Data7[[#This Row],[Date:]],"mmddyyyy"),4)</f>
        <v>2024</v>
      </c>
      <c r="W550" s="8" t="str">
        <f>MID(TEXT(Data7[[#This Row],[Date:]],"mmddyyyy"),3,2)</f>
        <v>15</v>
      </c>
      <c r="X550" s="8" t="str">
        <f>LEFT(TEXT(Data7[[#This Row],[Date:]],"mmddyyyy"),2)</f>
        <v>04</v>
      </c>
      <c r="Y550" s="6">
        <f>DATE(Data7[[#This Row],[Year]],Data7[[#This Row],[Month]],Data7[[#This Row],[Day]])</f>
        <v>45397</v>
      </c>
    </row>
    <row r="551" spans="1:25" x14ac:dyDescent="0.3">
      <c r="A551" s="5">
        <v>45401.44526064815</v>
      </c>
      <c r="B551" s="7" t="s">
        <v>66</v>
      </c>
      <c r="C551" s="6" t="s">
        <v>436</v>
      </c>
      <c r="D551" s="7" t="s">
        <v>317</v>
      </c>
      <c r="E551" s="8">
        <v>2</v>
      </c>
      <c r="F551" s="7">
        <v>6984733</v>
      </c>
      <c r="G551" s="7" t="s">
        <v>68</v>
      </c>
      <c r="H551" s="7" t="s">
        <v>69</v>
      </c>
      <c r="I551" s="7" t="s">
        <v>44</v>
      </c>
      <c r="J551" s="19" t="str">
        <f>IFERROR(INDEX('Employee Info'!$C$3:$E$200,MATCH(Data7[[#This Row],[Name:]],'Employee Info'!$B$3:$B$200,0),MATCH(Data7[[#This Row],[Hours Type:]],'Employee Info'!$C$2:$E$2,0)),"")</f>
        <v/>
      </c>
      <c r="K551" s="19" t="str">
        <f>IFERROR(INDEX('Employee Info'!$C$3:$J$200,MATCH(Data7[[#This Row],[Name:]],'Employee Info'!$B$3:$B$200,0),MATCH(Data7[[#Headers],[Truck]],'Employee Info'!$C$2:$J$2,0)),"")</f>
        <v/>
      </c>
      <c r="L551" s="19" t="str">
        <f>IFERROR(INDEX('Employee Info'!$C$3:$J$200,MATCH(Data7[[#This Row],[Name:]],'Employee Info'!$B$3:$B$200,0),MATCH(Data7[[#Headers],[Phone]],'Employee Info'!$C$2:$J$2,0)),"")</f>
        <v/>
      </c>
      <c r="M551" s="19" t="str">
        <f>IFERROR(INDEX('Employee Info'!$C$3:$J$200,MATCH(Data7[[#This Row],[Name:]],'Employee Info'!$B$3:$B$200,0),MATCH(Data7[[#Headers],[Tech]],'Employee Info'!$C$2:$J$2,0)),"")</f>
        <v/>
      </c>
      <c r="N551" s="19" t="str">
        <f>IFERROR(INDEX('Employee Info'!$C$3:$J$200,MATCH(Data7[[#This Row],[Name:]],'Employee Info'!$B$3:$B$200,0),MATCH(Data7[[#Headers],[Other]],'Employee Info'!$C$2:$J$2,0)),"")</f>
        <v/>
      </c>
      <c r="O551" s="19">
        <f>IFERROR((Data7[[#This Row],[Hours:]]*SUM(Data7[[#This Row],[Rate]:[Other]])),"")</f>
        <v>0</v>
      </c>
      <c r="P551" s="7" t="str">
        <f>IF(Data7[[#This Row],[WO'#:]]="","Riley #","WO#")</f>
        <v>WO#</v>
      </c>
      <c r="Q551" s="7">
        <f>IFERROR(WEEKNUM(Data7[[#This Row],[Date:]]),"")</f>
        <v>16</v>
      </c>
      <c r="R551" s="6">
        <f t="shared" si="24"/>
        <v>45396</v>
      </c>
      <c r="S551" s="6">
        <f>Data7[[#This Row],[Week Start]]+7</f>
        <v>45403</v>
      </c>
      <c r="T551" s="7" t="str">
        <f t="shared" si="25"/>
        <v>4/14/2024 - 4/21/2024</v>
      </c>
      <c r="U551" s="7" t="str">
        <f t="shared" si="26"/>
        <v>Time Card</v>
      </c>
      <c r="V551" s="8" t="str">
        <f>RIGHT(TEXT(Data7[[#This Row],[Date:]],"mmddyyyy"),4)</f>
        <v>2024</v>
      </c>
      <c r="W551" s="8" t="str">
        <f>MID(TEXT(Data7[[#This Row],[Date:]],"mmddyyyy"),3,2)</f>
        <v>15</v>
      </c>
      <c r="X551" s="8" t="str">
        <f>LEFT(TEXT(Data7[[#This Row],[Date:]],"mmddyyyy"),2)</f>
        <v>04</v>
      </c>
      <c r="Y551" s="6">
        <f>DATE(Data7[[#This Row],[Year]],Data7[[#This Row],[Month]],Data7[[#This Row],[Day]])</f>
        <v>45397</v>
      </c>
    </row>
    <row r="552" spans="1:25" x14ac:dyDescent="0.3">
      <c r="A552" s="5">
        <v>45401.471322569443</v>
      </c>
      <c r="B552" s="7" t="s">
        <v>66</v>
      </c>
      <c r="C552" s="6" t="s">
        <v>436</v>
      </c>
      <c r="D552" s="7" t="s">
        <v>437</v>
      </c>
      <c r="E552" s="8">
        <v>4</v>
      </c>
      <c r="F552" s="7">
        <v>6984733</v>
      </c>
      <c r="G552" s="7" t="s">
        <v>68</v>
      </c>
      <c r="H552" s="7" t="s">
        <v>69</v>
      </c>
      <c r="I552" s="7" t="s">
        <v>44</v>
      </c>
      <c r="J552" s="19" t="str">
        <f>IFERROR(INDEX('Employee Info'!$C$3:$E$200,MATCH(Data7[[#This Row],[Name:]],'Employee Info'!$B$3:$B$200,0),MATCH(Data7[[#This Row],[Hours Type:]],'Employee Info'!$C$2:$E$2,0)),"")</f>
        <v/>
      </c>
      <c r="K552" s="19" t="str">
        <f>IFERROR(INDEX('Employee Info'!$C$3:$J$200,MATCH(Data7[[#This Row],[Name:]],'Employee Info'!$B$3:$B$200,0),MATCH(Data7[[#Headers],[Truck]],'Employee Info'!$C$2:$J$2,0)),"")</f>
        <v/>
      </c>
      <c r="L552" s="19" t="str">
        <f>IFERROR(INDEX('Employee Info'!$C$3:$J$200,MATCH(Data7[[#This Row],[Name:]],'Employee Info'!$B$3:$B$200,0),MATCH(Data7[[#Headers],[Phone]],'Employee Info'!$C$2:$J$2,0)),"")</f>
        <v/>
      </c>
      <c r="M552" s="19" t="str">
        <f>IFERROR(INDEX('Employee Info'!$C$3:$J$200,MATCH(Data7[[#This Row],[Name:]],'Employee Info'!$B$3:$B$200,0),MATCH(Data7[[#Headers],[Tech]],'Employee Info'!$C$2:$J$2,0)),"")</f>
        <v/>
      </c>
      <c r="N552" s="19" t="str">
        <f>IFERROR(INDEX('Employee Info'!$C$3:$J$200,MATCH(Data7[[#This Row],[Name:]],'Employee Info'!$B$3:$B$200,0),MATCH(Data7[[#Headers],[Other]],'Employee Info'!$C$2:$J$2,0)),"")</f>
        <v/>
      </c>
      <c r="O552" s="19">
        <f>IFERROR((Data7[[#This Row],[Hours:]]*SUM(Data7[[#This Row],[Rate]:[Other]])),"")</f>
        <v>0</v>
      </c>
      <c r="P552" s="7" t="str">
        <f>IF(Data7[[#This Row],[WO'#:]]="","Riley #","WO#")</f>
        <v>WO#</v>
      </c>
      <c r="Q552" s="7">
        <f>IFERROR(WEEKNUM(Data7[[#This Row],[Date:]]),"")</f>
        <v>16</v>
      </c>
      <c r="R552" s="6">
        <f t="shared" si="24"/>
        <v>45396</v>
      </c>
      <c r="S552" s="6">
        <f>Data7[[#This Row],[Week Start]]+7</f>
        <v>45403</v>
      </c>
      <c r="T552" s="7" t="str">
        <f t="shared" si="25"/>
        <v>4/14/2024 - 4/21/2024</v>
      </c>
      <c r="U552" s="7" t="str">
        <f t="shared" si="26"/>
        <v>Time Card</v>
      </c>
      <c r="V552" s="8" t="str">
        <f>RIGHT(TEXT(Data7[[#This Row],[Date:]],"mmddyyyy"),4)</f>
        <v>2024</v>
      </c>
      <c r="W552" s="8" t="str">
        <f>MID(TEXT(Data7[[#This Row],[Date:]],"mmddyyyy"),3,2)</f>
        <v>15</v>
      </c>
      <c r="X552" s="8" t="str">
        <f>LEFT(TEXT(Data7[[#This Row],[Date:]],"mmddyyyy"),2)</f>
        <v>04</v>
      </c>
      <c r="Y552" s="6">
        <f>DATE(Data7[[#This Row],[Year]],Data7[[#This Row],[Month]],Data7[[#This Row],[Day]])</f>
        <v>45397</v>
      </c>
    </row>
    <row r="553" spans="1:25" x14ac:dyDescent="0.3">
      <c r="A553" s="5">
        <v>45420.296541319447</v>
      </c>
      <c r="B553" s="7" t="s">
        <v>76</v>
      </c>
      <c r="C553" s="6" t="s">
        <v>436</v>
      </c>
      <c r="D553" s="7" t="s">
        <v>156</v>
      </c>
      <c r="E553" s="8">
        <v>2</v>
      </c>
      <c r="F553" s="7">
        <v>6984733</v>
      </c>
      <c r="G553" s="7" t="s">
        <v>68</v>
      </c>
      <c r="H553" s="7" t="s">
        <v>69</v>
      </c>
      <c r="I553" s="7" t="s">
        <v>44</v>
      </c>
      <c r="J553" s="19" t="str">
        <f>IFERROR(INDEX('Employee Info'!$C$3:$E$200,MATCH(Data7[[#This Row],[Name:]],'Employee Info'!$B$3:$B$200,0),MATCH(Data7[[#This Row],[Hours Type:]],'Employee Info'!$C$2:$E$2,0)),"")</f>
        <v/>
      </c>
      <c r="K553" s="19" t="str">
        <f>IFERROR(INDEX('Employee Info'!$C$3:$J$200,MATCH(Data7[[#This Row],[Name:]],'Employee Info'!$B$3:$B$200,0),MATCH(Data7[[#Headers],[Truck]],'Employee Info'!$C$2:$J$2,0)),"")</f>
        <v/>
      </c>
      <c r="L553" s="19" t="str">
        <f>IFERROR(INDEX('Employee Info'!$C$3:$J$200,MATCH(Data7[[#This Row],[Name:]],'Employee Info'!$B$3:$B$200,0),MATCH(Data7[[#Headers],[Phone]],'Employee Info'!$C$2:$J$2,0)),"")</f>
        <v/>
      </c>
      <c r="M553" s="19" t="str">
        <f>IFERROR(INDEX('Employee Info'!$C$3:$J$200,MATCH(Data7[[#This Row],[Name:]],'Employee Info'!$B$3:$B$200,0),MATCH(Data7[[#Headers],[Tech]],'Employee Info'!$C$2:$J$2,0)),"")</f>
        <v/>
      </c>
      <c r="N553" s="19" t="str">
        <f>IFERROR(INDEX('Employee Info'!$C$3:$J$200,MATCH(Data7[[#This Row],[Name:]],'Employee Info'!$B$3:$B$200,0),MATCH(Data7[[#Headers],[Other]],'Employee Info'!$C$2:$J$2,0)),"")</f>
        <v/>
      </c>
      <c r="O553" s="19">
        <f>IFERROR((Data7[[#This Row],[Hours:]]*SUM(Data7[[#This Row],[Rate]:[Other]])),"")</f>
        <v>0</v>
      </c>
      <c r="P553" s="7" t="str">
        <f>IF(Data7[[#This Row],[WO'#:]]="","Riley #","WO#")</f>
        <v>WO#</v>
      </c>
      <c r="Q553" s="7">
        <f>IFERROR(WEEKNUM(Data7[[#This Row],[Date:]]),"")</f>
        <v>16</v>
      </c>
      <c r="R553" s="6">
        <f t="shared" si="24"/>
        <v>45396</v>
      </c>
      <c r="S553" s="6">
        <f>Data7[[#This Row],[Week Start]]+7</f>
        <v>45403</v>
      </c>
      <c r="T553" s="7" t="str">
        <f t="shared" si="25"/>
        <v>4/14/2024 - 4/21/2024</v>
      </c>
      <c r="U553" s="7" t="str">
        <f t="shared" si="26"/>
        <v>Time Card</v>
      </c>
      <c r="V553" s="8" t="str">
        <f>RIGHT(TEXT(Data7[[#This Row],[Date:]],"mmddyyyy"),4)</f>
        <v>2024</v>
      </c>
      <c r="W553" s="8" t="str">
        <f>MID(TEXT(Data7[[#This Row],[Date:]],"mmddyyyy"),3,2)</f>
        <v>15</v>
      </c>
      <c r="X553" s="8" t="str">
        <f>LEFT(TEXT(Data7[[#This Row],[Date:]],"mmddyyyy"),2)</f>
        <v>04</v>
      </c>
      <c r="Y553" s="6">
        <f>DATE(Data7[[#This Row],[Year]],Data7[[#This Row],[Month]],Data7[[#This Row],[Day]])</f>
        <v>45397</v>
      </c>
    </row>
    <row r="554" spans="1:25" x14ac:dyDescent="0.3">
      <c r="A554" s="5">
        <v>45401.440982754626</v>
      </c>
      <c r="B554" s="7" t="s">
        <v>66</v>
      </c>
      <c r="C554" s="6" t="s">
        <v>436</v>
      </c>
      <c r="D554" s="7" t="s">
        <v>438</v>
      </c>
      <c r="E554" s="8">
        <v>1</v>
      </c>
      <c r="F554" s="7">
        <v>7078215</v>
      </c>
      <c r="G554" s="7" t="s">
        <v>68</v>
      </c>
      <c r="H554" s="7" t="s">
        <v>69</v>
      </c>
      <c r="I554" s="7" t="s">
        <v>44</v>
      </c>
      <c r="J554" s="19" t="str">
        <f>IFERROR(INDEX('Employee Info'!$C$3:$E$200,MATCH(Data7[[#This Row],[Name:]],'Employee Info'!$B$3:$B$200,0),MATCH(Data7[[#This Row],[Hours Type:]],'Employee Info'!$C$2:$E$2,0)),"")</f>
        <v/>
      </c>
      <c r="K554" s="19" t="str">
        <f>IFERROR(INDEX('Employee Info'!$C$3:$J$200,MATCH(Data7[[#This Row],[Name:]],'Employee Info'!$B$3:$B$200,0),MATCH(Data7[[#Headers],[Truck]],'Employee Info'!$C$2:$J$2,0)),"")</f>
        <v/>
      </c>
      <c r="L554" s="19" t="str">
        <f>IFERROR(INDEX('Employee Info'!$C$3:$J$200,MATCH(Data7[[#This Row],[Name:]],'Employee Info'!$B$3:$B$200,0),MATCH(Data7[[#Headers],[Phone]],'Employee Info'!$C$2:$J$2,0)),"")</f>
        <v/>
      </c>
      <c r="M554" s="19" t="str">
        <f>IFERROR(INDEX('Employee Info'!$C$3:$J$200,MATCH(Data7[[#This Row],[Name:]],'Employee Info'!$B$3:$B$200,0),MATCH(Data7[[#Headers],[Tech]],'Employee Info'!$C$2:$J$2,0)),"")</f>
        <v/>
      </c>
      <c r="N554" s="19" t="str">
        <f>IFERROR(INDEX('Employee Info'!$C$3:$J$200,MATCH(Data7[[#This Row],[Name:]],'Employee Info'!$B$3:$B$200,0),MATCH(Data7[[#Headers],[Other]],'Employee Info'!$C$2:$J$2,0)),"")</f>
        <v/>
      </c>
      <c r="O554" s="19">
        <f>IFERROR((Data7[[#This Row],[Hours:]]*SUM(Data7[[#This Row],[Rate]:[Other]])),"")</f>
        <v>0</v>
      </c>
      <c r="P554" s="7" t="str">
        <f>IF(Data7[[#This Row],[WO'#:]]="","Riley #","WO#")</f>
        <v>WO#</v>
      </c>
      <c r="Q554" s="7">
        <f>IFERROR(WEEKNUM(Data7[[#This Row],[Date:]]),"")</f>
        <v>16</v>
      </c>
      <c r="R554" s="6">
        <f t="shared" si="24"/>
        <v>45396</v>
      </c>
      <c r="S554" s="6">
        <f>Data7[[#This Row],[Week Start]]+7</f>
        <v>45403</v>
      </c>
      <c r="T554" s="7" t="str">
        <f t="shared" si="25"/>
        <v>4/14/2024 - 4/21/2024</v>
      </c>
      <c r="U554" s="7" t="str">
        <f t="shared" si="26"/>
        <v>Time Card</v>
      </c>
      <c r="V554" s="8" t="str">
        <f>RIGHT(TEXT(Data7[[#This Row],[Date:]],"mmddyyyy"),4)</f>
        <v>2024</v>
      </c>
      <c r="W554" s="8" t="str">
        <f>MID(TEXT(Data7[[#This Row],[Date:]],"mmddyyyy"),3,2)</f>
        <v>15</v>
      </c>
      <c r="X554" s="8" t="str">
        <f>LEFT(TEXT(Data7[[#This Row],[Date:]],"mmddyyyy"),2)</f>
        <v>04</v>
      </c>
      <c r="Y554" s="6">
        <f>DATE(Data7[[#This Row],[Year]],Data7[[#This Row],[Month]],Data7[[#This Row],[Day]])</f>
        <v>45397</v>
      </c>
    </row>
    <row r="555" spans="1:25" x14ac:dyDescent="0.3">
      <c r="A555" s="5">
        <v>45397.58674421296</v>
      </c>
      <c r="B555" s="7" t="s">
        <v>35</v>
      </c>
      <c r="C555" s="6" t="s">
        <v>436</v>
      </c>
      <c r="D555" s="7" t="s">
        <v>439</v>
      </c>
      <c r="E555" s="8">
        <v>3</v>
      </c>
      <c r="F555" s="7">
        <v>7097418</v>
      </c>
      <c r="G555" s="7" t="s">
        <v>68</v>
      </c>
      <c r="H555" s="7" t="s">
        <v>69</v>
      </c>
      <c r="I555" s="7" t="s">
        <v>44</v>
      </c>
      <c r="J555" s="19" t="str">
        <f>IFERROR(INDEX('Employee Info'!$C$3:$E$200,MATCH(Data7[[#This Row],[Name:]],'Employee Info'!$B$3:$B$200,0),MATCH(Data7[[#This Row],[Hours Type:]],'Employee Info'!$C$2:$E$2,0)),"")</f>
        <v/>
      </c>
      <c r="K555" s="19" t="str">
        <f>IFERROR(INDEX('Employee Info'!$C$3:$J$200,MATCH(Data7[[#This Row],[Name:]],'Employee Info'!$B$3:$B$200,0),MATCH(Data7[[#Headers],[Truck]],'Employee Info'!$C$2:$J$2,0)),"")</f>
        <v/>
      </c>
      <c r="L555" s="19" t="str">
        <f>IFERROR(INDEX('Employee Info'!$C$3:$J$200,MATCH(Data7[[#This Row],[Name:]],'Employee Info'!$B$3:$B$200,0),MATCH(Data7[[#Headers],[Phone]],'Employee Info'!$C$2:$J$2,0)),"")</f>
        <v/>
      </c>
      <c r="M555" s="19" t="str">
        <f>IFERROR(INDEX('Employee Info'!$C$3:$J$200,MATCH(Data7[[#This Row],[Name:]],'Employee Info'!$B$3:$B$200,0),MATCH(Data7[[#Headers],[Tech]],'Employee Info'!$C$2:$J$2,0)),"")</f>
        <v/>
      </c>
      <c r="N555" s="19" t="str">
        <f>IFERROR(INDEX('Employee Info'!$C$3:$J$200,MATCH(Data7[[#This Row],[Name:]],'Employee Info'!$B$3:$B$200,0),MATCH(Data7[[#Headers],[Other]],'Employee Info'!$C$2:$J$2,0)),"")</f>
        <v/>
      </c>
      <c r="O555" s="19">
        <f>IFERROR((Data7[[#This Row],[Hours:]]*SUM(Data7[[#This Row],[Rate]:[Other]])),"")</f>
        <v>0</v>
      </c>
      <c r="P555" s="7" t="str">
        <f>IF(Data7[[#This Row],[WO'#:]]="","Riley #","WO#")</f>
        <v>WO#</v>
      </c>
      <c r="Q555" s="7">
        <f>IFERROR(WEEKNUM(Data7[[#This Row],[Date:]]),"")</f>
        <v>16</v>
      </c>
      <c r="R555" s="6">
        <f t="shared" si="24"/>
        <v>45396</v>
      </c>
      <c r="S555" s="6">
        <f>Data7[[#This Row],[Week Start]]+7</f>
        <v>45403</v>
      </c>
      <c r="T555" s="7" t="str">
        <f t="shared" si="25"/>
        <v>4/14/2024 - 4/21/2024</v>
      </c>
      <c r="U555" s="7" t="str">
        <f t="shared" si="26"/>
        <v>Time Card</v>
      </c>
      <c r="V555" s="8" t="str">
        <f>RIGHT(TEXT(Data7[[#This Row],[Date:]],"mmddyyyy"),4)</f>
        <v>2024</v>
      </c>
      <c r="W555" s="8" t="str">
        <f>MID(TEXT(Data7[[#This Row],[Date:]],"mmddyyyy"),3,2)</f>
        <v>15</v>
      </c>
      <c r="X555" s="8" t="str">
        <f>LEFT(TEXT(Data7[[#This Row],[Date:]],"mmddyyyy"),2)</f>
        <v>04</v>
      </c>
      <c r="Y555" s="6">
        <f>DATE(Data7[[#This Row],[Year]],Data7[[#This Row],[Month]],Data7[[#This Row],[Day]])</f>
        <v>45397</v>
      </c>
    </row>
    <row r="556" spans="1:25" x14ac:dyDescent="0.3">
      <c r="A556" s="5">
        <v>45397.58586608796</v>
      </c>
      <c r="B556" s="7" t="s">
        <v>35</v>
      </c>
      <c r="C556" s="6" t="s">
        <v>436</v>
      </c>
      <c r="D556" s="7" t="s">
        <v>441</v>
      </c>
      <c r="E556" s="8">
        <v>5</v>
      </c>
      <c r="F556" s="7" t="s">
        <v>68</v>
      </c>
      <c r="G556" s="7" t="s">
        <v>68</v>
      </c>
      <c r="H556" s="7" t="s">
        <v>278</v>
      </c>
      <c r="I556" s="7" t="s">
        <v>44</v>
      </c>
      <c r="J556" s="19" t="str">
        <f>IFERROR(INDEX('Employee Info'!$C$3:$E$200,MATCH(Data7[[#This Row],[Name:]],'Employee Info'!$B$3:$B$200,0),MATCH(Data7[[#This Row],[Hours Type:]],'Employee Info'!$C$2:$E$2,0)),"")</f>
        <v/>
      </c>
      <c r="K556" s="19" t="str">
        <f>IFERROR(INDEX('Employee Info'!$C$3:$J$200,MATCH(Data7[[#This Row],[Name:]],'Employee Info'!$B$3:$B$200,0),MATCH(Data7[[#Headers],[Truck]],'Employee Info'!$C$2:$J$2,0)),"")</f>
        <v/>
      </c>
      <c r="L556" s="19" t="str">
        <f>IFERROR(INDEX('Employee Info'!$C$3:$J$200,MATCH(Data7[[#This Row],[Name:]],'Employee Info'!$B$3:$B$200,0),MATCH(Data7[[#Headers],[Phone]],'Employee Info'!$C$2:$J$2,0)),"")</f>
        <v/>
      </c>
      <c r="M556" s="19" t="str">
        <f>IFERROR(INDEX('Employee Info'!$C$3:$J$200,MATCH(Data7[[#This Row],[Name:]],'Employee Info'!$B$3:$B$200,0),MATCH(Data7[[#Headers],[Tech]],'Employee Info'!$C$2:$J$2,0)),"")</f>
        <v/>
      </c>
      <c r="N556" s="19" t="str">
        <f>IFERROR(INDEX('Employee Info'!$C$3:$J$200,MATCH(Data7[[#This Row],[Name:]],'Employee Info'!$B$3:$B$200,0),MATCH(Data7[[#Headers],[Other]],'Employee Info'!$C$2:$J$2,0)),"")</f>
        <v/>
      </c>
      <c r="O556" s="19">
        <f>IFERROR((Data7[[#This Row],[Hours:]]*SUM(Data7[[#This Row],[Rate]:[Other]])),"")</f>
        <v>0</v>
      </c>
      <c r="P556" s="7" t="str">
        <f>IF(Data7[[#This Row],[WO'#:]]="","Riley #","WO#")</f>
        <v>Riley #</v>
      </c>
      <c r="Q556" s="7">
        <f>IFERROR(WEEKNUM(Data7[[#This Row],[Date:]]),"")</f>
        <v>16</v>
      </c>
      <c r="R556" s="6">
        <f t="shared" si="24"/>
        <v>45396</v>
      </c>
      <c r="S556" s="6">
        <f>Data7[[#This Row],[Week Start]]+7</f>
        <v>45403</v>
      </c>
      <c r="T556" s="7" t="str">
        <f t="shared" si="25"/>
        <v>4/14/2024 - 4/21/2024</v>
      </c>
      <c r="U556" s="7" t="str">
        <f t="shared" si="26"/>
        <v>Time Card</v>
      </c>
      <c r="V556" s="8" t="str">
        <f>RIGHT(TEXT(Data7[[#This Row],[Date:]],"mmddyyyy"),4)</f>
        <v>2024</v>
      </c>
      <c r="W556" s="8" t="str">
        <f>MID(TEXT(Data7[[#This Row],[Date:]],"mmddyyyy"),3,2)</f>
        <v>15</v>
      </c>
      <c r="X556" s="8" t="str">
        <f>LEFT(TEXT(Data7[[#This Row],[Date:]],"mmddyyyy"),2)</f>
        <v>04</v>
      </c>
      <c r="Y556" s="6">
        <f>DATE(Data7[[#This Row],[Year]],Data7[[#This Row],[Month]],Data7[[#This Row],[Day]])</f>
        <v>45397</v>
      </c>
    </row>
    <row r="557" spans="1:25" x14ac:dyDescent="0.3">
      <c r="A557" s="5">
        <v>45397.583504282411</v>
      </c>
      <c r="B557" s="7" t="s">
        <v>31</v>
      </c>
      <c r="C557" s="6" t="s">
        <v>436</v>
      </c>
      <c r="D557" s="7" t="s">
        <v>440</v>
      </c>
      <c r="E557" s="8">
        <v>4</v>
      </c>
      <c r="F557" s="7" t="s">
        <v>68</v>
      </c>
      <c r="G557" s="7" t="s">
        <v>68</v>
      </c>
      <c r="H557" s="7" t="s">
        <v>92</v>
      </c>
      <c r="I557" s="7" t="s">
        <v>44</v>
      </c>
      <c r="J557" s="19" t="str">
        <f>IFERROR(INDEX('Employee Info'!$C$3:$E$200,MATCH(Data7[[#This Row],[Name:]],'Employee Info'!$B$3:$B$200,0),MATCH(Data7[[#This Row],[Hours Type:]],'Employee Info'!$C$2:$E$2,0)),"")</f>
        <v/>
      </c>
      <c r="K557" s="19" t="str">
        <f>IFERROR(INDEX('Employee Info'!$C$3:$J$200,MATCH(Data7[[#This Row],[Name:]],'Employee Info'!$B$3:$B$200,0),MATCH(Data7[[#Headers],[Truck]],'Employee Info'!$C$2:$J$2,0)),"")</f>
        <v/>
      </c>
      <c r="L557" s="19" t="str">
        <f>IFERROR(INDEX('Employee Info'!$C$3:$J$200,MATCH(Data7[[#This Row],[Name:]],'Employee Info'!$B$3:$B$200,0),MATCH(Data7[[#Headers],[Phone]],'Employee Info'!$C$2:$J$2,0)),"")</f>
        <v/>
      </c>
      <c r="M557" s="19" t="str">
        <f>IFERROR(INDEX('Employee Info'!$C$3:$J$200,MATCH(Data7[[#This Row],[Name:]],'Employee Info'!$B$3:$B$200,0),MATCH(Data7[[#Headers],[Tech]],'Employee Info'!$C$2:$J$2,0)),"")</f>
        <v/>
      </c>
      <c r="N557" s="19" t="str">
        <f>IFERROR(INDEX('Employee Info'!$C$3:$J$200,MATCH(Data7[[#This Row],[Name:]],'Employee Info'!$B$3:$B$200,0),MATCH(Data7[[#Headers],[Other]],'Employee Info'!$C$2:$J$2,0)),"")</f>
        <v/>
      </c>
      <c r="O557" s="19">
        <f>IFERROR((Data7[[#This Row],[Hours:]]*SUM(Data7[[#This Row],[Rate]:[Other]])),"")</f>
        <v>0</v>
      </c>
      <c r="P557" s="7" t="str">
        <f>IF(Data7[[#This Row],[WO'#:]]="","Riley #","WO#")</f>
        <v>Riley #</v>
      </c>
      <c r="Q557" s="7">
        <f>IFERROR(WEEKNUM(Data7[[#This Row],[Date:]]),"")</f>
        <v>16</v>
      </c>
      <c r="R557" s="6">
        <f t="shared" si="24"/>
        <v>45396</v>
      </c>
      <c r="S557" s="6">
        <f>Data7[[#This Row],[Week Start]]+7</f>
        <v>45403</v>
      </c>
      <c r="T557" s="7" t="str">
        <f t="shared" si="25"/>
        <v>4/14/2024 - 4/21/2024</v>
      </c>
      <c r="U557" s="7" t="str">
        <f t="shared" si="26"/>
        <v>Time Card</v>
      </c>
      <c r="V557" s="8" t="str">
        <f>RIGHT(TEXT(Data7[[#This Row],[Date:]],"mmddyyyy"),4)</f>
        <v>2024</v>
      </c>
      <c r="W557" s="8" t="str">
        <f>MID(TEXT(Data7[[#This Row],[Date:]],"mmddyyyy"),3,2)</f>
        <v>15</v>
      </c>
      <c r="X557" s="8" t="str">
        <f>LEFT(TEXT(Data7[[#This Row],[Date:]],"mmddyyyy"),2)</f>
        <v>04</v>
      </c>
      <c r="Y557" s="6">
        <f>DATE(Data7[[#This Row],[Year]],Data7[[#This Row],[Month]],Data7[[#This Row],[Day]])</f>
        <v>45397</v>
      </c>
    </row>
    <row r="558" spans="1:25" x14ac:dyDescent="0.3">
      <c r="A558" s="5">
        <v>45401.446323495373</v>
      </c>
      <c r="B558" s="7" t="s">
        <v>66</v>
      </c>
      <c r="C558" s="6" t="s">
        <v>436</v>
      </c>
      <c r="D558" s="7" t="s">
        <v>442</v>
      </c>
      <c r="E558" s="8">
        <v>1</v>
      </c>
      <c r="F558" s="7" t="s">
        <v>68</v>
      </c>
      <c r="G558" s="7" t="s">
        <v>68</v>
      </c>
      <c r="H558" s="7" t="s">
        <v>92</v>
      </c>
      <c r="I558" s="7" t="s">
        <v>44</v>
      </c>
      <c r="J558" s="19" t="str">
        <f>IFERROR(INDEX('Employee Info'!$C$3:$E$200,MATCH(Data7[[#This Row],[Name:]],'Employee Info'!$B$3:$B$200,0),MATCH(Data7[[#This Row],[Hours Type:]],'Employee Info'!$C$2:$E$2,0)),"")</f>
        <v/>
      </c>
      <c r="K558" s="19" t="str">
        <f>IFERROR(INDEX('Employee Info'!$C$3:$J$200,MATCH(Data7[[#This Row],[Name:]],'Employee Info'!$B$3:$B$200,0),MATCH(Data7[[#Headers],[Truck]],'Employee Info'!$C$2:$J$2,0)),"")</f>
        <v/>
      </c>
      <c r="L558" s="19" t="str">
        <f>IFERROR(INDEX('Employee Info'!$C$3:$J$200,MATCH(Data7[[#This Row],[Name:]],'Employee Info'!$B$3:$B$200,0),MATCH(Data7[[#Headers],[Phone]],'Employee Info'!$C$2:$J$2,0)),"")</f>
        <v/>
      </c>
      <c r="M558" s="19" t="str">
        <f>IFERROR(INDEX('Employee Info'!$C$3:$J$200,MATCH(Data7[[#This Row],[Name:]],'Employee Info'!$B$3:$B$200,0),MATCH(Data7[[#Headers],[Tech]],'Employee Info'!$C$2:$J$2,0)),"")</f>
        <v/>
      </c>
      <c r="N558" s="19" t="str">
        <f>IFERROR(INDEX('Employee Info'!$C$3:$J$200,MATCH(Data7[[#This Row],[Name:]],'Employee Info'!$B$3:$B$200,0),MATCH(Data7[[#Headers],[Other]],'Employee Info'!$C$2:$J$2,0)),"")</f>
        <v/>
      </c>
      <c r="O558" s="19">
        <f>IFERROR((Data7[[#This Row],[Hours:]]*SUM(Data7[[#This Row],[Rate]:[Other]])),"")</f>
        <v>0</v>
      </c>
      <c r="P558" s="7" t="str">
        <f>IF(Data7[[#This Row],[WO'#:]]="","Riley #","WO#")</f>
        <v>Riley #</v>
      </c>
      <c r="Q558" s="7">
        <f>IFERROR(WEEKNUM(Data7[[#This Row],[Date:]]),"")</f>
        <v>16</v>
      </c>
      <c r="R558" s="6">
        <f t="shared" si="24"/>
        <v>45396</v>
      </c>
      <c r="S558" s="6">
        <f>Data7[[#This Row],[Week Start]]+7</f>
        <v>45403</v>
      </c>
      <c r="T558" s="7" t="str">
        <f t="shared" si="25"/>
        <v>4/14/2024 - 4/21/2024</v>
      </c>
      <c r="U558" s="7" t="str">
        <f t="shared" si="26"/>
        <v>Time Card</v>
      </c>
      <c r="V558" s="8" t="str">
        <f>RIGHT(TEXT(Data7[[#This Row],[Date:]],"mmddyyyy"),4)</f>
        <v>2024</v>
      </c>
      <c r="W558" s="8" t="str">
        <f>MID(TEXT(Data7[[#This Row],[Date:]],"mmddyyyy"),3,2)</f>
        <v>15</v>
      </c>
      <c r="X558" s="8" t="str">
        <f>LEFT(TEXT(Data7[[#This Row],[Date:]],"mmddyyyy"),2)</f>
        <v>04</v>
      </c>
      <c r="Y558" s="6">
        <f>DATE(Data7[[#This Row],[Year]],Data7[[#This Row],[Month]],Data7[[#This Row],[Day]])</f>
        <v>45397</v>
      </c>
    </row>
    <row r="559" spans="1:25" x14ac:dyDescent="0.3">
      <c r="A559" s="5">
        <v>45398.583104745368</v>
      </c>
      <c r="B559" s="7" t="s">
        <v>35</v>
      </c>
      <c r="C559" s="6" t="s">
        <v>443</v>
      </c>
      <c r="D559" s="7" t="s">
        <v>444</v>
      </c>
      <c r="E559" s="8">
        <v>5</v>
      </c>
      <c r="F559" s="7">
        <v>6984733</v>
      </c>
      <c r="G559" s="7" t="s">
        <v>68</v>
      </c>
      <c r="H559" s="7" t="s">
        <v>69</v>
      </c>
      <c r="I559" s="7" t="s">
        <v>44</v>
      </c>
      <c r="J559" s="19" t="str">
        <f>IFERROR(INDEX('Employee Info'!$C$3:$E$200,MATCH(Data7[[#This Row],[Name:]],'Employee Info'!$B$3:$B$200,0),MATCH(Data7[[#This Row],[Hours Type:]],'Employee Info'!$C$2:$E$2,0)),"")</f>
        <v/>
      </c>
      <c r="K559" s="19" t="str">
        <f>IFERROR(INDEX('Employee Info'!$C$3:$J$200,MATCH(Data7[[#This Row],[Name:]],'Employee Info'!$B$3:$B$200,0),MATCH(Data7[[#Headers],[Truck]],'Employee Info'!$C$2:$J$2,0)),"")</f>
        <v/>
      </c>
      <c r="L559" s="19" t="str">
        <f>IFERROR(INDEX('Employee Info'!$C$3:$J$200,MATCH(Data7[[#This Row],[Name:]],'Employee Info'!$B$3:$B$200,0),MATCH(Data7[[#Headers],[Phone]],'Employee Info'!$C$2:$J$2,0)),"")</f>
        <v/>
      </c>
      <c r="M559" s="19" t="str">
        <f>IFERROR(INDEX('Employee Info'!$C$3:$J$200,MATCH(Data7[[#This Row],[Name:]],'Employee Info'!$B$3:$B$200,0),MATCH(Data7[[#Headers],[Tech]],'Employee Info'!$C$2:$J$2,0)),"")</f>
        <v/>
      </c>
      <c r="N559" s="19" t="str">
        <f>IFERROR(INDEX('Employee Info'!$C$3:$J$200,MATCH(Data7[[#This Row],[Name:]],'Employee Info'!$B$3:$B$200,0),MATCH(Data7[[#Headers],[Other]],'Employee Info'!$C$2:$J$2,0)),"")</f>
        <v/>
      </c>
      <c r="O559" s="19">
        <f>IFERROR((Data7[[#This Row],[Hours:]]*SUM(Data7[[#This Row],[Rate]:[Other]])),"")</f>
        <v>0</v>
      </c>
      <c r="P559" s="7" t="str">
        <f>IF(Data7[[#This Row],[WO'#:]]="","Riley #","WO#")</f>
        <v>WO#</v>
      </c>
      <c r="Q559" s="7">
        <f>IFERROR(WEEKNUM(Data7[[#This Row],[Date:]]),"")</f>
        <v>16</v>
      </c>
      <c r="R559" s="6">
        <f t="shared" si="24"/>
        <v>45396</v>
      </c>
      <c r="S559" s="6">
        <f>Data7[[#This Row],[Week Start]]+7</f>
        <v>45403</v>
      </c>
      <c r="T559" s="7" t="str">
        <f t="shared" si="25"/>
        <v>4/14/2024 - 4/21/2024</v>
      </c>
      <c r="U559" s="7" t="str">
        <f t="shared" si="26"/>
        <v>Time Card</v>
      </c>
      <c r="V559" s="8" t="str">
        <f>RIGHT(TEXT(Data7[[#This Row],[Date:]],"mmddyyyy"),4)</f>
        <v>2024</v>
      </c>
      <c r="W559" s="8" t="str">
        <f>MID(TEXT(Data7[[#This Row],[Date:]],"mmddyyyy"),3,2)</f>
        <v>16</v>
      </c>
      <c r="X559" s="8" t="str">
        <f>LEFT(TEXT(Data7[[#This Row],[Date:]],"mmddyyyy"),2)</f>
        <v>04</v>
      </c>
      <c r="Y559" s="6">
        <f>DATE(Data7[[#This Row],[Year]],Data7[[#This Row],[Month]],Data7[[#This Row],[Day]])</f>
        <v>45398</v>
      </c>
    </row>
    <row r="560" spans="1:25" x14ac:dyDescent="0.3">
      <c r="A560" s="5">
        <v>45401.461462037034</v>
      </c>
      <c r="B560" s="7" t="s">
        <v>66</v>
      </c>
      <c r="C560" s="6" t="s">
        <v>443</v>
      </c>
      <c r="D560" s="7" t="s">
        <v>445</v>
      </c>
      <c r="E560" s="8">
        <v>1</v>
      </c>
      <c r="F560" s="7">
        <v>6984733</v>
      </c>
      <c r="G560" s="7" t="s">
        <v>68</v>
      </c>
      <c r="H560" s="7" t="s">
        <v>69</v>
      </c>
      <c r="I560" s="7" t="s">
        <v>45</v>
      </c>
      <c r="J560" s="19" t="str">
        <f>IFERROR(INDEX('Employee Info'!$C$3:$E$200,MATCH(Data7[[#This Row],[Name:]],'Employee Info'!$B$3:$B$200,0),MATCH(Data7[[#This Row],[Hours Type:]],'Employee Info'!$C$2:$E$2,0)),"")</f>
        <v/>
      </c>
      <c r="K560" s="19" t="str">
        <f>IFERROR(INDEX('Employee Info'!$C$3:$J$200,MATCH(Data7[[#This Row],[Name:]],'Employee Info'!$B$3:$B$200,0),MATCH(Data7[[#Headers],[Truck]],'Employee Info'!$C$2:$J$2,0)),"")</f>
        <v/>
      </c>
      <c r="L560" s="19" t="str">
        <f>IFERROR(INDEX('Employee Info'!$C$3:$J$200,MATCH(Data7[[#This Row],[Name:]],'Employee Info'!$B$3:$B$200,0),MATCH(Data7[[#Headers],[Phone]],'Employee Info'!$C$2:$J$2,0)),"")</f>
        <v/>
      </c>
      <c r="M560" s="19" t="str">
        <f>IFERROR(INDEX('Employee Info'!$C$3:$J$200,MATCH(Data7[[#This Row],[Name:]],'Employee Info'!$B$3:$B$200,0),MATCH(Data7[[#Headers],[Tech]],'Employee Info'!$C$2:$J$2,0)),"")</f>
        <v/>
      </c>
      <c r="N560" s="19" t="str">
        <f>IFERROR(INDEX('Employee Info'!$C$3:$J$200,MATCH(Data7[[#This Row],[Name:]],'Employee Info'!$B$3:$B$200,0),MATCH(Data7[[#Headers],[Other]],'Employee Info'!$C$2:$J$2,0)),"")</f>
        <v/>
      </c>
      <c r="O560" s="19">
        <f>IFERROR((Data7[[#This Row],[Hours:]]*SUM(Data7[[#This Row],[Rate]:[Other]])),"")</f>
        <v>0</v>
      </c>
      <c r="P560" s="7" t="str">
        <f>IF(Data7[[#This Row],[WO'#:]]="","Riley #","WO#")</f>
        <v>WO#</v>
      </c>
      <c r="Q560" s="7">
        <f>IFERROR(WEEKNUM(Data7[[#This Row],[Date:]]),"")</f>
        <v>16</v>
      </c>
      <c r="R560" s="6">
        <f t="shared" si="24"/>
        <v>45396</v>
      </c>
      <c r="S560" s="6">
        <f>Data7[[#This Row],[Week Start]]+7</f>
        <v>45403</v>
      </c>
      <c r="T560" s="7" t="str">
        <f t="shared" si="25"/>
        <v>4/14/2024 - 4/21/2024</v>
      </c>
      <c r="U560" s="7" t="str">
        <f t="shared" si="26"/>
        <v>Time Card</v>
      </c>
      <c r="V560" s="8" t="str">
        <f>RIGHT(TEXT(Data7[[#This Row],[Date:]],"mmddyyyy"),4)</f>
        <v>2024</v>
      </c>
      <c r="W560" s="8" t="str">
        <f>MID(TEXT(Data7[[#This Row],[Date:]],"mmddyyyy"),3,2)</f>
        <v>16</v>
      </c>
      <c r="X560" s="8" t="str">
        <f>LEFT(TEXT(Data7[[#This Row],[Date:]],"mmddyyyy"),2)</f>
        <v>04</v>
      </c>
      <c r="Y560" s="6">
        <f>DATE(Data7[[#This Row],[Year]],Data7[[#This Row],[Month]],Data7[[#This Row],[Day]])</f>
        <v>45398</v>
      </c>
    </row>
    <row r="561" spans="1:25" x14ac:dyDescent="0.3">
      <c r="A561" s="5">
        <v>45401.441170138889</v>
      </c>
      <c r="B561" s="7" t="s">
        <v>66</v>
      </c>
      <c r="C561" s="6" t="s">
        <v>443</v>
      </c>
      <c r="D561" s="7" t="s">
        <v>438</v>
      </c>
      <c r="E561" s="8">
        <v>1</v>
      </c>
      <c r="F561" s="7">
        <v>7078215</v>
      </c>
      <c r="G561" s="7" t="s">
        <v>68</v>
      </c>
      <c r="H561" s="7" t="s">
        <v>69</v>
      </c>
      <c r="I561" s="7" t="s">
        <v>44</v>
      </c>
      <c r="J561" s="19" t="str">
        <f>IFERROR(INDEX('Employee Info'!$C$3:$E$200,MATCH(Data7[[#This Row],[Name:]],'Employee Info'!$B$3:$B$200,0),MATCH(Data7[[#This Row],[Hours Type:]],'Employee Info'!$C$2:$E$2,0)),"")</f>
        <v/>
      </c>
      <c r="K561" s="19" t="str">
        <f>IFERROR(INDEX('Employee Info'!$C$3:$J$200,MATCH(Data7[[#This Row],[Name:]],'Employee Info'!$B$3:$B$200,0),MATCH(Data7[[#Headers],[Truck]],'Employee Info'!$C$2:$J$2,0)),"")</f>
        <v/>
      </c>
      <c r="L561" s="19" t="str">
        <f>IFERROR(INDEX('Employee Info'!$C$3:$J$200,MATCH(Data7[[#This Row],[Name:]],'Employee Info'!$B$3:$B$200,0),MATCH(Data7[[#Headers],[Phone]],'Employee Info'!$C$2:$J$2,0)),"")</f>
        <v/>
      </c>
      <c r="M561" s="19" t="str">
        <f>IFERROR(INDEX('Employee Info'!$C$3:$J$200,MATCH(Data7[[#This Row],[Name:]],'Employee Info'!$B$3:$B$200,0),MATCH(Data7[[#Headers],[Tech]],'Employee Info'!$C$2:$J$2,0)),"")</f>
        <v/>
      </c>
      <c r="N561" s="19" t="str">
        <f>IFERROR(INDEX('Employee Info'!$C$3:$J$200,MATCH(Data7[[#This Row],[Name:]],'Employee Info'!$B$3:$B$200,0),MATCH(Data7[[#Headers],[Other]],'Employee Info'!$C$2:$J$2,0)),"")</f>
        <v/>
      </c>
      <c r="O561" s="19">
        <f>IFERROR((Data7[[#This Row],[Hours:]]*SUM(Data7[[#This Row],[Rate]:[Other]])),"")</f>
        <v>0</v>
      </c>
      <c r="P561" s="7" t="str">
        <f>IF(Data7[[#This Row],[WO'#:]]="","Riley #","WO#")</f>
        <v>WO#</v>
      </c>
      <c r="Q561" s="7">
        <f>IFERROR(WEEKNUM(Data7[[#This Row],[Date:]]),"")</f>
        <v>16</v>
      </c>
      <c r="R561" s="6">
        <f t="shared" si="24"/>
        <v>45396</v>
      </c>
      <c r="S561" s="6">
        <f>Data7[[#This Row],[Week Start]]+7</f>
        <v>45403</v>
      </c>
      <c r="T561" s="7" t="str">
        <f t="shared" si="25"/>
        <v>4/14/2024 - 4/21/2024</v>
      </c>
      <c r="U561" s="7" t="str">
        <f t="shared" si="26"/>
        <v>Time Card</v>
      </c>
      <c r="V561" s="8" t="str">
        <f>RIGHT(TEXT(Data7[[#This Row],[Date:]],"mmddyyyy"),4)</f>
        <v>2024</v>
      </c>
      <c r="W561" s="8" t="str">
        <f>MID(TEXT(Data7[[#This Row],[Date:]],"mmddyyyy"),3,2)</f>
        <v>16</v>
      </c>
      <c r="X561" s="8" t="str">
        <f>LEFT(TEXT(Data7[[#This Row],[Date:]],"mmddyyyy"),2)</f>
        <v>04</v>
      </c>
      <c r="Y561" s="6">
        <f>DATE(Data7[[#This Row],[Year]],Data7[[#This Row],[Month]],Data7[[#This Row],[Day]])</f>
        <v>45398</v>
      </c>
    </row>
    <row r="562" spans="1:25" x14ac:dyDescent="0.3">
      <c r="A562" s="5">
        <v>45398.582543287041</v>
      </c>
      <c r="B562" s="7" t="s">
        <v>35</v>
      </c>
      <c r="C562" s="6" t="s">
        <v>443</v>
      </c>
      <c r="D562" s="7" t="s">
        <v>446</v>
      </c>
      <c r="E562" s="8">
        <v>3</v>
      </c>
      <c r="F562" s="7">
        <v>7097418</v>
      </c>
      <c r="G562" s="7" t="s">
        <v>68</v>
      </c>
      <c r="H562" s="7" t="s">
        <v>69</v>
      </c>
      <c r="I562" s="7" t="s">
        <v>44</v>
      </c>
      <c r="J562" s="19" t="str">
        <f>IFERROR(INDEX('Employee Info'!$C$3:$E$200,MATCH(Data7[[#This Row],[Name:]],'Employee Info'!$B$3:$B$200,0),MATCH(Data7[[#This Row],[Hours Type:]],'Employee Info'!$C$2:$E$2,0)),"")</f>
        <v/>
      </c>
      <c r="K562" s="19" t="str">
        <f>IFERROR(INDEX('Employee Info'!$C$3:$J$200,MATCH(Data7[[#This Row],[Name:]],'Employee Info'!$B$3:$B$200,0),MATCH(Data7[[#Headers],[Truck]],'Employee Info'!$C$2:$J$2,0)),"")</f>
        <v/>
      </c>
      <c r="L562" s="19" t="str">
        <f>IFERROR(INDEX('Employee Info'!$C$3:$J$200,MATCH(Data7[[#This Row],[Name:]],'Employee Info'!$B$3:$B$200,0),MATCH(Data7[[#Headers],[Phone]],'Employee Info'!$C$2:$J$2,0)),"")</f>
        <v/>
      </c>
      <c r="M562" s="19" t="str">
        <f>IFERROR(INDEX('Employee Info'!$C$3:$J$200,MATCH(Data7[[#This Row],[Name:]],'Employee Info'!$B$3:$B$200,0),MATCH(Data7[[#Headers],[Tech]],'Employee Info'!$C$2:$J$2,0)),"")</f>
        <v/>
      </c>
      <c r="N562" s="19" t="str">
        <f>IFERROR(INDEX('Employee Info'!$C$3:$J$200,MATCH(Data7[[#This Row],[Name:]],'Employee Info'!$B$3:$B$200,0),MATCH(Data7[[#Headers],[Other]],'Employee Info'!$C$2:$J$2,0)),"")</f>
        <v/>
      </c>
      <c r="O562" s="19">
        <f>IFERROR((Data7[[#This Row],[Hours:]]*SUM(Data7[[#This Row],[Rate]:[Other]])),"")</f>
        <v>0</v>
      </c>
      <c r="P562" s="7" t="str">
        <f>IF(Data7[[#This Row],[WO'#:]]="","Riley #","WO#")</f>
        <v>WO#</v>
      </c>
      <c r="Q562" s="7">
        <f>IFERROR(WEEKNUM(Data7[[#This Row],[Date:]]),"")</f>
        <v>16</v>
      </c>
      <c r="R562" s="6">
        <f t="shared" si="24"/>
        <v>45396</v>
      </c>
      <c r="S562" s="6">
        <f>Data7[[#This Row],[Week Start]]+7</f>
        <v>45403</v>
      </c>
      <c r="T562" s="7" t="str">
        <f t="shared" si="25"/>
        <v>4/14/2024 - 4/21/2024</v>
      </c>
      <c r="U562" s="7" t="str">
        <f t="shared" si="26"/>
        <v>Time Card</v>
      </c>
      <c r="V562" s="8" t="str">
        <f>RIGHT(TEXT(Data7[[#This Row],[Date:]],"mmddyyyy"),4)</f>
        <v>2024</v>
      </c>
      <c r="W562" s="8" t="str">
        <f>MID(TEXT(Data7[[#This Row],[Date:]],"mmddyyyy"),3,2)</f>
        <v>16</v>
      </c>
      <c r="X562" s="8" t="str">
        <f>LEFT(TEXT(Data7[[#This Row],[Date:]],"mmddyyyy"),2)</f>
        <v>04</v>
      </c>
      <c r="Y562" s="6">
        <f>DATE(Data7[[#This Row],[Year]],Data7[[#This Row],[Month]],Data7[[#This Row],[Day]])</f>
        <v>45398</v>
      </c>
    </row>
    <row r="563" spans="1:25" x14ac:dyDescent="0.3">
      <c r="A563" s="5">
        <v>45420.312506365743</v>
      </c>
      <c r="B563" s="7" t="s">
        <v>76</v>
      </c>
      <c r="C563" s="6" t="s">
        <v>443</v>
      </c>
      <c r="D563" s="7" t="s">
        <v>156</v>
      </c>
      <c r="E563" s="8">
        <v>4</v>
      </c>
      <c r="F563" s="7">
        <v>7097418</v>
      </c>
      <c r="G563" s="7" t="s">
        <v>68</v>
      </c>
      <c r="H563" s="7" t="s">
        <v>69</v>
      </c>
      <c r="I563" s="7" t="s">
        <v>44</v>
      </c>
      <c r="J563" s="19" t="str">
        <f>IFERROR(INDEX('Employee Info'!$C$3:$E$200,MATCH(Data7[[#This Row],[Name:]],'Employee Info'!$B$3:$B$200,0),MATCH(Data7[[#This Row],[Hours Type:]],'Employee Info'!$C$2:$E$2,0)),"")</f>
        <v/>
      </c>
      <c r="K563" s="19" t="str">
        <f>IFERROR(INDEX('Employee Info'!$C$3:$J$200,MATCH(Data7[[#This Row],[Name:]],'Employee Info'!$B$3:$B$200,0),MATCH(Data7[[#Headers],[Truck]],'Employee Info'!$C$2:$J$2,0)),"")</f>
        <v/>
      </c>
      <c r="L563" s="19" t="str">
        <f>IFERROR(INDEX('Employee Info'!$C$3:$J$200,MATCH(Data7[[#This Row],[Name:]],'Employee Info'!$B$3:$B$200,0),MATCH(Data7[[#Headers],[Phone]],'Employee Info'!$C$2:$J$2,0)),"")</f>
        <v/>
      </c>
      <c r="M563" s="19" t="str">
        <f>IFERROR(INDEX('Employee Info'!$C$3:$J$200,MATCH(Data7[[#This Row],[Name:]],'Employee Info'!$B$3:$B$200,0),MATCH(Data7[[#Headers],[Tech]],'Employee Info'!$C$2:$J$2,0)),"")</f>
        <v/>
      </c>
      <c r="N563" s="19" t="str">
        <f>IFERROR(INDEX('Employee Info'!$C$3:$J$200,MATCH(Data7[[#This Row],[Name:]],'Employee Info'!$B$3:$B$200,0),MATCH(Data7[[#Headers],[Other]],'Employee Info'!$C$2:$J$2,0)),"")</f>
        <v/>
      </c>
      <c r="O563" s="19">
        <f>IFERROR((Data7[[#This Row],[Hours:]]*SUM(Data7[[#This Row],[Rate]:[Other]])),"")</f>
        <v>0</v>
      </c>
      <c r="P563" s="7" t="str">
        <f>IF(Data7[[#This Row],[WO'#:]]="","Riley #","WO#")</f>
        <v>WO#</v>
      </c>
      <c r="Q563" s="7">
        <f>IFERROR(WEEKNUM(Data7[[#This Row],[Date:]]),"")</f>
        <v>16</v>
      </c>
      <c r="R563" s="6">
        <f t="shared" si="24"/>
        <v>45396</v>
      </c>
      <c r="S563" s="6">
        <f>Data7[[#This Row],[Week Start]]+7</f>
        <v>45403</v>
      </c>
      <c r="T563" s="7" t="str">
        <f t="shared" si="25"/>
        <v>4/14/2024 - 4/21/2024</v>
      </c>
      <c r="U563" s="7" t="str">
        <f t="shared" si="26"/>
        <v>Time Card</v>
      </c>
      <c r="V563" s="8" t="str">
        <f>RIGHT(TEXT(Data7[[#This Row],[Date:]],"mmddyyyy"),4)</f>
        <v>2024</v>
      </c>
      <c r="W563" s="8" t="str">
        <f>MID(TEXT(Data7[[#This Row],[Date:]],"mmddyyyy"),3,2)</f>
        <v>16</v>
      </c>
      <c r="X563" s="8" t="str">
        <f>LEFT(TEXT(Data7[[#This Row],[Date:]],"mmddyyyy"),2)</f>
        <v>04</v>
      </c>
      <c r="Y563" s="6">
        <f>DATE(Data7[[#This Row],[Year]],Data7[[#This Row],[Month]],Data7[[#This Row],[Day]])</f>
        <v>45398</v>
      </c>
    </row>
    <row r="564" spans="1:25" x14ac:dyDescent="0.3">
      <c r="A564" s="5">
        <v>45398.581166666663</v>
      </c>
      <c r="B564" s="7" t="s">
        <v>31</v>
      </c>
      <c r="C564" s="6" t="s">
        <v>443</v>
      </c>
      <c r="D564" s="7" t="s">
        <v>447</v>
      </c>
      <c r="E564" s="8">
        <v>8</v>
      </c>
      <c r="F564" s="7" t="s">
        <v>68</v>
      </c>
      <c r="G564" s="7" t="s">
        <v>68</v>
      </c>
      <c r="H564" s="7" t="s">
        <v>92</v>
      </c>
      <c r="I564" s="7" t="s">
        <v>44</v>
      </c>
      <c r="J564" s="19" t="str">
        <f>IFERROR(INDEX('Employee Info'!$C$3:$E$200,MATCH(Data7[[#This Row],[Name:]],'Employee Info'!$B$3:$B$200,0),MATCH(Data7[[#This Row],[Hours Type:]],'Employee Info'!$C$2:$E$2,0)),"")</f>
        <v/>
      </c>
      <c r="K564" s="19" t="str">
        <f>IFERROR(INDEX('Employee Info'!$C$3:$J$200,MATCH(Data7[[#This Row],[Name:]],'Employee Info'!$B$3:$B$200,0),MATCH(Data7[[#Headers],[Truck]],'Employee Info'!$C$2:$J$2,0)),"")</f>
        <v/>
      </c>
      <c r="L564" s="19" t="str">
        <f>IFERROR(INDEX('Employee Info'!$C$3:$J$200,MATCH(Data7[[#This Row],[Name:]],'Employee Info'!$B$3:$B$200,0),MATCH(Data7[[#Headers],[Phone]],'Employee Info'!$C$2:$J$2,0)),"")</f>
        <v/>
      </c>
      <c r="M564" s="19" t="str">
        <f>IFERROR(INDEX('Employee Info'!$C$3:$J$200,MATCH(Data7[[#This Row],[Name:]],'Employee Info'!$B$3:$B$200,0),MATCH(Data7[[#Headers],[Tech]],'Employee Info'!$C$2:$J$2,0)),"")</f>
        <v/>
      </c>
      <c r="N564" s="19" t="str">
        <f>IFERROR(INDEX('Employee Info'!$C$3:$J$200,MATCH(Data7[[#This Row],[Name:]],'Employee Info'!$B$3:$B$200,0),MATCH(Data7[[#Headers],[Other]],'Employee Info'!$C$2:$J$2,0)),"")</f>
        <v/>
      </c>
      <c r="O564" s="19">
        <f>IFERROR((Data7[[#This Row],[Hours:]]*SUM(Data7[[#This Row],[Rate]:[Other]])),"")</f>
        <v>0</v>
      </c>
      <c r="P564" s="7" t="str">
        <f>IF(Data7[[#This Row],[WO'#:]]="","Riley #","WO#")</f>
        <v>Riley #</v>
      </c>
      <c r="Q564" s="7">
        <f>IFERROR(WEEKNUM(Data7[[#This Row],[Date:]]),"")</f>
        <v>16</v>
      </c>
      <c r="R564" s="6">
        <f t="shared" si="24"/>
        <v>45396</v>
      </c>
      <c r="S564" s="6">
        <f>Data7[[#This Row],[Week Start]]+7</f>
        <v>45403</v>
      </c>
      <c r="T564" s="7" t="str">
        <f t="shared" si="25"/>
        <v>4/14/2024 - 4/21/2024</v>
      </c>
      <c r="U564" s="7" t="str">
        <f t="shared" si="26"/>
        <v>Time Card</v>
      </c>
      <c r="V564" s="8" t="str">
        <f>RIGHT(TEXT(Data7[[#This Row],[Date:]],"mmddyyyy"),4)</f>
        <v>2024</v>
      </c>
      <c r="W564" s="8" t="str">
        <f>MID(TEXT(Data7[[#This Row],[Date:]],"mmddyyyy"),3,2)</f>
        <v>16</v>
      </c>
      <c r="X564" s="8" t="str">
        <f>LEFT(TEXT(Data7[[#This Row],[Date:]],"mmddyyyy"),2)</f>
        <v>04</v>
      </c>
      <c r="Y564" s="6">
        <f>DATE(Data7[[#This Row],[Year]],Data7[[#This Row],[Month]],Data7[[#This Row],[Day]])</f>
        <v>45398</v>
      </c>
    </row>
    <row r="565" spans="1:25" x14ac:dyDescent="0.3">
      <c r="A565" s="5">
        <v>45401.446762962965</v>
      </c>
      <c r="B565" s="7" t="s">
        <v>66</v>
      </c>
      <c r="C565" s="6" t="s">
        <v>443</v>
      </c>
      <c r="D565" s="7" t="s">
        <v>448</v>
      </c>
      <c r="E565" s="8">
        <v>7</v>
      </c>
      <c r="F565" s="7" t="s">
        <v>68</v>
      </c>
      <c r="G565" s="7" t="s">
        <v>68</v>
      </c>
      <c r="H565" s="7" t="s">
        <v>92</v>
      </c>
      <c r="I565" s="7" t="s">
        <v>44</v>
      </c>
      <c r="J565" s="19" t="str">
        <f>IFERROR(INDEX('Employee Info'!$C$3:$E$200,MATCH(Data7[[#This Row],[Name:]],'Employee Info'!$B$3:$B$200,0),MATCH(Data7[[#This Row],[Hours Type:]],'Employee Info'!$C$2:$E$2,0)),"")</f>
        <v/>
      </c>
      <c r="K565" s="19" t="str">
        <f>IFERROR(INDEX('Employee Info'!$C$3:$J$200,MATCH(Data7[[#This Row],[Name:]],'Employee Info'!$B$3:$B$200,0),MATCH(Data7[[#Headers],[Truck]],'Employee Info'!$C$2:$J$2,0)),"")</f>
        <v/>
      </c>
      <c r="L565" s="19" t="str">
        <f>IFERROR(INDEX('Employee Info'!$C$3:$J$200,MATCH(Data7[[#This Row],[Name:]],'Employee Info'!$B$3:$B$200,0),MATCH(Data7[[#Headers],[Phone]],'Employee Info'!$C$2:$J$2,0)),"")</f>
        <v/>
      </c>
      <c r="M565" s="19" t="str">
        <f>IFERROR(INDEX('Employee Info'!$C$3:$J$200,MATCH(Data7[[#This Row],[Name:]],'Employee Info'!$B$3:$B$200,0),MATCH(Data7[[#Headers],[Tech]],'Employee Info'!$C$2:$J$2,0)),"")</f>
        <v/>
      </c>
      <c r="N565" s="19" t="str">
        <f>IFERROR(INDEX('Employee Info'!$C$3:$J$200,MATCH(Data7[[#This Row],[Name:]],'Employee Info'!$B$3:$B$200,0),MATCH(Data7[[#Headers],[Other]],'Employee Info'!$C$2:$J$2,0)),"")</f>
        <v/>
      </c>
      <c r="O565" s="19">
        <f>IFERROR((Data7[[#This Row],[Hours:]]*SUM(Data7[[#This Row],[Rate]:[Other]])),"")</f>
        <v>0</v>
      </c>
      <c r="P565" s="7" t="str">
        <f>IF(Data7[[#This Row],[WO'#:]]="","Riley #","WO#")</f>
        <v>Riley #</v>
      </c>
      <c r="Q565" s="7">
        <f>IFERROR(WEEKNUM(Data7[[#This Row],[Date:]]),"")</f>
        <v>16</v>
      </c>
      <c r="R565" s="6">
        <f t="shared" si="24"/>
        <v>45396</v>
      </c>
      <c r="S565" s="6">
        <f>Data7[[#This Row],[Week Start]]+7</f>
        <v>45403</v>
      </c>
      <c r="T565" s="7" t="str">
        <f t="shared" si="25"/>
        <v>4/14/2024 - 4/21/2024</v>
      </c>
      <c r="U565" s="7" t="str">
        <f t="shared" si="26"/>
        <v>Time Card</v>
      </c>
      <c r="V565" s="8" t="str">
        <f>RIGHT(TEXT(Data7[[#This Row],[Date:]],"mmddyyyy"),4)</f>
        <v>2024</v>
      </c>
      <c r="W565" s="8" t="str">
        <f>MID(TEXT(Data7[[#This Row],[Date:]],"mmddyyyy"),3,2)</f>
        <v>16</v>
      </c>
      <c r="X565" s="8" t="str">
        <f>LEFT(TEXT(Data7[[#This Row],[Date:]],"mmddyyyy"),2)</f>
        <v>04</v>
      </c>
      <c r="Y565" s="6">
        <f>DATE(Data7[[#This Row],[Year]],Data7[[#This Row],[Month]],Data7[[#This Row],[Day]])</f>
        <v>45398</v>
      </c>
    </row>
    <row r="566" spans="1:25" x14ac:dyDescent="0.3">
      <c r="A566" s="5">
        <v>45399.559117245371</v>
      </c>
      <c r="B566" s="7" t="s">
        <v>31</v>
      </c>
      <c r="C566" s="6" t="s">
        <v>449</v>
      </c>
      <c r="D566" s="7" t="s">
        <v>444</v>
      </c>
      <c r="E566" s="8">
        <v>2.5</v>
      </c>
      <c r="F566" s="7">
        <v>6984733</v>
      </c>
      <c r="G566" s="7" t="s">
        <v>68</v>
      </c>
      <c r="H566" s="7" t="s">
        <v>69</v>
      </c>
      <c r="I566" s="7" t="s">
        <v>44</v>
      </c>
      <c r="J566" s="19" t="str">
        <f>IFERROR(INDEX('Employee Info'!$C$3:$E$200,MATCH(Data7[[#This Row],[Name:]],'Employee Info'!$B$3:$B$200,0),MATCH(Data7[[#This Row],[Hours Type:]],'Employee Info'!$C$2:$E$2,0)),"")</f>
        <v/>
      </c>
      <c r="K566" s="19" t="str">
        <f>IFERROR(INDEX('Employee Info'!$C$3:$J$200,MATCH(Data7[[#This Row],[Name:]],'Employee Info'!$B$3:$B$200,0),MATCH(Data7[[#Headers],[Truck]],'Employee Info'!$C$2:$J$2,0)),"")</f>
        <v/>
      </c>
      <c r="L566" s="19" t="str">
        <f>IFERROR(INDEX('Employee Info'!$C$3:$J$200,MATCH(Data7[[#This Row],[Name:]],'Employee Info'!$B$3:$B$200,0),MATCH(Data7[[#Headers],[Phone]],'Employee Info'!$C$2:$J$2,0)),"")</f>
        <v/>
      </c>
      <c r="M566" s="19" t="str">
        <f>IFERROR(INDEX('Employee Info'!$C$3:$J$200,MATCH(Data7[[#This Row],[Name:]],'Employee Info'!$B$3:$B$200,0),MATCH(Data7[[#Headers],[Tech]],'Employee Info'!$C$2:$J$2,0)),"")</f>
        <v/>
      </c>
      <c r="N566" s="19" t="str">
        <f>IFERROR(INDEX('Employee Info'!$C$3:$J$200,MATCH(Data7[[#This Row],[Name:]],'Employee Info'!$B$3:$B$200,0),MATCH(Data7[[#Headers],[Other]],'Employee Info'!$C$2:$J$2,0)),"")</f>
        <v/>
      </c>
      <c r="O566" s="19">
        <f>IFERROR((Data7[[#This Row],[Hours:]]*SUM(Data7[[#This Row],[Rate]:[Other]])),"")</f>
        <v>0</v>
      </c>
      <c r="P566" s="7" t="str">
        <f>IF(Data7[[#This Row],[WO'#:]]="","Riley #","WO#")</f>
        <v>WO#</v>
      </c>
      <c r="Q566" s="7">
        <f>IFERROR(WEEKNUM(Data7[[#This Row],[Date:]]),"")</f>
        <v>16</v>
      </c>
      <c r="R566" s="6">
        <f t="shared" si="24"/>
        <v>45396</v>
      </c>
      <c r="S566" s="6">
        <f>Data7[[#This Row],[Week Start]]+7</f>
        <v>45403</v>
      </c>
      <c r="T566" s="7" t="str">
        <f t="shared" si="25"/>
        <v>4/14/2024 - 4/21/2024</v>
      </c>
      <c r="U566" s="7" t="str">
        <f t="shared" si="26"/>
        <v>Time Card</v>
      </c>
      <c r="V566" s="8" t="str">
        <f>RIGHT(TEXT(Data7[[#This Row],[Date:]],"mmddyyyy"),4)</f>
        <v>2024</v>
      </c>
      <c r="W566" s="8" t="str">
        <f>MID(TEXT(Data7[[#This Row],[Date:]],"mmddyyyy"),3,2)</f>
        <v>17</v>
      </c>
      <c r="X566" s="8" t="str">
        <f>LEFT(TEXT(Data7[[#This Row],[Date:]],"mmddyyyy"),2)</f>
        <v>04</v>
      </c>
      <c r="Y566" s="6">
        <f>DATE(Data7[[#This Row],[Year]],Data7[[#This Row],[Month]],Data7[[#This Row],[Day]])</f>
        <v>45399</v>
      </c>
    </row>
    <row r="567" spans="1:25" x14ac:dyDescent="0.3">
      <c r="A567" s="5">
        <v>45399.586226967593</v>
      </c>
      <c r="B567" s="7" t="s">
        <v>35</v>
      </c>
      <c r="C567" s="6" t="s">
        <v>449</v>
      </c>
      <c r="D567" s="7" t="s">
        <v>450</v>
      </c>
      <c r="E567" s="8">
        <v>6</v>
      </c>
      <c r="F567" s="7">
        <v>6984733</v>
      </c>
      <c r="G567" s="7" t="s">
        <v>68</v>
      </c>
      <c r="H567" s="7" t="s">
        <v>69</v>
      </c>
      <c r="I567" s="7" t="s">
        <v>44</v>
      </c>
      <c r="J567" s="19" t="str">
        <f>IFERROR(INDEX('Employee Info'!$C$3:$E$200,MATCH(Data7[[#This Row],[Name:]],'Employee Info'!$B$3:$B$200,0),MATCH(Data7[[#This Row],[Hours Type:]],'Employee Info'!$C$2:$E$2,0)),"")</f>
        <v/>
      </c>
      <c r="K567" s="19" t="str">
        <f>IFERROR(INDEX('Employee Info'!$C$3:$J$200,MATCH(Data7[[#This Row],[Name:]],'Employee Info'!$B$3:$B$200,0),MATCH(Data7[[#Headers],[Truck]],'Employee Info'!$C$2:$J$2,0)),"")</f>
        <v/>
      </c>
      <c r="L567" s="19" t="str">
        <f>IFERROR(INDEX('Employee Info'!$C$3:$J$200,MATCH(Data7[[#This Row],[Name:]],'Employee Info'!$B$3:$B$200,0),MATCH(Data7[[#Headers],[Phone]],'Employee Info'!$C$2:$J$2,0)),"")</f>
        <v/>
      </c>
      <c r="M567" s="19" t="str">
        <f>IFERROR(INDEX('Employee Info'!$C$3:$J$200,MATCH(Data7[[#This Row],[Name:]],'Employee Info'!$B$3:$B$200,0),MATCH(Data7[[#Headers],[Tech]],'Employee Info'!$C$2:$J$2,0)),"")</f>
        <v/>
      </c>
      <c r="N567" s="19" t="str">
        <f>IFERROR(INDEX('Employee Info'!$C$3:$J$200,MATCH(Data7[[#This Row],[Name:]],'Employee Info'!$B$3:$B$200,0),MATCH(Data7[[#Headers],[Other]],'Employee Info'!$C$2:$J$2,0)),"")</f>
        <v/>
      </c>
      <c r="O567" s="19">
        <f>IFERROR((Data7[[#This Row],[Hours:]]*SUM(Data7[[#This Row],[Rate]:[Other]])),"")</f>
        <v>0</v>
      </c>
      <c r="P567" s="7" t="str">
        <f>IF(Data7[[#This Row],[WO'#:]]="","Riley #","WO#")</f>
        <v>WO#</v>
      </c>
      <c r="Q567" s="7">
        <f>IFERROR(WEEKNUM(Data7[[#This Row],[Date:]]),"")</f>
        <v>16</v>
      </c>
      <c r="R567" s="6">
        <f t="shared" si="24"/>
        <v>45396</v>
      </c>
      <c r="S567" s="6">
        <f>Data7[[#This Row],[Week Start]]+7</f>
        <v>45403</v>
      </c>
      <c r="T567" s="7" t="str">
        <f t="shared" si="25"/>
        <v>4/14/2024 - 4/21/2024</v>
      </c>
      <c r="U567" s="7" t="str">
        <f t="shared" si="26"/>
        <v>Time Card</v>
      </c>
      <c r="V567" s="8" t="str">
        <f>RIGHT(TEXT(Data7[[#This Row],[Date:]],"mmddyyyy"),4)</f>
        <v>2024</v>
      </c>
      <c r="W567" s="8" t="str">
        <f>MID(TEXT(Data7[[#This Row],[Date:]],"mmddyyyy"),3,2)</f>
        <v>17</v>
      </c>
      <c r="X567" s="8" t="str">
        <f>LEFT(TEXT(Data7[[#This Row],[Date:]],"mmddyyyy"),2)</f>
        <v>04</v>
      </c>
      <c r="Y567" s="6">
        <f>DATE(Data7[[#This Row],[Year]],Data7[[#This Row],[Month]],Data7[[#This Row],[Day]])</f>
        <v>45399</v>
      </c>
    </row>
    <row r="568" spans="1:25" x14ac:dyDescent="0.3">
      <c r="A568" s="5">
        <v>45401.469553935189</v>
      </c>
      <c r="B568" s="7" t="s">
        <v>66</v>
      </c>
      <c r="C568" s="6" t="s">
        <v>449</v>
      </c>
      <c r="D568" s="7" t="s">
        <v>451</v>
      </c>
      <c r="E568" s="8">
        <v>1</v>
      </c>
      <c r="F568" s="7">
        <v>6984733</v>
      </c>
      <c r="G568" s="7" t="s">
        <v>68</v>
      </c>
      <c r="H568" s="7" t="s">
        <v>69</v>
      </c>
      <c r="I568" s="7" t="s">
        <v>45</v>
      </c>
      <c r="J568" s="19" t="str">
        <f>IFERROR(INDEX('Employee Info'!$C$3:$E$200,MATCH(Data7[[#This Row],[Name:]],'Employee Info'!$B$3:$B$200,0),MATCH(Data7[[#This Row],[Hours Type:]],'Employee Info'!$C$2:$E$2,0)),"")</f>
        <v/>
      </c>
      <c r="K568" s="19" t="str">
        <f>IFERROR(INDEX('Employee Info'!$C$3:$J$200,MATCH(Data7[[#This Row],[Name:]],'Employee Info'!$B$3:$B$200,0),MATCH(Data7[[#Headers],[Truck]],'Employee Info'!$C$2:$J$2,0)),"")</f>
        <v/>
      </c>
      <c r="L568" s="19" t="str">
        <f>IFERROR(INDEX('Employee Info'!$C$3:$J$200,MATCH(Data7[[#This Row],[Name:]],'Employee Info'!$B$3:$B$200,0),MATCH(Data7[[#Headers],[Phone]],'Employee Info'!$C$2:$J$2,0)),"")</f>
        <v/>
      </c>
      <c r="M568" s="19" t="str">
        <f>IFERROR(INDEX('Employee Info'!$C$3:$J$200,MATCH(Data7[[#This Row],[Name:]],'Employee Info'!$B$3:$B$200,0),MATCH(Data7[[#Headers],[Tech]],'Employee Info'!$C$2:$J$2,0)),"")</f>
        <v/>
      </c>
      <c r="N568" s="19" t="str">
        <f>IFERROR(INDEX('Employee Info'!$C$3:$J$200,MATCH(Data7[[#This Row],[Name:]],'Employee Info'!$B$3:$B$200,0),MATCH(Data7[[#Headers],[Other]],'Employee Info'!$C$2:$J$2,0)),"")</f>
        <v/>
      </c>
      <c r="O568" s="19">
        <f>IFERROR((Data7[[#This Row],[Hours:]]*SUM(Data7[[#This Row],[Rate]:[Other]])),"")</f>
        <v>0</v>
      </c>
      <c r="P568" s="7" t="str">
        <f>IF(Data7[[#This Row],[WO'#:]]="","Riley #","WO#")</f>
        <v>WO#</v>
      </c>
      <c r="Q568" s="7">
        <f>IFERROR(WEEKNUM(Data7[[#This Row],[Date:]]),"")</f>
        <v>16</v>
      </c>
      <c r="R568" s="6">
        <f t="shared" si="24"/>
        <v>45396</v>
      </c>
      <c r="S568" s="6">
        <f>Data7[[#This Row],[Week Start]]+7</f>
        <v>45403</v>
      </c>
      <c r="T568" s="7" t="str">
        <f t="shared" si="25"/>
        <v>4/14/2024 - 4/21/2024</v>
      </c>
      <c r="U568" s="7" t="str">
        <f t="shared" si="26"/>
        <v>Time Card</v>
      </c>
      <c r="V568" s="8" t="str">
        <f>RIGHT(TEXT(Data7[[#This Row],[Date:]],"mmddyyyy"),4)</f>
        <v>2024</v>
      </c>
      <c r="W568" s="8" t="str">
        <f>MID(TEXT(Data7[[#This Row],[Date:]],"mmddyyyy"),3,2)</f>
        <v>17</v>
      </c>
      <c r="X568" s="8" t="str">
        <f>LEFT(TEXT(Data7[[#This Row],[Date:]],"mmddyyyy"),2)</f>
        <v>04</v>
      </c>
      <c r="Y568" s="6">
        <f>DATE(Data7[[#This Row],[Year]],Data7[[#This Row],[Month]],Data7[[#This Row],[Day]])</f>
        <v>45399</v>
      </c>
    </row>
    <row r="569" spans="1:25" x14ac:dyDescent="0.3">
      <c r="A569" s="5">
        <v>45401.472260532406</v>
      </c>
      <c r="B569" s="7" t="s">
        <v>66</v>
      </c>
      <c r="C569" s="6" t="s">
        <v>449</v>
      </c>
      <c r="D569" s="7" t="s">
        <v>452</v>
      </c>
      <c r="E569" s="8">
        <v>6</v>
      </c>
      <c r="F569" s="7">
        <v>6984733</v>
      </c>
      <c r="G569" s="7" t="s">
        <v>68</v>
      </c>
      <c r="H569" s="7" t="s">
        <v>69</v>
      </c>
      <c r="I569" s="7" t="s">
        <v>44</v>
      </c>
      <c r="J569" s="19" t="str">
        <f>IFERROR(INDEX('Employee Info'!$C$3:$E$200,MATCH(Data7[[#This Row],[Name:]],'Employee Info'!$B$3:$B$200,0),MATCH(Data7[[#This Row],[Hours Type:]],'Employee Info'!$C$2:$E$2,0)),"")</f>
        <v/>
      </c>
      <c r="K569" s="19" t="str">
        <f>IFERROR(INDEX('Employee Info'!$C$3:$J$200,MATCH(Data7[[#This Row],[Name:]],'Employee Info'!$B$3:$B$200,0),MATCH(Data7[[#Headers],[Truck]],'Employee Info'!$C$2:$J$2,0)),"")</f>
        <v/>
      </c>
      <c r="L569" s="19" t="str">
        <f>IFERROR(INDEX('Employee Info'!$C$3:$J$200,MATCH(Data7[[#This Row],[Name:]],'Employee Info'!$B$3:$B$200,0),MATCH(Data7[[#Headers],[Phone]],'Employee Info'!$C$2:$J$2,0)),"")</f>
        <v/>
      </c>
      <c r="M569" s="19" t="str">
        <f>IFERROR(INDEX('Employee Info'!$C$3:$J$200,MATCH(Data7[[#This Row],[Name:]],'Employee Info'!$B$3:$B$200,0),MATCH(Data7[[#Headers],[Tech]],'Employee Info'!$C$2:$J$2,0)),"")</f>
        <v/>
      </c>
      <c r="N569" s="19" t="str">
        <f>IFERROR(INDEX('Employee Info'!$C$3:$J$200,MATCH(Data7[[#This Row],[Name:]],'Employee Info'!$B$3:$B$200,0),MATCH(Data7[[#Headers],[Other]],'Employee Info'!$C$2:$J$2,0)),"")</f>
        <v/>
      </c>
      <c r="O569" s="19">
        <f>IFERROR((Data7[[#This Row],[Hours:]]*SUM(Data7[[#This Row],[Rate]:[Other]])),"")</f>
        <v>0</v>
      </c>
      <c r="P569" s="7" t="str">
        <f>IF(Data7[[#This Row],[WO'#:]]="","Riley #","WO#")</f>
        <v>WO#</v>
      </c>
      <c r="Q569" s="7">
        <f>IFERROR(WEEKNUM(Data7[[#This Row],[Date:]]),"")</f>
        <v>16</v>
      </c>
      <c r="R569" s="6">
        <f t="shared" si="24"/>
        <v>45396</v>
      </c>
      <c r="S569" s="6">
        <f>Data7[[#This Row],[Week Start]]+7</f>
        <v>45403</v>
      </c>
      <c r="T569" s="7" t="str">
        <f t="shared" si="25"/>
        <v>4/14/2024 - 4/21/2024</v>
      </c>
      <c r="U569" s="7" t="str">
        <f t="shared" si="26"/>
        <v>Time Card</v>
      </c>
      <c r="V569" s="8" t="str">
        <f>RIGHT(TEXT(Data7[[#This Row],[Date:]],"mmddyyyy"),4)</f>
        <v>2024</v>
      </c>
      <c r="W569" s="8" t="str">
        <f>MID(TEXT(Data7[[#This Row],[Date:]],"mmddyyyy"),3,2)</f>
        <v>17</v>
      </c>
      <c r="X569" s="8" t="str">
        <f>LEFT(TEXT(Data7[[#This Row],[Date:]],"mmddyyyy"),2)</f>
        <v>04</v>
      </c>
      <c r="Y569" s="6">
        <f>DATE(Data7[[#This Row],[Year]],Data7[[#This Row],[Month]],Data7[[#This Row],[Day]])</f>
        <v>45399</v>
      </c>
    </row>
    <row r="570" spans="1:25" x14ac:dyDescent="0.3">
      <c r="A570" s="5">
        <v>45401.441266203707</v>
      </c>
      <c r="B570" s="7" t="s">
        <v>66</v>
      </c>
      <c r="C570" s="6" t="s">
        <v>449</v>
      </c>
      <c r="D570" s="7" t="s">
        <v>438</v>
      </c>
      <c r="E570" s="8">
        <v>1</v>
      </c>
      <c r="F570" s="7">
        <v>7078215</v>
      </c>
      <c r="G570" s="7" t="s">
        <v>68</v>
      </c>
      <c r="H570" s="7" t="s">
        <v>69</v>
      </c>
      <c r="I570" s="7" t="s">
        <v>44</v>
      </c>
      <c r="J570" s="19" t="str">
        <f>IFERROR(INDEX('Employee Info'!$C$3:$E$200,MATCH(Data7[[#This Row],[Name:]],'Employee Info'!$B$3:$B$200,0),MATCH(Data7[[#This Row],[Hours Type:]],'Employee Info'!$C$2:$E$2,0)),"")</f>
        <v/>
      </c>
      <c r="K570" s="19" t="str">
        <f>IFERROR(INDEX('Employee Info'!$C$3:$J$200,MATCH(Data7[[#This Row],[Name:]],'Employee Info'!$B$3:$B$200,0),MATCH(Data7[[#Headers],[Truck]],'Employee Info'!$C$2:$J$2,0)),"")</f>
        <v/>
      </c>
      <c r="L570" s="19" t="str">
        <f>IFERROR(INDEX('Employee Info'!$C$3:$J$200,MATCH(Data7[[#This Row],[Name:]],'Employee Info'!$B$3:$B$200,0),MATCH(Data7[[#Headers],[Phone]],'Employee Info'!$C$2:$J$2,0)),"")</f>
        <v/>
      </c>
      <c r="M570" s="19" t="str">
        <f>IFERROR(INDEX('Employee Info'!$C$3:$J$200,MATCH(Data7[[#This Row],[Name:]],'Employee Info'!$B$3:$B$200,0),MATCH(Data7[[#Headers],[Tech]],'Employee Info'!$C$2:$J$2,0)),"")</f>
        <v/>
      </c>
      <c r="N570" s="19" t="str">
        <f>IFERROR(INDEX('Employee Info'!$C$3:$J$200,MATCH(Data7[[#This Row],[Name:]],'Employee Info'!$B$3:$B$200,0),MATCH(Data7[[#Headers],[Other]],'Employee Info'!$C$2:$J$2,0)),"")</f>
        <v/>
      </c>
      <c r="O570" s="19">
        <f>IFERROR((Data7[[#This Row],[Hours:]]*SUM(Data7[[#This Row],[Rate]:[Other]])),"")</f>
        <v>0</v>
      </c>
      <c r="P570" s="7" t="str">
        <f>IF(Data7[[#This Row],[WO'#:]]="","Riley #","WO#")</f>
        <v>WO#</v>
      </c>
      <c r="Q570" s="7">
        <f>IFERROR(WEEKNUM(Data7[[#This Row],[Date:]]),"")</f>
        <v>16</v>
      </c>
      <c r="R570" s="6">
        <f t="shared" si="24"/>
        <v>45396</v>
      </c>
      <c r="S570" s="6">
        <f>Data7[[#This Row],[Week Start]]+7</f>
        <v>45403</v>
      </c>
      <c r="T570" s="7" t="str">
        <f t="shared" si="25"/>
        <v>4/14/2024 - 4/21/2024</v>
      </c>
      <c r="U570" s="7" t="str">
        <f t="shared" si="26"/>
        <v>Time Card</v>
      </c>
      <c r="V570" s="8" t="str">
        <f>RIGHT(TEXT(Data7[[#This Row],[Date:]],"mmddyyyy"),4)</f>
        <v>2024</v>
      </c>
      <c r="W570" s="8" t="str">
        <f>MID(TEXT(Data7[[#This Row],[Date:]],"mmddyyyy"),3,2)</f>
        <v>17</v>
      </c>
      <c r="X570" s="8" t="str">
        <f>LEFT(TEXT(Data7[[#This Row],[Date:]],"mmddyyyy"),2)</f>
        <v>04</v>
      </c>
      <c r="Y570" s="6">
        <f>DATE(Data7[[#This Row],[Year]],Data7[[#This Row],[Month]],Data7[[#This Row],[Day]])</f>
        <v>45399</v>
      </c>
    </row>
    <row r="571" spans="1:25" x14ac:dyDescent="0.3">
      <c r="A571" s="5">
        <v>45399.586831828703</v>
      </c>
      <c r="B571" s="7" t="s">
        <v>35</v>
      </c>
      <c r="C571" s="6" t="s">
        <v>449</v>
      </c>
      <c r="D571" s="7" t="s">
        <v>453</v>
      </c>
      <c r="E571" s="8">
        <v>2</v>
      </c>
      <c r="F571" s="7">
        <v>7097418</v>
      </c>
      <c r="G571" s="7" t="s">
        <v>68</v>
      </c>
      <c r="H571" s="7" t="s">
        <v>69</v>
      </c>
      <c r="I571" s="7" t="s">
        <v>44</v>
      </c>
      <c r="J571" s="19" t="str">
        <f>IFERROR(INDEX('Employee Info'!$C$3:$E$200,MATCH(Data7[[#This Row],[Name:]],'Employee Info'!$B$3:$B$200,0),MATCH(Data7[[#This Row],[Hours Type:]],'Employee Info'!$C$2:$E$2,0)),"")</f>
        <v/>
      </c>
      <c r="K571" s="19" t="str">
        <f>IFERROR(INDEX('Employee Info'!$C$3:$J$200,MATCH(Data7[[#This Row],[Name:]],'Employee Info'!$B$3:$B$200,0),MATCH(Data7[[#Headers],[Truck]],'Employee Info'!$C$2:$J$2,0)),"")</f>
        <v/>
      </c>
      <c r="L571" s="19" t="str">
        <f>IFERROR(INDEX('Employee Info'!$C$3:$J$200,MATCH(Data7[[#This Row],[Name:]],'Employee Info'!$B$3:$B$200,0),MATCH(Data7[[#Headers],[Phone]],'Employee Info'!$C$2:$J$2,0)),"")</f>
        <v/>
      </c>
      <c r="M571" s="19" t="str">
        <f>IFERROR(INDEX('Employee Info'!$C$3:$J$200,MATCH(Data7[[#This Row],[Name:]],'Employee Info'!$B$3:$B$200,0),MATCH(Data7[[#Headers],[Tech]],'Employee Info'!$C$2:$J$2,0)),"")</f>
        <v/>
      </c>
      <c r="N571" s="19" t="str">
        <f>IFERROR(INDEX('Employee Info'!$C$3:$J$200,MATCH(Data7[[#This Row],[Name:]],'Employee Info'!$B$3:$B$200,0),MATCH(Data7[[#Headers],[Other]],'Employee Info'!$C$2:$J$2,0)),"")</f>
        <v/>
      </c>
      <c r="O571" s="19">
        <f>IFERROR((Data7[[#This Row],[Hours:]]*SUM(Data7[[#This Row],[Rate]:[Other]])),"")</f>
        <v>0</v>
      </c>
      <c r="P571" s="7" t="str">
        <f>IF(Data7[[#This Row],[WO'#:]]="","Riley #","WO#")</f>
        <v>WO#</v>
      </c>
      <c r="Q571" s="7">
        <f>IFERROR(WEEKNUM(Data7[[#This Row],[Date:]]),"")</f>
        <v>16</v>
      </c>
      <c r="R571" s="6">
        <f t="shared" si="24"/>
        <v>45396</v>
      </c>
      <c r="S571" s="6">
        <f>Data7[[#This Row],[Week Start]]+7</f>
        <v>45403</v>
      </c>
      <c r="T571" s="7" t="str">
        <f t="shared" si="25"/>
        <v>4/14/2024 - 4/21/2024</v>
      </c>
      <c r="U571" s="7" t="str">
        <f t="shared" si="26"/>
        <v>Time Card</v>
      </c>
      <c r="V571" s="8" t="str">
        <f>RIGHT(TEXT(Data7[[#This Row],[Date:]],"mmddyyyy"),4)</f>
        <v>2024</v>
      </c>
      <c r="W571" s="8" t="str">
        <f>MID(TEXT(Data7[[#This Row],[Date:]],"mmddyyyy"),3,2)</f>
        <v>17</v>
      </c>
      <c r="X571" s="8" t="str">
        <f>LEFT(TEXT(Data7[[#This Row],[Date:]],"mmddyyyy"),2)</f>
        <v>04</v>
      </c>
      <c r="Y571" s="6">
        <f>DATE(Data7[[#This Row],[Year]],Data7[[#This Row],[Month]],Data7[[#This Row],[Day]])</f>
        <v>45399</v>
      </c>
    </row>
    <row r="572" spans="1:25" x14ac:dyDescent="0.3">
      <c r="A572" s="5">
        <v>45420.313027777775</v>
      </c>
      <c r="B572" s="7" t="s">
        <v>76</v>
      </c>
      <c r="C572" s="6" t="s">
        <v>449</v>
      </c>
      <c r="D572" s="7" t="s">
        <v>454</v>
      </c>
      <c r="E572" s="8">
        <v>4</v>
      </c>
      <c r="F572" s="7">
        <v>7097418</v>
      </c>
      <c r="G572" s="7" t="s">
        <v>68</v>
      </c>
      <c r="H572" s="7" t="s">
        <v>69</v>
      </c>
      <c r="I572" s="7" t="s">
        <v>44</v>
      </c>
      <c r="J572" s="19" t="str">
        <f>IFERROR(INDEX('Employee Info'!$C$3:$E$200,MATCH(Data7[[#This Row],[Name:]],'Employee Info'!$B$3:$B$200,0),MATCH(Data7[[#This Row],[Hours Type:]],'Employee Info'!$C$2:$E$2,0)),"")</f>
        <v/>
      </c>
      <c r="K572" s="19" t="str">
        <f>IFERROR(INDEX('Employee Info'!$C$3:$J$200,MATCH(Data7[[#This Row],[Name:]],'Employee Info'!$B$3:$B$200,0),MATCH(Data7[[#Headers],[Truck]],'Employee Info'!$C$2:$J$2,0)),"")</f>
        <v/>
      </c>
      <c r="L572" s="19" t="str">
        <f>IFERROR(INDEX('Employee Info'!$C$3:$J$200,MATCH(Data7[[#This Row],[Name:]],'Employee Info'!$B$3:$B$200,0),MATCH(Data7[[#Headers],[Phone]],'Employee Info'!$C$2:$J$2,0)),"")</f>
        <v/>
      </c>
      <c r="M572" s="19" t="str">
        <f>IFERROR(INDEX('Employee Info'!$C$3:$J$200,MATCH(Data7[[#This Row],[Name:]],'Employee Info'!$B$3:$B$200,0),MATCH(Data7[[#Headers],[Tech]],'Employee Info'!$C$2:$J$2,0)),"")</f>
        <v/>
      </c>
      <c r="N572" s="19" t="str">
        <f>IFERROR(INDEX('Employee Info'!$C$3:$J$200,MATCH(Data7[[#This Row],[Name:]],'Employee Info'!$B$3:$B$200,0),MATCH(Data7[[#Headers],[Other]],'Employee Info'!$C$2:$J$2,0)),"")</f>
        <v/>
      </c>
      <c r="O572" s="19">
        <f>IFERROR((Data7[[#This Row],[Hours:]]*SUM(Data7[[#This Row],[Rate]:[Other]])),"")</f>
        <v>0</v>
      </c>
      <c r="P572" s="7" t="str">
        <f>IF(Data7[[#This Row],[WO'#:]]="","Riley #","WO#")</f>
        <v>WO#</v>
      </c>
      <c r="Q572" s="7">
        <f>IFERROR(WEEKNUM(Data7[[#This Row],[Date:]]),"")</f>
        <v>16</v>
      </c>
      <c r="R572" s="6">
        <f t="shared" si="24"/>
        <v>45396</v>
      </c>
      <c r="S572" s="6">
        <f>Data7[[#This Row],[Week Start]]+7</f>
        <v>45403</v>
      </c>
      <c r="T572" s="7" t="str">
        <f t="shared" si="25"/>
        <v>4/14/2024 - 4/21/2024</v>
      </c>
      <c r="U572" s="7" t="str">
        <f t="shared" si="26"/>
        <v>Time Card</v>
      </c>
      <c r="V572" s="8" t="str">
        <f>RIGHT(TEXT(Data7[[#This Row],[Date:]],"mmddyyyy"),4)</f>
        <v>2024</v>
      </c>
      <c r="W572" s="8" t="str">
        <f>MID(TEXT(Data7[[#This Row],[Date:]],"mmddyyyy"),3,2)</f>
        <v>17</v>
      </c>
      <c r="X572" s="8" t="str">
        <f>LEFT(TEXT(Data7[[#This Row],[Date:]],"mmddyyyy"),2)</f>
        <v>04</v>
      </c>
      <c r="Y572" s="6">
        <f>DATE(Data7[[#This Row],[Year]],Data7[[#This Row],[Month]],Data7[[#This Row],[Day]])</f>
        <v>45399</v>
      </c>
    </row>
    <row r="573" spans="1:25" x14ac:dyDescent="0.3">
      <c r="A573" s="5">
        <v>45399.560026967592</v>
      </c>
      <c r="B573" s="7" t="s">
        <v>31</v>
      </c>
      <c r="C573" s="6" t="s">
        <v>449</v>
      </c>
      <c r="D573" s="7" t="s">
        <v>455</v>
      </c>
      <c r="E573" s="8">
        <v>5</v>
      </c>
      <c r="F573" s="7" t="s">
        <v>68</v>
      </c>
      <c r="G573" s="7" t="s">
        <v>68</v>
      </c>
      <c r="H573" s="7" t="s">
        <v>92</v>
      </c>
      <c r="I573" s="7" t="s">
        <v>44</v>
      </c>
      <c r="J573" s="19" t="str">
        <f>IFERROR(INDEX('Employee Info'!$C$3:$E$200,MATCH(Data7[[#This Row],[Name:]],'Employee Info'!$B$3:$B$200,0),MATCH(Data7[[#This Row],[Hours Type:]],'Employee Info'!$C$2:$E$2,0)),"")</f>
        <v/>
      </c>
      <c r="K573" s="19" t="str">
        <f>IFERROR(INDEX('Employee Info'!$C$3:$J$200,MATCH(Data7[[#This Row],[Name:]],'Employee Info'!$B$3:$B$200,0),MATCH(Data7[[#Headers],[Truck]],'Employee Info'!$C$2:$J$2,0)),"")</f>
        <v/>
      </c>
      <c r="L573" s="19" t="str">
        <f>IFERROR(INDEX('Employee Info'!$C$3:$J$200,MATCH(Data7[[#This Row],[Name:]],'Employee Info'!$B$3:$B$200,0),MATCH(Data7[[#Headers],[Phone]],'Employee Info'!$C$2:$J$2,0)),"")</f>
        <v/>
      </c>
      <c r="M573" s="19" t="str">
        <f>IFERROR(INDEX('Employee Info'!$C$3:$J$200,MATCH(Data7[[#This Row],[Name:]],'Employee Info'!$B$3:$B$200,0),MATCH(Data7[[#Headers],[Tech]],'Employee Info'!$C$2:$J$2,0)),"")</f>
        <v/>
      </c>
      <c r="N573" s="19" t="str">
        <f>IFERROR(INDEX('Employee Info'!$C$3:$J$200,MATCH(Data7[[#This Row],[Name:]],'Employee Info'!$B$3:$B$200,0),MATCH(Data7[[#Headers],[Other]],'Employee Info'!$C$2:$J$2,0)),"")</f>
        <v/>
      </c>
      <c r="O573" s="19">
        <f>IFERROR((Data7[[#This Row],[Hours:]]*SUM(Data7[[#This Row],[Rate]:[Other]])),"")</f>
        <v>0</v>
      </c>
      <c r="P573" s="7" t="str">
        <f>IF(Data7[[#This Row],[WO'#:]]="","Riley #","WO#")</f>
        <v>Riley #</v>
      </c>
      <c r="Q573" s="7">
        <f>IFERROR(WEEKNUM(Data7[[#This Row],[Date:]]),"")</f>
        <v>16</v>
      </c>
      <c r="R573" s="6">
        <f t="shared" si="24"/>
        <v>45396</v>
      </c>
      <c r="S573" s="6">
        <f>Data7[[#This Row],[Week Start]]+7</f>
        <v>45403</v>
      </c>
      <c r="T573" s="7" t="str">
        <f t="shared" si="25"/>
        <v>4/14/2024 - 4/21/2024</v>
      </c>
      <c r="U573" s="7" t="str">
        <f t="shared" si="26"/>
        <v>Time Card</v>
      </c>
      <c r="V573" s="8" t="str">
        <f>RIGHT(TEXT(Data7[[#This Row],[Date:]],"mmddyyyy"),4)</f>
        <v>2024</v>
      </c>
      <c r="W573" s="8" t="str">
        <f>MID(TEXT(Data7[[#This Row],[Date:]],"mmddyyyy"),3,2)</f>
        <v>17</v>
      </c>
      <c r="X573" s="8" t="str">
        <f>LEFT(TEXT(Data7[[#This Row],[Date:]],"mmddyyyy"),2)</f>
        <v>04</v>
      </c>
      <c r="Y573" s="6">
        <f>DATE(Data7[[#This Row],[Year]],Data7[[#This Row],[Month]],Data7[[#This Row],[Day]])</f>
        <v>45399</v>
      </c>
    </row>
    <row r="574" spans="1:25" x14ac:dyDescent="0.3">
      <c r="A574" s="5">
        <v>45401.448542245373</v>
      </c>
      <c r="B574" s="7" t="s">
        <v>66</v>
      </c>
      <c r="C574" s="6" t="s">
        <v>449</v>
      </c>
      <c r="D574" s="7" t="s">
        <v>448</v>
      </c>
      <c r="E574" s="8">
        <v>1</v>
      </c>
      <c r="F574" s="7" t="s">
        <v>68</v>
      </c>
      <c r="G574" s="7" t="s">
        <v>68</v>
      </c>
      <c r="H574" s="7" t="s">
        <v>92</v>
      </c>
      <c r="I574" s="7" t="s">
        <v>44</v>
      </c>
      <c r="J574" s="19" t="str">
        <f>IFERROR(INDEX('Employee Info'!$C$3:$E$200,MATCH(Data7[[#This Row],[Name:]],'Employee Info'!$B$3:$B$200,0),MATCH(Data7[[#This Row],[Hours Type:]],'Employee Info'!$C$2:$E$2,0)),"")</f>
        <v/>
      </c>
      <c r="K574" s="19" t="str">
        <f>IFERROR(INDEX('Employee Info'!$C$3:$J$200,MATCH(Data7[[#This Row],[Name:]],'Employee Info'!$B$3:$B$200,0),MATCH(Data7[[#Headers],[Truck]],'Employee Info'!$C$2:$J$2,0)),"")</f>
        <v/>
      </c>
      <c r="L574" s="19" t="str">
        <f>IFERROR(INDEX('Employee Info'!$C$3:$J$200,MATCH(Data7[[#This Row],[Name:]],'Employee Info'!$B$3:$B$200,0),MATCH(Data7[[#Headers],[Phone]],'Employee Info'!$C$2:$J$2,0)),"")</f>
        <v/>
      </c>
      <c r="M574" s="19" t="str">
        <f>IFERROR(INDEX('Employee Info'!$C$3:$J$200,MATCH(Data7[[#This Row],[Name:]],'Employee Info'!$B$3:$B$200,0),MATCH(Data7[[#Headers],[Tech]],'Employee Info'!$C$2:$J$2,0)),"")</f>
        <v/>
      </c>
      <c r="N574" s="19" t="str">
        <f>IFERROR(INDEX('Employee Info'!$C$3:$J$200,MATCH(Data7[[#This Row],[Name:]],'Employee Info'!$B$3:$B$200,0),MATCH(Data7[[#Headers],[Other]],'Employee Info'!$C$2:$J$2,0)),"")</f>
        <v/>
      </c>
      <c r="O574" s="19">
        <f>IFERROR((Data7[[#This Row],[Hours:]]*SUM(Data7[[#This Row],[Rate]:[Other]])),"")</f>
        <v>0</v>
      </c>
      <c r="P574" s="7" t="str">
        <f>IF(Data7[[#This Row],[WO'#:]]="","Riley #","WO#")</f>
        <v>Riley #</v>
      </c>
      <c r="Q574" s="7">
        <f>IFERROR(WEEKNUM(Data7[[#This Row],[Date:]]),"")</f>
        <v>16</v>
      </c>
      <c r="R574" s="6">
        <f t="shared" si="24"/>
        <v>45396</v>
      </c>
      <c r="S574" s="6">
        <f>Data7[[#This Row],[Week Start]]+7</f>
        <v>45403</v>
      </c>
      <c r="T574" s="7" t="str">
        <f t="shared" si="25"/>
        <v>4/14/2024 - 4/21/2024</v>
      </c>
      <c r="U574" s="7" t="str">
        <f t="shared" si="26"/>
        <v>Time Card</v>
      </c>
      <c r="V574" s="8" t="str">
        <f>RIGHT(TEXT(Data7[[#This Row],[Date:]],"mmddyyyy"),4)</f>
        <v>2024</v>
      </c>
      <c r="W574" s="8" t="str">
        <f>MID(TEXT(Data7[[#This Row],[Date:]],"mmddyyyy"),3,2)</f>
        <v>17</v>
      </c>
      <c r="X574" s="8" t="str">
        <f>LEFT(TEXT(Data7[[#This Row],[Date:]],"mmddyyyy"),2)</f>
        <v>04</v>
      </c>
      <c r="Y574" s="6">
        <f>DATE(Data7[[#This Row],[Year]],Data7[[#This Row],[Month]],Data7[[#This Row],[Day]])</f>
        <v>45399</v>
      </c>
    </row>
    <row r="575" spans="1:25" x14ac:dyDescent="0.3">
      <c r="A575" s="5">
        <v>45400.581253356482</v>
      </c>
      <c r="B575" s="7" t="s">
        <v>31</v>
      </c>
      <c r="C575" s="6" t="s">
        <v>456</v>
      </c>
      <c r="D575" s="7" t="s">
        <v>457</v>
      </c>
      <c r="E575" s="8">
        <v>7</v>
      </c>
      <c r="F575" s="7">
        <v>6984733</v>
      </c>
      <c r="G575" s="7" t="s">
        <v>68</v>
      </c>
      <c r="H575" s="7" t="s">
        <v>69</v>
      </c>
      <c r="I575" s="7" t="s">
        <v>44</v>
      </c>
      <c r="J575" s="19" t="str">
        <f>IFERROR(INDEX('Employee Info'!$C$3:$E$200,MATCH(Data7[[#This Row],[Name:]],'Employee Info'!$B$3:$B$200,0),MATCH(Data7[[#This Row],[Hours Type:]],'Employee Info'!$C$2:$E$2,0)),"")</f>
        <v/>
      </c>
      <c r="K575" s="19" t="str">
        <f>IFERROR(INDEX('Employee Info'!$C$3:$J$200,MATCH(Data7[[#This Row],[Name:]],'Employee Info'!$B$3:$B$200,0),MATCH(Data7[[#Headers],[Truck]],'Employee Info'!$C$2:$J$2,0)),"")</f>
        <v/>
      </c>
      <c r="L575" s="19" t="str">
        <f>IFERROR(INDEX('Employee Info'!$C$3:$J$200,MATCH(Data7[[#This Row],[Name:]],'Employee Info'!$B$3:$B$200,0),MATCH(Data7[[#Headers],[Phone]],'Employee Info'!$C$2:$J$2,0)),"")</f>
        <v/>
      </c>
      <c r="M575" s="19" t="str">
        <f>IFERROR(INDEX('Employee Info'!$C$3:$J$200,MATCH(Data7[[#This Row],[Name:]],'Employee Info'!$B$3:$B$200,0),MATCH(Data7[[#Headers],[Tech]],'Employee Info'!$C$2:$J$2,0)),"")</f>
        <v/>
      </c>
      <c r="N575" s="19" t="str">
        <f>IFERROR(INDEX('Employee Info'!$C$3:$J$200,MATCH(Data7[[#This Row],[Name:]],'Employee Info'!$B$3:$B$200,0),MATCH(Data7[[#Headers],[Other]],'Employee Info'!$C$2:$J$2,0)),"")</f>
        <v/>
      </c>
      <c r="O575" s="19">
        <f>IFERROR((Data7[[#This Row],[Hours:]]*SUM(Data7[[#This Row],[Rate]:[Other]])),"")</f>
        <v>0</v>
      </c>
      <c r="P575" s="7" t="str">
        <f>IF(Data7[[#This Row],[WO'#:]]="","Riley #","WO#")</f>
        <v>WO#</v>
      </c>
      <c r="Q575" s="7">
        <f>IFERROR(WEEKNUM(Data7[[#This Row],[Date:]]),"")</f>
        <v>16</v>
      </c>
      <c r="R575" s="6">
        <f t="shared" si="24"/>
        <v>45396</v>
      </c>
      <c r="S575" s="6">
        <f>Data7[[#This Row],[Week Start]]+7</f>
        <v>45403</v>
      </c>
      <c r="T575" s="7" t="str">
        <f t="shared" si="25"/>
        <v>4/14/2024 - 4/21/2024</v>
      </c>
      <c r="U575" s="7" t="str">
        <f t="shared" si="26"/>
        <v>Time Card</v>
      </c>
      <c r="V575" s="8" t="str">
        <f>RIGHT(TEXT(Data7[[#This Row],[Date:]],"mmddyyyy"),4)</f>
        <v>2024</v>
      </c>
      <c r="W575" s="8" t="str">
        <f>MID(TEXT(Data7[[#This Row],[Date:]],"mmddyyyy"),3,2)</f>
        <v>18</v>
      </c>
      <c r="X575" s="8" t="str">
        <f>LEFT(TEXT(Data7[[#This Row],[Date:]],"mmddyyyy"),2)</f>
        <v>04</v>
      </c>
      <c r="Y575" s="6">
        <f>DATE(Data7[[#This Row],[Year]],Data7[[#This Row],[Month]],Data7[[#This Row],[Day]])</f>
        <v>45400</v>
      </c>
    </row>
    <row r="576" spans="1:25" x14ac:dyDescent="0.3">
      <c r="A576" s="5">
        <v>45401.442232291665</v>
      </c>
      <c r="B576" s="7" t="s">
        <v>66</v>
      </c>
      <c r="C576" s="6" t="s">
        <v>456</v>
      </c>
      <c r="D576" s="7" t="s">
        <v>458</v>
      </c>
      <c r="E576" s="8">
        <v>6</v>
      </c>
      <c r="F576" s="7">
        <v>6984733</v>
      </c>
      <c r="G576" s="7" t="s">
        <v>68</v>
      </c>
      <c r="H576" s="7" t="s">
        <v>69</v>
      </c>
      <c r="I576" s="7" t="s">
        <v>44</v>
      </c>
      <c r="J576" s="19" t="str">
        <f>IFERROR(INDEX('Employee Info'!$C$3:$E$200,MATCH(Data7[[#This Row],[Name:]],'Employee Info'!$B$3:$B$200,0),MATCH(Data7[[#This Row],[Hours Type:]],'Employee Info'!$C$2:$E$2,0)),"")</f>
        <v/>
      </c>
      <c r="K576" s="19" t="str">
        <f>IFERROR(INDEX('Employee Info'!$C$3:$J$200,MATCH(Data7[[#This Row],[Name:]],'Employee Info'!$B$3:$B$200,0),MATCH(Data7[[#Headers],[Truck]],'Employee Info'!$C$2:$J$2,0)),"")</f>
        <v/>
      </c>
      <c r="L576" s="19" t="str">
        <f>IFERROR(INDEX('Employee Info'!$C$3:$J$200,MATCH(Data7[[#This Row],[Name:]],'Employee Info'!$B$3:$B$200,0),MATCH(Data7[[#Headers],[Phone]],'Employee Info'!$C$2:$J$2,0)),"")</f>
        <v/>
      </c>
      <c r="M576" s="19" t="str">
        <f>IFERROR(INDEX('Employee Info'!$C$3:$J$200,MATCH(Data7[[#This Row],[Name:]],'Employee Info'!$B$3:$B$200,0),MATCH(Data7[[#Headers],[Tech]],'Employee Info'!$C$2:$J$2,0)),"")</f>
        <v/>
      </c>
      <c r="N576" s="19" t="str">
        <f>IFERROR(INDEX('Employee Info'!$C$3:$J$200,MATCH(Data7[[#This Row],[Name:]],'Employee Info'!$B$3:$B$200,0),MATCH(Data7[[#Headers],[Other]],'Employee Info'!$C$2:$J$2,0)),"")</f>
        <v/>
      </c>
      <c r="O576" s="19">
        <f>IFERROR((Data7[[#This Row],[Hours:]]*SUM(Data7[[#This Row],[Rate]:[Other]])),"")</f>
        <v>0</v>
      </c>
      <c r="P576" s="7" t="str">
        <f>IF(Data7[[#This Row],[WO'#:]]="","Riley #","WO#")</f>
        <v>WO#</v>
      </c>
      <c r="Q576" s="7">
        <f>IFERROR(WEEKNUM(Data7[[#This Row],[Date:]]),"")</f>
        <v>16</v>
      </c>
      <c r="R576" s="6">
        <f t="shared" si="24"/>
        <v>45396</v>
      </c>
      <c r="S576" s="6">
        <f>Data7[[#This Row],[Week Start]]+7</f>
        <v>45403</v>
      </c>
      <c r="T576" s="7" t="str">
        <f t="shared" si="25"/>
        <v>4/14/2024 - 4/21/2024</v>
      </c>
      <c r="U576" s="7" t="str">
        <f t="shared" si="26"/>
        <v>Time Card</v>
      </c>
      <c r="V576" s="8" t="str">
        <f>RIGHT(TEXT(Data7[[#This Row],[Date:]],"mmddyyyy"),4)</f>
        <v>2024</v>
      </c>
      <c r="W576" s="8" t="str">
        <f>MID(TEXT(Data7[[#This Row],[Date:]],"mmddyyyy"),3,2)</f>
        <v>18</v>
      </c>
      <c r="X576" s="8" t="str">
        <f>LEFT(TEXT(Data7[[#This Row],[Date:]],"mmddyyyy"),2)</f>
        <v>04</v>
      </c>
      <c r="Y576" s="6">
        <f>DATE(Data7[[#This Row],[Year]],Data7[[#This Row],[Month]],Data7[[#This Row],[Day]])</f>
        <v>45400</v>
      </c>
    </row>
    <row r="577" spans="1:25" x14ac:dyDescent="0.3">
      <c r="A577" s="5">
        <v>45401.442956250001</v>
      </c>
      <c r="B577" s="7" t="s">
        <v>66</v>
      </c>
      <c r="C577" s="6" t="s">
        <v>456</v>
      </c>
      <c r="D577" s="7" t="s">
        <v>122</v>
      </c>
      <c r="E577" s="8">
        <v>1</v>
      </c>
      <c r="F577" s="7">
        <v>6984733</v>
      </c>
      <c r="G577" s="7" t="s">
        <v>68</v>
      </c>
      <c r="H577" s="7" t="s">
        <v>69</v>
      </c>
      <c r="I577" s="7" t="s">
        <v>44</v>
      </c>
      <c r="J577" s="19" t="str">
        <f>IFERROR(INDEX('Employee Info'!$C$3:$E$200,MATCH(Data7[[#This Row],[Name:]],'Employee Info'!$B$3:$B$200,0),MATCH(Data7[[#This Row],[Hours Type:]],'Employee Info'!$C$2:$E$2,0)),"")</f>
        <v/>
      </c>
      <c r="K577" s="19" t="str">
        <f>IFERROR(INDEX('Employee Info'!$C$3:$J$200,MATCH(Data7[[#This Row],[Name:]],'Employee Info'!$B$3:$B$200,0),MATCH(Data7[[#Headers],[Truck]],'Employee Info'!$C$2:$J$2,0)),"")</f>
        <v/>
      </c>
      <c r="L577" s="19" t="str">
        <f>IFERROR(INDEX('Employee Info'!$C$3:$J$200,MATCH(Data7[[#This Row],[Name:]],'Employee Info'!$B$3:$B$200,0),MATCH(Data7[[#Headers],[Phone]],'Employee Info'!$C$2:$J$2,0)),"")</f>
        <v/>
      </c>
      <c r="M577" s="19" t="str">
        <f>IFERROR(INDEX('Employee Info'!$C$3:$J$200,MATCH(Data7[[#This Row],[Name:]],'Employee Info'!$B$3:$B$200,0),MATCH(Data7[[#Headers],[Tech]],'Employee Info'!$C$2:$J$2,0)),"")</f>
        <v/>
      </c>
      <c r="N577" s="19" t="str">
        <f>IFERROR(INDEX('Employee Info'!$C$3:$J$200,MATCH(Data7[[#This Row],[Name:]],'Employee Info'!$B$3:$B$200,0),MATCH(Data7[[#Headers],[Other]],'Employee Info'!$C$2:$J$2,0)),"")</f>
        <v/>
      </c>
      <c r="O577" s="19">
        <f>IFERROR((Data7[[#This Row],[Hours:]]*SUM(Data7[[#This Row],[Rate]:[Other]])),"")</f>
        <v>0</v>
      </c>
      <c r="P577" s="7" t="str">
        <f>IF(Data7[[#This Row],[WO'#:]]="","Riley #","WO#")</f>
        <v>WO#</v>
      </c>
      <c r="Q577" s="7">
        <f>IFERROR(WEEKNUM(Data7[[#This Row],[Date:]]),"")</f>
        <v>16</v>
      </c>
      <c r="R577" s="6">
        <f t="shared" si="24"/>
        <v>45396</v>
      </c>
      <c r="S577" s="6">
        <f>Data7[[#This Row],[Week Start]]+7</f>
        <v>45403</v>
      </c>
      <c r="T577" s="7" t="str">
        <f t="shared" si="25"/>
        <v>4/14/2024 - 4/21/2024</v>
      </c>
      <c r="U577" s="7" t="str">
        <f t="shared" si="26"/>
        <v>Time Card</v>
      </c>
      <c r="V577" s="8" t="str">
        <f>RIGHT(TEXT(Data7[[#This Row],[Date:]],"mmddyyyy"),4)</f>
        <v>2024</v>
      </c>
      <c r="W577" s="8" t="str">
        <f>MID(TEXT(Data7[[#This Row],[Date:]],"mmddyyyy"),3,2)</f>
        <v>18</v>
      </c>
      <c r="X577" s="8" t="str">
        <f>LEFT(TEXT(Data7[[#This Row],[Date:]],"mmddyyyy"),2)</f>
        <v>04</v>
      </c>
      <c r="Y577" s="6">
        <f>DATE(Data7[[#This Row],[Year]],Data7[[#This Row],[Month]],Data7[[#This Row],[Day]])</f>
        <v>45400</v>
      </c>
    </row>
    <row r="578" spans="1:25" x14ac:dyDescent="0.3">
      <c r="A578" s="5">
        <v>45401.498176851848</v>
      </c>
      <c r="B578" s="7" t="s">
        <v>35</v>
      </c>
      <c r="C578" s="6" t="s">
        <v>456</v>
      </c>
      <c r="D578" s="7" t="s">
        <v>126</v>
      </c>
      <c r="E578" s="8">
        <v>1</v>
      </c>
      <c r="F578" s="7">
        <v>6984733</v>
      </c>
      <c r="G578" s="7" t="s">
        <v>68</v>
      </c>
      <c r="H578" s="7" t="s">
        <v>69</v>
      </c>
      <c r="I578" s="7" t="s">
        <v>44</v>
      </c>
      <c r="J578" s="19" t="str">
        <f>IFERROR(INDEX('Employee Info'!$C$3:$E$200,MATCH(Data7[[#This Row],[Name:]],'Employee Info'!$B$3:$B$200,0),MATCH(Data7[[#This Row],[Hours Type:]],'Employee Info'!$C$2:$E$2,0)),"")</f>
        <v/>
      </c>
      <c r="K578" s="19" t="str">
        <f>IFERROR(INDEX('Employee Info'!$C$3:$J$200,MATCH(Data7[[#This Row],[Name:]],'Employee Info'!$B$3:$B$200,0),MATCH(Data7[[#Headers],[Truck]],'Employee Info'!$C$2:$J$2,0)),"")</f>
        <v/>
      </c>
      <c r="L578" s="19" t="str">
        <f>IFERROR(INDEX('Employee Info'!$C$3:$J$200,MATCH(Data7[[#This Row],[Name:]],'Employee Info'!$B$3:$B$200,0),MATCH(Data7[[#Headers],[Phone]],'Employee Info'!$C$2:$J$2,0)),"")</f>
        <v/>
      </c>
      <c r="M578" s="19" t="str">
        <f>IFERROR(INDEX('Employee Info'!$C$3:$J$200,MATCH(Data7[[#This Row],[Name:]],'Employee Info'!$B$3:$B$200,0),MATCH(Data7[[#Headers],[Tech]],'Employee Info'!$C$2:$J$2,0)),"")</f>
        <v/>
      </c>
      <c r="N578" s="19" t="str">
        <f>IFERROR(INDEX('Employee Info'!$C$3:$J$200,MATCH(Data7[[#This Row],[Name:]],'Employee Info'!$B$3:$B$200,0),MATCH(Data7[[#Headers],[Other]],'Employee Info'!$C$2:$J$2,0)),"")</f>
        <v/>
      </c>
      <c r="O578" s="19">
        <f>IFERROR((Data7[[#This Row],[Hours:]]*SUM(Data7[[#This Row],[Rate]:[Other]])),"")</f>
        <v>0</v>
      </c>
      <c r="P578" s="7" t="str">
        <f>IF(Data7[[#This Row],[WO'#:]]="","Riley #","WO#")</f>
        <v>WO#</v>
      </c>
      <c r="Q578" s="7">
        <f>IFERROR(WEEKNUM(Data7[[#This Row],[Date:]]),"")</f>
        <v>16</v>
      </c>
      <c r="R578" s="6">
        <f t="shared" ref="R578:R641" si="27">DATE(RIGHT(TEXT(C578,"mm/dd/yyyy"),4),1,1)+(Q578-1)*7-(WEEKDAY(DATE(RIGHT(TEXT(C578,"mm/dd/yyyy"),4),1,1)))+1</f>
        <v>45396</v>
      </c>
      <c r="S578" s="6">
        <f>Data7[[#This Row],[Week Start]]+7</f>
        <v>45403</v>
      </c>
      <c r="T578" s="7" t="str">
        <f t="shared" ref="T578:T641" si="28">IFERROR(TEXT(R578, "m/d/yyyy") &amp; " - " &amp; TEXT(S578, "m/d/yyyy"),"")</f>
        <v>4/14/2024 - 4/21/2024</v>
      </c>
      <c r="U578" s="7" t="str">
        <f t="shared" ref="U578:U641" si="29">"Time Card"</f>
        <v>Time Card</v>
      </c>
      <c r="V578" s="8" t="str">
        <f>RIGHT(TEXT(Data7[[#This Row],[Date:]],"mmddyyyy"),4)</f>
        <v>2024</v>
      </c>
      <c r="W578" s="8" t="str">
        <f>MID(TEXT(Data7[[#This Row],[Date:]],"mmddyyyy"),3,2)</f>
        <v>18</v>
      </c>
      <c r="X578" s="8" t="str">
        <f>LEFT(TEXT(Data7[[#This Row],[Date:]],"mmddyyyy"),2)</f>
        <v>04</v>
      </c>
      <c r="Y578" s="6">
        <f>DATE(Data7[[#This Row],[Year]],Data7[[#This Row],[Month]],Data7[[#This Row],[Day]])</f>
        <v>45400</v>
      </c>
    </row>
    <row r="579" spans="1:25" x14ac:dyDescent="0.3">
      <c r="A579" s="5">
        <v>45401.441321990744</v>
      </c>
      <c r="B579" s="7" t="s">
        <v>66</v>
      </c>
      <c r="C579" s="6" t="s">
        <v>456</v>
      </c>
      <c r="D579" s="7" t="s">
        <v>438</v>
      </c>
      <c r="E579" s="8">
        <v>1</v>
      </c>
      <c r="F579" s="7">
        <v>7078215</v>
      </c>
      <c r="G579" s="7" t="s">
        <v>68</v>
      </c>
      <c r="H579" s="7" t="s">
        <v>69</v>
      </c>
      <c r="I579" s="7" t="s">
        <v>44</v>
      </c>
      <c r="J579" s="19" t="str">
        <f>IFERROR(INDEX('Employee Info'!$C$3:$E$200,MATCH(Data7[[#This Row],[Name:]],'Employee Info'!$B$3:$B$200,0),MATCH(Data7[[#This Row],[Hours Type:]],'Employee Info'!$C$2:$E$2,0)),"")</f>
        <v/>
      </c>
      <c r="K579" s="19" t="str">
        <f>IFERROR(INDEX('Employee Info'!$C$3:$J$200,MATCH(Data7[[#This Row],[Name:]],'Employee Info'!$B$3:$B$200,0),MATCH(Data7[[#Headers],[Truck]],'Employee Info'!$C$2:$J$2,0)),"")</f>
        <v/>
      </c>
      <c r="L579" s="19" t="str">
        <f>IFERROR(INDEX('Employee Info'!$C$3:$J$200,MATCH(Data7[[#This Row],[Name:]],'Employee Info'!$B$3:$B$200,0),MATCH(Data7[[#Headers],[Phone]],'Employee Info'!$C$2:$J$2,0)),"")</f>
        <v/>
      </c>
      <c r="M579" s="19" t="str">
        <f>IFERROR(INDEX('Employee Info'!$C$3:$J$200,MATCH(Data7[[#This Row],[Name:]],'Employee Info'!$B$3:$B$200,0),MATCH(Data7[[#Headers],[Tech]],'Employee Info'!$C$2:$J$2,0)),"")</f>
        <v/>
      </c>
      <c r="N579" s="19" t="str">
        <f>IFERROR(INDEX('Employee Info'!$C$3:$J$200,MATCH(Data7[[#This Row],[Name:]],'Employee Info'!$B$3:$B$200,0),MATCH(Data7[[#Headers],[Other]],'Employee Info'!$C$2:$J$2,0)),"")</f>
        <v/>
      </c>
      <c r="O579" s="19">
        <f>IFERROR((Data7[[#This Row],[Hours:]]*SUM(Data7[[#This Row],[Rate]:[Other]])),"")</f>
        <v>0</v>
      </c>
      <c r="P579" s="7" t="str">
        <f>IF(Data7[[#This Row],[WO'#:]]="","Riley #","WO#")</f>
        <v>WO#</v>
      </c>
      <c r="Q579" s="7">
        <f>IFERROR(WEEKNUM(Data7[[#This Row],[Date:]]),"")</f>
        <v>16</v>
      </c>
      <c r="R579" s="6">
        <f t="shared" si="27"/>
        <v>45396</v>
      </c>
      <c r="S579" s="6">
        <f>Data7[[#This Row],[Week Start]]+7</f>
        <v>45403</v>
      </c>
      <c r="T579" s="7" t="str">
        <f t="shared" si="28"/>
        <v>4/14/2024 - 4/21/2024</v>
      </c>
      <c r="U579" s="7" t="str">
        <f t="shared" si="29"/>
        <v>Time Card</v>
      </c>
      <c r="V579" s="8" t="str">
        <f>RIGHT(TEXT(Data7[[#This Row],[Date:]],"mmddyyyy"),4)</f>
        <v>2024</v>
      </c>
      <c r="W579" s="8" t="str">
        <f>MID(TEXT(Data7[[#This Row],[Date:]],"mmddyyyy"),3,2)</f>
        <v>18</v>
      </c>
      <c r="X579" s="8" t="str">
        <f>LEFT(TEXT(Data7[[#This Row],[Date:]],"mmddyyyy"),2)</f>
        <v>04</v>
      </c>
      <c r="Y579" s="6">
        <f>DATE(Data7[[#This Row],[Year]],Data7[[#This Row],[Month]],Data7[[#This Row],[Day]])</f>
        <v>45400</v>
      </c>
    </row>
    <row r="580" spans="1:25" x14ac:dyDescent="0.3">
      <c r="A580" s="5">
        <v>45401.497659606481</v>
      </c>
      <c r="B580" s="7" t="s">
        <v>35</v>
      </c>
      <c r="C580" s="6" t="s">
        <v>456</v>
      </c>
      <c r="D580" s="7" t="s">
        <v>446</v>
      </c>
      <c r="E580" s="8">
        <v>1</v>
      </c>
      <c r="F580" s="7">
        <v>7097418</v>
      </c>
      <c r="G580" s="7" t="s">
        <v>68</v>
      </c>
      <c r="H580" s="7" t="s">
        <v>69</v>
      </c>
      <c r="I580" s="7" t="s">
        <v>44</v>
      </c>
      <c r="J580" s="19" t="str">
        <f>IFERROR(INDEX('Employee Info'!$C$3:$E$200,MATCH(Data7[[#This Row],[Name:]],'Employee Info'!$B$3:$B$200,0),MATCH(Data7[[#This Row],[Hours Type:]],'Employee Info'!$C$2:$E$2,0)),"")</f>
        <v/>
      </c>
      <c r="K580" s="19" t="str">
        <f>IFERROR(INDEX('Employee Info'!$C$3:$J$200,MATCH(Data7[[#This Row],[Name:]],'Employee Info'!$B$3:$B$200,0),MATCH(Data7[[#Headers],[Truck]],'Employee Info'!$C$2:$J$2,0)),"")</f>
        <v/>
      </c>
      <c r="L580" s="19" t="str">
        <f>IFERROR(INDEX('Employee Info'!$C$3:$J$200,MATCH(Data7[[#This Row],[Name:]],'Employee Info'!$B$3:$B$200,0),MATCH(Data7[[#Headers],[Phone]],'Employee Info'!$C$2:$J$2,0)),"")</f>
        <v/>
      </c>
      <c r="M580" s="19" t="str">
        <f>IFERROR(INDEX('Employee Info'!$C$3:$J$200,MATCH(Data7[[#This Row],[Name:]],'Employee Info'!$B$3:$B$200,0),MATCH(Data7[[#Headers],[Tech]],'Employee Info'!$C$2:$J$2,0)),"")</f>
        <v/>
      </c>
      <c r="N580" s="19" t="str">
        <f>IFERROR(INDEX('Employee Info'!$C$3:$J$200,MATCH(Data7[[#This Row],[Name:]],'Employee Info'!$B$3:$B$200,0),MATCH(Data7[[#Headers],[Other]],'Employee Info'!$C$2:$J$2,0)),"")</f>
        <v/>
      </c>
      <c r="O580" s="19">
        <f>IFERROR((Data7[[#This Row],[Hours:]]*SUM(Data7[[#This Row],[Rate]:[Other]])),"")</f>
        <v>0</v>
      </c>
      <c r="P580" s="7" t="str">
        <f>IF(Data7[[#This Row],[WO'#:]]="","Riley #","WO#")</f>
        <v>WO#</v>
      </c>
      <c r="Q580" s="7">
        <f>IFERROR(WEEKNUM(Data7[[#This Row],[Date:]]),"")</f>
        <v>16</v>
      </c>
      <c r="R580" s="6">
        <f t="shared" si="27"/>
        <v>45396</v>
      </c>
      <c r="S580" s="6">
        <f>Data7[[#This Row],[Week Start]]+7</f>
        <v>45403</v>
      </c>
      <c r="T580" s="7" t="str">
        <f t="shared" si="28"/>
        <v>4/14/2024 - 4/21/2024</v>
      </c>
      <c r="U580" s="7" t="str">
        <f t="shared" si="29"/>
        <v>Time Card</v>
      </c>
      <c r="V580" s="8" t="str">
        <f>RIGHT(TEXT(Data7[[#This Row],[Date:]],"mmddyyyy"),4)</f>
        <v>2024</v>
      </c>
      <c r="W580" s="8" t="str">
        <f>MID(TEXT(Data7[[#This Row],[Date:]],"mmddyyyy"),3,2)</f>
        <v>18</v>
      </c>
      <c r="X580" s="8" t="str">
        <f>LEFT(TEXT(Data7[[#This Row],[Date:]],"mmddyyyy"),2)</f>
        <v>04</v>
      </c>
      <c r="Y580" s="6">
        <f>DATE(Data7[[#This Row],[Year]],Data7[[#This Row],[Month]],Data7[[#This Row],[Day]])</f>
        <v>45400</v>
      </c>
    </row>
    <row r="581" spans="1:25" x14ac:dyDescent="0.3">
      <c r="A581" s="5">
        <v>45420.313320138892</v>
      </c>
      <c r="B581" s="7" t="s">
        <v>76</v>
      </c>
      <c r="C581" s="6" t="s">
        <v>456</v>
      </c>
      <c r="D581" s="7" t="s">
        <v>454</v>
      </c>
      <c r="E581" s="8">
        <v>2</v>
      </c>
      <c r="F581" s="7">
        <v>7097418</v>
      </c>
      <c r="G581" s="7" t="s">
        <v>68</v>
      </c>
      <c r="H581" s="7" t="s">
        <v>69</v>
      </c>
      <c r="I581" s="7" t="s">
        <v>44</v>
      </c>
      <c r="J581" s="19" t="str">
        <f>IFERROR(INDEX('Employee Info'!$C$3:$E$200,MATCH(Data7[[#This Row],[Name:]],'Employee Info'!$B$3:$B$200,0),MATCH(Data7[[#This Row],[Hours Type:]],'Employee Info'!$C$2:$E$2,0)),"")</f>
        <v/>
      </c>
      <c r="K581" s="19" t="str">
        <f>IFERROR(INDEX('Employee Info'!$C$3:$J$200,MATCH(Data7[[#This Row],[Name:]],'Employee Info'!$B$3:$B$200,0),MATCH(Data7[[#Headers],[Truck]],'Employee Info'!$C$2:$J$2,0)),"")</f>
        <v/>
      </c>
      <c r="L581" s="19" t="str">
        <f>IFERROR(INDEX('Employee Info'!$C$3:$J$200,MATCH(Data7[[#This Row],[Name:]],'Employee Info'!$B$3:$B$200,0),MATCH(Data7[[#Headers],[Phone]],'Employee Info'!$C$2:$J$2,0)),"")</f>
        <v/>
      </c>
      <c r="M581" s="19" t="str">
        <f>IFERROR(INDEX('Employee Info'!$C$3:$J$200,MATCH(Data7[[#This Row],[Name:]],'Employee Info'!$B$3:$B$200,0),MATCH(Data7[[#Headers],[Tech]],'Employee Info'!$C$2:$J$2,0)),"")</f>
        <v/>
      </c>
      <c r="N581" s="19" t="str">
        <f>IFERROR(INDEX('Employee Info'!$C$3:$J$200,MATCH(Data7[[#This Row],[Name:]],'Employee Info'!$B$3:$B$200,0),MATCH(Data7[[#Headers],[Other]],'Employee Info'!$C$2:$J$2,0)),"")</f>
        <v/>
      </c>
      <c r="O581" s="19">
        <f>IFERROR((Data7[[#This Row],[Hours:]]*SUM(Data7[[#This Row],[Rate]:[Other]])),"")</f>
        <v>0</v>
      </c>
      <c r="P581" s="7" t="str">
        <f>IF(Data7[[#This Row],[WO'#:]]="","Riley #","WO#")</f>
        <v>WO#</v>
      </c>
      <c r="Q581" s="7">
        <f>IFERROR(WEEKNUM(Data7[[#This Row],[Date:]]),"")</f>
        <v>16</v>
      </c>
      <c r="R581" s="6">
        <f t="shared" si="27"/>
        <v>45396</v>
      </c>
      <c r="S581" s="6">
        <f>Data7[[#This Row],[Week Start]]+7</f>
        <v>45403</v>
      </c>
      <c r="T581" s="7" t="str">
        <f t="shared" si="28"/>
        <v>4/14/2024 - 4/21/2024</v>
      </c>
      <c r="U581" s="7" t="str">
        <f t="shared" si="29"/>
        <v>Time Card</v>
      </c>
      <c r="V581" s="8" t="str">
        <f>RIGHT(TEXT(Data7[[#This Row],[Date:]],"mmddyyyy"),4)</f>
        <v>2024</v>
      </c>
      <c r="W581" s="8" t="str">
        <f>MID(TEXT(Data7[[#This Row],[Date:]],"mmddyyyy"),3,2)</f>
        <v>18</v>
      </c>
      <c r="X581" s="8" t="str">
        <f>LEFT(TEXT(Data7[[#This Row],[Date:]],"mmddyyyy"),2)</f>
        <v>04</v>
      </c>
      <c r="Y581" s="6">
        <f>DATE(Data7[[#This Row],[Year]],Data7[[#This Row],[Month]],Data7[[#This Row],[Day]])</f>
        <v>45400</v>
      </c>
    </row>
    <row r="582" spans="1:25" x14ac:dyDescent="0.3">
      <c r="A582" s="5">
        <v>45401.326593981481</v>
      </c>
      <c r="B582" s="7" t="s">
        <v>31</v>
      </c>
      <c r="C582" s="6" t="s">
        <v>456</v>
      </c>
      <c r="D582" s="7" t="s">
        <v>459</v>
      </c>
      <c r="E582" s="8">
        <v>1</v>
      </c>
      <c r="F582" s="7" t="s">
        <v>68</v>
      </c>
      <c r="G582" s="7" t="s">
        <v>68</v>
      </c>
      <c r="H582" s="7" t="s">
        <v>460</v>
      </c>
      <c r="I582" s="7" t="s">
        <v>44</v>
      </c>
      <c r="J582" s="19" t="str">
        <f>IFERROR(INDEX('Employee Info'!$C$3:$E$200,MATCH(Data7[[#This Row],[Name:]],'Employee Info'!$B$3:$B$200,0),MATCH(Data7[[#This Row],[Hours Type:]],'Employee Info'!$C$2:$E$2,0)),"")</f>
        <v/>
      </c>
      <c r="K582" s="19" t="str">
        <f>IFERROR(INDEX('Employee Info'!$C$3:$J$200,MATCH(Data7[[#This Row],[Name:]],'Employee Info'!$B$3:$B$200,0),MATCH(Data7[[#Headers],[Truck]],'Employee Info'!$C$2:$J$2,0)),"")</f>
        <v/>
      </c>
      <c r="L582" s="19" t="str">
        <f>IFERROR(INDEX('Employee Info'!$C$3:$J$200,MATCH(Data7[[#This Row],[Name:]],'Employee Info'!$B$3:$B$200,0),MATCH(Data7[[#Headers],[Phone]],'Employee Info'!$C$2:$J$2,0)),"")</f>
        <v/>
      </c>
      <c r="M582" s="19" t="str">
        <f>IFERROR(INDEX('Employee Info'!$C$3:$J$200,MATCH(Data7[[#This Row],[Name:]],'Employee Info'!$B$3:$B$200,0),MATCH(Data7[[#Headers],[Tech]],'Employee Info'!$C$2:$J$2,0)),"")</f>
        <v/>
      </c>
      <c r="N582" s="19" t="str">
        <f>IFERROR(INDEX('Employee Info'!$C$3:$J$200,MATCH(Data7[[#This Row],[Name:]],'Employee Info'!$B$3:$B$200,0),MATCH(Data7[[#Headers],[Other]],'Employee Info'!$C$2:$J$2,0)),"")</f>
        <v/>
      </c>
      <c r="O582" s="19">
        <f>IFERROR((Data7[[#This Row],[Hours:]]*SUM(Data7[[#This Row],[Rate]:[Other]])),"")</f>
        <v>0</v>
      </c>
      <c r="P582" s="7" t="str">
        <f>IF(Data7[[#This Row],[WO'#:]]="","Riley #","WO#")</f>
        <v>Riley #</v>
      </c>
      <c r="Q582" s="7">
        <f>IFERROR(WEEKNUM(Data7[[#This Row],[Date:]]),"")</f>
        <v>16</v>
      </c>
      <c r="R582" s="6">
        <f t="shared" si="27"/>
        <v>45396</v>
      </c>
      <c r="S582" s="6">
        <f>Data7[[#This Row],[Week Start]]+7</f>
        <v>45403</v>
      </c>
      <c r="T582" s="7" t="str">
        <f t="shared" si="28"/>
        <v>4/14/2024 - 4/21/2024</v>
      </c>
      <c r="U582" s="7" t="str">
        <f t="shared" si="29"/>
        <v>Time Card</v>
      </c>
      <c r="V582" s="8" t="str">
        <f>RIGHT(TEXT(Data7[[#This Row],[Date:]],"mmddyyyy"),4)</f>
        <v>2024</v>
      </c>
      <c r="W582" s="8" t="str">
        <f>MID(TEXT(Data7[[#This Row],[Date:]],"mmddyyyy"),3,2)</f>
        <v>18</v>
      </c>
      <c r="X582" s="8" t="str">
        <f>LEFT(TEXT(Data7[[#This Row],[Date:]],"mmddyyyy"),2)</f>
        <v>04</v>
      </c>
      <c r="Y582" s="6">
        <f>DATE(Data7[[#This Row],[Year]],Data7[[#This Row],[Month]],Data7[[#This Row],[Day]])</f>
        <v>45400</v>
      </c>
    </row>
    <row r="583" spans="1:25" x14ac:dyDescent="0.3">
      <c r="A583" s="5">
        <v>45401.49871226852</v>
      </c>
      <c r="B583" s="7" t="s">
        <v>35</v>
      </c>
      <c r="C583" s="6" t="s">
        <v>456</v>
      </c>
      <c r="D583" s="7" t="s">
        <v>461</v>
      </c>
      <c r="E583" s="8">
        <v>6</v>
      </c>
      <c r="F583" s="7" t="s">
        <v>68</v>
      </c>
      <c r="G583" s="7" t="s">
        <v>68</v>
      </c>
      <c r="H583" s="7" t="s">
        <v>460</v>
      </c>
      <c r="I583" s="7" t="s">
        <v>44</v>
      </c>
      <c r="J583" s="19" t="str">
        <f>IFERROR(INDEX('Employee Info'!$C$3:$E$200,MATCH(Data7[[#This Row],[Name:]],'Employee Info'!$B$3:$B$200,0),MATCH(Data7[[#This Row],[Hours Type:]],'Employee Info'!$C$2:$E$2,0)),"")</f>
        <v/>
      </c>
      <c r="K583" s="19" t="str">
        <f>IFERROR(INDEX('Employee Info'!$C$3:$J$200,MATCH(Data7[[#This Row],[Name:]],'Employee Info'!$B$3:$B$200,0),MATCH(Data7[[#Headers],[Truck]],'Employee Info'!$C$2:$J$2,0)),"")</f>
        <v/>
      </c>
      <c r="L583" s="19" t="str">
        <f>IFERROR(INDEX('Employee Info'!$C$3:$J$200,MATCH(Data7[[#This Row],[Name:]],'Employee Info'!$B$3:$B$200,0),MATCH(Data7[[#Headers],[Phone]],'Employee Info'!$C$2:$J$2,0)),"")</f>
        <v/>
      </c>
      <c r="M583" s="19" t="str">
        <f>IFERROR(INDEX('Employee Info'!$C$3:$J$200,MATCH(Data7[[#This Row],[Name:]],'Employee Info'!$B$3:$B$200,0),MATCH(Data7[[#Headers],[Tech]],'Employee Info'!$C$2:$J$2,0)),"")</f>
        <v/>
      </c>
      <c r="N583" s="19" t="str">
        <f>IFERROR(INDEX('Employee Info'!$C$3:$J$200,MATCH(Data7[[#This Row],[Name:]],'Employee Info'!$B$3:$B$200,0),MATCH(Data7[[#Headers],[Other]],'Employee Info'!$C$2:$J$2,0)),"")</f>
        <v/>
      </c>
      <c r="O583" s="19">
        <f>IFERROR((Data7[[#This Row],[Hours:]]*SUM(Data7[[#This Row],[Rate]:[Other]])),"")</f>
        <v>0</v>
      </c>
      <c r="P583" s="7" t="str">
        <f>IF(Data7[[#This Row],[WO'#:]]="","Riley #","WO#")</f>
        <v>Riley #</v>
      </c>
      <c r="Q583" s="7">
        <f>IFERROR(WEEKNUM(Data7[[#This Row],[Date:]]),"")</f>
        <v>16</v>
      </c>
      <c r="R583" s="6">
        <f t="shared" si="27"/>
        <v>45396</v>
      </c>
      <c r="S583" s="6">
        <f>Data7[[#This Row],[Week Start]]+7</f>
        <v>45403</v>
      </c>
      <c r="T583" s="7" t="str">
        <f t="shared" si="28"/>
        <v>4/14/2024 - 4/21/2024</v>
      </c>
      <c r="U583" s="7" t="str">
        <f t="shared" si="29"/>
        <v>Time Card</v>
      </c>
      <c r="V583" s="8" t="str">
        <f>RIGHT(TEXT(Data7[[#This Row],[Date:]],"mmddyyyy"),4)</f>
        <v>2024</v>
      </c>
      <c r="W583" s="8" t="str">
        <f>MID(TEXT(Data7[[#This Row],[Date:]],"mmddyyyy"),3,2)</f>
        <v>18</v>
      </c>
      <c r="X583" s="8" t="str">
        <f>LEFT(TEXT(Data7[[#This Row],[Date:]],"mmddyyyy"),2)</f>
        <v>04</v>
      </c>
      <c r="Y583" s="6">
        <f>DATE(Data7[[#This Row],[Year]],Data7[[#This Row],[Month]],Data7[[#This Row],[Day]])</f>
        <v>45400</v>
      </c>
    </row>
    <row r="584" spans="1:25" x14ac:dyDescent="0.3">
      <c r="A584" s="5">
        <v>45401.473457870372</v>
      </c>
      <c r="B584" s="7" t="s">
        <v>66</v>
      </c>
      <c r="C584" s="6">
        <v>45401</v>
      </c>
      <c r="D584" s="7" t="s">
        <v>67</v>
      </c>
      <c r="E584" s="8">
        <v>4</v>
      </c>
      <c r="F584" s="7">
        <v>6984733</v>
      </c>
      <c r="G584" s="7" t="s">
        <v>68</v>
      </c>
      <c r="H584" s="7" t="s">
        <v>69</v>
      </c>
      <c r="I584" s="7" t="s">
        <v>44</v>
      </c>
      <c r="J584" s="19" t="str">
        <f>IFERROR(INDEX('Employee Info'!$C$3:$E$200,MATCH(Data7[[#This Row],[Name:]],'Employee Info'!$B$3:$B$200,0),MATCH(Data7[[#This Row],[Hours Type:]],'Employee Info'!$C$2:$E$2,0)),"")</f>
        <v/>
      </c>
      <c r="K584" s="19" t="str">
        <f>IFERROR(INDEX('Employee Info'!$C$3:$J$200,MATCH(Data7[[#This Row],[Name:]],'Employee Info'!$B$3:$B$200,0),MATCH(Data7[[#Headers],[Truck]],'Employee Info'!$C$2:$J$2,0)),"")</f>
        <v/>
      </c>
      <c r="L584" s="19" t="str">
        <f>IFERROR(INDEX('Employee Info'!$C$3:$J$200,MATCH(Data7[[#This Row],[Name:]],'Employee Info'!$B$3:$B$200,0),MATCH(Data7[[#Headers],[Phone]],'Employee Info'!$C$2:$J$2,0)),"")</f>
        <v/>
      </c>
      <c r="M584" s="19" t="str">
        <f>IFERROR(INDEX('Employee Info'!$C$3:$J$200,MATCH(Data7[[#This Row],[Name:]],'Employee Info'!$B$3:$B$200,0),MATCH(Data7[[#Headers],[Tech]],'Employee Info'!$C$2:$J$2,0)),"")</f>
        <v/>
      </c>
      <c r="N584" s="19" t="str">
        <f>IFERROR(INDEX('Employee Info'!$C$3:$J$200,MATCH(Data7[[#This Row],[Name:]],'Employee Info'!$B$3:$B$200,0),MATCH(Data7[[#Headers],[Other]],'Employee Info'!$C$2:$J$2,0)),"")</f>
        <v/>
      </c>
      <c r="O584" s="19">
        <f>IFERROR((Data7[[#This Row],[Hours:]]*SUM(Data7[[#This Row],[Rate]:[Other]])),"")</f>
        <v>0</v>
      </c>
      <c r="P584" s="7" t="str">
        <f>IF(Data7[[#This Row],[WO'#:]]="","Riley #","WO#")</f>
        <v>WO#</v>
      </c>
      <c r="Q584" s="7">
        <f>IFERROR(WEEKNUM(Data7[[#This Row],[Date:]]),"")</f>
        <v>16</v>
      </c>
      <c r="R584" s="6">
        <f t="shared" si="27"/>
        <v>45396</v>
      </c>
      <c r="S584" s="6">
        <f>Data7[[#This Row],[Week Start]]+7</f>
        <v>45403</v>
      </c>
      <c r="T584" s="7" t="str">
        <f t="shared" si="28"/>
        <v>4/14/2024 - 4/21/2024</v>
      </c>
      <c r="U584" s="7" t="str">
        <f t="shared" si="29"/>
        <v>Time Card</v>
      </c>
      <c r="V584" s="8" t="str">
        <f>RIGHT(TEXT(Data7[[#This Row],[Date:]],"mmddyyyy"),4)</f>
        <v>2024</v>
      </c>
      <c r="W584" s="8" t="str">
        <f>MID(TEXT(Data7[[#This Row],[Date:]],"mmddyyyy"),3,2)</f>
        <v>19</v>
      </c>
      <c r="X584" s="8" t="str">
        <f>LEFT(TEXT(Data7[[#This Row],[Date:]],"mmddyyyy"),2)</f>
        <v>04</v>
      </c>
      <c r="Y584" s="6">
        <f>DATE(Data7[[#This Row],[Year]],Data7[[#This Row],[Month]],Data7[[#This Row],[Day]])</f>
        <v>45401</v>
      </c>
    </row>
    <row r="585" spans="1:25" x14ac:dyDescent="0.3">
      <c r="A585" s="5">
        <v>45401.443044328706</v>
      </c>
      <c r="B585" s="7" t="s">
        <v>66</v>
      </c>
      <c r="C585" s="6" t="s">
        <v>462</v>
      </c>
      <c r="D585" s="7" t="s">
        <v>122</v>
      </c>
      <c r="E585" s="8">
        <v>1</v>
      </c>
      <c r="F585" s="7">
        <v>6984733</v>
      </c>
      <c r="G585" s="7" t="s">
        <v>68</v>
      </c>
      <c r="H585" s="7" t="s">
        <v>69</v>
      </c>
      <c r="I585" s="7" t="s">
        <v>44</v>
      </c>
      <c r="J585" s="19" t="str">
        <f>IFERROR(INDEX('Employee Info'!$C$3:$E$200,MATCH(Data7[[#This Row],[Name:]],'Employee Info'!$B$3:$B$200,0),MATCH(Data7[[#This Row],[Hours Type:]],'Employee Info'!$C$2:$E$2,0)),"")</f>
        <v/>
      </c>
      <c r="K585" s="19" t="str">
        <f>IFERROR(INDEX('Employee Info'!$C$3:$J$200,MATCH(Data7[[#This Row],[Name:]],'Employee Info'!$B$3:$B$200,0),MATCH(Data7[[#Headers],[Truck]],'Employee Info'!$C$2:$J$2,0)),"")</f>
        <v/>
      </c>
      <c r="L585" s="19" t="str">
        <f>IFERROR(INDEX('Employee Info'!$C$3:$J$200,MATCH(Data7[[#This Row],[Name:]],'Employee Info'!$B$3:$B$200,0),MATCH(Data7[[#Headers],[Phone]],'Employee Info'!$C$2:$J$2,0)),"")</f>
        <v/>
      </c>
      <c r="M585" s="19" t="str">
        <f>IFERROR(INDEX('Employee Info'!$C$3:$J$200,MATCH(Data7[[#This Row],[Name:]],'Employee Info'!$B$3:$B$200,0),MATCH(Data7[[#Headers],[Tech]],'Employee Info'!$C$2:$J$2,0)),"")</f>
        <v/>
      </c>
      <c r="N585" s="19" t="str">
        <f>IFERROR(INDEX('Employee Info'!$C$3:$J$200,MATCH(Data7[[#This Row],[Name:]],'Employee Info'!$B$3:$B$200,0),MATCH(Data7[[#Headers],[Other]],'Employee Info'!$C$2:$J$2,0)),"")</f>
        <v/>
      </c>
      <c r="O585" s="19">
        <f>IFERROR((Data7[[#This Row],[Hours:]]*SUM(Data7[[#This Row],[Rate]:[Other]])),"")</f>
        <v>0</v>
      </c>
      <c r="P585" s="7" t="str">
        <f>IF(Data7[[#This Row],[WO'#:]]="","Riley #","WO#")</f>
        <v>WO#</v>
      </c>
      <c r="Q585" s="7">
        <f>IFERROR(WEEKNUM(Data7[[#This Row],[Date:]]),"")</f>
        <v>16</v>
      </c>
      <c r="R585" s="6">
        <f t="shared" si="27"/>
        <v>45396</v>
      </c>
      <c r="S585" s="6">
        <f>Data7[[#This Row],[Week Start]]+7</f>
        <v>45403</v>
      </c>
      <c r="T585" s="7" t="str">
        <f t="shared" si="28"/>
        <v>4/14/2024 - 4/21/2024</v>
      </c>
      <c r="U585" s="7" t="str">
        <f t="shared" si="29"/>
        <v>Time Card</v>
      </c>
      <c r="V585" s="8" t="str">
        <f>RIGHT(TEXT(Data7[[#This Row],[Date:]],"mmddyyyy"),4)</f>
        <v>2024</v>
      </c>
      <c r="W585" s="8" t="str">
        <f>MID(TEXT(Data7[[#This Row],[Date:]],"mmddyyyy"),3,2)</f>
        <v>19</v>
      </c>
      <c r="X585" s="8" t="str">
        <f>LEFT(TEXT(Data7[[#This Row],[Date:]],"mmddyyyy"),2)</f>
        <v>04</v>
      </c>
      <c r="Y585" s="6">
        <f>DATE(Data7[[#This Row],[Year]],Data7[[#This Row],[Month]],Data7[[#This Row],[Day]])</f>
        <v>45401</v>
      </c>
    </row>
    <row r="586" spans="1:25" x14ac:dyDescent="0.3">
      <c r="A586" s="5">
        <v>45401.503692939812</v>
      </c>
      <c r="B586" s="7" t="s">
        <v>31</v>
      </c>
      <c r="C586" s="6" t="s">
        <v>462</v>
      </c>
      <c r="D586" s="7" t="s">
        <v>463</v>
      </c>
      <c r="E586" s="8">
        <v>1.5</v>
      </c>
      <c r="F586" s="7">
        <v>6984733</v>
      </c>
      <c r="G586" s="7" t="s">
        <v>68</v>
      </c>
      <c r="H586" s="7" t="s">
        <v>69</v>
      </c>
      <c r="I586" s="7" t="s">
        <v>44</v>
      </c>
      <c r="J586" s="19" t="str">
        <f>IFERROR(INDEX('Employee Info'!$C$3:$E$200,MATCH(Data7[[#This Row],[Name:]],'Employee Info'!$B$3:$B$200,0),MATCH(Data7[[#This Row],[Hours Type:]],'Employee Info'!$C$2:$E$2,0)),"")</f>
        <v/>
      </c>
      <c r="K586" s="19" t="str">
        <f>IFERROR(INDEX('Employee Info'!$C$3:$J$200,MATCH(Data7[[#This Row],[Name:]],'Employee Info'!$B$3:$B$200,0),MATCH(Data7[[#Headers],[Truck]],'Employee Info'!$C$2:$J$2,0)),"")</f>
        <v/>
      </c>
      <c r="L586" s="19" t="str">
        <f>IFERROR(INDEX('Employee Info'!$C$3:$J$200,MATCH(Data7[[#This Row],[Name:]],'Employee Info'!$B$3:$B$200,0),MATCH(Data7[[#Headers],[Phone]],'Employee Info'!$C$2:$J$2,0)),"")</f>
        <v/>
      </c>
      <c r="M586" s="19" t="str">
        <f>IFERROR(INDEX('Employee Info'!$C$3:$J$200,MATCH(Data7[[#This Row],[Name:]],'Employee Info'!$B$3:$B$200,0),MATCH(Data7[[#Headers],[Tech]],'Employee Info'!$C$2:$J$2,0)),"")</f>
        <v/>
      </c>
      <c r="N586" s="19" t="str">
        <f>IFERROR(INDEX('Employee Info'!$C$3:$J$200,MATCH(Data7[[#This Row],[Name:]],'Employee Info'!$B$3:$B$200,0),MATCH(Data7[[#Headers],[Other]],'Employee Info'!$C$2:$J$2,0)),"")</f>
        <v/>
      </c>
      <c r="O586" s="19">
        <f>IFERROR((Data7[[#This Row],[Hours:]]*SUM(Data7[[#This Row],[Rate]:[Other]])),"")</f>
        <v>0</v>
      </c>
      <c r="P586" s="7" t="str">
        <f>IF(Data7[[#This Row],[WO'#:]]="","Riley #","WO#")</f>
        <v>WO#</v>
      </c>
      <c r="Q586" s="7">
        <f>IFERROR(WEEKNUM(Data7[[#This Row],[Date:]]),"")</f>
        <v>16</v>
      </c>
      <c r="R586" s="6">
        <f t="shared" si="27"/>
        <v>45396</v>
      </c>
      <c r="S586" s="6">
        <f>Data7[[#This Row],[Week Start]]+7</f>
        <v>45403</v>
      </c>
      <c r="T586" s="7" t="str">
        <f t="shared" si="28"/>
        <v>4/14/2024 - 4/21/2024</v>
      </c>
      <c r="U586" s="7" t="str">
        <f t="shared" si="29"/>
        <v>Time Card</v>
      </c>
      <c r="V586" s="8" t="str">
        <f>RIGHT(TEXT(Data7[[#This Row],[Date:]],"mmddyyyy"),4)</f>
        <v>2024</v>
      </c>
      <c r="W586" s="8" t="str">
        <f>MID(TEXT(Data7[[#This Row],[Date:]],"mmddyyyy"),3,2)</f>
        <v>19</v>
      </c>
      <c r="X586" s="8" t="str">
        <f>LEFT(TEXT(Data7[[#This Row],[Date:]],"mmddyyyy"),2)</f>
        <v>04</v>
      </c>
      <c r="Y586" s="6">
        <f>DATE(Data7[[#This Row],[Year]],Data7[[#This Row],[Month]],Data7[[#This Row],[Day]])</f>
        <v>45401</v>
      </c>
    </row>
    <row r="587" spans="1:25" x14ac:dyDescent="0.3">
      <c r="A587" s="5">
        <v>45401.50029236111</v>
      </c>
      <c r="B587" s="7" t="s">
        <v>35</v>
      </c>
      <c r="C587" s="6" t="s">
        <v>462</v>
      </c>
      <c r="D587" s="7" t="s">
        <v>464</v>
      </c>
      <c r="E587" s="8">
        <v>1</v>
      </c>
      <c r="F587" s="7">
        <v>7075010</v>
      </c>
      <c r="G587" s="7" t="s">
        <v>68</v>
      </c>
      <c r="H587" s="7" t="s">
        <v>69</v>
      </c>
      <c r="I587" s="7" t="s">
        <v>44</v>
      </c>
      <c r="J587" s="19" t="str">
        <f>IFERROR(INDEX('Employee Info'!$C$3:$E$200,MATCH(Data7[[#This Row],[Name:]],'Employee Info'!$B$3:$B$200,0),MATCH(Data7[[#This Row],[Hours Type:]],'Employee Info'!$C$2:$E$2,0)),"")</f>
        <v/>
      </c>
      <c r="K587" s="19" t="str">
        <f>IFERROR(INDEX('Employee Info'!$C$3:$J$200,MATCH(Data7[[#This Row],[Name:]],'Employee Info'!$B$3:$B$200,0),MATCH(Data7[[#Headers],[Truck]],'Employee Info'!$C$2:$J$2,0)),"")</f>
        <v/>
      </c>
      <c r="L587" s="19" t="str">
        <f>IFERROR(INDEX('Employee Info'!$C$3:$J$200,MATCH(Data7[[#This Row],[Name:]],'Employee Info'!$B$3:$B$200,0),MATCH(Data7[[#Headers],[Phone]],'Employee Info'!$C$2:$J$2,0)),"")</f>
        <v/>
      </c>
      <c r="M587" s="19" t="str">
        <f>IFERROR(INDEX('Employee Info'!$C$3:$J$200,MATCH(Data7[[#This Row],[Name:]],'Employee Info'!$B$3:$B$200,0),MATCH(Data7[[#Headers],[Tech]],'Employee Info'!$C$2:$J$2,0)),"")</f>
        <v/>
      </c>
      <c r="N587" s="19" t="str">
        <f>IFERROR(INDEX('Employee Info'!$C$3:$J$200,MATCH(Data7[[#This Row],[Name:]],'Employee Info'!$B$3:$B$200,0),MATCH(Data7[[#Headers],[Other]],'Employee Info'!$C$2:$J$2,0)),"")</f>
        <v/>
      </c>
      <c r="O587" s="19">
        <f>IFERROR((Data7[[#This Row],[Hours:]]*SUM(Data7[[#This Row],[Rate]:[Other]])),"")</f>
        <v>0</v>
      </c>
      <c r="P587" s="7" t="str">
        <f>IF(Data7[[#This Row],[WO'#:]]="","Riley #","WO#")</f>
        <v>WO#</v>
      </c>
      <c r="Q587" s="7">
        <f>IFERROR(WEEKNUM(Data7[[#This Row],[Date:]]),"")</f>
        <v>16</v>
      </c>
      <c r="R587" s="6">
        <f t="shared" si="27"/>
        <v>45396</v>
      </c>
      <c r="S587" s="6">
        <f>Data7[[#This Row],[Week Start]]+7</f>
        <v>45403</v>
      </c>
      <c r="T587" s="7" t="str">
        <f t="shared" si="28"/>
        <v>4/14/2024 - 4/21/2024</v>
      </c>
      <c r="U587" s="7" t="str">
        <f t="shared" si="29"/>
        <v>Time Card</v>
      </c>
      <c r="V587" s="8" t="str">
        <f>RIGHT(TEXT(Data7[[#This Row],[Date:]],"mmddyyyy"),4)</f>
        <v>2024</v>
      </c>
      <c r="W587" s="8" t="str">
        <f>MID(TEXT(Data7[[#This Row],[Date:]],"mmddyyyy"),3,2)</f>
        <v>19</v>
      </c>
      <c r="X587" s="8" t="str">
        <f>LEFT(TEXT(Data7[[#This Row],[Date:]],"mmddyyyy"),2)</f>
        <v>04</v>
      </c>
      <c r="Y587" s="6">
        <f>DATE(Data7[[#This Row],[Year]],Data7[[#This Row],[Month]],Data7[[#This Row],[Day]])</f>
        <v>45401</v>
      </c>
    </row>
    <row r="588" spans="1:25" x14ac:dyDescent="0.3">
      <c r="A588" s="5">
        <v>45401.501660300928</v>
      </c>
      <c r="B588" s="7" t="s">
        <v>31</v>
      </c>
      <c r="C588" s="6" t="s">
        <v>462</v>
      </c>
      <c r="D588" s="7" t="s">
        <v>464</v>
      </c>
      <c r="E588" s="8">
        <v>1</v>
      </c>
      <c r="F588" s="7">
        <v>7075010</v>
      </c>
      <c r="G588" s="7" t="s">
        <v>68</v>
      </c>
      <c r="H588" s="7" t="s">
        <v>69</v>
      </c>
      <c r="I588" s="7" t="s">
        <v>44</v>
      </c>
      <c r="J588" s="19" t="str">
        <f>IFERROR(INDEX('Employee Info'!$C$3:$E$200,MATCH(Data7[[#This Row],[Name:]],'Employee Info'!$B$3:$B$200,0),MATCH(Data7[[#This Row],[Hours Type:]],'Employee Info'!$C$2:$E$2,0)),"")</f>
        <v/>
      </c>
      <c r="K588" s="19" t="str">
        <f>IFERROR(INDEX('Employee Info'!$C$3:$J$200,MATCH(Data7[[#This Row],[Name:]],'Employee Info'!$B$3:$B$200,0),MATCH(Data7[[#Headers],[Truck]],'Employee Info'!$C$2:$J$2,0)),"")</f>
        <v/>
      </c>
      <c r="L588" s="19" t="str">
        <f>IFERROR(INDEX('Employee Info'!$C$3:$J$200,MATCH(Data7[[#This Row],[Name:]],'Employee Info'!$B$3:$B$200,0),MATCH(Data7[[#Headers],[Phone]],'Employee Info'!$C$2:$J$2,0)),"")</f>
        <v/>
      </c>
      <c r="M588" s="19" t="str">
        <f>IFERROR(INDEX('Employee Info'!$C$3:$J$200,MATCH(Data7[[#This Row],[Name:]],'Employee Info'!$B$3:$B$200,0),MATCH(Data7[[#Headers],[Tech]],'Employee Info'!$C$2:$J$2,0)),"")</f>
        <v/>
      </c>
      <c r="N588" s="19" t="str">
        <f>IFERROR(INDEX('Employee Info'!$C$3:$J$200,MATCH(Data7[[#This Row],[Name:]],'Employee Info'!$B$3:$B$200,0),MATCH(Data7[[#Headers],[Other]],'Employee Info'!$C$2:$J$2,0)),"")</f>
        <v/>
      </c>
      <c r="O588" s="19">
        <f>IFERROR((Data7[[#This Row],[Hours:]]*SUM(Data7[[#This Row],[Rate]:[Other]])),"")</f>
        <v>0</v>
      </c>
      <c r="P588" s="7" t="str">
        <f>IF(Data7[[#This Row],[WO'#:]]="","Riley #","WO#")</f>
        <v>WO#</v>
      </c>
      <c r="Q588" s="7">
        <f>IFERROR(WEEKNUM(Data7[[#This Row],[Date:]]),"")</f>
        <v>16</v>
      </c>
      <c r="R588" s="6">
        <f t="shared" si="27"/>
        <v>45396</v>
      </c>
      <c r="S588" s="6">
        <f>Data7[[#This Row],[Week Start]]+7</f>
        <v>45403</v>
      </c>
      <c r="T588" s="7" t="str">
        <f t="shared" si="28"/>
        <v>4/14/2024 - 4/21/2024</v>
      </c>
      <c r="U588" s="7" t="str">
        <f t="shared" si="29"/>
        <v>Time Card</v>
      </c>
      <c r="V588" s="8" t="str">
        <f>RIGHT(TEXT(Data7[[#This Row],[Date:]],"mmddyyyy"),4)</f>
        <v>2024</v>
      </c>
      <c r="W588" s="8" t="str">
        <f>MID(TEXT(Data7[[#This Row],[Date:]],"mmddyyyy"),3,2)</f>
        <v>19</v>
      </c>
      <c r="X588" s="8" t="str">
        <f>LEFT(TEXT(Data7[[#This Row],[Date:]],"mmddyyyy"),2)</f>
        <v>04</v>
      </c>
      <c r="Y588" s="6">
        <f>DATE(Data7[[#This Row],[Year]],Data7[[#This Row],[Month]],Data7[[#This Row],[Day]])</f>
        <v>45401</v>
      </c>
    </row>
    <row r="589" spans="1:25" x14ac:dyDescent="0.3">
      <c r="A589" s="5">
        <v>45401.441371875</v>
      </c>
      <c r="B589" s="7" t="s">
        <v>66</v>
      </c>
      <c r="C589" s="6" t="s">
        <v>462</v>
      </c>
      <c r="D589" s="7" t="s">
        <v>438</v>
      </c>
      <c r="E589" s="8">
        <v>1</v>
      </c>
      <c r="F589" s="7">
        <v>7078215</v>
      </c>
      <c r="G589" s="7" t="s">
        <v>68</v>
      </c>
      <c r="H589" s="7" t="s">
        <v>69</v>
      </c>
      <c r="I589" s="7" t="s">
        <v>44</v>
      </c>
      <c r="J589" s="19" t="str">
        <f>IFERROR(INDEX('Employee Info'!$C$3:$E$200,MATCH(Data7[[#This Row],[Name:]],'Employee Info'!$B$3:$B$200,0),MATCH(Data7[[#This Row],[Hours Type:]],'Employee Info'!$C$2:$E$2,0)),"")</f>
        <v/>
      </c>
      <c r="K589" s="19" t="str">
        <f>IFERROR(INDEX('Employee Info'!$C$3:$J$200,MATCH(Data7[[#This Row],[Name:]],'Employee Info'!$B$3:$B$200,0),MATCH(Data7[[#Headers],[Truck]],'Employee Info'!$C$2:$J$2,0)),"")</f>
        <v/>
      </c>
      <c r="L589" s="19" t="str">
        <f>IFERROR(INDEX('Employee Info'!$C$3:$J$200,MATCH(Data7[[#This Row],[Name:]],'Employee Info'!$B$3:$B$200,0),MATCH(Data7[[#Headers],[Phone]],'Employee Info'!$C$2:$J$2,0)),"")</f>
        <v/>
      </c>
      <c r="M589" s="19" t="str">
        <f>IFERROR(INDEX('Employee Info'!$C$3:$J$200,MATCH(Data7[[#This Row],[Name:]],'Employee Info'!$B$3:$B$200,0),MATCH(Data7[[#Headers],[Tech]],'Employee Info'!$C$2:$J$2,0)),"")</f>
        <v/>
      </c>
      <c r="N589" s="19" t="str">
        <f>IFERROR(INDEX('Employee Info'!$C$3:$J$200,MATCH(Data7[[#This Row],[Name:]],'Employee Info'!$B$3:$B$200,0),MATCH(Data7[[#Headers],[Other]],'Employee Info'!$C$2:$J$2,0)),"")</f>
        <v/>
      </c>
      <c r="O589" s="19">
        <f>IFERROR((Data7[[#This Row],[Hours:]]*SUM(Data7[[#This Row],[Rate]:[Other]])),"")</f>
        <v>0</v>
      </c>
      <c r="P589" s="7" t="str">
        <f>IF(Data7[[#This Row],[WO'#:]]="","Riley #","WO#")</f>
        <v>WO#</v>
      </c>
      <c r="Q589" s="7">
        <f>IFERROR(WEEKNUM(Data7[[#This Row],[Date:]]),"")</f>
        <v>16</v>
      </c>
      <c r="R589" s="6">
        <f t="shared" si="27"/>
        <v>45396</v>
      </c>
      <c r="S589" s="6">
        <f>Data7[[#This Row],[Week Start]]+7</f>
        <v>45403</v>
      </c>
      <c r="T589" s="7" t="str">
        <f t="shared" si="28"/>
        <v>4/14/2024 - 4/21/2024</v>
      </c>
      <c r="U589" s="7" t="str">
        <f t="shared" si="29"/>
        <v>Time Card</v>
      </c>
      <c r="V589" s="8" t="str">
        <f>RIGHT(TEXT(Data7[[#This Row],[Date:]],"mmddyyyy"),4)</f>
        <v>2024</v>
      </c>
      <c r="W589" s="8" t="str">
        <f>MID(TEXT(Data7[[#This Row],[Date:]],"mmddyyyy"),3,2)</f>
        <v>19</v>
      </c>
      <c r="X589" s="8" t="str">
        <f>LEFT(TEXT(Data7[[#This Row],[Date:]],"mmddyyyy"),2)</f>
        <v>04</v>
      </c>
      <c r="Y589" s="6">
        <f>DATE(Data7[[#This Row],[Year]],Data7[[#This Row],[Month]],Data7[[#This Row],[Day]])</f>
        <v>45401</v>
      </c>
    </row>
    <row r="590" spans="1:25" x14ac:dyDescent="0.3">
      <c r="A590" s="5">
        <v>45420.313476967596</v>
      </c>
      <c r="B590" s="7" t="s">
        <v>76</v>
      </c>
      <c r="C590" s="6" t="s">
        <v>462</v>
      </c>
      <c r="D590" s="7" t="s">
        <v>454</v>
      </c>
      <c r="E590" s="8">
        <v>4</v>
      </c>
      <c r="F590" s="7">
        <v>7097418</v>
      </c>
      <c r="G590" s="7" t="s">
        <v>68</v>
      </c>
      <c r="H590" s="7" t="s">
        <v>69</v>
      </c>
      <c r="I590" s="7" t="s">
        <v>44</v>
      </c>
      <c r="J590" s="19" t="str">
        <f>IFERROR(INDEX('Employee Info'!$C$3:$E$200,MATCH(Data7[[#This Row],[Name:]],'Employee Info'!$B$3:$B$200,0),MATCH(Data7[[#This Row],[Hours Type:]],'Employee Info'!$C$2:$E$2,0)),"")</f>
        <v/>
      </c>
      <c r="K590" s="19" t="str">
        <f>IFERROR(INDEX('Employee Info'!$C$3:$J$200,MATCH(Data7[[#This Row],[Name:]],'Employee Info'!$B$3:$B$200,0),MATCH(Data7[[#Headers],[Truck]],'Employee Info'!$C$2:$J$2,0)),"")</f>
        <v/>
      </c>
      <c r="L590" s="19" t="str">
        <f>IFERROR(INDEX('Employee Info'!$C$3:$J$200,MATCH(Data7[[#This Row],[Name:]],'Employee Info'!$B$3:$B$200,0),MATCH(Data7[[#Headers],[Phone]],'Employee Info'!$C$2:$J$2,0)),"")</f>
        <v/>
      </c>
      <c r="M590" s="19" t="str">
        <f>IFERROR(INDEX('Employee Info'!$C$3:$J$200,MATCH(Data7[[#This Row],[Name:]],'Employee Info'!$B$3:$B$200,0),MATCH(Data7[[#Headers],[Tech]],'Employee Info'!$C$2:$J$2,0)),"")</f>
        <v/>
      </c>
      <c r="N590" s="19" t="str">
        <f>IFERROR(INDEX('Employee Info'!$C$3:$J$200,MATCH(Data7[[#This Row],[Name:]],'Employee Info'!$B$3:$B$200,0),MATCH(Data7[[#Headers],[Other]],'Employee Info'!$C$2:$J$2,0)),"")</f>
        <v/>
      </c>
      <c r="O590" s="19">
        <f>IFERROR((Data7[[#This Row],[Hours:]]*SUM(Data7[[#This Row],[Rate]:[Other]])),"")</f>
        <v>0</v>
      </c>
      <c r="P590" s="7" t="str">
        <f>IF(Data7[[#This Row],[WO'#:]]="","Riley #","WO#")</f>
        <v>WO#</v>
      </c>
      <c r="Q590" s="7">
        <f>IFERROR(WEEKNUM(Data7[[#This Row],[Date:]]),"")</f>
        <v>16</v>
      </c>
      <c r="R590" s="6">
        <f t="shared" si="27"/>
        <v>45396</v>
      </c>
      <c r="S590" s="6">
        <f>Data7[[#This Row],[Week Start]]+7</f>
        <v>45403</v>
      </c>
      <c r="T590" s="7" t="str">
        <f t="shared" si="28"/>
        <v>4/14/2024 - 4/21/2024</v>
      </c>
      <c r="U590" s="7" t="str">
        <f t="shared" si="29"/>
        <v>Time Card</v>
      </c>
      <c r="V590" s="8" t="str">
        <f>RIGHT(TEXT(Data7[[#This Row],[Date:]],"mmddyyyy"),4)</f>
        <v>2024</v>
      </c>
      <c r="W590" s="8" t="str">
        <f>MID(TEXT(Data7[[#This Row],[Date:]],"mmddyyyy"),3,2)</f>
        <v>19</v>
      </c>
      <c r="X590" s="8" t="str">
        <f>LEFT(TEXT(Data7[[#This Row],[Date:]],"mmddyyyy"),2)</f>
        <v>04</v>
      </c>
      <c r="Y590" s="6">
        <f>DATE(Data7[[#This Row],[Year]],Data7[[#This Row],[Month]],Data7[[#This Row],[Day]])</f>
        <v>45401</v>
      </c>
    </row>
    <row r="591" spans="1:25" x14ac:dyDescent="0.3">
      <c r="A591" s="5">
        <v>45401.503002314814</v>
      </c>
      <c r="B591" s="7" t="s">
        <v>31</v>
      </c>
      <c r="C591" s="6" t="s">
        <v>462</v>
      </c>
      <c r="D591" s="7" t="s">
        <v>467</v>
      </c>
      <c r="E591" s="8">
        <v>5</v>
      </c>
      <c r="F591" s="7" t="s">
        <v>68</v>
      </c>
      <c r="G591" s="7" t="s">
        <v>68</v>
      </c>
      <c r="H591" s="7" t="s">
        <v>468</v>
      </c>
      <c r="I591" s="7" t="s">
        <v>44</v>
      </c>
      <c r="J591" s="19" t="str">
        <f>IFERROR(INDEX('Employee Info'!$C$3:$E$200,MATCH(Data7[[#This Row],[Name:]],'Employee Info'!$B$3:$B$200,0),MATCH(Data7[[#This Row],[Hours Type:]],'Employee Info'!$C$2:$E$2,0)),"")</f>
        <v/>
      </c>
      <c r="K591" s="19" t="str">
        <f>IFERROR(INDEX('Employee Info'!$C$3:$J$200,MATCH(Data7[[#This Row],[Name:]],'Employee Info'!$B$3:$B$200,0),MATCH(Data7[[#Headers],[Truck]],'Employee Info'!$C$2:$J$2,0)),"")</f>
        <v/>
      </c>
      <c r="L591" s="19" t="str">
        <f>IFERROR(INDEX('Employee Info'!$C$3:$J$200,MATCH(Data7[[#This Row],[Name:]],'Employee Info'!$B$3:$B$200,0),MATCH(Data7[[#Headers],[Phone]],'Employee Info'!$C$2:$J$2,0)),"")</f>
        <v/>
      </c>
      <c r="M591" s="19" t="str">
        <f>IFERROR(INDEX('Employee Info'!$C$3:$J$200,MATCH(Data7[[#This Row],[Name:]],'Employee Info'!$B$3:$B$200,0),MATCH(Data7[[#Headers],[Tech]],'Employee Info'!$C$2:$J$2,0)),"")</f>
        <v/>
      </c>
      <c r="N591" s="19" t="str">
        <f>IFERROR(INDEX('Employee Info'!$C$3:$J$200,MATCH(Data7[[#This Row],[Name:]],'Employee Info'!$B$3:$B$200,0),MATCH(Data7[[#Headers],[Other]],'Employee Info'!$C$2:$J$2,0)),"")</f>
        <v/>
      </c>
      <c r="O591" s="19">
        <f>IFERROR((Data7[[#This Row],[Hours:]]*SUM(Data7[[#This Row],[Rate]:[Other]])),"")</f>
        <v>0</v>
      </c>
      <c r="P591" s="7" t="str">
        <f>IF(Data7[[#This Row],[WO'#:]]="","Riley #","WO#")</f>
        <v>Riley #</v>
      </c>
      <c r="Q591" s="7">
        <f>IFERROR(WEEKNUM(Data7[[#This Row],[Date:]]),"")</f>
        <v>16</v>
      </c>
      <c r="R591" s="6">
        <f t="shared" si="27"/>
        <v>45396</v>
      </c>
      <c r="S591" s="6">
        <f>Data7[[#This Row],[Week Start]]+7</f>
        <v>45403</v>
      </c>
      <c r="T591" s="7" t="str">
        <f t="shared" si="28"/>
        <v>4/14/2024 - 4/21/2024</v>
      </c>
      <c r="U591" s="7" t="str">
        <f t="shared" si="29"/>
        <v>Time Card</v>
      </c>
      <c r="V591" s="8" t="str">
        <f>RIGHT(TEXT(Data7[[#This Row],[Date:]],"mmddyyyy"),4)</f>
        <v>2024</v>
      </c>
      <c r="W591" s="8" t="str">
        <f>MID(TEXT(Data7[[#This Row],[Date:]],"mmddyyyy"),3,2)</f>
        <v>19</v>
      </c>
      <c r="X591" s="8" t="str">
        <f>LEFT(TEXT(Data7[[#This Row],[Date:]],"mmddyyyy"),2)</f>
        <v>04</v>
      </c>
      <c r="Y591" s="6">
        <f>DATE(Data7[[#This Row],[Year]],Data7[[#This Row],[Month]],Data7[[#This Row],[Day]])</f>
        <v>45401</v>
      </c>
    </row>
    <row r="592" spans="1:25" x14ac:dyDescent="0.3">
      <c r="A592" s="5">
        <v>45401.47412013889</v>
      </c>
      <c r="B592" s="7" t="s">
        <v>66</v>
      </c>
      <c r="C592" s="6" t="s">
        <v>462</v>
      </c>
      <c r="D592" s="7" t="s">
        <v>465</v>
      </c>
      <c r="E592" s="8">
        <v>2</v>
      </c>
      <c r="F592" s="7" t="s">
        <v>68</v>
      </c>
      <c r="G592" s="7" t="s">
        <v>68</v>
      </c>
      <c r="H592" s="7" t="s">
        <v>460</v>
      </c>
      <c r="I592" s="7" t="s">
        <v>44</v>
      </c>
      <c r="J592" s="19" t="str">
        <f>IFERROR(INDEX('Employee Info'!$C$3:$E$200,MATCH(Data7[[#This Row],[Name:]],'Employee Info'!$B$3:$B$200,0),MATCH(Data7[[#This Row],[Hours Type:]],'Employee Info'!$C$2:$E$2,0)),"")</f>
        <v/>
      </c>
      <c r="K592" s="19" t="str">
        <f>IFERROR(INDEX('Employee Info'!$C$3:$J$200,MATCH(Data7[[#This Row],[Name:]],'Employee Info'!$B$3:$B$200,0),MATCH(Data7[[#Headers],[Truck]],'Employee Info'!$C$2:$J$2,0)),"")</f>
        <v/>
      </c>
      <c r="L592" s="19" t="str">
        <f>IFERROR(INDEX('Employee Info'!$C$3:$J$200,MATCH(Data7[[#This Row],[Name:]],'Employee Info'!$B$3:$B$200,0),MATCH(Data7[[#Headers],[Phone]],'Employee Info'!$C$2:$J$2,0)),"")</f>
        <v/>
      </c>
      <c r="M592" s="19" t="str">
        <f>IFERROR(INDEX('Employee Info'!$C$3:$J$200,MATCH(Data7[[#This Row],[Name:]],'Employee Info'!$B$3:$B$200,0),MATCH(Data7[[#Headers],[Tech]],'Employee Info'!$C$2:$J$2,0)),"")</f>
        <v/>
      </c>
      <c r="N592" s="19" t="str">
        <f>IFERROR(INDEX('Employee Info'!$C$3:$J$200,MATCH(Data7[[#This Row],[Name:]],'Employee Info'!$B$3:$B$200,0),MATCH(Data7[[#Headers],[Other]],'Employee Info'!$C$2:$J$2,0)),"")</f>
        <v/>
      </c>
      <c r="O592" s="19">
        <f>IFERROR((Data7[[#This Row],[Hours:]]*SUM(Data7[[#This Row],[Rate]:[Other]])),"")</f>
        <v>0</v>
      </c>
      <c r="P592" s="7" t="str">
        <f>IF(Data7[[#This Row],[WO'#:]]="","Riley #","WO#")</f>
        <v>Riley #</v>
      </c>
      <c r="Q592" s="7">
        <f>IFERROR(WEEKNUM(Data7[[#This Row],[Date:]]),"")</f>
        <v>16</v>
      </c>
      <c r="R592" s="6">
        <f t="shared" si="27"/>
        <v>45396</v>
      </c>
      <c r="S592" s="6">
        <f>Data7[[#This Row],[Week Start]]+7</f>
        <v>45403</v>
      </c>
      <c r="T592" s="7" t="str">
        <f t="shared" si="28"/>
        <v>4/14/2024 - 4/21/2024</v>
      </c>
      <c r="U592" s="7" t="str">
        <f t="shared" si="29"/>
        <v>Time Card</v>
      </c>
      <c r="V592" s="8" t="str">
        <f>RIGHT(TEXT(Data7[[#This Row],[Date:]],"mmddyyyy"),4)</f>
        <v>2024</v>
      </c>
      <c r="W592" s="8" t="str">
        <f>MID(TEXT(Data7[[#This Row],[Date:]],"mmddyyyy"),3,2)</f>
        <v>19</v>
      </c>
      <c r="X592" s="8" t="str">
        <f>LEFT(TEXT(Data7[[#This Row],[Date:]],"mmddyyyy"),2)</f>
        <v>04</v>
      </c>
      <c r="Y592" s="6">
        <f>DATE(Data7[[#This Row],[Year]],Data7[[#This Row],[Month]],Data7[[#This Row],[Day]])</f>
        <v>45401</v>
      </c>
    </row>
    <row r="593" spans="1:25" x14ac:dyDescent="0.3">
      <c r="A593" s="5">
        <v>45401.499329861108</v>
      </c>
      <c r="B593" s="7" t="s">
        <v>35</v>
      </c>
      <c r="C593" s="6" t="s">
        <v>462</v>
      </c>
      <c r="D593" s="7" t="s">
        <v>466</v>
      </c>
      <c r="E593" s="8">
        <v>7</v>
      </c>
      <c r="F593" s="7" t="s">
        <v>68</v>
      </c>
      <c r="G593" s="7" t="s">
        <v>68</v>
      </c>
      <c r="H593" s="7" t="s">
        <v>460</v>
      </c>
      <c r="I593" s="7" t="s">
        <v>44</v>
      </c>
      <c r="J593" s="19" t="str">
        <f>IFERROR(INDEX('Employee Info'!$C$3:$E$200,MATCH(Data7[[#This Row],[Name:]],'Employee Info'!$B$3:$B$200,0),MATCH(Data7[[#This Row],[Hours Type:]],'Employee Info'!$C$2:$E$2,0)),"")</f>
        <v/>
      </c>
      <c r="K593" s="19" t="str">
        <f>IFERROR(INDEX('Employee Info'!$C$3:$J$200,MATCH(Data7[[#This Row],[Name:]],'Employee Info'!$B$3:$B$200,0),MATCH(Data7[[#Headers],[Truck]],'Employee Info'!$C$2:$J$2,0)),"")</f>
        <v/>
      </c>
      <c r="L593" s="19" t="str">
        <f>IFERROR(INDEX('Employee Info'!$C$3:$J$200,MATCH(Data7[[#This Row],[Name:]],'Employee Info'!$B$3:$B$200,0),MATCH(Data7[[#Headers],[Phone]],'Employee Info'!$C$2:$J$2,0)),"")</f>
        <v/>
      </c>
      <c r="M593" s="19" t="str">
        <f>IFERROR(INDEX('Employee Info'!$C$3:$J$200,MATCH(Data7[[#This Row],[Name:]],'Employee Info'!$B$3:$B$200,0),MATCH(Data7[[#Headers],[Tech]],'Employee Info'!$C$2:$J$2,0)),"")</f>
        <v/>
      </c>
      <c r="N593" s="19" t="str">
        <f>IFERROR(INDEX('Employee Info'!$C$3:$J$200,MATCH(Data7[[#This Row],[Name:]],'Employee Info'!$B$3:$B$200,0),MATCH(Data7[[#Headers],[Other]],'Employee Info'!$C$2:$J$2,0)),"")</f>
        <v/>
      </c>
      <c r="O593" s="19">
        <f>IFERROR((Data7[[#This Row],[Hours:]]*SUM(Data7[[#This Row],[Rate]:[Other]])),"")</f>
        <v>0</v>
      </c>
      <c r="P593" s="7" t="str">
        <f>IF(Data7[[#This Row],[WO'#:]]="","Riley #","WO#")</f>
        <v>Riley #</v>
      </c>
      <c r="Q593" s="7">
        <f>IFERROR(WEEKNUM(Data7[[#This Row],[Date:]]),"")</f>
        <v>16</v>
      </c>
      <c r="R593" s="6">
        <f t="shared" si="27"/>
        <v>45396</v>
      </c>
      <c r="S593" s="6">
        <f>Data7[[#This Row],[Week Start]]+7</f>
        <v>45403</v>
      </c>
      <c r="T593" s="7" t="str">
        <f t="shared" si="28"/>
        <v>4/14/2024 - 4/21/2024</v>
      </c>
      <c r="U593" s="7" t="str">
        <f t="shared" si="29"/>
        <v>Time Card</v>
      </c>
      <c r="V593" s="8" t="str">
        <f>RIGHT(TEXT(Data7[[#This Row],[Date:]],"mmddyyyy"),4)</f>
        <v>2024</v>
      </c>
      <c r="W593" s="8" t="str">
        <f>MID(TEXT(Data7[[#This Row],[Date:]],"mmddyyyy"),3,2)</f>
        <v>19</v>
      </c>
      <c r="X593" s="8" t="str">
        <f>LEFT(TEXT(Data7[[#This Row],[Date:]],"mmddyyyy"),2)</f>
        <v>04</v>
      </c>
      <c r="Y593" s="6">
        <f>DATE(Data7[[#This Row],[Year]],Data7[[#This Row],[Month]],Data7[[#This Row],[Day]])</f>
        <v>45401</v>
      </c>
    </row>
    <row r="594" spans="1:25" x14ac:dyDescent="0.3">
      <c r="A594" s="5">
        <v>45405.534175925925</v>
      </c>
      <c r="B594" s="7" t="s">
        <v>35</v>
      </c>
      <c r="C594" s="6" t="s">
        <v>477</v>
      </c>
      <c r="D594" s="7" t="s">
        <v>478</v>
      </c>
      <c r="E594" s="8">
        <v>1.5</v>
      </c>
      <c r="F594" s="7">
        <v>6984733</v>
      </c>
      <c r="G594" s="7" t="s">
        <v>68</v>
      </c>
      <c r="H594" s="7" t="s">
        <v>69</v>
      </c>
      <c r="I594" s="7" t="s">
        <v>44</v>
      </c>
      <c r="J594" s="19" t="str">
        <f>IFERROR(INDEX('Employee Info'!$C$3:$E$200,MATCH(Data7[[#This Row],[Name:]],'Employee Info'!$B$3:$B$200,0),MATCH(Data7[[#This Row],[Hours Type:]],'Employee Info'!$C$2:$E$2,0)),"")</f>
        <v/>
      </c>
      <c r="K594" s="19" t="str">
        <f>IFERROR(INDEX('Employee Info'!$C$3:$J$200,MATCH(Data7[[#This Row],[Name:]],'Employee Info'!$B$3:$B$200,0),MATCH(Data7[[#Headers],[Truck]],'Employee Info'!$C$2:$J$2,0)),"")</f>
        <v/>
      </c>
      <c r="L594" s="19" t="str">
        <f>IFERROR(INDEX('Employee Info'!$C$3:$J$200,MATCH(Data7[[#This Row],[Name:]],'Employee Info'!$B$3:$B$200,0),MATCH(Data7[[#Headers],[Phone]],'Employee Info'!$C$2:$J$2,0)),"")</f>
        <v/>
      </c>
      <c r="M594" s="19" t="str">
        <f>IFERROR(INDEX('Employee Info'!$C$3:$J$200,MATCH(Data7[[#This Row],[Name:]],'Employee Info'!$B$3:$B$200,0),MATCH(Data7[[#Headers],[Tech]],'Employee Info'!$C$2:$J$2,0)),"")</f>
        <v/>
      </c>
      <c r="N594" s="19" t="str">
        <f>IFERROR(INDEX('Employee Info'!$C$3:$J$200,MATCH(Data7[[#This Row],[Name:]],'Employee Info'!$B$3:$B$200,0),MATCH(Data7[[#Headers],[Other]],'Employee Info'!$C$2:$J$2,0)),"")</f>
        <v/>
      </c>
      <c r="O594" s="19">
        <f>IFERROR((Data7[[#This Row],[Hours:]]*SUM(Data7[[#This Row],[Rate]:[Other]])),"")</f>
        <v>0</v>
      </c>
      <c r="P594" s="7" t="str">
        <f>IF(Data7[[#This Row],[WO'#:]]="","Riley #","WO#")</f>
        <v>WO#</v>
      </c>
      <c r="Q594" s="7">
        <f>IFERROR(WEEKNUM(Data7[[#This Row],[Date:]]),"")</f>
        <v>17</v>
      </c>
      <c r="R594" s="6">
        <f t="shared" si="27"/>
        <v>45403</v>
      </c>
      <c r="S594" s="6">
        <f>Data7[[#This Row],[Week Start]]+7</f>
        <v>45410</v>
      </c>
      <c r="T594" s="7" t="str">
        <f t="shared" si="28"/>
        <v>4/21/2024 - 4/28/2024</v>
      </c>
      <c r="U594" s="7" t="str">
        <f t="shared" si="29"/>
        <v>Time Card</v>
      </c>
      <c r="V594" s="8" t="str">
        <f>RIGHT(TEXT(Data7[[#This Row],[Date:]],"mmddyyyy"),4)</f>
        <v>2024</v>
      </c>
      <c r="W594" s="8" t="str">
        <f>MID(TEXT(Data7[[#This Row],[Date:]],"mmddyyyy"),3,2)</f>
        <v>22</v>
      </c>
      <c r="X594" s="8" t="str">
        <f>LEFT(TEXT(Data7[[#This Row],[Date:]],"mmddyyyy"),2)</f>
        <v>04</v>
      </c>
      <c r="Y594" s="6">
        <f>DATE(Data7[[#This Row],[Year]],Data7[[#This Row],[Month]],Data7[[#This Row],[Day]])</f>
        <v>45404</v>
      </c>
    </row>
    <row r="595" spans="1:25" x14ac:dyDescent="0.3">
      <c r="A595" s="5">
        <v>45408.494091782406</v>
      </c>
      <c r="B595" s="7" t="s">
        <v>66</v>
      </c>
      <c r="C595" s="6" t="s">
        <v>477</v>
      </c>
      <c r="D595" s="7" t="s">
        <v>317</v>
      </c>
      <c r="E595" s="8">
        <v>2</v>
      </c>
      <c r="F595" s="7">
        <v>6984733</v>
      </c>
      <c r="G595" s="7" t="s">
        <v>68</v>
      </c>
      <c r="H595" s="7" t="s">
        <v>69</v>
      </c>
      <c r="I595" s="7" t="s">
        <v>44</v>
      </c>
      <c r="J595" s="19" t="str">
        <f>IFERROR(INDEX('Employee Info'!$C$3:$E$200,MATCH(Data7[[#This Row],[Name:]],'Employee Info'!$B$3:$B$200,0),MATCH(Data7[[#This Row],[Hours Type:]],'Employee Info'!$C$2:$E$2,0)),"")</f>
        <v/>
      </c>
      <c r="K595" s="19" t="str">
        <f>IFERROR(INDEX('Employee Info'!$C$3:$J$200,MATCH(Data7[[#This Row],[Name:]],'Employee Info'!$B$3:$B$200,0),MATCH(Data7[[#Headers],[Truck]],'Employee Info'!$C$2:$J$2,0)),"")</f>
        <v/>
      </c>
      <c r="L595" s="19" t="str">
        <f>IFERROR(INDEX('Employee Info'!$C$3:$J$200,MATCH(Data7[[#This Row],[Name:]],'Employee Info'!$B$3:$B$200,0),MATCH(Data7[[#Headers],[Phone]],'Employee Info'!$C$2:$J$2,0)),"")</f>
        <v/>
      </c>
      <c r="M595" s="19" t="str">
        <f>IFERROR(INDEX('Employee Info'!$C$3:$J$200,MATCH(Data7[[#This Row],[Name:]],'Employee Info'!$B$3:$B$200,0),MATCH(Data7[[#Headers],[Tech]],'Employee Info'!$C$2:$J$2,0)),"")</f>
        <v/>
      </c>
      <c r="N595" s="19" t="str">
        <f>IFERROR(INDEX('Employee Info'!$C$3:$J$200,MATCH(Data7[[#This Row],[Name:]],'Employee Info'!$B$3:$B$200,0),MATCH(Data7[[#Headers],[Other]],'Employee Info'!$C$2:$J$2,0)),"")</f>
        <v/>
      </c>
      <c r="O595" s="19">
        <f>IFERROR((Data7[[#This Row],[Hours:]]*SUM(Data7[[#This Row],[Rate]:[Other]])),"")</f>
        <v>0</v>
      </c>
      <c r="P595" s="7" t="str">
        <f>IF(Data7[[#This Row],[WO'#:]]="","Riley #","WO#")</f>
        <v>WO#</v>
      </c>
      <c r="Q595" s="7">
        <f>IFERROR(WEEKNUM(Data7[[#This Row],[Date:]]),"")</f>
        <v>17</v>
      </c>
      <c r="R595" s="6">
        <f t="shared" si="27"/>
        <v>45403</v>
      </c>
      <c r="S595" s="6">
        <f>Data7[[#This Row],[Week Start]]+7</f>
        <v>45410</v>
      </c>
      <c r="T595" s="7" t="str">
        <f t="shared" si="28"/>
        <v>4/21/2024 - 4/28/2024</v>
      </c>
      <c r="U595" s="7" t="str">
        <f t="shared" si="29"/>
        <v>Time Card</v>
      </c>
      <c r="V595" s="8" t="str">
        <f>RIGHT(TEXT(Data7[[#This Row],[Date:]],"mmddyyyy"),4)</f>
        <v>2024</v>
      </c>
      <c r="W595" s="8" t="str">
        <f>MID(TEXT(Data7[[#This Row],[Date:]],"mmddyyyy"),3,2)</f>
        <v>22</v>
      </c>
      <c r="X595" s="8" t="str">
        <f>LEFT(TEXT(Data7[[#This Row],[Date:]],"mmddyyyy"),2)</f>
        <v>04</v>
      </c>
      <c r="Y595" s="6">
        <f>DATE(Data7[[#This Row],[Year]],Data7[[#This Row],[Month]],Data7[[#This Row],[Day]])</f>
        <v>45404</v>
      </c>
    </row>
    <row r="596" spans="1:25" x14ac:dyDescent="0.3">
      <c r="A596" s="5">
        <v>45408.55618078704</v>
      </c>
      <c r="B596" s="7" t="s">
        <v>66</v>
      </c>
      <c r="C596" s="6" t="s">
        <v>477</v>
      </c>
      <c r="D596" s="7" t="s">
        <v>479</v>
      </c>
      <c r="E596" s="8">
        <v>3</v>
      </c>
      <c r="F596" s="7">
        <v>6984733</v>
      </c>
      <c r="G596" s="7" t="s">
        <v>68</v>
      </c>
      <c r="H596" s="7" t="s">
        <v>69</v>
      </c>
      <c r="I596" s="7" t="s">
        <v>44</v>
      </c>
      <c r="J596" s="19" t="str">
        <f>IFERROR(INDEX('Employee Info'!$C$3:$E$200,MATCH(Data7[[#This Row],[Name:]],'Employee Info'!$B$3:$B$200,0),MATCH(Data7[[#This Row],[Hours Type:]],'Employee Info'!$C$2:$E$2,0)),"")</f>
        <v/>
      </c>
      <c r="K596" s="19" t="str">
        <f>IFERROR(INDEX('Employee Info'!$C$3:$J$200,MATCH(Data7[[#This Row],[Name:]],'Employee Info'!$B$3:$B$200,0),MATCH(Data7[[#Headers],[Truck]],'Employee Info'!$C$2:$J$2,0)),"")</f>
        <v/>
      </c>
      <c r="L596" s="19" t="str">
        <f>IFERROR(INDEX('Employee Info'!$C$3:$J$200,MATCH(Data7[[#This Row],[Name:]],'Employee Info'!$B$3:$B$200,0),MATCH(Data7[[#Headers],[Phone]],'Employee Info'!$C$2:$J$2,0)),"")</f>
        <v/>
      </c>
      <c r="M596" s="19" t="str">
        <f>IFERROR(INDEX('Employee Info'!$C$3:$J$200,MATCH(Data7[[#This Row],[Name:]],'Employee Info'!$B$3:$B$200,0),MATCH(Data7[[#Headers],[Tech]],'Employee Info'!$C$2:$J$2,0)),"")</f>
        <v/>
      </c>
      <c r="N596" s="19" t="str">
        <f>IFERROR(INDEX('Employee Info'!$C$3:$J$200,MATCH(Data7[[#This Row],[Name:]],'Employee Info'!$B$3:$B$200,0),MATCH(Data7[[#Headers],[Other]],'Employee Info'!$C$2:$J$2,0)),"")</f>
        <v/>
      </c>
      <c r="O596" s="19">
        <f>IFERROR((Data7[[#This Row],[Hours:]]*SUM(Data7[[#This Row],[Rate]:[Other]])),"")</f>
        <v>0</v>
      </c>
      <c r="P596" s="7" t="str">
        <f>IF(Data7[[#This Row],[WO'#:]]="","Riley #","WO#")</f>
        <v>WO#</v>
      </c>
      <c r="Q596" s="7">
        <f>IFERROR(WEEKNUM(Data7[[#This Row],[Date:]]),"")</f>
        <v>17</v>
      </c>
      <c r="R596" s="6">
        <f t="shared" si="27"/>
        <v>45403</v>
      </c>
      <c r="S596" s="6">
        <f>Data7[[#This Row],[Week Start]]+7</f>
        <v>45410</v>
      </c>
      <c r="T596" s="7" t="str">
        <f t="shared" si="28"/>
        <v>4/21/2024 - 4/28/2024</v>
      </c>
      <c r="U596" s="7" t="str">
        <f t="shared" si="29"/>
        <v>Time Card</v>
      </c>
      <c r="V596" s="8" t="str">
        <f>RIGHT(TEXT(Data7[[#This Row],[Date:]],"mmddyyyy"),4)</f>
        <v>2024</v>
      </c>
      <c r="W596" s="8" t="str">
        <f>MID(TEXT(Data7[[#This Row],[Date:]],"mmddyyyy"),3,2)</f>
        <v>22</v>
      </c>
      <c r="X596" s="8" t="str">
        <f>LEFT(TEXT(Data7[[#This Row],[Date:]],"mmddyyyy"),2)</f>
        <v>04</v>
      </c>
      <c r="Y596" s="6">
        <f>DATE(Data7[[#This Row],[Year]],Data7[[#This Row],[Month]],Data7[[#This Row],[Day]])</f>
        <v>45404</v>
      </c>
    </row>
    <row r="597" spans="1:25" x14ac:dyDescent="0.3">
      <c r="A597" s="5">
        <v>45408.478470486109</v>
      </c>
      <c r="B597" s="7" t="s">
        <v>66</v>
      </c>
      <c r="C597" s="6" t="s">
        <v>477</v>
      </c>
      <c r="D597" s="7" t="s">
        <v>480</v>
      </c>
      <c r="E597" s="8">
        <v>1</v>
      </c>
      <c r="F597" s="7">
        <v>7078215</v>
      </c>
      <c r="G597" s="7" t="s">
        <v>68</v>
      </c>
      <c r="H597" s="7" t="s">
        <v>69</v>
      </c>
      <c r="I597" s="7" t="s">
        <v>44</v>
      </c>
      <c r="J597" s="19" t="str">
        <f>IFERROR(INDEX('Employee Info'!$C$3:$E$200,MATCH(Data7[[#This Row],[Name:]],'Employee Info'!$B$3:$B$200,0),MATCH(Data7[[#This Row],[Hours Type:]],'Employee Info'!$C$2:$E$2,0)),"")</f>
        <v/>
      </c>
      <c r="K597" s="19" t="str">
        <f>IFERROR(INDEX('Employee Info'!$C$3:$J$200,MATCH(Data7[[#This Row],[Name:]],'Employee Info'!$B$3:$B$200,0),MATCH(Data7[[#Headers],[Truck]],'Employee Info'!$C$2:$J$2,0)),"")</f>
        <v/>
      </c>
      <c r="L597" s="19" t="str">
        <f>IFERROR(INDEX('Employee Info'!$C$3:$J$200,MATCH(Data7[[#This Row],[Name:]],'Employee Info'!$B$3:$B$200,0),MATCH(Data7[[#Headers],[Phone]],'Employee Info'!$C$2:$J$2,0)),"")</f>
        <v/>
      </c>
      <c r="M597" s="19" t="str">
        <f>IFERROR(INDEX('Employee Info'!$C$3:$J$200,MATCH(Data7[[#This Row],[Name:]],'Employee Info'!$B$3:$B$200,0),MATCH(Data7[[#Headers],[Tech]],'Employee Info'!$C$2:$J$2,0)),"")</f>
        <v/>
      </c>
      <c r="N597" s="19" t="str">
        <f>IFERROR(INDEX('Employee Info'!$C$3:$J$200,MATCH(Data7[[#This Row],[Name:]],'Employee Info'!$B$3:$B$200,0),MATCH(Data7[[#Headers],[Other]],'Employee Info'!$C$2:$J$2,0)),"")</f>
        <v/>
      </c>
      <c r="O597" s="19">
        <f>IFERROR((Data7[[#This Row],[Hours:]]*SUM(Data7[[#This Row],[Rate]:[Other]])),"")</f>
        <v>0</v>
      </c>
      <c r="P597" s="7" t="str">
        <f>IF(Data7[[#This Row],[WO'#:]]="","Riley #","WO#")</f>
        <v>WO#</v>
      </c>
      <c r="Q597" s="7">
        <f>IFERROR(WEEKNUM(Data7[[#This Row],[Date:]]),"")</f>
        <v>17</v>
      </c>
      <c r="R597" s="6">
        <f t="shared" si="27"/>
        <v>45403</v>
      </c>
      <c r="S597" s="6">
        <f>Data7[[#This Row],[Week Start]]+7</f>
        <v>45410</v>
      </c>
      <c r="T597" s="7" t="str">
        <f t="shared" si="28"/>
        <v>4/21/2024 - 4/28/2024</v>
      </c>
      <c r="U597" s="7" t="str">
        <f t="shared" si="29"/>
        <v>Time Card</v>
      </c>
      <c r="V597" s="8" t="str">
        <f>RIGHT(TEXT(Data7[[#This Row],[Date:]],"mmddyyyy"),4)</f>
        <v>2024</v>
      </c>
      <c r="W597" s="8" t="str">
        <f>MID(TEXT(Data7[[#This Row],[Date:]],"mmddyyyy"),3,2)</f>
        <v>22</v>
      </c>
      <c r="X597" s="8" t="str">
        <f>LEFT(TEXT(Data7[[#This Row],[Date:]],"mmddyyyy"),2)</f>
        <v>04</v>
      </c>
      <c r="Y597" s="6">
        <f>DATE(Data7[[#This Row],[Year]],Data7[[#This Row],[Month]],Data7[[#This Row],[Day]])</f>
        <v>45404</v>
      </c>
    </row>
    <row r="598" spans="1:25" x14ac:dyDescent="0.3">
      <c r="A598" s="5">
        <v>45405.581271296294</v>
      </c>
      <c r="B598" s="7" t="s">
        <v>31</v>
      </c>
      <c r="C598" s="6" t="s">
        <v>477</v>
      </c>
      <c r="D598" s="7" t="s">
        <v>481</v>
      </c>
      <c r="E598" s="8">
        <v>1</v>
      </c>
      <c r="F598" s="7">
        <v>7088147</v>
      </c>
      <c r="G598" s="7" t="s">
        <v>68</v>
      </c>
      <c r="H598" s="7" t="s">
        <v>69</v>
      </c>
      <c r="I598" s="7" t="s">
        <v>44</v>
      </c>
      <c r="J598" s="19" t="str">
        <f>IFERROR(INDEX('Employee Info'!$C$3:$E$200,MATCH(Data7[[#This Row],[Name:]],'Employee Info'!$B$3:$B$200,0),MATCH(Data7[[#This Row],[Hours Type:]],'Employee Info'!$C$2:$E$2,0)),"")</f>
        <v/>
      </c>
      <c r="K598" s="19" t="str">
        <f>IFERROR(INDEX('Employee Info'!$C$3:$J$200,MATCH(Data7[[#This Row],[Name:]],'Employee Info'!$B$3:$B$200,0),MATCH(Data7[[#Headers],[Truck]],'Employee Info'!$C$2:$J$2,0)),"")</f>
        <v/>
      </c>
      <c r="L598" s="19" t="str">
        <f>IFERROR(INDEX('Employee Info'!$C$3:$J$200,MATCH(Data7[[#This Row],[Name:]],'Employee Info'!$B$3:$B$200,0),MATCH(Data7[[#Headers],[Phone]],'Employee Info'!$C$2:$J$2,0)),"")</f>
        <v/>
      </c>
      <c r="M598" s="19" t="str">
        <f>IFERROR(INDEX('Employee Info'!$C$3:$J$200,MATCH(Data7[[#This Row],[Name:]],'Employee Info'!$B$3:$B$200,0),MATCH(Data7[[#Headers],[Tech]],'Employee Info'!$C$2:$J$2,0)),"")</f>
        <v/>
      </c>
      <c r="N598" s="19" t="str">
        <f>IFERROR(INDEX('Employee Info'!$C$3:$J$200,MATCH(Data7[[#This Row],[Name:]],'Employee Info'!$B$3:$B$200,0),MATCH(Data7[[#Headers],[Other]],'Employee Info'!$C$2:$J$2,0)),"")</f>
        <v/>
      </c>
      <c r="O598" s="19">
        <f>IFERROR((Data7[[#This Row],[Hours:]]*SUM(Data7[[#This Row],[Rate]:[Other]])),"")</f>
        <v>0</v>
      </c>
      <c r="P598" s="7" t="str">
        <f>IF(Data7[[#This Row],[WO'#:]]="","Riley #","WO#")</f>
        <v>WO#</v>
      </c>
      <c r="Q598" s="7">
        <f>IFERROR(WEEKNUM(Data7[[#This Row],[Date:]]),"")</f>
        <v>17</v>
      </c>
      <c r="R598" s="6">
        <f t="shared" si="27"/>
        <v>45403</v>
      </c>
      <c r="S598" s="6">
        <f>Data7[[#This Row],[Week Start]]+7</f>
        <v>45410</v>
      </c>
      <c r="T598" s="7" t="str">
        <f t="shared" si="28"/>
        <v>4/21/2024 - 4/28/2024</v>
      </c>
      <c r="U598" s="7" t="str">
        <f t="shared" si="29"/>
        <v>Time Card</v>
      </c>
      <c r="V598" s="8" t="str">
        <f>RIGHT(TEXT(Data7[[#This Row],[Date:]],"mmddyyyy"),4)</f>
        <v>2024</v>
      </c>
      <c r="W598" s="8" t="str">
        <f>MID(TEXT(Data7[[#This Row],[Date:]],"mmddyyyy"),3,2)</f>
        <v>22</v>
      </c>
      <c r="X598" s="8" t="str">
        <f>LEFT(TEXT(Data7[[#This Row],[Date:]],"mmddyyyy"),2)</f>
        <v>04</v>
      </c>
      <c r="Y598" s="6">
        <f>DATE(Data7[[#This Row],[Year]],Data7[[#This Row],[Month]],Data7[[#This Row],[Day]])</f>
        <v>45404</v>
      </c>
    </row>
    <row r="599" spans="1:25" x14ac:dyDescent="0.3">
      <c r="A599" s="5">
        <v>45408.489808449071</v>
      </c>
      <c r="B599" s="7" t="s">
        <v>66</v>
      </c>
      <c r="C599" s="6" t="s">
        <v>477</v>
      </c>
      <c r="D599" s="7" t="s">
        <v>423</v>
      </c>
      <c r="E599" s="8">
        <v>1</v>
      </c>
      <c r="F599" s="7">
        <v>7088147</v>
      </c>
      <c r="G599" s="7" t="s">
        <v>68</v>
      </c>
      <c r="H599" s="7" t="s">
        <v>69</v>
      </c>
      <c r="I599" s="7" t="s">
        <v>44</v>
      </c>
      <c r="J599" s="19" t="str">
        <f>IFERROR(INDEX('Employee Info'!$C$3:$E$200,MATCH(Data7[[#This Row],[Name:]],'Employee Info'!$B$3:$B$200,0),MATCH(Data7[[#This Row],[Hours Type:]],'Employee Info'!$C$2:$E$2,0)),"")</f>
        <v/>
      </c>
      <c r="K599" s="19" t="str">
        <f>IFERROR(INDEX('Employee Info'!$C$3:$J$200,MATCH(Data7[[#This Row],[Name:]],'Employee Info'!$B$3:$B$200,0),MATCH(Data7[[#Headers],[Truck]],'Employee Info'!$C$2:$J$2,0)),"")</f>
        <v/>
      </c>
      <c r="L599" s="19" t="str">
        <f>IFERROR(INDEX('Employee Info'!$C$3:$J$200,MATCH(Data7[[#This Row],[Name:]],'Employee Info'!$B$3:$B$200,0),MATCH(Data7[[#Headers],[Phone]],'Employee Info'!$C$2:$J$2,0)),"")</f>
        <v/>
      </c>
      <c r="M599" s="19" t="str">
        <f>IFERROR(INDEX('Employee Info'!$C$3:$J$200,MATCH(Data7[[#This Row],[Name:]],'Employee Info'!$B$3:$B$200,0),MATCH(Data7[[#Headers],[Tech]],'Employee Info'!$C$2:$J$2,0)),"")</f>
        <v/>
      </c>
      <c r="N599" s="19" t="str">
        <f>IFERROR(INDEX('Employee Info'!$C$3:$J$200,MATCH(Data7[[#This Row],[Name:]],'Employee Info'!$B$3:$B$200,0),MATCH(Data7[[#Headers],[Other]],'Employee Info'!$C$2:$J$2,0)),"")</f>
        <v/>
      </c>
      <c r="O599" s="19">
        <f>IFERROR((Data7[[#This Row],[Hours:]]*SUM(Data7[[#This Row],[Rate]:[Other]])),"")</f>
        <v>0</v>
      </c>
      <c r="P599" s="7" t="str">
        <f>IF(Data7[[#This Row],[WO'#:]]="","Riley #","WO#")</f>
        <v>WO#</v>
      </c>
      <c r="Q599" s="7">
        <f>IFERROR(WEEKNUM(Data7[[#This Row],[Date:]]),"")</f>
        <v>17</v>
      </c>
      <c r="R599" s="6">
        <f t="shared" si="27"/>
        <v>45403</v>
      </c>
      <c r="S599" s="6">
        <f>Data7[[#This Row],[Week Start]]+7</f>
        <v>45410</v>
      </c>
      <c r="T599" s="7" t="str">
        <f t="shared" si="28"/>
        <v>4/21/2024 - 4/28/2024</v>
      </c>
      <c r="U599" s="7" t="str">
        <f t="shared" si="29"/>
        <v>Time Card</v>
      </c>
      <c r="V599" s="8" t="str">
        <f>RIGHT(TEXT(Data7[[#This Row],[Date:]],"mmddyyyy"),4)</f>
        <v>2024</v>
      </c>
      <c r="W599" s="8" t="str">
        <f>MID(TEXT(Data7[[#This Row],[Date:]],"mmddyyyy"),3,2)</f>
        <v>22</v>
      </c>
      <c r="X599" s="8" t="str">
        <f>LEFT(TEXT(Data7[[#This Row],[Date:]],"mmddyyyy"),2)</f>
        <v>04</v>
      </c>
      <c r="Y599" s="6">
        <f>DATE(Data7[[#This Row],[Year]],Data7[[#This Row],[Month]],Data7[[#This Row],[Day]])</f>
        <v>45404</v>
      </c>
    </row>
    <row r="600" spans="1:25" x14ac:dyDescent="0.3">
      <c r="A600" s="5">
        <v>45420.32352928241</v>
      </c>
      <c r="B600" s="7" t="s">
        <v>76</v>
      </c>
      <c r="C600" s="6" t="s">
        <v>477</v>
      </c>
      <c r="D600" s="7" t="s">
        <v>454</v>
      </c>
      <c r="E600" s="8">
        <v>2</v>
      </c>
      <c r="F600" s="7">
        <v>7097418</v>
      </c>
      <c r="G600" s="7" t="s">
        <v>68</v>
      </c>
      <c r="H600" s="7" t="s">
        <v>69</v>
      </c>
      <c r="I600" s="7" t="s">
        <v>44</v>
      </c>
      <c r="J600" s="19" t="str">
        <f>IFERROR(INDEX('Employee Info'!$C$3:$E$200,MATCH(Data7[[#This Row],[Name:]],'Employee Info'!$B$3:$B$200,0),MATCH(Data7[[#This Row],[Hours Type:]],'Employee Info'!$C$2:$E$2,0)),"")</f>
        <v/>
      </c>
      <c r="K600" s="19" t="str">
        <f>IFERROR(INDEX('Employee Info'!$C$3:$J$200,MATCH(Data7[[#This Row],[Name:]],'Employee Info'!$B$3:$B$200,0),MATCH(Data7[[#Headers],[Truck]],'Employee Info'!$C$2:$J$2,0)),"")</f>
        <v/>
      </c>
      <c r="L600" s="19" t="str">
        <f>IFERROR(INDEX('Employee Info'!$C$3:$J$200,MATCH(Data7[[#This Row],[Name:]],'Employee Info'!$B$3:$B$200,0),MATCH(Data7[[#Headers],[Phone]],'Employee Info'!$C$2:$J$2,0)),"")</f>
        <v/>
      </c>
      <c r="M600" s="19" t="str">
        <f>IFERROR(INDEX('Employee Info'!$C$3:$J$200,MATCH(Data7[[#This Row],[Name:]],'Employee Info'!$B$3:$B$200,0),MATCH(Data7[[#Headers],[Tech]],'Employee Info'!$C$2:$J$2,0)),"")</f>
        <v/>
      </c>
      <c r="N600" s="19" t="str">
        <f>IFERROR(INDEX('Employee Info'!$C$3:$J$200,MATCH(Data7[[#This Row],[Name:]],'Employee Info'!$B$3:$B$200,0),MATCH(Data7[[#Headers],[Other]],'Employee Info'!$C$2:$J$2,0)),"")</f>
        <v/>
      </c>
      <c r="O600" s="19">
        <f>IFERROR((Data7[[#This Row],[Hours:]]*SUM(Data7[[#This Row],[Rate]:[Other]])),"")</f>
        <v>0</v>
      </c>
      <c r="P600" s="7" t="str">
        <f>IF(Data7[[#This Row],[WO'#:]]="","Riley #","WO#")</f>
        <v>WO#</v>
      </c>
      <c r="Q600" s="7">
        <f>IFERROR(WEEKNUM(Data7[[#This Row],[Date:]]),"")</f>
        <v>17</v>
      </c>
      <c r="R600" s="6">
        <f t="shared" si="27"/>
        <v>45403</v>
      </c>
      <c r="S600" s="6">
        <f>Data7[[#This Row],[Week Start]]+7</f>
        <v>45410</v>
      </c>
      <c r="T600" s="7" t="str">
        <f t="shared" si="28"/>
        <v>4/21/2024 - 4/28/2024</v>
      </c>
      <c r="U600" s="7" t="str">
        <f t="shared" si="29"/>
        <v>Time Card</v>
      </c>
      <c r="V600" s="8" t="str">
        <f>RIGHT(TEXT(Data7[[#This Row],[Date:]],"mmddyyyy"),4)</f>
        <v>2024</v>
      </c>
      <c r="W600" s="8" t="str">
        <f>MID(TEXT(Data7[[#This Row],[Date:]],"mmddyyyy"),3,2)</f>
        <v>22</v>
      </c>
      <c r="X600" s="8" t="str">
        <f>LEFT(TEXT(Data7[[#This Row],[Date:]],"mmddyyyy"),2)</f>
        <v>04</v>
      </c>
      <c r="Y600" s="6">
        <f>DATE(Data7[[#This Row],[Year]],Data7[[#This Row],[Month]],Data7[[#This Row],[Day]])</f>
        <v>45404</v>
      </c>
    </row>
    <row r="601" spans="1:25" x14ac:dyDescent="0.3">
      <c r="A601" s="5">
        <v>45405.53348726852</v>
      </c>
      <c r="B601" s="7" t="s">
        <v>35</v>
      </c>
      <c r="C601" s="6" t="s">
        <v>477</v>
      </c>
      <c r="D601" s="7" t="s">
        <v>482</v>
      </c>
      <c r="E601" s="8">
        <v>6.5</v>
      </c>
      <c r="F601" s="7" t="s">
        <v>68</v>
      </c>
      <c r="G601" s="7" t="s">
        <v>68</v>
      </c>
      <c r="H601" s="7" t="s">
        <v>483</v>
      </c>
      <c r="I601" s="7" t="s">
        <v>44</v>
      </c>
      <c r="J601" s="19" t="str">
        <f>IFERROR(INDEX('Employee Info'!$C$3:$E$200,MATCH(Data7[[#This Row],[Name:]],'Employee Info'!$B$3:$B$200,0),MATCH(Data7[[#This Row],[Hours Type:]],'Employee Info'!$C$2:$E$2,0)),"")</f>
        <v/>
      </c>
      <c r="K601" s="19" t="str">
        <f>IFERROR(INDEX('Employee Info'!$C$3:$J$200,MATCH(Data7[[#This Row],[Name:]],'Employee Info'!$B$3:$B$200,0),MATCH(Data7[[#Headers],[Truck]],'Employee Info'!$C$2:$J$2,0)),"")</f>
        <v/>
      </c>
      <c r="L601" s="19" t="str">
        <f>IFERROR(INDEX('Employee Info'!$C$3:$J$200,MATCH(Data7[[#This Row],[Name:]],'Employee Info'!$B$3:$B$200,0),MATCH(Data7[[#Headers],[Phone]],'Employee Info'!$C$2:$J$2,0)),"")</f>
        <v/>
      </c>
      <c r="M601" s="19" t="str">
        <f>IFERROR(INDEX('Employee Info'!$C$3:$J$200,MATCH(Data7[[#This Row],[Name:]],'Employee Info'!$B$3:$B$200,0),MATCH(Data7[[#Headers],[Tech]],'Employee Info'!$C$2:$J$2,0)),"")</f>
        <v/>
      </c>
      <c r="N601" s="19" t="str">
        <f>IFERROR(INDEX('Employee Info'!$C$3:$J$200,MATCH(Data7[[#This Row],[Name:]],'Employee Info'!$B$3:$B$200,0),MATCH(Data7[[#Headers],[Other]],'Employee Info'!$C$2:$J$2,0)),"")</f>
        <v/>
      </c>
      <c r="O601" s="19">
        <f>IFERROR((Data7[[#This Row],[Hours:]]*SUM(Data7[[#This Row],[Rate]:[Other]])),"")</f>
        <v>0</v>
      </c>
      <c r="P601" s="7" t="str">
        <f>IF(Data7[[#This Row],[WO'#:]]="","Riley #","WO#")</f>
        <v>Riley #</v>
      </c>
      <c r="Q601" s="7">
        <f>IFERROR(WEEKNUM(Data7[[#This Row],[Date:]]),"")</f>
        <v>17</v>
      </c>
      <c r="R601" s="6">
        <f t="shared" si="27"/>
        <v>45403</v>
      </c>
      <c r="S601" s="6">
        <f>Data7[[#This Row],[Week Start]]+7</f>
        <v>45410</v>
      </c>
      <c r="T601" s="7" t="str">
        <f t="shared" si="28"/>
        <v>4/21/2024 - 4/28/2024</v>
      </c>
      <c r="U601" s="7" t="str">
        <f t="shared" si="29"/>
        <v>Time Card</v>
      </c>
      <c r="V601" s="8" t="str">
        <f>RIGHT(TEXT(Data7[[#This Row],[Date:]],"mmddyyyy"),4)</f>
        <v>2024</v>
      </c>
      <c r="W601" s="8" t="str">
        <f>MID(TEXT(Data7[[#This Row],[Date:]],"mmddyyyy"),3,2)</f>
        <v>22</v>
      </c>
      <c r="X601" s="8" t="str">
        <f>LEFT(TEXT(Data7[[#This Row],[Date:]],"mmddyyyy"),2)</f>
        <v>04</v>
      </c>
      <c r="Y601" s="6">
        <f>DATE(Data7[[#This Row],[Year]],Data7[[#This Row],[Month]],Data7[[#This Row],[Day]])</f>
        <v>45404</v>
      </c>
    </row>
    <row r="602" spans="1:25" x14ac:dyDescent="0.3">
      <c r="A602" s="5">
        <v>45405.580066203707</v>
      </c>
      <c r="B602" s="7" t="s">
        <v>31</v>
      </c>
      <c r="C602" s="6" t="s">
        <v>477</v>
      </c>
      <c r="D602" s="7" t="s">
        <v>484</v>
      </c>
      <c r="E602" s="8">
        <v>6</v>
      </c>
      <c r="F602" s="7" t="s">
        <v>68</v>
      </c>
      <c r="G602" s="7" t="s">
        <v>68</v>
      </c>
      <c r="H602" s="7" t="s">
        <v>485</v>
      </c>
      <c r="I602" s="7" t="s">
        <v>44</v>
      </c>
      <c r="J602" s="19" t="str">
        <f>IFERROR(INDEX('Employee Info'!$C$3:$E$200,MATCH(Data7[[#This Row],[Name:]],'Employee Info'!$B$3:$B$200,0),MATCH(Data7[[#This Row],[Hours Type:]],'Employee Info'!$C$2:$E$2,0)),"")</f>
        <v/>
      </c>
      <c r="K602" s="19" t="str">
        <f>IFERROR(INDEX('Employee Info'!$C$3:$J$200,MATCH(Data7[[#This Row],[Name:]],'Employee Info'!$B$3:$B$200,0),MATCH(Data7[[#Headers],[Truck]],'Employee Info'!$C$2:$J$2,0)),"")</f>
        <v/>
      </c>
      <c r="L602" s="19" t="str">
        <f>IFERROR(INDEX('Employee Info'!$C$3:$J$200,MATCH(Data7[[#This Row],[Name:]],'Employee Info'!$B$3:$B$200,0),MATCH(Data7[[#Headers],[Phone]],'Employee Info'!$C$2:$J$2,0)),"")</f>
        <v/>
      </c>
      <c r="M602" s="19" t="str">
        <f>IFERROR(INDEX('Employee Info'!$C$3:$J$200,MATCH(Data7[[#This Row],[Name:]],'Employee Info'!$B$3:$B$200,0),MATCH(Data7[[#Headers],[Tech]],'Employee Info'!$C$2:$J$2,0)),"")</f>
        <v/>
      </c>
      <c r="N602" s="19" t="str">
        <f>IFERROR(INDEX('Employee Info'!$C$3:$J$200,MATCH(Data7[[#This Row],[Name:]],'Employee Info'!$B$3:$B$200,0),MATCH(Data7[[#Headers],[Other]],'Employee Info'!$C$2:$J$2,0)),"")</f>
        <v/>
      </c>
      <c r="O602" s="19">
        <f>IFERROR((Data7[[#This Row],[Hours:]]*SUM(Data7[[#This Row],[Rate]:[Other]])),"")</f>
        <v>0</v>
      </c>
      <c r="P602" s="7" t="str">
        <f>IF(Data7[[#This Row],[WO'#:]]="","Riley #","WO#")</f>
        <v>Riley #</v>
      </c>
      <c r="Q602" s="7">
        <f>IFERROR(WEEKNUM(Data7[[#This Row],[Date:]]),"")</f>
        <v>17</v>
      </c>
      <c r="R602" s="6">
        <f t="shared" si="27"/>
        <v>45403</v>
      </c>
      <c r="S602" s="6">
        <f>Data7[[#This Row],[Week Start]]+7</f>
        <v>45410</v>
      </c>
      <c r="T602" s="7" t="str">
        <f t="shared" si="28"/>
        <v>4/21/2024 - 4/28/2024</v>
      </c>
      <c r="U602" s="7" t="str">
        <f t="shared" si="29"/>
        <v>Time Card</v>
      </c>
      <c r="V602" s="8" t="str">
        <f>RIGHT(TEXT(Data7[[#This Row],[Date:]],"mmddyyyy"),4)</f>
        <v>2024</v>
      </c>
      <c r="W602" s="8" t="str">
        <f>MID(TEXT(Data7[[#This Row],[Date:]],"mmddyyyy"),3,2)</f>
        <v>22</v>
      </c>
      <c r="X602" s="8" t="str">
        <f>LEFT(TEXT(Data7[[#This Row],[Date:]],"mmddyyyy"),2)</f>
        <v>04</v>
      </c>
      <c r="Y602" s="6">
        <f>DATE(Data7[[#This Row],[Year]],Data7[[#This Row],[Month]],Data7[[#This Row],[Day]])</f>
        <v>45404</v>
      </c>
    </row>
    <row r="603" spans="1:25" x14ac:dyDescent="0.3">
      <c r="A603" s="5">
        <v>45406.403890046298</v>
      </c>
      <c r="B603" s="7" t="s">
        <v>65</v>
      </c>
      <c r="C603" s="6" t="s">
        <v>477</v>
      </c>
      <c r="D603" s="7" t="s">
        <v>484</v>
      </c>
      <c r="E603" s="8">
        <v>5</v>
      </c>
      <c r="F603" s="7" t="s">
        <v>68</v>
      </c>
      <c r="G603" s="7" t="s">
        <v>68</v>
      </c>
      <c r="H603" s="7" t="s">
        <v>485</v>
      </c>
      <c r="I603" s="7" t="s">
        <v>44</v>
      </c>
      <c r="J603" s="19" t="str">
        <f>IFERROR(INDEX('Employee Info'!$C$3:$E$200,MATCH(Data7[[#This Row],[Name:]],'Employee Info'!$B$3:$B$200,0),MATCH(Data7[[#This Row],[Hours Type:]],'Employee Info'!$C$2:$E$2,0)),"")</f>
        <v/>
      </c>
      <c r="K603" s="19" t="str">
        <f>IFERROR(INDEX('Employee Info'!$C$3:$J$200,MATCH(Data7[[#This Row],[Name:]],'Employee Info'!$B$3:$B$200,0),MATCH(Data7[[#Headers],[Truck]],'Employee Info'!$C$2:$J$2,0)),"")</f>
        <v/>
      </c>
      <c r="L603" s="19" t="str">
        <f>IFERROR(INDEX('Employee Info'!$C$3:$J$200,MATCH(Data7[[#This Row],[Name:]],'Employee Info'!$B$3:$B$200,0),MATCH(Data7[[#Headers],[Phone]],'Employee Info'!$C$2:$J$2,0)),"")</f>
        <v/>
      </c>
      <c r="M603" s="19" t="str">
        <f>IFERROR(INDEX('Employee Info'!$C$3:$J$200,MATCH(Data7[[#This Row],[Name:]],'Employee Info'!$B$3:$B$200,0),MATCH(Data7[[#Headers],[Tech]],'Employee Info'!$C$2:$J$2,0)),"")</f>
        <v/>
      </c>
      <c r="N603" s="19" t="str">
        <f>IFERROR(INDEX('Employee Info'!$C$3:$J$200,MATCH(Data7[[#This Row],[Name:]],'Employee Info'!$B$3:$B$200,0),MATCH(Data7[[#Headers],[Other]],'Employee Info'!$C$2:$J$2,0)),"")</f>
        <v/>
      </c>
      <c r="O603" s="19">
        <f>IFERROR((Data7[[#This Row],[Hours:]]*SUM(Data7[[#This Row],[Rate]:[Other]])),"")</f>
        <v>0</v>
      </c>
      <c r="P603" s="7" t="str">
        <f>IF(Data7[[#This Row],[WO'#:]]="","Riley #","WO#")</f>
        <v>Riley #</v>
      </c>
      <c r="Q603" s="7">
        <f>IFERROR(WEEKNUM(Data7[[#This Row],[Date:]]),"")</f>
        <v>17</v>
      </c>
      <c r="R603" s="6">
        <f t="shared" si="27"/>
        <v>45403</v>
      </c>
      <c r="S603" s="6">
        <f>Data7[[#This Row],[Week Start]]+7</f>
        <v>45410</v>
      </c>
      <c r="T603" s="7" t="str">
        <f t="shared" si="28"/>
        <v>4/21/2024 - 4/28/2024</v>
      </c>
      <c r="U603" s="7" t="str">
        <f t="shared" si="29"/>
        <v>Time Card</v>
      </c>
      <c r="V603" s="8" t="str">
        <f>RIGHT(TEXT(Data7[[#This Row],[Date:]],"mmddyyyy"),4)</f>
        <v>2024</v>
      </c>
      <c r="W603" s="8" t="str">
        <f>MID(TEXT(Data7[[#This Row],[Date:]],"mmddyyyy"),3,2)</f>
        <v>22</v>
      </c>
      <c r="X603" s="8" t="str">
        <f>LEFT(TEXT(Data7[[#This Row],[Date:]],"mmddyyyy"),2)</f>
        <v>04</v>
      </c>
      <c r="Y603" s="6">
        <f>DATE(Data7[[#This Row],[Year]],Data7[[#This Row],[Month]],Data7[[#This Row],[Day]])</f>
        <v>45404</v>
      </c>
    </row>
    <row r="604" spans="1:25" x14ac:dyDescent="0.3">
      <c r="A604" s="5">
        <v>45408.462331944444</v>
      </c>
      <c r="B604" s="7" t="s">
        <v>66</v>
      </c>
      <c r="C604" s="6" t="s">
        <v>477</v>
      </c>
      <c r="D604" s="7" t="s">
        <v>486</v>
      </c>
      <c r="E604" s="8">
        <v>1</v>
      </c>
      <c r="F604" s="7" t="s">
        <v>68</v>
      </c>
      <c r="G604" s="7" t="s">
        <v>68</v>
      </c>
      <c r="H604" s="7" t="s">
        <v>485</v>
      </c>
      <c r="I604" s="7" t="s">
        <v>44</v>
      </c>
      <c r="J604" s="19" t="str">
        <f>IFERROR(INDEX('Employee Info'!$C$3:$E$200,MATCH(Data7[[#This Row],[Name:]],'Employee Info'!$B$3:$B$200,0),MATCH(Data7[[#This Row],[Hours Type:]],'Employee Info'!$C$2:$E$2,0)),"")</f>
        <v/>
      </c>
      <c r="K604" s="19" t="str">
        <f>IFERROR(INDEX('Employee Info'!$C$3:$J$200,MATCH(Data7[[#This Row],[Name:]],'Employee Info'!$B$3:$B$200,0),MATCH(Data7[[#Headers],[Truck]],'Employee Info'!$C$2:$J$2,0)),"")</f>
        <v/>
      </c>
      <c r="L604" s="19" t="str">
        <f>IFERROR(INDEX('Employee Info'!$C$3:$J$200,MATCH(Data7[[#This Row],[Name:]],'Employee Info'!$B$3:$B$200,0),MATCH(Data7[[#Headers],[Phone]],'Employee Info'!$C$2:$J$2,0)),"")</f>
        <v/>
      </c>
      <c r="M604" s="19" t="str">
        <f>IFERROR(INDEX('Employee Info'!$C$3:$J$200,MATCH(Data7[[#This Row],[Name:]],'Employee Info'!$B$3:$B$200,0),MATCH(Data7[[#Headers],[Tech]],'Employee Info'!$C$2:$J$2,0)),"")</f>
        <v/>
      </c>
      <c r="N604" s="19" t="str">
        <f>IFERROR(INDEX('Employee Info'!$C$3:$J$200,MATCH(Data7[[#This Row],[Name:]],'Employee Info'!$B$3:$B$200,0),MATCH(Data7[[#Headers],[Other]],'Employee Info'!$C$2:$J$2,0)),"")</f>
        <v/>
      </c>
      <c r="O604" s="19">
        <f>IFERROR((Data7[[#This Row],[Hours:]]*SUM(Data7[[#This Row],[Rate]:[Other]])),"")</f>
        <v>0</v>
      </c>
      <c r="P604" s="7" t="str">
        <f>IF(Data7[[#This Row],[WO'#:]]="","Riley #","WO#")</f>
        <v>Riley #</v>
      </c>
      <c r="Q604" s="7">
        <f>IFERROR(WEEKNUM(Data7[[#This Row],[Date:]]),"")</f>
        <v>17</v>
      </c>
      <c r="R604" s="6">
        <f t="shared" si="27"/>
        <v>45403</v>
      </c>
      <c r="S604" s="6">
        <f>Data7[[#This Row],[Week Start]]+7</f>
        <v>45410</v>
      </c>
      <c r="T604" s="7" t="str">
        <f t="shared" si="28"/>
        <v>4/21/2024 - 4/28/2024</v>
      </c>
      <c r="U604" s="7" t="str">
        <f t="shared" si="29"/>
        <v>Time Card</v>
      </c>
      <c r="V604" s="8" t="str">
        <f>RIGHT(TEXT(Data7[[#This Row],[Date:]],"mmddyyyy"),4)</f>
        <v>2024</v>
      </c>
      <c r="W604" s="8" t="str">
        <f>MID(TEXT(Data7[[#This Row],[Date:]],"mmddyyyy"),3,2)</f>
        <v>22</v>
      </c>
      <c r="X604" s="8" t="str">
        <f>LEFT(TEXT(Data7[[#This Row],[Date:]],"mmddyyyy"),2)</f>
        <v>04</v>
      </c>
      <c r="Y604" s="6">
        <f>DATE(Data7[[#This Row],[Year]],Data7[[#This Row],[Month]],Data7[[#This Row],[Day]])</f>
        <v>45404</v>
      </c>
    </row>
    <row r="605" spans="1:25" x14ac:dyDescent="0.3">
      <c r="A605" s="5">
        <v>45405.536387037035</v>
      </c>
      <c r="B605" s="7" t="s">
        <v>35</v>
      </c>
      <c r="C605" s="6" t="s">
        <v>487</v>
      </c>
      <c r="D605" s="7" t="s">
        <v>488</v>
      </c>
      <c r="E605" s="8">
        <v>1</v>
      </c>
      <c r="F605" s="7">
        <v>6984733</v>
      </c>
      <c r="G605" s="7" t="s">
        <v>68</v>
      </c>
      <c r="H605" s="7" t="s">
        <v>69</v>
      </c>
      <c r="I605" s="7" t="s">
        <v>44</v>
      </c>
      <c r="J605" s="19" t="str">
        <f>IFERROR(INDEX('Employee Info'!$C$3:$E$200,MATCH(Data7[[#This Row],[Name:]],'Employee Info'!$B$3:$B$200,0),MATCH(Data7[[#This Row],[Hours Type:]],'Employee Info'!$C$2:$E$2,0)),"")</f>
        <v/>
      </c>
      <c r="K605" s="19" t="str">
        <f>IFERROR(INDEX('Employee Info'!$C$3:$J$200,MATCH(Data7[[#This Row],[Name:]],'Employee Info'!$B$3:$B$200,0),MATCH(Data7[[#Headers],[Truck]],'Employee Info'!$C$2:$J$2,0)),"")</f>
        <v/>
      </c>
      <c r="L605" s="19" t="str">
        <f>IFERROR(INDEX('Employee Info'!$C$3:$J$200,MATCH(Data7[[#This Row],[Name:]],'Employee Info'!$B$3:$B$200,0),MATCH(Data7[[#Headers],[Phone]],'Employee Info'!$C$2:$J$2,0)),"")</f>
        <v/>
      </c>
      <c r="M605" s="19" t="str">
        <f>IFERROR(INDEX('Employee Info'!$C$3:$J$200,MATCH(Data7[[#This Row],[Name:]],'Employee Info'!$B$3:$B$200,0),MATCH(Data7[[#Headers],[Tech]],'Employee Info'!$C$2:$J$2,0)),"")</f>
        <v/>
      </c>
      <c r="N605" s="19" t="str">
        <f>IFERROR(INDEX('Employee Info'!$C$3:$J$200,MATCH(Data7[[#This Row],[Name:]],'Employee Info'!$B$3:$B$200,0),MATCH(Data7[[#Headers],[Other]],'Employee Info'!$C$2:$J$2,0)),"")</f>
        <v/>
      </c>
      <c r="O605" s="19">
        <f>IFERROR((Data7[[#This Row],[Hours:]]*SUM(Data7[[#This Row],[Rate]:[Other]])),"")</f>
        <v>0</v>
      </c>
      <c r="P605" s="7" t="str">
        <f>IF(Data7[[#This Row],[WO'#:]]="","Riley #","WO#")</f>
        <v>WO#</v>
      </c>
      <c r="Q605" s="7">
        <f>IFERROR(WEEKNUM(Data7[[#This Row],[Date:]]),"")</f>
        <v>17</v>
      </c>
      <c r="R605" s="6">
        <f t="shared" si="27"/>
        <v>45403</v>
      </c>
      <c r="S605" s="6">
        <f>Data7[[#This Row],[Week Start]]+7</f>
        <v>45410</v>
      </c>
      <c r="T605" s="7" t="str">
        <f t="shared" si="28"/>
        <v>4/21/2024 - 4/28/2024</v>
      </c>
      <c r="U605" s="7" t="str">
        <f t="shared" si="29"/>
        <v>Time Card</v>
      </c>
      <c r="V605" s="8" t="str">
        <f>RIGHT(TEXT(Data7[[#This Row],[Date:]],"mmddyyyy"),4)</f>
        <v>2024</v>
      </c>
      <c r="W605" s="8" t="str">
        <f>MID(TEXT(Data7[[#This Row],[Date:]],"mmddyyyy"),3,2)</f>
        <v>23</v>
      </c>
      <c r="X605" s="8" t="str">
        <f>LEFT(TEXT(Data7[[#This Row],[Date:]],"mmddyyyy"),2)</f>
        <v>04</v>
      </c>
      <c r="Y605" s="6">
        <f>DATE(Data7[[#This Row],[Year]],Data7[[#This Row],[Month]],Data7[[#This Row],[Day]])</f>
        <v>45405</v>
      </c>
    </row>
    <row r="606" spans="1:25" x14ac:dyDescent="0.3">
      <c r="A606" s="5">
        <v>45408.555166203703</v>
      </c>
      <c r="B606" s="7" t="s">
        <v>66</v>
      </c>
      <c r="C606" s="6" t="s">
        <v>487</v>
      </c>
      <c r="D606" s="7" t="s">
        <v>212</v>
      </c>
      <c r="E606" s="8">
        <v>1</v>
      </c>
      <c r="F606" s="7">
        <v>6984733</v>
      </c>
      <c r="G606" s="7" t="s">
        <v>68</v>
      </c>
      <c r="H606" s="7" t="s">
        <v>69</v>
      </c>
      <c r="I606" s="7" t="s">
        <v>44</v>
      </c>
      <c r="J606" s="19" t="str">
        <f>IFERROR(INDEX('Employee Info'!$C$3:$E$200,MATCH(Data7[[#This Row],[Name:]],'Employee Info'!$B$3:$B$200,0),MATCH(Data7[[#This Row],[Hours Type:]],'Employee Info'!$C$2:$E$2,0)),"")</f>
        <v/>
      </c>
      <c r="K606" s="19" t="str">
        <f>IFERROR(INDEX('Employee Info'!$C$3:$J$200,MATCH(Data7[[#This Row],[Name:]],'Employee Info'!$B$3:$B$200,0),MATCH(Data7[[#Headers],[Truck]],'Employee Info'!$C$2:$J$2,0)),"")</f>
        <v/>
      </c>
      <c r="L606" s="19" t="str">
        <f>IFERROR(INDEX('Employee Info'!$C$3:$J$200,MATCH(Data7[[#This Row],[Name:]],'Employee Info'!$B$3:$B$200,0),MATCH(Data7[[#Headers],[Phone]],'Employee Info'!$C$2:$J$2,0)),"")</f>
        <v/>
      </c>
      <c r="M606" s="19" t="str">
        <f>IFERROR(INDEX('Employee Info'!$C$3:$J$200,MATCH(Data7[[#This Row],[Name:]],'Employee Info'!$B$3:$B$200,0),MATCH(Data7[[#Headers],[Tech]],'Employee Info'!$C$2:$J$2,0)),"")</f>
        <v/>
      </c>
      <c r="N606" s="19" t="str">
        <f>IFERROR(INDEX('Employee Info'!$C$3:$J$200,MATCH(Data7[[#This Row],[Name:]],'Employee Info'!$B$3:$B$200,0),MATCH(Data7[[#Headers],[Other]],'Employee Info'!$C$2:$J$2,0)),"")</f>
        <v/>
      </c>
      <c r="O606" s="19">
        <f>IFERROR((Data7[[#This Row],[Hours:]]*SUM(Data7[[#This Row],[Rate]:[Other]])),"")</f>
        <v>0</v>
      </c>
      <c r="P606" s="7" t="str">
        <f>IF(Data7[[#This Row],[WO'#:]]="","Riley #","WO#")</f>
        <v>WO#</v>
      </c>
      <c r="Q606" s="7">
        <f>IFERROR(WEEKNUM(Data7[[#This Row],[Date:]]),"")</f>
        <v>17</v>
      </c>
      <c r="R606" s="6">
        <f t="shared" si="27"/>
        <v>45403</v>
      </c>
      <c r="S606" s="6">
        <f>Data7[[#This Row],[Week Start]]+7</f>
        <v>45410</v>
      </c>
      <c r="T606" s="7" t="str">
        <f t="shared" si="28"/>
        <v>4/21/2024 - 4/28/2024</v>
      </c>
      <c r="U606" s="7" t="str">
        <f t="shared" si="29"/>
        <v>Time Card</v>
      </c>
      <c r="V606" s="8" t="str">
        <f>RIGHT(TEXT(Data7[[#This Row],[Date:]],"mmddyyyy"),4)</f>
        <v>2024</v>
      </c>
      <c r="W606" s="8" t="str">
        <f>MID(TEXT(Data7[[#This Row],[Date:]],"mmddyyyy"),3,2)</f>
        <v>23</v>
      </c>
      <c r="X606" s="8" t="str">
        <f>LEFT(TEXT(Data7[[#This Row],[Date:]],"mmddyyyy"),2)</f>
        <v>04</v>
      </c>
      <c r="Y606" s="6">
        <f>DATE(Data7[[#This Row],[Year]],Data7[[#This Row],[Month]],Data7[[#This Row],[Day]])</f>
        <v>45405</v>
      </c>
    </row>
    <row r="607" spans="1:25" x14ac:dyDescent="0.3">
      <c r="A607" s="5">
        <v>45420.32406979167</v>
      </c>
      <c r="B607" s="7" t="s">
        <v>76</v>
      </c>
      <c r="C607" s="6" t="s">
        <v>487</v>
      </c>
      <c r="D607" s="7" t="s">
        <v>156</v>
      </c>
      <c r="E607" s="8">
        <v>3</v>
      </c>
      <c r="F607" s="7">
        <v>6984733</v>
      </c>
      <c r="G607" s="7" t="s">
        <v>68</v>
      </c>
      <c r="H607" s="7" t="s">
        <v>69</v>
      </c>
      <c r="I607" s="7" t="s">
        <v>44</v>
      </c>
      <c r="J607" s="19" t="str">
        <f>IFERROR(INDEX('Employee Info'!$C$3:$E$200,MATCH(Data7[[#This Row],[Name:]],'Employee Info'!$B$3:$B$200,0),MATCH(Data7[[#This Row],[Hours Type:]],'Employee Info'!$C$2:$E$2,0)),"")</f>
        <v/>
      </c>
      <c r="K607" s="19" t="str">
        <f>IFERROR(INDEX('Employee Info'!$C$3:$J$200,MATCH(Data7[[#This Row],[Name:]],'Employee Info'!$B$3:$B$200,0),MATCH(Data7[[#Headers],[Truck]],'Employee Info'!$C$2:$J$2,0)),"")</f>
        <v/>
      </c>
      <c r="L607" s="19" t="str">
        <f>IFERROR(INDEX('Employee Info'!$C$3:$J$200,MATCH(Data7[[#This Row],[Name:]],'Employee Info'!$B$3:$B$200,0),MATCH(Data7[[#Headers],[Phone]],'Employee Info'!$C$2:$J$2,0)),"")</f>
        <v/>
      </c>
      <c r="M607" s="19" t="str">
        <f>IFERROR(INDEX('Employee Info'!$C$3:$J$200,MATCH(Data7[[#This Row],[Name:]],'Employee Info'!$B$3:$B$200,0),MATCH(Data7[[#Headers],[Tech]],'Employee Info'!$C$2:$J$2,0)),"")</f>
        <v/>
      </c>
      <c r="N607" s="19" t="str">
        <f>IFERROR(INDEX('Employee Info'!$C$3:$J$200,MATCH(Data7[[#This Row],[Name:]],'Employee Info'!$B$3:$B$200,0),MATCH(Data7[[#Headers],[Other]],'Employee Info'!$C$2:$J$2,0)),"")</f>
        <v/>
      </c>
      <c r="O607" s="19">
        <f>IFERROR((Data7[[#This Row],[Hours:]]*SUM(Data7[[#This Row],[Rate]:[Other]])),"")</f>
        <v>0</v>
      </c>
      <c r="P607" s="7" t="str">
        <f>IF(Data7[[#This Row],[WO'#:]]="","Riley #","WO#")</f>
        <v>WO#</v>
      </c>
      <c r="Q607" s="7">
        <f>IFERROR(WEEKNUM(Data7[[#This Row],[Date:]]),"")</f>
        <v>17</v>
      </c>
      <c r="R607" s="6">
        <f t="shared" si="27"/>
        <v>45403</v>
      </c>
      <c r="S607" s="6">
        <f>Data7[[#This Row],[Week Start]]+7</f>
        <v>45410</v>
      </c>
      <c r="T607" s="7" t="str">
        <f t="shared" si="28"/>
        <v>4/21/2024 - 4/28/2024</v>
      </c>
      <c r="U607" s="7" t="str">
        <f t="shared" si="29"/>
        <v>Time Card</v>
      </c>
      <c r="V607" s="8" t="str">
        <f>RIGHT(TEXT(Data7[[#This Row],[Date:]],"mmddyyyy"),4)</f>
        <v>2024</v>
      </c>
      <c r="W607" s="8" t="str">
        <f>MID(TEXT(Data7[[#This Row],[Date:]],"mmddyyyy"),3,2)</f>
        <v>23</v>
      </c>
      <c r="X607" s="8" t="str">
        <f>LEFT(TEXT(Data7[[#This Row],[Date:]],"mmddyyyy"),2)</f>
        <v>04</v>
      </c>
      <c r="Y607" s="6">
        <f>DATE(Data7[[#This Row],[Year]],Data7[[#This Row],[Month]],Data7[[#This Row],[Day]])</f>
        <v>45405</v>
      </c>
    </row>
    <row r="608" spans="1:25" x14ac:dyDescent="0.3">
      <c r="A608" s="5">
        <v>45408.478514120368</v>
      </c>
      <c r="B608" s="7" t="s">
        <v>66</v>
      </c>
      <c r="C608" s="6" t="s">
        <v>487</v>
      </c>
      <c r="D608" s="7" t="s">
        <v>480</v>
      </c>
      <c r="E608" s="8">
        <v>1</v>
      </c>
      <c r="F608" s="7">
        <v>7078215</v>
      </c>
      <c r="G608" s="7" t="s">
        <v>68</v>
      </c>
      <c r="H608" s="7" t="s">
        <v>69</v>
      </c>
      <c r="I608" s="7" t="s">
        <v>44</v>
      </c>
      <c r="J608" s="19" t="str">
        <f>IFERROR(INDEX('Employee Info'!$C$3:$E$200,MATCH(Data7[[#This Row],[Name:]],'Employee Info'!$B$3:$B$200,0),MATCH(Data7[[#This Row],[Hours Type:]],'Employee Info'!$C$2:$E$2,0)),"")</f>
        <v/>
      </c>
      <c r="K608" s="19" t="str">
        <f>IFERROR(INDEX('Employee Info'!$C$3:$J$200,MATCH(Data7[[#This Row],[Name:]],'Employee Info'!$B$3:$B$200,0),MATCH(Data7[[#Headers],[Truck]],'Employee Info'!$C$2:$J$2,0)),"")</f>
        <v/>
      </c>
      <c r="L608" s="19" t="str">
        <f>IFERROR(INDEX('Employee Info'!$C$3:$J$200,MATCH(Data7[[#This Row],[Name:]],'Employee Info'!$B$3:$B$200,0),MATCH(Data7[[#Headers],[Phone]],'Employee Info'!$C$2:$J$2,0)),"")</f>
        <v/>
      </c>
      <c r="M608" s="19" t="str">
        <f>IFERROR(INDEX('Employee Info'!$C$3:$J$200,MATCH(Data7[[#This Row],[Name:]],'Employee Info'!$B$3:$B$200,0),MATCH(Data7[[#Headers],[Tech]],'Employee Info'!$C$2:$J$2,0)),"")</f>
        <v/>
      </c>
      <c r="N608" s="19" t="str">
        <f>IFERROR(INDEX('Employee Info'!$C$3:$J$200,MATCH(Data7[[#This Row],[Name:]],'Employee Info'!$B$3:$B$200,0),MATCH(Data7[[#Headers],[Other]],'Employee Info'!$C$2:$J$2,0)),"")</f>
        <v/>
      </c>
      <c r="O608" s="19">
        <f>IFERROR((Data7[[#This Row],[Hours:]]*SUM(Data7[[#This Row],[Rate]:[Other]])),"")</f>
        <v>0</v>
      </c>
      <c r="P608" s="7" t="str">
        <f>IF(Data7[[#This Row],[WO'#:]]="","Riley #","WO#")</f>
        <v>WO#</v>
      </c>
      <c r="Q608" s="7">
        <f>IFERROR(WEEKNUM(Data7[[#This Row],[Date:]]),"")</f>
        <v>17</v>
      </c>
      <c r="R608" s="6">
        <f t="shared" si="27"/>
        <v>45403</v>
      </c>
      <c r="S608" s="6">
        <f>Data7[[#This Row],[Week Start]]+7</f>
        <v>45410</v>
      </c>
      <c r="T608" s="7" t="str">
        <f t="shared" si="28"/>
        <v>4/21/2024 - 4/28/2024</v>
      </c>
      <c r="U608" s="7" t="str">
        <f t="shared" si="29"/>
        <v>Time Card</v>
      </c>
      <c r="V608" s="8" t="str">
        <f>RIGHT(TEXT(Data7[[#This Row],[Date:]],"mmddyyyy"),4)</f>
        <v>2024</v>
      </c>
      <c r="W608" s="8" t="str">
        <f>MID(TEXT(Data7[[#This Row],[Date:]],"mmddyyyy"),3,2)</f>
        <v>23</v>
      </c>
      <c r="X608" s="8" t="str">
        <f>LEFT(TEXT(Data7[[#This Row],[Date:]],"mmddyyyy"),2)</f>
        <v>04</v>
      </c>
      <c r="Y608" s="6">
        <f>DATE(Data7[[#This Row],[Year]],Data7[[#This Row],[Month]],Data7[[#This Row],[Day]])</f>
        <v>45405</v>
      </c>
    </row>
    <row r="609" spans="1:25" x14ac:dyDescent="0.3">
      <c r="A609" s="5">
        <v>45405.53587511574</v>
      </c>
      <c r="B609" s="7" t="s">
        <v>35</v>
      </c>
      <c r="C609" s="6" t="s">
        <v>487</v>
      </c>
      <c r="D609" s="7" t="s">
        <v>490</v>
      </c>
      <c r="E609" s="8">
        <v>2</v>
      </c>
      <c r="F609" s="7" t="s">
        <v>68</v>
      </c>
      <c r="G609" s="7" t="s">
        <v>68</v>
      </c>
      <c r="H609" s="7" t="s">
        <v>491</v>
      </c>
      <c r="I609" s="7" t="s">
        <v>44</v>
      </c>
      <c r="J609" s="19" t="str">
        <f>IFERROR(INDEX('Employee Info'!$C$3:$E$200,MATCH(Data7[[#This Row],[Name:]],'Employee Info'!$B$3:$B$200,0),MATCH(Data7[[#This Row],[Hours Type:]],'Employee Info'!$C$2:$E$2,0)),"")</f>
        <v/>
      </c>
      <c r="K609" s="19" t="str">
        <f>IFERROR(INDEX('Employee Info'!$C$3:$J$200,MATCH(Data7[[#This Row],[Name:]],'Employee Info'!$B$3:$B$200,0),MATCH(Data7[[#Headers],[Truck]],'Employee Info'!$C$2:$J$2,0)),"")</f>
        <v/>
      </c>
      <c r="L609" s="19" t="str">
        <f>IFERROR(INDEX('Employee Info'!$C$3:$J$200,MATCH(Data7[[#This Row],[Name:]],'Employee Info'!$B$3:$B$200,0),MATCH(Data7[[#Headers],[Phone]],'Employee Info'!$C$2:$J$2,0)),"")</f>
        <v/>
      </c>
      <c r="M609" s="19" t="str">
        <f>IFERROR(INDEX('Employee Info'!$C$3:$J$200,MATCH(Data7[[#This Row],[Name:]],'Employee Info'!$B$3:$B$200,0),MATCH(Data7[[#Headers],[Tech]],'Employee Info'!$C$2:$J$2,0)),"")</f>
        <v/>
      </c>
      <c r="N609" s="19" t="str">
        <f>IFERROR(INDEX('Employee Info'!$C$3:$J$200,MATCH(Data7[[#This Row],[Name:]],'Employee Info'!$B$3:$B$200,0),MATCH(Data7[[#Headers],[Other]],'Employee Info'!$C$2:$J$2,0)),"")</f>
        <v/>
      </c>
      <c r="O609" s="19">
        <f>IFERROR((Data7[[#This Row],[Hours:]]*SUM(Data7[[#This Row],[Rate]:[Other]])),"")</f>
        <v>0</v>
      </c>
      <c r="P609" s="7" t="str">
        <f>IF(Data7[[#This Row],[WO'#:]]="","Riley #","WO#")</f>
        <v>Riley #</v>
      </c>
      <c r="Q609" s="7">
        <f>IFERROR(WEEKNUM(Data7[[#This Row],[Date:]]),"")</f>
        <v>17</v>
      </c>
      <c r="R609" s="6">
        <f t="shared" si="27"/>
        <v>45403</v>
      </c>
      <c r="S609" s="6">
        <f>Data7[[#This Row],[Week Start]]+7</f>
        <v>45410</v>
      </c>
      <c r="T609" s="7" t="str">
        <f t="shared" si="28"/>
        <v>4/21/2024 - 4/28/2024</v>
      </c>
      <c r="U609" s="7" t="str">
        <f t="shared" si="29"/>
        <v>Time Card</v>
      </c>
      <c r="V609" s="8" t="str">
        <f>RIGHT(TEXT(Data7[[#This Row],[Date:]],"mmddyyyy"),4)</f>
        <v>2024</v>
      </c>
      <c r="W609" s="8" t="str">
        <f>MID(TEXT(Data7[[#This Row],[Date:]],"mmddyyyy"),3,2)</f>
        <v>23</v>
      </c>
      <c r="X609" s="8" t="str">
        <f>LEFT(TEXT(Data7[[#This Row],[Date:]],"mmddyyyy"),2)</f>
        <v>04</v>
      </c>
      <c r="Y609" s="6">
        <f>DATE(Data7[[#This Row],[Year]],Data7[[#This Row],[Month]],Data7[[#This Row],[Day]])</f>
        <v>45405</v>
      </c>
    </row>
    <row r="610" spans="1:25" x14ac:dyDescent="0.3">
      <c r="A610" s="5">
        <v>45405.535251157409</v>
      </c>
      <c r="B610" s="7" t="s">
        <v>35</v>
      </c>
      <c r="C610" s="6" t="s">
        <v>487</v>
      </c>
      <c r="D610" s="7" t="s">
        <v>489</v>
      </c>
      <c r="E610" s="8">
        <v>5</v>
      </c>
      <c r="F610" s="7" t="s">
        <v>68</v>
      </c>
      <c r="G610" s="7" t="s">
        <v>68</v>
      </c>
      <c r="H610" s="7" t="s">
        <v>485</v>
      </c>
      <c r="I610" s="7" t="s">
        <v>44</v>
      </c>
      <c r="J610" s="19" t="str">
        <f>IFERROR(INDEX('Employee Info'!$C$3:$E$200,MATCH(Data7[[#This Row],[Name:]],'Employee Info'!$B$3:$B$200,0),MATCH(Data7[[#This Row],[Hours Type:]],'Employee Info'!$C$2:$E$2,0)),"")</f>
        <v/>
      </c>
      <c r="K610" s="19" t="str">
        <f>IFERROR(INDEX('Employee Info'!$C$3:$J$200,MATCH(Data7[[#This Row],[Name:]],'Employee Info'!$B$3:$B$200,0),MATCH(Data7[[#Headers],[Truck]],'Employee Info'!$C$2:$J$2,0)),"")</f>
        <v/>
      </c>
      <c r="L610" s="19" t="str">
        <f>IFERROR(INDEX('Employee Info'!$C$3:$J$200,MATCH(Data7[[#This Row],[Name:]],'Employee Info'!$B$3:$B$200,0),MATCH(Data7[[#Headers],[Phone]],'Employee Info'!$C$2:$J$2,0)),"")</f>
        <v/>
      </c>
      <c r="M610" s="19" t="str">
        <f>IFERROR(INDEX('Employee Info'!$C$3:$J$200,MATCH(Data7[[#This Row],[Name:]],'Employee Info'!$B$3:$B$200,0),MATCH(Data7[[#Headers],[Tech]],'Employee Info'!$C$2:$J$2,0)),"")</f>
        <v/>
      </c>
      <c r="N610" s="19" t="str">
        <f>IFERROR(INDEX('Employee Info'!$C$3:$J$200,MATCH(Data7[[#This Row],[Name:]],'Employee Info'!$B$3:$B$200,0),MATCH(Data7[[#Headers],[Other]],'Employee Info'!$C$2:$J$2,0)),"")</f>
        <v/>
      </c>
      <c r="O610" s="19">
        <f>IFERROR((Data7[[#This Row],[Hours:]]*SUM(Data7[[#This Row],[Rate]:[Other]])),"")</f>
        <v>0</v>
      </c>
      <c r="P610" s="7" t="str">
        <f>IF(Data7[[#This Row],[WO'#:]]="","Riley #","WO#")</f>
        <v>Riley #</v>
      </c>
      <c r="Q610" s="7">
        <f>IFERROR(WEEKNUM(Data7[[#This Row],[Date:]]),"")</f>
        <v>17</v>
      </c>
      <c r="R610" s="6">
        <f t="shared" si="27"/>
        <v>45403</v>
      </c>
      <c r="S610" s="6">
        <f>Data7[[#This Row],[Week Start]]+7</f>
        <v>45410</v>
      </c>
      <c r="T610" s="7" t="str">
        <f t="shared" si="28"/>
        <v>4/21/2024 - 4/28/2024</v>
      </c>
      <c r="U610" s="7" t="str">
        <f t="shared" si="29"/>
        <v>Time Card</v>
      </c>
      <c r="V610" s="8" t="str">
        <f>RIGHT(TEXT(Data7[[#This Row],[Date:]],"mmddyyyy"),4)</f>
        <v>2024</v>
      </c>
      <c r="W610" s="8" t="str">
        <f>MID(TEXT(Data7[[#This Row],[Date:]],"mmddyyyy"),3,2)</f>
        <v>23</v>
      </c>
      <c r="X610" s="8" t="str">
        <f>LEFT(TEXT(Data7[[#This Row],[Date:]],"mmddyyyy"),2)</f>
        <v>04</v>
      </c>
      <c r="Y610" s="6">
        <f>DATE(Data7[[#This Row],[Year]],Data7[[#This Row],[Month]],Data7[[#This Row],[Day]])</f>
        <v>45405</v>
      </c>
    </row>
    <row r="611" spans="1:25" x14ac:dyDescent="0.3">
      <c r="A611" s="5">
        <v>45405.579551504627</v>
      </c>
      <c r="B611" s="7" t="s">
        <v>31</v>
      </c>
      <c r="C611" s="6" t="s">
        <v>487</v>
      </c>
      <c r="D611" s="7" t="s">
        <v>484</v>
      </c>
      <c r="E611" s="8">
        <v>8</v>
      </c>
      <c r="F611" s="7" t="s">
        <v>68</v>
      </c>
      <c r="G611" s="7" t="s">
        <v>68</v>
      </c>
      <c r="H611" s="7" t="s">
        <v>485</v>
      </c>
      <c r="I611" s="7" t="s">
        <v>44</v>
      </c>
      <c r="J611" s="19" t="str">
        <f>IFERROR(INDEX('Employee Info'!$C$3:$E$200,MATCH(Data7[[#This Row],[Name:]],'Employee Info'!$B$3:$B$200,0),MATCH(Data7[[#This Row],[Hours Type:]],'Employee Info'!$C$2:$E$2,0)),"")</f>
        <v/>
      </c>
      <c r="K611" s="19" t="str">
        <f>IFERROR(INDEX('Employee Info'!$C$3:$J$200,MATCH(Data7[[#This Row],[Name:]],'Employee Info'!$B$3:$B$200,0),MATCH(Data7[[#Headers],[Truck]],'Employee Info'!$C$2:$J$2,0)),"")</f>
        <v/>
      </c>
      <c r="L611" s="19" t="str">
        <f>IFERROR(INDEX('Employee Info'!$C$3:$J$200,MATCH(Data7[[#This Row],[Name:]],'Employee Info'!$B$3:$B$200,0),MATCH(Data7[[#Headers],[Phone]],'Employee Info'!$C$2:$J$2,0)),"")</f>
        <v/>
      </c>
      <c r="M611" s="19" t="str">
        <f>IFERROR(INDEX('Employee Info'!$C$3:$J$200,MATCH(Data7[[#This Row],[Name:]],'Employee Info'!$B$3:$B$200,0),MATCH(Data7[[#Headers],[Tech]],'Employee Info'!$C$2:$J$2,0)),"")</f>
        <v/>
      </c>
      <c r="N611" s="19" t="str">
        <f>IFERROR(INDEX('Employee Info'!$C$3:$J$200,MATCH(Data7[[#This Row],[Name:]],'Employee Info'!$B$3:$B$200,0),MATCH(Data7[[#Headers],[Other]],'Employee Info'!$C$2:$J$2,0)),"")</f>
        <v/>
      </c>
      <c r="O611" s="19">
        <f>IFERROR((Data7[[#This Row],[Hours:]]*SUM(Data7[[#This Row],[Rate]:[Other]])),"")</f>
        <v>0</v>
      </c>
      <c r="P611" s="7" t="str">
        <f>IF(Data7[[#This Row],[WO'#:]]="","Riley #","WO#")</f>
        <v>Riley #</v>
      </c>
      <c r="Q611" s="7">
        <f>IFERROR(WEEKNUM(Data7[[#This Row],[Date:]]),"")</f>
        <v>17</v>
      </c>
      <c r="R611" s="6">
        <f t="shared" si="27"/>
        <v>45403</v>
      </c>
      <c r="S611" s="6">
        <f>Data7[[#This Row],[Week Start]]+7</f>
        <v>45410</v>
      </c>
      <c r="T611" s="7" t="str">
        <f t="shared" si="28"/>
        <v>4/21/2024 - 4/28/2024</v>
      </c>
      <c r="U611" s="7" t="str">
        <f t="shared" si="29"/>
        <v>Time Card</v>
      </c>
      <c r="V611" s="8" t="str">
        <f>RIGHT(TEXT(Data7[[#This Row],[Date:]],"mmddyyyy"),4)</f>
        <v>2024</v>
      </c>
      <c r="W611" s="8" t="str">
        <f>MID(TEXT(Data7[[#This Row],[Date:]],"mmddyyyy"),3,2)</f>
        <v>23</v>
      </c>
      <c r="X611" s="8" t="str">
        <f>LEFT(TEXT(Data7[[#This Row],[Date:]],"mmddyyyy"),2)</f>
        <v>04</v>
      </c>
      <c r="Y611" s="6">
        <f>DATE(Data7[[#This Row],[Year]],Data7[[#This Row],[Month]],Data7[[#This Row],[Day]])</f>
        <v>45405</v>
      </c>
    </row>
    <row r="612" spans="1:25" x14ac:dyDescent="0.3">
      <c r="A612" s="5">
        <v>45406.404165740743</v>
      </c>
      <c r="B612" s="7" t="s">
        <v>65</v>
      </c>
      <c r="C612" s="6" t="s">
        <v>487</v>
      </c>
      <c r="D612" s="7" t="s">
        <v>484</v>
      </c>
      <c r="E612" s="8">
        <v>8</v>
      </c>
      <c r="F612" s="7" t="s">
        <v>68</v>
      </c>
      <c r="G612" s="7" t="s">
        <v>68</v>
      </c>
      <c r="H612" s="7" t="s">
        <v>485</v>
      </c>
      <c r="I612" s="7" t="s">
        <v>44</v>
      </c>
      <c r="J612" s="19" t="str">
        <f>IFERROR(INDEX('Employee Info'!$C$3:$E$200,MATCH(Data7[[#This Row],[Name:]],'Employee Info'!$B$3:$B$200,0),MATCH(Data7[[#This Row],[Hours Type:]],'Employee Info'!$C$2:$E$2,0)),"")</f>
        <v/>
      </c>
      <c r="K612" s="19" t="str">
        <f>IFERROR(INDEX('Employee Info'!$C$3:$J$200,MATCH(Data7[[#This Row],[Name:]],'Employee Info'!$B$3:$B$200,0),MATCH(Data7[[#Headers],[Truck]],'Employee Info'!$C$2:$J$2,0)),"")</f>
        <v/>
      </c>
      <c r="L612" s="19" t="str">
        <f>IFERROR(INDEX('Employee Info'!$C$3:$J$200,MATCH(Data7[[#This Row],[Name:]],'Employee Info'!$B$3:$B$200,0),MATCH(Data7[[#Headers],[Phone]],'Employee Info'!$C$2:$J$2,0)),"")</f>
        <v/>
      </c>
      <c r="M612" s="19" t="str">
        <f>IFERROR(INDEX('Employee Info'!$C$3:$J$200,MATCH(Data7[[#This Row],[Name:]],'Employee Info'!$B$3:$B$200,0),MATCH(Data7[[#Headers],[Tech]],'Employee Info'!$C$2:$J$2,0)),"")</f>
        <v/>
      </c>
      <c r="N612" s="19" t="str">
        <f>IFERROR(INDEX('Employee Info'!$C$3:$J$200,MATCH(Data7[[#This Row],[Name:]],'Employee Info'!$B$3:$B$200,0),MATCH(Data7[[#Headers],[Other]],'Employee Info'!$C$2:$J$2,0)),"")</f>
        <v/>
      </c>
      <c r="O612" s="19">
        <f>IFERROR((Data7[[#This Row],[Hours:]]*SUM(Data7[[#This Row],[Rate]:[Other]])),"")</f>
        <v>0</v>
      </c>
      <c r="P612" s="7" t="str">
        <f>IF(Data7[[#This Row],[WO'#:]]="","Riley #","WO#")</f>
        <v>Riley #</v>
      </c>
      <c r="Q612" s="7">
        <f>IFERROR(WEEKNUM(Data7[[#This Row],[Date:]]),"")</f>
        <v>17</v>
      </c>
      <c r="R612" s="6">
        <f t="shared" si="27"/>
        <v>45403</v>
      </c>
      <c r="S612" s="6">
        <f>Data7[[#This Row],[Week Start]]+7</f>
        <v>45410</v>
      </c>
      <c r="T612" s="7" t="str">
        <f t="shared" si="28"/>
        <v>4/21/2024 - 4/28/2024</v>
      </c>
      <c r="U612" s="7" t="str">
        <f t="shared" si="29"/>
        <v>Time Card</v>
      </c>
      <c r="V612" s="8" t="str">
        <f>RIGHT(TEXT(Data7[[#This Row],[Date:]],"mmddyyyy"),4)</f>
        <v>2024</v>
      </c>
      <c r="W612" s="8" t="str">
        <f>MID(TEXT(Data7[[#This Row],[Date:]],"mmddyyyy"),3,2)</f>
        <v>23</v>
      </c>
      <c r="X612" s="8" t="str">
        <f>LEFT(TEXT(Data7[[#This Row],[Date:]],"mmddyyyy"),2)</f>
        <v>04</v>
      </c>
      <c r="Y612" s="6">
        <f>DATE(Data7[[#This Row],[Year]],Data7[[#This Row],[Month]],Data7[[#This Row],[Day]])</f>
        <v>45405</v>
      </c>
    </row>
    <row r="613" spans="1:25" x14ac:dyDescent="0.3">
      <c r="A613" s="5">
        <v>45408.460487731485</v>
      </c>
      <c r="B613" s="7" t="s">
        <v>492</v>
      </c>
      <c r="C613" s="6" t="s">
        <v>487</v>
      </c>
      <c r="D613" s="7" t="s">
        <v>486</v>
      </c>
      <c r="E613" s="8">
        <v>8</v>
      </c>
      <c r="F613" s="7" t="s">
        <v>68</v>
      </c>
      <c r="G613" s="7" t="s">
        <v>68</v>
      </c>
      <c r="H613" s="7" t="s">
        <v>485</v>
      </c>
      <c r="I613" s="7" t="s">
        <v>44</v>
      </c>
      <c r="J613" s="19" t="str">
        <f>IFERROR(INDEX('Employee Info'!$C$3:$E$200,MATCH(Data7[[#This Row],[Name:]],'Employee Info'!$B$3:$B$200,0),MATCH(Data7[[#This Row],[Hours Type:]],'Employee Info'!$C$2:$E$2,0)),"")</f>
        <v/>
      </c>
      <c r="K613" s="19" t="str">
        <f>IFERROR(INDEX('Employee Info'!$C$3:$J$200,MATCH(Data7[[#This Row],[Name:]],'Employee Info'!$B$3:$B$200,0),MATCH(Data7[[#Headers],[Truck]],'Employee Info'!$C$2:$J$2,0)),"")</f>
        <v/>
      </c>
      <c r="L613" s="19" t="str">
        <f>IFERROR(INDEX('Employee Info'!$C$3:$J$200,MATCH(Data7[[#This Row],[Name:]],'Employee Info'!$B$3:$B$200,0),MATCH(Data7[[#Headers],[Phone]],'Employee Info'!$C$2:$J$2,0)),"")</f>
        <v/>
      </c>
      <c r="M613" s="19" t="str">
        <f>IFERROR(INDEX('Employee Info'!$C$3:$J$200,MATCH(Data7[[#This Row],[Name:]],'Employee Info'!$B$3:$B$200,0),MATCH(Data7[[#Headers],[Tech]],'Employee Info'!$C$2:$J$2,0)),"")</f>
        <v/>
      </c>
      <c r="N613" s="19" t="str">
        <f>IFERROR(INDEX('Employee Info'!$C$3:$J$200,MATCH(Data7[[#This Row],[Name:]],'Employee Info'!$B$3:$B$200,0),MATCH(Data7[[#Headers],[Other]],'Employee Info'!$C$2:$J$2,0)),"")</f>
        <v/>
      </c>
      <c r="O613" s="19">
        <f>IFERROR((Data7[[#This Row],[Hours:]]*SUM(Data7[[#This Row],[Rate]:[Other]])),"")</f>
        <v>0</v>
      </c>
      <c r="P613" s="7" t="str">
        <f>IF(Data7[[#This Row],[WO'#:]]="","Riley #","WO#")</f>
        <v>Riley #</v>
      </c>
      <c r="Q613" s="7">
        <f>IFERROR(WEEKNUM(Data7[[#This Row],[Date:]]),"")</f>
        <v>17</v>
      </c>
      <c r="R613" s="6">
        <f t="shared" si="27"/>
        <v>45403</v>
      </c>
      <c r="S613" s="6">
        <f>Data7[[#This Row],[Week Start]]+7</f>
        <v>45410</v>
      </c>
      <c r="T613" s="7" t="str">
        <f t="shared" si="28"/>
        <v>4/21/2024 - 4/28/2024</v>
      </c>
      <c r="U613" s="7" t="str">
        <f t="shared" si="29"/>
        <v>Time Card</v>
      </c>
      <c r="V613" s="8" t="str">
        <f>RIGHT(TEXT(Data7[[#This Row],[Date:]],"mmddyyyy"),4)</f>
        <v>2024</v>
      </c>
      <c r="W613" s="8" t="str">
        <f>MID(TEXT(Data7[[#This Row],[Date:]],"mmddyyyy"),3,2)</f>
        <v>23</v>
      </c>
      <c r="X613" s="8" t="str">
        <f>LEFT(TEXT(Data7[[#This Row],[Date:]],"mmddyyyy"),2)</f>
        <v>04</v>
      </c>
      <c r="Y613" s="6">
        <f>DATE(Data7[[#This Row],[Year]],Data7[[#This Row],[Month]],Data7[[#This Row],[Day]])</f>
        <v>45405</v>
      </c>
    </row>
    <row r="614" spans="1:25" x14ac:dyDescent="0.3">
      <c r="A614" s="5">
        <v>45408.462635648146</v>
      </c>
      <c r="B614" s="7" t="s">
        <v>66</v>
      </c>
      <c r="C614" s="6" t="s">
        <v>487</v>
      </c>
      <c r="D614" s="7" t="s">
        <v>486</v>
      </c>
      <c r="E614" s="8">
        <v>6</v>
      </c>
      <c r="F614" s="7" t="s">
        <v>68</v>
      </c>
      <c r="G614" s="7" t="s">
        <v>68</v>
      </c>
      <c r="H614" s="7" t="s">
        <v>485</v>
      </c>
      <c r="I614" s="7" t="s">
        <v>44</v>
      </c>
      <c r="J614" s="19" t="str">
        <f>IFERROR(INDEX('Employee Info'!$C$3:$E$200,MATCH(Data7[[#This Row],[Name:]],'Employee Info'!$B$3:$B$200,0),MATCH(Data7[[#This Row],[Hours Type:]],'Employee Info'!$C$2:$E$2,0)),"")</f>
        <v/>
      </c>
      <c r="K614" s="19" t="str">
        <f>IFERROR(INDEX('Employee Info'!$C$3:$J$200,MATCH(Data7[[#This Row],[Name:]],'Employee Info'!$B$3:$B$200,0),MATCH(Data7[[#Headers],[Truck]],'Employee Info'!$C$2:$J$2,0)),"")</f>
        <v/>
      </c>
      <c r="L614" s="19" t="str">
        <f>IFERROR(INDEX('Employee Info'!$C$3:$J$200,MATCH(Data7[[#This Row],[Name:]],'Employee Info'!$B$3:$B$200,0),MATCH(Data7[[#Headers],[Phone]],'Employee Info'!$C$2:$J$2,0)),"")</f>
        <v/>
      </c>
      <c r="M614" s="19" t="str">
        <f>IFERROR(INDEX('Employee Info'!$C$3:$J$200,MATCH(Data7[[#This Row],[Name:]],'Employee Info'!$B$3:$B$200,0),MATCH(Data7[[#Headers],[Tech]],'Employee Info'!$C$2:$J$2,0)),"")</f>
        <v/>
      </c>
      <c r="N614" s="19" t="str">
        <f>IFERROR(INDEX('Employee Info'!$C$3:$J$200,MATCH(Data7[[#This Row],[Name:]],'Employee Info'!$B$3:$B$200,0),MATCH(Data7[[#Headers],[Other]],'Employee Info'!$C$2:$J$2,0)),"")</f>
        <v/>
      </c>
      <c r="O614" s="19">
        <f>IFERROR((Data7[[#This Row],[Hours:]]*SUM(Data7[[#This Row],[Rate]:[Other]])),"")</f>
        <v>0</v>
      </c>
      <c r="P614" s="7" t="str">
        <f>IF(Data7[[#This Row],[WO'#:]]="","Riley #","WO#")</f>
        <v>Riley #</v>
      </c>
      <c r="Q614" s="7">
        <f>IFERROR(WEEKNUM(Data7[[#This Row],[Date:]]),"")</f>
        <v>17</v>
      </c>
      <c r="R614" s="6">
        <f t="shared" si="27"/>
        <v>45403</v>
      </c>
      <c r="S614" s="6">
        <f>Data7[[#This Row],[Week Start]]+7</f>
        <v>45410</v>
      </c>
      <c r="T614" s="7" t="str">
        <f t="shared" si="28"/>
        <v>4/21/2024 - 4/28/2024</v>
      </c>
      <c r="U614" s="7" t="str">
        <f t="shared" si="29"/>
        <v>Time Card</v>
      </c>
      <c r="V614" s="8" t="str">
        <f>RIGHT(TEXT(Data7[[#This Row],[Date:]],"mmddyyyy"),4)</f>
        <v>2024</v>
      </c>
      <c r="W614" s="8" t="str">
        <f>MID(TEXT(Data7[[#This Row],[Date:]],"mmddyyyy"),3,2)</f>
        <v>23</v>
      </c>
      <c r="X614" s="8" t="str">
        <f>LEFT(TEXT(Data7[[#This Row],[Date:]],"mmddyyyy"),2)</f>
        <v>04</v>
      </c>
      <c r="Y614" s="6">
        <f>DATE(Data7[[#This Row],[Year]],Data7[[#This Row],[Month]],Data7[[#This Row],[Day]])</f>
        <v>45405</v>
      </c>
    </row>
    <row r="615" spans="1:25" x14ac:dyDescent="0.3">
      <c r="A615" s="5">
        <v>45408.498349074071</v>
      </c>
      <c r="B615" s="7" t="s">
        <v>66</v>
      </c>
      <c r="C615" s="6" t="s">
        <v>493</v>
      </c>
      <c r="D615" s="7" t="s">
        <v>494</v>
      </c>
      <c r="E615" s="8">
        <v>2</v>
      </c>
      <c r="F615" s="7">
        <v>6984733</v>
      </c>
      <c r="G615" s="7" t="s">
        <v>68</v>
      </c>
      <c r="H615" s="7" t="s">
        <v>69</v>
      </c>
      <c r="I615" s="7" t="s">
        <v>44</v>
      </c>
      <c r="J615" s="19" t="str">
        <f>IFERROR(INDEX('Employee Info'!$C$3:$E$200,MATCH(Data7[[#This Row],[Name:]],'Employee Info'!$B$3:$B$200,0),MATCH(Data7[[#This Row],[Hours Type:]],'Employee Info'!$C$2:$E$2,0)),"")</f>
        <v/>
      </c>
      <c r="K615" s="19" t="str">
        <f>IFERROR(INDEX('Employee Info'!$C$3:$J$200,MATCH(Data7[[#This Row],[Name:]],'Employee Info'!$B$3:$B$200,0),MATCH(Data7[[#Headers],[Truck]],'Employee Info'!$C$2:$J$2,0)),"")</f>
        <v/>
      </c>
      <c r="L615" s="19" t="str">
        <f>IFERROR(INDEX('Employee Info'!$C$3:$J$200,MATCH(Data7[[#This Row],[Name:]],'Employee Info'!$B$3:$B$200,0),MATCH(Data7[[#Headers],[Phone]],'Employee Info'!$C$2:$J$2,0)),"")</f>
        <v/>
      </c>
      <c r="M615" s="19" t="str">
        <f>IFERROR(INDEX('Employee Info'!$C$3:$J$200,MATCH(Data7[[#This Row],[Name:]],'Employee Info'!$B$3:$B$200,0),MATCH(Data7[[#Headers],[Tech]],'Employee Info'!$C$2:$J$2,0)),"")</f>
        <v/>
      </c>
      <c r="N615" s="19" t="str">
        <f>IFERROR(INDEX('Employee Info'!$C$3:$J$200,MATCH(Data7[[#This Row],[Name:]],'Employee Info'!$B$3:$B$200,0),MATCH(Data7[[#Headers],[Other]],'Employee Info'!$C$2:$J$2,0)),"")</f>
        <v/>
      </c>
      <c r="O615" s="19">
        <f>IFERROR((Data7[[#This Row],[Hours:]]*SUM(Data7[[#This Row],[Rate]:[Other]])),"")</f>
        <v>0</v>
      </c>
      <c r="P615" s="7" t="str">
        <f>IF(Data7[[#This Row],[WO'#:]]="","Riley #","WO#")</f>
        <v>WO#</v>
      </c>
      <c r="Q615" s="7">
        <f>IFERROR(WEEKNUM(Data7[[#This Row],[Date:]]),"")</f>
        <v>17</v>
      </c>
      <c r="R615" s="6">
        <f t="shared" si="27"/>
        <v>45403</v>
      </c>
      <c r="S615" s="6">
        <f>Data7[[#This Row],[Week Start]]+7</f>
        <v>45410</v>
      </c>
      <c r="T615" s="7" t="str">
        <f t="shared" si="28"/>
        <v>4/21/2024 - 4/28/2024</v>
      </c>
      <c r="U615" s="7" t="str">
        <f t="shared" si="29"/>
        <v>Time Card</v>
      </c>
      <c r="V615" s="8" t="str">
        <f>RIGHT(TEXT(Data7[[#This Row],[Date:]],"mmddyyyy"),4)</f>
        <v>2024</v>
      </c>
      <c r="W615" s="8" t="str">
        <f>MID(TEXT(Data7[[#This Row],[Date:]],"mmddyyyy"),3,2)</f>
        <v>24</v>
      </c>
      <c r="X615" s="8" t="str">
        <f>LEFT(TEXT(Data7[[#This Row],[Date:]],"mmddyyyy"),2)</f>
        <v>04</v>
      </c>
      <c r="Y615" s="6">
        <f>DATE(Data7[[#This Row],[Year]],Data7[[#This Row],[Month]],Data7[[#This Row],[Day]])</f>
        <v>45406</v>
      </c>
    </row>
    <row r="616" spans="1:25" x14ac:dyDescent="0.3">
      <c r="A616" s="5">
        <v>45420.324220138886</v>
      </c>
      <c r="B616" s="7" t="s">
        <v>76</v>
      </c>
      <c r="C616" s="6" t="s">
        <v>493</v>
      </c>
      <c r="D616" s="7" t="s">
        <v>156</v>
      </c>
      <c r="E616" s="8">
        <v>2</v>
      </c>
      <c r="F616" s="7">
        <v>6984733</v>
      </c>
      <c r="G616" s="7" t="s">
        <v>68</v>
      </c>
      <c r="H616" s="7" t="s">
        <v>69</v>
      </c>
      <c r="I616" s="7" t="s">
        <v>44</v>
      </c>
      <c r="J616" s="19" t="str">
        <f>IFERROR(INDEX('Employee Info'!$C$3:$E$200,MATCH(Data7[[#This Row],[Name:]],'Employee Info'!$B$3:$B$200,0),MATCH(Data7[[#This Row],[Hours Type:]],'Employee Info'!$C$2:$E$2,0)),"")</f>
        <v/>
      </c>
      <c r="K616" s="19" t="str">
        <f>IFERROR(INDEX('Employee Info'!$C$3:$J$200,MATCH(Data7[[#This Row],[Name:]],'Employee Info'!$B$3:$B$200,0),MATCH(Data7[[#Headers],[Truck]],'Employee Info'!$C$2:$J$2,0)),"")</f>
        <v/>
      </c>
      <c r="L616" s="19" t="str">
        <f>IFERROR(INDEX('Employee Info'!$C$3:$J$200,MATCH(Data7[[#This Row],[Name:]],'Employee Info'!$B$3:$B$200,0),MATCH(Data7[[#Headers],[Phone]],'Employee Info'!$C$2:$J$2,0)),"")</f>
        <v/>
      </c>
      <c r="M616" s="19" t="str">
        <f>IFERROR(INDEX('Employee Info'!$C$3:$J$200,MATCH(Data7[[#This Row],[Name:]],'Employee Info'!$B$3:$B$200,0),MATCH(Data7[[#Headers],[Tech]],'Employee Info'!$C$2:$J$2,0)),"")</f>
        <v/>
      </c>
      <c r="N616" s="19" t="str">
        <f>IFERROR(INDEX('Employee Info'!$C$3:$J$200,MATCH(Data7[[#This Row],[Name:]],'Employee Info'!$B$3:$B$200,0),MATCH(Data7[[#Headers],[Other]],'Employee Info'!$C$2:$J$2,0)),"")</f>
        <v/>
      </c>
      <c r="O616" s="19">
        <f>IFERROR((Data7[[#This Row],[Hours:]]*SUM(Data7[[#This Row],[Rate]:[Other]])),"")</f>
        <v>0</v>
      </c>
      <c r="P616" s="7" t="str">
        <f>IF(Data7[[#This Row],[WO'#:]]="","Riley #","WO#")</f>
        <v>WO#</v>
      </c>
      <c r="Q616" s="7">
        <f>IFERROR(WEEKNUM(Data7[[#This Row],[Date:]]),"")</f>
        <v>17</v>
      </c>
      <c r="R616" s="6">
        <f t="shared" si="27"/>
        <v>45403</v>
      </c>
      <c r="S616" s="6">
        <f>Data7[[#This Row],[Week Start]]+7</f>
        <v>45410</v>
      </c>
      <c r="T616" s="7" t="str">
        <f t="shared" si="28"/>
        <v>4/21/2024 - 4/28/2024</v>
      </c>
      <c r="U616" s="7" t="str">
        <f t="shared" si="29"/>
        <v>Time Card</v>
      </c>
      <c r="V616" s="8" t="str">
        <f>RIGHT(TEXT(Data7[[#This Row],[Date:]],"mmddyyyy"),4)</f>
        <v>2024</v>
      </c>
      <c r="W616" s="8" t="str">
        <f>MID(TEXT(Data7[[#This Row],[Date:]],"mmddyyyy"),3,2)</f>
        <v>24</v>
      </c>
      <c r="X616" s="8" t="str">
        <f>LEFT(TEXT(Data7[[#This Row],[Date:]],"mmddyyyy"),2)</f>
        <v>04</v>
      </c>
      <c r="Y616" s="6">
        <f>DATE(Data7[[#This Row],[Year]],Data7[[#This Row],[Month]],Data7[[#This Row],[Day]])</f>
        <v>45406</v>
      </c>
    </row>
    <row r="617" spans="1:25" x14ac:dyDescent="0.3">
      <c r="A617" s="5">
        <v>45408.478795138886</v>
      </c>
      <c r="B617" s="7" t="s">
        <v>66</v>
      </c>
      <c r="C617" s="6" t="s">
        <v>493</v>
      </c>
      <c r="D617" s="7" t="s">
        <v>480</v>
      </c>
      <c r="E617" s="8">
        <v>1</v>
      </c>
      <c r="F617" s="7">
        <v>7078215</v>
      </c>
      <c r="G617" s="7" t="s">
        <v>68</v>
      </c>
      <c r="H617" s="7" t="s">
        <v>69</v>
      </c>
      <c r="I617" s="7" t="s">
        <v>44</v>
      </c>
      <c r="J617" s="19" t="str">
        <f>IFERROR(INDEX('Employee Info'!$C$3:$E$200,MATCH(Data7[[#This Row],[Name:]],'Employee Info'!$B$3:$B$200,0),MATCH(Data7[[#This Row],[Hours Type:]],'Employee Info'!$C$2:$E$2,0)),"")</f>
        <v/>
      </c>
      <c r="K617" s="19" t="str">
        <f>IFERROR(INDEX('Employee Info'!$C$3:$J$200,MATCH(Data7[[#This Row],[Name:]],'Employee Info'!$B$3:$B$200,0),MATCH(Data7[[#Headers],[Truck]],'Employee Info'!$C$2:$J$2,0)),"")</f>
        <v/>
      </c>
      <c r="L617" s="19" t="str">
        <f>IFERROR(INDEX('Employee Info'!$C$3:$J$200,MATCH(Data7[[#This Row],[Name:]],'Employee Info'!$B$3:$B$200,0),MATCH(Data7[[#Headers],[Phone]],'Employee Info'!$C$2:$J$2,0)),"")</f>
        <v/>
      </c>
      <c r="M617" s="19" t="str">
        <f>IFERROR(INDEX('Employee Info'!$C$3:$J$200,MATCH(Data7[[#This Row],[Name:]],'Employee Info'!$B$3:$B$200,0),MATCH(Data7[[#Headers],[Tech]],'Employee Info'!$C$2:$J$2,0)),"")</f>
        <v/>
      </c>
      <c r="N617" s="19" t="str">
        <f>IFERROR(INDEX('Employee Info'!$C$3:$J$200,MATCH(Data7[[#This Row],[Name:]],'Employee Info'!$B$3:$B$200,0),MATCH(Data7[[#Headers],[Other]],'Employee Info'!$C$2:$J$2,0)),"")</f>
        <v/>
      </c>
      <c r="O617" s="19">
        <f>IFERROR((Data7[[#This Row],[Hours:]]*SUM(Data7[[#This Row],[Rate]:[Other]])),"")</f>
        <v>0</v>
      </c>
      <c r="P617" s="7" t="str">
        <f>IF(Data7[[#This Row],[WO'#:]]="","Riley #","WO#")</f>
        <v>WO#</v>
      </c>
      <c r="Q617" s="7">
        <f>IFERROR(WEEKNUM(Data7[[#This Row],[Date:]]),"")</f>
        <v>17</v>
      </c>
      <c r="R617" s="6">
        <f t="shared" si="27"/>
        <v>45403</v>
      </c>
      <c r="S617" s="6">
        <f>Data7[[#This Row],[Week Start]]+7</f>
        <v>45410</v>
      </c>
      <c r="T617" s="7" t="str">
        <f t="shared" si="28"/>
        <v>4/21/2024 - 4/28/2024</v>
      </c>
      <c r="U617" s="7" t="str">
        <f t="shared" si="29"/>
        <v>Time Card</v>
      </c>
      <c r="V617" s="8" t="str">
        <f>RIGHT(TEXT(Data7[[#This Row],[Date:]],"mmddyyyy"),4)</f>
        <v>2024</v>
      </c>
      <c r="W617" s="8" t="str">
        <f>MID(TEXT(Data7[[#This Row],[Date:]],"mmddyyyy"),3,2)</f>
        <v>24</v>
      </c>
      <c r="X617" s="8" t="str">
        <f>LEFT(TEXT(Data7[[#This Row],[Date:]],"mmddyyyy"),2)</f>
        <v>04</v>
      </c>
      <c r="Y617" s="6">
        <f>DATE(Data7[[#This Row],[Year]],Data7[[#This Row],[Month]],Data7[[#This Row],[Day]])</f>
        <v>45406</v>
      </c>
    </row>
    <row r="618" spans="1:25" x14ac:dyDescent="0.3">
      <c r="A618" s="5">
        <v>45408.549995138892</v>
      </c>
      <c r="B618" s="7" t="s">
        <v>66</v>
      </c>
      <c r="C618" s="6" t="s">
        <v>493</v>
      </c>
      <c r="D618" s="7" t="s">
        <v>495</v>
      </c>
      <c r="E618" s="8">
        <v>4</v>
      </c>
      <c r="F618" s="7">
        <v>7095212</v>
      </c>
      <c r="G618" s="7" t="s">
        <v>68</v>
      </c>
      <c r="H618" s="7" t="s">
        <v>69</v>
      </c>
      <c r="I618" s="7" t="s">
        <v>44</v>
      </c>
      <c r="J618" s="19" t="str">
        <f>IFERROR(INDEX('Employee Info'!$C$3:$E$200,MATCH(Data7[[#This Row],[Name:]],'Employee Info'!$B$3:$B$200,0),MATCH(Data7[[#This Row],[Hours Type:]],'Employee Info'!$C$2:$E$2,0)),"")</f>
        <v/>
      </c>
      <c r="K618" s="19" t="str">
        <f>IFERROR(INDEX('Employee Info'!$C$3:$J$200,MATCH(Data7[[#This Row],[Name:]],'Employee Info'!$B$3:$B$200,0),MATCH(Data7[[#Headers],[Truck]],'Employee Info'!$C$2:$J$2,0)),"")</f>
        <v/>
      </c>
      <c r="L618" s="19" t="str">
        <f>IFERROR(INDEX('Employee Info'!$C$3:$J$200,MATCH(Data7[[#This Row],[Name:]],'Employee Info'!$B$3:$B$200,0),MATCH(Data7[[#Headers],[Phone]],'Employee Info'!$C$2:$J$2,0)),"")</f>
        <v/>
      </c>
      <c r="M618" s="19" t="str">
        <f>IFERROR(INDEX('Employee Info'!$C$3:$J$200,MATCH(Data7[[#This Row],[Name:]],'Employee Info'!$B$3:$B$200,0),MATCH(Data7[[#Headers],[Tech]],'Employee Info'!$C$2:$J$2,0)),"")</f>
        <v/>
      </c>
      <c r="N618" s="19" t="str">
        <f>IFERROR(INDEX('Employee Info'!$C$3:$J$200,MATCH(Data7[[#This Row],[Name:]],'Employee Info'!$B$3:$B$200,0),MATCH(Data7[[#Headers],[Other]],'Employee Info'!$C$2:$J$2,0)),"")</f>
        <v/>
      </c>
      <c r="O618" s="19">
        <f>IFERROR((Data7[[#This Row],[Hours:]]*SUM(Data7[[#This Row],[Rate]:[Other]])),"")</f>
        <v>0</v>
      </c>
      <c r="P618" s="7" t="str">
        <f>IF(Data7[[#This Row],[WO'#:]]="","Riley #","WO#")</f>
        <v>WO#</v>
      </c>
      <c r="Q618" s="7">
        <f>IFERROR(WEEKNUM(Data7[[#This Row],[Date:]]),"")</f>
        <v>17</v>
      </c>
      <c r="R618" s="6">
        <f t="shared" si="27"/>
        <v>45403</v>
      </c>
      <c r="S618" s="6">
        <f>Data7[[#This Row],[Week Start]]+7</f>
        <v>45410</v>
      </c>
      <c r="T618" s="7" t="str">
        <f t="shared" si="28"/>
        <v>4/21/2024 - 4/28/2024</v>
      </c>
      <c r="U618" s="7" t="str">
        <f t="shared" si="29"/>
        <v>Time Card</v>
      </c>
      <c r="V618" s="8" t="str">
        <f>RIGHT(TEXT(Data7[[#This Row],[Date:]],"mmddyyyy"),4)</f>
        <v>2024</v>
      </c>
      <c r="W618" s="8" t="str">
        <f>MID(TEXT(Data7[[#This Row],[Date:]],"mmddyyyy"),3,2)</f>
        <v>24</v>
      </c>
      <c r="X618" s="8" t="str">
        <f>LEFT(TEXT(Data7[[#This Row],[Date:]],"mmddyyyy"),2)</f>
        <v>04</v>
      </c>
      <c r="Y618" s="6">
        <f>DATE(Data7[[#This Row],[Year]],Data7[[#This Row],[Month]],Data7[[#This Row],[Day]])</f>
        <v>45406</v>
      </c>
    </row>
    <row r="619" spans="1:25" x14ac:dyDescent="0.3">
      <c r="A619" s="5">
        <v>45407.245776388889</v>
      </c>
      <c r="B619" s="7" t="s">
        <v>35</v>
      </c>
      <c r="C619" s="6" t="s">
        <v>493</v>
      </c>
      <c r="D619" s="7" t="s">
        <v>497</v>
      </c>
      <c r="E619" s="8">
        <v>2.5</v>
      </c>
      <c r="F619" s="7" t="s">
        <v>68</v>
      </c>
      <c r="G619" s="7" t="s">
        <v>68</v>
      </c>
      <c r="H619" s="7" t="s">
        <v>491</v>
      </c>
      <c r="I619" s="7" t="s">
        <v>44</v>
      </c>
      <c r="J619" s="19" t="str">
        <f>IFERROR(INDEX('Employee Info'!$C$3:$E$200,MATCH(Data7[[#This Row],[Name:]],'Employee Info'!$B$3:$B$200,0),MATCH(Data7[[#This Row],[Hours Type:]],'Employee Info'!$C$2:$E$2,0)),"")</f>
        <v/>
      </c>
      <c r="K619" s="19" t="str">
        <f>IFERROR(INDEX('Employee Info'!$C$3:$J$200,MATCH(Data7[[#This Row],[Name:]],'Employee Info'!$B$3:$B$200,0),MATCH(Data7[[#Headers],[Truck]],'Employee Info'!$C$2:$J$2,0)),"")</f>
        <v/>
      </c>
      <c r="L619" s="19" t="str">
        <f>IFERROR(INDEX('Employee Info'!$C$3:$J$200,MATCH(Data7[[#This Row],[Name:]],'Employee Info'!$B$3:$B$200,0),MATCH(Data7[[#Headers],[Phone]],'Employee Info'!$C$2:$J$2,0)),"")</f>
        <v/>
      </c>
      <c r="M619" s="19" t="str">
        <f>IFERROR(INDEX('Employee Info'!$C$3:$J$200,MATCH(Data7[[#This Row],[Name:]],'Employee Info'!$B$3:$B$200,0),MATCH(Data7[[#Headers],[Tech]],'Employee Info'!$C$2:$J$2,0)),"")</f>
        <v/>
      </c>
      <c r="N619" s="19" t="str">
        <f>IFERROR(INDEX('Employee Info'!$C$3:$J$200,MATCH(Data7[[#This Row],[Name:]],'Employee Info'!$B$3:$B$200,0),MATCH(Data7[[#Headers],[Other]],'Employee Info'!$C$2:$J$2,0)),"")</f>
        <v/>
      </c>
      <c r="O619" s="19">
        <f>IFERROR((Data7[[#This Row],[Hours:]]*SUM(Data7[[#This Row],[Rate]:[Other]])),"")</f>
        <v>0</v>
      </c>
      <c r="P619" s="7" t="str">
        <f>IF(Data7[[#This Row],[WO'#:]]="","Riley #","WO#")</f>
        <v>Riley #</v>
      </c>
      <c r="Q619" s="7">
        <f>IFERROR(WEEKNUM(Data7[[#This Row],[Date:]]),"")</f>
        <v>17</v>
      </c>
      <c r="R619" s="6">
        <f t="shared" si="27"/>
        <v>45403</v>
      </c>
      <c r="S619" s="6">
        <f>Data7[[#This Row],[Week Start]]+7</f>
        <v>45410</v>
      </c>
      <c r="T619" s="7" t="str">
        <f t="shared" si="28"/>
        <v>4/21/2024 - 4/28/2024</v>
      </c>
      <c r="U619" s="7" t="str">
        <f t="shared" si="29"/>
        <v>Time Card</v>
      </c>
      <c r="V619" s="8" t="str">
        <f>RIGHT(TEXT(Data7[[#This Row],[Date:]],"mmddyyyy"),4)</f>
        <v>2024</v>
      </c>
      <c r="W619" s="8" t="str">
        <f>MID(TEXT(Data7[[#This Row],[Date:]],"mmddyyyy"),3,2)</f>
        <v>24</v>
      </c>
      <c r="X619" s="8" t="str">
        <f>LEFT(TEXT(Data7[[#This Row],[Date:]],"mmddyyyy"),2)</f>
        <v>04</v>
      </c>
      <c r="Y619" s="6">
        <f>DATE(Data7[[#This Row],[Year]],Data7[[#This Row],[Month]],Data7[[#This Row],[Day]])</f>
        <v>45406</v>
      </c>
    </row>
    <row r="620" spans="1:25" x14ac:dyDescent="0.3">
      <c r="A620" s="5">
        <v>45407.246838541665</v>
      </c>
      <c r="B620" s="7" t="s">
        <v>35</v>
      </c>
      <c r="C620" s="6" t="s">
        <v>493</v>
      </c>
      <c r="D620" s="7" t="s">
        <v>499</v>
      </c>
      <c r="E620" s="8">
        <v>1</v>
      </c>
      <c r="F620" s="7" t="s">
        <v>68</v>
      </c>
      <c r="G620" s="7" t="s">
        <v>68</v>
      </c>
      <c r="H620" s="7" t="s">
        <v>500</v>
      </c>
      <c r="I620" s="7" t="s">
        <v>44</v>
      </c>
      <c r="J620" s="19" t="str">
        <f>IFERROR(INDEX('Employee Info'!$C$3:$E$200,MATCH(Data7[[#This Row],[Name:]],'Employee Info'!$B$3:$B$200,0),MATCH(Data7[[#This Row],[Hours Type:]],'Employee Info'!$C$2:$E$2,0)),"")</f>
        <v/>
      </c>
      <c r="K620" s="19" t="str">
        <f>IFERROR(INDEX('Employee Info'!$C$3:$J$200,MATCH(Data7[[#This Row],[Name:]],'Employee Info'!$B$3:$B$200,0),MATCH(Data7[[#Headers],[Truck]],'Employee Info'!$C$2:$J$2,0)),"")</f>
        <v/>
      </c>
      <c r="L620" s="19" t="str">
        <f>IFERROR(INDEX('Employee Info'!$C$3:$J$200,MATCH(Data7[[#This Row],[Name:]],'Employee Info'!$B$3:$B$200,0),MATCH(Data7[[#Headers],[Phone]],'Employee Info'!$C$2:$J$2,0)),"")</f>
        <v/>
      </c>
      <c r="M620" s="19" t="str">
        <f>IFERROR(INDEX('Employee Info'!$C$3:$J$200,MATCH(Data7[[#This Row],[Name:]],'Employee Info'!$B$3:$B$200,0),MATCH(Data7[[#Headers],[Tech]],'Employee Info'!$C$2:$J$2,0)),"")</f>
        <v/>
      </c>
      <c r="N620" s="19" t="str">
        <f>IFERROR(INDEX('Employee Info'!$C$3:$J$200,MATCH(Data7[[#This Row],[Name:]],'Employee Info'!$B$3:$B$200,0),MATCH(Data7[[#Headers],[Other]],'Employee Info'!$C$2:$J$2,0)),"")</f>
        <v/>
      </c>
      <c r="O620" s="19">
        <f>IFERROR((Data7[[#This Row],[Hours:]]*SUM(Data7[[#This Row],[Rate]:[Other]])),"")</f>
        <v>0</v>
      </c>
      <c r="P620" s="7" t="str">
        <f>IF(Data7[[#This Row],[WO'#:]]="","Riley #","WO#")</f>
        <v>Riley #</v>
      </c>
      <c r="Q620" s="7">
        <f>IFERROR(WEEKNUM(Data7[[#This Row],[Date:]]),"")</f>
        <v>17</v>
      </c>
      <c r="R620" s="6">
        <f t="shared" si="27"/>
        <v>45403</v>
      </c>
      <c r="S620" s="6">
        <f>Data7[[#This Row],[Week Start]]+7</f>
        <v>45410</v>
      </c>
      <c r="T620" s="7" t="str">
        <f t="shared" si="28"/>
        <v>4/21/2024 - 4/28/2024</v>
      </c>
      <c r="U620" s="7" t="str">
        <f t="shared" si="29"/>
        <v>Time Card</v>
      </c>
      <c r="V620" s="8" t="str">
        <f>RIGHT(TEXT(Data7[[#This Row],[Date:]],"mmddyyyy"),4)</f>
        <v>2024</v>
      </c>
      <c r="W620" s="8" t="str">
        <f>MID(TEXT(Data7[[#This Row],[Date:]],"mmddyyyy"),3,2)</f>
        <v>24</v>
      </c>
      <c r="X620" s="8" t="str">
        <f>LEFT(TEXT(Data7[[#This Row],[Date:]],"mmddyyyy"),2)</f>
        <v>04</v>
      </c>
      <c r="Y620" s="6">
        <f>DATE(Data7[[#This Row],[Year]],Data7[[#This Row],[Month]],Data7[[#This Row],[Day]])</f>
        <v>45406</v>
      </c>
    </row>
    <row r="621" spans="1:25" x14ac:dyDescent="0.3">
      <c r="A621" s="5">
        <v>45407.246239351851</v>
      </c>
      <c r="B621" s="7" t="s">
        <v>35</v>
      </c>
      <c r="C621" s="6" t="s">
        <v>493</v>
      </c>
      <c r="D621" s="7" t="s">
        <v>498</v>
      </c>
      <c r="E621" s="8">
        <v>3</v>
      </c>
      <c r="F621" s="7" t="s">
        <v>68</v>
      </c>
      <c r="G621" s="7" t="s">
        <v>68</v>
      </c>
      <c r="H621" s="7" t="s">
        <v>483</v>
      </c>
      <c r="I621" s="7" t="s">
        <v>44</v>
      </c>
      <c r="J621" s="19" t="str">
        <f>IFERROR(INDEX('Employee Info'!$C$3:$E$200,MATCH(Data7[[#This Row],[Name:]],'Employee Info'!$B$3:$B$200,0),MATCH(Data7[[#This Row],[Hours Type:]],'Employee Info'!$C$2:$E$2,0)),"")</f>
        <v/>
      </c>
      <c r="K621" s="19" t="str">
        <f>IFERROR(INDEX('Employee Info'!$C$3:$J$200,MATCH(Data7[[#This Row],[Name:]],'Employee Info'!$B$3:$B$200,0),MATCH(Data7[[#Headers],[Truck]],'Employee Info'!$C$2:$J$2,0)),"")</f>
        <v/>
      </c>
      <c r="L621" s="19" t="str">
        <f>IFERROR(INDEX('Employee Info'!$C$3:$J$200,MATCH(Data7[[#This Row],[Name:]],'Employee Info'!$B$3:$B$200,0),MATCH(Data7[[#Headers],[Phone]],'Employee Info'!$C$2:$J$2,0)),"")</f>
        <v/>
      </c>
      <c r="M621" s="19" t="str">
        <f>IFERROR(INDEX('Employee Info'!$C$3:$J$200,MATCH(Data7[[#This Row],[Name:]],'Employee Info'!$B$3:$B$200,0),MATCH(Data7[[#Headers],[Tech]],'Employee Info'!$C$2:$J$2,0)),"")</f>
        <v/>
      </c>
      <c r="N621" s="19" t="str">
        <f>IFERROR(INDEX('Employee Info'!$C$3:$J$200,MATCH(Data7[[#This Row],[Name:]],'Employee Info'!$B$3:$B$200,0),MATCH(Data7[[#Headers],[Other]],'Employee Info'!$C$2:$J$2,0)),"")</f>
        <v/>
      </c>
      <c r="O621" s="19">
        <f>IFERROR((Data7[[#This Row],[Hours:]]*SUM(Data7[[#This Row],[Rate]:[Other]])),"")</f>
        <v>0</v>
      </c>
      <c r="P621" s="7" t="str">
        <f>IF(Data7[[#This Row],[WO'#:]]="","Riley #","WO#")</f>
        <v>Riley #</v>
      </c>
      <c r="Q621" s="7">
        <f>IFERROR(WEEKNUM(Data7[[#This Row],[Date:]]),"")</f>
        <v>17</v>
      </c>
      <c r="R621" s="6">
        <f t="shared" si="27"/>
        <v>45403</v>
      </c>
      <c r="S621" s="6">
        <f>Data7[[#This Row],[Week Start]]+7</f>
        <v>45410</v>
      </c>
      <c r="T621" s="7" t="str">
        <f t="shared" si="28"/>
        <v>4/21/2024 - 4/28/2024</v>
      </c>
      <c r="U621" s="7" t="str">
        <f t="shared" si="29"/>
        <v>Time Card</v>
      </c>
      <c r="V621" s="8" t="str">
        <f>RIGHT(TEXT(Data7[[#This Row],[Date:]],"mmddyyyy"),4)</f>
        <v>2024</v>
      </c>
      <c r="W621" s="8" t="str">
        <f>MID(TEXT(Data7[[#This Row],[Date:]],"mmddyyyy"),3,2)</f>
        <v>24</v>
      </c>
      <c r="X621" s="8" t="str">
        <f>LEFT(TEXT(Data7[[#This Row],[Date:]],"mmddyyyy"),2)</f>
        <v>04</v>
      </c>
      <c r="Y621" s="6">
        <f>DATE(Data7[[#This Row],[Year]],Data7[[#This Row],[Month]],Data7[[#This Row],[Day]])</f>
        <v>45406</v>
      </c>
    </row>
    <row r="622" spans="1:25" x14ac:dyDescent="0.3">
      <c r="A622" s="5">
        <v>45406.407851620374</v>
      </c>
      <c r="B622" s="7" t="s">
        <v>65</v>
      </c>
      <c r="C622" s="6" t="s">
        <v>493</v>
      </c>
      <c r="D622" s="7" t="s">
        <v>484</v>
      </c>
      <c r="E622" s="8">
        <v>8</v>
      </c>
      <c r="F622" s="7" t="s">
        <v>68</v>
      </c>
      <c r="G622" s="7" t="s">
        <v>68</v>
      </c>
      <c r="H622" s="7" t="s">
        <v>485</v>
      </c>
      <c r="I622" s="7" t="s">
        <v>44</v>
      </c>
      <c r="J622" s="19" t="str">
        <f>IFERROR(INDEX('Employee Info'!$C$3:$E$200,MATCH(Data7[[#This Row],[Name:]],'Employee Info'!$B$3:$B$200,0),MATCH(Data7[[#This Row],[Hours Type:]],'Employee Info'!$C$2:$E$2,0)),"")</f>
        <v/>
      </c>
      <c r="K622" s="19" t="str">
        <f>IFERROR(INDEX('Employee Info'!$C$3:$J$200,MATCH(Data7[[#This Row],[Name:]],'Employee Info'!$B$3:$B$200,0),MATCH(Data7[[#Headers],[Truck]],'Employee Info'!$C$2:$J$2,0)),"")</f>
        <v/>
      </c>
      <c r="L622" s="19" t="str">
        <f>IFERROR(INDEX('Employee Info'!$C$3:$J$200,MATCH(Data7[[#This Row],[Name:]],'Employee Info'!$B$3:$B$200,0),MATCH(Data7[[#Headers],[Phone]],'Employee Info'!$C$2:$J$2,0)),"")</f>
        <v/>
      </c>
      <c r="M622" s="19" t="str">
        <f>IFERROR(INDEX('Employee Info'!$C$3:$J$200,MATCH(Data7[[#This Row],[Name:]],'Employee Info'!$B$3:$B$200,0),MATCH(Data7[[#Headers],[Tech]],'Employee Info'!$C$2:$J$2,0)),"")</f>
        <v/>
      </c>
      <c r="N622" s="19" t="str">
        <f>IFERROR(INDEX('Employee Info'!$C$3:$J$200,MATCH(Data7[[#This Row],[Name:]],'Employee Info'!$B$3:$B$200,0),MATCH(Data7[[#Headers],[Other]],'Employee Info'!$C$2:$J$2,0)),"")</f>
        <v/>
      </c>
      <c r="O622" s="19">
        <f>IFERROR((Data7[[#This Row],[Hours:]]*SUM(Data7[[#This Row],[Rate]:[Other]])),"")</f>
        <v>0</v>
      </c>
      <c r="P622" s="7" t="str">
        <f>IF(Data7[[#This Row],[WO'#:]]="","Riley #","WO#")</f>
        <v>Riley #</v>
      </c>
      <c r="Q622" s="7">
        <f>IFERROR(WEEKNUM(Data7[[#This Row],[Date:]]),"")</f>
        <v>17</v>
      </c>
      <c r="R622" s="6">
        <f t="shared" si="27"/>
        <v>45403</v>
      </c>
      <c r="S622" s="6">
        <f>Data7[[#This Row],[Week Start]]+7</f>
        <v>45410</v>
      </c>
      <c r="T622" s="7" t="str">
        <f t="shared" si="28"/>
        <v>4/21/2024 - 4/28/2024</v>
      </c>
      <c r="U622" s="7" t="str">
        <f t="shared" si="29"/>
        <v>Time Card</v>
      </c>
      <c r="V622" s="8" t="str">
        <f>RIGHT(TEXT(Data7[[#This Row],[Date:]],"mmddyyyy"),4)</f>
        <v>2024</v>
      </c>
      <c r="W622" s="8" t="str">
        <f>MID(TEXT(Data7[[#This Row],[Date:]],"mmddyyyy"),3,2)</f>
        <v>24</v>
      </c>
      <c r="X622" s="8" t="str">
        <f>LEFT(TEXT(Data7[[#This Row],[Date:]],"mmddyyyy"),2)</f>
        <v>04</v>
      </c>
      <c r="Y622" s="6">
        <f>DATE(Data7[[#This Row],[Year]],Data7[[#This Row],[Month]],Data7[[#This Row],[Day]])</f>
        <v>45406</v>
      </c>
    </row>
    <row r="623" spans="1:25" x14ac:dyDescent="0.3">
      <c r="A623" s="5">
        <v>45406.408090625002</v>
      </c>
      <c r="B623" s="7" t="s">
        <v>31</v>
      </c>
      <c r="C623" s="6" t="s">
        <v>493</v>
      </c>
      <c r="D623" s="7" t="s">
        <v>484</v>
      </c>
      <c r="E623" s="8">
        <v>8</v>
      </c>
      <c r="F623" s="7" t="s">
        <v>68</v>
      </c>
      <c r="G623" s="7" t="s">
        <v>68</v>
      </c>
      <c r="H623" s="7" t="s">
        <v>485</v>
      </c>
      <c r="I623" s="7" t="s">
        <v>44</v>
      </c>
      <c r="J623" s="19" t="str">
        <f>IFERROR(INDEX('Employee Info'!$C$3:$E$200,MATCH(Data7[[#This Row],[Name:]],'Employee Info'!$B$3:$B$200,0),MATCH(Data7[[#This Row],[Hours Type:]],'Employee Info'!$C$2:$E$2,0)),"")</f>
        <v/>
      </c>
      <c r="K623" s="19" t="str">
        <f>IFERROR(INDEX('Employee Info'!$C$3:$J$200,MATCH(Data7[[#This Row],[Name:]],'Employee Info'!$B$3:$B$200,0),MATCH(Data7[[#Headers],[Truck]],'Employee Info'!$C$2:$J$2,0)),"")</f>
        <v/>
      </c>
      <c r="L623" s="19" t="str">
        <f>IFERROR(INDEX('Employee Info'!$C$3:$J$200,MATCH(Data7[[#This Row],[Name:]],'Employee Info'!$B$3:$B$200,0),MATCH(Data7[[#Headers],[Phone]],'Employee Info'!$C$2:$J$2,0)),"")</f>
        <v/>
      </c>
      <c r="M623" s="19" t="str">
        <f>IFERROR(INDEX('Employee Info'!$C$3:$J$200,MATCH(Data7[[#This Row],[Name:]],'Employee Info'!$B$3:$B$200,0),MATCH(Data7[[#Headers],[Tech]],'Employee Info'!$C$2:$J$2,0)),"")</f>
        <v/>
      </c>
      <c r="N623" s="19" t="str">
        <f>IFERROR(INDEX('Employee Info'!$C$3:$J$200,MATCH(Data7[[#This Row],[Name:]],'Employee Info'!$B$3:$B$200,0),MATCH(Data7[[#Headers],[Other]],'Employee Info'!$C$2:$J$2,0)),"")</f>
        <v/>
      </c>
      <c r="O623" s="19">
        <f>IFERROR((Data7[[#This Row],[Hours:]]*SUM(Data7[[#This Row],[Rate]:[Other]])),"")</f>
        <v>0</v>
      </c>
      <c r="P623" s="7" t="str">
        <f>IF(Data7[[#This Row],[WO'#:]]="","Riley #","WO#")</f>
        <v>Riley #</v>
      </c>
      <c r="Q623" s="7">
        <f>IFERROR(WEEKNUM(Data7[[#This Row],[Date:]]),"")</f>
        <v>17</v>
      </c>
      <c r="R623" s="6">
        <f t="shared" si="27"/>
        <v>45403</v>
      </c>
      <c r="S623" s="6">
        <f>Data7[[#This Row],[Week Start]]+7</f>
        <v>45410</v>
      </c>
      <c r="T623" s="7" t="str">
        <f t="shared" si="28"/>
        <v>4/21/2024 - 4/28/2024</v>
      </c>
      <c r="U623" s="7" t="str">
        <f t="shared" si="29"/>
        <v>Time Card</v>
      </c>
      <c r="V623" s="8" t="str">
        <f>RIGHT(TEXT(Data7[[#This Row],[Date:]],"mmddyyyy"),4)</f>
        <v>2024</v>
      </c>
      <c r="W623" s="8" t="str">
        <f>MID(TEXT(Data7[[#This Row],[Date:]],"mmddyyyy"),3,2)</f>
        <v>24</v>
      </c>
      <c r="X623" s="8" t="str">
        <f>LEFT(TEXT(Data7[[#This Row],[Date:]],"mmddyyyy"),2)</f>
        <v>04</v>
      </c>
      <c r="Y623" s="6">
        <f>DATE(Data7[[#This Row],[Year]],Data7[[#This Row],[Month]],Data7[[#This Row],[Day]])</f>
        <v>45406</v>
      </c>
    </row>
    <row r="624" spans="1:25" x14ac:dyDescent="0.3">
      <c r="A624" s="5">
        <v>45407.245080555556</v>
      </c>
      <c r="B624" s="7" t="s">
        <v>35</v>
      </c>
      <c r="C624" s="6" t="s">
        <v>493</v>
      </c>
      <c r="D624" s="7" t="s">
        <v>496</v>
      </c>
      <c r="E624" s="8">
        <v>1.5</v>
      </c>
      <c r="F624" s="7" t="s">
        <v>68</v>
      </c>
      <c r="G624" s="7" t="s">
        <v>68</v>
      </c>
      <c r="H624" s="7" t="s">
        <v>485</v>
      </c>
      <c r="I624" s="7" t="s">
        <v>44</v>
      </c>
      <c r="J624" s="19" t="str">
        <f>IFERROR(INDEX('Employee Info'!$C$3:$E$200,MATCH(Data7[[#This Row],[Name:]],'Employee Info'!$B$3:$B$200,0),MATCH(Data7[[#This Row],[Hours Type:]],'Employee Info'!$C$2:$E$2,0)),"")</f>
        <v/>
      </c>
      <c r="K624" s="19" t="str">
        <f>IFERROR(INDEX('Employee Info'!$C$3:$J$200,MATCH(Data7[[#This Row],[Name:]],'Employee Info'!$B$3:$B$200,0),MATCH(Data7[[#Headers],[Truck]],'Employee Info'!$C$2:$J$2,0)),"")</f>
        <v/>
      </c>
      <c r="L624" s="19" t="str">
        <f>IFERROR(INDEX('Employee Info'!$C$3:$J$200,MATCH(Data7[[#This Row],[Name:]],'Employee Info'!$B$3:$B$200,0),MATCH(Data7[[#Headers],[Phone]],'Employee Info'!$C$2:$J$2,0)),"")</f>
        <v/>
      </c>
      <c r="M624" s="19" t="str">
        <f>IFERROR(INDEX('Employee Info'!$C$3:$J$200,MATCH(Data7[[#This Row],[Name:]],'Employee Info'!$B$3:$B$200,0),MATCH(Data7[[#Headers],[Tech]],'Employee Info'!$C$2:$J$2,0)),"")</f>
        <v/>
      </c>
      <c r="N624" s="19" t="str">
        <f>IFERROR(INDEX('Employee Info'!$C$3:$J$200,MATCH(Data7[[#This Row],[Name:]],'Employee Info'!$B$3:$B$200,0),MATCH(Data7[[#Headers],[Other]],'Employee Info'!$C$2:$J$2,0)),"")</f>
        <v/>
      </c>
      <c r="O624" s="19">
        <f>IFERROR((Data7[[#This Row],[Hours:]]*SUM(Data7[[#This Row],[Rate]:[Other]])),"")</f>
        <v>0</v>
      </c>
      <c r="P624" s="7" t="str">
        <f>IF(Data7[[#This Row],[WO'#:]]="","Riley #","WO#")</f>
        <v>Riley #</v>
      </c>
      <c r="Q624" s="7">
        <f>IFERROR(WEEKNUM(Data7[[#This Row],[Date:]]),"")</f>
        <v>17</v>
      </c>
      <c r="R624" s="6">
        <f t="shared" si="27"/>
        <v>45403</v>
      </c>
      <c r="S624" s="6">
        <f>Data7[[#This Row],[Week Start]]+7</f>
        <v>45410</v>
      </c>
      <c r="T624" s="7" t="str">
        <f t="shared" si="28"/>
        <v>4/21/2024 - 4/28/2024</v>
      </c>
      <c r="U624" s="7" t="str">
        <f t="shared" si="29"/>
        <v>Time Card</v>
      </c>
      <c r="V624" s="8" t="str">
        <f>RIGHT(TEXT(Data7[[#This Row],[Date:]],"mmddyyyy"),4)</f>
        <v>2024</v>
      </c>
      <c r="W624" s="8" t="str">
        <f>MID(TEXT(Data7[[#This Row],[Date:]],"mmddyyyy"),3,2)</f>
        <v>24</v>
      </c>
      <c r="X624" s="8" t="str">
        <f>LEFT(TEXT(Data7[[#This Row],[Date:]],"mmddyyyy"),2)</f>
        <v>04</v>
      </c>
      <c r="Y624" s="6">
        <f>DATE(Data7[[#This Row],[Year]],Data7[[#This Row],[Month]],Data7[[#This Row],[Day]])</f>
        <v>45406</v>
      </c>
    </row>
    <row r="625" spans="1:25" x14ac:dyDescent="0.3">
      <c r="A625" s="5">
        <v>45408.461432523145</v>
      </c>
      <c r="B625" s="7" t="s">
        <v>492</v>
      </c>
      <c r="C625" s="6" t="s">
        <v>493</v>
      </c>
      <c r="D625" s="7" t="s">
        <v>486</v>
      </c>
      <c r="E625" s="8">
        <v>8</v>
      </c>
      <c r="F625" s="7" t="s">
        <v>68</v>
      </c>
      <c r="G625" s="7" t="s">
        <v>68</v>
      </c>
      <c r="H625" s="7" t="s">
        <v>485</v>
      </c>
      <c r="I625" s="7" t="s">
        <v>44</v>
      </c>
      <c r="J625" s="19" t="str">
        <f>IFERROR(INDEX('Employee Info'!$C$3:$E$200,MATCH(Data7[[#This Row],[Name:]],'Employee Info'!$B$3:$B$200,0),MATCH(Data7[[#This Row],[Hours Type:]],'Employee Info'!$C$2:$E$2,0)),"")</f>
        <v/>
      </c>
      <c r="K625" s="19" t="str">
        <f>IFERROR(INDEX('Employee Info'!$C$3:$J$200,MATCH(Data7[[#This Row],[Name:]],'Employee Info'!$B$3:$B$200,0),MATCH(Data7[[#Headers],[Truck]],'Employee Info'!$C$2:$J$2,0)),"")</f>
        <v/>
      </c>
      <c r="L625" s="19" t="str">
        <f>IFERROR(INDEX('Employee Info'!$C$3:$J$200,MATCH(Data7[[#This Row],[Name:]],'Employee Info'!$B$3:$B$200,0),MATCH(Data7[[#Headers],[Phone]],'Employee Info'!$C$2:$J$2,0)),"")</f>
        <v/>
      </c>
      <c r="M625" s="19" t="str">
        <f>IFERROR(INDEX('Employee Info'!$C$3:$J$200,MATCH(Data7[[#This Row],[Name:]],'Employee Info'!$B$3:$B$200,0),MATCH(Data7[[#Headers],[Tech]],'Employee Info'!$C$2:$J$2,0)),"")</f>
        <v/>
      </c>
      <c r="N625" s="19" t="str">
        <f>IFERROR(INDEX('Employee Info'!$C$3:$J$200,MATCH(Data7[[#This Row],[Name:]],'Employee Info'!$B$3:$B$200,0),MATCH(Data7[[#Headers],[Other]],'Employee Info'!$C$2:$J$2,0)),"")</f>
        <v/>
      </c>
      <c r="O625" s="19">
        <f>IFERROR((Data7[[#This Row],[Hours:]]*SUM(Data7[[#This Row],[Rate]:[Other]])),"")</f>
        <v>0</v>
      </c>
      <c r="P625" s="7" t="str">
        <f>IF(Data7[[#This Row],[WO'#:]]="","Riley #","WO#")</f>
        <v>Riley #</v>
      </c>
      <c r="Q625" s="7">
        <f>IFERROR(WEEKNUM(Data7[[#This Row],[Date:]]),"")</f>
        <v>17</v>
      </c>
      <c r="R625" s="6">
        <f t="shared" si="27"/>
        <v>45403</v>
      </c>
      <c r="S625" s="6">
        <f>Data7[[#This Row],[Week Start]]+7</f>
        <v>45410</v>
      </c>
      <c r="T625" s="7" t="str">
        <f t="shared" si="28"/>
        <v>4/21/2024 - 4/28/2024</v>
      </c>
      <c r="U625" s="7" t="str">
        <f t="shared" si="29"/>
        <v>Time Card</v>
      </c>
      <c r="V625" s="8" t="str">
        <f>RIGHT(TEXT(Data7[[#This Row],[Date:]],"mmddyyyy"),4)</f>
        <v>2024</v>
      </c>
      <c r="W625" s="8" t="str">
        <f>MID(TEXT(Data7[[#This Row],[Date:]],"mmddyyyy"),3,2)</f>
        <v>24</v>
      </c>
      <c r="X625" s="8" t="str">
        <f>LEFT(TEXT(Data7[[#This Row],[Date:]],"mmddyyyy"),2)</f>
        <v>04</v>
      </c>
      <c r="Y625" s="6">
        <f>DATE(Data7[[#This Row],[Year]],Data7[[#This Row],[Month]],Data7[[#This Row],[Day]])</f>
        <v>45406</v>
      </c>
    </row>
    <row r="626" spans="1:25" x14ac:dyDescent="0.3">
      <c r="A626" s="5">
        <v>45408.462887731483</v>
      </c>
      <c r="B626" s="7" t="s">
        <v>66</v>
      </c>
      <c r="C626" s="6" t="s">
        <v>493</v>
      </c>
      <c r="D626" s="7" t="s">
        <v>486</v>
      </c>
      <c r="E626" s="8">
        <v>1</v>
      </c>
      <c r="F626" s="7" t="s">
        <v>68</v>
      </c>
      <c r="G626" s="7" t="s">
        <v>68</v>
      </c>
      <c r="H626" s="7" t="s">
        <v>485</v>
      </c>
      <c r="I626" s="7" t="s">
        <v>44</v>
      </c>
      <c r="J626" s="19" t="str">
        <f>IFERROR(INDEX('Employee Info'!$C$3:$E$200,MATCH(Data7[[#This Row],[Name:]],'Employee Info'!$B$3:$B$200,0),MATCH(Data7[[#This Row],[Hours Type:]],'Employee Info'!$C$2:$E$2,0)),"")</f>
        <v/>
      </c>
      <c r="K626" s="19" t="str">
        <f>IFERROR(INDEX('Employee Info'!$C$3:$J$200,MATCH(Data7[[#This Row],[Name:]],'Employee Info'!$B$3:$B$200,0),MATCH(Data7[[#Headers],[Truck]],'Employee Info'!$C$2:$J$2,0)),"")</f>
        <v/>
      </c>
      <c r="L626" s="19" t="str">
        <f>IFERROR(INDEX('Employee Info'!$C$3:$J$200,MATCH(Data7[[#This Row],[Name:]],'Employee Info'!$B$3:$B$200,0),MATCH(Data7[[#Headers],[Phone]],'Employee Info'!$C$2:$J$2,0)),"")</f>
        <v/>
      </c>
      <c r="M626" s="19" t="str">
        <f>IFERROR(INDEX('Employee Info'!$C$3:$J$200,MATCH(Data7[[#This Row],[Name:]],'Employee Info'!$B$3:$B$200,0),MATCH(Data7[[#Headers],[Tech]],'Employee Info'!$C$2:$J$2,0)),"")</f>
        <v/>
      </c>
      <c r="N626" s="19" t="str">
        <f>IFERROR(INDEX('Employee Info'!$C$3:$J$200,MATCH(Data7[[#This Row],[Name:]],'Employee Info'!$B$3:$B$200,0),MATCH(Data7[[#Headers],[Other]],'Employee Info'!$C$2:$J$2,0)),"")</f>
        <v/>
      </c>
      <c r="O626" s="19">
        <f>IFERROR((Data7[[#This Row],[Hours:]]*SUM(Data7[[#This Row],[Rate]:[Other]])),"")</f>
        <v>0</v>
      </c>
      <c r="P626" s="7" t="str">
        <f>IF(Data7[[#This Row],[WO'#:]]="","Riley #","WO#")</f>
        <v>Riley #</v>
      </c>
      <c r="Q626" s="7">
        <f>IFERROR(WEEKNUM(Data7[[#This Row],[Date:]]),"")</f>
        <v>17</v>
      </c>
      <c r="R626" s="6">
        <f t="shared" si="27"/>
        <v>45403</v>
      </c>
      <c r="S626" s="6">
        <f>Data7[[#This Row],[Week Start]]+7</f>
        <v>45410</v>
      </c>
      <c r="T626" s="7" t="str">
        <f t="shared" si="28"/>
        <v>4/21/2024 - 4/28/2024</v>
      </c>
      <c r="U626" s="7" t="str">
        <f t="shared" si="29"/>
        <v>Time Card</v>
      </c>
      <c r="V626" s="8" t="str">
        <f>RIGHT(TEXT(Data7[[#This Row],[Date:]],"mmddyyyy"),4)</f>
        <v>2024</v>
      </c>
      <c r="W626" s="8" t="str">
        <f>MID(TEXT(Data7[[#This Row],[Date:]],"mmddyyyy"),3,2)</f>
        <v>24</v>
      </c>
      <c r="X626" s="8" t="str">
        <f>LEFT(TEXT(Data7[[#This Row],[Date:]],"mmddyyyy"),2)</f>
        <v>04</v>
      </c>
      <c r="Y626" s="6">
        <f>DATE(Data7[[#This Row],[Year]],Data7[[#This Row],[Month]],Data7[[#This Row],[Day]])</f>
        <v>45406</v>
      </c>
    </row>
    <row r="627" spans="1:25" x14ac:dyDescent="0.3">
      <c r="A627" s="5">
        <v>45407.408507754626</v>
      </c>
      <c r="B627" s="7" t="s">
        <v>31</v>
      </c>
      <c r="C627" s="6" t="s">
        <v>501</v>
      </c>
      <c r="D627" s="7" t="s">
        <v>340</v>
      </c>
      <c r="E627" s="8">
        <v>2</v>
      </c>
      <c r="F627" s="7">
        <v>6984733</v>
      </c>
      <c r="G627" s="7" t="s">
        <v>68</v>
      </c>
      <c r="H627" s="7" t="s">
        <v>69</v>
      </c>
      <c r="I627" s="7" t="s">
        <v>44</v>
      </c>
      <c r="J627" s="19" t="str">
        <f>IFERROR(INDEX('Employee Info'!$C$3:$E$200,MATCH(Data7[[#This Row],[Name:]],'Employee Info'!$B$3:$B$200,0),MATCH(Data7[[#This Row],[Hours Type:]],'Employee Info'!$C$2:$E$2,0)),"")</f>
        <v/>
      </c>
      <c r="K627" s="19" t="str">
        <f>IFERROR(INDEX('Employee Info'!$C$3:$J$200,MATCH(Data7[[#This Row],[Name:]],'Employee Info'!$B$3:$B$200,0),MATCH(Data7[[#Headers],[Truck]],'Employee Info'!$C$2:$J$2,0)),"")</f>
        <v/>
      </c>
      <c r="L627" s="19" t="str">
        <f>IFERROR(INDEX('Employee Info'!$C$3:$J$200,MATCH(Data7[[#This Row],[Name:]],'Employee Info'!$B$3:$B$200,0),MATCH(Data7[[#Headers],[Phone]],'Employee Info'!$C$2:$J$2,0)),"")</f>
        <v/>
      </c>
      <c r="M627" s="19" t="str">
        <f>IFERROR(INDEX('Employee Info'!$C$3:$J$200,MATCH(Data7[[#This Row],[Name:]],'Employee Info'!$B$3:$B$200,0),MATCH(Data7[[#Headers],[Tech]],'Employee Info'!$C$2:$J$2,0)),"")</f>
        <v/>
      </c>
      <c r="N627" s="19" t="str">
        <f>IFERROR(INDEX('Employee Info'!$C$3:$J$200,MATCH(Data7[[#This Row],[Name:]],'Employee Info'!$B$3:$B$200,0),MATCH(Data7[[#Headers],[Other]],'Employee Info'!$C$2:$J$2,0)),"")</f>
        <v/>
      </c>
      <c r="O627" s="19">
        <f>IFERROR((Data7[[#This Row],[Hours:]]*SUM(Data7[[#This Row],[Rate]:[Other]])),"")</f>
        <v>0</v>
      </c>
      <c r="P627" s="7" t="str">
        <f>IF(Data7[[#This Row],[WO'#:]]="","Riley #","WO#")</f>
        <v>WO#</v>
      </c>
      <c r="Q627" s="7">
        <f>IFERROR(WEEKNUM(Data7[[#This Row],[Date:]]),"")</f>
        <v>17</v>
      </c>
      <c r="R627" s="6">
        <f t="shared" si="27"/>
        <v>45403</v>
      </c>
      <c r="S627" s="6">
        <f>Data7[[#This Row],[Week Start]]+7</f>
        <v>45410</v>
      </c>
      <c r="T627" s="7" t="str">
        <f t="shared" si="28"/>
        <v>4/21/2024 - 4/28/2024</v>
      </c>
      <c r="U627" s="7" t="str">
        <f t="shared" si="29"/>
        <v>Time Card</v>
      </c>
      <c r="V627" s="8" t="str">
        <f>RIGHT(TEXT(Data7[[#This Row],[Date:]],"mmddyyyy"),4)</f>
        <v>2024</v>
      </c>
      <c r="W627" s="8" t="str">
        <f>MID(TEXT(Data7[[#This Row],[Date:]],"mmddyyyy"),3,2)</f>
        <v>25</v>
      </c>
      <c r="X627" s="8" t="str">
        <f>LEFT(TEXT(Data7[[#This Row],[Date:]],"mmddyyyy"),2)</f>
        <v>04</v>
      </c>
      <c r="Y627" s="6">
        <f>DATE(Data7[[#This Row],[Year]],Data7[[#This Row],[Month]],Data7[[#This Row],[Day]])</f>
        <v>45407</v>
      </c>
    </row>
    <row r="628" spans="1:25" x14ac:dyDescent="0.3">
      <c r="A628" s="5">
        <v>45408.557806828707</v>
      </c>
      <c r="B628" s="7" t="s">
        <v>66</v>
      </c>
      <c r="C628" s="6" t="s">
        <v>501</v>
      </c>
      <c r="D628" s="7" t="s">
        <v>502</v>
      </c>
      <c r="E628" s="8">
        <v>4</v>
      </c>
      <c r="F628" s="7">
        <v>6984733</v>
      </c>
      <c r="G628" s="7" t="s">
        <v>68</v>
      </c>
      <c r="H628" s="7" t="s">
        <v>69</v>
      </c>
      <c r="I628" s="7" t="s">
        <v>44</v>
      </c>
      <c r="J628" s="19" t="str">
        <f>IFERROR(INDEX('Employee Info'!$C$3:$E$200,MATCH(Data7[[#This Row],[Name:]],'Employee Info'!$B$3:$B$200,0),MATCH(Data7[[#This Row],[Hours Type:]],'Employee Info'!$C$2:$E$2,0)),"")</f>
        <v/>
      </c>
      <c r="K628" s="19" t="str">
        <f>IFERROR(INDEX('Employee Info'!$C$3:$J$200,MATCH(Data7[[#This Row],[Name:]],'Employee Info'!$B$3:$B$200,0),MATCH(Data7[[#Headers],[Truck]],'Employee Info'!$C$2:$J$2,0)),"")</f>
        <v/>
      </c>
      <c r="L628" s="19" t="str">
        <f>IFERROR(INDEX('Employee Info'!$C$3:$J$200,MATCH(Data7[[#This Row],[Name:]],'Employee Info'!$B$3:$B$200,0),MATCH(Data7[[#Headers],[Phone]],'Employee Info'!$C$2:$J$2,0)),"")</f>
        <v/>
      </c>
      <c r="M628" s="19" t="str">
        <f>IFERROR(INDEX('Employee Info'!$C$3:$J$200,MATCH(Data7[[#This Row],[Name:]],'Employee Info'!$B$3:$B$200,0),MATCH(Data7[[#Headers],[Tech]],'Employee Info'!$C$2:$J$2,0)),"")</f>
        <v/>
      </c>
      <c r="N628" s="19" t="str">
        <f>IFERROR(INDEX('Employee Info'!$C$3:$J$200,MATCH(Data7[[#This Row],[Name:]],'Employee Info'!$B$3:$B$200,0),MATCH(Data7[[#Headers],[Other]],'Employee Info'!$C$2:$J$2,0)),"")</f>
        <v/>
      </c>
      <c r="O628" s="19">
        <f>IFERROR((Data7[[#This Row],[Hours:]]*SUM(Data7[[#This Row],[Rate]:[Other]])),"")</f>
        <v>0</v>
      </c>
      <c r="P628" s="7" t="str">
        <f>IF(Data7[[#This Row],[WO'#:]]="","Riley #","WO#")</f>
        <v>WO#</v>
      </c>
      <c r="Q628" s="7">
        <f>IFERROR(WEEKNUM(Data7[[#This Row],[Date:]]),"")</f>
        <v>17</v>
      </c>
      <c r="R628" s="6">
        <f t="shared" si="27"/>
        <v>45403</v>
      </c>
      <c r="S628" s="6">
        <f>Data7[[#This Row],[Week Start]]+7</f>
        <v>45410</v>
      </c>
      <c r="T628" s="7" t="str">
        <f t="shared" si="28"/>
        <v>4/21/2024 - 4/28/2024</v>
      </c>
      <c r="U628" s="7" t="str">
        <f t="shared" si="29"/>
        <v>Time Card</v>
      </c>
      <c r="V628" s="8" t="str">
        <f>RIGHT(TEXT(Data7[[#This Row],[Date:]],"mmddyyyy"),4)</f>
        <v>2024</v>
      </c>
      <c r="W628" s="8" t="str">
        <f>MID(TEXT(Data7[[#This Row],[Date:]],"mmddyyyy"),3,2)</f>
        <v>25</v>
      </c>
      <c r="X628" s="8" t="str">
        <f>LEFT(TEXT(Data7[[#This Row],[Date:]],"mmddyyyy"),2)</f>
        <v>04</v>
      </c>
      <c r="Y628" s="6">
        <f>DATE(Data7[[#This Row],[Year]],Data7[[#This Row],[Month]],Data7[[#This Row],[Day]])</f>
        <v>45407</v>
      </c>
    </row>
    <row r="629" spans="1:25" x14ac:dyDescent="0.3">
      <c r="A629" s="5">
        <v>45420.324336921294</v>
      </c>
      <c r="B629" s="7" t="s">
        <v>76</v>
      </c>
      <c r="C629" s="6" t="s">
        <v>501</v>
      </c>
      <c r="D629" s="7" t="s">
        <v>156</v>
      </c>
      <c r="E629" s="8">
        <v>1</v>
      </c>
      <c r="F629" s="7">
        <v>6984733</v>
      </c>
      <c r="G629" s="7" t="s">
        <v>68</v>
      </c>
      <c r="H629" s="7" t="s">
        <v>69</v>
      </c>
      <c r="I629" s="7" t="s">
        <v>44</v>
      </c>
      <c r="J629" s="19" t="str">
        <f>IFERROR(INDEX('Employee Info'!$C$3:$E$200,MATCH(Data7[[#This Row],[Name:]],'Employee Info'!$B$3:$B$200,0),MATCH(Data7[[#This Row],[Hours Type:]],'Employee Info'!$C$2:$E$2,0)),"")</f>
        <v/>
      </c>
      <c r="K629" s="19" t="str">
        <f>IFERROR(INDEX('Employee Info'!$C$3:$J$200,MATCH(Data7[[#This Row],[Name:]],'Employee Info'!$B$3:$B$200,0),MATCH(Data7[[#Headers],[Truck]],'Employee Info'!$C$2:$J$2,0)),"")</f>
        <v/>
      </c>
      <c r="L629" s="19" t="str">
        <f>IFERROR(INDEX('Employee Info'!$C$3:$J$200,MATCH(Data7[[#This Row],[Name:]],'Employee Info'!$B$3:$B$200,0),MATCH(Data7[[#Headers],[Phone]],'Employee Info'!$C$2:$J$2,0)),"")</f>
        <v/>
      </c>
      <c r="M629" s="19" t="str">
        <f>IFERROR(INDEX('Employee Info'!$C$3:$J$200,MATCH(Data7[[#This Row],[Name:]],'Employee Info'!$B$3:$B$200,0),MATCH(Data7[[#Headers],[Tech]],'Employee Info'!$C$2:$J$2,0)),"")</f>
        <v/>
      </c>
      <c r="N629" s="19" t="str">
        <f>IFERROR(INDEX('Employee Info'!$C$3:$J$200,MATCH(Data7[[#This Row],[Name:]],'Employee Info'!$B$3:$B$200,0),MATCH(Data7[[#Headers],[Other]],'Employee Info'!$C$2:$J$2,0)),"")</f>
        <v/>
      </c>
      <c r="O629" s="19">
        <f>IFERROR((Data7[[#This Row],[Hours:]]*SUM(Data7[[#This Row],[Rate]:[Other]])),"")</f>
        <v>0</v>
      </c>
      <c r="P629" s="7" t="str">
        <f>IF(Data7[[#This Row],[WO'#:]]="","Riley #","WO#")</f>
        <v>WO#</v>
      </c>
      <c r="Q629" s="7">
        <f>IFERROR(WEEKNUM(Data7[[#This Row],[Date:]]),"")</f>
        <v>17</v>
      </c>
      <c r="R629" s="6">
        <f t="shared" si="27"/>
        <v>45403</v>
      </c>
      <c r="S629" s="6">
        <f>Data7[[#This Row],[Week Start]]+7</f>
        <v>45410</v>
      </c>
      <c r="T629" s="7" t="str">
        <f t="shared" si="28"/>
        <v>4/21/2024 - 4/28/2024</v>
      </c>
      <c r="U629" s="7" t="str">
        <f t="shared" si="29"/>
        <v>Time Card</v>
      </c>
      <c r="V629" s="8" t="str">
        <f>RIGHT(TEXT(Data7[[#This Row],[Date:]],"mmddyyyy"),4)</f>
        <v>2024</v>
      </c>
      <c r="W629" s="8" t="str">
        <f>MID(TEXT(Data7[[#This Row],[Date:]],"mmddyyyy"),3,2)</f>
        <v>25</v>
      </c>
      <c r="X629" s="8" t="str">
        <f>LEFT(TEXT(Data7[[#This Row],[Date:]],"mmddyyyy"),2)</f>
        <v>04</v>
      </c>
      <c r="Y629" s="6">
        <f>DATE(Data7[[#This Row],[Year]],Data7[[#This Row],[Month]],Data7[[#This Row],[Day]])</f>
        <v>45407</v>
      </c>
    </row>
    <row r="630" spans="1:25" x14ac:dyDescent="0.3">
      <c r="A630" s="5">
        <v>45408.478885763892</v>
      </c>
      <c r="B630" s="7" t="s">
        <v>66</v>
      </c>
      <c r="C630" s="6" t="s">
        <v>501</v>
      </c>
      <c r="D630" s="7" t="s">
        <v>480</v>
      </c>
      <c r="E630" s="8">
        <v>1</v>
      </c>
      <c r="F630" s="7">
        <v>7078215</v>
      </c>
      <c r="G630" s="7" t="s">
        <v>68</v>
      </c>
      <c r="H630" s="7" t="s">
        <v>69</v>
      </c>
      <c r="I630" s="7" t="s">
        <v>44</v>
      </c>
      <c r="J630" s="19" t="str">
        <f>IFERROR(INDEX('Employee Info'!$C$3:$E$200,MATCH(Data7[[#This Row],[Name:]],'Employee Info'!$B$3:$B$200,0),MATCH(Data7[[#This Row],[Hours Type:]],'Employee Info'!$C$2:$E$2,0)),"")</f>
        <v/>
      </c>
      <c r="K630" s="19" t="str">
        <f>IFERROR(INDEX('Employee Info'!$C$3:$J$200,MATCH(Data7[[#This Row],[Name:]],'Employee Info'!$B$3:$B$200,0),MATCH(Data7[[#Headers],[Truck]],'Employee Info'!$C$2:$J$2,0)),"")</f>
        <v/>
      </c>
      <c r="L630" s="19" t="str">
        <f>IFERROR(INDEX('Employee Info'!$C$3:$J$200,MATCH(Data7[[#This Row],[Name:]],'Employee Info'!$B$3:$B$200,0),MATCH(Data7[[#Headers],[Phone]],'Employee Info'!$C$2:$J$2,0)),"")</f>
        <v/>
      </c>
      <c r="M630" s="19" t="str">
        <f>IFERROR(INDEX('Employee Info'!$C$3:$J$200,MATCH(Data7[[#This Row],[Name:]],'Employee Info'!$B$3:$B$200,0),MATCH(Data7[[#Headers],[Tech]],'Employee Info'!$C$2:$J$2,0)),"")</f>
        <v/>
      </c>
      <c r="N630" s="19" t="str">
        <f>IFERROR(INDEX('Employee Info'!$C$3:$J$200,MATCH(Data7[[#This Row],[Name:]],'Employee Info'!$B$3:$B$200,0),MATCH(Data7[[#Headers],[Other]],'Employee Info'!$C$2:$J$2,0)),"")</f>
        <v/>
      </c>
      <c r="O630" s="19">
        <f>IFERROR((Data7[[#This Row],[Hours:]]*SUM(Data7[[#This Row],[Rate]:[Other]])),"")</f>
        <v>0</v>
      </c>
      <c r="P630" s="7" t="str">
        <f>IF(Data7[[#This Row],[WO'#:]]="","Riley #","WO#")</f>
        <v>WO#</v>
      </c>
      <c r="Q630" s="7">
        <f>IFERROR(WEEKNUM(Data7[[#This Row],[Date:]]),"")</f>
        <v>17</v>
      </c>
      <c r="R630" s="6">
        <f t="shared" si="27"/>
        <v>45403</v>
      </c>
      <c r="S630" s="6">
        <f>Data7[[#This Row],[Week Start]]+7</f>
        <v>45410</v>
      </c>
      <c r="T630" s="7" t="str">
        <f t="shared" si="28"/>
        <v>4/21/2024 - 4/28/2024</v>
      </c>
      <c r="U630" s="7" t="str">
        <f t="shared" si="29"/>
        <v>Time Card</v>
      </c>
      <c r="V630" s="8" t="str">
        <f>RIGHT(TEXT(Data7[[#This Row],[Date:]],"mmddyyyy"),4)</f>
        <v>2024</v>
      </c>
      <c r="W630" s="8" t="str">
        <f>MID(TEXT(Data7[[#This Row],[Date:]],"mmddyyyy"),3,2)</f>
        <v>25</v>
      </c>
      <c r="X630" s="8" t="str">
        <f>LEFT(TEXT(Data7[[#This Row],[Date:]],"mmddyyyy"),2)</f>
        <v>04</v>
      </c>
      <c r="Y630" s="6">
        <f>DATE(Data7[[#This Row],[Year]],Data7[[#This Row],[Month]],Data7[[#This Row],[Day]])</f>
        <v>45407</v>
      </c>
    </row>
    <row r="631" spans="1:25" x14ac:dyDescent="0.3">
      <c r="A631" s="5">
        <v>45408.550361226851</v>
      </c>
      <c r="B631" s="7" t="s">
        <v>66</v>
      </c>
      <c r="C631" s="6" t="s">
        <v>501</v>
      </c>
      <c r="D631" s="7" t="s">
        <v>495</v>
      </c>
      <c r="E631" s="8">
        <v>2</v>
      </c>
      <c r="F631" s="7">
        <v>7095212</v>
      </c>
      <c r="G631" s="7" t="s">
        <v>68</v>
      </c>
      <c r="H631" s="7" t="s">
        <v>69</v>
      </c>
      <c r="I631" s="7" t="s">
        <v>44</v>
      </c>
      <c r="J631" s="19" t="str">
        <f>IFERROR(INDEX('Employee Info'!$C$3:$E$200,MATCH(Data7[[#This Row],[Name:]],'Employee Info'!$B$3:$B$200,0),MATCH(Data7[[#This Row],[Hours Type:]],'Employee Info'!$C$2:$E$2,0)),"")</f>
        <v/>
      </c>
      <c r="K631" s="19" t="str">
        <f>IFERROR(INDEX('Employee Info'!$C$3:$J$200,MATCH(Data7[[#This Row],[Name:]],'Employee Info'!$B$3:$B$200,0),MATCH(Data7[[#Headers],[Truck]],'Employee Info'!$C$2:$J$2,0)),"")</f>
        <v/>
      </c>
      <c r="L631" s="19" t="str">
        <f>IFERROR(INDEX('Employee Info'!$C$3:$J$200,MATCH(Data7[[#This Row],[Name:]],'Employee Info'!$B$3:$B$200,0),MATCH(Data7[[#Headers],[Phone]],'Employee Info'!$C$2:$J$2,0)),"")</f>
        <v/>
      </c>
      <c r="M631" s="19" t="str">
        <f>IFERROR(INDEX('Employee Info'!$C$3:$J$200,MATCH(Data7[[#This Row],[Name:]],'Employee Info'!$B$3:$B$200,0),MATCH(Data7[[#Headers],[Tech]],'Employee Info'!$C$2:$J$2,0)),"")</f>
        <v/>
      </c>
      <c r="N631" s="19" t="str">
        <f>IFERROR(INDEX('Employee Info'!$C$3:$J$200,MATCH(Data7[[#This Row],[Name:]],'Employee Info'!$B$3:$B$200,0),MATCH(Data7[[#Headers],[Other]],'Employee Info'!$C$2:$J$2,0)),"")</f>
        <v/>
      </c>
      <c r="O631" s="19">
        <f>IFERROR((Data7[[#This Row],[Hours:]]*SUM(Data7[[#This Row],[Rate]:[Other]])),"")</f>
        <v>0</v>
      </c>
      <c r="P631" s="7" t="str">
        <f>IF(Data7[[#This Row],[WO'#:]]="","Riley #","WO#")</f>
        <v>WO#</v>
      </c>
      <c r="Q631" s="7">
        <f>IFERROR(WEEKNUM(Data7[[#This Row],[Date:]]),"")</f>
        <v>17</v>
      </c>
      <c r="R631" s="6">
        <f t="shared" si="27"/>
        <v>45403</v>
      </c>
      <c r="S631" s="6">
        <f>Data7[[#This Row],[Week Start]]+7</f>
        <v>45410</v>
      </c>
      <c r="T631" s="7" t="str">
        <f t="shared" si="28"/>
        <v>4/21/2024 - 4/28/2024</v>
      </c>
      <c r="U631" s="7" t="str">
        <f t="shared" si="29"/>
        <v>Time Card</v>
      </c>
      <c r="V631" s="8" t="str">
        <f>RIGHT(TEXT(Data7[[#This Row],[Date:]],"mmddyyyy"),4)</f>
        <v>2024</v>
      </c>
      <c r="W631" s="8" t="str">
        <f>MID(TEXT(Data7[[#This Row],[Date:]],"mmddyyyy"),3,2)</f>
        <v>25</v>
      </c>
      <c r="X631" s="8" t="str">
        <f>LEFT(TEXT(Data7[[#This Row],[Date:]],"mmddyyyy"),2)</f>
        <v>04</v>
      </c>
      <c r="Y631" s="6">
        <f>DATE(Data7[[#This Row],[Year]],Data7[[#This Row],[Month]],Data7[[#This Row],[Day]])</f>
        <v>45407</v>
      </c>
    </row>
    <row r="632" spans="1:25" x14ac:dyDescent="0.3">
      <c r="A632" s="5">
        <v>45407.583578240738</v>
      </c>
      <c r="B632" s="7" t="s">
        <v>35</v>
      </c>
      <c r="C632" s="6" t="s">
        <v>501</v>
      </c>
      <c r="D632" s="7" t="s">
        <v>503</v>
      </c>
      <c r="E632" s="8">
        <v>8</v>
      </c>
      <c r="F632" s="7" t="s">
        <v>68</v>
      </c>
      <c r="G632" s="7" t="s">
        <v>68</v>
      </c>
      <c r="H632" s="7" t="s">
        <v>500</v>
      </c>
      <c r="I632" s="7" t="s">
        <v>44</v>
      </c>
      <c r="J632" s="19" t="str">
        <f>IFERROR(INDEX('Employee Info'!$C$3:$E$200,MATCH(Data7[[#This Row],[Name:]],'Employee Info'!$B$3:$B$200,0),MATCH(Data7[[#This Row],[Hours Type:]],'Employee Info'!$C$2:$E$2,0)),"")</f>
        <v/>
      </c>
      <c r="K632" s="19" t="str">
        <f>IFERROR(INDEX('Employee Info'!$C$3:$J$200,MATCH(Data7[[#This Row],[Name:]],'Employee Info'!$B$3:$B$200,0),MATCH(Data7[[#Headers],[Truck]],'Employee Info'!$C$2:$J$2,0)),"")</f>
        <v/>
      </c>
      <c r="L632" s="19" t="str">
        <f>IFERROR(INDEX('Employee Info'!$C$3:$J$200,MATCH(Data7[[#This Row],[Name:]],'Employee Info'!$B$3:$B$200,0),MATCH(Data7[[#Headers],[Phone]],'Employee Info'!$C$2:$J$2,0)),"")</f>
        <v/>
      </c>
      <c r="M632" s="19" t="str">
        <f>IFERROR(INDEX('Employee Info'!$C$3:$J$200,MATCH(Data7[[#This Row],[Name:]],'Employee Info'!$B$3:$B$200,0),MATCH(Data7[[#Headers],[Tech]],'Employee Info'!$C$2:$J$2,0)),"")</f>
        <v/>
      </c>
      <c r="N632" s="19" t="str">
        <f>IFERROR(INDEX('Employee Info'!$C$3:$J$200,MATCH(Data7[[#This Row],[Name:]],'Employee Info'!$B$3:$B$200,0),MATCH(Data7[[#Headers],[Other]],'Employee Info'!$C$2:$J$2,0)),"")</f>
        <v/>
      </c>
      <c r="O632" s="19">
        <f>IFERROR((Data7[[#This Row],[Hours:]]*SUM(Data7[[#This Row],[Rate]:[Other]])),"")</f>
        <v>0</v>
      </c>
      <c r="P632" s="7" t="str">
        <f>IF(Data7[[#This Row],[WO'#:]]="","Riley #","WO#")</f>
        <v>Riley #</v>
      </c>
      <c r="Q632" s="7">
        <f>IFERROR(WEEKNUM(Data7[[#This Row],[Date:]]),"")</f>
        <v>17</v>
      </c>
      <c r="R632" s="6">
        <f t="shared" si="27"/>
        <v>45403</v>
      </c>
      <c r="S632" s="6">
        <f>Data7[[#This Row],[Week Start]]+7</f>
        <v>45410</v>
      </c>
      <c r="T632" s="7" t="str">
        <f t="shared" si="28"/>
        <v>4/21/2024 - 4/28/2024</v>
      </c>
      <c r="U632" s="7" t="str">
        <f t="shared" si="29"/>
        <v>Time Card</v>
      </c>
      <c r="V632" s="8" t="str">
        <f>RIGHT(TEXT(Data7[[#This Row],[Date:]],"mmddyyyy"),4)</f>
        <v>2024</v>
      </c>
      <c r="W632" s="8" t="str">
        <f>MID(TEXT(Data7[[#This Row],[Date:]],"mmddyyyy"),3,2)</f>
        <v>25</v>
      </c>
      <c r="X632" s="8" t="str">
        <f>LEFT(TEXT(Data7[[#This Row],[Date:]],"mmddyyyy"),2)</f>
        <v>04</v>
      </c>
      <c r="Y632" s="6">
        <f>DATE(Data7[[#This Row],[Year]],Data7[[#This Row],[Month]],Data7[[#This Row],[Day]])</f>
        <v>45407</v>
      </c>
    </row>
    <row r="633" spans="1:25" x14ac:dyDescent="0.3">
      <c r="A633" s="5">
        <v>45407.409103587961</v>
      </c>
      <c r="B633" s="7" t="s">
        <v>31</v>
      </c>
      <c r="C633" s="6" t="s">
        <v>501</v>
      </c>
      <c r="D633" s="7" t="s">
        <v>484</v>
      </c>
      <c r="E633" s="8">
        <v>6</v>
      </c>
      <c r="F633" s="7" t="s">
        <v>68</v>
      </c>
      <c r="G633" s="7" t="s">
        <v>68</v>
      </c>
      <c r="H633" s="7" t="s">
        <v>485</v>
      </c>
      <c r="I633" s="7" t="s">
        <v>44</v>
      </c>
      <c r="J633" s="19" t="str">
        <f>IFERROR(INDEX('Employee Info'!$C$3:$E$200,MATCH(Data7[[#This Row],[Name:]],'Employee Info'!$B$3:$B$200,0),MATCH(Data7[[#This Row],[Hours Type:]],'Employee Info'!$C$2:$E$2,0)),"")</f>
        <v/>
      </c>
      <c r="K633" s="19" t="str">
        <f>IFERROR(INDEX('Employee Info'!$C$3:$J$200,MATCH(Data7[[#This Row],[Name:]],'Employee Info'!$B$3:$B$200,0),MATCH(Data7[[#Headers],[Truck]],'Employee Info'!$C$2:$J$2,0)),"")</f>
        <v/>
      </c>
      <c r="L633" s="19" t="str">
        <f>IFERROR(INDEX('Employee Info'!$C$3:$J$200,MATCH(Data7[[#This Row],[Name:]],'Employee Info'!$B$3:$B$200,0),MATCH(Data7[[#Headers],[Phone]],'Employee Info'!$C$2:$J$2,0)),"")</f>
        <v/>
      </c>
      <c r="M633" s="19" t="str">
        <f>IFERROR(INDEX('Employee Info'!$C$3:$J$200,MATCH(Data7[[#This Row],[Name:]],'Employee Info'!$B$3:$B$200,0),MATCH(Data7[[#Headers],[Tech]],'Employee Info'!$C$2:$J$2,0)),"")</f>
        <v/>
      </c>
      <c r="N633" s="19" t="str">
        <f>IFERROR(INDEX('Employee Info'!$C$3:$J$200,MATCH(Data7[[#This Row],[Name:]],'Employee Info'!$B$3:$B$200,0),MATCH(Data7[[#Headers],[Other]],'Employee Info'!$C$2:$J$2,0)),"")</f>
        <v/>
      </c>
      <c r="O633" s="19">
        <f>IFERROR((Data7[[#This Row],[Hours:]]*SUM(Data7[[#This Row],[Rate]:[Other]])),"")</f>
        <v>0</v>
      </c>
      <c r="P633" s="7" t="str">
        <f>IF(Data7[[#This Row],[WO'#:]]="","Riley #","WO#")</f>
        <v>Riley #</v>
      </c>
      <c r="Q633" s="7">
        <f>IFERROR(WEEKNUM(Data7[[#This Row],[Date:]]),"")</f>
        <v>17</v>
      </c>
      <c r="R633" s="6">
        <f t="shared" si="27"/>
        <v>45403</v>
      </c>
      <c r="S633" s="6">
        <f>Data7[[#This Row],[Week Start]]+7</f>
        <v>45410</v>
      </c>
      <c r="T633" s="7" t="str">
        <f t="shared" si="28"/>
        <v>4/21/2024 - 4/28/2024</v>
      </c>
      <c r="U633" s="7" t="str">
        <f t="shared" si="29"/>
        <v>Time Card</v>
      </c>
      <c r="V633" s="8" t="str">
        <f>RIGHT(TEXT(Data7[[#This Row],[Date:]],"mmddyyyy"),4)</f>
        <v>2024</v>
      </c>
      <c r="W633" s="8" t="str">
        <f>MID(TEXT(Data7[[#This Row],[Date:]],"mmddyyyy"),3,2)</f>
        <v>25</v>
      </c>
      <c r="X633" s="8" t="str">
        <f>LEFT(TEXT(Data7[[#This Row],[Date:]],"mmddyyyy"),2)</f>
        <v>04</v>
      </c>
      <c r="Y633" s="6">
        <f>DATE(Data7[[#This Row],[Year]],Data7[[#This Row],[Month]],Data7[[#This Row],[Day]])</f>
        <v>45407</v>
      </c>
    </row>
    <row r="634" spans="1:25" x14ac:dyDescent="0.3">
      <c r="A634" s="5">
        <v>45407.423134606484</v>
      </c>
      <c r="B634" s="7" t="s">
        <v>65</v>
      </c>
      <c r="C634" s="6" t="s">
        <v>501</v>
      </c>
      <c r="D634" s="7" t="s">
        <v>484</v>
      </c>
      <c r="E634" s="8">
        <v>8</v>
      </c>
      <c r="F634" s="7" t="s">
        <v>68</v>
      </c>
      <c r="G634" s="7" t="s">
        <v>68</v>
      </c>
      <c r="H634" s="7" t="s">
        <v>485</v>
      </c>
      <c r="I634" s="7" t="s">
        <v>44</v>
      </c>
      <c r="J634" s="19" t="str">
        <f>IFERROR(INDEX('Employee Info'!$C$3:$E$200,MATCH(Data7[[#This Row],[Name:]],'Employee Info'!$B$3:$B$200,0),MATCH(Data7[[#This Row],[Hours Type:]],'Employee Info'!$C$2:$E$2,0)),"")</f>
        <v/>
      </c>
      <c r="K634" s="19" t="str">
        <f>IFERROR(INDEX('Employee Info'!$C$3:$J$200,MATCH(Data7[[#This Row],[Name:]],'Employee Info'!$B$3:$B$200,0),MATCH(Data7[[#Headers],[Truck]],'Employee Info'!$C$2:$J$2,0)),"")</f>
        <v/>
      </c>
      <c r="L634" s="19" t="str">
        <f>IFERROR(INDEX('Employee Info'!$C$3:$J$200,MATCH(Data7[[#This Row],[Name:]],'Employee Info'!$B$3:$B$200,0),MATCH(Data7[[#Headers],[Phone]],'Employee Info'!$C$2:$J$2,0)),"")</f>
        <v/>
      </c>
      <c r="M634" s="19" t="str">
        <f>IFERROR(INDEX('Employee Info'!$C$3:$J$200,MATCH(Data7[[#This Row],[Name:]],'Employee Info'!$B$3:$B$200,0),MATCH(Data7[[#Headers],[Tech]],'Employee Info'!$C$2:$J$2,0)),"")</f>
        <v/>
      </c>
      <c r="N634" s="19" t="str">
        <f>IFERROR(INDEX('Employee Info'!$C$3:$J$200,MATCH(Data7[[#This Row],[Name:]],'Employee Info'!$B$3:$B$200,0),MATCH(Data7[[#Headers],[Other]],'Employee Info'!$C$2:$J$2,0)),"")</f>
        <v/>
      </c>
      <c r="O634" s="19">
        <f>IFERROR((Data7[[#This Row],[Hours:]]*SUM(Data7[[#This Row],[Rate]:[Other]])),"")</f>
        <v>0</v>
      </c>
      <c r="P634" s="7" t="str">
        <f>IF(Data7[[#This Row],[WO'#:]]="","Riley #","WO#")</f>
        <v>Riley #</v>
      </c>
      <c r="Q634" s="7">
        <f>IFERROR(WEEKNUM(Data7[[#This Row],[Date:]]),"")</f>
        <v>17</v>
      </c>
      <c r="R634" s="6">
        <f t="shared" si="27"/>
        <v>45403</v>
      </c>
      <c r="S634" s="6">
        <f>Data7[[#This Row],[Week Start]]+7</f>
        <v>45410</v>
      </c>
      <c r="T634" s="7" t="str">
        <f t="shared" si="28"/>
        <v>4/21/2024 - 4/28/2024</v>
      </c>
      <c r="U634" s="7" t="str">
        <f t="shared" si="29"/>
        <v>Time Card</v>
      </c>
      <c r="V634" s="8" t="str">
        <f>RIGHT(TEXT(Data7[[#This Row],[Date:]],"mmddyyyy"),4)</f>
        <v>2024</v>
      </c>
      <c r="W634" s="8" t="str">
        <f>MID(TEXT(Data7[[#This Row],[Date:]],"mmddyyyy"),3,2)</f>
        <v>25</v>
      </c>
      <c r="X634" s="8" t="str">
        <f>LEFT(TEXT(Data7[[#This Row],[Date:]],"mmddyyyy"),2)</f>
        <v>04</v>
      </c>
      <c r="Y634" s="6">
        <f>DATE(Data7[[#This Row],[Year]],Data7[[#This Row],[Month]],Data7[[#This Row],[Day]])</f>
        <v>45407</v>
      </c>
    </row>
    <row r="635" spans="1:25" x14ac:dyDescent="0.3">
      <c r="A635" s="5">
        <v>45408.461531134257</v>
      </c>
      <c r="B635" s="7" t="s">
        <v>492</v>
      </c>
      <c r="C635" s="6" t="s">
        <v>501</v>
      </c>
      <c r="D635" s="7" t="s">
        <v>486</v>
      </c>
      <c r="E635" s="8">
        <v>8</v>
      </c>
      <c r="F635" s="7" t="s">
        <v>68</v>
      </c>
      <c r="G635" s="7" t="s">
        <v>68</v>
      </c>
      <c r="H635" s="7" t="s">
        <v>485</v>
      </c>
      <c r="I635" s="7" t="s">
        <v>44</v>
      </c>
      <c r="J635" s="19" t="str">
        <f>IFERROR(INDEX('Employee Info'!$C$3:$E$200,MATCH(Data7[[#This Row],[Name:]],'Employee Info'!$B$3:$B$200,0),MATCH(Data7[[#This Row],[Hours Type:]],'Employee Info'!$C$2:$E$2,0)),"")</f>
        <v/>
      </c>
      <c r="K635" s="19" t="str">
        <f>IFERROR(INDEX('Employee Info'!$C$3:$J$200,MATCH(Data7[[#This Row],[Name:]],'Employee Info'!$B$3:$B$200,0),MATCH(Data7[[#Headers],[Truck]],'Employee Info'!$C$2:$J$2,0)),"")</f>
        <v/>
      </c>
      <c r="L635" s="19" t="str">
        <f>IFERROR(INDEX('Employee Info'!$C$3:$J$200,MATCH(Data7[[#This Row],[Name:]],'Employee Info'!$B$3:$B$200,0),MATCH(Data7[[#Headers],[Phone]],'Employee Info'!$C$2:$J$2,0)),"")</f>
        <v/>
      </c>
      <c r="M635" s="19" t="str">
        <f>IFERROR(INDEX('Employee Info'!$C$3:$J$200,MATCH(Data7[[#This Row],[Name:]],'Employee Info'!$B$3:$B$200,0),MATCH(Data7[[#Headers],[Tech]],'Employee Info'!$C$2:$J$2,0)),"")</f>
        <v/>
      </c>
      <c r="N635" s="19" t="str">
        <f>IFERROR(INDEX('Employee Info'!$C$3:$J$200,MATCH(Data7[[#This Row],[Name:]],'Employee Info'!$B$3:$B$200,0),MATCH(Data7[[#Headers],[Other]],'Employee Info'!$C$2:$J$2,0)),"")</f>
        <v/>
      </c>
      <c r="O635" s="19">
        <f>IFERROR((Data7[[#This Row],[Hours:]]*SUM(Data7[[#This Row],[Rate]:[Other]])),"")</f>
        <v>0</v>
      </c>
      <c r="P635" s="7" t="str">
        <f>IF(Data7[[#This Row],[WO'#:]]="","Riley #","WO#")</f>
        <v>Riley #</v>
      </c>
      <c r="Q635" s="7">
        <f>IFERROR(WEEKNUM(Data7[[#This Row],[Date:]]),"")</f>
        <v>17</v>
      </c>
      <c r="R635" s="6">
        <f t="shared" si="27"/>
        <v>45403</v>
      </c>
      <c r="S635" s="6">
        <f>Data7[[#This Row],[Week Start]]+7</f>
        <v>45410</v>
      </c>
      <c r="T635" s="7" t="str">
        <f t="shared" si="28"/>
        <v>4/21/2024 - 4/28/2024</v>
      </c>
      <c r="U635" s="7" t="str">
        <f t="shared" si="29"/>
        <v>Time Card</v>
      </c>
      <c r="V635" s="8" t="str">
        <f>RIGHT(TEXT(Data7[[#This Row],[Date:]],"mmddyyyy"),4)</f>
        <v>2024</v>
      </c>
      <c r="W635" s="8" t="str">
        <f>MID(TEXT(Data7[[#This Row],[Date:]],"mmddyyyy"),3,2)</f>
        <v>25</v>
      </c>
      <c r="X635" s="8" t="str">
        <f>LEFT(TEXT(Data7[[#This Row],[Date:]],"mmddyyyy"),2)</f>
        <v>04</v>
      </c>
      <c r="Y635" s="6">
        <f>DATE(Data7[[#This Row],[Year]],Data7[[#This Row],[Month]],Data7[[#This Row],[Day]])</f>
        <v>45407</v>
      </c>
    </row>
    <row r="636" spans="1:25" x14ac:dyDescent="0.3">
      <c r="A636" s="5">
        <v>45408.46294016204</v>
      </c>
      <c r="B636" s="7" t="s">
        <v>66</v>
      </c>
      <c r="C636" s="6" t="s">
        <v>501</v>
      </c>
      <c r="D636" s="7" t="s">
        <v>486</v>
      </c>
      <c r="E636" s="8">
        <v>1</v>
      </c>
      <c r="F636" s="7" t="s">
        <v>68</v>
      </c>
      <c r="G636" s="7" t="s">
        <v>68</v>
      </c>
      <c r="H636" s="7" t="s">
        <v>485</v>
      </c>
      <c r="I636" s="7" t="s">
        <v>44</v>
      </c>
      <c r="J636" s="19" t="str">
        <f>IFERROR(INDEX('Employee Info'!$C$3:$E$200,MATCH(Data7[[#This Row],[Name:]],'Employee Info'!$B$3:$B$200,0),MATCH(Data7[[#This Row],[Hours Type:]],'Employee Info'!$C$2:$E$2,0)),"")</f>
        <v/>
      </c>
      <c r="K636" s="19" t="str">
        <f>IFERROR(INDEX('Employee Info'!$C$3:$J$200,MATCH(Data7[[#This Row],[Name:]],'Employee Info'!$B$3:$B$200,0),MATCH(Data7[[#Headers],[Truck]],'Employee Info'!$C$2:$J$2,0)),"")</f>
        <v/>
      </c>
      <c r="L636" s="19" t="str">
        <f>IFERROR(INDEX('Employee Info'!$C$3:$J$200,MATCH(Data7[[#This Row],[Name:]],'Employee Info'!$B$3:$B$200,0),MATCH(Data7[[#Headers],[Phone]],'Employee Info'!$C$2:$J$2,0)),"")</f>
        <v/>
      </c>
      <c r="M636" s="19" t="str">
        <f>IFERROR(INDEX('Employee Info'!$C$3:$J$200,MATCH(Data7[[#This Row],[Name:]],'Employee Info'!$B$3:$B$200,0),MATCH(Data7[[#Headers],[Tech]],'Employee Info'!$C$2:$J$2,0)),"")</f>
        <v/>
      </c>
      <c r="N636" s="19" t="str">
        <f>IFERROR(INDEX('Employee Info'!$C$3:$J$200,MATCH(Data7[[#This Row],[Name:]],'Employee Info'!$B$3:$B$200,0),MATCH(Data7[[#Headers],[Other]],'Employee Info'!$C$2:$J$2,0)),"")</f>
        <v/>
      </c>
      <c r="O636" s="19">
        <f>IFERROR((Data7[[#This Row],[Hours:]]*SUM(Data7[[#This Row],[Rate]:[Other]])),"")</f>
        <v>0</v>
      </c>
      <c r="P636" s="7" t="str">
        <f>IF(Data7[[#This Row],[WO'#:]]="","Riley #","WO#")</f>
        <v>Riley #</v>
      </c>
      <c r="Q636" s="7">
        <f>IFERROR(WEEKNUM(Data7[[#This Row],[Date:]]),"")</f>
        <v>17</v>
      </c>
      <c r="R636" s="6">
        <f t="shared" si="27"/>
        <v>45403</v>
      </c>
      <c r="S636" s="6">
        <f>Data7[[#This Row],[Week Start]]+7</f>
        <v>45410</v>
      </c>
      <c r="T636" s="7" t="str">
        <f t="shared" si="28"/>
        <v>4/21/2024 - 4/28/2024</v>
      </c>
      <c r="U636" s="7" t="str">
        <f t="shared" si="29"/>
        <v>Time Card</v>
      </c>
      <c r="V636" s="8" t="str">
        <f>RIGHT(TEXT(Data7[[#This Row],[Date:]],"mmddyyyy"),4)</f>
        <v>2024</v>
      </c>
      <c r="W636" s="8" t="str">
        <f>MID(TEXT(Data7[[#This Row],[Date:]],"mmddyyyy"),3,2)</f>
        <v>25</v>
      </c>
      <c r="X636" s="8" t="str">
        <f>LEFT(TEXT(Data7[[#This Row],[Date:]],"mmddyyyy"),2)</f>
        <v>04</v>
      </c>
      <c r="Y636" s="6">
        <f>DATE(Data7[[#This Row],[Year]],Data7[[#This Row],[Month]],Data7[[#This Row],[Day]])</f>
        <v>45407</v>
      </c>
    </row>
    <row r="637" spans="1:25" x14ac:dyDescent="0.3">
      <c r="A637" s="5">
        <v>45408.558958217596</v>
      </c>
      <c r="B637" s="7" t="s">
        <v>66</v>
      </c>
      <c r="C637" s="6" t="s">
        <v>504</v>
      </c>
      <c r="D637" s="7" t="s">
        <v>505</v>
      </c>
      <c r="E637" s="8">
        <v>2</v>
      </c>
      <c r="F637" s="7">
        <v>6984733</v>
      </c>
      <c r="G637" s="7" t="s">
        <v>68</v>
      </c>
      <c r="H637" s="7" t="s">
        <v>69</v>
      </c>
      <c r="I637" s="7" t="s">
        <v>44</v>
      </c>
      <c r="J637" s="19" t="str">
        <f>IFERROR(INDEX('Employee Info'!$C$3:$E$200,MATCH(Data7[[#This Row],[Name:]],'Employee Info'!$B$3:$B$200,0),MATCH(Data7[[#This Row],[Hours Type:]],'Employee Info'!$C$2:$E$2,0)),"")</f>
        <v/>
      </c>
      <c r="K637" s="19" t="str">
        <f>IFERROR(INDEX('Employee Info'!$C$3:$J$200,MATCH(Data7[[#This Row],[Name:]],'Employee Info'!$B$3:$B$200,0),MATCH(Data7[[#Headers],[Truck]],'Employee Info'!$C$2:$J$2,0)),"")</f>
        <v/>
      </c>
      <c r="L637" s="19" t="str">
        <f>IFERROR(INDEX('Employee Info'!$C$3:$J$200,MATCH(Data7[[#This Row],[Name:]],'Employee Info'!$B$3:$B$200,0),MATCH(Data7[[#Headers],[Phone]],'Employee Info'!$C$2:$J$2,0)),"")</f>
        <v/>
      </c>
      <c r="M637" s="19" t="str">
        <f>IFERROR(INDEX('Employee Info'!$C$3:$J$200,MATCH(Data7[[#This Row],[Name:]],'Employee Info'!$B$3:$B$200,0),MATCH(Data7[[#Headers],[Tech]],'Employee Info'!$C$2:$J$2,0)),"")</f>
        <v/>
      </c>
      <c r="N637" s="19" t="str">
        <f>IFERROR(INDEX('Employee Info'!$C$3:$J$200,MATCH(Data7[[#This Row],[Name:]],'Employee Info'!$B$3:$B$200,0),MATCH(Data7[[#Headers],[Other]],'Employee Info'!$C$2:$J$2,0)),"")</f>
        <v/>
      </c>
      <c r="O637" s="19">
        <f>IFERROR((Data7[[#This Row],[Hours:]]*SUM(Data7[[#This Row],[Rate]:[Other]])),"")</f>
        <v>0</v>
      </c>
      <c r="P637" s="7" t="str">
        <f>IF(Data7[[#This Row],[WO'#:]]="","Riley #","WO#")</f>
        <v>WO#</v>
      </c>
      <c r="Q637" s="7">
        <f>IFERROR(WEEKNUM(Data7[[#This Row],[Date:]]),"")</f>
        <v>17</v>
      </c>
      <c r="R637" s="6">
        <f t="shared" si="27"/>
        <v>45403</v>
      </c>
      <c r="S637" s="6">
        <f>Data7[[#This Row],[Week Start]]+7</f>
        <v>45410</v>
      </c>
      <c r="T637" s="7" t="str">
        <f t="shared" si="28"/>
        <v>4/21/2024 - 4/28/2024</v>
      </c>
      <c r="U637" s="7" t="str">
        <f t="shared" si="29"/>
        <v>Time Card</v>
      </c>
      <c r="V637" s="8" t="str">
        <f>RIGHT(TEXT(Data7[[#This Row],[Date:]],"mmddyyyy"),4)</f>
        <v>2024</v>
      </c>
      <c r="W637" s="8" t="str">
        <f>MID(TEXT(Data7[[#This Row],[Date:]],"mmddyyyy"),3,2)</f>
        <v>26</v>
      </c>
      <c r="X637" s="8" t="str">
        <f>LEFT(TEXT(Data7[[#This Row],[Date:]],"mmddyyyy"),2)</f>
        <v>04</v>
      </c>
      <c r="Y637" s="6">
        <f>DATE(Data7[[#This Row],[Year]],Data7[[#This Row],[Month]],Data7[[#This Row],[Day]])</f>
        <v>45408</v>
      </c>
    </row>
    <row r="638" spans="1:25" x14ac:dyDescent="0.3">
      <c r="A638" s="5">
        <v>45420.324448611114</v>
      </c>
      <c r="B638" s="7" t="s">
        <v>76</v>
      </c>
      <c r="C638" s="6" t="s">
        <v>504</v>
      </c>
      <c r="D638" s="7" t="s">
        <v>156</v>
      </c>
      <c r="E638" s="8">
        <v>2</v>
      </c>
      <c r="F638" s="7">
        <v>6984733</v>
      </c>
      <c r="G638" s="7" t="s">
        <v>68</v>
      </c>
      <c r="H638" s="7" t="s">
        <v>69</v>
      </c>
      <c r="I638" s="7" t="s">
        <v>44</v>
      </c>
      <c r="J638" s="19" t="str">
        <f>IFERROR(INDEX('Employee Info'!$C$3:$E$200,MATCH(Data7[[#This Row],[Name:]],'Employee Info'!$B$3:$B$200,0),MATCH(Data7[[#This Row],[Hours Type:]],'Employee Info'!$C$2:$E$2,0)),"")</f>
        <v/>
      </c>
      <c r="K638" s="19" t="str">
        <f>IFERROR(INDEX('Employee Info'!$C$3:$J$200,MATCH(Data7[[#This Row],[Name:]],'Employee Info'!$B$3:$B$200,0),MATCH(Data7[[#Headers],[Truck]],'Employee Info'!$C$2:$J$2,0)),"")</f>
        <v/>
      </c>
      <c r="L638" s="19" t="str">
        <f>IFERROR(INDEX('Employee Info'!$C$3:$J$200,MATCH(Data7[[#This Row],[Name:]],'Employee Info'!$B$3:$B$200,0),MATCH(Data7[[#Headers],[Phone]],'Employee Info'!$C$2:$J$2,0)),"")</f>
        <v/>
      </c>
      <c r="M638" s="19" t="str">
        <f>IFERROR(INDEX('Employee Info'!$C$3:$J$200,MATCH(Data7[[#This Row],[Name:]],'Employee Info'!$B$3:$B$200,0),MATCH(Data7[[#Headers],[Tech]],'Employee Info'!$C$2:$J$2,0)),"")</f>
        <v/>
      </c>
      <c r="N638" s="19" t="str">
        <f>IFERROR(INDEX('Employee Info'!$C$3:$J$200,MATCH(Data7[[#This Row],[Name:]],'Employee Info'!$B$3:$B$200,0),MATCH(Data7[[#Headers],[Other]],'Employee Info'!$C$2:$J$2,0)),"")</f>
        <v/>
      </c>
      <c r="O638" s="19">
        <f>IFERROR((Data7[[#This Row],[Hours:]]*SUM(Data7[[#This Row],[Rate]:[Other]])),"")</f>
        <v>0</v>
      </c>
      <c r="P638" s="7" t="str">
        <f>IF(Data7[[#This Row],[WO'#:]]="","Riley #","WO#")</f>
        <v>WO#</v>
      </c>
      <c r="Q638" s="7">
        <f>IFERROR(WEEKNUM(Data7[[#This Row],[Date:]]),"")</f>
        <v>17</v>
      </c>
      <c r="R638" s="6">
        <f t="shared" si="27"/>
        <v>45403</v>
      </c>
      <c r="S638" s="6">
        <f>Data7[[#This Row],[Week Start]]+7</f>
        <v>45410</v>
      </c>
      <c r="T638" s="7" t="str">
        <f t="shared" si="28"/>
        <v>4/21/2024 - 4/28/2024</v>
      </c>
      <c r="U638" s="7" t="str">
        <f t="shared" si="29"/>
        <v>Time Card</v>
      </c>
      <c r="V638" s="8" t="str">
        <f>RIGHT(TEXT(Data7[[#This Row],[Date:]],"mmddyyyy"),4)</f>
        <v>2024</v>
      </c>
      <c r="W638" s="8" t="str">
        <f>MID(TEXT(Data7[[#This Row],[Date:]],"mmddyyyy"),3,2)</f>
        <v>26</v>
      </c>
      <c r="X638" s="8" t="str">
        <f>LEFT(TEXT(Data7[[#This Row],[Date:]],"mmddyyyy"),2)</f>
        <v>04</v>
      </c>
      <c r="Y638" s="6">
        <f>DATE(Data7[[#This Row],[Year]],Data7[[#This Row],[Month]],Data7[[#This Row],[Day]])</f>
        <v>45408</v>
      </c>
    </row>
    <row r="639" spans="1:25" x14ac:dyDescent="0.3">
      <c r="A639" s="5">
        <v>45408.500168055558</v>
      </c>
      <c r="B639" s="7" t="s">
        <v>66</v>
      </c>
      <c r="C639" s="6" t="s">
        <v>504</v>
      </c>
      <c r="D639" s="7" t="s">
        <v>506</v>
      </c>
      <c r="E639" s="8">
        <v>2</v>
      </c>
      <c r="F639" s="7">
        <v>7053182</v>
      </c>
      <c r="G639" s="7" t="s">
        <v>68</v>
      </c>
      <c r="H639" s="7" t="s">
        <v>69</v>
      </c>
      <c r="I639" s="7" t="s">
        <v>44</v>
      </c>
      <c r="J639" s="19" t="str">
        <f>IFERROR(INDEX('Employee Info'!$C$3:$E$200,MATCH(Data7[[#This Row],[Name:]],'Employee Info'!$B$3:$B$200,0),MATCH(Data7[[#This Row],[Hours Type:]],'Employee Info'!$C$2:$E$2,0)),"")</f>
        <v/>
      </c>
      <c r="K639" s="19" t="str">
        <f>IFERROR(INDEX('Employee Info'!$C$3:$J$200,MATCH(Data7[[#This Row],[Name:]],'Employee Info'!$B$3:$B$200,0),MATCH(Data7[[#Headers],[Truck]],'Employee Info'!$C$2:$J$2,0)),"")</f>
        <v/>
      </c>
      <c r="L639" s="19" t="str">
        <f>IFERROR(INDEX('Employee Info'!$C$3:$J$200,MATCH(Data7[[#This Row],[Name:]],'Employee Info'!$B$3:$B$200,0),MATCH(Data7[[#Headers],[Phone]],'Employee Info'!$C$2:$J$2,0)),"")</f>
        <v/>
      </c>
      <c r="M639" s="19" t="str">
        <f>IFERROR(INDEX('Employee Info'!$C$3:$J$200,MATCH(Data7[[#This Row],[Name:]],'Employee Info'!$B$3:$B$200,0),MATCH(Data7[[#Headers],[Tech]],'Employee Info'!$C$2:$J$2,0)),"")</f>
        <v/>
      </c>
      <c r="N639" s="19" t="str">
        <f>IFERROR(INDEX('Employee Info'!$C$3:$J$200,MATCH(Data7[[#This Row],[Name:]],'Employee Info'!$B$3:$B$200,0),MATCH(Data7[[#Headers],[Other]],'Employee Info'!$C$2:$J$2,0)),"")</f>
        <v/>
      </c>
      <c r="O639" s="19">
        <f>IFERROR((Data7[[#This Row],[Hours:]]*SUM(Data7[[#This Row],[Rate]:[Other]])),"")</f>
        <v>0</v>
      </c>
      <c r="P639" s="7" t="str">
        <f>IF(Data7[[#This Row],[WO'#:]]="","Riley #","WO#")</f>
        <v>WO#</v>
      </c>
      <c r="Q639" s="7">
        <f>IFERROR(WEEKNUM(Data7[[#This Row],[Date:]]),"")</f>
        <v>17</v>
      </c>
      <c r="R639" s="6">
        <f t="shared" si="27"/>
        <v>45403</v>
      </c>
      <c r="S639" s="6">
        <f>Data7[[#This Row],[Week Start]]+7</f>
        <v>45410</v>
      </c>
      <c r="T639" s="7" t="str">
        <f t="shared" si="28"/>
        <v>4/21/2024 - 4/28/2024</v>
      </c>
      <c r="U639" s="7" t="str">
        <f t="shared" si="29"/>
        <v>Time Card</v>
      </c>
      <c r="V639" s="8" t="str">
        <f>RIGHT(TEXT(Data7[[#This Row],[Date:]],"mmddyyyy"),4)</f>
        <v>2024</v>
      </c>
      <c r="W639" s="8" t="str">
        <f>MID(TEXT(Data7[[#This Row],[Date:]],"mmddyyyy"),3,2)</f>
        <v>26</v>
      </c>
      <c r="X639" s="8" t="str">
        <f>LEFT(TEXT(Data7[[#This Row],[Date:]],"mmddyyyy"),2)</f>
        <v>04</v>
      </c>
      <c r="Y639" s="6">
        <f>DATE(Data7[[#This Row],[Year]],Data7[[#This Row],[Month]],Data7[[#This Row],[Day]])</f>
        <v>45408</v>
      </c>
    </row>
    <row r="640" spans="1:25" x14ac:dyDescent="0.3">
      <c r="A640" s="5">
        <v>45408.576931249998</v>
      </c>
      <c r="B640" s="7" t="s">
        <v>35</v>
      </c>
      <c r="C640" s="6" t="s">
        <v>504</v>
      </c>
      <c r="D640" s="7" t="s">
        <v>507</v>
      </c>
      <c r="E640" s="8">
        <v>3</v>
      </c>
      <c r="F640" s="7">
        <v>7053182</v>
      </c>
      <c r="G640" s="7" t="s">
        <v>68</v>
      </c>
      <c r="H640" s="7" t="s">
        <v>69</v>
      </c>
      <c r="I640" s="7" t="s">
        <v>44</v>
      </c>
      <c r="J640" s="19" t="str">
        <f>IFERROR(INDEX('Employee Info'!$C$3:$E$200,MATCH(Data7[[#This Row],[Name:]],'Employee Info'!$B$3:$B$200,0),MATCH(Data7[[#This Row],[Hours Type:]],'Employee Info'!$C$2:$E$2,0)),"")</f>
        <v/>
      </c>
      <c r="K640" s="19" t="str">
        <f>IFERROR(INDEX('Employee Info'!$C$3:$J$200,MATCH(Data7[[#This Row],[Name:]],'Employee Info'!$B$3:$B$200,0),MATCH(Data7[[#Headers],[Truck]],'Employee Info'!$C$2:$J$2,0)),"")</f>
        <v/>
      </c>
      <c r="L640" s="19" t="str">
        <f>IFERROR(INDEX('Employee Info'!$C$3:$J$200,MATCH(Data7[[#This Row],[Name:]],'Employee Info'!$B$3:$B$200,0),MATCH(Data7[[#Headers],[Phone]],'Employee Info'!$C$2:$J$2,0)),"")</f>
        <v/>
      </c>
      <c r="M640" s="19" t="str">
        <f>IFERROR(INDEX('Employee Info'!$C$3:$J$200,MATCH(Data7[[#This Row],[Name:]],'Employee Info'!$B$3:$B$200,0),MATCH(Data7[[#Headers],[Tech]],'Employee Info'!$C$2:$J$2,0)),"")</f>
        <v/>
      </c>
      <c r="N640" s="19" t="str">
        <f>IFERROR(INDEX('Employee Info'!$C$3:$J$200,MATCH(Data7[[#This Row],[Name:]],'Employee Info'!$B$3:$B$200,0),MATCH(Data7[[#Headers],[Other]],'Employee Info'!$C$2:$J$2,0)),"")</f>
        <v/>
      </c>
      <c r="O640" s="19">
        <f>IFERROR((Data7[[#This Row],[Hours:]]*SUM(Data7[[#This Row],[Rate]:[Other]])),"")</f>
        <v>0</v>
      </c>
      <c r="P640" s="7" t="str">
        <f>IF(Data7[[#This Row],[WO'#:]]="","Riley #","WO#")</f>
        <v>WO#</v>
      </c>
      <c r="Q640" s="7">
        <f>IFERROR(WEEKNUM(Data7[[#This Row],[Date:]]),"")</f>
        <v>17</v>
      </c>
      <c r="R640" s="6">
        <f t="shared" si="27"/>
        <v>45403</v>
      </c>
      <c r="S640" s="6">
        <f>Data7[[#This Row],[Week Start]]+7</f>
        <v>45410</v>
      </c>
      <c r="T640" s="7" t="str">
        <f t="shared" si="28"/>
        <v>4/21/2024 - 4/28/2024</v>
      </c>
      <c r="U640" s="7" t="str">
        <f t="shared" si="29"/>
        <v>Time Card</v>
      </c>
      <c r="V640" s="8" t="str">
        <f>RIGHT(TEXT(Data7[[#This Row],[Date:]],"mmddyyyy"),4)</f>
        <v>2024</v>
      </c>
      <c r="W640" s="8" t="str">
        <f>MID(TEXT(Data7[[#This Row],[Date:]],"mmddyyyy"),3,2)</f>
        <v>26</v>
      </c>
      <c r="X640" s="8" t="str">
        <f>LEFT(TEXT(Data7[[#This Row],[Date:]],"mmddyyyy"),2)</f>
        <v>04</v>
      </c>
      <c r="Y640" s="6">
        <f>DATE(Data7[[#This Row],[Year]],Data7[[#This Row],[Month]],Data7[[#This Row],[Day]])</f>
        <v>45408</v>
      </c>
    </row>
    <row r="641" spans="1:25" x14ac:dyDescent="0.3">
      <c r="A641" s="5">
        <v>45408.478951504629</v>
      </c>
      <c r="B641" s="7" t="s">
        <v>66</v>
      </c>
      <c r="C641" s="6" t="s">
        <v>504</v>
      </c>
      <c r="D641" s="7" t="s">
        <v>480</v>
      </c>
      <c r="E641" s="8">
        <v>1</v>
      </c>
      <c r="F641" s="7">
        <v>7078215</v>
      </c>
      <c r="G641" s="7" t="s">
        <v>68</v>
      </c>
      <c r="H641" s="7" t="s">
        <v>69</v>
      </c>
      <c r="I641" s="7" t="s">
        <v>44</v>
      </c>
      <c r="J641" s="19" t="str">
        <f>IFERROR(INDEX('Employee Info'!$C$3:$E$200,MATCH(Data7[[#This Row],[Name:]],'Employee Info'!$B$3:$B$200,0),MATCH(Data7[[#This Row],[Hours Type:]],'Employee Info'!$C$2:$E$2,0)),"")</f>
        <v/>
      </c>
      <c r="K641" s="19" t="str">
        <f>IFERROR(INDEX('Employee Info'!$C$3:$J$200,MATCH(Data7[[#This Row],[Name:]],'Employee Info'!$B$3:$B$200,0),MATCH(Data7[[#Headers],[Truck]],'Employee Info'!$C$2:$J$2,0)),"")</f>
        <v/>
      </c>
      <c r="L641" s="19" t="str">
        <f>IFERROR(INDEX('Employee Info'!$C$3:$J$200,MATCH(Data7[[#This Row],[Name:]],'Employee Info'!$B$3:$B$200,0),MATCH(Data7[[#Headers],[Phone]],'Employee Info'!$C$2:$J$2,0)),"")</f>
        <v/>
      </c>
      <c r="M641" s="19" t="str">
        <f>IFERROR(INDEX('Employee Info'!$C$3:$J$200,MATCH(Data7[[#This Row],[Name:]],'Employee Info'!$B$3:$B$200,0),MATCH(Data7[[#Headers],[Tech]],'Employee Info'!$C$2:$J$2,0)),"")</f>
        <v/>
      </c>
      <c r="N641" s="19" t="str">
        <f>IFERROR(INDEX('Employee Info'!$C$3:$J$200,MATCH(Data7[[#This Row],[Name:]],'Employee Info'!$B$3:$B$200,0),MATCH(Data7[[#Headers],[Other]],'Employee Info'!$C$2:$J$2,0)),"")</f>
        <v/>
      </c>
      <c r="O641" s="19">
        <f>IFERROR((Data7[[#This Row],[Hours:]]*SUM(Data7[[#This Row],[Rate]:[Other]])),"")</f>
        <v>0</v>
      </c>
      <c r="P641" s="7" t="str">
        <f>IF(Data7[[#This Row],[WO'#:]]="","Riley #","WO#")</f>
        <v>WO#</v>
      </c>
      <c r="Q641" s="7">
        <f>IFERROR(WEEKNUM(Data7[[#This Row],[Date:]]),"")</f>
        <v>17</v>
      </c>
      <c r="R641" s="6">
        <f t="shared" si="27"/>
        <v>45403</v>
      </c>
      <c r="S641" s="6">
        <f>Data7[[#This Row],[Week Start]]+7</f>
        <v>45410</v>
      </c>
      <c r="T641" s="7" t="str">
        <f t="shared" si="28"/>
        <v>4/21/2024 - 4/28/2024</v>
      </c>
      <c r="U641" s="7" t="str">
        <f t="shared" si="29"/>
        <v>Time Card</v>
      </c>
      <c r="V641" s="8" t="str">
        <f>RIGHT(TEXT(Data7[[#This Row],[Date:]],"mmddyyyy"),4)</f>
        <v>2024</v>
      </c>
      <c r="W641" s="8" t="str">
        <f>MID(TEXT(Data7[[#This Row],[Date:]],"mmddyyyy"),3,2)</f>
        <v>26</v>
      </c>
      <c r="X641" s="8" t="str">
        <f>LEFT(TEXT(Data7[[#This Row],[Date:]],"mmddyyyy"),2)</f>
        <v>04</v>
      </c>
      <c r="Y641" s="6">
        <f>DATE(Data7[[#This Row],[Year]],Data7[[#This Row],[Month]],Data7[[#This Row],[Day]])</f>
        <v>45408</v>
      </c>
    </row>
    <row r="642" spans="1:25" x14ac:dyDescent="0.3">
      <c r="A642" s="5">
        <v>45408.544039351851</v>
      </c>
      <c r="B642" s="7" t="s">
        <v>66</v>
      </c>
      <c r="C642" s="6" t="s">
        <v>504</v>
      </c>
      <c r="D642" s="7" t="s">
        <v>508</v>
      </c>
      <c r="E642" s="8">
        <v>2</v>
      </c>
      <c r="F642" s="7">
        <v>7094599</v>
      </c>
      <c r="G642" s="7" t="s">
        <v>68</v>
      </c>
      <c r="H642" s="7" t="s">
        <v>69</v>
      </c>
      <c r="I642" s="7" t="s">
        <v>45</v>
      </c>
      <c r="J642" s="19" t="str">
        <f>IFERROR(INDEX('Employee Info'!$C$3:$E$200,MATCH(Data7[[#This Row],[Name:]],'Employee Info'!$B$3:$B$200,0),MATCH(Data7[[#This Row],[Hours Type:]],'Employee Info'!$C$2:$E$2,0)),"")</f>
        <v/>
      </c>
      <c r="K642" s="19" t="str">
        <f>IFERROR(INDEX('Employee Info'!$C$3:$J$200,MATCH(Data7[[#This Row],[Name:]],'Employee Info'!$B$3:$B$200,0),MATCH(Data7[[#Headers],[Truck]],'Employee Info'!$C$2:$J$2,0)),"")</f>
        <v/>
      </c>
      <c r="L642" s="19" t="str">
        <f>IFERROR(INDEX('Employee Info'!$C$3:$J$200,MATCH(Data7[[#This Row],[Name:]],'Employee Info'!$B$3:$B$200,0),MATCH(Data7[[#Headers],[Phone]],'Employee Info'!$C$2:$J$2,0)),"")</f>
        <v/>
      </c>
      <c r="M642" s="19" t="str">
        <f>IFERROR(INDEX('Employee Info'!$C$3:$J$200,MATCH(Data7[[#This Row],[Name:]],'Employee Info'!$B$3:$B$200,0),MATCH(Data7[[#Headers],[Tech]],'Employee Info'!$C$2:$J$2,0)),"")</f>
        <v/>
      </c>
      <c r="N642" s="19" t="str">
        <f>IFERROR(INDEX('Employee Info'!$C$3:$J$200,MATCH(Data7[[#This Row],[Name:]],'Employee Info'!$B$3:$B$200,0),MATCH(Data7[[#Headers],[Other]],'Employee Info'!$C$2:$J$2,0)),"")</f>
        <v/>
      </c>
      <c r="O642" s="19">
        <f>IFERROR((Data7[[#This Row],[Hours:]]*SUM(Data7[[#This Row],[Rate]:[Other]])),"")</f>
        <v>0</v>
      </c>
      <c r="P642" s="7" t="str">
        <f>IF(Data7[[#This Row],[WO'#:]]="","Riley #","WO#")</f>
        <v>WO#</v>
      </c>
      <c r="Q642" s="7">
        <f>IFERROR(WEEKNUM(Data7[[#This Row],[Date:]]),"")</f>
        <v>17</v>
      </c>
      <c r="R642" s="6">
        <f t="shared" ref="R642:R705" si="30">DATE(RIGHT(TEXT(C642,"mm/dd/yyyy"),4),1,1)+(Q642-1)*7-(WEEKDAY(DATE(RIGHT(TEXT(C642,"mm/dd/yyyy"),4),1,1)))+1</f>
        <v>45403</v>
      </c>
      <c r="S642" s="6">
        <f>Data7[[#This Row],[Week Start]]+7</f>
        <v>45410</v>
      </c>
      <c r="T642" s="7" t="str">
        <f t="shared" ref="T642:T705" si="31">IFERROR(TEXT(R642, "m/d/yyyy") &amp; " - " &amp; TEXT(S642, "m/d/yyyy"),"")</f>
        <v>4/21/2024 - 4/28/2024</v>
      </c>
      <c r="U642" s="7" t="str">
        <f t="shared" ref="U642:U705" si="32">"Time Card"</f>
        <v>Time Card</v>
      </c>
      <c r="V642" s="8" t="str">
        <f>RIGHT(TEXT(Data7[[#This Row],[Date:]],"mmddyyyy"),4)</f>
        <v>2024</v>
      </c>
      <c r="W642" s="8" t="str">
        <f>MID(TEXT(Data7[[#This Row],[Date:]],"mmddyyyy"),3,2)</f>
        <v>26</v>
      </c>
      <c r="X642" s="8" t="str">
        <f>LEFT(TEXT(Data7[[#This Row],[Date:]],"mmddyyyy"),2)</f>
        <v>04</v>
      </c>
      <c r="Y642" s="6">
        <f>DATE(Data7[[#This Row],[Year]],Data7[[#This Row],[Month]],Data7[[#This Row],[Day]])</f>
        <v>45408</v>
      </c>
    </row>
    <row r="643" spans="1:25" x14ac:dyDescent="0.3">
      <c r="A643" s="5">
        <v>45408.576345486108</v>
      </c>
      <c r="B643" s="7" t="s">
        <v>35</v>
      </c>
      <c r="C643" s="6" t="s">
        <v>504</v>
      </c>
      <c r="D643" s="7" t="s">
        <v>510</v>
      </c>
      <c r="E643" s="8">
        <v>5</v>
      </c>
      <c r="F643" s="7" t="s">
        <v>68</v>
      </c>
      <c r="G643" s="7" t="s">
        <v>68</v>
      </c>
      <c r="H643" s="7" t="s">
        <v>500</v>
      </c>
      <c r="I643" s="7" t="s">
        <v>44</v>
      </c>
      <c r="J643" s="19" t="str">
        <f>IFERROR(INDEX('Employee Info'!$C$3:$E$200,MATCH(Data7[[#This Row],[Name:]],'Employee Info'!$B$3:$B$200,0),MATCH(Data7[[#This Row],[Hours Type:]],'Employee Info'!$C$2:$E$2,0)),"")</f>
        <v/>
      </c>
      <c r="K643" s="19" t="str">
        <f>IFERROR(INDEX('Employee Info'!$C$3:$J$200,MATCH(Data7[[#This Row],[Name:]],'Employee Info'!$B$3:$B$200,0),MATCH(Data7[[#Headers],[Truck]],'Employee Info'!$C$2:$J$2,0)),"")</f>
        <v/>
      </c>
      <c r="L643" s="19" t="str">
        <f>IFERROR(INDEX('Employee Info'!$C$3:$J$200,MATCH(Data7[[#This Row],[Name:]],'Employee Info'!$B$3:$B$200,0),MATCH(Data7[[#Headers],[Phone]],'Employee Info'!$C$2:$J$2,0)),"")</f>
        <v/>
      </c>
      <c r="M643" s="19" t="str">
        <f>IFERROR(INDEX('Employee Info'!$C$3:$J$200,MATCH(Data7[[#This Row],[Name:]],'Employee Info'!$B$3:$B$200,0),MATCH(Data7[[#Headers],[Tech]],'Employee Info'!$C$2:$J$2,0)),"")</f>
        <v/>
      </c>
      <c r="N643" s="19" t="str">
        <f>IFERROR(INDEX('Employee Info'!$C$3:$J$200,MATCH(Data7[[#This Row],[Name:]],'Employee Info'!$B$3:$B$200,0),MATCH(Data7[[#Headers],[Other]],'Employee Info'!$C$2:$J$2,0)),"")</f>
        <v/>
      </c>
      <c r="O643" s="19">
        <f>IFERROR((Data7[[#This Row],[Hours:]]*SUM(Data7[[#This Row],[Rate]:[Other]])),"")</f>
        <v>0</v>
      </c>
      <c r="P643" s="7" t="str">
        <f>IF(Data7[[#This Row],[WO'#:]]="","Riley #","WO#")</f>
        <v>Riley #</v>
      </c>
      <c r="Q643" s="7">
        <f>IFERROR(WEEKNUM(Data7[[#This Row],[Date:]]),"")</f>
        <v>17</v>
      </c>
      <c r="R643" s="6">
        <f t="shared" si="30"/>
        <v>45403</v>
      </c>
      <c r="S643" s="6">
        <f>Data7[[#This Row],[Week Start]]+7</f>
        <v>45410</v>
      </c>
      <c r="T643" s="7" t="str">
        <f t="shared" si="31"/>
        <v>4/21/2024 - 4/28/2024</v>
      </c>
      <c r="U643" s="7" t="str">
        <f t="shared" si="32"/>
        <v>Time Card</v>
      </c>
      <c r="V643" s="8" t="str">
        <f>RIGHT(TEXT(Data7[[#This Row],[Date:]],"mmddyyyy"),4)</f>
        <v>2024</v>
      </c>
      <c r="W643" s="8" t="str">
        <f>MID(TEXT(Data7[[#This Row],[Date:]],"mmddyyyy"),3,2)</f>
        <v>26</v>
      </c>
      <c r="X643" s="8" t="str">
        <f>LEFT(TEXT(Data7[[#This Row],[Date:]],"mmddyyyy"),2)</f>
        <v>04</v>
      </c>
      <c r="Y643" s="6">
        <f>DATE(Data7[[#This Row],[Year]],Data7[[#This Row],[Month]],Data7[[#This Row],[Day]])</f>
        <v>45408</v>
      </c>
    </row>
    <row r="644" spans="1:25" x14ac:dyDescent="0.3">
      <c r="A644" s="5">
        <v>45408.404419444443</v>
      </c>
      <c r="B644" s="7" t="s">
        <v>31</v>
      </c>
      <c r="C644" s="6" t="s">
        <v>504</v>
      </c>
      <c r="D644" s="7" t="s">
        <v>484</v>
      </c>
      <c r="E644" s="8">
        <v>8</v>
      </c>
      <c r="F644" s="7" t="s">
        <v>68</v>
      </c>
      <c r="G644" s="7" t="s">
        <v>68</v>
      </c>
      <c r="H644" s="7" t="s">
        <v>485</v>
      </c>
      <c r="I644" s="7" t="s">
        <v>44</v>
      </c>
      <c r="J644" s="19" t="str">
        <f>IFERROR(INDEX('Employee Info'!$C$3:$E$200,MATCH(Data7[[#This Row],[Name:]],'Employee Info'!$B$3:$B$200,0),MATCH(Data7[[#This Row],[Hours Type:]],'Employee Info'!$C$2:$E$2,0)),"")</f>
        <v/>
      </c>
      <c r="K644" s="19" t="str">
        <f>IFERROR(INDEX('Employee Info'!$C$3:$J$200,MATCH(Data7[[#This Row],[Name:]],'Employee Info'!$B$3:$B$200,0),MATCH(Data7[[#Headers],[Truck]],'Employee Info'!$C$2:$J$2,0)),"")</f>
        <v/>
      </c>
      <c r="L644" s="19" t="str">
        <f>IFERROR(INDEX('Employee Info'!$C$3:$J$200,MATCH(Data7[[#This Row],[Name:]],'Employee Info'!$B$3:$B$200,0),MATCH(Data7[[#Headers],[Phone]],'Employee Info'!$C$2:$J$2,0)),"")</f>
        <v/>
      </c>
      <c r="M644" s="19" t="str">
        <f>IFERROR(INDEX('Employee Info'!$C$3:$J$200,MATCH(Data7[[#This Row],[Name:]],'Employee Info'!$B$3:$B$200,0),MATCH(Data7[[#Headers],[Tech]],'Employee Info'!$C$2:$J$2,0)),"")</f>
        <v/>
      </c>
      <c r="N644" s="19" t="str">
        <f>IFERROR(INDEX('Employee Info'!$C$3:$J$200,MATCH(Data7[[#This Row],[Name:]],'Employee Info'!$B$3:$B$200,0),MATCH(Data7[[#Headers],[Other]],'Employee Info'!$C$2:$J$2,0)),"")</f>
        <v/>
      </c>
      <c r="O644" s="19">
        <f>IFERROR((Data7[[#This Row],[Hours:]]*SUM(Data7[[#This Row],[Rate]:[Other]])),"")</f>
        <v>0</v>
      </c>
      <c r="P644" s="7" t="str">
        <f>IF(Data7[[#This Row],[WO'#:]]="","Riley #","WO#")</f>
        <v>Riley #</v>
      </c>
      <c r="Q644" s="7">
        <f>IFERROR(WEEKNUM(Data7[[#This Row],[Date:]]),"")</f>
        <v>17</v>
      </c>
      <c r="R644" s="6">
        <f t="shared" si="30"/>
        <v>45403</v>
      </c>
      <c r="S644" s="6">
        <f>Data7[[#This Row],[Week Start]]+7</f>
        <v>45410</v>
      </c>
      <c r="T644" s="7" t="str">
        <f t="shared" si="31"/>
        <v>4/21/2024 - 4/28/2024</v>
      </c>
      <c r="U644" s="7" t="str">
        <f t="shared" si="32"/>
        <v>Time Card</v>
      </c>
      <c r="V644" s="8" t="str">
        <f>RIGHT(TEXT(Data7[[#This Row],[Date:]],"mmddyyyy"),4)</f>
        <v>2024</v>
      </c>
      <c r="W644" s="8" t="str">
        <f>MID(TEXT(Data7[[#This Row],[Date:]],"mmddyyyy"),3,2)</f>
        <v>26</v>
      </c>
      <c r="X644" s="8" t="str">
        <f>LEFT(TEXT(Data7[[#This Row],[Date:]],"mmddyyyy"),2)</f>
        <v>04</v>
      </c>
      <c r="Y644" s="6">
        <f>DATE(Data7[[#This Row],[Year]],Data7[[#This Row],[Month]],Data7[[#This Row],[Day]])</f>
        <v>45408</v>
      </c>
    </row>
    <row r="645" spans="1:25" x14ac:dyDescent="0.3">
      <c r="A645" s="5">
        <v>45408.461603124997</v>
      </c>
      <c r="B645" s="7" t="s">
        <v>492</v>
      </c>
      <c r="C645" s="6" t="s">
        <v>504</v>
      </c>
      <c r="D645" s="7" t="s">
        <v>486</v>
      </c>
      <c r="E645" s="8">
        <v>8</v>
      </c>
      <c r="F645" s="7" t="s">
        <v>68</v>
      </c>
      <c r="G645" s="7" t="s">
        <v>68</v>
      </c>
      <c r="H645" s="7" t="s">
        <v>485</v>
      </c>
      <c r="I645" s="7" t="s">
        <v>44</v>
      </c>
      <c r="J645" s="19" t="str">
        <f>IFERROR(INDEX('Employee Info'!$C$3:$E$200,MATCH(Data7[[#This Row],[Name:]],'Employee Info'!$B$3:$B$200,0),MATCH(Data7[[#This Row],[Hours Type:]],'Employee Info'!$C$2:$E$2,0)),"")</f>
        <v/>
      </c>
      <c r="K645" s="19" t="str">
        <f>IFERROR(INDEX('Employee Info'!$C$3:$J$200,MATCH(Data7[[#This Row],[Name:]],'Employee Info'!$B$3:$B$200,0),MATCH(Data7[[#Headers],[Truck]],'Employee Info'!$C$2:$J$2,0)),"")</f>
        <v/>
      </c>
      <c r="L645" s="19" t="str">
        <f>IFERROR(INDEX('Employee Info'!$C$3:$J$200,MATCH(Data7[[#This Row],[Name:]],'Employee Info'!$B$3:$B$200,0),MATCH(Data7[[#Headers],[Phone]],'Employee Info'!$C$2:$J$2,0)),"")</f>
        <v/>
      </c>
      <c r="M645" s="19" t="str">
        <f>IFERROR(INDEX('Employee Info'!$C$3:$J$200,MATCH(Data7[[#This Row],[Name:]],'Employee Info'!$B$3:$B$200,0),MATCH(Data7[[#Headers],[Tech]],'Employee Info'!$C$2:$J$2,0)),"")</f>
        <v/>
      </c>
      <c r="N645" s="19" t="str">
        <f>IFERROR(INDEX('Employee Info'!$C$3:$J$200,MATCH(Data7[[#This Row],[Name:]],'Employee Info'!$B$3:$B$200,0),MATCH(Data7[[#Headers],[Other]],'Employee Info'!$C$2:$J$2,0)),"")</f>
        <v/>
      </c>
      <c r="O645" s="19">
        <f>IFERROR((Data7[[#This Row],[Hours:]]*SUM(Data7[[#This Row],[Rate]:[Other]])),"")</f>
        <v>0</v>
      </c>
      <c r="P645" s="7" t="str">
        <f>IF(Data7[[#This Row],[WO'#:]]="","Riley #","WO#")</f>
        <v>Riley #</v>
      </c>
      <c r="Q645" s="7">
        <f>IFERROR(WEEKNUM(Data7[[#This Row],[Date:]]),"")</f>
        <v>17</v>
      </c>
      <c r="R645" s="6">
        <f t="shared" si="30"/>
        <v>45403</v>
      </c>
      <c r="S645" s="6">
        <f>Data7[[#This Row],[Week Start]]+7</f>
        <v>45410</v>
      </c>
      <c r="T645" s="7" t="str">
        <f t="shared" si="31"/>
        <v>4/21/2024 - 4/28/2024</v>
      </c>
      <c r="U645" s="7" t="str">
        <f t="shared" si="32"/>
        <v>Time Card</v>
      </c>
      <c r="V645" s="8" t="str">
        <f>RIGHT(TEXT(Data7[[#This Row],[Date:]],"mmddyyyy"),4)</f>
        <v>2024</v>
      </c>
      <c r="W645" s="8" t="str">
        <f>MID(TEXT(Data7[[#This Row],[Date:]],"mmddyyyy"),3,2)</f>
        <v>26</v>
      </c>
      <c r="X645" s="8" t="str">
        <f>LEFT(TEXT(Data7[[#This Row],[Date:]],"mmddyyyy"),2)</f>
        <v>04</v>
      </c>
      <c r="Y645" s="6">
        <f>DATE(Data7[[#This Row],[Year]],Data7[[#This Row],[Month]],Data7[[#This Row],[Day]])</f>
        <v>45408</v>
      </c>
    </row>
    <row r="646" spans="1:25" x14ac:dyDescent="0.3">
      <c r="A646" s="5">
        <v>45408.463043518517</v>
      </c>
      <c r="B646" s="7" t="s">
        <v>66</v>
      </c>
      <c r="C646" s="6" t="s">
        <v>504</v>
      </c>
      <c r="D646" s="7" t="s">
        <v>486</v>
      </c>
      <c r="E646" s="8">
        <v>1</v>
      </c>
      <c r="F646" s="7" t="s">
        <v>68</v>
      </c>
      <c r="G646" s="7" t="s">
        <v>68</v>
      </c>
      <c r="H646" s="7" t="s">
        <v>485</v>
      </c>
      <c r="I646" s="7" t="s">
        <v>44</v>
      </c>
      <c r="J646" s="19" t="str">
        <f>IFERROR(INDEX('Employee Info'!$C$3:$E$200,MATCH(Data7[[#This Row],[Name:]],'Employee Info'!$B$3:$B$200,0),MATCH(Data7[[#This Row],[Hours Type:]],'Employee Info'!$C$2:$E$2,0)),"")</f>
        <v/>
      </c>
      <c r="K646" s="19" t="str">
        <f>IFERROR(INDEX('Employee Info'!$C$3:$J$200,MATCH(Data7[[#This Row],[Name:]],'Employee Info'!$B$3:$B$200,0),MATCH(Data7[[#Headers],[Truck]],'Employee Info'!$C$2:$J$2,0)),"")</f>
        <v/>
      </c>
      <c r="L646" s="19" t="str">
        <f>IFERROR(INDEX('Employee Info'!$C$3:$J$200,MATCH(Data7[[#This Row],[Name:]],'Employee Info'!$B$3:$B$200,0),MATCH(Data7[[#Headers],[Phone]],'Employee Info'!$C$2:$J$2,0)),"")</f>
        <v/>
      </c>
      <c r="M646" s="19" t="str">
        <f>IFERROR(INDEX('Employee Info'!$C$3:$J$200,MATCH(Data7[[#This Row],[Name:]],'Employee Info'!$B$3:$B$200,0),MATCH(Data7[[#Headers],[Tech]],'Employee Info'!$C$2:$J$2,0)),"")</f>
        <v/>
      </c>
      <c r="N646" s="19" t="str">
        <f>IFERROR(INDEX('Employee Info'!$C$3:$J$200,MATCH(Data7[[#This Row],[Name:]],'Employee Info'!$B$3:$B$200,0),MATCH(Data7[[#Headers],[Other]],'Employee Info'!$C$2:$J$2,0)),"")</f>
        <v/>
      </c>
      <c r="O646" s="19">
        <f>IFERROR((Data7[[#This Row],[Hours:]]*SUM(Data7[[#This Row],[Rate]:[Other]])),"")</f>
        <v>0</v>
      </c>
      <c r="P646" s="7" t="str">
        <f>IF(Data7[[#This Row],[WO'#:]]="","Riley #","WO#")</f>
        <v>Riley #</v>
      </c>
      <c r="Q646" s="7">
        <f>IFERROR(WEEKNUM(Data7[[#This Row],[Date:]]),"")</f>
        <v>17</v>
      </c>
      <c r="R646" s="6">
        <f t="shared" si="30"/>
        <v>45403</v>
      </c>
      <c r="S646" s="6">
        <f>Data7[[#This Row],[Week Start]]+7</f>
        <v>45410</v>
      </c>
      <c r="T646" s="7" t="str">
        <f t="shared" si="31"/>
        <v>4/21/2024 - 4/28/2024</v>
      </c>
      <c r="U646" s="7" t="str">
        <f t="shared" si="32"/>
        <v>Time Card</v>
      </c>
      <c r="V646" s="8" t="str">
        <f>RIGHT(TEXT(Data7[[#This Row],[Date:]],"mmddyyyy"),4)</f>
        <v>2024</v>
      </c>
      <c r="W646" s="8" t="str">
        <f>MID(TEXT(Data7[[#This Row],[Date:]],"mmddyyyy"),3,2)</f>
        <v>26</v>
      </c>
      <c r="X646" s="8" t="str">
        <f>LEFT(TEXT(Data7[[#This Row],[Date:]],"mmddyyyy"),2)</f>
        <v>04</v>
      </c>
      <c r="Y646" s="6">
        <f>DATE(Data7[[#This Row],[Year]],Data7[[#This Row],[Month]],Data7[[#This Row],[Day]])</f>
        <v>45408</v>
      </c>
    </row>
    <row r="647" spans="1:25" x14ac:dyDescent="0.3">
      <c r="A647" s="5">
        <v>45408.579499305553</v>
      </c>
      <c r="B647" s="7" t="s">
        <v>65</v>
      </c>
      <c r="C647" s="6" t="s">
        <v>504</v>
      </c>
      <c r="D647" s="7" t="s">
        <v>511</v>
      </c>
      <c r="E647" s="8">
        <v>8</v>
      </c>
      <c r="F647" s="7" t="s">
        <v>68</v>
      </c>
      <c r="G647" s="7" t="s">
        <v>68</v>
      </c>
      <c r="H647" s="7" t="s">
        <v>485</v>
      </c>
      <c r="I647" s="7" t="s">
        <v>44</v>
      </c>
      <c r="J647" s="19" t="str">
        <f>IFERROR(INDEX('Employee Info'!$C$3:$E$200,MATCH(Data7[[#This Row],[Name:]],'Employee Info'!$B$3:$B$200,0),MATCH(Data7[[#This Row],[Hours Type:]],'Employee Info'!$C$2:$E$2,0)),"")</f>
        <v/>
      </c>
      <c r="K647" s="19" t="str">
        <f>IFERROR(INDEX('Employee Info'!$C$3:$J$200,MATCH(Data7[[#This Row],[Name:]],'Employee Info'!$B$3:$B$200,0),MATCH(Data7[[#Headers],[Truck]],'Employee Info'!$C$2:$J$2,0)),"")</f>
        <v/>
      </c>
      <c r="L647" s="19" t="str">
        <f>IFERROR(INDEX('Employee Info'!$C$3:$J$200,MATCH(Data7[[#This Row],[Name:]],'Employee Info'!$B$3:$B$200,0),MATCH(Data7[[#Headers],[Phone]],'Employee Info'!$C$2:$J$2,0)),"")</f>
        <v/>
      </c>
      <c r="M647" s="19" t="str">
        <f>IFERROR(INDEX('Employee Info'!$C$3:$J$200,MATCH(Data7[[#This Row],[Name:]],'Employee Info'!$B$3:$B$200,0),MATCH(Data7[[#Headers],[Tech]],'Employee Info'!$C$2:$J$2,0)),"")</f>
        <v/>
      </c>
      <c r="N647" s="19" t="str">
        <f>IFERROR(INDEX('Employee Info'!$C$3:$J$200,MATCH(Data7[[#This Row],[Name:]],'Employee Info'!$B$3:$B$200,0),MATCH(Data7[[#Headers],[Other]],'Employee Info'!$C$2:$J$2,0)),"")</f>
        <v/>
      </c>
      <c r="O647" s="19">
        <f>IFERROR((Data7[[#This Row],[Hours:]]*SUM(Data7[[#This Row],[Rate]:[Other]])),"")</f>
        <v>0</v>
      </c>
      <c r="P647" s="7" t="str">
        <f>IF(Data7[[#This Row],[WO'#:]]="","Riley #","WO#")</f>
        <v>Riley #</v>
      </c>
      <c r="Q647" s="7">
        <f>IFERROR(WEEKNUM(Data7[[#This Row],[Date:]]),"")</f>
        <v>17</v>
      </c>
      <c r="R647" s="6">
        <f t="shared" si="30"/>
        <v>45403</v>
      </c>
      <c r="S647" s="6">
        <f>Data7[[#This Row],[Week Start]]+7</f>
        <v>45410</v>
      </c>
      <c r="T647" s="7" t="str">
        <f t="shared" si="31"/>
        <v>4/21/2024 - 4/28/2024</v>
      </c>
      <c r="U647" s="7" t="str">
        <f t="shared" si="32"/>
        <v>Time Card</v>
      </c>
      <c r="V647" s="8" t="str">
        <f>RIGHT(TEXT(Data7[[#This Row],[Date:]],"mmddyyyy"),4)</f>
        <v>2024</v>
      </c>
      <c r="W647" s="8" t="str">
        <f>MID(TEXT(Data7[[#This Row],[Date:]],"mmddyyyy"),3,2)</f>
        <v>26</v>
      </c>
      <c r="X647" s="8" t="str">
        <f>LEFT(TEXT(Data7[[#This Row],[Date:]],"mmddyyyy"),2)</f>
        <v>04</v>
      </c>
      <c r="Y647" s="6">
        <f>DATE(Data7[[#This Row],[Year]],Data7[[#This Row],[Month]],Data7[[#This Row],[Day]])</f>
        <v>45408</v>
      </c>
    </row>
    <row r="648" spans="1:25" x14ac:dyDescent="0.3">
      <c r="A648" s="5">
        <v>45408.501596759263</v>
      </c>
      <c r="B648" s="7" t="s">
        <v>66</v>
      </c>
      <c r="C648" s="6" t="s">
        <v>504</v>
      </c>
      <c r="D648" s="7" t="s">
        <v>509</v>
      </c>
      <c r="E648" s="8">
        <v>2</v>
      </c>
      <c r="F648" s="7" t="s">
        <v>68</v>
      </c>
      <c r="G648" s="7" t="s">
        <v>68</v>
      </c>
      <c r="H648" s="7" t="s">
        <v>460</v>
      </c>
      <c r="I648" s="7" t="s">
        <v>44</v>
      </c>
      <c r="J648" s="19" t="str">
        <f>IFERROR(INDEX('Employee Info'!$C$3:$E$200,MATCH(Data7[[#This Row],[Name:]],'Employee Info'!$B$3:$B$200,0),MATCH(Data7[[#This Row],[Hours Type:]],'Employee Info'!$C$2:$E$2,0)),"")</f>
        <v/>
      </c>
      <c r="K648" s="19" t="str">
        <f>IFERROR(INDEX('Employee Info'!$C$3:$J$200,MATCH(Data7[[#This Row],[Name:]],'Employee Info'!$B$3:$B$200,0),MATCH(Data7[[#Headers],[Truck]],'Employee Info'!$C$2:$J$2,0)),"")</f>
        <v/>
      </c>
      <c r="L648" s="19" t="str">
        <f>IFERROR(INDEX('Employee Info'!$C$3:$J$200,MATCH(Data7[[#This Row],[Name:]],'Employee Info'!$B$3:$B$200,0),MATCH(Data7[[#Headers],[Phone]],'Employee Info'!$C$2:$J$2,0)),"")</f>
        <v/>
      </c>
      <c r="M648" s="19" t="str">
        <f>IFERROR(INDEX('Employee Info'!$C$3:$J$200,MATCH(Data7[[#This Row],[Name:]],'Employee Info'!$B$3:$B$200,0),MATCH(Data7[[#Headers],[Tech]],'Employee Info'!$C$2:$J$2,0)),"")</f>
        <v/>
      </c>
      <c r="N648" s="19" t="str">
        <f>IFERROR(INDEX('Employee Info'!$C$3:$J$200,MATCH(Data7[[#This Row],[Name:]],'Employee Info'!$B$3:$B$200,0),MATCH(Data7[[#Headers],[Other]],'Employee Info'!$C$2:$J$2,0)),"")</f>
        <v/>
      </c>
      <c r="O648" s="19">
        <f>IFERROR((Data7[[#This Row],[Hours:]]*SUM(Data7[[#This Row],[Rate]:[Other]])),"")</f>
        <v>0</v>
      </c>
      <c r="P648" s="7" t="str">
        <f>IF(Data7[[#This Row],[WO'#:]]="","Riley #","WO#")</f>
        <v>Riley #</v>
      </c>
      <c r="Q648" s="7">
        <f>IFERROR(WEEKNUM(Data7[[#This Row],[Date:]]),"")</f>
        <v>17</v>
      </c>
      <c r="R648" s="6">
        <f t="shared" si="30"/>
        <v>45403</v>
      </c>
      <c r="S648" s="6">
        <f>Data7[[#This Row],[Week Start]]+7</f>
        <v>45410</v>
      </c>
      <c r="T648" s="7" t="str">
        <f t="shared" si="31"/>
        <v>4/21/2024 - 4/28/2024</v>
      </c>
      <c r="U648" s="7" t="str">
        <f t="shared" si="32"/>
        <v>Time Card</v>
      </c>
      <c r="V648" s="8" t="str">
        <f>RIGHT(TEXT(Data7[[#This Row],[Date:]],"mmddyyyy"),4)</f>
        <v>2024</v>
      </c>
      <c r="W648" s="8" t="str">
        <f>MID(TEXT(Data7[[#This Row],[Date:]],"mmddyyyy"),3,2)</f>
        <v>26</v>
      </c>
      <c r="X648" s="8" t="str">
        <f>LEFT(TEXT(Data7[[#This Row],[Date:]],"mmddyyyy"),2)</f>
        <v>04</v>
      </c>
      <c r="Y648" s="6">
        <f>DATE(Data7[[#This Row],[Year]],Data7[[#This Row],[Month]],Data7[[#This Row],[Day]])</f>
        <v>45408</v>
      </c>
    </row>
    <row r="649" spans="1:25" x14ac:dyDescent="0.3">
      <c r="A649" s="5">
        <v>45408.545851273149</v>
      </c>
      <c r="B649" s="7" t="s">
        <v>66</v>
      </c>
      <c r="C649" s="6" t="s">
        <v>512</v>
      </c>
      <c r="D649" s="7" t="s">
        <v>513</v>
      </c>
      <c r="E649" s="8">
        <v>2</v>
      </c>
      <c r="F649" s="7">
        <v>7094599</v>
      </c>
      <c r="G649" s="7" t="s">
        <v>68</v>
      </c>
      <c r="H649" s="7" t="s">
        <v>69</v>
      </c>
      <c r="I649" s="7" t="s">
        <v>45</v>
      </c>
      <c r="J649" s="19" t="str">
        <f>IFERROR(INDEX('Employee Info'!$C$3:$E$200,MATCH(Data7[[#This Row],[Name:]],'Employee Info'!$B$3:$B$200,0),MATCH(Data7[[#This Row],[Hours Type:]],'Employee Info'!$C$2:$E$2,0)),"")</f>
        <v/>
      </c>
      <c r="K649" s="19" t="str">
        <f>IFERROR(INDEX('Employee Info'!$C$3:$J$200,MATCH(Data7[[#This Row],[Name:]],'Employee Info'!$B$3:$B$200,0),MATCH(Data7[[#Headers],[Truck]],'Employee Info'!$C$2:$J$2,0)),"")</f>
        <v/>
      </c>
      <c r="L649" s="19" t="str">
        <f>IFERROR(INDEX('Employee Info'!$C$3:$J$200,MATCH(Data7[[#This Row],[Name:]],'Employee Info'!$B$3:$B$200,0),MATCH(Data7[[#Headers],[Phone]],'Employee Info'!$C$2:$J$2,0)),"")</f>
        <v/>
      </c>
      <c r="M649" s="19" t="str">
        <f>IFERROR(INDEX('Employee Info'!$C$3:$J$200,MATCH(Data7[[#This Row],[Name:]],'Employee Info'!$B$3:$B$200,0),MATCH(Data7[[#Headers],[Tech]],'Employee Info'!$C$2:$J$2,0)),"")</f>
        <v/>
      </c>
      <c r="N649" s="19" t="str">
        <f>IFERROR(INDEX('Employee Info'!$C$3:$J$200,MATCH(Data7[[#This Row],[Name:]],'Employee Info'!$B$3:$B$200,0),MATCH(Data7[[#Headers],[Other]],'Employee Info'!$C$2:$J$2,0)),"")</f>
        <v/>
      </c>
      <c r="O649" s="19">
        <f>IFERROR((Data7[[#This Row],[Hours:]]*SUM(Data7[[#This Row],[Rate]:[Other]])),"")</f>
        <v>0</v>
      </c>
      <c r="P649" s="7" t="str">
        <f>IF(Data7[[#This Row],[WO'#:]]="","Riley #","WO#")</f>
        <v>WO#</v>
      </c>
      <c r="Q649" s="7">
        <f>IFERROR(WEEKNUM(Data7[[#This Row],[Date:]]),"")</f>
        <v>17</v>
      </c>
      <c r="R649" s="6">
        <f t="shared" si="30"/>
        <v>45403</v>
      </c>
      <c r="S649" s="6">
        <f>Data7[[#This Row],[Week Start]]+7</f>
        <v>45410</v>
      </c>
      <c r="T649" s="7" t="str">
        <f t="shared" si="31"/>
        <v>4/21/2024 - 4/28/2024</v>
      </c>
      <c r="U649" s="7" t="str">
        <f t="shared" si="32"/>
        <v>Time Card</v>
      </c>
      <c r="V649" s="8" t="str">
        <f>RIGHT(TEXT(Data7[[#This Row],[Date:]],"mmddyyyy"),4)</f>
        <v>2024</v>
      </c>
      <c r="W649" s="8" t="str">
        <f>MID(TEXT(Data7[[#This Row],[Date:]],"mmddyyyy"),3,2)</f>
        <v>27</v>
      </c>
      <c r="X649" s="8" t="str">
        <f>LEFT(TEXT(Data7[[#This Row],[Date:]],"mmddyyyy"),2)</f>
        <v>04</v>
      </c>
      <c r="Y649" s="6">
        <f>DATE(Data7[[#This Row],[Year]],Data7[[#This Row],[Month]],Data7[[#This Row],[Day]])</f>
        <v>45409</v>
      </c>
    </row>
    <row r="650" spans="1:25" x14ac:dyDescent="0.3">
      <c r="A650" s="5">
        <v>45412.259034490744</v>
      </c>
      <c r="B650" s="7" t="s">
        <v>31</v>
      </c>
      <c r="C650" s="6" t="s">
        <v>514</v>
      </c>
      <c r="D650" s="7" t="s">
        <v>515</v>
      </c>
      <c r="E650" s="8">
        <v>7</v>
      </c>
      <c r="F650" s="7">
        <v>6984733</v>
      </c>
      <c r="G650" s="7" t="s">
        <v>68</v>
      </c>
      <c r="H650" s="7" t="s">
        <v>69</v>
      </c>
      <c r="I650" s="7" t="s">
        <v>44</v>
      </c>
      <c r="J650" s="19" t="str">
        <f>IFERROR(INDEX('Employee Info'!$C$3:$E$200,MATCH(Data7[[#This Row],[Name:]],'Employee Info'!$B$3:$B$200,0),MATCH(Data7[[#This Row],[Hours Type:]],'Employee Info'!$C$2:$E$2,0)),"")</f>
        <v/>
      </c>
      <c r="K650" s="19" t="str">
        <f>IFERROR(INDEX('Employee Info'!$C$3:$J$200,MATCH(Data7[[#This Row],[Name:]],'Employee Info'!$B$3:$B$200,0),MATCH(Data7[[#Headers],[Truck]],'Employee Info'!$C$2:$J$2,0)),"")</f>
        <v/>
      </c>
      <c r="L650" s="19" t="str">
        <f>IFERROR(INDEX('Employee Info'!$C$3:$J$200,MATCH(Data7[[#This Row],[Name:]],'Employee Info'!$B$3:$B$200,0),MATCH(Data7[[#Headers],[Phone]],'Employee Info'!$C$2:$J$2,0)),"")</f>
        <v/>
      </c>
      <c r="M650" s="19" t="str">
        <f>IFERROR(INDEX('Employee Info'!$C$3:$J$200,MATCH(Data7[[#This Row],[Name:]],'Employee Info'!$B$3:$B$200,0),MATCH(Data7[[#Headers],[Tech]],'Employee Info'!$C$2:$J$2,0)),"")</f>
        <v/>
      </c>
      <c r="N650" s="19" t="str">
        <f>IFERROR(INDEX('Employee Info'!$C$3:$J$200,MATCH(Data7[[#This Row],[Name:]],'Employee Info'!$B$3:$B$200,0),MATCH(Data7[[#Headers],[Other]],'Employee Info'!$C$2:$J$2,0)),"")</f>
        <v/>
      </c>
      <c r="O650" s="19">
        <f>IFERROR((Data7[[#This Row],[Hours:]]*SUM(Data7[[#This Row],[Rate]:[Other]])),"")</f>
        <v>0</v>
      </c>
      <c r="P650" s="7" t="str">
        <f>IF(Data7[[#This Row],[WO'#:]]="","Riley #","WO#")</f>
        <v>WO#</v>
      </c>
      <c r="Q650" s="7">
        <f>IFERROR(WEEKNUM(Data7[[#This Row],[Date:]]),"")</f>
        <v>18</v>
      </c>
      <c r="R650" s="6">
        <f t="shared" si="30"/>
        <v>45410</v>
      </c>
      <c r="S650" s="6">
        <f>Data7[[#This Row],[Week Start]]+7</f>
        <v>45417</v>
      </c>
      <c r="T650" s="7" t="str">
        <f t="shared" si="31"/>
        <v>4/28/2024 - 5/5/2024</v>
      </c>
      <c r="U650" s="7" t="str">
        <f t="shared" si="32"/>
        <v>Time Card</v>
      </c>
      <c r="V650" s="8" t="str">
        <f>RIGHT(TEXT(Data7[[#This Row],[Date:]],"mmddyyyy"),4)</f>
        <v>2024</v>
      </c>
      <c r="W650" s="8" t="str">
        <f>MID(TEXT(Data7[[#This Row],[Date:]],"mmddyyyy"),3,2)</f>
        <v>29</v>
      </c>
      <c r="X650" s="8" t="str">
        <f>LEFT(TEXT(Data7[[#This Row],[Date:]],"mmddyyyy"),2)</f>
        <v>04</v>
      </c>
      <c r="Y650" s="6">
        <f>DATE(Data7[[#This Row],[Year]],Data7[[#This Row],[Month]],Data7[[#This Row],[Day]])</f>
        <v>45411</v>
      </c>
    </row>
    <row r="651" spans="1:25" x14ac:dyDescent="0.3">
      <c r="A651" s="5">
        <v>45420.328115625001</v>
      </c>
      <c r="B651" s="7" t="s">
        <v>76</v>
      </c>
      <c r="C651" s="6" t="s">
        <v>514</v>
      </c>
      <c r="D651" s="7" t="s">
        <v>156</v>
      </c>
      <c r="E651" s="8">
        <v>1</v>
      </c>
      <c r="F651" s="7">
        <v>6984733</v>
      </c>
      <c r="G651" s="7" t="s">
        <v>68</v>
      </c>
      <c r="H651" s="7" t="s">
        <v>69</v>
      </c>
      <c r="I651" s="7" t="s">
        <v>44</v>
      </c>
      <c r="J651" s="19" t="str">
        <f>IFERROR(INDEX('Employee Info'!$C$3:$E$200,MATCH(Data7[[#This Row],[Name:]],'Employee Info'!$B$3:$B$200,0),MATCH(Data7[[#This Row],[Hours Type:]],'Employee Info'!$C$2:$E$2,0)),"")</f>
        <v/>
      </c>
      <c r="K651" s="19" t="str">
        <f>IFERROR(INDEX('Employee Info'!$C$3:$J$200,MATCH(Data7[[#This Row],[Name:]],'Employee Info'!$B$3:$B$200,0),MATCH(Data7[[#Headers],[Truck]],'Employee Info'!$C$2:$J$2,0)),"")</f>
        <v/>
      </c>
      <c r="L651" s="19" t="str">
        <f>IFERROR(INDEX('Employee Info'!$C$3:$J$200,MATCH(Data7[[#This Row],[Name:]],'Employee Info'!$B$3:$B$200,0),MATCH(Data7[[#Headers],[Phone]],'Employee Info'!$C$2:$J$2,0)),"")</f>
        <v/>
      </c>
      <c r="M651" s="19" t="str">
        <f>IFERROR(INDEX('Employee Info'!$C$3:$J$200,MATCH(Data7[[#This Row],[Name:]],'Employee Info'!$B$3:$B$200,0),MATCH(Data7[[#Headers],[Tech]],'Employee Info'!$C$2:$J$2,0)),"")</f>
        <v/>
      </c>
      <c r="N651" s="19" t="str">
        <f>IFERROR(INDEX('Employee Info'!$C$3:$J$200,MATCH(Data7[[#This Row],[Name:]],'Employee Info'!$B$3:$B$200,0),MATCH(Data7[[#Headers],[Other]],'Employee Info'!$C$2:$J$2,0)),"")</f>
        <v/>
      </c>
      <c r="O651" s="19">
        <f>IFERROR((Data7[[#This Row],[Hours:]]*SUM(Data7[[#This Row],[Rate]:[Other]])),"")</f>
        <v>0</v>
      </c>
      <c r="P651" s="7" t="str">
        <f>IF(Data7[[#This Row],[WO'#:]]="","Riley #","WO#")</f>
        <v>WO#</v>
      </c>
      <c r="Q651" s="7">
        <f>IFERROR(WEEKNUM(Data7[[#This Row],[Date:]]),"")</f>
        <v>18</v>
      </c>
      <c r="R651" s="6">
        <f t="shared" si="30"/>
        <v>45410</v>
      </c>
      <c r="S651" s="6">
        <f>Data7[[#This Row],[Week Start]]+7</f>
        <v>45417</v>
      </c>
      <c r="T651" s="7" t="str">
        <f t="shared" si="31"/>
        <v>4/28/2024 - 5/5/2024</v>
      </c>
      <c r="U651" s="7" t="str">
        <f t="shared" si="32"/>
        <v>Time Card</v>
      </c>
      <c r="V651" s="8" t="str">
        <f>RIGHT(TEXT(Data7[[#This Row],[Date:]],"mmddyyyy"),4)</f>
        <v>2024</v>
      </c>
      <c r="W651" s="8" t="str">
        <f>MID(TEXT(Data7[[#This Row],[Date:]],"mmddyyyy"),3,2)</f>
        <v>29</v>
      </c>
      <c r="X651" s="8" t="str">
        <f>LEFT(TEXT(Data7[[#This Row],[Date:]],"mmddyyyy"),2)</f>
        <v>04</v>
      </c>
      <c r="Y651" s="6">
        <f>DATE(Data7[[#This Row],[Year]],Data7[[#This Row],[Month]],Data7[[#This Row],[Day]])</f>
        <v>45411</v>
      </c>
    </row>
    <row r="652" spans="1:25" x14ac:dyDescent="0.3">
      <c r="A652" s="5">
        <v>45415.515639699071</v>
      </c>
      <c r="B652" s="7" t="s">
        <v>66</v>
      </c>
      <c r="C652" s="6" t="s">
        <v>514</v>
      </c>
      <c r="D652" s="7" t="s">
        <v>416</v>
      </c>
      <c r="E652" s="8">
        <v>1</v>
      </c>
      <c r="F652" s="7">
        <v>7078215</v>
      </c>
      <c r="G652" s="7" t="s">
        <v>68</v>
      </c>
      <c r="H652" s="7" t="s">
        <v>69</v>
      </c>
      <c r="I652" s="7" t="s">
        <v>44</v>
      </c>
      <c r="J652" s="19" t="str">
        <f>IFERROR(INDEX('Employee Info'!$C$3:$E$200,MATCH(Data7[[#This Row],[Name:]],'Employee Info'!$B$3:$B$200,0),MATCH(Data7[[#This Row],[Hours Type:]],'Employee Info'!$C$2:$E$2,0)),"")</f>
        <v/>
      </c>
      <c r="K652" s="19" t="str">
        <f>IFERROR(INDEX('Employee Info'!$C$3:$J$200,MATCH(Data7[[#This Row],[Name:]],'Employee Info'!$B$3:$B$200,0),MATCH(Data7[[#Headers],[Truck]],'Employee Info'!$C$2:$J$2,0)),"")</f>
        <v/>
      </c>
      <c r="L652" s="19" t="str">
        <f>IFERROR(INDEX('Employee Info'!$C$3:$J$200,MATCH(Data7[[#This Row],[Name:]],'Employee Info'!$B$3:$B$200,0),MATCH(Data7[[#Headers],[Phone]],'Employee Info'!$C$2:$J$2,0)),"")</f>
        <v/>
      </c>
      <c r="M652" s="19" t="str">
        <f>IFERROR(INDEX('Employee Info'!$C$3:$J$200,MATCH(Data7[[#This Row],[Name:]],'Employee Info'!$B$3:$B$200,0),MATCH(Data7[[#Headers],[Tech]],'Employee Info'!$C$2:$J$2,0)),"")</f>
        <v/>
      </c>
      <c r="N652" s="19" t="str">
        <f>IFERROR(INDEX('Employee Info'!$C$3:$J$200,MATCH(Data7[[#This Row],[Name:]],'Employee Info'!$B$3:$B$200,0),MATCH(Data7[[#Headers],[Other]],'Employee Info'!$C$2:$J$2,0)),"")</f>
        <v/>
      </c>
      <c r="O652" s="19">
        <f>IFERROR((Data7[[#This Row],[Hours:]]*SUM(Data7[[#This Row],[Rate]:[Other]])),"")</f>
        <v>0</v>
      </c>
      <c r="P652" s="7" t="str">
        <f>IF(Data7[[#This Row],[WO'#:]]="","Riley #","WO#")</f>
        <v>WO#</v>
      </c>
      <c r="Q652" s="7">
        <f>IFERROR(WEEKNUM(Data7[[#This Row],[Date:]]),"")</f>
        <v>18</v>
      </c>
      <c r="R652" s="6">
        <f t="shared" si="30"/>
        <v>45410</v>
      </c>
      <c r="S652" s="6">
        <f>Data7[[#This Row],[Week Start]]+7</f>
        <v>45417</v>
      </c>
      <c r="T652" s="7" t="str">
        <f t="shared" si="31"/>
        <v>4/28/2024 - 5/5/2024</v>
      </c>
      <c r="U652" s="7" t="str">
        <f t="shared" si="32"/>
        <v>Time Card</v>
      </c>
      <c r="V652" s="8" t="str">
        <f>RIGHT(TEXT(Data7[[#This Row],[Date:]],"mmddyyyy"),4)</f>
        <v>2024</v>
      </c>
      <c r="W652" s="8" t="str">
        <f>MID(TEXT(Data7[[#This Row],[Date:]],"mmddyyyy"),3,2)</f>
        <v>29</v>
      </c>
      <c r="X652" s="8" t="str">
        <f>LEFT(TEXT(Data7[[#This Row],[Date:]],"mmddyyyy"),2)</f>
        <v>04</v>
      </c>
      <c r="Y652" s="6">
        <f>DATE(Data7[[#This Row],[Year]],Data7[[#This Row],[Month]],Data7[[#This Row],[Day]])</f>
        <v>45411</v>
      </c>
    </row>
    <row r="653" spans="1:25" x14ac:dyDescent="0.3">
      <c r="A653" s="5">
        <v>45415.523351041666</v>
      </c>
      <c r="B653" s="7" t="s">
        <v>66</v>
      </c>
      <c r="C653" s="6" t="s">
        <v>514</v>
      </c>
      <c r="D653" s="7" t="s">
        <v>516</v>
      </c>
      <c r="E653" s="8">
        <v>5</v>
      </c>
      <c r="F653" s="7">
        <v>7098027</v>
      </c>
      <c r="G653" s="7" t="s">
        <v>68</v>
      </c>
      <c r="H653" s="7" t="s">
        <v>69</v>
      </c>
      <c r="I653" s="7" t="s">
        <v>44</v>
      </c>
      <c r="J653" s="19" t="str">
        <f>IFERROR(INDEX('Employee Info'!$C$3:$E$200,MATCH(Data7[[#This Row],[Name:]],'Employee Info'!$B$3:$B$200,0),MATCH(Data7[[#This Row],[Hours Type:]],'Employee Info'!$C$2:$E$2,0)),"")</f>
        <v/>
      </c>
      <c r="K653" s="19" t="str">
        <f>IFERROR(INDEX('Employee Info'!$C$3:$J$200,MATCH(Data7[[#This Row],[Name:]],'Employee Info'!$B$3:$B$200,0),MATCH(Data7[[#Headers],[Truck]],'Employee Info'!$C$2:$J$2,0)),"")</f>
        <v/>
      </c>
      <c r="L653" s="19" t="str">
        <f>IFERROR(INDEX('Employee Info'!$C$3:$J$200,MATCH(Data7[[#This Row],[Name:]],'Employee Info'!$B$3:$B$200,0),MATCH(Data7[[#Headers],[Phone]],'Employee Info'!$C$2:$J$2,0)),"")</f>
        <v/>
      </c>
      <c r="M653" s="19" t="str">
        <f>IFERROR(INDEX('Employee Info'!$C$3:$J$200,MATCH(Data7[[#This Row],[Name:]],'Employee Info'!$B$3:$B$200,0),MATCH(Data7[[#Headers],[Tech]],'Employee Info'!$C$2:$J$2,0)),"")</f>
        <v/>
      </c>
      <c r="N653" s="19" t="str">
        <f>IFERROR(INDEX('Employee Info'!$C$3:$J$200,MATCH(Data7[[#This Row],[Name:]],'Employee Info'!$B$3:$B$200,0),MATCH(Data7[[#Headers],[Other]],'Employee Info'!$C$2:$J$2,0)),"")</f>
        <v/>
      </c>
      <c r="O653" s="19">
        <f>IFERROR((Data7[[#This Row],[Hours:]]*SUM(Data7[[#This Row],[Rate]:[Other]])),"")</f>
        <v>0</v>
      </c>
      <c r="P653" s="7" t="str">
        <f>IF(Data7[[#This Row],[WO'#:]]="","Riley #","WO#")</f>
        <v>WO#</v>
      </c>
      <c r="Q653" s="7">
        <f>IFERROR(WEEKNUM(Data7[[#This Row],[Date:]]),"")</f>
        <v>18</v>
      </c>
      <c r="R653" s="6">
        <f t="shared" si="30"/>
        <v>45410</v>
      </c>
      <c r="S653" s="6">
        <f>Data7[[#This Row],[Week Start]]+7</f>
        <v>45417</v>
      </c>
      <c r="T653" s="7" t="str">
        <f t="shared" si="31"/>
        <v>4/28/2024 - 5/5/2024</v>
      </c>
      <c r="U653" s="7" t="str">
        <f t="shared" si="32"/>
        <v>Time Card</v>
      </c>
      <c r="V653" s="8" t="str">
        <f>RIGHT(TEXT(Data7[[#This Row],[Date:]],"mmddyyyy"),4)</f>
        <v>2024</v>
      </c>
      <c r="W653" s="8" t="str">
        <f>MID(TEXT(Data7[[#This Row],[Date:]],"mmddyyyy"),3,2)</f>
        <v>29</v>
      </c>
      <c r="X653" s="8" t="str">
        <f>LEFT(TEXT(Data7[[#This Row],[Date:]],"mmddyyyy"),2)</f>
        <v>04</v>
      </c>
      <c r="Y653" s="6">
        <f>DATE(Data7[[#This Row],[Year]],Data7[[#This Row],[Month]],Data7[[#This Row],[Day]])</f>
        <v>45411</v>
      </c>
    </row>
    <row r="654" spans="1:25" x14ac:dyDescent="0.3">
      <c r="A654" s="5">
        <v>45415.523801620373</v>
      </c>
      <c r="B654" s="7" t="s">
        <v>66</v>
      </c>
      <c r="C654" s="6" t="s">
        <v>514</v>
      </c>
      <c r="D654" s="7" t="s">
        <v>516</v>
      </c>
      <c r="E654" s="8">
        <v>1.5</v>
      </c>
      <c r="F654" s="7">
        <v>7098027</v>
      </c>
      <c r="G654" s="7" t="s">
        <v>68</v>
      </c>
      <c r="H654" s="7" t="s">
        <v>69</v>
      </c>
      <c r="I654" s="7" t="s">
        <v>45</v>
      </c>
      <c r="J654" s="19" t="str">
        <f>IFERROR(INDEX('Employee Info'!$C$3:$E$200,MATCH(Data7[[#This Row],[Name:]],'Employee Info'!$B$3:$B$200,0),MATCH(Data7[[#This Row],[Hours Type:]],'Employee Info'!$C$2:$E$2,0)),"")</f>
        <v/>
      </c>
      <c r="K654" s="19" t="str">
        <f>IFERROR(INDEX('Employee Info'!$C$3:$J$200,MATCH(Data7[[#This Row],[Name:]],'Employee Info'!$B$3:$B$200,0),MATCH(Data7[[#Headers],[Truck]],'Employee Info'!$C$2:$J$2,0)),"")</f>
        <v/>
      </c>
      <c r="L654" s="19" t="str">
        <f>IFERROR(INDEX('Employee Info'!$C$3:$J$200,MATCH(Data7[[#This Row],[Name:]],'Employee Info'!$B$3:$B$200,0),MATCH(Data7[[#Headers],[Phone]],'Employee Info'!$C$2:$J$2,0)),"")</f>
        <v/>
      </c>
      <c r="M654" s="19" t="str">
        <f>IFERROR(INDEX('Employee Info'!$C$3:$J$200,MATCH(Data7[[#This Row],[Name:]],'Employee Info'!$B$3:$B$200,0),MATCH(Data7[[#Headers],[Tech]],'Employee Info'!$C$2:$J$2,0)),"")</f>
        <v/>
      </c>
      <c r="N654" s="19" t="str">
        <f>IFERROR(INDEX('Employee Info'!$C$3:$J$200,MATCH(Data7[[#This Row],[Name:]],'Employee Info'!$B$3:$B$200,0),MATCH(Data7[[#Headers],[Other]],'Employee Info'!$C$2:$J$2,0)),"")</f>
        <v/>
      </c>
      <c r="O654" s="19">
        <f>IFERROR((Data7[[#This Row],[Hours:]]*SUM(Data7[[#This Row],[Rate]:[Other]])),"")</f>
        <v>0</v>
      </c>
      <c r="P654" s="7" t="str">
        <f>IF(Data7[[#This Row],[WO'#:]]="","Riley #","WO#")</f>
        <v>WO#</v>
      </c>
      <c r="Q654" s="7">
        <f>IFERROR(WEEKNUM(Data7[[#This Row],[Date:]]),"")</f>
        <v>18</v>
      </c>
      <c r="R654" s="6">
        <f t="shared" si="30"/>
        <v>45410</v>
      </c>
      <c r="S654" s="6">
        <f>Data7[[#This Row],[Week Start]]+7</f>
        <v>45417</v>
      </c>
      <c r="T654" s="7" t="str">
        <f t="shared" si="31"/>
        <v>4/28/2024 - 5/5/2024</v>
      </c>
      <c r="U654" s="7" t="str">
        <f t="shared" si="32"/>
        <v>Time Card</v>
      </c>
      <c r="V654" s="8" t="str">
        <f>RIGHT(TEXT(Data7[[#This Row],[Date:]],"mmddyyyy"),4)</f>
        <v>2024</v>
      </c>
      <c r="W654" s="8" t="str">
        <f>MID(TEXT(Data7[[#This Row],[Date:]],"mmddyyyy"),3,2)</f>
        <v>29</v>
      </c>
      <c r="X654" s="8" t="str">
        <f>LEFT(TEXT(Data7[[#This Row],[Date:]],"mmddyyyy"),2)</f>
        <v>04</v>
      </c>
      <c r="Y654" s="6">
        <f>DATE(Data7[[#This Row],[Year]],Data7[[#This Row],[Month]],Data7[[#This Row],[Day]])</f>
        <v>45411</v>
      </c>
    </row>
    <row r="655" spans="1:25" x14ac:dyDescent="0.3">
      <c r="A655" s="5">
        <v>45415.527538657407</v>
      </c>
      <c r="B655" s="7" t="s">
        <v>66</v>
      </c>
      <c r="C655" s="6" t="s">
        <v>514</v>
      </c>
      <c r="D655" s="7" t="s">
        <v>522</v>
      </c>
      <c r="E655" s="8">
        <v>1</v>
      </c>
      <c r="F655" s="7" t="s">
        <v>68</v>
      </c>
      <c r="G655" s="7" t="s">
        <v>68</v>
      </c>
      <c r="H655" s="7" t="s">
        <v>523</v>
      </c>
      <c r="I655" s="7" t="s">
        <v>44</v>
      </c>
      <c r="J655" s="19" t="str">
        <f>IFERROR(INDEX('Employee Info'!$C$3:$E$200,MATCH(Data7[[#This Row],[Name:]],'Employee Info'!$B$3:$B$200,0),MATCH(Data7[[#This Row],[Hours Type:]],'Employee Info'!$C$2:$E$2,0)),"")</f>
        <v/>
      </c>
      <c r="K655" s="19" t="str">
        <f>IFERROR(INDEX('Employee Info'!$C$3:$J$200,MATCH(Data7[[#This Row],[Name:]],'Employee Info'!$B$3:$B$200,0),MATCH(Data7[[#Headers],[Truck]],'Employee Info'!$C$2:$J$2,0)),"")</f>
        <v/>
      </c>
      <c r="L655" s="19" t="str">
        <f>IFERROR(INDEX('Employee Info'!$C$3:$J$200,MATCH(Data7[[#This Row],[Name:]],'Employee Info'!$B$3:$B$200,0),MATCH(Data7[[#Headers],[Phone]],'Employee Info'!$C$2:$J$2,0)),"")</f>
        <v/>
      </c>
      <c r="M655" s="19" t="str">
        <f>IFERROR(INDEX('Employee Info'!$C$3:$J$200,MATCH(Data7[[#This Row],[Name:]],'Employee Info'!$B$3:$B$200,0),MATCH(Data7[[#Headers],[Tech]],'Employee Info'!$C$2:$J$2,0)),"")</f>
        <v/>
      </c>
      <c r="N655" s="19" t="str">
        <f>IFERROR(INDEX('Employee Info'!$C$3:$J$200,MATCH(Data7[[#This Row],[Name:]],'Employee Info'!$B$3:$B$200,0),MATCH(Data7[[#Headers],[Other]],'Employee Info'!$C$2:$J$2,0)),"")</f>
        <v/>
      </c>
      <c r="O655" s="19">
        <f>IFERROR((Data7[[#This Row],[Hours:]]*SUM(Data7[[#This Row],[Rate]:[Other]])),"")</f>
        <v>0</v>
      </c>
      <c r="P655" s="7" t="str">
        <f>IF(Data7[[#This Row],[WO'#:]]="","Riley #","WO#")</f>
        <v>Riley #</v>
      </c>
      <c r="Q655" s="7">
        <f>IFERROR(WEEKNUM(Data7[[#This Row],[Date:]]),"")</f>
        <v>18</v>
      </c>
      <c r="R655" s="6">
        <f t="shared" si="30"/>
        <v>45410</v>
      </c>
      <c r="S655" s="6">
        <f>Data7[[#This Row],[Week Start]]+7</f>
        <v>45417</v>
      </c>
      <c r="T655" s="7" t="str">
        <f t="shared" si="31"/>
        <v>4/28/2024 - 5/5/2024</v>
      </c>
      <c r="U655" s="7" t="str">
        <f t="shared" si="32"/>
        <v>Time Card</v>
      </c>
      <c r="V655" s="8" t="str">
        <f>RIGHT(TEXT(Data7[[#This Row],[Date:]],"mmddyyyy"),4)</f>
        <v>2024</v>
      </c>
      <c r="W655" s="8" t="str">
        <f>MID(TEXT(Data7[[#This Row],[Date:]],"mmddyyyy"),3,2)</f>
        <v>29</v>
      </c>
      <c r="X655" s="8" t="str">
        <f>LEFT(TEXT(Data7[[#This Row],[Date:]],"mmddyyyy"),2)</f>
        <v>04</v>
      </c>
      <c r="Y655" s="6">
        <f>DATE(Data7[[#This Row],[Year]],Data7[[#This Row],[Month]],Data7[[#This Row],[Day]])</f>
        <v>45411</v>
      </c>
    </row>
    <row r="656" spans="1:25" x14ac:dyDescent="0.3">
      <c r="A656" s="5">
        <v>45415.518326273152</v>
      </c>
      <c r="B656" s="7" t="s">
        <v>66</v>
      </c>
      <c r="C656" s="6" t="s">
        <v>514</v>
      </c>
      <c r="D656" s="7" t="s">
        <v>521</v>
      </c>
      <c r="E656" s="8">
        <v>1</v>
      </c>
      <c r="F656" s="7" t="s">
        <v>68</v>
      </c>
      <c r="G656" s="7" t="s">
        <v>68</v>
      </c>
      <c r="H656" s="7" t="s">
        <v>485</v>
      </c>
      <c r="I656" s="7" t="s">
        <v>44</v>
      </c>
      <c r="J656" s="19" t="str">
        <f>IFERROR(INDEX('Employee Info'!$C$3:$E$200,MATCH(Data7[[#This Row],[Name:]],'Employee Info'!$B$3:$B$200,0),MATCH(Data7[[#This Row],[Hours Type:]],'Employee Info'!$C$2:$E$2,0)),"")</f>
        <v/>
      </c>
      <c r="K656" s="19" t="str">
        <f>IFERROR(INDEX('Employee Info'!$C$3:$J$200,MATCH(Data7[[#This Row],[Name:]],'Employee Info'!$B$3:$B$200,0),MATCH(Data7[[#Headers],[Truck]],'Employee Info'!$C$2:$J$2,0)),"")</f>
        <v/>
      </c>
      <c r="L656" s="19" t="str">
        <f>IFERROR(INDEX('Employee Info'!$C$3:$J$200,MATCH(Data7[[#This Row],[Name:]],'Employee Info'!$B$3:$B$200,0),MATCH(Data7[[#Headers],[Phone]],'Employee Info'!$C$2:$J$2,0)),"")</f>
        <v/>
      </c>
      <c r="M656" s="19" t="str">
        <f>IFERROR(INDEX('Employee Info'!$C$3:$J$200,MATCH(Data7[[#This Row],[Name:]],'Employee Info'!$B$3:$B$200,0),MATCH(Data7[[#Headers],[Tech]],'Employee Info'!$C$2:$J$2,0)),"")</f>
        <v/>
      </c>
      <c r="N656" s="19" t="str">
        <f>IFERROR(INDEX('Employee Info'!$C$3:$J$200,MATCH(Data7[[#This Row],[Name:]],'Employee Info'!$B$3:$B$200,0),MATCH(Data7[[#Headers],[Other]],'Employee Info'!$C$2:$J$2,0)),"")</f>
        <v/>
      </c>
      <c r="O656" s="19">
        <f>IFERROR((Data7[[#This Row],[Hours:]]*SUM(Data7[[#This Row],[Rate]:[Other]])),"")</f>
        <v>0</v>
      </c>
      <c r="P656" s="7" t="str">
        <f>IF(Data7[[#This Row],[WO'#:]]="","Riley #","WO#")</f>
        <v>Riley #</v>
      </c>
      <c r="Q656" s="7">
        <f>IFERROR(WEEKNUM(Data7[[#This Row],[Date:]]),"")</f>
        <v>18</v>
      </c>
      <c r="R656" s="6">
        <f t="shared" si="30"/>
        <v>45410</v>
      </c>
      <c r="S656" s="6">
        <f>Data7[[#This Row],[Week Start]]+7</f>
        <v>45417</v>
      </c>
      <c r="T656" s="7" t="str">
        <f t="shared" si="31"/>
        <v>4/28/2024 - 5/5/2024</v>
      </c>
      <c r="U656" s="7" t="str">
        <f t="shared" si="32"/>
        <v>Time Card</v>
      </c>
      <c r="V656" s="8" t="str">
        <f>RIGHT(TEXT(Data7[[#This Row],[Date:]],"mmddyyyy"),4)</f>
        <v>2024</v>
      </c>
      <c r="W656" s="8" t="str">
        <f>MID(TEXT(Data7[[#This Row],[Date:]],"mmddyyyy"),3,2)</f>
        <v>29</v>
      </c>
      <c r="X656" s="8" t="str">
        <f>LEFT(TEXT(Data7[[#This Row],[Date:]],"mmddyyyy"),2)</f>
        <v>04</v>
      </c>
      <c r="Y656" s="6">
        <f>DATE(Data7[[#This Row],[Year]],Data7[[#This Row],[Month]],Data7[[#This Row],[Day]])</f>
        <v>45411</v>
      </c>
    </row>
    <row r="657" spans="1:25" x14ac:dyDescent="0.3">
      <c r="A657" s="5">
        <v>45414.256769097221</v>
      </c>
      <c r="B657" s="7" t="s">
        <v>35</v>
      </c>
      <c r="C657" s="6" t="s">
        <v>514</v>
      </c>
      <c r="D657" s="7" t="s">
        <v>520</v>
      </c>
      <c r="E657" s="8">
        <v>2</v>
      </c>
      <c r="F657" s="7" t="s">
        <v>68</v>
      </c>
      <c r="G657" s="7" t="s">
        <v>68</v>
      </c>
      <c r="H657" s="7" t="s">
        <v>460</v>
      </c>
      <c r="I657" s="7" t="s">
        <v>45</v>
      </c>
      <c r="J657" s="19" t="str">
        <f>IFERROR(INDEX('Employee Info'!$C$3:$E$200,MATCH(Data7[[#This Row],[Name:]],'Employee Info'!$B$3:$B$200,0),MATCH(Data7[[#This Row],[Hours Type:]],'Employee Info'!$C$2:$E$2,0)),"")</f>
        <v/>
      </c>
      <c r="K657" s="19" t="str">
        <f>IFERROR(INDEX('Employee Info'!$C$3:$J$200,MATCH(Data7[[#This Row],[Name:]],'Employee Info'!$B$3:$B$200,0),MATCH(Data7[[#Headers],[Truck]],'Employee Info'!$C$2:$J$2,0)),"")</f>
        <v/>
      </c>
      <c r="L657" s="19" t="str">
        <f>IFERROR(INDEX('Employee Info'!$C$3:$J$200,MATCH(Data7[[#This Row],[Name:]],'Employee Info'!$B$3:$B$200,0),MATCH(Data7[[#Headers],[Phone]],'Employee Info'!$C$2:$J$2,0)),"")</f>
        <v/>
      </c>
      <c r="M657" s="19" t="str">
        <f>IFERROR(INDEX('Employee Info'!$C$3:$J$200,MATCH(Data7[[#This Row],[Name:]],'Employee Info'!$B$3:$B$200,0),MATCH(Data7[[#Headers],[Tech]],'Employee Info'!$C$2:$J$2,0)),"")</f>
        <v/>
      </c>
      <c r="N657" s="19" t="str">
        <f>IFERROR(INDEX('Employee Info'!$C$3:$J$200,MATCH(Data7[[#This Row],[Name:]],'Employee Info'!$B$3:$B$200,0),MATCH(Data7[[#Headers],[Other]],'Employee Info'!$C$2:$J$2,0)),"")</f>
        <v/>
      </c>
      <c r="O657" s="19">
        <f>IFERROR((Data7[[#This Row],[Hours:]]*SUM(Data7[[#This Row],[Rate]:[Other]])),"")</f>
        <v>0</v>
      </c>
      <c r="P657" s="7" t="str">
        <f>IF(Data7[[#This Row],[WO'#:]]="","Riley #","WO#")</f>
        <v>Riley #</v>
      </c>
      <c r="Q657" s="7">
        <f>IFERROR(WEEKNUM(Data7[[#This Row],[Date:]]),"")</f>
        <v>18</v>
      </c>
      <c r="R657" s="6">
        <f t="shared" si="30"/>
        <v>45410</v>
      </c>
      <c r="S657" s="6">
        <f>Data7[[#This Row],[Week Start]]+7</f>
        <v>45417</v>
      </c>
      <c r="T657" s="7" t="str">
        <f t="shared" si="31"/>
        <v>4/28/2024 - 5/5/2024</v>
      </c>
      <c r="U657" s="7" t="str">
        <f t="shared" si="32"/>
        <v>Time Card</v>
      </c>
      <c r="V657" s="8" t="str">
        <f>RIGHT(TEXT(Data7[[#This Row],[Date:]],"mmddyyyy"),4)</f>
        <v>2024</v>
      </c>
      <c r="W657" s="8" t="str">
        <f>MID(TEXT(Data7[[#This Row],[Date:]],"mmddyyyy"),3,2)</f>
        <v>29</v>
      </c>
      <c r="X657" s="8" t="str">
        <f>LEFT(TEXT(Data7[[#This Row],[Date:]],"mmddyyyy"),2)</f>
        <v>04</v>
      </c>
      <c r="Y657" s="6">
        <f>DATE(Data7[[#This Row],[Year]],Data7[[#This Row],[Month]],Data7[[#This Row],[Day]])</f>
        <v>45411</v>
      </c>
    </row>
    <row r="658" spans="1:25" x14ac:dyDescent="0.3">
      <c r="A658" s="5">
        <v>45412.257573263887</v>
      </c>
      <c r="B658" s="7" t="s">
        <v>31</v>
      </c>
      <c r="C658" s="6" t="s">
        <v>514</v>
      </c>
      <c r="D658" s="7" t="s">
        <v>517</v>
      </c>
      <c r="E658" s="8">
        <v>1</v>
      </c>
      <c r="F658" s="7" t="s">
        <v>68</v>
      </c>
      <c r="G658" s="7" t="s">
        <v>68</v>
      </c>
      <c r="H658" s="7" t="s">
        <v>518</v>
      </c>
      <c r="I658" s="7" t="s">
        <v>44</v>
      </c>
      <c r="J658" s="19" t="str">
        <f>IFERROR(INDEX('Employee Info'!$C$3:$E$200,MATCH(Data7[[#This Row],[Name:]],'Employee Info'!$B$3:$B$200,0),MATCH(Data7[[#This Row],[Hours Type:]],'Employee Info'!$C$2:$E$2,0)),"")</f>
        <v/>
      </c>
      <c r="K658" s="19" t="str">
        <f>IFERROR(INDEX('Employee Info'!$C$3:$J$200,MATCH(Data7[[#This Row],[Name:]],'Employee Info'!$B$3:$B$200,0),MATCH(Data7[[#Headers],[Truck]],'Employee Info'!$C$2:$J$2,0)),"")</f>
        <v/>
      </c>
      <c r="L658" s="19" t="str">
        <f>IFERROR(INDEX('Employee Info'!$C$3:$J$200,MATCH(Data7[[#This Row],[Name:]],'Employee Info'!$B$3:$B$200,0),MATCH(Data7[[#Headers],[Phone]],'Employee Info'!$C$2:$J$2,0)),"")</f>
        <v/>
      </c>
      <c r="M658" s="19" t="str">
        <f>IFERROR(INDEX('Employee Info'!$C$3:$J$200,MATCH(Data7[[#This Row],[Name:]],'Employee Info'!$B$3:$B$200,0),MATCH(Data7[[#Headers],[Tech]],'Employee Info'!$C$2:$J$2,0)),"")</f>
        <v/>
      </c>
      <c r="N658" s="19" t="str">
        <f>IFERROR(INDEX('Employee Info'!$C$3:$J$200,MATCH(Data7[[#This Row],[Name:]],'Employee Info'!$B$3:$B$200,0),MATCH(Data7[[#Headers],[Other]],'Employee Info'!$C$2:$J$2,0)),"")</f>
        <v/>
      </c>
      <c r="O658" s="19">
        <f>IFERROR((Data7[[#This Row],[Hours:]]*SUM(Data7[[#This Row],[Rate]:[Other]])),"")</f>
        <v>0</v>
      </c>
      <c r="P658" s="7" t="str">
        <f>IF(Data7[[#This Row],[WO'#:]]="","Riley #","WO#")</f>
        <v>Riley #</v>
      </c>
      <c r="Q658" s="7">
        <f>IFERROR(WEEKNUM(Data7[[#This Row],[Date:]]),"")</f>
        <v>18</v>
      </c>
      <c r="R658" s="6">
        <f t="shared" si="30"/>
        <v>45410</v>
      </c>
      <c r="S658" s="6">
        <f>Data7[[#This Row],[Week Start]]+7</f>
        <v>45417</v>
      </c>
      <c r="T658" s="7" t="str">
        <f t="shared" si="31"/>
        <v>4/28/2024 - 5/5/2024</v>
      </c>
      <c r="U658" s="7" t="str">
        <f t="shared" si="32"/>
        <v>Time Card</v>
      </c>
      <c r="V658" s="8" t="str">
        <f>RIGHT(TEXT(Data7[[#This Row],[Date:]],"mmddyyyy"),4)</f>
        <v>2024</v>
      </c>
      <c r="W658" s="8" t="str">
        <f>MID(TEXT(Data7[[#This Row],[Date:]],"mmddyyyy"),3,2)</f>
        <v>29</v>
      </c>
      <c r="X658" s="8" t="str">
        <f>LEFT(TEXT(Data7[[#This Row],[Date:]],"mmddyyyy"),2)</f>
        <v>04</v>
      </c>
      <c r="Y658" s="6">
        <f>DATE(Data7[[#This Row],[Year]],Data7[[#This Row],[Month]],Data7[[#This Row],[Day]])</f>
        <v>45411</v>
      </c>
    </row>
    <row r="659" spans="1:25" x14ac:dyDescent="0.3">
      <c r="A659" s="5">
        <v>45414.256259259259</v>
      </c>
      <c r="B659" s="7" t="s">
        <v>35</v>
      </c>
      <c r="C659" s="6" t="s">
        <v>514</v>
      </c>
      <c r="D659" s="7" t="s">
        <v>519</v>
      </c>
      <c r="E659" s="8">
        <v>6</v>
      </c>
      <c r="F659" s="7" t="s">
        <v>68</v>
      </c>
      <c r="G659" s="7" t="s">
        <v>68</v>
      </c>
      <c r="H659" s="7" t="s">
        <v>518</v>
      </c>
      <c r="I659" s="7" t="s">
        <v>45</v>
      </c>
      <c r="J659" s="19" t="str">
        <f>IFERROR(INDEX('Employee Info'!$C$3:$E$200,MATCH(Data7[[#This Row],[Name:]],'Employee Info'!$B$3:$B$200,0),MATCH(Data7[[#This Row],[Hours Type:]],'Employee Info'!$C$2:$E$2,0)),"")</f>
        <v/>
      </c>
      <c r="K659" s="19" t="str">
        <f>IFERROR(INDEX('Employee Info'!$C$3:$J$200,MATCH(Data7[[#This Row],[Name:]],'Employee Info'!$B$3:$B$200,0),MATCH(Data7[[#Headers],[Truck]],'Employee Info'!$C$2:$J$2,0)),"")</f>
        <v/>
      </c>
      <c r="L659" s="19" t="str">
        <f>IFERROR(INDEX('Employee Info'!$C$3:$J$200,MATCH(Data7[[#This Row],[Name:]],'Employee Info'!$B$3:$B$200,0),MATCH(Data7[[#Headers],[Phone]],'Employee Info'!$C$2:$J$2,0)),"")</f>
        <v/>
      </c>
      <c r="M659" s="19" t="str">
        <f>IFERROR(INDEX('Employee Info'!$C$3:$J$200,MATCH(Data7[[#This Row],[Name:]],'Employee Info'!$B$3:$B$200,0),MATCH(Data7[[#Headers],[Tech]],'Employee Info'!$C$2:$J$2,0)),"")</f>
        <v/>
      </c>
      <c r="N659" s="19" t="str">
        <f>IFERROR(INDEX('Employee Info'!$C$3:$J$200,MATCH(Data7[[#This Row],[Name:]],'Employee Info'!$B$3:$B$200,0),MATCH(Data7[[#Headers],[Other]],'Employee Info'!$C$2:$J$2,0)),"")</f>
        <v/>
      </c>
      <c r="O659" s="19">
        <f>IFERROR((Data7[[#This Row],[Hours:]]*SUM(Data7[[#This Row],[Rate]:[Other]])),"")</f>
        <v>0</v>
      </c>
      <c r="P659" s="7" t="str">
        <f>IF(Data7[[#This Row],[WO'#:]]="","Riley #","WO#")</f>
        <v>Riley #</v>
      </c>
      <c r="Q659" s="7">
        <f>IFERROR(WEEKNUM(Data7[[#This Row],[Date:]]),"")</f>
        <v>18</v>
      </c>
      <c r="R659" s="6">
        <f t="shared" si="30"/>
        <v>45410</v>
      </c>
      <c r="S659" s="6">
        <f>Data7[[#This Row],[Week Start]]+7</f>
        <v>45417</v>
      </c>
      <c r="T659" s="7" t="str">
        <f t="shared" si="31"/>
        <v>4/28/2024 - 5/5/2024</v>
      </c>
      <c r="U659" s="7" t="str">
        <f t="shared" si="32"/>
        <v>Time Card</v>
      </c>
      <c r="V659" s="8" t="str">
        <f>RIGHT(TEXT(Data7[[#This Row],[Date:]],"mmddyyyy"),4)</f>
        <v>2024</v>
      </c>
      <c r="W659" s="8" t="str">
        <f>MID(TEXT(Data7[[#This Row],[Date:]],"mmddyyyy"),3,2)</f>
        <v>29</v>
      </c>
      <c r="X659" s="8" t="str">
        <f>LEFT(TEXT(Data7[[#This Row],[Date:]],"mmddyyyy"),2)</f>
        <v>04</v>
      </c>
      <c r="Y659" s="6">
        <f>DATE(Data7[[#This Row],[Year]],Data7[[#This Row],[Month]],Data7[[#This Row],[Day]])</f>
        <v>45411</v>
      </c>
    </row>
    <row r="660" spans="1:25" x14ac:dyDescent="0.3">
      <c r="A660" s="5">
        <v>45415.53030150463</v>
      </c>
      <c r="B660" s="7" t="s">
        <v>66</v>
      </c>
      <c r="C660" s="6" t="s">
        <v>530</v>
      </c>
      <c r="D660" s="7" t="s">
        <v>531</v>
      </c>
      <c r="E660" s="8">
        <v>2</v>
      </c>
      <c r="F660" s="7">
        <v>6984733</v>
      </c>
      <c r="G660" s="7" t="s">
        <v>68</v>
      </c>
      <c r="H660" s="7" t="s">
        <v>69</v>
      </c>
      <c r="I660" s="7" t="s">
        <v>44</v>
      </c>
      <c r="J660" s="19" t="str">
        <f>IFERROR(INDEX('Employee Info'!$C$3:$E$200,MATCH(Data7[[#This Row],[Name:]],'Employee Info'!$B$3:$B$200,0),MATCH(Data7[[#This Row],[Hours Type:]],'Employee Info'!$C$2:$E$2,0)),"")</f>
        <v/>
      </c>
      <c r="K660" s="19" t="str">
        <f>IFERROR(INDEX('Employee Info'!$C$3:$J$200,MATCH(Data7[[#This Row],[Name:]],'Employee Info'!$B$3:$B$200,0),MATCH(Data7[[#Headers],[Truck]],'Employee Info'!$C$2:$J$2,0)),"")</f>
        <v/>
      </c>
      <c r="L660" s="19" t="str">
        <f>IFERROR(INDEX('Employee Info'!$C$3:$J$200,MATCH(Data7[[#This Row],[Name:]],'Employee Info'!$B$3:$B$200,0),MATCH(Data7[[#Headers],[Phone]],'Employee Info'!$C$2:$J$2,0)),"")</f>
        <v/>
      </c>
      <c r="M660" s="19" t="str">
        <f>IFERROR(INDEX('Employee Info'!$C$3:$J$200,MATCH(Data7[[#This Row],[Name:]],'Employee Info'!$B$3:$B$200,0),MATCH(Data7[[#Headers],[Tech]],'Employee Info'!$C$2:$J$2,0)),"")</f>
        <v/>
      </c>
      <c r="N660" s="19" t="str">
        <f>IFERROR(INDEX('Employee Info'!$C$3:$J$200,MATCH(Data7[[#This Row],[Name:]],'Employee Info'!$B$3:$B$200,0),MATCH(Data7[[#Headers],[Other]],'Employee Info'!$C$2:$J$2,0)),"")</f>
        <v/>
      </c>
      <c r="O660" s="19">
        <f>IFERROR((Data7[[#This Row],[Hours:]]*SUM(Data7[[#This Row],[Rate]:[Other]])),"")</f>
        <v>0</v>
      </c>
      <c r="P660" s="7" t="str">
        <f>IF(Data7[[#This Row],[WO'#:]]="","Riley #","WO#")</f>
        <v>WO#</v>
      </c>
      <c r="Q660" s="7">
        <f>IFERROR(WEEKNUM(Data7[[#This Row],[Date:]]),"")</f>
        <v>18</v>
      </c>
      <c r="R660" s="6">
        <f t="shared" si="30"/>
        <v>45410</v>
      </c>
      <c r="S660" s="6">
        <f>Data7[[#This Row],[Week Start]]+7</f>
        <v>45417</v>
      </c>
      <c r="T660" s="7" t="str">
        <f t="shared" si="31"/>
        <v>4/28/2024 - 5/5/2024</v>
      </c>
      <c r="U660" s="7" t="str">
        <f t="shared" si="32"/>
        <v>Time Card</v>
      </c>
      <c r="V660" s="8" t="str">
        <f>RIGHT(TEXT(Data7[[#This Row],[Date:]],"mmddyyyy"),4)</f>
        <v>2024</v>
      </c>
      <c r="W660" s="8" t="str">
        <f>MID(TEXT(Data7[[#This Row],[Date:]],"mmddyyyy"),3,2)</f>
        <v>30</v>
      </c>
      <c r="X660" s="8" t="str">
        <f>LEFT(TEXT(Data7[[#This Row],[Date:]],"mmddyyyy"),2)</f>
        <v>04</v>
      </c>
      <c r="Y660" s="6">
        <f>DATE(Data7[[#This Row],[Year]],Data7[[#This Row],[Month]],Data7[[#This Row],[Day]])</f>
        <v>45412</v>
      </c>
    </row>
    <row r="661" spans="1:25" x14ac:dyDescent="0.3">
      <c r="A661" s="5">
        <v>45415.516298032409</v>
      </c>
      <c r="B661" s="7" t="s">
        <v>66</v>
      </c>
      <c r="C661" s="6" t="s">
        <v>530</v>
      </c>
      <c r="D661" s="7" t="s">
        <v>416</v>
      </c>
      <c r="E661" s="8">
        <v>1</v>
      </c>
      <c r="F661" s="7">
        <v>7078215</v>
      </c>
      <c r="G661" s="7" t="s">
        <v>68</v>
      </c>
      <c r="H661" s="7" t="s">
        <v>69</v>
      </c>
      <c r="I661" s="7" t="s">
        <v>44</v>
      </c>
      <c r="J661" s="19" t="str">
        <f>IFERROR(INDEX('Employee Info'!$C$3:$E$200,MATCH(Data7[[#This Row],[Name:]],'Employee Info'!$B$3:$B$200,0),MATCH(Data7[[#This Row],[Hours Type:]],'Employee Info'!$C$2:$E$2,0)),"")</f>
        <v/>
      </c>
      <c r="K661" s="19" t="str">
        <f>IFERROR(INDEX('Employee Info'!$C$3:$J$200,MATCH(Data7[[#This Row],[Name:]],'Employee Info'!$B$3:$B$200,0),MATCH(Data7[[#Headers],[Truck]],'Employee Info'!$C$2:$J$2,0)),"")</f>
        <v/>
      </c>
      <c r="L661" s="19" t="str">
        <f>IFERROR(INDEX('Employee Info'!$C$3:$J$200,MATCH(Data7[[#This Row],[Name:]],'Employee Info'!$B$3:$B$200,0),MATCH(Data7[[#Headers],[Phone]],'Employee Info'!$C$2:$J$2,0)),"")</f>
        <v/>
      </c>
      <c r="M661" s="19" t="str">
        <f>IFERROR(INDEX('Employee Info'!$C$3:$J$200,MATCH(Data7[[#This Row],[Name:]],'Employee Info'!$B$3:$B$200,0),MATCH(Data7[[#Headers],[Tech]],'Employee Info'!$C$2:$J$2,0)),"")</f>
        <v/>
      </c>
      <c r="N661" s="19" t="str">
        <f>IFERROR(INDEX('Employee Info'!$C$3:$J$200,MATCH(Data7[[#This Row],[Name:]],'Employee Info'!$B$3:$B$200,0),MATCH(Data7[[#Headers],[Other]],'Employee Info'!$C$2:$J$2,0)),"")</f>
        <v/>
      </c>
      <c r="O661" s="19">
        <f>IFERROR((Data7[[#This Row],[Hours:]]*SUM(Data7[[#This Row],[Rate]:[Other]])),"")</f>
        <v>0</v>
      </c>
      <c r="P661" s="7" t="str">
        <f>IF(Data7[[#This Row],[WO'#:]]="","Riley #","WO#")</f>
        <v>WO#</v>
      </c>
      <c r="Q661" s="7">
        <f>IFERROR(WEEKNUM(Data7[[#This Row],[Date:]]),"")</f>
        <v>18</v>
      </c>
      <c r="R661" s="6">
        <f t="shared" si="30"/>
        <v>45410</v>
      </c>
      <c r="S661" s="6">
        <f>Data7[[#This Row],[Week Start]]+7</f>
        <v>45417</v>
      </c>
      <c r="T661" s="7" t="str">
        <f t="shared" si="31"/>
        <v>4/28/2024 - 5/5/2024</v>
      </c>
      <c r="U661" s="7" t="str">
        <f t="shared" si="32"/>
        <v>Time Card</v>
      </c>
      <c r="V661" s="8" t="str">
        <f>RIGHT(TEXT(Data7[[#This Row],[Date:]],"mmddyyyy"),4)</f>
        <v>2024</v>
      </c>
      <c r="W661" s="8" t="str">
        <f>MID(TEXT(Data7[[#This Row],[Date:]],"mmddyyyy"),3,2)</f>
        <v>30</v>
      </c>
      <c r="X661" s="8" t="str">
        <f>LEFT(TEXT(Data7[[#This Row],[Date:]],"mmddyyyy"),2)</f>
        <v>04</v>
      </c>
      <c r="Y661" s="6">
        <f>DATE(Data7[[#This Row],[Year]],Data7[[#This Row],[Month]],Data7[[#This Row],[Day]])</f>
        <v>45412</v>
      </c>
    </row>
    <row r="662" spans="1:25" x14ac:dyDescent="0.3">
      <c r="A662" s="5">
        <v>45413.254220138886</v>
      </c>
      <c r="B662" s="7" t="s">
        <v>31</v>
      </c>
      <c r="C662" s="6" t="s">
        <v>530</v>
      </c>
      <c r="D662" s="7" t="s">
        <v>532</v>
      </c>
      <c r="E662" s="8">
        <v>5</v>
      </c>
      <c r="F662" s="7">
        <v>7098027</v>
      </c>
      <c r="G662" s="7" t="s">
        <v>68</v>
      </c>
      <c r="H662" s="7" t="s">
        <v>69</v>
      </c>
      <c r="I662" s="7" t="s">
        <v>44</v>
      </c>
      <c r="J662" s="19" t="str">
        <f>IFERROR(INDEX('Employee Info'!$C$3:$E$200,MATCH(Data7[[#This Row],[Name:]],'Employee Info'!$B$3:$B$200,0),MATCH(Data7[[#This Row],[Hours Type:]],'Employee Info'!$C$2:$E$2,0)),"")</f>
        <v/>
      </c>
      <c r="K662" s="19" t="str">
        <f>IFERROR(INDEX('Employee Info'!$C$3:$J$200,MATCH(Data7[[#This Row],[Name:]],'Employee Info'!$B$3:$B$200,0),MATCH(Data7[[#Headers],[Truck]],'Employee Info'!$C$2:$J$2,0)),"")</f>
        <v/>
      </c>
      <c r="L662" s="19" t="str">
        <f>IFERROR(INDEX('Employee Info'!$C$3:$J$200,MATCH(Data7[[#This Row],[Name:]],'Employee Info'!$B$3:$B$200,0),MATCH(Data7[[#Headers],[Phone]],'Employee Info'!$C$2:$J$2,0)),"")</f>
        <v/>
      </c>
      <c r="M662" s="19" t="str">
        <f>IFERROR(INDEX('Employee Info'!$C$3:$J$200,MATCH(Data7[[#This Row],[Name:]],'Employee Info'!$B$3:$B$200,0),MATCH(Data7[[#Headers],[Tech]],'Employee Info'!$C$2:$J$2,0)),"")</f>
        <v/>
      </c>
      <c r="N662" s="19" t="str">
        <f>IFERROR(INDEX('Employee Info'!$C$3:$J$200,MATCH(Data7[[#This Row],[Name:]],'Employee Info'!$B$3:$B$200,0),MATCH(Data7[[#Headers],[Other]],'Employee Info'!$C$2:$J$2,0)),"")</f>
        <v/>
      </c>
      <c r="O662" s="19">
        <f>IFERROR((Data7[[#This Row],[Hours:]]*SUM(Data7[[#This Row],[Rate]:[Other]])),"")</f>
        <v>0</v>
      </c>
      <c r="P662" s="7" t="str">
        <f>IF(Data7[[#This Row],[WO'#:]]="","Riley #","WO#")</f>
        <v>WO#</v>
      </c>
      <c r="Q662" s="7">
        <f>IFERROR(WEEKNUM(Data7[[#This Row],[Date:]]),"")</f>
        <v>18</v>
      </c>
      <c r="R662" s="6">
        <f t="shared" si="30"/>
        <v>45410</v>
      </c>
      <c r="S662" s="6">
        <f>Data7[[#This Row],[Week Start]]+7</f>
        <v>45417</v>
      </c>
      <c r="T662" s="7" t="str">
        <f t="shared" si="31"/>
        <v>4/28/2024 - 5/5/2024</v>
      </c>
      <c r="U662" s="7" t="str">
        <f t="shared" si="32"/>
        <v>Time Card</v>
      </c>
      <c r="V662" s="8" t="str">
        <f>RIGHT(TEXT(Data7[[#This Row],[Date:]],"mmddyyyy"),4)</f>
        <v>2024</v>
      </c>
      <c r="W662" s="8" t="str">
        <f>MID(TEXT(Data7[[#This Row],[Date:]],"mmddyyyy"),3,2)</f>
        <v>30</v>
      </c>
      <c r="X662" s="8" t="str">
        <f>LEFT(TEXT(Data7[[#This Row],[Date:]],"mmddyyyy"),2)</f>
        <v>04</v>
      </c>
      <c r="Y662" s="6">
        <f>DATE(Data7[[#This Row],[Year]],Data7[[#This Row],[Month]],Data7[[#This Row],[Day]])</f>
        <v>45412</v>
      </c>
    </row>
    <row r="663" spans="1:25" x14ac:dyDescent="0.3">
      <c r="A663" s="5">
        <v>45415.457724189815</v>
      </c>
      <c r="B663" s="7" t="s">
        <v>23</v>
      </c>
      <c r="C663" s="6" t="s">
        <v>530</v>
      </c>
      <c r="D663" s="7" t="s">
        <v>533</v>
      </c>
      <c r="E663" s="8">
        <v>8</v>
      </c>
      <c r="F663" s="7">
        <v>7098027</v>
      </c>
      <c r="G663" s="7" t="s">
        <v>68</v>
      </c>
      <c r="H663" s="7" t="s">
        <v>69</v>
      </c>
      <c r="I663" s="7" t="s">
        <v>44</v>
      </c>
      <c r="J663" s="19" t="str">
        <f>IFERROR(INDEX('Employee Info'!$C$3:$E$200,MATCH(Data7[[#This Row],[Name:]],'Employee Info'!$B$3:$B$200,0),MATCH(Data7[[#This Row],[Hours Type:]],'Employee Info'!$C$2:$E$2,0)),"")</f>
        <v/>
      </c>
      <c r="K663" s="19" t="str">
        <f>IFERROR(INDEX('Employee Info'!$C$3:$J$200,MATCH(Data7[[#This Row],[Name:]],'Employee Info'!$B$3:$B$200,0),MATCH(Data7[[#Headers],[Truck]],'Employee Info'!$C$2:$J$2,0)),"")</f>
        <v/>
      </c>
      <c r="L663" s="19" t="str">
        <f>IFERROR(INDEX('Employee Info'!$C$3:$J$200,MATCH(Data7[[#This Row],[Name:]],'Employee Info'!$B$3:$B$200,0),MATCH(Data7[[#Headers],[Phone]],'Employee Info'!$C$2:$J$2,0)),"")</f>
        <v/>
      </c>
      <c r="M663" s="19" t="str">
        <f>IFERROR(INDEX('Employee Info'!$C$3:$J$200,MATCH(Data7[[#This Row],[Name:]],'Employee Info'!$B$3:$B$200,0),MATCH(Data7[[#Headers],[Tech]],'Employee Info'!$C$2:$J$2,0)),"")</f>
        <v/>
      </c>
      <c r="N663" s="19" t="str">
        <f>IFERROR(INDEX('Employee Info'!$C$3:$J$200,MATCH(Data7[[#This Row],[Name:]],'Employee Info'!$B$3:$B$200,0),MATCH(Data7[[#Headers],[Other]],'Employee Info'!$C$2:$J$2,0)),"")</f>
        <v/>
      </c>
      <c r="O663" s="19">
        <f>IFERROR((Data7[[#This Row],[Hours:]]*SUM(Data7[[#This Row],[Rate]:[Other]])),"")</f>
        <v>0</v>
      </c>
      <c r="P663" s="7" t="str">
        <f>IF(Data7[[#This Row],[WO'#:]]="","Riley #","WO#")</f>
        <v>WO#</v>
      </c>
      <c r="Q663" s="7">
        <f>IFERROR(WEEKNUM(Data7[[#This Row],[Date:]]),"")</f>
        <v>18</v>
      </c>
      <c r="R663" s="6">
        <f t="shared" si="30"/>
        <v>45410</v>
      </c>
      <c r="S663" s="6">
        <f>Data7[[#This Row],[Week Start]]+7</f>
        <v>45417</v>
      </c>
      <c r="T663" s="7" t="str">
        <f t="shared" si="31"/>
        <v>4/28/2024 - 5/5/2024</v>
      </c>
      <c r="U663" s="7" t="str">
        <f t="shared" si="32"/>
        <v>Time Card</v>
      </c>
      <c r="V663" s="8" t="str">
        <f>RIGHT(TEXT(Data7[[#This Row],[Date:]],"mmddyyyy"),4)</f>
        <v>2024</v>
      </c>
      <c r="W663" s="8" t="str">
        <f>MID(TEXT(Data7[[#This Row],[Date:]],"mmddyyyy"),3,2)</f>
        <v>30</v>
      </c>
      <c r="X663" s="8" t="str">
        <f>LEFT(TEXT(Data7[[#This Row],[Date:]],"mmddyyyy"),2)</f>
        <v>04</v>
      </c>
      <c r="Y663" s="6">
        <f>DATE(Data7[[#This Row],[Year]],Data7[[#This Row],[Month]],Data7[[#This Row],[Day]])</f>
        <v>45412</v>
      </c>
    </row>
    <row r="664" spans="1:25" x14ac:dyDescent="0.3">
      <c r="A664" s="5">
        <v>45415.524076620371</v>
      </c>
      <c r="B664" s="7" t="s">
        <v>66</v>
      </c>
      <c r="C664" s="6" t="s">
        <v>530</v>
      </c>
      <c r="D664" s="7" t="s">
        <v>516</v>
      </c>
      <c r="E664" s="8">
        <v>1</v>
      </c>
      <c r="F664" s="7">
        <v>7098027</v>
      </c>
      <c r="G664" s="7" t="s">
        <v>68</v>
      </c>
      <c r="H664" s="7" t="s">
        <v>69</v>
      </c>
      <c r="I664" s="7" t="s">
        <v>44</v>
      </c>
      <c r="J664" s="19" t="str">
        <f>IFERROR(INDEX('Employee Info'!$C$3:$E$200,MATCH(Data7[[#This Row],[Name:]],'Employee Info'!$B$3:$B$200,0),MATCH(Data7[[#This Row],[Hours Type:]],'Employee Info'!$C$2:$E$2,0)),"")</f>
        <v/>
      </c>
      <c r="K664" s="19" t="str">
        <f>IFERROR(INDEX('Employee Info'!$C$3:$J$200,MATCH(Data7[[#This Row],[Name:]],'Employee Info'!$B$3:$B$200,0),MATCH(Data7[[#Headers],[Truck]],'Employee Info'!$C$2:$J$2,0)),"")</f>
        <v/>
      </c>
      <c r="L664" s="19" t="str">
        <f>IFERROR(INDEX('Employee Info'!$C$3:$J$200,MATCH(Data7[[#This Row],[Name:]],'Employee Info'!$B$3:$B$200,0),MATCH(Data7[[#Headers],[Phone]],'Employee Info'!$C$2:$J$2,0)),"")</f>
        <v/>
      </c>
      <c r="M664" s="19" t="str">
        <f>IFERROR(INDEX('Employee Info'!$C$3:$J$200,MATCH(Data7[[#This Row],[Name:]],'Employee Info'!$B$3:$B$200,0),MATCH(Data7[[#Headers],[Tech]],'Employee Info'!$C$2:$J$2,0)),"")</f>
        <v/>
      </c>
      <c r="N664" s="19" t="str">
        <f>IFERROR(INDEX('Employee Info'!$C$3:$J$200,MATCH(Data7[[#This Row],[Name:]],'Employee Info'!$B$3:$B$200,0),MATCH(Data7[[#Headers],[Other]],'Employee Info'!$C$2:$J$2,0)),"")</f>
        <v/>
      </c>
      <c r="O664" s="19">
        <f>IFERROR((Data7[[#This Row],[Hours:]]*SUM(Data7[[#This Row],[Rate]:[Other]])),"")</f>
        <v>0</v>
      </c>
      <c r="P664" s="7" t="str">
        <f>IF(Data7[[#This Row],[WO'#:]]="","Riley #","WO#")</f>
        <v>WO#</v>
      </c>
      <c r="Q664" s="7">
        <f>IFERROR(WEEKNUM(Data7[[#This Row],[Date:]]),"")</f>
        <v>18</v>
      </c>
      <c r="R664" s="6">
        <f t="shared" si="30"/>
        <v>45410</v>
      </c>
      <c r="S664" s="6">
        <f>Data7[[#This Row],[Week Start]]+7</f>
        <v>45417</v>
      </c>
      <c r="T664" s="7" t="str">
        <f t="shared" si="31"/>
        <v>4/28/2024 - 5/5/2024</v>
      </c>
      <c r="U664" s="7" t="str">
        <f t="shared" si="32"/>
        <v>Time Card</v>
      </c>
      <c r="V664" s="8" t="str">
        <f>RIGHT(TEXT(Data7[[#This Row],[Date:]],"mmddyyyy"),4)</f>
        <v>2024</v>
      </c>
      <c r="W664" s="8" t="str">
        <f>MID(TEXT(Data7[[#This Row],[Date:]],"mmddyyyy"),3,2)</f>
        <v>30</v>
      </c>
      <c r="X664" s="8" t="str">
        <f>LEFT(TEXT(Data7[[#This Row],[Date:]],"mmddyyyy"),2)</f>
        <v>04</v>
      </c>
      <c r="Y664" s="6">
        <f>DATE(Data7[[#This Row],[Year]],Data7[[#This Row],[Month]],Data7[[#This Row],[Day]])</f>
        <v>45412</v>
      </c>
    </row>
    <row r="665" spans="1:25" x14ac:dyDescent="0.3">
      <c r="A665" s="5">
        <v>45415.524315162038</v>
      </c>
      <c r="B665" s="7" t="s">
        <v>66</v>
      </c>
      <c r="C665" s="6" t="s">
        <v>530</v>
      </c>
      <c r="D665" s="7" t="s">
        <v>516</v>
      </c>
      <c r="E665" s="8">
        <v>1.5</v>
      </c>
      <c r="F665" s="7">
        <v>7098027</v>
      </c>
      <c r="G665" s="7" t="s">
        <v>68</v>
      </c>
      <c r="H665" s="7" t="s">
        <v>69</v>
      </c>
      <c r="I665" s="7" t="s">
        <v>45</v>
      </c>
      <c r="J665" s="19" t="str">
        <f>IFERROR(INDEX('Employee Info'!$C$3:$E$200,MATCH(Data7[[#This Row],[Name:]],'Employee Info'!$B$3:$B$200,0),MATCH(Data7[[#This Row],[Hours Type:]],'Employee Info'!$C$2:$E$2,0)),"")</f>
        <v/>
      </c>
      <c r="K665" s="19" t="str">
        <f>IFERROR(INDEX('Employee Info'!$C$3:$J$200,MATCH(Data7[[#This Row],[Name:]],'Employee Info'!$B$3:$B$200,0),MATCH(Data7[[#Headers],[Truck]],'Employee Info'!$C$2:$J$2,0)),"")</f>
        <v/>
      </c>
      <c r="L665" s="19" t="str">
        <f>IFERROR(INDEX('Employee Info'!$C$3:$J$200,MATCH(Data7[[#This Row],[Name:]],'Employee Info'!$B$3:$B$200,0),MATCH(Data7[[#Headers],[Phone]],'Employee Info'!$C$2:$J$2,0)),"")</f>
        <v/>
      </c>
      <c r="M665" s="19" t="str">
        <f>IFERROR(INDEX('Employee Info'!$C$3:$J$200,MATCH(Data7[[#This Row],[Name:]],'Employee Info'!$B$3:$B$200,0),MATCH(Data7[[#Headers],[Tech]],'Employee Info'!$C$2:$J$2,0)),"")</f>
        <v/>
      </c>
      <c r="N665" s="19" t="str">
        <f>IFERROR(INDEX('Employee Info'!$C$3:$J$200,MATCH(Data7[[#This Row],[Name:]],'Employee Info'!$B$3:$B$200,0),MATCH(Data7[[#Headers],[Other]],'Employee Info'!$C$2:$J$2,0)),"")</f>
        <v/>
      </c>
      <c r="O665" s="19">
        <f>IFERROR((Data7[[#This Row],[Hours:]]*SUM(Data7[[#This Row],[Rate]:[Other]])),"")</f>
        <v>0</v>
      </c>
      <c r="P665" s="7" t="str">
        <f>IF(Data7[[#This Row],[WO'#:]]="","Riley #","WO#")</f>
        <v>WO#</v>
      </c>
      <c r="Q665" s="7">
        <f>IFERROR(WEEKNUM(Data7[[#This Row],[Date:]]),"")</f>
        <v>18</v>
      </c>
      <c r="R665" s="6">
        <f t="shared" si="30"/>
        <v>45410</v>
      </c>
      <c r="S665" s="6">
        <f>Data7[[#This Row],[Week Start]]+7</f>
        <v>45417</v>
      </c>
      <c r="T665" s="7" t="str">
        <f t="shared" si="31"/>
        <v>4/28/2024 - 5/5/2024</v>
      </c>
      <c r="U665" s="7" t="str">
        <f t="shared" si="32"/>
        <v>Time Card</v>
      </c>
      <c r="V665" s="8" t="str">
        <f>RIGHT(TEXT(Data7[[#This Row],[Date:]],"mmddyyyy"),4)</f>
        <v>2024</v>
      </c>
      <c r="W665" s="8" t="str">
        <f>MID(TEXT(Data7[[#This Row],[Date:]],"mmddyyyy"),3,2)</f>
        <v>30</v>
      </c>
      <c r="X665" s="8" t="str">
        <f>LEFT(TEXT(Data7[[#This Row],[Date:]],"mmddyyyy"),2)</f>
        <v>04</v>
      </c>
      <c r="Y665" s="6">
        <f>DATE(Data7[[#This Row],[Year]],Data7[[#This Row],[Month]],Data7[[#This Row],[Day]])</f>
        <v>45412</v>
      </c>
    </row>
    <row r="666" spans="1:25" x14ac:dyDescent="0.3">
      <c r="A666" s="5">
        <v>45420.329653009256</v>
      </c>
      <c r="B666" s="7" t="s">
        <v>76</v>
      </c>
      <c r="C666" s="6" t="s">
        <v>530</v>
      </c>
      <c r="D666" s="7" t="s">
        <v>534</v>
      </c>
      <c r="E666" s="8">
        <v>3</v>
      </c>
      <c r="F666" s="7">
        <v>7098027</v>
      </c>
      <c r="G666" s="7" t="s">
        <v>68</v>
      </c>
      <c r="H666" s="7" t="s">
        <v>69</v>
      </c>
      <c r="I666" s="7" t="s">
        <v>44</v>
      </c>
      <c r="J666" s="19" t="str">
        <f>IFERROR(INDEX('Employee Info'!$C$3:$E$200,MATCH(Data7[[#This Row],[Name:]],'Employee Info'!$B$3:$B$200,0),MATCH(Data7[[#This Row],[Hours Type:]],'Employee Info'!$C$2:$E$2,0)),"")</f>
        <v/>
      </c>
      <c r="K666" s="19" t="str">
        <f>IFERROR(INDEX('Employee Info'!$C$3:$J$200,MATCH(Data7[[#This Row],[Name:]],'Employee Info'!$B$3:$B$200,0),MATCH(Data7[[#Headers],[Truck]],'Employee Info'!$C$2:$J$2,0)),"")</f>
        <v/>
      </c>
      <c r="L666" s="19" t="str">
        <f>IFERROR(INDEX('Employee Info'!$C$3:$J$200,MATCH(Data7[[#This Row],[Name:]],'Employee Info'!$B$3:$B$200,0),MATCH(Data7[[#Headers],[Phone]],'Employee Info'!$C$2:$J$2,0)),"")</f>
        <v/>
      </c>
      <c r="M666" s="19" t="str">
        <f>IFERROR(INDEX('Employee Info'!$C$3:$J$200,MATCH(Data7[[#This Row],[Name:]],'Employee Info'!$B$3:$B$200,0),MATCH(Data7[[#Headers],[Tech]],'Employee Info'!$C$2:$J$2,0)),"")</f>
        <v/>
      </c>
      <c r="N666" s="19" t="str">
        <f>IFERROR(INDEX('Employee Info'!$C$3:$J$200,MATCH(Data7[[#This Row],[Name:]],'Employee Info'!$B$3:$B$200,0),MATCH(Data7[[#Headers],[Other]],'Employee Info'!$C$2:$J$2,0)),"")</f>
        <v/>
      </c>
      <c r="O666" s="19">
        <f>IFERROR((Data7[[#This Row],[Hours:]]*SUM(Data7[[#This Row],[Rate]:[Other]])),"")</f>
        <v>0</v>
      </c>
      <c r="P666" s="7" t="str">
        <f>IF(Data7[[#This Row],[WO'#:]]="","Riley #","WO#")</f>
        <v>WO#</v>
      </c>
      <c r="Q666" s="7">
        <f>IFERROR(WEEKNUM(Data7[[#This Row],[Date:]]),"")</f>
        <v>18</v>
      </c>
      <c r="R666" s="6">
        <f t="shared" si="30"/>
        <v>45410</v>
      </c>
      <c r="S666" s="6">
        <f>Data7[[#This Row],[Week Start]]+7</f>
        <v>45417</v>
      </c>
      <c r="T666" s="7" t="str">
        <f t="shared" si="31"/>
        <v>4/28/2024 - 5/5/2024</v>
      </c>
      <c r="U666" s="7" t="str">
        <f t="shared" si="32"/>
        <v>Time Card</v>
      </c>
      <c r="V666" s="8" t="str">
        <f>RIGHT(TEXT(Data7[[#This Row],[Date:]],"mmddyyyy"),4)</f>
        <v>2024</v>
      </c>
      <c r="W666" s="8" t="str">
        <f>MID(TEXT(Data7[[#This Row],[Date:]],"mmddyyyy"),3,2)</f>
        <v>30</v>
      </c>
      <c r="X666" s="8" t="str">
        <f>LEFT(TEXT(Data7[[#This Row],[Date:]],"mmddyyyy"),2)</f>
        <v>04</v>
      </c>
      <c r="Y666" s="6">
        <f>DATE(Data7[[#This Row],[Year]],Data7[[#This Row],[Month]],Data7[[#This Row],[Day]])</f>
        <v>45412</v>
      </c>
    </row>
    <row r="667" spans="1:25" x14ac:dyDescent="0.3">
      <c r="A667" s="5">
        <v>45415.529423726854</v>
      </c>
      <c r="B667" s="7" t="s">
        <v>66</v>
      </c>
      <c r="C667" s="6" t="s">
        <v>530</v>
      </c>
      <c r="D667" s="7" t="s">
        <v>540</v>
      </c>
      <c r="E667" s="8">
        <v>3</v>
      </c>
      <c r="F667" s="7" t="s">
        <v>68</v>
      </c>
      <c r="G667" s="7" t="s">
        <v>68</v>
      </c>
      <c r="H667" s="7" t="s">
        <v>523</v>
      </c>
      <c r="I667" s="7" t="s">
        <v>44</v>
      </c>
      <c r="J667" s="19" t="str">
        <f>IFERROR(INDEX('Employee Info'!$C$3:$E$200,MATCH(Data7[[#This Row],[Name:]],'Employee Info'!$B$3:$B$200,0),MATCH(Data7[[#This Row],[Hours Type:]],'Employee Info'!$C$2:$E$2,0)),"")</f>
        <v/>
      </c>
      <c r="K667" s="19" t="str">
        <f>IFERROR(INDEX('Employee Info'!$C$3:$J$200,MATCH(Data7[[#This Row],[Name:]],'Employee Info'!$B$3:$B$200,0),MATCH(Data7[[#Headers],[Truck]],'Employee Info'!$C$2:$J$2,0)),"")</f>
        <v/>
      </c>
      <c r="L667" s="19" t="str">
        <f>IFERROR(INDEX('Employee Info'!$C$3:$J$200,MATCH(Data7[[#This Row],[Name:]],'Employee Info'!$B$3:$B$200,0),MATCH(Data7[[#Headers],[Phone]],'Employee Info'!$C$2:$J$2,0)),"")</f>
        <v/>
      </c>
      <c r="M667" s="19" t="str">
        <f>IFERROR(INDEX('Employee Info'!$C$3:$J$200,MATCH(Data7[[#This Row],[Name:]],'Employee Info'!$B$3:$B$200,0),MATCH(Data7[[#Headers],[Tech]],'Employee Info'!$C$2:$J$2,0)),"")</f>
        <v/>
      </c>
      <c r="N667" s="19" t="str">
        <f>IFERROR(INDEX('Employee Info'!$C$3:$J$200,MATCH(Data7[[#This Row],[Name:]],'Employee Info'!$B$3:$B$200,0),MATCH(Data7[[#Headers],[Other]],'Employee Info'!$C$2:$J$2,0)),"")</f>
        <v/>
      </c>
      <c r="O667" s="19">
        <f>IFERROR((Data7[[#This Row],[Hours:]]*SUM(Data7[[#This Row],[Rate]:[Other]])),"")</f>
        <v>0</v>
      </c>
      <c r="P667" s="7" t="str">
        <f>IF(Data7[[#This Row],[WO'#:]]="","Riley #","WO#")</f>
        <v>Riley #</v>
      </c>
      <c r="Q667" s="7">
        <f>IFERROR(WEEKNUM(Data7[[#This Row],[Date:]]),"")</f>
        <v>18</v>
      </c>
      <c r="R667" s="6">
        <f t="shared" si="30"/>
        <v>45410</v>
      </c>
      <c r="S667" s="6">
        <f>Data7[[#This Row],[Week Start]]+7</f>
        <v>45417</v>
      </c>
      <c r="T667" s="7" t="str">
        <f t="shared" si="31"/>
        <v>4/28/2024 - 5/5/2024</v>
      </c>
      <c r="U667" s="7" t="str">
        <f t="shared" si="32"/>
        <v>Time Card</v>
      </c>
      <c r="V667" s="8" t="str">
        <f>RIGHT(TEXT(Data7[[#This Row],[Date:]],"mmddyyyy"),4)</f>
        <v>2024</v>
      </c>
      <c r="W667" s="8" t="str">
        <f>MID(TEXT(Data7[[#This Row],[Date:]],"mmddyyyy"),3,2)</f>
        <v>30</v>
      </c>
      <c r="X667" s="8" t="str">
        <f>LEFT(TEXT(Data7[[#This Row],[Date:]],"mmddyyyy"),2)</f>
        <v>04</v>
      </c>
      <c r="Y667" s="6">
        <f>DATE(Data7[[#This Row],[Year]],Data7[[#This Row],[Month]],Data7[[#This Row],[Day]])</f>
        <v>45412</v>
      </c>
    </row>
    <row r="668" spans="1:25" x14ac:dyDescent="0.3">
      <c r="A668" s="5">
        <v>45412.581680439813</v>
      </c>
      <c r="B668" s="7" t="s">
        <v>492</v>
      </c>
      <c r="C668" s="6" t="s">
        <v>530</v>
      </c>
      <c r="D668" s="7" t="s">
        <v>535</v>
      </c>
      <c r="E668" s="8">
        <v>8</v>
      </c>
      <c r="F668" s="7" t="s">
        <v>68</v>
      </c>
      <c r="G668" s="7" t="s">
        <v>68</v>
      </c>
      <c r="H668" s="7" t="s">
        <v>536</v>
      </c>
      <c r="I668" s="7" t="s">
        <v>44</v>
      </c>
      <c r="J668" s="19" t="str">
        <f>IFERROR(INDEX('Employee Info'!$C$3:$E$200,MATCH(Data7[[#This Row],[Name:]],'Employee Info'!$B$3:$B$200,0),MATCH(Data7[[#This Row],[Hours Type:]],'Employee Info'!$C$2:$E$2,0)),"")</f>
        <v/>
      </c>
      <c r="K668" s="19" t="str">
        <f>IFERROR(INDEX('Employee Info'!$C$3:$J$200,MATCH(Data7[[#This Row],[Name:]],'Employee Info'!$B$3:$B$200,0),MATCH(Data7[[#Headers],[Truck]],'Employee Info'!$C$2:$J$2,0)),"")</f>
        <v/>
      </c>
      <c r="L668" s="19" t="str">
        <f>IFERROR(INDEX('Employee Info'!$C$3:$J$200,MATCH(Data7[[#This Row],[Name:]],'Employee Info'!$B$3:$B$200,0),MATCH(Data7[[#Headers],[Phone]],'Employee Info'!$C$2:$J$2,0)),"")</f>
        <v/>
      </c>
      <c r="M668" s="19" t="str">
        <f>IFERROR(INDEX('Employee Info'!$C$3:$J$200,MATCH(Data7[[#This Row],[Name:]],'Employee Info'!$B$3:$B$200,0),MATCH(Data7[[#Headers],[Tech]],'Employee Info'!$C$2:$J$2,0)),"")</f>
        <v/>
      </c>
      <c r="N668" s="19" t="str">
        <f>IFERROR(INDEX('Employee Info'!$C$3:$J$200,MATCH(Data7[[#This Row],[Name:]],'Employee Info'!$B$3:$B$200,0),MATCH(Data7[[#Headers],[Other]],'Employee Info'!$C$2:$J$2,0)),"")</f>
        <v/>
      </c>
      <c r="O668" s="19">
        <f>IFERROR((Data7[[#This Row],[Hours:]]*SUM(Data7[[#This Row],[Rate]:[Other]])),"")</f>
        <v>0</v>
      </c>
      <c r="P668" s="7" t="str">
        <f>IF(Data7[[#This Row],[WO'#:]]="","Riley #","WO#")</f>
        <v>Riley #</v>
      </c>
      <c r="Q668" s="7">
        <f>IFERROR(WEEKNUM(Data7[[#This Row],[Date:]]),"")</f>
        <v>18</v>
      </c>
      <c r="R668" s="6">
        <f t="shared" si="30"/>
        <v>45410</v>
      </c>
      <c r="S668" s="6">
        <f>Data7[[#This Row],[Week Start]]+7</f>
        <v>45417</v>
      </c>
      <c r="T668" s="7" t="str">
        <f t="shared" si="31"/>
        <v>4/28/2024 - 5/5/2024</v>
      </c>
      <c r="U668" s="7" t="str">
        <f t="shared" si="32"/>
        <v>Time Card</v>
      </c>
      <c r="V668" s="8" t="str">
        <f>RIGHT(TEXT(Data7[[#This Row],[Date:]],"mmddyyyy"),4)</f>
        <v>2024</v>
      </c>
      <c r="W668" s="8" t="str">
        <f>MID(TEXT(Data7[[#This Row],[Date:]],"mmddyyyy"),3,2)</f>
        <v>30</v>
      </c>
      <c r="X668" s="8" t="str">
        <f>LEFT(TEXT(Data7[[#This Row],[Date:]],"mmddyyyy"),2)</f>
        <v>04</v>
      </c>
      <c r="Y668" s="6">
        <f>DATE(Data7[[#This Row],[Year]],Data7[[#This Row],[Month]],Data7[[#This Row],[Day]])</f>
        <v>45412</v>
      </c>
    </row>
    <row r="669" spans="1:25" x14ac:dyDescent="0.3">
      <c r="A669" s="5">
        <v>45412.582358449072</v>
      </c>
      <c r="B669" s="7" t="s">
        <v>65</v>
      </c>
      <c r="C669" s="6" t="s">
        <v>530</v>
      </c>
      <c r="D669" s="7" t="s">
        <v>535</v>
      </c>
      <c r="E669" s="8">
        <v>8</v>
      </c>
      <c r="F669" s="7" t="s">
        <v>68</v>
      </c>
      <c r="G669" s="7" t="s">
        <v>68</v>
      </c>
      <c r="H669" s="7" t="s">
        <v>536</v>
      </c>
      <c r="I669" s="7" t="s">
        <v>44</v>
      </c>
      <c r="J669" s="19" t="str">
        <f>IFERROR(INDEX('Employee Info'!$C$3:$E$200,MATCH(Data7[[#This Row],[Name:]],'Employee Info'!$B$3:$B$200,0),MATCH(Data7[[#This Row],[Hours Type:]],'Employee Info'!$C$2:$E$2,0)),"")</f>
        <v/>
      </c>
      <c r="K669" s="19" t="str">
        <f>IFERROR(INDEX('Employee Info'!$C$3:$J$200,MATCH(Data7[[#This Row],[Name:]],'Employee Info'!$B$3:$B$200,0),MATCH(Data7[[#Headers],[Truck]],'Employee Info'!$C$2:$J$2,0)),"")</f>
        <v/>
      </c>
      <c r="L669" s="19" t="str">
        <f>IFERROR(INDEX('Employee Info'!$C$3:$J$200,MATCH(Data7[[#This Row],[Name:]],'Employee Info'!$B$3:$B$200,0),MATCH(Data7[[#Headers],[Phone]],'Employee Info'!$C$2:$J$2,0)),"")</f>
        <v/>
      </c>
      <c r="M669" s="19" t="str">
        <f>IFERROR(INDEX('Employee Info'!$C$3:$J$200,MATCH(Data7[[#This Row],[Name:]],'Employee Info'!$B$3:$B$200,0),MATCH(Data7[[#Headers],[Tech]],'Employee Info'!$C$2:$J$2,0)),"")</f>
        <v/>
      </c>
      <c r="N669" s="19" t="str">
        <f>IFERROR(INDEX('Employee Info'!$C$3:$J$200,MATCH(Data7[[#This Row],[Name:]],'Employee Info'!$B$3:$B$200,0),MATCH(Data7[[#Headers],[Other]],'Employee Info'!$C$2:$J$2,0)),"")</f>
        <v/>
      </c>
      <c r="O669" s="19">
        <f>IFERROR((Data7[[#This Row],[Hours:]]*SUM(Data7[[#This Row],[Rate]:[Other]])),"")</f>
        <v>0</v>
      </c>
      <c r="P669" s="7" t="str">
        <f>IF(Data7[[#This Row],[WO'#:]]="","Riley #","WO#")</f>
        <v>Riley #</v>
      </c>
      <c r="Q669" s="7">
        <f>IFERROR(WEEKNUM(Data7[[#This Row],[Date:]]),"")</f>
        <v>18</v>
      </c>
      <c r="R669" s="6">
        <f t="shared" si="30"/>
        <v>45410</v>
      </c>
      <c r="S669" s="6">
        <f>Data7[[#This Row],[Week Start]]+7</f>
        <v>45417</v>
      </c>
      <c r="T669" s="7" t="str">
        <f t="shared" si="31"/>
        <v>4/28/2024 - 5/5/2024</v>
      </c>
      <c r="U669" s="7" t="str">
        <f t="shared" si="32"/>
        <v>Time Card</v>
      </c>
      <c r="V669" s="8" t="str">
        <f>RIGHT(TEXT(Data7[[#This Row],[Date:]],"mmddyyyy"),4)</f>
        <v>2024</v>
      </c>
      <c r="W669" s="8" t="str">
        <f>MID(TEXT(Data7[[#This Row],[Date:]],"mmddyyyy"),3,2)</f>
        <v>30</v>
      </c>
      <c r="X669" s="8" t="str">
        <f>LEFT(TEXT(Data7[[#This Row],[Date:]],"mmddyyyy"),2)</f>
        <v>04</v>
      </c>
      <c r="Y669" s="6">
        <f>DATE(Data7[[#This Row],[Year]],Data7[[#This Row],[Month]],Data7[[#This Row],[Day]])</f>
        <v>45412</v>
      </c>
    </row>
    <row r="670" spans="1:25" x14ac:dyDescent="0.3">
      <c r="A670" s="5">
        <v>45415.519945601853</v>
      </c>
      <c r="B670" s="7" t="s">
        <v>66</v>
      </c>
      <c r="C670" s="6" t="s">
        <v>530</v>
      </c>
      <c r="D670" s="7" t="s">
        <v>521</v>
      </c>
      <c r="E670" s="8">
        <v>1</v>
      </c>
      <c r="F670" s="7" t="s">
        <v>68</v>
      </c>
      <c r="G670" s="7" t="s">
        <v>68</v>
      </c>
      <c r="H670" s="7" t="s">
        <v>485</v>
      </c>
      <c r="I670" s="7" t="s">
        <v>44</v>
      </c>
      <c r="J670" s="19" t="str">
        <f>IFERROR(INDEX('Employee Info'!$C$3:$E$200,MATCH(Data7[[#This Row],[Name:]],'Employee Info'!$B$3:$B$200,0),MATCH(Data7[[#This Row],[Hours Type:]],'Employee Info'!$C$2:$E$2,0)),"")</f>
        <v/>
      </c>
      <c r="K670" s="19" t="str">
        <f>IFERROR(INDEX('Employee Info'!$C$3:$J$200,MATCH(Data7[[#This Row],[Name:]],'Employee Info'!$B$3:$B$200,0),MATCH(Data7[[#Headers],[Truck]],'Employee Info'!$C$2:$J$2,0)),"")</f>
        <v/>
      </c>
      <c r="L670" s="19" t="str">
        <f>IFERROR(INDEX('Employee Info'!$C$3:$J$200,MATCH(Data7[[#This Row],[Name:]],'Employee Info'!$B$3:$B$200,0),MATCH(Data7[[#Headers],[Phone]],'Employee Info'!$C$2:$J$2,0)),"")</f>
        <v/>
      </c>
      <c r="M670" s="19" t="str">
        <f>IFERROR(INDEX('Employee Info'!$C$3:$J$200,MATCH(Data7[[#This Row],[Name:]],'Employee Info'!$B$3:$B$200,0),MATCH(Data7[[#Headers],[Tech]],'Employee Info'!$C$2:$J$2,0)),"")</f>
        <v/>
      </c>
      <c r="N670" s="19" t="str">
        <f>IFERROR(INDEX('Employee Info'!$C$3:$J$200,MATCH(Data7[[#This Row],[Name:]],'Employee Info'!$B$3:$B$200,0),MATCH(Data7[[#Headers],[Other]],'Employee Info'!$C$2:$J$2,0)),"")</f>
        <v/>
      </c>
      <c r="O670" s="19">
        <f>IFERROR((Data7[[#This Row],[Hours:]]*SUM(Data7[[#This Row],[Rate]:[Other]])),"")</f>
        <v>0</v>
      </c>
      <c r="P670" s="7" t="str">
        <f>IF(Data7[[#This Row],[WO'#:]]="","Riley #","WO#")</f>
        <v>Riley #</v>
      </c>
      <c r="Q670" s="7">
        <f>IFERROR(WEEKNUM(Data7[[#This Row],[Date:]]),"")</f>
        <v>18</v>
      </c>
      <c r="R670" s="6">
        <f t="shared" si="30"/>
        <v>45410</v>
      </c>
      <c r="S670" s="6">
        <f>Data7[[#This Row],[Week Start]]+7</f>
        <v>45417</v>
      </c>
      <c r="T670" s="7" t="str">
        <f t="shared" si="31"/>
        <v>4/28/2024 - 5/5/2024</v>
      </c>
      <c r="U670" s="7" t="str">
        <f t="shared" si="32"/>
        <v>Time Card</v>
      </c>
      <c r="V670" s="8" t="str">
        <f>RIGHT(TEXT(Data7[[#This Row],[Date:]],"mmddyyyy"),4)</f>
        <v>2024</v>
      </c>
      <c r="W670" s="8" t="str">
        <f>MID(TEXT(Data7[[#This Row],[Date:]],"mmddyyyy"),3,2)</f>
        <v>30</v>
      </c>
      <c r="X670" s="8" t="str">
        <f>LEFT(TEXT(Data7[[#This Row],[Date:]],"mmddyyyy"),2)</f>
        <v>04</v>
      </c>
      <c r="Y670" s="6">
        <f>DATE(Data7[[#This Row],[Year]],Data7[[#This Row],[Month]],Data7[[#This Row],[Day]])</f>
        <v>45412</v>
      </c>
    </row>
    <row r="671" spans="1:25" x14ac:dyDescent="0.3">
      <c r="A671" s="5">
        <v>45414.255641203701</v>
      </c>
      <c r="B671" s="7" t="s">
        <v>35</v>
      </c>
      <c r="C671" s="6" t="s">
        <v>530</v>
      </c>
      <c r="D671" s="7" t="s">
        <v>539</v>
      </c>
      <c r="E671" s="8">
        <v>3</v>
      </c>
      <c r="F671" s="7" t="s">
        <v>68</v>
      </c>
      <c r="G671" s="7" t="s">
        <v>68</v>
      </c>
      <c r="H671" s="7" t="s">
        <v>460</v>
      </c>
      <c r="I671" s="7" t="s">
        <v>44</v>
      </c>
      <c r="J671" s="19" t="str">
        <f>IFERROR(INDEX('Employee Info'!$C$3:$E$200,MATCH(Data7[[#This Row],[Name:]],'Employee Info'!$B$3:$B$200,0),MATCH(Data7[[#This Row],[Hours Type:]],'Employee Info'!$C$2:$E$2,0)),"")</f>
        <v/>
      </c>
      <c r="K671" s="19" t="str">
        <f>IFERROR(INDEX('Employee Info'!$C$3:$J$200,MATCH(Data7[[#This Row],[Name:]],'Employee Info'!$B$3:$B$200,0),MATCH(Data7[[#Headers],[Truck]],'Employee Info'!$C$2:$J$2,0)),"")</f>
        <v/>
      </c>
      <c r="L671" s="19" t="str">
        <f>IFERROR(INDEX('Employee Info'!$C$3:$J$200,MATCH(Data7[[#This Row],[Name:]],'Employee Info'!$B$3:$B$200,0),MATCH(Data7[[#Headers],[Phone]],'Employee Info'!$C$2:$J$2,0)),"")</f>
        <v/>
      </c>
      <c r="M671" s="19" t="str">
        <f>IFERROR(INDEX('Employee Info'!$C$3:$J$200,MATCH(Data7[[#This Row],[Name:]],'Employee Info'!$B$3:$B$200,0),MATCH(Data7[[#Headers],[Tech]],'Employee Info'!$C$2:$J$2,0)),"")</f>
        <v/>
      </c>
      <c r="N671" s="19" t="str">
        <f>IFERROR(INDEX('Employee Info'!$C$3:$J$200,MATCH(Data7[[#This Row],[Name:]],'Employee Info'!$B$3:$B$200,0),MATCH(Data7[[#Headers],[Other]],'Employee Info'!$C$2:$J$2,0)),"")</f>
        <v/>
      </c>
      <c r="O671" s="19">
        <f>IFERROR((Data7[[#This Row],[Hours:]]*SUM(Data7[[#This Row],[Rate]:[Other]])),"")</f>
        <v>0</v>
      </c>
      <c r="P671" s="7" t="str">
        <f>IF(Data7[[#This Row],[WO'#:]]="","Riley #","WO#")</f>
        <v>Riley #</v>
      </c>
      <c r="Q671" s="7">
        <f>IFERROR(WEEKNUM(Data7[[#This Row],[Date:]]),"")</f>
        <v>18</v>
      </c>
      <c r="R671" s="6">
        <f t="shared" si="30"/>
        <v>45410</v>
      </c>
      <c r="S671" s="6">
        <f>Data7[[#This Row],[Week Start]]+7</f>
        <v>45417</v>
      </c>
      <c r="T671" s="7" t="str">
        <f t="shared" si="31"/>
        <v>4/28/2024 - 5/5/2024</v>
      </c>
      <c r="U671" s="7" t="str">
        <f t="shared" si="32"/>
        <v>Time Card</v>
      </c>
      <c r="V671" s="8" t="str">
        <f>RIGHT(TEXT(Data7[[#This Row],[Date:]],"mmddyyyy"),4)</f>
        <v>2024</v>
      </c>
      <c r="W671" s="8" t="str">
        <f>MID(TEXT(Data7[[#This Row],[Date:]],"mmddyyyy"),3,2)</f>
        <v>30</v>
      </c>
      <c r="X671" s="8" t="str">
        <f>LEFT(TEXT(Data7[[#This Row],[Date:]],"mmddyyyy"),2)</f>
        <v>04</v>
      </c>
      <c r="Y671" s="6">
        <f>DATE(Data7[[#This Row],[Year]],Data7[[#This Row],[Month]],Data7[[#This Row],[Day]])</f>
        <v>45412</v>
      </c>
    </row>
    <row r="672" spans="1:25" x14ac:dyDescent="0.3">
      <c r="A672" s="5">
        <v>45414.255784259258</v>
      </c>
      <c r="B672" s="7" t="s">
        <v>35</v>
      </c>
      <c r="C672" s="6" t="s">
        <v>530</v>
      </c>
      <c r="D672" s="7" t="s">
        <v>539</v>
      </c>
      <c r="E672" s="8">
        <v>1.5</v>
      </c>
      <c r="F672" s="7" t="s">
        <v>68</v>
      </c>
      <c r="G672" s="7" t="s">
        <v>68</v>
      </c>
      <c r="H672" s="7" t="s">
        <v>460</v>
      </c>
      <c r="I672" s="7" t="s">
        <v>45</v>
      </c>
      <c r="J672" s="19" t="str">
        <f>IFERROR(INDEX('Employee Info'!$C$3:$E$200,MATCH(Data7[[#This Row],[Name:]],'Employee Info'!$B$3:$B$200,0),MATCH(Data7[[#This Row],[Hours Type:]],'Employee Info'!$C$2:$E$2,0)),"")</f>
        <v/>
      </c>
      <c r="K672" s="19" t="str">
        <f>IFERROR(INDEX('Employee Info'!$C$3:$J$200,MATCH(Data7[[#This Row],[Name:]],'Employee Info'!$B$3:$B$200,0),MATCH(Data7[[#Headers],[Truck]],'Employee Info'!$C$2:$J$2,0)),"")</f>
        <v/>
      </c>
      <c r="L672" s="19" t="str">
        <f>IFERROR(INDEX('Employee Info'!$C$3:$J$200,MATCH(Data7[[#This Row],[Name:]],'Employee Info'!$B$3:$B$200,0),MATCH(Data7[[#Headers],[Phone]],'Employee Info'!$C$2:$J$2,0)),"")</f>
        <v/>
      </c>
      <c r="M672" s="19" t="str">
        <f>IFERROR(INDEX('Employee Info'!$C$3:$J$200,MATCH(Data7[[#This Row],[Name:]],'Employee Info'!$B$3:$B$200,0),MATCH(Data7[[#Headers],[Tech]],'Employee Info'!$C$2:$J$2,0)),"")</f>
        <v/>
      </c>
      <c r="N672" s="19" t="str">
        <f>IFERROR(INDEX('Employee Info'!$C$3:$J$200,MATCH(Data7[[#This Row],[Name:]],'Employee Info'!$B$3:$B$200,0),MATCH(Data7[[#Headers],[Other]],'Employee Info'!$C$2:$J$2,0)),"")</f>
        <v/>
      </c>
      <c r="O672" s="19">
        <f>IFERROR((Data7[[#This Row],[Hours:]]*SUM(Data7[[#This Row],[Rate]:[Other]])),"")</f>
        <v>0</v>
      </c>
      <c r="P672" s="7" t="str">
        <f>IF(Data7[[#This Row],[WO'#:]]="","Riley #","WO#")</f>
        <v>Riley #</v>
      </c>
      <c r="Q672" s="7">
        <f>IFERROR(WEEKNUM(Data7[[#This Row],[Date:]]),"")</f>
        <v>18</v>
      </c>
      <c r="R672" s="6">
        <f t="shared" si="30"/>
        <v>45410</v>
      </c>
      <c r="S672" s="6">
        <f>Data7[[#This Row],[Week Start]]+7</f>
        <v>45417</v>
      </c>
      <c r="T672" s="7" t="str">
        <f t="shared" si="31"/>
        <v>4/28/2024 - 5/5/2024</v>
      </c>
      <c r="U672" s="7" t="str">
        <f t="shared" si="32"/>
        <v>Time Card</v>
      </c>
      <c r="V672" s="8" t="str">
        <f>RIGHT(TEXT(Data7[[#This Row],[Date:]],"mmddyyyy"),4)</f>
        <v>2024</v>
      </c>
      <c r="W672" s="8" t="str">
        <f>MID(TEXT(Data7[[#This Row],[Date:]],"mmddyyyy"),3,2)</f>
        <v>30</v>
      </c>
      <c r="X672" s="8" t="str">
        <f>LEFT(TEXT(Data7[[#This Row],[Date:]],"mmddyyyy"),2)</f>
        <v>04</v>
      </c>
      <c r="Y672" s="6">
        <f>DATE(Data7[[#This Row],[Year]],Data7[[#This Row],[Month]],Data7[[#This Row],[Day]])</f>
        <v>45412</v>
      </c>
    </row>
    <row r="673" spans="1:25" x14ac:dyDescent="0.3">
      <c r="A673" s="5">
        <v>45413.25338321759</v>
      </c>
      <c r="B673" s="7" t="s">
        <v>31</v>
      </c>
      <c r="C673" s="6" t="s">
        <v>530</v>
      </c>
      <c r="D673" s="7" t="s">
        <v>537</v>
      </c>
      <c r="E673" s="8">
        <v>2</v>
      </c>
      <c r="F673" s="7" t="s">
        <v>68</v>
      </c>
      <c r="G673" s="7" t="s">
        <v>68</v>
      </c>
      <c r="H673" s="7" t="s">
        <v>518</v>
      </c>
      <c r="I673" s="7" t="s">
        <v>44</v>
      </c>
      <c r="J673" s="19" t="str">
        <f>IFERROR(INDEX('Employee Info'!$C$3:$E$200,MATCH(Data7[[#This Row],[Name:]],'Employee Info'!$B$3:$B$200,0),MATCH(Data7[[#This Row],[Hours Type:]],'Employee Info'!$C$2:$E$2,0)),"")</f>
        <v/>
      </c>
      <c r="K673" s="19" t="str">
        <f>IFERROR(INDEX('Employee Info'!$C$3:$J$200,MATCH(Data7[[#This Row],[Name:]],'Employee Info'!$B$3:$B$200,0),MATCH(Data7[[#Headers],[Truck]],'Employee Info'!$C$2:$J$2,0)),"")</f>
        <v/>
      </c>
      <c r="L673" s="19" t="str">
        <f>IFERROR(INDEX('Employee Info'!$C$3:$J$200,MATCH(Data7[[#This Row],[Name:]],'Employee Info'!$B$3:$B$200,0),MATCH(Data7[[#Headers],[Phone]],'Employee Info'!$C$2:$J$2,0)),"")</f>
        <v/>
      </c>
      <c r="M673" s="19" t="str">
        <f>IFERROR(INDEX('Employee Info'!$C$3:$J$200,MATCH(Data7[[#This Row],[Name:]],'Employee Info'!$B$3:$B$200,0),MATCH(Data7[[#Headers],[Tech]],'Employee Info'!$C$2:$J$2,0)),"")</f>
        <v/>
      </c>
      <c r="N673" s="19" t="str">
        <f>IFERROR(INDEX('Employee Info'!$C$3:$J$200,MATCH(Data7[[#This Row],[Name:]],'Employee Info'!$B$3:$B$200,0),MATCH(Data7[[#Headers],[Other]],'Employee Info'!$C$2:$J$2,0)),"")</f>
        <v/>
      </c>
      <c r="O673" s="19">
        <f>IFERROR((Data7[[#This Row],[Hours:]]*SUM(Data7[[#This Row],[Rate]:[Other]])),"")</f>
        <v>0</v>
      </c>
      <c r="P673" s="7" t="str">
        <f>IF(Data7[[#This Row],[WO'#:]]="","Riley #","WO#")</f>
        <v>Riley #</v>
      </c>
      <c r="Q673" s="7">
        <f>IFERROR(WEEKNUM(Data7[[#This Row],[Date:]]),"")</f>
        <v>18</v>
      </c>
      <c r="R673" s="6">
        <f t="shared" si="30"/>
        <v>45410</v>
      </c>
      <c r="S673" s="6">
        <f>Data7[[#This Row],[Week Start]]+7</f>
        <v>45417</v>
      </c>
      <c r="T673" s="7" t="str">
        <f t="shared" si="31"/>
        <v>4/28/2024 - 5/5/2024</v>
      </c>
      <c r="U673" s="7" t="str">
        <f t="shared" si="32"/>
        <v>Time Card</v>
      </c>
      <c r="V673" s="8" t="str">
        <f>RIGHT(TEXT(Data7[[#This Row],[Date:]],"mmddyyyy"),4)</f>
        <v>2024</v>
      </c>
      <c r="W673" s="8" t="str">
        <f>MID(TEXT(Data7[[#This Row],[Date:]],"mmddyyyy"),3,2)</f>
        <v>30</v>
      </c>
      <c r="X673" s="8" t="str">
        <f>LEFT(TEXT(Data7[[#This Row],[Date:]],"mmddyyyy"),2)</f>
        <v>04</v>
      </c>
      <c r="Y673" s="6">
        <f>DATE(Data7[[#This Row],[Year]],Data7[[#This Row],[Month]],Data7[[#This Row],[Day]])</f>
        <v>45412</v>
      </c>
    </row>
    <row r="674" spans="1:25" x14ac:dyDescent="0.3">
      <c r="A674" s="5">
        <v>45414.254836921296</v>
      </c>
      <c r="B674" s="7" t="s">
        <v>35</v>
      </c>
      <c r="C674" s="6" t="s">
        <v>530</v>
      </c>
      <c r="D674" s="7" t="s">
        <v>538</v>
      </c>
      <c r="E674" s="8">
        <v>5</v>
      </c>
      <c r="F674" s="7" t="s">
        <v>68</v>
      </c>
      <c r="G674" s="7" t="s">
        <v>68</v>
      </c>
      <c r="H674" s="7" t="s">
        <v>518</v>
      </c>
      <c r="I674" s="7" t="s">
        <v>44</v>
      </c>
      <c r="J674" s="19" t="str">
        <f>IFERROR(INDEX('Employee Info'!$C$3:$E$200,MATCH(Data7[[#This Row],[Name:]],'Employee Info'!$B$3:$B$200,0),MATCH(Data7[[#This Row],[Hours Type:]],'Employee Info'!$C$2:$E$2,0)),"")</f>
        <v/>
      </c>
      <c r="K674" s="19" t="str">
        <f>IFERROR(INDEX('Employee Info'!$C$3:$J$200,MATCH(Data7[[#This Row],[Name:]],'Employee Info'!$B$3:$B$200,0),MATCH(Data7[[#Headers],[Truck]],'Employee Info'!$C$2:$J$2,0)),"")</f>
        <v/>
      </c>
      <c r="L674" s="19" t="str">
        <f>IFERROR(INDEX('Employee Info'!$C$3:$J$200,MATCH(Data7[[#This Row],[Name:]],'Employee Info'!$B$3:$B$200,0),MATCH(Data7[[#Headers],[Phone]],'Employee Info'!$C$2:$J$2,0)),"")</f>
        <v/>
      </c>
      <c r="M674" s="19" t="str">
        <f>IFERROR(INDEX('Employee Info'!$C$3:$J$200,MATCH(Data7[[#This Row],[Name:]],'Employee Info'!$B$3:$B$200,0),MATCH(Data7[[#Headers],[Tech]],'Employee Info'!$C$2:$J$2,0)),"")</f>
        <v/>
      </c>
      <c r="N674" s="19" t="str">
        <f>IFERROR(INDEX('Employee Info'!$C$3:$J$200,MATCH(Data7[[#This Row],[Name:]],'Employee Info'!$B$3:$B$200,0),MATCH(Data7[[#Headers],[Other]],'Employee Info'!$C$2:$J$2,0)),"")</f>
        <v/>
      </c>
      <c r="O674" s="19">
        <f>IFERROR((Data7[[#This Row],[Hours:]]*SUM(Data7[[#This Row],[Rate]:[Other]])),"")</f>
        <v>0</v>
      </c>
      <c r="P674" s="7" t="str">
        <f>IF(Data7[[#This Row],[WO'#:]]="","Riley #","WO#")</f>
        <v>Riley #</v>
      </c>
      <c r="Q674" s="7">
        <f>IFERROR(WEEKNUM(Data7[[#This Row],[Date:]]),"")</f>
        <v>18</v>
      </c>
      <c r="R674" s="6">
        <f t="shared" si="30"/>
        <v>45410</v>
      </c>
      <c r="S674" s="6">
        <f>Data7[[#This Row],[Week Start]]+7</f>
        <v>45417</v>
      </c>
      <c r="T674" s="7" t="str">
        <f t="shared" si="31"/>
        <v>4/28/2024 - 5/5/2024</v>
      </c>
      <c r="U674" s="7" t="str">
        <f t="shared" si="32"/>
        <v>Time Card</v>
      </c>
      <c r="V674" s="8" t="str">
        <f>RIGHT(TEXT(Data7[[#This Row],[Date:]],"mmddyyyy"),4)</f>
        <v>2024</v>
      </c>
      <c r="W674" s="8" t="str">
        <f>MID(TEXT(Data7[[#This Row],[Date:]],"mmddyyyy"),3,2)</f>
        <v>30</v>
      </c>
      <c r="X674" s="8" t="str">
        <f>LEFT(TEXT(Data7[[#This Row],[Date:]],"mmddyyyy"),2)</f>
        <v>04</v>
      </c>
      <c r="Y674" s="6">
        <f>DATE(Data7[[#This Row],[Year]],Data7[[#This Row],[Month]],Data7[[#This Row],[Day]])</f>
        <v>45412</v>
      </c>
    </row>
    <row r="675" spans="1:25" x14ac:dyDescent="0.3">
      <c r="A675" s="5">
        <v>45413.56257199074</v>
      </c>
      <c r="B675" s="7" t="s">
        <v>31</v>
      </c>
      <c r="C675" s="6" t="s">
        <v>559</v>
      </c>
      <c r="D675" s="7" t="s">
        <v>340</v>
      </c>
      <c r="E675" s="8">
        <v>1</v>
      </c>
      <c r="F675" s="7">
        <v>6984733</v>
      </c>
      <c r="G675" s="7" t="s">
        <v>68</v>
      </c>
      <c r="H675" s="7" t="s">
        <v>69</v>
      </c>
      <c r="I675" s="7" t="s">
        <v>44</v>
      </c>
      <c r="J675" s="19" t="str">
        <f>IFERROR(INDEX('Employee Info'!$C$3:$E$200,MATCH(Data7[[#This Row],[Name:]],'Employee Info'!$B$3:$B$200,0),MATCH(Data7[[#This Row],[Hours Type:]],'Employee Info'!$C$2:$E$2,0)),"")</f>
        <v/>
      </c>
      <c r="K675" s="19" t="str">
        <f>IFERROR(INDEX('Employee Info'!$C$3:$J$200,MATCH(Data7[[#This Row],[Name:]],'Employee Info'!$B$3:$B$200,0),MATCH(Data7[[#Headers],[Truck]],'Employee Info'!$C$2:$J$2,0)),"")</f>
        <v/>
      </c>
      <c r="L675" s="19" t="str">
        <f>IFERROR(INDEX('Employee Info'!$C$3:$J$200,MATCH(Data7[[#This Row],[Name:]],'Employee Info'!$B$3:$B$200,0),MATCH(Data7[[#Headers],[Phone]],'Employee Info'!$C$2:$J$2,0)),"")</f>
        <v/>
      </c>
      <c r="M675" s="19" t="str">
        <f>IFERROR(INDEX('Employee Info'!$C$3:$J$200,MATCH(Data7[[#This Row],[Name:]],'Employee Info'!$B$3:$B$200,0),MATCH(Data7[[#Headers],[Tech]],'Employee Info'!$C$2:$J$2,0)),"")</f>
        <v/>
      </c>
      <c r="N675" s="19" t="str">
        <f>IFERROR(INDEX('Employee Info'!$C$3:$J$200,MATCH(Data7[[#This Row],[Name:]],'Employee Info'!$B$3:$B$200,0),MATCH(Data7[[#Headers],[Other]],'Employee Info'!$C$2:$J$2,0)),"")</f>
        <v/>
      </c>
      <c r="O675" s="19">
        <f>IFERROR((Data7[[#This Row],[Hours:]]*SUM(Data7[[#This Row],[Rate]:[Other]])),"")</f>
        <v>0</v>
      </c>
      <c r="P675" s="7" t="str">
        <f>IF(Data7[[#This Row],[WO'#:]]="","Riley #","WO#")</f>
        <v>WO#</v>
      </c>
      <c r="Q675" s="7">
        <f>IFERROR(WEEKNUM(Data7[[#This Row],[Date:]]),"")</f>
        <v>18</v>
      </c>
      <c r="R675" s="6">
        <f t="shared" si="30"/>
        <v>45410</v>
      </c>
      <c r="S675" s="6">
        <f>Data7[[#This Row],[Week Start]]+7</f>
        <v>45417</v>
      </c>
      <c r="T675" s="7" t="str">
        <f t="shared" si="31"/>
        <v>4/28/2024 - 5/5/2024</v>
      </c>
      <c r="U675" s="7" t="str">
        <f t="shared" si="32"/>
        <v>Time Card</v>
      </c>
      <c r="V675" s="8" t="str">
        <f>RIGHT(TEXT(Data7[[#This Row],[Date:]],"mmddyyyy"),4)</f>
        <v>2024</v>
      </c>
      <c r="W675" s="8" t="str">
        <f>MID(TEXT(Data7[[#This Row],[Date:]],"mmddyyyy"),3,2)</f>
        <v>01</v>
      </c>
      <c r="X675" s="8" t="str">
        <f>LEFT(TEXT(Data7[[#This Row],[Date:]],"mmddyyyy"),2)</f>
        <v>05</v>
      </c>
      <c r="Y675" s="6">
        <f>DATE(Data7[[#This Row],[Year]],Data7[[#This Row],[Month]],Data7[[#This Row],[Day]])</f>
        <v>45413</v>
      </c>
    </row>
    <row r="676" spans="1:25" x14ac:dyDescent="0.3">
      <c r="A676" s="5">
        <v>45415.53351898148</v>
      </c>
      <c r="B676" s="7" t="s">
        <v>66</v>
      </c>
      <c r="C676" s="6" t="s">
        <v>559</v>
      </c>
      <c r="D676" s="7" t="s">
        <v>560</v>
      </c>
      <c r="E676" s="8">
        <v>3</v>
      </c>
      <c r="F676" s="7">
        <v>6984733</v>
      </c>
      <c r="G676" s="7" t="s">
        <v>68</v>
      </c>
      <c r="H676" s="7" t="s">
        <v>69</v>
      </c>
      <c r="I676" s="7" t="s">
        <v>44</v>
      </c>
      <c r="J676" s="19" t="str">
        <f>IFERROR(INDEX('Employee Info'!$C$3:$E$200,MATCH(Data7[[#This Row],[Name:]],'Employee Info'!$B$3:$B$200,0),MATCH(Data7[[#This Row],[Hours Type:]],'Employee Info'!$C$2:$E$2,0)),"")</f>
        <v/>
      </c>
      <c r="K676" s="19" t="str">
        <f>IFERROR(INDEX('Employee Info'!$C$3:$J$200,MATCH(Data7[[#This Row],[Name:]],'Employee Info'!$B$3:$B$200,0),MATCH(Data7[[#Headers],[Truck]],'Employee Info'!$C$2:$J$2,0)),"")</f>
        <v/>
      </c>
      <c r="L676" s="19" t="str">
        <f>IFERROR(INDEX('Employee Info'!$C$3:$J$200,MATCH(Data7[[#This Row],[Name:]],'Employee Info'!$B$3:$B$200,0),MATCH(Data7[[#Headers],[Phone]],'Employee Info'!$C$2:$J$2,0)),"")</f>
        <v/>
      </c>
      <c r="M676" s="19" t="str">
        <f>IFERROR(INDEX('Employee Info'!$C$3:$J$200,MATCH(Data7[[#This Row],[Name:]],'Employee Info'!$B$3:$B$200,0),MATCH(Data7[[#Headers],[Tech]],'Employee Info'!$C$2:$J$2,0)),"")</f>
        <v/>
      </c>
      <c r="N676" s="19" t="str">
        <f>IFERROR(INDEX('Employee Info'!$C$3:$J$200,MATCH(Data7[[#This Row],[Name:]],'Employee Info'!$B$3:$B$200,0),MATCH(Data7[[#Headers],[Other]],'Employee Info'!$C$2:$J$2,0)),"")</f>
        <v/>
      </c>
      <c r="O676" s="19">
        <f>IFERROR((Data7[[#This Row],[Hours:]]*SUM(Data7[[#This Row],[Rate]:[Other]])),"")</f>
        <v>0</v>
      </c>
      <c r="P676" s="7" t="str">
        <f>IF(Data7[[#This Row],[WO'#:]]="","Riley #","WO#")</f>
        <v>WO#</v>
      </c>
      <c r="Q676" s="7">
        <f>IFERROR(WEEKNUM(Data7[[#This Row],[Date:]]),"")</f>
        <v>18</v>
      </c>
      <c r="R676" s="6">
        <f t="shared" si="30"/>
        <v>45410</v>
      </c>
      <c r="S676" s="6">
        <f>Data7[[#This Row],[Week Start]]+7</f>
        <v>45417</v>
      </c>
      <c r="T676" s="7" t="str">
        <f t="shared" si="31"/>
        <v>4/28/2024 - 5/5/2024</v>
      </c>
      <c r="U676" s="7" t="str">
        <f t="shared" si="32"/>
        <v>Time Card</v>
      </c>
      <c r="V676" s="8" t="str">
        <f>RIGHT(TEXT(Data7[[#This Row],[Date:]],"mmddyyyy"),4)</f>
        <v>2024</v>
      </c>
      <c r="W676" s="8" t="str">
        <f>MID(TEXT(Data7[[#This Row],[Date:]],"mmddyyyy"),3,2)</f>
        <v>01</v>
      </c>
      <c r="X676" s="8" t="str">
        <f>LEFT(TEXT(Data7[[#This Row],[Date:]],"mmddyyyy"),2)</f>
        <v>05</v>
      </c>
      <c r="Y676" s="6">
        <f>DATE(Data7[[#This Row],[Year]],Data7[[#This Row],[Month]],Data7[[#This Row],[Day]])</f>
        <v>45413</v>
      </c>
    </row>
    <row r="677" spans="1:25" x14ac:dyDescent="0.3">
      <c r="A677" s="5">
        <v>45415.516434953701</v>
      </c>
      <c r="B677" s="7" t="s">
        <v>66</v>
      </c>
      <c r="C677" s="6" t="s">
        <v>559</v>
      </c>
      <c r="D677" s="7" t="s">
        <v>416</v>
      </c>
      <c r="E677" s="8">
        <v>1</v>
      </c>
      <c r="F677" s="7">
        <v>7078215</v>
      </c>
      <c r="G677" s="7" t="s">
        <v>68</v>
      </c>
      <c r="H677" s="7" t="s">
        <v>69</v>
      </c>
      <c r="I677" s="7" t="s">
        <v>44</v>
      </c>
      <c r="J677" s="19" t="str">
        <f>IFERROR(INDEX('Employee Info'!$C$3:$E$200,MATCH(Data7[[#This Row],[Name:]],'Employee Info'!$B$3:$B$200,0),MATCH(Data7[[#This Row],[Hours Type:]],'Employee Info'!$C$2:$E$2,0)),"")</f>
        <v/>
      </c>
      <c r="K677" s="19" t="str">
        <f>IFERROR(INDEX('Employee Info'!$C$3:$J$200,MATCH(Data7[[#This Row],[Name:]],'Employee Info'!$B$3:$B$200,0),MATCH(Data7[[#Headers],[Truck]],'Employee Info'!$C$2:$J$2,0)),"")</f>
        <v/>
      </c>
      <c r="L677" s="19" t="str">
        <f>IFERROR(INDEX('Employee Info'!$C$3:$J$200,MATCH(Data7[[#This Row],[Name:]],'Employee Info'!$B$3:$B$200,0),MATCH(Data7[[#Headers],[Phone]],'Employee Info'!$C$2:$J$2,0)),"")</f>
        <v/>
      </c>
      <c r="M677" s="19" t="str">
        <f>IFERROR(INDEX('Employee Info'!$C$3:$J$200,MATCH(Data7[[#This Row],[Name:]],'Employee Info'!$B$3:$B$200,0),MATCH(Data7[[#Headers],[Tech]],'Employee Info'!$C$2:$J$2,0)),"")</f>
        <v/>
      </c>
      <c r="N677" s="19" t="str">
        <f>IFERROR(INDEX('Employee Info'!$C$3:$J$200,MATCH(Data7[[#This Row],[Name:]],'Employee Info'!$B$3:$B$200,0),MATCH(Data7[[#Headers],[Other]],'Employee Info'!$C$2:$J$2,0)),"")</f>
        <v/>
      </c>
      <c r="O677" s="19">
        <f>IFERROR((Data7[[#This Row],[Hours:]]*SUM(Data7[[#This Row],[Rate]:[Other]])),"")</f>
        <v>0</v>
      </c>
      <c r="P677" s="7" t="str">
        <f>IF(Data7[[#This Row],[WO'#:]]="","Riley #","WO#")</f>
        <v>WO#</v>
      </c>
      <c r="Q677" s="7">
        <f>IFERROR(WEEKNUM(Data7[[#This Row],[Date:]]),"")</f>
        <v>18</v>
      </c>
      <c r="R677" s="6">
        <f t="shared" si="30"/>
        <v>45410</v>
      </c>
      <c r="S677" s="6">
        <f>Data7[[#This Row],[Week Start]]+7</f>
        <v>45417</v>
      </c>
      <c r="T677" s="7" t="str">
        <f t="shared" si="31"/>
        <v>4/28/2024 - 5/5/2024</v>
      </c>
      <c r="U677" s="7" t="str">
        <f t="shared" si="32"/>
        <v>Time Card</v>
      </c>
      <c r="V677" s="8" t="str">
        <f>RIGHT(TEXT(Data7[[#This Row],[Date:]],"mmddyyyy"),4)</f>
        <v>2024</v>
      </c>
      <c r="W677" s="8" t="str">
        <f>MID(TEXT(Data7[[#This Row],[Date:]],"mmddyyyy"),3,2)</f>
        <v>01</v>
      </c>
      <c r="X677" s="8" t="str">
        <f>LEFT(TEXT(Data7[[#This Row],[Date:]],"mmddyyyy"),2)</f>
        <v>05</v>
      </c>
      <c r="Y677" s="6">
        <f>DATE(Data7[[#This Row],[Year]],Data7[[#This Row],[Month]],Data7[[#This Row],[Day]])</f>
        <v>45413</v>
      </c>
    </row>
    <row r="678" spans="1:25" x14ac:dyDescent="0.3">
      <c r="A678" s="5">
        <v>45415.45738900463</v>
      </c>
      <c r="B678" s="7" t="s">
        <v>23</v>
      </c>
      <c r="C678" s="6" t="s">
        <v>559</v>
      </c>
      <c r="D678" s="7" t="s">
        <v>533</v>
      </c>
      <c r="E678" s="8">
        <v>8</v>
      </c>
      <c r="F678" s="7">
        <v>7098027</v>
      </c>
      <c r="G678" s="7" t="s">
        <v>68</v>
      </c>
      <c r="H678" s="7" t="s">
        <v>69</v>
      </c>
      <c r="I678" s="7" t="s">
        <v>44</v>
      </c>
      <c r="J678" s="19" t="str">
        <f>IFERROR(INDEX('Employee Info'!$C$3:$E$200,MATCH(Data7[[#This Row],[Name:]],'Employee Info'!$B$3:$B$200,0),MATCH(Data7[[#This Row],[Hours Type:]],'Employee Info'!$C$2:$E$2,0)),"")</f>
        <v/>
      </c>
      <c r="K678" s="19" t="str">
        <f>IFERROR(INDEX('Employee Info'!$C$3:$J$200,MATCH(Data7[[#This Row],[Name:]],'Employee Info'!$B$3:$B$200,0),MATCH(Data7[[#Headers],[Truck]],'Employee Info'!$C$2:$J$2,0)),"")</f>
        <v/>
      </c>
      <c r="L678" s="19" t="str">
        <f>IFERROR(INDEX('Employee Info'!$C$3:$J$200,MATCH(Data7[[#This Row],[Name:]],'Employee Info'!$B$3:$B$200,0),MATCH(Data7[[#Headers],[Phone]],'Employee Info'!$C$2:$J$2,0)),"")</f>
        <v/>
      </c>
      <c r="M678" s="19" t="str">
        <f>IFERROR(INDEX('Employee Info'!$C$3:$J$200,MATCH(Data7[[#This Row],[Name:]],'Employee Info'!$B$3:$B$200,0),MATCH(Data7[[#Headers],[Tech]],'Employee Info'!$C$2:$J$2,0)),"")</f>
        <v/>
      </c>
      <c r="N678" s="19" t="str">
        <f>IFERROR(INDEX('Employee Info'!$C$3:$J$200,MATCH(Data7[[#This Row],[Name:]],'Employee Info'!$B$3:$B$200,0),MATCH(Data7[[#Headers],[Other]],'Employee Info'!$C$2:$J$2,0)),"")</f>
        <v/>
      </c>
      <c r="O678" s="19">
        <f>IFERROR((Data7[[#This Row],[Hours:]]*SUM(Data7[[#This Row],[Rate]:[Other]])),"")</f>
        <v>0</v>
      </c>
      <c r="P678" s="7" t="str">
        <f>IF(Data7[[#This Row],[WO'#:]]="","Riley #","WO#")</f>
        <v>WO#</v>
      </c>
      <c r="Q678" s="7">
        <f>IFERROR(WEEKNUM(Data7[[#This Row],[Date:]]),"")</f>
        <v>18</v>
      </c>
      <c r="R678" s="6">
        <f t="shared" si="30"/>
        <v>45410</v>
      </c>
      <c r="S678" s="6">
        <f>Data7[[#This Row],[Week Start]]+7</f>
        <v>45417</v>
      </c>
      <c r="T678" s="7" t="str">
        <f t="shared" si="31"/>
        <v>4/28/2024 - 5/5/2024</v>
      </c>
      <c r="U678" s="7" t="str">
        <f t="shared" si="32"/>
        <v>Time Card</v>
      </c>
      <c r="V678" s="8" t="str">
        <f>RIGHT(TEXT(Data7[[#This Row],[Date:]],"mmddyyyy"),4)</f>
        <v>2024</v>
      </c>
      <c r="W678" s="8" t="str">
        <f>MID(TEXT(Data7[[#This Row],[Date:]],"mmddyyyy"),3,2)</f>
        <v>01</v>
      </c>
      <c r="X678" s="8" t="str">
        <f>LEFT(TEXT(Data7[[#This Row],[Date:]],"mmddyyyy"),2)</f>
        <v>05</v>
      </c>
      <c r="Y678" s="6">
        <f>DATE(Data7[[#This Row],[Year]],Data7[[#This Row],[Month]],Data7[[#This Row],[Day]])</f>
        <v>45413</v>
      </c>
    </row>
    <row r="679" spans="1:25" x14ac:dyDescent="0.3">
      <c r="A679" s="5">
        <v>45415.525154513889</v>
      </c>
      <c r="B679" s="7" t="s">
        <v>66</v>
      </c>
      <c r="C679" s="6" t="s">
        <v>559</v>
      </c>
      <c r="D679" s="7" t="s">
        <v>516</v>
      </c>
      <c r="E679" s="8">
        <v>1.5</v>
      </c>
      <c r="F679" s="7">
        <v>7098027</v>
      </c>
      <c r="G679" s="7" t="s">
        <v>68</v>
      </c>
      <c r="H679" s="7" t="s">
        <v>69</v>
      </c>
      <c r="I679" s="7" t="s">
        <v>45</v>
      </c>
      <c r="J679" s="19" t="str">
        <f>IFERROR(INDEX('Employee Info'!$C$3:$E$200,MATCH(Data7[[#This Row],[Name:]],'Employee Info'!$B$3:$B$200,0),MATCH(Data7[[#This Row],[Hours Type:]],'Employee Info'!$C$2:$E$2,0)),"")</f>
        <v/>
      </c>
      <c r="K679" s="19" t="str">
        <f>IFERROR(INDEX('Employee Info'!$C$3:$J$200,MATCH(Data7[[#This Row],[Name:]],'Employee Info'!$B$3:$B$200,0),MATCH(Data7[[#Headers],[Truck]],'Employee Info'!$C$2:$J$2,0)),"")</f>
        <v/>
      </c>
      <c r="L679" s="19" t="str">
        <f>IFERROR(INDEX('Employee Info'!$C$3:$J$200,MATCH(Data7[[#This Row],[Name:]],'Employee Info'!$B$3:$B$200,0),MATCH(Data7[[#Headers],[Phone]],'Employee Info'!$C$2:$J$2,0)),"")</f>
        <v/>
      </c>
      <c r="M679" s="19" t="str">
        <f>IFERROR(INDEX('Employee Info'!$C$3:$J$200,MATCH(Data7[[#This Row],[Name:]],'Employee Info'!$B$3:$B$200,0),MATCH(Data7[[#Headers],[Tech]],'Employee Info'!$C$2:$J$2,0)),"")</f>
        <v/>
      </c>
      <c r="N679" s="19" t="str">
        <f>IFERROR(INDEX('Employee Info'!$C$3:$J$200,MATCH(Data7[[#This Row],[Name:]],'Employee Info'!$B$3:$B$200,0),MATCH(Data7[[#Headers],[Other]],'Employee Info'!$C$2:$J$2,0)),"")</f>
        <v/>
      </c>
      <c r="O679" s="19">
        <f>IFERROR((Data7[[#This Row],[Hours:]]*SUM(Data7[[#This Row],[Rate]:[Other]])),"")</f>
        <v>0</v>
      </c>
      <c r="P679" s="7" t="str">
        <f>IF(Data7[[#This Row],[WO'#:]]="","Riley #","WO#")</f>
        <v>WO#</v>
      </c>
      <c r="Q679" s="7">
        <f>IFERROR(WEEKNUM(Data7[[#This Row],[Date:]]),"")</f>
        <v>18</v>
      </c>
      <c r="R679" s="6">
        <f t="shared" si="30"/>
        <v>45410</v>
      </c>
      <c r="S679" s="6">
        <f>Data7[[#This Row],[Week Start]]+7</f>
        <v>45417</v>
      </c>
      <c r="T679" s="7" t="str">
        <f t="shared" si="31"/>
        <v>4/28/2024 - 5/5/2024</v>
      </c>
      <c r="U679" s="7" t="str">
        <f t="shared" si="32"/>
        <v>Time Card</v>
      </c>
      <c r="V679" s="8" t="str">
        <f>RIGHT(TEXT(Data7[[#This Row],[Date:]],"mmddyyyy"),4)</f>
        <v>2024</v>
      </c>
      <c r="W679" s="8" t="str">
        <f>MID(TEXT(Data7[[#This Row],[Date:]],"mmddyyyy"),3,2)</f>
        <v>01</v>
      </c>
      <c r="X679" s="8" t="str">
        <f>LEFT(TEXT(Data7[[#This Row],[Date:]],"mmddyyyy"),2)</f>
        <v>05</v>
      </c>
      <c r="Y679" s="6">
        <f>DATE(Data7[[#This Row],[Year]],Data7[[#This Row],[Month]],Data7[[#This Row],[Day]])</f>
        <v>45413</v>
      </c>
    </row>
    <row r="680" spans="1:25" x14ac:dyDescent="0.3">
      <c r="A680" s="5">
        <v>45420.330059953703</v>
      </c>
      <c r="B680" s="7" t="s">
        <v>76</v>
      </c>
      <c r="C680" s="6" t="s">
        <v>559</v>
      </c>
      <c r="D680" s="7" t="s">
        <v>534</v>
      </c>
      <c r="E680" s="8">
        <v>3</v>
      </c>
      <c r="F680" s="7">
        <v>7098027</v>
      </c>
      <c r="G680" s="7" t="s">
        <v>68</v>
      </c>
      <c r="H680" s="7" t="s">
        <v>69</v>
      </c>
      <c r="I680" s="7" t="s">
        <v>44</v>
      </c>
      <c r="J680" s="19" t="str">
        <f>IFERROR(INDEX('Employee Info'!$C$3:$E$200,MATCH(Data7[[#This Row],[Name:]],'Employee Info'!$B$3:$B$200,0),MATCH(Data7[[#This Row],[Hours Type:]],'Employee Info'!$C$2:$E$2,0)),"")</f>
        <v/>
      </c>
      <c r="K680" s="19" t="str">
        <f>IFERROR(INDEX('Employee Info'!$C$3:$J$200,MATCH(Data7[[#This Row],[Name:]],'Employee Info'!$B$3:$B$200,0),MATCH(Data7[[#Headers],[Truck]],'Employee Info'!$C$2:$J$2,0)),"")</f>
        <v/>
      </c>
      <c r="L680" s="19" t="str">
        <f>IFERROR(INDEX('Employee Info'!$C$3:$J$200,MATCH(Data7[[#This Row],[Name:]],'Employee Info'!$B$3:$B$200,0),MATCH(Data7[[#Headers],[Phone]],'Employee Info'!$C$2:$J$2,0)),"")</f>
        <v/>
      </c>
      <c r="M680" s="19" t="str">
        <f>IFERROR(INDEX('Employee Info'!$C$3:$J$200,MATCH(Data7[[#This Row],[Name:]],'Employee Info'!$B$3:$B$200,0),MATCH(Data7[[#Headers],[Tech]],'Employee Info'!$C$2:$J$2,0)),"")</f>
        <v/>
      </c>
      <c r="N680" s="19" t="str">
        <f>IFERROR(INDEX('Employee Info'!$C$3:$J$200,MATCH(Data7[[#This Row],[Name:]],'Employee Info'!$B$3:$B$200,0),MATCH(Data7[[#Headers],[Other]],'Employee Info'!$C$2:$J$2,0)),"")</f>
        <v/>
      </c>
      <c r="O680" s="19">
        <f>IFERROR((Data7[[#This Row],[Hours:]]*SUM(Data7[[#This Row],[Rate]:[Other]])),"")</f>
        <v>0</v>
      </c>
      <c r="P680" s="7" t="str">
        <f>IF(Data7[[#This Row],[WO'#:]]="","Riley #","WO#")</f>
        <v>WO#</v>
      </c>
      <c r="Q680" s="7">
        <f>IFERROR(WEEKNUM(Data7[[#This Row],[Date:]]),"")</f>
        <v>18</v>
      </c>
      <c r="R680" s="6">
        <f t="shared" si="30"/>
        <v>45410</v>
      </c>
      <c r="S680" s="6">
        <f>Data7[[#This Row],[Week Start]]+7</f>
        <v>45417</v>
      </c>
      <c r="T680" s="7" t="str">
        <f t="shared" si="31"/>
        <v>4/28/2024 - 5/5/2024</v>
      </c>
      <c r="U680" s="7" t="str">
        <f t="shared" si="32"/>
        <v>Time Card</v>
      </c>
      <c r="V680" s="8" t="str">
        <f>RIGHT(TEXT(Data7[[#This Row],[Date:]],"mmddyyyy"),4)</f>
        <v>2024</v>
      </c>
      <c r="W680" s="8" t="str">
        <f>MID(TEXT(Data7[[#This Row],[Date:]],"mmddyyyy"),3,2)</f>
        <v>01</v>
      </c>
      <c r="X680" s="8" t="str">
        <f>LEFT(TEXT(Data7[[#This Row],[Date:]],"mmddyyyy"),2)</f>
        <v>05</v>
      </c>
      <c r="Y680" s="6">
        <f>DATE(Data7[[#This Row],[Year]],Data7[[#This Row],[Month]],Data7[[#This Row],[Day]])</f>
        <v>45413</v>
      </c>
    </row>
    <row r="681" spans="1:25" x14ac:dyDescent="0.3">
      <c r="A681" s="5">
        <v>45413.583941550925</v>
      </c>
      <c r="B681" s="7" t="s">
        <v>492</v>
      </c>
      <c r="C681" s="6" t="s">
        <v>559</v>
      </c>
      <c r="D681" s="7" t="s">
        <v>563</v>
      </c>
      <c r="E681" s="8">
        <v>8</v>
      </c>
      <c r="F681" s="7" t="s">
        <v>68</v>
      </c>
      <c r="G681" s="7" t="s">
        <v>68</v>
      </c>
      <c r="H681" s="7" t="s">
        <v>64</v>
      </c>
      <c r="I681" s="7" t="s">
        <v>44</v>
      </c>
      <c r="J681" s="19" t="str">
        <f>IFERROR(INDEX('Employee Info'!$C$3:$E$200,MATCH(Data7[[#This Row],[Name:]],'Employee Info'!$B$3:$B$200,0),MATCH(Data7[[#This Row],[Hours Type:]],'Employee Info'!$C$2:$E$2,0)),"")</f>
        <v/>
      </c>
      <c r="K681" s="19" t="str">
        <f>IFERROR(INDEX('Employee Info'!$C$3:$J$200,MATCH(Data7[[#This Row],[Name:]],'Employee Info'!$B$3:$B$200,0),MATCH(Data7[[#Headers],[Truck]],'Employee Info'!$C$2:$J$2,0)),"")</f>
        <v/>
      </c>
      <c r="L681" s="19" t="str">
        <f>IFERROR(INDEX('Employee Info'!$C$3:$J$200,MATCH(Data7[[#This Row],[Name:]],'Employee Info'!$B$3:$B$200,0),MATCH(Data7[[#Headers],[Phone]],'Employee Info'!$C$2:$J$2,0)),"")</f>
        <v/>
      </c>
      <c r="M681" s="19" t="str">
        <f>IFERROR(INDEX('Employee Info'!$C$3:$J$200,MATCH(Data7[[#This Row],[Name:]],'Employee Info'!$B$3:$B$200,0),MATCH(Data7[[#Headers],[Tech]],'Employee Info'!$C$2:$J$2,0)),"")</f>
        <v/>
      </c>
      <c r="N681" s="19" t="str">
        <f>IFERROR(INDEX('Employee Info'!$C$3:$J$200,MATCH(Data7[[#This Row],[Name:]],'Employee Info'!$B$3:$B$200,0),MATCH(Data7[[#Headers],[Other]],'Employee Info'!$C$2:$J$2,0)),"")</f>
        <v/>
      </c>
      <c r="O681" s="19">
        <f>IFERROR((Data7[[#This Row],[Hours:]]*SUM(Data7[[#This Row],[Rate]:[Other]])),"")</f>
        <v>0</v>
      </c>
      <c r="P681" s="7" t="str">
        <f>IF(Data7[[#This Row],[WO'#:]]="","Riley #","WO#")</f>
        <v>Riley #</v>
      </c>
      <c r="Q681" s="7">
        <f>IFERROR(WEEKNUM(Data7[[#This Row],[Date:]]),"")</f>
        <v>18</v>
      </c>
      <c r="R681" s="6">
        <f t="shared" si="30"/>
        <v>45410</v>
      </c>
      <c r="S681" s="6">
        <f>Data7[[#This Row],[Week Start]]+7</f>
        <v>45417</v>
      </c>
      <c r="T681" s="7" t="str">
        <f t="shared" si="31"/>
        <v>4/28/2024 - 5/5/2024</v>
      </c>
      <c r="U681" s="7" t="str">
        <f t="shared" si="32"/>
        <v>Time Card</v>
      </c>
      <c r="V681" s="8" t="str">
        <f>RIGHT(TEXT(Data7[[#This Row],[Date:]],"mmddyyyy"),4)</f>
        <v>2024</v>
      </c>
      <c r="W681" s="8" t="str">
        <f>MID(TEXT(Data7[[#This Row],[Date:]],"mmddyyyy"),3,2)</f>
        <v>01</v>
      </c>
      <c r="X681" s="8" t="str">
        <f>LEFT(TEXT(Data7[[#This Row],[Date:]],"mmddyyyy"),2)</f>
        <v>05</v>
      </c>
      <c r="Y681" s="6">
        <f>DATE(Data7[[#This Row],[Year]],Data7[[#This Row],[Month]],Data7[[#This Row],[Day]])</f>
        <v>45413</v>
      </c>
    </row>
    <row r="682" spans="1:25" x14ac:dyDescent="0.3">
      <c r="A682" s="5">
        <v>45413.58416111111</v>
      </c>
      <c r="B682" s="7" t="s">
        <v>65</v>
      </c>
      <c r="C682" s="6" t="s">
        <v>559</v>
      </c>
      <c r="D682" s="7" t="s">
        <v>563</v>
      </c>
      <c r="E682" s="8">
        <v>8</v>
      </c>
      <c r="F682" s="7" t="s">
        <v>68</v>
      </c>
      <c r="G682" s="7" t="s">
        <v>68</v>
      </c>
      <c r="H682" s="7" t="s">
        <v>64</v>
      </c>
      <c r="I682" s="7" t="s">
        <v>44</v>
      </c>
      <c r="J682" s="19" t="str">
        <f>IFERROR(INDEX('Employee Info'!$C$3:$E$200,MATCH(Data7[[#This Row],[Name:]],'Employee Info'!$B$3:$B$200,0),MATCH(Data7[[#This Row],[Hours Type:]],'Employee Info'!$C$2:$E$2,0)),"")</f>
        <v/>
      </c>
      <c r="K682" s="19" t="str">
        <f>IFERROR(INDEX('Employee Info'!$C$3:$J$200,MATCH(Data7[[#This Row],[Name:]],'Employee Info'!$B$3:$B$200,0),MATCH(Data7[[#Headers],[Truck]],'Employee Info'!$C$2:$J$2,0)),"")</f>
        <v/>
      </c>
      <c r="L682" s="19" t="str">
        <f>IFERROR(INDEX('Employee Info'!$C$3:$J$200,MATCH(Data7[[#This Row],[Name:]],'Employee Info'!$B$3:$B$200,0),MATCH(Data7[[#Headers],[Phone]],'Employee Info'!$C$2:$J$2,0)),"")</f>
        <v/>
      </c>
      <c r="M682" s="19" t="str">
        <f>IFERROR(INDEX('Employee Info'!$C$3:$J$200,MATCH(Data7[[#This Row],[Name:]],'Employee Info'!$B$3:$B$200,0),MATCH(Data7[[#Headers],[Tech]],'Employee Info'!$C$2:$J$2,0)),"")</f>
        <v/>
      </c>
      <c r="N682" s="19" t="str">
        <f>IFERROR(INDEX('Employee Info'!$C$3:$J$200,MATCH(Data7[[#This Row],[Name:]],'Employee Info'!$B$3:$B$200,0),MATCH(Data7[[#Headers],[Other]],'Employee Info'!$C$2:$J$2,0)),"")</f>
        <v/>
      </c>
      <c r="O682" s="19">
        <f>IFERROR((Data7[[#This Row],[Hours:]]*SUM(Data7[[#This Row],[Rate]:[Other]])),"")</f>
        <v>0</v>
      </c>
      <c r="P682" s="7" t="str">
        <f>IF(Data7[[#This Row],[WO'#:]]="","Riley #","WO#")</f>
        <v>Riley #</v>
      </c>
      <c r="Q682" s="7">
        <f>IFERROR(WEEKNUM(Data7[[#This Row],[Date:]]),"")</f>
        <v>18</v>
      </c>
      <c r="R682" s="6">
        <f t="shared" si="30"/>
        <v>45410</v>
      </c>
      <c r="S682" s="6">
        <f>Data7[[#This Row],[Week Start]]+7</f>
        <v>45417</v>
      </c>
      <c r="T682" s="7" t="str">
        <f t="shared" si="31"/>
        <v>4/28/2024 - 5/5/2024</v>
      </c>
      <c r="U682" s="7" t="str">
        <f t="shared" si="32"/>
        <v>Time Card</v>
      </c>
      <c r="V682" s="8" t="str">
        <f>RIGHT(TEXT(Data7[[#This Row],[Date:]],"mmddyyyy"),4)</f>
        <v>2024</v>
      </c>
      <c r="W682" s="8" t="str">
        <f>MID(TEXT(Data7[[#This Row],[Date:]],"mmddyyyy"),3,2)</f>
        <v>01</v>
      </c>
      <c r="X682" s="8" t="str">
        <f>LEFT(TEXT(Data7[[#This Row],[Date:]],"mmddyyyy"),2)</f>
        <v>05</v>
      </c>
      <c r="Y682" s="6">
        <f>DATE(Data7[[#This Row],[Year]],Data7[[#This Row],[Month]],Data7[[#This Row],[Day]])</f>
        <v>45413</v>
      </c>
    </row>
    <row r="683" spans="1:25" x14ac:dyDescent="0.3">
      <c r="A683" s="5">
        <v>45415.520855439812</v>
      </c>
      <c r="B683" s="7" t="s">
        <v>66</v>
      </c>
      <c r="C683" s="6" t="s">
        <v>559</v>
      </c>
      <c r="D683" s="7" t="s">
        <v>566</v>
      </c>
      <c r="E683" s="8">
        <v>1</v>
      </c>
      <c r="F683" s="7" t="s">
        <v>68</v>
      </c>
      <c r="G683" s="7" t="s">
        <v>68</v>
      </c>
      <c r="H683" s="7" t="s">
        <v>64</v>
      </c>
      <c r="I683" s="7" t="s">
        <v>44</v>
      </c>
      <c r="J683" s="19" t="str">
        <f>IFERROR(INDEX('Employee Info'!$C$3:$E$200,MATCH(Data7[[#This Row],[Name:]],'Employee Info'!$B$3:$B$200,0),MATCH(Data7[[#This Row],[Hours Type:]],'Employee Info'!$C$2:$E$2,0)),"")</f>
        <v/>
      </c>
      <c r="K683" s="19" t="str">
        <f>IFERROR(INDEX('Employee Info'!$C$3:$J$200,MATCH(Data7[[#This Row],[Name:]],'Employee Info'!$B$3:$B$200,0),MATCH(Data7[[#Headers],[Truck]],'Employee Info'!$C$2:$J$2,0)),"")</f>
        <v/>
      </c>
      <c r="L683" s="19" t="str">
        <f>IFERROR(INDEX('Employee Info'!$C$3:$J$200,MATCH(Data7[[#This Row],[Name:]],'Employee Info'!$B$3:$B$200,0),MATCH(Data7[[#Headers],[Phone]],'Employee Info'!$C$2:$J$2,0)),"")</f>
        <v/>
      </c>
      <c r="M683" s="19" t="str">
        <f>IFERROR(INDEX('Employee Info'!$C$3:$J$200,MATCH(Data7[[#This Row],[Name:]],'Employee Info'!$B$3:$B$200,0),MATCH(Data7[[#Headers],[Tech]],'Employee Info'!$C$2:$J$2,0)),"")</f>
        <v/>
      </c>
      <c r="N683" s="19" t="str">
        <f>IFERROR(INDEX('Employee Info'!$C$3:$J$200,MATCH(Data7[[#This Row],[Name:]],'Employee Info'!$B$3:$B$200,0),MATCH(Data7[[#Headers],[Other]],'Employee Info'!$C$2:$J$2,0)),"")</f>
        <v/>
      </c>
      <c r="O683" s="19">
        <f>IFERROR((Data7[[#This Row],[Hours:]]*SUM(Data7[[#This Row],[Rate]:[Other]])),"")</f>
        <v>0</v>
      </c>
      <c r="P683" s="7" t="str">
        <f>IF(Data7[[#This Row],[WO'#:]]="","Riley #","WO#")</f>
        <v>Riley #</v>
      </c>
      <c r="Q683" s="7">
        <f>IFERROR(WEEKNUM(Data7[[#This Row],[Date:]]),"")</f>
        <v>18</v>
      </c>
      <c r="R683" s="6">
        <f t="shared" si="30"/>
        <v>45410</v>
      </c>
      <c r="S683" s="6">
        <f>Data7[[#This Row],[Week Start]]+7</f>
        <v>45417</v>
      </c>
      <c r="T683" s="7" t="str">
        <f t="shared" si="31"/>
        <v>4/28/2024 - 5/5/2024</v>
      </c>
      <c r="U683" s="7" t="str">
        <f t="shared" si="32"/>
        <v>Time Card</v>
      </c>
      <c r="V683" s="8" t="str">
        <f>RIGHT(TEXT(Data7[[#This Row],[Date:]],"mmddyyyy"),4)</f>
        <v>2024</v>
      </c>
      <c r="W683" s="8" t="str">
        <f>MID(TEXT(Data7[[#This Row],[Date:]],"mmddyyyy"),3,2)</f>
        <v>01</v>
      </c>
      <c r="X683" s="8" t="str">
        <f>LEFT(TEXT(Data7[[#This Row],[Date:]],"mmddyyyy"),2)</f>
        <v>05</v>
      </c>
      <c r="Y683" s="6">
        <f>DATE(Data7[[#This Row],[Year]],Data7[[#This Row],[Month]],Data7[[#This Row],[Day]])</f>
        <v>45413</v>
      </c>
    </row>
    <row r="684" spans="1:25" x14ac:dyDescent="0.3">
      <c r="A684" s="5">
        <v>45413.562009027781</v>
      </c>
      <c r="B684" s="7" t="s">
        <v>31</v>
      </c>
      <c r="C684" s="6" t="s">
        <v>559</v>
      </c>
      <c r="D684" s="7" t="s">
        <v>562</v>
      </c>
      <c r="E684" s="8">
        <v>1</v>
      </c>
      <c r="F684" s="7" t="s">
        <v>68</v>
      </c>
      <c r="G684" s="7" t="s">
        <v>68</v>
      </c>
      <c r="H684" s="7" t="s">
        <v>491</v>
      </c>
      <c r="I684" s="7" t="s">
        <v>44</v>
      </c>
      <c r="J684" s="19" t="str">
        <f>IFERROR(INDEX('Employee Info'!$C$3:$E$200,MATCH(Data7[[#This Row],[Name:]],'Employee Info'!$B$3:$B$200,0),MATCH(Data7[[#This Row],[Hours Type:]],'Employee Info'!$C$2:$E$2,0)),"")</f>
        <v/>
      </c>
      <c r="K684" s="19" t="str">
        <f>IFERROR(INDEX('Employee Info'!$C$3:$J$200,MATCH(Data7[[#This Row],[Name:]],'Employee Info'!$B$3:$B$200,0),MATCH(Data7[[#Headers],[Truck]],'Employee Info'!$C$2:$J$2,0)),"")</f>
        <v/>
      </c>
      <c r="L684" s="19" t="str">
        <f>IFERROR(INDEX('Employee Info'!$C$3:$J$200,MATCH(Data7[[#This Row],[Name:]],'Employee Info'!$B$3:$B$200,0),MATCH(Data7[[#Headers],[Phone]],'Employee Info'!$C$2:$J$2,0)),"")</f>
        <v/>
      </c>
      <c r="M684" s="19" t="str">
        <f>IFERROR(INDEX('Employee Info'!$C$3:$J$200,MATCH(Data7[[#This Row],[Name:]],'Employee Info'!$B$3:$B$200,0),MATCH(Data7[[#Headers],[Tech]],'Employee Info'!$C$2:$J$2,0)),"")</f>
        <v/>
      </c>
      <c r="N684" s="19" t="str">
        <f>IFERROR(INDEX('Employee Info'!$C$3:$J$200,MATCH(Data7[[#This Row],[Name:]],'Employee Info'!$B$3:$B$200,0),MATCH(Data7[[#Headers],[Other]],'Employee Info'!$C$2:$J$2,0)),"")</f>
        <v/>
      </c>
      <c r="O684" s="19">
        <f>IFERROR((Data7[[#This Row],[Hours:]]*SUM(Data7[[#This Row],[Rate]:[Other]])),"")</f>
        <v>0</v>
      </c>
      <c r="P684" s="7" t="str">
        <f>IF(Data7[[#This Row],[WO'#:]]="","Riley #","WO#")</f>
        <v>Riley #</v>
      </c>
      <c r="Q684" s="7">
        <f>IFERROR(WEEKNUM(Data7[[#This Row],[Date:]]),"")</f>
        <v>18</v>
      </c>
      <c r="R684" s="6">
        <f t="shared" si="30"/>
        <v>45410</v>
      </c>
      <c r="S684" s="6">
        <f>Data7[[#This Row],[Week Start]]+7</f>
        <v>45417</v>
      </c>
      <c r="T684" s="7" t="str">
        <f t="shared" si="31"/>
        <v>4/28/2024 - 5/5/2024</v>
      </c>
      <c r="U684" s="7" t="str">
        <f t="shared" si="32"/>
        <v>Time Card</v>
      </c>
      <c r="V684" s="8" t="str">
        <f>RIGHT(TEXT(Data7[[#This Row],[Date:]],"mmddyyyy"),4)</f>
        <v>2024</v>
      </c>
      <c r="W684" s="8" t="str">
        <f>MID(TEXT(Data7[[#This Row],[Date:]],"mmddyyyy"),3,2)</f>
        <v>01</v>
      </c>
      <c r="X684" s="8" t="str">
        <f>LEFT(TEXT(Data7[[#This Row],[Date:]],"mmddyyyy"),2)</f>
        <v>05</v>
      </c>
      <c r="Y684" s="6">
        <f>DATE(Data7[[#This Row],[Year]],Data7[[#This Row],[Month]],Data7[[#This Row],[Day]])</f>
        <v>45413</v>
      </c>
    </row>
    <row r="685" spans="1:25" x14ac:dyDescent="0.3">
      <c r="A685" s="5">
        <v>45415.532529166667</v>
      </c>
      <c r="B685" s="7" t="s">
        <v>66</v>
      </c>
      <c r="C685" s="6" t="s">
        <v>559</v>
      </c>
      <c r="D685" s="7" t="s">
        <v>567</v>
      </c>
      <c r="E685" s="8">
        <v>1</v>
      </c>
      <c r="F685" s="7" t="s">
        <v>68</v>
      </c>
      <c r="G685" s="7" t="s">
        <v>68</v>
      </c>
      <c r="H685" s="7" t="s">
        <v>491</v>
      </c>
      <c r="I685" s="7" t="s">
        <v>44</v>
      </c>
      <c r="J685" s="19" t="str">
        <f>IFERROR(INDEX('Employee Info'!$C$3:$E$200,MATCH(Data7[[#This Row],[Name:]],'Employee Info'!$B$3:$B$200,0),MATCH(Data7[[#This Row],[Hours Type:]],'Employee Info'!$C$2:$E$2,0)),"")</f>
        <v/>
      </c>
      <c r="K685" s="19" t="str">
        <f>IFERROR(INDEX('Employee Info'!$C$3:$J$200,MATCH(Data7[[#This Row],[Name:]],'Employee Info'!$B$3:$B$200,0),MATCH(Data7[[#Headers],[Truck]],'Employee Info'!$C$2:$J$2,0)),"")</f>
        <v/>
      </c>
      <c r="L685" s="19" t="str">
        <f>IFERROR(INDEX('Employee Info'!$C$3:$J$200,MATCH(Data7[[#This Row],[Name:]],'Employee Info'!$B$3:$B$200,0),MATCH(Data7[[#Headers],[Phone]],'Employee Info'!$C$2:$J$2,0)),"")</f>
        <v/>
      </c>
      <c r="M685" s="19" t="str">
        <f>IFERROR(INDEX('Employee Info'!$C$3:$J$200,MATCH(Data7[[#This Row],[Name:]],'Employee Info'!$B$3:$B$200,0),MATCH(Data7[[#Headers],[Tech]],'Employee Info'!$C$2:$J$2,0)),"")</f>
        <v/>
      </c>
      <c r="N685" s="19" t="str">
        <f>IFERROR(INDEX('Employee Info'!$C$3:$J$200,MATCH(Data7[[#This Row],[Name:]],'Employee Info'!$B$3:$B$200,0),MATCH(Data7[[#Headers],[Other]],'Employee Info'!$C$2:$J$2,0)),"")</f>
        <v/>
      </c>
      <c r="O685" s="19">
        <f>IFERROR((Data7[[#This Row],[Hours:]]*SUM(Data7[[#This Row],[Rate]:[Other]])),"")</f>
        <v>0</v>
      </c>
      <c r="P685" s="7" t="str">
        <f>IF(Data7[[#This Row],[WO'#:]]="","Riley #","WO#")</f>
        <v>Riley #</v>
      </c>
      <c r="Q685" s="7">
        <f>IFERROR(WEEKNUM(Data7[[#This Row],[Date:]]),"")</f>
        <v>18</v>
      </c>
      <c r="R685" s="6">
        <f t="shared" si="30"/>
        <v>45410</v>
      </c>
      <c r="S685" s="6">
        <f>Data7[[#This Row],[Week Start]]+7</f>
        <v>45417</v>
      </c>
      <c r="T685" s="7" t="str">
        <f t="shared" si="31"/>
        <v>4/28/2024 - 5/5/2024</v>
      </c>
      <c r="U685" s="7" t="str">
        <f t="shared" si="32"/>
        <v>Time Card</v>
      </c>
      <c r="V685" s="8" t="str">
        <f>RIGHT(TEXT(Data7[[#This Row],[Date:]],"mmddyyyy"),4)</f>
        <v>2024</v>
      </c>
      <c r="W685" s="8" t="str">
        <f>MID(TEXT(Data7[[#This Row],[Date:]],"mmddyyyy"),3,2)</f>
        <v>01</v>
      </c>
      <c r="X685" s="8" t="str">
        <f>LEFT(TEXT(Data7[[#This Row],[Date:]],"mmddyyyy"),2)</f>
        <v>05</v>
      </c>
      <c r="Y685" s="6">
        <f>DATE(Data7[[#This Row],[Year]],Data7[[#This Row],[Month]],Data7[[#This Row],[Day]])</f>
        <v>45413</v>
      </c>
    </row>
    <row r="686" spans="1:25" x14ac:dyDescent="0.3">
      <c r="A686" s="5">
        <v>45414.257379282404</v>
      </c>
      <c r="B686" s="7" t="s">
        <v>35</v>
      </c>
      <c r="C686" s="6" t="s">
        <v>559</v>
      </c>
      <c r="D686" s="7" t="s">
        <v>564</v>
      </c>
      <c r="E686" s="8">
        <v>6</v>
      </c>
      <c r="F686" s="7" t="s">
        <v>68</v>
      </c>
      <c r="G686" s="7" t="s">
        <v>68</v>
      </c>
      <c r="H686" s="7" t="s">
        <v>483</v>
      </c>
      <c r="I686" s="7" t="s">
        <v>45</v>
      </c>
      <c r="J686" s="19" t="str">
        <f>IFERROR(INDEX('Employee Info'!$C$3:$E$200,MATCH(Data7[[#This Row],[Name:]],'Employee Info'!$B$3:$B$200,0),MATCH(Data7[[#This Row],[Hours Type:]],'Employee Info'!$C$2:$E$2,0)),"")</f>
        <v/>
      </c>
      <c r="K686" s="19" t="str">
        <f>IFERROR(INDEX('Employee Info'!$C$3:$J$200,MATCH(Data7[[#This Row],[Name:]],'Employee Info'!$B$3:$B$200,0),MATCH(Data7[[#Headers],[Truck]],'Employee Info'!$C$2:$J$2,0)),"")</f>
        <v/>
      </c>
      <c r="L686" s="19" t="str">
        <f>IFERROR(INDEX('Employee Info'!$C$3:$J$200,MATCH(Data7[[#This Row],[Name:]],'Employee Info'!$B$3:$B$200,0),MATCH(Data7[[#Headers],[Phone]],'Employee Info'!$C$2:$J$2,0)),"")</f>
        <v/>
      </c>
      <c r="M686" s="19" t="str">
        <f>IFERROR(INDEX('Employee Info'!$C$3:$J$200,MATCH(Data7[[#This Row],[Name:]],'Employee Info'!$B$3:$B$200,0),MATCH(Data7[[#Headers],[Tech]],'Employee Info'!$C$2:$J$2,0)),"")</f>
        <v/>
      </c>
      <c r="N686" s="19" t="str">
        <f>IFERROR(INDEX('Employee Info'!$C$3:$J$200,MATCH(Data7[[#This Row],[Name:]],'Employee Info'!$B$3:$B$200,0),MATCH(Data7[[#Headers],[Other]],'Employee Info'!$C$2:$J$2,0)),"")</f>
        <v/>
      </c>
      <c r="O686" s="19">
        <f>IFERROR((Data7[[#This Row],[Hours:]]*SUM(Data7[[#This Row],[Rate]:[Other]])),"")</f>
        <v>0</v>
      </c>
      <c r="P686" s="7" t="str">
        <f>IF(Data7[[#This Row],[WO'#:]]="","Riley #","WO#")</f>
        <v>Riley #</v>
      </c>
      <c r="Q686" s="7">
        <f>IFERROR(WEEKNUM(Data7[[#This Row],[Date:]]),"")</f>
        <v>18</v>
      </c>
      <c r="R686" s="6">
        <f t="shared" si="30"/>
        <v>45410</v>
      </c>
      <c r="S686" s="6">
        <f>Data7[[#This Row],[Week Start]]+7</f>
        <v>45417</v>
      </c>
      <c r="T686" s="7" t="str">
        <f t="shared" si="31"/>
        <v>4/28/2024 - 5/5/2024</v>
      </c>
      <c r="U686" s="7" t="str">
        <f t="shared" si="32"/>
        <v>Time Card</v>
      </c>
      <c r="V686" s="8" t="str">
        <f>RIGHT(TEXT(Data7[[#This Row],[Date:]],"mmddyyyy"),4)</f>
        <v>2024</v>
      </c>
      <c r="W686" s="8" t="str">
        <f>MID(TEXT(Data7[[#This Row],[Date:]],"mmddyyyy"),3,2)</f>
        <v>01</v>
      </c>
      <c r="X686" s="8" t="str">
        <f>LEFT(TEXT(Data7[[#This Row],[Date:]],"mmddyyyy"),2)</f>
        <v>05</v>
      </c>
      <c r="Y686" s="6">
        <f>DATE(Data7[[#This Row],[Year]],Data7[[#This Row],[Month]],Data7[[#This Row],[Day]])</f>
        <v>45413</v>
      </c>
    </row>
    <row r="687" spans="1:25" x14ac:dyDescent="0.3">
      <c r="A687" s="5">
        <v>45413.561107291665</v>
      </c>
      <c r="B687" s="7" t="s">
        <v>31</v>
      </c>
      <c r="C687" s="6" t="s">
        <v>559</v>
      </c>
      <c r="D687" s="7" t="s">
        <v>561</v>
      </c>
      <c r="E687" s="8">
        <v>6</v>
      </c>
      <c r="F687" s="7" t="s">
        <v>68</v>
      </c>
      <c r="G687" s="7" t="s">
        <v>68</v>
      </c>
      <c r="H687" s="7" t="s">
        <v>485</v>
      </c>
      <c r="I687" s="7" t="s">
        <v>44</v>
      </c>
      <c r="J687" s="19" t="str">
        <f>IFERROR(INDEX('Employee Info'!$C$3:$E$200,MATCH(Data7[[#This Row],[Name:]],'Employee Info'!$B$3:$B$200,0),MATCH(Data7[[#This Row],[Hours Type:]],'Employee Info'!$C$2:$E$2,0)),"")</f>
        <v/>
      </c>
      <c r="K687" s="19" t="str">
        <f>IFERROR(INDEX('Employee Info'!$C$3:$J$200,MATCH(Data7[[#This Row],[Name:]],'Employee Info'!$B$3:$B$200,0),MATCH(Data7[[#Headers],[Truck]],'Employee Info'!$C$2:$J$2,0)),"")</f>
        <v/>
      </c>
      <c r="L687" s="19" t="str">
        <f>IFERROR(INDEX('Employee Info'!$C$3:$J$200,MATCH(Data7[[#This Row],[Name:]],'Employee Info'!$B$3:$B$200,0),MATCH(Data7[[#Headers],[Phone]],'Employee Info'!$C$2:$J$2,0)),"")</f>
        <v/>
      </c>
      <c r="M687" s="19" t="str">
        <f>IFERROR(INDEX('Employee Info'!$C$3:$J$200,MATCH(Data7[[#This Row],[Name:]],'Employee Info'!$B$3:$B$200,0),MATCH(Data7[[#Headers],[Tech]],'Employee Info'!$C$2:$J$2,0)),"")</f>
        <v/>
      </c>
      <c r="N687" s="19" t="str">
        <f>IFERROR(INDEX('Employee Info'!$C$3:$J$200,MATCH(Data7[[#This Row],[Name:]],'Employee Info'!$B$3:$B$200,0),MATCH(Data7[[#Headers],[Other]],'Employee Info'!$C$2:$J$2,0)),"")</f>
        <v/>
      </c>
      <c r="O687" s="19">
        <f>IFERROR((Data7[[#This Row],[Hours:]]*SUM(Data7[[#This Row],[Rate]:[Other]])),"")</f>
        <v>0</v>
      </c>
      <c r="P687" s="7" t="str">
        <f>IF(Data7[[#This Row],[WO'#:]]="","Riley #","WO#")</f>
        <v>Riley #</v>
      </c>
      <c r="Q687" s="7">
        <f>IFERROR(WEEKNUM(Data7[[#This Row],[Date:]]),"")</f>
        <v>18</v>
      </c>
      <c r="R687" s="6">
        <f t="shared" si="30"/>
        <v>45410</v>
      </c>
      <c r="S687" s="6">
        <f>Data7[[#This Row],[Week Start]]+7</f>
        <v>45417</v>
      </c>
      <c r="T687" s="7" t="str">
        <f t="shared" si="31"/>
        <v>4/28/2024 - 5/5/2024</v>
      </c>
      <c r="U687" s="7" t="str">
        <f t="shared" si="32"/>
        <v>Time Card</v>
      </c>
      <c r="V687" s="8" t="str">
        <f>RIGHT(TEXT(Data7[[#This Row],[Date:]],"mmddyyyy"),4)</f>
        <v>2024</v>
      </c>
      <c r="W687" s="8" t="str">
        <f>MID(TEXT(Data7[[#This Row],[Date:]],"mmddyyyy"),3,2)</f>
        <v>01</v>
      </c>
      <c r="X687" s="8" t="str">
        <f>LEFT(TEXT(Data7[[#This Row],[Date:]],"mmddyyyy"),2)</f>
        <v>05</v>
      </c>
      <c r="Y687" s="6">
        <f>DATE(Data7[[#This Row],[Year]],Data7[[#This Row],[Month]],Data7[[#This Row],[Day]])</f>
        <v>45413</v>
      </c>
    </row>
    <row r="688" spans="1:25" x14ac:dyDescent="0.3">
      <c r="A688" s="5">
        <v>45415.52037395833</v>
      </c>
      <c r="B688" s="7" t="s">
        <v>66</v>
      </c>
      <c r="C688" s="6" t="s">
        <v>559</v>
      </c>
      <c r="D688" s="7" t="s">
        <v>521</v>
      </c>
      <c r="E688" s="8">
        <v>2</v>
      </c>
      <c r="F688" s="7" t="s">
        <v>68</v>
      </c>
      <c r="G688" s="7" t="s">
        <v>68</v>
      </c>
      <c r="H688" s="7" t="s">
        <v>485</v>
      </c>
      <c r="I688" s="7" t="s">
        <v>44</v>
      </c>
      <c r="J688" s="19" t="str">
        <f>IFERROR(INDEX('Employee Info'!$C$3:$E$200,MATCH(Data7[[#This Row],[Name:]],'Employee Info'!$B$3:$B$200,0),MATCH(Data7[[#This Row],[Hours Type:]],'Employee Info'!$C$2:$E$2,0)),"")</f>
        <v/>
      </c>
      <c r="K688" s="19" t="str">
        <f>IFERROR(INDEX('Employee Info'!$C$3:$J$200,MATCH(Data7[[#This Row],[Name:]],'Employee Info'!$B$3:$B$200,0),MATCH(Data7[[#Headers],[Truck]],'Employee Info'!$C$2:$J$2,0)),"")</f>
        <v/>
      </c>
      <c r="L688" s="19" t="str">
        <f>IFERROR(INDEX('Employee Info'!$C$3:$J$200,MATCH(Data7[[#This Row],[Name:]],'Employee Info'!$B$3:$B$200,0),MATCH(Data7[[#Headers],[Phone]],'Employee Info'!$C$2:$J$2,0)),"")</f>
        <v/>
      </c>
      <c r="M688" s="19" t="str">
        <f>IFERROR(INDEX('Employee Info'!$C$3:$J$200,MATCH(Data7[[#This Row],[Name:]],'Employee Info'!$B$3:$B$200,0),MATCH(Data7[[#Headers],[Tech]],'Employee Info'!$C$2:$J$2,0)),"")</f>
        <v/>
      </c>
      <c r="N688" s="19" t="str">
        <f>IFERROR(INDEX('Employee Info'!$C$3:$J$200,MATCH(Data7[[#This Row],[Name:]],'Employee Info'!$B$3:$B$200,0),MATCH(Data7[[#Headers],[Other]],'Employee Info'!$C$2:$J$2,0)),"")</f>
        <v/>
      </c>
      <c r="O688" s="19">
        <f>IFERROR((Data7[[#This Row],[Hours:]]*SUM(Data7[[#This Row],[Rate]:[Other]])),"")</f>
        <v>0</v>
      </c>
      <c r="P688" s="7" t="str">
        <f>IF(Data7[[#This Row],[WO'#:]]="","Riley #","WO#")</f>
        <v>Riley #</v>
      </c>
      <c r="Q688" s="7">
        <f>IFERROR(WEEKNUM(Data7[[#This Row],[Date:]]),"")</f>
        <v>18</v>
      </c>
      <c r="R688" s="6">
        <f t="shared" si="30"/>
        <v>45410</v>
      </c>
      <c r="S688" s="6">
        <f>Data7[[#This Row],[Week Start]]+7</f>
        <v>45417</v>
      </c>
      <c r="T688" s="7" t="str">
        <f t="shared" si="31"/>
        <v>4/28/2024 - 5/5/2024</v>
      </c>
      <c r="U688" s="7" t="str">
        <f t="shared" si="32"/>
        <v>Time Card</v>
      </c>
      <c r="V688" s="8" t="str">
        <f>RIGHT(TEXT(Data7[[#This Row],[Date:]],"mmddyyyy"),4)</f>
        <v>2024</v>
      </c>
      <c r="W688" s="8" t="str">
        <f>MID(TEXT(Data7[[#This Row],[Date:]],"mmddyyyy"),3,2)</f>
        <v>01</v>
      </c>
      <c r="X688" s="8" t="str">
        <f>LEFT(TEXT(Data7[[#This Row],[Date:]],"mmddyyyy"),2)</f>
        <v>05</v>
      </c>
      <c r="Y688" s="6">
        <f>DATE(Data7[[#This Row],[Year]],Data7[[#This Row],[Month]],Data7[[#This Row],[Day]])</f>
        <v>45413</v>
      </c>
    </row>
    <row r="689" spans="1:25" x14ac:dyDescent="0.3">
      <c r="A689" s="5">
        <v>45414.257897337964</v>
      </c>
      <c r="B689" s="7" t="s">
        <v>35</v>
      </c>
      <c r="C689" s="6" t="s">
        <v>559</v>
      </c>
      <c r="D689" s="7" t="s">
        <v>565</v>
      </c>
      <c r="E689" s="8">
        <v>2</v>
      </c>
      <c r="F689" s="7" t="s">
        <v>68</v>
      </c>
      <c r="G689" s="7" t="s">
        <v>68</v>
      </c>
      <c r="H689" s="7" t="s">
        <v>518</v>
      </c>
      <c r="I689" s="7" t="s">
        <v>45</v>
      </c>
      <c r="J689" s="19" t="str">
        <f>IFERROR(INDEX('Employee Info'!$C$3:$E$200,MATCH(Data7[[#This Row],[Name:]],'Employee Info'!$B$3:$B$200,0),MATCH(Data7[[#This Row],[Hours Type:]],'Employee Info'!$C$2:$E$2,0)),"")</f>
        <v/>
      </c>
      <c r="K689" s="19" t="str">
        <f>IFERROR(INDEX('Employee Info'!$C$3:$J$200,MATCH(Data7[[#This Row],[Name:]],'Employee Info'!$B$3:$B$200,0),MATCH(Data7[[#Headers],[Truck]],'Employee Info'!$C$2:$J$2,0)),"")</f>
        <v/>
      </c>
      <c r="L689" s="19" t="str">
        <f>IFERROR(INDEX('Employee Info'!$C$3:$J$200,MATCH(Data7[[#This Row],[Name:]],'Employee Info'!$B$3:$B$200,0),MATCH(Data7[[#Headers],[Phone]],'Employee Info'!$C$2:$J$2,0)),"")</f>
        <v/>
      </c>
      <c r="M689" s="19" t="str">
        <f>IFERROR(INDEX('Employee Info'!$C$3:$J$200,MATCH(Data7[[#This Row],[Name:]],'Employee Info'!$B$3:$B$200,0),MATCH(Data7[[#Headers],[Tech]],'Employee Info'!$C$2:$J$2,0)),"")</f>
        <v/>
      </c>
      <c r="N689" s="19" t="str">
        <f>IFERROR(INDEX('Employee Info'!$C$3:$J$200,MATCH(Data7[[#This Row],[Name:]],'Employee Info'!$B$3:$B$200,0),MATCH(Data7[[#Headers],[Other]],'Employee Info'!$C$2:$J$2,0)),"")</f>
        <v/>
      </c>
      <c r="O689" s="19">
        <f>IFERROR((Data7[[#This Row],[Hours:]]*SUM(Data7[[#This Row],[Rate]:[Other]])),"")</f>
        <v>0</v>
      </c>
      <c r="P689" s="7" t="str">
        <f>IF(Data7[[#This Row],[WO'#:]]="","Riley #","WO#")</f>
        <v>Riley #</v>
      </c>
      <c r="Q689" s="7">
        <f>IFERROR(WEEKNUM(Data7[[#This Row],[Date:]]),"")</f>
        <v>18</v>
      </c>
      <c r="R689" s="6">
        <f t="shared" si="30"/>
        <v>45410</v>
      </c>
      <c r="S689" s="6">
        <f>Data7[[#This Row],[Week Start]]+7</f>
        <v>45417</v>
      </c>
      <c r="T689" s="7" t="str">
        <f t="shared" si="31"/>
        <v>4/28/2024 - 5/5/2024</v>
      </c>
      <c r="U689" s="7" t="str">
        <f t="shared" si="32"/>
        <v>Time Card</v>
      </c>
      <c r="V689" s="8" t="str">
        <f>RIGHT(TEXT(Data7[[#This Row],[Date:]],"mmddyyyy"),4)</f>
        <v>2024</v>
      </c>
      <c r="W689" s="8" t="str">
        <f>MID(TEXT(Data7[[#This Row],[Date:]],"mmddyyyy"),3,2)</f>
        <v>01</v>
      </c>
      <c r="X689" s="8" t="str">
        <f>LEFT(TEXT(Data7[[#This Row],[Date:]],"mmddyyyy"),2)</f>
        <v>05</v>
      </c>
      <c r="Y689" s="6">
        <f>DATE(Data7[[#This Row],[Year]],Data7[[#This Row],[Month]],Data7[[#This Row],[Day]])</f>
        <v>45413</v>
      </c>
    </row>
    <row r="690" spans="1:25" x14ac:dyDescent="0.3">
      <c r="A690" s="5">
        <v>45414.578381828702</v>
      </c>
      <c r="B690" s="7" t="s">
        <v>31</v>
      </c>
      <c r="C690" s="6" t="s">
        <v>627</v>
      </c>
      <c r="D690" s="7" t="s">
        <v>628</v>
      </c>
      <c r="E690" s="8">
        <v>2</v>
      </c>
      <c r="F690" s="7">
        <v>6984733</v>
      </c>
      <c r="G690" s="7" t="s">
        <v>68</v>
      </c>
      <c r="H690" s="7" t="s">
        <v>69</v>
      </c>
      <c r="I690" s="7" t="s">
        <v>44</v>
      </c>
      <c r="J690" s="19" t="str">
        <f>IFERROR(INDEX('Employee Info'!$C$3:$E$200,MATCH(Data7[[#This Row],[Name:]],'Employee Info'!$B$3:$B$200,0),MATCH(Data7[[#This Row],[Hours Type:]],'Employee Info'!$C$2:$E$2,0)),"")</f>
        <v/>
      </c>
      <c r="K690" s="19" t="str">
        <f>IFERROR(INDEX('Employee Info'!$C$3:$J$200,MATCH(Data7[[#This Row],[Name:]],'Employee Info'!$B$3:$B$200,0),MATCH(Data7[[#Headers],[Truck]],'Employee Info'!$C$2:$J$2,0)),"")</f>
        <v/>
      </c>
      <c r="L690" s="19" t="str">
        <f>IFERROR(INDEX('Employee Info'!$C$3:$J$200,MATCH(Data7[[#This Row],[Name:]],'Employee Info'!$B$3:$B$200,0),MATCH(Data7[[#Headers],[Phone]],'Employee Info'!$C$2:$J$2,0)),"")</f>
        <v/>
      </c>
      <c r="M690" s="19" t="str">
        <f>IFERROR(INDEX('Employee Info'!$C$3:$J$200,MATCH(Data7[[#This Row],[Name:]],'Employee Info'!$B$3:$B$200,0),MATCH(Data7[[#Headers],[Tech]],'Employee Info'!$C$2:$J$2,0)),"")</f>
        <v/>
      </c>
      <c r="N690" s="19" t="str">
        <f>IFERROR(INDEX('Employee Info'!$C$3:$J$200,MATCH(Data7[[#This Row],[Name:]],'Employee Info'!$B$3:$B$200,0),MATCH(Data7[[#Headers],[Other]],'Employee Info'!$C$2:$J$2,0)),"")</f>
        <v/>
      </c>
      <c r="O690" s="19">
        <f>IFERROR((Data7[[#This Row],[Hours:]]*SUM(Data7[[#This Row],[Rate]:[Other]])),"")</f>
        <v>0</v>
      </c>
      <c r="P690" s="7" t="str">
        <f>IF(Data7[[#This Row],[WO'#:]]="","Riley #","WO#")</f>
        <v>WO#</v>
      </c>
      <c r="Q690" s="7">
        <f>IFERROR(WEEKNUM(Data7[[#This Row],[Date:]]),"")</f>
        <v>18</v>
      </c>
      <c r="R690" s="6">
        <f t="shared" si="30"/>
        <v>45410</v>
      </c>
      <c r="S690" s="6">
        <f>Data7[[#This Row],[Week Start]]+7</f>
        <v>45417</v>
      </c>
      <c r="T690" s="7" t="str">
        <f t="shared" si="31"/>
        <v>4/28/2024 - 5/5/2024</v>
      </c>
      <c r="U690" s="7" t="str">
        <f t="shared" si="32"/>
        <v>Time Card</v>
      </c>
      <c r="V690" s="8" t="str">
        <f>RIGHT(TEXT(Data7[[#This Row],[Date:]],"mmddyyyy"),4)</f>
        <v>2024</v>
      </c>
      <c r="W690" s="8" t="str">
        <f>MID(TEXT(Data7[[#This Row],[Date:]],"mmddyyyy"),3,2)</f>
        <v>02</v>
      </c>
      <c r="X690" s="8" t="str">
        <f>LEFT(TEXT(Data7[[#This Row],[Date:]],"mmddyyyy"),2)</f>
        <v>05</v>
      </c>
      <c r="Y690" s="6">
        <f>DATE(Data7[[#This Row],[Year]],Data7[[#This Row],[Month]],Data7[[#This Row],[Day]])</f>
        <v>45414</v>
      </c>
    </row>
    <row r="691" spans="1:25" x14ac:dyDescent="0.3">
      <c r="A691" s="5">
        <v>45415.539528587964</v>
      </c>
      <c r="B691" s="7" t="s">
        <v>66</v>
      </c>
      <c r="C691" s="6" t="s">
        <v>627</v>
      </c>
      <c r="D691" s="7" t="s">
        <v>629</v>
      </c>
      <c r="E691" s="8">
        <v>5</v>
      </c>
      <c r="F691" s="7">
        <v>6984733</v>
      </c>
      <c r="G691" s="7" t="s">
        <v>68</v>
      </c>
      <c r="H691" s="7" t="s">
        <v>69</v>
      </c>
      <c r="I691" s="7" t="s">
        <v>44</v>
      </c>
      <c r="J691" s="19" t="str">
        <f>IFERROR(INDEX('Employee Info'!$C$3:$E$200,MATCH(Data7[[#This Row],[Name:]],'Employee Info'!$B$3:$B$200,0),MATCH(Data7[[#This Row],[Hours Type:]],'Employee Info'!$C$2:$E$2,0)),"")</f>
        <v/>
      </c>
      <c r="K691" s="19" t="str">
        <f>IFERROR(INDEX('Employee Info'!$C$3:$J$200,MATCH(Data7[[#This Row],[Name:]],'Employee Info'!$B$3:$B$200,0),MATCH(Data7[[#Headers],[Truck]],'Employee Info'!$C$2:$J$2,0)),"")</f>
        <v/>
      </c>
      <c r="L691" s="19" t="str">
        <f>IFERROR(INDEX('Employee Info'!$C$3:$J$200,MATCH(Data7[[#This Row],[Name:]],'Employee Info'!$B$3:$B$200,0),MATCH(Data7[[#Headers],[Phone]],'Employee Info'!$C$2:$J$2,0)),"")</f>
        <v/>
      </c>
      <c r="M691" s="19" t="str">
        <f>IFERROR(INDEX('Employee Info'!$C$3:$J$200,MATCH(Data7[[#This Row],[Name:]],'Employee Info'!$B$3:$B$200,0),MATCH(Data7[[#Headers],[Tech]],'Employee Info'!$C$2:$J$2,0)),"")</f>
        <v/>
      </c>
      <c r="N691" s="19" t="str">
        <f>IFERROR(INDEX('Employee Info'!$C$3:$J$200,MATCH(Data7[[#This Row],[Name:]],'Employee Info'!$B$3:$B$200,0),MATCH(Data7[[#Headers],[Other]],'Employee Info'!$C$2:$J$2,0)),"")</f>
        <v/>
      </c>
      <c r="O691" s="19">
        <f>IFERROR((Data7[[#This Row],[Hours:]]*SUM(Data7[[#This Row],[Rate]:[Other]])),"")</f>
        <v>0</v>
      </c>
      <c r="P691" s="7" t="str">
        <f>IF(Data7[[#This Row],[WO'#:]]="","Riley #","WO#")</f>
        <v>WO#</v>
      </c>
      <c r="Q691" s="7">
        <f>IFERROR(WEEKNUM(Data7[[#This Row],[Date:]]),"")</f>
        <v>18</v>
      </c>
      <c r="R691" s="6">
        <f t="shared" si="30"/>
        <v>45410</v>
      </c>
      <c r="S691" s="6">
        <f>Data7[[#This Row],[Week Start]]+7</f>
        <v>45417</v>
      </c>
      <c r="T691" s="7" t="str">
        <f t="shared" si="31"/>
        <v>4/28/2024 - 5/5/2024</v>
      </c>
      <c r="U691" s="7" t="str">
        <f t="shared" si="32"/>
        <v>Time Card</v>
      </c>
      <c r="V691" s="8" t="str">
        <f>RIGHT(TEXT(Data7[[#This Row],[Date:]],"mmddyyyy"),4)</f>
        <v>2024</v>
      </c>
      <c r="W691" s="8" t="str">
        <f>MID(TEXT(Data7[[#This Row],[Date:]],"mmddyyyy"),3,2)</f>
        <v>02</v>
      </c>
      <c r="X691" s="8" t="str">
        <f>LEFT(TEXT(Data7[[#This Row],[Date:]],"mmddyyyy"),2)</f>
        <v>05</v>
      </c>
      <c r="Y691" s="6">
        <f>DATE(Data7[[#This Row],[Year]],Data7[[#This Row],[Month]],Data7[[#This Row],[Day]])</f>
        <v>45414</v>
      </c>
    </row>
    <row r="692" spans="1:25" x14ac:dyDescent="0.3">
      <c r="A692" s="5">
        <v>45420.330663541667</v>
      </c>
      <c r="B692" s="7" t="s">
        <v>76</v>
      </c>
      <c r="C692" s="6" t="s">
        <v>627</v>
      </c>
      <c r="D692" s="7" t="s">
        <v>630</v>
      </c>
      <c r="E692" s="8">
        <v>1</v>
      </c>
      <c r="F692" s="7">
        <v>6984733</v>
      </c>
      <c r="G692" s="7" t="s">
        <v>68</v>
      </c>
      <c r="H692" s="7" t="s">
        <v>69</v>
      </c>
      <c r="I692" s="7" t="s">
        <v>44</v>
      </c>
      <c r="J692" s="19" t="str">
        <f>IFERROR(INDEX('Employee Info'!$C$3:$E$200,MATCH(Data7[[#This Row],[Name:]],'Employee Info'!$B$3:$B$200,0),MATCH(Data7[[#This Row],[Hours Type:]],'Employee Info'!$C$2:$E$2,0)),"")</f>
        <v/>
      </c>
      <c r="K692" s="19" t="str">
        <f>IFERROR(INDEX('Employee Info'!$C$3:$J$200,MATCH(Data7[[#This Row],[Name:]],'Employee Info'!$B$3:$B$200,0),MATCH(Data7[[#Headers],[Truck]],'Employee Info'!$C$2:$J$2,0)),"")</f>
        <v/>
      </c>
      <c r="L692" s="19" t="str">
        <f>IFERROR(INDEX('Employee Info'!$C$3:$J$200,MATCH(Data7[[#This Row],[Name:]],'Employee Info'!$B$3:$B$200,0),MATCH(Data7[[#Headers],[Phone]],'Employee Info'!$C$2:$J$2,0)),"")</f>
        <v/>
      </c>
      <c r="M692" s="19" t="str">
        <f>IFERROR(INDEX('Employee Info'!$C$3:$J$200,MATCH(Data7[[#This Row],[Name:]],'Employee Info'!$B$3:$B$200,0),MATCH(Data7[[#Headers],[Tech]],'Employee Info'!$C$2:$J$2,0)),"")</f>
        <v/>
      </c>
      <c r="N692" s="19" t="str">
        <f>IFERROR(INDEX('Employee Info'!$C$3:$J$200,MATCH(Data7[[#This Row],[Name:]],'Employee Info'!$B$3:$B$200,0),MATCH(Data7[[#Headers],[Other]],'Employee Info'!$C$2:$J$2,0)),"")</f>
        <v/>
      </c>
      <c r="O692" s="19">
        <f>IFERROR((Data7[[#This Row],[Hours:]]*SUM(Data7[[#This Row],[Rate]:[Other]])),"")</f>
        <v>0</v>
      </c>
      <c r="P692" s="7" t="str">
        <f>IF(Data7[[#This Row],[WO'#:]]="","Riley #","WO#")</f>
        <v>WO#</v>
      </c>
      <c r="Q692" s="7">
        <f>IFERROR(WEEKNUM(Data7[[#This Row],[Date:]]),"")</f>
        <v>18</v>
      </c>
      <c r="R692" s="6">
        <f t="shared" si="30"/>
        <v>45410</v>
      </c>
      <c r="S692" s="6">
        <f>Data7[[#This Row],[Week Start]]+7</f>
        <v>45417</v>
      </c>
      <c r="T692" s="7" t="str">
        <f t="shared" si="31"/>
        <v>4/28/2024 - 5/5/2024</v>
      </c>
      <c r="U692" s="7" t="str">
        <f t="shared" si="32"/>
        <v>Time Card</v>
      </c>
      <c r="V692" s="8" t="str">
        <f>RIGHT(TEXT(Data7[[#This Row],[Date:]],"mmddyyyy"),4)</f>
        <v>2024</v>
      </c>
      <c r="W692" s="8" t="str">
        <f>MID(TEXT(Data7[[#This Row],[Date:]],"mmddyyyy"),3,2)</f>
        <v>02</v>
      </c>
      <c r="X692" s="8" t="str">
        <f>LEFT(TEXT(Data7[[#This Row],[Date:]],"mmddyyyy"),2)</f>
        <v>05</v>
      </c>
      <c r="Y692" s="6">
        <f>DATE(Data7[[#This Row],[Year]],Data7[[#This Row],[Month]],Data7[[#This Row],[Day]])</f>
        <v>45414</v>
      </c>
    </row>
    <row r="693" spans="1:25" x14ac:dyDescent="0.3">
      <c r="A693" s="5">
        <v>45414.585707060185</v>
      </c>
      <c r="B693" s="7" t="s">
        <v>35</v>
      </c>
      <c r="C693" s="6" t="s">
        <v>627</v>
      </c>
      <c r="D693" s="7" t="s">
        <v>631</v>
      </c>
      <c r="E693" s="8">
        <v>6</v>
      </c>
      <c r="F693" s="7">
        <v>7056015</v>
      </c>
      <c r="G693" s="7" t="s">
        <v>68</v>
      </c>
      <c r="H693" s="7" t="s">
        <v>69</v>
      </c>
      <c r="I693" s="7" t="s">
        <v>44</v>
      </c>
      <c r="J693" s="19" t="str">
        <f>IFERROR(INDEX('Employee Info'!$C$3:$E$200,MATCH(Data7[[#This Row],[Name:]],'Employee Info'!$B$3:$B$200,0),MATCH(Data7[[#This Row],[Hours Type:]],'Employee Info'!$C$2:$E$2,0)),"")</f>
        <v/>
      </c>
      <c r="K693" s="19" t="str">
        <f>IFERROR(INDEX('Employee Info'!$C$3:$J$200,MATCH(Data7[[#This Row],[Name:]],'Employee Info'!$B$3:$B$200,0),MATCH(Data7[[#Headers],[Truck]],'Employee Info'!$C$2:$J$2,0)),"")</f>
        <v/>
      </c>
      <c r="L693" s="19" t="str">
        <f>IFERROR(INDEX('Employee Info'!$C$3:$J$200,MATCH(Data7[[#This Row],[Name:]],'Employee Info'!$B$3:$B$200,0),MATCH(Data7[[#Headers],[Phone]],'Employee Info'!$C$2:$J$2,0)),"")</f>
        <v/>
      </c>
      <c r="M693" s="19" t="str">
        <f>IFERROR(INDEX('Employee Info'!$C$3:$J$200,MATCH(Data7[[#This Row],[Name:]],'Employee Info'!$B$3:$B$200,0),MATCH(Data7[[#Headers],[Tech]],'Employee Info'!$C$2:$J$2,0)),"")</f>
        <v/>
      </c>
      <c r="N693" s="19" t="str">
        <f>IFERROR(INDEX('Employee Info'!$C$3:$J$200,MATCH(Data7[[#This Row],[Name:]],'Employee Info'!$B$3:$B$200,0),MATCH(Data7[[#Headers],[Other]],'Employee Info'!$C$2:$J$2,0)),"")</f>
        <v/>
      </c>
      <c r="O693" s="19">
        <f>IFERROR((Data7[[#This Row],[Hours:]]*SUM(Data7[[#This Row],[Rate]:[Other]])),"")</f>
        <v>0</v>
      </c>
      <c r="P693" s="7" t="str">
        <f>IF(Data7[[#This Row],[WO'#:]]="","Riley #","WO#")</f>
        <v>WO#</v>
      </c>
      <c r="Q693" s="7">
        <f>IFERROR(WEEKNUM(Data7[[#This Row],[Date:]]),"")</f>
        <v>18</v>
      </c>
      <c r="R693" s="6">
        <f t="shared" si="30"/>
        <v>45410</v>
      </c>
      <c r="S693" s="6">
        <f>Data7[[#This Row],[Week Start]]+7</f>
        <v>45417</v>
      </c>
      <c r="T693" s="7" t="str">
        <f t="shared" si="31"/>
        <v>4/28/2024 - 5/5/2024</v>
      </c>
      <c r="U693" s="7" t="str">
        <f t="shared" si="32"/>
        <v>Time Card</v>
      </c>
      <c r="V693" s="8" t="str">
        <f>RIGHT(TEXT(Data7[[#This Row],[Date:]],"mmddyyyy"),4)</f>
        <v>2024</v>
      </c>
      <c r="W693" s="8" t="str">
        <f>MID(TEXT(Data7[[#This Row],[Date:]],"mmddyyyy"),3,2)</f>
        <v>02</v>
      </c>
      <c r="X693" s="8" t="str">
        <f>LEFT(TEXT(Data7[[#This Row],[Date:]],"mmddyyyy"),2)</f>
        <v>05</v>
      </c>
      <c r="Y693" s="6">
        <f>DATE(Data7[[#This Row],[Year]],Data7[[#This Row],[Month]],Data7[[#This Row],[Day]])</f>
        <v>45414</v>
      </c>
    </row>
    <row r="694" spans="1:25" x14ac:dyDescent="0.3">
      <c r="A694" s="5">
        <v>45415.516495717595</v>
      </c>
      <c r="B694" s="7" t="s">
        <v>66</v>
      </c>
      <c r="C694" s="6" t="s">
        <v>627</v>
      </c>
      <c r="D694" s="7" t="s">
        <v>416</v>
      </c>
      <c r="E694" s="8">
        <v>1</v>
      </c>
      <c r="F694" s="7">
        <v>7078215</v>
      </c>
      <c r="G694" s="7" t="s">
        <v>68</v>
      </c>
      <c r="H694" s="7" t="s">
        <v>69</v>
      </c>
      <c r="I694" s="7" t="s">
        <v>44</v>
      </c>
      <c r="J694" s="19" t="str">
        <f>IFERROR(INDEX('Employee Info'!$C$3:$E$200,MATCH(Data7[[#This Row],[Name:]],'Employee Info'!$B$3:$B$200,0),MATCH(Data7[[#This Row],[Hours Type:]],'Employee Info'!$C$2:$E$2,0)),"")</f>
        <v/>
      </c>
      <c r="K694" s="19" t="str">
        <f>IFERROR(INDEX('Employee Info'!$C$3:$J$200,MATCH(Data7[[#This Row],[Name:]],'Employee Info'!$B$3:$B$200,0),MATCH(Data7[[#Headers],[Truck]],'Employee Info'!$C$2:$J$2,0)),"")</f>
        <v/>
      </c>
      <c r="L694" s="19" t="str">
        <f>IFERROR(INDEX('Employee Info'!$C$3:$J$200,MATCH(Data7[[#This Row],[Name:]],'Employee Info'!$B$3:$B$200,0),MATCH(Data7[[#Headers],[Phone]],'Employee Info'!$C$2:$J$2,0)),"")</f>
        <v/>
      </c>
      <c r="M694" s="19" t="str">
        <f>IFERROR(INDEX('Employee Info'!$C$3:$J$200,MATCH(Data7[[#This Row],[Name:]],'Employee Info'!$B$3:$B$200,0),MATCH(Data7[[#Headers],[Tech]],'Employee Info'!$C$2:$J$2,0)),"")</f>
        <v/>
      </c>
      <c r="N694" s="19" t="str">
        <f>IFERROR(INDEX('Employee Info'!$C$3:$J$200,MATCH(Data7[[#This Row],[Name:]],'Employee Info'!$B$3:$B$200,0),MATCH(Data7[[#Headers],[Other]],'Employee Info'!$C$2:$J$2,0)),"")</f>
        <v/>
      </c>
      <c r="O694" s="19">
        <f>IFERROR((Data7[[#This Row],[Hours:]]*SUM(Data7[[#This Row],[Rate]:[Other]])),"")</f>
        <v>0</v>
      </c>
      <c r="P694" s="7" t="str">
        <f>IF(Data7[[#This Row],[WO'#:]]="","Riley #","WO#")</f>
        <v>WO#</v>
      </c>
      <c r="Q694" s="7">
        <f>IFERROR(WEEKNUM(Data7[[#This Row],[Date:]]),"")</f>
        <v>18</v>
      </c>
      <c r="R694" s="6">
        <f t="shared" si="30"/>
        <v>45410</v>
      </c>
      <c r="S694" s="6">
        <f>Data7[[#This Row],[Week Start]]+7</f>
        <v>45417</v>
      </c>
      <c r="T694" s="7" t="str">
        <f t="shared" si="31"/>
        <v>4/28/2024 - 5/5/2024</v>
      </c>
      <c r="U694" s="7" t="str">
        <f t="shared" si="32"/>
        <v>Time Card</v>
      </c>
      <c r="V694" s="8" t="str">
        <f>RIGHT(TEXT(Data7[[#This Row],[Date:]],"mmddyyyy"),4)</f>
        <v>2024</v>
      </c>
      <c r="W694" s="8" t="str">
        <f>MID(TEXT(Data7[[#This Row],[Date:]],"mmddyyyy"),3,2)</f>
        <v>02</v>
      </c>
      <c r="X694" s="8" t="str">
        <f>LEFT(TEXT(Data7[[#This Row],[Date:]],"mmddyyyy"),2)</f>
        <v>05</v>
      </c>
      <c r="Y694" s="6">
        <f>DATE(Data7[[#This Row],[Year]],Data7[[#This Row],[Month]],Data7[[#This Row],[Day]])</f>
        <v>45414</v>
      </c>
    </row>
    <row r="695" spans="1:25" x14ac:dyDescent="0.3">
      <c r="A695" s="5">
        <v>45415.457304050928</v>
      </c>
      <c r="B695" s="7" t="s">
        <v>23</v>
      </c>
      <c r="C695" s="6" t="s">
        <v>627</v>
      </c>
      <c r="D695" s="7" t="s">
        <v>533</v>
      </c>
      <c r="E695" s="8">
        <v>8</v>
      </c>
      <c r="F695" s="7">
        <v>7098027</v>
      </c>
      <c r="G695" s="7" t="s">
        <v>68</v>
      </c>
      <c r="H695" s="7" t="s">
        <v>69</v>
      </c>
      <c r="I695" s="7" t="s">
        <v>44</v>
      </c>
      <c r="J695" s="19" t="str">
        <f>IFERROR(INDEX('Employee Info'!$C$3:$E$200,MATCH(Data7[[#This Row],[Name:]],'Employee Info'!$B$3:$B$200,0),MATCH(Data7[[#This Row],[Hours Type:]],'Employee Info'!$C$2:$E$2,0)),"")</f>
        <v/>
      </c>
      <c r="K695" s="19" t="str">
        <f>IFERROR(INDEX('Employee Info'!$C$3:$J$200,MATCH(Data7[[#This Row],[Name:]],'Employee Info'!$B$3:$B$200,0),MATCH(Data7[[#Headers],[Truck]],'Employee Info'!$C$2:$J$2,0)),"")</f>
        <v/>
      </c>
      <c r="L695" s="19" t="str">
        <f>IFERROR(INDEX('Employee Info'!$C$3:$J$200,MATCH(Data7[[#This Row],[Name:]],'Employee Info'!$B$3:$B$200,0),MATCH(Data7[[#Headers],[Phone]],'Employee Info'!$C$2:$J$2,0)),"")</f>
        <v/>
      </c>
      <c r="M695" s="19" t="str">
        <f>IFERROR(INDEX('Employee Info'!$C$3:$J$200,MATCH(Data7[[#This Row],[Name:]],'Employee Info'!$B$3:$B$200,0),MATCH(Data7[[#Headers],[Tech]],'Employee Info'!$C$2:$J$2,0)),"")</f>
        <v/>
      </c>
      <c r="N695" s="19" t="str">
        <f>IFERROR(INDEX('Employee Info'!$C$3:$J$200,MATCH(Data7[[#This Row],[Name:]],'Employee Info'!$B$3:$B$200,0),MATCH(Data7[[#Headers],[Other]],'Employee Info'!$C$2:$J$2,0)),"")</f>
        <v/>
      </c>
      <c r="O695" s="19">
        <f>IFERROR((Data7[[#This Row],[Hours:]]*SUM(Data7[[#This Row],[Rate]:[Other]])),"")</f>
        <v>0</v>
      </c>
      <c r="P695" s="7" t="str">
        <f>IF(Data7[[#This Row],[WO'#:]]="","Riley #","WO#")</f>
        <v>WO#</v>
      </c>
      <c r="Q695" s="7">
        <f>IFERROR(WEEKNUM(Data7[[#This Row],[Date:]]),"")</f>
        <v>18</v>
      </c>
      <c r="R695" s="6">
        <f t="shared" si="30"/>
        <v>45410</v>
      </c>
      <c r="S695" s="6">
        <f>Data7[[#This Row],[Week Start]]+7</f>
        <v>45417</v>
      </c>
      <c r="T695" s="7" t="str">
        <f t="shared" si="31"/>
        <v>4/28/2024 - 5/5/2024</v>
      </c>
      <c r="U695" s="7" t="str">
        <f t="shared" si="32"/>
        <v>Time Card</v>
      </c>
      <c r="V695" s="8" t="str">
        <f>RIGHT(TEXT(Data7[[#This Row],[Date:]],"mmddyyyy"),4)</f>
        <v>2024</v>
      </c>
      <c r="W695" s="8" t="str">
        <f>MID(TEXT(Data7[[#This Row],[Date:]],"mmddyyyy"),3,2)</f>
        <v>02</v>
      </c>
      <c r="X695" s="8" t="str">
        <f>LEFT(TEXT(Data7[[#This Row],[Date:]],"mmddyyyy"),2)</f>
        <v>05</v>
      </c>
      <c r="Y695" s="6">
        <f>DATE(Data7[[#This Row],[Year]],Data7[[#This Row],[Month]],Data7[[#This Row],[Day]])</f>
        <v>45414</v>
      </c>
    </row>
    <row r="696" spans="1:25" x14ac:dyDescent="0.3">
      <c r="A696" s="5">
        <v>45415.525329282405</v>
      </c>
      <c r="B696" s="7" t="s">
        <v>66</v>
      </c>
      <c r="C696" s="6" t="s">
        <v>627</v>
      </c>
      <c r="D696" s="7" t="s">
        <v>516</v>
      </c>
      <c r="E696" s="8">
        <v>1</v>
      </c>
      <c r="F696" s="7">
        <v>7098027</v>
      </c>
      <c r="G696" s="7" t="s">
        <v>68</v>
      </c>
      <c r="H696" s="7" t="s">
        <v>69</v>
      </c>
      <c r="I696" s="7" t="s">
        <v>45</v>
      </c>
      <c r="J696" s="19" t="str">
        <f>IFERROR(INDEX('Employee Info'!$C$3:$E$200,MATCH(Data7[[#This Row],[Name:]],'Employee Info'!$B$3:$B$200,0),MATCH(Data7[[#This Row],[Hours Type:]],'Employee Info'!$C$2:$E$2,0)),"")</f>
        <v/>
      </c>
      <c r="K696" s="19" t="str">
        <f>IFERROR(INDEX('Employee Info'!$C$3:$J$200,MATCH(Data7[[#This Row],[Name:]],'Employee Info'!$B$3:$B$200,0),MATCH(Data7[[#Headers],[Truck]],'Employee Info'!$C$2:$J$2,0)),"")</f>
        <v/>
      </c>
      <c r="L696" s="19" t="str">
        <f>IFERROR(INDEX('Employee Info'!$C$3:$J$200,MATCH(Data7[[#This Row],[Name:]],'Employee Info'!$B$3:$B$200,0),MATCH(Data7[[#Headers],[Phone]],'Employee Info'!$C$2:$J$2,0)),"")</f>
        <v/>
      </c>
      <c r="M696" s="19" t="str">
        <f>IFERROR(INDEX('Employee Info'!$C$3:$J$200,MATCH(Data7[[#This Row],[Name:]],'Employee Info'!$B$3:$B$200,0),MATCH(Data7[[#Headers],[Tech]],'Employee Info'!$C$2:$J$2,0)),"")</f>
        <v/>
      </c>
      <c r="N696" s="19" t="str">
        <f>IFERROR(INDEX('Employee Info'!$C$3:$J$200,MATCH(Data7[[#This Row],[Name:]],'Employee Info'!$B$3:$B$200,0),MATCH(Data7[[#Headers],[Other]],'Employee Info'!$C$2:$J$2,0)),"")</f>
        <v/>
      </c>
      <c r="O696" s="19">
        <f>IFERROR((Data7[[#This Row],[Hours:]]*SUM(Data7[[#This Row],[Rate]:[Other]])),"")</f>
        <v>0</v>
      </c>
      <c r="P696" s="7" t="str">
        <f>IF(Data7[[#This Row],[WO'#:]]="","Riley #","WO#")</f>
        <v>WO#</v>
      </c>
      <c r="Q696" s="7">
        <f>IFERROR(WEEKNUM(Data7[[#This Row],[Date:]]),"")</f>
        <v>18</v>
      </c>
      <c r="R696" s="6">
        <f t="shared" si="30"/>
        <v>45410</v>
      </c>
      <c r="S696" s="6">
        <f>Data7[[#This Row],[Week Start]]+7</f>
        <v>45417</v>
      </c>
      <c r="T696" s="7" t="str">
        <f t="shared" si="31"/>
        <v>4/28/2024 - 5/5/2024</v>
      </c>
      <c r="U696" s="7" t="str">
        <f t="shared" si="32"/>
        <v>Time Card</v>
      </c>
      <c r="V696" s="8" t="str">
        <f>RIGHT(TEXT(Data7[[#This Row],[Date:]],"mmddyyyy"),4)</f>
        <v>2024</v>
      </c>
      <c r="W696" s="8" t="str">
        <f>MID(TEXT(Data7[[#This Row],[Date:]],"mmddyyyy"),3,2)</f>
        <v>02</v>
      </c>
      <c r="X696" s="8" t="str">
        <f>LEFT(TEXT(Data7[[#This Row],[Date:]],"mmddyyyy"),2)</f>
        <v>05</v>
      </c>
      <c r="Y696" s="6">
        <f>DATE(Data7[[#This Row],[Year]],Data7[[#This Row],[Month]],Data7[[#This Row],[Day]])</f>
        <v>45414</v>
      </c>
    </row>
    <row r="697" spans="1:25" x14ac:dyDescent="0.3">
      <c r="A697" s="5">
        <v>45415.525485995371</v>
      </c>
      <c r="B697" s="7" t="s">
        <v>66</v>
      </c>
      <c r="C697" s="6" t="s">
        <v>627</v>
      </c>
      <c r="D697" s="7" t="s">
        <v>516</v>
      </c>
      <c r="E697" s="8">
        <v>1</v>
      </c>
      <c r="F697" s="7">
        <v>7098027</v>
      </c>
      <c r="G697" s="7" t="s">
        <v>68</v>
      </c>
      <c r="H697" s="7" t="s">
        <v>69</v>
      </c>
      <c r="I697" s="7" t="s">
        <v>44</v>
      </c>
      <c r="J697" s="19" t="str">
        <f>IFERROR(INDEX('Employee Info'!$C$3:$E$200,MATCH(Data7[[#This Row],[Name:]],'Employee Info'!$B$3:$B$200,0),MATCH(Data7[[#This Row],[Hours Type:]],'Employee Info'!$C$2:$E$2,0)),"")</f>
        <v/>
      </c>
      <c r="K697" s="19" t="str">
        <f>IFERROR(INDEX('Employee Info'!$C$3:$J$200,MATCH(Data7[[#This Row],[Name:]],'Employee Info'!$B$3:$B$200,0),MATCH(Data7[[#Headers],[Truck]],'Employee Info'!$C$2:$J$2,0)),"")</f>
        <v/>
      </c>
      <c r="L697" s="19" t="str">
        <f>IFERROR(INDEX('Employee Info'!$C$3:$J$200,MATCH(Data7[[#This Row],[Name:]],'Employee Info'!$B$3:$B$200,0),MATCH(Data7[[#Headers],[Phone]],'Employee Info'!$C$2:$J$2,0)),"")</f>
        <v/>
      </c>
      <c r="M697" s="19" t="str">
        <f>IFERROR(INDEX('Employee Info'!$C$3:$J$200,MATCH(Data7[[#This Row],[Name:]],'Employee Info'!$B$3:$B$200,0),MATCH(Data7[[#Headers],[Tech]],'Employee Info'!$C$2:$J$2,0)),"")</f>
        <v/>
      </c>
      <c r="N697" s="19" t="str">
        <f>IFERROR(INDEX('Employee Info'!$C$3:$J$200,MATCH(Data7[[#This Row],[Name:]],'Employee Info'!$B$3:$B$200,0),MATCH(Data7[[#Headers],[Other]],'Employee Info'!$C$2:$J$2,0)),"")</f>
        <v/>
      </c>
      <c r="O697" s="19">
        <f>IFERROR((Data7[[#This Row],[Hours:]]*SUM(Data7[[#This Row],[Rate]:[Other]])),"")</f>
        <v>0</v>
      </c>
      <c r="P697" s="7" t="str">
        <f>IF(Data7[[#This Row],[WO'#:]]="","Riley #","WO#")</f>
        <v>WO#</v>
      </c>
      <c r="Q697" s="7">
        <f>IFERROR(WEEKNUM(Data7[[#This Row],[Date:]]),"")</f>
        <v>18</v>
      </c>
      <c r="R697" s="6">
        <f t="shared" si="30"/>
        <v>45410</v>
      </c>
      <c r="S697" s="6">
        <f>Data7[[#This Row],[Week Start]]+7</f>
        <v>45417</v>
      </c>
      <c r="T697" s="7" t="str">
        <f t="shared" si="31"/>
        <v>4/28/2024 - 5/5/2024</v>
      </c>
      <c r="U697" s="7" t="str">
        <f t="shared" si="32"/>
        <v>Time Card</v>
      </c>
      <c r="V697" s="8" t="str">
        <f>RIGHT(TEXT(Data7[[#This Row],[Date:]],"mmddyyyy"),4)</f>
        <v>2024</v>
      </c>
      <c r="W697" s="8" t="str">
        <f>MID(TEXT(Data7[[#This Row],[Date:]],"mmddyyyy"),3,2)</f>
        <v>02</v>
      </c>
      <c r="X697" s="8" t="str">
        <f>LEFT(TEXT(Data7[[#This Row],[Date:]],"mmddyyyy"),2)</f>
        <v>05</v>
      </c>
      <c r="Y697" s="6">
        <f>DATE(Data7[[#This Row],[Year]],Data7[[#This Row],[Month]],Data7[[#This Row],[Day]])</f>
        <v>45414</v>
      </c>
    </row>
    <row r="698" spans="1:25" x14ac:dyDescent="0.3">
      <c r="A698" s="5">
        <v>45414.579827777779</v>
      </c>
      <c r="B698" s="7" t="s">
        <v>492</v>
      </c>
      <c r="C698" s="6" t="s">
        <v>627</v>
      </c>
      <c r="D698" s="7" t="s">
        <v>634</v>
      </c>
      <c r="E698" s="8">
        <v>8</v>
      </c>
      <c r="F698" s="7" t="s">
        <v>68</v>
      </c>
      <c r="G698" s="7" t="s">
        <v>68</v>
      </c>
      <c r="H698" s="7" t="s">
        <v>64</v>
      </c>
      <c r="I698" s="7" t="s">
        <v>44</v>
      </c>
      <c r="J698" s="19" t="str">
        <f>IFERROR(INDEX('Employee Info'!$C$3:$E$200,MATCH(Data7[[#This Row],[Name:]],'Employee Info'!$B$3:$B$200,0),MATCH(Data7[[#This Row],[Hours Type:]],'Employee Info'!$C$2:$E$2,0)),"")</f>
        <v/>
      </c>
      <c r="K698" s="19" t="str">
        <f>IFERROR(INDEX('Employee Info'!$C$3:$J$200,MATCH(Data7[[#This Row],[Name:]],'Employee Info'!$B$3:$B$200,0),MATCH(Data7[[#Headers],[Truck]],'Employee Info'!$C$2:$J$2,0)),"")</f>
        <v/>
      </c>
      <c r="L698" s="19" t="str">
        <f>IFERROR(INDEX('Employee Info'!$C$3:$J$200,MATCH(Data7[[#This Row],[Name:]],'Employee Info'!$B$3:$B$200,0),MATCH(Data7[[#Headers],[Phone]],'Employee Info'!$C$2:$J$2,0)),"")</f>
        <v/>
      </c>
      <c r="M698" s="19" t="str">
        <f>IFERROR(INDEX('Employee Info'!$C$3:$J$200,MATCH(Data7[[#This Row],[Name:]],'Employee Info'!$B$3:$B$200,0),MATCH(Data7[[#Headers],[Tech]],'Employee Info'!$C$2:$J$2,0)),"")</f>
        <v/>
      </c>
      <c r="N698" s="19" t="str">
        <f>IFERROR(INDEX('Employee Info'!$C$3:$J$200,MATCH(Data7[[#This Row],[Name:]],'Employee Info'!$B$3:$B$200,0),MATCH(Data7[[#Headers],[Other]],'Employee Info'!$C$2:$J$2,0)),"")</f>
        <v/>
      </c>
      <c r="O698" s="19">
        <f>IFERROR((Data7[[#This Row],[Hours:]]*SUM(Data7[[#This Row],[Rate]:[Other]])),"")</f>
        <v>0</v>
      </c>
      <c r="P698" s="7" t="str">
        <f>IF(Data7[[#This Row],[WO'#:]]="","Riley #","WO#")</f>
        <v>Riley #</v>
      </c>
      <c r="Q698" s="7">
        <f>IFERROR(WEEKNUM(Data7[[#This Row],[Date:]]),"")</f>
        <v>18</v>
      </c>
      <c r="R698" s="6">
        <f t="shared" si="30"/>
        <v>45410</v>
      </c>
      <c r="S698" s="6">
        <f>Data7[[#This Row],[Week Start]]+7</f>
        <v>45417</v>
      </c>
      <c r="T698" s="7" t="str">
        <f t="shared" si="31"/>
        <v>4/28/2024 - 5/5/2024</v>
      </c>
      <c r="U698" s="7" t="str">
        <f t="shared" si="32"/>
        <v>Time Card</v>
      </c>
      <c r="V698" s="8" t="str">
        <f>RIGHT(TEXT(Data7[[#This Row],[Date:]],"mmddyyyy"),4)</f>
        <v>2024</v>
      </c>
      <c r="W698" s="8" t="str">
        <f>MID(TEXT(Data7[[#This Row],[Date:]],"mmddyyyy"),3,2)</f>
        <v>02</v>
      </c>
      <c r="X698" s="8" t="str">
        <f>LEFT(TEXT(Data7[[#This Row],[Date:]],"mmddyyyy"),2)</f>
        <v>05</v>
      </c>
      <c r="Y698" s="6">
        <f>DATE(Data7[[#This Row],[Year]],Data7[[#This Row],[Month]],Data7[[#This Row],[Day]])</f>
        <v>45414</v>
      </c>
    </row>
    <row r="699" spans="1:25" x14ac:dyDescent="0.3">
      <c r="A699" s="5">
        <v>45414.580133680553</v>
      </c>
      <c r="B699" s="7" t="s">
        <v>65</v>
      </c>
      <c r="C699" s="6" t="s">
        <v>627</v>
      </c>
      <c r="D699" s="7" t="s">
        <v>634</v>
      </c>
      <c r="E699" s="8">
        <v>8</v>
      </c>
      <c r="F699" s="7" t="s">
        <v>68</v>
      </c>
      <c r="G699" s="7" t="s">
        <v>68</v>
      </c>
      <c r="H699" s="7" t="s">
        <v>64</v>
      </c>
      <c r="I699" s="7" t="s">
        <v>44</v>
      </c>
      <c r="J699" s="19" t="str">
        <f>IFERROR(INDEX('Employee Info'!$C$3:$E$200,MATCH(Data7[[#This Row],[Name:]],'Employee Info'!$B$3:$B$200,0),MATCH(Data7[[#This Row],[Hours Type:]],'Employee Info'!$C$2:$E$2,0)),"")</f>
        <v/>
      </c>
      <c r="K699" s="19" t="str">
        <f>IFERROR(INDEX('Employee Info'!$C$3:$J$200,MATCH(Data7[[#This Row],[Name:]],'Employee Info'!$B$3:$B$200,0),MATCH(Data7[[#Headers],[Truck]],'Employee Info'!$C$2:$J$2,0)),"")</f>
        <v/>
      </c>
      <c r="L699" s="19" t="str">
        <f>IFERROR(INDEX('Employee Info'!$C$3:$J$200,MATCH(Data7[[#This Row],[Name:]],'Employee Info'!$B$3:$B$200,0),MATCH(Data7[[#Headers],[Phone]],'Employee Info'!$C$2:$J$2,0)),"")</f>
        <v/>
      </c>
      <c r="M699" s="19" t="str">
        <f>IFERROR(INDEX('Employee Info'!$C$3:$J$200,MATCH(Data7[[#This Row],[Name:]],'Employee Info'!$B$3:$B$200,0),MATCH(Data7[[#Headers],[Tech]],'Employee Info'!$C$2:$J$2,0)),"")</f>
        <v/>
      </c>
      <c r="N699" s="19" t="str">
        <f>IFERROR(INDEX('Employee Info'!$C$3:$J$200,MATCH(Data7[[#This Row],[Name:]],'Employee Info'!$B$3:$B$200,0),MATCH(Data7[[#Headers],[Other]],'Employee Info'!$C$2:$J$2,0)),"")</f>
        <v/>
      </c>
      <c r="O699" s="19">
        <f>IFERROR((Data7[[#This Row],[Hours:]]*SUM(Data7[[#This Row],[Rate]:[Other]])),"")</f>
        <v>0</v>
      </c>
      <c r="P699" s="7" t="str">
        <f>IF(Data7[[#This Row],[WO'#:]]="","Riley #","WO#")</f>
        <v>Riley #</v>
      </c>
      <c r="Q699" s="7">
        <f>IFERROR(WEEKNUM(Data7[[#This Row],[Date:]]),"")</f>
        <v>18</v>
      </c>
      <c r="R699" s="6">
        <f t="shared" si="30"/>
        <v>45410</v>
      </c>
      <c r="S699" s="6">
        <f>Data7[[#This Row],[Week Start]]+7</f>
        <v>45417</v>
      </c>
      <c r="T699" s="7" t="str">
        <f t="shared" si="31"/>
        <v>4/28/2024 - 5/5/2024</v>
      </c>
      <c r="U699" s="7" t="str">
        <f t="shared" si="32"/>
        <v>Time Card</v>
      </c>
      <c r="V699" s="8" t="str">
        <f>RIGHT(TEXT(Data7[[#This Row],[Date:]],"mmddyyyy"),4)</f>
        <v>2024</v>
      </c>
      <c r="W699" s="8" t="str">
        <f>MID(TEXT(Data7[[#This Row],[Date:]],"mmddyyyy"),3,2)</f>
        <v>02</v>
      </c>
      <c r="X699" s="8" t="str">
        <f>LEFT(TEXT(Data7[[#This Row],[Date:]],"mmddyyyy"),2)</f>
        <v>05</v>
      </c>
      <c r="Y699" s="6">
        <f>DATE(Data7[[#This Row],[Year]],Data7[[#This Row],[Month]],Data7[[#This Row],[Day]])</f>
        <v>45414</v>
      </c>
    </row>
    <row r="700" spans="1:25" x14ac:dyDescent="0.3">
      <c r="A700" s="5">
        <v>45415.520899189818</v>
      </c>
      <c r="B700" s="7" t="s">
        <v>66</v>
      </c>
      <c r="C700" s="6" t="s">
        <v>627</v>
      </c>
      <c r="D700" s="7" t="s">
        <v>566</v>
      </c>
      <c r="E700" s="8">
        <v>1</v>
      </c>
      <c r="F700" s="7" t="s">
        <v>68</v>
      </c>
      <c r="G700" s="7" t="s">
        <v>68</v>
      </c>
      <c r="H700" s="7" t="s">
        <v>64</v>
      </c>
      <c r="I700" s="7" t="s">
        <v>44</v>
      </c>
      <c r="J700" s="19" t="str">
        <f>IFERROR(INDEX('Employee Info'!$C$3:$E$200,MATCH(Data7[[#This Row],[Name:]],'Employee Info'!$B$3:$B$200,0),MATCH(Data7[[#This Row],[Hours Type:]],'Employee Info'!$C$2:$E$2,0)),"")</f>
        <v/>
      </c>
      <c r="K700" s="19" t="str">
        <f>IFERROR(INDEX('Employee Info'!$C$3:$J$200,MATCH(Data7[[#This Row],[Name:]],'Employee Info'!$B$3:$B$200,0),MATCH(Data7[[#Headers],[Truck]],'Employee Info'!$C$2:$J$2,0)),"")</f>
        <v/>
      </c>
      <c r="L700" s="19" t="str">
        <f>IFERROR(INDEX('Employee Info'!$C$3:$J$200,MATCH(Data7[[#This Row],[Name:]],'Employee Info'!$B$3:$B$200,0),MATCH(Data7[[#Headers],[Phone]],'Employee Info'!$C$2:$J$2,0)),"")</f>
        <v/>
      </c>
      <c r="M700" s="19" t="str">
        <f>IFERROR(INDEX('Employee Info'!$C$3:$J$200,MATCH(Data7[[#This Row],[Name:]],'Employee Info'!$B$3:$B$200,0),MATCH(Data7[[#Headers],[Tech]],'Employee Info'!$C$2:$J$2,0)),"")</f>
        <v/>
      </c>
      <c r="N700" s="19" t="str">
        <f>IFERROR(INDEX('Employee Info'!$C$3:$J$200,MATCH(Data7[[#This Row],[Name:]],'Employee Info'!$B$3:$B$200,0),MATCH(Data7[[#Headers],[Other]],'Employee Info'!$C$2:$J$2,0)),"")</f>
        <v/>
      </c>
      <c r="O700" s="19">
        <f>IFERROR((Data7[[#This Row],[Hours:]]*SUM(Data7[[#This Row],[Rate]:[Other]])),"")</f>
        <v>0</v>
      </c>
      <c r="P700" s="7" t="str">
        <f>IF(Data7[[#This Row],[WO'#:]]="","Riley #","WO#")</f>
        <v>Riley #</v>
      </c>
      <c r="Q700" s="7">
        <f>IFERROR(WEEKNUM(Data7[[#This Row],[Date:]]),"")</f>
        <v>18</v>
      </c>
      <c r="R700" s="6">
        <f t="shared" si="30"/>
        <v>45410</v>
      </c>
      <c r="S700" s="6">
        <f>Data7[[#This Row],[Week Start]]+7</f>
        <v>45417</v>
      </c>
      <c r="T700" s="7" t="str">
        <f t="shared" si="31"/>
        <v>4/28/2024 - 5/5/2024</v>
      </c>
      <c r="U700" s="7" t="str">
        <f t="shared" si="32"/>
        <v>Time Card</v>
      </c>
      <c r="V700" s="8" t="str">
        <f>RIGHT(TEXT(Data7[[#This Row],[Date:]],"mmddyyyy"),4)</f>
        <v>2024</v>
      </c>
      <c r="W700" s="8" t="str">
        <f>MID(TEXT(Data7[[#This Row],[Date:]],"mmddyyyy"),3,2)</f>
        <v>02</v>
      </c>
      <c r="X700" s="8" t="str">
        <f>LEFT(TEXT(Data7[[#This Row],[Date:]],"mmddyyyy"),2)</f>
        <v>05</v>
      </c>
      <c r="Y700" s="6">
        <f>DATE(Data7[[#This Row],[Year]],Data7[[#This Row],[Month]],Data7[[#This Row],[Day]])</f>
        <v>45414</v>
      </c>
    </row>
    <row r="701" spans="1:25" x14ac:dyDescent="0.3">
      <c r="A701" s="5">
        <v>45414.577702083334</v>
      </c>
      <c r="B701" s="7" t="s">
        <v>31</v>
      </c>
      <c r="C701" s="6" t="s">
        <v>627</v>
      </c>
      <c r="D701" s="7" t="s">
        <v>633</v>
      </c>
      <c r="E701" s="8">
        <v>3</v>
      </c>
      <c r="F701" s="7" t="s">
        <v>68</v>
      </c>
      <c r="G701" s="7" t="s">
        <v>68</v>
      </c>
      <c r="H701" s="7" t="s">
        <v>577</v>
      </c>
      <c r="I701" s="7" t="s">
        <v>44</v>
      </c>
      <c r="J701" s="19" t="str">
        <f>IFERROR(INDEX('Employee Info'!$C$3:$E$200,MATCH(Data7[[#This Row],[Name:]],'Employee Info'!$B$3:$B$200,0),MATCH(Data7[[#This Row],[Hours Type:]],'Employee Info'!$C$2:$E$2,0)),"")</f>
        <v/>
      </c>
      <c r="K701" s="19" t="str">
        <f>IFERROR(INDEX('Employee Info'!$C$3:$J$200,MATCH(Data7[[#This Row],[Name:]],'Employee Info'!$B$3:$B$200,0),MATCH(Data7[[#Headers],[Truck]],'Employee Info'!$C$2:$J$2,0)),"")</f>
        <v/>
      </c>
      <c r="L701" s="19" t="str">
        <f>IFERROR(INDEX('Employee Info'!$C$3:$J$200,MATCH(Data7[[#This Row],[Name:]],'Employee Info'!$B$3:$B$200,0),MATCH(Data7[[#Headers],[Phone]],'Employee Info'!$C$2:$J$2,0)),"")</f>
        <v/>
      </c>
      <c r="M701" s="19" t="str">
        <f>IFERROR(INDEX('Employee Info'!$C$3:$J$200,MATCH(Data7[[#This Row],[Name:]],'Employee Info'!$B$3:$B$200,0),MATCH(Data7[[#Headers],[Tech]],'Employee Info'!$C$2:$J$2,0)),"")</f>
        <v/>
      </c>
      <c r="N701" s="19" t="str">
        <f>IFERROR(INDEX('Employee Info'!$C$3:$J$200,MATCH(Data7[[#This Row],[Name:]],'Employee Info'!$B$3:$B$200,0),MATCH(Data7[[#Headers],[Other]],'Employee Info'!$C$2:$J$2,0)),"")</f>
        <v/>
      </c>
      <c r="O701" s="19">
        <f>IFERROR((Data7[[#This Row],[Hours:]]*SUM(Data7[[#This Row],[Rate]:[Other]])),"")</f>
        <v>0</v>
      </c>
      <c r="P701" s="7" t="str">
        <f>IF(Data7[[#This Row],[WO'#:]]="","Riley #","WO#")</f>
        <v>Riley #</v>
      </c>
      <c r="Q701" s="7">
        <f>IFERROR(WEEKNUM(Data7[[#This Row],[Date:]]),"")</f>
        <v>18</v>
      </c>
      <c r="R701" s="6">
        <f t="shared" si="30"/>
        <v>45410</v>
      </c>
      <c r="S701" s="6">
        <f>Data7[[#This Row],[Week Start]]+7</f>
        <v>45417</v>
      </c>
      <c r="T701" s="7" t="str">
        <f t="shared" si="31"/>
        <v>4/28/2024 - 5/5/2024</v>
      </c>
      <c r="U701" s="7" t="str">
        <f t="shared" si="32"/>
        <v>Time Card</v>
      </c>
      <c r="V701" s="8" t="str">
        <f>RIGHT(TEXT(Data7[[#This Row],[Date:]],"mmddyyyy"),4)</f>
        <v>2024</v>
      </c>
      <c r="W701" s="8" t="str">
        <f>MID(TEXT(Data7[[#This Row],[Date:]],"mmddyyyy"),3,2)</f>
        <v>02</v>
      </c>
      <c r="X701" s="8" t="str">
        <f>LEFT(TEXT(Data7[[#This Row],[Date:]],"mmddyyyy"),2)</f>
        <v>05</v>
      </c>
      <c r="Y701" s="6">
        <f>DATE(Data7[[#This Row],[Year]],Data7[[#This Row],[Month]],Data7[[#This Row],[Day]])</f>
        <v>45414</v>
      </c>
    </row>
    <row r="702" spans="1:25" x14ac:dyDescent="0.3">
      <c r="A702" s="5">
        <v>45414.520658564812</v>
      </c>
      <c r="B702" s="7" t="s">
        <v>31</v>
      </c>
      <c r="C702" s="6" t="s">
        <v>627</v>
      </c>
      <c r="D702" s="7" t="s">
        <v>632</v>
      </c>
      <c r="E702" s="8">
        <v>2.5</v>
      </c>
      <c r="F702" s="7" t="s">
        <v>68</v>
      </c>
      <c r="G702" s="7" t="s">
        <v>68</v>
      </c>
      <c r="H702" s="7" t="s">
        <v>483</v>
      </c>
      <c r="I702" s="7" t="s">
        <v>44</v>
      </c>
      <c r="J702" s="19" t="str">
        <f>IFERROR(INDEX('Employee Info'!$C$3:$E$200,MATCH(Data7[[#This Row],[Name:]],'Employee Info'!$B$3:$B$200,0),MATCH(Data7[[#This Row],[Hours Type:]],'Employee Info'!$C$2:$E$2,0)),"")</f>
        <v/>
      </c>
      <c r="K702" s="19" t="str">
        <f>IFERROR(INDEX('Employee Info'!$C$3:$J$200,MATCH(Data7[[#This Row],[Name:]],'Employee Info'!$B$3:$B$200,0),MATCH(Data7[[#Headers],[Truck]],'Employee Info'!$C$2:$J$2,0)),"")</f>
        <v/>
      </c>
      <c r="L702" s="19" t="str">
        <f>IFERROR(INDEX('Employee Info'!$C$3:$J$200,MATCH(Data7[[#This Row],[Name:]],'Employee Info'!$B$3:$B$200,0),MATCH(Data7[[#Headers],[Phone]],'Employee Info'!$C$2:$J$2,0)),"")</f>
        <v/>
      </c>
      <c r="M702" s="19" t="str">
        <f>IFERROR(INDEX('Employee Info'!$C$3:$J$200,MATCH(Data7[[#This Row],[Name:]],'Employee Info'!$B$3:$B$200,0),MATCH(Data7[[#Headers],[Tech]],'Employee Info'!$C$2:$J$2,0)),"")</f>
        <v/>
      </c>
      <c r="N702" s="19" t="str">
        <f>IFERROR(INDEX('Employee Info'!$C$3:$J$200,MATCH(Data7[[#This Row],[Name:]],'Employee Info'!$B$3:$B$200,0),MATCH(Data7[[#Headers],[Other]],'Employee Info'!$C$2:$J$2,0)),"")</f>
        <v/>
      </c>
      <c r="O702" s="19">
        <f>IFERROR((Data7[[#This Row],[Hours:]]*SUM(Data7[[#This Row],[Rate]:[Other]])),"")</f>
        <v>0</v>
      </c>
      <c r="P702" s="7" t="str">
        <f>IF(Data7[[#This Row],[WO'#:]]="","Riley #","WO#")</f>
        <v>Riley #</v>
      </c>
      <c r="Q702" s="7">
        <f>IFERROR(WEEKNUM(Data7[[#This Row],[Date:]]),"")</f>
        <v>18</v>
      </c>
      <c r="R702" s="6">
        <f t="shared" si="30"/>
        <v>45410</v>
      </c>
      <c r="S702" s="6">
        <f>Data7[[#This Row],[Week Start]]+7</f>
        <v>45417</v>
      </c>
      <c r="T702" s="7" t="str">
        <f t="shared" si="31"/>
        <v>4/28/2024 - 5/5/2024</v>
      </c>
      <c r="U702" s="7" t="str">
        <f t="shared" si="32"/>
        <v>Time Card</v>
      </c>
      <c r="V702" s="8" t="str">
        <f>RIGHT(TEXT(Data7[[#This Row],[Date:]],"mmddyyyy"),4)</f>
        <v>2024</v>
      </c>
      <c r="W702" s="8" t="str">
        <f>MID(TEXT(Data7[[#This Row],[Date:]],"mmddyyyy"),3,2)</f>
        <v>02</v>
      </c>
      <c r="X702" s="8" t="str">
        <f>LEFT(TEXT(Data7[[#This Row],[Date:]],"mmddyyyy"),2)</f>
        <v>05</v>
      </c>
      <c r="Y702" s="6">
        <f>DATE(Data7[[#This Row],[Year]],Data7[[#This Row],[Month]],Data7[[#This Row],[Day]])</f>
        <v>45414</v>
      </c>
    </row>
    <row r="703" spans="1:25" x14ac:dyDescent="0.3">
      <c r="A703" s="5">
        <v>45414.521250115744</v>
      </c>
      <c r="B703" s="7" t="s">
        <v>31</v>
      </c>
      <c r="C703" s="6" t="s">
        <v>627</v>
      </c>
      <c r="D703" s="7" t="s">
        <v>632</v>
      </c>
      <c r="E703" s="8">
        <v>0.5</v>
      </c>
      <c r="F703" s="7" t="s">
        <v>68</v>
      </c>
      <c r="G703" s="7" t="s">
        <v>68</v>
      </c>
      <c r="H703" s="7" t="s">
        <v>483</v>
      </c>
      <c r="I703" s="7" t="s">
        <v>44</v>
      </c>
      <c r="J703" s="19" t="str">
        <f>IFERROR(INDEX('Employee Info'!$C$3:$E$200,MATCH(Data7[[#This Row],[Name:]],'Employee Info'!$B$3:$B$200,0),MATCH(Data7[[#This Row],[Hours Type:]],'Employee Info'!$C$2:$E$2,0)),"")</f>
        <v/>
      </c>
      <c r="K703" s="19" t="str">
        <f>IFERROR(INDEX('Employee Info'!$C$3:$J$200,MATCH(Data7[[#This Row],[Name:]],'Employee Info'!$B$3:$B$200,0),MATCH(Data7[[#Headers],[Truck]],'Employee Info'!$C$2:$J$2,0)),"")</f>
        <v/>
      </c>
      <c r="L703" s="19" t="str">
        <f>IFERROR(INDEX('Employee Info'!$C$3:$J$200,MATCH(Data7[[#This Row],[Name:]],'Employee Info'!$B$3:$B$200,0),MATCH(Data7[[#Headers],[Phone]],'Employee Info'!$C$2:$J$2,0)),"")</f>
        <v/>
      </c>
      <c r="M703" s="19" t="str">
        <f>IFERROR(INDEX('Employee Info'!$C$3:$J$200,MATCH(Data7[[#This Row],[Name:]],'Employee Info'!$B$3:$B$200,0),MATCH(Data7[[#Headers],[Tech]],'Employee Info'!$C$2:$J$2,0)),"")</f>
        <v/>
      </c>
      <c r="N703" s="19" t="str">
        <f>IFERROR(INDEX('Employee Info'!$C$3:$J$200,MATCH(Data7[[#This Row],[Name:]],'Employee Info'!$B$3:$B$200,0),MATCH(Data7[[#Headers],[Other]],'Employee Info'!$C$2:$J$2,0)),"")</f>
        <v/>
      </c>
      <c r="O703" s="19">
        <f>IFERROR((Data7[[#This Row],[Hours:]]*SUM(Data7[[#This Row],[Rate]:[Other]])),"")</f>
        <v>0</v>
      </c>
      <c r="P703" s="7" t="str">
        <f>IF(Data7[[#This Row],[WO'#:]]="","Riley #","WO#")</f>
        <v>Riley #</v>
      </c>
      <c r="Q703" s="7">
        <f>IFERROR(WEEKNUM(Data7[[#This Row],[Date:]]),"")</f>
        <v>18</v>
      </c>
      <c r="R703" s="6">
        <f t="shared" si="30"/>
        <v>45410</v>
      </c>
      <c r="S703" s="6">
        <f>Data7[[#This Row],[Week Start]]+7</f>
        <v>45417</v>
      </c>
      <c r="T703" s="7" t="str">
        <f t="shared" si="31"/>
        <v>4/28/2024 - 5/5/2024</v>
      </c>
      <c r="U703" s="7" t="str">
        <f t="shared" si="32"/>
        <v>Time Card</v>
      </c>
      <c r="V703" s="8" t="str">
        <f>RIGHT(TEXT(Data7[[#This Row],[Date:]],"mmddyyyy"),4)</f>
        <v>2024</v>
      </c>
      <c r="W703" s="8" t="str">
        <f>MID(TEXT(Data7[[#This Row],[Date:]],"mmddyyyy"),3,2)</f>
        <v>02</v>
      </c>
      <c r="X703" s="8" t="str">
        <f>LEFT(TEXT(Data7[[#This Row],[Date:]],"mmddyyyy"),2)</f>
        <v>05</v>
      </c>
      <c r="Y703" s="6">
        <f>DATE(Data7[[#This Row],[Year]],Data7[[#This Row],[Month]],Data7[[#This Row],[Day]])</f>
        <v>45414</v>
      </c>
    </row>
    <row r="704" spans="1:25" x14ac:dyDescent="0.3">
      <c r="A704" s="5">
        <v>45414.584873726853</v>
      </c>
      <c r="B704" s="7" t="s">
        <v>35</v>
      </c>
      <c r="C704" s="6" t="s">
        <v>627</v>
      </c>
      <c r="D704" s="7" t="s">
        <v>635</v>
      </c>
      <c r="E704" s="8">
        <v>2</v>
      </c>
      <c r="F704" s="7" t="s">
        <v>68</v>
      </c>
      <c r="G704" s="7" t="s">
        <v>68</v>
      </c>
      <c r="H704" s="7" t="s">
        <v>483</v>
      </c>
      <c r="I704" s="7" t="s">
        <v>44</v>
      </c>
      <c r="J704" s="19" t="str">
        <f>IFERROR(INDEX('Employee Info'!$C$3:$E$200,MATCH(Data7[[#This Row],[Name:]],'Employee Info'!$B$3:$B$200,0),MATCH(Data7[[#This Row],[Hours Type:]],'Employee Info'!$C$2:$E$2,0)),"")</f>
        <v/>
      </c>
      <c r="K704" s="19" t="str">
        <f>IFERROR(INDEX('Employee Info'!$C$3:$J$200,MATCH(Data7[[#This Row],[Name:]],'Employee Info'!$B$3:$B$200,0),MATCH(Data7[[#Headers],[Truck]],'Employee Info'!$C$2:$J$2,0)),"")</f>
        <v/>
      </c>
      <c r="L704" s="19" t="str">
        <f>IFERROR(INDEX('Employee Info'!$C$3:$J$200,MATCH(Data7[[#This Row],[Name:]],'Employee Info'!$B$3:$B$200,0),MATCH(Data7[[#Headers],[Phone]],'Employee Info'!$C$2:$J$2,0)),"")</f>
        <v/>
      </c>
      <c r="M704" s="19" t="str">
        <f>IFERROR(INDEX('Employee Info'!$C$3:$J$200,MATCH(Data7[[#This Row],[Name:]],'Employee Info'!$B$3:$B$200,0),MATCH(Data7[[#Headers],[Tech]],'Employee Info'!$C$2:$J$2,0)),"")</f>
        <v/>
      </c>
      <c r="N704" s="19" t="str">
        <f>IFERROR(INDEX('Employee Info'!$C$3:$J$200,MATCH(Data7[[#This Row],[Name:]],'Employee Info'!$B$3:$B$200,0),MATCH(Data7[[#Headers],[Other]],'Employee Info'!$C$2:$J$2,0)),"")</f>
        <v/>
      </c>
      <c r="O704" s="19">
        <f>IFERROR((Data7[[#This Row],[Hours:]]*SUM(Data7[[#This Row],[Rate]:[Other]])),"")</f>
        <v>0</v>
      </c>
      <c r="P704" s="7" t="str">
        <f>IF(Data7[[#This Row],[WO'#:]]="","Riley #","WO#")</f>
        <v>Riley #</v>
      </c>
      <c r="Q704" s="7">
        <f>IFERROR(WEEKNUM(Data7[[#This Row],[Date:]]),"")</f>
        <v>18</v>
      </c>
      <c r="R704" s="6">
        <f t="shared" si="30"/>
        <v>45410</v>
      </c>
      <c r="S704" s="6">
        <f>Data7[[#This Row],[Week Start]]+7</f>
        <v>45417</v>
      </c>
      <c r="T704" s="7" t="str">
        <f t="shared" si="31"/>
        <v>4/28/2024 - 5/5/2024</v>
      </c>
      <c r="U704" s="7" t="str">
        <f t="shared" si="32"/>
        <v>Time Card</v>
      </c>
      <c r="V704" s="8" t="str">
        <f>RIGHT(TEXT(Data7[[#This Row],[Date:]],"mmddyyyy"),4)</f>
        <v>2024</v>
      </c>
      <c r="W704" s="8" t="str">
        <f>MID(TEXT(Data7[[#This Row],[Date:]],"mmddyyyy"),3,2)</f>
        <v>02</v>
      </c>
      <c r="X704" s="8" t="str">
        <f>LEFT(TEXT(Data7[[#This Row],[Date:]],"mmddyyyy"),2)</f>
        <v>05</v>
      </c>
      <c r="Y704" s="6">
        <f>DATE(Data7[[#This Row],[Year]],Data7[[#This Row],[Month]],Data7[[#This Row],[Day]])</f>
        <v>45414</v>
      </c>
    </row>
    <row r="705" spans="1:25" x14ac:dyDescent="0.3">
      <c r="A705" s="5">
        <v>45415.543485648152</v>
      </c>
      <c r="B705" s="7" t="s">
        <v>66</v>
      </c>
      <c r="C705" s="6" t="s">
        <v>704</v>
      </c>
      <c r="D705" s="7" t="s">
        <v>705</v>
      </c>
      <c r="E705" s="8">
        <v>6</v>
      </c>
      <c r="F705" s="7">
        <v>6984733</v>
      </c>
      <c r="G705" s="7" t="s">
        <v>68</v>
      </c>
      <c r="H705" s="7" t="s">
        <v>69</v>
      </c>
      <c r="I705" s="7" t="s">
        <v>44</v>
      </c>
      <c r="J705" s="19" t="str">
        <f>IFERROR(INDEX('Employee Info'!$C$3:$E$200,MATCH(Data7[[#This Row],[Name:]],'Employee Info'!$B$3:$B$200,0),MATCH(Data7[[#This Row],[Hours Type:]],'Employee Info'!$C$2:$E$2,0)),"")</f>
        <v/>
      </c>
      <c r="K705" s="19" t="str">
        <f>IFERROR(INDEX('Employee Info'!$C$3:$J$200,MATCH(Data7[[#This Row],[Name:]],'Employee Info'!$B$3:$B$200,0),MATCH(Data7[[#Headers],[Truck]],'Employee Info'!$C$2:$J$2,0)),"")</f>
        <v/>
      </c>
      <c r="L705" s="19" t="str">
        <f>IFERROR(INDEX('Employee Info'!$C$3:$J$200,MATCH(Data7[[#This Row],[Name:]],'Employee Info'!$B$3:$B$200,0),MATCH(Data7[[#Headers],[Phone]],'Employee Info'!$C$2:$J$2,0)),"")</f>
        <v/>
      </c>
      <c r="M705" s="19" t="str">
        <f>IFERROR(INDEX('Employee Info'!$C$3:$J$200,MATCH(Data7[[#This Row],[Name:]],'Employee Info'!$B$3:$B$200,0),MATCH(Data7[[#Headers],[Tech]],'Employee Info'!$C$2:$J$2,0)),"")</f>
        <v/>
      </c>
      <c r="N705" s="19" t="str">
        <f>IFERROR(INDEX('Employee Info'!$C$3:$J$200,MATCH(Data7[[#This Row],[Name:]],'Employee Info'!$B$3:$B$200,0),MATCH(Data7[[#Headers],[Other]],'Employee Info'!$C$2:$J$2,0)),"")</f>
        <v/>
      </c>
      <c r="O705" s="19">
        <f>IFERROR((Data7[[#This Row],[Hours:]]*SUM(Data7[[#This Row],[Rate]:[Other]])),"")</f>
        <v>0</v>
      </c>
      <c r="P705" s="7" t="str">
        <f>IF(Data7[[#This Row],[WO'#:]]="","Riley #","WO#")</f>
        <v>WO#</v>
      </c>
      <c r="Q705" s="7">
        <f>IFERROR(WEEKNUM(Data7[[#This Row],[Date:]]),"")</f>
        <v>18</v>
      </c>
      <c r="R705" s="6">
        <f t="shared" si="30"/>
        <v>45410</v>
      </c>
      <c r="S705" s="6">
        <f>Data7[[#This Row],[Week Start]]+7</f>
        <v>45417</v>
      </c>
      <c r="T705" s="7" t="str">
        <f t="shared" si="31"/>
        <v>4/28/2024 - 5/5/2024</v>
      </c>
      <c r="U705" s="7" t="str">
        <f t="shared" si="32"/>
        <v>Time Card</v>
      </c>
      <c r="V705" s="8" t="str">
        <f>RIGHT(TEXT(Data7[[#This Row],[Date:]],"mmddyyyy"),4)</f>
        <v>2024</v>
      </c>
      <c r="W705" s="8" t="str">
        <f>MID(TEXT(Data7[[#This Row],[Date:]],"mmddyyyy"),3,2)</f>
        <v>03</v>
      </c>
      <c r="X705" s="8" t="str">
        <f>LEFT(TEXT(Data7[[#This Row],[Date:]],"mmddyyyy"),2)</f>
        <v>05</v>
      </c>
      <c r="Y705" s="6">
        <f>DATE(Data7[[#This Row],[Year]],Data7[[#This Row],[Month]],Data7[[#This Row],[Day]])</f>
        <v>45415</v>
      </c>
    </row>
    <row r="706" spans="1:25" x14ac:dyDescent="0.3">
      <c r="A706" s="5">
        <v>45415.578704861109</v>
      </c>
      <c r="B706" s="7" t="s">
        <v>35</v>
      </c>
      <c r="C706" s="6" t="s">
        <v>704</v>
      </c>
      <c r="D706" s="7" t="s">
        <v>706</v>
      </c>
      <c r="E706" s="8">
        <v>2</v>
      </c>
      <c r="F706" s="7">
        <v>6984733</v>
      </c>
      <c r="G706" s="7" t="s">
        <v>68</v>
      </c>
      <c r="H706" s="7" t="s">
        <v>69</v>
      </c>
      <c r="I706" s="7" t="s">
        <v>44</v>
      </c>
      <c r="J706" s="19" t="str">
        <f>IFERROR(INDEX('Employee Info'!$C$3:$E$200,MATCH(Data7[[#This Row],[Name:]],'Employee Info'!$B$3:$B$200,0),MATCH(Data7[[#This Row],[Hours Type:]],'Employee Info'!$C$2:$E$2,0)),"")</f>
        <v/>
      </c>
      <c r="K706" s="19" t="str">
        <f>IFERROR(INDEX('Employee Info'!$C$3:$J$200,MATCH(Data7[[#This Row],[Name:]],'Employee Info'!$B$3:$B$200,0),MATCH(Data7[[#Headers],[Truck]],'Employee Info'!$C$2:$J$2,0)),"")</f>
        <v/>
      </c>
      <c r="L706" s="19" t="str">
        <f>IFERROR(INDEX('Employee Info'!$C$3:$J$200,MATCH(Data7[[#This Row],[Name:]],'Employee Info'!$B$3:$B$200,0),MATCH(Data7[[#Headers],[Phone]],'Employee Info'!$C$2:$J$2,0)),"")</f>
        <v/>
      </c>
      <c r="M706" s="19" t="str">
        <f>IFERROR(INDEX('Employee Info'!$C$3:$J$200,MATCH(Data7[[#This Row],[Name:]],'Employee Info'!$B$3:$B$200,0),MATCH(Data7[[#Headers],[Tech]],'Employee Info'!$C$2:$J$2,0)),"")</f>
        <v/>
      </c>
      <c r="N706" s="19" t="str">
        <f>IFERROR(INDEX('Employee Info'!$C$3:$J$200,MATCH(Data7[[#This Row],[Name:]],'Employee Info'!$B$3:$B$200,0),MATCH(Data7[[#Headers],[Other]],'Employee Info'!$C$2:$J$2,0)),"")</f>
        <v/>
      </c>
      <c r="O706" s="19">
        <f>IFERROR((Data7[[#This Row],[Hours:]]*SUM(Data7[[#This Row],[Rate]:[Other]])),"")</f>
        <v>0</v>
      </c>
      <c r="P706" s="7" t="str">
        <f>IF(Data7[[#This Row],[WO'#:]]="","Riley #","WO#")</f>
        <v>WO#</v>
      </c>
      <c r="Q706" s="7">
        <f>IFERROR(WEEKNUM(Data7[[#This Row],[Date:]]),"")</f>
        <v>18</v>
      </c>
      <c r="R706" s="6">
        <f t="shared" ref="R706:R769" si="33">DATE(RIGHT(TEXT(C706,"mm/dd/yyyy"),4),1,1)+(Q706-1)*7-(WEEKDAY(DATE(RIGHT(TEXT(C706,"mm/dd/yyyy"),4),1,1)))+1</f>
        <v>45410</v>
      </c>
      <c r="S706" s="6">
        <f>Data7[[#This Row],[Week Start]]+7</f>
        <v>45417</v>
      </c>
      <c r="T706" s="7" t="str">
        <f t="shared" ref="T706:T769" si="34">IFERROR(TEXT(R706, "m/d/yyyy") &amp; " - " &amp; TEXT(S706, "m/d/yyyy"),"")</f>
        <v>4/28/2024 - 5/5/2024</v>
      </c>
      <c r="U706" s="7" t="str">
        <f t="shared" ref="U706:U769" si="35">"Time Card"</f>
        <v>Time Card</v>
      </c>
      <c r="V706" s="8" t="str">
        <f>RIGHT(TEXT(Data7[[#This Row],[Date:]],"mmddyyyy"),4)</f>
        <v>2024</v>
      </c>
      <c r="W706" s="8" t="str">
        <f>MID(TEXT(Data7[[#This Row],[Date:]],"mmddyyyy"),3,2)</f>
        <v>03</v>
      </c>
      <c r="X706" s="8" t="str">
        <f>LEFT(TEXT(Data7[[#This Row],[Date:]],"mmddyyyy"),2)</f>
        <v>05</v>
      </c>
      <c r="Y706" s="6">
        <f>DATE(Data7[[#This Row],[Year]],Data7[[#This Row],[Month]],Data7[[#This Row],[Day]])</f>
        <v>45415</v>
      </c>
    </row>
    <row r="707" spans="1:25" x14ac:dyDescent="0.3">
      <c r="A707" s="5">
        <v>45415.58626585648</v>
      </c>
      <c r="B707" s="7" t="s">
        <v>66</v>
      </c>
      <c r="C707" s="6" t="s">
        <v>704</v>
      </c>
      <c r="D707" s="7" t="s">
        <v>707</v>
      </c>
      <c r="E707" s="8">
        <v>1</v>
      </c>
      <c r="F707" s="7">
        <v>6984733</v>
      </c>
      <c r="G707" s="7" t="s">
        <v>68</v>
      </c>
      <c r="H707" s="7" t="s">
        <v>69</v>
      </c>
      <c r="I707" s="7" t="s">
        <v>45</v>
      </c>
      <c r="J707" s="19" t="str">
        <f>IFERROR(INDEX('Employee Info'!$C$3:$E$200,MATCH(Data7[[#This Row],[Name:]],'Employee Info'!$B$3:$B$200,0),MATCH(Data7[[#This Row],[Hours Type:]],'Employee Info'!$C$2:$E$2,0)),"")</f>
        <v/>
      </c>
      <c r="K707" s="19" t="str">
        <f>IFERROR(INDEX('Employee Info'!$C$3:$J$200,MATCH(Data7[[#This Row],[Name:]],'Employee Info'!$B$3:$B$200,0),MATCH(Data7[[#Headers],[Truck]],'Employee Info'!$C$2:$J$2,0)),"")</f>
        <v/>
      </c>
      <c r="L707" s="19" t="str">
        <f>IFERROR(INDEX('Employee Info'!$C$3:$J$200,MATCH(Data7[[#This Row],[Name:]],'Employee Info'!$B$3:$B$200,0),MATCH(Data7[[#Headers],[Phone]],'Employee Info'!$C$2:$J$2,0)),"")</f>
        <v/>
      </c>
      <c r="M707" s="19" t="str">
        <f>IFERROR(INDEX('Employee Info'!$C$3:$J$200,MATCH(Data7[[#This Row],[Name:]],'Employee Info'!$B$3:$B$200,0),MATCH(Data7[[#Headers],[Tech]],'Employee Info'!$C$2:$J$2,0)),"")</f>
        <v/>
      </c>
      <c r="N707" s="19" t="str">
        <f>IFERROR(INDEX('Employee Info'!$C$3:$J$200,MATCH(Data7[[#This Row],[Name:]],'Employee Info'!$B$3:$B$200,0),MATCH(Data7[[#Headers],[Other]],'Employee Info'!$C$2:$J$2,0)),"")</f>
        <v/>
      </c>
      <c r="O707" s="19">
        <f>IFERROR((Data7[[#This Row],[Hours:]]*SUM(Data7[[#This Row],[Rate]:[Other]])),"")</f>
        <v>0</v>
      </c>
      <c r="P707" s="7" t="str">
        <f>IF(Data7[[#This Row],[WO'#:]]="","Riley #","WO#")</f>
        <v>WO#</v>
      </c>
      <c r="Q707" s="7">
        <f>IFERROR(WEEKNUM(Data7[[#This Row],[Date:]]),"")</f>
        <v>18</v>
      </c>
      <c r="R707" s="6">
        <f t="shared" si="33"/>
        <v>45410</v>
      </c>
      <c r="S707" s="6">
        <f>Data7[[#This Row],[Week Start]]+7</f>
        <v>45417</v>
      </c>
      <c r="T707" s="7" t="str">
        <f t="shared" si="34"/>
        <v>4/28/2024 - 5/5/2024</v>
      </c>
      <c r="U707" s="7" t="str">
        <f t="shared" si="35"/>
        <v>Time Card</v>
      </c>
      <c r="V707" s="8" t="str">
        <f>RIGHT(TEXT(Data7[[#This Row],[Date:]],"mmddyyyy"),4)</f>
        <v>2024</v>
      </c>
      <c r="W707" s="8" t="str">
        <f>MID(TEXT(Data7[[#This Row],[Date:]],"mmddyyyy"),3,2)</f>
        <v>03</v>
      </c>
      <c r="X707" s="8" t="str">
        <f>LEFT(TEXT(Data7[[#This Row],[Date:]],"mmddyyyy"),2)</f>
        <v>05</v>
      </c>
      <c r="Y707" s="6">
        <f>DATE(Data7[[#This Row],[Year]],Data7[[#This Row],[Month]],Data7[[#This Row],[Day]])</f>
        <v>45415</v>
      </c>
    </row>
    <row r="708" spans="1:25" x14ac:dyDescent="0.3">
      <c r="A708" s="5">
        <v>45420.330942476852</v>
      </c>
      <c r="B708" s="7" t="s">
        <v>76</v>
      </c>
      <c r="C708" s="6" t="s">
        <v>704</v>
      </c>
      <c r="D708" s="7" t="s">
        <v>630</v>
      </c>
      <c r="E708" s="8">
        <v>1</v>
      </c>
      <c r="F708" s="7">
        <v>6984733</v>
      </c>
      <c r="G708" s="7" t="s">
        <v>68</v>
      </c>
      <c r="H708" s="7" t="s">
        <v>69</v>
      </c>
      <c r="I708" s="7" t="s">
        <v>44</v>
      </c>
      <c r="J708" s="19" t="str">
        <f>IFERROR(INDEX('Employee Info'!$C$3:$E$200,MATCH(Data7[[#This Row],[Name:]],'Employee Info'!$B$3:$B$200,0),MATCH(Data7[[#This Row],[Hours Type:]],'Employee Info'!$C$2:$E$2,0)),"")</f>
        <v/>
      </c>
      <c r="K708" s="19" t="str">
        <f>IFERROR(INDEX('Employee Info'!$C$3:$J$200,MATCH(Data7[[#This Row],[Name:]],'Employee Info'!$B$3:$B$200,0),MATCH(Data7[[#Headers],[Truck]],'Employee Info'!$C$2:$J$2,0)),"")</f>
        <v/>
      </c>
      <c r="L708" s="19" t="str">
        <f>IFERROR(INDEX('Employee Info'!$C$3:$J$200,MATCH(Data7[[#This Row],[Name:]],'Employee Info'!$B$3:$B$200,0),MATCH(Data7[[#Headers],[Phone]],'Employee Info'!$C$2:$J$2,0)),"")</f>
        <v/>
      </c>
      <c r="M708" s="19" t="str">
        <f>IFERROR(INDEX('Employee Info'!$C$3:$J$200,MATCH(Data7[[#This Row],[Name:]],'Employee Info'!$B$3:$B$200,0),MATCH(Data7[[#Headers],[Tech]],'Employee Info'!$C$2:$J$2,0)),"")</f>
        <v/>
      </c>
      <c r="N708" s="19" t="str">
        <f>IFERROR(INDEX('Employee Info'!$C$3:$J$200,MATCH(Data7[[#This Row],[Name:]],'Employee Info'!$B$3:$B$200,0),MATCH(Data7[[#Headers],[Other]],'Employee Info'!$C$2:$J$2,0)),"")</f>
        <v/>
      </c>
      <c r="O708" s="19">
        <f>IFERROR((Data7[[#This Row],[Hours:]]*SUM(Data7[[#This Row],[Rate]:[Other]])),"")</f>
        <v>0</v>
      </c>
      <c r="P708" s="7" t="str">
        <f>IF(Data7[[#This Row],[WO'#:]]="","Riley #","WO#")</f>
        <v>WO#</v>
      </c>
      <c r="Q708" s="7">
        <f>IFERROR(WEEKNUM(Data7[[#This Row],[Date:]]),"")</f>
        <v>18</v>
      </c>
      <c r="R708" s="6">
        <f t="shared" si="33"/>
        <v>45410</v>
      </c>
      <c r="S708" s="6">
        <f>Data7[[#This Row],[Week Start]]+7</f>
        <v>45417</v>
      </c>
      <c r="T708" s="7" t="str">
        <f t="shared" si="34"/>
        <v>4/28/2024 - 5/5/2024</v>
      </c>
      <c r="U708" s="7" t="str">
        <f t="shared" si="35"/>
        <v>Time Card</v>
      </c>
      <c r="V708" s="8" t="str">
        <f>RIGHT(TEXT(Data7[[#This Row],[Date:]],"mmddyyyy"),4)</f>
        <v>2024</v>
      </c>
      <c r="W708" s="8" t="str">
        <f>MID(TEXT(Data7[[#This Row],[Date:]],"mmddyyyy"),3,2)</f>
        <v>03</v>
      </c>
      <c r="X708" s="8" t="str">
        <f>LEFT(TEXT(Data7[[#This Row],[Date:]],"mmddyyyy"),2)</f>
        <v>05</v>
      </c>
      <c r="Y708" s="6">
        <f>DATE(Data7[[#This Row],[Year]],Data7[[#This Row],[Month]],Data7[[#This Row],[Day]])</f>
        <v>45415</v>
      </c>
    </row>
    <row r="709" spans="1:25" x14ac:dyDescent="0.3">
      <c r="A709" s="5">
        <v>45415.516589930558</v>
      </c>
      <c r="B709" s="7" t="s">
        <v>66</v>
      </c>
      <c r="C709" s="6" t="s">
        <v>704</v>
      </c>
      <c r="D709" s="7" t="s">
        <v>416</v>
      </c>
      <c r="E709" s="8">
        <v>1</v>
      </c>
      <c r="F709" s="7">
        <v>7078215</v>
      </c>
      <c r="G709" s="7" t="s">
        <v>68</v>
      </c>
      <c r="H709" s="7" t="s">
        <v>69</v>
      </c>
      <c r="I709" s="7" t="s">
        <v>44</v>
      </c>
      <c r="J709" s="19" t="str">
        <f>IFERROR(INDEX('Employee Info'!$C$3:$E$200,MATCH(Data7[[#This Row],[Name:]],'Employee Info'!$B$3:$B$200,0),MATCH(Data7[[#This Row],[Hours Type:]],'Employee Info'!$C$2:$E$2,0)),"")</f>
        <v/>
      </c>
      <c r="K709" s="19" t="str">
        <f>IFERROR(INDEX('Employee Info'!$C$3:$J$200,MATCH(Data7[[#This Row],[Name:]],'Employee Info'!$B$3:$B$200,0),MATCH(Data7[[#Headers],[Truck]],'Employee Info'!$C$2:$J$2,0)),"")</f>
        <v/>
      </c>
      <c r="L709" s="19" t="str">
        <f>IFERROR(INDEX('Employee Info'!$C$3:$J$200,MATCH(Data7[[#This Row],[Name:]],'Employee Info'!$B$3:$B$200,0),MATCH(Data7[[#Headers],[Phone]],'Employee Info'!$C$2:$J$2,0)),"")</f>
        <v/>
      </c>
      <c r="M709" s="19" t="str">
        <f>IFERROR(INDEX('Employee Info'!$C$3:$J$200,MATCH(Data7[[#This Row],[Name:]],'Employee Info'!$B$3:$B$200,0),MATCH(Data7[[#Headers],[Tech]],'Employee Info'!$C$2:$J$2,0)),"")</f>
        <v/>
      </c>
      <c r="N709" s="19" t="str">
        <f>IFERROR(INDEX('Employee Info'!$C$3:$J$200,MATCH(Data7[[#This Row],[Name:]],'Employee Info'!$B$3:$B$200,0),MATCH(Data7[[#Headers],[Other]],'Employee Info'!$C$2:$J$2,0)),"")</f>
        <v/>
      </c>
      <c r="O709" s="19">
        <f>IFERROR((Data7[[#This Row],[Hours:]]*SUM(Data7[[#This Row],[Rate]:[Other]])),"")</f>
        <v>0</v>
      </c>
      <c r="P709" s="7" t="str">
        <f>IF(Data7[[#This Row],[WO'#:]]="","Riley #","WO#")</f>
        <v>WO#</v>
      </c>
      <c r="Q709" s="7">
        <f>IFERROR(WEEKNUM(Data7[[#This Row],[Date:]]),"")</f>
        <v>18</v>
      </c>
      <c r="R709" s="6">
        <f t="shared" si="33"/>
        <v>45410</v>
      </c>
      <c r="S709" s="6">
        <f>Data7[[#This Row],[Week Start]]+7</f>
        <v>45417</v>
      </c>
      <c r="T709" s="7" t="str">
        <f t="shared" si="34"/>
        <v>4/28/2024 - 5/5/2024</v>
      </c>
      <c r="U709" s="7" t="str">
        <f t="shared" si="35"/>
        <v>Time Card</v>
      </c>
      <c r="V709" s="8" t="str">
        <f>RIGHT(TEXT(Data7[[#This Row],[Date:]],"mmddyyyy"),4)</f>
        <v>2024</v>
      </c>
      <c r="W709" s="8" t="str">
        <f>MID(TEXT(Data7[[#This Row],[Date:]],"mmddyyyy"),3,2)</f>
        <v>03</v>
      </c>
      <c r="X709" s="8" t="str">
        <f>LEFT(TEXT(Data7[[#This Row],[Date:]],"mmddyyyy"),2)</f>
        <v>05</v>
      </c>
      <c r="Y709" s="6">
        <f>DATE(Data7[[#This Row],[Year]],Data7[[#This Row],[Month]],Data7[[#This Row],[Day]])</f>
        <v>45415</v>
      </c>
    </row>
    <row r="710" spans="1:25" x14ac:dyDescent="0.3">
      <c r="A710" s="5">
        <v>45415.580074884259</v>
      </c>
      <c r="B710" s="7" t="s">
        <v>35</v>
      </c>
      <c r="C710" s="6" t="s">
        <v>704</v>
      </c>
      <c r="D710" s="7" t="s">
        <v>708</v>
      </c>
      <c r="E710" s="8">
        <v>2.5</v>
      </c>
      <c r="F710" s="7">
        <v>7088147</v>
      </c>
      <c r="G710" s="7" t="s">
        <v>68</v>
      </c>
      <c r="H710" s="7" t="s">
        <v>69</v>
      </c>
      <c r="I710" s="7" t="s">
        <v>44</v>
      </c>
      <c r="J710" s="19" t="str">
        <f>IFERROR(INDEX('Employee Info'!$C$3:$E$200,MATCH(Data7[[#This Row],[Name:]],'Employee Info'!$B$3:$B$200,0),MATCH(Data7[[#This Row],[Hours Type:]],'Employee Info'!$C$2:$E$2,0)),"")</f>
        <v/>
      </c>
      <c r="K710" s="19" t="str">
        <f>IFERROR(INDEX('Employee Info'!$C$3:$J$200,MATCH(Data7[[#This Row],[Name:]],'Employee Info'!$B$3:$B$200,0),MATCH(Data7[[#Headers],[Truck]],'Employee Info'!$C$2:$J$2,0)),"")</f>
        <v/>
      </c>
      <c r="L710" s="19" t="str">
        <f>IFERROR(INDEX('Employee Info'!$C$3:$J$200,MATCH(Data7[[#This Row],[Name:]],'Employee Info'!$B$3:$B$200,0),MATCH(Data7[[#Headers],[Phone]],'Employee Info'!$C$2:$J$2,0)),"")</f>
        <v/>
      </c>
      <c r="M710" s="19" t="str">
        <f>IFERROR(INDEX('Employee Info'!$C$3:$J$200,MATCH(Data7[[#This Row],[Name:]],'Employee Info'!$B$3:$B$200,0),MATCH(Data7[[#Headers],[Tech]],'Employee Info'!$C$2:$J$2,0)),"")</f>
        <v/>
      </c>
      <c r="N710" s="19" t="str">
        <f>IFERROR(INDEX('Employee Info'!$C$3:$J$200,MATCH(Data7[[#This Row],[Name:]],'Employee Info'!$B$3:$B$200,0),MATCH(Data7[[#Headers],[Other]],'Employee Info'!$C$2:$J$2,0)),"")</f>
        <v/>
      </c>
      <c r="O710" s="19">
        <f>IFERROR((Data7[[#This Row],[Hours:]]*SUM(Data7[[#This Row],[Rate]:[Other]])),"")</f>
        <v>0</v>
      </c>
      <c r="P710" s="7" t="str">
        <f>IF(Data7[[#This Row],[WO'#:]]="","Riley #","WO#")</f>
        <v>WO#</v>
      </c>
      <c r="Q710" s="7">
        <f>IFERROR(WEEKNUM(Data7[[#This Row],[Date:]]),"")</f>
        <v>18</v>
      </c>
      <c r="R710" s="6">
        <f t="shared" si="33"/>
        <v>45410</v>
      </c>
      <c r="S710" s="6">
        <f>Data7[[#This Row],[Week Start]]+7</f>
        <v>45417</v>
      </c>
      <c r="T710" s="7" t="str">
        <f t="shared" si="34"/>
        <v>4/28/2024 - 5/5/2024</v>
      </c>
      <c r="U710" s="7" t="str">
        <f t="shared" si="35"/>
        <v>Time Card</v>
      </c>
      <c r="V710" s="8" t="str">
        <f>RIGHT(TEXT(Data7[[#This Row],[Date:]],"mmddyyyy"),4)</f>
        <v>2024</v>
      </c>
      <c r="W710" s="8" t="str">
        <f>MID(TEXT(Data7[[#This Row],[Date:]],"mmddyyyy"),3,2)</f>
        <v>03</v>
      </c>
      <c r="X710" s="8" t="str">
        <f>LEFT(TEXT(Data7[[#This Row],[Date:]],"mmddyyyy"),2)</f>
        <v>05</v>
      </c>
      <c r="Y710" s="6">
        <f>DATE(Data7[[#This Row],[Year]],Data7[[#This Row],[Month]],Data7[[#This Row],[Day]])</f>
        <v>45415</v>
      </c>
    </row>
    <row r="711" spans="1:25" x14ac:dyDescent="0.3">
      <c r="A711" s="5">
        <v>45415.457128935188</v>
      </c>
      <c r="B711" s="7" t="s">
        <v>23</v>
      </c>
      <c r="C711" s="6" t="s">
        <v>704</v>
      </c>
      <c r="D711" s="7" t="s">
        <v>533</v>
      </c>
      <c r="E711" s="8">
        <v>8</v>
      </c>
      <c r="F711" s="7">
        <v>7098027</v>
      </c>
      <c r="G711" s="7" t="s">
        <v>68</v>
      </c>
      <c r="H711" s="7" t="s">
        <v>69</v>
      </c>
      <c r="I711" s="7" t="s">
        <v>44</v>
      </c>
      <c r="J711" s="19" t="str">
        <f>IFERROR(INDEX('Employee Info'!$C$3:$E$200,MATCH(Data7[[#This Row],[Name:]],'Employee Info'!$B$3:$B$200,0),MATCH(Data7[[#This Row],[Hours Type:]],'Employee Info'!$C$2:$E$2,0)),"")</f>
        <v/>
      </c>
      <c r="K711" s="19" t="str">
        <f>IFERROR(INDEX('Employee Info'!$C$3:$J$200,MATCH(Data7[[#This Row],[Name:]],'Employee Info'!$B$3:$B$200,0),MATCH(Data7[[#Headers],[Truck]],'Employee Info'!$C$2:$J$2,0)),"")</f>
        <v/>
      </c>
      <c r="L711" s="19" t="str">
        <f>IFERROR(INDEX('Employee Info'!$C$3:$J$200,MATCH(Data7[[#This Row],[Name:]],'Employee Info'!$B$3:$B$200,0),MATCH(Data7[[#Headers],[Phone]],'Employee Info'!$C$2:$J$2,0)),"")</f>
        <v/>
      </c>
      <c r="M711" s="19" t="str">
        <f>IFERROR(INDEX('Employee Info'!$C$3:$J$200,MATCH(Data7[[#This Row],[Name:]],'Employee Info'!$B$3:$B$200,0),MATCH(Data7[[#Headers],[Tech]],'Employee Info'!$C$2:$J$2,0)),"")</f>
        <v/>
      </c>
      <c r="N711" s="19" t="str">
        <f>IFERROR(INDEX('Employee Info'!$C$3:$J$200,MATCH(Data7[[#This Row],[Name:]],'Employee Info'!$B$3:$B$200,0),MATCH(Data7[[#Headers],[Other]],'Employee Info'!$C$2:$J$2,0)),"")</f>
        <v/>
      </c>
      <c r="O711" s="19">
        <f>IFERROR((Data7[[#This Row],[Hours:]]*SUM(Data7[[#This Row],[Rate]:[Other]])),"")</f>
        <v>0</v>
      </c>
      <c r="P711" s="7" t="str">
        <f>IF(Data7[[#This Row],[WO'#:]]="","Riley #","WO#")</f>
        <v>WO#</v>
      </c>
      <c r="Q711" s="7">
        <f>IFERROR(WEEKNUM(Data7[[#This Row],[Date:]]),"")</f>
        <v>18</v>
      </c>
      <c r="R711" s="6">
        <f t="shared" si="33"/>
        <v>45410</v>
      </c>
      <c r="S711" s="6">
        <f>Data7[[#This Row],[Week Start]]+7</f>
        <v>45417</v>
      </c>
      <c r="T711" s="7" t="str">
        <f t="shared" si="34"/>
        <v>4/28/2024 - 5/5/2024</v>
      </c>
      <c r="U711" s="7" t="str">
        <f t="shared" si="35"/>
        <v>Time Card</v>
      </c>
      <c r="V711" s="8" t="str">
        <f>RIGHT(TEXT(Data7[[#This Row],[Date:]],"mmddyyyy"),4)</f>
        <v>2024</v>
      </c>
      <c r="W711" s="8" t="str">
        <f>MID(TEXT(Data7[[#This Row],[Date:]],"mmddyyyy"),3,2)</f>
        <v>03</v>
      </c>
      <c r="X711" s="8" t="str">
        <f>LEFT(TEXT(Data7[[#This Row],[Date:]],"mmddyyyy"),2)</f>
        <v>05</v>
      </c>
      <c r="Y711" s="6">
        <f>DATE(Data7[[#This Row],[Year]],Data7[[#This Row],[Month]],Data7[[#This Row],[Day]])</f>
        <v>45415</v>
      </c>
    </row>
    <row r="712" spans="1:25" x14ac:dyDescent="0.3">
      <c r="A712" s="5">
        <v>45415.509399189817</v>
      </c>
      <c r="B712" s="7" t="s">
        <v>31</v>
      </c>
      <c r="C712" s="6" t="s">
        <v>704</v>
      </c>
      <c r="D712" s="7" t="s">
        <v>533</v>
      </c>
      <c r="E712" s="8">
        <v>4</v>
      </c>
      <c r="F712" s="7">
        <v>7098027</v>
      </c>
      <c r="G712" s="7" t="s">
        <v>68</v>
      </c>
      <c r="H712" s="7" t="s">
        <v>69</v>
      </c>
      <c r="I712" s="7" t="s">
        <v>44</v>
      </c>
      <c r="J712" s="19" t="str">
        <f>IFERROR(INDEX('Employee Info'!$C$3:$E$200,MATCH(Data7[[#This Row],[Name:]],'Employee Info'!$B$3:$B$200,0),MATCH(Data7[[#This Row],[Hours Type:]],'Employee Info'!$C$2:$E$2,0)),"")</f>
        <v/>
      </c>
      <c r="K712" s="19" t="str">
        <f>IFERROR(INDEX('Employee Info'!$C$3:$J$200,MATCH(Data7[[#This Row],[Name:]],'Employee Info'!$B$3:$B$200,0),MATCH(Data7[[#Headers],[Truck]],'Employee Info'!$C$2:$J$2,0)),"")</f>
        <v/>
      </c>
      <c r="L712" s="19" t="str">
        <f>IFERROR(INDEX('Employee Info'!$C$3:$J$200,MATCH(Data7[[#This Row],[Name:]],'Employee Info'!$B$3:$B$200,0),MATCH(Data7[[#Headers],[Phone]],'Employee Info'!$C$2:$J$2,0)),"")</f>
        <v/>
      </c>
      <c r="M712" s="19" t="str">
        <f>IFERROR(INDEX('Employee Info'!$C$3:$J$200,MATCH(Data7[[#This Row],[Name:]],'Employee Info'!$B$3:$B$200,0),MATCH(Data7[[#Headers],[Tech]],'Employee Info'!$C$2:$J$2,0)),"")</f>
        <v/>
      </c>
      <c r="N712" s="19" t="str">
        <f>IFERROR(INDEX('Employee Info'!$C$3:$J$200,MATCH(Data7[[#This Row],[Name:]],'Employee Info'!$B$3:$B$200,0),MATCH(Data7[[#Headers],[Other]],'Employee Info'!$C$2:$J$2,0)),"")</f>
        <v/>
      </c>
      <c r="O712" s="19">
        <f>IFERROR((Data7[[#This Row],[Hours:]]*SUM(Data7[[#This Row],[Rate]:[Other]])),"")</f>
        <v>0</v>
      </c>
      <c r="P712" s="7" t="str">
        <f>IF(Data7[[#This Row],[WO'#:]]="","Riley #","WO#")</f>
        <v>WO#</v>
      </c>
      <c r="Q712" s="7">
        <f>IFERROR(WEEKNUM(Data7[[#This Row],[Date:]]),"")</f>
        <v>18</v>
      </c>
      <c r="R712" s="6">
        <f t="shared" si="33"/>
        <v>45410</v>
      </c>
      <c r="S712" s="6">
        <f>Data7[[#This Row],[Week Start]]+7</f>
        <v>45417</v>
      </c>
      <c r="T712" s="7" t="str">
        <f t="shared" si="34"/>
        <v>4/28/2024 - 5/5/2024</v>
      </c>
      <c r="U712" s="7" t="str">
        <f t="shared" si="35"/>
        <v>Time Card</v>
      </c>
      <c r="V712" s="8" t="str">
        <f>RIGHT(TEXT(Data7[[#This Row],[Date:]],"mmddyyyy"),4)</f>
        <v>2024</v>
      </c>
      <c r="W712" s="8" t="str">
        <f>MID(TEXT(Data7[[#This Row],[Date:]],"mmddyyyy"),3,2)</f>
        <v>03</v>
      </c>
      <c r="X712" s="8" t="str">
        <f>LEFT(TEXT(Data7[[#This Row],[Date:]],"mmddyyyy"),2)</f>
        <v>05</v>
      </c>
      <c r="Y712" s="6">
        <f>DATE(Data7[[#This Row],[Year]],Data7[[#This Row],[Month]],Data7[[#This Row],[Day]])</f>
        <v>45415</v>
      </c>
    </row>
    <row r="713" spans="1:25" x14ac:dyDescent="0.3">
      <c r="A713" s="5">
        <v>45415.58089016204</v>
      </c>
      <c r="B713" s="7" t="s">
        <v>35</v>
      </c>
      <c r="C713" s="6" t="s">
        <v>704</v>
      </c>
      <c r="D713" s="7" t="s">
        <v>709</v>
      </c>
      <c r="E713" s="8">
        <v>3.5</v>
      </c>
      <c r="F713" s="7">
        <v>7098758</v>
      </c>
      <c r="G713" s="7" t="s">
        <v>68</v>
      </c>
      <c r="H713" s="7" t="s">
        <v>69</v>
      </c>
      <c r="I713" s="7" t="s">
        <v>44</v>
      </c>
      <c r="J713" s="19" t="str">
        <f>IFERROR(INDEX('Employee Info'!$C$3:$E$200,MATCH(Data7[[#This Row],[Name:]],'Employee Info'!$B$3:$B$200,0),MATCH(Data7[[#This Row],[Hours Type:]],'Employee Info'!$C$2:$E$2,0)),"")</f>
        <v/>
      </c>
      <c r="K713" s="19" t="str">
        <f>IFERROR(INDEX('Employee Info'!$C$3:$J$200,MATCH(Data7[[#This Row],[Name:]],'Employee Info'!$B$3:$B$200,0),MATCH(Data7[[#Headers],[Truck]],'Employee Info'!$C$2:$J$2,0)),"")</f>
        <v/>
      </c>
      <c r="L713" s="19" t="str">
        <f>IFERROR(INDEX('Employee Info'!$C$3:$J$200,MATCH(Data7[[#This Row],[Name:]],'Employee Info'!$B$3:$B$200,0),MATCH(Data7[[#Headers],[Phone]],'Employee Info'!$C$2:$J$2,0)),"")</f>
        <v/>
      </c>
      <c r="M713" s="19" t="str">
        <f>IFERROR(INDEX('Employee Info'!$C$3:$J$200,MATCH(Data7[[#This Row],[Name:]],'Employee Info'!$B$3:$B$200,0),MATCH(Data7[[#Headers],[Tech]],'Employee Info'!$C$2:$J$2,0)),"")</f>
        <v/>
      </c>
      <c r="N713" s="19" t="str">
        <f>IFERROR(INDEX('Employee Info'!$C$3:$J$200,MATCH(Data7[[#This Row],[Name:]],'Employee Info'!$B$3:$B$200,0),MATCH(Data7[[#Headers],[Other]],'Employee Info'!$C$2:$J$2,0)),"")</f>
        <v/>
      </c>
      <c r="O713" s="19">
        <f>IFERROR((Data7[[#This Row],[Hours:]]*SUM(Data7[[#This Row],[Rate]:[Other]])),"")</f>
        <v>0</v>
      </c>
      <c r="P713" s="7" t="str">
        <f>IF(Data7[[#This Row],[WO'#:]]="","Riley #","WO#")</f>
        <v>WO#</v>
      </c>
      <c r="Q713" s="7">
        <f>IFERROR(WEEKNUM(Data7[[#This Row],[Date:]]),"")</f>
        <v>18</v>
      </c>
      <c r="R713" s="6">
        <f t="shared" si="33"/>
        <v>45410</v>
      </c>
      <c r="S713" s="6">
        <f>Data7[[#This Row],[Week Start]]+7</f>
        <v>45417</v>
      </c>
      <c r="T713" s="7" t="str">
        <f t="shared" si="34"/>
        <v>4/28/2024 - 5/5/2024</v>
      </c>
      <c r="U713" s="7" t="str">
        <f t="shared" si="35"/>
        <v>Time Card</v>
      </c>
      <c r="V713" s="8" t="str">
        <f>RIGHT(TEXT(Data7[[#This Row],[Date:]],"mmddyyyy"),4)</f>
        <v>2024</v>
      </c>
      <c r="W713" s="8" t="str">
        <f>MID(TEXT(Data7[[#This Row],[Date:]],"mmddyyyy"),3,2)</f>
        <v>03</v>
      </c>
      <c r="X713" s="8" t="str">
        <f>LEFT(TEXT(Data7[[#This Row],[Date:]],"mmddyyyy"),2)</f>
        <v>05</v>
      </c>
      <c r="Y713" s="6">
        <f>DATE(Data7[[#This Row],[Year]],Data7[[#This Row],[Month]],Data7[[#This Row],[Day]])</f>
        <v>45415</v>
      </c>
    </row>
    <row r="714" spans="1:25" x14ac:dyDescent="0.3">
      <c r="A714" s="5">
        <v>45415.520953703701</v>
      </c>
      <c r="B714" s="7" t="s">
        <v>66</v>
      </c>
      <c r="C714" s="6" t="s">
        <v>704</v>
      </c>
      <c r="D714" s="7" t="s">
        <v>566</v>
      </c>
      <c r="E714" s="8">
        <v>1</v>
      </c>
      <c r="F714" s="7" t="s">
        <v>68</v>
      </c>
      <c r="G714" s="7" t="s">
        <v>68</v>
      </c>
      <c r="H714" s="7" t="s">
        <v>64</v>
      </c>
      <c r="I714" s="7" t="s">
        <v>44</v>
      </c>
      <c r="J714" s="19" t="str">
        <f>IFERROR(INDEX('Employee Info'!$C$3:$E$200,MATCH(Data7[[#This Row],[Name:]],'Employee Info'!$B$3:$B$200,0),MATCH(Data7[[#This Row],[Hours Type:]],'Employee Info'!$C$2:$E$2,0)),"")</f>
        <v/>
      </c>
      <c r="K714" s="19" t="str">
        <f>IFERROR(INDEX('Employee Info'!$C$3:$J$200,MATCH(Data7[[#This Row],[Name:]],'Employee Info'!$B$3:$B$200,0),MATCH(Data7[[#Headers],[Truck]],'Employee Info'!$C$2:$J$2,0)),"")</f>
        <v/>
      </c>
      <c r="L714" s="19" t="str">
        <f>IFERROR(INDEX('Employee Info'!$C$3:$J$200,MATCH(Data7[[#This Row],[Name:]],'Employee Info'!$B$3:$B$200,0),MATCH(Data7[[#Headers],[Phone]],'Employee Info'!$C$2:$J$2,0)),"")</f>
        <v/>
      </c>
      <c r="M714" s="19" t="str">
        <f>IFERROR(INDEX('Employee Info'!$C$3:$J$200,MATCH(Data7[[#This Row],[Name:]],'Employee Info'!$B$3:$B$200,0),MATCH(Data7[[#Headers],[Tech]],'Employee Info'!$C$2:$J$2,0)),"")</f>
        <v/>
      </c>
      <c r="N714" s="19" t="str">
        <f>IFERROR(INDEX('Employee Info'!$C$3:$J$200,MATCH(Data7[[#This Row],[Name:]],'Employee Info'!$B$3:$B$200,0),MATCH(Data7[[#Headers],[Other]],'Employee Info'!$C$2:$J$2,0)),"")</f>
        <v/>
      </c>
      <c r="O714" s="19">
        <f>IFERROR((Data7[[#This Row],[Hours:]]*SUM(Data7[[#This Row],[Rate]:[Other]])),"")</f>
        <v>0</v>
      </c>
      <c r="P714" s="7" t="str">
        <f>IF(Data7[[#This Row],[WO'#:]]="","Riley #","WO#")</f>
        <v>Riley #</v>
      </c>
      <c r="Q714" s="7">
        <f>IFERROR(WEEKNUM(Data7[[#This Row],[Date:]]),"")</f>
        <v>18</v>
      </c>
      <c r="R714" s="6">
        <f t="shared" si="33"/>
        <v>45410</v>
      </c>
      <c r="S714" s="6">
        <f>Data7[[#This Row],[Week Start]]+7</f>
        <v>45417</v>
      </c>
      <c r="T714" s="7" t="str">
        <f t="shared" si="34"/>
        <v>4/28/2024 - 5/5/2024</v>
      </c>
      <c r="U714" s="7" t="str">
        <f t="shared" si="35"/>
        <v>Time Card</v>
      </c>
      <c r="V714" s="8" t="str">
        <f>RIGHT(TEXT(Data7[[#This Row],[Date:]],"mmddyyyy"),4)</f>
        <v>2024</v>
      </c>
      <c r="W714" s="8" t="str">
        <f>MID(TEXT(Data7[[#This Row],[Date:]],"mmddyyyy"),3,2)</f>
        <v>03</v>
      </c>
      <c r="X714" s="8" t="str">
        <f>LEFT(TEXT(Data7[[#This Row],[Date:]],"mmddyyyy"),2)</f>
        <v>05</v>
      </c>
      <c r="Y714" s="6">
        <f>DATE(Data7[[#This Row],[Year]],Data7[[#This Row],[Month]],Data7[[#This Row],[Day]])</f>
        <v>45415</v>
      </c>
    </row>
    <row r="715" spans="1:25" x14ac:dyDescent="0.3">
      <c r="A715" s="5">
        <v>45415.583412615742</v>
      </c>
      <c r="B715" s="7" t="s">
        <v>65</v>
      </c>
      <c r="C715" s="6" t="s">
        <v>704</v>
      </c>
      <c r="D715" s="7" t="s">
        <v>711</v>
      </c>
      <c r="E715" s="8">
        <v>8</v>
      </c>
      <c r="F715" s="7" t="s">
        <v>68</v>
      </c>
      <c r="G715" s="7" t="s">
        <v>68</v>
      </c>
      <c r="H715" s="7" t="s">
        <v>64</v>
      </c>
      <c r="I715" s="7" t="s">
        <v>44</v>
      </c>
      <c r="J715" s="19" t="str">
        <f>IFERROR(INDEX('Employee Info'!$C$3:$E$200,MATCH(Data7[[#This Row],[Name:]],'Employee Info'!$B$3:$B$200,0),MATCH(Data7[[#This Row],[Hours Type:]],'Employee Info'!$C$2:$E$2,0)),"")</f>
        <v/>
      </c>
      <c r="K715" s="19" t="str">
        <f>IFERROR(INDEX('Employee Info'!$C$3:$J$200,MATCH(Data7[[#This Row],[Name:]],'Employee Info'!$B$3:$B$200,0),MATCH(Data7[[#Headers],[Truck]],'Employee Info'!$C$2:$J$2,0)),"")</f>
        <v/>
      </c>
      <c r="L715" s="19" t="str">
        <f>IFERROR(INDEX('Employee Info'!$C$3:$J$200,MATCH(Data7[[#This Row],[Name:]],'Employee Info'!$B$3:$B$200,0),MATCH(Data7[[#Headers],[Phone]],'Employee Info'!$C$2:$J$2,0)),"")</f>
        <v/>
      </c>
      <c r="M715" s="19" t="str">
        <f>IFERROR(INDEX('Employee Info'!$C$3:$J$200,MATCH(Data7[[#This Row],[Name:]],'Employee Info'!$B$3:$B$200,0),MATCH(Data7[[#Headers],[Tech]],'Employee Info'!$C$2:$J$2,0)),"")</f>
        <v/>
      </c>
      <c r="N715" s="19" t="str">
        <f>IFERROR(INDEX('Employee Info'!$C$3:$J$200,MATCH(Data7[[#This Row],[Name:]],'Employee Info'!$B$3:$B$200,0),MATCH(Data7[[#Headers],[Other]],'Employee Info'!$C$2:$J$2,0)),"")</f>
        <v/>
      </c>
      <c r="O715" s="19">
        <f>IFERROR((Data7[[#This Row],[Hours:]]*SUM(Data7[[#This Row],[Rate]:[Other]])),"")</f>
        <v>0</v>
      </c>
      <c r="P715" s="7" t="str">
        <f>IF(Data7[[#This Row],[WO'#:]]="","Riley #","WO#")</f>
        <v>Riley #</v>
      </c>
      <c r="Q715" s="7">
        <f>IFERROR(WEEKNUM(Data7[[#This Row],[Date:]]),"")</f>
        <v>18</v>
      </c>
      <c r="R715" s="6">
        <f t="shared" si="33"/>
        <v>45410</v>
      </c>
      <c r="S715" s="6">
        <f>Data7[[#This Row],[Week Start]]+7</f>
        <v>45417</v>
      </c>
      <c r="T715" s="7" t="str">
        <f t="shared" si="34"/>
        <v>4/28/2024 - 5/5/2024</v>
      </c>
      <c r="U715" s="7" t="str">
        <f t="shared" si="35"/>
        <v>Time Card</v>
      </c>
      <c r="V715" s="8" t="str">
        <f>RIGHT(TEXT(Data7[[#This Row],[Date:]],"mmddyyyy"),4)</f>
        <v>2024</v>
      </c>
      <c r="W715" s="8" t="str">
        <f>MID(TEXT(Data7[[#This Row],[Date:]],"mmddyyyy"),3,2)</f>
        <v>03</v>
      </c>
      <c r="X715" s="8" t="str">
        <f>LEFT(TEXT(Data7[[#This Row],[Date:]],"mmddyyyy"),2)</f>
        <v>05</v>
      </c>
      <c r="Y715" s="6">
        <f>DATE(Data7[[#This Row],[Year]],Data7[[#This Row],[Month]],Data7[[#This Row],[Day]])</f>
        <v>45415</v>
      </c>
    </row>
    <row r="716" spans="1:25" x14ac:dyDescent="0.3">
      <c r="A716" s="5">
        <v>45415.583620833335</v>
      </c>
      <c r="B716" s="7" t="s">
        <v>492</v>
      </c>
      <c r="C716" s="6" t="s">
        <v>704</v>
      </c>
      <c r="D716" s="7" t="s">
        <v>711</v>
      </c>
      <c r="E716" s="8">
        <v>8</v>
      </c>
      <c r="F716" s="7" t="s">
        <v>68</v>
      </c>
      <c r="G716" s="7" t="s">
        <v>68</v>
      </c>
      <c r="H716" s="7" t="s">
        <v>64</v>
      </c>
      <c r="I716" s="7" t="s">
        <v>44</v>
      </c>
      <c r="J716" s="19" t="str">
        <f>IFERROR(INDEX('Employee Info'!$C$3:$E$200,MATCH(Data7[[#This Row],[Name:]],'Employee Info'!$B$3:$B$200,0),MATCH(Data7[[#This Row],[Hours Type:]],'Employee Info'!$C$2:$E$2,0)),"")</f>
        <v/>
      </c>
      <c r="K716" s="19" t="str">
        <f>IFERROR(INDEX('Employee Info'!$C$3:$J$200,MATCH(Data7[[#This Row],[Name:]],'Employee Info'!$B$3:$B$200,0),MATCH(Data7[[#Headers],[Truck]],'Employee Info'!$C$2:$J$2,0)),"")</f>
        <v/>
      </c>
      <c r="L716" s="19" t="str">
        <f>IFERROR(INDEX('Employee Info'!$C$3:$J$200,MATCH(Data7[[#This Row],[Name:]],'Employee Info'!$B$3:$B$200,0),MATCH(Data7[[#Headers],[Phone]],'Employee Info'!$C$2:$J$2,0)),"")</f>
        <v/>
      </c>
      <c r="M716" s="19" t="str">
        <f>IFERROR(INDEX('Employee Info'!$C$3:$J$200,MATCH(Data7[[#This Row],[Name:]],'Employee Info'!$B$3:$B$200,0),MATCH(Data7[[#Headers],[Tech]],'Employee Info'!$C$2:$J$2,0)),"")</f>
        <v/>
      </c>
      <c r="N716" s="19" t="str">
        <f>IFERROR(INDEX('Employee Info'!$C$3:$J$200,MATCH(Data7[[#This Row],[Name:]],'Employee Info'!$B$3:$B$200,0),MATCH(Data7[[#Headers],[Other]],'Employee Info'!$C$2:$J$2,0)),"")</f>
        <v/>
      </c>
      <c r="O716" s="19">
        <f>IFERROR((Data7[[#This Row],[Hours:]]*SUM(Data7[[#This Row],[Rate]:[Other]])),"")</f>
        <v>0</v>
      </c>
      <c r="P716" s="7" t="str">
        <f>IF(Data7[[#This Row],[WO'#:]]="","Riley #","WO#")</f>
        <v>Riley #</v>
      </c>
      <c r="Q716" s="7">
        <f>IFERROR(WEEKNUM(Data7[[#This Row],[Date:]]),"")</f>
        <v>18</v>
      </c>
      <c r="R716" s="6">
        <f t="shared" si="33"/>
        <v>45410</v>
      </c>
      <c r="S716" s="6">
        <f>Data7[[#This Row],[Week Start]]+7</f>
        <v>45417</v>
      </c>
      <c r="T716" s="7" t="str">
        <f t="shared" si="34"/>
        <v>4/28/2024 - 5/5/2024</v>
      </c>
      <c r="U716" s="7" t="str">
        <f t="shared" si="35"/>
        <v>Time Card</v>
      </c>
      <c r="V716" s="8" t="str">
        <f>RIGHT(TEXT(Data7[[#This Row],[Date:]],"mmddyyyy"),4)</f>
        <v>2024</v>
      </c>
      <c r="W716" s="8" t="str">
        <f>MID(TEXT(Data7[[#This Row],[Date:]],"mmddyyyy"),3,2)</f>
        <v>03</v>
      </c>
      <c r="X716" s="8" t="str">
        <f>LEFT(TEXT(Data7[[#This Row],[Date:]],"mmddyyyy"),2)</f>
        <v>05</v>
      </c>
      <c r="Y716" s="6">
        <f>DATE(Data7[[#This Row],[Year]],Data7[[#This Row],[Month]],Data7[[#This Row],[Day]])</f>
        <v>45415</v>
      </c>
    </row>
    <row r="717" spans="1:25" x14ac:dyDescent="0.3">
      <c r="A717" s="5">
        <v>45415.510228935185</v>
      </c>
      <c r="B717" s="7" t="s">
        <v>31</v>
      </c>
      <c r="C717" s="6" t="s">
        <v>704</v>
      </c>
      <c r="D717" s="7" t="s">
        <v>710</v>
      </c>
      <c r="E717" s="8">
        <v>4</v>
      </c>
      <c r="F717" s="7" t="s">
        <v>68</v>
      </c>
      <c r="G717" s="7" t="s">
        <v>68</v>
      </c>
      <c r="H717" s="7" t="s">
        <v>577</v>
      </c>
      <c r="I717" s="7" t="s">
        <v>44</v>
      </c>
      <c r="J717" s="19" t="str">
        <f>IFERROR(INDEX('Employee Info'!$C$3:$E$200,MATCH(Data7[[#This Row],[Name:]],'Employee Info'!$B$3:$B$200,0),MATCH(Data7[[#This Row],[Hours Type:]],'Employee Info'!$C$2:$E$2,0)),"")</f>
        <v/>
      </c>
      <c r="K717" s="19" t="str">
        <f>IFERROR(INDEX('Employee Info'!$C$3:$J$200,MATCH(Data7[[#This Row],[Name:]],'Employee Info'!$B$3:$B$200,0),MATCH(Data7[[#Headers],[Truck]],'Employee Info'!$C$2:$J$2,0)),"")</f>
        <v/>
      </c>
      <c r="L717" s="19" t="str">
        <f>IFERROR(INDEX('Employee Info'!$C$3:$J$200,MATCH(Data7[[#This Row],[Name:]],'Employee Info'!$B$3:$B$200,0),MATCH(Data7[[#Headers],[Phone]],'Employee Info'!$C$2:$J$2,0)),"")</f>
        <v/>
      </c>
      <c r="M717" s="19" t="str">
        <f>IFERROR(INDEX('Employee Info'!$C$3:$J$200,MATCH(Data7[[#This Row],[Name:]],'Employee Info'!$B$3:$B$200,0),MATCH(Data7[[#Headers],[Tech]],'Employee Info'!$C$2:$J$2,0)),"")</f>
        <v/>
      </c>
      <c r="N717" s="19" t="str">
        <f>IFERROR(INDEX('Employee Info'!$C$3:$J$200,MATCH(Data7[[#This Row],[Name:]],'Employee Info'!$B$3:$B$200,0),MATCH(Data7[[#Headers],[Other]],'Employee Info'!$C$2:$J$2,0)),"")</f>
        <v/>
      </c>
      <c r="O717" s="19">
        <f>IFERROR((Data7[[#This Row],[Hours:]]*SUM(Data7[[#This Row],[Rate]:[Other]])),"")</f>
        <v>0</v>
      </c>
      <c r="P717" s="7" t="str">
        <f>IF(Data7[[#This Row],[WO'#:]]="","Riley #","WO#")</f>
        <v>Riley #</v>
      </c>
      <c r="Q717" s="7">
        <f>IFERROR(WEEKNUM(Data7[[#This Row],[Date:]]),"")</f>
        <v>18</v>
      </c>
      <c r="R717" s="6">
        <f t="shared" si="33"/>
        <v>45410</v>
      </c>
      <c r="S717" s="6">
        <f>Data7[[#This Row],[Week Start]]+7</f>
        <v>45417</v>
      </c>
      <c r="T717" s="7" t="str">
        <f t="shared" si="34"/>
        <v>4/28/2024 - 5/5/2024</v>
      </c>
      <c r="U717" s="7" t="str">
        <f t="shared" si="35"/>
        <v>Time Card</v>
      </c>
      <c r="V717" s="8" t="str">
        <f>RIGHT(TEXT(Data7[[#This Row],[Date:]],"mmddyyyy"),4)</f>
        <v>2024</v>
      </c>
      <c r="W717" s="8" t="str">
        <f>MID(TEXT(Data7[[#This Row],[Date:]],"mmddyyyy"),3,2)</f>
        <v>03</v>
      </c>
      <c r="X717" s="8" t="str">
        <f>LEFT(TEXT(Data7[[#This Row],[Date:]],"mmddyyyy"),2)</f>
        <v>05</v>
      </c>
      <c r="Y717" s="6">
        <f>DATE(Data7[[#This Row],[Year]],Data7[[#This Row],[Month]],Data7[[#This Row],[Day]])</f>
        <v>45415</v>
      </c>
    </row>
    <row r="718" spans="1:25" x14ac:dyDescent="0.3">
      <c r="A718" s="5">
        <v>45418.565543055556</v>
      </c>
      <c r="B718" s="7" t="s">
        <v>31</v>
      </c>
      <c r="C718" s="6" t="s">
        <v>729</v>
      </c>
      <c r="D718" s="7" t="s">
        <v>340</v>
      </c>
      <c r="E718" s="8">
        <v>1</v>
      </c>
      <c r="F718" s="7">
        <v>6984733</v>
      </c>
      <c r="G718" s="7" t="s">
        <v>68</v>
      </c>
      <c r="H718" s="7" t="s">
        <v>69</v>
      </c>
      <c r="I718" s="7" t="s">
        <v>44</v>
      </c>
      <c r="J718" s="19" t="str">
        <f>IFERROR(INDEX('Employee Info'!$C$3:$E$200,MATCH(Data7[[#This Row],[Name:]],'Employee Info'!$B$3:$B$200,0),MATCH(Data7[[#This Row],[Hours Type:]],'Employee Info'!$C$2:$E$2,0)),"")</f>
        <v/>
      </c>
      <c r="K718" s="19" t="str">
        <f>IFERROR(INDEX('Employee Info'!$C$3:$J$200,MATCH(Data7[[#This Row],[Name:]],'Employee Info'!$B$3:$B$200,0),MATCH(Data7[[#Headers],[Truck]],'Employee Info'!$C$2:$J$2,0)),"")</f>
        <v/>
      </c>
      <c r="L718" s="19" t="str">
        <f>IFERROR(INDEX('Employee Info'!$C$3:$J$200,MATCH(Data7[[#This Row],[Name:]],'Employee Info'!$B$3:$B$200,0),MATCH(Data7[[#Headers],[Phone]],'Employee Info'!$C$2:$J$2,0)),"")</f>
        <v/>
      </c>
      <c r="M718" s="19" t="str">
        <f>IFERROR(INDEX('Employee Info'!$C$3:$J$200,MATCH(Data7[[#This Row],[Name:]],'Employee Info'!$B$3:$B$200,0),MATCH(Data7[[#Headers],[Tech]],'Employee Info'!$C$2:$J$2,0)),"")</f>
        <v/>
      </c>
      <c r="N718" s="19" t="str">
        <f>IFERROR(INDEX('Employee Info'!$C$3:$J$200,MATCH(Data7[[#This Row],[Name:]],'Employee Info'!$B$3:$B$200,0),MATCH(Data7[[#Headers],[Other]],'Employee Info'!$C$2:$J$2,0)),"")</f>
        <v/>
      </c>
      <c r="O718" s="19">
        <f>IFERROR((Data7[[#This Row],[Hours:]]*SUM(Data7[[#This Row],[Rate]:[Other]])),"")</f>
        <v>0</v>
      </c>
      <c r="P718" s="7" t="str">
        <f>IF(Data7[[#This Row],[WO'#:]]="","Riley #","WO#")</f>
        <v>WO#</v>
      </c>
      <c r="Q718" s="7">
        <f>IFERROR(WEEKNUM(Data7[[#This Row],[Date:]]),"")</f>
        <v>19</v>
      </c>
      <c r="R718" s="6">
        <f t="shared" si="33"/>
        <v>45417</v>
      </c>
      <c r="S718" s="6">
        <f>Data7[[#This Row],[Week Start]]+7</f>
        <v>45424</v>
      </c>
      <c r="T718" s="7" t="str">
        <f t="shared" si="34"/>
        <v>5/5/2024 - 5/12/2024</v>
      </c>
      <c r="U718" s="7" t="str">
        <f t="shared" si="35"/>
        <v>Time Card</v>
      </c>
      <c r="V718" s="8" t="str">
        <f>RIGHT(TEXT(Data7[[#This Row],[Date:]],"mmddyyyy"),4)</f>
        <v>2024</v>
      </c>
      <c r="W718" s="8" t="str">
        <f>MID(TEXT(Data7[[#This Row],[Date:]],"mmddyyyy"),3,2)</f>
        <v>06</v>
      </c>
      <c r="X718" s="8" t="str">
        <f>LEFT(TEXT(Data7[[#This Row],[Date:]],"mmddyyyy"),2)</f>
        <v>05</v>
      </c>
      <c r="Y718" s="6">
        <f>DATE(Data7[[#This Row],[Year]],Data7[[#This Row],[Month]],Data7[[#This Row],[Day]])</f>
        <v>45418</v>
      </c>
    </row>
    <row r="719" spans="1:25" x14ac:dyDescent="0.3">
      <c r="A719" s="5">
        <v>45422.548124305555</v>
      </c>
      <c r="B719" s="7" t="s">
        <v>66</v>
      </c>
      <c r="C719" s="6" t="s">
        <v>729</v>
      </c>
      <c r="D719" s="7" t="s">
        <v>730</v>
      </c>
      <c r="E719" s="8">
        <v>2</v>
      </c>
      <c r="F719" s="7">
        <v>6984733</v>
      </c>
      <c r="G719" s="7" t="s">
        <v>68</v>
      </c>
      <c r="H719" s="7" t="s">
        <v>69</v>
      </c>
      <c r="I719" s="7" t="s">
        <v>44</v>
      </c>
      <c r="J719" s="19" t="str">
        <f>IFERROR(INDEX('Employee Info'!$C$3:$E$200,MATCH(Data7[[#This Row],[Name:]],'Employee Info'!$B$3:$B$200,0),MATCH(Data7[[#This Row],[Hours Type:]],'Employee Info'!$C$2:$E$2,0)),"")</f>
        <v/>
      </c>
      <c r="K719" s="19" t="str">
        <f>IFERROR(INDEX('Employee Info'!$C$3:$J$200,MATCH(Data7[[#This Row],[Name:]],'Employee Info'!$B$3:$B$200,0),MATCH(Data7[[#Headers],[Truck]],'Employee Info'!$C$2:$J$2,0)),"")</f>
        <v/>
      </c>
      <c r="L719" s="19" t="str">
        <f>IFERROR(INDEX('Employee Info'!$C$3:$J$200,MATCH(Data7[[#This Row],[Name:]],'Employee Info'!$B$3:$B$200,0),MATCH(Data7[[#Headers],[Phone]],'Employee Info'!$C$2:$J$2,0)),"")</f>
        <v/>
      </c>
      <c r="M719" s="19" t="str">
        <f>IFERROR(INDEX('Employee Info'!$C$3:$J$200,MATCH(Data7[[#This Row],[Name:]],'Employee Info'!$B$3:$B$200,0),MATCH(Data7[[#Headers],[Tech]],'Employee Info'!$C$2:$J$2,0)),"")</f>
        <v/>
      </c>
      <c r="N719" s="19" t="str">
        <f>IFERROR(INDEX('Employee Info'!$C$3:$J$200,MATCH(Data7[[#This Row],[Name:]],'Employee Info'!$B$3:$B$200,0),MATCH(Data7[[#Headers],[Other]],'Employee Info'!$C$2:$J$2,0)),"")</f>
        <v/>
      </c>
      <c r="O719" s="19">
        <f>IFERROR((Data7[[#This Row],[Hours:]]*SUM(Data7[[#This Row],[Rate]:[Other]])),"")</f>
        <v>0</v>
      </c>
      <c r="P719" s="7" t="str">
        <f>IF(Data7[[#This Row],[WO'#:]]="","Riley #","WO#")</f>
        <v>WO#</v>
      </c>
      <c r="Q719" s="7">
        <f>IFERROR(WEEKNUM(Data7[[#This Row],[Date:]]),"")</f>
        <v>19</v>
      </c>
      <c r="R719" s="6">
        <f t="shared" si="33"/>
        <v>45417</v>
      </c>
      <c r="S719" s="6">
        <f>Data7[[#This Row],[Week Start]]+7</f>
        <v>45424</v>
      </c>
      <c r="T719" s="7" t="str">
        <f t="shared" si="34"/>
        <v>5/5/2024 - 5/12/2024</v>
      </c>
      <c r="U719" s="7" t="str">
        <f t="shared" si="35"/>
        <v>Time Card</v>
      </c>
      <c r="V719" s="8" t="str">
        <f>RIGHT(TEXT(Data7[[#This Row],[Date:]],"mmddyyyy"),4)</f>
        <v>2024</v>
      </c>
      <c r="W719" s="8" t="str">
        <f>MID(TEXT(Data7[[#This Row],[Date:]],"mmddyyyy"),3,2)</f>
        <v>06</v>
      </c>
      <c r="X719" s="8" t="str">
        <f>LEFT(TEXT(Data7[[#This Row],[Date:]],"mmddyyyy"),2)</f>
        <v>05</v>
      </c>
      <c r="Y719" s="6">
        <f>DATE(Data7[[#This Row],[Year]],Data7[[#This Row],[Month]],Data7[[#This Row],[Day]])</f>
        <v>45418</v>
      </c>
    </row>
    <row r="720" spans="1:25" x14ac:dyDescent="0.3">
      <c r="A720" s="5">
        <v>45418.56285509259</v>
      </c>
      <c r="B720" s="7" t="s">
        <v>31</v>
      </c>
      <c r="C720" s="6" t="s">
        <v>729</v>
      </c>
      <c r="D720" s="7" t="s">
        <v>731</v>
      </c>
      <c r="E720" s="8">
        <v>6</v>
      </c>
      <c r="F720" s="7">
        <v>7078215</v>
      </c>
      <c r="G720" s="7" t="s">
        <v>68</v>
      </c>
      <c r="H720" s="7" t="s">
        <v>69</v>
      </c>
      <c r="I720" s="7" t="s">
        <v>44</v>
      </c>
      <c r="J720" s="19" t="str">
        <f>IFERROR(INDEX('Employee Info'!$C$3:$E$200,MATCH(Data7[[#This Row],[Name:]],'Employee Info'!$B$3:$B$200,0),MATCH(Data7[[#This Row],[Hours Type:]],'Employee Info'!$C$2:$E$2,0)),"")</f>
        <v/>
      </c>
      <c r="K720" s="19" t="str">
        <f>IFERROR(INDEX('Employee Info'!$C$3:$J$200,MATCH(Data7[[#This Row],[Name:]],'Employee Info'!$B$3:$B$200,0),MATCH(Data7[[#Headers],[Truck]],'Employee Info'!$C$2:$J$2,0)),"")</f>
        <v/>
      </c>
      <c r="L720" s="19" t="str">
        <f>IFERROR(INDEX('Employee Info'!$C$3:$J$200,MATCH(Data7[[#This Row],[Name:]],'Employee Info'!$B$3:$B$200,0),MATCH(Data7[[#Headers],[Phone]],'Employee Info'!$C$2:$J$2,0)),"")</f>
        <v/>
      </c>
      <c r="M720" s="19" t="str">
        <f>IFERROR(INDEX('Employee Info'!$C$3:$J$200,MATCH(Data7[[#This Row],[Name:]],'Employee Info'!$B$3:$B$200,0),MATCH(Data7[[#Headers],[Tech]],'Employee Info'!$C$2:$J$2,0)),"")</f>
        <v/>
      </c>
      <c r="N720" s="19" t="str">
        <f>IFERROR(INDEX('Employee Info'!$C$3:$J$200,MATCH(Data7[[#This Row],[Name:]],'Employee Info'!$B$3:$B$200,0),MATCH(Data7[[#Headers],[Other]],'Employee Info'!$C$2:$J$2,0)),"")</f>
        <v/>
      </c>
      <c r="O720" s="19">
        <f>IFERROR((Data7[[#This Row],[Hours:]]*SUM(Data7[[#This Row],[Rate]:[Other]])),"")</f>
        <v>0</v>
      </c>
      <c r="P720" s="7" t="str">
        <f>IF(Data7[[#This Row],[WO'#:]]="","Riley #","WO#")</f>
        <v>WO#</v>
      </c>
      <c r="Q720" s="7">
        <f>IFERROR(WEEKNUM(Data7[[#This Row],[Date:]]),"")</f>
        <v>19</v>
      </c>
      <c r="R720" s="6">
        <f t="shared" si="33"/>
        <v>45417</v>
      </c>
      <c r="S720" s="6">
        <f>Data7[[#This Row],[Week Start]]+7</f>
        <v>45424</v>
      </c>
      <c r="T720" s="7" t="str">
        <f t="shared" si="34"/>
        <v>5/5/2024 - 5/12/2024</v>
      </c>
      <c r="U720" s="7" t="str">
        <f t="shared" si="35"/>
        <v>Time Card</v>
      </c>
      <c r="V720" s="8" t="str">
        <f>RIGHT(TEXT(Data7[[#This Row],[Date:]],"mmddyyyy"),4)</f>
        <v>2024</v>
      </c>
      <c r="W720" s="8" t="str">
        <f>MID(TEXT(Data7[[#This Row],[Date:]],"mmddyyyy"),3,2)</f>
        <v>06</v>
      </c>
      <c r="X720" s="8" t="str">
        <f>LEFT(TEXT(Data7[[#This Row],[Date:]],"mmddyyyy"),2)</f>
        <v>05</v>
      </c>
      <c r="Y720" s="6">
        <f>DATE(Data7[[#This Row],[Year]],Data7[[#This Row],[Month]],Data7[[#This Row],[Day]])</f>
        <v>45418</v>
      </c>
    </row>
    <row r="721" spans="1:25" x14ac:dyDescent="0.3">
      <c r="A721" s="5">
        <v>45418.582995717596</v>
      </c>
      <c r="B721" s="7" t="s">
        <v>35</v>
      </c>
      <c r="C721" s="6" t="s">
        <v>729</v>
      </c>
      <c r="D721" s="7" t="s">
        <v>732</v>
      </c>
      <c r="E721" s="8">
        <v>6</v>
      </c>
      <c r="F721" s="7">
        <v>7078215</v>
      </c>
      <c r="G721" s="7" t="s">
        <v>68</v>
      </c>
      <c r="H721" s="7" t="s">
        <v>69</v>
      </c>
      <c r="I721" s="7" t="s">
        <v>44</v>
      </c>
      <c r="J721" s="19" t="str">
        <f>IFERROR(INDEX('Employee Info'!$C$3:$E$200,MATCH(Data7[[#This Row],[Name:]],'Employee Info'!$B$3:$B$200,0),MATCH(Data7[[#This Row],[Hours Type:]],'Employee Info'!$C$2:$E$2,0)),"")</f>
        <v/>
      </c>
      <c r="K721" s="19" t="str">
        <f>IFERROR(INDEX('Employee Info'!$C$3:$J$200,MATCH(Data7[[#This Row],[Name:]],'Employee Info'!$B$3:$B$200,0),MATCH(Data7[[#Headers],[Truck]],'Employee Info'!$C$2:$J$2,0)),"")</f>
        <v/>
      </c>
      <c r="L721" s="19" t="str">
        <f>IFERROR(INDEX('Employee Info'!$C$3:$J$200,MATCH(Data7[[#This Row],[Name:]],'Employee Info'!$B$3:$B$200,0),MATCH(Data7[[#Headers],[Phone]],'Employee Info'!$C$2:$J$2,0)),"")</f>
        <v/>
      </c>
      <c r="M721" s="19" t="str">
        <f>IFERROR(INDEX('Employee Info'!$C$3:$J$200,MATCH(Data7[[#This Row],[Name:]],'Employee Info'!$B$3:$B$200,0),MATCH(Data7[[#Headers],[Tech]],'Employee Info'!$C$2:$J$2,0)),"")</f>
        <v/>
      </c>
      <c r="N721" s="19" t="str">
        <f>IFERROR(INDEX('Employee Info'!$C$3:$J$200,MATCH(Data7[[#This Row],[Name:]],'Employee Info'!$B$3:$B$200,0),MATCH(Data7[[#Headers],[Other]],'Employee Info'!$C$2:$J$2,0)),"")</f>
        <v/>
      </c>
      <c r="O721" s="19">
        <f>IFERROR((Data7[[#This Row],[Hours:]]*SUM(Data7[[#This Row],[Rate]:[Other]])),"")</f>
        <v>0</v>
      </c>
      <c r="P721" s="7" t="str">
        <f>IF(Data7[[#This Row],[WO'#:]]="","Riley #","WO#")</f>
        <v>WO#</v>
      </c>
      <c r="Q721" s="7">
        <f>IFERROR(WEEKNUM(Data7[[#This Row],[Date:]]),"")</f>
        <v>19</v>
      </c>
      <c r="R721" s="6">
        <f t="shared" si="33"/>
        <v>45417</v>
      </c>
      <c r="S721" s="6">
        <f>Data7[[#This Row],[Week Start]]+7</f>
        <v>45424</v>
      </c>
      <c r="T721" s="7" t="str">
        <f t="shared" si="34"/>
        <v>5/5/2024 - 5/12/2024</v>
      </c>
      <c r="U721" s="7" t="str">
        <f t="shared" si="35"/>
        <v>Time Card</v>
      </c>
      <c r="V721" s="8" t="str">
        <f>RIGHT(TEXT(Data7[[#This Row],[Date:]],"mmddyyyy"),4)</f>
        <v>2024</v>
      </c>
      <c r="W721" s="8" t="str">
        <f>MID(TEXT(Data7[[#This Row],[Date:]],"mmddyyyy"),3,2)</f>
        <v>06</v>
      </c>
      <c r="X721" s="8" t="str">
        <f>LEFT(TEXT(Data7[[#This Row],[Date:]],"mmddyyyy"),2)</f>
        <v>05</v>
      </c>
      <c r="Y721" s="6">
        <f>DATE(Data7[[#This Row],[Year]],Data7[[#This Row],[Month]],Data7[[#This Row],[Day]])</f>
        <v>45418</v>
      </c>
    </row>
    <row r="722" spans="1:25" x14ac:dyDescent="0.3">
      <c r="A722" s="5">
        <v>45422.54750497685</v>
      </c>
      <c r="B722" s="7" t="s">
        <v>66</v>
      </c>
      <c r="C722" s="6" t="s">
        <v>729</v>
      </c>
      <c r="D722" s="7" t="s">
        <v>733</v>
      </c>
      <c r="E722" s="8">
        <v>3</v>
      </c>
      <c r="F722" s="7">
        <v>7078215</v>
      </c>
      <c r="G722" s="7" t="s">
        <v>68</v>
      </c>
      <c r="H722" s="7" t="s">
        <v>69</v>
      </c>
      <c r="I722" s="7" t="s">
        <v>44</v>
      </c>
      <c r="J722" s="19" t="str">
        <f>IFERROR(INDEX('Employee Info'!$C$3:$E$200,MATCH(Data7[[#This Row],[Name:]],'Employee Info'!$B$3:$B$200,0),MATCH(Data7[[#This Row],[Hours Type:]],'Employee Info'!$C$2:$E$2,0)),"")</f>
        <v/>
      </c>
      <c r="K722" s="19" t="str">
        <f>IFERROR(INDEX('Employee Info'!$C$3:$J$200,MATCH(Data7[[#This Row],[Name:]],'Employee Info'!$B$3:$B$200,0),MATCH(Data7[[#Headers],[Truck]],'Employee Info'!$C$2:$J$2,0)),"")</f>
        <v/>
      </c>
      <c r="L722" s="19" t="str">
        <f>IFERROR(INDEX('Employee Info'!$C$3:$J$200,MATCH(Data7[[#This Row],[Name:]],'Employee Info'!$B$3:$B$200,0),MATCH(Data7[[#Headers],[Phone]],'Employee Info'!$C$2:$J$2,0)),"")</f>
        <v/>
      </c>
      <c r="M722" s="19" t="str">
        <f>IFERROR(INDEX('Employee Info'!$C$3:$J$200,MATCH(Data7[[#This Row],[Name:]],'Employee Info'!$B$3:$B$200,0),MATCH(Data7[[#Headers],[Tech]],'Employee Info'!$C$2:$J$2,0)),"")</f>
        <v/>
      </c>
      <c r="N722" s="19" t="str">
        <f>IFERROR(INDEX('Employee Info'!$C$3:$J$200,MATCH(Data7[[#This Row],[Name:]],'Employee Info'!$B$3:$B$200,0),MATCH(Data7[[#Headers],[Other]],'Employee Info'!$C$2:$J$2,0)),"")</f>
        <v/>
      </c>
      <c r="O722" s="19">
        <f>IFERROR((Data7[[#This Row],[Hours:]]*SUM(Data7[[#This Row],[Rate]:[Other]])),"")</f>
        <v>0</v>
      </c>
      <c r="P722" s="7" t="str">
        <f>IF(Data7[[#This Row],[WO'#:]]="","Riley #","WO#")</f>
        <v>WO#</v>
      </c>
      <c r="Q722" s="7">
        <f>IFERROR(WEEKNUM(Data7[[#This Row],[Date:]]),"")</f>
        <v>19</v>
      </c>
      <c r="R722" s="6">
        <f t="shared" si="33"/>
        <v>45417</v>
      </c>
      <c r="S722" s="6">
        <f>Data7[[#This Row],[Week Start]]+7</f>
        <v>45424</v>
      </c>
      <c r="T722" s="7" t="str">
        <f t="shared" si="34"/>
        <v>5/5/2024 - 5/12/2024</v>
      </c>
      <c r="U722" s="7" t="str">
        <f t="shared" si="35"/>
        <v>Time Card</v>
      </c>
      <c r="V722" s="8" t="str">
        <f>RIGHT(TEXT(Data7[[#This Row],[Date:]],"mmddyyyy"),4)</f>
        <v>2024</v>
      </c>
      <c r="W722" s="8" t="str">
        <f>MID(TEXT(Data7[[#This Row],[Date:]],"mmddyyyy"),3,2)</f>
        <v>06</v>
      </c>
      <c r="X722" s="8" t="str">
        <f>LEFT(TEXT(Data7[[#This Row],[Date:]],"mmddyyyy"),2)</f>
        <v>05</v>
      </c>
      <c r="Y722" s="6">
        <f>DATE(Data7[[#This Row],[Year]],Data7[[#This Row],[Month]],Data7[[#This Row],[Day]])</f>
        <v>45418</v>
      </c>
    </row>
    <row r="723" spans="1:25" x14ac:dyDescent="0.3">
      <c r="A723" s="5">
        <v>45419.4329349537</v>
      </c>
      <c r="B723" s="7" t="s">
        <v>23</v>
      </c>
      <c r="C723" s="6" t="s">
        <v>729</v>
      </c>
      <c r="D723" s="7" t="s">
        <v>734</v>
      </c>
      <c r="E723" s="8">
        <v>8</v>
      </c>
      <c r="F723" s="7">
        <v>7098027</v>
      </c>
      <c r="G723" s="7" t="s">
        <v>68</v>
      </c>
      <c r="H723" s="7" t="s">
        <v>69</v>
      </c>
      <c r="I723" s="7" t="s">
        <v>44</v>
      </c>
      <c r="J723" s="19" t="str">
        <f>IFERROR(INDEX('Employee Info'!$C$3:$E$200,MATCH(Data7[[#This Row],[Name:]],'Employee Info'!$B$3:$B$200,0),MATCH(Data7[[#This Row],[Hours Type:]],'Employee Info'!$C$2:$E$2,0)),"")</f>
        <v/>
      </c>
      <c r="K723" s="19" t="str">
        <f>IFERROR(INDEX('Employee Info'!$C$3:$J$200,MATCH(Data7[[#This Row],[Name:]],'Employee Info'!$B$3:$B$200,0),MATCH(Data7[[#Headers],[Truck]],'Employee Info'!$C$2:$J$2,0)),"")</f>
        <v/>
      </c>
      <c r="L723" s="19" t="str">
        <f>IFERROR(INDEX('Employee Info'!$C$3:$J$200,MATCH(Data7[[#This Row],[Name:]],'Employee Info'!$B$3:$B$200,0),MATCH(Data7[[#Headers],[Phone]],'Employee Info'!$C$2:$J$2,0)),"")</f>
        <v/>
      </c>
      <c r="M723" s="19" t="str">
        <f>IFERROR(INDEX('Employee Info'!$C$3:$J$200,MATCH(Data7[[#This Row],[Name:]],'Employee Info'!$B$3:$B$200,0),MATCH(Data7[[#Headers],[Tech]],'Employee Info'!$C$2:$J$2,0)),"")</f>
        <v/>
      </c>
      <c r="N723" s="19" t="str">
        <f>IFERROR(INDEX('Employee Info'!$C$3:$J$200,MATCH(Data7[[#This Row],[Name:]],'Employee Info'!$B$3:$B$200,0),MATCH(Data7[[#Headers],[Other]],'Employee Info'!$C$2:$J$2,0)),"")</f>
        <v/>
      </c>
      <c r="O723" s="19">
        <f>IFERROR((Data7[[#This Row],[Hours:]]*SUM(Data7[[#This Row],[Rate]:[Other]])),"")</f>
        <v>0</v>
      </c>
      <c r="P723" s="7" t="str">
        <f>IF(Data7[[#This Row],[WO'#:]]="","Riley #","WO#")</f>
        <v>WO#</v>
      </c>
      <c r="Q723" s="7">
        <f>IFERROR(WEEKNUM(Data7[[#This Row],[Date:]]),"")</f>
        <v>19</v>
      </c>
      <c r="R723" s="6">
        <f t="shared" si="33"/>
        <v>45417</v>
      </c>
      <c r="S723" s="6">
        <f>Data7[[#This Row],[Week Start]]+7</f>
        <v>45424</v>
      </c>
      <c r="T723" s="7" t="str">
        <f t="shared" si="34"/>
        <v>5/5/2024 - 5/12/2024</v>
      </c>
      <c r="U723" s="7" t="str">
        <f t="shared" si="35"/>
        <v>Time Card</v>
      </c>
      <c r="V723" s="8" t="str">
        <f>RIGHT(TEXT(Data7[[#This Row],[Date:]],"mmddyyyy"),4)</f>
        <v>2024</v>
      </c>
      <c r="W723" s="8" t="str">
        <f>MID(TEXT(Data7[[#This Row],[Date:]],"mmddyyyy"),3,2)</f>
        <v>06</v>
      </c>
      <c r="X723" s="8" t="str">
        <f>LEFT(TEXT(Data7[[#This Row],[Date:]],"mmddyyyy"),2)</f>
        <v>05</v>
      </c>
      <c r="Y723" s="6">
        <f>DATE(Data7[[#This Row],[Year]],Data7[[#This Row],[Month]],Data7[[#This Row],[Day]])</f>
        <v>45418</v>
      </c>
    </row>
    <row r="724" spans="1:25" x14ac:dyDescent="0.3">
      <c r="A724" s="5">
        <v>45422.542452199072</v>
      </c>
      <c r="B724" s="7" t="s">
        <v>66</v>
      </c>
      <c r="C724" s="6" t="s">
        <v>729</v>
      </c>
      <c r="D724" s="7" t="s">
        <v>571</v>
      </c>
      <c r="E724" s="8">
        <v>1</v>
      </c>
      <c r="F724" s="7">
        <v>7098027</v>
      </c>
      <c r="G724" s="7" t="s">
        <v>68</v>
      </c>
      <c r="H724" s="7" t="s">
        <v>69</v>
      </c>
      <c r="I724" s="7" t="s">
        <v>44</v>
      </c>
      <c r="J724" s="19" t="str">
        <f>IFERROR(INDEX('Employee Info'!$C$3:$E$200,MATCH(Data7[[#This Row],[Name:]],'Employee Info'!$B$3:$B$200,0),MATCH(Data7[[#This Row],[Hours Type:]],'Employee Info'!$C$2:$E$2,0)),"")</f>
        <v/>
      </c>
      <c r="K724" s="19" t="str">
        <f>IFERROR(INDEX('Employee Info'!$C$3:$J$200,MATCH(Data7[[#This Row],[Name:]],'Employee Info'!$B$3:$B$200,0),MATCH(Data7[[#Headers],[Truck]],'Employee Info'!$C$2:$J$2,0)),"")</f>
        <v/>
      </c>
      <c r="L724" s="19" t="str">
        <f>IFERROR(INDEX('Employee Info'!$C$3:$J$200,MATCH(Data7[[#This Row],[Name:]],'Employee Info'!$B$3:$B$200,0),MATCH(Data7[[#Headers],[Phone]],'Employee Info'!$C$2:$J$2,0)),"")</f>
        <v/>
      </c>
      <c r="M724" s="19" t="str">
        <f>IFERROR(INDEX('Employee Info'!$C$3:$J$200,MATCH(Data7[[#This Row],[Name:]],'Employee Info'!$B$3:$B$200,0),MATCH(Data7[[#Headers],[Tech]],'Employee Info'!$C$2:$J$2,0)),"")</f>
        <v/>
      </c>
      <c r="N724" s="19" t="str">
        <f>IFERROR(INDEX('Employee Info'!$C$3:$J$200,MATCH(Data7[[#This Row],[Name:]],'Employee Info'!$B$3:$B$200,0),MATCH(Data7[[#Headers],[Other]],'Employee Info'!$C$2:$J$2,0)),"")</f>
        <v/>
      </c>
      <c r="O724" s="19">
        <f>IFERROR((Data7[[#This Row],[Hours:]]*SUM(Data7[[#This Row],[Rate]:[Other]])),"")</f>
        <v>0</v>
      </c>
      <c r="P724" s="7" t="str">
        <f>IF(Data7[[#This Row],[WO'#:]]="","Riley #","WO#")</f>
        <v>WO#</v>
      </c>
      <c r="Q724" s="7">
        <f>IFERROR(WEEKNUM(Data7[[#This Row],[Date:]]),"")</f>
        <v>19</v>
      </c>
      <c r="R724" s="6">
        <f t="shared" si="33"/>
        <v>45417</v>
      </c>
      <c r="S724" s="6">
        <f>Data7[[#This Row],[Week Start]]+7</f>
        <v>45424</v>
      </c>
      <c r="T724" s="7" t="str">
        <f t="shared" si="34"/>
        <v>5/5/2024 - 5/12/2024</v>
      </c>
      <c r="U724" s="7" t="str">
        <f t="shared" si="35"/>
        <v>Time Card</v>
      </c>
      <c r="V724" s="8" t="str">
        <f>RIGHT(TEXT(Data7[[#This Row],[Date:]],"mmddyyyy"),4)</f>
        <v>2024</v>
      </c>
      <c r="W724" s="8" t="str">
        <f>MID(TEXT(Data7[[#This Row],[Date:]],"mmddyyyy"),3,2)</f>
        <v>06</v>
      </c>
      <c r="X724" s="8" t="str">
        <f>LEFT(TEXT(Data7[[#This Row],[Date:]],"mmddyyyy"),2)</f>
        <v>05</v>
      </c>
      <c r="Y724" s="6">
        <f>DATE(Data7[[#This Row],[Year]],Data7[[#This Row],[Month]],Data7[[#This Row],[Day]])</f>
        <v>45418</v>
      </c>
    </row>
    <row r="725" spans="1:25" x14ac:dyDescent="0.3">
      <c r="A725" s="5">
        <v>45422.543369328705</v>
      </c>
      <c r="B725" s="7" t="s">
        <v>66</v>
      </c>
      <c r="C725" s="6" t="s">
        <v>729</v>
      </c>
      <c r="D725" s="7" t="s">
        <v>571</v>
      </c>
      <c r="E725" s="8">
        <v>1</v>
      </c>
      <c r="F725" s="7">
        <v>7098027</v>
      </c>
      <c r="G725" s="7" t="s">
        <v>68</v>
      </c>
      <c r="H725" s="7" t="s">
        <v>69</v>
      </c>
      <c r="I725" s="7" t="s">
        <v>45</v>
      </c>
      <c r="J725" s="19" t="str">
        <f>IFERROR(INDEX('Employee Info'!$C$3:$E$200,MATCH(Data7[[#This Row],[Name:]],'Employee Info'!$B$3:$B$200,0),MATCH(Data7[[#This Row],[Hours Type:]],'Employee Info'!$C$2:$E$2,0)),"")</f>
        <v/>
      </c>
      <c r="K725" s="19" t="str">
        <f>IFERROR(INDEX('Employee Info'!$C$3:$J$200,MATCH(Data7[[#This Row],[Name:]],'Employee Info'!$B$3:$B$200,0),MATCH(Data7[[#Headers],[Truck]],'Employee Info'!$C$2:$J$2,0)),"")</f>
        <v/>
      </c>
      <c r="L725" s="19" t="str">
        <f>IFERROR(INDEX('Employee Info'!$C$3:$J$200,MATCH(Data7[[#This Row],[Name:]],'Employee Info'!$B$3:$B$200,0),MATCH(Data7[[#Headers],[Phone]],'Employee Info'!$C$2:$J$2,0)),"")</f>
        <v/>
      </c>
      <c r="M725" s="19" t="str">
        <f>IFERROR(INDEX('Employee Info'!$C$3:$J$200,MATCH(Data7[[#This Row],[Name:]],'Employee Info'!$B$3:$B$200,0),MATCH(Data7[[#Headers],[Tech]],'Employee Info'!$C$2:$J$2,0)),"")</f>
        <v/>
      </c>
      <c r="N725" s="19" t="str">
        <f>IFERROR(INDEX('Employee Info'!$C$3:$J$200,MATCH(Data7[[#This Row],[Name:]],'Employee Info'!$B$3:$B$200,0),MATCH(Data7[[#Headers],[Other]],'Employee Info'!$C$2:$J$2,0)),"")</f>
        <v/>
      </c>
      <c r="O725" s="19">
        <f>IFERROR((Data7[[#This Row],[Hours:]]*SUM(Data7[[#This Row],[Rate]:[Other]])),"")</f>
        <v>0</v>
      </c>
      <c r="P725" s="7" t="str">
        <f>IF(Data7[[#This Row],[WO'#:]]="","Riley #","WO#")</f>
        <v>WO#</v>
      </c>
      <c r="Q725" s="7">
        <f>IFERROR(WEEKNUM(Data7[[#This Row],[Date:]]),"")</f>
        <v>19</v>
      </c>
      <c r="R725" s="6">
        <f t="shared" si="33"/>
        <v>45417</v>
      </c>
      <c r="S725" s="6">
        <f>Data7[[#This Row],[Week Start]]+7</f>
        <v>45424</v>
      </c>
      <c r="T725" s="7" t="str">
        <f t="shared" si="34"/>
        <v>5/5/2024 - 5/12/2024</v>
      </c>
      <c r="U725" s="7" t="str">
        <f t="shared" si="35"/>
        <v>Time Card</v>
      </c>
      <c r="V725" s="8" t="str">
        <f>RIGHT(TEXT(Data7[[#This Row],[Date:]],"mmddyyyy"),4)</f>
        <v>2024</v>
      </c>
      <c r="W725" s="8" t="str">
        <f>MID(TEXT(Data7[[#This Row],[Date:]],"mmddyyyy"),3,2)</f>
        <v>06</v>
      </c>
      <c r="X725" s="8" t="str">
        <f>LEFT(TEXT(Data7[[#This Row],[Date:]],"mmddyyyy"),2)</f>
        <v>05</v>
      </c>
      <c r="Y725" s="6">
        <f>DATE(Data7[[#This Row],[Year]],Data7[[#This Row],[Month]],Data7[[#This Row],[Day]])</f>
        <v>45418</v>
      </c>
    </row>
    <row r="726" spans="1:25" x14ac:dyDescent="0.3">
      <c r="A726" s="5">
        <v>45418.585035300923</v>
      </c>
      <c r="B726" s="7" t="s">
        <v>492</v>
      </c>
      <c r="C726" s="6" t="s">
        <v>729</v>
      </c>
      <c r="D726" s="7" t="s">
        <v>736</v>
      </c>
      <c r="E726" s="8">
        <v>8</v>
      </c>
      <c r="F726" s="7" t="s">
        <v>68</v>
      </c>
      <c r="G726" s="7" t="s">
        <v>68</v>
      </c>
      <c r="H726" s="7" t="s">
        <v>536</v>
      </c>
      <c r="I726" s="7" t="s">
        <v>44</v>
      </c>
      <c r="J726" s="19" t="str">
        <f>IFERROR(INDEX('Employee Info'!$C$3:$E$200,MATCH(Data7[[#This Row],[Name:]],'Employee Info'!$B$3:$B$200,0),MATCH(Data7[[#This Row],[Hours Type:]],'Employee Info'!$C$2:$E$2,0)),"")</f>
        <v/>
      </c>
      <c r="K726" s="19" t="str">
        <f>IFERROR(INDEX('Employee Info'!$C$3:$J$200,MATCH(Data7[[#This Row],[Name:]],'Employee Info'!$B$3:$B$200,0),MATCH(Data7[[#Headers],[Truck]],'Employee Info'!$C$2:$J$2,0)),"")</f>
        <v/>
      </c>
      <c r="L726" s="19" t="str">
        <f>IFERROR(INDEX('Employee Info'!$C$3:$J$200,MATCH(Data7[[#This Row],[Name:]],'Employee Info'!$B$3:$B$200,0),MATCH(Data7[[#Headers],[Phone]],'Employee Info'!$C$2:$J$2,0)),"")</f>
        <v/>
      </c>
      <c r="M726" s="19" t="str">
        <f>IFERROR(INDEX('Employee Info'!$C$3:$J$200,MATCH(Data7[[#This Row],[Name:]],'Employee Info'!$B$3:$B$200,0),MATCH(Data7[[#Headers],[Tech]],'Employee Info'!$C$2:$J$2,0)),"")</f>
        <v/>
      </c>
      <c r="N726" s="19" t="str">
        <f>IFERROR(INDEX('Employee Info'!$C$3:$J$200,MATCH(Data7[[#This Row],[Name:]],'Employee Info'!$B$3:$B$200,0),MATCH(Data7[[#Headers],[Other]],'Employee Info'!$C$2:$J$2,0)),"")</f>
        <v/>
      </c>
      <c r="O726" s="19">
        <f>IFERROR((Data7[[#This Row],[Hours:]]*SUM(Data7[[#This Row],[Rate]:[Other]])),"")</f>
        <v>0</v>
      </c>
      <c r="P726" s="7" t="str">
        <f>IF(Data7[[#This Row],[WO'#:]]="","Riley #","WO#")</f>
        <v>Riley #</v>
      </c>
      <c r="Q726" s="7">
        <f>IFERROR(WEEKNUM(Data7[[#This Row],[Date:]]),"")</f>
        <v>19</v>
      </c>
      <c r="R726" s="6">
        <f t="shared" si="33"/>
        <v>45417</v>
      </c>
      <c r="S726" s="6">
        <f>Data7[[#This Row],[Week Start]]+7</f>
        <v>45424</v>
      </c>
      <c r="T726" s="7" t="str">
        <f t="shared" si="34"/>
        <v>5/5/2024 - 5/12/2024</v>
      </c>
      <c r="U726" s="7" t="str">
        <f t="shared" si="35"/>
        <v>Time Card</v>
      </c>
      <c r="V726" s="8" t="str">
        <f>RIGHT(TEXT(Data7[[#This Row],[Date:]],"mmddyyyy"),4)</f>
        <v>2024</v>
      </c>
      <c r="W726" s="8" t="str">
        <f>MID(TEXT(Data7[[#This Row],[Date:]],"mmddyyyy"),3,2)</f>
        <v>06</v>
      </c>
      <c r="X726" s="8" t="str">
        <f>LEFT(TEXT(Data7[[#This Row],[Date:]],"mmddyyyy"),2)</f>
        <v>05</v>
      </c>
      <c r="Y726" s="6">
        <f>DATE(Data7[[#This Row],[Year]],Data7[[#This Row],[Month]],Data7[[#This Row],[Day]])</f>
        <v>45418</v>
      </c>
    </row>
    <row r="727" spans="1:25" x14ac:dyDescent="0.3">
      <c r="A727" s="5">
        <v>45418.585147916667</v>
      </c>
      <c r="B727" s="7" t="s">
        <v>65</v>
      </c>
      <c r="C727" s="6" t="s">
        <v>729</v>
      </c>
      <c r="D727" s="7" t="s">
        <v>736</v>
      </c>
      <c r="E727" s="8">
        <v>8</v>
      </c>
      <c r="F727" s="7" t="s">
        <v>68</v>
      </c>
      <c r="G727" s="7" t="s">
        <v>68</v>
      </c>
      <c r="H727" s="7" t="s">
        <v>536</v>
      </c>
      <c r="I727" s="7" t="s">
        <v>44</v>
      </c>
      <c r="J727" s="19" t="str">
        <f>IFERROR(INDEX('Employee Info'!$C$3:$E$200,MATCH(Data7[[#This Row],[Name:]],'Employee Info'!$B$3:$B$200,0),MATCH(Data7[[#This Row],[Hours Type:]],'Employee Info'!$C$2:$E$2,0)),"")</f>
        <v/>
      </c>
      <c r="K727" s="19" t="str">
        <f>IFERROR(INDEX('Employee Info'!$C$3:$J$200,MATCH(Data7[[#This Row],[Name:]],'Employee Info'!$B$3:$B$200,0),MATCH(Data7[[#Headers],[Truck]],'Employee Info'!$C$2:$J$2,0)),"")</f>
        <v/>
      </c>
      <c r="L727" s="19" t="str">
        <f>IFERROR(INDEX('Employee Info'!$C$3:$J$200,MATCH(Data7[[#This Row],[Name:]],'Employee Info'!$B$3:$B$200,0),MATCH(Data7[[#Headers],[Phone]],'Employee Info'!$C$2:$J$2,0)),"")</f>
        <v/>
      </c>
      <c r="M727" s="19" t="str">
        <f>IFERROR(INDEX('Employee Info'!$C$3:$J$200,MATCH(Data7[[#This Row],[Name:]],'Employee Info'!$B$3:$B$200,0),MATCH(Data7[[#Headers],[Tech]],'Employee Info'!$C$2:$J$2,0)),"")</f>
        <v/>
      </c>
      <c r="N727" s="19" t="str">
        <f>IFERROR(INDEX('Employee Info'!$C$3:$J$200,MATCH(Data7[[#This Row],[Name:]],'Employee Info'!$B$3:$B$200,0),MATCH(Data7[[#Headers],[Other]],'Employee Info'!$C$2:$J$2,0)),"")</f>
        <v/>
      </c>
      <c r="O727" s="19">
        <f>IFERROR((Data7[[#This Row],[Hours:]]*SUM(Data7[[#This Row],[Rate]:[Other]])),"")</f>
        <v>0</v>
      </c>
      <c r="P727" s="7" t="str">
        <f>IF(Data7[[#This Row],[WO'#:]]="","Riley #","WO#")</f>
        <v>Riley #</v>
      </c>
      <c r="Q727" s="7">
        <f>IFERROR(WEEKNUM(Data7[[#This Row],[Date:]]),"")</f>
        <v>19</v>
      </c>
      <c r="R727" s="6">
        <f t="shared" si="33"/>
        <v>45417</v>
      </c>
      <c r="S727" s="6">
        <f>Data7[[#This Row],[Week Start]]+7</f>
        <v>45424</v>
      </c>
      <c r="T727" s="7" t="str">
        <f t="shared" si="34"/>
        <v>5/5/2024 - 5/12/2024</v>
      </c>
      <c r="U727" s="7" t="str">
        <f t="shared" si="35"/>
        <v>Time Card</v>
      </c>
      <c r="V727" s="8" t="str">
        <f>RIGHT(TEXT(Data7[[#This Row],[Date:]],"mmddyyyy"),4)</f>
        <v>2024</v>
      </c>
      <c r="W727" s="8" t="str">
        <f>MID(TEXT(Data7[[#This Row],[Date:]],"mmddyyyy"),3,2)</f>
        <v>06</v>
      </c>
      <c r="X727" s="8" t="str">
        <f>LEFT(TEXT(Data7[[#This Row],[Date:]],"mmddyyyy"),2)</f>
        <v>05</v>
      </c>
      <c r="Y727" s="6">
        <f>DATE(Data7[[#This Row],[Year]],Data7[[#This Row],[Month]],Data7[[#This Row],[Day]])</f>
        <v>45418</v>
      </c>
    </row>
    <row r="728" spans="1:25" x14ac:dyDescent="0.3">
      <c r="A728" s="5">
        <v>45422.540137384261</v>
      </c>
      <c r="B728" s="7" t="s">
        <v>66</v>
      </c>
      <c r="C728" s="6" t="s">
        <v>729</v>
      </c>
      <c r="D728" s="7" t="s">
        <v>566</v>
      </c>
      <c r="E728" s="8">
        <v>1</v>
      </c>
      <c r="F728" s="7" t="s">
        <v>68</v>
      </c>
      <c r="G728" s="7" t="s">
        <v>68</v>
      </c>
      <c r="H728" s="7" t="s">
        <v>536</v>
      </c>
      <c r="I728" s="7" t="s">
        <v>44</v>
      </c>
      <c r="J728" s="19" t="str">
        <f>IFERROR(INDEX('Employee Info'!$C$3:$E$200,MATCH(Data7[[#This Row],[Name:]],'Employee Info'!$B$3:$B$200,0),MATCH(Data7[[#This Row],[Hours Type:]],'Employee Info'!$C$2:$E$2,0)),"")</f>
        <v/>
      </c>
      <c r="K728" s="19" t="str">
        <f>IFERROR(INDEX('Employee Info'!$C$3:$J$200,MATCH(Data7[[#This Row],[Name:]],'Employee Info'!$B$3:$B$200,0),MATCH(Data7[[#Headers],[Truck]],'Employee Info'!$C$2:$J$2,0)),"")</f>
        <v/>
      </c>
      <c r="L728" s="19" t="str">
        <f>IFERROR(INDEX('Employee Info'!$C$3:$J$200,MATCH(Data7[[#This Row],[Name:]],'Employee Info'!$B$3:$B$200,0),MATCH(Data7[[#Headers],[Phone]],'Employee Info'!$C$2:$J$2,0)),"")</f>
        <v/>
      </c>
      <c r="M728" s="19" t="str">
        <f>IFERROR(INDEX('Employee Info'!$C$3:$J$200,MATCH(Data7[[#This Row],[Name:]],'Employee Info'!$B$3:$B$200,0),MATCH(Data7[[#Headers],[Tech]],'Employee Info'!$C$2:$J$2,0)),"")</f>
        <v/>
      </c>
      <c r="N728" s="19" t="str">
        <f>IFERROR(INDEX('Employee Info'!$C$3:$J$200,MATCH(Data7[[#This Row],[Name:]],'Employee Info'!$B$3:$B$200,0),MATCH(Data7[[#Headers],[Other]],'Employee Info'!$C$2:$J$2,0)),"")</f>
        <v/>
      </c>
      <c r="O728" s="19">
        <f>IFERROR((Data7[[#This Row],[Hours:]]*SUM(Data7[[#This Row],[Rate]:[Other]])),"")</f>
        <v>0</v>
      </c>
      <c r="P728" s="7" t="str">
        <f>IF(Data7[[#This Row],[WO'#:]]="","Riley #","WO#")</f>
        <v>Riley #</v>
      </c>
      <c r="Q728" s="7">
        <f>IFERROR(WEEKNUM(Data7[[#This Row],[Date:]]),"")</f>
        <v>19</v>
      </c>
      <c r="R728" s="6">
        <f t="shared" si="33"/>
        <v>45417</v>
      </c>
      <c r="S728" s="6">
        <f>Data7[[#This Row],[Week Start]]+7</f>
        <v>45424</v>
      </c>
      <c r="T728" s="7" t="str">
        <f t="shared" si="34"/>
        <v>5/5/2024 - 5/12/2024</v>
      </c>
      <c r="U728" s="7" t="str">
        <f t="shared" si="35"/>
        <v>Time Card</v>
      </c>
      <c r="V728" s="8" t="str">
        <f>RIGHT(TEXT(Data7[[#This Row],[Date:]],"mmddyyyy"),4)</f>
        <v>2024</v>
      </c>
      <c r="W728" s="8" t="str">
        <f>MID(TEXT(Data7[[#This Row],[Date:]],"mmddyyyy"),3,2)</f>
        <v>06</v>
      </c>
      <c r="X728" s="8" t="str">
        <f>LEFT(TEXT(Data7[[#This Row],[Date:]],"mmddyyyy"),2)</f>
        <v>05</v>
      </c>
      <c r="Y728" s="6">
        <f>DATE(Data7[[#This Row],[Year]],Data7[[#This Row],[Month]],Data7[[#This Row],[Day]])</f>
        <v>45418</v>
      </c>
    </row>
    <row r="729" spans="1:25" x14ac:dyDescent="0.3">
      <c r="A729" s="5">
        <v>45418.583767939817</v>
      </c>
      <c r="B729" s="7" t="s">
        <v>35</v>
      </c>
      <c r="C729" s="6" t="s">
        <v>729</v>
      </c>
      <c r="D729" s="7" t="s">
        <v>735</v>
      </c>
      <c r="E729" s="8">
        <v>2</v>
      </c>
      <c r="F729" s="7" t="s">
        <v>68</v>
      </c>
      <c r="G729" s="7" t="s">
        <v>68</v>
      </c>
      <c r="H729" s="7" t="s">
        <v>518</v>
      </c>
      <c r="I729" s="7" t="s">
        <v>44</v>
      </c>
      <c r="J729" s="19" t="str">
        <f>IFERROR(INDEX('Employee Info'!$C$3:$E$200,MATCH(Data7[[#This Row],[Name:]],'Employee Info'!$B$3:$B$200,0),MATCH(Data7[[#This Row],[Hours Type:]],'Employee Info'!$C$2:$E$2,0)),"")</f>
        <v/>
      </c>
      <c r="K729" s="19" t="str">
        <f>IFERROR(INDEX('Employee Info'!$C$3:$J$200,MATCH(Data7[[#This Row],[Name:]],'Employee Info'!$B$3:$B$200,0),MATCH(Data7[[#Headers],[Truck]],'Employee Info'!$C$2:$J$2,0)),"")</f>
        <v/>
      </c>
      <c r="L729" s="19" t="str">
        <f>IFERROR(INDEX('Employee Info'!$C$3:$J$200,MATCH(Data7[[#This Row],[Name:]],'Employee Info'!$B$3:$B$200,0),MATCH(Data7[[#Headers],[Phone]],'Employee Info'!$C$2:$J$2,0)),"")</f>
        <v/>
      </c>
      <c r="M729" s="19" t="str">
        <f>IFERROR(INDEX('Employee Info'!$C$3:$J$200,MATCH(Data7[[#This Row],[Name:]],'Employee Info'!$B$3:$B$200,0),MATCH(Data7[[#Headers],[Tech]],'Employee Info'!$C$2:$J$2,0)),"")</f>
        <v/>
      </c>
      <c r="N729" s="19" t="str">
        <f>IFERROR(INDEX('Employee Info'!$C$3:$J$200,MATCH(Data7[[#This Row],[Name:]],'Employee Info'!$B$3:$B$200,0),MATCH(Data7[[#Headers],[Other]],'Employee Info'!$C$2:$J$2,0)),"")</f>
        <v/>
      </c>
      <c r="O729" s="19">
        <f>IFERROR((Data7[[#This Row],[Hours:]]*SUM(Data7[[#This Row],[Rate]:[Other]])),"")</f>
        <v>0</v>
      </c>
      <c r="P729" s="7" t="str">
        <f>IF(Data7[[#This Row],[WO'#:]]="","Riley #","WO#")</f>
        <v>Riley #</v>
      </c>
      <c r="Q729" s="7">
        <f>IFERROR(WEEKNUM(Data7[[#This Row],[Date:]]),"")</f>
        <v>19</v>
      </c>
      <c r="R729" s="6">
        <f t="shared" si="33"/>
        <v>45417</v>
      </c>
      <c r="S729" s="6">
        <f>Data7[[#This Row],[Week Start]]+7</f>
        <v>45424</v>
      </c>
      <c r="T729" s="7" t="str">
        <f t="shared" si="34"/>
        <v>5/5/2024 - 5/12/2024</v>
      </c>
      <c r="U729" s="7" t="str">
        <f t="shared" si="35"/>
        <v>Time Card</v>
      </c>
      <c r="V729" s="8" t="str">
        <f>RIGHT(TEXT(Data7[[#This Row],[Date:]],"mmddyyyy"),4)</f>
        <v>2024</v>
      </c>
      <c r="W729" s="8" t="str">
        <f>MID(TEXT(Data7[[#This Row],[Date:]],"mmddyyyy"),3,2)</f>
        <v>06</v>
      </c>
      <c r="X729" s="8" t="str">
        <f>LEFT(TEXT(Data7[[#This Row],[Date:]],"mmddyyyy"),2)</f>
        <v>05</v>
      </c>
      <c r="Y729" s="6">
        <f>DATE(Data7[[#This Row],[Year]],Data7[[#This Row],[Month]],Data7[[#This Row],[Day]])</f>
        <v>45418</v>
      </c>
    </row>
    <row r="730" spans="1:25" x14ac:dyDescent="0.3">
      <c r="A730" s="5">
        <v>45422.541510300929</v>
      </c>
      <c r="B730" s="7" t="s">
        <v>66</v>
      </c>
      <c r="C730" s="6" t="s">
        <v>729</v>
      </c>
      <c r="D730" s="7" t="s">
        <v>572</v>
      </c>
      <c r="E730" s="8">
        <v>1</v>
      </c>
      <c r="F730" s="7" t="s">
        <v>68</v>
      </c>
      <c r="G730" s="7" t="s">
        <v>68</v>
      </c>
      <c r="H730" s="7" t="s">
        <v>573</v>
      </c>
      <c r="I730" s="7" t="s">
        <v>44</v>
      </c>
      <c r="J730" s="19" t="str">
        <f>IFERROR(INDEX('Employee Info'!$C$3:$E$200,MATCH(Data7[[#This Row],[Name:]],'Employee Info'!$B$3:$B$200,0),MATCH(Data7[[#This Row],[Hours Type:]],'Employee Info'!$C$2:$E$2,0)),"")</f>
        <v/>
      </c>
      <c r="K730" s="19" t="str">
        <f>IFERROR(INDEX('Employee Info'!$C$3:$J$200,MATCH(Data7[[#This Row],[Name:]],'Employee Info'!$B$3:$B$200,0),MATCH(Data7[[#Headers],[Truck]],'Employee Info'!$C$2:$J$2,0)),"")</f>
        <v/>
      </c>
      <c r="L730" s="19" t="str">
        <f>IFERROR(INDEX('Employee Info'!$C$3:$J$200,MATCH(Data7[[#This Row],[Name:]],'Employee Info'!$B$3:$B$200,0),MATCH(Data7[[#Headers],[Phone]],'Employee Info'!$C$2:$J$2,0)),"")</f>
        <v/>
      </c>
      <c r="M730" s="19" t="str">
        <f>IFERROR(INDEX('Employee Info'!$C$3:$J$200,MATCH(Data7[[#This Row],[Name:]],'Employee Info'!$B$3:$B$200,0),MATCH(Data7[[#Headers],[Tech]],'Employee Info'!$C$2:$J$2,0)),"")</f>
        <v/>
      </c>
      <c r="N730" s="19" t="str">
        <f>IFERROR(INDEX('Employee Info'!$C$3:$J$200,MATCH(Data7[[#This Row],[Name:]],'Employee Info'!$B$3:$B$200,0),MATCH(Data7[[#Headers],[Other]],'Employee Info'!$C$2:$J$2,0)),"")</f>
        <v/>
      </c>
      <c r="O730" s="19">
        <f>IFERROR((Data7[[#This Row],[Hours:]]*SUM(Data7[[#This Row],[Rate]:[Other]])),"")</f>
        <v>0</v>
      </c>
      <c r="P730" s="7" t="str">
        <f>IF(Data7[[#This Row],[WO'#:]]="","Riley #","WO#")</f>
        <v>Riley #</v>
      </c>
      <c r="Q730" s="7">
        <f>IFERROR(WEEKNUM(Data7[[#This Row],[Date:]]),"")</f>
        <v>19</v>
      </c>
      <c r="R730" s="6">
        <f t="shared" si="33"/>
        <v>45417</v>
      </c>
      <c r="S730" s="6">
        <f>Data7[[#This Row],[Week Start]]+7</f>
        <v>45424</v>
      </c>
      <c r="T730" s="7" t="str">
        <f t="shared" si="34"/>
        <v>5/5/2024 - 5/12/2024</v>
      </c>
      <c r="U730" s="7" t="str">
        <f t="shared" si="35"/>
        <v>Time Card</v>
      </c>
      <c r="V730" s="8" t="str">
        <f>RIGHT(TEXT(Data7[[#This Row],[Date:]],"mmddyyyy"),4)</f>
        <v>2024</v>
      </c>
      <c r="W730" s="8" t="str">
        <f>MID(TEXT(Data7[[#This Row],[Date:]],"mmddyyyy"),3,2)</f>
        <v>06</v>
      </c>
      <c r="X730" s="8" t="str">
        <f>LEFT(TEXT(Data7[[#This Row],[Date:]],"mmddyyyy"),2)</f>
        <v>05</v>
      </c>
      <c r="Y730" s="6">
        <f>DATE(Data7[[#This Row],[Year]],Data7[[#This Row],[Month]],Data7[[#This Row],[Day]])</f>
        <v>45418</v>
      </c>
    </row>
    <row r="731" spans="1:25" x14ac:dyDescent="0.3">
      <c r="A731" s="5">
        <v>45418.565080324071</v>
      </c>
      <c r="B731" s="7" t="s">
        <v>31</v>
      </c>
      <c r="C731" s="6" t="s">
        <v>729</v>
      </c>
      <c r="D731" s="7" t="s">
        <v>737</v>
      </c>
      <c r="E731" s="8">
        <v>1</v>
      </c>
      <c r="G731" s="7" t="s">
        <v>68</v>
      </c>
      <c r="H731" s="7" t="s">
        <v>577</v>
      </c>
      <c r="I731" s="7" t="s">
        <v>44</v>
      </c>
      <c r="J731" s="19" t="str">
        <f>IFERROR(INDEX('Employee Info'!$C$3:$E$200,MATCH(Data7[[#This Row],[Name:]],'Employee Info'!$B$3:$B$200,0),MATCH(Data7[[#This Row],[Hours Type:]],'Employee Info'!$C$2:$E$2,0)),"")</f>
        <v/>
      </c>
      <c r="K731" s="19" t="str">
        <f>IFERROR(INDEX('Employee Info'!$C$3:$J$200,MATCH(Data7[[#This Row],[Name:]],'Employee Info'!$B$3:$B$200,0),MATCH(Data7[[#Headers],[Truck]],'Employee Info'!$C$2:$J$2,0)),"")</f>
        <v/>
      </c>
      <c r="L731" s="19" t="str">
        <f>IFERROR(INDEX('Employee Info'!$C$3:$J$200,MATCH(Data7[[#This Row],[Name:]],'Employee Info'!$B$3:$B$200,0),MATCH(Data7[[#Headers],[Phone]],'Employee Info'!$C$2:$J$2,0)),"")</f>
        <v/>
      </c>
      <c r="M731" s="19" t="str">
        <f>IFERROR(INDEX('Employee Info'!$C$3:$J$200,MATCH(Data7[[#This Row],[Name:]],'Employee Info'!$B$3:$B$200,0),MATCH(Data7[[#Headers],[Tech]],'Employee Info'!$C$2:$J$2,0)),"")</f>
        <v/>
      </c>
      <c r="N731" s="19" t="str">
        <f>IFERROR(INDEX('Employee Info'!$C$3:$J$200,MATCH(Data7[[#This Row],[Name:]],'Employee Info'!$B$3:$B$200,0),MATCH(Data7[[#Headers],[Other]],'Employee Info'!$C$2:$J$2,0)),"")</f>
        <v/>
      </c>
      <c r="O731" s="19">
        <f>IFERROR((Data7[[#This Row],[Hours:]]*SUM(Data7[[#This Row],[Rate]:[Other]])),"")</f>
        <v>0</v>
      </c>
      <c r="P731" s="7" t="str">
        <f>IF(Data7[[#This Row],[WO'#:]]="","Riley #","WO#")</f>
        <v>Riley #</v>
      </c>
      <c r="Q731" s="7">
        <f>IFERROR(WEEKNUM(Data7[[#This Row],[Date:]]),"")</f>
        <v>19</v>
      </c>
      <c r="R731" s="6">
        <f t="shared" si="33"/>
        <v>45417</v>
      </c>
      <c r="S731" s="6">
        <f>Data7[[#This Row],[Week Start]]+7</f>
        <v>45424</v>
      </c>
      <c r="T731" s="7" t="str">
        <f t="shared" si="34"/>
        <v>5/5/2024 - 5/12/2024</v>
      </c>
      <c r="U731" s="7" t="str">
        <f t="shared" si="35"/>
        <v>Time Card</v>
      </c>
      <c r="V731" s="8" t="str">
        <f>RIGHT(TEXT(Data7[[#This Row],[Date:]],"mmddyyyy"),4)</f>
        <v>2024</v>
      </c>
      <c r="W731" s="8" t="str">
        <f>MID(TEXT(Data7[[#This Row],[Date:]],"mmddyyyy"),3,2)</f>
        <v>06</v>
      </c>
      <c r="X731" s="8" t="str">
        <f>LEFT(TEXT(Data7[[#This Row],[Date:]],"mmddyyyy"),2)</f>
        <v>05</v>
      </c>
      <c r="Y731" s="6">
        <f>DATE(Data7[[#This Row],[Year]],Data7[[#This Row],[Month]],Data7[[#This Row],[Day]])</f>
        <v>45418</v>
      </c>
    </row>
    <row r="732" spans="1:25" x14ac:dyDescent="0.3">
      <c r="A732" s="5">
        <v>45419.57922777778</v>
      </c>
      <c r="B732" s="7" t="s">
        <v>31</v>
      </c>
      <c r="C732" s="6" t="s">
        <v>738</v>
      </c>
      <c r="D732" s="7" t="s">
        <v>340</v>
      </c>
      <c r="E732" s="8">
        <v>1</v>
      </c>
      <c r="F732" s="7">
        <v>6984733</v>
      </c>
      <c r="G732" s="7" t="s">
        <v>68</v>
      </c>
      <c r="H732" s="7" t="s">
        <v>69</v>
      </c>
      <c r="I732" s="7" t="s">
        <v>44</v>
      </c>
      <c r="J732" s="19" t="str">
        <f>IFERROR(INDEX('Employee Info'!$C$3:$E$200,MATCH(Data7[[#This Row],[Name:]],'Employee Info'!$B$3:$B$200,0),MATCH(Data7[[#This Row],[Hours Type:]],'Employee Info'!$C$2:$E$2,0)),"")</f>
        <v/>
      </c>
      <c r="K732" s="19" t="str">
        <f>IFERROR(INDEX('Employee Info'!$C$3:$J$200,MATCH(Data7[[#This Row],[Name:]],'Employee Info'!$B$3:$B$200,0),MATCH(Data7[[#Headers],[Truck]],'Employee Info'!$C$2:$J$2,0)),"")</f>
        <v/>
      </c>
      <c r="L732" s="19" t="str">
        <f>IFERROR(INDEX('Employee Info'!$C$3:$J$200,MATCH(Data7[[#This Row],[Name:]],'Employee Info'!$B$3:$B$200,0),MATCH(Data7[[#Headers],[Phone]],'Employee Info'!$C$2:$J$2,0)),"")</f>
        <v/>
      </c>
      <c r="M732" s="19" t="str">
        <f>IFERROR(INDEX('Employee Info'!$C$3:$J$200,MATCH(Data7[[#This Row],[Name:]],'Employee Info'!$B$3:$B$200,0),MATCH(Data7[[#Headers],[Tech]],'Employee Info'!$C$2:$J$2,0)),"")</f>
        <v/>
      </c>
      <c r="N732" s="19" t="str">
        <f>IFERROR(INDEX('Employee Info'!$C$3:$J$200,MATCH(Data7[[#This Row],[Name:]],'Employee Info'!$B$3:$B$200,0),MATCH(Data7[[#Headers],[Other]],'Employee Info'!$C$2:$J$2,0)),"")</f>
        <v/>
      </c>
      <c r="O732" s="19">
        <f>IFERROR((Data7[[#This Row],[Hours:]]*SUM(Data7[[#This Row],[Rate]:[Other]])),"")</f>
        <v>0</v>
      </c>
      <c r="P732" s="7" t="str">
        <f>IF(Data7[[#This Row],[WO'#:]]="","Riley #","WO#")</f>
        <v>WO#</v>
      </c>
      <c r="Q732" s="7">
        <f>IFERROR(WEEKNUM(Data7[[#This Row],[Date:]]),"")</f>
        <v>19</v>
      </c>
      <c r="R732" s="6">
        <f t="shared" si="33"/>
        <v>45417</v>
      </c>
      <c r="S732" s="6">
        <f>Data7[[#This Row],[Week Start]]+7</f>
        <v>45424</v>
      </c>
      <c r="T732" s="7" t="str">
        <f t="shared" si="34"/>
        <v>5/5/2024 - 5/12/2024</v>
      </c>
      <c r="U732" s="7" t="str">
        <f t="shared" si="35"/>
        <v>Time Card</v>
      </c>
      <c r="V732" s="8" t="str">
        <f>RIGHT(TEXT(Data7[[#This Row],[Date:]],"mmddyyyy"),4)</f>
        <v>2024</v>
      </c>
      <c r="W732" s="8" t="str">
        <f>MID(TEXT(Data7[[#This Row],[Date:]],"mmddyyyy"),3,2)</f>
        <v>07</v>
      </c>
      <c r="X732" s="8" t="str">
        <f>LEFT(TEXT(Data7[[#This Row],[Date:]],"mmddyyyy"),2)</f>
        <v>05</v>
      </c>
      <c r="Y732" s="6">
        <f>DATE(Data7[[#This Row],[Year]],Data7[[#This Row],[Month]],Data7[[#This Row],[Day]])</f>
        <v>45419</v>
      </c>
    </row>
    <row r="733" spans="1:25" x14ac:dyDescent="0.3">
      <c r="A733" s="5">
        <v>45422.549368171298</v>
      </c>
      <c r="B733" s="7" t="s">
        <v>66</v>
      </c>
      <c r="C733" s="6" t="s">
        <v>738</v>
      </c>
      <c r="D733" s="7" t="s">
        <v>569</v>
      </c>
      <c r="E733" s="8">
        <v>5</v>
      </c>
      <c r="F733" s="7">
        <v>6984733</v>
      </c>
      <c r="G733" s="7" t="s">
        <v>68</v>
      </c>
      <c r="H733" s="7" t="s">
        <v>69</v>
      </c>
      <c r="I733" s="7" t="s">
        <v>44</v>
      </c>
      <c r="J733" s="19" t="str">
        <f>IFERROR(INDEX('Employee Info'!$C$3:$E$200,MATCH(Data7[[#This Row],[Name:]],'Employee Info'!$B$3:$B$200,0),MATCH(Data7[[#This Row],[Hours Type:]],'Employee Info'!$C$2:$E$2,0)),"")</f>
        <v/>
      </c>
      <c r="K733" s="19" t="str">
        <f>IFERROR(INDEX('Employee Info'!$C$3:$J$200,MATCH(Data7[[#This Row],[Name:]],'Employee Info'!$B$3:$B$200,0),MATCH(Data7[[#Headers],[Truck]],'Employee Info'!$C$2:$J$2,0)),"")</f>
        <v/>
      </c>
      <c r="L733" s="19" t="str">
        <f>IFERROR(INDEX('Employee Info'!$C$3:$J$200,MATCH(Data7[[#This Row],[Name:]],'Employee Info'!$B$3:$B$200,0),MATCH(Data7[[#Headers],[Phone]],'Employee Info'!$C$2:$J$2,0)),"")</f>
        <v/>
      </c>
      <c r="M733" s="19" t="str">
        <f>IFERROR(INDEX('Employee Info'!$C$3:$J$200,MATCH(Data7[[#This Row],[Name:]],'Employee Info'!$B$3:$B$200,0),MATCH(Data7[[#Headers],[Tech]],'Employee Info'!$C$2:$J$2,0)),"")</f>
        <v/>
      </c>
      <c r="N733" s="19" t="str">
        <f>IFERROR(INDEX('Employee Info'!$C$3:$J$200,MATCH(Data7[[#This Row],[Name:]],'Employee Info'!$B$3:$B$200,0),MATCH(Data7[[#Headers],[Other]],'Employee Info'!$C$2:$J$2,0)),"")</f>
        <v/>
      </c>
      <c r="O733" s="19">
        <f>IFERROR((Data7[[#This Row],[Hours:]]*SUM(Data7[[#This Row],[Rate]:[Other]])),"")</f>
        <v>0</v>
      </c>
      <c r="P733" s="7" t="str">
        <f>IF(Data7[[#This Row],[WO'#:]]="","Riley #","WO#")</f>
        <v>WO#</v>
      </c>
      <c r="Q733" s="7">
        <f>IFERROR(WEEKNUM(Data7[[#This Row],[Date:]]),"")</f>
        <v>19</v>
      </c>
      <c r="R733" s="6">
        <f t="shared" si="33"/>
        <v>45417</v>
      </c>
      <c r="S733" s="6">
        <f>Data7[[#This Row],[Week Start]]+7</f>
        <v>45424</v>
      </c>
      <c r="T733" s="7" t="str">
        <f t="shared" si="34"/>
        <v>5/5/2024 - 5/12/2024</v>
      </c>
      <c r="U733" s="7" t="str">
        <f t="shared" si="35"/>
        <v>Time Card</v>
      </c>
      <c r="V733" s="8" t="str">
        <f>RIGHT(TEXT(Data7[[#This Row],[Date:]],"mmddyyyy"),4)</f>
        <v>2024</v>
      </c>
      <c r="W733" s="8" t="str">
        <f>MID(TEXT(Data7[[#This Row],[Date:]],"mmddyyyy"),3,2)</f>
        <v>07</v>
      </c>
      <c r="X733" s="8" t="str">
        <f>LEFT(TEXT(Data7[[#This Row],[Date:]],"mmddyyyy"),2)</f>
        <v>05</v>
      </c>
      <c r="Y733" s="6">
        <f>DATE(Data7[[#This Row],[Year]],Data7[[#This Row],[Month]],Data7[[#This Row],[Day]])</f>
        <v>45419</v>
      </c>
    </row>
    <row r="734" spans="1:25" x14ac:dyDescent="0.3">
      <c r="A734" s="5">
        <v>45419.432576967592</v>
      </c>
      <c r="B734" s="7" t="s">
        <v>23</v>
      </c>
      <c r="C734" s="6" t="s">
        <v>738</v>
      </c>
      <c r="D734" s="7" t="s">
        <v>734</v>
      </c>
      <c r="E734" s="8">
        <v>8</v>
      </c>
      <c r="F734" s="7">
        <v>7098027</v>
      </c>
      <c r="G734" s="7" t="s">
        <v>68</v>
      </c>
      <c r="H734" s="7" t="s">
        <v>69</v>
      </c>
      <c r="I734" s="7" t="s">
        <v>44</v>
      </c>
      <c r="J734" s="19" t="str">
        <f>IFERROR(INDEX('Employee Info'!$C$3:$E$200,MATCH(Data7[[#This Row],[Name:]],'Employee Info'!$B$3:$B$200,0),MATCH(Data7[[#This Row],[Hours Type:]],'Employee Info'!$C$2:$E$2,0)),"")</f>
        <v/>
      </c>
      <c r="K734" s="19" t="str">
        <f>IFERROR(INDEX('Employee Info'!$C$3:$J$200,MATCH(Data7[[#This Row],[Name:]],'Employee Info'!$B$3:$B$200,0),MATCH(Data7[[#Headers],[Truck]],'Employee Info'!$C$2:$J$2,0)),"")</f>
        <v/>
      </c>
      <c r="L734" s="19" t="str">
        <f>IFERROR(INDEX('Employee Info'!$C$3:$J$200,MATCH(Data7[[#This Row],[Name:]],'Employee Info'!$B$3:$B$200,0),MATCH(Data7[[#Headers],[Phone]],'Employee Info'!$C$2:$J$2,0)),"")</f>
        <v/>
      </c>
      <c r="M734" s="19" t="str">
        <f>IFERROR(INDEX('Employee Info'!$C$3:$J$200,MATCH(Data7[[#This Row],[Name:]],'Employee Info'!$B$3:$B$200,0),MATCH(Data7[[#Headers],[Tech]],'Employee Info'!$C$2:$J$2,0)),"")</f>
        <v/>
      </c>
      <c r="N734" s="19" t="str">
        <f>IFERROR(INDEX('Employee Info'!$C$3:$J$200,MATCH(Data7[[#This Row],[Name:]],'Employee Info'!$B$3:$B$200,0),MATCH(Data7[[#Headers],[Other]],'Employee Info'!$C$2:$J$2,0)),"")</f>
        <v/>
      </c>
      <c r="O734" s="19">
        <f>IFERROR((Data7[[#This Row],[Hours:]]*SUM(Data7[[#This Row],[Rate]:[Other]])),"")</f>
        <v>0</v>
      </c>
      <c r="P734" s="7" t="str">
        <f>IF(Data7[[#This Row],[WO'#:]]="","Riley #","WO#")</f>
        <v>WO#</v>
      </c>
      <c r="Q734" s="7">
        <f>IFERROR(WEEKNUM(Data7[[#This Row],[Date:]]),"")</f>
        <v>19</v>
      </c>
      <c r="R734" s="6">
        <f t="shared" si="33"/>
        <v>45417</v>
      </c>
      <c r="S734" s="6">
        <f>Data7[[#This Row],[Week Start]]+7</f>
        <v>45424</v>
      </c>
      <c r="T734" s="7" t="str">
        <f t="shared" si="34"/>
        <v>5/5/2024 - 5/12/2024</v>
      </c>
      <c r="U734" s="7" t="str">
        <f t="shared" si="35"/>
        <v>Time Card</v>
      </c>
      <c r="V734" s="8" t="str">
        <f>RIGHT(TEXT(Data7[[#This Row],[Date:]],"mmddyyyy"),4)</f>
        <v>2024</v>
      </c>
      <c r="W734" s="8" t="str">
        <f>MID(TEXT(Data7[[#This Row],[Date:]],"mmddyyyy"),3,2)</f>
        <v>07</v>
      </c>
      <c r="X734" s="8" t="str">
        <f>LEFT(TEXT(Data7[[#This Row],[Date:]],"mmddyyyy"),2)</f>
        <v>05</v>
      </c>
      <c r="Y734" s="6">
        <f>DATE(Data7[[#This Row],[Year]],Data7[[#This Row],[Month]],Data7[[#This Row],[Day]])</f>
        <v>45419</v>
      </c>
    </row>
    <row r="735" spans="1:25" x14ac:dyDescent="0.3">
      <c r="A735" s="5">
        <v>45419.579708564816</v>
      </c>
      <c r="B735" s="7" t="s">
        <v>31</v>
      </c>
      <c r="C735" s="6" t="s">
        <v>738</v>
      </c>
      <c r="D735" s="7" t="s">
        <v>739</v>
      </c>
      <c r="E735" s="8">
        <v>7</v>
      </c>
      <c r="F735" s="7">
        <v>7098027</v>
      </c>
      <c r="G735" s="7" t="s">
        <v>68</v>
      </c>
      <c r="H735" s="7" t="s">
        <v>69</v>
      </c>
      <c r="I735" s="7" t="s">
        <v>44</v>
      </c>
      <c r="J735" s="19" t="str">
        <f>IFERROR(INDEX('Employee Info'!$C$3:$E$200,MATCH(Data7[[#This Row],[Name:]],'Employee Info'!$B$3:$B$200,0),MATCH(Data7[[#This Row],[Hours Type:]],'Employee Info'!$C$2:$E$2,0)),"")</f>
        <v/>
      </c>
      <c r="K735" s="19" t="str">
        <f>IFERROR(INDEX('Employee Info'!$C$3:$J$200,MATCH(Data7[[#This Row],[Name:]],'Employee Info'!$B$3:$B$200,0),MATCH(Data7[[#Headers],[Truck]],'Employee Info'!$C$2:$J$2,0)),"")</f>
        <v/>
      </c>
      <c r="L735" s="19" t="str">
        <f>IFERROR(INDEX('Employee Info'!$C$3:$J$200,MATCH(Data7[[#This Row],[Name:]],'Employee Info'!$B$3:$B$200,0),MATCH(Data7[[#Headers],[Phone]],'Employee Info'!$C$2:$J$2,0)),"")</f>
        <v/>
      </c>
      <c r="M735" s="19" t="str">
        <f>IFERROR(INDEX('Employee Info'!$C$3:$J$200,MATCH(Data7[[#This Row],[Name:]],'Employee Info'!$B$3:$B$200,0),MATCH(Data7[[#Headers],[Tech]],'Employee Info'!$C$2:$J$2,0)),"")</f>
        <v/>
      </c>
      <c r="N735" s="19" t="str">
        <f>IFERROR(INDEX('Employee Info'!$C$3:$J$200,MATCH(Data7[[#This Row],[Name:]],'Employee Info'!$B$3:$B$200,0),MATCH(Data7[[#Headers],[Other]],'Employee Info'!$C$2:$J$2,0)),"")</f>
        <v/>
      </c>
      <c r="O735" s="19">
        <f>IFERROR((Data7[[#This Row],[Hours:]]*SUM(Data7[[#This Row],[Rate]:[Other]])),"")</f>
        <v>0</v>
      </c>
      <c r="P735" s="7" t="str">
        <f>IF(Data7[[#This Row],[WO'#:]]="","Riley #","WO#")</f>
        <v>WO#</v>
      </c>
      <c r="Q735" s="7">
        <f>IFERROR(WEEKNUM(Data7[[#This Row],[Date:]]),"")</f>
        <v>19</v>
      </c>
      <c r="R735" s="6">
        <f t="shared" si="33"/>
        <v>45417</v>
      </c>
      <c r="S735" s="6">
        <f>Data7[[#This Row],[Week Start]]+7</f>
        <v>45424</v>
      </c>
      <c r="T735" s="7" t="str">
        <f t="shared" si="34"/>
        <v>5/5/2024 - 5/12/2024</v>
      </c>
      <c r="U735" s="7" t="str">
        <f t="shared" si="35"/>
        <v>Time Card</v>
      </c>
      <c r="V735" s="8" t="str">
        <f>RIGHT(TEXT(Data7[[#This Row],[Date:]],"mmddyyyy"),4)</f>
        <v>2024</v>
      </c>
      <c r="W735" s="8" t="str">
        <f>MID(TEXT(Data7[[#This Row],[Date:]],"mmddyyyy"),3,2)</f>
        <v>07</v>
      </c>
      <c r="X735" s="8" t="str">
        <f>LEFT(TEXT(Data7[[#This Row],[Date:]],"mmddyyyy"),2)</f>
        <v>05</v>
      </c>
      <c r="Y735" s="6">
        <f>DATE(Data7[[#This Row],[Year]],Data7[[#This Row],[Month]],Data7[[#This Row],[Day]])</f>
        <v>45419</v>
      </c>
    </row>
    <row r="736" spans="1:25" x14ac:dyDescent="0.3">
      <c r="A736" s="5">
        <v>45422.542652430559</v>
      </c>
      <c r="B736" s="7" t="s">
        <v>66</v>
      </c>
      <c r="C736" s="6" t="s">
        <v>738</v>
      </c>
      <c r="D736" s="7" t="s">
        <v>571</v>
      </c>
      <c r="E736" s="8">
        <v>1</v>
      </c>
      <c r="F736" s="7">
        <v>7098027</v>
      </c>
      <c r="G736" s="7" t="s">
        <v>68</v>
      </c>
      <c r="H736" s="7" t="s">
        <v>69</v>
      </c>
      <c r="I736" s="7" t="s">
        <v>44</v>
      </c>
      <c r="J736" s="19" t="str">
        <f>IFERROR(INDEX('Employee Info'!$C$3:$E$200,MATCH(Data7[[#This Row],[Name:]],'Employee Info'!$B$3:$B$200,0),MATCH(Data7[[#This Row],[Hours Type:]],'Employee Info'!$C$2:$E$2,0)),"")</f>
        <v/>
      </c>
      <c r="K736" s="19" t="str">
        <f>IFERROR(INDEX('Employee Info'!$C$3:$J$200,MATCH(Data7[[#This Row],[Name:]],'Employee Info'!$B$3:$B$200,0),MATCH(Data7[[#Headers],[Truck]],'Employee Info'!$C$2:$J$2,0)),"")</f>
        <v/>
      </c>
      <c r="L736" s="19" t="str">
        <f>IFERROR(INDEX('Employee Info'!$C$3:$J$200,MATCH(Data7[[#This Row],[Name:]],'Employee Info'!$B$3:$B$200,0),MATCH(Data7[[#Headers],[Phone]],'Employee Info'!$C$2:$J$2,0)),"")</f>
        <v/>
      </c>
      <c r="M736" s="19" t="str">
        <f>IFERROR(INDEX('Employee Info'!$C$3:$J$200,MATCH(Data7[[#This Row],[Name:]],'Employee Info'!$B$3:$B$200,0),MATCH(Data7[[#Headers],[Tech]],'Employee Info'!$C$2:$J$2,0)),"")</f>
        <v/>
      </c>
      <c r="N736" s="19" t="str">
        <f>IFERROR(INDEX('Employee Info'!$C$3:$J$200,MATCH(Data7[[#This Row],[Name:]],'Employee Info'!$B$3:$B$200,0),MATCH(Data7[[#Headers],[Other]],'Employee Info'!$C$2:$J$2,0)),"")</f>
        <v/>
      </c>
      <c r="O736" s="19">
        <f>IFERROR((Data7[[#This Row],[Hours:]]*SUM(Data7[[#This Row],[Rate]:[Other]])),"")</f>
        <v>0</v>
      </c>
      <c r="P736" s="7" t="str">
        <f>IF(Data7[[#This Row],[WO'#:]]="","Riley #","WO#")</f>
        <v>WO#</v>
      </c>
      <c r="Q736" s="7">
        <f>IFERROR(WEEKNUM(Data7[[#This Row],[Date:]]),"")</f>
        <v>19</v>
      </c>
      <c r="R736" s="6">
        <f t="shared" si="33"/>
        <v>45417</v>
      </c>
      <c r="S736" s="6">
        <f>Data7[[#This Row],[Week Start]]+7</f>
        <v>45424</v>
      </c>
      <c r="T736" s="7" t="str">
        <f t="shared" si="34"/>
        <v>5/5/2024 - 5/12/2024</v>
      </c>
      <c r="U736" s="7" t="str">
        <f t="shared" si="35"/>
        <v>Time Card</v>
      </c>
      <c r="V736" s="8" t="str">
        <f>RIGHT(TEXT(Data7[[#This Row],[Date:]],"mmddyyyy"),4)</f>
        <v>2024</v>
      </c>
      <c r="W736" s="8" t="str">
        <f>MID(TEXT(Data7[[#This Row],[Date:]],"mmddyyyy"),3,2)</f>
        <v>07</v>
      </c>
      <c r="X736" s="8" t="str">
        <f>LEFT(TEXT(Data7[[#This Row],[Date:]],"mmddyyyy"),2)</f>
        <v>05</v>
      </c>
      <c r="Y736" s="6">
        <f>DATE(Data7[[#This Row],[Year]],Data7[[#This Row],[Month]],Data7[[#This Row],[Day]])</f>
        <v>45419</v>
      </c>
    </row>
    <row r="737" spans="1:25" x14ac:dyDescent="0.3">
      <c r="A737" s="5">
        <v>45422.543438541667</v>
      </c>
      <c r="B737" s="7" t="s">
        <v>66</v>
      </c>
      <c r="C737" s="6" t="s">
        <v>738</v>
      </c>
      <c r="D737" s="7" t="s">
        <v>571</v>
      </c>
      <c r="E737" s="8">
        <v>1</v>
      </c>
      <c r="F737" s="7">
        <v>7098027</v>
      </c>
      <c r="G737" s="7" t="s">
        <v>68</v>
      </c>
      <c r="H737" s="7" t="s">
        <v>69</v>
      </c>
      <c r="I737" s="7" t="s">
        <v>45</v>
      </c>
      <c r="J737" s="19" t="str">
        <f>IFERROR(INDEX('Employee Info'!$C$3:$E$200,MATCH(Data7[[#This Row],[Name:]],'Employee Info'!$B$3:$B$200,0),MATCH(Data7[[#This Row],[Hours Type:]],'Employee Info'!$C$2:$E$2,0)),"")</f>
        <v/>
      </c>
      <c r="K737" s="19" t="str">
        <f>IFERROR(INDEX('Employee Info'!$C$3:$J$200,MATCH(Data7[[#This Row],[Name:]],'Employee Info'!$B$3:$B$200,0),MATCH(Data7[[#Headers],[Truck]],'Employee Info'!$C$2:$J$2,0)),"")</f>
        <v/>
      </c>
      <c r="L737" s="19" t="str">
        <f>IFERROR(INDEX('Employee Info'!$C$3:$J$200,MATCH(Data7[[#This Row],[Name:]],'Employee Info'!$B$3:$B$200,0),MATCH(Data7[[#Headers],[Phone]],'Employee Info'!$C$2:$J$2,0)),"")</f>
        <v/>
      </c>
      <c r="M737" s="19" t="str">
        <f>IFERROR(INDEX('Employee Info'!$C$3:$J$200,MATCH(Data7[[#This Row],[Name:]],'Employee Info'!$B$3:$B$200,0),MATCH(Data7[[#Headers],[Tech]],'Employee Info'!$C$2:$J$2,0)),"")</f>
        <v/>
      </c>
      <c r="N737" s="19" t="str">
        <f>IFERROR(INDEX('Employee Info'!$C$3:$J$200,MATCH(Data7[[#This Row],[Name:]],'Employee Info'!$B$3:$B$200,0),MATCH(Data7[[#Headers],[Other]],'Employee Info'!$C$2:$J$2,0)),"")</f>
        <v/>
      </c>
      <c r="O737" s="19">
        <f>IFERROR((Data7[[#This Row],[Hours:]]*SUM(Data7[[#This Row],[Rate]:[Other]])),"")</f>
        <v>0</v>
      </c>
      <c r="P737" s="7" t="str">
        <f>IF(Data7[[#This Row],[WO'#:]]="","Riley #","WO#")</f>
        <v>WO#</v>
      </c>
      <c r="Q737" s="7">
        <f>IFERROR(WEEKNUM(Data7[[#This Row],[Date:]]),"")</f>
        <v>19</v>
      </c>
      <c r="R737" s="6">
        <f t="shared" si="33"/>
        <v>45417</v>
      </c>
      <c r="S737" s="6">
        <f>Data7[[#This Row],[Week Start]]+7</f>
        <v>45424</v>
      </c>
      <c r="T737" s="7" t="str">
        <f t="shared" si="34"/>
        <v>5/5/2024 - 5/12/2024</v>
      </c>
      <c r="U737" s="7" t="str">
        <f t="shared" si="35"/>
        <v>Time Card</v>
      </c>
      <c r="V737" s="8" t="str">
        <f>RIGHT(TEXT(Data7[[#This Row],[Date:]],"mmddyyyy"),4)</f>
        <v>2024</v>
      </c>
      <c r="W737" s="8" t="str">
        <f>MID(TEXT(Data7[[#This Row],[Date:]],"mmddyyyy"),3,2)</f>
        <v>07</v>
      </c>
      <c r="X737" s="8" t="str">
        <f>LEFT(TEXT(Data7[[#This Row],[Date:]],"mmddyyyy"),2)</f>
        <v>05</v>
      </c>
      <c r="Y737" s="6">
        <f>DATE(Data7[[#This Row],[Year]],Data7[[#This Row],[Month]],Data7[[#This Row],[Day]])</f>
        <v>45419</v>
      </c>
    </row>
    <row r="738" spans="1:25" x14ac:dyDescent="0.3">
      <c r="A738" s="5">
        <v>45420.581266550929</v>
      </c>
      <c r="B738" s="7" t="s">
        <v>35</v>
      </c>
      <c r="C738" s="6" t="s">
        <v>738</v>
      </c>
      <c r="D738" s="7" t="s">
        <v>742</v>
      </c>
      <c r="E738" s="8">
        <v>1.5</v>
      </c>
      <c r="F738" s="7" t="s">
        <v>68</v>
      </c>
      <c r="G738" s="7" t="s">
        <v>68</v>
      </c>
      <c r="H738" s="7" t="s">
        <v>579</v>
      </c>
      <c r="I738" s="7" t="s">
        <v>44</v>
      </c>
      <c r="J738" s="19" t="str">
        <f>IFERROR(INDEX('Employee Info'!$C$3:$E$200,MATCH(Data7[[#This Row],[Name:]],'Employee Info'!$B$3:$B$200,0),MATCH(Data7[[#This Row],[Hours Type:]],'Employee Info'!$C$2:$E$2,0)),"")</f>
        <v/>
      </c>
      <c r="K738" s="19" t="str">
        <f>IFERROR(INDEX('Employee Info'!$C$3:$J$200,MATCH(Data7[[#This Row],[Name:]],'Employee Info'!$B$3:$B$200,0),MATCH(Data7[[#Headers],[Truck]],'Employee Info'!$C$2:$J$2,0)),"")</f>
        <v/>
      </c>
      <c r="L738" s="19" t="str">
        <f>IFERROR(INDEX('Employee Info'!$C$3:$J$200,MATCH(Data7[[#This Row],[Name:]],'Employee Info'!$B$3:$B$200,0),MATCH(Data7[[#Headers],[Phone]],'Employee Info'!$C$2:$J$2,0)),"")</f>
        <v/>
      </c>
      <c r="M738" s="19" t="str">
        <f>IFERROR(INDEX('Employee Info'!$C$3:$J$200,MATCH(Data7[[#This Row],[Name:]],'Employee Info'!$B$3:$B$200,0),MATCH(Data7[[#Headers],[Tech]],'Employee Info'!$C$2:$J$2,0)),"")</f>
        <v/>
      </c>
      <c r="N738" s="19" t="str">
        <f>IFERROR(INDEX('Employee Info'!$C$3:$J$200,MATCH(Data7[[#This Row],[Name:]],'Employee Info'!$B$3:$B$200,0),MATCH(Data7[[#Headers],[Other]],'Employee Info'!$C$2:$J$2,0)),"")</f>
        <v/>
      </c>
      <c r="O738" s="19">
        <f>IFERROR((Data7[[#This Row],[Hours:]]*SUM(Data7[[#This Row],[Rate]:[Other]])),"")</f>
        <v>0</v>
      </c>
      <c r="P738" s="7" t="str">
        <f>IF(Data7[[#This Row],[WO'#:]]="","Riley #","WO#")</f>
        <v>Riley #</v>
      </c>
      <c r="Q738" s="7">
        <f>IFERROR(WEEKNUM(Data7[[#This Row],[Date:]]),"")</f>
        <v>19</v>
      </c>
      <c r="R738" s="6">
        <f t="shared" si="33"/>
        <v>45417</v>
      </c>
      <c r="S738" s="6">
        <f>Data7[[#This Row],[Week Start]]+7</f>
        <v>45424</v>
      </c>
      <c r="T738" s="7" t="str">
        <f t="shared" si="34"/>
        <v>5/5/2024 - 5/12/2024</v>
      </c>
      <c r="U738" s="7" t="str">
        <f t="shared" si="35"/>
        <v>Time Card</v>
      </c>
      <c r="V738" s="8" t="str">
        <f>RIGHT(TEXT(Data7[[#This Row],[Date:]],"mmddyyyy"),4)</f>
        <v>2024</v>
      </c>
      <c r="W738" s="8" t="str">
        <f>MID(TEXT(Data7[[#This Row],[Date:]],"mmddyyyy"),3,2)</f>
        <v>07</v>
      </c>
      <c r="X738" s="8" t="str">
        <f>LEFT(TEXT(Data7[[#This Row],[Date:]],"mmddyyyy"),2)</f>
        <v>05</v>
      </c>
      <c r="Y738" s="6">
        <f>DATE(Data7[[#This Row],[Year]],Data7[[#This Row],[Month]],Data7[[#This Row],[Day]])</f>
        <v>45419</v>
      </c>
    </row>
    <row r="739" spans="1:25" x14ac:dyDescent="0.3">
      <c r="A739" s="5">
        <v>45422.54034039352</v>
      </c>
      <c r="B739" s="7" t="s">
        <v>66</v>
      </c>
      <c r="C739" s="6" t="s">
        <v>738</v>
      </c>
      <c r="D739" s="7" t="s">
        <v>566</v>
      </c>
      <c r="E739" s="8">
        <v>1</v>
      </c>
      <c r="F739" s="7" t="s">
        <v>68</v>
      </c>
      <c r="G739" s="7" t="s">
        <v>68</v>
      </c>
      <c r="H739" s="7" t="s">
        <v>536</v>
      </c>
      <c r="I739" s="7" t="s">
        <v>44</v>
      </c>
      <c r="J739" s="19" t="str">
        <f>IFERROR(INDEX('Employee Info'!$C$3:$E$200,MATCH(Data7[[#This Row],[Name:]],'Employee Info'!$B$3:$B$200,0),MATCH(Data7[[#This Row],[Hours Type:]],'Employee Info'!$C$2:$E$2,0)),"")</f>
        <v/>
      </c>
      <c r="K739" s="19" t="str">
        <f>IFERROR(INDEX('Employee Info'!$C$3:$J$200,MATCH(Data7[[#This Row],[Name:]],'Employee Info'!$B$3:$B$200,0),MATCH(Data7[[#Headers],[Truck]],'Employee Info'!$C$2:$J$2,0)),"")</f>
        <v/>
      </c>
      <c r="L739" s="19" t="str">
        <f>IFERROR(INDEX('Employee Info'!$C$3:$J$200,MATCH(Data7[[#This Row],[Name:]],'Employee Info'!$B$3:$B$200,0),MATCH(Data7[[#Headers],[Phone]],'Employee Info'!$C$2:$J$2,0)),"")</f>
        <v/>
      </c>
      <c r="M739" s="19" t="str">
        <f>IFERROR(INDEX('Employee Info'!$C$3:$J$200,MATCH(Data7[[#This Row],[Name:]],'Employee Info'!$B$3:$B$200,0),MATCH(Data7[[#Headers],[Tech]],'Employee Info'!$C$2:$J$2,0)),"")</f>
        <v/>
      </c>
      <c r="N739" s="19" t="str">
        <f>IFERROR(INDEX('Employee Info'!$C$3:$J$200,MATCH(Data7[[#This Row],[Name:]],'Employee Info'!$B$3:$B$200,0),MATCH(Data7[[#Headers],[Other]],'Employee Info'!$C$2:$J$2,0)),"")</f>
        <v/>
      </c>
      <c r="O739" s="19">
        <f>IFERROR((Data7[[#This Row],[Hours:]]*SUM(Data7[[#This Row],[Rate]:[Other]])),"")</f>
        <v>0</v>
      </c>
      <c r="P739" s="7" t="str">
        <f>IF(Data7[[#This Row],[WO'#:]]="","Riley #","WO#")</f>
        <v>Riley #</v>
      </c>
      <c r="Q739" s="7">
        <f>IFERROR(WEEKNUM(Data7[[#This Row],[Date:]]),"")</f>
        <v>19</v>
      </c>
      <c r="R739" s="6">
        <f t="shared" si="33"/>
        <v>45417</v>
      </c>
      <c r="S739" s="6">
        <f>Data7[[#This Row],[Week Start]]+7</f>
        <v>45424</v>
      </c>
      <c r="T739" s="7" t="str">
        <f t="shared" si="34"/>
        <v>5/5/2024 - 5/12/2024</v>
      </c>
      <c r="U739" s="7" t="str">
        <f t="shared" si="35"/>
        <v>Time Card</v>
      </c>
      <c r="V739" s="8" t="str">
        <f>RIGHT(TEXT(Data7[[#This Row],[Date:]],"mmddyyyy"),4)</f>
        <v>2024</v>
      </c>
      <c r="W739" s="8" t="str">
        <f>MID(TEXT(Data7[[#This Row],[Date:]],"mmddyyyy"),3,2)</f>
        <v>07</v>
      </c>
      <c r="X739" s="8" t="str">
        <f>LEFT(TEXT(Data7[[#This Row],[Date:]],"mmddyyyy"),2)</f>
        <v>05</v>
      </c>
      <c r="Y739" s="6">
        <f>DATE(Data7[[#This Row],[Year]],Data7[[#This Row],[Month]],Data7[[#This Row],[Day]])</f>
        <v>45419</v>
      </c>
    </row>
    <row r="740" spans="1:25" x14ac:dyDescent="0.3">
      <c r="A740" s="5">
        <v>45419.416102777781</v>
      </c>
      <c r="B740" s="7" t="s">
        <v>35</v>
      </c>
      <c r="C740" s="6" t="s">
        <v>738</v>
      </c>
      <c r="D740" s="7" t="s">
        <v>740</v>
      </c>
      <c r="E740" s="8">
        <v>4.5</v>
      </c>
      <c r="F740" s="7" t="s">
        <v>68</v>
      </c>
      <c r="G740" s="7" t="s">
        <v>68</v>
      </c>
      <c r="H740" s="7" t="s">
        <v>460</v>
      </c>
      <c r="I740" s="7" t="s">
        <v>44</v>
      </c>
      <c r="J740" s="19" t="str">
        <f>IFERROR(INDEX('Employee Info'!$C$3:$E$200,MATCH(Data7[[#This Row],[Name:]],'Employee Info'!$B$3:$B$200,0),MATCH(Data7[[#This Row],[Hours Type:]],'Employee Info'!$C$2:$E$2,0)),"")</f>
        <v/>
      </c>
      <c r="K740" s="19" t="str">
        <f>IFERROR(INDEX('Employee Info'!$C$3:$J$200,MATCH(Data7[[#This Row],[Name:]],'Employee Info'!$B$3:$B$200,0),MATCH(Data7[[#Headers],[Truck]],'Employee Info'!$C$2:$J$2,0)),"")</f>
        <v/>
      </c>
      <c r="L740" s="19" t="str">
        <f>IFERROR(INDEX('Employee Info'!$C$3:$J$200,MATCH(Data7[[#This Row],[Name:]],'Employee Info'!$B$3:$B$200,0),MATCH(Data7[[#Headers],[Phone]],'Employee Info'!$C$2:$J$2,0)),"")</f>
        <v/>
      </c>
      <c r="M740" s="19" t="str">
        <f>IFERROR(INDEX('Employee Info'!$C$3:$J$200,MATCH(Data7[[#This Row],[Name:]],'Employee Info'!$B$3:$B$200,0),MATCH(Data7[[#Headers],[Tech]],'Employee Info'!$C$2:$J$2,0)),"")</f>
        <v/>
      </c>
      <c r="N740" s="19" t="str">
        <f>IFERROR(INDEX('Employee Info'!$C$3:$J$200,MATCH(Data7[[#This Row],[Name:]],'Employee Info'!$B$3:$B$200,0),MATCH(Data7[[#Headers],[Other]],'Employee Info'!$C$2:$J$2,0)),"")</f>
        <v/>
      </c>
      <c r="O740" s="19">
        <f>IFERROR((Data7[[#This Row],[Hours:]]*SUM(Data7[[#This Row],[Rate]:[Other]])),"")</f>
        <v>0</v>
      </c>
      <c r="P740" s="7" t="str">
        <f>IF(Data7[[#This Row],[WO'#:]]="","Riley #","WO#")</f>
        <v>Riley #</v>
      </c>
      <c r="Q740" s="7">
        <f>IFERROR(WEEKNUM(Data7[[#This Row],[Date:]]),"")</f>
        <v>19</v>
      </c>
      <c r="R740" s="6">
        <f t="shared" si="33"/>
        <v>45417</v>
      </c>
      <c r="S740" s="6">
        <f>Data7[[#This Row],[Week Start]]+7</f>
        <v>45424</v>
      </c>
      <c r="T740" s="7" t="str">
        <f t="shared" si="34"/>
        <v>5/5/2024 - 5/12/2024</v>
      </c>
      <c r="U740" s="7" t="str">
        <f t="shared" si="35"/>
        <v>Time Card</v>
      </c>
      <c r="V740" s="8" t="str">
        <f>RIGHT(TEXT(Data7[[#This Row],[Date:]],"mmddyyyy"),4)</f>
        <v>2024</v>
      </c>
      <c r="W740" s="8" t="str">
        <f>MID(TEXT(Data7[[#This Row],[Date:]],"mmddyyyy"),3,2)</f>
        <v>07</v>
      </c>
      <c r="X740" s="8" t="str">
        <f>LEFT(TEXT(Data7[[#This Row],[Date:]],"mmddyyyy"),2)</f>
        <v>05</v>
      </c>
      <c r="Y740" s="6">
        <f>DATE(Data7[[#This Row],[Year]],Data7[[#This Row],[Month]],Data7[[#This Row],[Day]])</f>
        <v>45419</v>
      </c>
    </row>
    <row r="741" spans="1:25" x14ac:dyDescent="0.3">
      <c r="A741" s="5">
        <v>45420.580413541669</v>
      </c>
      <c r="B741" s="7" t="s">
        <v>35</v>
      </c>
      <c r="C741" s="6" t="s">
        <v>738</v>
      </c>
      <c r="D741" s="7" t="s">
        <v>741</v>
      </c>
      <c r="E741" s="8">
        <v>2</v>
      </c>
      <c r="F741" s="7" t="s">
        <v>68</v>
      </c>
      <c r="G741" s="7" t="s">
        <v>68</v>
      </c>
      <c r="H741" s="7" t="s">
        <v>573</v>
      </c>
      <c r="I741" s="7" t="s">
        <v>44</v>
      </c>
      <c r="J741" s="19" t="str">
        <f>IFERROR(INDEX('Employee Info'!$C$3:$E$200,MATCH(Data7[[#This Row],[Name:]],'Employee Info'!$B$3:$B$200,0),MATCH(Data7[[#This Row],[Hours Type:]],'Employee Info'!$C$2:$E$2,0)),"")</f>
        <v/>
      </c>
      <c r="K741" s="19" t="str">
        <f>IFERROR(INDEX('Employee Info'!$C$3:$J$200,MATCH(Data7[[#This Row],[Name:]],'Employee Info'!$B$3:$B$200,0),MATCH(Data7[[#Headers],[Truck]],'Employee Info'!$C$2:$J$2,0)),"")</f>
        <v/>
      </c>
      <c r="L741" s="19" t="str">
        <f>IFERROR(INDEX('Employee Info'!$C$3:$J$200,MATCH(Data7[[#This Row],[Name:]],'Employee Info'!$B$3:$B$200,0),MATCH(Data7[[#Headers],[Phone]],'Employee Info'!$C$2:$J$2,0)),"")</f>
        <v/>
      </c>
      <c r="M741" s="19" t="str">
        <f>IFERROR(INDEX('Employee Info'!$C$3:$J$200,MATCH(Data7[[#This Row],[Name:]],'Employee Info'!$B$3:$B$200,0),MATCH(Data7[[#Headers],[Tech]],'Employee Info'!$C$2:$J$2,0)),"")</f>
        <v/>
      </c>
      <c r="N741" s="19" t="str">
        <f>IFERROR(INDEX('Employee Info'!$C$3:$J$200,MATCH(Data7[[#This Row],[Name:]],'Employee Info'!$B$3:$B$200,0),MATCH(Data7[[#Headers],[Other]],'Employee Info'!$C$2:$J$2,0)),"")</f>
        <v/>
      </c>
      <c r="O741" s="19">
        <f>IFERROR((Data7[[#This Row],[Hours:]]*SUM(Data7[[#This Row],[Rate]:[Other]])),"")</f>
        <v>0</v>
      </c>
      <c r="P741" s="7" t="str">
        <f>IF(Data7[[#This Row],[WO'#:]]="","Riley #","WO#")</f>
        <v>Riley #</v>
      </c>
      <c r="Q741" s="7">
        <f>IFERROR(WEEKNUM(Data7[[#This Row],[Date:]]),"")</f>
        <v>19</v>
      </c>
      <c r="R741" s="6">
        <f t="shared" si="33"/>
        <v>45417</v>
      </c>
      <c r="S741" s="6">
        <f>Data7[[#This Row],[Week Start]]+7</f>
        <v>45424</v>
      </c>
      <c r="T741" s="7" t="str">
        <f t="shared" si="34"/>
        <v>5/5/2024 - 5/12/2024</v>
      </c>
      <c r="U741" s="7" t="str">
        <f t="shared" si="35"/>
        <v>Time Card</v>
      </c>
      <c r="V741" s="8" t="str">
        <f>RIGHT(TEXT(Data7[[#This Row],[Date:]],"mmddyyyy"),4)</f>
        <v>2024</v>
      </c>
      <c r="W741" s="8" t="str">
        <f>MID(TEXT(Data7[[#This Row],[Date:]],"mmddyyyy"),3,2)</f>
        <v>07</v>
      </c>
      <c r="X741" s="8" t="str">
        <f>LEFT(TEXT(Data7[[#This Row],[Date:]],"mmddyyyy"),2)</f>
        <v>05</v>
      </c>
      <c r="Y741" s="6">
        <f>DATE(Data7[[#This Row],[Year]],Data7[[#This Row],[Month]],Data7[[#This Row],[Day]])</f>
        <v>45419</v>
      </c>
    </row>
    <row r="742" spans="1:25" x14ac:dyDescent="0.3">
      <c r="A742" s="5">
        <v>45422.541596759256</v>
      </c>
      <c r="B742" s="7" t="s">
        <v>66</v>
      </c>
      <c r="C742" s="6" t="s">
        <v>738</v>
      </c>
      <c r="D742" s="7" t="s">
        <v>572</v>
      </c>
      <c r="E742" s="8">
        <v>1</v>
      </c>
      <c r="F742" s="7" t="s">
        <v>68</v>
      </c>
      <c r="G742" s="7" t="s">
        <v>68</v>
      </c>
      <c r="H742" s="7" t="s">
        <v>573</v>
      </c>
      <c r="I742" s="7" t="s">
        <v>44</v>
      </c>
      <c r="J742" s="19" t="str">
        <f>IFERROR(INDEX('Employee Info'!$C$3:$E$200,MATCH(Data7[[#This Row],[Name:]],'Employee Info'!$B$3:$B$200,0),MATCH(Data7[[#This Row],[Hours Type:]],'Employee Info'!$C$2:$E$2,0)),"")</f>
        <v/>
      </c>
      <c r="K742" s="19" t="str">
        <f>IFERROR(INDEX('Employee Info'!$C$3:$J$200,MATCH(Data7[[#This Row],[Name:]],'Employee Info'!$B$3:$B$200,0),MATCH(Data7[[#Headers],[Truck]],'Employee Info'!$C$2:$J$2,0)),"")</f>
        <v/>
      </c>
      <c r="L742" s="19" t="str">
        <f>IFERROR(INDEX('Employee Info'!$C$3:$J$200,MATCH(Data7[[#This Row],[Name:]],'Employee Info'!$B$3:$B$200,0),MATCH(Data7[[#Headers],[Phone]],'Employee Info'!$C$2:$J$2,0)),"")</f>
        <v/>
      </c>
      <c r="M742" s="19" t="str">
        <f>IFERROR(INDEX('Employee Info'!$C$3:$J$200,MATCH(Data7[[#This Row],[Name:]],'Employee Info'!$B$3:$B$200,0),MATCH(Data7[[#Headers],[Tech]],'Employee Info'!$C$2:$J$2,0)),"")</f>
        <v/>
      </c>
      <c r="N742" s="19" t="str">
        <f>IFERROR(INDEX('Employee Info'!$C$3:$J$200,MATCH(Data7[[#This Row],[Name:]],'Employee Info'!$B$3:$B$200,0),MATCH(Data7[[#Headers],[Other]],'Employee Info'!$C$2:$J$2,0)),"")</f>
        <v/>
      </c>
      <c r="O742" s="19">
        <f>IFERROR((Data7[[#This Row],[Hours:]]*SUM(Data7[[#This Row],[Rate]:[Other]])),"")</f>
        <v>0</v>
      </c>
      <c r="P742" s="7" t="str">
        <f>IF(Data7[[#This Row],[WO'#:]]="","Riley #","WO#")</f>
        <v>Riley #</v>
      </c>
      <c r="Q742" s="7">
        <f>IFERROR(WEEKNUM(Data7[[#This Row],[Date:]]),"")</f>
        <v>19</v>
      </c>
      <c r="R742" s="6">
        <f t="shared" si="33"/>
        <v>45417</v>
      </c>
      <c r="S742" s="6">
        <f>Data7[[#This Row],[Week Start]]+7</f>
        <v>45424</v>
      </c>
      <c r="T742" s="7" t="str">
        <f t="shared" si="34"/>
        <v>5/5/2024 - 5/12/2024</v>
      </c>
      <c r="U742" s="7" t="str">
        <f t="shared" si="35"/>
        <v>Time Card</v>
      </c>
      <c r="V742" s="8" t="str">
        <f>RIGHT(TEXT(Data7[[#This Row],[Date:]],"mmddyyyy"),4)</f>
        <v>2024</v>
      </c>
      <c r="W742" s="8" t="str">
        <f>MID(TEXT(Data7[[#This Row],[Date:]],"mmddyyyy"),3,2)</f>
        <v>07</v>
      </c>
      <c r="X742" s="8" t="str">
        <f>LEFT(TEXT(Data7[[#This Row],[Date:]],"mmddyyyy"),2)</f>
        <v>05</v>
      </c>
      <c r="Y742" s="6">
        <f>DATE(Data7[[#This Row],[Year]],Data7[[#This Row],[Month]],Data7[[#This Row],[Day]])</f>
        <v>45419</v>
      </c>
    </row>
    <row r="743" spans="1:25" x14ac:dyDescent="0.3">
      <c r="A743" s="5">
        <v>45422.549533101854</v>
      </c>
      <c r="B743" s="7" t="s">
        <v>66</v>
      </c>
      <c r="C743" s="6" t="s">
        <v>743</v>
      </c>
      <c r="D743" s="7" t="s">
        <v>569</v>
      </c>
      <c r="E743" s="8">
        <v>5</v>
      </c>
      <c r="F743" s="7">
        <v>6984733</v>
      </c>
      <c r="G743" s="7" t="s">
        <v>68</v>
      </c>
      <c r="H743" s="7" t="s">
        <v>69</v>
      </c>
      <c r="I743" s="7" t="s">
        <v>44</v>
      </c>
      <c r="J743" s="19" t="str">
        <f>IFERROR(INDEX('Employee Info'!$C$3:$E$200,MATCH(Data7[[#This Row],[Name:]],'Employee Info'!$B$3:$B$200,0),MATCH(Data7[[#This Row],[Hours Type:]],'Employee Info'!$C$2:$E$2,0)),"")</f>
        <v/>
      </c>
      <c r="K743" s="19" t="str">
        <f>IFERROR(INDEX('Employee Info'!$C$3:$J$200,MATCH(Data7[[#This Row],[Name:]],'Employee Info'!$B$3:$B$200,0),MATCH(Data7[[#Headers],[Truck]],'Employee Info'!$C$2:$J$2,0)),"")</f>
        <v/>
      </c>
      <c r="L743" s="19" t="str">
        <f>IFERROR(INDEX('Employee Info'!$C$3:$J$200,MATCH(Data7[[#This Row],[Name:]],'Employee Info'!$B$3:$B$200,0),MATCH(Data7[[#Headers],[Phone]],'Employee Info'!$C$2:$J$2,0)),"")</f>
        <v/>
      </c>
      <c r="M743" s="19" t="str">
        <f>IFERROR(INDEX('Employee Info'!$C$3:$J$200,MATCH(Data7[[#This Row],[Name:]],'Employee Info'!$B$3:$B$200,0),MATCH(Data7[[#Headers],[Tech]],'Employee Info'!$C$2:$J$2,0)),"")</f>
        <v/>
      </c>
      <c r="N743" s="19" t="str">
        <f>IFERROR(INDEX('Employee Info'!$C$3:$J$200,MATCH(Data7[[#This Row],[Name:]],'Employee Info'!$B$3:$B$200,0),MATCH(Data7[[#Headers],[Other]],'Employee Info'!$C$2:$J$2,0)),"")</f>
        <v/>
      </c>
      <c r="O743" s="19">
        <f>IFERROR((Data7[[#This Row],[Hours:]]*SUM(Data7[[#This Row],[Rate]:[Other]])),"")</f>
        <v>0</v>
      </c>
      <c r="P743" s="7" t="str">
        <f>IF(Data7[[#This Row],[WO'#:]]="","Riley #","WO#")</f>
        <v>WO#</v>
      </c>
      <c r="Q743" s="7">
        <f>IFERROR(WEEKNUM(Data7[[#This Row],[Date:]]),"")</f>
        <v>19</v>
      </c>
      <c r="R743" s="6">
        <f t="shared" si="33"/>
        <v>45417</v>
      </c>
      <c r="S743" s="6">
        <f>Data7[[#This Row],[Week Start]]+7</f>
        <v>45424</v>
      </c>
      <c r="T743" s="7" t="str">
        <f t="shared" si="34"/>
        <v>5/5/2024 - 5/12/2024</v>
      </c>
      <c r="U743" s="7" t="str">
        <f t="shared" si="35"/>
        <v>Time Card</v>
      </c>
      <c r="V743" s="8" t="str">
        <f>RIGHT(TEXT(Data7[[#This Row],[Date:]],"mmddyyyy"),4)</f>
        <v>2024</v>
      </c>
      <c r="W743" s="8" t="str">
        <f>MID(TEXT(Data7[[#This Row],[Date:]],"mmddyyyy"),3,2)</f>
        <v>08</v>
      </c>
      <c r="X743" s="8" t="str">
        <f>LEFT(TEXT(Data7[[#This Row],[Date:]],"mmddyyyy"),2)</f>
        <v>05</v>
      </c>
      <c r="Y743" s="6">
        <f>DATE(Data7[[#This Row],[Year]],Data7[[#This Row],[Month]],Data7[[#This Row],[Day]])</f>
        <v>45420</v>
      </c>
    </row>
    <row r="744" spans="1:25" x14ac:dyDescent="0.3">
      <c r="A744" s="5">
        <v>45420.424800578701</v>
      </c>
      <c r="B744" s="7" t="s">
        <v>31</v>
      </c>
      <c r="C744" s="6" t="s">
        <v>743</v>
      </c>
      <c r="D744" s="7" t="s">
        <v>744</v>
      </c>
      <c r="E744" s="8">
        <v>0.5</v>
      </c>
      <c r="F744" s="7">
        <v>7078215</v>
      </c>
      <c r="G744" s="7" t="s">
        <v>68</v>
      </c>
      <c r="H744" s="7" t="s">
        <v>69</v>
      </c>
      <c r="I744" s="7" t="s">
        <v>44</v>
      </c>
      <c r="J744" s="19" t="str">
        <f>IFERROR(INDEX('Employee Info'!$C$3:$E$200,MATCH(Data7[[#This Row],[Name:]],'Employee Info'!$B$3:$B$200,0),MATCH(Data7[[#This Row],[Hours Type:]],'Employee Info'!$C$2:$E$2,0)),"")</f>
        <v/>
      </c>
      <c r="K744" s="19" t="str">
        <f>IFERROR(INDEX('Employee Info'!$C$3:$J$200,MATCH(Data7[[#This Row],[Name:]],'Employee Info'!$B$3:$B$200,0),MATCH(Data7[[#Headers],[Truck]],'Employee Info'!$C$2:$J$2,0)),"")</f>
        <v/>
      </c>
      <c r="L744" s="19" t="str">
        <f>IFERROR(INDEX('Employee Info'!$C$3:$J$200,MATCH(Data7[[#This Row],[Name:]],'Employee Info'!$B$3:$B$200,0),MATCH(Data7[[#Headers],[Phone]],'Employee Info'!$C$2:$J$2,0)),"")</f>
        <v/>
      </c>
      <c r="M744" s="19" t="str">
        <f>IFERROR(INDEX('Employee Info'!$C$3:$J$200,MATCH(Data7[[#This Row],[Name:]],'Employee Info'!$B$3:$B$200,0),MATCH(Data7[[#Headers],[Tech]],'Employee Info'!$C$2:$J$2,0)),"")</f>
        <v/>
      </c>
      <c r="N744" s="19" t="str">
        <f>IFERROR(INDEX('Employee Info'!$C$3:$J$200,MATCH(Data7[[#This Row],[Name:]],'Employee Info'!$B$3:$B$200,0),MATCH(Data7[[#Headers],[Other]],'Employee Info'!$C$2:$J$2,0)),"")</f>
        <v/>
      </c>
      <c r="O744" s="19">
        <f>IFERROR((Data7[[#This Row],[Hours:]]*SUM(Data7[[#This Row],[Rate]:[Other]])),"")</f>
        <v>0</v>
      </c>
      <c r="P744" s="7" t="str">
        <f>IF(Data7[[#This Row],[WO'#:]]="","Riley #","WO#")</f>
        <v>WO#</v>
      </c>
      <c r="Q744" s="7">
        <f>IFERROR(WEEKNUM(Data7[[#This Row],[Date:]]),"")</f>
        <v>19</v>
      </c>
      <c r="R744" s="6">
        <f t="shared" si="33"/>
        <v>45417</v>
      </c>
      <c r="S744" s="6">
        <f>Data7[[#This Row],[Week Start]]+7</f>
        <v>45424</v>
      </c>
      <c r="T744" s="7" t="str">
        <f t="shared" si="34"/>
        <v>5/5/2024 - 5/12/2024</v>
      </c>
      <c r="U744" s="7" t="str">
        <f t="shared" si="35"/>
        <v>Time Card</v>
      </c>
      <c r="V744" s="8" t="str">
        <f>RIGHT(TEXT(Data7[[#This Row],[Date:]],"mmddyyyy"),4)</f>
        <v>2024</v>
      </c>
      <c r="W744" s="8" t="str">
        <f>MID(TEXT(Data7[[#This Row],[Date:]],"mmddyyyy"),3,2)</f>
        <v>08</v>
      </c>
      <c r="X744" s="8" t="str">
        <f>LEFT(TEXT(Data7[[#This Row],[Date:]],"mmddyyyy"),2)</f>
        <v>05</v>
      </c>
      <c r="Y744" s="6">
        <f>DATE(Data7[[#This Row],[Year]],Data7[[#This Row],[Month]],Data7[[#This Row],[Day]])</f>
        <v>45420</v>
      </c>
    </row>
    <row r="745" spans="1:25" x14ac:dyDescent="0.3">
      <c r="A745" s="5">
        <v>45420.434350925927</v>
      </c>
      <c r="B745" s="7" t="s">
        <v>31</v>
      </c>
      <c r="C745" s="6" t="s">
        <v>743</v>
      </c>
      <c r="D745" s="7" t="s">
        <v>744</v>
      </c>
      <c r="E745" s="8">
        <v>0.5</v>
      </c>
      <c r="F745" s="7">
        <v>7078215</v>
      </c>
      <c r="G745" s="7" t="s">
        <v>68</v>
      </c>
      <c r="H745" s="7" t="s">
        <v>69</v>
      </c>
      <c r="I745" s="7" t="s">
        <v>44</v>
      </c>
      <c r="J745" s="19" t="str">
        <f>IFERROR(INDEX('Employee Info'!$C$3:$E$200,MATCH(Data7[[#This Row],[Name:]],'Employee Info'!$B$3:$B$200,0),MATCH(Data7[[#This Row],[Hours Type:]],'Employee Info'!$C$2:$E$2,0)),"")</f>
        <v/>
      </c>
      <c r="K745" s="19" t="str">
        <f>IFERROR(INDEX('Employee Info'!$C$3:$J$200,MATCH(Data7[[#This Row],[Name:]],'Employee Info'!$B$3:$B$200,0),MATCH(Data7[[#Headers],[Truck]],'Employee Info'!$C$2:$J$2,0)),"")</f>
        <v/>
      </c>
      <c r="L745" s="19" t="str">
        <f>IFERROR(INDEX('Employee Info'!$C$3:$J$200,MATCH(Data7[[#This Row],[Name:]],'Employee Info'!$B$3:$B$200,0),MATCH(Data7[[#Headers],[Phone]],'Employee Info'!$C$2:$J$2,0)),"")</f>
        <v/>
      </c>
      <c r="M745" s="19" t="str">
        <f>IFERROR(INDEX('Employee Info'!$C$3:$J$200,MATCH(Data7[[#This Row],[Name:]],'Employee Info'!$B$3:$B$200,0),MATCH(Data7[[#Headers],[Tech]],'Employee Info'!$C$2:$J$2,0)),"")</f>
        <v/>
      </c>
      <c r="N745" s="19" t="str">
        <f>IFERROR(INDEX('Employee Info'!$C$3:$J$200,MATCH(Data7[[#This Row],[Name:]],'Employee Info'!$B$3:$B$200,0),MATCH(Data7[[#Headers],[Other]],'Employee Info'!$C$2:$J$2,0)),"")</f>
        <v/>
      </c>
      <c r="O745" s="19">
        <f>IFERROR((Data7[[#This Row],[Hours:]]*SUM(Data7[[#This Row],[Rate]:[Other]])),"")</f>
        <v>0</v>
      </c>
      <c r="P745" s="7" t="str">
        <f>IF(Data7[[#This Row],[WO'#:]]="","Riley #","WO#")</f>
        <v>WO#</v>
      </c>
      <c r="Q745" s="7">
        <f>IFERROR(WEEKNUM(Data7[[#This Row],[Date:]]),"")</f>
        <v>19</v>
      </c>
      <c r="R745" s="6">
        <f t="shared" si="33"/>
        <v>45417</v>
      </c>
      <c r="S745" s="6">
        <f>Data7[[#This Row],[Week Start]]+7</f>
        <v>45424</v>
      </c>
      <c r="T745" s="7" t="str">
        <f t="shared" si="34"/>
        <v>5/5/2024 - 5/12/2024</v>
      </c>
      <c r="U745" s="7" t="str">
        <f t="shared" si="35"/>
        <v>Time Card</v>
      </c>
      <c r="V745" s="8" t="str">
        <f>RIGHT(TEXT(Data7[[#This Row],[Date:]],"mmddyyyy"),4)</f>
        <v>2024</v>
      </c>
      <c r="W745" s="8" t="str">
        <f>MID(TEXT(Data7[[#This Row],[Date:]],"mmddyyyy"),3,2)</f>
        <v>08</v>
      </c>
      <c r="X745" s="8" t="str">
        <f>LEFT(TEXT(Data7[[#This Row],[Date:]],"mmddyyyy"),2)</f>
        <v>05</v>
      </c>
      <c r="Y745" s="6">
        <f>DATE(Data7[[#This Row],[Year]],Data7[[#This Row],[Month]],Data7[[#This Row],[Day]])</f>
        <v>45420</v>
      </c>
    </row>
    <row r="746" spans="1:25" x14ac:dyDescent="0.3">
      <c r="A746" s="5">
        <v>45420.58277685185</v>
      </c>
      <c r="B746" s="7" t="s">
        <v>31</v>
      </c>
      <c r="C746" s="6" t="s">
        <v>743</v>
      </c>
      <c r="D746" s="7" t="s">
        <v>745</v>
      </c>
      <c r="E746" s="8">
        <v>0.5</v>
      </c>
      <c r="F746" s="7">
        <v>7078215</v>
      </c>
      <c r="G746" s="7" t="s">
        <v>68</v>
      </c>
      <c r="H746" s="7" t="s">
        <v>69</v>
      </c>
      <c r="I746" s="7" t="s">
        <v>44</v>
      </c>
      <c r="J746" s="19" t="str">
        <f>IFERROR(INDEX('Employee Info'!$C$3:$E$200,MATCH(Data7[[#This Row],[Name:]],'Employee Info'!$B$3:$B$200,0),MATCH(Data7[[#This Row],[Hours Type:]],'Employee Info'!$C$2:$E$2,0)),"")</f>
        <v/>
      </c>
      <c r="K746" s="19" t="str">
        <f>IFERROR(INDEX('Employee Info'!$C$3:$J$200,MATCH(Data7[[#This Row],[Name:]],'Employee Info'!$B$3:$B$200,0),MATCH(Data7[[#Headers],[Truck]],'Employee Info'!$C$2:$J$2,0)),"")</f>
        <v/>
      </c>
      <c r="L746" s="19" t="str">
        <f>IFERROR(INDEX('Employee Info'!$C$3:$J$200,MATCH(Data7[[#This Row],[Name:]],'Employee Info'!$B$3:$B$200,0),MATCH(Data7[[#Headers],[Phone]],'Employee Info'!$C$2:$J$2,0)),"")</f>
        <v/>
      </c>
      <c r="M746" s="19" t="str">
        <f>IFERROR(INDEX('Employee Info'!$C$3:$J$200,MATCH(Data7[[#This Row],[Name:]],'Employee Info'!$B$3:$B$200,0),MATCH(Data7[[#Headers],[Tech]],'Employee Info'!$C$2:$J$2,0)),"")</f>
        <v/>
      </c>
      <c r="N746" s="19" t="str">
        <f>IFERROR(INDEX('Employee Info'!$C$3:$J$200,MATCH(Data7[[#This Row],[Name:]],'Employee Info'!$B$3:$B$200,0),MATCH(Data7[[#Headers],[Other]],'Employee Info'!$C$2:$J$2,0)),"")</f>
        <v/>
      </c>
      <c r="O746" s="19">
        <f>IFERROR((Data7[[#This Row],[Hours:]]*SUM(Data7[[#This Row],[Rate]:[Other]])),"")</f>
        <v>0</v>
      </c>
      <c r="P746" s="7" t="str">
        <f>IF(Data7[[#This Row],[WO'#:]]="","Riley #","WO#")</f>
        <v>WO#</v>
      </c>
      <c r="Q746" s="7">
        <f>IFERROR(WEEKNUM(Data7[[#This Row],[Date:]]),"")</f>
        <v>19</v>
      </c>
      <c r="R746" s="6">
        <f t="shared" si="33"/>
        <v>45417</v>
      </c>
      <c r="S746" s="6">
        <f>Data7[[#This Row],[Week Start]]+7</f>
        <v>45424</v>
      </c>
      <c r="T746" s="7" t="str">
        <f t="shared" si="34"/>
        <v>5/5/2024 - 5/12/2024</v>
      </c>
      <c r="U746" s="7" t="str">
        <f t="shared" si="35"/>
        <v>Time Card</v>
      </c>
      <c r="V746" s="8" t="str">
        <f>RIGHT(TEXT(Data7[[#This Row],[Date:]],"mmddyyyy"),4)</f>
        <v>2024</v>
      </c>
      <c r="W746" s="8" t="str">
        <f>MID(TEXT(Data7[[#This Row],[Date:]],"mmddyyyy"),3,2)</f>
        <v>08</v>
      </c>
      <c r="X746" s="8" t="str">
        <f>LEFT(TEXT(Data7[[#This Row],[Date:]],"mmddyyyy"),2)</f>
        <v>05</v>
      </c>
      <c r="Y746" s="6">
        <f>DATE(Data7[[#This Row],[Year]],Data7[[#This Row],[Month]],Data7[[#This Row],[Day]])</f>
        <v>45420</v>
      </c>
    </row>
    <row r="747" spans="1:25" x14ac:dyDescent="0.3">
      <c r="A747" s="5">
        <v>45420.583362384263</v>
      </c>
      <c r="B747" s="7" t="s">
        <v>31</v>
      </c>
      <c r="C747" s="6" t="s">
        <v>743</v>
      </c>
      <c r="D747" s="7" t="s">
        <v>746</v>
      </c>
      <c r="E747" s="8">
        <v>3</v>
      </c>
      <c r="F747" s="7">
        <v>7098027</v>
      </c>
      <c r="G747" s="7" t="s">
        <v>68</v>
      </c>
      <c r="H747" s="7" t="s">
        <v>69</v>
      </c>
      <c r="I747" s="7" t="s">
        <v>44</v>
      </c>
      <c r="J747" s="19" t="str">
        <f>IFERROR(INDEX('Employee Info'!$C$3:$E$200,MATCH(Data7[[#This Row],[Name:]],'Employee Info'!$B$3:$B$200,0),MATCH(Data7[[#This Row],[Hours Type:]],'Employee Info'!$C$2:$E$2,0)),"")</f>
        <v/>
      </c>
      <c r="K747" s="19" t="str">
        <f>IFERROR(INDEX('Employee Info'!$C$3:$J$200,MATCH(Data7[[#This Row],[Name:]],'Employee Info'!$B$3:$B$200,0),MATCH(Data7[[#Headers],[Truck]],'Employee Info'!$C$2:$J$2,0)),"")</f>
        <v/>
      </c>
      <c r="L747" s="19" t="str">
        <f>IFERROR(INDEX('Employee Info'!$C$3:$J$200,MATCH(Data7[[#This Row],[Name:]],'Employee Info'!$B$3:$B$200,0),MATCH(Data7[[#Headers],[Phone]],'Employee Info'!$C$2:$J$2,0)),"")</f>
        <v/>
      </c>
      <c r="M747" s="19" t="str">
        <f>IFERROR(INDEX('Employee Info'!$C$3:$J$200,MATCH(Data7[[#This Row],[Name:]],'Employee Info'!$B$3:$B$200,0),MATCH(Data7[[#Headers],[Tech]],'Employee Info'!$C$2:$J$2,0)),"")</f>
        <v/>
      </c>
      <c r="N747" s="19" t="str">
        <f>IFERROR(INDEX('Employee Info'!$C$3:$J$200,MATCH(Data7[[#This Row],[Name:]],'Employee Info'!$B$3:$B$200,0),MATCH(Data7[[#Headers],[Other]],'Employee Info'!$C$2:$J$2,0)),"")</f>
        <v/>
      </c>
      <c r="O747" s="19">
        <f>IFERROR((Data7[[#This Row],[Hours:]]*SUM(Data7[[#This Row],[Rate]:[Other]])),"")</f>
        <v>0</v>
      </c>
      <c r="P747" s="7" t="str">
        <f>IF(Data7[[#This Row],[WO'#:]]="","Riley #","WO#")</f>
        <v>WO#</v>
      </c>
      <c r="Q747" s="7">
        <f>IFERROR(WEEKNUM(Data7[[#This Row],[Date:]]),"")</f>
        <v>19</v>
      </c>
      <c r="R747" s="6">
        <f t="shared" si="33"/>
        <v>45417</v>
      </c>
      <c r="S747" s="6">
        <f>Data7[[#This Row],[Week Start]]+7</f>
        <v>45424</v>
      </c>
      <c r="T747" s="7" t="str">
        <f t="shared" si="34"/>
        <v>5/5/2024 - 5/12/2024</v>
      </c>
      <c r="U747" s="7" t="str">
        <f t="shared" si="35"/>
        <v>Time Card</v>
      </c>
      <c r="V747" s="8" t="str">
        <f>RIGHT(TEXT(Data7[[#This Row],[Date:]],"mmddyyyy"),4)</f>
        <v>2024</v>
      </c>
      <c r="W747" s="8" t="str">
        <f>MID(TEXT(Data7[[#This Row],[Date:]],"mmddyyyy"),3,2)</f>
        <v>08</v>
      </c>
      <c r="X747" s="8" t="str">
        <f>LEFT(TEXT(Data7[[#This Row],[Date:]],"mmddyyyy"),2)</f>
        <v>05</v>
      </c>
      <c r="Y747" s="6">
        <f>DATE(Data7[[#This Row],[Year]],Data7[[#This Row],[Month]],Data7[[#This Row],[Day]])</f>
        <v>45420</v>
      </c>
    </row>
    <row r="748" spans="1:25" x14ac:dyDescent="0.3">
      <c r="A748" s="5">
        <v>45421.26102928241</v>
      </c>
      <c r="B748" s="7" t="s">
        <v>23</v>
      </c>
      <c r="C748" s="6" t="s">
        <v>743</v>
      </c>
      <c r="D748" s="7" t="s">
        <v>747</v>
      </c>
      <c r="E748" s="8">
        <v>8</v>
      </c>
      <c r="F748" s="7">
        <v>7098027</v>
      </c>
      <c r="G748" s="7" t="s">
        <v>68</v>
      </c>
      <c r="H748" s="7" t="s">
        <v>69</v>
      </c>
      <c r="I748" s="7" t="s">
        <v>44</v>
      </c>
      <c r="J748" s="19" t="str">
        <f>IFERROR(INDEX('Employee Info'!$C$3:$E$200,MATCH(Data7[[#This Row],[Name:]],'Employee Info'!$B$3:$B$200,0),MATCH(Data7[[#This Row],[Hours Type:]],'Employee Info'!$C$2:$E$2,0)),"")</f>
        <v/>
      </c>
      <c r="K748" s="19" t="str">
        <f>IFERROR(INDEX('Employee Info'!$C$3:$J$200,MATCH(Data7[[#This Row],[Name:]],'Employee Info'!$B$3:$B$200,0),MATCH(Data7[[#Headers],[Truck]],'Employee Info'!$C$2:$J$2,0)),"")</f>
        <v/>
      </c>
      <c r="L748" s="19" t="str">
        <f>IFERROR(INDEX('Employee Info'!$C$3:$J$200,MATCH(Data7[[#This Row],[Name:]],'Employee Info'!$B$3:$B$200,0),MATCH(Data7[[#Headers],[Phone]],'Employee Info'!$C$2:$J$2,0)),"")</f>
        <v/>
      </c>
      <c r="M748" s="19" t="str">
        <f>IFERROR(INDEX('Employee Info'!$C$3:$J$200,MATCH(Data7[[#This Row],[Name:]],'Employee Info'!$B$3:$B$200,0),MATCH(Data7[[#Headers],[Tech]],'Employee Info'!$C$2:$J$2,0)),"")</f>
        <v/>
      </c>
      <c r="N748" s="19" t="str">
        <f>IFERROR(INDEX('Employee Info'!$C$3:$J$200,MATCH(Data7[[#This Row],[Name:]],'Employee Info'!$B$3:$B$200,0),MATCH(Data7[[#Headers],[Other]],'Employee Info'!$C$2:$J$2,0)),"")</f>
        <v/>
      </c>
      <c r="O748" s="19">
        <f>IFERROR((Data7[[#This Row],[Hours:]]*SUM(Data7[[#This Row],[Rate]:[Other]])),"")</f>
        <v>0</v>
      </c>
      <c r="P748" s="7" t="str">
        <f>IF(Data7[[#This Row],[WO'#:]]="","Riley #","WO#")</f>
        <v>WO#</v>
      </c>
      <c r="Q748" s="7">
        <f>IFERROR(WEEKNUM(Data7[[#This Row],[Date:]]),"")</f>
        <v>19</v>
      </c>
      <c r="R748" s="6">
        <f t="shared" si="33"/>
        <v>45417</v>
      </c>
      <c r="S748" s="6">
        <f>Data7[[#This Row],[Week Start]]+7</f>
        <v>45424</v>
      </c>
      <c r="T748" s="7" t="str">
        <f t="shared" si="34"/>
        <v>5/5/2024 - 5/12/2024</v>
      </c>
      <c r="U748" s="7" t="str">
        <f t="shared" si="35"/>
        <v>Time Card</v>
      </c>
      <c r="V748" s="8" t="str">
        <f>RIGHT(TEXT(Data7[[#This Row],[Date:]],"mmddyyyy"),4)</f>
        <v>2024</v>
      </c>
      <c r="W748" s="8" t="str">
        <f>MID(TEXT(Data7[[#This Row],[Date:]],"mmddyyyy"),3,2)</f>
        <v>08</v>
      </c>
      <c r="X748" s="8" t="str">
        <f>LEFT(TEXT(Data7[[#This Row],[Date:]],"mmddyyyy"),2)</f>
        <v>05</v>
      </c>
      <c r="Y748" s="6">
        <f>DATE(Data7[[#This Row],[Year]],Data7[[#This Row],[Month]],Data7[[#This Row],[Day]])</f>
        <v>45420</v>
      </c>
    </row>
    <row r="749" spans="1:25" x14ac:dyDescent="0.3">
      <c r="A749" s="5">
        <v>45422.542763194448</v>
      </c>
      <c r="B749" s="7" t="s">
        <v>66</v>
      </c>
      <c r="C749" s="6" t="s">
        <v>743</v>
      </c>
      <c r="D749" s="7" t="s">
        <v>571</v>
      </c>
      <c r="E749" s="8">
        <v>1</v>
      </c>
      <c r="F749" s="7">
        <v>7098027</v>
      </c>
      <c r="G749" s="7" t="s">
        <v>68</v>
      </c>
      <c r="H749" s="7" t="s">
        <v>69</v>
      </c>
      <c r="I749" s="7" t="s">
        <v>44</v>
      </c>
      <c r="J749" s="19" t="str">
        <f>IFERROR(INDEX('Employee Info'!$C$3:$E$200,MATCH(Data7[[#This Row],[Name:]],'Employee Info'!$B$3:$B$200,0),MATCH(Data7[[#This Row],[Hours Type:]],'Employee Info'!$C$2:$E$2,0)),"")</f>
        <v/>
      </c>
      <c r="K749" s="19" t="str">
        <f>IFERROR(INDEX('Employee Info'!$C$3:$J$200,MATCH(Data7[[#This Row],[Name:]],'Employee Info'!$B$3:$B$200,0),MATCH(Data7[[#Headers],[Truck]],'Employee Info'!$C$2:$J$2,0)),"")</f>
        <v/>
      </c>
      <c r="L749" s="19" t="str">
        <f>IFERROR(INDEX('Employee Info'!$C$3:$J$200,MATCH(Data7[[#This Row],[Name:]],'Employee Info'!$B$3:$B$200,0),MATCH(Data7[[#Headers],[Phone]],'Employee Info'!$C$2:$J$2,0)),"")</f>
        <v/>
      </c>
      <c r="M749" s="19" t="str">
        <f>IFERROR(INDEX('Employee Info'!$C$3:$J$200,MATCH(Data7[[#This Row],[Name:]],'Employee Info'!$B$3:$B$200,0),MATCH(Data7[[#Headers],[Tech]],'Employee Info'!$C$2:$J$2,0)),"")</f>
        <v/>
      </c>
      <c r="N749" s="19" t="str">
        <f>IFERROR(INDEX('Employee Info'!$C$3:$J$200,MATCH(Data7[[#This Row],[Name:]],'Employee Info'!$B$3:$B$200,0),MATCH(Data7[[#Headers],[Other]],'Employee Info'!$C$2:$J$2,0)),"")</f>
        <v/>
      </c>
      <c r="O749" s="19">
        <f>IFERROR((Data7[[#This Row],[Hours:]]*SUM(Data7[[#This Row],[Rate]:[Other]])),"")</f>
        <v>0</v>
      </c>
      <c r="P749" s="7" t="str">
        <f>IF(Data7[[#This Row],[WO'#:]]="","Riley #","WO#")</f>
        <v>WO#</v>
      </c>
      <c r="Q749" s="7">
        <f>IFERROR(WEEKNUM(Data7[[#This Row],[Date:]]),"")</f>
        <v>19</v>
      </c>
      <c r="R749" s="6">
        <f t="shared" si="33"/>
        <v>45417</v>
      </c>
      <c r="S749" s="6">
        <f>Data7[[#This Row],[Week Start]]+7</f>
        <v>45424</v>
      </c>
      <c r="T749" s="7" t="str">
        <f t="shared" si="34"/>
        <v>5/5/2024 - 5/12/2024</v>
      </c>
      <c r="U749" s="7" t="str">
        <f t="shared" si="35"/>
        <v>Time Card</v>
      </c>
      <c r="V749" s="8" t="str">
        <f>RIGHT(TEXT(Data7[[#This Row],[Date:]],"mmddyyyy"),4)</f>
        <v>2024</v>
      </c>
      <c r="W749" s="8" t="str">
        <f>MID(TEXT(Data7[[#This Row],[Date:]],"mmddyyyy"),3,2)</f>
        <v>08</v>
      </c>
      <c r="X749" s="8" t="str">
        <f>LEFT(TEXT(Data7[[#This Row],[Date:]],"mmddyyyy"),2)</f>
        <v>05</v>
      </c>
      <c r="Y749" s="6">
        <f>DATE(Data7[[#This Row],[Year]],Data7[[#This Row],[Month]],Data7[[#This Row],[Day]])</f>
        <v>45420</v>
      </c>
    </row>
    <row r="750" spans="1:25" x14ac:dyDescent="0.3">
      <c r="A750" s="5">
        <v>45422.543518749997</v>
      </c>
      <c r="B750" s="7" t="s">
        <v>66</v>
      </c>
      <c r="C750" s="6" t="s">
        <v>743</v>
      </c>
      <c r="D750" s="7" t="s">
        <v>571</v>
      </c>
      <c r="E750" s="8">
        <v>1</v>
      </c>
      <c r="F750" s="7">
        <v>7098027</v>
      </c>
      <c r="G750" s="7" t="s">
        <v>68</v>
      </c>
      <c r="H750" s="7" t="s">
        <v>69</v>
      </c>
      <c r="I750" s="7" t="s">
        <v>45</v>
      </c>
      <c r="J750" s="19" t="str">
        <f>IFERROR(INDEX('Employee Info'!$C$3:$E$200,MATCH(Data7[[#This Row],[Name:]],'Employee Info'!$B$3:$B$200,0),MATCH(Data7[[#This Row],[Hours Type:]],'Employee Info'!$C$2:$E$2,0)),"")</f>
        <v/>
      </c>
      <c r="K750" s="19" t="str">
        <f>IFERROR(INDEX('Employee Info'!$C$3:$J$200,MATCH(Data7[[#This Row],[Name:]],'Employee Info'!$B$3:$B$200,0),MATCH(Data7[[#Headers],[Truck]],'Employee Info'!$C$2:$J$2,0)),"")</f>
        <v/>
      </c>
      <c r="L750" s="19" t="str">
        <f>IFERROR(INDEX('Employee Info'!$C$3:$J$200,MATCH(Data7[[#This Row],[Name:]],'Employee Info'!$B$3:$B$200,0),MATCH(Data7[[#Headers],[Phone]],'Employee Info'!$C$2:$J$2,0)),"")</f>
        <v/>
      </c>
      <c r="M750" s="19" t="str">
        <f>IFERROR(INDEX('Employee Info'!$C$3:$J$200,MATCH(Data7[[#This Row],[Name:]],'Employee Info'!$B$3:$B$200,0),MATCH(Data7[[#Headers],[Tech]],'Employee Info'!$C$2:$J$2,0)),"")</f>
        <v/>
      </c>
      <c r="N750" s="19" t="str">
        <f>IFERROR(INDEX('Employee Info'!$C$3:$J$200,MATCH(Data7[[#This Row],[Name:]],'Employee Info'!$B$3:$B$200,0),MATCH(Data7[[#Headers],[Other]],'Employee Info'!$C$2:$J$2,0)),"")</f>
        <v/>
      </c>
      <c r="O750" s="19">
        <f>IFERROR((Data7[[#This Row],[Hours:]]*SUM(Data7[[#This Row],[Rate]:[Other]])),"")</f>
        <v>0</v>
      </c>
      <c r="P750" s="7" t="str">
        <f>IF(Data7[[#This Row],[WO'#:]]="","Riley #","WO#")</f>
        <v>WO#</v>
      </c>
      <c r="Q750" s="7">
        <f>IFERROR(WEEKNUM(Data7[[#This Row],[Date:]]),"")</f>
        <v>19</v>
      </c>
      <c r="R750" s="6">
        <f t="shared" si="33"/>
        <v>45417</v>
      </c>
      <c r="S750" s="6">
        <f>Data7[[#This Row],[Week Start]]+7</f>
        <v>45424</v>
      </c>
      <c r="T750" s="7" t="str">
        <f t="shared" si="34"/>
        <v>5/5/2024 - 5/12/2024</v>
      </c>
      <c r="U750" s="7" t="str">
        <f t="shared" si="35"/>
        <v>Time Card</v>
      </c>
      <c r="V750" s="8" t="str">
        <f>RIGHT(TEXT(Data7[[#This Row],[Date:]],"mmddyyyy"),4)</f>
        <v>2024</v>
      </c>
      <c r="W750" s="8" t="str">
        <f>MID(TEXT(Data7[[#This Row],[Date:]],"mmddyyyy"),3,2)</f>
        <v>08</v>
      </c>
      <c r="X750" s="8" t="str">
        <f>LEFT(TEXT(Data7[[#This Row],[Date:]],"mmddyyyy"),2)</f>
        <v>05</v>
      </c>
      <c r="Y750" s="6">
        <f>DATE(Data7[[#This Row],[Year]],Data7[[#This Row],[Month]],Data7[[#This Row],[Day]])</f>
        <v>45420</v>
      </c>
    </row>
    <row r="751" spans="1:25" x14ac:dyDescent="0.3">
      <c r="A751" s="5">
        <v>45420.584000694442</v>
      </c>
      <c r="B751" s="7" t="s">
        <v>31</v>
      </c>
      <c r="C751" s="6" t="s">
        <v>743</v>
      </c>
      <c r="D751" s="7" t="s">
        <v>748</v>
      </c>
      <c r="E751" s="8">
        <v>3.5</v>
      </c>
      <c r="F751" s="7" t="s">
        <v>68</v>
      </c>
      <c r="G751" s="7" t="s">
        <v>68</v>
      </c>
      <c r="H751" s="7" t="s">
        <v>577</v>
      </c>
      <c r="I751" s="7" t="s">
        <v>44</v>
      </c>
      <c r="J751" s="19" t="str">
        <f>IFERROR(INDEX('Employee Info'!$C$3:$E$200,MATCH(Data7[[#This Row],[Name:]],'Employee Info'!$B$3:$B$200,0),MATCH(Data7[[#This Row],[Hours Type:]],'Employee Info'!$C$2:$E$2,0)),"")</f>
        <v/>
      </c>
      <c r="K751" s="19" t="str">
        <f>IFERROR(INDEX('Employee Info'!$C$3:$J$200,MATCH(Data7[[#This Row],[Name:]],'Employee Info'!$B$3:$B$200,0),MATCH(Data7[[#Headers],[Truck]],'Employee Info'!$C$2:$J$2,0)),"")</f>
        <v/>
      </c>
      <c r="L751" s="19" t="str">
        <f>IFERROR(INDEX('Employee Info'!$C$3:$J$200,MATCH(Data7[[#This Row],[Name:]],'Employee Info'!$B$3:$B$200,0),MATCH(Data7[[#Headers],[Phone]],'Employee Info'!$C$2:$J$2,0)),"")</f>
        <v/>
      </c>
      <c r="M751" s="19" t="str">
        <f>IFERROR(INDEX('Employee Info'!$C$3:$J$200,MATCH(Data7[[#This Row],[Name:]],'Employee Info'!$B$3:$B$200,0),MATCH(Data7[[#Headers],[Tech]],'Employee Info'!$C$2:$J$2,0)),"")</f>
        <v/>
      </c>
      <c r="N751" s="19" t="str">
        <f>IFERROR(INDEX('Employee Info'!$C$3:$J$200,MATCH(Data7[[#This Row],[Name:]],'Employee Info'!$B$3:$B$200,0),MATCH(Data7[[#Headers],[Other]],'Employee Info'!$C$2:$J$2,0)),"")</f>
        <v/>
      </c>
      <c r="O751" s="19">
        <f>IFERROR((Data7[[#This Row],[Hours:]]*SUM(Data7[[#This Row],[Rate]:[Other]])),"")</f>
        <v>0</v>
      </c>
      <c r="P751" s="7" t="str">
        <f>IF(Data7[[#This Row],[WO'#:]]="","Riley #","WO#")</f>
        <v>Riley #</v>
      </c>
      <c r="Q751" s="7">
        <f>IFERROR(WEEKNUM(Data7[[#This Row],[Date:]]),"")</f>
        <v>19</v>
      </c>
      <c r="R751" s="6">
        <f t="shared" si="33"/>
        <v>45417</v>
      </c>
      <c r="S751" s="6">
        <f>Data7[[#This Row],[Week Start]]+7</f>
        <v>45424</v>
      </c>
      <c r="T751" s="7" t="str">
        <f t="shared" si="34"/>
        <v>5/5/2024 - 5/12/2024</v>
      </c>
      <c r="U751" s="7" t="str">
        <f t="shared" si="35"/>
        <v>Time Card</v>
      </c>
      <c r="V751" s="8" t="str">
        <f>RIGHT(TEXT(Data7[[#This Row],[Date:]],"mmddyyyy"),4)</f>
        <v>2024</v>
      </c>
      <c r="W751" s="8" t="str">
        <f>MID(TEXT(Data7[[#This Row],[Date:]],"mmddyyyy"),3,2)</f>
        <v>08</v>
      </c>
      <c r="X751" s="8" t="str">
        <f>LEFT(TEXT(Data7[[#This Row],[Date:]],"mmddyyyy"),2)</f>
        <v>05</v>
      </c>
      <c r="Y751" s="6">
        <f>DATE(Data7[[#This Row],[Year]],Data7[[#This Row],[Month]],Data7[[#This Row],[Day]])</f>
        <v>45420</v>
      </c>
    </row>
    <row r="752" spans="1:25" x14ac:dyDescent="0.3">
      <c r="A752" s="5">
        <v>45420.585368865737</v>
      </c>
      <c r="B752" s="7" t="s">
        <v>65</v>
      </c>
      <c r="C752" s="6" t="s">
        <v>743</v>
      </c>
      <c r="D752" s="7" t="s">
        <v>749</v>
      </c>
      <c r="E752" s="8">
        <v>8</v>
      </c>
      <c r="F752" s="7" t="s">
        <v>68</v>
      </c>
      <c r="G752" s="7" t="s">
        <v>68</v>
      </c>
      <c r="H752" s="7" t="s">
        <v>536</v>
      </c>
      <c r="I752" s="7" t="s">
        <v>44</v>
      </c>
      <c r="J752" s="19" t="str">
        <f>IFERROR(INDEX('Employee Info'!$C$3:$E$200,MATCH(Data7[[#This Row],[Name:]],'Employee Info'!$B$3:$B$200,0),MATCH(Data7[[#This Row],[Hours Type:]],'Employee Info'!$C$2:$E$2,0)),"")</f>
        <v/>
      </c>
      <c r="K752" s="19" t="str">
        <f>IFERROR(INDEX('Employee Info'!$C$3:$J$200,MATCH(Data7[[#This Row],[Name:]],'Employee Info'!$B$3:$B$200,0),MATCH(Data7[[#Headers],[Truck]],'Employee Info'!$C$2:$J$2,0)),"")</f>
        <v/>
      </c>
      <c r="L752" s="19" t="str">
        <f>IFERROR(INDEX('Employee Info'!$C$3:$J$200,MATCH(Data7[[#This Row],[Name:]],'Employee Info'!$B$3:$B$200,0),MATCH(Data7[[#Headers],[Phone]],'Employee Info'!$C$2:$J$2,0)),"")</f>
        <v/>
      </c>
      <c r="M752" s="19" t="str">
        <f>IFERROR(INDEX('Employee Info'!$C$3:$J$200,MATCH(Data7[[#This Row],[Name:]],'Employee Info'!$B$3:$B$200,0),MATCH(Data7[[#Headers],[Tech]],'Employee Info'!$C$2:$J$2,0)),"")</f>
        <v/>
      </c>
      <c r="N752" s="19" t="str">
        <f>IFERROR(INDEX('Employee Info'!$C$3:$J$200,MATCH(Data7[[#This Row],[Name:]],'Employee Info'!$B$3:$B$200,0),MATCH(Data7[[#Headers],[Other]],'Employee Info'!$C$2:$J$2,0)),"")</f>
        <v/>
      </c>
      <c r="O752" s="19">
        <f>IFERROR((Data7[[#This Row],[Hours:]]*SUM(Data7[[#This Row],[Rate]:[Other]])),"")</f>
        <v>0</v>
      </c>
      <c r="P752" s="7" t="str">
        <f>IF(Data7[[#This Row],[WO'#:]]="","Riley #","WO#")</f>
        <v>Riley #</v>
      </c>
      <c r="Q752" s="7">
        <f>IFERROR(WEEKNUM(Data7[[#This Row],[Date:]]),"")</f>
        <v>19</v>
      </c>
      <c r="R752" s="6">
        <f t="shared" si="33"/>
        <v>45417</v>
      </c>
      <c r="S752" s="6">
        <f>Data7[[#This Row],[Week Start]]+7</f>
        <v>45424</v>
      </c>
      <c r="T752" s="7" t="str">
        <f t="shared" si="34"/>
        <v>5/5/2024 - 5/12/2024</v>
      </c>
      <c r="U752" s="7" t="str">
        <f t="shared" si="35"/>
        <v>Time Card</v>
      </c>
      <c r="V752" s="8" t="str">
        <f>RIGHT(TEXT(Data7[[#This Row],[Date:]],"mmddyyyy"),4)</f>
        <v>2024</v>
      </c>
      <c r="W752" s="8" t="str">
        <f>MID(TEXT(Data7[[#This Row],[Date:]],"mmddyyyy"),3,2)</f>
        <v>08</v>
      </c>
      <c r="X752" s="8" t="str">
        <f>LEFT(TEXT(Data7[[#This Row],[Date:]],"mmddyyyy"),2)</f>
        <v>05</v>
      </c>
      <c r="Y752" s="6">
        <f>DATE(Data7[[#This Row],[Year]],Data7[[#This Row],[Month]],Data7[[#This Row],[Day]])</f>
        <v>45420</v>
      </c>
    </row>
    <row r="753" spans="1:25" x14ac:dyDescent="0.3">
      <c r="A753" s="5">
        <v>45420.585692939814</v>
      </c>
      <c r="B753" s="7" t="s">
        <v>492</v>
      </c>
      <c r="C753" s="6" t="s">
        <v>743</v>
      </c>
      <c r="D753" s="7" t="s">
        <v>749</v>
      </c>
      <c r="E753" s="8">
        <v>8</v>
      </c>
      <c r="F753" s="7" t="s">
        <v>68</v>
      </c>
      <c r="G753" s="7" t="s">
        <v>68</v>
      </c>
      <c r="H753" s="7" t="s">
        <v>536</v>
      </c>
      <c r="I753" s="7" t="s">
        <v>44</v>
      </c>
      <c r="J753" s="19" t="str">
        <f>IFERROR(INDEX('Employee Info'!$C$3:$E$200,MATCH(Data7[[#This Row],[Name:]],'Employee Info'!$B$3:$B$200,0),MATCH(Data7[[#This Row],[Hours Type:]],'Employee Info'!$C$2:$E$2,0)),"")</f>
        <v/>
      </c>
      <c r="K753" s="19" t="str">
        <f>IFERROR(INDEX('Employee Info'!$C$3:$J$200,MATCH(Data7[[#This Row],[Name:]],'Employee Info'!$B$3:$B$200,0),MATCH(Data7[[#Headers],[Truck]],'Employee Info'!$C$2:$J$2,0)),"")</f>
        <v/>
      </c>
      <c r="L753" s="19" t="str">
        <f>IFERROR(INDEX('Employee Info'!$C$3:$J$200,MATCH(Data7[[#This Row],[Name:]],'Employee Info'!$B$3:$B$200,0),MATCH(Data7[[#Headers],[Phone]],'Employee Info'!$C$2:$J$2,0)),"")</f>
        <v/>
      </c>
      <c r="M753" s="19" t="str">
        <f>IFERROR(INDEX('Employee Info'!$C$3:$J$200,MATCH(Data7[[#This Row],[Name:]],'Employee Info'!$B$3:$B$200,0),MATCH(Data7[[#Headers],[Tech]],'Employee Info'!$C$2:$J$2,0)),"")</f>
        <v/>
      </c>
      <c r="N753" s="19" t="str">
        <f>IFERROR(INDEX('Employee Info'!$C$3:$J$200,MATCH(Data7[[#This Row],[Name:]],'Employee Info'!$B$3:$B$200,0),MATCH(Data7[[#Headers],[Other]],'Employee Info'!$C$2:$J$2,0)),"")</f>
        <v/>
      </c>
      <c r="O753" s="19">
        <f>IFERROR((Data7[[#This Row],[Hours:]]*SUM(Data7[[#This Row],[Rate]:[Other]])),"")</f>
        <v>0</v>
      </c>
      <c r="P753" s="7" t="str">
        <f>IF(Data7[[#This Row],[WO'#:]]="","Riley #","WO#")</f>
        <v>Riley #</v>
      </c>
      <c r="Q753" s="7">
        <f>IFERROR(WEEKNUM(Data7[[#This Row],[Date:]]),"")</f>
        <v>19</v>
      </c>
      <c r="R753" s="6">
        <f t="shared" si="33"/>
        <v>45417</v>
      </c>
      <c r="S753" s="6">
        <f>Data7[[#This Row],[Week Start]]+7</f>
        <v>45424</v>
      </c>
      <c r="T753" s="7" t="str">
        <f t="shared" si="34"/>
        <v>5/5/2024 - 5/12/2024</v>
      </c>
      <c r="U753" s="7" t="str">
        <f t="shared" si="35"/>
        <v>Time Card</v>
      </c>
      <c r="V753" s="8" t="str">
        <f>RIGHT(TEXT(Data7[[#This Row],[Date:]],"mmddyyyy"),4)</f>
        <v>2024</v>
      </c>
      <c r="W753" s="8" t="str">
        <f>MID(TEXT(Data7[[#This Row],[Date:]],"mmddyyyy"),3,2)</f>
        <v>08</v>
      </c>
      <c r="X753" s="8" t="str">
        <f>LEFT(TEXT(Data7[[#This Row],[Date:]],"mmddyyyy"),2)</f>
        <v>05</v>
      </c>
      <c r="Y753" s="6">
        <f>DATE(Data7[[#This Row],[Year]],Data7[[#This Row],[Month]],Data7[[#This Row],[Day]])</f>
        <v>45420</v>
      </c>
    </row>
    <row r="754" spans="1:25" x14ac:dyDescent="0.3">
      <c r="A754" s="5">
        <v>45422.540402314815</v>
      </c>
      <c r="B754" s="7" t="s">
        <v>66</v>
      </c>
      <c r="C754" s="6" t="s">
        <v>743</v>
      </c>
      <c r="D754" s="7" t="s">
        <v>566</v>
      </c>
      <c r="E754" s="8">
        <v>1</v>
      </c>
      <c r="F754" s="7" t="s">
        <v>68</v>
      </c>
      <c r="G754" s="7" t="s">
        <v>68</v>
      </c>
      <c r="H754" s="7" t="s">
        <v>536</v>
      </c>
      <c r="I754" s="7" t="s">
        <v>44</v>
      </c>
      <c r="J754" s="19" t="str">
        <f>IFERROR(INDEX('Employee Info'!$C$3:$E$200,MATCH(Data7[[#This Row],[Name:]],'Employee Info'!$B$3:$B$200,0),MATCH(Data7[[#This Row],[Hours Type:]],'Employee Info'!$C$2:$E$2,0)),"")</f>
        <v/>
      </c>
      <c r="K754" s="19" t="str">
        <f>IFERROR(INDEX('Employee Info'!$C$3:$J$200,MATCH(Data7[[#This Row],[Name:]],'Employee Info'!$B$3:$B$200,0),MATCH(Data7[[#Headers],[Truck]],'Employee Info'!$C$2:$J$2,0)),"")</f>
        <v/>
      </c>
      <c r="L754" s="19" t="str">
        <f>IFERROR(INDEX('Employee Info'!$C$3:$J$200,MATCH(Data7[[#This Row],[Name:]],'Employee Info'!$B$3:$B$200,0),MATCH(Data7[[#Headers],[Phone]],'Employee Info'!$C$2:$J$2,0)),"")</f>
        <v/>
      </c>
      <c r="M754" s="19" t="str">
        <f>IFERROR(INDEX('Employee Info'!$C$3:$J$200,MATCH(Data7[[#This Row],[Name:]],'Employee Info'!$B$3:$B$200,0),MATCH(Data7[[#Headers],[Tech]],'Employee Info'!$C$2:$J$2,0)),"")</f>
        <v/>
      </c>
      <c r="N754" s="19" t="str">
        <f>IFERROR(INDEX('Employee Info'!$C$3:$J$200,MATCH(Data7[[#This Row],[Name:]],'Employee Info'!$B$3:$B$200,0),MATCH(Data7[[#Headers],[Other]],'Employee Info'!$C$2:$J$2,0)),"")</f>
        <v/>
      </c>
      <c r="O754" s="19">
        <f>IFERROR((Data7[[#This Row],[Hours:]]*SUM(Data7[[#This Row],[Rate]:[Other]])),"")</f>
        <v>0</v>
      </c>
      <c r="P754" s="7" t="str">
        <f>IF(Data7[[#This Row],[WO'#:]]="","Riley #","WO#")</f>
        <v>Riley #</v>
      </c>
      <c r="Q754" s="7">
        <f>IFERROR(WEEKNUM(Data7[[#This Row],[Date:]]),"")</f>
        <v>19</v>
      </c>
      <c r="R754" s="6">
        <f t="shared" si="33"/>
        <v>45417</v>
      </c>
      <c r="S754" s="6">
        <f>Data7[[#This Row],[Week Start]]+7</f>
        <v>45424</v>
      </c>
      <c r="T754" s="7" t="str">
        <f t="shared" si="34"/>
        <v>5/5/2024 - 5/12/2024</v>
      </c>
      <c r="U754" s="7" t="str">
        <f t="shared" si="35"/>
        <v>Time Card</v>
      </c>
      <c r="V754" s="8" t="str">
        <f>RIGHT(TEXT(Data7[[#This Row],[Date:]],"mmddyyyy"),4)</f>
        <v>2024</v>
      </c>
      <c r="W754" s="8" t="str">
        <f>MID(TEXT(Data7[[#This Row],[Date:]],"mmddyyyy"),3,2)</f>
        <v>08</v>
      </c>
      <c r="X754" s="8" t="str">
        <f>LEFT(TEXT(Data7[[#This Row],[Date:]],"mmddyyyy"),2)</f>
        <v>05</v>
      </c>
      <c r="Y754" s="6">
        <f>DATE(Data7[[#This Row],[Year]],Data7[[#This Row],[Month]],Data7[[#This Row],[Day]])</f>
        <v>45420</v>
      </c>
    </row>
    <row r="755" spans="1:25" x14ac:dyDescent="0.3">
      <c r="A755" s="5">
        <v>45420.580625115741</v>
      </c>
      <c r="B755" s="7" t="s">
        <v>35</v>
      </c>
      <c r="C755" s="6" t="s">
        <v>743</v>
      </c>
      <c r="D755" s="7" t="s">
        <v>741</v>
      </c>
      <c r="E755" s="8">
        <v>8</v>
      </c>
      <c r="F755" s="7" t="s">
        <v>68</v>
      </c>
      <c r="G755" s="7" t="s">
        <v>68</v>
      </c>
      <c r="H755" s="7" t="s">
        <v>573</v>
      </c>
      <c r="I755" s="7" t="s">
        <v>44</v>
      </c>
      <c r="J755" s="19" t="str">
        <f>IFERROR(INDEX('Employee Info'!$C$3:$E$200,MATCH(Data7[[#This Row],[Name:]],'Employee Info'!$B$3:$B$200,0),MATCH(Data7[[#This Row],[Hours Type:]],'Employee Info'!$C$2:$E$2,0)),"")</f>
        <v/>
      </c>
      <c r="K755" s="19" t="str">
        <f>IFERROR(INDEX('Employee Info'!$C$3:$J$200,MATCH(Data7[[#This Row],[Name:]],'Employee Info'!$B$3:$B$200,0),MATCH(Data7[[#Headers],[Truck]],'Employee Info'!$C$2:$J$2,0)),"")</f>
        <v/>
      </c>
      <c r="L755" s="19" t="str">
        <f>IFERROR(INDEX('Employee Info'!$C$3:$J$200,MATCH(Data7[[#This Row],[Name:]],'Employee Info'!$B$3:$B$200,0),MATCH(Data7[[#Headers],[Phone]],'Employee Info'!$C$2:$J$2,0)),"")</f>
        <v/>
      </c>
      <c r="M755" s="19" t="str">
        <f>IFERROR(INDEX('Employee Info'!$C$3:$J$200,MATCH(Data7[[#This Row],[Name:]],'Employee Info'!$B$3:$B$200,0),MATCH(Data7[[#Headers],[Tech]],'Employee Info'!$C$2:$J$2,0)),"")</f>
        <v/>
      </c>
      <c r="N755" s="19" t="str">
        <f>IFERROR(INDEX('Employee Info'!$C$3:$J$200,MATCH(Data7[[#This Row],[Name:]],'Employee Info'!$B$3:$B$200,0),MATCH(Data7[[#Headers],[Other]],'Employee Info'!$C$2:$J$2,0)),"")</f>
        <v/>
      </c>
      <c r="O755" s="19">
        <f>IFERROR((Data7[[#This Row],[Hours:]]*SUM(Data7[[#This Row],[Rate]:[Other]])),"")</f>
        <v>0</v>
      </c>
      <c r="P755" s="7" t="str">
        <f>IF(Data7[[#This Row],[WO'#:]]="","Riley #","WO#")</f>
        <v>Riley #</v>
      </c>
      <c r="Q755" s="7">
        <f>IFERROR(WEEKNUM(Data7[[#This Row],[Date:]]),"")</f>
        <v>19</v>
      </c>
      <c r="R755" s="6">
        <f t="shared" si="33"/>
        <v>45417</v>
      </c>
      <c r="S755" s="6">
        <f>Data7[[#This Row],[Week Start]]+7</f>
        <v>45424</v>
      </c>
      <c r="T755" s="7" t="str">
        <f t="shared" si="34"/>
        <v>5/5/2024 - 5/12/2024</v>
      </c>
      <c r="U755" s="7" t="str">
        <f t="shared" si="35"/>
        <v>Time Card</v>
      </c>
      <c r="V755" s="8" t="str">
        <f>RIGHT(TEXT(Data7[[#This Row],[Date:]],"mmddyyyy"),4)</f>
        <v>2024</v>
      </c>
      <c r="W755" s="8" t="str">
        <f>MID(TEXT(Data7[[#This Row],[Date:]],"mmddyyyy"),3,2)</f>
        <v>08</v>
      </c>
      <c r="X755" s="8" t="str">
        <f>LEFT(TEXT(Data7[[#This Row],[Date:]],"mmddyyyy"),2)</f>
        <v>05</v>
      </c>
      <c r="Y755" s="6">
        <f>DATE(Data7[[#This Row],[Year]],Data7[[#This Row],[Month]],Data7[[#This Row],[Day]])</f>
        <v>45420</v>
      </c>
    </row>
    <row r="756" spans="1:25" x14ac:dyDescent="0.3">
      <c r="A756" s="5">
        <v>45422.541636458336</v>
      </c>
      <c r="B756" s="7" t="s">
        <v>66</v>
      </c>
      <c r="C756" s="6" t="s">
        <v>743</v>
      </c>
      <c r="D756" s="7" t="s">
        <v>572</v>
      </c>
      <c r="E756" s="8">
        <v>1</v>
      </c>
      <c r="F756" s="7" t="s">
        <v>68</v>
      </c>
      <c r="G756" s="7" t="s">
        <v>68</v>
      </c>
      <c r="H756" s="7" t="s">
        <v>573</v>
      </c>
      <c r="I756" s="7" t="s">
        <v>44</v>
      </c>
      <c r="J756" s="19" t="str">
        <f>IFERROR(INDEX('Employee Info'!$C$3:$E$200,MATCH(Data7[[#This Row],[Name:]],'Employee Info'!$B$3:$B$200,0),MATCH(Data7[[#This Row],[Hours Type:]],'Employee Info'!$C$2:$E$2,0)),"")</f>
        <v/>
      </c>
      <c r="K756" s="19" t="str">
        <f>IFERROR(INDEX('Employee Info'!$C$3:$J$200,MATCH(Data7[[#This Row],[Name:]],'Employee Info'!$B$3:$B$200,0),MATCH(Data7[[#Headers],[Truck]],'Employee Info'!$C$2:$J$2,0)),"")</f>
        <v/>
      </c>
      <c r="L756" s="19" t="str">
        <f>IFERROR(INDEX('Employee Info'!$C$3:$J$200,MATCH(Data7[[#This Row],[Name:]],'Employee Info'!$B$3:$B$200,0),MATCH(Data7[[#Headers],[Phone]],'Employee Info'!$C$2:$J$2,0)),"")</f>
        <v/>
      </c>
      <c r="M756" s="19" t="str">
        <f>IFERROR(INDEX('Employee Info'!$C$3:$J$200,MATCH(Data7[[#This Row],[Name:]],'Employee Info'!$B$3:$B$200,0),MATCH(Data7[[#Headers],[Tech]],'Employee Info'!$C$2:$J$2,0)),"")</f>
        <v/>
      </c>
      <c r="N756" s="19" t="str">
        <f>IFERROR(INDEX('Employee Info'!$C$3:$J$200,MATCH(Data7[[#This Row],[Name:]],'Employee Info'!$B$3:$B$200,0),MATCH(Data7[[#Headers],[Other]],'Employee Info'!$C$2:$J$2,0)),"")</f>
        <v/>
      </c>
      <c r="O756" s="19">
        <f>IFERROR((Data7[[#This Row],[Hours:]]*SUM(Data7[[#This Row],[Rate]:[Other]])),"")</f>
        <v>0</v>
      </c>
      <c r="P756" s="7" t="str">
        <f>IF(Data7[[#This Row],[WO'#:]]="","Riley #","WO#")</f>
        <v>Riley #</v>
      </c>
      <c r="Q756" s="7">
        <f>IFERROR(WEEKNUM(Data7[[#This Row],[Date:]]),"")</f>
        <v>19</v>
      </c>
      <c r="R756" s="6">
        <f t="shared" si="33"/>
        <v>45417</v>
      </c>
      <c r="S756" s="6">
        <f>Data7[[#This Row],[Week Start]]+7</f>
        <v>45424</v>
      </c>
      <c r="T756" s="7" t="str">
        <f t="shared" si="34"/>
        <v>5/5/2024 - 5/12/2024</v>
      </c>
      <c r="U756" s="7" t="str">
        <f t="shared" si="35"/>
        <v>Time Card</v>
      </c>
      <c r="V756" s="8" t="str">
        <f>RIGHT(TEXT(Data7[[#This Row],[Date:]],"mmddyyyy"),4)</f>
        <v>2024</v>
      </c>
      <c r="W756" s="8" t="str">
        <f>MID(TEXT(Data7[[#This Row],[Date:]],"mmddyyyy"),3,2)</f>
        <v>08</v>
      </c>
      <c r="X756" s="8" t="str">
        <f>LEFT(TEXT(Data7[[#This Row],[Date:]],"mmddyyyy"),2)</f>
        <v>05</v>
      </c>
      <c r="Y756" s="6">
        <f>DATE(Data7[[#This Row],[Year]],Data7[[#This Row],[Month]],Data7[[#This Row],[Day]])</f>
        <v>45420</v>
      </c>
    </row>
    <row r="757" spans="1:25" x14ac:dyDescent="0.3">
      <c r="A757" s="5">
        <v>45421.580945833331</v>
      </c>
      <c r="B757" s="7" t="s">
        <v>31</v>
      </c>
      <c r="C757" s="6" t="s">
        <v>750</v>
      </c>
      <c r="D757" s="7" t="s">
        <v>340</v>
      </c>
      <c r="E757" s="8">
        <v>8</v>
      </c>
      <c r="F757" s="7">
        <v>6984733</v>
      </c>
      <c r="G757" s="7" t="s">
        <v>68</v>
      </c>
      <c r="H757" s="7" t="s">
        <v>69</v>
      </c>
      <c r="I757" s="7" t="s">
        <v>44</v>
      </c>
      <c r="J757" s="19" t="str">
        <f>IFERROR(INDEX('Employee Info'!$C$3:$E$200,MATCH(Data7[[#This Row],[Name:]],'Employee Info'!$B$3:$B$200,0),MATCH(Data7[[#This Row],[Hours Type:]],'Employee Info'!$C$2:$E$2,0)),"")</f>
        <v/>
      </c>
      <c r="K757" s="19" t="str">
        <f>IFERROR(INDEX('Employee Info'!$C$3:$J$200,MATCH(Data7[[#This Row],[Name:]],'Employee Info'!$B$3:$B$200,0),MATCH(Data7[[#Headers],[Truck]],'Employee Info'!$C$2:$J$2,0)),"")</f>
        <v/>
      </c>
      <c r="L757" s="19" t="str">
        <f>IFERROR(INDEX('Employee Info'!$C$3:$J$200,MATCH(Data7[[#This Row],[Name:]],'Employee Info'!$B$3:$B$200,0),MATCH(Data7[[#Headers],[Phone]],'Employee Info'!$C$2:$J$2,0)),"")</f>
        <v/>
      </c>
      <c r="M757" s="19" t="str">
        <f>IFERROR(INDEX('Employee Info'!$C$3:$J$200,MATCH(Data7[[#This Row],[Name:]],'Employee Info'!$B$3:$B$200,0),MATCH(Data7[[#Headers],[Tech]],'Employee Info'!$C$2:$J$2,0)),"")</f>
        <v/>
      </c>
      <c r="N757" s="19" t="str">
        <f>IFERROR(INDEX('Employee Info'!$C$3:$J$200,MATCH(Data7[[#This Row],[Name:]],'Employee Info'!$B$3:$B$200,0),MATCH(Data7[[#Headers],[Other]],'Employee Info'!$C$2:$J$2,0)),"")</f>
        <v/>
      </c>
      <c r="O757" s="19">
        <f>IFERROR((Data7[[#This Row],[Hours:]]*SUM(Data7[[#This Row],[Rate]:[Other]])),"")</f>
        <v>0</v>
      </c>
      <c r="P757" s="7" t="str">
        <f>IF(Data7[[#This Row],[WO'#:]]="","Riley #","WO#")</f>
        <v>WO#</v>
      </c>
      <c r="Q757" s="7">
        <f>IFERROR(WEEKNUM(Data7[[#This Row],[Date:]]),"")</f>
        <v>19</v>
      </c>
      <c r="R757" s="6">
        <f t="shared" si="33"/>
        <v>45417</v>
      </c>
      <c r="S757" s="6">
        <f>Data7[[#This Row],[Week Start]]+7</f>
        <v>45424</v>
      </c>
      <c r="T757" s="7" t="str">
        <f t="shared" si="34"/>
        <v>5/5/2024 - 5/12/2024</v>
      </c>
      <c r="U757" s="7" t="str">
        <f t="shared" si="35"/>
        <v>Time Card</v>
      </c>
      <c r="V757" s="8" t="str">
        <f>RIGHT(TEXT(Data7[[#This Row],[Date:]],"mmddyyyy"),4)</f>
        <v>2024</v>
      </c>
      <c r="W757" s="8" t="str">
        <f>MID(TEXT(Data7[[#This Row],[Date:]],"mmddyyyy"),3,2)</f>
        <v>09</v>
      </c>
      <c r="X757" s="8" t="str">
        <f>LEFT(TEXT(Data7[[#This Row],[Date:]],"mmddyyyy"),2)</f>
        <v>05</v>
      </c>
      <c r="Y757" s="6">
        <f>DATE(Data7[[#This Row],[Year]],Data7[[#This Row],[Month]],Data7[[#This Row],[Day]])</f>
        <v>45421</v>
      </c>
    </row>
    <row r="758" spans="1:25" x14ac:dyDescent="0.3">
      <c r="A758" s="5">
        <v>45422.549718055554</v>
      </c>
      <c r="B758" s="7" t="s">
        <v>66</v>
      </c>
      <c r="C758" s="6" t="s">
        <v>750</v>
      </c>
      <c r="D758" s="7" t="s">
        <v>569</v>
      </c>
      <c r="E758" s="8">
        <v>5</v>
      </c>
      <c r="F758" s="7">
        <v>6984733</v>
      </c>
      <c r="G758" s="7" t="s">
        <v>68</v>
      </c>
      <c r="H758" s="7" t="s">
        <v>69</v>
      </c>
      <c r="I758" s="7" t="s">
        <v>44</v>
      </c>
      <c r="J758" s="19" t="str">
        <f>IFERROR(INDEX('Employee Info'!$C$3:$E$200,MATCH(Data7[[#This Row],[Name:]],'Employee Info'!$B$3:$B$200,0),MATCH(Data7[[#This Row],[Hours Type:]],'Employee Info'!$C$2:$E$2,0)),"")</f>
        <v/>
      </c>
      <c r="K758" s="19" t="str">
        <f>IFERROR(INDEX('Employee Info'!$C$3:$J$200,MATCH(Data7[[#This Row],[Name:]],'Employee Info'!$B$3:$B$200,0),MATCH(Data7[[#Headers],[Truck]],'Employee Info'!$C$2:$J$2,0)),"")</f>
        <v/>
      </c>
      <c r="L758" s="19" t="str">
        <f>IFERROR(INDEX('Employee Info'!$C$3:$J$200,MATCH(Data7[[#This Row],[Name:]],'Employee Info'!$B$3:$B$200,0),MATCH(Data7[[#Headers],[Phone]],'Employee Info'!$C$2:$J$2,0)),"")</f>
        <v/>
      </c>
      <c r="M758" s="19" t="str">
        <f>IFERROR(INDEX('Employee Info'!$C$3:$J$200,MATCH(Data7[[#This Row],[Name:]],'Employee Info'!$B$3:$B$200,0),MATCH(Data7[[#Headers],[Tech]],'Employee Info'!$C$2:$J$2,0)),"")</f>
        <v/>
      </c>
      <c r="N758" s="19" t="str">
        <f>IFERROR(INDEX('Employee Info'!$C$3:$J$200,MATCH(Data7[[#This Row],[Name:]],'Employee Info'!$B$3:$B$200,0),MATCH(Data7[[#Headers],[Other]],'Employee Info'!$C$2:$J$2,0)),"")</f>
        <v/>
      </c>
      <c r="O758" s="19">
        <f>IFERROR((Data7[[#This Row],[Hours:]]*SUM(Data7[[#This Row],[Rate]:[Other]])),"")</f>
        <v>0</v>
      </c>
      <c r="P758" s="7" t="str">
        <f>IF(Data7[[#This Row],[WO'#:]]="","Riley #","WO#")</f>
        <v>WO#</v>
      </c>
      <c r="Q758" s="7">
        <f>IFERROR(WEEKNUM(Data7[[#This Row],[Date:]]),"")</f>
        <v>19</v>
      </c>
      <c r="R758" s="6">
        <f t="shared" si="33"/>
        <v>45417</v>
      </c>
      <c r="S758" s="6">
        <f>Data7[[#This Row],[Week Start]]+7</f>
        <v>45424</v>
      </c>
      <c r="T758" s="7" t="str">
        <f t="shared" si="34"/>
        <v>5/5/2024 - 5/12/2024</v>
      </c>
      <c r="U758" s="7" t="str">
        <f t="shared" si="35"/>
        <v>Time Card</v>
      </c>
      <c r="V758" s="8" t="str">
        <f>RIGHT(TEXT(Data7[[#This Row],[Date:]],"mmddyyyy"),4)</f>
        <v>2024</v>
      </c>
      <c r="W758" s="8" t="str">
        <f>MID(TEXT(Data7[[#This Row],[Date:]],"mmddyyyy"),3,2)</f>
        <v>09</v>
      </c>
      <c r="X758" s="8" t="str">
        <f>LEFT(TEXT(Data7[[#This Row],[Date:]],"mmddyyyy"),2)</f>
        <v>05</v>
      </c>
      <c r="Y758" s="6">
        <f>DATE(Data7[[#This Row],[Year]],Data7[[#This Row],[Month]],Data7[[#This Row],[Day]])</f>
        <v>45421</v>
      </c>
    </row>
    <row r="759" spans="1:25" x14ac:dyDescent="0.3">
      <c r="A759" s="5">
        <v>45422.553915972225</v>
      </c>
      <c r="B759" s="7" t="s">
        <v>66</v>
      </c>
      <c r="C759" s="6" t="s">
        <v>750</v>
      </c>
      <c r="D759" s="7" t="s">
        <v>569</v>
      </c>
      <c r="E759" s="8">
        <v>1</v>
      </c>
      <c r="F759" s="7">
        <v>6984733</v>
      </c>
      <c r="G759" s="7" t="s">
        <v>68</v>
      </c>
      <c r="H759" s="7" t="s">
        <v>69</v>
      </c>
      <c r="I759" s="7" t="s">
        <v>44</v>
      </c>
      <c r="J759" s="19" t="str">
        <f>IFERROR(INDEX('Employee Info'!$C$3:$E$200,MATCH(Data7[[#This Row],[Name:]],'Employee Info'!$B$3:$B$200,0),MATCH(Data7[[#This Row],[Hours Type:]],'Employee Info'!$C$2:$E$2,0)),"")</f>
        <v/>
      </c>
      <c r="K759" s="19" t="str">
        <f>IFERROR(INDEX('Employee Info'!$C$3:$J$200,MATCH(Data7[[#This Row],[Name:]],'Employee Info'!$B$3:$B$200,0),MATCH(Data7[[#Headers],[Truck]],'Employee Info'!$C$2:$J$2,0)),"")</f>
        <v/>
      </c>
      <c r="L759" s="19" t="str">
        <f>IFERROR(INDEX('Employee Info'!$C$3:$J$200,MATCH(Data7[[#This Row],[Name:]],'Employee Info'!$B$3:$B$200,0),MATCH(Data7[[#Headers],[Phone]],'Employee Info'!$C$2:$J$2,0)),"")</f>
        <v/>
      </c>
      <c r="M759" s="19" t="str">
        <f>IFERROR(INDEX('Employee Info'!$C$3:$J$200,MATCH(Data7[[#This Row],[Name:]],'Employee Info'!$B$3:$B$200,0),MATCH(Data7[[#Headers],[Tech]],'Employee Info'!$C$2:$J$2,0)),"")</f>
        <v/>
      </c>
      <c r="N759" s="19" t="str">
        <f>IFERROR(INDEX('Employee Info'!$C$3:$J$200,MATCH(Data7[[#This Row],[Name:]],'Employee Info'!$B$3:$B$200,0),MATCH(Data7[[#Headers],[Other]],'Employee Info'!$C$2:$J$2,0)),"")</f>
        <v/>
      </c>
      <c r="O759" s="19">
        <f>IFERROR((Data7[[#This Row],[Hours:]]*SUM(Data7[[#This Row],[Rate]:[Other]])),"")</f>
        <v>0</v>
      </c>
      <c r="P759" s="7" t="str">
        <f>IF(Data7[[#This Row],[WO'#:]]="","Riley #","WO#")</f>
        <v>WO#</v>
      </c>
      <c r="Q759" s="7">
        <f>IFERROR(WEEKNUM(Data7[[#This Row],[Date:]]),"")</f>
        <v>19</v>
      </c>
      <c r="R759" s="6">
        <f t="shared" si="33"/>
        <v>45417</v>
      </c>
      <c r="S759" s="6">
        <f>Data7[[#This Row],[Week Start]]+7</f>
        <v>45424</v>
      </c>
      <c r="T759" s="7" t="str">
        <f t="shared" si="34"/>
        <v>5/5/2024 - 5/12/2024</v>
      </c>
      <c r="U759" s="7" t="str">
        <f t="shared" si="35"/>
        <v>Time Card</v>
      </c>
      <c r="V759" s="8" t="str">
        <f>RIGHT(TEXT(Data7[[#This Row],[Date:]],"mmddyyyy"),4)</f>
        <v>2024</v>
      </c>
      <c r="W759" s="8" t="str">
        <f>MID(TEXT(Data7[[#This Row],[Date:]],"mmddyyyy"),3,2)</f>
        <v>09</v>
      </c>
      <c r="X759" s="8" t="str">
        <f>LEFT(TEXT(Data7[[#This Row],[Date:]],"mmddyyyy"),2)</f>
        <v>05</v>
      </c>
      <c r="Y759" s="6">
        <f>DATE(Data7[[#This Row],[Year]],Data7[[#This Row],[Month]],Data7[[#This Row],[Day]])</f>
        <v>45421</v>
      </c>
    </row>
    <row r="760" spans="1:25" x14ac:dyDescent="0.3">
      <c r="A760" s="5">
        <v>45421.399999652778</v>
      </c>
      <c r="B760" s="7" t="s">
        <v>492</v>
      </c>
      <c r="C760" s="6" t="s">
        <v>750</v>
      </c>
      <c r="D760" s="7" t="s">
        <v>751</v>
      </c>
      <c r="E760" s="8">
        <v>4</v>
      </c>
      <c r="F760" s="7" t="s">
        <v>68</v>
      </c>
      <c r="G760" s="7" t="s">
        <v>68</v>
      </c>
      <c r="H760" s="7" t="s">
        <v>536</v>
      </c>
      <c r="I760" s="7" t="s">
        <v>44</v>
      </c>
      <c r="J760" s="19" t="str">
        <f>IFERROR(INDEX('Employee Info'!$C$3:$E$200,MATCH(Data7[[#This Row],[Name:]],'Employee Info'!$B$3:$B$200,0),MATCH(Data7[[#This Row],[Hours Type:]],'Employee Info'!$C$2:$E$2,0)),"")</f>
        <v/>
      </c>
      <c r="K760" s="19" t="str">
        <f>IFERROR(INDEX('Employee Info'!$C$3:$J$200,MATCH(Data7[[#This Row],[Name:]],'Employee Info'!$B$3:$B$200,0),MATCH(Data7[[#Headers],[Truck]],'Employee Info'!$C$2:$J$2,0)),"")</f>
        <v/>
      </c>
      <c r="L760" s="19" t="str">
        <f>IFERROR(INDEX('Employee Info'!$C$3:$J$200,MATCH(Data7[[#This Row],[Name:]],'Employee Info'!$B$3:$B$200,0),MATCH(Data7[[#Headers],[Phone]],'Employee Info'!$C$2:$J$2,0)),"")</f>
        <v/>
      </c>
      <c r="M760" s="19" t="str">
        <f>IFERROR(INDEX('Employee Info'!$C$3:$J$200,MATCH(Data7[[#This Row],[Name:]],'Employee Info'!$B$3:$B$200,0),MATCH(Data7[[#Headers],[Tech]],'Employee Info'!$C$2:$J$2,0)),"")</f>
        <v/>
      </c>
      <c r="N760" s="19" t="str">
        <f>IFERROR(INDEX('Employee Info'!$C$3:$J$200,MATCH(Data7[[#This Row],[Name:]],'Employee Info'!$B$3:$B$200,0),MATCH(Data7[[#Headers],[Other]],'Employee Info'!$C$2:$J$2,0)),"")</f>
        <v/>
      </c>
      <c r="O760" s="19">
        <f>IFERROR((Data7[[#This Row],[Hours:]]*SUM(Data7[[#This Row],[Rate]:[Other]])),"")</f>
        <v>0</v>
      </c>
      <c r="P760" s="7" t="str">
        <f>IF(Data7[[#This Row],[WO'#:]]="","Riley #","WO#")</f>
        <v>Riley #</v>
      </c>
      <c r="Q760" s="7">
        <f>IFERROR(WEEKNUM(Data7[[#This Row],[Date:]]),"")</f>
        <v>19</v>
      </c>
      <c r="R760" s="6">
        <f t="shared" si="33"/>
        <v>45417</v>
      </c>
      <c r="S760" s="6">
        <f>Data7[[#This Row],[Week Start]]+7</f>
        <v>45424</v>
      </c>
      <c r="T760" s="7" t="str">
        <f t="shared" si="34"/>
        <v>5/5/2024 - 5/12/2024</v>
      </c>
      <c r="U760" s="7" t="str">
        <f t="shared" si="35"/>
        <v>Time Card</v>
      </c>
      <c r="V760" s="8" t="str">
        <f>RIGHT(TEXT(Data7[[#This Row],[Date:]],"mmddyyyy"),4)</f>
        <v>2024</v>
      </c>
      <c r="W760" s="8" t="str">
        <f>MID(TEXT(Data7[[#This Row],[Date:]],"mmddyyyy"),3,2)</f>
        <v>09</v>
      </c>
      <c r="X760" s="8" t="str">
        <f>LEFT(TEXT(Data7[[#This Row],[Date:]],"mmddyyyy"),2)</f>
        <v>05</v>
      </c>
      <c r="Y760" s="6">
        <f>DATE(Data7[[#This Row],[Year]],Data7[[#This Row],[Month]],Data7[[#This Row],[Day]])</f>
        <v>45421</v>
      </c>
    </row>
    <row r="761" spans="1:25" x14ac:dyDescent="0.3">
      <c r="A761" s="5">
        <v>45421.400173032409</v>
      </c>
      <c r="B761" s="7" t="s">
        <v>492</v>
      </c>
      <c r="C761" s="6" t="s">
        <v>750</v>
      </c>
      <c r="D761" s="7" t="s">
        <v>751</v>
      </c>
      <c r="E761" s="8">
        <v>4</v>
      </c>
      <c r="F761" s="7" t="s">
        <v>68</v>
      </c>
      <c r="G761" s="7" t="s">
        <v>68</v>
      </c>
      <c r="H761" s="7" t="s">
        <v>536</v>
      </c>
      <c r="I761" s="7" t="s">
        <v>44</v>
      </c>
      <c r="J761" s="19" t="str">
        <f>IFERROR(INDEX('Employee Info'!$C$3:$E$200,MATCH(Data7[[#This Row],[Name:]],'Employee Info'!$B$3:$B$200,0),MATCH(Data7[[#This Row],[Hours Type:]],'Employee Info'!$C$2:$E$2,0)),"")</f>
        <v/>
      </c>
      <c r="K761" s="19" t="str">
        <f>IFERROR(INDEX('Employee Info'!$C$3:$J$200,MATCH(Data7[[#This Row],[Name:]],'Employee Info'!$B$3:$B$200,0),MATCH(Data7[[#Headers],[Truck]],'Employee Info'!$C$2:$J$2,0)),"")</f>
        <v/>
      </c>
      <c r="L761" s="19" t="str">
        <f>IFERROR(INDEX('Employee Info'!$C$3:$J$200,MATCH(Data7[[#This Row],[Name:]],'Employee Info'!$B$3:$B$200,0),MATCH(Data7[[#Headers],[Phone]],'Employee Info'!$C$2:$J$2,0)),"")</f>
        <v/>
      </c>
      <c r="M761" s="19" t="str">
        <f>IFERROR(INDEX('Employee Info'!$C$3:$J$200,MATCH(Data7[[#This Row],[Name:]],'Employee Info'!$B$3:$B$200,0),MATCH(Data7[[#Headers],[Tech]],'Employee Info'!$C$2:$J$2,0)),"")</f>
        <v/>
      </c>
      <c r="N761" s="19" t="str">
        <f>IFERROR(INDEX('Employee Info'!$C$3:$J$200,MATCH(Data7[[#This Row],[Name:]],'Employee Info'!$B$3:$B$200,0),MATCH(Data7[[#Headers],[Other]],'Employee Info'!$C$2:$J$2,0)),"")</f>
        <v/>
      </c>
      <c r="O761" s="19">
        <f>IFERROR((Data7[[#This Row],[Hours:]]*SUM(Data7[[#This Row],[Rate]:[Other]])),"")</f>
        <v>0</v>
      </c>
      <c r="P761" s="7" t="str">
        <f>IF(Data7[[#This Row],[WO'#:]]="","Riley #","WO#")</f>
        <v>Riley #</v>
      </c>
      <c r="Q761" s="7">
        <f>IFERROR(WEEKNUM(Data7[[#This Row],[Date:]]),"")</f>
        <v>19</v>
      </c>
      <c r="R761" s="6">
        <f t="shared" si="33"/>
        <v>45417</v>
      </c>
      <c r="S761" s="6">
        <f>Data7[[#This Row],[Week Start]]+7</f>
        <v>45424</v>
      </c>
      <c r="T761" s="7" t="str">
        <f t="shared" si="34"/>
        <v>5/5/2024 - 5/12/2024</v>
      </c>
      <c r="U761" s="7" t="str">
        <f t="shared" si="35"/>
        <v>Time Card</v>
      </c>
      <c r="V761" s="8" t="str">
        <f>RIGHT(TEXT(Data7[[#This Row],[Date:]],"mmddyyyy"),4)</f>
        <v>2024</v>
      </c>
      <c r="W761" s="8" t="str">
        <f>MID(TEXT(Data7[[#This Row],[Date:]],"mmddyyyy"),3,2)</f>
        <v>09</v>
      </c>
      <c r="X761" s="8" t="str">
        <f>LEFT(TEXT(Data7[[#This Row],[Date:]],"mmddyyyy"),2)</f>
        <v>05</v>
      </c>
      <c r="Y761" s="6">
        <f>DATE(Data7[[#This Row],[Year]],Data7[[#This Row],[Month]],Data7[[#This Row],[Day]])</f>
        <v>45421</v>
      </c>
    </row>
    <row r="762" spans="1:25" x14ac:dyDescent="0.3">
      <c r="A762" s="5">
        <v>45421.400411805553</v>
      </c>
      <c r="B762" s="7" t="s">
        <v>65</v>
      </c>
      <c r="C762" s="6" t="s">
        <v>750</v>
      </c>
      <c r="D762" s="7" t="s">
        <v>751</v>
      </c>
      <c r="E762" s="8">
        <v>4</v>
      </c>
      <c r="F762" s="7" t="s">
        <v>68</v>
      </c>
      <c r="G762" s="7" t="s">
        <v>68</v>
      </c>
      <c r="H762" s="7" t="s">
        <v>536</v>
      </c>
      <c r="I762" s="7" t="s">
        <v>44</v>
      </c>
      <c r="J762" s="19" t="str">
        <f>IFERROR(INDEX('Employee Info'!$C$3:$E$200,MATCH(Data7[[#This Row],[Name:]],'Employee Info'!$B$3:$B$200,0),MATCH(Data7[[#This Row],[Hours Type:]],'Employee Info'!$C$2:$E$2,0)),"")</f>
        <v/>
      </c>
      <c r="K762" s="19" t="str">
        <f>IFERROR(INDEX('Employee Info'!$C$3:$J$200,MATCH(Data7[[#This Row],[Name:]],'Employee Info'!$B$3:$B$200,0),MATCH(Data7[[#Headers],[Truck]],'Employee Info'!$C$2:$J$2,0)),"")</f>
        <v/>
      </c>
      <c r="L762" s="19" t="str">
        <f>IFERROR(INDEX('Employee Info'!$C$3:$J$200,MATCH(Data7[[#This Row],[Name:]],'Employee Info'!$B$3:$B$200,0),MATCH(Data7[[#Headers],[Phone]],'Employee Info'!$C$2:$J$2,0)),"")</f>
        <v/>
      </c>
      <c r="M762" s="19" t="str">
        <f>IFERROR(INDEX('Employee Info'!$C$3:$J$200,MATCH(Data7[[#This Row],[Name:]],'Employee Info'!$B$3:$B$200,0),MATCH(Data7[[#Headers],[Tech]],'Employee Info'!$C$2:$J$2,0)),"")</f>
        <v/>
      </c>
      <c r="N762" s="19" t="str">
        <f>IFERROR(INDEX('Employee Info'!$C$3:$J$200,MATCH(Data7[[#This Row],[Name:]],'Employee Info'!$B$3:$B$200,0),MATCH(Data7[[#Headers],[Other]],'Employee Info'!$C$2:$J$2,0)),"")</f>
        <v/>
      </c>
      <c r="O762" s="19">
        <f>IFERROR((Data7[[#This Row],[Hours:]]*SUM(Data7[[#This Row],[Rate]:[Other]])),"")</f>
        <v>0</v>
      </c>
      <c r="P762" s="7" t="str">
        <f>IF(Data7[[#This Row],[WO'#:]]="","Riley #","WO#")</f>
        <v>Riley #</v>
      </c>
      <c r="Q762" s="7">
        <f>IFERROR(WEEKNUM(Data7[[#This Row],[Date:]]),"")</f>
        <v>19</v>
      </c>
      <c r="R762" s="6">
        <f t="shared" si="33"/>
        <v>45417</v>
      </c>
      <c r="S762" s="6">
        <f>Data7[[#This Row],[Week Start]]+7</f>
        <v>45424</v>
      </c>
      <c r="T762" s="7" t="str">
        <f t="shared" si="34"/>
        <v>5/5/2024 - 5/12/2024</v>
      </c>
      <c r="U762" s="7" t="str">
        <f t="shared" si="35"/>
        <v>Time Card</v>
      </c>
      <c r="V762" s="8" t="str">
        <f>RIGHT(TEXT(Data7[[#This Row],[Date:]],"mmddyyyy"),4)</f>
        <v>2024</v>
      </c>
      <c r="W762" s="8" t="str">
        <f>MID(TEXT(Data7[[#This Row],[Date:]],"mmddyyyy"),3,2)</f>
        <v>09</v>
      </c>
      <c r="X762" s="8" t="str">
        <f>LEFT(TEXT(Data7[[#This Row],[Date:]],"mmddyyyy"),2)</f>
        <v>05</v>
      </c>
      <c r="Y762" s="6">
        <f>DATE(Data7[[#This Row],[Year]],Data7[[#This Row],[Month]],Data7[[#This Row],[Day]])</f>
        <v>45421</v>
      </c>
    </row>
    <row r="763" spans="1:25" x14ac:dyDescent="0.3">
      <c r="A763" s="5">
        <v>45422.54044837963</v>
      </c>
      <c r="B763" s="7" t="s">
        <v>66</v>
      </c>
      <c r="C763" s="6" t="s">
        <v>750</v>
      </c>
      <c r="D763" s="7" t="s">
        <v>566</v>
      </c>
      <c r="E763" s="8">
        <v>1</v>
      </c>
      <c r="F763" s="7" t="s">
        <v>68</v>
      </c>
      <c r="G763" s="7" t="s">
        <v>68</v>
      </c>
      <c r="H763" s="7" t="s">
        <v>536</v>
      </c>
      <c r="I763" s="7" t="s">
        <v>44</v>
      </c>
      <c r="J763" s="19" t="str">
        <f>IFERROR(INDEX('Employee Info'!$C$3:$E$200,MATCH(Data7[[#This Row],[Name:]],'Employee Info'!$B$3:$B$200,0),MATCH(Data7[[#This Row],[Hours Type:]],'Employee Info'!$C$2:$E$2,0)),"")</f>
        <v/>
      </c>
      <c r="K763" s="19" t="str">
        <f>IFERROR(INDEX('Employee Info'!$C$3:$J$200,MATCH(Data7[[#This Row],[Name:]],'Employee Info'!$B$3:$B$200,0),MATCH(Data7[[#Headers],[Truck]],'Employee Info'!$C$2:$J$2,0)),"")</f>
        <v/>
      </c>
      <c r="L763" s="19" t="str">
        <f>IFERROR(INDEX('Employee Info'!$C$3:$J$200,MATCH(Data7[[#This Row],[Name:]],'Employee Info'!$B$3:$B$200,0),MATCH(Data7[[#Headers],[Phone]],'Employee Info'!$C$2:$J$2,0)),"")</f>
        <v/>
      </c>
      <c r="M763" s="19" t="str">
        <f>IFERROR(INDEX('Employee Info'!$C$3:$J$200,MATCH(Data7[[#This Row],[Name:]],'Employee Info'!$B$3:$B$200,0),MATCH(Data7[[#Headers],[Tech]],'Employee Info'!$C$2:$J$2,0)),"")</f>
        <v/>
      </c>
      <c r="N763" s="19" t="str">
        <f>IFERROR(INDEX('Employee Info'!$C$3:$J$200,MATCH(Data7[[#This Row],[Name:]],'Employee Info'!$B$3:$B$200,0),MATCH(Data7[[#Headers],[Other]],'Employee Info'!$C$2:$J$2,0)),"")</f>
        <v/>
      </c>
      <c r="O763" s="19">
        <f>IFERROR((Data7[[#This Row],[Hours:]]*SUM(Data7[[#This Row],[Rate]:[Other]])),"")</f>
        <v>0</v>
      </c>
      <c r="P763" s="7" t="str">
        <f>IF(Data7[[#This Row],[WO'#:]]="","Riley #","WO#")</f>
        <v>Riley #</v>
      </c>
      <c r="Q763" s="7">
        <f>IFERROR(WEEKNUM(Data7[[#This Row],[Date:]]),"")</f>
        <v>19</v>
      </c>
      <c r="R763" s="6">
        <f t="shared" si="33"/>
        <v>45417</v>
      </c>
      <c r="S763" s="6">
        <f>Data7[[#This Row],[Week Start]]+7</f>
        <v>45424</v>
      </c>
      <c r="T763" s="7" t="str">
        <f t="shared" si="34"/>
        <v>5/5/2024 - 5/12/2024</v>
      </c>
      <c r="U763" s="7" t="str">
        <f t="shared" si="35"/>
        <v>Time Card</v>
      </c>
      <c r="V763" s="8" t="str">
        <f>RIGHT(TEXT(Data7[[#This Row],[Date:]],"mmddyyyy"),4)</f>
        <v>2024</v>
      </c>
      <c r="W763" s="8" t="str">
        <f>MID(TEXT(Data7[[#This Row],[Date:]],"mmddyyyy"),3,2)</f>
        <v>09</v>
      </c>
      <c r="X763" s="8" t="str">
        <f>LEFT(TEXT(Data7[[#This Row],[Date:]],"mmddyyyy"),2)</f>
        <v>05</v>
      </c>
      <c r="Y763" s="6">
        <f>DATE(Data7[[#This Row],[Year]],Data7[[#This Row],[Month]],Data7[[#This Row],[Day]])</f>
        <v>45421</v>
      </c>
    </row>
    <row r="764" spans="1:25" x14ac:dyDescent="0.3">
      <c r="A764" s="5">
        <v>45421.40154525463</v>
      </c>
      <c r="B764" s="7" t="s">
        <v>23</v>
      </c>
      <c r="C764" s="6" t="s">
        <v>750</v>
      </c>
      <c r="D764" s="7" t="s">
        <v>752</v>
      </c>
      <c r="E764" s="8">
        <v>4</v>
      </c>
      <c r="F764" s="7" t="s">
        <v>68</v>
      </c>
      <c r="G764" s="7" t="s">
        <v>68</v>
      </c>
      <c r="H764" s="7" t="s">
        <v>573</v>
      </c>
      <c r="I764" s="7" t="s">
        <v>44</v>
      </c>
      <c r="J764" s="19" t="str">
        <f>IFERROR(INDEX('Employee Info'!$C$3:$E$200,MATCH(Data7[[#This Row],[Name:]],'Employee Info'!$B$3:$B$200,0),MATCH(Data7[[#This Row],[Hours Type:]],'Employee Info'!$C$2:$E$2,0)),"")</f>
        <v/>
      </c>
      <c r="K764" s="19" t="str">
        <f>IFERROR(INDEX('Employee Info'!$C$3:$J$200,MATCH(Data7[[#This Row],[Name:]],'Employee Info'!$B$3:$B$200,0),MATCH(Data7[[#Headers],[Truck]],'Employee Info'!$C$2:$J$2,0)),"")</f>
        <v/>
      </c>
      <c r="L764" s="19" t="str">
        <f>IFERROR(INDEX('Employee Info'!$C$3:$J$200,MATCH(Data7[[#This Row],[Name:]],'Employee Info'!$B$3:$B$200,0),MATCH(Data7[[#Headers],[Phone]],'Employee Info'!$C$2:$J$2,0)),"")</f>
        <v/>
      </c>
      <c r="M764" s="19" t="str">
        <f>IFERROR(INDEX('Employee Info'!$C$3:$J$200,MATCH(Data7[[#This Row],[Name:]],'Employee Info'!$B$3:$B$200,0),MATCH(Data7[[#Headers],[Tech]],'Employee Info'!$C$2:$J$2,0)),"")</f>
        <v/>
      </c>
      <c r="N764" s="19" t="str">
        <f>IFERROR(INDEX('Employee Info'!$C$3:$J$200,MATCH(Data7[[#This Row],[Name:]],'Employee Info'!$B$3:$B$200,0),MATCH(Data7[[#Headers],[Other]],'Employee Info'!$C$2:$J$2,0)),"")</f>
        <v/>
      </c>
      <c r="O764" s="19">
        <f>IFERROR((Data7[[#This Row],[Hours:]]*SUM(Data7[[#This Row],[Rate]:[Other]])),"")</f>
        <v>0</v>
      </c>
      <c r="P764" s="7" t="str">
        <f>IF(Data7[[#This Row],[WO'#:]]="","Riley #","WO#")</f>
        <v>Riley #</v>
      </c>
      <c r="Q764" s="7">
        <f>IFERROR(WEEKNUM(Data7[[#This Row],[Date:]]),"")</f>
        <v>19</v>
      </c>
      <c r="R764" s="6">
        <f t="shared" si="33"/>
        <v>45417</v>
      </c>
      <c r="S764" s="6">
        <f>Data7[[#This Row],[Week Start]]+7</f>
        <v>45424</v>
      </c>
      <c r="T764" s="7" t="str">
        <f t="shared" si="34"/>
        <v>5/5/2024 - 5/12/2024</v>
      </c>
      <c r="U764" s="7" t="str">
        <f t="shared" si="35"/>
        <v>Time Card</v>
      </c>
      <c r="V764" s="8" t="str">
        <f>RIGHT(TEXT(Data7[[#This Row],[Date:]],"mmddyyyy"),4)</f>
        <v>2024</v>
      </c>
      <c r="W764" s="8" t="str">
        <f>MID(TEXT(Data7[[#This Row],[Date:]],"mmddyyyy"),3,2)</f>
        <v>09</v>
      </c>
      <c r="X764" s="8" t="str">
        <f>LEFT(TEXT(Data7[[#This Row],[Date:]],"mmddyyyy"),2)</f>
        <v>05</v>
      </c>
      <c r="Y764" s="6">
        <f>DATE(Data7[[#This Row],[Year]],Data7[[#This Row],[Month]],Data7[[#This Row],[Day]])</f>
        <v>45421</v>
      </c>
    </row>
    <row r="765" spans="1:25" x14ac:dyDescent="0.3">
      <c r="A765" s="5">
        <v>45421.402394212964</v>
      </c>
      <c r="B765" s="7" t="s">
        <v>35</v>
      </c>
      <c r="C765" s="6" t="s">
        <v>750</v>
      </c>
      <c r="D765" s="7" t="s">
        <v>753</v>
      </c>
      <c r="E765" s="8">
        <v>8</v>
      </c>
      <c r="F765" s="7" t="s">
        <v>68</v>
      </c>
      <c r="G765" s="7" t="s">
        <v>68</v>
      </c>
      <c r="H765" s="7" t="s">
        <v>573</v>
      </c>
      <c r="I765" s="7" t="s">
        <v>44</v>
      </c>
      <c r="J765" s="19" t="str">
        <f>IFERROR(INDEX('Employee Info'!$C$3:$E$200,MATCH(Data7[[#This Row],[Name:]],'Employee Info'!$B$3:$B$200,0),MATCH(Data7[[#This Row],[Hours Type:]],'Employee Info'!$C$2:$E$2,0)),"")</f>
        <v/>
      </c>
      <c r="K765" s="19" t="str">
        <f>IFERROR(INDEX('Employee Info'!$C$3:$J$200,MATCH(Data7[[#This Row],[Name:]],'Employee Info'!$B$3:$B$200,0),MATCH(Data7[[#Headers],[Truck]],'Employee Info'!$C$2:$J$2,0)),"")</f>
        <v/>
      </c>
      <c r="L765" s="19" t="str">
        <f>IFERROR(INDEX('Employee Info'!$C$3:$J$200,MATCH(Data7[[#This Row],[Name:]],'Employee Info'!$B$3:$B$200,0),MATCH(Data7[[#Headers],[Phone]],'Employee Info'!$C$2:$J$2,0)),"")</f>
        <v/>
      </c>
      <c r="M765" s="19" t="str">
        <f>IFERROR(INDEX('Employee Info'!$C$3:$J$200,MATCH(Data7[[#This Row],[Name:]],'Employee Info'!$B$3:$B$200,0),MATCH(Data7[[#Headers],[Tech]],'Employee Info'!$C$2:$J$2,0)),"")</f>
        <v/>
      </c>
      <c r="N765" s="19" t="str">
        <f>IFERROR(INDEX('Employee Info'!$C$3:$J$200,MATCH(Data7[[#This Row],[Name:]],'Employee Info'!$B$3:$B$200,0),MATCH(Data7[[#Headers],[Other]],'Employee Info'!$C$2:$J$2,0)),"")</f>
        <v/>
      </c>
      <c r="O765" s="19">
        <f>IFERROR((Data7[[#This Row],[Hours:]]*SUM(Data7[[#This Row],[Rate]:[Other]])),"")</f>
        <v>0</v>
      </c>
      <c r="P765" s="7" t="str">
        <f>IF(Data7[[#This Row],[WO'#:]]="","Riley #","WO#")</f>
        <v>Riley #</v>
      </c>
      <c r="Q765" s="7">
        <f>IFERROR(WEEKNUM(Data7[[#This Row],[Date:]]),"")</f>
        <v>19</v>
      </c>
      <c r="R765" s="6">
        <f t="shared" si="33"/>
        <v>45417</v>
      </c>
      <c r="S765" s="6">
        <f>Data7[[#This Row],[Week Start]]+7</f>
        <v>45424</v>
      </c>
      <c r="T765" s="7" t="str">
        <f t="shared" si="34"/>
        <v>5/5/2024 - 5/12/2024</v>
      </c>
      <c r="U765" s="7" t="str">
        <f t="shared" si="35"/>
        <v>Time Card</v>
      </c>
      <c r="V765" s="8" t="str">
        <f>RIGHT(TEXT(Data7[[#This Row],[Date:]],"mmddyyyy"),4)</f>
        <v>2024</v>
      </c>
      <c r="W765" s="8" t="str">
        <f>MID(TEXT(Data7[[#This Row],[Date:]],"mmddyyyy"),3,2)</f>
        <v>09</v>
      </c>
      <c r="X765" s="8" t="str">
        <f>LEFT(TEXT(Data7[[#This Row],[Date:]],"mmddyyyy"),2)</f>
        <v>05</v>
      </c>
      <c r="Y765" s="6">
        <f>DATE(Data7[[#This Row],[Year]],Data7[[#This Row],[Month]],Data7[[#This Row],[Day]])</f>
        <v>45421</v>
      </c>
    </row>
    <row r="766" spans="1:25" x14ac:dyDescent="0.3">
      <c r="A766" s="5">
        <v>45422.541678935188</v>
      </c>
      <c r="B766" s="7" t="s">
        <v>66</v>
      </c>
      <c r="C766" s="6" t="s">
        <v>750</v>
      </c>
      <c r="D766" s="7" t="s">
        <v>572</v>
      </c>
      <c r="E766" s="8">
        <v>1</v>
      </c>
      <c r="F766" s="7" t="s">
        <v>68</v>
      </c>
      <c r="G766" s="7" t="s">
        <v>68</v>
      </c>
      <c r="H766" s="7" t="s">
        <v>573</v>
      </c>
      <c r="I766" s="7" t="s">
        <v>44</v>
      </c>
      <c r="J766" s="19" t="str">
        <f>IFERROR(INDEX('Employee Info'!$C$3:$E$200,MATCH(Data7[[#This Row],[Name:]],'Employee Info'!$B$3:$B$200,0),MATCH(Data7[[#This Row],[Hours Type:]],'Employee Info'!$C$2:$E$2,0)),"")</f>
        <v/>
      </c>
      <c r="K766" s="19" t="str">
        <f>IFERROR(INDEX('Employee Info'!$C$3:$J$200,MATCH(Data7[[#This Row],[Name:]],'Employee Info'!$B$3:$B$200,0),MATCH(Data7[[#Headers],[Truck]],'Employee Info'!$C$2:$J$2,0)),"")</f>
        <v/>
      </c>
      <c r="L766" s="19" t="str">
        <f>IFERROR(INDEX('Employee Info'!$C$3:$J$200,MATCH(Data7[[#This Row],[Name:]],'Employee Info'!$B$3:$B$200,0),MATCH(Data7[[#Headers],[Phone]],'Employee Info'!$C$2:$J$2,0)),"")</f>
        <v/>
      </c>
      <c r="M766" s="19" t="str">
        <f>IFERROR(INDEX('Employee Info'!$C$3:$J$200,MATCH(Data7[[#This Row],[Name:]],'Employee Info'!$B$3:$B$200,0),MATCH(Data7[[#Headers],[Tech]],'Employee Info'!$C$2:$J$2,0)),"")</f>
        <v/>
      </c>
      <c r="N766" s="19" t="str">
        <f>IFERROR(INDEX('Employee Info'!$C$3:$J$200,MATCH(Data7[[#This Row],[Name:]],'Employee Info'!$B$3:$B$200,0),MATCH(Data7[[#Headers],[Other]],'Employee Info'!$C$2:$J$2,0)),"")</f>
        <v/>
      </c>
      <c r="O766" s="19">
        <f>IFERROR((Data7[[#This Row],[Hours:]]*SUM(Data7[[#This Row],[Rate]:[Other]])),"")</f>
        <v>0</v>
      </c>
      <c r="P766" s="7" t="str">
        <f>IF(Data7[[#This Row],[WO'#:]]="","Riley #","WO#")</f>
        <v>Riley #</v>
      </c>
      <c r="Q766" s="7">
        <f>IFERROR(WEEKNUM(Data7[[#This Row],[Date:]]),"")</f>
        <v>19</v>
      </c>
      <c r="R766" s="6">
        <f t="shared" si="33"/>
        <v>45417</v>
      </c>
      <c r="S766" s="6">
        <f>Data7[[#This Row],[Week Start]]+7</f>
        <v>45424</v>
      </c>
      <c r="T766" s="7" t="str">
        <f t="shared" si="34"/>
        <v>5/5/2024 - 5/12/2024</v>
      </c>
      <c r="U766" s="7" t="str">
        <f t="shared" si="35"/>
        <v>Time Card</v>
      </c>
      <c r="V766" s="8" t="str">
        <f>RIGHT(TEXT(Data7[[#This Row],[Date:]],"mmddyyyy"),4)</f>
        <v>2024</v>
      </c>
      <c r="W766" s="8" t="str">
        <f>MID(TEXT(Data7[[#This Row],[Date:]],"mmddyyyy"),3,2)</f>
        <v>09</v>
      </c>
      <c r="X766" s="8" t="str">
        <f>LEFT(TEXT(Data7[[#This Row],[Date:]],"mmddyyyy"),2)</f>
        <v>05</v>
      </c>
      <c r="Y766" s="6">
        <f>DATE(Data7[[#This Row],[Year]],Data7[[#This Row],[Month]],Data7[[#This Row],[Day]])</f>
        <v>45421</v>
      </c>
    </row>
    <row r="767" spans="1:25" x14ac:dyDescent="0.3">
      <c r="A767" s="5">
        <v>45422.545146759257</v>
      </c>
      <c r="B767" s="7" t="s">
        <v>66</v>
      </c>
      <c r="C767" s="6" t="s">
        <v>750</v>
      </c>
      <c r="D767" s="7" t="s">
        <v>572</v>
      </c>
      <c r="E767" s="8">
        <v>1</v>
      </c>
      <c r="F767" s="7" t="s">
        <v>68</v>
      </c>
      <c r="G767" s="7" t="s">
        <v>68</v>
      </c>
      <c r="H767" s="7" t="s">
        <v>573</v>
      </c>
      <c r="I767" s="7" t="s">
        <v>45</v>
      </c>
      <c r="J767" s="19" t="str">
        <f>IFERROR(INDEX('Employee Info'!$C$3:$E$200,MATCH(Data7[[#This Row],[Name:]],'Employee Info'!$B$3:$B$200,0),MATCH(Data7[[#This Row],[Hours Type:]],'Employee Info'!$C$2:$E$2,0)),"")</f>
        <v/>
      </c>
      <c r="K767" s="19" t="str">
        <f>IFERROR(INDEX('Employee Info'!$C$3:$J$200,MATCH(Data7[[#This Row],[Name:]],'Employee Info'!$B$3:$B$200,0),MATCH(Data7[[#Headers],[Truck]],'Employee Info'!$C$2:$J$2,0)),"")</f>
        <v/>
      </c>
      <c r="L767" s="19" t="str">
        <f>IFERROR(INDEX('Employee Info'!$C$3:$J$200,MATCH(Data7[[#This Row],[Name:]],'Employee Info'!$B$3:$B$200,0),MATCH(Data7[[#Headers],[Phone]],'Employee Info'!$C$2:$J$2,0)),"")</f>
        <v/>
      </c>
      <c r="M767" s="19" t="str">
        <f>IFERROR(INDEX('Employee Info'!$C$3:$J$200,MATCH(Data7[[#This Row],[Name:]],'Employee Info'!$B$3:$B$200,0),MATCH(Data7[[#Headers],[Tech]],'Employee Info'!$C$2:$J$2,0)),"")</f>
        <v/>
      </c>
      <c r="N767" s="19" t="str">
        <f>IFERROR(INDEX('Employee Info'!$C$3:$J$200,MATCH(Data7[[#This Row],[Name:]],'Employee Info'!$B$3:$B$200,0),MATCH(Data7[[#Headers],[Other]],'Employee Info'!$C$2:$J$2,0)),"")</f>
        <v/>
      </c>
      <c r="O767" s="19">
        <f>IFERROR((Data7[[#This Row],[Hours:]]*SUM(Data7[[#This Row],[Rate]:[Other]])),"")</f>
        <v>0</v>
      </c>
      <c r="P767" s="7" t="str">
        <f>IF(Data7[[#This Row],[WO'#:]]="","Riley #","WO#")</f>
        <v>Riley #</v>
      </c>
      <c r="Q767" s="7">
        <f>IFERROR(WEEKNUM(Data7[[#This Row],[Date:]]),"")</f>
        <v>19</v>
      </c>
      <c r="R767" s="6">
        <f t="shared" si="33"/>
        <v>45417</v>
      </c>
      <c r="S767" s="6">
        <f>Data7[[#This Row],[Week Start]]+7</f>
        <v>45424</v>
      </c>
      <c r="T767" s="7" t="str">
        <f t="shared" si="34"/>
        <v>5/5/2024 - 5/12/2024</v>
      </c>
      <c r="U767" s="7" t="str">
        <f t="shared" si="35"/>
        <v>Time Card</v>
      </c>
      <c r="V767" s="8" t="str">
        <f>RIGHT(TEXT(Data7[[#This Row],[Date:]],"mmddyyyy"),4)</f>
        <v>2024</v>
      </c>
      <c r="W767" s="8" t="str">
        <f>MID(TEXT(Data7[[#This Row],[Date:]],"mmddyyyy"),3,2)</f>
        <v>09</v>
      </c>
      <c r="X767" s="8" t="str">
        <f>LEFT(TEXT(Data7[[#This Row],[Date:]],"mmddyyyy"),2)</f>
        <v>05</v>
      </c>
      <c r="Y767" s="6">
        <f>DATE(Data7[[#This Row],[Year]],Data7[[#This Row],[Month]],Data7[[#This Row],[Day]])</f>
        <v>45421</v>
      </c>
    </row>
    <row r="768" spans="1:25" x14ac:dyDescent="0.3">
      <c r="A768" s="5">
        <v>45422.552577893519</v>
      </c>
      <c r="B768" s="7" t="s">
        <v>66</v>
      </c>
      <c r="C768" s="6" t="s">
        <v>568</v>
      </c>
      <c r="D768" s="7" t="s">
        <v>569</v>
      </c>
      <c r="E768" s="8">
        <v>4</v>
      </c>
      <c r="F768" s="7">
        <v>6984733</v>
      </c>
      <c r="G768" s="7" t="s">
        <v>68</v>
      </c>
      <c r="H768" s="7" t="s">
        <v>69</v>
      </c>
      <c r="I768" s="7" t="s">
        <v>44</v>
      </c>
      <c r="J768" s="19" t="str">
        <f>IFERROR(INDEX('Employee Info'!$C$3:$E$200,MATCH(Data7[[#This Row],[Name:]],'Employee Info'!$B$3:$B$200,0),MATCH(Data7[[#This Row],[Hours Type:]],'Employee Info'!$C$2:$E$2,0)),"")</f>
        <v/>
      </c>
      <c r="K768" s="19" t="str">
        <f>IFERROR(INDEX('Employee Info'!$C$3:$J$200,MATCH(Data7[[#This Row],[Name:]],'Employee Info'!$B$3:$B$200,0),MATCH(Data7[[#Headers],[Truck]],'Employee Info'!$C$2:$J$2,0)),"")</f>
        <v/>
      </c>
      <c r="L768" s="19" t="str">
        <f>IFERROR(INDEX('Employee Info'!$C$3:$J$200,MATCH(Data7[[#This Row],[Name:]],'Employee Info'!$B$3:$B$200,0),MATCH(Data7[[#Headers],[Phone]],'Employee Info'!$C$2:$J$2,0)),"")</f>
        <v/>
      </c>
      <c r="M768" s="19" t="str">
        <f>IFERROR(INDEX('Employee Info'!$C$3:$J$200,MATCH(Data7[[#This Row],[Name:]],'Employee Info'!$B$3:$B$200,0),MATCH(Data7[[#Headers],[Tech]],'Employee Info'!$C$2:$J$2,0)),"")</f>
        <v/>
      </c>
      <c r="N768" s="19" t="str">
        <f>IFERROR(INDEX('Employee Info'!$C$3:$J$200,MATCH(Data7[[#This Row],[Name:]],'Employee Info'!$B$3:$B$200,0),MATCH(Data7[[#Headers],[Other]],'Employee Info'!$C$2:$J$2,0)),"")</f>
        <v/>
      </c>
      <c r="O768" s="19">
        <f>IFERROR((Data7[[#This Row],[Hours:]]*SUM(Data7[[#This Row],[Rate]:[Other]])),"")</f>
        <v>0</v>
      </c>
      <c r="P768" s="7" t="str">
        <f>IF(Data7[[#This Row],[WO'#:]]="","Riley #","WO#")</f>
        <v>WO#</v>
      </c>
      <c r="Q768" s="7">
        <f>IFERROR(WEEKNUM(Data7[[#This Row],[Date:]]),"")</f>
        <v>19</v>
      </c>
      <c r="R768" s="6">
        <f t="shared" si="33"/>
        <v>45417</v>
      </c>
      <c r="S768" s="6">
        <f>Data7[[#This Row],[Week Start]]+7</f>
        <v>45424</v>
      </c>
      <c r="T768" s="7" t="str">
        <f t="shared" si="34"/>
        <v>5/5/2024 - 5/12/2024</v>
      </c>
      <c r="U768" s="7" t="str">
        <f t="shared" si="35"/>
        <v>Time Card</v>
      </c>
      <c r="V768" s="8" t="str">
        <f>RIGHT(TEXT(Data7[[#This Row],[Date:]],"mmddyyyy"),4)</f>
        <v>2024</v>
      </c>
      <c r="W768" s="8" t="str">
        <f>MID(TEXT(Data7[[#This Row],[Date:]],"mmddyyyy"),3,2)</f>
        <v>10</v>
      </c>
      <c r="X768" s="8" t="str">
        <f>LEFT(TEXT(Data7[[#This Row],[Date:]],"mmddyyyy"),2)</f>
        <v>05</v>
      </c>
      <c r="Y768" s="6">
        <f>DATE(Data7[[#This Row],[Year]],Data7[[#This Row],[Month]],Data7[[#This Row],[Day]])</f>
        <v>45422</v>
      </c>
    </row>
    <row r="769" spans="1:25" x14ac:dyDescent="0.3">
      <c r="A769" s="5">
        <v>45422.552710648146</v>
      </c>
      <c r="B769" s="7" t="s">
        <v>66</v>
      </c>
      <c r="C769" s="6" t="s">
        <v>568</v>
      </c>
      <c r="D769" s="7" t="s">
        <v>569</v>
      </c>
      <c r="E769" s="8">
        <v>1</v>
      </c>
      <c r="F769" s="7">
        <v>6984733</v>
      </c>
      <c r="G769" s="7" t="s">
        <v>68</v>
      </c>
      <c r="H769" s="7" t="s">
        <v>69</v>
      </c>
      <c r="I769" s="7" t="s">
        <v>45</v>
      </c>
      <c r="J769" s="19" t="str">
        <f>IFERROR(INDEX('Employee Info'!$C$3:$E$200,MATCH(Data7[[#This Row],[Name:]],'Employee Info'!$B$3:$B$200,0),MATCH(Data7[[#This Row],[Hours Type:]],'Employee Info'!$C$2:$E$2,0)),"")</f>
        <v/>
      </c>
      <c r="K769" s="19" t="str">
        <f>IFERROR(INDEX('Employee Info'!$C$3:$J$200,MATCH(Data7[[#This Row],[Name:]],'Employee Info'!$B$3:$B$200,0),MATCH(Data7[[#Headers],[Truck]],'Employee Info'!$C$2:$J$2,0)),"")</f>
        <v/>
      </c>
      <c r="L769" s="19" t="str">
        <f>IFERROR(INDEX('Employee Info'!$C$3:$J$200,MATCH(Data7[[#This Row],[Name:]],'Employee Info'!$B$3:$B$200,0),MATCH(Data7[[#Headers],[Phone]],'Employee Info'!$C$2:$J$2,0)),"")</f>
        <v/>
      </c>
      <c r="M769" s="19" t="str">
        <f>IFERROR(INDEX('Employee Info'!$C$3:$J$200,MATCH(Data7[[#This Row],[Name:]],'Employee Info'!$B$3:$B$200,0),MATCH(Data7[[#Headers],[Tech]],'Employee Info'!$C$2:$J$2,0)),"")</f>
        <v/>
      </c>
      <c r="N769" s="19" t="str">
        <f>IFERROR(INDEX('Employee Info'!$C$3:$J$200,MATCH(Data7[[#This Row],[Name:]],'Employee Info'!$B$3:$B$200,0),MATCH(Data7[[#Headers],[Other]],'Employee Info'!$C$2:$J$2,0)),"")</f>
        <v/>
      </c>
      <c r="O769" s="19">
        <f>IFERROR((Data7[[#This Row],[Hours:]]*SUM(Data7[[#This Row],[Rate]:[Other]])),"")</f>
        <v>0</v>
      </c>
      <c r="P769" s="7" t="str">
        <f>IF(Data7[[#This Row],[WO'#:]]="","Riley #","WO#")</f>
        <v>WO#</v>
      </c>
      <c r="Q769" s="7">
        <f>IFERROR(WEEKNUM(Data7[[#This Row],[Date:]]),"")</f>
        <v>19</v>
      </c>
      <c r="R769" s="6">
        <f t="shared" si="33"/>
        <v>45417</v>
      </c>
      <c r="S769" s="6">
        <f>Data7[[#This Row],[Week Start]]+7</f>
        <v>45424</v>
      </c>
      <c r="T769" s="7" t="str">
        <f t="shared" si="34"/>
        <v>5/5/2024 - 5/12/2024</v>
      </c>
      <c r="U769" s="7" t="str">
        <f t="shared" si="35"/>
        <v>Time Card</v>
      </c>
      <c r="V769" s="8" t="str">
        <f>RIGHT(TEXT(Data7[[#This Row],[Date:]],"mmddyyyy"),4)</f>
        <v>2024</v>
      </c>
      <c r="W769" s="8" t="str">
        <f>MID(TEXT(Data7[[#This Row],[Date:]],"mmddyyyy"),3,2)</f>
        <v>10</v>
      </c>
      <c r="X769" s="8" t="str">
        <f>LEFT(TEXT(Data7[[#This Row],[Date:]],"mmddyyyy"),2)</f>
        <v>05</v>
      </c>
      <c r="Y769" s="6">
        <f>DATE(Data7[[#This Row],[Year]],Data7[[#This Row],[Month]],Data7[[#This Row],[Day]])</f>
        <v>45422</v>
      </c>
    </row>
    <row r="770" spans="1:25" x14ac:dyDescent="0.3">
      <c r="A770" s="5">
        <v>45422.260327314812</v>
      </c>
      <c r="B770" s="7" t="s">
        <v>23</v>
      </c>
      <c r="C770" s="6" t="s">
        <v>568</v>
      </c>
      <c r="D770" s="7" t="s">
        <v>570</v>
      </c>
      <c r="E770" s="8">
        <v>8</v>
      </c>
      <c r="F770" s="7">
        <v>7098027</v>
      </c>
      <c r="G770" s="7" t="s">
        <v>68</v>
      </c>
      <c r="H770" s="7" t="s">
        <v>69</v>
      </c>
      <c r="I770" s="7" t="s">
        <v>44</v>
      </c>
      <c r="J770" s="19" t="str">
        <f>IFERROR(INDEX('Employee Info'!$C$3:$E$200,MATCH(Data7[[#This Row],[Name:]],'Employee Info'!$B$3:$B$200,0),MATCH(Data7[[#This Row],[Hours Type:]],'Employee Info'!$C$2:$E$2,0)),"")</f>
        <v/>
      </c>
      <c r="K770" s="19" t="str">
        <f>IFERROR(INDEX('Employee Info'!$C$3:$J$200,MATCH(Data7[[#This Row],[Name:]],'Employee Info'!$B$3:$B$200,0),MATCH(Data7[[#Headers],[Truck]],'Employee Info'!$C$2:$J$2,0)),"")</f>
        <v/>
      </c>
      <c r="L770" s="19" t="str">
        <f>IFERROR(INDEX('Employee Info'!$C$3:$J$200,MATCH(Data7[[#This Row],[Name:]],'Employee Info'!$B$3:$B$200,0),MATCH(Data7[[#Headers],[Phone]],'Employee Info'!$C$2:$J$2,0)),"")</f>
        <v/>
      </c>
      <c r="M770" s="19" t="str">
        <f>IFERROR(INDEX('Employee Info'!$C$3:$J$200,MATCH(Data7[[#This Row],[Name:]],'Employee Info'!$B$3:$B$200,0),MATCH(Data7[[#Headers],[Tech]],'Employee Info'!$C$2:$J$2,0)),"")</f>
        <v/>
      </c>
      <c r="N770" s="19" t="str">
        <f>IFERROR(INDEX('Employee Info'!$C$3:$J$200,MATCH(Data7[[#This Row],[Name:]],'Employee Info'!$B$3:$B$200,0),MATCH(Data7[[#Headers],[Other]],'Employee Info'!$C$2:$J$2,0)),"")</f>
        <v/>
      </c>
      <c r="O770" s="19">
        <f>IFERROR((Data7[[#This Row],[Hours:]]*SUM(Data7[[#This Row],[Rate]:[Other]])),"")</f>
        <v>0</v>
      </c>
      <c r="P770" s="7" t="str">
        <f>IF(Data7[[#This Row],[WO'#:]]="","Riley #","WO#")</f>
        <v>WO#</v>
      </c>
      <c r="Q770" s="7">
        <f>IFERROR(WEEKNUM(Data7[[#This Row],[Date:]]),"")</f>
        <v>19</v>
      </c>
      <c r="R770" s="6">
        <f t="shared" ref="R770:R833" si="36">DATE(RIGHT(TEXT(C770,"mm/dd/yyyy"),4),1,1)+(Q770-1)*7-(WEEKDAY(DATE(RIGHT(TEXT(C770,"mm/dd/yyyy"),4),1,1)))+1</f>
        <v>45417</v>
      </c>
      <c r="S770" s="6">
        <f>Data7[[#This Row],[Week Start]]+7</f>
        <v>45424</v>
      </c>
      <c r="T770" s="7" t="str">
        <f t="shared" ref="T770:T833" si="37">IFERROR(TEXT(R770, "m/d/yyyy") &amp; " - " &amp; TEXT(S770, "m/d/yyyy"),"")</f>
        <v>5/5/2024 - 5/12/2024</v>
      </c>
      <c r="U770" s="7" t="str">
        <f t="shared" ref="U770:U833" si="38">"Time Card"</f>
        <v>Time Card</v>
      </c>
      <c r="V770" s="8" t="str">
        <f>RIGHT(TEXT(Data7[[#This Row],[Date:]],"mmddyyyy"),4)</f>
        <v>2024</v>
      </c>
      <c r="W770" s="8" t="str">
        <f>MID(TEXT(Data7[[#This Row],[Date:]],"mmddyyyy"),3,2)</f>
        <v>10</v>
      </c>
      <c r="X770" s="8" t="str">
        <f>LEFT(TEXT(Data7[[#This Row],[Date:]],"mmddyyyy"),2)</f>
        <v>05</v>
      </c>
      <c r="Y770" s="6">
        <f>DATE(Data7[[#This Row],[Year]],Data7[[#This Row],[Month]],Data7[[#This Row],[Day]])</f>
        <v>45422</v>
      </c>
    </row>
    <row r="771" spans="1:25" x14ac:dyDescent="0.3">
      <c r="A771" s="5">
        <v>45422.543158912034</v>
      </c>
      <c r="B771" s="7" t="s">
        <v>66</v>
      </c>
      <c r="C771" s="6" t="s">
        <v>568</v>
      </c>
      <c r="D771" s="7" t="s">
        <v>571</v>
      </c>
      <c r="E771" s="8">
        <v>2</v>
      </c>
      <c r="F771" s="7">
        <v>7098027</v>
      </c>
      <c r="G771" s="7" t="s">
        <v>68</v>
      </c>
      <c r="H771" s="7" t="s">
        <v>69</v>
      </c>
      <c r="I771" s="7" t="s">
        <v>44</v>
      </c>
      <c r="J771" s="19" t="str">
        <f>IFERROR(INDEX('Employee Info'!$C$3:$E$200,MATCH(Data7[[#This Row],[Name:]],'Employee Info'!$B$3:$B$200,0),MATCH(Data7[[#This Row],[Hours Type:]],'Employee Info'!$C$2:$E$2,0)),"")</f>
        <v/>
      </c>
      <c r="K771" s="19" t="str">
        <f>IFERROR(INDEX('Employee Info'!$C$3:$J$200,MATCH(Data7[[#This Row],[Name:]],'Employee Info'!$B$3:$B$200,0),MATCH(Data7[[#Headers],[Truck]],'Employee Info'!$C$2:$J$2,0)),"")</f>
        <v/>
      </c>
      <c r="L771" s="19" t="str">
        <f>IFERROR(INDEX('Employee Info'!$C$3:$J$200,MATCH(Data7[[#This Row],[Name:]],'Employee Info'!$B$3:$B$200,0),MATCH(Data7[[#Headers],[Phone]],'Employee Info'!$C$2:$J$2,0)),"")</f>
        <v/>
      </c>
      <c r="M771" s="19" t="str">
        <f>IFERROR(INDEX('Employee Info'!$C$3:$J$200,MATCH(Data7[[#This Row],[Name:]],'Employee Info'!$B$3:$B$200,0),MATCH(Data7[[#Headers],[Tech]],'Employee Info'!$C$2:$J$2,0)),"")</f>
        <v/>
      </c>
      <c r="N771" s="19" t="str">
        <f>IFERROR(INDEX('Employee Info'!$C$3:$J$200,MATCH(Data7[[#This Row],[Name:]],'Employee Info'!$B$3:$B$200,0),MATCH(Data7[[#Headers],[Other]],'Employee Info'!$C$2:$J$2,0)),"")</f>
        <v/>
      </c>
      <c r="O771" s="19">
        <f>IFERROR((Data7[[#This Row],[Hours:]]*SUM(Data7[[#This Row],[Rate]:[Other]])),"")</f>
        <v>0</v>
      </c>
      <c r="P771" s="7" t="str">
        <f>IF(Data7[[#This Row],[WO'#:]]="","Riley #","WO#")</f>
        <v>WO#</v>
      </c>
      <c r="Q771" s="7">
        <f>IFERROR(WEEKNUM(Data7[[#This Row],[Date:]]),"")</f>
        <v>19</v>
      </c>
      <c r="R771" s="6">
        <f t="shared" si="36"/>
        <v>45417</v>
      </c>
      <c r="S771" s="6">
        <f>Data7[[#This Row],[Week Start]]+7</f>
        <v>45424</v>
      </c>
      <c r="T771" s="7" t="str">
        <f t="shared" si="37"/>
        <v>5/5/2024 - 5/12/2024</v>
      </c>
      <c r="U771" s="7" t="str">
        <f t="shared" si="38"/>
        <v>Time Card</v>
      </c>
      <c r="V771" s="8" t="str">
        <f>RIGHT(TEXT(Data7[[#This Row],[Date:]],"mmddyyyy"),4)</f>
        <v>2024</v>
      </c>
      <c r="W771" s="8" t="str">
        <f>MID(TEXT(Data7[[#This Row],[Date:]],"mmddyyyy"),3,2)</f>
        <v>10</v>
      </c>
      <c r="X771" s="8" t="str">
        <f>LEFT(TEXT(Data7[[#This Row],[Date:]],"mmddyyyy"),2)</f>
        <v>05</v>
      </c>
      <c r="Y771" s="6">
        <f>DATE(Data7[[#This Row],[Year]],Data7[[#This Row],[Month]],Data7[[#This Row],[Day]])</f>
        <v>45422</v>
      </c>
    </row>
    <row r="772" spans="1:25" x14ac:dyDescent="0.3">
      <c r="A772" s="5">
        <v>45422.592540277779</v>
      </c>
      <c r="B772" s="7" t="s">
        <v>35</v>
      </c>
      <c r="C772" s="6" t="s">
        <v>568</v>
      </c>
      <c r="D772" s="7" t="s">
        <v>572</v>
      </c>
      <c r="E772" s="8">
        <v>4</v>
      </c>
      <c r="F772" s="7">
        <v>7098027</v>
      </c>
      <c r="G772" s="7" t="s">
        <v>68</v>
      </c>
      <c r="H772" s="7" t="s">
        <v>69</v>
      </c>
      <c r="I772" s="7" t="s">
        <v>44</v>
      </c>
      <c r="J772" s="19" t="str">
        <f>IFERROR(INDEX('Employee Info'!$C$3:$E$200,MATCH(Data7[[#This Row],[Name:]],'Employee Info'!$B$3:$B$200,0),MATCH(Data7[[#This Row],[Hours Type:]],'Employee Info'!$C$2:$E$2,0)),"")</f>
        <v/>
      </c>
      <c r="K772" s="19" t="str">
        <f>IFERROR(INDEX('Employee Info'!$C$3:$J$200,MATCH(Data7[[#This Row],[Name:]],'Employee Info'!$B$3:$B$200,0),MATCH(Data7[[#Headers],[Truck]],'Employee Info'!$C$2:$J$2,0)),"")</f>
        <v/>
      </c>
      <c r="L772" s="19" t="str">
        <f>IFERROR(INDEX('Employee Info'!$C$3:$J$200,MATCH(Data7[[#This Row],[Name:]],'Employee Info'!$B$3:$B$200,0),MATCH(Data7[[#Headers],[Phone]],'Employee Info'!$C$2:$J$2,0)),"")</f>
        <v/>
      </c>
      <c r="M772" s="19" t="str">
        <f>IFERROR(INDEX('Employee Info'!$C$3:$J$200,MATCH(Data7[[#This Row],[Name:]],'Employee Info'!$B$3:$B$200,0),MATCH(Data7[[#Headers],[Tech]],'Employee Info'!$C$2:$J$2,0)),"")</f>
        <v/>
      </c>
      <c r="N772" s="19" t="str">
        <f>IFERROR(INDEX('Employee Info'!$C$3:$J$200,MATCH(Data7[[#This Row],[Name:]],'Employee Info'!$B$3:$B$200,0),MATCH(Data7[[#Headers],[Other]],'Employee Info'!$C$2:$J$2,0)),"")</f>
        <v/>
      </c>
      <c r="O772" s="19">
        <f>IFERROR((Data7[[#This Row],[Hours:]]*SUM(Data7[[#This Row],[Rate]:[Other]])),"")</f>
        <v>0</v>
      </c>
      <c r="P772" s="7" t="str">
        <f>IF(Data7[[#This Row],[WO'#:]]="","Riley #","WO#")</f>
        <v>WO#</v>
      </c>
      <c r="Q772" s="7">
        <f>IFERROR(WEEKNUM(Data7[[#This Row],[Date:]]),"")</f>
        <v>19</v>
      </c>
      <c r="R772" s="6">
        <f t="shared" si="36"/>
        <v>45417</v>
      </c>
      <c r="S772" s="6">
        <f>Data7[[#This Row],[Week Start]]+7</f>
        <v>45424</v>
      </c>
      <c r="T772" s="7" t="str">
        <f t="shared" si="37"/>
        <v>5/5/2024 - 5/12/2024</v>
      </c>
      <c r="U772" s="7" t="str">
        <f t="shared" si="38"/>
        <v>Time Card</v>
      </c>
      <c r="V772" s="8" t="str">
        <f>RIGHT(TEXT(Data7[[#This Row],[Date:]],"mmddyyyy"),4)</f>
        <v>2024</v>
      </c>
      <c r="W772" s="8" t="str">
        <f>MID(TEXT(Data7[[#This Row],[Date:]],"mmddyyyy"),3,2)</f>
        <v>10</v>
      </c>
      <c r="X772" s="8" t="str">
        <f>LEFT(TEXT(Data7[[#This Row],[Date:]],"mmddyyyy"),2)</f>
        <v>05</v>
      </c>
      <c r="Y772" s="6">
        <f>DATE(Data7[[#This Row],[Year]],Data7[[#This Row],[Month]],Data7[[#This Row],[Day]])</f>
        <v>45422</v>
      </c>
    </row>
    <row r="773" spans="1:25" x14ac:dyDescent="0.3">
      <c r="A773" s="5">
        <v>45422.593066203706</v>
      </c>
      <c r="B773" s="7" t="s">
        <v>31</v>
      </c>
      <c r="C773" s="6" t="s">
        <v>568</v>
      </c>
      <c r="D773" s="7" t="s">
        <v>578</v>
      </c>
      <c r="E773" s="8">
        <v>2</v>
      </c>
      <c r="F773" s="7" t="s">
        <v>68</v>
      </c>
      <c r="G773" s="7" t="s">
        <v>68</v>
      </c>
      <c r="H773" s="7" t="s">
        <v>579</v>
      </c>
      <c r="I773" s="7" t="s">
        <v>44</v>
      </c>
      <c r="J773" s="19" t="str">
        <f>IFERROR(INDEX('Employee Info'!$C$3:$E$200,MATCH(Data7[[#This Row],[Name:]],'Employee Info'!$B$3:$B$200,0),MATCH(Data7[[#This Row],[Hours Type:]],'Employee Info'!$C$2:$E$2,0)),"")</f>
        <v/>
      </c>
      <c r="K773" s="19" t="str">
        <f>IFERROR(INDEX('Employee Info'!$C$3:$J$200,MATCH(Data7[[#This Row],[Name:]],'Employee Info'!$B$3:$B$200,0),MATCH(Data7[[#Headers],[Truck]],'Employee Info'!$C$2:$J$2,0)),"")</f>
        <v/>
      </c>
      <c r="L773" s="19" t="str">
        <f>IFERROR(INDEX('Employee Info'!$C$3:$J$200,MATCH(Data7[[#This Row],[Name:]],'Employee Info'!$B$3:$B$200,0),MATCH(Data7[[#Headers],[Phone]],'Employee Info'!$C$2:$J$2,0)),"")</f>
        <v/>
      </c>
      <c r="M773" s="19" t="str">
        <f>IFERROR(INDEX('Employee Info'!$C$3:$J$200,MATCH(Data7[[#This Row],[Name:]],'Employee Info'!$B$3:$B$200,0),MATCH(Data7[[#Headers],[Tech]],'Employee Info'!$C$2:$J$2,0)),"")</f>
        <v/>
      </c>
      <c r="N773" s="19" t="str">
        <f>IFERROR(INDEX('Employee Info'!$C$3:$J$200,MATCH(Data7[[#This Row],[Name:]],'Employee Info'!$B$3:$B$200,0),MATCH(Data7[[#Headers],[Other]],'Employee Info'!$C$2:$J$2,0)),"")</f>
        <v/>
      </c>
      <c r="O773" s="19">
        <f>IFERROR((Data7[[#This Row],[Hours:]]*SUM(Data7[[#This Row],[Rate]:[Other]])),"")</f>
        <v>0</v>
      </c>
      <c r="P773" s="7" t="str">
        <f>IF(Data7[[#This Row],[WO'#:]]="","Riley #","WO#")</f>
        <v>Riley #</v>
      </c>
      <c r="Q773" s="7">
        <f>IFERROR(WEEKNUM(Data7[[#This Row],[Date:]]),"")</f>
        <v>19</v>
      </c>
      <c r="R773" s="6">
        <f t="shared" si="36"/>
        <v>45417</v>
      </c>
      <c r="S773" s="6">
        <f>Data7[[#This Row],[Week Start]]+7</f>
        <v>45424</v>
      </c>
      <c r="T773" s="7" t="str">
        <f t="shared" si="37"/>
        <v>5/5/2024 - 5/12/2024</v>
      </c>
      <c r="U773" s="7" t="str">
        <f t="shared" si="38"/>
        <v>Time Card</v>
      </c>
      <c r="V773" s="8" t="str">
        <f>RIGHT(TEXT(Data7[[#This Row],[Date:]],"mmddyyyy"),4)</f>
        <v>2024</v>
      </c>
      <c r="W773" s="8" t="str">
        <f>MID(TEXT(Data7[[#This Row],[Date:]],"mmddyyyy"),3,2)</f>
        <v>10</v>
      </c>
      <c r="X773" s="8" t="str">
        <f>LEFT(TEXT(Data7[[#This Row],[Date:]],"mmddyyyy"),2)</f>
        <v>05</v>
      </c>
      <c r="Y773" s="6">
        <f>DATE(Data7[[#This Row],[Year]],Data7[[#This Row],[Month]],Data7[[#This Row],[Day]])</f>
        <v>45422</v>
      </c>
    </row>
    <row r="774" spans="1:25" x14ac:dyDescent="0.3">
      <c r="A774" s="5">
        <v>45422.591425462961</v>
      </c>
      <c r="B774" s="7" t="s">
        <v>35</v>
      </c>
      <c r="C774" s="6" t="s">
        <v>568</v>
      </c>
      <c r="D774" s="7" t="s">
        <v>576</v>
      </c>
      <c r="E774" s="8">
        <v>2</v>
      </c>
      <c r="F774" s="7" t="s">
        <v>68</v>
      </c>
      <c r="G774" s="7" t="s">
        <v>68</v>
      </c>
      <c r="H774" s="7" t="s">
        <v>577</v>
      </c>
      <c r="I774" s="7" t="s">
        <v>44</v>
      </c>
      <c r="J774" s="19" t="str">
        <f>IFERROR(INDEX('Employee Info'!$C$3:$E$200,MATCH(Data7[[#This Row],[Name:]],'Employee Info'!$B$3:$B$200,0),MATCH(Data7[[#This Row],[Hours Type:]],'Employee Info'!$C$2:$E$2,0)),"")</f>
        <v/>
      </c>
      <c r="K774" s="19" t="str">
        <f>IFERROR(INDEX('Employee Info'!$C$3:$J$200,MATCH(Data7[[#This Row],[Name:]],'Employee Info'!$B$3:$B$200,0),MATCH(Data7[[#Headers],[Truck]],'Employee Info'!$C$2:$J$2,0)),"")</f>
        <v/>
      </c>
      <c r="L774" s="19" t="str">
        <f>IFERROR(INDEX('Employee Info'!$C$3:$J$200,MATCH(Data7[[#This Row],[Name:]],'Employee Info'!$B$3:$B$200,0),MATCH(Data7[[#Headers],[Phone]],'Employee Info'!$C$2:$J$2,0)),"")</f>
        <v/>
      </c>
      <c r="M774" s="19" t="str">
        <f>IFERROR(INDEX('Employee Info'!$C$3:$J$200,MATCH(Data7[[#This Row],[Name:]],'Employee Info'!$B$3:$B$200,0),MATCH(Data7[[#Headers],[Tech]],'Employee Info'!$C$2:$J$2,0)),"")</f>
        <v/>
      </c>
      <c r="N774" s="19" t="str">
        <f>IFERROR(INDEX('Employee Info'!$C$3:$J$200,MATCH(Data7[[#This Row],[Name:]],'Employee Info'!$B$3:$B$200,0),MATCH(Data7[[#Headers],[Other]],'Employee Info'!$C$2:$J$2,0)),"")</f>
        <v/>
      </c>
      <c r="O774" s="19">
        <f>IFERROR((Data7[[#This Row],[Hours:]]*SUM(Data7[[#This Row],[Rate]:[Other]])),"")</f>
        <v>0</v>
      </c>
      <c r="P774" s="7" t="str">
        <f>IF(Data7[[#This Row],[WO'#:]]="","Riley #","WO#")</f>
        <v>Riley #</v>
      </c>
      <c r="Q774" s="7">
        <f>IFERROR(WEEKNUM(Data7[[#This Row],[Date:]]),"")</f>
        <v>19</v>
      </c>
      <c r="R774" s="6">
        <f t="shared" si="36"/>
        <v>45417</v>
      </c>
      <c r="S774" s="6">
        <f>Data7[[#This Row],[Week Start]]+7</f>
        <v>45424</v>
      </c>
      <c r="T774" s="7" t="str">
        <f t="shared" si="37"/>
        <v>5/5/2024 - 5/12/2024</v>
      </c>
      <c r="U774" s="7" t="str">
        <f t="shared" si="38"/>
        <v>Time Card</v>
      </c>
      <c r="V774" s="8" t="str">
        <f>RIGHT(TEXT(Data7[[#This Row],[Date:]],"mmddyyyy"),4)</f>
        <v>2024</v>
      </c>
      <c r="W774" s="8" t="str">
        <f>MID(TEXT(Data7[[#This Row],[Date:]],"mmddyyyy"),3,2)</f>
        <v>10</v>
      </c>
      <c r="X774" s="8" t="str">
        <f>LEFT(TEXT(Data7[[#This Row],[Date:]],"mmddyyyy"),2)</f>
        <v>05</v>
      </c>
      <c r="Y774" s="6">
        <f>DATE(Data7[[#This Row],[Year]],Data7[[#This Row],[Month]],Data7[[#This Row],[Day]])</f>
        <v>45422</v>
      </c>
    </row>
    <row r="775" spans="1:25" x14ac:dyDescent="0.3">
      <c r="A775" s="5">
        <v>45422.540490277781</v>
      </c>
      <c r="B775" s="7" t="s">
        <v>66</v>
      </c>
      <c r="C775" s="6" t="s">
        <v>568</v>
      </c>
      <c r="D775" s="7" t="s">
        <v>566</v>
      </c>
      <c r="E775" s="8">
        <v>1</v>
      </c>
      <c r="F775" s="7" t="s">
        <v>68</v>
      </c>
      <c r="G775" s="7" t="s">
        <v>68</v>
      </c>
      <c r="H775" s="7" t="s">
        <v>536</v>
      </c>
      <c r="I775" s="7" t="s">
        <v>44</v>
      </c>
      <c r="J775" s="19" t="str">
        <f>IFERROR(INDEX('Employee Info'!$C$3:$E$200,MATCH(Data7[[#This Row],[Name:]],'Employee Info'!$B$3:$B$200,0),MATCH(Data7[[#This Row],[Hours Type:]],'Employee Info'!$C$2:$E$2,0)),"")</f>
        <v/>
      </c>
      <c r="K775" s="19" t="str">
        <f>IFERROR(INDEX('Employee Info'!$C$3:$J$200,MATCH(Data7[[#This Row],[Name:]],'Employee Info'!$B$3:$B$200,0),MATCH(Data7[[#Headers],[Truck]],'Employee Info'!$C$2:$J$2,0)),"")</f>
        <v/>
      </c>
      <c r="L775" s="19" t="str">
        <f>IFERROR(INDEX('Employee Info'!$C$3:$J$200,MATCH(Data7[[#This Row],[Name:]],'Employee Info'!$B$3:$B$200,0),MATCH(Data7[[#Headers],[Phone]],'Employee Info'!$C$2:$J$2,0)),"")</f>
        <v/>
      </c>
      <c r="M775" s="19" t="str">
        <f>IFERROR(INDEX('Employee Info'!$C$3:$J$200,MATCH(Data7[[#This Row],[Name:]],'Employee Info'!$B$3:$B$200,0),MATCH(Data7[[#Headers],[Tech]],'Employee Info'!$C$2:$J$2,0)),"")</f>
        <v/>
      </c>
      <c r="N775" s="19" t="str">
        <f>IFERROR(INDEX('Employee Info'!$C$3:$J$200,MATCH(Data7[[#This Row],[Name:]],'Employee Info'!$B$3:$B$200,0),MATCH(Data7[[#Headers],[Other]],'Employee Info'!$C$2:$J$2,0)),"")</f>
        <v/>
      </c>
      <c r="O775" s="19">
        <f>IFERROR((Data7[[#This Row],[Hours:]]*SUM(Data7[[#This Row],[Rate]:[Other]])),"")</f>
        <v>0</v>
      </c>
      <c r="P775" s="7" t="str">
        <f>IF(Data7[[#This Row],[WO'#:]]="","Riley #","WO#")</f>
        <v>Riley #</v>
      </c>
      <c r="Q775" s="7">
        <f>IFERROR(WEEKNUM(Data7[[#This Row],[Date:]]),"")</f>
        <v>19</v>
      </c>
      <c r="R775" s="6">
        <f t="shared" si="36"/>
        <v>45417</v>
      </c>
      <c r="S775" s="6">
        <f>Data7[[#This Row],[Week Start]]+7</f>
        <v>45424</v>
      </c>
      <c r="T775" s="7" t="str">
        <f t="shared" si="37"/>
        <v>5/5/2024 - 5/12/2024</v>
      </c>
      <c r="U775" s="7" t="str">
        <f t="shared" si="38"/>
        <v>Time Card</v>
      </c>
      <c r="V775" s="8" t="str">
        <f>RIGHT(TEXT(Data7[[#This Row],[Date:]],"mmddyyyy"),4)</f>
        <v>2024</v>
      </c>
      <c r="W775" s="8" t="str">
        <f>MID(TEXT(Data7[[#This Row],[Date:]],"mmddyyyy"),3,2)</f>
        <v>10</v>
      </c>
      <c r="X775" s="8" t="str">
        <f>LEFT(TEXT(Data7[[#This Row],[Date:]],"mmddyyyy"),2)</f>
        <v>05</v>
      </c>
      <c r="Y775" s="6">
        <f>DATE(Data7[[#This Row],[Year]],Data7[[#This Row],[Month]],Data7[[#This Row],[Day]])</f>
        <v>45422</v>
      </c>
    </row>
    <row r="776" spans="1:25" x14ac:dyDescent="0.3">
      <c r="A776" s="5">
        <v>45422.585289814815</v>
      </c>
      <c r="B776" s="7" t="s">
        <v>65</v>
      </c>
      <c r="C776" s="6" t="s">
        <v>568</v>
      </c>
      <c r="D776" s="7" t="s">
        <v>574</v>
      </c>
      <c r="E776" s="8">
        <v>8</v>
      </c>
      <c r="F776" s="7" t="s">
        <v>68</v>
      </c>
      <c r="G776" s="7" t="s">
        <v>68</v>
      </c>
      <c r="H776" s="7" t="s">
        <v>536</v>
      </c>
      <c r="I776" s="7" t="s">
        <v>44</v>
      </c>
      <c r="J776" s="19" t="str">
        <f>IFERROR(INDEX('Employee Info'!$C$3:$E$200,MATCH(Data7[[#This Row],[Name:]],'Employee Info'!$B$3:$B$200,0),MATCH(Data7[[#This Row],[Hours Type:]],'Employee Info'!$C$2:$E$2,0)),"")</f>
        <v/>
      </c>
      <c r="K776" s="19" t="str">
        <f>IFERROR(INDEX('Employee Info'!$C$3:$J$200,MATCH(Data7[[#This Row],[Name:]],'Employee Info'!$B$3:$B$200,0),MATCH(Data7[[#Headers],[Truck]],'Employee Info'!$C$2:$J$2,0)),"")</f>
        <v/>
      </c>
      <c r="L776" s="19" t="str">
        <f>IFERROR(INDEX('Employee Info'!$C$3:$J$200,MATCH(Data7[[#This Row],[Name:]],'Employee Info'!$B$3:$B$200,0),MATCH(Data7[[#Headers],[Phone]],'Employee Info'!$C$2:$J$2,0)),"")</f>
        <v/>
      </c>
      <c r="M776" s="19" t="str">
        <f>IFERROR(INDEX('Employee Info'!$C$3:$J$200,MATCH(Data7[[#This Row],[Name:]],'Employee Info'!$B$3:$B$200,0),MATCH(Data7[[#Headers],[Tech]],'Employee Info'!$C$2:$J$2,0)),"")</f>
        <v/>
      </c>
      <c r="N776" s="19" t="str">
        <f>IFERROR(INDEX('Employee Info'!$C$3:$J$200,MATCH(Data7[[#This Row],[Name:]],'Employee Info'!$B$3:$B$200,0),MATCH(Data7[[#Headers],[Other]],'Employee Info'!$C$2:$J$2,0)),"")</f>
        <v/>
      </c>
      <c r="O776" s="19">
        <f>IFERROR((Data7[[#This Row],[Hours:]]*SUM(Data7[[#This Row],[Rate]:[Other]])),"")</f>
        <v>0</v>
      </c>
      <c r="P776" s="7" t="str">
        <f>IF(Data7[[#This Row],[WO'#:]]="","Riley #","WO#")</f>
        <v>Riley #</v>
      </c>
      <c r="Q776" s="7">
        <f>IFERROR(WEEKNUM(Data7[[#This Row],[Date:]]),"")</f>
        <v>19</v>
      </c>
      <c r="R776" s="6">
        <f t="shared" si="36"/>
        <v>45417</v>
      </c>
      <c r="S776" s="6">
        <f>Data7[[#This Row],[Week Start]]+7</f>
        <v>45424</v>
      </c>
      <c r="T776" s="7" t="str">
        <f t="shared" si="37"/>
        <v>5/5/2024 - 5/12/2024</v>
      </c>
      <c r="U776" s="7" t="str">
        <f t="shared" si="38"/>
        <v>Time Card</v>
      </c>
      <c r="V776" s="8" t="str">
        <f>RIGHT(TEXT(Data7[[#This Row],[Date:]],"mmddyyyy"),4)</f>
        <v>2024</v>
      </c>
      <c r="W776" s="8" t="str">
        <f>MID(TEXT(Data7[[#This Row],[Date:]],"mmddyyyy"),3,2)</f>
        <v>10</v>
      </c>
      <c r="X776" s="8" t="str">
        <f>LEFT(TEXT(Data7[[#This Row],[Date:]],"mmddyyyy"),2)</f>
        <v>05</v>
      </c>
      <c r="Y776" s="6">
        <f>DATE(Data7[[#This Row],[Year]],Data7[[#This Row],[Month]],Data7[[#This Row],[Day]])</f>
        <v>45422</v>
      </c>
    </row>
    <row r="777" spans="1:25" x14ac:dyDescent="0.3">
      <c r="A777" s="5">
        <v>45422.585404282407</v>
      </c>
      <c r="B777" s="7" t="s">
        <v>492</v>
      </c>
      <c r="C777" s="6" t="s">
        <v>568</v>
      </c>
      <c r="D777" s="7" t="s">
        <v>574</v>
      </c>
      <c r="E777" s="8">
        <v>8</v>
      </c>
      <c r="F777" s="7" t="s">
        <v>68</v>
      </c>
      <c r="G777" s="7" t="s">
        <v>68</v>
      </c>
      <c r="H777" s="7" t="s">
        <v>536</v>
      </c>
      <c r="I777" s="7" t="s">
        <v>44</v>
      </c>
      <c r="J777" s="19" t="str">
        <f>IFERROR(INDEX('Employee Info'!$C$3:$E$200,MATCH(Data7[[#This Row],[Name:]],'Employee Info'!$B$3:$B$200,0),MATCH(Data7[[#This Row],[Hours Type:]],'Employee Info'!$C$2:$E$2,0)),"")</f>
        <v/>
      </c>
      <c r="K777" s="19" t="str">
        <f>IFERROR(INDEX('Employee Info'!$C$3:$J$200,MATCH(Data7[[#This Row],[Name:]],'Employee Info'!$B$3:$B$200,0),MATCH(Data7[[#Headers],[Truck]],'Employee Info'!$C$2:$J$2,0)),"")</f>
        <v/>
      </c>
      <c r="L777" s="19" t="str">
        <f>IFERROR(INDEX('Employee Info'!$C$3:$J$200,MATCH(Data7[[#This Row],[Name:]],'Employee Info'!$B$3:$B$200,0),MATCH(Data7[[#Headers],[Phone]],'Employee Info'!$C$2:$J$2,0)),"")</f>
        <v/>
      </c>
      <c r="M777" s="19" t="str">
        <f>IFERROR(INDEX('Employee Info'!$C$3:$J$200,MATCH(Data7[[#This Row],[Name:]],'Employee Info'!$B$3:$B$200,0),MATCH(Data7[[#Headers],[Tech]],'Employee Info'!$C$2:$J$2,0)),"")</f>
        <v/>
      </c>
      <c r="N777" s="19" t="str">
        <f>IFERROR(INDEX('Employee Info'!$C$3:$J$200,MATCH(Data7[[#This Row],[Name:]],'Employee Info'!$B$3:$B$200,0),MATCH(Data7[[#Headers],[Other]],'Employee Info'!$C$2:$J$2,0)),"")</f>
        <v/>
      </c>
      <c r="O777" s="19">
        <f>IFERROR((Data7[[#This Row],[Hours:]]*SUM(Data7[[#This Row],[Rate]:[Other]])),"")</f>
        <v>0</v>
      </c>
      <c r="P777" s="7" t="str">
        <f>IF(Data7[[#This Row],[WO'#:]]="","Riley #","WO#")</f>
        <v>Riley #</v>
      </c>
      <c r="Q777" s="7">
        <f>IFERROR(WEEKNUM(Data7[[#This Row],[Date:]]),"")</f>
        <v>19</v>
      </c>
      <c r="R777" s="6">
        <f t="shared" si="36"/>
        <v>45417</v>
      </c>
      <c r="S777" s="6">
        <f>Data7[[#This Row],[Week Start]]+7</f>
        <v>45424</v>
      </c>
      <c r="T777" s="7" t="str">
        <f t="shared" si="37"/>
        <v>5/5/2024 - 5/12/2024</v>
      </c>
      <c r="U777" s="7" t="str">
        <f t="shared" si="38"/>
        <v>Time Card</v>
      </c>
      <c r="V777" s="8" t="str">
        <f>RIGHT(TEXT(Data7[[#This Row],[Date:]],"mmddyyyy"),4)</f>
        <v>2024</v>
      </c>
      <c r="W777" s="8" t="str">
        <f>MID(TEXT(Data7[[#This Row],[Date:]],"mmddyyyy"),3,2)</f>
        <v>10</v>
      </c>
      <c r="X777" s="8" t="str">
        <f>LEFT(TEXT(Data7[[#This Row],[Date:]],"mmddyyyy"),2)</f>
        <v>05</v>
      </c>
      <c r="Y777" s="6">
        <f>DATE(Data7[[#This Row],[Year]],Data7[[#This Row],[Month]],Data7[[#This Row],[Day]])</f>
        <v>45422</v>
      </c>
    </row>
    <row r="778" spans="1:25" x14ac:dyDescent="0.3">
      <c r="A778" s="5">
        <v>45422.585652893518</v>
      </c>
      <c r="B778" s="7" t="s">
        <v>575</v>
      </c>
      <c r="C778" s="6" t="s">
        <v>568</v>
      </c>
      <c r="D778" s="7" t="s">
        <v>574</v>
      </c>
      <c r="E778" s="8">
        <v>8</v>
      </c>
      <c r="F778" s="7" t="s">
        <v>68</v>
      </c>
      <c r="G778" s="7" t="s">
        <v>68</v>
      </c>
      <c r="H778" s="7" t="s">
        <v>536</v>
      </c>
      <c r="I778" s="7" t="s">
        <v>44</v>
      </c>
      <c r="J778" s="19" t="str">
        <f>IFERROR(INDEX('Employee Info'!$C$3:$E$200,MATCH(Data7[[#This Row],[Name:]],'Employee Info'!$B$3:$B$200,0),MATCH(Data7[[#This Row],[Hours Type:]],'Employee Info'!$C$2:$E$2,0)),"")</f>
        <v/>
      </c>
      <c r="K778" s="19" t="str">
        <f>IFERROR(INDEX('Employee Info'!$C$3:$J$200,MATCH(Data7[[#This Row],[Name:]],'Employee Info'!$B$3:$B$200,0),MATCH(Data7[[#Headers],[Truck]],'Employee Info'!$C$2:$J$2,0)),"")</f>
        <v/>
      </c>
      <c r="L778" s="19" t="str">
        <f>IFERROR(INDEX('Employee Info'!$C$3:$J$200,MATCH(Data7[[#This Row],[Name:]],'Employee Info'!$B$3:$B$200,0),MATCH(Data7[[#Headers],[Phone]],'Employee Info'!$C$2:$J$2,0)),"")</f>
        <v/>
      </c>
      <c r="M778" s="19" t="str">
        <f>IFERROR(INDEX('Employee Info'!$C$3:$J$200,MATCH(Data7[[#This Row],[Name:]],'Employee Info'!$B$3:$B$200,0),MATCH(Data7[[#Headers],[Tech]],'Employee Info'!$C$2:$J$2,0)),"")</f>
        <v/>
      </c>
      <c r="N778" s="19" t="str">
        <f>IFERROR(INDEX('Employee Info'!$C$3:$J$200,MATCH(Data7[[#This Row],[Name:]],'Employee Info'!$B$3:$B$200,0),MATCH(Data7[[#Headers],[Other]],'Employee Info'!$C$2:$J$2,0)),"")</f>
        <v/>
      </c>
      <c r="O778" s="19">
        <f>IFERROR((Data7[[#This Row],[Hours:]]*SUM(Data7[[#This Row],[Rate]:[Other]])),"")</f>
        <v>0</v>
      </c>
      <c r="P778" s="7" t="str">
        <f>IF(Data7[[#This Row],[WO'#:]]="","Riley #","WO#")</f>
        <v>Riley #</v>
      </c>
      <c r="Q778" s="7">
        <f>IFERROR(WEEKNUM(Data7[[#This Row],[Date:]]),"")</f>
        <v>19</v>
      </c>
      <c r="R778" s="6">
        <f t="shared" si="36"/>
        <v>45417</v>
      </c>
      <c r="S778" s="6">
        <f>Data7[[#This Row],[Week Start]]+7</f>
        <v>45424</v>
      </c>
      <c r="T778" s="7" t="str">
        <f t="shared" si="37"/>
        <v>5/5/2024 - 5/12/2024</v>
      </c>
      <c r="U778" s="7" t="str">
        <f t="shared" si="38"/>
        <v>Time Card</v>
      </c>
      <c r="V778" s="8" t="str">
        <f>RIGHT(TEXT(Data7[[#This Row],[Date:]],"mmddyyyy"),4)</f>
        <v>2024</v>
      </c>
      <c r="W778" s="8" t="str">
        <f>MID(TEXT(Data7[[#This Row],[Date:]],"mmddyyyy"),3,2)</f>
        <v>10</v>
      </c>
      <c r="X778" s="8" t="str">
        <f>LEFT(TEXT(Data7[[#This Row],[Date:]],"mmddyyyy"),2)</f>
        <v>05</v>
      </c>
      <c r="Y778" s="6">
        <f>DATE(Data7[[#This Row],[Year]],Data7[[#This Row],[Month]],Data7[[#This Row],[Day]])</f>
        <v>45422</v>
      </c>
    </row>
    <row r="779" spans="1:25" x14ac:dyDescent="0.3">
      <c r="A779" s="5">
        <v>45422.541719907407</v>
      </c>
      <c r="B779" s="7" t="s">
        <v>66</v>
      </c>
      <c r="C779" s="6" t="s">
        <v>568</v>
      </c>
      <c r="D779" s="7" t="s">
        <v>572</v>
      </c>
      <c r="E779" s="8">
        <v>1</v>
      </c>
      <c r="F779" s="7" t="s">
        <v>68</v>
      </c>
      <c r="G779" s="7" t="s">
        <v>68</v>
      </c>
      <c r="H779" s="7" t="s">
        <v>573</v>
      </c>
      <c r="I779" s="7" t="s">
        <v>44</v>
      </c>
      <c r="J779" s="19" t="str">
        <f>IFERROR(INDEX('Employee Info'!$C$3:$E$200,MATCH(Data7[[#This Row],[Name:]],'Employee Info'!$B$3:$B$200,0),MATCH(Data7[[#This Row],[Hours Type:]],'Employee Info'!$C$2:$E$2,0)),"")</f>
        <v/>
      </c>
      <c r="K779" s="19" t="str">
        <f>IFERROR(INDEX('Employee Info'!$C$3:$J$200,MATCH(Data7[[#This Row],[Name:]],'Employee Info'!$B$3:$B$200,0),MATCH(Data7[[#Headers],[Truck]],'Employee Info'!$C$2:$J$2,0)),"")</f>
        <v/>
      </c>
      <c r="L779" s="19" t="str">
        <f>IFERROR(INDEX('Employee Info'!$C$3:$J$200,MATCH(Data7[[#This Row],[Name:]],'Employee Info'!$B$3:$B$200,0),MATCH(Data7[[#Headers],[Phone]],'Employee Info'!$C$2:$J$2,0)),"")</f>
        <v/>
      </c>
      <c r="M779" s="19" t="str">
        <f>IFERROR(INDEX('Employee Info'!$C$3:$J$200,MATCH(Data7[[#This Row],[Name:]],'Employee Info'!$B$3:$B$200,0),MATCH(Data7[[#Headers],[Tech]],'Employee Info'!$C$2:$J$2,0)),"")</f>
        <v/>
      </c>
      <c r="N779" s="19" t="str">
        <f>IFERROR(INDEX('Employee Info'!$C$3:$J$200,MATCH(Data7[[#This Row],[Name:]],'Employee Info'!$B$3:$B$200,0),MATCH(Data7[[#Headers],[Other]],'Employee Info'!$C$2:$J$2,0)),"")</f>
        <v/>
      </c>
      <c r="O779" s="19">
        <f>IFERROR((Data7[[#This Row],[Hours:]]*SUM(Data7[[#This Row],[Rate]:[Other]])),"")</f>
        <v>0</v>
      </c>
      <c r="P779" s="7" t="str">
        <f>IF(Data7[[#This Row],[WO'#:]]="","Riley #","WO#")</f>
        <v>Riley #</v>
      </c>
      <c r="Q779" s="7">
        <f>IFERROR(WEEKNUM(Data7[[#This Row],[Date:]]),"")</f>
        <v>19</v>
      </c>
      <c r="R779" s="6">
        <f t="shared" si="36"/>
        <v>45417</v>
      </c>
      <c r="S779" s="6">
        <f>Data7[[#This Row],[Week Start]]+7</f>
        <v>45424</v>
      </c>
      <c r="T779" s="7" t="str">
        <f t="shared" si="37"/>
        <v>5/5/2024 - 5/12/2024</v>
      </c>
      <c r="U779" s="7" t="str">
        <f t="shared" si="38"/>
        <v>Time Card</v>
      </c>
      <c r="V779" s="8" t="str">
        <f>RIGHT(TEXT(Data7[[#This Row],[Date:]],"mmddyyyy"),4)</f>
        <v>2024</v>
      </c>
      <c r="W779" s="8" t="str">
        <f>MID(TEXT(Data7[[#This Row],[Date:]],"mmddyyyy"),3,2)</f>
        <v>10</v>
      </c>
      <c r="X779" s="8" t="str">
        <f>LEFT(TEXT(Data7[[#This Row],[Date:]],"mmddyyyy"),2)</f>
        <v>05</v>
      </c>
      <c r="Y779" s="6">
        <f>DATE(Data7[[#This Row],[Year]],Data7[[#This Row],[Month]],Data7[[#This Row],[Day]])</f>
        <v>45422</v>
      </c>
    </row>
    <row r="780" spans="1:25" x14ac:dyDescent="0.3">
      <c r="A780" s="5">
        <v>45422.59219722222</v>
      </c>
      <c r="B780" s="7" t="s">
        <v>35</v>
      </c>
      <c r="C780" s="6" t="s">
        <v>568</v>
      </c>
      <c r="D780" s="7" t="s">
        <v>572</v>
      </c>
      <c r="E780" s="8">
        <v>2</v>
      </c>
      <c r="F780" s="7" t="s">
        <v>68</v>
      </c>
      <c r="G780" s="7" t="s">
        <v>68</v>
      </c>
      <c r="H780" s="7" t="s">
        <v>573</v>
      </c>
      <c r="I780" s="7" t="s">
        <v>44</v>
      </c>
      <c r="J780" s="19" t="str">
        <f>IFERROR(INDEX('Employee Info'!$C$3:$E$200,MATCH(Data7[[#This Row],[Name:]],'Employee Info'!$B$3:$B$200,0),MATCH(Data7[[#This Row],[Hours Type:]],'Employee Info'!$C$2:$E$2,0)),"")</f>
        <v/>
      </c>
      <c r="K780" s="19" t="str">
        <f>IFERROR(INDEX('Employee Info'!$C$3:$J$200,MATCH(Data7[[#This Row],[Name:]],'Employee Info'!$B$3:$B$200,0),MATCH(Data7[[#Headers],[Truck]],'Employee Info'!$C$2:$J$2,0)),"")</f>
        <v/>
      </c>
      <c r="L780" s="19" t="str">
        <f>IFERROR(INDEX('Employee Info'!$C$3:$J$200,MATCH(Data7[[#This Row],[Name:]],'Employee Info'!$B$3:$B$200,0),MATCH(Data7[[#Headers],[Phone]],'Employee Info'!$C$2:$J$2,0)),"")</f>
        <v/>
      </c>
      <c r="M780" s="19" t="str">
        <f>IFERROR(INDEX('Employee Info'!$C$3:$J$200,MATCH(Data7[[#This Row],[Name:]],'Employee Info'!$B$3:$B$200,0),MATCH(Data7[[#Headers],[Tech]],'Employee Info'!$C$2:$J$2,0)),"")</f>
        <v/>
      </c>
      <c r="N780" s="19" t="str">
        <f>IFERROR(INDEX('Employee Info'!$C$3:$J$200,MATCH(Data7[[#This Row],[Name:]],'Employee Info'!$B$3:$B$200,0),MATCH(Data7[[#Headers],[Other]],'Employee Info'!$C$2:$J$2,0)),"")</f>
        <v/>
      </c>
      <c r="O780" s="19">
        <f>IFERROR((Data7[[#This Row],[Hours:]]*SUM(Data7[[#This Row],[Rate]:[Other]])),"")</f>
        <v>0</v>
      </c>
      <c r="P780" s="7" t="str">
        <f>IF(Data7[[#This Row],[WO'#:]]="","Riley #","WO#")</f>
        <v>Riley #</v>
      </c>
      <c r="Q780" s="7">
        <f>IFERROR(WEEKNUM(Data7[[#This Row],[Date:]]),"")</f>
        <v>19</v>
      </c>
      <c r="R780" s="6">
        <f t="shared" si="36"/>
        <v>45417</v>
      </c>
      <c r="S780" s="6">
        <f>Data7[[#This Row],[Week Start]]+7</f>
        <v>45424</v>
      </c>
      <c r="T780" s="7" t="str">
        <f t="shared" si="37"/>
        <v>5/5/2024 - 5/12/2024</v>
      </c>
      <c r="U780" s="7" t="str">
        <f t="shared" si="38"/>
        <v>Time Card</v>
      </c>
      <c r="V780" s="8" t="str">
        <f>RIGHT(TEXT(Data7[[#This Row],[Date:]],"mmddyyyy"),4)</f>
        <v>2024</v>
      </c>
      <c r="W780" s="8" t="str">
        <f>MID(TEXT(Data7[[#This Row],[Date:]],"mmddyyyy"),3,2)</f>
        <v>10</v>
      </c>
      <c r="X780" s="8" t="str">
        <f>LEFT(TEXT(Data7[[#This Row],[Date:]],"mmddyyyy"),2)</f>
        <v>05</v>
      </c>
      <c r="Y780" s="6">
        <f>DATE(Data7[[#This Row],[Year]],Data7[[#This Row],[Month]],Data7[[#This Row],[Day]])</f>
        <v>45422</v>
      </c>
    </row>
    <row r="781" spans="1:25" x14ac:dyDescent="0.3">
      <c r="A781" s="5">
        <v>45428.290439467593</v>
      </c>
      <c r="B781" s="7" t="s">
        <v>66</v>
      </c>
      <c r="C781" s="6" t="s">
        <v>580</v>
      </c>
      <c r="D781" s="7" t="s">
        <v>581</v>
      </c>
      <c r="E781" s="8">
        <v>4</v>
      </c>
      <c r="F781" s="7">
        <v>6984733</v>
      </c>
      <c r="G781" s="7" t="s">
        <v>68</v>
      </c>
      <c r="H781" s="7" t="s">
        <v>69</v>
      </c>
      <c r="I781" s="7" t="s">
        <v>44</v>
      </c>
      <c r="J781" s="19" t="str">
        <f>IFERROR(INDEX('Employee Info'!$C$3:$E$200,MATCH(Data7[[#This Row],[Name:]],'Employee Info'!$B$3:$B$200,0),MATCH(Data7[[#This Row],[Hours Type:]],'Employee Info'!$C$2:$E$2,0)),"")</f>
        <v/>
      </c>
      <c r="K781" s="19" t="str">
        <f>IFERROR(INDEX('Employee Info'!$C$3:$J$200,MATCH(Data7[[#This Row],[Name:]],'Employee Info'!$B$3:$B$200,0),MATCH(Data7[[#Headers],[Truck]],'Employee Info'!$C$2:$J$2,0)),"")</f>
        <v/>
      </c>
      <c r="L781" s="19" t="str">
        <f>IFERROR(INDEX('Employee Info'!$C$3:$J$200,MATCH(Data7[[#This Row],[Name:]],'Employee Info'!$B$3:$B$200,0),MATCH(Data7[[#Headers],[Phone]],'Employee Info'!$C$2:$J$2,0)),"")</f>
        <v/>
      </c>
      <c r="M781" s="19" t="str">
        <f>IFERROR(INDEX('Employee Info'!$C$3:$J$200,MATCH(Data7[[#This Row],[Name:]],'Employee Info'!$B$3:$B$200,0),MATCH(Data7[[#Headers],[Tech]],'Employee Info'!$C$2:$J$2,0)),"")</f>
        <v/>
      </c>
      <c r="N781" s="19" t="str">
        <f>IFERROR(INDEX('Employee Info'!$C$3:$J$200,MATCH(Data7[[#This Row],[Name:]],'Employee Info'!$B$3:$B$200,0),MATCH(Data7[[#Headers],[Other]],'Employee Info'!$C$2:$J$2,0)),"")</f>
        <v/>
      </c>
      <c r="O781" s="19">
        <f>IFERROR((Data7[[#This Row],[Hours:]]*SUM(Data7[[#This Row],[Rate]:[Other]])),"")</f>
        <v>0</v>
      </c>
      <c r="P781" s="7" t="str">
        <f>IF(Data7[[#This Row],[WO'#:]]="","Riley #","WO#")</f>
        <v>WO#</v>
      </c>
      <c r="Q781" s="7">
        <f>IFERROR(WEEKNUM(Data7[[#This Row],[Date:]]),"")</f>
        <v>20</v>
      </c>
      <c r="R781" s="6">
        <f t="shared" si="36"/>
        <v>45424</v>
      </c>
      <c r="S781" s="6">
        <f>Data7[[#This Row],[Week Start]]+7</f>
        <v>45431</v>
      </c>
      <c r="T781" s="7" t="str">
        <f t="shared" si="37"/>
        <v>5/12/2024 - 5/19/2024</v>
      </c>
      <c r="U781" s="7" t="str">
        <f t="shared" si="38"/>
        <v>Time Card</v>
      </c>
      <c r="V781" s="8" t="str">
        <f>RIGHT(TEXT(Data7[[#This Row],[Date:]],"mmddyyyy"),4)</f>
        <v>2024</v>
      </c>
      <c r="W781" s="8" t="str">
        <f>MID(TEXT(Data7[[#This Row],[Date:]],"mmddyyyy"),3,2)</f>
        <v>13</v>
      </c>
      <c r="X781" s="8" t="str">
        <f>LEFT(TEXT(Data7[[#This Row],[Date:]],"mmddyyyy"),2)</f>
        <v>05</v>
      </c>
      <c r="Y781" s="6">
        <f>DATE(Data7[[#This Row],[Year]],Data7[[#This Row],[Month]],Data7[[#This Row],[Day]])</f>
        <v>45425</v>
      </c>
    </row>
    <row r="782" spans="1:25" x14ac:dyDescent="0.3">
      <c r="A782" s="5">
        <v>45428.289334259258</v>
      </c>
      <c r="B782" s="7" t="s">
        <v>66</v>
      </c>
      <c r="C782" s="6" t="s">
        <v>580</v>
      </c>
      <c r="D782" s="7" t="s">
        <v>582</v>
      </c>
      <c r="E782" s="8">
        <v>1</v>
      </c>
      <c r="F782" s="7">
        <v>6994907</v>
      </c>
      <c r="G782" s="7" t="s">
        <v>68</v>
      </c>
      <c r="H782" s="7" t="s">
        <v>69</v>
      </c>
      <c r="I782" s="7" t="s">
        <v>44</v>
      </c>
      <c r="J782" s="19" t="str">
        <f>IFERROR(INDEX('Employee Info'!$C$3:$E$200,MATCH(Data7[[#This Row],[Name:]],'Employee Info'!$B$3:$B$200,0),MATCH(Data7[[#This Row],[Hours Type:]],'Employee Info'!$C$2:$E$2,0)),"")</f>
        <v/>
      </c>
      <c r="K782" s="19" t="str">
        <f>IFERROR(INDEX('Employee Info'!$C$3:$J$200,MATCH(Data7[[#This Row],[Name:]],'Employee Info'!$B$3:$B$200,0),MATCH(Data7[[#Headers],[Truck]],'Employee Info'!$C$2:$J$2,0)),"")</f>
        <v/>
      </c>
      <c r="L782" s="19" t="str">
        <f>IFERROR(INDEX('Employee Info'!$C$3:$J$200,MATCH(Data7[[#This Row],[Name:]],'Employee Info'!$B$3:$B$200,0),MATCH(Data7[[#Headers],[Phone]],'Employee Info'!$C$2:$J$2,0)),"")</f>
        <v/>
      </c>
      <c r="M782" s="19" t="str">
        <f>IFERROR(INDEX('Employee Info'!$C$3:$J$200,MATCH(Data7[[#This Row],[Name:]],'Employee Info'!$B$3:$B$200,0),MATCH(Data7[[#Headers],[Tech]],'Employee Info'!$C$2:$J$2,0)),"")</f>
        <v/>
      </c>
      <c r="N782" s="19" t="str">
        <f>IFERROR(INDEX('Employee Info'!$C$3:$J$200,MATCH(Data7[[#This Row],[Name:]],'Employee Info'!$B$3:$B$200,0),MATCH(Data7[[#Headers],[Other]],'Employee Info'!$C$2:$J$2,0)),"")</f>
        <v/>
      </c>
      <c r="O782" s="19">
        <f>IFERROR((Data7[[#This Row],[Hours:]]*SUM(Data7[[#This Row],[Rate]:[Other]])),"")</f>
        <v>0</v>
      </c>
      <c r="P782" s="7" t="str">
        <f>IF(Data7[[#This Row],[WO'#:]]="","Riley #","WO#")</f>
        <v>WO#</v>
      </c>
      <c r="Q782" s="7">
        <f>IFERROR(WEEKNUM(Data7[[#This Row],[Date:]]),"")</f>
        <v>20</v>
      </c>
      <c r="R782" s="6">
        <f t="shared" si="36"/>
        <v>45424</v>
      </c>
      <c r="S782" s="6">
        <f>Data7[[#This Row],[Week Start]]+7</f>
        <v>45431</v>
      </c>
      <c r="T782" s="7" t="str">
        <f t="shared" si="37"/>
        <v>5/12/2024 - 5/19/2024</v>
      </c>
      <c r="U782" s="7" t="str">
        <f t="shared" si="38"/>
        <v>Time Card</v>
      </c>
      <c r="V782" s="8" t="str">
        <f>RIGHT(TEXT(Data7[[#This Row],[Date:]],"mmddyyyy"),4)</f>
        <v>2024</v>
      </c>
      <c r="W782" s="8" t="str">
        <f>MID(TEXT(Data7[[#This Row],[Date:]],"mmddyyyy"),3,2)</f>
        <v>13</v>
      </c>
      <c r="X782" s="8" t="str">
        <f>LEFT(TEXT(Data7[[#This Row],[Date:]],"mmddyyyy"),2)</f>
        <v>05</v>
      </c>
      <c r="Y782" s="6">
        <f>DATE(Data7[[#This Row],[Year]],Data7[[#This Row],[Month]],Data7[[#This Row],[Day]])</f>
        <v>45425</v>
      </c>
    </row>
    <row r="783" spans="1:25" x14ac:dyDescent="0.3">
      <c r="A783" s="5">
        <v>45426.259272106479</v>
      </c>
      <c r="B783" s="7" t="s">
        <v>23</v>
      </c>
      <c r="C783" s="6" t="s">
        <v>580</v>
      </c>
      <c r="D783" s="7" t="s">
        <v>583</v>
      </c>
      <c r="E783" s="8">
        <v>8</v>
      </c>
      <c r="F783" s="7">
        <v>7098027</v>
      </c>
      <c r="G783" s="7" t="s">
        <v>68</v>
      </c>
      <c r="H783" s="7" t="s">
        <v>69</v>
      </c>
      <c r="I783" s="7" t="s">
        <v>44</v>
      </c>
      <c r="J783" s="19" t="str">
        <f>IFERROR(INDEX('Employee Info'!$C$3:$E$200,MATCH(Data7[[#This Row],[Name:]],'Employee Info'!$B$3:$B$200,0),MATCH(Data7[[#This Row],[Hours Type:]],'Employee Info'!$C$2:$E$2,0)),"")</f>
        <v/>
      </c>
      <c r="K783" s="19" t="str">
        <f>IFERROR(INDEX('Employee Info'!$C$3:$J$200,MATCH(Data7[[#This Row],[Name:]],'Employee Info'!$B$3:$B$200,0),MATCH(Data7[[#Headers],[Truck]],'Employee Info'!$C$2:$J$2,0)),"")</f>
        <v/>
      </c>
      <c r="L783" s="19" t="str">
        <f>IFERROR(INDEX('Employee Info'!$C$3:$J$200,MATCH(Data7[[#This Row],[Name:]],'Employee Info'!$B$3:$B$200,0),MATCH(Data7[[#Headers],[Phone]],'Employee Info'!$C$2:$J$2,0)),"")</f>
        <v/>
      </c>
      <c r="M783" s="19" t="str">
        <f>IFERROR(INDEX('Employee Info'!$C$3:$J$200,MATCH(Data7[[#This Row],[Name:]],'Employee Info'!$B$3:$B$200,0),MATCH(Data7[[#Headers],[Tech]],'Employee Info'!$C$2:$J$2,0)),"")</f>
        <v/>
      </c>
      <c r="N783" s="19" t="str">
        <f>IFERROR(INDEX('Employee Info'!$C$3:$J$200,MATCH(Data7[[#This Row],[Name:]],'Employee Info'!$B$3:$B$200,0),MATCH(Data7[[#Headers],[Other]],'Employee Info'!$C$2:$J$2,0)),"")</f>
        <v/>
      </c>
      <c r="O783" s="19">
        <f>IFERROR((Data7[[#This Row],[Hours:]]*SUM(Data7[[#This Row],[Rate]:[Other]])),"")</f>
        <v>0</v>
      </c>
      <c r="P783" s="7" t="str">
        <f>IF(Data7[[#This Row],[WO'#:]]="","Riley #","WO#")</f>
        <v>WO#</v>
      </c>
      <c r="Q783" s="7">
        <f>IFERROR(WEEKNUM(Data7[[#This Row],[Date:]]),"")</f>
        <v>20</v>
      </c>
      <c r="R783" s="6">
        <f t="shared" si="36"/>
        <v>45424</v>
      </c>
      <c r="S783" s="6">
        <f>Data7[[#This Row],[Week Start]]+7</f>
        <v>45431</v>
      </c>
      <c r="T783" s="7" t="str">
        <f t="shared" si="37"/>
        <v>5/12/2024 - 5/19/2024</v>
      </c>
      <c r="U783" s="7" t="str">
        <f t="shared" si="38"/>
        <v>Time Card</v>
      </c>
      <c r="V783" s="8" t="str">
        <f>RIGHT(TEXT(Data7[[#This Row],[Date:]],"mmddyyyy"),4)</f>
        <v>2024</v>
      </c>
      <c r="W783" s="8" t="str">
        <f>MID(TEXT(Data7[[#This Row],[Date:]],"mmddyyyy"),3,2)</f>
        <v>13</v>
      </c>
      <c r="X783" s="8" t="str">
        <f>LEFT(TEXT(Data7[[#This Row],[Date:]],"mmddyyyy"),2)</f>
        <v>05</v>
      </c>
      <c r="Y783" s="6">
        <f>DATE(Data7[[#This Row],[Year]],Data7[[#This Row],[Month]],Data7[[#This Row],[Day]])</f>
        <v>45425</v>
      </c>
    </row>
    <row r="784" spans="1:25" x14ac:dyDescent="0.3">
      <c r="A784" s="5">
        <v>45428.275907060182</v>
      </c>
      <c r="B784" s="7" t="s">
        <v>66</v>
      </c>
      <c r="C784" s="6" t="s">
        <v>580</v>
      </c>
      <c r="D784" s="7" t="s">
        <v>584</v>
      </c>
      <c r="E784" s="8">
        <v>1</v>
      </c>
      <c r="F784" s="7">
        <v>7098027</v>
      </c>
      <c r="G784" s="7" t="s">
        <v>68</v>
      </c>
      <c r="H784" s="7" t="s">
        <v>69</v>
      </c>
      <c r="I784" s="7" t="s">
        <v>44</v>
      </c>
      <c r="J784" s="19" t="str">
        <f>IFERROR(INDEX('Employee Info'!$C$3:$E$200,MATCH(Data7[[#This Row],[Name:]],'Employee Info'!$B$3:$B$200,0),MATCH(Data7[[#This Row],[Hours Type:]],'Employee Info'!$C$2:$E$2,0)),"")</f>
        <v/>
      </c>
      <c r="K784" s="19" t="str">
        <f>IFERROR(INDEX('Employee Info'!$C$3:$J$200,MATCH(Data7[[#This Row],[Name:]],'Employee Info'!$B$3:$B$200,0),MATCH(Data7[[#Headers],[Truck]],'Employee Info'!$C$2:$J$2,0)),"")</f>
        <v/>
      </c>
      <c r="L784" s="19" t="str">
        <f>IFERROR(INDEX('Employee Info'!$C$3:$J$200,MATCH(Data7[[#This Row],[Name:]],'Employee Info'!$B$3:$B$200,0),MATCH(Data7[[#Headers],[Phone]],'Employee Info'!$C$2:$J$2,0)),"")</f>
        <v/>
      </c>
      <c r="M784" s="19" t="str">
        <f>IFERROR(INDEX('Employee Info'!$C$3:$J$200,MATCH(Data7[[#This Row],[Name:]],'Employee Info'!$B$3:$B$200,0),MATCH(Data7[[#Headers],[Tech]],'Employee Info'!$C$2:$J$2,0)),"")</f>
        <v/>
      </c>
      <c r="N784" s="19" t="str">
        <f>IFERROR(INDEX('Employee Info'!$C$3:$J$200,MATCH(Data7[[#This Row],[Name:]],'Employee Info'!$B$3:$B$200,0),MATCH(Data7[[#Headers],[Other]],'Employee Info'!$C$2:$J$2,0)),"")</f>
        <v/>
      </c>
      <c r="O784" s="19">
        <f>IFERROR((Data7[[#This Row],[Hours:]]*SUM(Data7[[#This Row],[Rate]:[Other]])),"")</f>
        <v>0</v>
      </c>
      <c r="P784" s="7" t="str">
        <f>IF(Data7[[#This Row],[WO'#:]]="","Riley #","WO#")</f>
        <v>WO#</v>
      </c>
      <c r="Q784" s="7">
        <f>IFERROR(WEEKNUM(Data7[[#This Row],[Date:]]),"")</f>
        <v>20</v>
      </c>
      <c r="R784" s="6">
        <f t="shared" si="36"/>
        <v>45424</v>
      </c>
      <c r="S784" s="6">
        <f>Data7[[#This Row],[Week Start]]+7</f>
        <v>45431</v>
      </c>
      <c r="T784" s="7" t="str">
        <f t="shared" si="37"/>
        <v>5/12/2024 - 5/19/2024</v>
      </c>
      <c r="U784" s="7" t="str">
        <f t="shared" si="38"/>
        <v>Time Card</v>
      </c>
      <c r="V784" s="8" t="str">
        <f>RIGHT(TEXT(Data7[[#This Row],[Date:]],"mmddyyyy"),4)</f>
        <v>2024</v>
      </c>
      <c r="W784" s="8" t="str">
        <f>MID(TEXT(Data7[[#This Row],[Date:]],"mmddyyyy"),3,2)</f>
        <v>13</v>
      </c>
      <c r="X784" s="8" t="str">
        <f>LEFT(TEXT(Data7[[#This Row],[Date:]],"mmddyyyy"),2)</f>
        <v>05</v>
      </c>
      <c r="Y784" s="6">
        <f>DATE(Data7[[#This Row],[Year]],Data7[[#This Row],[Month]],Data7[[#This Row],[Day]])</f>
        <v>45425</v>
      </c>
    </row>
    <row r="785" spans="1:25" x14ac:dyDescent="0.3">
      <c r="A785" s="5">
        <v>45426.310014467592</v>
      </c>
      <c r="B785" s="7" t="s">
        <v>31</v>
      </c>
      <c r="C785" s="6" t="s">
        <v>580</v>
      </c>
      <c r="D785" s="7" t="s">
        <v>280</v>
      </c>
      <c r="E785" s="8">
        <v>8</v>
      </c>
      <c r="F785" s="7" t="s">
        <v>68</v>
      </c>
      <c r="G785" s="7" t="s">
        <v>68</v>
      </c>
      <c r="H785" s="7" t="s">
        <v>577</v>
      </c>
      <c r="I785" s="7" t="s">
        <v>44</v>
      </c>
      <c r="J785" s="19" t="str">
        <f>IFERROR(INDEX('Employee Info'!$C$3:$E$200,MATCH(Data7[[#This Row],[Name:]],'Employee Info'!$B$3:$B$200,0),MATCH(Data7[[#This Row],[Hours Type:]],'Employee Info'!$C$2:$E$2,0)),"")</f>
        <v/>
      </c>
      <c r="K785" s="19" t="str">
        <f>IFERROR(INDEX('Employee Info'!$C$3:$J$200,MATCH(Data7[[#This Row],[Name:]],'Employee Info'!$B$3:$B$200,0),MATCH(Data7[[#Headers],[Truck]],'Employee Info'!$C$2:$J$2,0)),"")</f>
        <v/>
      </c>
      <c r="L785" s="19" t="str">
        <f>IFERROR(INDEX('Employee Info'!$C$3:$J$200,MATCH(Data7[[#This Row],[Name:]],'Employee Info'!$B$3:$B$200,0),MATCH(Data7[[#Headers],[Phone]],'Employee Info'!$C$2:$J$2,0)),"")</f>
        <v/>
      </c>
      <c r="M785" s="19" t="str">
        <f>IFERROR(INDEX('Employee Info'!$C$3:$J$200,MATCH(Data7[[#This Row],[Name:]],'Employee Info'!$B$3:$B$200,0),MATCH(Data7[[#Headers],[Tech]],'Employee Info'!$C$2:$J$2,0)),"")</f>
        <v/>
      </c>
      <c r="N785" s="19" t="str">
        <f>IFERROR(INDEX('Employee Info'!$C$3:$J$200,MATCH(Data7[[#This Row],[Name:]],'Employee Info'!$B$3:$B$200,0),MATCH(Data7[[#Headers],[Other]],'Employee Info'!$C$2:$J$2,0)),"")</f>
        <v/>
      </c>
      <c r="O785" s="19">
        <f>IFERROR((Data7[[#This Row],[Hours:]]*SUM(Data7[[#This Row],[Rate]:[Other]])),"")</f>
        <v>0</v>
      </c>
      <c r="P785" s="7" t="str">
        <f>IF(Data7[[#This Row],[WO'#:]]="","Riley #","WO#")</f>
        <v>Riley #</v>
      </c>
      <c r="Q785" s="7">
        <f>IFERROR(WEEKNUM(Data7[[#This Row],[Date:]]),"")</f>
        <v>20</v>
      </c>
      <c r="R785" s="6">
        <f t="shared" si="36"/>
        <v>45424</v>
      </c>
      <c r="S785" s="6">
        <f>Data7[[#This Row],[Week Start]]+7</f>
        <v>45431</v>
      </c>
      <c r="T785" s="7" t="str">
        <f t="shared" si="37"/>
        <v>5/12/2024 - 5/19/2024</v>
      </c>
      <c r="U785" s="7" t="str">
        <f t="shared" si="38"/>
        <v>Time Card</v>
      </c>
      <c r="V785" s="8" t="str">
        <f>RIGHT(TEXT(Data7[[#This Row],[Date:]],"mmddyyyy"),4)</f>
        <v>2024</v>
      </c>
      <c r="W785" s="8" t="str">
        <f>MID(TEXT(Data7[[#This Row],[Date:]],"mmddyyyy"),3,2)</f>
        <v>13</v>
      </c>
      <c r="X785" s="8" t="str">
        <f>LEFT(TEXT(Data7[[#This Row],[Date:]],"mmddyyyy"),2)</f>
        <v>05</v>
      </c>
      <c r="Y785" s="6">
        <f>DATE(Data7[[#This Row],[Year]],Data7[[#This Row],[Month]],Data7[[#This Row],[Day]])</f>
        <v>45425</v>
      </c>
    </row>
    <row r="786" spans="1:25" x14ac:dyDescent="0.3">
      <c r="A786" s="5">
        <v>45426.49661678241</v>
      </c>
      <c r="B786" s="7" t="s">
        <v>35</v>
      </c>
      <c r="C786" s="6" t="s">
        <v>580</v>
      </c>
      <c r="D786" s="7" t="s">
        <v>586</v>
      </c>
      <c r="E786" s="8">
        <v>8</v>
      </c>
      <c r="F786" s="7" t="s">
        <v>68</v>
      </c>
      <c r="G786" s="7" t="s">
        <v>68</v>
      </c>
      <c r="H786" s="7" t="s">
        <v>577</v>
      </c>
      <c r="I786" s="7" t="s">
        <v>44</v>
      </c>
      <c r="J786" s="19" t="str">
        <f>IFERROR(INDEX('Employee Info'!$C$3:$E$200,MATCH(Data7[[#This Row],[Name:]],'Employee Info'!$B$3:$B$200,0),MATCH(Data7[[#This Row],[Hours Type:]],'Employee Info'!$C$2:$E$2,0)),"")</f>
        <v/>
      </c>
      <c r="K786" s="19" t="str">
        <f>IFERROR(INDEX('Employee Info'!$C$3:$J$200,MATCH(Data7[[#This Row],[Name:]],'Employee Info'!$B$3:$B$200,0),MATCH(Data7[[#Headers],[Truck]],'Employee Info'!$C$2:$J$2,0)),"")</f>
        <v/>
      </c>
      <c r="L786" s="19" t="str">
        <f>IFERROR(INDEX('Employee Info'!$C$3:$J$200,MATCH(Data7[[#This Row],[Name:]],'Employee Info'!$B$3:$B$200,0),MATCH(Data7[[#Headers],[Phone]],'Employee Info'!$C$2:$J$2,0)),"")</f>
        <v/>
      </c>
      <c r="M786" s="19" t="str">
        <f>IFERROR(INDEX('Employee Info'!$C$3:$J$200,MATCH(Data7[[#This Row],[Name:]],'Employee Info'!$B$3:$B$200,0),MATCH(Data7[[#Headers],[Tech]],'Employee Info'!$C$2:$J$2,0)),"")</f>
        <v/>
      </c>
      <c r="N786" s="19" t="str">
        <f>IFERROR(INDEX('Employee Info'!$C$3:$J$200,MATCH(Data7[[#This Row],[Name:]],'Employee Info'!$B$3:$B$200,0),MATCH(Data7[[#Headers],[Other]],'Employee Info'!$C$2:$J$2,0)),"")</f>
        <v/>
      </c>
      <c r="O786" s="19">
        <f>IFERROR((Data7[[#This Row],[Hours:]]*SUM(Data7[[#This Row],[Rate]:[Other]])),"")</f>
        <v>0</v>
      </c>
      <c r="P786" s="7" t="str">
        <f>IF(Data7[[#This Row],[WO'#:]]="","Riley #","WO#")</f>
        <v>Riley #</v>
      </c>
      <c r="Q786" s="7">
        <f>IFERROR(WEEKNUM(Data7[[#This Row],[Date:]]),"")</f>
        <v>20</v>
      </c>
      <c r="R786" s="6">
        <f t="shared" si="36"/>
        <v>45424</v>
      </c>
      <c r="S786" s="6">
        <f>Data7[[#This Row],[Week Start]]+7</f>
        <v>45431</v>
      </c>
      <c r="T786" s="7" t="str">
        <f t="shared" si="37"/>
        <v>5/12/2024 - 5/19/2024</v>
      </c>
      <c r="U786" s="7" t="str">
        <f t="shared" si="38"/>
        <v>Time Card</v>
      </c>
      <c r="V786" s="8" t="str">
        <f>RIGHT(TEXT(Data7[[#This Row],[Date:]],"mmddyyyy"),4)</f>
        <v>2024</v>
      </c>
      <c r="W786" s="8" t="str">
        <f>MID(TEXT(Data7[[#This Row],[Date:]],"mmddyyyy"),3,2)</f>
        <v>13</v>
      </c>
      <c r="X786" s="8" t="str">
        <f>LEFT(TEXT(Data7[[#This Row],[Date:]],"mmddyyyy"),2)</f>
        <v>05</v>
      </c>
      <c r="Y786" s="6">
        <f>DATE(Data7[[#This Row],[Year]],Data7[[#This Row],[Month]],Data7[[#This Row],[Day]])</f>
        <v>45425</v>
      </c>
    </row>
    <row r="787" spans="1:25" x14ac:dyDescent="0.3">
      <c r="A787" s="5">
        <v>45428.28781400463</v>
      </c>
      <c r="B787" s="7" t="s">
        <v>66</v>
      </c>
      <c r="C787" s="6" t="s">
        <v>580</v>
      </c>
      <c r="D787" s="7" t="s">
        <v>587</v>
      </c>
      <c r="E787" s="8">
        <v>1</v>
      </c>
      <c r="F787" s="7" t="s">
        <v>68</v>
      </c>
      <c r="G787" s="7" t="s">
        <v>68</v>
      </c>
      <c r="H787" s="7" t="s">
        <v>577</v>
      </c>
      <c r="I787" s="7" t="s">
        <v>44</v>
      </c>
      <c r="J787" s="19" t="str">
        <f>IFERROR(INDEX('Employee Info'!$C$3:$E$200,MATCH(Data7[[#This Row],[Name:]],'Employee Info'!$B$3:$B$200,0),MATCH(Data7[[#This Row],[Hours Type:]],'Employee Info'!$C$2:$E$2,0)),"")</f>
        <v/>
      </c>
      <c r="K787" s="19" t="str">
        <f>IFERROR(INDEX('Employee Info'!$C$3:$J$200,MATCH(Data7[[#This Row],[Name:]],'Employee Info'!$B$3:$B$200,0),MATCH(Data7[[#Headers],[Truck]],'Employee Info'!$C$2:$J$2,0)),"")</f>
        <v/>
      </c>
      <c r="L787" s="19" t="str">
        <f>IFERROR(INDEX('Employee Info'!$C$3:$J$200,MATCH(Data7[[#This Row],[Name:]],'Employee Info'!$B$3:$B$200,0),MATCH(Data7[[#Headers],[Phone]],'Employee Info'!$C$2:$J$2,0)),"")</f>
        <v/>
      </c>
      <c r="M787" s="19" t="str">
        <f>IFERROR(INDEX('Employee Info'!$C$3:$J$200,MATCH(Data7[[#This Row],[Name:]],'Employee Info'!$B$3:$B$200,0),MATCH(Data7[[#Headers],[Tech]],'Employee Info'!$C$2:$J$2,0)),"")</f>
        <v/>
      </c>
      <c r="N787" s="19" t="str">
        <f>IFERROR(INDEX('Employee Info'!$C$3:$J$200,MATCH(Data7[[#This Row],[Name:]],'Employee Info'!$B$3:$B$200,0),MATCH(Data7[[#Headers],[Other]],'Employee Info'!$C$2:$J$2,0)),"")</f>
        <v/>
      </c>
      <c r="O787" s="19">
        <f>IFERROR((Data7[[#This Row],[Hours:]]*SUM(Data7[[#This Row],[Rate]:[Other]])),"")</f>
        <v>0</v>
      </c>
      <c r="P787" s="7" t="str">
        <f>IF(Data7[[#This Row],[WO'#:]]="","Riley #","WO#")</f>
        <v>Riley #</v>
      </c>
      <c r="Q787" s="7">
        <f>IFERROR(WEEKNUM(Data7[[#This Row],[Date:]]),"")</f>
        <v>20</v>
      </c>
      <c r="R787" s="6">
        <f t="shared" si="36"/>
        <v>45424</v>
      </c>
      <c r="S787" s="6">
        <f>Data7[[#This Row],[Week Start]]+7</f>
        <v>45431</v>
      </c>
      <c r="T787" s="7" t="str">
        <f t="shared" si="37"/>
        <v>5/12/2024 - 5/19/2024</v>
      </c>
      <c r="U787" s="7" t="str">
        <f t="shared" si="38"/>
        <v>Time Card</v>
      </c>
      <c r="V787" s="8" t="str">
        <f>RIGHT(TEXT(Data7[[#This Row],[Date:]],"mmddyyyy"),4)</f>
        <v>2024</v>
      </c>
      <c r="W787" s="8" t="str">
        <f>MID(TEXT(Data7[[#This Row],[Date:]],"mmddyyyy"),3,2)</f>
        <v>13</v>
      </c>
      <c r="X787" s="8" t="str">
        <f>LEFT(TEXT(Data7[[#This Row],[Date:]],"mmddyyyy"),2)</f>
        <v>05</v>
      </c>
      <c r="Y787" s="6">
        <f>DATE(Data7[[#This Row],[Year]],Data7[[#This Row],[Month]],Data7[[#This Row],[Day]])</f>
        <v>45425</v>
      </c>
    </row>
    <row r="788" spans="1:25" x14ac:dyDescent="0.3">
      <c r="A788" s="5">
        <v>45425.585868402777</v>
      </c>
      <c r="B788" s="7" t="s">
        <v>492</v>
      </c>
      <c r="C788" s="6" t="s">
        <v>580</v>
      </c>
      <c r="D788" s="7" t="s">
        <v>585</v>
      </c>
      <c r="E788" s="8">
        <v>8</v>
      </c>
      <c r="F788" s="7" t="s">
        <v>68</v>
      </c>
      <c r="G788" s="7" t="s">
        <v>68</v>
      </c>
      <c r="H788" s="7" t="s">
        <v>536</v>
      </c>
      <c r="I788" s="7" t="s">
        <v>44</v>
      </c>
      <c r="J788" s="19" t="str">
        <f>IFERROR(INDEX('Employee Info'!$C$3:$E$200,MATCH(Data7[[#This Row],[Name:]],'Employee Info'!$B$3:$B$200,0),MATCH(Data7[[#This Row],[Hours Type:]],'Employee Info'!$C$2:$E$2,0)),"")</f>
        <v/>
      </c>
      <c r="K788" s="19" t="str">
        <f>IFERROR(INDEX('Employee Info'!$C$3:$J$200,MATCH(Data7[[#This Row],[Name:]],'Employee Info'!$B$3:$B$200,0),MATCH(Data7[[#Headers],[Truck]],'Employee Info'!$C$2:$J$2,0)),"")</f>
        <v/>
      </c>
      <c r="L788" s="19" t="str">
        <f>IFERROR(INDEX('Employee Info'!$C$3:$J$200,MATCH(Data7[[#This Row],[Name:]],'Employee Info'!$B$3:$B$200,0),MATCH(Data7[[#Headers],[Phone]],'Employee Info'!$C$2:$J$2,0)),"")</f>
        <v/>
      </c>
      <c r="M788" s="19" t="str">
        <f>IFERROR(INDEX('Employee Info'!$C$3:$J$200,MATCH(Data7[[#This Row],[Name:]],'Employee Info'!$B$3:$B$200,0),MATCH(Data7[[#Headers],[Tech]],'Employee Info'!$C$2:$J$2,0)),"")</f>
        <v/>
      </c>
      <c r="N788" s="19" t="str">
        <f>IFERROR(INDEX('Employee Info'!$C$3:$J$200,MATCH(Data7[[#This Row],[Name:]],'Employee Info'!$B$3:$B$200,0),MATCH(Data7[[#Headers],[Other]],'Employee Info'!$C$2:$J$2,0)),"")</f>
        <v/>
      </c>
      <c r="O788" s="19">
        <f>IFERROR((Data7[[#This Row],[Hours:]]*SUM(Data7[[#This Row],[Rate]:[Other]])),"")</f>
        <v>0</v>
      </c>
      <c r="P788" s="7" t="str">
        <f>IF(Data7[[#This Row],[WO'#:]]="","Riley #","WO#")</f>
        <v>Riley #</v>
      </c>
      <c r="Q788" s="7">
        <f>IFERROR(WEEKNUM(Data7[[#This Row],[Date:]]),"")</f>
        <v>20</v>
      </c>
      <c r="R788" s="6">
        <f t="shared" si="36"/>
        <v>45424</v>
      </c>
      <c r="S788" s="6">
        <f>Data7[[#This Row],[Week Start]]+7</f>
        <v>45431</v>
      </c>
      <c r="T788" s="7" t="str">
        <f t="shared" si="37"/>
        <v>5/12/2024 - 5/19/2024</v>
      </c>
      <c r="U788" s="7" t="str">
        <f t="shared" si="38"/>
        <v>Time Card</v>
      </c>
      <c r="V788" s="8" t="str">
        <f>RIGHT(TEXT(Data7[[#This Row],[Date:]],"mmddyyyy"),4)</f>
        <v>2024</v>
      </c>
      <c r="W788" s="8" t="str">
        <f>MID(TEXT(Data7[[#This Row],[Date:]],"mmddyyyy"),3,2)</f>
        <v>13</v>
      </c>
      <c r="X788" s="8" t="str">
        <f>LEFT(TEXT(Data7[[#This Row],[Date:]],"mmddyyyy"),2)</f>
        <v>05</v>
      </c>
      <c r="Y788" s="6">
        <f>DATE(Data7[[#This Row],[Year]],Data7[[#This Row],[Month]],Data7[[#This Row],[Day]])</f>
        <v>45425</v>
      </c>
    </row>
    <row r="789" spans="1:25" x14ac:dyDescent="0.3">
      <c r="A789" s="5">
        <v>45425.586033680556</v>
      </c>
      <c r="B789" s="7" t="s">
        <v>65</v>
      </c>
      <c r="C789" s="6" t="s">
        <v>580</v>
      </c>
      <c r="D789" s="7" t="s">
        <v>585</v>
      </c>
      <c r="E789" s="8">
        <v>8</v>
      </c>
      <c r="F789" s="7" t="s">
        <v>68</v>
      </c>
      <c r="G789" s="7" t="s">
        <v>68</v>
      </c>
      <c r="H789" s="7" t="s">
        <v>536</v>
      </c>
      <c r="I789" s="7" t="s">
        <v>44</v>
      </c>
      <c r="J789" s="19" t="str">
        <f>IFERROR(INDEX('Employee Info'!$C$3:$E$200,MATCH(Data7[[#This Row],[Name:]],'Employee Info'!$B$3:$B$200,0),MATCH(Data7[[#This Row],[Hours Type:]],'Employee Info'!$C$2:$E$2,0)),"")</f>
        <v/>
      </c>
      <c r="K789" s="19" t="str">
        <f>IFERROR(INDEX('Employee Info'!$C$3:$J$200,MATCH(Data7[[#This Row],[Name:]],'Employee Info'!$B$3:$B$200,0),MATCH(Data7[[#Headers],[Truck]],'Employee Info'!$C$2:$J$2,0)),"")</f>
        <v/>
      </c>
      <c r="L789" s="19" t="str">
        <f>IFERROR(INDEX('Employee Info'!$C$3:$J$200,MATCH(Data7[[#This Row],[Name:]],'Employee Info'!$B$3:$B$200,0),MATCH(Data7[[#Headers],[Phone]],'Employee Info'!$C$2:$J$2,0)),"")</f>
        <v/>
      </c>
      <c r="M789" s="19" t="str">
        <f>IFERROR(INDEX('Employee Info'!$C$3:$J$200,MATCH(Data7[[#This Row],[Name:]],'Employee Info'!$B$3:$B$200,0),MATCH(Data7[[#Headers],[Tech]],'Employee Info'!$C$2:$J$2,0)),"")</f>
        <v/>
      </c>
      <c r="N789" s="19" t="str">
        <f>IFERROR(INDEX('Employee Info'!$C$3:$J$200,MATCH(Data7[[#This Row],[Name:]],'Employee Info'!$B$3:$B$200,0),MATCH(Data7[[#Headers],[Other]],'Employee Info'!$C$2:$J$2,0)),"")</f>
        <v/>
      </c>
      <c r="O789" s="19">
        <f>IFERROR((Data7[[#This Row],[Hours:]]*SUM(Data7[[#This Row],[Rate]:[Other]])),"")</f>
        <v>0</v>
      </c>
      <c r="P789" s="7" t="str">
        <f>IF(Data7[[#This Row],[WO'#:]]="","Riley #","WO#")</f>
        <v>Riley #</v>
      </c>
      <c r="Q789" s="7">
        <f>IFERROR(WEEKNUM(Data7[[#This Row],[Date:]]),"")</f>
        <v>20</v>
      </c>
      <c r="R789" s="6">
        <f t="shared" si="36"/>
        <v>45424</v>
      </c>
      <c r="S789" s="6">
        <f>Data7[[#This Row],[Week Start]]+7</f>
        <v>45431</v>
      </c>
      <c r="T789" s="7" t="str">
        <f t="shared" si="37"/>
        <v>5/12/2024 - 5/19/2024</v>
      </c>
      <c r="U789" s="7" t="str">
        <f t="shared" si="38"/>
        <v>Time Card</v>
      </c>
      <c r="V789" s="8" t="str">
        <f>RIGHT(TEXT(Data7[[#This Row],[Date:]],"mmddyyyy"),4)</f>
        <v>2024</v>
      </c>
      <c r="W789" s="8" t="str">
        <f>MID(TEXT(Data7[[#This Row],[Date:]],"mmddyyyy"),3,2)</f>
        <v>13</v>
      </c>
      <c r="X789" s="8" t="str">
        <f>LEFT(TEXT(Data7[[#This Row],[Date:]],"mmddyyyy"),2)</f>
        <v>05</v>
      </c>
      <c r="Y789" s="6">
        <f>DATE(Data7[[#This Row],[Year]],Data7[[#This Row],[Month]],Data7[[#This Row],[Day]])</f>
        <v>45425</v>
      </c>
    </row>
    <row r="790" spans="1:25" x14ac:dyDescent="0.3">
      <c r="A790" s="5">
        <v>45428.286203935182</v>
      </c>
      <c r="B790" s="7" t="s">
        <v>66</v>
      </c>
      <c r="C790" s="6" t="s">
        <v>580</v>
      </c>
      <c r="D790" s="7" t="s">
        <v>566</v>
      </c>
      <c r="E790" s="8">
        <v>1</v>
      </c>
      <c r="F790" s="7" t="s">
        <v>68</v>
      </c>
      <c r="G790" s="7" t="s">
        <v>68</v>
      </c>
      <c r="H790" s="7" t="s">
        <v>536</v>
      </c>
      <c r="I790" s="7" t="s">
        <v>44</v>
      </c>
      <c r="J790" s="19" t="str">
        <f>IFERROR(INDEX('Employee Info'!$C$3:$E$200,MATCH(Data7[[#This Row],[Name:]],'Employee Info'!$B$3:$B$200,0),MATCH(Data7[[#This Row],[Hours Type:]],'Employee Info'!$C$2:$E$2,0)),"")</f>
        <v/>
      </c>
      <c r="K790" s="19" t="str">
        <f>IFERROR(INDEX('Employee Info'!$C$3:$J$200,MATCH(Data7[[#This Row],[Name:]],'Employee Info'!$B$3:$B$200,0),MATCH(Data7[[#Headers],[Truck]],'Employee Info'!$C$2:$J$2,0)),"")</f>
        <v/>
      </c>
      <c r="L790" s="19" t="str">
        <f>IFERROR(INDEX('Employee Info'!$C$3:$J$200,MATCH(Data7[[#This Row],[Name:]],'Employee Info'!$B$3:$B$200,0),MATCH(Data7[[#Headers],[Phone]],'Employee Info'!$C$2:$J$2,0)),"")</f>
        <v/>
      </c>
      <c r="M790" s="19" t="str">
        <f>IFERROR(INDEX('Employee Info'!$C$3:$J$200,MATCH(Data7[[#This Row],[Name:]],'Employee Info'!$B$3:$B$200,0),MATCH(Data7[[#Headers],[Tech]],'Employee Info'!$C$2:$J$2,0)),"")</f>
        <v/>
      </c>
      <c r="N790" s="19" t="str">
        <f>IFERROR(INDEX('Employee Info'!$C$3:$J$200,MATCH(Data7[[#This Row],[Name:]],'Employee Info'!$B$3:$B$200,0),MATCH(Data7[[#Headers],[Other]],'Employee Info'!$C$2:$J$2,0)),"")</f>
        <v/>
      </c>
      <c r="O790" s="19">
        <f>IFERROR((Data7[[#This Row],[Hours:]]*SUM(Data7[[#This Row],[Rate]:[Other]])),"")</f>
        <v>0</v>
      </c>
      <c r="P790" s="7" t="str">
        <f>IF(Data7[[#This Row],[WO'#:]]="","Riley #","WO#")</f>
        <v>Riley #</v>
      </c>
      <c r="Q790" s="7">
        <f>IFERROR(WEEKNUM(Data7[[#This Row],[Date:]]),"")</f>
        <v>20</v>
      </c>
      <c r="R790" s="6">
        <f t="shared" si="36"/>
        <v>45424</v>
      </c>
      <c r="S790" s="6">
        <f>Data7[[#This Row],[Week Start]]+7</f>
        <v>45431</v>
      </c>
      <c r="T790" s="7" t="str">
        <f t="shared" si="37"/>
        <v>5/12/2024 - 5/19/2024</v>
      </c>
      <c r="U790" s="7" t="str">
        <f t="shared" si="38"/>
        <v>Time Card</v>
      </c>
      <c r="V790" s="8" t="str">
        <f>RIGHT(TEXT(Data7[[#This Row],[Date:]],"mmddyyyy"),4)</f>
        <v>2024</v>
      </c>
      <c r="W790" s="8" t="str">
        <f>MID(TEXT(Data7[[#This Row],[Date:]],"mmddyyyy"),3,2)</f>
        <v>13</v>
      </c>
      <c r="X790" s="8" t="str">
        <f>LEFT(TEXT(Data7[[#This Row],[Date:]],"mmddyyyy"),2)</f>
        <v>05</v>
      </c>
      <c r="Y790" s="6">
        <f>DATE(Data7[[#This Row],[Year]],Data7[[#This Row],[Month]],Data7[[#This Row],[Day]])</f>
        <v>45425</v>
      </c>
    </row>
    <row r="791" spans="1:25" x14ac:dyDescent="0.3">
      <c r="A791" s="5">
        <v>45428.291372337961</v>
      </c>
      <c r="B791" s="7" t="s">
        <v>66</v>
      </c>
      <c r="C791" s="6">
        <v>45426</v>
      </c>
      <c r="D791" s="7" t="s">
        <v>70</v>
      </c>
      <c r="E791" s="8">
        <v>1</v>
      </c>
      <c r="F791" s="7">
        <v>7103211</v>
      </c>
      <c r="G791" s="7" t="s">
        <v>68</v>
      </c>
      <c r="H791" s="7" t="s">
        <v>69</v>
      </c>
      <c r="I791" s="7" t="s">
        <v>44</v>
      </c>
      <c r="J791" s="19" t="str">
        <f>IFERROR(INDEX('Employee Info'!$C$3:$E$200,MATCH(Data7[[#This Row],[Name:]],'Employee Info'!$B$3:$B$200,0),MATCH(Data7[[#This Row],[Hours Type:]],'Employee Info'!$C$2:$E$2,0)),"")</f>
        <v/>
      </c>
      <c r="K791" s="19" t="str">
        <f>IFERROR(INDEX('Employee Info'!$C$3:$J$200,MATCH(Data7[[#This Row],[Name:]],'Employee Info'!$B$3:$B$200,0),MATCH(Data7[[#Headers],[Truck]],'Employee Info'!$C$2:$J$2,0)),"")</f>
        <v/>
      </c>
      <c r="L791" s="19" t="str">
        <f>IFERROR(INDEX('Employee Info'!$C$3:$J$200,MATCH(Data7[[#This Row],[Name:]],'Employee Info'!$B$3:$B$200,0),MATCH(Data7[[#Headers],[Phone]],'Employee Info'!$C$2:$J$2,0)),"")</f>
        <v/>
      </c>
      <c r="M791" s="19" t="str">
        <f>IFERROR(INDEX('Employee Info'!$C$3:$J$200,MATCH(Data7[[#This Row],[Name:]],'Employee Info'!$B$3:$B$200,0),MATCH(Data7[[#Headers],[Tech]],'Employee Info'!$C$2:$J$2,0)),"")</f>
        <v/>
      </c>
      <c r="N791" s="19" t="str">
        <f>IFERROR(INDEX('Employee Info'!$C$3:$J$200,MATCH(Data7[[#This Row],[Name:]],'Employee Info'!$B$3:$B$200,0),MATCH(Data7[[#Headers],[Other]],'Employee Info'!$C$2:$J$2,0)),"")</f>
        <v/>
      </c>
      <c r="O791" s="19">
        <f>IFERROR((Data7[[#This Row],[Hours:]]*SUM(Data7[[#This Row],[Rate]:[Other]])),"")</f>
        <v>0</v>
      </c>
      <c r="P791" s="7" t="str">
        <f>IF(Data7[[#This Row],[WO'#:]]="","Riley #","WO#")</f>
        <v>WO#</v>
      </c>
      <c r="Q791" s="7">
        <f>IFERROR(WEEKNUM(Data7[[#This Row],[Date:]]),"")</f>
        <v>20</v>
      </c>
      <c r="R791" s="6">
        <f t="shared" si="36"/>
        <v>45424</v>
      </c>
      <c r="S791" s="6">
        <f>Data7[[#This Row],[Week Start]]+7</f>
        <v>45431</v>
      </c>
      <c r="T791" s="7" t="str">
        <f t="shared" si="37"/>
        <v>5/12/2024 - 5/19/2024</v>
      </c>
      <c r="U791" s="7" t="str">
        <f t="shared" si="38"/>
        <v>Time Card</v>
      </c>
      <c r="V791" s="8" t="str">
        <f>RIGHT(TEXT(Data7[[#This Row],[Date:]],"mmddyyyy"),4)</f>
        <v>2024</v>
      </c>
      <c r="W791" s="8" t="str">
        <f>MID(TEXT(Data7[[#This Row],[Date:]],"mmddyyyy"),3,2)</f>
        <v>14</v>
      </c>
      <c r="X791" s="8" t="str">
        <f>LEFT(TEXT(Data7[[#This Row],[Date:]],"mmddyyyy"),2)</f>
        <v>05</v>
      </c>
      <c r="Y791" s="6">
        <f>DATE(Data7[[#This Row],[Year]],Data7[[#This Row],[Month]],Data7[[#This Row],[Day]])</f>
        <v>45426</v>
      </c>
    </row>
    <row r="792" spans="1:25" x14ac:dyDescent="0.3">
      <c r="A792" s="5">
        <v>45426.56828738426</v>
      </c>
      <c r="B792" s="7" t="s">
        <v>31</v>
      </c>
      <c r="C792" s="6" t="s">
        <v>588</v>
      </c>
      <c r="D792" s="7" t="s">
        <v>340</v>
      </c>
      <c r="E792" s="8">
        <v>6.5</v>
      </c>
      <c r="F792" s="7">
        <v>6984733</v>
      </c>
      <c r="G792" s="7" t="s">
        <v>68</v>
      </c>
      <c r="H792" s="7" t="s">
        <v>69</v>
      </c>
      <c r="I792" s="7" t="s">
        <v>44</v>
      </c>
      <c r="J792" s="19" t="str">
        <f>IFERROR(INDEX('Employee Info'!$C$3:$E$200,MATCH(Data7[[#This Row],[Name:]],'Employee Info'!$B$3:$B$200,0),MATCH(Data7[[#This Row],[Hours Type:]],'Employee Info'!$C$2:$E$2,0)),"")</f>
        <v/>
      </c>
      <c r="K792" s="19" t="str">
        <f>IFERROR(INDEX('Employee Info'!$C$3:$J$200,MATCH(Data7[[#This Row],[Name:]],'Employee Info'!$B$3:$B$200,0),MATCH(Data7[[#Headers],[Truck]],'Employee Info'!$C$2:$J$2,0)),"")</f>
        <v/>
      </c>
      <c r="L792" s="19" t="str">
        <f>IFERROR(INDEX('Employee Info'!$C$3:$J$200,MATCH(Data7[[#This Row],[Name:]],'Employee Info'!$B$3:$B$200,0),MATCH(Data7[[#Headers],[Phone]],'Employee Info'!$C$2:$J$2,0)),"")</f>
        <v/>
      </c>
      <c r="M792" s="19" t="str">
        <f>IFERROR(INDEX('Employee Info'!$C$3:$J$200,MATCH(Data7[[#This Row],[Name:]],'Employee Info'!$B$3:$B$200,0),MATCH(Data7[[#Headers],[Tech]],'Employee Info'!$C$2:$J$2,0)),"")</f>
        <v/>
      </c>
      <c r="N792" s="19" t="str">
        <f>IFERROR(INDEX('Employee Info'!$C$3:$J$200,MATCH(Data7[[#This Row],[Name:]],'Employee Info'!$B$3:$B$200,0),MATCH(Data7[[#Headers],[Other]],'Employee Info'!$C$2:$J$2,0)),"")</f>
        <v/>
      </c>
      <c r="O792" s="19">
        <f>IFERROR((Data7[[#This Row],[Hours:]]*SUM(Data7[[#This Row],[Rate]:[Other]])),"")</f>
        <v>0</v>
      </c>
      <c r="P792" s="7" t="str">
        <f>IF(Data7[[#This Row],[WO'#:]]="","Riley #","WO#")</f>
        <v>WO#</v>
      </c>
      <c r="Q792" s="7">
        <f>IFERROR(WEEKNUM(Data7[[#This Row],[Date:]]),"")</f>
        <v>20</v>
      </c>
      <c r="R792" s="6">
        <f t="shared" si="36"/>
        <v>45424</v>
      </c>
      <c r="S792" s="6">
        <f>Data7[[#This Row],[Week Start]]+7</f>
        <v>45431</v>
      </c>
      <c r="T792" s="7" t="str">
        <f t="shared" si="37"/>
        <v>5/12/2024 - 5/19/2024</v>
      </c>
      <c r="U792" s="7" t="str">
        <f t="shared" si="38"/>
        <v>Time Card</v>
      </c>
      <c r="V792" s="8" t="str">
        <f>RIGHT(TEXT(Data7[[#This Row],[Date:]],"mmddyyyy"),4)</f>
        <v>2024</v>
      </c>
      <c r="W792" s="8" t="str">
        <f>MID(TEXT(Data7[[#This Row],[Date:]],"mmddyyyy"),3,2)</f>
        <v>14</v>
      </c>
      <c r="X792" s="8" t="str">
        <f>LEFT(TEXT(Data7[[#This Row],[Date:]],"mmddyyyy"),2)</f>
        <v>05</v>
      </c>
      <c r="Y792" s="6">
        <f>DATE(Data7[[#This Row],[Year]],Data7[[#This Row],[Month]],Data7[[#This Row],[Day]])</f>
        <v>45426</v>
      </c>
    </row>
    <row r="793" spans="1:25" x14ac:dyDescent="0.3">
      <c r="A793" s="5">
        <v>45428.295911574074</v>
      </c>
      <c r="B793" s="7" t="s">
        <v>66</v>
      </c>
      <c r="C793" s="6" t="s">
        <v>588</v>
      </c>
      <c r="D793" s="7" t="s">
        <v>589</v>
      </c>
      <c r="E793" s="8">
        <v>2</v>
      </c>
      <c r="F793" s="7">
        <v>6984733</v>
      </c>
      <c r="G793" s="7" t="s">
        <v>68</v>
      </c>
      <c r="H793" s="7" t="s">
        <v>69</v>
      </c>
      <c r="I793" s="7" t="s">
        <v>44</v>
      </c>
      <c r="J793" s="19" t="str">
        <f>IFERROR(INDEX('Employee Info'!$C$3:$E$200,MATCH(Data7[[#This Row],[Name:]],'Employee Info'!$B$3:$B$200,0),MATCH(Data7[[#This Row],[Hours Type:]],'Employee Info'!$C$2:$E$2,0)),"")</f>
        <v/>
      </c>
      <c r="K793" s="19" t="str">
        <f>IFERROR(INDEX('Employee Info'!$C$3:$J$200,MATCH(Data7[[#This Row],[Name:]],'Employee Info'!$B$3:$B$200,0),MATCH(Data7[[#Headers],[Truck]],'Employee Info'!$C$2:$J$2,0)),"")</f>
        <v/>
      </c>
      <c r="L793" s="19" t="str">
        <f>IFERROR(INDEX('Employee Info'!$C$3:$J$200,MATCH(Data7[[#This Row],[Name:]],'Employee Info'!$B$3:$B$200,0),MATCH(Data7[[#Headers],[Phone]],'Employee Info'!$C$2:$J$2,0)),"")</f>
        <v/>
      </c>
      <c r="M793" s="19" t="str">
        <f>IFERROR(INDEX('Employee Info'!$C$3:$J$200,MATCH(Data7[[#This Row],[Name:]],'Employee Info'!$B$3:$B$200,0),MATCH(Data7[[#Headers],[Tech]],'Employee Info'!$C$2:$J$2,0)),"")</f>
        <v/>
      </c>
      <c r="N793" s="19" t="str">
        <f>IFERROR(INDEX('Employee Info'!$C$3:$J$200,MATCH(Data7[[#This Row],[Name:]],'Employee Info'!$B$3:$B$200,0),MATCH(Data7[[#Headers],[Other]],'Employee Info'!$C$2:$J$2,0)),"")</f>
        <v/>
      </c>
      <c r="O793" s="19">
        <f>IFERROR((Data7[[#This Row],[Hours:]]*SUM(Data7[[#This Row],[Rate]:[Other]])),"")</f>
        <v>0</v>
      </c>
      <c r="P793" s="7" t="str">
        <f>IF(Data7[[#This Row],[WO'#:]]="","Riley #","WO#")</f>
        <v>WO#</v>
      </c>
      <c r="Q793" s="7">
        <f>IFERROR(WEEKNUM(Data7[[#This Row],[Date:]]),"")</f>
        <v>20</v>
      </c>
      <c r="R793" s="6">
        <f t="shared" si="36"/>
        <v>45424</v>
      </c>
      <c r="S793" s="6">
        <f>Data7[[#This Row],[Week Start]]+7</f>
        <v>45431</v>
      </c>
      <c r="T793" s="7" t="str">
        <f t="shared" si="37"/>
        <v>5/12/2024 - 5/19/2024</v>
      </c>
      <c r="U793" s="7" t="str">
        <f t="shared" si="38"/>
        <v>Time Card</v>
      </c>
      <c r="V793" s="8" t="str">
        <f>RIGHT(TEXT(Data7[[#This Row],[Date:]],"mmddyyyy"),4)</f>
        <v>2024</v>
      </c>
      <c r="W793" s="8" t="str">
        <f>MID(TEXT(Data7[[#This Row],[Date:]],"mmddyyyy"),3,2)</f>
        <v>14</v>
      </c>
      <c r="X793" s="8" t="str">
        <f>LEFT(TEXT(Data7[[#This Row],[Date:]],"mmddyyyy"),2)</f>
        <v>05</v>
      </c>
      <c r="Y793" s="6">
        <f>DATE(Data7[[#This Row],[Year]],Data7[[#This Row],[Month]],Data7[[#This Row],[Day]])</f>
        <v>45426</v>
      </c>
    </row>
    <row r="794" spans="1:25" x14ac:dyDescent="0.3">
      <c r="A794" s="5">
        <v>45426.497414930556</v>
      </c>
      <c r="B794" s="7" t="s">
        <v>35</v>
      </c>
      <c r="C794" s="6" t="s">
        <v>588</v>
      </c>
      <c r="D794" s="7" t="s">
        <v>590</v>
      </c>
      <c r="E794" s="8">
        <v>1</v>
      </c>
      <c r="F794" s="7">
        <v>6994907</v>
      </c>
      <c r="G794" s="7" t="s">
        <v>68</v>
      </c>
      <c r="H794" s="7" t="s">
        <v>69</v>
      </c>
      <c r="I794" s="7" t="s">
        <v>44</v>
      </c>
      <c r="J794" s="19" t="str">
        <f>IFERROR(INDEX('Employee Info'!$C$3:$E$200,MATCH(Data7[[#This Row],[Name:]],'Employee Info'!$B$3:$B$200,0),MATCH(Data7[[#This Row],[Hours Type:]],'Employee Info'!$C$2:$E$2,0)),"")</f>
        <v/>
      </c>
      <c r="K794" s="19" t="str">
        <f>IFERROR(INDEX('Employee Info'!$C$3:$J$200,MATCH(Data7[[#This Row],[Name:]],'Employee Info'!$B$3:$B$200,0),MATCH(Data7[[#Headers],[Truck]],'Employee Info'!$C$2:$J$2,0)),"")</f>
        <v/>
      </c>
      <c r="L794" s="19" t="str">
        <f>IFERROR(INDEX('Employee Info'!$C$3:$J$200,MATCH(Data7[[#This Row],[Name:]],'Employee Info'!$B$3:$B$200,0),MATCH(Data7[[#Headers],[Phone]],'Employee Info'!$C$2:$J$2,0)),"")</f>
        <v/>
      </c>
      <c r="M794" s="19" t="str">
        <f>IFERROR(INDEX('Employee Info'!$C$3:$J$200,MATCH(Data7[[#This Row],[Name:]],'Employee Info'!$B$3:$B$200,0),MATCH(Data7[[#Headers],[Tech]],'Employee Info'!$C$2:$J$2,0)),"")</f>
        <v/>
      </c>
      <c r="N794" s="19" t="str">
        <f>IFERROR(INDEX('Employee Info'!$C$3:$J$200,MATCH(Data7[[#This Row],[Name:]],'Employee Info'!$B$3:$B$200,0),MATCH(Data7[[#Headers],[Other]],'Employee Info'!$C$2:$J$2,0)),"")</f>
        <v/>
      </c>
      <c r="O794" s="19">
        <f>IFERROR((Data7[[#This Row],[Hours:]]*SUM(Data7[[#This Row],[Rate]:[Other]])),"")</f>
        <v>0</v>
      </c>
      <c r="P794" s="7" t="str">
        <f>IF(Data7[[#This Row],[WO'#:]]="","Riley #","WO#")</f>
        <v>WO#</v>
      </c>
      <c r="Q794" s="7">
        <f>IFERROR(WEEKNUM(Data7[[#This Row],[Date:]]),"")</f>
        <v>20</v>
      </c>
      <c r="R794" s="6">
        <f t="shared" si="36"/>
        <v>45424</v>
      </c>
      <c r="S794" s="6">
        <f>Data7[[#This Row],[Week Start]]+7</f>
        <v>45431</v>
      </c>
      <c r="T794" s="7" t="str">
        <f t="shared" si="37"/>
        <v>5/12/2024 - 5/19/2024</v>
      </c>
      <c r="U794" s="7" t="str">
        <f t="shared" si="38"/>
        <v>Time Card</v>
      </c>
      <c r="V794" s="8" t="str">
        <f>RIGHT(TEXT(Data7[[#This Row],[Date:]],"mmddyyyy"),4)</f>
        <v>2024</v>
      </c>
      <c r="W794" s="8" t="str">
        <f>MID(TEXT(Data7[[#This Row],[Date:]],"mmddyyyy"),3,2)</f>
        <v>14</v>
      </c>
      <c r="X794" s="8" t="str">
        <f>LEFT(TEXT(Data7[[#This Row],[Date:]],"mmddyyyy"),2)</f>
        <v>05</v>
      </c>
      <c r="Y794" s="6">
        <f>DATE(Data7[[#This Row],[Year]],Data7[[#This Row],[Month]],Data7[[#This Row],[Day]])</f>
        <v>45426</v>
      </c>
    </row>
    <row r="795" spans="1:25" x14ac:dyDescent="0.3">
      <c r="A795" s="5">
        <v>45428.289569791668</v>
      </c>
      <c r="B795" s="7" t="s">
        <v>66</v>
      </c>
      <c r="C795" s="6" t="s">
        <v>588</v>
      </c>
      <c r="D795" s="7" t="s">
        <v>591</v>
      </c>
      <c r="E795" s="8">
        <v>1</v>
      </c>
      <c r="F795" s="7">
        <v>6994907</v>
      </c>
      <c r="G795" s="7" t="s">
        <v>68</v>
      </c>
      <c r="H795" s="7" t="s">
        <v>69</v>
      </c>
      <c r="I795" s="7" t="s">
        <v>44</v>
      </c>
      <c r="J795" s="19" t="str">
        <f>IFERROR(INDEX('Employee Info'!$C$3:$E$200,MATCH(Data7[[#This Row],[Name:]],'Employee Info'!$B$3:$B$200,0),MATCH(Data7[[#This Row],[Hours Type:]],'Employee Info'!$C$2:$E$2,0)),"")</f>
        <v/>
      </c>
      <c r="K795" s="19" t="str">
        <f>IFERROR(INDEX('Employee Info'!$C$3:$J$200,MATCH(Data7[[#This Row],[Name:]],'Employee Info'!$B$3:$B$200,0),MATCH(Data7[[#Headers],[Truck]],'Employee Info'!$C$2:$J$2,0)),"")</f>
        <v/>
      </c>
      <c r="L795" s="19" t="str">
        <f>IFERROR(INDEX('Employee Info'!$C$3:$J$200,MATCH(Data7[[#This Row],[Name:]],'Employee Info'!$B$3:$B$200,0),MATCH(Data7[[#Headers],[Phone]],'Employee Info'!$C$2:$J$2,0)),"")</f>
        <v/>
      </c>
      <c r="M795" s="19" t="str">
        <f>IFERROR(INDEX('Employee Info'!$C$3:$J$200,MATCH(Data7[[#This Row],[Name:]],'Employee Info'!$B$3:$B$200,0),MATCH(Data7[[#Headers],[Tech]],'Employee Info'!$C$2:$J$2,0)),"")</f>
        <v/>
      </c>
      <c r="N795" s="19" t="str">
        <f>IFERROR(INDEX('Employee Info'!$C$3:$J$200,MATCH(Data7[[#This Row],[Name:]],'Employee Info'!$B$3:$B$200,0),MATCH(Data7[[#Headers],[Other]],'Employee Info'!$C$2:$J$2,0)),"")</f>
        <v/>
      </c>
      <c r="O795" s="19">
        <f>IFERROR((Data7[[#This Row],[Hours:]]*SUM(Data7[[#This Row],[Rate]:[Other]])),"")</f>
        <v>0</v>
      </c>
      <c r="P795" s="7" t="str">
        <f>IF(Data7[[#This Row],[WO'#:]]="","Riley #","WO#")</f>
        <v>WO#</v>
      </c>
      <c r="Q795" s="7">
        <f>IFERROR(WEEKNUM(Data7[[#This Row],[Date:]]),"")</f>
        <v>20</v>
      </c>
      <c r="R795" s="6">
        <f t="shared" si="36"/>
        <v>45424</v>
      </c>
      <c r="S795" s="6">
        <f>Data7[[#This Row],[Week Start]]+7</f>
        <v>45431</v>
      </c>
      <c r="T795" s="7" t="str">
        <f t="shared" si="37"/>
        <v>5/12/2024 - 5/19/2024</v>
      </c>
      <c r="U795" s="7" t="str">
        <f t="shared" si="38"/>
        <v>Time Card</v>
      </c>
      <c r="V795" s="8" t="str">
        <f>RIGHT(TEXT(Data7[[#This Row],[Date:]],"mmddyyyy"),4)</f>
        <v>2024</v>
      </c>
      <c r="W795" s="8" t="str">
        <f>MID(TEXT(Data7[[#This Row],[Date:]],"mmddyyyy"),3,2)</f>
        <v>14</v>
      </c>
      <c r="X795" s="8" t="str">
        <f>LEFT(TEXT(Data7[[#This Row],[Date:]],"mmddyyyy"),2)</f>
        <v>05</v>
      </c>
      <c r="Y795" s="6">
        <f>DATE(Data7[[#This Row],[Year]],Data7[[#This Row],[Month]],Data7[[#This Row],[Day]])</f>
        <v>45426</v>
      </c>
    </row>
    <row r="796" spans="1:25" x14ac:dyDescent="0.3">
      <c r="A796" s="5">
        <v>45426.582316435182</v>
      </c>
      <c r="B796" s="7" t="s">
        <v>35</v>
      </c>
      <c r="C796" s="6" t="s">
        <v>588</v>
      </c>
      <c r="D796" s="7" t="s">
        <v>592</v>
      </c>
      <c r="E796" s="8">
        <v>3</v>
      </c>
      <c r="F796" s="7">
        <v>7053182</v>
      </c>
      <c r="G796" s="7" t="s">
        <v>68</v>
      </c>
      <c r="H796" s="7" t="s">
        <v>69</v>
      </c>
      <c r="I796" s="7" t="s">
        <v>44</v>
      </c>
      <c r="J796" s="19" t="str">
        <f>IFERROR(INDEX('Employee Info'!$C$3:$E$200,MATCH(Data7[[#This Row],[Name:]],'Employee Info'!$B$3:$B$200,0),MATCH(Data7[[#This Row],[Hours Type:]],'Employee Info'!$C$2:$E$2,0)),"")</f>
        <v/>
      </c>
      <c r="K796" s="19" t="str">
        <f>IFERROR(INDEX('Employee Info'!$C$3:$J$200,MATCH(Data7[[#This Row],[Name:]],'Employee Info'!$B$3:$B$200,0),MATCH(Data7[[#Headers],[Truck]],'Employee Info'!$C$2:$J$2,0)),"")</f>
        <v/>
      </c>
      <c r="L796" s="19" t="str">
        <f>IFERROR(INDEX('Employee Info'!$C$3:$J$200,MATCH(Data7[[#This Row],[Name:]],'Employee Info'!$B$3:$B$200,0),MATCH(Data7[[#Headers],[Phone]],'Employee Info'!$C$2:$J$2,0)),"")</f>
        <v/>
      </c>
      <c r="M796" s="19" t="str">
        <f>IFERROR(INDEX('Employee Info'!$C$3:$J$200,MATCH(Data7[[#This Row],[Name:]],'Employee Info'!$B$3:$B$200,0),MATCH(Data7[[#Headers],[Tech]],'Employee Info'!$C$2:$J$2,0)),"")</f>
        <v/>
      </c>
      <c r="N796" s="19" t="str">
        <f>IFERROR(INDEX('Employee Info'!$C$3:$J$200,MATCH(Data7[[#This Row],[Name:]],'Employee Info'!$B$3:$B$200,0),MATCH(Data7[[#Headers],[Other]],'Employee Info'!$C$2:$J$2,0)),"")</f>
        <v/>
      </c>
      <c r="O796" s="19">
        <f>IFERROR((Data7[[#This Row],[Hours:]]*SUM(Data7[[#This Row],[Rate]:[Other]])),"")</f>
        <v>0</v>
      </c>
      <c r="P796" s="7" t="str">
        <f>IF(Data7[[#This Row],[WO'#:]]="","Riley #","WO#")</f>
        <v>WO#</v>
      </c>
      <c r="Q796" s="7">
        <f>IFERROR(WEEKNUM(Data7[[#This Row],[Date:]]),"")</f>
        <v>20</v>
      </c>
      <c r="R796" s="6">
        <f t="shared" si="36"/>
        <v>45424</v>
      </c>
      <c r="S796" s="6">
        <f>Data7[[#This Row],[Week Start]]+7</f>
        <v>45431</v>
      </c>
      <c r="T796" s="7" t="str">
        <f t="shared" si="37"/>
        <v>5/12/2024 - 5/19/2024</v>
      </c>
      <c r="U796" s="7" t="str">
        <f t="shared" si="38"/>
        <v>Time Card</v>
      </c>
      <c r="V796" s="8" t="str">
        <f>RIGHT(TEXT(Data7[[#This Row],[Date:]],"mmddyyyy"),4)</f>
        <v>2024</v>
      </c>
      <c r="W796" s="8" t="str">
        <f>MID(TEXT(Data7[[#This Row],[Date:]],"mmddyyyy"),3,2)</f>
        <v>14</v>
      </c>
      <c r="X796" s="8" t="str">
        <f>LEFT(TEXT(Data7[[#This Row],[Date:]],"mmddyyyy"),2)</f>
        <v>05</v>
      </c>
      <c r="Y796" s="6">
        <f>DATE(Data7[[#This Row],[Year]],Data7[[#This Row],[Month]],Data7[[#This Row],[Day]])</f>
        <v>45426</v>
      </c>
    </row>
    <row r="797" spans="1:25" x14ac:dyDescent="0.3">
      <c r="A797" s="5">
        <v>45428.295485185183</v>
      </c>
      <c r="B797" s="7" t="s">
        <v>66</v>
      </c>
      <c r="C797" s="6" t="s">
        <v>588</v>
      </c>
      <c r="D797" s="7" t="s">
        <v>593</v>
      </c>
      <c r="E797" s="8">
        <v>1</v>
      </c>
      <c r="F797" s="7">
        <v>7053182</v>
      </c>
      <c r="G797" s="7" t="s">
        <v>68</v>
      </c>
      <c r="H797" s="7" t="s">
        <v>69</v>
      </c>
      <c r="I797" s="7" t="s">
        <v>44</v>
      </c>
      <c r="J797" s="19" t="str">
        <f>IFERROR(INDEX('Employee Info'!$C$3:$E$200,MATCH(Data7[[#This Row],[Name:]],'Employee Info'!$B$3:$B$200,0),MATCH(Data7[[#This Row],[Hours Type:]],'Employee Info'!$C$2:$E$2,0)),"")</f>
        <v/>
      </c>
      <c r="K797" s="19" t="str">
        <f>IFERROR(INDEX('Employee Info'!$C$3:$J$200,MATCH(Data7[[#This Row],[Name:]],'Employee Info'!$B$3:$B$200,0),MATCH(Data7[[#Headers],[Truck]],'Employee Info'!$C$2:$J$2,0)),"")</f>
        <v/>
      </c>
      <c r="L797" s="19" t="str">
        <f>IFERROR(INDEX('Employee Info'!$C$3:$J$200,MATCH(Data7[[#This Row],[Name:]],'Employee Info'!$B$3:$B$200,0),MATCH(Data7[[#Headers],[Phone]],'Employee Info'!$C$2:$J$2,0)),"")</f>
        <v/>
      </c>
      <c r="M797" s="19" t="str">
        <f>IFERROR(INDEX('Employee Info'!$C$3:$J$200,MATCH(Data7[[#This Row],[Name:]],'Employee Info'!$B$3:$B$200,0),MATCH(Data7[[#Headers],[Tech]],'Employee Info'!$C$2:$J$2,0)),"")</f>
        <v/>
      </c>
      <c r="N797" s="19" t="str">
        <f>IFERROR(INDEX('Employee Info'!$C$3:$J$200,MATCH(Data7[[#This Row],[Name:]],'Employee Info'!$B$3:$B$200,0),MATCH(Data7[[#Headers],[Other]],'Employee Info'!$C$2:$J$2,0)),"")</f>
        <v/>
      </c>
      <c r="O797" s="19">
        <f>IFERROR((Data7[[#This Row],[Hours:]]*SUM(Data7[[#This Row],[Rate]:[Other]])),"")</f>
        <v>0</v>
      </c>
      <c r="P797" s="7" t="str">
        <f>IF(Data7[[#This Row],[WO'#:]]="","Riley #","WO#")</f>
        <v>WO#</v>
      </c>
      <c r="Q797" s="7">
        <f>IFERROR(WEEKNUM(Data7[[#This Row],[Date:]]),"")</f>
        <v>20</v>
      </c>
      <c r="R797" s="6">
        <f t="shared" si="36"/>
        <v>45424</v>
      </c>
      <c r="S797" s="6">
        <f>Data7[[#This Row],[Week Start]]+7</f>
        <v>45431</v>
      </c>
      <c r="T797" s="7" t="str">
        <f t="shared" si="37"/>
        <v>5/12/2024 - 5/19/2024</v>
      </c>
      <c r="U797" s="7" t="str">
        <f t="shared" si="38"/>
        <v>Time Card</v>
      </c>
      <c r="V797" s="8" t="str">
        <f>RIGHT(TEXT(Data7[[#This Row],[Date:]],"mmddyyyy"),4)</f>
        <v>2024</v>
      </c>
      <c r="W797" s="8" t="str">
        <f>MID(TEXT(Data7[[#This Row],[Date:]],"mmddyyyy"),3,2)</f>
        <v>14</v>
      </c>
      <c r="X797" s="8" t="str">
        <f>LEFT(TEXT(Data7[[#This Row],[Date:]],"mmddyyyy"),2)</f>
        <v>05</v>
      </c>
      <c r="Y797" s="6">
        <f>DATE(Data7[[#This Row],[Year]],Data7[[#This Row],[Month]],Data7[[#This Row],[Day]])</f>
        <v>45426</v>
      </c>
    </row>
    <row r="798" spans="1:25" x14ac:dyDescent="0.3">
      <c r="A798" s="5">
        <v>45427.259817361111</v>
      </c>
      <c r="B798" s="7" t="s">
        <v>23</v>
      </c>
      <c r="C798" s="6" t="s">
        <v>588</v>
      </c>
      <c r="D798" s="7" t="s">
        <v>594</v>
      </c>
      <c r="E798" s="8">
        <v>8</v>
      </c>
      <c r="F798" s="7">
        <v>7098027</v>
      </c>
      <c r="G798" s="7" t="s">
        <v>68</v>
      </c>
      <c r="H798" s="7" t="s">
        <v>69</v>
      </c>
      <c r="I798" s="7" t="s">
        <v>44</v>
      </c>
      <c r="J798" s="19" t="str">
        <f>IFERROR(INDEX('Employee Info'!$C$3:$E$200,MATCH(Data7[[#This Row],[Name:]],'Employee Info'!$B$3:$B$200,0),MATCH(Data7[[#This Row],[Hours Type:]],'Employee Info'!$C$2:$E$2,0)),"")</f>
        <v/>
      </c>
      <c r="K798" s="19" t="str">
        <f>IFERROR(INDEX('Employee Info'!$C$3:$J$200,MATCH(Data7[[#This Row],[Name:]],'Employee Info'!$B$3:$B$200,0),MATCH(Data7[[#Headers],[Truck]],'Employee Info'!$C$2:$J$2,0)),"")</f>
        <v/>
      </c>
      <c r="L798" s="19" t="str">
        <f>IFERROR(INDEX('Employee Info'!$C$3:$J$200,MATCH(Data7[[#This Row],[Name:]],'Employee Info'!$B$3:$B$200,0),MATCH(Data7[[#Headers],[Phone]],'Employee Info'!$C$2:$J$2,0)),"")</f>
        <v/>
      </c>
      <c r="M798" s="19" t="str">
        <f>IFERROR(INDEX('Employee Info'!$C$3:$J$200,MATCH(Data7[[#This Row],[Name:]],'Employee Info'!$B$3:$B$200,0),MATCH(Data7[[#Headers],[Tech]],'Employee Info'!$C$2:$J$2,0)),"")</f>
        <v/>
      </c>
      <c r="N798" s="19" t="str">
        <f>IFERROR(INDEX('Employee Info'!$C$3:$J$200,MATCH(Data7[[#This Row],[Name:]],'Employee Info'!$B$3:$B$200,0),MATCH(Data7[[#Headers],[Other]],'Employee Info'!$C$2:$J$2,0)),"")</f>
        <v/>
      </c>
      <c r="O798" s="19">
        <f>IFERROR((Data7[[#This Row],[Hours:]]*SUM(Data7[[#This Row],[Rate]:[Other]])),"")</f>
        <v>0</v>
      </c>
      <c r="P798" s="7" t="str">
        <f>IF(Data7[[#This Row],[WO'#:]]="","Riley #","WO#")</f>
        <v>WO#</v>
      </c>
      <c r="Q798" s="7">
        <f>IFERROR(WEEKNUM(Data7[[#This Row],[Date:]]),"")</f>
        <v>20</v>
      </c>
      <c r="R798" s="6">
        <f t="shared" si="36"/>
        <v>45424</v>
      </c>
      <c r="S798" s="6">
        <f>Data7[[#This Row],[Week Start]]+7</f>
        <v>45431</v>
      </c>
      <c r="T798" s="7" t="str">
        <f t="shared" si="37"/>
        <v>5/12/2024 - 5/19/2024</v>
      </c>
      <c r="U798" s="7" t="str">
        <f t="shared" si="38"/>
        <v>Time Card</v>
      </c>
      <c r="V798" s="8" t="str">
        <f>RIGHT(TEXT(Data7[[#This Row],[Date:]],"mmddyyyy"),4)</f>
        <v>2024</v>
      </c>
      <c r="W798" s="8" t="str">
        <f>MID(TEXT(Data7[[#This Row],[Date:]],"mmddyyyy"),3,2)</f>
        <v>14</v>
      </c>
      <c r="X798" s="8" t="str">
        <f>LEFT(TEXT(Data7[[#This Row],[Date:]],"mmddyyyy"),2)</f>
        <v>05</v>
      </c>
      <c r="Y798" s="6">
        <f>DATE(Data7[[#This Row],[Year]],Data7[[#This Row],[Month]],Data7[[#This Row],[Day]])</f>
        <v>45426</v>
      </c>
    </row>
    <row r="799" spans="1:25" x14ac:dyDescent="0.3">
      <c r="A799" s="5">
        <v>45428.28182152778</v>
      </c>
      <c r="B799" s="7" t="s">
        <v>66</v>
      </c>
      <c r="C799" s="6" t="s">
        <v>588</v>
      </c>
      <c r="D799" s="7" t="s">
        <v>584</v>
      </c>
      <c r="E799" s="8">
        <v>1</v>
      </c>
      <c r="F799" s="7">
        <v>7098027</v>
      </c>
      <c r="G799" s="7" t="s">
        <v>68</v>
      </c>
      <c r="H799" s="7" t="s">
        <v>69</v>
      </c>
      <c r="I799" s="7" t="s">
        <v>44</v>
      </c>
      <c r="J799" s="19" t="str">
        <f>IFERROR(INDEX('Employee Info'!$C$3:$E$200,MATCH(Data7[[#This Row],[Name:]],'Employee Info'!$B$3:$B$200,0),MATCH(Data7[[#This Row],[Hours Type:]],'Employee Info'!$C$2:$E$2,0)),"")</f>
        <v/>
      </c>
      <c r="K799" s="19" t="str">
        <f>IFERROR(INDEX('Employee Info'!$C$3:$J$200,MATCH(Data7[[#This Row],[Name:]],'Employee Info'!$B$3:$B$200,0),MATCH(Data7[[#Headers],[Truck]],'Employee Info'!$C$2:$J$2,0)),"")</f>
        <v/>
      </c>
      <c r="L799" s="19" t="str">
        <f>IFERROR(INDEX('Employee Info'!$C$3:$J$200,MATCH(Data7[[#This Row],[Name:]],'Employee Info'!$B$3:$B$200,0),MATCH(Data7[[#Headers],[Phone]],'Employee Info'!$C$2:$J$2,0)),"")</f>
        <v/>
      </c>
      <c r="M799" s="19" t="str">
        <f>IFERROR(INDEX('Employee Info'!$C$3:$J$200,MATCH(Data7[[#This Row],[Name:]],'Employee Info'!$B$3:$B$200,0),MATCH(Data7[[#Headers],[Tech]],'Employee Info'!$C$2:$J$2,0)),"")</f>
        <v/>
      </c>
      <c r="N799" s="19" t="str">
        <f>IFERROR(INDEX('Employee Info'!$C$3:$J$200,MATCH(Data7[[#This Row],[Name:]],'Employee Info'!$B$3:$B$200,0),MATCH(Data7[[#Headers],[Other]],'Employee Info'!$C$2:$J$2,0)),"")</f>
        <v/>
      </c>
      <c r="O799" s="19">
        <f>IFERROR((Data7[[#This Row],[Hours:]]*SUM(Data7[[#This Row],[Rate]:[Other]])),"")</f>
        <v>0</v>
      </c>
      <c r="P799" s="7" t="str">
        <f>IF(Data7[[#This Row],[WO'#:]]="","Riley #","WO#")</f>
        <v>WO#</v>
      </c>
      <c r="Q799" s="7">
        <f>IFERROR(WEEKNUM(Data7[[#This Row],[Date:]]),"")</f>
        <v>20</v>
      </c>
      <c r="R799" s="6">
        <f t="shared" si="36"/>
        <v>45424</v>
      </c>
      <c r="S799" s="6">
        <f>Data7[[#This Row],[Week Start]]+7</f>
        <v>45431</v>
      </c>
      <c r="T799" s="7" t="str">
        <f t="shared" si="37"/>
        <v>5/12/2024 - 5/19/2024</v>
      </c>
      <c r="U799" s="7" t="str">
        <f t="shared" si="38"/>
        <v>Time Card</v>
      </c>
      <c r="V799" s="8" t="str">
        <f>RIGHT(TEXT(Data7[[#This Row],[Date:]],"mmddyyyy"),4)</f>
        <v>2024</v>
      </c>
      <c r="W799" s="8" t="str">
        <f>MID(TEXT(Data7[[#This Row],[Date:]],"mmddyyyy"),3,2)</f>
        <v>14</v>
      </c>
      <c r="X799" s="8" t="str">
        <f>LEFT(TEXT(Data7[[#This Row],[Date:]],"mmddyyyy"),2)</f>
        <v>05</v>
      </c>
      <c r="Y799" s="6">
        <f>DATE(Data7[[#This Row],[Year]],Data7[[#This Row],[Month]],Data7[[#This Row],[Day]])</f>
        <v>45426</v>
      </c>
    </row>
    <row r="800" spans="1:25" x14ac:dyDescent="0.3">
      <c r="A800" s="5">
        <v>45426.498067708337</v>
      </c>
      <c r="B800" s="7" t="s">
        <v>35</v>
      </c>
      <c r="C800" s="6" t="s">
        <v>588</v>
      </c>
      <c r="D800" s="7" t="s">
        <v>595</v>
      </c>
      <c r="E800" s="8">
        <v>2</v>
      </c>
      <c r="F800" s="7">
        <v>7103210</v>
      </c>
      <c r="G800" s="7" t="s">
        <v>68</v>
      </c>
      <c r="H800" s="7" t="s">
        <v>69</v>
      </c>
      <c r="I800" s="7" t="s">
        <v>44</v>
      </c>
      <c r="J800" s="19" t="str">
        <f>IFERROR(INDEX('Employee Info'!$C$3:$E$200,MATCH(Data7[[#This Row],[Name:]],'Employee Info'!$B$3:$B$200,0),MATCH(Data7[[#This Row],[Hours Type:]],'Employee Info'!$C$2:$E$2,0)),"")</f>
        <v/>
      </c>
      <c r="K800" s="19" t="str">
        <f>IFERROR(INDEX('Employee Info'!$C$3:$J$200,MATCH(Data7[[#This Row],[Name:]],'Employee Info'!$B$3:$B$200,0),MATCH(Data7[[#Headers],[Truck]],'Employee Info'!$C$2:$J$2,0)),"")</f>
        <v/>
      </c>
      <c r="L800" s="19" t="str">
        <f>IFERROR(INDEX('Employee Info'!$C$3:$J$200,MATCH(Data7[[#This Row],[Name:]],'Employee Info'!$B$3:$B$200,0),MATCH(Data7[[#Headers],[Phone]],'Employee Info'!$C$2:$J$2,0)),"")</f>
        <v/>
      </c>
      <c r="M800" s="19" t="str">
        <f>IFERROR(INDEX('Employee Info'!$C$3:$J$200,MATCH(Data7[[#This Row],[Name:]],'Employee Info'!$B$3:$B$200,0),MATCH(Data7[[#Headers],[Tech]],'Employee Info'!$C$2:$J$2,0)),"")</f>
        <v/>
      </c>
      <c r="N800" s="19" t="str">
        <f>IFERROR(INDEX('Employee Info'!$C$3:$J$200,MATCH(Data7[[#This Row],[Name:]],'Employee Info'!$B$3:$B$200,0),MATCH(Data7[[#Headers],[Other]],'Employee Info'!$C$2:$J$2,0)),"")</f>
        <v/>
      </c>
      <c r="O800" s="19">
        <f>IFERROR((Data7[[#This Row],[Hours:]]*SUM(Data7[[#This Row],[Rate]:[Other]])),"")</f>
        <v>0</v>
      </c>
      <c r="P800" s="7" t="str">
        <f>IF(Data7[[#This Row],[WO'#:]]="","Riley #","WO#")</f>
        <v>WO#</v>
      </c>
      <c r="Q800" s="7">
        <f>IFERROR(WEEKNUM(Data7[[#This Row],[Date:]]),"")</f>
        <v>20</v>
      </c>
      <c r="R800" s="6">
        <f t="shared" si="36"/>
        <v>45424</v>
      </c>
      <c r="S800" s="6">
        <f>Data7[[#This Row],[Week Start]]+7</f>
        <v>45431</v>
      </c>
      <c r="T800" s="7" t="str">
        <f t="shared" si="37"/>
        <v>5/12/2024 - 5/19/2024</v>
      </c>
      <c r="U800" s="7" t="str">
        <f t="shared" si="38"/>
        <v>Time Card</v>
      </c>
      <c r="V800" s="8" t="str">
        <f>RIGHT(TEXT(Data7[[#This Row],[Date:]],"mmddyyyy"),4)</f>
        <v>2024</v>
      </c>
      <c r="W800" s="8" t="str">
        <f>MID(TEXT(Data7[[#This Row],[Date:]],"mmddyyyy"),3,2)</f>
        <v>14</v>
      </c>
      <c r="X800" s="8" t="str">
        <f>LEFT(TEXT(Data7[[#This Row],[Date:]],"mmddyyyy"),2)</f>
        <v>05</v>
      </c>
      <c r="Y800" s="6">
        <f>DATE(Data7[[#This Row],[Year]],Data7[[#This Row],[Month]],Data7[[#This Row],[Day]])</f>
        <v>45426</v>
      </c>
    </row>
    <row r="801" spans="1:25" x14ac:dyDescent="0.3">
      <c r="A801" s="5">
        <v>45428.293211921293</v>
      </c>
      <c r="B801" s="7" t="s">
        <v>66</v>
      </c>
      <c r="C801" s="6" t="s">
        <v>588</v>
      </c>
      <c r="D801" s="7" t="s">
        <v>596</v>
      </c>
      <c r="E801" s="8">
        <v>1</v>
      </c>
      <c r="F801" s="7">
        <v>7103210</v>
      </c>
      <c r="G801" s="7" t="s">
        <v>68</v>
      </c>
      <c r="H801" s="7" t="s">
        <v>69</v>
      </c>
      <c r="I801" s="7" t="s">
        <v>44</v>
      </c>
      <c r="J801" s="19" t="str">
        <f>IFERROR(INDEX('Employee Info'!$C$3:$E$200,MATCH(Data7[[#This Row],[Name:]],'Employee Info'!$B$3:$B$200,0),MATCH(Data7[[#This Row],[Hours Type:]],'Employee Info'!$C$2:$E$2,0)),"")</f>
        <v/>
      </c>
      <c r="K801" s="19" t="str">
        <f>IFERROR(INDEX('Employee Info'!$C$3:$J$200,MATCH(Data7[[#This Row],[Name:]],'Employee Info'!$B$3:$B$200,0),MATCH(Data7[[#Headers],[Truck]],'Employee Info'!$C$2:$J$2,0)),"")</f>
        <v/>
      </c>
      <c r="L801" s="19" t="str">
        <f>IFERROR(INDEX('Employee Info'!$C$3:$J$200,MATCH(Data7[[#This Row],[Name:]],'Employee Info'!$B$3:$B$200,0),MATCH(Data7[[#Headers],[Phone]],'Employee Info'!$C$2:$J$2,0)),"")</f>
        <v/>
      </c>
      <c r="M801" s="19" t="str">
        <f>IFERROR(INDEX('Employee Info'!$C$3:$J$200,MATCH(Data7[[#This Row],[Name:]],'Employee Info'!$B$3:$B$200,0),MATCH(Data7[[#Headers],[Tech]],'Employee Info'!$C$2:$J$2,0)),"")</f>
        <v/>
      </c>
      <c r="N801" s="19" t="str">
        <f>IFERROR(INDEX('Employee Info'!$C$3:$J$200,MATCH(Data7[[#This Row],[Name:]],'Employee Info'!$B$3:$B$200,0),MATCH(Data7[[#Headers],[Other]],'Employee Info'!$C$2:$J$2,0)),"")</f>
        <v/>
      </c>
      <c r="O801" s="19">
        <f>IFERROR((Data7[[#This Row],[Hours:]]*SUM(Data7[[#This Row],[Rate]:[Other]])),"")</f>
        <v>0</v>
      </c>
      <c r="P801" s="7" t="str">
        <f>IF(Data7[[#This Row],[WO'#:]]="","Riley #","WO#")</f>
        <v>WO#</v>
      </c>
      <c r="Q801" s="7">
        <f>IFERROR(WEEKNUM(Data7[[#This Row],[Date:]]),"")</f>
        <v>20</v>
      </c>
      <c r="R801" s="6">
        <f t="shared" si="36"/>
        <v>45424</v>
      </c>
      <c r="S801" s="6">
        <f>Data7[[#This Row],[Week Start]]+7</f>
        <v>45431</v>
      </c>
      <c r="T801" s="7" t="str">
        <f t="shared" si="37"/>
        <v>5/12/2024 - 5/19/2024</v>
      </c>
      <c r="U801" s="7" t="str">
        <f t="shared" si="38"/>
        <v>Time Card</v>
      </c>
      <c r="V801" s="8" t="str">
        <f>RIGHT(TEXT(Data7[[#This Row],[Date:]],"mmddyyyy"),4)</f>
        <v>2024</v>
      </c>
      <c r="W801" s="8" t="str">
        <f>MID(TEXT(Data7[[#This Row],[Date:]],"mmddyyyy"),3,2)</f>
        <v>14</v>
      </c>
      <c r="X801" s="8" t="str">
        <f>LEFT(TEXT(Data7[[#This Row],[Date:]],"mmddyyyy"),2)</f>
        <v>05</v>
      </c>
      <c r="Y801" s="6">
        <f>DATE(Data7[[#This Row],[Year]],Data7[[#This Row],[Month]],Data7[[#This Row],[Day]])</f>
        <v>45426</v>
      </c>
    </row>
    <row r="802" spans="1:25" x14ac:dyDescent="0.3">
      <c r="A802" s="5">
        <v>45426.503134606479</v>
      </c>
      <c r="B802" s="7" t="s">
        <v>35</v>
      </c>
      <c r="C802" s="6" t="s">
        <v>588</v>
      </c>
      <c r="D802" s="7" t="s">
        <v>597</v>
      </c>
      <c r="E802" s="8">
        <v>1</v>
      </c>
      <c r="F802" s="7">
        <v>7103211</v>
      </c>
      <c r="G802" s="7" t="s">
        <v>68</v>
      </c>
      <c r="H802" s="7" t="s">
        <v>69</v>
      </c>
      <c r="I802" s="7" t="s">
        <v>44</v>
      </c>
      <c r="J802" s="19" t="str">
        <f>IFERROR(INDEX('Employee Info'!$C$3:$E$200,MATCH(Data7[[#This Row],[Name:]],'Employee Info'!$B$3:$B$200,0),MATCH(Data7[[#This Row],[Hours Type:]],'Employee Info'!$C$2:$E$2,0)),"")</f>
        <v/>
      </c>
      <c r="K802" s="19" t="str">
        <f>IFERROR(INDEX('Employee Info'!$C$3:$J$200,MATCH(Data7[[#This Row],[Name:]],'Employee Info'!$B$3:$B$200,0),MATCH(Data7[[#Headers],[Truck]],'Employee Info'!$C$2:$J$2,0)),"")</f>
        <v/>
      </c>
      <c r="L802" s="19" t="str">
        <f>IFERROR(INDEX('Employee Info'!$C$3:$J$200,MATCH(Data7[[#This Row],[Name:]],'Employee Info'!$B$3:$B$200,0),MATCH(Data7[[#Headers],[Phone]],'Employee Info'!$C$2:$J$2,0)),"")</f>
        <v/>
      </c>
      <c r="M802" s="19" t="str">
        <f>IFERROR(INDEX('Employee Info'!$C$3:$J$200,MATCH(Data7[[#This Row],[Name:]],'Employee Info'!$B$3:$B$200,0),MATCH(Data7[[#Headers],[Tech]],'Employee Info'!$C$2:$J$2,0)),"")</f>
        <v/>
      </c>
      <c r="N802" s="19" t="str">
        <f>IFERROR(INDEX('Employee Info'!$C$3:$J$200,MATCH(Data7[[#This Row],[Name:]],'Employee Info'!$B$3:$B$200,0),MATCH(Data7[[#Headers],[Other]],'Employee Info'!$C$2:$J$2,0)),"")</f>
        <v/>
      </c>
      <c r="O802" s="19">
        <f>IFERROR((Data7[[#This Row],[Hours:]]*SUM(Data7[[#This Row],[Rate]:[Other]])),"")</f>
        <v>0</v>
      </c>
      <c r="P802" s="7" t="str">
        <f>IF(Data7[[#This Row],[WO'#:]]="","Riley #","WO#")</f>
        <v>WO#</v>
      </c>
      <c r="Q802" s="7">
        <f>IFERROR(WEEKNUM(Data7[[#This Row],[Date:]]),"")</f>
        <v>20</v>
      </c>
      <c r="R802" s="6">
        <f t="shared" si="36"/>
        <v>45424</v>
      </c>
      <c r="S802" s="6">
        <f>Data7[[#This Row],[Week Start]]+7</f>
        <v>45431</v>
      </c>
      <c r="T802" s="7" t="str">
        <f t="shared" si="37"/>
        <v>5/12/2024 - 5/19/2024</v>
      </c>
      <c r="U802" s="7" t="str">
        <f t="shared" si="38"/>
        <v>Time Card</v>
      </c>
      <c r="V802" s="8" t="str">
        <f>RIGHT(TEXT(Data7[[#This Row],[Date:]],"mmddyyyy"),4)</f>
        <v>2024</v>
      </c>
      <c r="W802" s="8" t="str">
        <f>MID(TEXT(Data7[[#This Row],[Date:]],"mmddyyyy"),3,2)</f>
        <v>14</v>
      </c>
      <c r="X802" s="8" t="str">
        <f>LEFT(TEXT(Data7[[#This Row],[Date:]],"mmddyyyy"),2)</f>
        <v>05</v>
      </c>
      <c r="Y802" s="6">
        <f>DATE(Data7[[#This Row],[Year]],Data7[[#This Row],[Month]],Data7[[#This Row],[Day]])</f>
        <v>45426</v>
      </c>
    </row>
    <row r="803" spans="1:25" x14ac:dyDescent="0.3">
      <c r="A803" s="5">
        <v>45426.310646759259</v>
      </c>
      <c r="B803" s="7" t="s">
        <v>31</v>
      </c>
      <c r="C803" s="6" t="s">
        <v>588</v>
      </c>
      <c r="D803" s="7" t="s">
        <v>598</v>
      </c>
      <c r="E803" s="8">
        <v>1.5</v>
      </c>
      <c r="F803" s="7" t="s">
        <v>68</v>
      </c>
      <c r="G803" s="7" t="s">
        <v>68</v>
      </c>
      <c r="H803" s="7" t="s">
        <v>579</v>
      </c>
      <c r="I803" s="7" t="s">
        <v>44</v>
      </c>
      <c r="J803" s="19" t="str">
        <f>IFERROR(INDEX('Employee Info'!$C$3:$E$200,MATCH(Data7[[#This Row],[Name:]],'Employee Info'!$B$3:$B$200,0),MATCH(Data7[[#This Row],[Hours Type:]],'Employee Info'!$C$2:$E$2,0)),"")</f>
        <v/>
      </c>
      <c r="K803" s="19" t="str">
        <f>IFERROR(INDEX('Employee Info'!$C$3:$J$200,MATCH(Data7[[#This Row],[Name:]],'Employee Info'!$B$3:$B$200,0),MATCH(Data7[[#Headers],[Truck]],'Employee Info'!$C$2:$J$2,0)),"")</f>
        <v/>
      </c>
      <c r="L803" s="19" t="str">
        <f>IFERROR(INDEX('Employee Info'!$C$3:$J$200,MATCH(Data7[[#This Row],[Name:]],'Employee Info'!$B$3:$B$200,0),MATCH(Data7[[#Headers],[Phone]],'Employee Info'!$C$2:$J$2,0)),"")</f>
        <v/>
      </c>
      <c r="M803" s="19" t="str">
        <f>IFERROR(INDEX('Employee Info'!$C$3:$J$200,MATCH(Data7[[#This Row],[Name:]],'Employee Info'!$B$3:$B$200,0),MATCH(Data7[[#Headers],[Tech]],'Employee Info'!$C$2:$J$2,0)),"")</f>
        <v/>
      </c>
      <c r="N803" s="19" t="str">
        <f>IFERROR(INDEX('Employee Info'!$C$3:$J$200,MATCH(Data7[[#This Row],[Name:]],'Employee Info'!$B$3:$B$200,0),MATCH(Data7[[#Headers],[Other]],'Employee Info'!$C$2:$J$2,0)),"")</f>
        <v/>
      </c>
      <c r="O803" s="19">
        <f>IFERROR((Data7[[#This Row],[Hours:]]*SUM(Data7[[#This Row],[Rate]:[Other]])),"")</f>
        <v>0</v>
      </c>
      <c r="P803" s="7" t="str">
        <f>IF(Data7[[#This Row],[WO'#:]]="","Riley #","WO#")</f>
        <v>Riley #</v>
      </c>
      <c r="Q803" s="7">
        <f>IFERROR(WEEKNUM(Data7[[#This Row],[Date:]]),"")</f>
        <v>20</v>
      </c>
      <c r="R803" s="6">
        <f t="shared" si="36"/>
        <v>45424</v>
      </c>
      <c r="S803" s="6">
        <f>Data7[[#This Row],[Week Start]]+7</f>
        <v>45431</v>
      </c>
      <c r="T803" s="7" t="str">
        <f t="shared" si="37"/>
        <v>5/12/2024 - 5/19/2024</v>
      </c>
      <c r="U803" s="7" t="str">
        <f t="shared" si="38"/>
        <v>Time Card</v>
      </c>
      <c r="V803" s="8" t="str">
        <f>RIGHT(TEXT(Data7[[#This Row],[Date:]],"mmddyyyy"),4)</f>
        <v>2024</v>
      </c>
      <c r="W803" s="8" t="str">
        <f>MID(TEXT(Data7[[#This Row],[Date:]],"mmddyyyy"),3,2)</f>
        <v>14</v>
      </c>
      <c r="X803" s="8" t="str">
        <f>LEFT(TEXT(Data7[[#This Row],[Date:]],"mmddyyyy"),2)</f>
        <v>05</v>
      </c>
      <c r="Y803" s="6">
        <f>DATE(Data7[[#This Row],[Year]],Data7[[#This Row],[Month]],Data7[[#This Row],[Day]])</f>
        <v>45426</v>
      </c>
    </row>
    <row r="804" spans="1:25" x14ac:dyDescent="0.3">
      <c r="A804" s="5">
        <v>45426.40409664352</v>
      </c>
      <c r="B804" s="7" t="s">
        <v>65</v>
      </c>
      <c r="C804" s="6" t="s">
        <v>588</v>
      </c>
      <c r="D804" s="7" t="s">
        <v>599</v>
      </c>
      <c r="E804" s="8">
        <v>4</v>
      </c>
      <c r="F804" s="7" t="s">
        <v>68</v>
      </c>
      <c r="G804" s="7" t="s">
        <v>68</v>
      </c>
      <c r="H804" s="7" t="s">
        <v>536</v>
      </c>
      <c r="I804" s="7" t="s">
        <v>44</v>
      </c>
      <c r="J804" s="19" t="str">
        <f>IFERROR(INDEX('Employee Info'!$C$3:$E$200,MATCH(Data7[[#This Row],[Name:]],'Employee Info'!$B$3:$B$200,0),MATCH(Data7[[#This Row],[Hours Type:]],'Employee Info'!$C$2:$E$2,0)),"")</f>
        <v/>
      </c>
      <c r="K804" s="19" t="str">
        <f>IFERROR(INDEX('Employee Info'!$C$3:$J$200,MATCH(Data7[[#This Row],[Name:]],'Employee Info'!$B$3:$B$200,0),MATCH(Data7[[#Headers],[Truck]],'Employee Info'!$C$2:$J$2,0)),"")</f>
        <v/>
      </c>
      <c r="L804" s="19" t="str">
        <f>IFERROR(INDEX('Employee Info'!$C$3:$J$200,MATCH(Data7[[#This Row],[Name:]],'Employee Info'!$B$3:$B$200,0),MATCH(Data7[[#Headers],[Phone]],'Employee Info'!$C$2:$J$2,0)),"")</f>
        <v/>
      </c>
      <c r="M804" s="19" t="str">
        <f>IFERROR(INDEX('Employee Info'!$C$3:$J$200,MATCH(Data7[[#This Row],[Name:]],'Employee Info'!$B$3:$B$200,0),MATCH(Data7[[#Headers],[Tech]],'Employee Info'!$C$2:$J$2,0)),"")</f>
        <v/>
      </c>
      <c r="N804" s="19" t="str">
        <f>IFERROR(INDEX('Employee Info'!$C$3:$J$200,MATCH(Data7[[#This Row],[Name:]],'Employee Info'!$B$3:$B$200,0),MATCH(Data7[[#Headers],[Other]],'Employee Info'!$C$2:$J$2,0)),"")</f>
        <v/>
      </c>
      <c r="O804" s="19">
        <f>IFERROR((Data7[[#This Row],[Hours:]]*SUM(Data7[[#This Row],[Rate]:[Other]])),"")</f>
        <v>0</v>
      </c>
      <c r="P804" s="7" t="str">
        <f>IF(Data7[[#This Row],[WO'#:]]="","Riley #","WO#")</f>
        <v>Riley #</v>
      </c>
      <c r="Q804" s="7">
        <f>IFERROR(WEEKNUM(Data7[[#This Row],[Date:]]),"")</f>
        <v>20</v>
      </c>
      <c r="R804" s="6">
        <f t="shared" si="36"/>
        <v>45424</v>
      </c>
      <c r="S804" s="6">
        <f>Data7[[#This Row],[Week Start]]+7</f>
        <v>45431</v>
      </c>
      <c r="T804" s="7" t="str">
        <f t="shared" si="37"/>
        <v>5/12/2024 - 5/19/2024</v>
      </c>
      <c r="U804" s="7" t="str">
        <f t="shared" si="38"/>
        <v>Time Card</v>
      </c>
      <c r="V804" s="8" t="str">
        <f>RIGHT(TEXT(Data7[[#This Row],[Date:]],"mmddyyyy"),4)</f>
        <v>2024</v>
      </c>
      <c r="W804" s="8" t="str">
        <f>MID(TEXT(Data7[[#This Row],[Date:]],"mmddyyyy"),3,2)</f>
        <v>14</v>
      </c>
      <c r="X804" s="8" t="str">
        <f>LEFT(TEXT(Data7[[#This Row],[Date:]],"mmddyyyy"),2)</f>
        <v>05</v>
      </c>
      <c r="Y804" s="6">
        <f>DATE(Data7[[#This Row],[Year]],Data7[[#This Row],[Month]],Data7[[#This Row],[Day]])</f>
        <v>45426</v>
      </c>
    </row>
    <row r="805" spans="1:25" x14ac:dyDescent="0.3">
      <c r="A805" s="5">
        <v>45426.404435763892</v>
      </c>
      <c r="B805" s="7" t="s">
        <v>492</v>
      </c>
      <c r="C805" s="6" t="s">
        <v>588</v>
      </c>
      <c r="D805" s="7" t="s">
        <v>599</v>
      </c>
      <c r="E805" s="8">
        <v>4</v>
      </c>
      <c r="F805" s="7" t="s">
        <v>68</v>
      </c>
      <c r="G805" s="7" t="s">
        <v>68</v>
      </c>
      <c r="H805" s="7" t="s">
        <v>536</v>
      </c>
      <c r="I805" s="7" t="s">
        <v>44</v>
      </c>
      <c r="J805" s="19" t="str">
        <f>IFERROR(INDEX('Employee Info'!$C$3:$E$200,MATCH(Data7[[#This Row],[Name:]],'Employee Info'!$B$3:$B$200,0),MATCH(Data7[[#This Row],[Hours Type:]],'Employee Info'!$C$2:$E$2,0)),"")</f>
        <v/>
      </c>
      <c r="K805" s="19" t="str">
        <f>IFERROR(INDEX('Employee Info'!$C$3:$J$200,MATCH(Data7[[#This Row],[Name:]],'Employee Info'!$B$3:$B$200,0),MATCH(Data7[[#Headers],[Truck]],'Employee Info'!$C$2:$J$2,0)),"")</f>
        <v/>
      </c>
      <c r="L805" s="19" t="str">
        <f>IFERROR(INDEX('Employee Info'!$C$3:$J$200,MATCH(Data7[[#This Row],[Name:]],'Employee Info'!$B$3:$B$200,0),MATCH(Data7[[#Headers],[Phone]],'Employee Info'!$C$2:$J$2,0)),"")</f>
        <v/>
      </c>
      <c r="M805" s="19" t="str">
        <f>IFERROR(INDEX('Employee Info'!$C$3:$J$200,MATCH(Data7[[#This Row],[Name:]],'Employee Info'!$B$3:$B$200,0),MATCH(Data7[[#Headers],[Tech]],'Employee Info'!$C$2:$J$2,0)),"")</f>
        <v/>
      </c>
      <c r="N805" s="19" t="str">
        <f>IFERROR(INDEX('Employee Info'!$C$3:$J$200,MATCH(Data7[[#This Row],[Name:]],'Employee Info'!$B$3:$B$200,0),MATCH(Data7[[#Headers],[Other]],'Employee Info'!$C$2:$J$2,0)),"")</f>
        <v/>
      </c>
      <c r="O805" s="19">
        <f>IFERROR((Data7[[#This Row],[Hours:]]*SUM(Data7[[#This Row],[Rate]:[Other]])),"")</f>
        <v>0</v>
      </c>
      <c r="P805" s="7" t="str">
        <f>IF(Data7[[#This Row],[WO'#:]]="","Riley #","WO#")</f>
        <v>Riley #</v>
      </c>
      <c r="Q805" s="7">
        <f>IFERROR(WEEKNUM(Data7[[#This Row],[Date:]]),"")</f>
        <v>20</v>
      </c>
      <c r="R805" s="6">
        <f t="shared" si="36"/>
        <v>45424</v>
      </c>
      <c r="S805" s="6">
        <f>Data7[[#This Row],[Week Start]]+7</f>
        <v>45431</v>
      </c>
      <c r="T805" s="7" t="str">
        <f t="shared" si="37"/>
        <v>5/12/2024 - 5/19/2024</v>
      </c>
      <c r="U805" s="7" t="str">
        <f t="shared" si="38"/>
        <v>Time Card</v>
      </c>
      <c r="V805" s="8" t="str">
        <f>RIGHT(TEXT(Data7[[#This Row],[Date:]],"mmddyyyy"),4)</f>
        <v>2024</v>
      </c>
      <c r="W805" s="8" t="str">
        <f>MID(TEXT(Data7[[#This Row],[Date:]],"mmddyyyy"),3,2)</f>
        <v>14</v>
      </c>
      <c r="X805" s="8" t="str">
        <f>LEFT(TEXT(Data7[[#This Row],[Date:]],"mmddyyyy"),2)</f>
        <v>05</v>
      </c>
      <c r="Y805" s="6">
        <f>DATE(Data7[[#This Row],[Year]],Data7[[#This Row],[Month]],Data7[[#This Row],[Day]])</f>
        <v>45426</v>
      </c>
    </row>
    <row r="806" spans="1:25" x14ac:dyDescent="0.3">
      <c r="A806" s="5">
        <v>45428.286157407405</v>
      </c>
      <c r="B806" s="7" t="s">
        <v>66</v>
      </c>
      <c r="C806" s="6" t="s">
        <v>588</v>
      </c>
      <c r="D806" s="7" t="s">
        <v>566</v>
      </c>
      <c r="E806" s="8">
        <v>1</v>
      </c>
      <c r="F806" s="7" t="s">
        <v>68</v>
      </c>
      <c r="G806" s="7" t="s">
        <v>68</v>
      </c>
      <c r="H806" s="7" t="s">
        <v>536</v>
      </c>
      <c r="I806" s="7" t="s">
        <v>44</v>
      </c>
      <c r="J806" s="19" t="str">
        <f>IFERROR(INDEX('Employee Info'!$C$3:$E$200,MATCH(Data7[[#This Row],[Name:]],'Employee Info'!$B$3:$B$200,0),MATCH(Data7[[#This Row],[Hours Type:]],'Employee Info'!$C$2:$E$2,0)),"")</f>
        <v/>
      </c>
      <c r="K806" s="19" t="str">
        <f>IFERROR(INDEX('Employee Info'!$C$3:$J$200,MATCH(Data7[[#This Row],[Name:]],'Employee Info'!$B$3:$B$200,0),MATCH(Data7[[#Headers],[Truck]],'Employee Info'!$C$2:$J$2,0)),"")</f>
        <v/>
      </c>
      <c r="L806" s="19" t="str">
        <f>IFERROR(INDEX('Employee Info'!$C$3:$J$200,MATCH(Data7[[#This Row],[Name:]],'Employee Info'!$B$3:$B$200,0),MATCH(Data7[[#Headers],[Phone]],'Employee Info'!$C$2:$J$2,0)),"")</f>
        <v/>
      </c>
      <c r="M806" s="19" t="str">
        <f>IFERROR(INDEX('Employee Info'!$C$3:$J$200,MATCH(Data7[[#This Row],[Name:]],'Employee Info'!$B$3:$B$200,0),MATCH(Data7[[#Headers],[Tech]],'Employee Info'!$C$2:$J$2,0)),"")</f>
        <v/>
      </c>
      <c r="N806" s="19" t="str">
        <f>IFERROR(INDEX('Employee Info'!$C$3:$J$200,MATCH(Data7[[#This Row],[Name:]],'Employee Info'!$B$3:$B$200,0),MATCH(Data7[[#Headers],[Other]],'Employee Info'!$C$2:$J$2,0)),"")</f>
        <v/>
      </c>
      <c r="O806" s="19">
        <f>IFERROR((Data7[[#This Row],[Hours:]]*SUM(Data7[[#This Row],[Rate]:[Other]])),"")</f>
        <v>0</v>
      </c>
      <c r="P806" s="7" t="str">
        <f>IF(Data7[[#This Row],[WO'#:]]="","Riley #","WO#")</f>
        <v>Riley #</v>
      </c>
      <c r="Q806" s="7">
        <f>IFERROR(WEEKNUM(Data7[[#This Row],[Date:]]),"")</f>
        <v>20</v>
      </c>
      <c r="R806" s="6">
        <f t="shared" si="36"/>
        <v>45424</v>
      </c>
      <c r="S806" s="6">
        <f>Data7[[#This Row],[Week Start]]+7</f>
        <v>45431</v>
      </c>
      <c r="T806" s="7" t="str">
        <f t="shared" si="37"/>
        <v>5/12/2024 - 5/19/2024</v>
      </c>
      <c r="U806" s="7" t="str">
        <f t="shared" si="38"/>
        <v>Time Card</v>
      </c>
      <c r="V806" s="8" t="str">
        <f>RIGHT(TEXT(Data7[[#This Row],[Date:]],"mmddyyyy"),4)</f>
        <v>2024</v>
      </c>
      <c r="W806" s="8" t="str">
        <f>MID(TEXT(Data7[[#This Row],[Date:]],"mmddyyyy"),3,2)</f>
        <v>14</v>
      </c>
      <c r="X806" s="8" t="str">
        <f>LEFT(TEXT(Data7[[#This Row],[Date:]],"mmddyyyy"),2)</f>
        <v>05</v>
      </c>
      <c r="Y806" s="6">
        <f>DATE(Data7[[#This Row],[Year]],Data7[[#This Row],[Month]],Data7[[#This Row],[Day]])</f>
        <v>45426</v>
      </c>
    </row>
    <row r="807" spans="1:25" x14ac:dyDescent="0.3">
      <c r="A807" s="5">
        <v>45426.502418171294</v>
      </c>
      <c r="B807" s="7" t="s">
        <v>35</v>
      </c>
      <c r="C807" s="6" t="s">
        <v>588</v>
      </c>
      <c r="D807" s="7" t="s">
        <v>600</v>
      </c>
      <c r="E807" s="8">
        <v>1</v>
      </c>
      <c r="F807" s="7" t="s">
        <v>68</v>
      </c>
      <c r="G807" s="7" t="s">
        <v>68</v>
      </c>
      <c r="H807" s="7" t="s">
        <v>601</v>
      </c>
      <c r="I807" s="7" t="s">
        <v>44</v>
      </c>
      <c r="J807" s="19" t="str">
        <f>IFERROR(INDEX('Employee Info'!$C$3:$E$200,MATCH(Data7[[#This Row],[Name:]],'Employee Info'!$B$3:$B$200,0),MATCH(Data7[[#This Row],[Hours Type:]],'Employee Info'!$C$2:$E$2,0)),"")</f>
        <v/>
      </c>
      <c r="K807" s="19" t="str">
        <f>IFERROR(INDEX('Employee Info'!$C$3:$J$200,MATCH(Data7[[#This Row],[Name:]],'Employee Info'!$B$3:$B$200,0),MATCH(Data7[[#Headers],[Truck]],'Employee Info'!$C$2:$J$2,0)),"")</f>
        <v/>
      </c>
      <c r="L807" s="19" t="str">
        <f>IFERROR(INDEX('Employee Info'!$C$3:$J$200,MATCH(Data7[[#This Row],[Name:]],'Employee Info'!$B$3:$B$200,0),MATCH(Data7[[#Headers],[Phone]],'Employee Info'!$C$2:$J$2,0)),"")</f>
        <v/>
      </c>
      <c r="M807" s="19" t="str">
        <f>IFERROR(INDEX('Employee Info'!$C$3:$J$200,MATCH(Data7[[#This Row],[Name:]],'Employee Info'!$B$3:$B$200,0),MATCH(Data7[[#Headers],[Tech]],'Employee Info'!$C$2:$J$2,0)),"")</f>
        <v/>
      </c>
      <c r="N807" s="19" t="str">
        <f>IFERROR(INDEX('Employee Info'!$C$3:$J$200,MATCH(Data7[[#This Row],[Name:]],'Employee Info'!$B$3:$B$200,0),MATCH(Data7[[#Headers],[Other]],'Employee Info'!$C$2:$J$2,0)),"")</f>
        <v/>
      </c>
      <c r="O807" s="19">
        <f>IFERROR((Data7[[#This Row],[Hours:]]*SUM(Data7[[#This Row],[Rate]:[Other]])),"")</f>
        <v>0</v>
      </c>
      <c r="P807" s="7" t="str">
        <f>IF(Data7[[#This Row],[WO'#:]]="","Riley #","WO#")</f>
        <v>Riley #</v>
      </c>
      <c r="Q807" s="7">
        <f>IFERROR(WEEKNUM(Data7[[#This Row],[Date:]]),"")</f>
        <v>20</v>
      </c>
      <c r="R807" s="6">
        <f t="shared" si="36"/>
        <v>45424</v>
      </c>
      <c r="S807" s="6">
        <f>Data7[[#This Row],[Week Start]]+7</f>
        <v>45431</v>
      </c>
      <c r="T807" s="7" t="str">
        <f t="shared" si="37"/>
        <v>5/12/2024 - 5/19/2024</v>
      </c>
      <c r="U807" s="7" t="str">
        <f t="shared" si="38"/>
        <v>Time Card</v>
      </c>
      <c r="V807" s="8" t="str">
        <f>RIGHT(TEXT(Data7[[#This Row],[Date:]],"mmddyyyy"),4)</f>
        <v>2024</v>
      </c>
      <c r="W807" s="8" t="str">
        <f>MID(TEXT(Data7[[#This Row],[Date:]],"mmddyyyy"),3,2)</f>
        <v>14</v>
      </c>
      <c r="X807" s="8" t="str">
        <f>LEFT(TEXT(Data7[[#This Row],[Date:]],"mmddyyyy"),2)</f>
        <v>05</v>
      </c>
      <c r="Y807" s="6">
        <f>DATE(Data7[[#This Row],[Year]],Data7[[#This Row],[Month]],Data7[[#This Row],[Day]])</f>
        <v>45426</v>
      </c>
    </row>
    <row r="808" spans="1:25" x14ac:dyDescent="0.3">
      <c r="A808" s="5">
        <v>45428.292380902778</v>
      </c>
      <c r="B808" s="7" t="s">
        <v>66</v>
      </c>
      <c r="C808" s="6" t="s">
        <v>588</v>
      </c>
      <c r="D808" s="7" t="s">
        <v>602</v>
      </c>
      <c r="E808" s="8">
        <v>1</v>
      </c>
      <c r="F808" s="7" t="s">
        <v>68</v>
      </c>
      <c r="G808" s="7" t="s">
        <v>68</v>
      </c>
      <c r="H808" s="7" t="s">
        <v>573</v>
      </c>
      <c r="I808" s="7" t="s">
        <v>44</v>
      </c>
      <c r="J808" s="19" t="str">
        <f>IFERROR(INDEX('Employee Info'!$C$3:$E$200,MATCH(Data7[[#This Row],[Name:]],'Employee Info'!$B$3:$B$200,0),MATCH(Data7[[#This Row],[Hours Type:]],'Employee Info'!$C$2:$E$2,0)),"")</f>
        <v/>
      </c>
      <c r="K808" s="19" t="str">
        <f>IFERROR(INDEX('Employee Info'!$C$3:$J$200,MATCH(Data7[[#This Row],[Name:]],'Employee Info'!$B$3:$B$200,0),MATCH(Data7[[#Headers],[Truck]],'Employee Info'!$C$2:$J$2,0)),"")</f>
        <v/>
      </c>
      <c r="L808" s="19" t="str">
        <f>IFERROR(INDEX('Employee Info'!$C$3:$J$200,MATCH(Data7[[#This Row],[Name:]],'Employee Info'!$B$3:$B$200,0),MATCH(Data7[[#Headers],[Phone]],'Employee Info'!$C$2:$J$2,0)),"")</f>
        <v/>
      </c>
      <c r="M808" s="19" t="str">
        <f>IFERROR(INDEX('Employee Info'!$C$3:$J$200,MATCH(Data7[[#This Row],[Name:]],'Employee Info'!$B$3:$B$200,0),MATCH(Data7[[#Headers],[Tech]],'Employee Info'!$C$2:$J$2,0)),"")</f>
        <v/>
      </c>
      <c r="N808" s="19" t="str">
        <f>IFERROR(INDEX('Employee Info'!$C$3:$J$200,MATCH(Data7[[#This Row],[Name:]],'Employee Info'!$B$3:$B$200,0),MATCH(Data7[[#Headers],[Other]],'Employee Info'!$C$2:$J$2,0)),"")</f>
        <v/>
      </c>
      <c r="O808" s="19">
        <f>IFERROR((Data7[[#This Row],[Hours:]]*SUM(Data7[[#This Row],[Rate]:[Other]])),"")</f>
        <v>0</v>
      </c>
      <c r="P808" s="7" t="str">
        <f>IF(Data7[[#This Row],[WO'#:]]="","Riley #","WO#")</f>
        <v>Riley #</v>
      </c>
      <c r="Q808" s="7">
        <f>IFERROR(WEEKNUM(Data7[[#This Row],[Date:]]),"")</f>
        <v>20</v>
      </c>
      <c r="R808" s="6">
        <f t="shared" si="36"/>
        <v>45424</v>
      </c>
      <c r="S808" s="6">
        <f>Data7[[#This Row],[Week Start]]+7</f>
        <v>45431</v>
      </c>
      <c r="T808" s="7" t="str">
        <f t="shared" si="37"/>
        <v>5/12/2024 - 5/19/2024</v>
      </c>
      <c r="U808" s="7" t="str">
        <f t="shared" si="38"/>
        <v>Time Card</v>
      </c>
      <c r="V808" s="8" t="str">
        <f>RIGHT(TEXT(Data7[[#This Row],[Date:]],"mmddyyyy"),4)</f>
        <v>2024</v>
      </c>
      <c r="W808" s="8" t="str">
        <f>MID(TEXT(Data7[[#This Row],[Date:]],"mmddyyyy"),3,2)</f>
        <v>14</v>
      </c>
      <c r="X808" s="8" t="str">
        <f>LEFT(TEXT(Data7[[#This Row],[Date:]],"mmddyyyy"),2)</f>
        <v>05</v>
      </c>
      <c r="Y808" s="6">
        <f>DATE(Data7[[#This Row],[Year]],Data7[[#This Row],[Month]],Data7[[#This Row],[Day]])</f>
        <v>45426</v>
      </c>
    </row>
    <row r="809" spans="1:25" x14ac:dyDescent="0.3">
      <c r="A809" s="5">
        <v>45428.296489004628</v>
      </c>
      <c r="B809" s="7" t="s">
        <v>66</v>
      </c>
      <c r="C809" s="6">
        <v>45427</v>
      </c>
      <c r="D809" s="7" t="s">
        <v>71</v>
      </c>
      <c r="E809" s="8">
        <v>1</v>
      </c>
      <c r="F809" s="7">
        <v>6984733</v>
      </c>
      <c r="G809" s="7" t="s">
        <v>68</v>
      </c>
      <c r="H809" s="7" t="s">
        <v>69</v>
      </c>
      <c r="I809" s="7" t="s">
        <v>44</v>
      </c>
      <c r="J809" s="19" t="str">
        <f>IFERROR(INDEX('Employee Info'!$C$3:$E$200,MATCH(Data7[[#This Row],[Name:]],'Employee Info'!$B$3:$B$200,0),MATCH(Data7[[#This Row],[Hours Type:]],'Employee Info'!$C$2:$E$2,0)),"")</f>
        <v/>
      </c>
      <c r="K809" s="19" t="str">
        <f>IFERROR(INDEX('Employee Info'!$C$3:$J$200,MATCH(Data7[[#This Row],[Name:]],'Employee Info'!$B$3:$B$200,0),MATCH(Data7[[#Headers],[Truck]],'Employee Info'!$C$2:$J$2,0)),"")</f>
        <v/>
      </c>
      <c r="L809" s="19" t="str">
        <f>IFERROR(INDEX('Employee Info'!$C$3:$J$200,MATCH(Data7[[#This Row],[Name:]],'Employee Info'!$B$3:$B$200,0),MATCH(Data7[[#Headers],[Phone]],'Employee Info'!$C$2:$J$2,0)),"")</f>
        <v/>
      </c>
      <c r="M809" s="19" t="str">
        <f>IFERROR(INDEX('Employee Info'!$C$3:$J$200,MATCH(Data7[[#This Row],[Name:]],'Employee Info'!$B$3:$B$200,0),MATCH(Data7[[#Headers],[Tech]],'Employee Info'!$C$2:$J$2,0)),"")</f>
        <v/>
      </c>
      <c r="N809" s="19" t="str">
        <f>IFERROR(INDEX('Employee Info'!$C$3:$J$200,MATCH(Data7[[#This Row],[Name:]],'Employee Info'!$B$3:$B$200,0),MATCH(Data7[[#Headers],[Other]],'Employee Info'!$C$2:$J$2,0)),"")</f>
        <v/>
      </c>
      <c r="O809" s="19">
        <f>IFERROR((Data7[[#This Row],[Hours:]]*SUM(Data7[[#This Row],[Rate]:[Other]])),"")</f>
        <v>0</v>
      </c>
      <c r="P809" s="7" t="str">
        <f>IF(Data7[[#This Row],[WO'#:]]="","Riley #","WO#")</f>
        <v>WO#</v>
      </c>
      <c r="Q809" s="7">
        <f>IFERROR(WEEKNUM(Data7[[#This Row],[Date:]]),"")</f>
        <v>20</v>
      </c>
      <c r="R809" s="6">
        <f t="shared" si="36"/>
        <v>45424</v>
      </c>
      <c r="S809" s="6">
        <f>Data7[[#This Row],[Week Start]]+7</f>
        <v>45431</v>
      </c>
      <c r="T809" s="7" t="str">
        <f t="shared" si="37"/>
        <v>5/12/2024 - 5/19/2024</v>
      </c>
      <c r="U809" s="7" t="str">
        <f t="shared" si="38"/>
        <v>Time Card</v>
      </c>
      <c r="V809" s="8" t="str">
        <f>RIGHT(TEXT(Data7[[#This Row],[Date:]],"mmddyyyy"),4)</f>
        <v>2024</v>
      </c>
      <c r="W809" s="8" t="str">
        <f>MID(TEXT(Data7[[#This Row],[Date:]],"mmddyyyy"),3,2)</f>
        <v>15</v>
      </c>
      <c r="X809" s="8" t="str">
        <f>LEFT(TEXT(Data7[[#This Row],[Date:]],"mmddyyyy"),2)</f>
        <v>05</v>
      </c>
      <c r="Y809" s="6">
        <f>DATE(Data7[[#This Row],[Year]],Data7[[#This Row],[Month]],Data7[[#This Row],[Day]])</f>
        <v>45427</v>
      </c>
    </row>
    <row r="810" spans="1:25" x14ac:dyDescent="0.3">
      <c r="A810" s="5">
        <v>45428.263472222221</v>
      </c>
      <c r="B810" s="7" t="s">
        <v>23</v>
      </c>
      <c r="C810" s="6" t="s">
        <v>603</v>
      </c>
      <c r="D810" s="7" t="s">
        <v>584</v>
      </c>
      <c r="E810" s="8">
        <v>8</v>
      </c>
      <c r="F810" s="7">
        <v>7098027</v>
      </c>
      <c r="G810" s="7" t="s">
        <v>68</v>
      </c>
      <c r="H810" s="7" t="s">
        <v>69</v>
      </c>
      <c r="I810" s="7" t="s">
        <v>44</v>
      </c>
      <c r="J810" s="19" t="str">
        <f>IFERROR(INDEX('Employee Info'!$C$3:$E$200,MATCH(Data7[[#This Row],[Name:]],'Employee Info'!$B$3:$B$200,0),MATCH(Data7[[#This Row],[Hours Type:]],'Employee Info'!$C$2:$E$2,0)),"")</f>
        <v/>
      </c>
      <c r="K810" s="19" t="str">
        <f>IFERROR(INDEX('Employee Info'!$C$3:$J$200,MATCH(Data7[[#This Row],[Name:]],'Employee Info'!$B$3:$B$200,0),MATCH(Data7[[#Headers],[Truck]],'Employee Info'!$C$2:$J$2,0)),"")</f>
        <v/>
      </c>
      <c r="L810" s="19" t="str">
        <f>IFERROR(INDEX('Employee Info'!$C$3:$J$200,MATCH(Data7[[#This Row],[Name:]],'Employee Info'!$B$3:$B$200,0),MATCH(Data7[[#Headers],[Phone]],'Employee Info'!$C$2:$J$2,0)),"")</f>
        <v/>
      </c>
      <c r="M810" s="19" t="str">
        <f>IFERROR(INDEX('Employee Info'!$C$3:$J$200,MATCH(Data7[[#This Row],[Name:]],'Employee Info'!$B$3:$B$200,0),MATCH(Data7[[#Headers],[Tech]],'Employee Info'!$C$2:$J$2,0)),"")</f>
        <v/>
      </c>
      <c r="N810" s="19" t="str">
        <f>IFERROR(INDEX('Employee Info'!$C$3:$J$200,MATCH(Data7[[#This Row],[Name:]],'Employee Info'!$B$3:$B$200,0),MATCH(Data7[[#Headers],[Other]],'Employee Info'!$C$2:$J$2,0)),"")</f>
        <v/>
      </c>
      <c r="O810" s="19">
        <f>IFERROR((Data7[[#This Row],[Hours:]]*SUM(Data7[[#This Row],[Rate]:[Other]])),"")</f>
        <v>0</v>
      </c>
      <c r="P810" s="7" t="str">
        <f>IF(Data7[[#This Row],[WO'#:]]="","Riley #","WO#")</f>
        <v>WO#</v>
      </c>
      <c r="Q810" s="7">
        <f>IFERROR(WEEKNUM(Data7[[#This Row],[Date:]]),"")</f>
        <v>20</v>
      </c>
      <c r="R810" s="6">
        <f t="shared" si="36"/>
        <v>45424</v>
      </c>
      <c r="S810" s="6">
        <f>Data7[[#This Row],[Week Start]]+7</f>
        <v>45431</v>
      </c>
      <c r="T810" s="7" t="str">
        <f t="shared" si="37"/>
        <v>5/12/2024 - 5/19/2024</v>
      </c>
      <c r="U810" s="7" t="str">
        <f t="shared" si="38"/>
        <v>Time Card</v>
      </c>
      <c r="V810" s="8" t="str">
        <f>RIGHT(TEXT(Data7[[#This Row],[Date:]],"mmddyyyy"),4)</f>
        <v>2024</v>
      </c>
      <c r="W810" s="8" t="str">
        <f>MID(TEXT(Data7[[#This Row],[Date:]],"mmddyyyy"),3,2)</f>
        <v>15</v>
      </c>
      <c r="X810" s="8" t="str">
        <f>LEFT(TEXT(Data7[[#This Row],[Date:]],"mmddyyyy"),2)</f>
        <v>05</v>
      </c>
      <c r="Y810" s="6">
        <f>DATE(Data7[[#This Row],[Year]],Data7[[#This Row],[Month]],Data7[[#This Row],[Day]])</f>
        <v>45427</v>
      </c>
    </row>
    <row r="811" spans="1:25" x14ac:dyDescent="0.3">
      <c r="A811" s="5">
        <v>45428.281903240742</v>
      </c>
      <c r="B811" s="7" t="s">
        <v>66</v>
      </c>
      <c r="C811" s="6" t="s">
        <v>603</v>
      </c>
      <c r="D811" s="7" t="s">
        <v>584</v>
      </c>
      <c r="E811" s="8">
        <v>1</v>
      </c>
      <c r="F811" s="7">
        <v>7098027</v>
      </c>
      <c r="G811" s="7" t="s">
        <v>68</v>
      </c>
      <c r="H811" s="7" t="s">
        <v>69</v>
      </c>
      <c r="I811" s="7" t="s">
        <v>44</v>
      </c>
      <c r="J811" s="19" t="str">
        <f>IFERROR(INDEX('Employee Info'!$C$3:$E$200,MATCH(Data7[[#This Row],[Name:]],'Employee Info'!$B$3:$B$200,0),MATCH(Data7[[#This Row],[Hours Type:]],'Employee Info'!$C$2:$E$2,0)),"")</f>
        <v/>
      </c>
      <c r="K811" s="19" t="str">
        <f>IFERROR(INDEX('Employee Info'!$C$3:$J$200,MATCH(Data7[[#This Row],[Name:]],'Employee Info'!$B$3:$B$200,0),MATCH(Data7[[#Headers],[Truck]],'Employee Info'!$C$2:$J$2,0)),"")</f>
        <v/>
      </c>
      <c r="L811" s="19" t="str">
        <f>IFERROR(INDEX('Employee Info'!$C$3:$J$200,MATCH(Data7[[#This Row],[Name:]],'Employee Info'!$B$3:$B$200,0),MATCH(Data7[[#Headers],[Phone]],'Employee Info'!$C$2:$J$2,0)),"")</f>
        <v/>
      </c>
      <c r="M811" s="19" t="str">
        <f>IFERROR(INDEX('Employee Info'!$C$3:$J$200,MATCH(Data7[[#This Row],[Name:]],'Employee Info'!$B$3:$B$200,0),MATCH(Data7[[#Headers],[Tech]],'Employee Info'!$C$2:$J$2,0)),"")</f>
        <v/>
      </c>
      <c r="N811" s="19" t="str">
        <f>IFERROR(INDEX('Employee Info'!$C$3:$J$200,MATCH(Data7[[#This Row],[Name:]],'Employee Info'!$B$3:$B$200,0),MATCH(Data7[[#Headers],[Other]],'Employee Info'!$C$2:$J$2,0)),"")</f>
        <v/>
      </c>
      <c r="O811" s="19">
        <f>IFERROR((Data7[[#This Row],[Hours:]]*SUM(Data7[[#This Row],[Rate]:[Other]])),"")</f>
        <v>0</v>
      </c>
      <c r="P811" s="7" t="str">
        <f>IF(Data7[[#This Row],[WO'#:]]="","Riley #","WO#")</f>
        <v>WO#</v>
      </c>
      <c r="Q811" s="7">
        <f>IFERROR(WEEKNUM(Data7[[#This Row],[Date:]]),"")</f>
        <v>20</v>
      </c>
      <c r="R811" s="6">
        <f t="shared" si="36"/>
        <v>45424</v>
      </c>
      <c r="S811" s="6">
        <f>Data7[[#This Row],[Week Start]]+7</f>
        <v>45431</v>
      </c>
      <c r="T811" s="7" t="str">
        <f t="shared" si="37"/>
        <v>5/12/2024 - 5/19/2024</v>
      </c>
      <c r="U811" s="7" t="str">
        <f t="shared" si="38"/>
        <v>Time Card</v>
      </c>
      <c r="V811" s="8" t="str">
        <f>RIGHT(TEXT(Data7[[#This Row],[Date:]],"mmddyyyy"),4)</f>
        <v>2024</v>
      </c>
      <c r="W811" s="8" t="str">
        <f>MID(TEXT(Data7[[#This Row],[Date:]],"mmddyyyy"),3,2)</f>
        <v>15</v>
      </c>
      <c r="X811" s="8" t="str">
        <f>LEFT(TEXT(Data7[[#This Row],[Date:]],"mmddyyyy"),2)</f>
        <v>05</v>
      </c>
      <c r="Y811" s="6">
        <f>DATE(Data7[[#This Row],[Year]],Data7[[#This Row],[Month]],Data7[[#This Row],[Day]])</f>
        <v>45427</v>
      </c>
    </row>
    <row r="812" spans="1:25" x14ac:dyDescent="0.3">
      <c r="A812" s="5">
        <v>45427.584329513891</v>
      </c>
      <c r="B812" s="7" t="s">
        <v>35</v>
      </c>
      <c r="C812" s="6" t="s">
        <v>603</v>
      </c>
      <c r="D812" s="7" t="s">
        <v>604</v>
      </c>
      <c r="E812" s="8">
        <v>3</v>
      </c>
      <c r="F812" s="7">
        <v>7103210</v>
      </c>
      <c r="G812" s="7" t="s">
        <v>68</v>
      </c>
      <c r="H812" s="7" t="s">
        <v>69</v>
      </c>
      <c r="I812" s="7" t="s">
        <v>44</v>
      </c>
      <c r="J812" s="19" t="str">
        <f>IFERROR(INDEX('Employee Info'!$C$3:$E$200,MATCH(Data7[[#This Row],[Name:]],'Employee Info'!$B$3:$B$200,0),MATCH(Data7[[#This Row],[Hours Type:]],'Employee Info'!$C$2:$E$2,0)),"")</f>
        <v/>
      </c>
      <c r="K812" s="19" t="str">
        <f>IFERROR(INDEX('Employee Info'!$C$3:$J$200,MATCH(Data7[[#This Row],[Name:]],'Employee Info'!$B$3:$B$200,0),MATCH(Data7[[#Headers],[Truck]],'Employee Info'!$C$2:$J$2,0)),"")</f>
        <v/>
      </c>
      <c r="L812" s="19" t="str">
        <f>IFERROR(INDEX('Employee Info'!$C$3:$J$200,MATCH(Data7[[#This Row],[Name:]],'Employee Info'!$B$3:$B$200,0),MATCH(Data7[[#Headers],[Phone]],'Employee Info'!$C$2:$J$2,0)),"")</f>
        <v/>
      </c>
      <c r="M812" s="19" t="str">
        <f>IFERROR(INDEX('Employee Info'!$C$3:$J$200,MATCH(Data7[[#This Row],[Name:]],'Employee Info'!$B$3:$B$200,0),MATCH(Data7[[#Headers],[Tech]],'Employee Info'!$C$2:$J$2,0)),"")</f>
        <v/>
      </c>
      <c r="N812" s="19" t="str">
        <f>IFERROR(INDEX('Employee Info'!$C$3:$J$200,MATCH(Data7[[#This Row],[Name:]],'Employee Info'!$B$3:$B$200,0),MATCH(Data7[[#Headers],[Other]],'Employee Info'!$C$2:$J$2,0)),"")</f>
        <v/>
      </c>
      <c r="O812" s="19">
        <f>IFERROR((Data7[[#This Row],[Hours:]]*SUM(Data7[[#This Row],[Rate]:[Other]])),"")</f>
        <v>0</v>
      </c>
      <c r="P812" s="7" t="str">
        <f>IF(Data7[[#This Row],[WO'#:]]="","Riley #","WO#")</f>
        <v>WO#</v>
      </c>
      <c r="Q812" s="7">
        <f>IFERROR(WEEKNUM(Data7[[#This Row],[Date:]]),"")</f>
        <v>20</v>
      </c>
      <c r="R812" s="6">
        <f t="shared" si="36"/>
        <v>45424</v>
      </c>
      <c r="S812" s="6">
        <f>Data7[[#This Row],[Week Start]]+7</f>
        <v>45431</v>
      </c>
      <c r="T812" s="7" t="str">
        <f t="shared" si="37"/>
        <v>5/12/2024 - 5/19/2024</v>
      </c>
      <c r="U812" s="7" t="str">
        <f t="shared" si="38"/>
        <v>Time Card</v>
      </c>
      <c r="V812" s="8" t="str">
        <f>RIGHT(TEXT(Data7[[#This Row],[Date:]],"mmddyyyy"),4)</f>
        <v>2024</v>
      </c>
      <c r="W812" s="8" t="str">
        <f>MID(TEXT(Data7[[#This Row],[Date:]],"mmddyyyy"),3,2)</f>
        <v>15</v>
      </c>
      <c r="X812" s="8" t="str">
        <f>LEFT(TEXT(Data7[[#This Row],[Date:]],"mmddyyyy"),2)</f>
        <v>05</v>
      </c>
      <c r="Y812" s="6">
        <f>DATE(Data7[[#This Row],[Year]],Data7[[#This Row],[Month]],Data7[[#This Row],[Day]])</f>
        <v>45427</v>
      </c>
    </row>
    <row r="813" spans="1:25" x14ac:dyDescent="0.3">
      <c r="A813" s="5">
        <v>45428.293268171299</v>
      </c>
      <c r="B813" s="7" t="s">
        <v>66</v>
      </c>
      <c r="C813" s="6" t="s">
        <v>603</v>
      </c>
      <c r="D813" s="7" t="s">
        <v>596</v>
      </c>
      <c r="E813" s="8">
        <v>1</v>
      </c>
      <c r="F813" s="7">
        <v>7103210</v>
      </c>
      <c r="G813" s="7" t="s">
        <v>68</v>
      </c>
      <c r="H813" s="7" t="s">
        <v>69</v>
      </c>
      <c r="I813" s="7" t="s">
        <v>44</v>
      </c>
      <c r="J813" s="19" t="str">
        <f>IFERROR(INDEX('Employee Info'!$C$3:$E$200,MATCH(Data7[[#This Row],[Name:]],'Employee Info'!$B$3:$B$200,0),MATCH(Data7[[#This Row],[Hours Type:]],'Employee Info'!$C$2:$E$2,0)),"")</f>
        <v/>
      </c>
      <c r="K813" s="19" t="str">
        <f>IFERROR(INDEX('Employee Info'!$C$3:$J$200,MATCH(Data7[[#This Row],[Name:]],'Employee Info'!$B$3:$B$200,0),MATCH(Data7[[#Headers],[Truck]],'Employee Info'!$C$2:$J$2,0)),"")</f>
        <v/>
      </c>
      <c r="L813" s="19" t="str">
        <f>IFERROR(INDEX('Employee Info'!$C$3:$J$200,MATCH(Data7[[#This Row],[Name:]],'Employee Info'!$B$3:$B$200,0),MATCH(Data7[[#Headers],[Phone]],'Employee Info'!$C$2:$J$2,0)),"")</f>
        <v/>
      </c>
      <c r="M813" s="19" t="str">
        <f>IFERROR(INDEX('Employee Info'!$C$3:$J$200,MATCH(Data7[[#This Row],[Name:]],'Employee Info'!$B$3:$B$200,0),MATCH(Data7[[#Headers],[Tech]],'Employee Info'!$C$2:$J$2,0)),"")</f>
        <v/>
      </c>
      <c r="N813" s="19" t="str">
        <f>IFERROR(INDEX('Employee Info'!$C$3:$J$200,MATCH(Data7[[#This Row],[Name:]],'Employee Info'!$B$3:$B$200,0),MATCH(Data7[[#Headers],[Other]],'Employee Info'!$C$2:$J$2,0)),"")</f>
        <v/>
      </c>
      <c r="O813" s="19">
        <f>IFERROR((Data7[[#This Row],[Hours:]]*SUM(Data7[[#This Row],[Rate]:[Other]])),"")</f>
        <v>0</v>
      </c>
      <c r="P813" s="7" t="str">
        <f>IF(Data7[[#This Row],[WO'#:]]="","Riley #","WO#")</f>
        <v>WO#</v>
      </c>
      <c r="Q813" s="7">
        <f>IFERROR(WEEKNUM(Data7[[#This Row],[Date:]]),"")</f>
        <v>20</v>
      </c>
      <c r="R813" s="6">
        <f t="shared" si="36"/>
        <v>45424</v>
      </c>
      <c r="S813" s="6">
        <f>Data7[[#This Row],[Week Start]]+7</f>
        <v>45431</v>
      </c>
      <c r="T813" s="7" t="str">
        <f t="shared" si="37"/>
        <v>5/12/2024 - 5/19/2024</v>
      </c>
      <c r="U813" s="7" t="str">
        <f t="shared" si="38"/>
        <v>Time Card</v>
      </c>
      <c r="V813" s="8" t="str">
        <f>RIGHT(TEXT(Data7[[#This Row],[Date:]],"mmddyyyy"),4)</f>
        <v>2024</v>
      </c>
      <c r="W813" s="8" t="str">
        <f>MID(TEXT(Data7[[#This Row],[Date:]],"mmddyyyy"),3,2)</f>
        <v>15</v>
      </c>
      <c r="X813" s="8" t="str">
        <f>LEFT(TEXT(Data7[[#This Row],[Date:]],"mmddyyyy"),2)</f>
        <v>05</v>
      </c>
      <c r="Y813" s="6">
        <f>DATE(Data7[[#This Row],[Year]],Data7[[#This Row],[Month]],Data7[[#This Row],[Day]])</f>
        <v>45427</v>
      </c>
    </row>
    <row r="814" spans="1:25" x14ac:dyDescent="0.3">
      <c r="A814" s="5">
        <v>45427.585505324074</v>
      </c>
      <c r="B814" s="7" t="s">
        <v>35</v>
      </c>
      <c r="C814" s="6" t="s">
        <v>603</v>
      </c>
      <c r="D814" s="7" t="s">
        <v>608</v>
      </c>
      <c r="E814" s="8">
        <v>2</v>
      </c>
      <c r="F814" s="7" t="s">
        <v>68</v>
      </c>
      <c r="G814" s="7" t="s">
        <v>68</v>
      </c>
      <c r="H814" s="7" t="s">
        <v>202</v>
      </c>
      <c r="I814" s="7" t="s">
        <v>44</v>
      </c>
      <c r="J814" s="19" t="str">
        <f>IFERROR(INDEX('Employee Info'!$C$3:$E$200,MATCH(Data7[[#This Row],[Name:]],'Employee Info'!$B$3:$B$200,0),MATCH(Data7[[#This Row],[Hours Type:]],'Employee Info'!$C$2:$E$2,0)),"")</f>
        <v/>
      </c>
      <c r="K814" s="19" t="str">
        <f>IFERROR(INDEX('Employee Info'!$C$3:$J$200,MATCH(Data7[[#This Row],[Name:]],'Employee Info'!$B$3:$B$200,0),MATCH(Data7[[#Headers],[Truck]],'Employee Info'!$C$2:$J$2,0)),"")</f>
        <v/>
      </c>
      <c r="L814" s="19" t="str">
        <f>IFERROR(INDEX('Employee Info'!$C$3:$J$200,MATCH(Data7[[#This Row],[Name:]],'Employee Info'!$B$3:$B$200,0),MATCH(Data7[[#Headers],[Phone]],'Employee Info'!$C$2:$J$2,0)),"")</f>
        <v/>
      </c>
      <c r="M814" s="19" t="str">
        <f>IFERROR(INDEX('Employee Info'!$C$3:$J$200,MATCH(Data7[[#This Row],[Name:]],'Employee Info'!$B$3:$B$200,0),MATCH(Data7[[#Headers],[Tech]],'Employee Info'!$C$2:$J$2,0)),"")</f>
        <v/>
      </c>
      <c r="N814" s="19" t="str">
        <f>IFERROR(INDEX('Employee Info'!$C$3:$J$200,MATCH(Data7[[#This Row],[Name:]],'Employee Info'!$B$3:$B$200,0),MATCH(Data7[[#Headers],[Other]],'Employee Info'!$C$2:$J$2,0)),"")</f>
        <v/>
      </c>
      <c r="O814" s="19">
        <f>IFERROR((Data7[[#This Row],[Hours:]]*SUM(Data7[[#This Row],[Rate]:[Other]])),"")</f>
        <v>0</v>
      </c>
      <c r="P814" s="7" t="str">
        <f>IF(Data7[[#This Row],[WO'#:]]="","Riley #","WO#")</f>
        <v>Riley #</v>
      </c>
      <c r="Q814" s="7">
        <f>IFERROR(WEEKNUM(Data7[[#This Row],[Date:]]),"")</f>
        <v>20</v>
      </c>
      <c r="R814" s="6">
        <f t="shared" si="36"/>
        <v>45424</v>
      </c>
      <c r="S814" s="6">
        <f>Data7[[#This Row],[Week Start]]+7</f>
        <v>45431</v>
      </c>
      <c r="T814" s="7" t="str">
        <f t="shared" si="37"/>
        <v>5/12/2024 - 5/19/2024</v>
      </c>
      <c r="U814" s="7" t="str">
        <f t="shared" si="38"/>
        <v>Time Card</v>
      </c>
      <c r="V814" s="8" t="str">
        <f>RIGHT(TEXT(Data7[[#This Row],[Date:]],"mmddyyyy"),4)</f>
        <v>2024</v>
      </c>
      <c r="W814" s="8" t="str">
        <f>MID(TEXT(Data7[[#This Row],[Date:]],"mmddyyyy"),3,2)</f>
        <v>15</v>
      </c>
      <c r="X814" s="8" t="str">
        <f>LEFT(TEXT(Data7[[#This Row],[Date:]],"mmddyyyy"),2)</f>
        <v>05</v>
      </c>
      <c r="Y814" s="6">
        <f>DATE(Data7[[#This Row],[Year]],Data7[[#This Row],[Month]],Data7[[#This Row],[Day]])</f>
        <v>45427</v>
      </c>
    </row>
    <row r="815" spans="1:25" x14ac:dyDescent="0.3">
      <c r="A815" s="5">
        <v>45428.297264351851</v>
      </c>
      <c r="B815" s="7" t="s">
        <v>66</v>
      </c>
      <c r="C815" s="6" t="s">
        <v>603</v>
      </c>
      <c r="D815" s="7" t="s">
        <v>609</v>
      </c>
      <c r="E815" s="8">
        <v>1</v>
      </c>
      <c r="F815" s="7" t="s">
        <v>68</v>
      </c>
      <c r="G815" s="7" t="s">
        <v>68</v>
      </c>
      <c r="H815" s="7" t="s">
        <v>202</v>
      </c>
      <c r="I815" s="7" t="s">
        <v>44</v>
      </c>
      <c r="J815" s="19" t="str">
        <f>IFERROR(INDEX('Employee Info'!$C$3:$E$200,MATCH(Data7[[#This Row],[Name:]],'Employee Info'!$B$3:$B$200,0),MATCH(Data7[[#This Row],[Hours Type:]],'Employee Info'!$C$2:$E$2,0)),"")</f>
        <v/>
      </c>
      <c r="K815" s="19" t="str">
        <f>IFERROR(INDEX('Employee Info'!$C$3:$J$200,MATCH(Data7[[#This Row],[Name:]],'Employee Info'!$B$3:$B$200,0),MATCH(Data7[[#Headers],[Truck]],'Employee Info'!$C$2:$J$2,0)),"")</f>
        <v/>
      </c>
      <c r="L815" s="19" t="str">
        <f>IFERROR(INDEX('Employee Info'!$C$3:$J$200,MATCH(Data7[[#This Row],[Name:]],'Employee Info'!$B$3:$B$200,0),MATCH(Data7[[#Headers],[Phone]],'Employee Info'!$C$2:$J$2,0)),"")</f>
        <v/>
      </c>
      <c r="M815" s="19" t="str">
        <f>IFERROR(INDEX('Employee Info'!$C$3:$J$200,MATCH(Data7[[#This Row],[Name:]],'Employee Info'!$B$3:$B$200,0),MATCH(Data7[[#Headers],[Tech]],'Employee Info'!$C$2:$J$2,0)),"")</f>
        <v/>
      </c>
      <c r="N815" s="19" t="str">
        <f>IFERROR(INDEX('Employee Info'!$C$3:$J$200,MATCH(Data7[[#This Row],[Name:]],'Employee Info'!$B$3:$B$200,0),MATCH(Data7[[#Headers],[Other]],'Employee Info'!$C$2:$J$2,0)),"")</f>
        <v/>
      </c>
      <c r="O815" s="19">
        <f>IFERROR((Data7[[#This Row],[Hours:]]*SUM(Data7[[#This Row],[Rate]:[Other]])),"")</f>
        <v>0</v>
      </c>
      <c r="P815" s="7" t="str">
        <f>IF(Data7[[#This Row],[WO'#:]]="","Riley #","WO#")</f>
        <v>Riley #</v>
      </c>
      <c r="Q815" s="7">
        <f>IFERROR(WEEKNUM(Data7[[#This Row],[Date:]]),"")</f>
        <v>20</v>
      </c>
      <c r="R815" s="6">
        <f t="shared" si="36"/>
        <v>45424</v>
      </c>
      <c r="S815" s="6">
        <f>Data7[[#This Row],[Week Start]]+7</f>
        <v>45431</v>
      </c>
      <c r="T815" s="7" t="str">
        <f t="shared" si="37"/>
        <v>5/12/2024 - 5/19/2024</v>
      </c>
      <c r="U815" s="7" t="str">
        <f t="shared" si="38"/>
        <v>Time Card</v>
      </c>
      <c r="V815" s="8" t="str">
        <f>RIGHT(TEXT(Data7[[#This Row],[Date:]],"mmddyyyy"),4)</f>
        <v>2024</v>
      </c>
      <c r="W815" s="8" t="str">
        <f>MID(TEXT(Data7[[#This Row],[Date:]],"mmddyyyy"),3,2)</f>
        <v>15</v>
      </c>
      <c r="X815" s="8" t="str">
        <f>LEFT(TEXT(Data7[[#This Row],[Date:]],"mmddyyyy"),2)</f>
        <v>05</v>
      </c>
      <c r="Y815" s="6">
        <f>DATE(Data7[[#This Row],[Year]],Data7[[#This Row],[Month]],Data7[[#This Row],[Day]])</f>
        <v>45427</v>
      </c>
    </row>
    <row r="816" spans="1:25" x14ac:dyDescent="0.3">
      <c r="A816" s="5">
        <v>45427.582710995368</v>
      </c>
      <c r="B816" s="7" t="s">
        <v>492</v>
      </c>
      <c r="C816" s="6" t="s">
        <v>603</v>
      </c>
      <c r="D816" s="7" t="s">
        <v>605</v>
      </c>
      <c r="E816" s="8">
        <v>8</v>
      </c>
      <c r="F816" s="7" t="s">
        <v>68</v>
      </c>
      <c r="G816" s="7" t="s">
        <v>68</v>
      </c>
      <c r="H816" s="7" t="s">
        <v>536</v>
      </c>
      <c r="I816" s="7" t="s">
        <v>44</v>
      </c>
      <c r="J816" s="19" t="str">
        <f>IFERROR(INDEX('Employee Info'!$C$3:$E$200,MATCH(Data7[[#This Row],[Name:]],'Employee Info'!$B$3:$B$200,0),MATCH(Data7[[#This Row],[Hours Type:]],'Employee Info'!$C$2:$E$2,0)),"")</f>
        <v/>
      </c>
      <c r="K816" s="19" t="str">
        <f>IFERROR(INDEX('Employee Info'!$C$3:$J$200,MATCH(Data7[[#This Row],[Name:]],'Employee Info'!$B$3:$B$200,0),MATCH(Data7[[#Headers],[Truck]],'Employee Info'!$C$2:$J$2,0)),"")</f>
        <v/>
      </c>
      <c r="L816" s="19" t="str">
        <f>IFERROR(INDEX('Employee Info'!$C$3:$J$200,MATCH(Data7[[#This Row],[Name:]],'Employee Info'!$B$3:$B$200,0),MATCH(Data7[[#Headers],[Phone]],'Employee Info'!$C$2:$J$2,0)),"")</f>
        <v/>
      </c>
      <c r="M816" s="19" t="str">
        <f>IFERROR(INDEX('Employee Info'!$C$3:$J$200,MATCH(Data7[[#This Row],[Name:]],'Employee Info'!$B$3:$B$200,0),MATCH(Data7[[#Headers],[Tech]],'Employee Info'!$C$2:$J$2,0)),"")</f>
        <v/>
      </c>
      <c r="N816" s="19" t="str">
        <f>IFERROR(INDEX('Employee Info'!$C$3:$J$200,MATCH(Data7[[#This Row],[Name:]],'Employee Info'!$B$3:$B$200,0),MATCH(Data7[[#Headers],[Other]],'Employee Info'!$C$2:$J$2,0)),"")</f>
        <v/>
      </c>
      <c r="O816" s="19">
        <f>IFERROR((Data7[[#This Row],[Hours:]]*SUM(Data7[[#This Row],[Rate]:[Other]])),"")</f>
        <v>0</v>
      </c>
      <c r="P816" s="7" t="str">
        <f>IF(Data7[[#This Row],[WO'#:]]="","Riley #","WO#")</f>
        <v>Riley #</v>
      </c>
      <c r="Q816" s="7">
        <f>IFERROR(WEEKNUM(Data7[[#This Row],[Date:]]),"")</f>
        <v>20</v>
      </c>
      <c r="R816" s="6">
        <f t="shared" si="36"/>
        <v>45424</v>
      </c>
      <c r="S816" s="6">
        <f>Data7[[#This Row],[Week Start]]+7</f>
        <v>45431</v>
      </c>
      <c r="T816" s="7" t="str">
        <f t="shared" si="37"/>
        <v>5/12/2024 - 5/19/2024</v>
      </c>
      <c r="U816" s="7" t="str">
        <f t="shared" si="38"/>
        <v>Time Card</v>
      </c>
      <c r="V816" s="8" t="str">
        <f>RIGHT(TEXT(Data7[[#This Row],[Date:]],"mmddyyyy"),4)</f>
        <v>2024</v>
      </c>
      <c r="W816" s="8" t="str">
        <f>MID(TEXT(Data7[[#This Row],[Date:]],"mmddyyyy"),3,2)</f>
        <v>15</v>
      </c>
      <c r="X816" s="8" t="str">
        <f>LEFT(TEXT(Data7[[#This Row],[Date:]],"mmddyyyy"),2)</f>
        <v>05</v>
      </c>
      <c r="Y816" s="6">
        <f>DATE(Data7[[#This Row],[Year]],Data7[[#This Row],[Month]],Data7[[#This Row],[Day]])</f>
        <v>45427</v>
      </c>
    </row>
    <row r="817" spans="1:25" x14ac:dyDescent="0.3">
      <c r="A817" s="5">
        <v>45427.583093518515</v>
      </c>
      <c r="B817" s="7" t="s">
        <v>65</v>
      </c>
      <c r="C817" s="6" t="s">
        <v>603</v>
      </c>
      <c r="D817" s="7" t="s">
        <v>605</v>
      </c>
      <c r="E817" s="8">
        <v>8</v>
      </c>
      <c r="F817" s="7" t="s">
        <v>68</v>
      </c>
      <c r="G817" s="7" t="s">
        <v>68</v>
      </c>
      <c r="H817" s="7" t="s">
        <v>536</v>
      </c>
      <c r="I817" s="7" t="s">
        <v>44</v>
      </c>
      <c r="J817" s="19" t="str">
        <f>IFERROR(INDEX('Employee Info'!$C$3:$E$200,MATCH(Data7[[#This Row],[Name:]],'Employee Info'!$B$3:$B$200,0),MATCH(Data7[[#This Row],[Hours Type:]],'Employee Info'!$C$2:$E$2,0)),"")</f>
        <v/>
      </c>
      <c r="K817" s="19" t="str">
        <f>IFERROR(INDEX('Employee Info'!$C$3:$J$200,MATCH(Data7[[#This Row],[Name:]],'Employee Info'!$B$3:$B$200,0),MATCH(Data7[[#Headers],[Truck]],'Employee Info'!$C$2:$J$2,0)),"")</f>
        <v/>
      </c>
      <c r="L817" s="19" t="str">
        <f>IFERROR(INDEX('Employee Info'!$C$3:$J$200,MATCH(Data7[[#This Row],[Name:]],'Employee Info'!$B$3:$B$200,0),MATCH(Data7[[#Headers],[Phone]],'Employee Info'!$C$2:$J$2,0)),"")</f>
        <v/>
      </c>
      <c r="M817" s="19" t="str">
        <f>IFERROR(INDEX('Employee Info'!$C$3:$J$200,MATCH(Data7[[#This Row],[Name:]],'Employee Info'!$B$3:$B$200,0),MATCH(Data7[[#Headers],[Tech]],'Employee Info'!$C$2:$J$2,0)),"")</f>
        <v/>
      </c>
      <c r="N817" s="19" t="str">
        <f>IFERROR(INDEX('Employee Info'!$C$3:$J$200,MATCH(Data7[[#This Row],[Name:]],'Employee Info'!$B$3:$B$200,0),MATCH(Data7[[#Headers],[Other]],'Employee Info'!$C$2:$J$2,0)),"")</f>
        <v/>
      </c>
      <c r="O817" s="19">
        <f>IFERROR((Data7[[#This Row],[Hours:]]*SUM(Data7[[#This Row],[Rate]:[Other]])),"")</f>
        <v>0</v>
      </c>
      <c r="P817" s="7" t="str">
        <f>IF(Data7[[#This Row],[WO'#:]]="","Riley #","WO#")</f>
        <v>Riley #</v>
      </c>
      <c r="Q817" s="7">
        <f>IFERROR(WEEKNUM(Data7[[#This Row],[Date:]]),"")</f>
        <v>20</v>
      </c>
      <c r="R817" s="6">
        <f t="shared" si="36"/>
        <v>45424</v>
      </c>
      <c r="S817" s="6">
        <f>Data7[[#This Row],[Week Start]]+7</f>
        <v>45431</v>
      </c>
      <c r="T817" s="7" t="str">
        <f t="shared" si="37"/>
        <v>5/12/2024 - 5/19/2024</v>
      </c>
      <c r="U817" s="7" t="str">
        <f t="shared" si="38"/>
        <v>Time Card</v>
      </c>
      <c r="V817" s="8" t="str">
        <f>RIGHT(TEXT(Data7[[#This Row],[Date:]],"mmddyyyy"),4)</f>
        <v>2024</v>
      </c>
      <c r="W817" s="8" t="str">
        <f>MID(TEXT(Data7[[#This Row],[Date:]],"mmddyyyy"),3,2)</f>
        <v>15</v>
      </c>
      <c r="X817" s="8" t="str">
        <f>LEFT(TEXT(Data7[[#This Row],[Date:]],"mmddyyyy"),2)</f>
        <v>05</v>
      </c>
      <c r="Y817" s="6">
        <f>DATE(Data7[[#This Row],[Year]],Data7[[#This Row],[Month]],Data7[[#This Row],[Day]])</f>
        <v>45427</v>
      </c>
    </row>
    <row r="818" spans="1:25" x14ac:dyDescent="0.3">
      <c r="A818" s="5">
        <v>45427.583633101851</v>
      </c>
      <c r="B818" s="7" t="s">
        <v>35</v>
      </c>
      <c r="C818" s="6" t="s">
        <v>603</v>
      </c>
      <c r="D818" s="7" t="s">
        <v>605</v>
      </c>
      <c r="E818" s="8">
        <v>1</v>
      </c>
      <c r="F818" s="7" t="s">
        <v>68</v>
      </c>
      <c r="G818" s="7" t="s">
        <v>68</v>
      </c>
      <c r="H818" s="7" t="s">
        <v>536</v>
      </c>
      <c r="I818" s="7" t="s">
        <v>44</v>
      </c>
      <c r="J818" s="19" t="str">
        <f>IFERROR(INDEX('Employee Info'!$C$3:$E$200,MATCH(Data7[[#This Row],[Name:]],'Employee Info'!$B$3:$B$200,0),MATCH(Data7[[#This Row],[Hours Type:]],'Employee Info'!$C$2:$E$2,0)),"")</f>
        <v/>
      </c>
      <c r="K818" s="19" t="str">
        <f>IFERROR(INDEX('Employee Info'!$C$3:$J$200,MATCH(Data7[[#This Row],[Name:]],'Employee Info'!$B$3:$B$200,0),MATCH(Data7[[#Headers],[Truck]],'Employee Info'!$C$2:$J$2,0)),"")</f>
        <v/>
      </c>
      <c r="L818" s="19" t="str">
        <f>IFERROR(INDEX('Employee Info'!$C$3:$J$200,MATCH(Data7[[#This Row],[Name:]],'Employee Info'!$B$3:$B$200,0),MATCH(Data7[[#Headers],[Phone]],'Employee Info'!$C$2:$J$2,0)),"")</f>
        <v/>
      </c>
      <c r="M818" s="19" t="str">
        <f>IFERROR(INDEX('Employee Info'!$C$3:$J$200,MATCH(Data7[[#This Row],[Name:]],'Employee Info'!$B$3:$B$200,0),MATCH(Data7[[#Headers],[Tech]],'Employee Info'!$C$2:$J$2,0)),"")</f>
        <v/>
      </c>
      <c r="N818" s="19" t="str">
        <f>IFERROR(INDEX('Employee Info'!$C$3:$J$200,MATCH(Data7[[#This Row],[Name:]],'Employee Info'!$B$3:$B$200,0),MATCH(Data7[[#Headers],[Other]],'Employee Info'!$C$2:$J$2,0)),"")</f>
        <v/>
      </c>
      <c r="O818" s="19">
        <f>IFERROR((Data7[[#This Row],[Hours:]]*SUM(Data7[[#This Row],[Rate]:[Other]])),"")</f>
        <v>0</v>
      </c>
      <c r="P818" s="7" t="str">
        <f>IF(Data7[[#This Row],[WO'#:]]="","Riley #","WO#")</f>
        <v>Riley #</v>
      </c>
      <c r="Q818" s="7">
        <f>IFERROR(WEEKNUM(Data7[[#This Row],[Date:]]),"")</f>
        <v>20</v>
      </c>
      <c r="R818" s="6">
        <f t="shared" si="36"/>
        <v>45424</v>
      </c>
      <c r="S818" s="6">
        <f>Data7[[#This Row],[Week Start]]+7</f>
        <v>45431</v>
      </c>
      <c r="T818" s="7" t="str">
        <f t="shared" si="37"/>
        <v>5/12/2024 - 5/19/2024</v>
      </c>
      <c r="U818" s="7" t="str">
        <f t="shared" si="38"/>
        <v>Time Card</v>
      </c>
      <c r="V818" s="8" t="str">
        <f>RIGHT(TEXT(Data7[[#This Row],[Date:]],"mmddyyyy"),4)</f>
        <v>2024</v>
      </c>
      <c r="W818" s="8" t="str">
        <f>MID(TEXT(Data7[[#This Row],[Date:]],"mmddyyyy"),3,2)</f>
        <v>15</v>
      </c>
      <c r="X818" s="8" t="str">
        <f>LEFT(TEXT(Data7[[#This Row],[Date:]],"mmddyyyy"),2)</f>
        <v>05</v>
      </c>
      <c r="Y818" s="6">
        <f>DATE(Data7[[#This Row],[Year]],Data7[[#This Row],[Month]],Data7[[#This Row],[Day]])</f>
        <v>45427</v>
      </c>
    </row>
    <row r="819" spans="1:25" x14ac:dyDescent="0.3">
      <c r="A819" s="5">
        <v>45428.286115972223</v>
      </c>
      <c r="B819" s="7" t="s">
        <v>66</v>
      </c>
      <c r="C819" s="6" t="s">
        <v>603</v>
      </c>
      <c r="D819" s="7" t="s">
        <v>566</v>
      </c>
      <c r="E819" s="8">
        <v>2</v>
      </c>
      <c r="F819" s="7" t="s">
        <v>68</v>
      </c>
      <c r="G819" s="7" t="s">
        <v>68</v>
      </c>
      <c r="H819" s="7" t="s">
        <v>536</v>
      </c>
      <c r="I819" s="7" t="s">
        <v>44</v>
      </c>
      <c r="J819" s="19" t="str">
        <f>IFERROR(INDEX('Employee Info'!$C$3:$E$200,MATCH(Data7[[#This Row],[Name:]],'Employee Info'!$B$3:$B$200,0),MATCH(Data7[[#This Row],[Hours Type:]],'Employee Info'!$C$2:$E$2,0)),"")</f>
        <v/>
      </c>
      <c r="K819" s="19" t="str">
        <f>IFERROR(INDEX('Employee Info'!$C$3:$J$200,MATCH(Data7[[#This Row],[Name:]],'Employee Info'!$B$3:$B$200,0),MATCH(Data7[[#Headers],[Truck]],'Employee Info'!$C$2:$J$2,0)),"")</f>
        <v/>
      </c>
      <c r="L819" s="19" t="str">
        <f>IFERROR(INDEX('Employee Info'!$C$3:$J$200,MATCH(Data7[[#This Row],[Name:]],'Employee Info'!$B$3:$B$200,0),MATCH(Data7[[#Headers],[Phone]],'Employee Info'!$C$2:$J$2,0)),"")</f>
        <v/>
      </c>
      <c r="M819" s="19" t="str">
        <f>IFERROR(INDEX('Employee Info'!$C$3:$J$200,MATCH(Data7[[#This Row],[Name:]],'Employee Info'!$B$3:$B$200,0),MATCH(Data7[[#Headers],[Tech]],'Employee Info'!$C$2:$J$2,0)),"")</f>
        <v/>
      </c>
      <c r="N819" s="19" t="str">
        <f>IFERROR(INDEX('Employee Info'!$C$3:$J$200,MATCH(Data7[[#This Row],[Name:]],'Employee Info'!$B$3:$B$200,0),MATCH(Data7[[#Headers],[Other]],'Employee Info'!$C$2:$J$2,0)),"")</f>
        <v/>
      </c>
      <c r="O819" s="19">
        <f>IFERROR((Data7[[#This Row],[Hours:]]*SUM(Data7[[#This Row],[Rate]:[Other]])),"")</f>
        <v>0</v>
      </c>
      <c r="P819" s="7" t="str">
        <f>IF(Data7[[#This Row],[WO'#:]]="","Riley #","WO#")</f>
        <v>Riley #</v>
      </c>
      <c r="Q819" s="7">
        <f>IFERROR(WEEKNUM(Data7[[#This Row],[Date:]]),"")</f>
        <v>20</v>
      </c>
      <c r="R819" s="6">
        <f t="shared" si="36"/>
        <v>45424</v>
      </c>
      <c r="S819" s="6">
        <f>Data7[[#This Row],[Week Start]]+7</f>
        <v>45431</v>
      </c>
      <c r="T819" s="7" t="str">
        <f t="shared" si="37"/>
        <v>5/12/2024 - 5/19/2024</v>
      </c>
      <c r="U819" s="7" t="str">
        <f t="shared" si="38"/>
        <v>Time Card</v>
      </c>
      <c r="V819" s="8" t="str">
        <f>RIGHT(TEXT(Data7[[#This Row],[Date:]],"mmddyyyy"),4)</f>
        <v>2024</v>
      </c>
      <c r="W819" s="8" t="str">
        <f>MID(TEXT(Data7[[#This Row],[Date:]],"mmddyyyy"),3,2)</f>
        <v>15</v>
      </c>
      <c r="X819" s="8" t="str">
        <f>LEFT(TEXT(Data7[[#This Row],[Date:]],"mmddyyyy"),2)</f>
        <v>05</v>
      </c>
      <c r="Y819" s="6">
        <f>DATE(Data7[[#This Row],[Year]],Data7[[#This Row],[Month]],Data7[[#This Row],[Day]])</f>
        <v>45427</v>
      </c>
    </row>
    <row r="820" spans="1:25" x14ac:dyDescent="0.3">
      <c r="A820" s="5">
        <v>45427.584853703702</v>
      </c>
      <c r="B820" s="7" t="s">
        <v>35</v>
      </c>
      <c r="C820" s="6" t="s">
        <v>603</v>
      </c>
      <c r="D820" s="7" t="s">
        <v>606</v>
      </c>
      <c r="E820" s="8">
        <v>2</v>
      </c>
      <c r="F820" s="7" t="s">
        <v>68</v>
      </c>
      <c r="G820" s="7" t="s">
        <v>68</v>
      </c>
      <c r="H820" s="7" t="s">
        <v>607</v>
      </c>
      <c r="I820" s="7" t="s">
        <v>44</v>
      </c>
      <c r="J820" s="19" t="str">
        <f>IFERROR(INDEX('Employee Info'!$C$3:$E$200,MATCH(Data7[[#This Row],[Name:]],'Employee Info'!$B$3:$B$200,0),MATCH(Data7[[#This Row],[Hours Type:]],'Employee Info'!$C$2:$E$2,0)),"")</f>
        <v/>
      </c>
      <c r="K820" s="19" t="str">
        <f>IFERROR(INDEX('Employee Info'!$C$3:$J$200,MATCH(Data7[[#This Row],[Name:]],'Employee Info'!$B$3:$B$200,0),MATCH(Data7[[#Headers],[Truck]],'Employee Info'!$C$2:$J$2,0)),"")</f>
        <v/>
      </c>
      <c r="L820" s="19" t="str">
        <f>IFERROR(INDEX('Employee Info'!$C$3:$J$200,MATCH(Data7[[#This Row],[Name:]],'Employee Info'!$B$3:$B$200,0),MATCH(Data7[[#Headers],[Phone]],'Employee Info'!$C$2:$J$2,0)),"")</f>
        <v/>
      </c>
      <c r="M820" s="19" t="str">
        <f>IFERROR(INDEX('Employee Info'!$C$3:$J$200,MATCH(Data7[[#This Row],[Name:]],'Employee Info'!$B$3:$B$200,0),MATCH(Data7[[#Headers],[Tech]],'Employee Info'!$C$2:$J$2,0)),"")</f>
        <v/>
      </c>
      <c r="N820" s="19" t="str">
        <f>IFERROR(INDEX('Employee Info'!$C$3:$J$200,MATCH(Data7[[#This Row],[Name:]],'Employee Info'!$B$3:$B$200,0),MATCH(Data7[[#Headers],[Other]],'Employee Info'!$C$2:$J$2,0)),"")</f>
        <v/>
      </c>
      <c r="O820" s="19">
        <f>IFERROR((Data7[[#This Row],[Hours:]]*SUM(Data7[[#This Row],[Rate]:[Other]])),"")</f>
        <v>0</v>
      </c>
      <c r="P820" s="7" t="str">
        <f>IF(Data7[[#This Row],[WO'#:]]="","Riley #","WO#")</f>
        <v>Riley #</v>
      </c>
      <c r="Q820" s="7">
        <f>IFERROR(WEEKNUM(Data7[[#This Row],[Date:]]),"")</f>
        <v>20</v>
      </c>
      <c r="R820" s="6">
        <f t="shared" si="36"/>
        <v>45424</v>
      </c>
      <c r="S820" s="6">
        <f>Data7[[#This Row],[Week Start]]+7</f>
        <v>45431</v>
      </c>
      <c r="T820" s="7" t="str">
        <f t="shared" si="37"/>
        <v>5/12/2024 - 5/19/2024</v>
      </c>
      <c r="U820" s="7" t="str">
        <f t="shared" si="38"/>
        <v>Time Card</v>
      </c>
      <c r="V820" s="8" t="str">
        <f>RIGHT(TEXT(Data7[[#This Row],[Date:]],"mmddyyyy"),4)</f>
        <v>2024</v>
      </c>
      <c r="W820" s="8" t="str">
        <f>MID(TEXT(Data7[[#This Row],[Date:]],"mmddyyyy"),3,2)</f>
        <v>15</v>
      </c>
      <c r="X820" s="8" t="str">
        <f>LEFT(TEXT(Data7[[#This Row],[Date:]],"mmddyyyy"),2)</f>
        <v>05</v>
      </c>
      <c r="Y820" s="6">
        <f>DATE(Data7[[#This Row],[Year]],Data7[[#This Row],[Month]],Data7[[#This Row],[Day]])</f>
        <v>45427</v>
      </c>
    </row>
    <row r="821" spans="1:25" x14ac:dyDescent="0.3">
      <c r="A821" s="5">
        <v>45428.298397569444</v>
      </c>
      <c r="B821" s="7" t="s">
        <v>66</v>
      </c>
      <c r="C821" s="6" t="s">
        <v>603</v>
      </c>
      <c r="D821" s="7" t="s">
        <v>610</v>
      </c>
      <c r="E821" s="8">
        <v>1</v>
      </c>
      <c r="F821" s="7" t="s">
        <v>68</v>
      </c>
      <c r="G821" s="7" t="s">
        <v>68</v>
      </c>
      <c r="H821" s="7" t="s">
        <v>607</v>
      </c>
      <c r="I821" s="7" t="s">
        <v>44</v>
      </c>
      <c r="J821" s="19" t="str">
        <f>IFERROR(INDEX('Employee Info'!$C$3:$E$200,MATCH(Data7[[#This Row],[Name:]],'Employee Info'!$B$3:$B$200,0),MATCH(Data7[[#This Row],[Hours Type:]],'Employee Info'!$C$2:$E$2,0)),"")</f>
        <v/>
      </c>
      <c r="K821" s="19" t="str">
        <f>IFERROR(INDEX('Employee Info'!$C$3:$J$200,MATCH(Data7[[#This Row],[Name:]],'Employee Info'!$B$3:$B$200,0),MATCH(Data7[[#Headers],[Truck]],'Employee Info'!$C$2:$J$2,0)),"")</f>
        <v/>
      </c>
      <c r="L821" s="19" t="str">
        <f>IFERROR(INDEX('Employee Info'!$C$3:$J$200,MATCH(Data7[[#This Row],[Name:]],'Employee Info'!$B$3:$B$200,0),MATCH(Data7[[#Headers],[Phone]],'Employee Info'!$C$2:$J$2,0)),"")</f>
        <v/>
      </c>
      <c r="M821" s="19" t="str">
        <f>IFERROR(INDEX('Employee Info'!$C$3:$J$200,MATCH(Data7[[#This Row],[Name:]],'Employee Info'!$B$3:$B$200,0),MATCH(Data7[[#Headers],[Tech]],'Employee Info'!$C$2:$J$2,0)),"")</f>
        <v/>
      </c>
      <c r="N821" s="19" t="str">
        <f>IFERROR(INDEX('Employee Info'!$C$3:$J$200,MATCH(Data7[[#This Row],[Name:]],'Employee Info'!$B$3:$B$200,0),MATCH(Data7[[#Headers],[Other]],'Employee Info'!$C$2:$J$2,0)),"")</f>
        <v/>
      </c>
      <c r="O821" s="19">
        <f>IFERROR((Data7[[#This Row],[Hours:]]*SUM(Data7[[#This Row],[Rate]:[Other]])),"")</f>
        <v>0</v>
      </c>
      <c r="P821" s="7" t="str">
        <f>IF(Data7[[#This Row],[WO'#:]]="","Riley #","WO#")</f>
        <v>Riley #</v>
      </c>
      <c r="Q821" s="7">
        <f>IFERROR(WEEKNUM(Data7[[#This Row],[Date:]]),"")</f>
        <v>20</v>
      </c>
      <c r="R821" s="6">
        <f t="shared" si="36"/>
        <v>45424</v>
      </c>
      <c r="S821" s="6">
        <f>Data7[[#This Row],[Week Start]]+7</f>
        <v>45431</v>
      </c>
      <c r="T821" s="7" t="str">
        <f t="shared" si="37"/>
        <v>5/12/2024 - 5/19/2024</v>
      </c>
      <c r="U821" s="7" t="str">
        <f t="shared" si="38"/>
        <v>Time Card</v>
      </c>
      <c r="V821" s="8" t="str">
        <f>RIGHT(TEXT(Data7[[#This Row],[Date:]],"mmddyyyy"),4)</f>
        <v>2024</v>
      </c>
      <c r="W821" s="8" t="str">
        <f>MID(TEXT(Data7[[#This Row],[Date:]],"mmddyyyy"),3,2)</f>
        <v>15</v>
      </c>
      <c r="X821" s="8" t="str">
        <f>LEFT(TEXT(Data7[[#This Row],[Date:]],"mmddyyyy"),2)</f>
        <v>05</v>
      </c>
      <c r="Y821" s="6">
        <f>DATE(Data7[[#This Row],[Year]],Data7[[#This Row],[Month]],Data7[[#This Row],[Day]])</f>
        <v>45427</v>
      </c>
    </row>
    <row r="822" spans="1:25" x14ac:dyDescent="0.3">
      <c r="A822" s="5">
        <v>45428.307727777777</v>
      </c>
      <c r="B822" s="7" t="s">
        <v>66</v>
      </c>
      <c r="C822" s="6" t="s">
        <v>611</v>
      </c>
      <c r="D822" s="7" t="s">
        <v>612</v>
      </c>
      <c r="E822" s="8">
        <v>4</v>
      </c>
      <c r="F822" s="7">
        <v>6984733</v>
      </c>
      <c r="G822" s="7" t="s">
        <v>68</v>
      </c>
      <c r="H822" s="7" t="s">
        <v>69</v>
      </c>
      <c r="I822" s="7" t="s">
        <v>44</v>
      </c>
      <c r="J822" s="19" t="str">
        <f>IFERROR(INDEX('Employee Info'!$C$3:$E$200,MATCH(Data7[[#This Row],[Name:]],'Employee Info'!$B$3:$B$200,0),MATCH(Data7[[#This Row],[Hours Type:]],'Employee Info'!$C$2:$E$2,0)),"")</f>
        <v/>
      </c>
      <c r="K822" s="19" t="str">
        <f>IFERROR(INDEX('Employee Info'!$C$3:$J$200,MATCH(Data7[[#This Row],[Name:]],'Employee Info'!$B$3:$B$200,0),MATCH(Data7[[#Headers],[Truck]],'Employee Info'!$C$2:$J$2,0)),"")</f>
        <v/>
      </c>
      <c r="L822" s="19" t="str">
        <f>IFERROR(INDEX('Employee Info'!$C$3:$J$200,MATCH(Data7[[#This Row],[Name:]],'Employee Info'!$B$3:$B$200,0),MATCH(Data7[[#Headers],[Phone]],'Employee Info'!$C$2:$J$2,0)),"")</f>
        <v/>
      </c>
      <c r="M822" s="19" t="str">
        <f>IFERROR(INDEX('Employee Info'!$C$3:$J$200,MATCH(Data7[[#This Row],[Name:]],'Employee Info'!$B$3:$B$200,0),MATCH(Data7[[#Headers],[Tech]],'Employee Info'!$C$2:$J$2,0)),"")</f>
        <v/>
      </c>
      <c r="N822" s="19" t="str">
        <f>IFERROR(INDEX('Employee Info'!$C$3:$J$200,MATCH(Data7[[#This Row],[Name:]],'Employee Info'!$B$3:$B$200,0),MATCH(Data7[[#Headers],[Other]],'Employee Info'!$C$2:$J$2,0)),"")</f>
        <v/>
      </c>
      <c r="O822" s="19">
        <f>IFERROR((Data7[[#This Row],[Hours:]]*SUM(Data7[[#This Row],[Rate]:[Other]])),"")</f>
        <v>0</v>
      </c>
      <c r="P822" s="7" t="str">
        <f>IF(Data7[[#This Row],[WO'#:]]="","Riley #","WO#")</f>
        <v>WO#</v>
      </c>
      <c r="Q822" s="7">
        <f>IFERROR(WEEKNUM(Data7[[#This Row],[Date:]]),"")</f>
        <v>20</v>
      </c>
      <c r="R822" s="6">
        <f t="shared" si="36"/>
        <v>45424</v>
      </c>
      <c r="S822" s="6">
        <f>Data7[[#This Row],[Week Start]]+7</f>
        <v>45431</v>
      </c>
      <c r="T822" s="7" t="str">
        <f t="shared" si="37"/>
        <v>5/12/2024 - 5/19/2024</v>
      </c>
      <c r="U822" s="7" t="str">
        <f t="shared" si="38"/>
        <v>Time Card</v>
      </c>
      <c r="V822" s="8" t="str">
        <f>RIGHT(TEXT(Data7[[#This Row],[Date:]],"mmddyyyy"),4)</f>
        <v>2024</v>
      </c>
      <c r="W822" s="8" t="str">
        <f>MID(TEXT(Data7[[#This Row],[Date:]],"mmddyyyy"),3,2)</f>
        <v>16</v>
      </c>
      <c r="X822" s="8" t="str">
        <f>LEFT(TEXT(Data7[[#This Row],[Date:]],"mmddyyyy"),2)</f>
        <v>05</v>
      </c>
      <c r="Y822" s="6">
        <f>DATE(Data7[[#This Row],[Year]],Data7[[#This Row],[Month]],Data7[[#This Row],[Day]])</f>
        <v>45428</v>
      </c>
    </row>
    <row r="823" spans="1:25" x14ac:dyDescent="0.3">
      <c r="A823" s="5">
        <v>45428.263837962964</v>
      </c>
      <c r="B823" s="7" t="s">
        <v>23</v>
      </c>
      <c r="C823" s="6" t="s">
        <v>611</v>
      </c>
      <c r="D823" s="7" t="s">
        <v>584</v>
      </c>
      <c r="E823" s="8">
        <v>8</v>
      </c>
      <c r="F823" s="7">
        <v>7098027</v>
      </c>
      <c r="G823" s="7" t="s">
        <v>68</v>
      </c>
      <c r="H823" s="7" t="s">
        <v>69</v>
      </c>
      <c r="I823" s="7" t="s">
        <v>44</v>
      </c>
      <c r="J823" s="19" t="str">
        <f>IFERROR(INDEX('Employee Info'!$C$3:$E$200,MATCH(Data7[[#This Row],[Name:]],'Employee Info'!$B$3:$B$200,0),MATCH(Data7[[#This Row],[Hours Type:]],'Employee Info'!$C$2:$E$2,0)),"")</f>
        <v/>
      </c>
      <c r="K823" s="19" t="str">
        <f>IFERROR(INDEX('Employee Info'!$C$3:$J$200,MATCH(Data7[[#This Row],[Name:]],'Employee Info'!$B$3:$B$200,0),MATCH(Data7[[#Headers],[Truck]],'Employee Info'!$C$2:$J$2,0)),"")</f>
        <v/>
      </c>
      <c r="L823" s="19" t="str">
        <f>IFERROR(INDEX('Employee Info'!$C$3:$J$200,MATCH(Data7[[#This Row],[Name:]],'Employee Info'!$B$3:$B$200,0),MATCH(Data7[[#Headers],[Phone]],'Employee Info'!$C$2:$J$2,0)),"")</f>
        <v/>
      </c>
      <c r="M823" s="19" t="str">
        <f>IFERROR(INDEX('Employee Info'!$C$3:$J$200,MATCH(Data7[[#This Row],[Name:]],'Employee Info'!$B$3:$B$200,0),MATCH(Data7[[#Headers],[Tech]],'Employee Info'!$C$2:$J$2,0)),"")</f>
        <v/>
      </c>
      <c r="N823" s="19" t="str">
        <f>IFERROR(INDEX('Employee Info'!$C$3:$J$200,MATCH(Data7[[#This Row],[Name:]],'Employee Info'!$B$3:$B$200,0),MATCH(Data7[[#Headers],[Other]],'Employee Info'!$C$2:$J$2,0)),"")</f>
        <v/>
      </c>
      <c r="O823" s="19">
        <f>IFERROR((Data7[[#This Row],[Hours:]]*SUM(Data7[[#This Row],[Rate]:[Other]])),"")</f>
        <v>0</v>
      </c>
      <c r="P823" s="7" t="str">
        <f>IF(Data7[[#This Row],[WO'#:]]="","Riley #","WO#")</f>
        <v>WO#</v>
      </c>
      <c r="Q823" s="7">
        <f>IFERROR(WEEKNUM(Data7[[#This Row],[Date:]]),"")</f>
        <v>20</v>
      </c>
      <c r="R823" s="6">
        <f t="shared" si="36"/>
        <v>45424</v>
      </c>
      <c r="S823" s="6">
        <f>Data7[[#This Row],[Week Start]]+7</f>
        <v>45431</v>
      </c>
      <c r="T823" s="7" t="str">
        <f t="shared" si="37"/>
        <v>5/12/2024 - 5/19/2024</v>
      </c>
      <c r="U823" s="7" t="str">
        <f t="shared" si="38"/>
        <v>Time Card</v>
      </c>
      <c r="V823" s="8" t="str">
        <f>RIGHT(TEXT(Data7[[#This Row],[Date:]],"mmddyyyy"),4)</f>
        <v>2024</v>
      </c>
      <c r="W823" s="8" t="str">
        <f>MID(TEXT(Data7[[#This Row],[Date:]],"mmddyyyy"),3,2)</f>
        <v>16</v>
      </c>
      <c r="X823" s="8" t="str">
        <f>LEFT(TEXT(Data7[[#This Row],[Date:]],"mmddyyyy"),2)</f>
        <v>05</v>
      </c>
      <c r="Y823" s="6">
        <f>DATE(Data7[[#This Row],[Year]],Data7[[#This Row],[Month]],Data7[[#This Row],[Day]])</f>
        <v>45428</v>
      </c>
    </row>
    <row r="824" spans="1:25" x14ac:dyDescent="0.3">
      <c r="A824" s="5">
        <v>45428.281973379628</v>
      </c>
      <c r="B824" s="7" t="s">
        <v>66</v>
      </c>
      <c r="C824" s="6" t="s">
        <v>611</v>
      </c>
      <c r="D824" s="7" t="s">
        <v>584</v>
      </c>
      <c r="E824" s="8">
        <v>1</v>
      </c>
      <c r="F824" s="7">
        <v>7098027</v>
      </c>
      <c r="G824" s="7" t="s">
        <v>68</v>
      </c>
      <c r="H824" s="7" t="s">
        <v>69</v>
      </c>
      <c r="I824" s="7" t="s">
        <v>44</v>
      </c>
      <c r="J824" s="19" t="str">
        <f>IFERROR(INDEX('Employee Info'!$C$3:$E$200,MATCH(Data7[[#This Row],[Name:]],'Employee Info'!$B$3:$B$200,0),MATCH(Data7[[#This Row],[Hours Type:]],'Employee Info'!$C$2:$E$2,0)),"")</f>
        <v/>
      </c>
      <c r="K824" s="19" t="str">
        <f>IFERROR(INDEX('Employee Info'!$C$3:$J$200,MATCH(Data7[[#This Row],[Name:]],'Employee Info'!$B$3:$B$200,0),MATCH(Data7[[#Headers],[Truck]],'Employee Info'!$C$2:$J$2,0)),"")</f>
        <v/>
      </c>
      <c r="L824" s="19" t="str">
        <f>IFERROR(INDEX('Employee Info'!$C$3:$J$200,MATCH(Data7[[#This Row],[Name:]],'Employee Info'!$B$3:$B$200,0),MATCH(Data7[[#Headers],[Phone]],'Employee Info'!$C$2:$J$2,0)),"")</f>
        <v/>
      </c>
      <c r="M824" s="19" t="str">
        <f>IFERROR(INDEX('Employee Info'!$C$3:$J$200,MATCH(Data7[[#This Row],[Name:]],'Employee Info'!$B$3:$B$200,0),MATCH(Data7[[#Headers],[Tech]],'Employee Info'!$C$2:$J$2,0)),"")</f>
        <v/>
      </c>
      <c r="N824" s="19" t="str">
        <f>IFERROR(INDEX('Employee Info'!$C$3:$J$200,MATCH(Data7[[#This Row],[Name:]],'Employee Info'!$B$3:$B$200,0),MATCH(Data7[[#Headers],[Other]],'Employee Info'!$C$2:$J$2,0)),"")</f>
        <v/>
      </c>
      <c r="O824" s="19">
        <f>IFERROR((Data7[[#This Row],[Hours:]]*SUM(Data7[[#This Row],[Rate]:[Other]])),"")</f>
        <v>0</v>
      </c>
      <c r="P824" s="7" t="str">
        <f>IF(Data7[[#This Row],[WO'#:]]="","Riley #","WO#")</f>
        <v>WO#</v>
      </c>
      <c r="Q824" s="7">
        <f>IFERROR(WEEKNUM(Data7[[#This Row],[Date:]]),"")</f>
        <v>20</v>
      </c>
      <c r="R824" s="6">
        <f t="shared" si="36"/>
        <v>45424</v>
      </c>
      <c r="S824" s="6">
        <f>Data7[[#This Row],[Week Start]]+7</f>
        <v>45431</v>
      </c>
      <c r="T824" s="7" t="str">
        <f t="shared" si="37"/>
        <v>5/12/2024 - 5/19/2024</v>
      </c>
      <c r="U824" s="7" t="str">
        <f t="shared" si="38"/>
        <v>Time Card</v>
      </c>
      <c r="V824" s="8" t="str">
        <f>RIGHT(TEXT(Data7[[#This Row],[Date:]],"mmddyyyy"),4)</f>
        <v>2024</v>
      </c>
      <c r="W824" s="8" t="str">
        <f>MID(TEXT(Data7[[#This Row],[Date:]],"mmddyyyy"),3,2)</f>
        <v>16</v>
      </c>
      <c r="X824" s="8" t="str">
        <f>LEFT(TEXT(Data7[[#This Row],[Date:]],"mmddyyyy"),2)</f>
        <v>05</v>
      </c>
      <c r="Y824" s="6">
        <f>DATE(Data7[[#This Row],[Year]],Data7[[#This Row],[Month]],Data7[[#This Row],[Day]])</f>
        <v>45428</v>
      </c>
    </row>
    <row r="825" spans="1:25" x14ac:dyDescent="0.3">
      <c r="A825" s="5">
        <v>45429.498017129627</v>
      </c>
      <c r="B825" s="7" t="s">
        <v>35</v>
      </c>
      <c r="C825" s="6" t="s">
        <v>611</v>
      </c>
      <c r="D825" s="7" t="s">
        <v>617</v>
      </c>
      <c r="E825" s="8">
        <v>2</v>
      </c>
      <c r="F825" s="7" t="s">
        <v>68</v>
      </c>
      <c r="G825" s="7" t="s">
        <v>68</v>
      </c>
      <c r="H825" s="7" t="s">
        <v>69</v>
      </c>
      <c r="I825" s="7" t="s">
        <v>44</v>
      </c>
      <c r="J825" s="19" t="str">
        <f>IFERROR(INDEX('Employee Info'!$C$3:$E$200,MATCH(Data7[[#This Row],[Name:]],'Employee Info'!$B$3:$B$200,0),MATCH(Data7[[#This Row],[Hours Type:]],'Employee Info'!$C$2:$E$2,0)),"")</f>
        <v/>
      </c>
      <c r="K825" s="19" t="str">
        <f>IFERROR(INDEX('Employee Info'!$C$3:$J$200,MATCH(Data7[[#This Row],[Name:]],'Employee Info'!$B$3:$B$200,0),MATCH(Data7[[#Headers],[Truck]],'Employee Info'!$C$2:$J$2,0)),"")</f>
        <v/>
      </c>
      <c r="L825" s="19" t="str">
        <f>IFERROR(INDEX('Employee Info'!$C$3:$J$200,MATCH(Data7[[#This Row],[Name:]],'Employee Info'!$B$3:$B$200,0),MATCH(Data7[[#Headers],[Phone]],'Employee Info'!$C$2:$J$2,0)),"")</f>
        <v/>
      </c>
      <c r="M825" s="19" t="str">
        <f>IFERROR(INDEX('Employee Info'!$C$3:$J$200,MATCH(Data7[[#This Row],[Name:]],'Employee Info'!$B$3:$B$200,0),MATCH(Data7[[#Headers],[Tech]],'Employee Info'!$C$2:$J$2,0)),"")</f>
        <v/>
      </c>
      <c r="N825" s="19" t="str">
        <f>IFERROR(INDEX('Employee Info'!$C$3:$J$200,MATCH(Data7[[#This Row],[Name:]],'Employee Info'!$B$3:$B$200,0),MATCH(Data7[[#Headers],[Other]],'Employee Info'!$C$2:$J$2,0)),"")</f>
        <v/>
      </c>
      <c r="O825" s="19">
        <f>IFERROR((Data7[[#This Row],[Hours:]]*SUM(Data7[[#This Row],[Rate]:[Other]])),"")</f>
        <v>0</v>
      </c>
      <c r="P825" s="7" t="str">
        <f>IF(Data7[[#This Row],[WO'#:]]="","Riley #","WO#")</f>
        <v>Riley #</v>
      </c>
      <c r="Q825" s="7">
        <f>IFERROR(WEEKNUM(Data7[[#This Row],[Date:]]),"")</f>
        <v>20</v>
      </c>
      <c r="R825" s="6">
        <f t="shared" si="36"/>
        <v>45424</v>
      </c>
      <c r="S825" s="6">
        <f>Data7[[#This Row],[Week Start]]+7</f>
        <v>45431</v>
      </c>
      <c r="T825" s="7" t="str">
        <f t="shared" si="37"/>
        <v>5/12/2024 - 5/19/2024</v>
      </c>
      <c r="U825" s="7" t="str">
        <f t="shared" si="38"/>
        <v>Time Card</v>
      </c>
      <c r="V825" s="8" t="str">
        <f>RIGHT(TEXT(Data7[[#This Row],[Date:]],"mmddyyyy"),4)</f>
        <v>2024</v>
      </c>
      <c r="W825" s="8" t="str">
        <f>MID(TEXT(Data7[[#This Row],[Date:]],"mmddyyyy"),3,2)</f>
        <v>16</v>
      </c>
      <c r="X825" s="8" t="str">
        <f>LEFT(TEXT(Data7[[#This Row],[Date:]],"mmddyyyy"),2)</f>
        <v>05</v>
      </c>
      <c r="Y825" s="6">
        <f>DATE(Data7[[#This Row],[Year]],Data7[[#This Row],[Month]],Data7[[#This Row],[Day]])</f>
        <v>45428</v>
      </c>
    </row>
    <row r="826" spans="1:25" x14ac:dyDescent="0.3">
      <c r="A826" s="5">
        <v>45428.297938310185</v>
      </c>
      <c r="B826" s="7" t="s">
        <v>66</v>
      </c>
      <c r="C826" s="6" t="s">
        <v>611</v>
      </c>
      <c r="D826" s="7" t="s">
        <v>609</v>
      </c>
      <c r="E826" s="8">
        <v>1</v>
      </c>
      <c r="F826" s="7" t="s">
        <v>68</v>
      </c>
      <c r="G826" s="7" t="s">
        <v>68</v>
      </c>
      <c r="H826" s="7" t="s">
        <v>202</v>
      </c>
      <c r="I826" s="7" t="s">
        <v>44</v>
      </c>
      <c r="J826" s="19" t="str">
        <f>IFERROR(INDEX('Employee Info'!$C$3:$E$200,MATCH(Data7[[#This Row],[Name:]],'Employee Info'!$B$3:$B$200,0),MATCH(Data7[[#This Row],[Hours Type:]],'Employee Info'!$C$2:$E$2,0)),"")</f>
        <v/>
      </c>
      <c r="K826" s="19" t="str">
        <f>IFERROR(INDEX('Employee Info'!$C$3:$J$200,MATCH(Data7[[#This Row],[Name:]],'Employee Info'!$B$3:$B$200,0),MATCH(Data7[[#Headers],[Truck]],'Employee Info'!$C$2:$J$2,0)),"")</f>
        <v/>
      </c>
      <c r="L826" s="19" t="str">
        <f>IFERROR(INDEX('Employee Info'!$C$3:$J$200,MATCH(Data7[[#This Row],[Name:]],'Employee Info'!$B$3:$B$200,0),MATCH(Data7[[#Headers],[Phone]],'Employee Info'!$C$2:$J$2,0)),"")</f>
        <v/>
      </c>
      <c r="M826" s="19" t="str">
        <f>IFERROR(INDEX('Employee Info'!$C$3:$J$200,MATCH(Data7[[#This Row],[Name:]],'Employee Info'!$B$3:$B$200,0),MATCH(Data7[[#Headers],[Tech]],'Employee Info'!$C$2:$J$2,0)),"")</f>
        <v/>
      </c>
      <c r="N826" s="19" t="str">
        <f>IFERROR(INDEX('Employee Info'!$C$3:$J$200,MATCH(Data7[[#This Row],[Name:]],'Employee Info'!$B$3:$B$200,0),MATCH(Data7[[#Headers],[Other]],'Employee Info'!$C$2:$J$2,0)),"")</f>
        <v/>
      </c>
      <c r="O826" s="19">
        <f>IFERROR((Data7[[#This Row],[Hours:]]*SUM(Data7[[#This Row],[Rate]:[Other]])),"")</f>
        <v>0</v>
      </c>
      <c r="P826" s="7" t="str">
        <f>IF(Data7[[#This Row],[WO'#:]]="","Riley #","WO#")</f>
        <v>Riley #</v>
      </c>
      <c r="Q826" s="7">
        <f>IFERROR(WEEKNUM(Data7[[#This Row],[Date:]]),"")</f>
        <v>20</v>
      </c>
      <c r="R826" s="6">
        <f t="shared" si="36"/>
        <v>45424</v>
      </c>
      <c r="S826" s="6">
        <f>Data7[[#This Row],[Week Start]]+7</f>
        <v>45431</v>
      </c>
      <c r="T826" s="7" t="str">
        <f t="shared" si="37"/>
        <v>5/12/2024 - 5/19/2024</v>
      </c>
      <c r="U826" s="7" t="str">
        <f t="shared" si="38"/>
        <v>Time Card</v>
      </c>
      <c r="V826" s="8" t="str">
        <f>RIGHT(TEXT(Data7[[#This Row],[Date:]],"mmddyyyy"),4)</f>
        <v>2024</v>
      </c>
      <c r="W826" s="8" t="str">
        <f>MID(TEXT(Data7[[#This Row],[Date:]],"mmddyyyy"),3,2)</f>
        <v>16</v>
      </c>
      <c r="X826" s="8" t="str">
        <f>LEFT(TEXT(Data7[[#This Row],[Date:]],"mmddyyyy"),2)</f>
        <v>05</v>
      </c>
      <c r="Y826" s="6">
        <f>DATE(Data7[[#This Row],[Year]],Data7[[#This Row],[Month]],Data7[[#This Row],[Day]])</f>
        <v>45428</v>
      </c>
    </row>
    <row r="827" spans="1:25" x14ac:dyDescent="0.3">
      <c r="A827" s="5">
        <v>45428.302484953703</v>
      </c>
      <c r="B827" s="7" t="s">
        <v>66</v>
      </c>
      <c r="C827" s="6" t="s">
        <v>611</v>
      </c>
      <c r="D827" s="7" t="s">
        <v>609</v>
      </c>
      <c r="E827" s="8">
        <v>1</v>
      </c>
      <c r="F827" s="7" t="s">
        <v>68</v>
      </c>
      <c r="G827" s="7" t="s">
        <v>68</v>
      </c>
      <c r="H827" s="7" t="s">
        <v>202</v>
      </c>
      <c r="I827" s="7" t="s">
        <v>44</v>
      </c>
      <c r="J827" s="19" t="str">
        <f>IFERROR(INDEX('Employee Info'!$C$3:$E$200,MATCH(Data7[[#This Row],[Name:]],'Employee Info'!$B$3:$B$200,0),MATCH(Data7[[#This Row],[Hours Type:]],'Employee Info'!$C$2:$E$2,0)),"")</f>
        <v/>
      </c>
      <c r="K827" s="19" t="str">
        <f>IFERROR(INDEX('Employee Info'!$C$3:$J$200,MATCH(Data7[[#This Row],[Name:]],'Employee Info'!$B$3:$B$200,0),MATCH(Data7[[#Headers],[Truck]],'Employee Info'!$C$2:$J$2,0)),"")</f>
        <v/>
      </c>
      <c r="L827" s="19" t="str">
        <f>IFERROR(INDEX('Employee Info'!$C$3:$J$200,MATCH(Data7[[#This Row],[Name:]],'Employee Info'!$B$3:$B$200,0),MATCH(Data7[[#Headers],[Phone]],'Employee Info'!$C$2:$J$2,0)),"")</f>
        <v/>
      </c>
      <c r="M827" s="19" t="str">
        <f>IFERROR(INDEX('Employee Info'!$C$3:$J$200,MATCH(Data7[[#This Row],[Name:]],'Employee Info'!$B$3:$B$200,0),MATCH(Data7[[#Headers],[Tech]],'Employee Info'!$C$2:$J$2,0)),"")</f>
        <v/>
      </c>
      <c r="N827" s="19" t="str">
        <f>IFERROR(INDEX('Employee Info'!$C$3:$J$200,MATCH(Data7[[#This Row],[Name:]],'Employee Info'!$B$3:$B$200,0),MATCH(Data7[[#Headers],[Other]],'Employee Info'!$C$2:$J$2,0)),"")</f>
        <v/>
      </c>
      <c r="O827" s="19">
        <f>IFERROR((Data7[[#This Row],[Hours:]]*SUM(Data7[[#This Row],[Rate]:[Other]])),"")</f>
        <v>0</v>
      </c>
      <c r="P827" s="7" t="str">
        <f>IF(Data7[[#This Row],[WO'#:]]="","Riley #","WO#")</f>
        <v>Riley #</v>
      </c>
      <c r="Q827" s="7">
        <f>IFERROR(WEEKNUM(Data7[[#This Row],[Date:]]),"")</f>
        <v>20</v>
      </c>
      <c r="R827" s="6">
        <f t="shared" si="36"/>
        <v>45424</v>
      </c>
      <c r="S827" s="6">
        <f>Data7[[#This Row],[Week Start]]+7</f>
        <v>45431</v>
      </c>
      <c r="T827" s="7" t="str">
        <f t="shared" si="37"/>
        <v>5/12/2024 - 5/19/2024</v>
      </c>
      <c r="U827" s="7" t="str">
        <f t="shared" si="38"/>
        <v>Time Card</v>
      </c>
      <c r="V827" s="8" t="str">
        <f>RIGHT(TEXT(Data7[[#This Row],[Date:]],"mmddyyyy"),4)</f>
        <v>2024</v>
      </c>
      <c r="W827" s="8" t="str">
        <f>MID(TEXT(Data7[[#This Row],[Date:]],"mmddyyyy"),3,2)</f>
        <v>16</v>
      </c>
      <c r="X827" s="8" t="str">
        <f>LEFT(TEXT(Data7[[#This Row],[Date:]],"mmddyyyy"),2)</f>
        <v>05</v>
      </c>
      <c r="Y827" s="6">
        <f>DATE(Data7[[#This Row],[Year]],Data7[[#This Row],[Month]],Data7[[#This Row],[Day]])</f>
        <v>45428</v>
      </c>
    </row>
    <row r="828" spans="1:25" x14ac:dyDescent="0.3">
      <c r="A828" s="5">
        <v>45429.495581134259</v>
      </c>
      <c r="B828" s="7" t="s">
        <v>35</v>
      </c>
      <c r="C828" s="6" t="s">
        <v>611</v>
      </c>
      <c r="D828" s="7" t="s">
        <v>614</v>
      </c>
      <c r="E828" s="8">
        <v>3</v>
      </c>
      <c r="F828" s="7" t="s">
        <v>68</v>
      </c>
      <c r="G828" s="7" t="s">
        <v>68</v>
      </c>
      <c r="H828" s="7" t="s">
        <v>202</v>
      </c>
      <c r="I828" s="7" t="s">
        <v>44</v>
      </c>
      <c r="J828" s="19" t="str">
        <f>IFERROR(INDEX('Employee Info'!$C$3:$E$200,MATCH(Data7[[#This Row],[Name:]],'Employee Info'!$B$3:$B$200,0),MATCH(Data7[[#This Row],[Hours Type:]],'Employee Info'!$C$2:$E$2,0)),"")</f>
        <v/>
      </c>
      <c r="K828" s="19" t="str">
        <f>IFERROR(INDEX('Employee Info'!$C$3:$J$200,MATCH(Data7[[#This Row],[Name:]],'Employee Info'!$B$3:$B$200,0),MATCH(Data7[[#Headers],[Truck]],'Employee Info'!$C$2:$J$2,0)),"")</f>
        <v/>
      </c>
      <c r="L828" s="19" t="str">
        <f>IFERROR(INDEX('Employee Info'!$C$3:$J$200,MATCH(Data7[[#This Row],[Name:]],'Employee Info'!$B$3:$B$200,0),MATCH(Data7[[#Headers],[Phone]],'Employee Info'!$C$2:$J$2,0)),"")</f>
        <v/>
      </c>
      <c r="M828" s="19" t="str">
        <f>IFERROR(INDEX('Employee Info'!$C$3:$J$200,MATCH(Data7[[#This Row],[Name:]],'Employee Info'!$B$3:$B$200,0),MATCH(Data7[[#Headers],[Tech]],'Employee Info'!$C$2:$J$2,0)),"")</f>
        <v/>
      </c>
      <c r="N828" s="19" t="str">
        <f>IFERROR(INDEX('Employee Info'!$C$3:$J$200,MATCH(Data7[[#This Row],[Name:]],'Employee Info'!$B$3:$B$200,0),MATCH(Data7[[#Headers],[Other]],'Employee Info'!$C$2:$J$2,0)),"")</f>
        <v/>
      </c>
      <c r="O828" s="19">
        <f>IFERROR((Data7[[#This Row],[Hours:]]*SUM(Data7[[#This Row],[Rate]:[Other]])),"")</f>
        <v>0</v>
      </c>
      <c r="P828" s="7" t="str">
        <f>IF(Data7[[#This Row],[WO'#:]]="","Riley #","WO#")</f>
        <v>Riley #</v>
      </c>
      <c r="Q828" s="7">
        <f>IFERROR(WEEKNUM(Data7[[#This Row],[Date:]]),"")</f>
        <v>20</v>
      </c>
      <c r="R828" s="6">
        <f t="shared" si="36"/>
        <v>45424</v>
      </c>
      <c r="S828" s="6">
        <f>Data7[[#This Row],[Week Start]]+7</f>
        <v>45431</v>
      </c>
      <c r="T828" s="7" t="str">
        <f t="shared" si="37"/>
        <v>5/12/2024 - 5/19/2024</v>
      </c>
      <c r="U828" s="7" t="str">
        <f t="shared" si="38"/>
        <v>Time Card</v>
      </c>
      <c r="V828" s="8" t="str">
        <f>RIGHT(TEXT(Data7[[#This Row],[Date:]],"mmddyyyy"),4)</f>
        <v>2024</v>
      </c>
      <c r="W828" s="8" t="str">
        <f>MID(TEXT(Data7[[#This Row],[Date:]],"mmddyyyy"),3,2)</f>
        <v>16</v>
      </c>
      <c r="X828" s="8" t="str">
        <f>LEFT(TEXT(Data7[[#This Row],[Date:]],"mmddyyyy"),2)</f>
        <v>05</v>
      </c>
      <c r="Y828" s="6">
        <f>DATE(Data7[[#This Row],[Year]],Data7[[#This Row],[Month]],Data7[[#This Row],[Day]])</f>
        <v>45428</v>
      </c>
    </row>
    <row r="829" spans="1:25" x14ac:dyDescent="0.3">
      <c r="A829" s="5">
        <v>45429.50026134259</v>
      </c>
      <c r="B829" s="7" t="s">
        <v>35</v>
      </c>
      <c r="C829" s="6" t="s">
        <v>611</v>
      </c>
      <c r="D829" s="7" t="s">
        <v>619</v>
      </c>
      <c r="E829" s="8">
        <v>0.5</v>
      </c>
      <c r="F829" s="7" t="s">
        <v>68</v>
      </c>
      <c r="G829" s="7" t="s">
        <v>68</v>
      </c>
      <c r="H829" s="7" t="s">
        <v>92</v>
      </c>
      <c r="I829" s="7" t="s">
        <v>44</v>
      </c>
      <c r="J829" s="19" t="str">
        <f>IFERROR(INDEX('Employee Info'!$C$3:$E$200,MATCH(Data7[[#This Row],[Name:]],'Employee Info'!$B$3:$B$200,0),MATCH(Data7[[#This Row],[Hours Type:]],'Employee Info'!$C$2:$E$2,0)),"")</f>
        <v/>
      </c>
      <c r="K829" s="19" t="str">
        <f>IFERROR(INDEX('Employee Info'!$C$3:$J$200,MATCH(Data7[[#This Row],[Name:]],'Employee Info'!$B$3:$B$200,0),MATCH(Data7[[#Headers],[Truck]],'Employee Info'!$C$2:$J$2,0)),"")</f>
        <v/>
      </c>
      <c r="L829" s="19" t="str">
        <f>IFERROR(INDEX('Employee Info'!$C$3:$J$200,MATCH(Data7[[#This Row],[Name:]],'Employee Info'!$B$3:$B$200,0),MATCH(Data7[[#Headers],[Phone]],'Employee Info'!$C$2:$J$2,0)),"")</f>
        <v/>
      </c>
      <c r="M829" s="19" t="str">
        <f>IFERROR(INDEX('Employee Info'!$C$3:$J$200,MATCH(Data7[[#This Row],[Name:]],'Employee Info'!$B$3:$B$200,0),MATCH(Data7[[#Headers],[Tech]],'Employee Info'!$C$2:$J$2,0)),"")</f>
        <v/>
      </c>
      <c r="N829" s="19" t="str">
        <f>IFERROR(INDEX('Employee Info'!$C$3:$J$200,MATCH(Data7[[#This Row],[Name:]],'Employee Info'!$B$3:$B$200,0),MATCH(Data7[[#Headers],[Other]],'Employee Info'!$C$2:$J$2,0)),"")</f>
        <v/>
      </c>
      <c r="O829" s="19">
        <f>IFERROR((Data7[[#This Row],[Hours:]]*SUM(Data7[[#This Row],[Rate]:[Other]])),"")</f>
        <v>0</v>
      </c>
      <c r="P829" s="7" t="str">
        <f>IF(Data7[[#This Row],[WO'#:]]="","Riley #","WO#")</f>
        <v>Riley #</v>
      </c>
      <c r="Q829" s="7">
        <f>IFERROR(WEEKNUM(Data7[[#This Row],[Date:]]),"")</f>
        <v>20</v>
      </c>
      <c r="R829" s="6">
        <f t="shared" si="36"/>
        <v>45424</v>
      </c>
      <c r="S829" s="6">
        <f>Data7[[#This Row],[Week Start]]+7</f>
        <v>45431</v>
      </c>
      <c r="T829" s="7" t="str">
        <f t="shared" si="37"/>
        <v>5/12/2024 - 5/19/2024</v>
      </c>
      <c r="U829" s="7" t="str">
        <f t="shared" si="38"/>
        <v>Time Card</v>
      </c>
      <c r="V829" s="8" t="str">
        <f>RIGHT(TEXT(Data7[[#This Row],[Date:]],"mmddyyyy"),4)</f>
        <v>2024</v>
      </c>
      <c r="W829" s="8" t="str">
        <f>MID(TEXT(Data7[[#This Row],[Date:]],"mmddyyyy"),3,2)</f>
        <v>16</v>
      </c>
      <c r="X829" s="8" t="str">
        <f>LEFT(TEXT(Data7[[#This Row],[Date:]],"mmddyyyy"),2)</f>
        <v>05</v>
      </c>
      <c r="Y829" s="6">
        <f>DATE(Data7[[#This Row],[Year]],Data7[[#This Row],[Month]],Data7[[#This Row],[Day]])</f>
        <v>45428</v>
      </c>
    </row>
    <row r="830" spans="1:25" x14ac:dyDescent="0.3">
      <c r="A830" s="5">
        <v>45429.501656828703</v>
      </c>
      <c r="B830" s="7" t="s">
        <v>35</v>
      </c>
      <c r="C830" s="6" t="s">
        <v>611</v>
      </c>
      <c r="D830" s="7" t="s">
        <v>620</v>
      </c>
      <c r="E830" s="8">
        <v>0.5</v>
      </c>
      <c r="F830" s="7" t="s">
        <v>68</v>
      </c>
      <c r="G830" s="7" t="s">
        <v>68</v>
      </c>
      <c r="H830" s="7" t="s">
        <v>165</v>
      </c>
      <c r="I830" s="7" t="s">
        <v>44</v>
      </c>
      <c r="J830" s="19" t="str">
        <f>IFERROR(INDEX('Employee Info'!$C$3:$E$200,MATCH(Data7[[#This Row],[Name:]],'Employee Info'!$B$3:$B$200,0),MATCH(Data7[[#This Row],[Hours Type:]],'Employee Info'!$C$2:$E$2,0)),"")</f>
        <v/>
      </c>
      <c r="K830" s="19" t="str">
        <f>IFERROR(INDEX('Employee Info'!$C$3:$J$200,MATCH(Data7[[#This Row],[Name:]],'Employee Info'!$B$3:$B$200,0),MATCH(Data7[[#Headers],[Truck]],'Employee Info'!$C$2:$J$2,0)),"")</f>
        <v/>
      </c>
      <c r="L830" s="19" t="str">
        <f>IFERROR(INDEX('Employee Info'!$C$3:$J$200,MATCH(Data7[[#This Row],[Name:]],'Employee Info'!$B$3:$B$200,0),MATCH(Data7[[#Headers],[Phone]],'Employee Info'!$C$2:$J$2,0)),"")</f>
        <v/>
      </c>
      <c r="M830" s="19" t="str">
        <f>IFERROR(INDEX('Employee Info'!$C$3:$J$200,MATCH(Data7[[#This Row],[Name:]],'Employee Info'!$B$3:$B$200,0),MATCH(Data7[[#Headers],[Tech]],'Employee Info'!$C$2:$J$2,0)),"")</f>
        <v/>
      </c>
      <c r="N830" s="19" t="str">
        <f>IFERROR(INDEX('Employee Info'!$C$3:$J$200,MATCH(Data7[[#This Row],[Name:]],'Employee Info'!$B$3:$B$200,0),MATCH(Data7[[#Headers],[Other]],'Employee Info'!$C$2:$J$2,0)),"")</f>
        <v/>
      </c>
      <c r="O830" s="19">
        <f>IFERROR((Data7[[#This Row],[Hours:]]*SUM(Data7[[#This Row],[Rate]:[Other]])),"")</f>
        <v>0</v>
      </c>
      <c r="P830" s="7" t="str">
        <f>IF(Data7[[#This Row],[WO'#:]]="","Riley #","WO#")</f>
        <v>Riley #</v>
      </c>
      <c r="Q830" s="7">
        <f>IFERROR(WEEKNUM(Data7[[#This Row],[Date:]]),"")</f>
        <v>20</v>
      </c>
      <c r="R830" s="6">
        <f t="shared" si="36"/>
        <v>45424</v>
      </c>
      <c r="S830" s="6">
        <f>Data7[[#This Row],[Week Start]]+7</f>
        <v>45431</v>
      </c>
      <c r="T830" s="7" t="str">
        <f t="shared" si="37"/>
        <v>5/12/2024 - 5/19/2024</v>
      </c>
      <c r="U830" s="7" t="str">
        <f t="shared" si="38"/>
        <v>Time Card</v>
      </c>
      <c r="V830" s="8" t="str">
        <f>RIGHT(TEXT(Data7[[#This Row],[Date:]],"mmddyyyy"),4)</f>
        <v>2024</v>
      </c>
      <c r="W830" s="8" t="str">
        <f>MID(TEXT(Data7[[#This Row],[Date:]],"mmddyyyy"),3,2)</f>
        <v>16</v>
      </c>
      <c r="X830" s="8" t="str">
        <f>LEFT(TEXT(Data7[[#This Row],[Date:]],"mmddyyyy"),2)</f>
        <v>05</v>
      </c>
      <c r="Y830" s="6">
        <f>DATE(Data7[[#This Row],[Year]],Data7[[#This Row],[Month]],Data7[[#This Row],[Day]])</f>
        <v>45428</v>
      </c>
    </row>
    <row r="831" spans="1:25" x14ac:dyDescent="0.3">
      <c r="A831" s="5">
        <v>45429.499344560187</v>
      </c>
      <c r="B831" s="7" t="s">
        <v>35</v>
      </c>
      <c r="C831" s="6" t="s">
        <v>611</v>
      </c>
      <c r="D831" s="7" t="s">
        <v>618</v>
      </c>
      <c r="E831" s="8">
        <v>1</v>
      </c>
      <c r="F831" s="7" t="s">
        <v>68</v>
      </c>
      <c r="G831" s="7" t="s">
        <v>68</v>
      </c>
      <c r="H831" s="7" t="s">
        <v>491</v>
      </c>
      <c r="I831" s="7" t="s">
        <v>44</v>
      </c>
      <c r="J831" s="19" t="str">
        <f>IFERROR(INDEX('Employee Info'!$C$3:$E$200,MATCH(Data7[[#This Row],[Name:]],'Employee Info'!$B$3:$B$200,0),MATCH(Data7[[#This Row],[Hours Type:]],'Employee Info'!$C$2:$E$2,0)),"")</f>
        <v/>
      </c>
      <c r="K831" s="19" t="str">
        <f>IFERROR(INDEX('Employee Info'!$C$3:$J$200,MATCH(Data7[[#This Row],[Name:]],'Employee Info'!$B$3:$B$200,0),MATCH(Data7[[#Headers],[Truck]],'Employee Info'!$C$2:$J$2,0)),"")</f>
        <v/>
      </c>
      <c r="L831" s="19" t="str">
        <f>IFERROR(INDEX('Employee Info'!$C$3:$J$200,MATCH(Data7[[#This Row],[Name:]],'Employee Info'!$B$3:$B$200,0),MATCH(Data7[[#Headers],[Phone]],'Employee Info'!$C$2:$J$2,0)),"")</f>
        <v/>
      </c>
      <c r="M831" s="19" t="str">
        <f>IFERROR(INDEX('Employee Info'!$C$3:$J$200,MATCH(Data7[[#This Row],[Name:]],'Employee Info'!$B$3:$B$200,0),MATCH(Data7[[#Headers],[Tech]],'Employee Info'!$C$2:$J$2,0)),"")</f>
        <v/>
      </c>
      <c r="N831" s="19" t="str">
        <f>IFERROR(INDEX('Employee Info'!$C$3:$J$200,MATCH(Data7[[#This Row],[Name:]],'Employee Info'!$B$3:$B$200,0),MATCH(Data7[[#Headers],[Other]],'Employee Info'!$C$2:$J$2,0)),"")</f>
        <v/>
      </c>
      <c r="O831" s="19">
        <f>IFERROR((Data7[[#This Row],[Hours:]]*SUM(Data7[[#This Row],[Rate]:[Other]])),"")</f>
        <v>0</v>
      </c>
      <c r="P831" s="7" t="str">
        <f>IF(Data7[[#This Row],[WO'#:]]="","Riley #","WO#")</f>
        <v>Riley #</v>
      </c>
      <c r="Q831" s="7">
        <f>IFERROR(WEEKNUM(Data7[[#This Row],[Date:]]),"")</f>
        <v>20</v>
      </c>
      <c r="R831" s="6">
        <f t="shared" si="36"/>
        <v>45424</v>
      </c>
      <c r="S831" s="6">
        <f>Data7[[#This Row],[Week Start]]+7</f>
        <v>45431</v>
      </c>
      <c r="T831" s="7" t="str">
        <f t="shared" si="37"/>
        <v>5/12/2024 - 5/19/2024</v>
      </c>
      <c r="U831" s="7" t="str">
        <f t="shared" si="38"/>
        <v>Time Card</v>
      </c>
      <c r="V831" s="8" t="str">
        <f>RIGHT(TEXT(Data7[[#This Row],[Date:]],"mmddyyyy"),4)</f>
        <v>2024</v>
      </c>
      <c r="W831" s="8" t="str">
        <f>MID(TEXT(Data7[[#This Row],[Date:]],"mmddyyyy"),3,2)</f>
        <v>16</v>
      </c>
      <c r="X831" s="8" t="str">
        <f>LEFT(TEXT(Data7[[#This Row],[Date:]],"mmddyyyy"),2)</f>
        <v>05</v>
      </c>
      <c r="Y831" s="6">
        <f>DATE(Data7[[#This Row],[Year]],Data7[[#This Row],[Month]],Data7[[#This Row],[Day]])</f>
        <v>45428</v>
      </c>
    </row>
    <row r="832" spans="1:25" x14ac:dyDescent="0.3">
      <c r="A832" s="5">
        <v>45428.286068287038</v>
      </c>
      <c r="B832" s="7" t="s">
        <v>66</v>
      </c>
      <c r="C832" s="6" t="s">
        <v>611</v>
      </c>
      <c r="D832" s="7" t="s">
        <v>566</v>
      </c>
      <c r="E832" s="8">
        <v>1</v>
      </c>
      <c r="F832" s="7" t="s">
        <v>68</v>
      </c>
      <c r="G832" s="7" t="s">
        <v>68</v>
      </c>
      <c r="H832" s="7" t="s">
        <v>536</v>
      </c>
      <c r="I832" s="7" t="s">
        <v>44</v>
      </c>
      <c r="J832" s="19" t="str">
        <f>IFERROR(INDEX('Employee Info'!$C$3:$E$200,MATCH(Data7[[#This Row],[Name:]],'Employee Info'!$B$3:$B$200,0),MATCH(Data7[[#This Row],[Hours Type:]],'Employee Info'!$C$2:$E$2,0)),"")</f>
        <v/>
      </c>
      <c r="K832" s="19" t="str">
        <f>IFERROR(INDEX('Employee Info'!$C$3:$J$200,MATCH(Data7[[#This Row],[Name:]],'Employee Info'!$B$3:$B$200,0),MATCH(Data7[[#Headers],[Truck]],'Employee Info'!$C$2:$J$2,0)),"")</f>
        <v/>
      </c>
      <c r="L832" s="19" t="str">
        <f>IFERROR(INDEX('Employee Info'!$C$3:$J$200,MATCH(Data7[[#This Row],[Name:]],'Employee Info'!$B$3:$B$200,0),MATCH(Data7[[#Headers],[Phone]],'Employee Info'!$C$2:$J$2,0)),"")</f>
        <v/>
      </c>
      <c r="M832" s="19" t="str">
        <f>IFERROR(INDEX('Employee Info'!$C$3:$J$200,MATCH(Data7[[#This Row],[Name:]],'Employee Info'!$B$3:$B$200,0),MATCH(Data7[[#Headers],[Tech]],'Employee Info'!$C$2:$J$2,0)),"")</f>
        <v/>
      </c>
      <c r="N832" s="19" t="str">
        <f>IFERROR(INDEX('Employee Info'!$C$3:$J$200,MATCH(Data7[[#This Row],[Name:]],'Employee Info'!$B$3:$B$200,0),MATCH(Data7[[#Headers],[Other]],'Employee Info'!$C$2:$J$2,0)),"")</f>
        <v/>
      </c>
      <c r="O832" s="19">
        <f>IFERROR((Data7[[#This Row],[Hours:]]*SUM(Data7[[#This Row],[Rate]:[Other]])),"")</f>
        <v>0</v>
      </c>
      <c r="P832" s="7" t="str">
        <f>IF(Data7[[#This Row],[WO'#:]]="","Riley #","WO#")</f>
        <v>Riley #</v>
      </c>
      <c r="Q832" s="7">
        <f>IFERROR(WEEKNUM(Data7[[#This Row],[Date:]]),"")</f>
        <v>20</v>
      </c>
      <c r="R832" s="6">
        <f t="shared" si="36"/>
        <v>45424</v>
      </c>
      <c r="S832" s="6">
        <f>Data7[[#This Row],[Week Start]]+7</f>
        <v>45431</v>
      </c>
      <c r="T832" s="7" t="str">
        <f t="shared" si="37"/>
        <v>5/12/2024 - 5/19/2024</v>
      </c>
      <c r="U832" s="7" t="str">
        <f t="shared" si="38"/>
        <v>Time Card</v>
      </c>
      <c r="V832" s="8" t="str">
        <f>RIGHT(TEXT(Data7[[#This Row],[Date:]],"mmddyyyy"),4)</f>
        <v>2024</v>
      </c>
      <c r="W832" s="8" t="str">
        <f>MID(TEXT(Data7[[#This Row],[Date:]],"mmddyyyy"),3,2)</f>
        <v>16</v>
      </c>
      <c r="X832" s="8" t="str">
        <f>LEFT(TEXT(Data7[[#This Row],[Date:]],"mmddyyyy"),2)</f>
        <v>05</v>
      </c>
      <c r="Y832" s="6">
        <f>DATE(Data7[[#This Row],[Year]],Data7[[#This Row],[Month]],Data7[[#This Row],[Day]])</f>
        <v>45428</v>
      </c>
    </row>
    <row r="833" spans="1:25" x14ac:dyDescent="0.3">
      <c r="A833" s="5">
        <v>45428.582289930557</v>
      </c>
      <c r="B833" s="7" t="s">
        <v>492</v>
      </c>
      <c r="C833" s="6" t="s">
        <v>611</v>
      </c>
      <c r="D833" s="7" t="s">
        <v>613</v>
      </c>
      <c r="E833" s="8">
        <v>8</v>
      </c>
      <c r="F833" s="7" t="s">
        <v>68</v>
      </c>
      <c r="G833" s="7" t="s">
        <v>68</v>
      </c>
      <c r="H833" s="7" t="s">
        <v>536</v>
      </c>
      <c r="I833" s="7" t="s">
        <v>44</v>
      </c>
      <c r="J833" s="19" t="str">
        <f>IFERROR(INDEX('Employee Info'!$C$3:$E$200,MATCH(Data7[[#This Row],[Name:]],'Employee Info'!$B$3:$B$200,0),MATCH(Data7[[#This Row],[Hours Type:]],'Employee Info'!$C$2:$E$2,0)),"")</f>
        <v/>
      </c>
      <c r="K833" s="19" t="str">
        <f>IFERROR(INDEX('Employee Info'!$C$3:$J$200,MATCH(Data7[[#This Row],[Name:]],'Employee Info'!$B$3:$B$200,0),MATCH(Data7[[#Headers],[Truck]],'Employee Info'!$C$2:$J$2,0)),"")</f>
        <v/>
      </c>
      <c r="L833" s="19" t="str">
        <f>IFERROR(INDEX('Employee Info'!$C$3:$J$200,MATCH(Data7[[#This Row],[Name:]],'Employee Info'!$B$3:$B$200,0),MATCH(Data7[[#Headers],[Phone]],'Employee Info'!$C$2:$J$2,0)),"")</f>
        <v/>
      </c>
      <c r="M833" s="19" t="str">
        <f>IFERROR(INDEX('Employee Info'!$C$3:$J$200,MATCH(Data7[[#This Row],[Name:]],'Employee Info'!$B$3:$B$200,0),MATCH(Data7[[#Headers],[Tech]],'Employee Info'!$C$2:$J$2,0)),"")</f>
        <v/>
      </c>
      <c r="N833" s="19" t="str">
        <f>IFERROR(INDEX('Employee Info'!$C$3:$J$200,MATCH(Data7[[#This Row],[Name:]],'Employee Info'!$B$3:$B$200,0),MATCH(Data7[[#Headers],[Other]],'Employee Info'!$C$2:$J$2,0)),"")</f>
        <v/>
      </c>
      <c r="O833" s="19">
        <f>IFERROR((Data7[[#This Row],[Hours:]]*SUM(Data7[[#This Row],[Rate]:[Other]])),"")</f>
        <v>0</v>
      </c>
      <c r="P833" s="7" t="str">
        <f>IF(Data7[[#This Row],[WO'#:]]="","Riley #","WO#")</f>
        <v>Riley #</v>
      </c>
      <c r="Q833" s="7">
        <f>IFERROR(WEEKNUM(Data7[[#This Row],[Date:]]),"")</f>
        <v>20</v>
      </c>
      <c r="R833" s="6">
        <f t="shared" si="36"/>
        <v>45424</v>
      </c>
      <c r="S833" s="6">
        <f>Data7[[#This Row],[Week Start]]+7</f>
        <v>45431</v>
      </c>
      <c r="T833" s="7" t="str">
        <f t="shared" si="37"/>
        <v>5/12/2024 - 5/19/2024</v>
      </c>
      <c r="U833" s="7" t="str">
        <f t="shared" si="38"/>
        <v>Time Card</v>
      </c>
      <c r="V833" s="8" t="str">
        <f>RIGHT(TEXT(Data7[[#This Row],[Date:]],"mmddyyyy"),4)</f>
        <v>2024</v>
      </c>
      <c r="W833" s="8" t="str">
        <f>MID(TEXT(Data7[[#This Row],[Date:]],"mmddyyyy"),3,2)</f>
        <v>16</v>
      </c>
      <c r="X833" s="8" t="str">
        <f>LEFT(TEXT(Data7[[#This Row],[Date:]],"mmddyyyy"),2)</f>
        <v>05</v>
      </c>
      <c r="Y833" s="6">
        <f>DATE(Data7[[#This Row],[Year]],Data7[[#This Row],[Month]],Data7[[#This Row],[Day]])</f>
        <v>45428</v>
      </c>
    </row>
    <row r="834" spans="1:25" x14ac:dyDescent="0.3">
      <c r="A834" s="5">
        <v>45428.582412731485</v>
      </c>
      <c r="B834" s="7" t="s">
        <v>65</v>
      </c>
      <c r="C834" s="6" t="s">
        <v>611</v>
      </c>
      <c r="D834" s="7" t="s">
        <v>613</v>
      </c>
      <c r="E834" s="8">
        <v>8</v>
      </c>
      <c r="F834" s="7" t="s">
        <v>68</v>
      </c>
      <c r="G834" s="7" t="s">
        <v>68</v>
      </c>
      <c r="H834" s="7" t="s">
        <v>536</v>
      </c>
      <c r="I834" s="7" t="s">
        <v>44</v>
      </c>
      <c r="J834" s="19" t="str">
        <f>IFERROR(INDEX('Employee Info'!$C$3:$E$200,MATCH(Data7[[#This Row],[Name:]],'Employee Info'!$B$3:$B$200,0),MATCH(Data7[[#This Row],[Hours Type:]],'Employee Info'!$C$2:$E$2,0)),"")</f>
        <v/>
      </c>
      <c r="K834" s="19" t="str">
        <f>IFERROR(INDEX('Employee Info'!$C$3:$J$200,MATCH(Data7[[#This Row],[Name:]],'Employee Info'!$B$3:$B$200,0),MATCH(Data7[[#Headers],[Truck]],'Employee Info'!$C$2:$J$2,0)),"")</f>
        <v/>
      </c>
      <c r="L834" s="19" t="str">
        <f>IFERROR(INDEX('Employee Info'!$C$3:$J$200,MATCH(Data7[[#This Row],[Name:]],'Employee Info'!$B$3:$B$200,0),MATCH(Data7[[#Headers],[Phone]],'Employee Info'!$C$2:$J$2,0)),"")</f>
        <v/>
      </c>
      <c r="M834" s="19" t="str">
        <f>IFERROR(INDEX('Employee Info'!$C$3:$J$200,MATCH(Data7[[#This Row],[Name:]],'Employee Info'!$B$3:$B$200,0),MATCH(Data7[[#Headers],[Tech]],'Employee Info'!$C$2:$J$2,0)),"")</f>
        <v/>
      </c>
      <c r="N834" s="19" t="str">
        <f>IFERROR(INDEX('Employee Info'!$C$3:$J$200,MATCH(Data7[[#This Row],[Name:]],'Employee Info'!$B$3:$B$200,0),MATCH(Data7[[#Headers],[Other]],'Employee Info'!$C$2:$J$2,0)),"")</f>
        <v/>
      </c>
      <c r="O834" s="19">
        <f>IFERROR((Data7[[#This Row],[Hours:]]*SUM(Data7[[#This Row],[Rate]:[Other]])),"")</f>
        <v>0</v>
      </c>
      <c r="P834" s="7" t="str">
        <f>IF(Data7[[#This Row],[WO'#:]]="","Riley #","WO#")</f>
        <v>Riley #</v>
      </c>
      <c r="Q834" s="7">
        <f>IFERROR(WEEKNUM(Data7[[#This Row],[Date:]]),"")</f>
        <v>20</v>
      </c>
      <c r="R834" s="6">
        <f t="shared" ref="R834:R897" si="39">DATE(RIGHT(TEXT(C834,"mm/dd/yyyy"),4),1,1)+(Q834-1)*7-(WEEKDAY(DATE(RIGHT(TEXT(C834,"mm/dd/yyyy"),4),1,1)))+1</f>
        <v>45424</v>
      </c>
      <c r="S834" s="6">
        <f>Data7[[#This Row],[Week Start]]+7</f>
        <v>45431</v>
      </c>
      <c r="T834" s="7" t="str">
        <f t="shared" ref="T834:T897" si="40">IFERROR(TEXT(R834, "m/d/yyyy") &amp; " - " &amp; TEXT(S834, "m/d/yyyy"),"")</f>
        <v>5/12/2024 - 5/19/2024</v>
      </c>
      <c r="U834" s="7" t="str">
        <f t="shared" ref="U834:U897" si="41">"Time Card"</f>
        <v>Time Card</v>
      </c>
      <c r="V834" s="8" t="str">
        <f>RIGHT(TEXT(Data7[[#This Row],[Date:]],"mmddyyyy"),4)</f>
        <v>2024</v>
      </c>
      <c r="W834" s="8" t="str">
        <f>MID(TEXT(Data7[[#This Row],[Date:]],"mmddyyyy"),3,2)</f>
        <v>16</v>
      </c>
      <c r="X834" s="8" t="str">
        <f>LEFT(TEXT(Data7[[#This Row],[Date:]],"mmddyyyy"),2)</f>
        <v>05</v>
      </c>
      <c r="Y834" s="6">
        <f>DATE(Data7[[#This Row],[Year]],Data7[[#This Row],[Month]],Data7[[#This Row],[Day]])</f>
        <v>45428</v>
      </c>
    </row>
    <row r="835" spans="1:25" x14ac:dyDescent="0.3">
      <c r="A835" s="5">
        <v>45429.496789930556</v>
      </c>
      <c r="B835" s="7" t="s">
        <v>35</v>
      </c>
      <c r="C835" s="6" t="s">
        <v>611</v>
      </c>
      <c r="D835" s="7" t="s">
        <v>615</v>
      </c>
      <c r="E835" s="8">
        <v>1</v>
      </c>
      <c r="F835" s="7" t="s">
        <v>68</v>
      </c>
      <c r="G835" s="7" t="s">
        <v>68</v>
      </c>
      <c r="H835" s="7" t="s">
        <v>616</v>
      </c>
      <c r="I835" s="7" t="s">
        <v>44</v>
      </c>
      <c r="J835" s="19" t="str">
        <f>IFERROR(INDEX('Employee Info'!$C$3:$E$200,MATCH(Data7[[#This Row],[Name:]],'Employee Info'!$B$3:$B$200,0),MATCH(Data7[[#This Row],[Hours Type:]],'Employee Info'!$C$2:$E$2,0)),"")</f>
        <v/>
      </c>
      <c r="K835" s="19" t="str">
        <f>IFERROR(INDEX('Employee Info'!$C$3:$J$200,MATCH(Data7[[#This Row],[Name:]],'Employee Info'!$B$3:$B$200,0),MATCH(Data7[[#Headers],[Truck]],'Employee Info'!$C$2:$J$2,0)),"")</f>
        <v/>
      </c>
      <c r="L835" s="19" t="str">
        <f>IFERROR(INDEX('Employee Info'!$C$3:$J$200,MATCH(Data7[[#This Row],[Name:]],'Employee Info'!$B$3:$B$200,0),MATCH(Data7[[#Headers],[Phone]],'Employee Info'!$C$2:$J$2,0)),"")</f>
        <v/>
      </c>
      <c r="M835" s="19" t="str">
        <f>IFERROR(INDEX('Employee Info'!$C$3:$J$200,MATCH(Data7[[#This Row],[Name:]],'Employee Info'!$B$3:$B$200,0),MATCH(Data7[[#Headers],[Tech]],'Employee Info'!$C$2:$J$2,0)),"")</f>
        <v/>
      </c>
      <c r="N835" s="19" t="str">
        <f>IFERROR(INDEX('Employee Info'!$C$3:$J$200,MATCH(Data7[[#This Row],[Name:]],'Employee Info'!$B$3:$B$200,0),MATCH(Data7[[#Headers],[Other]],'Employee Info'!$C$2:$J$2,0)),"")</f>
        <v/>
      </c>
      <c r="O835" s="19">
        <f>IFERROR((Data7[[#This Row],[Hours:]]*SUM(Data7[[#This Row],[Rate]:[Other]])),"")</f>
        <v>0</v>
      </c>
      <c r="P835" s="7" t="str">
        <f>IF(Data7[[#This Row],[WO'#:]]="","Riley #","WO#")</f>
        <v>Riley #</v>
      </c>
      <c r="Q835" s="7">
        <f>IFERROR(WEEKNUM(Data7[[#This Row],[Date:]]),"")</f>
        <v>20</v>
      </c>
      <c r="R835" s="6">
        <f t="shared" si="39"/>
        <v>45424</v>
      </c>
      <c r="S835" s="6">
        <f>Data7[[#This Row],[Week Start]]+7</f>
        <v>45431</v>
      </c>
      <c r="T835" s="7" t="str">
        <f t="shared" si="40"/>
        <v>5/12/2024 - 5/19/2024</v>
      </c>
      <c r="U835" s="7" t="str">
        <f t="shared" si="41"/>
        <v>Time Card</v>
      </c>
      <c r="V835" s="8" t="str">
        <f>RIGHT(TEXT(Data7[[#This Row],[Date:]],"mmddyyyy"),4)</f>
        <v>2024</v>
      </c>
      <c r="W835" s="8" t="str">
        <f>MID(TEXT(Data7[[#This Row],[Date:]],"mmddyyyy"),3,2)</f>
        <v>16</v>
      </c>
      <c r="X835" s="8" t="str">
        <f>LEFT(TEXT(Data7[[#This Row],[Date:]],"mmddyyyy"),2)</f>
        <v>05</v>
      </c>
      <c r="Y835" s="6">
        <f>DATE(Data7[[#This Row],[Year]],Data7[[#This Row],[Month]],Data7[[#This Row],[Day]])</f>
        <v>45428</v>
      </c>
    </row>
    <row r="836" spans="1:25" x14ac:dyDescent="0.3">
      <c r="A836" s="5">
        <v>45428.308386226854</v>
      </c>
      <c r="B836" s="7" t="s">
        <v>66</v>
      </c>
      <c r="C836" s="6" t="s">
        <v>621</v>
      </c>
      <c r="D836" s="7" t="s">
        <v>612</v>
      </c>
      <c r="E836" s="8">
        <v>6</v>
      </c>
      <c r="F836" s="7">
        <v>6984733</v>
      </c>
      <c r="G836" s="7" t="s">
        <v>68</v>
      </c>
      <c r="H836" s="7" t="s">
        <v>69</v>
      </c>
      <c r="I836" s="7" t="s">
        <v>44</v>
      </c>
      <c r="J836" s="19" t="str">
        <f>IFERROR(INDEX('Employee Info'!$C$3:$E$200,MATCH(Data7[[#This Row],[Name:]],'Employee Info'!$B$3:$B$200,0),MATCH(Data7[[#This Row],[Hours Type:]],'Employee Info'!$C$2:$E$2,0)),"")</f>
        <v/>
      </c>
      <c r="K836" s="19" t="str">
        <f>IFERROR(INDEX('Employee Info'!$C$3:$J$200,MATCH(Data7[[#This Row],[Name:]],'Employee Info'!$B$3:$B$200,0),MATCH(Data7[[#Headers],[Truck]],'Employee Info'!$C$2:$J$2,0)),"")</f>
        <v/>
      </c>
      <c r="L836" s="19" t="str">
        <f>IFERROR(INDEX('Employee Info'!$C$3:$J$200,MATCH(Data7[[#This Row],[Name:]],'Employee Info'!$B$3:$B$200,0),MATCH(Data7[[#Headers],[Phone]],'Employee Info'!$C$2:$J$2,0)),"")</f>
        <v/>
      </c>
      <c r="M836" s="19" t="str">
        <f>IFERROR(INDEX('Employee Info'!$C$3:$J$200,MATCH(Data7[[#This Row],[Name:]],'Employee Info'!$B$3:$B$200,0),MATCH(Data7[[#Headers],[Tech]],'Employee Info'!$C$2:$J$2,0)),"")</f>
        <v/>
      </c>
      <c r="N836" s="19" t="str">
        <f>IFERROR(INDEX('Employee Info'!$C$3:$J$200,MATCH(Data7[[#This Row],[Name:]],'Employee Info'!$B$3:$B$200,0),MATCH(Data7[[#Headers],[Other]],'Employee Info'!$C$2:$J$2,0)),"")</f>
        <v/>
      </c>
      <c r="O836" s="19">
        <f>IFERROR((Data7[[#This Row],[Hours:]]*SUM(Data7[[#This Row],[Rate]:[Other]])),"")</f>
        <v>0</v>
      </c>
      <c r="P836" s="7" t="str">
        <f>IF(Data7[[#This Row],[WO'#:]]="","Riley #","WO#")</f>
        <v>WO#</v>
      </c>
      <c r="Q836" s="7">
        <f>IFERROR(WEEKNUM(Data7[[#This Row],[Date:]]),"")</f>
        <v>20</v>
      </c>
      <c r="R836" s="6">
        <f t="shared" si="39"/>
        <v>45424</v>
      </c>
      <c r="S836" s="6">
        <f>Data7[[#This Row],[Week Start]]+7</f>
        <v>45431</v>
      </c>
      <c r="T836" s="7" t="str">
        <f t="shared" si="40"/>
        <v>5/12/2024 - 5/19/2024</v>
      </c>
      <c r="U836" s="7" t="str">
        <f t="shared" si="41"/>
        <v>Time Card</v>
      </c>
      <c r="V836" s="8" t="str">
        <f>RIGHT(TEXT(Data7[[#This Row],[Date:]],"mmddyyyy"),4)</f>
        <v>2024</v>
      </c>
      <c r="W836" s="8" t="str">
        <f>MID(TEXT(Data7[[#This Row],[Date:]],"mmddyyyy"),3,2)</f>
        <v>17</v>
      </c>
      <c r="X836" s="8" t="str">
        <f>LEFT(TEXT(Data7[[#This Row],[Date:]],"mmddyyyy"),2)</f>
        <v>05</v>
      </c>
      <c r="Y836" s="6">
        <f>DATE(Data7[[#This Row],[Year]],Data7[[#This Row],[Month]],Data7[[#This Row],[Day]])</f>
        <v>45429</v>
      </c>
    </row>
    <row r="837" spans="1:25" x14ac:dyDescent="0.3">
      <c r="A837" s="5">
        <v>45429.503922685188</v>
      </c>
      <c r="B837" s="7" t="s">
        <v>35</v>
      </c>
      <c r="C837" s="6" t="s">
        <v>621</v>
      </c>
      <c r="D837" s="7" t="s">
        <v>622</v>
      </c>
      <c r="E837" s="8">
        <v>1</v>
      </c>
      <c r="F837" s="7">
        <v>6984733</v>
      </c>
      <c r="G837" s="7" t="s">
        <v>68</v>
      </c>
      <c r="H837" s="7" t="s">
        <v>69</v>
      </c>
      <c r="I837" s="7" t="s">
        <v>44</v>
      </c>
      <c r="J837" s="19" t="str">
        <f>IFERROR(INDEX('Employee Info'!$C$3:$E$200,MATCH(Data7[[#This Row],[Name:]],'Employee Info'!$B$3:$B$200,0),MATCH(Data7[[#This Row],[Hours Type:]],'Employee Info'!$C$2:$E$2,0)),"")</f>
        <v/>
      </c>
      <c r="K837" s="19" t="str">
        <f>IFERROR(INDEX('Employee Info'!$C$3:$J$200,MATCH(Data7[[#This Row],[Name:]],'Employee Info'!$B$3:$B$200,0),MATCH(Data7[[#Headers],[Truck]],'Employee Info'!$C$2:$J$2,0)),"")</f>
        <v/>
      </c>
      <c r="L837" s="19" t="str">
        <f>IFERROR(INDEX('Employee Info'!$C$3:$J$200,MATCH(Data7[[#This Row],[Name:]],'Employee Info'!$B$3:$B$200,0),MATCH(Data7[[#Headers],[Phone]],'Employee Info'!$C$2:$J$2,0)),"")</f>
        <v/>
      </c>
      <c r="M837" s="19" t="str">
        <f>IFERROR(INDEX('Employee Info'!$C$3:$J$200,MATCH(Data7[[#This Row],[Name:]],'Employee Info'!$B$3:$B$200,0),MATCH(Data7[[#Headers],[Tech]],'Employee Info'!$C$2:$J$2,0)),"")</f>
        <v/>
      </c>
      <c r="N837" s="19" t="str">
        <f>IFERROR(INDEX('Employee Info'!$C$3:$J$200,MATCH(Data7[[#This Row],[Name:]],'Employee Info'!$B$3:$B$200,0),MATCH(Data7[[#Headers],[Other]],'Employee Info'!$C$2:$J$2,0)),"")</f>
        <v/>
      </c>
      <c r="O837" s="19">
        <f>IFERROR((Data7[[#This Row],[Hours:]]*SUM(Data7[[#This Row],[Rate]:[Other]])),"")</f>
        <v>0</v>
      </c>
      <c r="P837" s="7" t="str">
        <f>IF(Data7[[#This Row],[WO'#:]]="","Riley #","WO#")</f>
        <v>WO#</v>
      </c>
      <c r="Q837" s="7">
        <f>IFERROR(WEEKNUM(Data7[[#This Row],[Date:]]),"")</f>
        <v>20</v>
      </c>
      <c r="R837" s="6">
        <f t="shared" si="39"/>
        <v>45424</v>
      </c>
      <c r="S837" s="6">
        <f>Data7[[#This Row],[Week Start]]+7</f>
        <v>45431</v>
      </c>
      <c r="T837" s="7" t="str">
        <f t="shared" si="40"/>
        <v>5/12/2024 - 5/19/2024</v>
      </c>
      <c r="U837" s="7" t="str">
        <f t="shared" si="41"/>
        <v>Time Card</v>
      </c>
      <c r="V837" s="8" t="str">
        <f>RIGHT(TEXT(Data7[[#This Row],[Date:]],"mmddyyyy"),4)</f>
        <v>2024</v>
      </c>
      <c r="W837" s="8" t="str">
        <f>MID(TEXT(Data7[[#This Row],[Date:]],"mmddyyyy"),3,2)</f>
        <v>17</v>
      </c>
      <c r="X837" s="8" t="str">
        <f>LEFT(TEXT(Data7[[#This Row],[Date:]],"mmddyyyy"),2)</f>
        <v>05</v>
      </c>
      <c r="Y837" s="6">
        <f>DATE(Data7[[#This Row],[Year]],Data7[[#This Row],[Month]],Data7[[#This Row],[Day]])</f>
        <v>45429</v>
      </c>
    </row>
    <row r="838" spans="1:25" x14ac:dyDescent="0.3">
      <c r="A838" s="5">
        <v>45429.535820023149</v>
      </c>
      <c r="B838" s="7" t="s">
        <v>35</v>
      </c>
      <c r="C838" s="6" t="s">
        <v>621</v>
      </c>
      <c r="D838" s="7" t="s">
        <v>126</v>
      </c>
      <c r="E838" s="8">
        <v>1</v>
      </c>
      <c r="F838" s="7">
        <v>6984733</v>
      </c>
      <c r="G838" s="7" t="s">
        <v>68</v>
      </c>
      <c r="H838" s="7" t="s">
        <v>69</v>
      </c>
      <c r="I838" s="7" t="s">
        <v>44</v>
      </c>
      <c r="J838" s="19" t="str">
        <f>IFERROR(INDEX('Employee Info'!$C$3:$E$200,MATCH(Data7[[#This Row],[Name:]],'Employee Info'!$B$3:$B$200,0),MATCH(Data7[[#This Row],[Hours Type:]],'Employee Info'!$C$2:$E$2,0)),"")</f>
        <v/>
      </c>
      <c r="K838" s="19" t="str">
        <f>IFERROR(INDEX('Employee Info'!$C$3:$J$200,MATCH(Data7[[#This Row],[Name:]],'Employee Info'!$B$3:$B$200,0),MATCH(Data7[[#Headers],[Truck]],'Employee Info'!$C$2:$J$2,0)),"")</f>
        <v/>
      </c>
      <c r="L838" s="19" t="str">
        <f>IFERROR(INDEX('Employee Info'!$C$3:$J$200,MATCH(Data7[[#This Row],[Name:]],'Employee Info'!$B$3:$B$200,0),MATCH(Data7[[#Headers],[Phone]],'Employee Info'!$C$2:$J$2,0)),"")</f>
        <v/>
      </c>
      <c r="M838" s="19" t="str">
        <f>IFERROR(INDEX('Employee Info'!$C$3:$J$200,MATCH(Data7[[#This Row],[Name:]],'Employee Info'!$B$3:$B$200,0),MATCH(Data7[[#Headers],[Tech]],'Employee Info'!$C$2:$J$2,0)),"")</f>
        <v/>
      </c>
      <c r="N838" s="19" t="str">
        <f>IFERROR(INDEX('Employee Info'!$C$3:$J$200,MATCH(Data7[[#This Row],[Name:]],'Employee Info'!$B$3:$B$200,0),MATCH(Data7[[#Headers],[Other]],'Employee Info'!$C$2:$J$2,0)),"")</f>
        <v/>
      </c>
      <c r="O838" s="19">
        <f>IFERROR((Data7[[#This Row],[Hours:]]*SUM(Data7[[#This Row],[Rate]:[Other]])),"")</f>
        <v>0</v>
      </c>
      <c r="P838" s="7" t="str">
        <f>IF(Data7[[#This Row],[WO'#:]]="","Riley #","WO#")</f>
        <v>WO#</v>
      </c>
      <c r="Q838" s="7">
        <f>IFERROR(WEEKNUM(Data7[[#This Row],[Date:]]),"")</f>
        <v>20</v>
      </c>
      <c r="R838" s="6">
        <f t="shared" si="39"/>
        <v>45424</v>
      </c>
      <c r="S838" s="6">
        <f>Data7[[#This Row],[Week Start]]+7</f>
        <v>45431</v>
      </c>
      <c r="T838" s="7" t="str">
        <f t="shared" si="40"/>
        <v>5/12/2024 - 5/19/2024</v>
      </c>
      <c r="U838" s="7" t="str">
        <f t="shared" si="41"/>
        <v>Time Card</v>
      </c>
      <c r="V838" s="8" t="str">
        <f>RIGHT(TEXT(Data7[[#This Row],[Date:]],"mmddyyyy"),4)</f>
        <v>2024</v>
      </c>
      <c r="W838" s="8" t="str">
        <f>MID(TEXT(Data7[[#This Row],[Date:]],"mmddyyyy"),3,2)</f>
        <v>17</v>
      </c>
      <c r="X838" s="8" t="str">
        <f>LEFT(TEXT(Data7[[#This Row],[Date:]],"mmddyyyy"),2)</f>
        <v>05</v>
      </c>
      <c r="Y838" s="6">
        <f>DATE(Data7[[#This Row],[Year]],Data7[[#This Row],[Month]],Data7[[#This Row],[Day]])</f>
        <v>45429</v>
      </c>
    </row>
    <row r="839" spans="1:25" x14ac:dyDescent="0.3">
      <c r="A839" s="5">
        <v>45428.282056018521</v>
      </c>
      <c r="B839" s="7" t="s">
        <v>66</v>
      </c>
      <c r="C839" s="6" t="s">
        <v>621</v>
      </c>
      <c r="D839" s="7" t="s">
        <v>584</v>
      </c>
      <c r="E839" s="8">
        <v>1</v>
      </c>
      <c r="F839" s="7">
        <v>7098027</v>
      </c>
      <c r="G839" s="7" t="s">
        <v>68</v>
      </c>
      <c r="H839" s="7" t="s">
        <v>69</v>
      </c>
      <c r="I839" s="7" t="s">
        <v>44</v>
      </c>
      <c r="J839" s="19" t="str">
        <f>IFERROR(INDEX('Employee Info'!$C$3:$E$200,MATCH(Data7[[#This Row],[Name:]],'Employee Info'!$B$3:$B$200,0),MATCH(Data7[[#This Row],[Hours Type:]],'Employee Info'!$C$2:$E$2,0)),"")</f>
        <v/>
      </c>
      <c r="K839" s="19" t="str">
        <f>IFERROR(INDEX('Employee Info'!$C$3:$J$200,MATCH(Data7[[#This Row],[Name:]],'Employee Info'!$B$3:$B$200,0),MATCH(Data7[[#Headers],[Truck]],'Employee Info'!$C$2:$J$2,0)),"")</f>
        <v/>
      </c>
      <c r="L839" s="19" t="str">
        <f>IFERROR(INDEX('Employee Info'!$C$3:$J$200,MATCH(Data7[[#This Row],[Name:]],'Employee Info'!$B$3:$B$200,0),MATCH(Data7[[#Headers],[Phone]],'Employee Info'!$C$2:$J$2,0)),"")</f>
        <v/>
      </c>
      <c r="M839" s="19" t="str">
        <f>IFERROR(INDEX('Employee Info'!$C$3:$J$200,MATCH(Data7[[#This Row],[Name:]],'Employee Info'!$B$3:$B$200,0),MATCH(Data7[[#Headers],[Tech]],'Employee Info'!$C$2:$J$2,0)),"")</f>
        <v/>
      </c>
      <c r="N839" s="19" t="str">
        <f>IFERROR(INDEX('Employee Info'!$C$3:$J$200,MATCH(Data7[[#This Row],[Name:]],'Employee Info'!$B$3:$B$200,0),MATCH(Data7[[#Headers],[Other]],'Employee Info'!$C$2:$J$2,0)),"")</f>
        <v/>
      </c>
      <c r="O839" s="19">
        <f>IFERROR((Data7[[#This Row],[Hours:]]*SUM(Data7[[#This Row],[Rate]:[Other]])),"")</f>
        <v>0</v>
      </c>
      <c r="P839" s="7" t="str">
        <f>IF(Data7[[#This Row],[WO'#:]]="","Riley #","WO#")</f>
        <v>WO#</v>
      </c>
      <c r="Q839" s="7">
        <f>IFERROR(WEEKNUM(Data7[[#This Row],[Date:]]),"")</f>
        <v>20</v>
      </c>
      <c r="R839" s="6">
        <f t="shared" si="39"/>
        <v>45424</v>
      </c>
      <c r="S839" s="6">
        <f>Data7[[#This Row],[Week Start]]+7</f>
        <v>45431</v>
      </c>
      <c r="T839" s="7" t="str">
        <f t="shared" si="40"/>
        <v>5/12/2024 - 5/19/2024</v>
      </c>
      <c r="U839" s="7" t="str">
        <f t="shared" si="41"/>
        <v>Time Card</v>
      </c>
      <c r="V839" s="8" t="str">
        <f>RIGHT(TEXT(Data7[[#This Row],[Date:]],"mmddyyyy"),4)</f>
        <v>2024</v>
      </c>
      <c r="W839" s="8" t="str">
        <f>MID(TEXT(Data7[[#This Row],[Date:]],"mmddyyyy"),3,2)</f>
        <v>17</v>
      </c>
      <c r="X839" s="8" t="str">
        <f>LEFT(TEXT(Data7[[#This Row],[Date:]],"mmddyyyy"),2)</f>
        <v>05</v>
      </c>
      <c r="Y839" s="6">
        <f>DATE(Data7[[#This Row],[Year]],Data7[[#This Row],[Month]],Data7[[#This Row],[Day]])</f>
        <v>45429</v>
      </c>
    </row>
    <row r="840" spans="1:25" x14ac:dyDescent="0.3">
      <c r="A840" s="5">
        <v>45429.263655092589</v>
      </c>
      <c r="B840" s="7" t="s">
        <v>23</v>
      </c>
      <c r="C840" s="6" t="s">
        <v>621</v>
      </c>
      <c r="D840" s="7" t="s">
        <v>594</v>
      </c>
      <c r="E840" s="8">
        <v>8</v>
      </c>
      <c r="F840" s="7">
        <v>7098027</v>
      </c>
      <c r="G840" s="7" t="s">
        <v>68</v>
      </c>
      <c r="H840" s="7" t="s">
        <v>69</v>
      </c>
      <c r="I840" s="7" t="s">
        <v>44</v>
      </c>
      <c r="J840" s="19" t="str">
        <f>IFERROR(INDEX('Employee Info'!$C$3:$E$200,MATCH(Data7[[#This Row],[Name:]],'Employee Info'!$B$3:$B$200,0),MATCH(Data7[[#This Row],[Hours Type:]],'Employee Info'!$C$2:$E$2,0)),"")</f>
        <v/>
      </c>
      <c r="K840" s="19" t="str">
        <f>IFERROR(INDEX('Employee Info'!$C$3:$J$200,MATCH(Data7[[#This Row],[Name:]],'Employee Info'!$B$3:$B$200,0),MATCH(Data7[[#Headers],[Truck]],'Employee Info'!$C$2:$J$2,0)),"")</f>
        <v/>
      </c>
      <c r="L840" s="19" t="str">
        <f>IFERROR(INDEX('Employee Info'!$C$3:$J$200,MATCH(Data7[[#This Row],[Name:]],'Employee Info'!$B$3:$B$200,0),MATCH(Data7[[#Headers],[Phone]],'Employee Info'!$C$2:$J$2,0)),"")</f>
        <v/>
      </c>
      <c r="M840" s="19" t="str">
        <f>IFERROR(INDEX('Employee Info'!$C$3:$J$200,MATCH(Data7[[#This Row],[Name:]],'Employee Info'!$B$3:$B$200,0),MATCH(Data7[[#Headers],[Tech]],'Employee Info'!$C$2:$J$2,0)),"")</f>
        <v/>
      </c>
      <c r="N840" s="19" t="str">
        <f>IFERROR(INDEX('Employee Info'!$C$3:$J$200,MATCH(Data7[[#This Row],[Name:]],'Employee Info'!$B$3:$B$200,0),MATCH(Data7[[#Headers],[Other]],'Employee Info'!$C$2:$J$2,0)),"")</f>
        <v/>
      </c>
      <c r="O840" s="19">
        <f>IFERROR((Data7[[#This Row],[Hours:]]*SUM(Data7[[#This Row],[Rate]:[Other]])),"")</f>
        <v>0</v>
      </c>
      <c r="P840" s="7" t="str">
        <f>IF(Data7[[#This Row],[WO'#:]]="","Riley #","WO#")</f>
        <v>WO#</v>
      </c>
      <c r="Q840" s="7">
        <f>IFERROR(WEEKNUM(Data7[[#This Row],[Date:]]),"")</f>
        <v>20</v>
      </c>
      <c r="R840" s="6">
        <f t="shared" si="39"/>
        <v>45424</v>
      </c>
      <c r="S840" s="6">
        <f>Data7[[#This Row],[Week Start]]+7</f>
        <v>45431</v>
      </c>
      <c r="T840" s="7" t="str">
        <f t="shared" si="40"/>
        <v>5/12/2024 - 5/19/2024</v>
      </c>
      <c r="U840" s="7" t="str">
        <f t="shared" si="41"/>
        <v>Time Card</v>
      </c>
      <c r="V840" s="8" t="str">
        <f>RIGHT(TEXT(Data7[[#This Row],[Date:]],"mmddyyyy"),4)</f>
        <v>2024</v>
      </c>
      <c r="W840" s="8" t="str">
        <f>MID(TEXT(Data7[[#This Row],[Date:]],"mmddyyyy"),3,2)</f>
        <v>17</v>
      </c>
      <c r="X840" s="8" t="str">
        <f>LEFT(TEXT(Data7[[#This Row],[Date:]],"mmddyyyy"),2)</f>
        <v>05</v>
      </c>
      <c r="Y840" s="6">
        <f>DATE(Data7[[#This Row],[Year]],Data7[[#This Row],[Month]],Data7[[#This Row],[Day]])</f>
        <v>45429</v>
      </c>
    </row>
    <row r="841" spans="1:25" x14ac:dyDescent="0.3">
      <c r="A841" s="5">
        <v>45429.502359606478</v>
      </c>
      <c r="B841" s="7" t="s">
        <v>35</v>
      </c>
      <c r="C841" s="6" t="s">
        <v>621</v>
      </c>
      <c r="D841" s="7" t="s">
        <v>623</v>
      </c>
      <c r="E841" s="8">
        <v>5</v>
      </c>
      <c r="F841" s="7" t="s">
        <v>68</v>
      </c>
      <c r="G841" s="7" t="s">
        <v>68</v>
      </c>
      <c r="H841" s="7" t="s">
        <v>491</v>
      </c>
      <c r="I841" s="7" t="s">
        <v>44</v>
      </c>
      <c r="J841" s="19" t="str">
        <f>IFERROR(INDEX('Employee Info'!$C$3:$E$200,MATCH(Data7[[#This Row],[Name:]],'Employee Info'!$B$3:$B$200,0),MATCH(Data7[[#This Row],[Hours Type:]],'Employee Info'!$C$2:$E$2,0)),"")</f>
        <v/>
      </c>
      <c r="K841" s="19" t="str">
        <f>IFERROR(INDEX('Employee Info'!$C$3:$J$200,MATCH(Data7[[#This Row],[Name:]],'Employee Info'!$B$3:$B$200,0),MATCH(Data7[[#Headers],[Truck]],'Employee Info'!$C$2:$J$2,0)),"")</f>
        <v/>
      </c>
      <c r="L841" s="19" t="str">
        <f>IFERROR(INDEX('Employee Info'!$C$3:$J$200,MATCH(Data7[[#This Row],[Name:]],'Employee Info'!$B$3:$B$200,0),MATCH(Data7[[#Headers],[Phone]],'Employee Info'!$C$2:$J$2,0)),"")</f>
        <v/>
      </c>
      <c r="M841" s="19" t="str">
        <f>IFERROR(INDEX('Employee Info'!$C$3:$J$200,MATCH(Data7[[#This Row],[Name:]],'Employee Info'!$B$3:$B$200,0),MATCH(Data7[[#Headers],[Tech]],'Employee Info'!$C$2:$J$2,0)),"")</f>
        <v/>
      </c>
      <c r="N841" s="19" t="str">
        <f>IFERROR(INDEX('Employee Info'!$C$3:$J$200,MATCH(Data7[[#This Row],[Name:]],'Employee Info'!$B$3:$B$200,0),MATCH(Data7[[#Headers],[Other]],'Employee Info'!$C$2:$J$2,0)),"")</f>
        <v/>
      </c>
      <c r="O841" s="19">
        <f>IFERROR((Data7[[#This Row],[Hours:]]*SUM(Data7[[#This Row],[Rate]:[Other]])),"")</f>
        <v>0</v>
      </c>
      <c r="P841" s="7" t="str">
        <f>IF(Data7[[#This Row],[WO'#:]]="","Riley #","WO#")</f>
        <v>Riley #</v>
      </c>
      <c r="Q841" s="7">
        <f>IFERROR(WEEKNUM(Data7[[#This Row],[Date:]]),"")</f>
        <v>20</v>
      </c>
      <c r="R841" s="6">
        <f t="shared" si="39"/>
        <v>45424</v>
      </c>
      <c r="S841" s="6">
        <f>Data7[[#This Row],[Week Start]]+7</f>
        <v>45431</v>
      </c>
      <c r="T841" s="7" t="str">
        <f t="shared" si="40"/>
        <v>5/12/2024 - 5/19/2024</v>
      </c>
      <c r="U841" s="7" t="str">
        <f t="shared" si="41"/>
        <v>Time Card</v>
      </c>
      <c r="V841" s="8" t="str">
        <f>RIGHT(TEXT(Data7[[#This Row],[Date:]],"mmddyyyy"),4)</f>
        <v>2024</v>
      </c>
      <c r="W841" s="8" t="str">
        <f>MID(TEXT(Data7[[#This Row],[Date:]],"mmddyyyy"),3,2)</f>
        <v>17</v>
      </c>
      <c r="X841" s="8" t="str">
        <f>LEFT(TEXT(Data7[[#This Row],[Date:]],"mmddyyyy"),2)</f>
        <v>05</v>
      </c>
      <c r="Y841" s="6">
        <f>DATE(Data7[[#This Row],[Year]],Data7[[#This Row],[Month]],Data7[[#This Row],[Day]])</f>
        <v>45429</v>
      </c>
    </row>
    <row r="842" spans="1:25" x14ac:dyDescent="0.3">
      <c r="A842" s="5">
        <v>45429.542302546295</v>
      </c>
      <c r="B842" s="7" t="s">
        <v>492</v>
      </c>
      <c r="C842" s="6" t="s">
        <v>621</v>
      </c>
      <c r="D842" s="7" t="s">
        <v>625</v>
      </c>
      <c r="E842" s="8">
        <v>4</v>
      </c>
      <c r="F842" s="7" t="s">
        <v>68</v>
      </c>
      <c r="G842" s="7" t="s">
        <v>68</v>
      </c>
      <c r="H842" s="7" t="s">
        <v>491</v>
      </c>
      <c r="I842" s="7" t="s">
        <v>44</v>
      </c>
      <c r="J842" s="19" t="str">
        <f>IFERROR(INDEX('Employee Info'!$C$3:$E$200,MATCH(Data7[[#This Row],[Name:]],'Employee Info'!$B$3:$B$200,0),MATCH(Data7[[#This Row],[Hours Type:]],'Employee Info'!$C$2:$E$2,0)),"")</f>
        <v/>
      </c>
      <c r="K842" s="19" t="str">
        <f>IFERROR(INDEX('Employee Info'!$C$3:$J$200,MATCH(Data7[[#This Row],[Name:]],'Employee Info'!$B$3:$B$200,0),MATCH(Data7[[#Headers],[Truck]],'Employee Info'!$C$2:$J$2,0)),"")</f>
        <v/>
      </c>
      <c r="L842" s="19" t="str">
        <f>IFERROR(INDEX('Employee Info'!$C$3:$J$200,MATCH(Data7[[#This Row],[Name:]],'Employee Info'!$B$3:$B$200,0),MATCH(Data7[[#Headers],[Phone]],'Employee Info'!$C$2:$J$2,0)),"")</f>
        <v/>
      </c>
      <c r="M842" s="19" t="str">
        <f>IFERROR(INDEX('Employee Info'!$C$3:$J$200,MATCH(Data7[[#This Row],[Name:]],'Employee Info'!$B$3:$B$200,0),MATCH(Data7[[#Headers],[Tech]],'Employee Info'!$C$2:$J$2,0)),"")</f>
        <v/>
      </c>
      <c r="N842" s="19" t="str">
        <f>IFERROR(INDEX('Employee Info'!$C$3:$J$200,MATCH(Data7[[#This Row],[Name:]],'Employee Info'!$B$3:$B$200,0),MATCH(Data7[[#Headers],[Other]],'Employee Info'!$C$2:$J$2,0)),"")</f>
        <v/>
      </c>
      <c r="O842" s="19">
        <f>IFERROR((Data7[[#This Row],[Hours:]]*SUM(Data7[[#This Row],[Rate]:[Other]])),"")</f>
        <v>0</v>
      </c>
      <c r="P842" s="7" t="str">
        <f>IF(Data7[[#This Row],[WO'#:]]="","Riley #","WO#")</f>
        <v>Riley #</v>
      </c>
      <c r="Q842" s="7">
        <f>IFERROR(WEEKNUM(Data7[[#This Row],[Date:]]),"")</f>
        <v>20</v>
      </c>
      <c r="R842" s="6">
        <f t="shared" si="39"/>
        <v>45424</v>
      </c>
      <c r="S842" s="6">
        <f>Data7[[#This Row],[Week Start]]+7</f>
        <v>45431</v>
      </c>
      <c r="T842" s="7" t="str">
        <f t="shared" si="40"/>
        <v>5/12/2024 - 5/19/2024</v>
      </c>
      <c r="U842" s="7" t="str">
        <f t="shared" si="41"/>
        <v>Time Card</v>
      </c>
      <c r="V842" s="8" t="str">
        <f>RIGHT(TEXT(Data7[[#This Row],[Date:]],"mmddyyyy"),4)</f>
        <v>2024</v>
      </c>
      <c r="W842" s="8" t="str">
        <f>MID(TEXT(Data7[[#This Row],[Date:]],"mmddyyyy"),3,2)</f>
        <v>17</v>
      </c>
      <c r="X842" s="8" t="str">
        <f>LEFT(TEXT(Data7[[#This Row],[Date:]],"mmddyyyy"),2)</f>
        <v>05</v>
      </c>
      <c r="Y842" s="6">
        <f>DATE(Data7[[#This Row],[Year]],Data7[[#This Row],[Month]],Data7[[#This Row],[Day]])</f>
        <v>45429</v>
      </c>
    </row>
    <row r="843" spans="1:25" x14ac:dyDescent="0.3">
      <c r="A843" s="5">
        <v>45428.283489583337</v>
      </c>
      <c r="B843" s="7" t="s">
        <v>66</v>
      </c>
      <c r="C843" s="6" t="s">
        <v>621</v>
      </c>
      <c r="D843" s="7" t="s">
        <v>566</v>
      </c>
      <c r="E843" s="8">
        <v>1</v>
      </c>
      <c r="F843" s="7" t="s">
        <v>68</v>
      </c>
      <c r="G843" s="7" t="s">
        <v>68</v>
      </c>
      <c r="H843" s="7" t="s">
        <v>536</v>
      </c>
      <c r="I843" s="7" t="s">
        <v>44</v>
      </c>
      <c r="J843" s="19" t="str">
        <f>IFERROR(INDEX('Employee Info'!$C$3:$E$200,MATCH(Data7[[#This Row],[Name:]],'Employee Info'!$B$3:$B$200,0),MATCH(Data7[[#This Row],[Hours Type:]],'Employee Info'!$C$2:$E$2,0)),"")</f>
        <v/>
      </c>
      <c r="K843" s="19" t="str">
        <f>IFERROR(INDEX('Employee Info'!$C$3:$J$200,MATCH(Data7[[#This Row],[Name:]],'Employee Info'!$B$3:$B$200,0),MATCH(Data7[[#Headers],[Truck]],'Employee Info'!$C$2:$J$2,0)),"")</f>
        <v/>
      </c>
      <c r="L843" s="19" t="str">
        <f>IFERROR(INDEX('Employee Info'!$C$3:$J$200,MATCH(Data7[[#This Row],[Name:]],'Employee Info'!$B$3:$B$200,0),MATCH(Data7[[#Headers],[Phone]],'Employee Info'!$C$2:$J$2,0)),"")</f>
        <v/>
      </c>
      <c r="M843" s="19" t="str">
        <f>IFERROR(INDEX('Employee Info'!$C$3:$J$200,MATCH(Data7[[#This Row],[Name:]],'Employee Info'!$B$3:$B$200,0),MATCH(Data7[[#Headers],[Tech]],'Employee Info'!$C$2:$J$2,0)),"")</f>
        <v/>
      </c>
      <c r="N843" s="19" t="str">
        <f>IFERROR(INDEX('Employee Info'!$C$3:$J$200,MATCH(Data7[[#This Row],[Name:]],'Employee Info'!$B$3:$B$200,0),MATCH(Data7[[#Headers],[Other]],'Employee Info'!$C$2:$J$2,0)),"")</f>
        <v/>
      </c>
      <c r="O843" s="19">
        <f>IFERROR((Data7[[#This Row],[Hours:]]*SUM(Data7[[#This Row],[Rate]:[Other]])),"")</f>
        <v>0</v>
      </c>
      <c r="P843" s="7" t="str">
        <f>IF(Data7[[#This Row],[WO'#:]]="","Riley #","WO#")</f>
        <v>Riley #</v>
      </c>
      <c r="Q843" s="7">
        <f>IFERROR(WEEKNUM(Data7[[#This Row],[Date:]]),"")</f>
        <v>20</v>
      </c>
      <c r="R843" s="6">
        <f t="shared" si="39"/>
        <v>45424</v>
      </c>
      <c r="S843" s="6">
        <f>Data7[[#This Row],[Week Start]]+7</f>
        <v>45431</v>
      </c>
      <c r="T843" s="7" t="str">
        <f t="shared" si="40"/>
        <v>5/12/2024 - 5/19/2024</v>
      </c>
      <c r="U843" s="7" t="str">
        <f t="shared" si="41"/>
        <v>Time Card</v>
      </c>
      <c r="V843" s="8" t="str">
        <f>RIGHT(TEXT(Data7[[#This Row],[Date:]],"mmddyyyy"),4)</f>
        <v>2024</v>
      </c>
      <c r="W843" s="8" t="str">
        <f>MID(TEXT(Data7[[#This Row],[Date:]],"mmddyyyy"),3,2)</f>
        <v>17</v>
      </c>
      <c r="X843" s="8" t="str">
        <f>LEFT(TEXT(Data7[[#This Row],[Date:]],"mmddyyyy"),2)</f>
        <v>05</v>
      </c>
      <c r="Y843" s="6">
        <f>DATE(Data7[[#This Row],[Year]],Data7[[#This Row],[Month]],Data7[[#This Row],[Day]])</f>
        <v>45429</v>
      </c>
    </row>
    <row r="844" spans="1:25" x14ac:dyDescent="0.3">
      <c r="A844" s="5">
        <v>45429.541647685182</v>
      </c>
      <c r="B844" s="7" t="s">
        <v>492</v>
      </c>
      <c r="C844" s="6" t="s">
        <v>621</v>
      </c>
      <c r="D844" s="7" t="s">
        <v>624</v>
      </c>
      <c r="E844" s="8">
        <v>3</v>
      </c>
      <c r="F844" s="7" t="s">
        <v>68</v>
      </c>
      <c r="G844" s="7" t="s">
        <v>68</v>
      </c>
      <c r="H844" s="7" t="s">
        <v>536</v>
      </c>
      <c r="I844" s="7" t="s">
        <v>44</v>
      </c>
      <c r="J844" s="19" t="str">
        <f>IFERROR(INDEX('Employee Info'!$C$3:$E$200,MATCH(Data7[[#This Row],[Name:]],'Employee Info'!$B$3:$B$200,0),MATCH(Data7[[#This Row],[Hours Type:]],'Employee Info'!$C$2:$E$2,0)),"")</f>
        <v/>
      </c>
      <c r="K844" s="19" t="str">
        <f>IFERROR(INDEX('Employee Info'!$C$3:$J$200,MATCH(Data7[[#This Row],[Name:]],'Employee Info'!$B$3:$B$200,0),MATCH(Data7[[#Headers],[Truck]],'Employee Info'!$C$2:$J$2,0)),"")</f>
        <v/>
      </c>
      <c r="L844" s="19" t="str">
        <f>IFERROR(INDEX('Employee Info'!$C$3:$J$200,MATCH(Data7[[#This Row],[Name:]],'Employee Info'!$B$3:$B$200,0),MATCH(Data7[[#Headers],[Phone]],'Employee Info'!$C$2:$J$2,0)),"")</f>
        <v/>
      </c>
      <c r="M844" s="19" t="str">
        <f>IFERROR(INDEX('Employee Info'!$C$3:$J$200,MATCH(Data7[[#This Row],[Name:]],'Employee Info'!$B$3:$B$200,0),MATCH(Data7[[#Headers],[Tech]],'Employee Info'!$C$2:$J$2,0)),"")</f>
        <v/>
      </c>
      <c r="N844" s="19" t="str">
        <f>IFERROR(INDEX('Employee Info'!$C$3:$J$200,MATCH(Data7[[#This Row],[Name:]],'Employee Info'!$B$3:$B$200,0),MATCH(Data7[[#Headers],[Other]],'Employee Info'!$C$2:$J$2,0)),"")</f>
        <v/>
      </c>
      <c r="O844" s="19">
        <f>IFERROR((Data7[[#This Row],[Hours:]]*SUM(Data7[[#This Row],[Rate]:[Other]])),"")</f>
        <v>0</v>
      </c>
      <c r="P844" s="7" t="str">
        <f>IF(Data7[[#This Row],[WO'#:]]="","Riley #","WO#")</f>
        <v>Riley #</v>
      </c>
      <c r="Q844" s="7">
        <f>IFERROR(WEEKNUM(Data7[[#This Row],[Date:]]),"")</f>
        <v>20</v>
      </c>
      <c r="R844" s="6">
        <f t="shared" si="39"/>
        <v>45424</v>
      </c>
      <c r="S844" s="6">
        <f>Data7[[#This Row],[Week Start]]+7</f>
        <v>45431</v>
      </c>
      <c r="T844" s="7" t="str">
        <f t="shared" si="40"/>
        <v>5/12/2024 - 5/19/2024</v>
      </c>
      <c r="U844" s="7" t="str">
        <f t="shared" si="41"/>
        <v>Time Card</v>
      </c>
      <c r="V844" s="8" t="str">
        <f>RIGHT(TEXT(Data7[[#This Row],[Date:]],"mmddyyyy"),4)</f>
        <v>2024</v>
      </c>
      <c r="W844" s="8" t="str">
        <f>MID(TEXT(Data7[[#This Row],[Date:]],"mmddyyyy"),3,2)</f>
        <v>17</v>
      </c>
      <c r="X844" s="8" t="str">
        <f>LEFT(TEXT(Data7[[#This Row],[Date:]],"mmddyyyy"),2)</f>
        <v>05</v>
      </c>
      <c r="Y844" s="6">
        <f>DATE(Data7[[#This Row],[Year]],Data7[[#This Row],[Month]],Data7[[#This Row],[Day]])</f>
        <v>45429</v>
      </c>
    </row>
    <row r="845" spans="1:25" x14ac:dyDescent="0.3">
      <c r="A845" s="5">
        <v>45429.543361921293</v>
      </c>
      <c r="B845" s="7" t="s">
        <v>65</v>
      </c>
      <c r="C845" s="6" t="s">
        <v>621</v>
      </c>
      <c r="D845" s="7" t="s">
        <v>626</v>
      </c>
      <c r="E845" s="8">
        <v>7</v>
      </c>
      <c r="F845" s="7" t="s">
        <v>68</v>
      </c>
      <c r="G845" s="7" t="s">
        <v>68</v>
      </c>
      <c r="H845" s="7" t="s">
        <v>536</v>
      </c>
      <c r="I845" s="7" t="s">
        <v>44</v>
      </c>
      <c r="J845" s="19" t="str">
        <f>IFERROR(INDEX('Employee Info'!$C$3:$E$200,MATCH(Data7[[#This Row],[Name:]],'Employee Info'!$B$3:$B$200,0),MATCH(Data7[[#This Row],[Hours Type:]],'Employee Info'!$C$2:$E$2,0)),"")</f>
        <v/>
      </c>
      <c r="K845" s="19" t="str">
        <f>IFERROR(INDEX('Employee Info'!$C$3:$J$200,MATCH(Data7[[#This Row],[Name:]],'Employee Info'!$B$3:$B$200,0),MATCH(Data7[[#Headers],[Truck]],'Employee Info'!$C$2:$J$2,0)),"")</f>
        <v/>
      </c>
      <c r="L845" s="19" t="str">
        <f>IFERROR(INDEX('Employee Info'!$C$3:$J$200,MATCH(Data7[[#This Row],[Name:]],'Employee Info'!$B$3:$B$200,0),MATCH(Data7[[#Headers],[Phone]],'Employee Info'!$C$2:$J$2,0)),"")</f>
        <v/>
      </c>
      <c r="M845" s="19" t="str">
        <f>IFERROR(INDEX('Employee Info'!$C$3:$J$200,MATCH(Data7[[#This Row],[Name:]],'Employee Info'!$B$3:$B$200,0),MATCH(Data7[[#Headers],[Tech]],'Employee Info'!$C$2:$J$2,0)),"")</f>
        <v/>
      </c>
      <c r="N845" s="19" t="str">
        <f>IFERROR(INDEX('Employee Info'!$C$3:$J$200,MATCH(Data7[[#This Row],[Name:]],'Employee Info'!$B$3:$B$200,0),MATCH(Data7[[#Headers],[Other]],'Employee Info'!$C$2:$J$2,0)),"")</f>
        <v/>
      </c>
      <c r="O845" s="19">
        <f>IFERROR((Data7[[#This Row],[Hours:]]*SUM(Data7[[#This Row],[Rate]:[Other]])),"")</f>
        <v>0</v>
      </c>
      <c r="P845" s="7" t="str">
        <f>IF(Data7[[#This Row],[WO'#:]]="","Riley #","WO#")</f>
        <v>Riley #</v>
      </c>
      <c r="Q845" s="7">
        <f>IFERROR(WEEKNUM(Data7[[#This Row],[Date:]]),"")</f>
        <v>20</v>
      </c>
      <c r="R845" s="6">
        <f t="shared" si="39"/>
        <v>45424</v>
      </c>
      <c r="S845" s="6">
        <f>Data7[[#This Row],[Week Start]]+7</f>
        <v>45431</v>
      </c>
      <c r="T845" s="7" t="str">
        <f t="shared" si="40"/>
        <v>5/12/2024 - 5/19/2024</v>
      </c>
      <c r="U845" s="7" t="str">
        <f t="shared" si="41"/>
        <v>Time Card</v>
      </c>
      <c r="V845" s="8" t="str">
        <f>RIGHT(TEXT(Data7[[#This Row],[Date:]],"mmddyyyy"),4)</f>
        <v>2024</v>
      </c>
      <c r="W845" s="8" t="str">
        <f>MID(TEXT(Data7[[#This Row],[Date:]],"mmddyyyy"),3,2)</f>
        <v>17</v>
      </c>
      <c r="X845" s="8" t="str">
        <f>LEFT(TEXT(Data7[[#This Row],[Date:]],"mmddyyyy"),2)</f>
        <v>05</v>
      </c>
      <c r="Y845" s="6">
        <f>DATE(Data7[[#This Row],[Year]],Data7[[#This Row],[Month]],Data7[[#This Row],[Day]])</f>
        <v>45429</v>
      </c>
    </row>
    <row r="846" spans="1:25" x14ac:dyDescent="0.3">
      <c r="A846" s="5">
        <v>45437.37463460648</v>
      </c>
      <c r="B846" s="7" t="s">
        <v>66</v>
      </c>
      <c r="C846" s="6" t="s">
        <v>636</v>
      </c>
      <c r="D846" s="7" t="s">
        <v>637</v>
      </c>
      <c r="E846" s="8">
        <v>4</v>
      </c>
      <c r="F846" s="7">
        <v>6984733</v>
      </c>
      <c r="G846" s="7" t="s">
        <v>68</v>
      </c>
      <c r="H846" s="7" t="s">
        <v>69</v>
      </c>
      <c r="I846" s="7" t="s">
        <v>44</v>
      </c>
      <c r="J846" s="19" t="str">
        <f>IFERROR(INDEX('Employee Info'!$C$3:$E$200,MATCH(Data7[[#This Row],[Name:]],'Employee Info'!$B$3:$B$200,0),MATCH(Data7[[#This Row],[Hours Type:]],'Employee Info'!$C$2:$E$2,0)),"")</f>
        <v/>
      </c>
      <c r="K846" s="19" t="str">
        <f>IFERROR(INDEX('Employee Info'!$C$3:$J$200,MATCH(Data7[[#This Row],[Name:]],'Employee Info'!$B$3:$B$200,0),MATCH(Data7[[#Headers],[Truck]],'Employee Info'!$C$2:$J$2,0)),"")</f>
        <v/>
      </c>
      <c r="L846" s="19" t="str">
        <f>IFERROR(INDEX('Employee Info'!$C$3:$J$200,MATCH(Data7[[#This Row],[Name:]],'Employee Info'!$B$3:$B$200,0),MATCH(Data7[[#Headers],[Phone]],'Employee Info'!$C$2:$J$2,0)),"")</f>
        <v/>
      </c>
      <c r="M846" s="19" t="str">
        <f>IFERROR(INDEX('Employee Info'!$C$3:$J$200,MATCH(Data7[[#This Row],[Name:]],'Employee Info'!$B$3:$B$200,0),MATCH(Data7[[#Headers],[Tech]],'Employee Info'!$C$2:$J$2,0)),"")</f>
        <v/>
      </c>
      <c r="N846" s="19" t="str">
        <f>IFERROR(INDEX('Employee Info'!$C$3:$J$200,MATCH(Data7[[#This Row],[Name:]],'Employee Info'!$B$3:$B$200,0),MATCH(Data7[[#Headers],[Other]],'Employee Info'!$C$2:$J$2,0)),"")</f>
        <v/>
      </c>
      <c r="O846" s="19">
        <f>IFERROR((Data7[[#This Row],[Hours:]]*SUM(Data7[[#This Row],[Rate]:[Other]])),"")</f>
        <v>0</v>
      </c>
      <c r="P846" s="7" t="str">
        <f>IF(Data7[[#This Row],[WO'#:]]="","Riley #","WO#")</f>
        <v>WO#</v>
      </c>
      <c r="Q846" s="7">
        <f>IFERROR(WEEKNUM(Data7[[#This Row],[Date:]]),"")</f>
        <v>21</v>
      </c>
      <c r="R846" s="6">
        <f t="shared" si="39"/>
        <v>45431</v>
      </c>
      <c r="S846" s="6">
        <f>Data7[[#This Row],[Week Start]]+7</f>
        <v>45438</v>
      </c>
      <c r="T846" s="7" t="str">
        <f t="shared" si="40"/>
        <v>5/19/2024 - 5/26/2024</v>
      </c>
      <c r="U846" s="7" t="str">
        <f t="shared" si="41"/>
        <v>Time Card</v>
      </c>
      <c r="V846" s="8" t="str">
        <f>RIGHT(TEXT(Data7[[#This Row],[Date:]],"mmddyyyy"),4)</f>
        <v>2024</v>
      </c>
      <c r="W846" s="8" t="str">
        <f>MID(TEXT(Data7[[#This Row],[Date:]],"mmddyyyy"),3,2)</f>
        <v>20</v>
      </c>
      <c r="X846" s="8" t="str">
        <f>LEFT(TEXT(Data7[[#This Row],[Date:]],"mmddyyyy"),2)</f>
        <v>05</v>
      </c>
      <c r="Y846" s="6">
        <f>DATE(Data7[[#This Row],[Year]],Data7[[#This Row],[Month]],Data7[[#This Row],[Day]])</f>
        <v>45432</v>
      </c>
    </row>
    <row r="847" spans="1:25" x14ac:dyDescent="0.3">
      <c r="A847" s="5">
        <v>45437.379152546295</v>
      </c>
      <c r="B847" s="7" t="s">
        <v>76</v>
      </c>
      <c r="C847" s="6" t="s">
        <v>636</v>
      </c>
      <c r="D847" s="7" t="s">
        <v>77</v>
      </c>
      <c r="E847" s="8">
        <v>1</v>
      </c>
      <c r="F847" s="7">
        <v>6984733</v>
      </c>
      <c r="G847" s="7" t="s">
        <v>68</v>
      </c>
      <c r="H847" s="7" t="s">
        <v>69</v>
      </c>
      <c r="I847" s="7" t="s">
        <v>44</v>
      </c>
      <c r="J847" s="19" t="str">
        <f>IFERROR(INDEX('Employee Info'!$C$3:$E$200,MATCH(Data7[[#This Row],[Name:]],'Employee Info'!$B$3:$B$200,0),MATCH(Data7[[#This Row],[Hours Type:]],'Employee Info'!$C$2:$E$2,0)),"")</f>
        <v/>
      </c>
      <c r="K847" s="19" t="str">
        <f>IFERROR(INDEX('Employee Info'!$C$3:$J$200,MATCH(Data7[[#This Row],[Name:]],'Employee Info'!$B$3:$B$200,0),MATCH(Data7[[#Headers],[Truck]],'Employee Info'!$C$2:$J$2,0)),"")</f>
        <v/>
      </c>
      <c r="L847" s="19" t="str">
        <f>IFERROR(INDEX('Employee Info'!$C$3:$J$200,MATCH(Data7[[#This Row],[Name:]],'Employee Info'!$B$3:$B$200,0),MATCH(Data7[[#Headers],[Phone]],'Employee Info'!$C$2:$J$2,0)),"")</f>
        <v/>
      </c>
      <c r="M847" s="19" t="str">
        <f>IFERROR(INDEX('Employee Info'!$C$3:$J$200,MATCH(Data7[[#This Row],[Name:]],'Employee Info'!$B$3:$B$200,0),MATCH(Data7[[#Headers],[Tech]],'Employee Info'!$C$2:$J$2,0)),"")</f>
        <v/>
      </c>
      <c r="N847" s="19" t="str">
        <f>IFERROR(INDEX('Employee Info'!$C$3:$J$200,MATCH(Data7[[#This Row],[Name:]],'Employee Info'!$B$3:$B$200,0),MATCH(Data7[[#Headers],[Other]],'Employee Info'!$C$2:$J$2,0)),"")</f>
        <v/>
      </c>
      <c r="O847" s="19">
        <f>IFERROR((Data7[[#This Row],[Hours:]]*SUM(Data7[[#This Row],[Rate]:[Other]])),"")</f>
        <v>0</v>
      </c>
      <c r="P847" s="7" t="str">
        <f>IF(Data7[[#This Row],[WO'#:]]="","Riley #","WO#")</f>
        <v>WO#</v>
      </c>
      <c r="Q847" s="7">
        <f>IFERROR(WEEKNUM(Data7[[#This Row],[Date:]]),"")</f>
        <v>21</v>
      </c>
      <c r="R847" s="6">
        <f t="shared" si="39"/>
        <v>45431</v>
      </c>
      <c r="S847" s="6">
        <f>Data7[[#This Row],[Week Start]]+7</f>
        <v>45438</v>
      </c>
      <c r="T847" s="7" t="str">
        <f t="shared" si="40"/>
        <v>5/19/2024 - 5/26/2024</v>
      </c>
      <c r="U847" s="7" t="str">
        <f t="shared" si="41"/>
        <v>Time Card</v>
      </c>
      <c r="V847" s="8" t="str">
        <f>RIGHT(TEXT(Data7[[#This Row],[Date:]],"mmddyyyy"),4)</f>
        <v>2024</v>
      </c>
      <c r="W847" s="8" t="str">
        <f>MID(TEXT(Data7[[#This Row],[Date:]],"mmddyyyy"),3,2)</f>
        <v>20</v>
      </c>
      <c r="X847" s="8" t="str">
        <f>LEFT(TEXT(Data7[[#This Row],[Date:]],"mmddyyyy"),2)</f>
        <v>05</v>
      </c>
      <c r="Y847" s="6">
        <f>DATE(Data7[[#This Row],[Year]],Data7[[#This Row],[Month]],Data7[[#This Row],[Day]])</f>
        <v>45432</v>
      </c>
    </row>
    <row r="848" spans="1:25" x14ac:dyDescent="0.3">
      <c r="A848" s="5">
        <v>45437.354254513892</v>
      </c>
      <c r="B848" s="7" t="s">
        <v>66</v>
      </c>
      <c r="C848" s="6" t="s">
        <v>636</v>
      </c>
      <c r="D848" s="7" t="s">
        <v>638</v>
      </c>
      <c r="E848" s="8">
        <v>1</v>
      </c>
      <c r="F848" s="7">
        <v>6994907</v>
      </c>
      <c r="G848" s="7" t="s">
        <v>68</v>
      </c>
      <c r="H848" s="7" t="s">
        <v>69</v>
      </c>
      <c r="I848" s="7" t="s">
        <v>44</v>
      </c>
      <c r="J848" s="19" t="str">
        <f>IFERROR(INDEX('Employee Info'!$C$3:$E$200,MATCH(Data7[[#This Row],[Name:]],'Employee Info'!$B$3:$B$200,0),MATCH(Data7[[#This Row],[Hours Type:]],'Employee Info'!$C$2:$E$2,0)),"")</f>
        <v/>
      </c>
      <c r="K848" s="19" t="str">
        <f>IFERROR(INDEX('Employee Info'!$C$3:$J$200,MATCH(Data7[[#This Row],[Name:]],'Employee Info'!$B$3:$B$200,0),MATCH(Data7[[#Headers],[Truck]],'Employee Info'!$C$2:$J$2,0)),"")</f>
        <v/>
      </c>
      <c r="L848" s="19" t="str">
        <f>IFERROR(INDEX('Employee Info'!$C$3:$J$200,MATCH(Data7[[#This Row],[Name:]],'Employee Info'!$B$3:$B$200,0),MATCH(Data7[[#Headers],[Phone]],'Employee Info'!$C$2:$J$2,0)),"")</f>
        <v/>
      </c>
      <c r="M848" s="19" t="str">
        <f>IFERROR(INDEX('Employee Info'!$C$3:$J$200,MATCH(Data7[[#This Row],[Name:]],'Employee Info'!$B$3:$B$200,0),MATCH(Data7[[#Headers],[Tech]],'Employee Info'!$C$2:$J$2,0)),"")</f>
        <v/>
      </c>
      <c r="N848" s="19" t="str">
        <f>IFERROR(INDEX('Employee Info'!$C$3:$J$200,MATCH(Data7[[#This Row],[Name:]],'Employee Info'!$B$3:$B$200,0),MATCH(Data7[[#Headers],[Other]],'Employee Info'!$C$2:$J$2,0)),"")</f>
        <v/>
      </c>
      <c r="O848" s="19">
        <f>IFERROR((Data7[[#This Row],[Hours:]]*SUM(Data7[[#This Row],[Rate]:[Other]])),"")</f>
        <v>0</v>
      </c>
      <c r="P848" s="7" t="str">
        <f>IF(Data7[[#This Row],[WO'#:]]="","Riley #","WO#")</f>
        <v>WO#</v>
      </c>
      <c r="Q848" s="7">
        <f>IFERROR(WEEKNUM(Data7[[#This Row],[Date:]]),"")</f>
        <v>21</v>
      </c>
      <c r="R848" s="6">
        <f t="shared" si="39"/>
        <v>45431</v>
      </c>
      <c r="S848" s="6">
        <f>Data7[[#This Row],[Week Start]]+7</f>
        <v>45438</v>
      </c>
      <c r="T848" s="7" t="str">
        <f t="shared" si="40"/>
        <v>5/19/2024 - 5/26/2024</v>
      </c>
      <c r="U848" s="7" t="str">
        <f t="shared" si="41"/>
        <v>Time Card</v>
      </c>
      <c r="V848" s="8" t="str">
        <f>RIGHT(TEXT(Data7[[#This Row],[Date:]],"mmddyyyy"),4)</f>
        <v>2024</v>
      </c>
      <c r="W848" s="8" t="str">
        <f>MID(TEXT(Data7[[#This Row],[Date:]],"mmddyyyy"),3,2)</f>
        <v>20</v>
      </c>
      <c r="X848" s="8" t="str">
        <f>LEFT(TEXT(Data7[[#This Row],[Date:]],"mmddyyyy"),2)</f>
        <v>05</v>
      </c>
      <c r="Y848" s="6">
        <f>DATE(Data7[[#This Row],[Year]],Data7[[#This Row],[Month]],Data7[[#This Row],[Day]])</f>
        <v>45432</v>
      </c>
    </row>
    <row r="849" spans="1:25" x14ac:dyDescent="0.3">
      <c r="A849" s="5">
        <v>45432.584644560186</v>
      </c>
      <c r="B849" s="7" t="s">
        <v>35</v>
      </c>
      <c r="C849" s="6" t="s">
        <v>636</v>
      </c>
      <c r="D849" s="7" t="s">
        <v>639</v>
      </c>
      <c r="E849" s="8">
        <v>8</v>
      </c>
      <c r="F849" s="7" t="s">
        <v>68</v>
      </c>
      <c r="G849" s="7" t="s">
        <v>68</v>
      </c>
      <c r="H849" s="7" t="s">
        <v>577</v>
      </c>
      <c r="I849" s="7" t="s">
        <v>44</v>
      </c>
      <c r="J849" s="19" t="str">
        <f>IFERROR(INDEX('Employee Info'!$C$3:$E$200,MATCH(Data7[[#This Row],[Name:]],'Employee Info'!$B$3:$B$200,0),MATCH(Data7[[#This Row],[Hours Type:]],'Employee Info'!$C$2:$E$2,0)),"")</f>
        <v/>
      </c>
      <c r="K849" s="19" t="str">
        <f>IFERROR(INDEX('Employee Info'!$C$3:$J$200,MATCH(Data7[[#This Row],[Name:]],'Employee Info'!$B$3:$B$200,0),MATCH(Data7[[#Headers],[Truck]],'Employee Info'!$C$2:$J$2,0)),"")</f>
        <v/>
      </c>
      <c r="L849" s="19" t="str">
        <f>IFERROR(INDEX('Employee Info'!$C$3:$J$200,MATCH(Data7[[#This Row],[Name:]],'Employee Info'!$B$3:$B$200,0),MATCH(Data7[[#Headers],[Phone]],'Employee Info'!$C$2:$J$2,0)),"")</f>
        <v/>
      </c>
      <c r="M849" s="19" t="str">
        <f>IFERROR(INDEX('Employee Info'!$C$3:$J$200,MATCH(Data7[[#This Row],[Name:]],'Employee Info'!$B$3:$B$200,0),MATCH(Data7[[#Headers],[Tech]],'Employee Info'!$C$2:$J$2,0)),"")</f>
        <v/>
      </c>
      <c r="N849" s="19" t="str">
        <f>IFERROR(INDEX('Employee Info'!$C$3:$J$200,MATCH(Data7[[#This Row],[Name:]],'Employee Info'!$B$3:$B$200,0),MATCH(Data7[[#Headers],[Other]],'Employee Info'!$C$2:$J$2,0)),"")</f>
        <v/>
      </c>
      <c r="O849" s="19">
        <f>IFERROR((Data7[[#This Row],[Hours:]]*SUM(Data7[[#This Row],[Rate]:[Other]])),"")</f>
        <v>0</v>
      </c>
      <c r="P849" s="7" t="str">
        <f>IF(Data7[[#This Row],[WO'#:]]="","Riley #","WO#")</f>
        <v>Riley #</v>
      </c>
      <c r="Q849" s="7">
        <f>IFERROR(WEEKNUM(Data7[[#This Row],[Date:]]),"")</f>
        <v>21</v>
      </c>
      <c r="R849" s="6">
        <f t="shared" si="39"/>
        <v>45431</v>
      </c>
      <c r="S849" s="6">
        <f>Data7[[#This Row],[Week Start]]+7</f>
        <v>45438</v>
      </c>
      <c r="T849" s="7" t="str">
        <f t="shared" si="40"/>
        <v>5/19/2024 - 5/26/2024</v>
      </c>
      <c r="U849" s="7" t="str">
        <f t="shared" si="41"/>
        <v>Time Card</v>
      </c>
      <c r="V849" s="8" t="str">
        <f>RIGHT(TEXT(Data7[[#This Row],[Date:]],"mmddyyyy"),4)</f>
        <v>2024</v>
      </c>
      <c r="W849" s="8" t="str">
        <f>MID(TEXT(Data7[[#This Row],[Date:]],"mmddyyyy"),3,2)</f>
        <v>20</v>
      </c>
      <c r="X849" s="8" t="str">
        <f>LEFT(TEXT(Data7[[#This Row],[Date:]],"mmddyyyy"),2)</f>
        <v>05</v>
      </c>
      <c r="Y849" s="6">
        <f>DATE(Data7[[#This Row],[Year]],Data7[[#This Row],[Month]],Data7[[#This Row],[Day]])</f>
        <v>45432</v>
      </c>
    </row>
    <row r="850" spans="1:25" x14ac:dyDescent="0.3">
      <c r="A850" s="5">
        <v>45432.585834490739</v>
      </c>
      <c r="B850" s="7" t="s">
        <v>23</v>
      </c>
      <c r="C850" s="6" t="s">
        <v>636</v>
      </c>
      <c r="D850" s="7" t="s">
        <v>639</v>
      </c>
      <c r="E850" s="8">
        <v>8</v>
      </c>
      <c r="F850" s="7" t="s">
        <v>68</v>
      </c>
      <c r="G850" s="7" t="s">
        <v>68</v>
      </c>
      <c r="H850" s="7" t="s">
        <v>577</v>
      </c>
      <c r="I850" s="7" t="s">
        <v>44</v>
      </c>
      <c r="J850" s="19" t="str">
        <f>IFERROR(INDEX('Employee Info'!$C$3:$E$200,MATCH(Data7[[#This Row],[Name:]],'Employee Info'!$B$3:$B$200,0),MATCH(Data7[[#This Row],[Hours Type:]],'Employee Info'!$C$2:$E$2,0)),"")</f>
        <v/>
      </c>
      <c r="K850" s="19" t="str">
        <f>IFERROR(INDEX('Employee Info'!$C$3:$J$200,MATCH(Data7[[#This Row],[Name:]],'Employee Info'!$B$3:$B$200,0),MATCH(Data7[[#Headers],[Truck]],'Employee Info'!$C$2:$J$2,0)),"")</f>
        <v/>
      </c>
      <c r="L850" s="19" t="str">
        <f>IFERROR(INDEX('Employee Info'!$C$3:$J$200,MATCH(Data7[[#This Row],[Name:]],'Employee Info'!$B$3:$B$200,0),MATCH(Data7[[#Headers],[Phone]],'Employee Info'!$C$2:$J$2,0)),"")</f>
        <v/>
      </c>
      <c r="M850" s="19" t="str">
        <f>IFERROR(INDEX('Employee Info'!$C$3:$J$200,MATCH(Data7[[#This Row],[Name:]],'Employee Info'!$B$3:$B$200,0),MATCH(Data7[[#Headers],[Tech]],'Employee Info'!$C$2:$J$2,0)),"")</f>
        <v/>
      </c>
      <c r="N850" s="19" t="str">
        <f>IFERROR(INDEX('Employee Info'!$C$3:$J$200,MATCH(Data7[[#This Row],[Name:]],'Employee Info'!$B$3:$B$200,0),MATCH(Data7[[#Headers],[Other]],'Employee Info'!$C$2:$J$2,0)),"")</f>
        <v/>
      </c>
      <c r="O850" s="19">
        <f>IFERROR((Data7[[#This Row],[Hours:]]*SUM(Data7[[#This Row],[Rate]:[Other]])),"")</f>
        <v>0</v>
      </c>
      <c r="P850" s="7" t="str">
        <f>IF(Data7[[#This Row],[WO'#:]]="","Riley #","WO#")</f>
        <v>Riley #</v>
      </c>
      <c r="Q850" s="7">
        <f>IFERROR(WEEKNUM(Data7[[#This Row],[Date:]]),"")</f>
        <v>21</v>
      </c>
      <c r="R850" s="6">
        <f t="shared" si="39"/>
        <v>45431</v>
      </c>
      <c r="S850" s="6">
        <f>Data7[[#This Row],[Week Start]]+7</f>
        <v>45438</v>
      </c>
      <c r="T850" s="7" t="str">
        <f t="shared" si="40"/>
        <v>5/19/2024 - 5/26/2024</v>
      </c>
      <c r="U850" s="7" t="str">
        <f t="shared" si="41"/>
        <v>Time Card</v>
      </c>
      <c r="V850" s="8" t="str">
        <f>RIGHT(TEXT(Data7[[#This Row],[Date:]],"mmddyyyy"),4)</f>
        <v>2024</v>
      </c>
      <c r="W850" s="8" t="str">
        <f>MID(TEXT(Data7[[#This Row],[Date:]],"mmddyyyy"),3,2)</f>
        <v>20</v>
      </c>
      <c r="X850" s="8" t="str">
        <f>LEFT(TEXT(Data7[[#This Row],[Date:]],"mmddyyyy"),2)</f>
        <v>05</v>
      </c>
      <c r="Y850" s="6">
        <f>DATE(Data7[[#This Row],[Year]],Data7[[#This Row],[Month]],Data7[[#This Row],[Day]])</f>
        <v>45432</v>
      </c>
    </row>
    <row r="851" spans="1:25" x14ac:dyDescent="0.3">
      <c r="A851" s="5">
        <v>45433.574029398151</v>
      </c>
      <c r="B851" s="7" t="s">
        <v>492</v>
      </c>
      <c r="C851" s="6" t="s">
        <v>636</v>
      </c>
      <c r="D851" s="7" t="s">
        <v>281</v>
      </c>
      <c r="E851" s="8">
        <v>1</v>
      </c>
      <c r="F851" s="7" t="s">
        <v>68</v>
      </c>
      <c r="G851" s="7" t="s">
        <v>68</v>
      </c>
      <c r="H851" s="7" t="s">
        <v>536</v>
      </c>
      <c r="I851" s="7" t="s">
        <v>44</v>
      </c>
      <c r="J851" s="19" t="str">
        <f>IFERROR(INDEX('Employee Info'!$C$3:$E$200,MATCH(Data7[[#This Row],[Name:]],'Employee Info'!$B$3:$B$200,0),MATCH(Data7[[#This Row],[Hours Type:]],'Employee Info'!$C$2:$E$2,0)),"")</f>
        <v/>
      </c>
      <c r="K851" s="19" t="str">
        <f>IFERROR(INDEX('Employee Info'!$C$3:$J$200,MATCH(Data7[[#This Row],[Name:]],'Employee Info'!$B$3:$B$200,0),MATCH(Data7[[#Headers],[Truck]],'Employee Info'!$C$2:$J$2,0)),"")</f>
        <v/>
      </c>
      <c r="L851" s="19" t="str">
        <f>IFERROR(INDEX('Employee Info'!$C$3:$J$200,MATCH(Data7[[#This Row],[Name:]],'Employee Info'!$B$3:$B$200,0),MATCH(Data7[[#Headers],[Phone]],'Employee Info'!$C$2:$J$2,0)),"")</f>
        <v/>
      </c>
      <c r="M851" s="19" t="str">
        <f>IFERROR(INDEX('Employee Info'!$C$3:$J$200,MATCH(Data7[[#This Row],[Name:]],'Employee Info'!$B$3:$B$200,0),MATCH(Data7[[#Headers],[Tech]],'Employee Info'!$C$2:$J$2,0)),"")</f>
        <v/>
      </c>
      <c r="N851" s="19" t="str">
        <f>IFERROR(INDEX('Employee Info'!$C$3:$J$200,MATCH(Data7[[#This Row],[Name:]],'Employee Info'!$B$3:$B$200,0),MATCH(Data7[[#Headers],[Other]],'Employee Info'!$C$2:$J$2,0)),"")</f>
        <v/>
      </c>
      <c r="O851" s="19">
        <f>IFERROR((Data7[[#This Row],[Hours:]]*SUM(Data7[[#This Row],[Rate]:[Other]])),"")</f>
        <v>0</v>
      </c>
      <c r="P851" s="7" t="str">
        <f>IF(Data7[[#This Row],[WO'#:]]="","Riley #","WO#")</f>
        <v>Riley #</v>
      </c>
      <c r="Q851" s="7">
        <f>IFERROR(WEEKNUM(Data7[[#This Row],[Date:]]),"")</f>
        <v>21</v>
      </c>
      <c r="R851" s="6">
        <f t="shared" si="39"/>
        <v>45431</v>
      </c>
      <c r="S851" s="6">
        <f>Data7[[#This Row],[Week Start]]+7</f>
        <v>45438</v>
      </c>
      <c r="T851" s="7" t="str">
        <f t="shared" si="40"/>
        <v>5/19/2024 - 5/26/2024</v>
      </c>
      <c r="U851" s="7" t="str">
        <f t="shared" si="41"/>
        <v>Time Card</v>
      </c>
      <c r="V851" s="8" t="str">
        <f>RIGHT(TEXT(Data7[[#This Row],[Date:]],"mmddyyyy"),4)</f>
        <v>2024</v>
      </c>
      <c r="W851" s="8" t="str">
        <f>MID(TEXT(Data7[[#This Row],[Date:]],"mmddyyyy"),3,2)</f>
        <v>20</v>
      </c>
      <c r="X851" s="8" t="str">
        <f>LEFT(TEXT(Data7[[#This Row],[Date:]],"mmddyyyy"),2)</f>
        <v>05</v>
      </c>
      <c r="Y851" s="6">
        <f>DATE(Data7[[#This Row],[Year]],Data7[[#This Row],[Month]],Data7[[#This Row],[Day]])</f>
        <v>45432</v>
      </c>
    </row>
    <row r="852" spans="1:25" x14ac:dyDescent="0.3">
      <c r="A852" s="5">
        <v>45433.574212615742</v>
      </c>
      <c r="B852" s="7" t="s">
        <v>65</v>
      </c>
      <c r="C852" s="6" t="s">
        <v>636</v>
      </c>
      <c r="D852" s="7" t="s">
        <v>281</v>
      </c>
      <c r="E852" s="8">
        <v>1</v>
      </c>
      <c r="F852" s="7" t="s">
        <v>68</v>
      </c>
      <c r="G852" s="7" t="s">
        <v>68</v>
      </c>
      <c r="H852" s="7" t="s">
        <v>536</v>
      </c>
      <c r="I852" s="7" t="s">
        <v>44</v>
      </c>
      <c r="J852" s="19" t="str">
        <f>IFERROR(INDEX('Employee Info'!$C$3:$E$200,MATCH(Data7[[#This Row],[Name:]],'Employee Info'!$B$3:$B$200,0),MATCH(Data7[[#This Row],[Hours Type:]],'Employee Info'!$C$2:$E$2,0)),"")</f>
        <v/>
      </c>
      <c r="K852" s="19" t="str">
        <f>IFERROR(INDEX('Employee Info'!$C$3:$J$200,MATCH(Data7[[#This Row],[Name:]],'Employee Info'!$B$3:$B$200,0),MATCH(Data7[[#Headers],[Truck]],'Employee Info'!$C$2:$J$2,0)),"")</f>
        <v/>
      </c>
      <c r="L852" s="19" t="str">
        <f>IFERROR(INDEX('Employee Info'!$C$3:$J$200,MATCH(Data7[[#This Row],[Name:]],'Employee Info'!$B$3:$B$200,0),MATCH(Data7[[#Headers],[Phone]],'Employee Info'!$C$2:$J$2,0)),"")</f>
        <v/>
      </c>
      <c r="M852" s="19" t="str">
        <f>IFERROR(INDEX('Employee Info'!$C$3:$J$200,MATCH(Data7[[#This Row],[Name:]],'Employee Info'!$B$3:$B$200,0),MATCH(Data7[[#Headers],[Tech]],'Employee Info'!$C$2:$J$2,0)),"")</f>
        <v/>
      </c>
      <c r="N852" s="19" t="str">
        <f>IFERROR(INDEX('Employee Info'!$C$3:$J$200,MATCH(Data7[[#This Row],[Name:]],'Employee Info'!$B$3:$B$200,0),MATCH(Data7[[#Headers],[Other]],'Employee Info'!$C$2:$J$2,0)),"")</f>
        <v/>
      </c>
      <c r="O852" s="19">
        <f>IFERROR((Data7[[#This Row],[Hours:]]*SUM(Data7[[#This Row],[Rate]:[Other]])),"")</f>
        <v>0</v>
      </c>
      <c r="P852" s="7" t="str">
        <f>IF(Data7[[#This Row],[WO'#:]]="","Riley #","WO#")</f>
        <v>Riley #</v>
      </c>
      <c r="Q852" s="7">
        <f>IFERROR(WEEKNUM(Data7[[#This Row],[Date:]]),"")</f>
        <v>21</v>
      </c>
      <c r="R852" s="6">
        <f t="shared" si="39"/>
        <v>45431</v>
      </c>
      <c r="S852" s="6">
        <f>Data7[[#This Row],[Week Start]]+7</f>
        <v>45438</v>
      </c>
      <c r="T852" s="7" t="str">
        <f t="shared" si="40"/>
        <v>5/19/2024 - 5/26/2024</v>
      </c>
      <c r="U852" s="7" t="str">
        <f t="shared" si="41"/>
        <v>Time Card</v>
      </c>
      <c r="V852" s="8" t="str">
        <f>RIGHT(TEXT(Data7[[#This Row],[Date:]],"mmddyyyy"),4)</f>
        <v>2024</v>
      </c>
      <c r="W852" s="8" t="str">
        <f>MID(TEXT(Data7[[#This Row],[Date:]],"mmddyyyy"),3,2)</f>
        <v>20</v>
      </c>
      <c r="X852" s="8" t="str">
        <f>LEFT(TEXT(Data7[[#This Row],[Date:]],"mmddyyyy"),2)</f>
        <v>05</v>
      </c>
      <c r="Y852" s="6">
        <f>DATE(Data7[[#This Row],[Year]],Data7[[#This Row],[Month]],Data7[[#This Row],[Day]])</f>
        <v>45432</v>
      </c>
    </row>
    <row r="853" spans="1:25" x14ac:dyDescent="0.3">
      <c r="A853" s="5">
        <v>45437.358104166669</v>
      </c>
      <c r="B853" s="7" t="s">
        <v>66</v>
      </c>
      <c r="C853" s="6" t="s">
        <v>636</v>
      </c>
      <c r="D853" s="7" t="s">
        <v>566</v>
      </c>
      <c r="E853" s="8">
        <v>1</v>
      </c>
      <c r="F853" s="7" t="s">
        <v>68</v>
      </c>
      <c r="G853" s="7" t="s">
        <v>68</v>
      </c>
      <c r="H853" s="7" t="s">
        <v>536</v>
      </c>
      <c r="I853" s="7" t="s">
        <v>44</v>
      </c>
      <c r="J853" s="19" t="str">
        <f>IFERROR(INDEX('Employee Info'!$C$3:$E$200,MATCH(Data7[[#This Row],[Name:]],'Employee Info'!$B$3:$B$200,0),MATCH(Data7[[#This Row],[Hours Type:]],'Employee Info'!$C$2:$E$2,0)),"")</f>
        <v/>
      </c>
      <c r="K853" s="19" t="str">
        <f>IFERROR(INDEX('Employee Info'!$C$3:$J$200,MATCH(Data7[[#This Row],[Name:]],'Employee Info'!$B$3:$B$200,0),MATCH(Data7[[#Headers],[Truck]],'Employee Info'!$C$2:$J$2,0)),"")</f>
        <v/>
      </c>
      <c r="L853" s="19" t="str">
        <f>IFERROR(INDEX('Employee Info'!$C$3:$J$200,MATCH(Data7[[#This Row],[Name:]],'Employee Info'!$B$3:$B$200,0),MATCH(Data7[[#Headers],[Phone]],'Employee Info'!$C$2:$J$2,0)),"")</f>
        <v/>
      </c>
      <c r="M853" s="19" t="str">
        <f>IFERROR(INDEX('Employee Info'!$C$3:$J$200,MATCH(Data7[[#This Row],[Name:]],'Employee Info'!$B$3:$B$200,0),MATCH(Data7[[#Headers],[Tech]],'Employee Info'!$C$2:$J$2,0)),"")</f>
        <v/>
      </c>
      <c r="N853" s="19" t="str">
        <f>IFERROR(INDEX('Employee Info'!$C$3:$J$200,MATCH(Data7[[#This Row],[Name:]],'Employee Info'!$B$3:$B$200,0),MATCH(Data7[[#Headers],[Other]],'Employee Info'!$C$2:$J$2,0)),"")</f>
        <v/>
      </c>
      <c r="O853" s="19">
        <f>IFERROR((Data7[[#This Row],[Hours:]]*SUM(Data7[[#This Row],[Rate]:[Other]])),"")</f>
        <v>0</v>
      </c>
      <c r="P853" s="7" t="str">
        <f>IF(Data7[[#This Row],[WO'#:]]="","Riley #","WO#")</f>
        <v>Riley #</v>
      </c>
      <c r="Q853" s="7">
        <f>IFERROR(WEEKNUM(Data7[[#This Row],[Date:]]),"")</f>
        <v>21</v>
      </c>
      <c r="R853" s="6">
        <f t="shared" si="39"/>
        <v>45431</v>
      </c>
      <c r="S853" s="6">
        <f>Data7[[#This Row],[Week Start]]+7</f>
        <v>45438</v>
      </c>
      <c r="T853" s="7" t="str">
        <f t="shared" si="40"/>
        <v>5/19/2024 - 5/26/2024</v>
      </c>
      <c r="U853" s="7" t="str">
        <f t="shared" si="41"/>
        <v>Time Card</v>
      </c>
      <c r="V853" s="8" t="str">
        <f>RIGHT(TEXT(Data7[[#This Row],[Date:]],"mmddyyyy"),4)</f>
        <v>2024</v>
      </c>
      <c r="W853" s="8" t="str">
        <f>MID(TEXT(Data7[[#This Row],[Date:]],"mmddyyyy"),3,2)</f>
        <v>20</v>
      </c>
      <c r="X853" s="8" t="str">
        <f>LEFT(TEXT(Data7[[#This Row],[Date:]],"mmddyyyy"),2)</f>
        <v>05</v>
      </c>
      <c r="Y853" s="6">
        <f>DATE(Data7[[#This Row],[Year]],Data7[[#This Row],[Month]],Data7[[#This Row],[Day]])</f>
        <v>45432</v>
      </c>
    </row>
    <row r="854" spans="1:25" x14ac:dyDescent="0.3">
      <c r="A854" s="5">
        <v>45437.363075810186</v>
      </c>
      <c r="B854" s="7" t="s">
        <v>66</v>
      </c>
      <c r="C854" s="6" t="s">
        <v>636</v>
      </c>
      <c r="D854" s="7" t="s">
        <v>640</v>
      </c>
      <c r="E854" s="8">
        <v>2</v>
      </c>
      <c r="F854" s="7" t="s">
        <v>68</v>
      </c>
      <c r="G854" s="7" t="s">
        <v>68</v>
      </c>
      <c r="H854" s="7" t="s">
        <v>641</v>
      </c>
      <c r="I854" s="7" t="s">
        <v>44</v>
      </c>
      <c r="J854" s="19" t="str">
        <f>IFERROR(INDEX('Employee Info'!$C$3:$E$200,MATCH(Data7[[#This Row],[Name:]],'Employee Info'!$B$3:$B$200,0),MATCH(Data7[[#This Row],[Hours Type:]],'Employee Info'!$C$2:$E$2,0)),"")</f>
        <v/>
      </c>
      <c r="K854" s="19" t="str">
        <f>IFERROR(INDEX('Employee Info'!$C$3:$J$200,MATCH(Data7[[#This Row],[Name:]],'Employee Info'!$B$3:$B$200,0),MATCH(Data7[[#Headers],[Truck]],'Employee Info'!$C$2:$J$2,0)),"")</f>
        <v/>
      </c>
      <c r="L854" s="19" t="str">
        <f>IFERROR(INDEX('Employee Info'!$C$3:$J$200,MATCH(Data7[[#This Row],[Name:]],'Employee Info'!$B$3:$B$200,0),MATCH(Data7[[#Headers],[Phone]],'Employee Info'!$C$2:$J$2,0)),"")</f>
        <v/>
      </c>
      <c r="M854" s="19" t="str">
        <f>IFERROR(INDEX('Employee Info'!$C$3:$J$200,MATCH(Data7[[#This Row],[Name:]],'Employee Info'!$B$3:$B$200,0),MATCH(Data7[[#Headers],[Tech]],'Employee Info'!$C$2:$J$2,0)),"")</f>
        <v/>
      </c>
      <c r="N854" s="19" t="str">
        <f>IFERROR(INDEX('Employee Info'!$C$3:$J$200,MATCH(Data7[[#This Row],[Name:]],'Employee Info'!$B$3:$B$200,0),MATCH(Data7[[#Headers],[Other]],'Employee Info'!$C$2:$J$2,0)),"")</f>
        <v/>
      </c>
      <c r="O854" s="19">
        <f>IFERROR((Data7[[#This Row],[Hours:]]*SUM(Data7[[#This Row],[Rate]:[Other]])),"")</f>
        <v>0</v>
      </c>
      <c r="P854" s="7" t="str">
        <f>IF(Data7[[#This Row],[WO'#:]]="","Riley #","WO#")</f>
        <v>Riley #</v>
      </c>
      <c r="Q854" s="7">
        <f>IFERROR(WEEKNUM(Data7[[#This Row],[Date:]]),"")</f>
        <v>21</v>
      </c>
      <c r="R854" s="6">
        <f t="shared" si="39"/>
        <v>45431</v>
      </c>
      <c r="S854" s="6">
        <f>Data7[[#This Row],[Week Start]]+7</f>
        <v>45438</v>
      </c>
      <c r="T854" s="7" t="str">
        <f t="shared" si="40"/>
        <v>5/19/2024 - 5/26/2024</v>
      </c>
      <c r="U854" s="7" t="str">
        <f t="shared" si="41"/>
        <v>Time Card</v>
      </c>
      <c r="V854" s="8" t="str">
        <f>RIGHT(TEXT(Data7[[#This Row],[Date:]],"mmddyyyy"),4)</f>
        <v>2024</v>
      </c>
      <c r="W854" s="8" t="str">
        <f>MID(TEXT(Data7[[#This Row],[Date:]],"mmddyyyy"),3,2)</f>
        <v>20</v>
      </c>
      <c r="X854" s="8" t="str">
        <f>LEFT(TEXT(Data7[[#This Row],[Date:]],"mmddyyyy"),2)</f>
        <v>05</v>
      </c>
      <c r="Y854" s="6">
        <f>DATE(Data7[[#This Row],[Year]],Data7[[#This Row],[Month]],Data7[[#This Row],[Day]])</f>
        <v>45432</v>
      </c>
    </row>
    <row r="855" spans="1:25" x14ac:dyDescent="0.3">
      <c r="A855" s="5">
        <v>45437.375175347224</v>
      </c>
      <c r="B855" s="7" t="s">
        <v>66</v>
      </c>
      <c r="C855" s="6" t="s">
        <v>642</v>
      </c>
      <c r="D855" s="7" t="s">
        <v>637</v>
      </c>
      <c r="E855" s="8">
        <v>6</v>
      </c>
      <c r="F855" s="7">
        <v>6984733</v>
      </c>
      <c r="G855" s="7" t="s">
        <v>68</v>
      </c>
      <c r="H855" s="7" t="s">
        <v>69</v>
      </c>
      <c r="I855" s="7" t="s">
        <v>44</v>
      </c>
      <c r="J855" s="19" t="str">
        <f>IFERROR(INDEX('Employee Info'!$C$3:$E$200,MATCH(Data7[[#This Row],[Name:]],'Employee Info'!$B$3:$B$200,0),MATCH(Data7[[#This Row],[Hours Type:]],'Employee Info'!$C$2:$E$2,0)),"")</f>
        <v/>
      </c>
      <c r="K855" s="19" t="str">
        <f>IFERROR(INDEX('Employee Info'!$C$3:$J$200,MATCH(Data7[[#This Row],[Name:]],'Employee Info'!$B$3:$B$200,0),MATCH(Data7[[#Headers],[Truck]],'Employee Info'!$C$2:$J$2,0)),"")</f>
        <v/>
      </c>
      <c r="L855" s="19" t="str">
        <f>IFERROR(INDEX('Employee Info'!$C$3:$J$200,MATCH(Data7[[#This Row],[Name:]],'Employee Info'!$B$3:$B$200,0),MATCH(Data7[[#Headers],[Phone]],'Employee Info'!$C$2:$J$2,0)),"")</f>
        <v/>
      </c>
      <c r="M855" s="19" t="str">
        <f>IFERROR(INDEX('Employee Info'!$C$3:$J$200,MATCH(Data7[[#This Row],[Name:]],'Employee Info'!$B$3:$B$200,0),MATCH(Data7[[#Headers],[Tech]],'Employee Info'!$C$2:$J$2,0)),"")</f>
        <v/>
      </c>
      <c r="N855" s="19" t="str">
        <f>IFERROR(INDEX('Employee Info'!$C$3:$J$200,MATCH(Data7[[#This Row],[Name:]],'Employee Info'!$B$3:$B$200,0),MATCH(Data7[[#Headers],[Other]],'Employee Info'!$C$2:$J$2,0)),"")</f>
        <v/>
      </c>
      <c r="O855" s="19">
        <f>IFERROR((Data7[[#This Row],[Hours:]]*SUM(Data7[[#This Row],[Rate]:[Other]])),"")</f>
        <v>0</v>
      </c>
      <c r="P855" s="7" t="str">
        <f>IF(Data7[[#This Row],[WO'#:]]="","Riley #","WO#")</f>
        <v>WO#</v>
      </c>
      <c r="Q855" s="7">
        <f>IFERROR(WEEKNUM(Data7[[#This Row],[Date:]]),"")</f>
        <v>21</v>
      </c>
      <c r="R855" s="6">
        <f t="shared" si="39"/>
        <v>45431</v>
      </c>
      <c r="S855" s="6">
        <f>Data7[[#This Row],[Week Start]]+7</f>
        <v>45438</v>
      </c>
      <c r="T855" s="7" t="str">
        <f t="shared" si="40"/>
        <v>5/19/2024 - 5/26/2024</v>
      </c>
      <c r="U855" s="7" t="str">
        <f t="shared" si="41"/>
        <v>Time Card</v>
      </c>
      <c r="V855" s="8" t="str">
        <f>RIGHT(TEXT(Data7[[#This Row],[Date:]],"mmddyyyy"),4)</f>
        <v>2024</v>
      </c>
      <c r="W855" s="8" t="str">
        <f>MID(TEXT(Data7[[#This Row],[Date:]],"mmddyyyy"),3,2)</f>
        <v>21</v>
      </c>
      <c r="X855" s="8" t="str">
        <f>LEFT(TEXT(Data7[[#This Row],[Date:]],"mmddyyyy"),2)</f>
        <v>05</v>
      </c>
      <c r="Y855" s="6">
        <f>DATE(Data7[[#This Row],[Year]],Data7[[#This Row],[Month]],Data7[[#This Row],[Day]])</f>
        <v>45433</v>
      </c>
    </row>
    <row r="856" spans="1:25" x14ac:dyDescent="0.3">
      <c r="A856" s="5">
        <v>45437.37977615741</v>
      </c>
      <c r="B856" s="7" t="s">
        <v>76</v>
      </c>
      <c r="C856" s="6" t="s">
        <v>642</v>
      </c>
      <c r="D856" s="7" t="s">
        <v>77</v>
      </c>
      <c r="E856" s="8">
        <v>1</v>
      </c>
      <c r="F856" s="7">
        <v>6984733</v>
      </c>
      <c r="G856" s="7" t="s">
        <v>68</v>
      </c>
      <c r="H856" s="7" t="s">
        <v>69</v>
      </c>
      <c r="I856" s="7" t="s">
        <v>44</v>
      </c>
      <c r="J856" s="19" t="str">
        <f>IFERROR(INDEX('Employee Info'!$C$3:$E$200,MATCH(Data7[[#This Row],[Name:]],'Employee Info'!$B$3:$B$200,0),MATCH(Data7[[#This Row],[Hours Type:]],'Employee Info'!$C$2:$E$2,0)),"")</f>
        <v/>
      </c>
      <c r="K856" s="19" t="str">
        <f>IFERROR(INDEX('Employee Info'!$C$3:$J$200,MATCH(Data7[[#This Row],[Name:]],'Employee Info'!$B$3:$B$200,0),MATCH(Data7[[#Headers],[Truck]],'Employee Info'!$C$2:$J$2,0)),"")</f>
        <v/>
      </c>
      <c r="L856" s="19" t="str">
        <f>IFERROR(INDEX('Employee Info'!$C$3:$J$200,MATCH(Data7[[#This Row],[Name:]],'Employee Info'!$B$3:$B$200,0),MATCH(Data7[[#Headers],[Phone]],'Employee Info'!$C$2:$J$2,0)),"")</f>
        <v/>
      </c>
      <c r="M856" s="19" t="str">
        <f>IFERROR(INDEX('Employee Info'!$C$3:$J$200,MATCH(Data7[[#This Row],[Name:]],'Employee Info'!$B$3:$B$200,0),MATCH(Data7[[#Headers],[Tech]],'Employee Info'!$C$2:$J$2,0)),"")</f>
        <v/>
      </c>
      <c r="N856" s="19" t="str">
        <f>IFERROR(INDEX('Employee Info'!$C$3:$J$200,MATCH(Data7[[#This Row],[Name:]],'Employee Info'!$B$3:$B$200,0),MATCH(Data7[[#Headers],[Other]],'Employee Info'!$C$2:$J$2,0)),"")</f>
        <v/>
      </c>
      <c r="O856" s="19">
        <f>IFERROR((Data7[[#This Row],[Hours:]]*SUM(Data7[[#This Row],[Rate]:[Other]])),"")</f>
        <v>0</v>
      </c>
      <c r="P856" s="7" t="str">
        <f>IF(Data7[[#This Row],[WO'#:]]="","Riley #","WO#")</f>
        <v>WO#</v>
      </c>
      <c r="Q856" s="7">
        <f>IFERROR(WEEKNUM(Data7[[#This Row],[Date:]]),"")</f>
        <v>21</v>
      </c>
      <c r="R856" s="6">
        <f t="shared" si="39"/>
        <v>45431</v>
      </c>
      <c r="S856" s="6">
        <f>Data7[[#This Row],[Week Start]]+7</f>
        <v>45438</v>
      </c>
      <c r="T856" s="7" t="str">
        <f t="shared" si="40"/>
        <v>5/19/2024 - 5/26/2024</v>
      </c>
      <c r="U856" s="7" t="str">
        <f t="shared" si="41"/>
        <v>Time Card</v>
      </c>
      <c r="V856" s="8" t="str">
        <f>RIGHT(TEXT(Data7[[#This Row],[Date:]],"mmddyyyy"),4)</f>
        <v>2024</v>
      </c>
      <c r="W856" s="8" t="str">
        <f>MID(TEXT(Data7[[#This Row],[Date:]],"mmddyyyy"),3,2)</f>
        <v>21</v>
      </c>
      <c r="X856" s="8" t="str">
        <f>LEFT(TEXT(Data7[[#This Row],[Date:]],"mmddyyyy"),2)</f>
        <v>05</v>
      </c>
      <c r="Y856" s="6">
        <f>DATE(Data7[[#This Row],[Year]],Data7[[#This Row],[Month]],Data7[[#This Row],[Day]])</f>
        <v>45433</v>
      </c>
    </row>
    <row r="857" spans="1:25" x14ac:dyDescent="0.3">
      <c r="A857" s="5">
        <v>45433.55469837963</v>
      </c>
      <c r="B857" s="7" t="s">
        <v>31</v>
      </c>
      <c r="C857" s="6" t="s">
        <v>642</v>
      </c>
      <c r="D857" s="7" t="s">
        <v>643</v>
      </c>
      <c r="E857" s="8">
        <v>2</v>
      </c>
      <c r="F857" s="7">
        <v>6994907</v>
      </c>
      <c r="G857" s="7" t="s">
        <v>68</v>
      </c>
      <c r="H857" s="7" t="s">
        <v>69</v>
      </c>
      <c r="I857" s="7" t="s">
        <v>44</v>
      </c>
      <c r="J857" s="19" t="str">
        <f>IFERROR(INDEX('Employee Info'!$C$3:$E$200,MATCH(Data7[[#This Row],[Name:]],'Employee Info'!$B$3:$B$200,0),MATCH(Data7[[#This Row],[Hours Type:]],'Employee Info'!$C$2:$E$2,0)),"")</f>
        <v/>
      </c>
      <c r="K857" s="19" t="str">
        <f>IFERROR(INDEX('Employee Info'!$C$3:$J$200,MATCH(Data7[[#This Row],[Name:]],'Employee Info'!$B$3:$B$200,0),MATCH(Data7[[#Headers],[Truck]],'Employee Info'!$C$2:$J$2,0)),"")</f>
        <v/>
      </c>
      <c r="L857" s="19" t="str">
        <f>IFERROR(INDEX('Employee Info'!$C$3:$J$200,MATCH(Data7[[#This Row],[Name:]],'Employee Info'!$B$3:$B$200,0),MATCH(Data7[[#Headers],[Phone]],'Employee Info'!$C$2:$J$2,0)),"")</f>
        <v/>
      </c>
      <c r="M857" s="19" t="str">
        <f>IFERROR(INDEX('Employee Info'!$C$3:$J$200,MATCH(Data7[[#This Row],[Name:]],'Employee Info'!$B$3:$B$200,0),MATCH(Data7[[#Headers],[Tech]],'Employee Info'!$C$2:$J$2,0)),"")</f>
        <v/>
      </c>
      <c r="N857" s="19" t="str">
        <f>IFERROR(INDEX('Employee Info'!$C$3:$J$200,MATCH(Data7[[#This Row],[Name:]],'Employee Info'!$B$3:$B$200,0),MATCH(Data7[[#Headers],[Other]],'Employee Info'!$C$2:$J$2,0)),"")</f>
        <v/>
      </c>
      <c r="O857" s="19">
        <f>IFERROR((Data7[[#This Row],[Hours:]]*SUM(Data7[[#This Row],[Rate]:[Other]])),"")</f>
        <v>0</v>
      </c>
      <c r="P857" s="7" t="str">
        <f>IF(Data7[[#This Row],[WO'#:]]="","Riley #","WO#")</f>
        <v>WO#</v>
      </c>
      <c r="Q857" s="7">
        <f>IFERROR(WEEKNUM(Data7[[#This Row],[Date:]]),"")</f>
        <v>21</v>
      </c>
      <c r="R857" s="6">
        <f t="shared" si="39"/>
        <v>45431</v>
      </c>
      <c r="S857" s="6">
        <f>Data7[[#This Row],[Week Start]]+7</f>
        <v>45438</v>
      </c>
      <c r="T857" s="7" t="str">
        <f t="shared" si="40"/>
        <v>5/19/2024 - 5/26/2024</v>
      </c>
      <c r="U857" s="7" t="str">
        <f t="shared" si="41"/>
        <v>Time Card</v>
      </c>
      <c r="V857" s="8" t="str">
        <f>RIGHT(TEXT(Data7[[#This Row],[Date:]],"mmddyyyy"),4)</f>
        <v>2024</v>
      </c>
      <c r="W857" s="8" t="str">
        <f>MID(TEXT(Data7[[#This Row],[Date:]],"mmddyyyy"),3,2)</f>
        <v>21</v>
      </c>
      <c r="X857" s="8" t="str">
        <f>LEFT(TEXT(Data7[[#This Row],[Date:]],"mmddyyyy"),2)</f>
        <v>05</v>
      </c>
      <c r="Y857" s="6">
        <f>DATE(Data7[[#This Row],[Year]],Data7[[#This Row],[Month]],Data7[[#This Row],[Day]])</f>
        <v>45433</v>
      </c>
    </row>
    <row r="858" spans="1:25" x14ac:dyDescent="0.3">
      <c r="A858" s="5">
        <v>45437.354378703705</v>
      </c>
      <c r="B858" s="7" t="s">
        <v>66</v>
      </c>
      <c r="C858" s="6" t="s">
        <v>642</v>
      </c>
      <c r="D858" s="7" t="s">
        <v>638</v>
      </c>
      <c r="E858" s="8">
        <v>1</v>
      </c>
      <c r="F858" s="7">
        <v>6994907</v>
      </c>
      <c r="G858" s="7" t="s">
        <v>68</v>
      </c>
      <c r="H858" s="7" t="s">
        <v>69</v>
      </c>
      <c r="I858" s="7" t="s">
        <v>44</v>
      </c>
      <c r="J858" s="19" t="str">
        <f>IFERROR(INDEX('Employee Info'!$C$3:$E$200,MATCH(Data7[[#This Row],[Name:]],'Employee Info'!$B$3:$B$200,0),MATCH(Data7[[#This Row],[Hours Type:]],'Employee Info'!$C$2:$E$2,0)),"")</f>
        <v/>
      </c>
      <c r="K858" s="19" t="str">
        <f>IFERROR(INDEX('Employee Info'!$C$3:$J$200,MATCH(Data7[[#This Row],[Name:]],'Employee Info'!$B$3:$B$200,0),MATCH(Data7[[#Headers],[Truck]],'Employee Info'!$C$2:$J$2,0)),"")</f>
        <v/>
      </c>
      <c r="L858" s="19" t="str">
        <f>IFERROR(INDEX('Employee Info'!$C$3:$J$200,MATCH(Data7[[#This Row],[Name:]],'Employee Info'!$B$3:$B$200,0),MATCH(Data7[[#Headers],[Phone]],'Employee Info'!$C$2:$J$2,0)),"")</f>
        <v/>
      </c>
      <c r="M858" s="19" t="str">
        <f>IFERROR(INDEX('Employee Info'!$C$3:$J$200,MATCH(Data7[[#This Row],[Name:]],'Employee Info'!$B$3:$B$200,0),MATCH(Data7[[#Headers],[Tech]],'Employee Info'!$C$2:$J$2,0)),"")</f>
        <v/>
      </c>
      <c r="N858" s="19" t="str">
        <f>IFERROR(INDEX('Employee Info'!$C$3:$J$200,MATCH(Data7[[#This Row],[Name:]],'Employee Info'!$B$3:$B$200,0),MATCH(Data7[[#Headers],[Other]],'Employee Info'!$C$2:$J$2,0)),"")</f>
        <v/>
      </c>
      <c r="O858" s="19">
        <f>IFERROR((Data7[[#This Row],[Hours:]]*SUM(Data7[[#This Row],[Rate]:[Other]])),"")</f>
        <v>0</v>
      </c>
      <c r="P858" s="7" t="str">
        <f>IF(Data7[[#This Row],[WO'#:]]="","Riley #","WO#")</f>
        <v>WO#</v>
      </c>
      <c r="Q858" s="7">
        <f>IFERROR(WEEKNUM(Data7[[#This Row],[Date:]]),"")</f>
        <v>21</v>
      </c>
      <c r="R858" s="6">
        <f t="shared" si="39"/>
        <v>45431</v>
      </c>
      <c r="S858" s="6">
        <f>Data7[[#This Row],[Week Start]]+7</f>
        <v>45438</v>
      </c>
      <c r="T858" s="7" t="str">
        <f t="shared" si="40"/>
        <v>5/19/2024 - 5/26/2024</v>
      </c>
      <c r="U858" s="7" t="str">
        <f t="shared" si="41"/>
        <v>Time Card</v>
      </c>
      <c r="V858" s="8" t="str">
        <f>RIGHT(TEXT(Data7[[#This Row],[Date:]],"mmddyyyy"),4)</f>
        <v>2024</v>
      </c>
      <c r="W858" s="8" t="str">
        <f>MID(TEXT(Data7[[#This Row],[Date:]],"mmddyyyy"),3,2)</f>
        <v>21</v>
      </c>
      <c r="X858" s="8" t="str">
        <f>LEFT(TEXT(Data7[[#This Row],[Date:]],"mmddyyyy"),2)</f>
        <v>05</v>
      </c>
      <c r="Y858" s="6">
        <f>DATE(Data7[[#This Row],[Year]],Data7[[#This Row],[Month]],Data7[[#This Row],[Day]])</f>
        <v>45433</v>
      </c>
    </row>
    <row r="859" spans="1:25" x14ac:dyDescent="0.3">
      <c r="A859" s="5">
        <v>45433.555814467596</v>
      </c>
      <c r="B859" s="7" t="s">
        <v>31</v>
      </c>
      <c r="C859" s="6" t="s">
        <v>642</v>
      </c>
      <c r="D859" s="7" t="s">
        <v>644</v>
      </c>
      <c r="E859" s="8">
        <v>3.5</v>
      </c>
      <c r="F859" s="7" t="s">
        <v>68</v>
      </c>
      <c r="G859" s="7" t="s">
        <v>68</v>
      </c>
      <c r="H859" s="7" t="s">
        <v>112</v>
      </c>
      <c r="I859" s="7" t="s">
        <v>44</v>
      </c>
      <c r="J859" s="19" t="str">
        <f>IFERROR(INDEX('Employee Info'!$C$3:$E$200,MATCH(Data7[[#This Row],[Name:]],'Employee Info'!$B$3:$B$200,0),MATCH(Data7[[#This Row],[Hours Type:]],'Employee Info'!$C$2:$E$2,0)),"")</f>
        <v/>
      </c>
      <c r="K859" s="19" t="str">
        <f>IFERROR(INDEX('Employee Info'!$C$3:$J$200,MATCH(Data7[[#This Row],[Name:]],'Employee Info'!$B$3:$B$200,0),MATCH(Data7[[#Headers],[Truck]],'Employee Info'!$C$2:$J$2,0)),"")</f>
        <v/>
      </c>
      <c r="L859" s="19" t="str">
        <f>IFERROR(INDEX('Employee Info'!$C$3:$J$200,MATCH(Data7[[#This Row],[Name:]],'Employee Info'!$B$3:$B$200,0),MATCH(Data7[[#Headers],[Phone]],'Employee Info'!$C$2:$J$2,0)),"")</f>
        <v/>
      </c>
      <c r="M859" s="19" t="str">
        <f>IFERROR(INDEX('Employee Info'!$C$3:$J$200,MATCH(Data7[[#This Row],[Name:]],'Employee Info'!$B$3:$B$200,0),MATCH(Data7[[#Headers],[Tech]],'Employee Info'!$C$2:$J$2,0)),"")</f>
        <v/>
      </c>
      <c r="N859" s="19" t="str">
        <f>IFERROR(INDEX('Employee Info'!$C$3:$J$200,MATCH(Data7[[#This Row],[Name:]],'Employee Info'!$B$3:$B$200,0),MATCH(Data7[[#Headers],[Other]],'Employee Info'!$C$2:$J$2,0)),"")</f>
        <v/>
      </c>
      <c r="O859" s="19">
        <f>IFERROR((Data7[[#This Row],[Hours:]]*SUM(Data7[[#This Row],[Rate]:[Other]])),"")</f>
        <v>0</v>
      </c>
      <c r="P859" s="7" t="str">
        <f>IF(Data7[[#This Row],[WO'#:]]="","Riley #","WO#")</f>
        <v>Riley #</v>
      </c>
      <c r="Q859" s="7">
        <f>IFERROR(WEEKNUM(Data7[[#This Row],[Date:]]),"")</f>
        <v>21</v>
      </c>
      <c r="R859" s="6">
        <f t="shared" si="39"/>
        <v>45431</v>
      </c>
      <c r="S859" s="6">
        <f>Data7[[#This Row],[Week Start]]+7</f>
        <v>45438</v>
      </c>
      <c r="T859" s="7" t="str">
        <f t="shared" si="40"/>
        <v>5/19/2024 - 5/26/2024</v>
      </c>
      <c r="U859" s="7" t="str">
        <f t="shared" si="41"/>
        <v>Time Card</v>
      </c>
      <c r="V859" s="8" t="str">
        <f>RIGHT(TEXT(Data7[[#This Row],[Date:]],"mmddyyyy"),4)</f>
        <v>2024</v>
      </c>
      <c r="W859" s="8" t="str">
        <f>MID(TEXT(Data7[[#This Row],[Date:]],"mmddyyyy"),3,2)</f>
        <v>21</v>
      </c>
      <c r="X859" s="8" t="str">
        <f>LEFT(TEXT(Data7[[#This Row],[Date:]],"mmddyyyy"),2)</f>
        <v>05</v>
      </c>
      <c r="Y859" s="6">
        <f>DATE(Data7[[#This Row],[Year]],Data7[[#This Row],[Month]],Data7[[#This Row],[Day]])</f>
        <v>45433</v>
      </c>
    </row>
    <row r="860" spans="1:25" x14ac:dyDescent="0.3">
      <c r="A860" s="5">
        <v>45433.582426504632</v>
      </c>
      <c r="B860" s="7" t="s">
        <v>23</v>
      </c>
      <c r="C860" s="6" t="s">
        <v>642</v>
      </c>
      <c r="D860" s="7" t="s">
        <v>648</v>
      </c>
      <c r="E860" s="8">
        <v>3</v>
      </c>
      <c r="F860" s="7" t="s">
        <v>68</v>
      </c>
      <c r="G860" s="7" t="s">
        <v>68</v>
      </c>
      <c r="H860" s="7" t="s">
        <v>649</v>
      </c>
      <c r="I860" s="7" t="s">
        <v>44</v>
      </c>
      <c r="J860" s="19" t="str">
        <f>IFERROR(INDEX('Employee Info'!$C$3:$E$200,MATCH(Data7[[#This Row],[Name:]],'Employee Info'!$B$3:$B$200,0),MATCH(Data7[[#This Row],[Hours Type:]],'Employee Info'!$C$2:$E$2,0)),"")</f>
        <v/>
      </c>
      <c r="K860" s="19" t="str">
        <f>IFERROR(INDEX('Employee Info'!$C$3:$J$200,MATCH(Data7[[#This Row],[Name:]],'Employee Info'!$B$3:$B$200,0),MATCH(Data7[[#Headers],[Truck]],'Employee Info'!$C$2:$J$2,0)),"")</f>
        <v/>
      </c>
      <c r="L860" s="19" t="str">
        <f>IFERROR(INDEX('Employee Info'!$C$3:$J$200,MATCH(Data7[[#This Row],[Name:]],'Employee Info'!$B$3:$B$200,0),MATCH(Data7[[#Headers],[Phone]],'Employee Info'!$C$2:$J$2,0)),"")</f>
        <v/>
      </c>
      <c r="M860" s="19" t="str">
        <f>IFERROR(INDEX('Employee Info'!$C$3:$J$200,MATCH(Data7[[#This Row],[Name:]],'Employee Info'!$B$3:$B$200,0),MATCH(Data7[[#Headers],[Tech]],'Employee Info'!$C$2:$J$2,0)),"")</f>
        <v/>
      </c>
      <c r="N860" s="19" t="str">
        <f>IFERROR(INDEX('Employee Info'!$C$3:$J$200,MATCH(Data7[[#This Row],[Name:]],'Employee Info'!$B$3:$B$200,0),MATCH(Data7[[#Headers],[Other]],'Employee Info'!$C$2:$J$2,0)),"")</f>
        <v/>
      </c>
      <c r="O860" s="19">
        <f>IFERROR((Data7[[#This Row],[Hours:]]*SUM(Data7[[#This Row],[Rate]:[Other]])),"")</f>
        <v>0</v>
      </c>
      <c r="P860" s="7" t="str">
        <f>IF(Data7[[#This Row],[WO'#:]]="","Riley #","WO#")</f>
        <v>Riley #</v>
      </c>
      <c r="Q860" s="7">
        <f>IFERROR(WEEKNUM(Data7[[#This Row],[Date:]]),"")</f>
        <v>21</v>
      </c>
      <c r="R860" s="6">
        <f t="shared" si="39"/>
        <v>45431</v>
      </c>
      <c r="S860" s="6">
        <f>Data7[[#This Row],[Week Start]]+7</f>
        <v>45438</v>
      </c>
      <c r="T860" s="7" t="str">
        <f t="shared" si="40"/>
        <v>5/19/2024 - 5/26/2024</v>
      </c>
      <c r="U860" s="7" t="str">
        <f t="shared" si="41"/>
        <v>Time Card</v>
      </c>
      <c r="V860" s="8" t="str">
        <f>RIGHT(TEXT(Data7[[#This Row],[Date:]],"mmddyyyy"),4)</f>
        <v>2024</v>
      </c>
      <c r="W860" s="8" t="str">
        <f>MID(TEXT(Data7[[#This Row],[Date:]],"mmddyyyy"),3,2)</f>
        <v>21</v>
      </c>
      <c r="X860" s="8" t="str">
        <f>LEFT(TEXT(Data7[[#This Row],[Date:]],"mmddyyyy"),2)</f>
        <v>05</v>
      </c>
      <c r="Y860" s="6">
        <f>DATE(Data7[[#This Row],[Year]],Data7[[#This Row],[Month]],Data7[[#This Row],[Day]])</f>
        <v>45433</v>
      </c>
    </row>
    <row r="861" spans="1:25" x14ac:dyDescent="0.3">
      <c r="A861" s="5">
        <v>45433.582514814814</v>
      </c>
      <c r="B861" s="7" t="s">
        <v>35</v>
      </c>
      <c r="C861" s="6" t="s">
        <v>642</v>
      </c>
      <c r="D861" s="7" t="s">
        <v>648</v>
      </c>
      <c r="E861" s="8">
        <v>3</v>
      </c>
      <c r="F861" s="7" t="s">
        <v>68</v>
      </c>
      <c r="G861" s="7" t="s">
        <v>68</v>
      </c>
      <c r="H861" s="7" t="s">
        <v>649</v>
      </c>
      <c r="I861" s="7" t="s">
        <v>44</v>
      </c>
      <c r="J861" s="19" t="str">
        <f>IFERROR(INDEX('Employee Info'!$C$3:$E$200,MATCH(Data7[[#This Row],[Name:]],'Employee Info'!$B$3:$B$200,0),MATCH(Data7[[#This Row],[Hours Type:]],'Employee Info'!$C$2:$E$2,0)),"")</f>
        <v/>
      </c>
      <c r="K861" s="19" t="str">
        <f>IFERROR(INDEX('Employee Info'!$C$3:$J$200,MATCH(Data7[[#This Row],[Name:]],'Employee Info'!$B$3:$B$200,0),MATCH(Data7[[#Headers],[Truck]],'Employee Info'!$C$2:$J$2,0)),"")</f>
        <v/>
      </c>
      <c r="L861" s="19" t="str">
        <f>IFERROR(INDEX('Employee Info'!$C$3:$J$200,MATCH(Data7[[#This Row],[Name:]],'Employee Info'!$B$3:$B$200,0),MATCH(Data7[[#Headers],[Phone]],'Employee Info'!$C$2:$J$2,0)),"")</f>
        <v/>
      </c>
      <c r="M861" s="19" t="str">
        <f>IFERROR(INDEX('Employee Info'!$C$3:$J$200,MATCH(Data7[[#This Row],[Name:]],'Employee Info'!$B$3:$B$200,0),MATCH(Data7[[#Headers],[Tech]],'Employee Info'!$C$2:$J$2,0)),"")</f>
        <v/>
      </c>
      <c r="N861" s="19" t="str">
        <f>IFERROR(INDEX('Employee Info'!$C$3:$J$200,MATCH(Data7[[#This Row],[Name:]],'Employee Info'!$B$3:$B$200,0),MATCH(Data7[[#Headers],[Other]],'Employee Info'!$C$2:$J$2,0)),"")</f>
        <v/>
      </c>
      <c r="O861" s="19">
        <f>IFERROR((Data7[[#This Row],[Hours:]]*SUM(Data7[[#This Row],[Rate]:[Other]])),"")</f>
        <v>0</v>
      </c>
      <c r="P861" s="7" t="str">
        <f>IF(Data7[[#This Row],[WO'#:]]="","Riley #","WO#")</f>
        <v>Riley #</v>
      </c>
      <c r="Q861" s="7">
        <f>IFERROR(WEEKNUM(Data7[[#This Row],[Date:]]),"")</f>
        <v>21</v>
      </c>
      <c r="R861" s="6">
        <f t="shared" si="39"/>
        <v>45431</v>
      </c>
      <c r="S861" s="6">
        <f>Data7[[#This Row],[Week Start]]+7</f>
        <v>45438</v>
      </c>
      <c r="T861" s="7" t="str">
        <f t="shared" si="40"/>
        <v>5/19/2024 - 5/26/2024</v>
      </c>
      <c r="U861" s="7" t="str">
        <f t="shared" si="41"/>
        <v>Time Card</v>
      </c>
      <c r="V861" s="8" t="str">
        <f>RIGHT(TEXT(Data7[[#This Row],[Date:]],"mmddyyyy"),4)</f>
        <v>2024</v>
      </c>
      <c r="W861" s="8" t="str">
        <f>MID(TEXT(Data7[[#This Row],[Date:]],"mmddyyyy"),3,2)</f>
        <v>21</v>
      </c>
      <c r="X861" s="8" t="str">
        <f>LEFT(TEXT(Data7[[#This Row],[Date:]],"mmddyyyy"),2)</f>
        <v>05</v>
      </c>
      <c r="Y861" s="6">
        <f>DATE(Data7[[#This Row],[Year]],Data7[[#This Row],[Month]],Data7[[#This Row],[Day]])</f>
        <v>45433</v>
      </c>
    </row>
    <row r="862" spans="1:25" x14ac:dyDescent="0.3">
      <c r="A862" s="5">
        <v>45433.556514930555</v>
      </c>
      <c r="B862" s="7" t="s">
        <v>31</v>
      </c>
      <c r="C862" s="6" t="s">
        <v>642</v>
      </c>
      <c r="D862" s="7" t="s">
        <v>645</v>
      </c>
      <c r="E862" s="8">
        <v>1</v>
      </c>
      <c r="F862" s="7" t="s">
        <v>68</v>
      </c>
      <c r="G862" s="7" t="s">
        <v>68</v>
      </c>
      <c r="H862" s="7" t="s">
        <v>577</v>
      </c>
      <c r="I862" s="7" t="s">
        <v>44</v>
      </c>
      <c r="J862" s="19" t="str">
        <f>IFERROR(INDEX('Employee Info'!$C$3:$E$200,MATCH(Data7[[#This Row],[Name:]],'Employee Info'!$B$3:$B$200,0),MATCH(Data7[[#This Row],[Hours Type:]],'Employee Info'!$C$2:$E$2,0)),"")</f>
        <v/>
      </c>
      <c r="K862" s="19" t="str">
        <f>IFERROR(INDEX('Employee Info'!$C$3:$J$200,MATCH(Data7[[#This Row],[Name:]],'Employee Info'!$B$3:$B$200,0),MATCH(Data7[[#Headers],[Truck]],'Employee Info'!$C$2:$J$2,0)),"")</f>
        <v/>
      </c>
      <c r="L862" s="19" t="str">
        <f>IFERROR(INDEX('Employee Info'!$C$3:$J$200,MATCH(Data7[[#This Row],[Name:]],'Employee Info'!$B$3:$B$200,0),MATCH(Data7[[#Headers],[Phone]],'Employee Info'!$C$2:$J$2,0)),"")</f>
        <v/>
      </c>
      <c r="M862" s="19" t="str">
        <f>IFERROR(INDEX('Employee Info'!$C$3:$J$200,MATCH(Data7[[#This Row],[Name:]],'Employee Info'!$B$3:$B$200,0),MATCH(Data7[[#Headers],[Tech]],'Employee Info'!$C$2:$J$2,0)),"")</f>
        <v/>
      </c>
      <c r="N862" s="19" t="str">
        <f>IFERROR(INDEX('Employee Info'!$C$3:$J$200,MATCH(Data7[[#This Row],[Name:]],'Employee Info'!$B$3:$B$200,0),MATCH(Data7[[#Headers],[Other]],'Employee Info'!$C$2:$J$2,0)),"")</f>
        <v/>
      </c>
      <c r="O862" s="19">
        <f>IFERROR((Data7[[#This Row],[Hours:]]*SUM(Data7[[#This Row],[Rate]:[Other]])),"")</f>
        <v>0</v>
      </c>
      <c r="P862" s="7" t="str">
        <f>IF(Data7[[#This Row],[WO'#:]]="","Riley #","WO#")</f>
        <v>Riley #</v>
      </c>
      <c r="Q862" s="7">
        <f>IFERROR(WEEKNUM(Data7[[#This Row],[Date:]]),"")</f>
        <v>21</v>
      </c>
      <c r="R862" s="6">
        <f t="shared" si="39"/>
        <v>45431</v>
      </c>
      <c r="S862" s="6">
        <f>Data7[[#This Row],[Week Start]]+7</f>
        <v>45438</v>
      </c>
      <c r="T862" s="7" t="str">
        <f t="shared" si="40"/>
        <v>5/19/2024 - 5/26/2024</v>
      </c>
      <c r="U862" s="7" t="str">
        <f t="shared" si="41"/>
        <v>Time Card</v>
      </c>
      <c r="V862" s="8" t="str">
        <f>RIGHT(TEXT(Data7[[#This Row],[Date:]],"mmddyyyy"),4)</f>
        <v>2024</v>
      </c>
      <c r="W862" s="8" t="str">
        <f>MID(TEXT(Data7[[#This Row],[Date:]],"mmddyyyy"),3,2)</f>
        <v>21</v>
      </c>
      <c r="X862" s="8" t="str">
        <f>LEFT(TEXT(Data7[[#This Row],[Date:]],"mmddyyyy"),2)</f>
        <v>05</v>
      </c>
      <c r="Y862" s="6">
        <f>DATE(Data7[[#This Row],[Year]],Data7[[#This Row],[Month]],Data7[[#This Row],[Day]])</f>
        <v>45433</v>
      </c>
    </row>
    <row r="863" spans="1:25" x14ac:dyDescent="0.3">
      <c r="A863" s="5">
        <v>45433.581339351855</v>
      </c>
      <c r="B863" s="7" t="s">
        <v>35</v>
      </c>
      <c r="C863" s="6" t="s">
        <v>642</v>
      </c>
      <c r="D863" s="7" t="s">
        <v>647</v>
      </c>
      <c r="E863" s="8">
        <v>5</v>
      </c>
      <c r="F863" s="7" t="s">
        <v>68</v>
      </c>
      <c r="G863" s="7" t="s">
        <v>68</v>
      </c>
      <c r="H863" s="7" t="s">
        <v>577</v>
      </c>
      <c r="I863" s="7" t="s">
        <v>44</v>
      </c>
      <c r="J863" s="19" t="str">
        <f>IFERROR(INDEX('Employee Info'!$C$3:$E$200,MATCH(Data7[[#This Row],[Name:]],'Employee Info'!$B$3:$B$200,0),MATCH(Data7[[#This Row],[Hours Type:]],'Employee Info'!$C$2:$E$2,0)),"")</f>
        <v/>
      </c>
      <c r="K863" s="19" t="str">
        <f>IFERROR(INDEX('Employee Info'!$C$3:$J$200,MATCH(Data7[[#This Row],[Name:]],'Employee Info'!$B$3:$B$200,0),MATCH(Data7[[#Headers],[Truck]],'Employee Info'!$C$2:$J$2,0)),"")</f>
        <v/>
      </c>
      <c r="L863" s="19" t="str">
        <f>IFERROR(INDEX('Employee Info'!$C$3:$J$200,MATCH(Data7[[#This Row],[Name:]],'Employee Info'!$B$3:$B$200,0),MATCH(Data7[[#Headers],[Phone]],'Employee Info'!$C$2:$J$2,0)),"")</f>
        <v/>
      </c>
      <c r="M863" s="19" t="str">
        <f>IFERROR(INDEX('Employee Info'!$C$3:$J$200,MATCH(Data7[[#This Row],[Name:]],'Employee Info'!$B$3:$B$200,0),MATCH(Data7[[#Headers],[Tech]],'Employee Info'!$C$2:$J$2,0)),"")</f>
        <v/>
      </c>
      <c r="N863" s="19" t="str">
        <f>IFERROR(INDEX('Employee Info'!$C$3:$J$200,MATCH(Data7[[#This Row],[Name:]],'Employee Info'!$B$3:$B$200,0),MATCH(Data7[[#Headers],[Other]],'Employee Info'!$C$2:$J$2,0)),"")</f>
        <v/>
      </c>
      <c r="O863" s="19">
        <f>IFERROR((Data7[[#This Row],[Hours:]]*SUM(Data7[[#This Row],[Rate]:[Other]])),"")</f>
        <v>0</v>
      </c>
      <c r="P863" s="7" t="str">
        <f>IF(Data7[[#This Row],[WO'#:]]="","Riley #","WO#")</f>
        <v>Riley #</v>
      </c>
      <c r="Q863" s="7">
        <f>IFERROR(WEEKNUM(Data7[[#This Row],[Date:]]),"")</f>
        <v>21</v>
      </c>
      <c r="R863" s="6">
        <f t="shared" si="39"/>
        <v>45431</v>
      </c>
      <c r="S863" s="6">
        <f>Data7[[#This Row],[Week Start]]+7</f>
        <v>45438</v>
      </c>
      <c r="T863" s="7" t="str">
        <f t="shared" si="40"/>
        <v>5/19/2024 - 5/26/2024</v>
      </c>
      <c r="U863" s="7" t="str">
        <f t="shared" si="41"/>
        <v>Time Card</v>
      </c>
      <c r="V863" s="8" t="str">
        <f>RIGHT(TEXT(Data7[[#This Row],[Date:]],"mmddyyyy"),4)</f>
        <v>2024</v>
      </c>
      <c r="W863" s="8" t="str">
        <f>MID(TEXT(Data7[[#This Row],[Date:]],"mmddyyyy"),3,2)</f>
        <v>21</v>
      </c>
      <c r="X863" s="8" t="str">
        <f>LEFT(TEXT(Data7[[#This Row],[Date:]],"mmddyyyy"),2)</f>
        <v>05</v>
      </c>
      <c r="Y863" s="6">
        <f>DATE(Data7[[#This Row],[Year]],Data7[[#This Row],[Month]],Data7[[#This Row],[Day]])</f>
        <v>45433</v>
      </c>
    </row>
    <row r="864" spans="1:25" x14ac:dyDescent="0.3">
      <c r="A864" s="5">
        <v>45433.581485995368</v>
      </c>
      <c r="B864" s="7" t="s">
        <v>23</v>
      </c>
      <c r="C864" s="6" t="s">
        <v>642</v>
      </c>
      <c r="D864" s="7" t="s">
        <v>647</v>
      </c>
      <c r="E864" s="8">
        <v>5</v>
      </c>
      <c r="F864" s="7" t="s">
        <v>68</v>
      </c>
      <c r="G864" s="7" t="s">
        <v>68</v>
      </c>
      <c r="H864" s="7" t="s">
        <v>577</v>
      </c>
      <c r="I864" s="7" t="s">
        <v>44</v>
      </c>
      <c r="J864" s="19" t="str">
        <f>IFERROR(INDEX('Employee Info'!$C$3:$E$200,MATCH(Data7[[#This Row],[Name:]],'Employee Info'!$B$3:$B$200,0),MATCH(Data7[[#This Row],[Hours Type:]],'Employee Info'!$C$2:$E$2,0)),"")</f>
        <v/>
      </c>
      <c r="K864" s="19" t="str">
        <f>IFERROR(INDEX('Employee Info'!$C$3:$J$200,MATCH(Data7[[#This Row],[Name:]],'Employee Info'!$B$3:$B$200,0),MATCH(Data7[[#Headers],[Truck]],'Employee Info'!$C$2:$J$2,0)),"")</f>
        <v/>
      </c>
      <c r="L864" s="19" t="str">
        <f>IFERROR(INDEX('Employee Info'!$C$3:$J$200,MATCH(Data7[[#This Row],[Name:]],'Employee Info'!$B$3:$B$200,0),MATCH(Data7[[#Headers],[Phone]],'Employee Info'!$C$2:$J$2,0)),"")</f>
        <v/>
      </c>
      <c r="M864" s="19" t="str">
        <f>IFERROR(INDEX('Employee Info'!$C$3:$J$200,MATCH(Data7[[#This Row],[Name:]],'Employee Info'!$B$3:$B$200,0),MATCH(Data7[[#Headers],[Tech]],'Employee Info'!$C$2:$J$2,0)),"")</f>
        <v/>
      </c>
      <c r="N864" s="19" t="str">
        <f>IFERROR(INDEX('Employee Info'!$C$3:$J$200,MATCH(Data7[[#This Row],[Name:]],'Employee Info'!$B$3:$B$200,0),MATCH(Data7[[#Headers],[Other]],'Employee Info'!$C$2:$J$2,0)),"")</f>
        <v/>
      </c>
      <c r="O864" s="19">
        <f>IFERROR((Data7[[#This Row],[Hours:]]*SUM(Data7[[#This Row],[Rate]:[Other]])),"")</f>
        <v>0</v>
      </c>
      <c r="P864" s="7" t="str">
        <f>IF(Data7[[#This Row],[WO'#:]]="","Riley #","WO#")</f>
        <v>Riley #</v>
      </c>
      <c r="Q864" s="7">
        <f>IFERROR(WEEKNUM(Data7[[#This Row],[Date:]]),"")</f>
        <v>21</v>
      </c>
      <c r="R864" s="6">
        <f t="shared" si="39"/>
        <v>45431</v>
      </c>
      <c r="S864" s="6">
        <f>Data7[[#This Row],[Week Start]]+7</f>
        <v>45438</v>
      </c>
      <c r="T864" s="7" t="str">
        <f t="shared" si="40"/>
        <v>5/19/2024 - 5/26/2024</v>
      </c>
      <c r="U864" s="7" t="str">
        <f t="shared" si="41"/>
        <v>Time Card</v>
      </c>
      <c r="V864" s="8" t="str">
        <f>RIGHT(TEXT(Data7[[#This Row],[Date:]],"mmddyyyy"),4)</f>
        <v>2024</v>
      </c>
      <c r="W864" s="8" t="str">
        <f>MID(TEXT(Data7[[#This Row],[Date:]],"mmddyyyy"),3,2)</f>
        <v>21</v>
      </c>
      <c r="X864" s="8" t="str">
        <f>LEFT(TEXT(Data7[[#This Row],[Date:]],"mmddyyyy"),2)</f>
        <v>05</v>
      </c>
      <c r="Y864" s="6">
        <f>DATE(Data7[[#This Row],[Year]],Data7[[#This Row],[Month]],Data7[[#This Row],[Day]])</f>
        <v>45433</v>
      </c>
    </row>
    <row r="865" spans="1:25" x14ac:dyDescent="0.3">
      <c r="A865" s="5">
        <v>45433.574545254633</v>
      </c>
      <c r="B865" s="7" t="s">
        <v>65</v>
      </c>
      <c r="C865" s="6" t="s">
        <v>642</v>
      </c>
      <c r="D865" s="7" t="s">
        <v>281</v>
      </c>
      <c r="E865" s="8">
        <v>8</v>
      </c>
      <c r="F865" s="7" t="s">
        <v>68</v>
      </c>
      <c r="G865" s="7" t="s">
        <v>68</v>
      </c>
      <c r="H865" s="7" t="s">
        <v>536</v>
      </c>
      <c r="I865" s="7" t="s">
        <v>44</v>
      </c>
      <c r="J865" s="19" t="str">
        <f>IFERROR(INDEX('Employee Info'!$C$3:$E$200,MATCH(Data7[[#This Row],[Name:]],'Employee Info'!$B$3:$B$200,0),MATCH(Data7[[#This Row],[Hours Type:]],'Employee Info'!$C$2:$E$2,0)),"")</f>
        <v/>
      </c>
      <c r="K865" s="19" t="str">
        <f>IFERROR(INDEX('Employee Info'!$C$3:$J$200,MATCH(Data7[[#This Row],[Name:]],'Employee Info'!$B$3:$B$200,0),MATCH(Data7[[#Headers],[Truck]],'Employee Info'!$C$2:$J$2,0)),"")</f>
        <v/>
      </c>
      <c r="L865" s="19" t="str">
        <f>IFERROR(INDEX('Employee Info'!$C$3:$J$200,MATCH(Data7[[#This Row],[Name:]],'Employee Info'!$B$3:$B$200,0),MATCH(Data7[[#Headers],[Phone]],'Employee Info'!$C$2:$J$2,0)),"")</f>
        <v/>
      </c>
      <c r="M865" s="19" t="str">
        <f>IFERROR(INDEX('Employee Info'!$C$3:$J$200,MATCH(Data7[[#This Row],[Name:]],'Employee Info'!$B$3:$B$200,0),MATCH(Data7[[#Headers],[Tech]],'Employee Info'!$C$2:$J$2,0)),"")</f>
        <v/>
      </c>
      <c r="N865" s="19" t="str">
        <f>IFERROR(INDEX('Employee Info'!$C$3:$J$200,MATCH(Data7[[#This Row],[Name:]],'Employee Info'!$B$3:$B$200,0),MATCH(Data7[[#Headers],[Other]],'Employee Info'!$C$2:$J$2,0)),"")</f>
        <v/>
      </c>
      <c r="O865" s="19">
        <f>IFERROR((Data7[[#This Row],[Hours:]]*SUM(Data7[[#This Row],[Rate]:[Other]])),"")</f>
        <v>0</v>
      </c>
      <c r="P865" s="7" t="str">
        <f>IF(Data7[[#This Row],[WO'#:]]="","Riley #","WO#")</f>
        <v>Riley #</v>
      </c>
      <c r="Q865" s="7">
        <f>IFERROR(WEEKNUM(Data7[[#This Row],[Date:]]),"")</f>
        <v>21</v>
      </c>
      <c r="R865" s="6">
        <f t="shared" si="39"/>
        <v>45431</v>
      </c>
      <c r="S865" s="6">
        <f>Data7[[#This Row],[Week Start]]+7</f>
        <v>45438</v>
      </c>
      <c r="T865" s="7" t="str">
        <f t="shared" si="40"/>
        <v>5/19/2024 - 5/26/2024</v>
      </c>
      <c r="U865" s="7" t="str">
        <f t="shared" si="41"/>
        <v>Time Card</v>
      </c>
      <c r="V865" s="8" t="str">
        <f>RIGHT(TEXT(Data7[[#This Row],[Date:]],"mmddyyyy"),4)</f>
        <v>2024</v>
      </c>
      <c r="W865" s="8" t="str">
        <f>MID(TEXT(Data7[[#This Row],[Date:]],"mmddyyyy"),3,2)</f>
        <v>21</v>
      </c>
      <c r="X865" s="8" t="str">
        <f>LEFT(TEXT(Data7[[#This Row],[Date:]],"mmddyyyy"),2)</f>
        <v>05</v>
      </c>
      <c r="Y865" s="6">
        <f>DATE(Data7[[#This Row],[Year]],Data7[[#This Row],[Month]],Data7[[#This Row],[Day]])</f>
        <v>45433</v>
      </c>
    </row>
    <row r="866" spans="1:25" x14ac:dyDescent="0.3">
      <c r="A866" s="5">
        <v>45433.57464525463</v>
      </c>
      <c r="B866" s="7" t="s">
        <v>492</v>
      </c>
      <c r="C866" s="6" t="s">
        <v>642</v>
      </c>
      <c r="D866" s="7" t="s">
        <v>281</v>
      </c>
      <c r="E866" s="8">
        <v>8</v>
      </c>
      <c r="F866" s="7" t="s">
        <v>68</v>
      </c>
      <c r="G866" s="7" t="s">
        <v>68</v>
      </c>
      <c r="H866" s="7" t="s">
        <v>536</v>
      </c>
      <c r="I866" s="7" t="s">
        <v>44</v>
      </c>
      <c r="J866" s="19" t="str">
        <f>IFERROR(INDEX('Employee Info'!$C$3:$E$200,MATCH(Data7[[#This Row],[Name:]],'Employee Info'!$B$3:$B$200,0),MATCH(Data7[[#This Row],[Hours Type:]],'Employee Info'!$C$2:$E$2,0)),"")</f>
        <v/>
      </c>
      <c r="K866" s="19" t="str">
        <f>IFERROR(INDEX('Employee Info'!$C$3:$J$200,MATCH(Data7[[#This Row],[Name:]],'Employee Info'!$B$3:$B$200,0),MATCH(Data7[[#Headers],[Truck]],'Employee Info'!$C$2:$J$2,0)),"")</f>
        <v/>
      </c>
      <c r="L866" s="19" t="str">
        <f>IFERROR(INDEX('Employee Info'!$C$3:$J$200,MATCH(Data7[[#This Row],[Name:]],'Employee Info'!$B$3:$B$200,0),MATCH(Data7[[#Headers],[Phone]],'Employee Info'!$C$2:$J$2,0)),"")</f>
        <v/>
      </c>
      <c r="M866" s="19" t="str">
        <f>IFERROR(INDEX('Employee Info'!$C$3:$J$200,MATCH(Data7[[#This Row],[Name:]],'Employee Info'!$B$3:$B$200,0),MATCH(Data7[[#Headers],[Tech]],'Employee Info'!$C$2:$J$2,0)),"")</f>
        <v/>
      </c>
      <c r="N866" s="19" t="str">
        <f>IFERROR(INDEX('Employee Info'!$C$3:$J$200,MATCH(Data7[[#This Row],[Name:]],'Employee Info'!$B$3:$B$200,0),MATCH(Data7[[#Headers],[Other]],'Employee Info'!$C$2:$J$2,0)),"")</f>
        <v/>
      </c>
      <c r="O866" s="19">
        <f>IFERROR((Data7[[#This Row],[Hours:]]*SUM(Data7[[#This Row],[Rate]:[Other]])),"")</f>
        <v>0</v>
      </c>
      <c r="P866" s="7" t="str">
        <f>IF(Data7[[#This Row],[WO'#:]]="","Riley #","WO#")</f>
        <v>Riley #</v>
      </c>
      <c r="Q866" s="7">
        <f>IFERROR(WEEKNUM(Data7[[#This Row],[Date:]]),"")</f>
        <v>21</v>
      </c>
      <c r="R866" s="6">
        <f t="shared" si="39"/>
        <v>45431</v>
      </c>
      <c r="S866" s="6">
        <f>Data7[[#This Row],[Week Start]]+7</f>
        <v>45438</v>
      </c>
      <c r="T866" s="7" t="str">
        <f t="shared" si="40"/>
        <v>5/19/2024 - 5/26/2024</v>
      </c>
      <c r="U866" s="7" t="str">
        <f t="shared" si="41"/>
        <v>Time Card</v>
      </c>
      <c r="V866" s="8" t="str">
        <f>RIGHT(TEXT(Data7[[#This Row],[Date:]],"mmddyyyy"),4)</f>
        <v>2024</v>
      </c>
      <c r="W866" s="8" t="str">
        <f>MID(TEXT(Data7[[#This Row],[Date:]],"mmddyyyy"),3,2)</f>
        <v>21</v>
      </c>
      <c r="X866" s="8" t="str">
        <f>LEFT(TEXT(Data7[[#This Row],[Date:]],"mmddyyyy"),2)</f>
        <v>05</v>
      </c>
      <c r="Y866" s="6">
        <f>DATE(Data7[[#This Row],[Year]],Data7[[#This Row],[Month]],Data7[[#This Row],[Day]])</f>
        <v>45433</v>
      </c>
    </row>
    <row r="867" spans="1:25" x14ac:dyDescent="0.3">
      <c r="A867" s="5">
        <v>45437.358414699076</v>
      </c>
      <c r="B867" s="7" t="s">
        <v>66</v>
      </c>
      <c r="C867" s="6" t="s">
        <v>642</v>
      </c>
      <c r="D867" s="7" t="s">
        <v>566</v>
      </c>
      <c r="E867" s="8">
        <v>1</v>
      </c>
      <c r="F867" s="7" t="s">
        <v>68</v>
      </c>
      <c r="G867" s="7" t="s">
        <v>68</v>
      </c>
      <c r="H867" s="7" t="s">
        <v>536</v>
      </c>
      <c r="I867" s="7" t="s">
        <v>44</v>
      </c>
      <c r="J867" s="19" t="str">
        <f>IFERROR(INDEX('Employee Info'!$C$3:$E$200,MATCH(Data7[[#This Row],[Name:]],'Employee Info'!$B$3:$B$200,0),MATCH(Data7[[#This Row],[Hours Type:]],'Employee Info'!$C$2:$E$2,0)),"")</f>
        <v/>
      </c>
      <c r="K867" s="19" t="str">
        <f>IFERROR(INDEX('Employee Info'!$C$3:$J$200,MATCH(Data7[[#This Row],[Name:]],'Employee Info'!$B$3:$B$200,0),MATCH(Data7[[#Headers],[Truck]],'Employee Info'!$C$2:$J$2,0)),"")</f>
        <v/>
      </c>
      <c r="L867" s="19" t="str">
        <f>IFERROR(INDEX('Employee Info'!$C$3:$J$200,MATCH(Data7[[#This Row],[Name:]],'Employee Info'!$B$3:$B$200,0),MATCH(Data7[[#Headers],[Phone]],'Employee Info'!$C$2:$J$2,0)),"")</f>
        <v/>
      </c>
      <c r="M867" s="19" t="str">
        <f>IFERROR(INDEX('Employee Info'!$C$3:$J$200,MATCH(Data7[[#This Row],[Name:]],'Employee Info'!$B$3:$B$200,0),MATCH(Data7[[#Headers],[Tech]],'Employee Info'!$C$2:$J$2,0)),"")</f>
        <v/>
      </c>
      <c r="N867" s="19" t="str">
        <f>IFERROR(INDEX('Employee Info'!$C$3:$J$200,MATCH(Data7[[#This Row],[Name:]],'Employee Info'!$B$3:$B$200,0),MATCH(Data7[[#Headers],[Other]],'Employee Info'!$C$2:$J$2,0)),"")</f>
        <v/>
      </c>
      <c r="O867" s="19">
        <f>IFERROR((Data7[[#This Row],[Hours:]]*SUM(Data7[[#This Row],[Rate]:[Other]])),"")</f>
        <v>0</v>
      </c>
      <c r="P867" s="7" t="str">
        <f>IF(Data7[[#This Row],[WO'#:]]="","Riley #","WO#")</f>
        <v>Riley #</v>
      </c>
      <c r="Q867" s="7">
        <f>IFERROR(WEEKNUM(Data7[[#This Row],[Date:]]),"")</f>
        <v>21</v>
      </c>
      <c r="R867" s="6">
        <f t="shared" si="39"/>
        <v>45431</v>
      </c>
      <c r="S867" s="6">
        <f>Data7[[#This Row],[Week Start]]+7</f>
        <v>45438</v>
      </c>
      <c r="T867" s="7" t="str">
        <f t="shared" si="40"/>
        <v>5/19/2024 - 5/26/2024</v>
      </c>
      <c r="U867" s="7" t="str">
        <f t="shared" si="41"/>
        <v>Time Card</v>
      </c>
      <c r="V867" s="8" t="str">
        <f>RIGHT(TEXT(Data7[[#This Row],[Date:]],"mmddyyyy"),4)</f>
        <v>2024</v>
      </c>
      <c r="W867" s="8" t="str">
        <f>MID(TEXT(Data7[[#This Row],[Date:]],"mmddyyyy"),3,2)</f>
        <v>21</v>
      </c>
      <c r="X867" s="8" t="str">
        <f>LEFT(TEXT(Data7[[#This Row],[Date:]],"mmddyyyy"),2)</f>
        <v>05</v>
      </c>
      <c r="Y867" s="6">
        <f>DATE(Data7[[#This Row],[Year]],Data7[[#This Row],[Month]],Data7[[#This Row],[Day]])</f>
        <v>45433</v>
      </c>
    </row>
    <row r="868" spans="1:25" x14ac:dyDescent="0.3">
      <c r="A868" s="5">
        <v>45433.557479282405</v>
      </c>
      <c r="B868" s="7" t="s">
        <v>31</v>
      </c>
      <c r="C868" s="6" t="s">
        <v>642</v>
      </c>
      <c r="D868" s="7" t="s">
        <v>646</v>
      </c>
      <c r="E868" s="8">
        <v>1.5</v>
      </c>
      <c r="F868" s="7" t="s">
        <v>68</v>
      </c>
      <c r="G868" s="7" t="s">
        <v>68</v>
      </c>
      <c r="H868" s="7" t="s">
        <v>641</v>
      </c>
      <c r="I868" s="7" t="s">
        <v>44</v>
      </c>
      <c r="J868" s="19" t="str">
        <f>IFERROR(INDEX('Employee Info'!$C$3:$E$200,MATCH(Data7[[#This Row],[Name:]],'Employee Info'!$B$3:$B$200,0),MATCH(Data7[[#This Row],[Hours Type:]],'Employee Info'!$C$2:$E$2,0)),"")</f>
        <v/>
      </c>
      <c r="K868" s="19" t="str">
        <f>IFERROR(INDEX('Employee Info'!$C$3:$J$200,MATCH(Data7[[#This Row],[Name:]],'Employee Info'!$B$3:$B$200,0),MATCH(Data7[[#Headers],[Truck]],'Employee Info'!$C$2:$J$2,0)),"")</f>
        <v/>
      </c>
      <c r="L868" s="19" t="str">
        <f>IFERROR(INDEX('Employee Info'!$C$3:$J$200,MATCH(Data7[[#This Row],[Name:]],'Employee Info'!$B$3:$B$200,0),MATCH(Data7[[#Headers],[Phone]],'Employee Info'!$C$2:$J$2,0)),"")</f>
        <v/>
      </c>
      <c r="M868" s="19" t="str">
        <f>IFERROR(INDEX('Employee Info'!$C$3:$J$200,MATCH(Data7[[#This Row],[Name:]],'Employee Info'!$B$3:$B$200,0),MATCH(Data7[[#Headers],[Tech]],'Employee Info'!$C$2:$J$2,0)),"")</f>
        <v/>
      </c>
      <c r="N868" s="19" t="str">
        <f>IFERROR(INDEX('Employee Info'!$C$3:$J$200,MATCH(Data7[[#This Row],[Name:]],'Employee Info'!$B$3:$B$200,0),MATCH(Data7[[#Headers],[Other]],'Employee Info'!$C$2:$J$2,0)),"")</f>
        <v/>
      </c>
      <c r="O868" s="19">
        <f>IFERROR((Data7[[#This Row],[Hours:]]*SUM(Data7[[#This Row],[Rate]:[Other]])),"")</f>
        <v>0</v>
      </c>
      <c r="P868" s="7" t="str">
        <f>IF(Data7[[#This Row],[WO'#:]]="","Riley #","WO#")</f>
        <v>Riley #</v>
      </c>
      <c r="Q868" s="7">
        <f>IFERROR(WEEKNUM(Data7[[#This Row],[Date:]]),"")</f>
        <v>21</v>
      </c>
      <c r="R868" s="6">
        <f t="shared" si="39"/>
        <v>45431</v>
      </c>
      <c r="S868" s="6">
        <f>Data7[[#This Row],[Week Start]]+7</f>
        <v>45438</v>
      </c>
      <c r="T868" s="7" t="str">
        <f t="shared" si="40"/>
        <v>5/19/2024 - 5/26/2024</v>
      </c>
      <c r="U868" s="7" t="str">
        <f t="shared" si="41"/>
        <v>Time Card</v>
      </c>
      <c r="V868" s="8" t="str">
        <f>RIGHT(TEXT(Data7[[#This Row],[Date:]],"mmddyyyy"),4)</f>
        <v>2024</v>
      </c>
      <c r="W868" s="8" t="str">
        <f>MID(TEXT(Data7[[#This Row],[Date:]],"mmddyyyy"),3,2)</f>
        <v>21</v>
      </c>
      <c r="X868" s="8" t="str">
        <f>LEFT(TEXT(Data7[[#This Row],[Date:]],"mmddyyyy"),2)</f>
        <v>05</v>
      </c>
      <c r="Y868" s="6">
        <f>DATE(Data7[[#This Row],[Year]],Data7[[#This Row],[Month]],Data7[[#This Row],[Day]])</f>
        <v>45433</v>
      </c>
    </row>
    <row r="869" spans="1:25" x14ac:dyDescent="0.3">
      <c r="A869" s="5">
        <v>45434.55364027778</v>
      </c>
      <c r="B869" s="7" t="s">
        <v>31</v>
      </c>
      <c r="C869" s="6" t="s">
        <v>650</v>
      </c>
      <c r="D869" s="7" t="s">
        <v>643</v>
      </c>
      <c r="E869" s="8">
        <v>6.5</v>
      </c>
      <c r="F869" s="7">
        <v>6984733</v>
      </c>
      <c r="G869" s="7" t="s">
        <v>68</v>
      </c>
      <c r="H869" s="7" t="s">
        <v>69</v>
      </c>
      <c r="I869" s="7" t="s">
        <v>44</v>
      </c>
      <c r="J869" s="19" t="str">
        <f>IFERROR(INDEX('Employee Info'!$C$3:$E$200,MATCH(Data7[[#This Row],[Name:]],'Employee Info'!$B$3:$B$200,0),MATCH(Data7[[#This Row],[Hours Type:]],'Employee Info'!$C$2:$E$2,0)),"")</f>
        <v/>
      </c>
      <c r="K869" s="19" t="str">
        <f>IFERROR(INDEX('Employee Info'!$C$3:$J$200,MATCH(Data7[[#This Row],[Name:]],'Employee Info'!$B$3:$B$200,0),MATCH(Data7[[#Headers],[Truck]],'Employee Info'!$C$2:$J$2,0)),"")</f>
        <v/>
      </c>
      <c r="L869" s="19" t="str">
        <f>IFERROR(INDEX('Employee Info'!$C$3:$J$200,MATCH(Data7[[#This Row],[Name:]],'Employee Info'!$B$3:$B$200,0),MATCH(Data7[[#Headers],[Phone]],'Employee Info'!$C$2:$J$2,0)),"")</f>
        <v/>
      </c>
      <c r="M869" s="19" t="str">
        <f>IFERROR(INDEX('Employee Info'!$C$3:$J$200,MATCH(Data7[[#This Row],[Name:]],'Employee Info'!$B$3:$B$200,0),MATCH(Data7[[#Headers],[Tech]],'Employee Info'!$C$2:$J$2,0)),"")</f>
        <v/>
      </c>
      <c r="N869" s="19" t="str">
        <f>IFERROR(INDEX('Employee Info'!$C$3:$J$200,MATCH(Data7[[#This Row],[Name:]],'Employee Info'!$B$3:$B$200,0),MATCH(Data7[[#Headers],[Other]],'Employee Info'!$C$2:$J$2,0)),"")</f>
        <v/>
      </c>
      <c r="O869" s="19">
        <f>IFERROR((Data7[[#This Row],[Hours:]]*SUM(Data7[[#This Row],[Rate]:[Other]])),"")</f>
        <v>0</v>
      </c>
      <c r="P869" s="7" t="str">
        <f>IF(Data7[[#This Row],[WO'#:]]="","Riley #","WO#")</f>
        <v>WO#</v>
      </c>
      <c r="Q869" s="7">
        <f>IFERROR(WEEKNUM(Data7[[#This Row],[Date:]]),"")</f>
        <v>21</v>
      </c>
      <c r="R869" s="6">
        <f t="shared" si="39"/>
        <v>45431</v>
      </c>
      <c r="S869" s="6">
        <f>Data7[[#This Row],[Week Start]]+7</f>
        <v>45438</v>
      </c>
      <c r="T869" s="7" t="str">
        <f t="shared" si="40"/>
        <v>5/19/2024 - 5/26/2024</v>
      </c>
      <c r="U869" s="7" t="str">
        <f t="shared" si="41"/>
        <v>Time Card</v>
      </c>
      <c r="V869" s="8" t="str">
        <f>RIGHT(TEXT(Data7[[#This Row],[Date:]],"mmddyyyy"),4)</f>
        <v>2024</v>
      </c>
      <c r="W869" s="8" t="str">
        <f>MID(TEXT(Data7[[#This Row],[Date:]],"mmddyyyy"),3,2)</f>
        <v>22</v>
      </c>
      <c r="X869" s="8" t="str">
        <f>LEFT(TEXT(Data7[[#This Row],[Date:]],"mmddyyyy"),2)</f>
        <v>05</v>
      </c>
      <c r="Y869" s="6">
        <f>DATE(Data7[[#This Row],[Year]],Data7[[#This Row],[Month]],Data7[[#This Row],[Day]])</f>
        <v>45434</v>
      </c>
    </row>
    <row r="870" spans="1:25" x14ac:dyDescent="0.3">
      <c r="A870" s="5">
        <v>45437.375783101852</v>
      </c>
      <c r="B870" s="7" t="s">
        <v>66</v>
      </c>
      <c r="C870" s="6" t="s">
        <v>650</v>
      </c>
      <c r="D870" s="7" t="s">
        <v>637</v>
      </c>
      <c r="E870" s="8">
        <v>6</v>
      </c>
      <c r="F870" s="7">
        <v>6984733</v>
      </c>
      <c r="G870" s="7" t="s">
        <v>68</v>
      </c>
      <c r="H870" s="7" t="s">
        <v>69</v>
      </c>
      <c r="I870" s="7" t="s">
        <v>44</v>
      </c>
      <c r="J870" s="19" t="str">
        <f>IFERROR(INDEX('Employee Info'!$C$3:$E$200,MATCH(Data7[[#This Row],[Name:]],'Employee Info'!$B$3:$B$200,0),MATCH(Data7[[#This Row],[Hours Type:]],'Employee Info'!$C$2:$E$2,0)),"")</f>
        <v/>
      </c>
      <c r="K870" s="19" t="str">
        <f>IFERROR(INDEX('Employee Info'!$C$3:$J$200,MATCH(Data7[[#This Row],[Name:]],'Employee Info'!$B$3:$B$200,0),MATCH(Data7[[#Headers],[Truck]],'Employee Info'!$C$2:$J$2,0)),"")</f>
        <v/>
      </c>
      <c r="L870" s="19" t="str">
        <f>IFERROR(INDEX('Employee Info'!$C$3:$J$200,MATCH(Data7[[#This Row],[Name:]],'Employee Info'!$B$3:$B$200,0),MATCH(Data7[[#Headers],[Phone]],'Employee Info'!$C$2:$J$2,0)),"")</f>
        <v/>
      </c>
      <c r="M870" s="19" t="str">
        <f>IFERROR(INDEX('Employee Info'!$C$3:$J$200,MATCH(Data7[[#This Row],[Name:]],'Employee Info'!$B$3:$B$200,0),MATCH(Data7[[#Headers],[Tech]],'Employee Info'!$C$2:$J$2,0)),"")</f>
        <v/>
      </c>
      <c r="N870" s="19" t="str">
        <f>IFERROR(INDEX('Employee Info'!$C$3:$J$200,MATCH(Data7[[#This Row],[Name:]],'Employee Info'!$B$3:$B$200,0),MATCH(Data7[[#Headers],[Other]],'Employee Info'!$C$2:$J$2,0)),"")</f>
        <v/>
      </c>
      <c r="O870" s="19">
        <f>IFERROR((Data7[[#This Row],[Hours:]]*SUM(Data7[[#This Row],[Rate]:[Other]])),"")</f>
        <v>0</v>
      </c>
      <c r="P870" s="7" t="str">
        <f>IF(Data7[[#This Row],[WO'#:]]="","Riley #","WO#")</f>
        <v>WO#</v>
      </c>
      <c r="Q870" s="7">
        <f>IFERROR(WEEKNUM(Data7[[#This Row],[Date:]]),"")</f>
        <v>21</v>
      </c>
      <c r="R870" s="6">
        <f t="shared" si="39"/>
        <v>45431</v>
      </c>
      <c r="S870" s="6">
        <f>Data7[[#This Row],[Week Start]]+7</f>
        <v>45438</v>
      </c>
      <c r="T870" s="7" t="str">
        <f t="shared" si="40"/>
        <v>5/19/2024 - 5/26/2024</v>
      </c>
      <c r="U870" s="7" t="str">
        <f t="shared" si="41"/>
        <v>Time Card</v>
      </c>
      <c r="V870" s="8" t="str">
        <f>RIGHT(TEXT(Data7[[#This Row],[Date:]],"mmddyyyy"),4)</f>
        <v>2024</v>
      </c>
      <c r="W870" s="8" t="str">
        <f>MID(TEXT(Data7[[#This Row],[Date:]],"mmddyyyy"),3,2)</f>
        <v>22</v>
      </c>
      <c r="X870" s="8" t="str">
        <f>LEFT(TEXT(Data7[[#This Row],[Date:]],"mmddyyyy"),2)</f>
        <v>05</v>
      </c>
      <c r="Y870" s="6">
        <f>DATE(Data7[[#This Row],[Year]],Data7[[#This Row],[Month]],Data7[[#This Row],[Day]])</f>
        <v>45434</v>
      </c>
    </row>
    <row r="871" spans="1:25" x14ac:dyDescent="0.3">
      <c r="A871" s="5">
        <v>45437.380185879629</v>
      </c>
      <c r="B871" s="7" t="s">
        <v>76</v>
      </c>
      <c r="C871" s="6" t="s">
        <v>650</v>
      </c>
      <c r="D871" s="7" t="s">
        <v>156</v>
      </c>
      <c r="E871" s="8">
        <v>1</v>
      </c>
      <c r="F871" s="7">
        <v>6984733</v>
      </c>
      <c r="G871" s="7" t="s">
        <v>68</v>
      </c>
      <c r="H871" s="7" t="s">
        <v>69</v>
      </c>
      <c r="I871" s="7" t="s">
        <v>44</v>
      </c>
      <c r="J871" s="19" t="str">
        <f>IFERROR(INDEX('Employee Info'!$C$3:$E$200,MATCH(Data7[[#This Row],[Name:]],'Employee Info'!$B$3:$B$200,0),MATCH(Data7[[#This Row],[Hours Type:]],'Employee Info'!$C$2:$E$2,0)),"")</f>
        <v/>
      </c>
      <c r="K871" s="19" t="str">
        <f>IFERROR(INDEX('Employee Info'!$C$3:$J$200,MATCH(Data7[[#This Row],[Name:]],'Employee Info'!$B$3:$B$200,0),MATCH(Data7[[#Headers],[Truck]],'Employee Info'!$C$2:$J$2,0)),"")</f>
        <v/>
      </c>
      <c r="L871" s="19" t="str">
        <f>IFERROR(INDEX('Employee Info'!$C$3:$J$200,MATCH(Data7[[#This Row],[Name:]],'Employee Info'!$B$3:$B$200,0),MATCH(Data7[[#Headers],[Phone]],'Employee Info'!$C$2:$J$2,0)),"")</f>
        <v/>
      </c>
      <c r="M871" s="19" t="str">
        <f>IFERROR(INDEX('Employee Info'!$C$3:$J$200,MATCH(Data7[[#This Row],[Name:]],'Employee Info'!$B$3:$B$200,0),MATCH(Data7[[#Headers],[Tech]],'Employee Info'!$C$2:$J$2,0)),"")</f>
        <v/>
      </c>
      <c r="N871" s="19" t="str">
        <f>IFERROR(INDEX('Employee Info'!$C$3:$J$200,MATCH(Data7[[#This Row],[Name:]],'Employee Info'!$B$3:$B$200,0),MATCH(Data7[[#Headers],[Other]],'Employee Info'!$C$2:$J$2,0)),"")</f>
        <v/>
      </c>
      <c r="O871" s="19">
        <f>IFERROR((Data7[[#This Row],[Hours:]]*SUM(Data7[[#This Row],[Rate]:[Other]])),"")</f>
        <v>0</v>
      </c>
      <c r="P871" s="7" t="str">
        <f>IF(Data7[[#This Row],[WO'#:]]="","Riley #","WO#")</f>
        <v>WO#</v>
      </c>
      <c r="Q871" s="7">
        <f>IFERROR(WEEKNUM(Data7[[#This Row],[Date:]]),"")</f>
        <v>21</v>
      </c>
      <c r="R871" s="6">
        <f t="shared" si="39"/>
        <v>45431</v>
      </c>
      <c r="S871" s="6">
        <f>Data7[[#This Row],[Week Start]]+7</f>
        <v>45438</v>
      </c>
      <c r="T871" s="7" t="str">
        <f t="shared" si="40"/>
        <v>5/19/2024 - 5/26/2024</v>
      </c>
      <c r="U871" s="7" t="str">
        <f t="shared" si="41"/>
        <v>Time Card</v>
      </c>
      <c r="V871" s="8" t="str">
        <f>RIGHT(TEXT(Data7[[#This Row],[Date:]],"mmddyyyy"),4)</f>
        <v>2024</v>
      </c>
      <c r="W871" s="8" t="str">
        <f>MID(TEXT(Data7[[#This Row],[Date:]],"mmddyyyy"),3,2)</f>
        <v>22</v>
      </c>
      <c r="X871" s="8" t="str">
        <f>LEFT(TEXT(Data7[[#This Row],[Date:]],"mmddyyyy"),2)</f>
        <v>05</v>
      </c>
      <c r="Y871" s="6">
        <f>DATE(Data7[[#This Row],[Year]],Data7[[#This Row],[Month]],Data7[[#This Row],[Day]])</f>
        <v>45434</v>
      </c>
    </row>
    <row r="872" spans="1:25" x14ac:dyDescent="0.3">
      <c r="A872" s="5">
        <v>45437.354452083331</v>
      </c>
      <c r="B872" s="7" t="s">
        <v>66</v>
      </c>
      <c r="C872" s="6" t="s">
        <v>650</v>
      </c>
      <c r="D872" s="7" t="s">
        <v>638</v>
      </c>
      <c r="E872" s="8">
        <v>1</v>
      </c>
      <c r="F872" s="7">
        <v>6994907</v>
      </c>
      <c r="G872" s="7" t="s">
        <v>68</v>
      </c>
      <c r="H872" s="7" t="s">
        <v>69</v>
      </c>
      <c r="I872" s="7" t="s">
        <v>44</v>
      </c>
      <c r="J872" s="19" t="str">
        <f>IFERROR(INDEX('Employee Info'!$C$3:$E$200,MATCH(Data7[[#This Row],[Name:]],'Employee Info'!$B$3:$B$200,0),MATCH(Data7[[#This Row],[Hours Type:]],'Employee Info'!$C$2:$E$2,0)),"")</f>
        <v/>
      </c>
      <c r="K872" s="19" t="str">
        <f>IFERROR(INDEX('Employee Info'!$C$3:$J$200,MATCH(Data7[[#This Row],[Name:]],'Employee Info'!$B$3:$B$200,0),MATCH(Data7[[#Headers],[Truck]],'Employee Info'!$C$2:$J$2,0)),"")</f>
        <v/>
      </c>
      <c r="L872" s="19" t="str">
        <f>IFERROR(INDEX('Employee Info'!$C$3:$J$200,MATCH(Data7[[#This Row],[Name:]],'Employee Info'!$B$3:$B$200,0),MATCH(Data7[[#Headers],[Phone]],'Employee Info'!$C$2:$J$2,0)),"")</f>
        <v/>
      </c>
      <c r="M872" s="19" t="str">
        <f>IFERROR(INDEX('Employee Info'!$C$3:$J$200,MATCH(Data7[[#This Row],[Name:]],'Employee Info'!$B$3:$B$200,0),MATCH(Data7[[#Headers],[Tech]],'Employee Info'!$C$2:$J$2,0)),"")</f>
        <v/>
      </c>
      <c r="N872" s="19" t="str">
        <f>IFERROR(INDEX('Employee Info'!$C$3:$J$200,MATCH(Data7[[#This Row],[Name:]],'Employee Info'!$B$3:$B$200,0),MATCH(Data7[[#Headers],[Other]],'Employee Info'!$C$2:$J$2,0)),"")</f>
        <v/>
      </c>
      <c r="O872" s="19">
        <f>IFERROR((Data7[[#This Row],[Hours:]]*SUM(Data7[[#This Row],[Rate]:[Other]])),"")</f>
        <v>0</v>
      </c>
      <c r="P872" s="7" t="str">
        <f>IF(Data7[[#This Row],[WO'#:]]="","Riley #","WO#")</f>
        <v>WO#</v>
      </c>
      <c r="Q872" s="7">
        <f>IFERROR(WEEKNUM(Data7[[#This Row],[Date:]]),"")</f>
        <v>21</v>
      </c>
      <c r="R872" s="6">
        <f t="shared" si="39"/>
        <v>45431</v>
      </c>
      <c r="S872" s="6">
        <f>Data7[[#This Row],[Week Start]]+7</f>
        <v>45438</v>
      </c>
      <c r="T872" s="7" t="str">
        <f t="shared" si="40"/>
        <v>5/19/2024 - 5/26/2024</v>
      </c>
      <c r="U872" s="7" t="str">
        <f t="shared" si="41"/>
        <v>Time Card</v>
      </c>
      <c r="V872" s="8" t="str">
        <f>RIGHT(TEXT(Data7[[#This Row],[Date:]],"mmddyyyy"),4)</f>
        <v>2024</v>
      </c>
      <c r="W872" s="8" t="str">
        <f>MID(TEXT(Data7[[#This Row],[Date:]],"mmddyyyy"),3,2)</f>
        <v>22</v>
      </c>
      <c r="X872" s="8" t="str">
        <f>LEFT(TEXT(Data7[[#This Row],[Date:]],"mmddyyyy"),2)</f>
        <v>05</v>
      </c>
      <c r="Y872" s="6">
        <f>DATE(Data7[[#This Row],[Year]],Data7[[#This Row],[Month]],Data7[[#This Row],[Day]])</f>
        <v>45434</v>
      </c>
    </row>
    <row r="873" spans="1:25" x14ac:dyDescent="0.3">
      <c r="A873" s="5">
        <v>45434.582616898151</v>
      </c>
      <c r="B873" s="7" t="s">
        <v>35</v>
      </c>
      <c r="C873" s="6" t="s">
        <v>650</v>
      </c>
      <c r="D873" s="7" t="s">
        <v>652</v>
      </c>
      <c r="E873" s="8">
        <v>8</v>
      </c>
      <c r="F873" s="7" t="s">
        <v>68</v>
      </c>
      <c r="G873" s="7" t="s">
        <v>68</v>
      </c>
      <c r="H873" s="7" t="s">
        <v>649</v>
      </c>
      <c r="I873" s="7" t="s">
        <v>44</v>
      </c>
      <c r="J873" s="19" t="str">
        <f>IFERROR(INDEX('Employee Info'!$C$3:$E$200,MATCH(Data7[[#This Row],[Name:]],'Employee Info'!$B$3:$B$200,0),MATCH(Data7[[#This Row],[Hours Type:]],'Employee Info'!$C$2:$E$2,0)),"")</f>
        <v/>
      </c>
      <c r="K873" s="19" t="str">
        <f>IFERROR(INDEX('Employee Info'!$C$3:$J$200,MATCH(Data7[[#This Row],[Name:]],'Employee Info'!$B$3:$B$200,0),MATCH(Data7[[#Headers],[Truck]],'Employee Info'!$C$2:$J$2,0)),"")</f>
        <v/>
      </c>
      <c r="L873" s="19" t="str">
        <f>IFERROR(INDEX('Employee Info'!$C$3:$J$200,MATCH(Data7[[#This Row],[Name:]],'Employee Info'!$B$3:$B$200,0),MATCH(Data7[[#Headers],[Phone]],'Employee Info'!$C$2:$J$2,0)),"")</f>
        <v/>
      </c>
      <c r="M873" s="19" t="str">
        <f>IFERROR(INDEX('Employee Info'!$C$3:$J$200,MATCH(Data7[[#This Row],[Name:]],'Employee Info'!$B$3:$B$200,0),MATCH(Data7[[#Headers],[Tech]],'Employee Info'!$C$2:$J$2,0)),"")</f>
        <v/>
      </c>
      <c r="N873" s="19" t="str">
        <f>IFERROR(INDEX('Employee Info'!$C$3:$J$200,MATCH(Data7[[#This Row],[Name:]],'Employee Info'!$B$3:$B$200,0),MATCH(Data7[[#Headers],[Other]],'Employee Info'!$C$2:$J$2,0)),"")</f>
        <v/>
      </c>
      <c r="O873" s="19">
        <f>IFERROR((Data7[[#This Row],[Hours:]]*SUM(Data7[[#This Row],[Rate]:[Other]])),"")</f>
        <v>0</v>
      </c>
      <c r="P873" s="7" t="str">
        <f>IF(Data7[[#This Row],[WO'#:]]="","Riley #","WO#")</f>
        <v>Riley #</v>
      </c>
      <c r="Q873" s="7">
        <f>IFERROR(WEEKNUM(Data7[[#This Row],[Date:]]),"")</f>
        <v>21</v>
      </c>
      <c r="R873" s="6">
        <f t="shared" si="39"/>
        <v>45431</v>
      </c>
      <c r="S873" s="6">
        <f>Data7[[#This Row],[Week Start]]+7</f>
        <v>45438</v>
      </c>
      <c r="T873" s="7" t="str">
        <f t="shared" si="40"/>
        <v>5/19/2024 - 5/26/2024</v>
      </c>
      <c r="U873" s="7" t="str">
        <f t="shared" si="41"/>
        <v>Time Card</v>
      </c>
      <c r="V873" s="8" t="str">
        <f>RIGHT(TEXT(Data7[[#This Row],[Date:]],"mmddyyyy"),4)</f>
        <v>2024</v>
      </c>
      <c r="W873" s="8" t="str">
        <f>MID(TEXT(Data7[[#This Row],[Date:]],"mmddyyyy"),3,2)</f>
        <v>22</v>
      </c>
      <c r="X873" s="8" t="str">
        <f>LEFT(TEXT(Data7[[#This Row],[Date:]],"mmddyyyy"),2)</f>
        <v>05</v>
      </c>
      <c r="Y873" s="6">
        <f>DATE(Data7[[#This Row],[Year]],Data7[[#This Row],[Month]],Data7[[#This Row],[Day]])</f>
        <v>45434</v>
      </c>
    </row>
    <row r="874" spans="1:25" x14ac:dyDescent="0.3">
      <c r="A874" s="5">
        <v>45434.582728125002</v>
      </c>
      <c r="B874" s="7" t="s">
        <v>23</v>
      </c>
      <c r="C874" s="6" t="s">
        <v>650</v>
      </c>
      <c r="D874" s="7" t="s">
        <v>652</v>
      </c>
      <c r="E874" s="8">
        <v>8</v>
      </c>
      <c r="F874" s="7" t="s">
        <v>68</v>
      </c>
      <c r="G874" s="7" t="s">
        <v>68</v>
      </c>
      <c r="H874" s="7" t="s">
        <v>649</v>
      </c>
      <c r="I874" s="7" t="s">
        <v>44</v>
      </c>
      <c r="J874" s="19" t="str">
        <f>IFERROR(INDEX('Employee Info'!$C$3:$E$200,MATCH(Data7[[#This Row],[Name:]],'Employee Info'!$B$3:$B$200,0),MATCH(Data7[[#This Row],[Hours Type:]],'Employee Info'!$C$2:$E$2,0)),"")</f>
        <v/>
      </c>
      <c r="K874" s="19" t="str">
        <f>IFERROR(INDEX('Employee Info'!$C$3:$J$200,MATCH(Data7[[#This Row],[Name:]],'Employee Info'!$B$3:$B$200,0),MATCH(Data7[[#Headers],[Truck]],'Employee Info'!$C$2:$J$2,0)),"")</f>
        <v/>
      </c>
      <c r="L874" s="19" t="str">
        <f>IFERROR(INDEX('Employee Info'!$C$3:$J$200,MATCH(Data7[[#This Row],[Name:]],'Employee Info'!$B$3:$B$200,0),MATCH(Data7[[#Headers],[Phone]],'Employee Info'!$C$2:$J$2,0)),"")</f>
        <v/>
      </c>
      <c r="M874" s="19" t="str">
        <f>IFERROR(INDEX('Employee Info'!$C$3:$J$200,MATCH(Data7[[#This Row],[Name:]],'Employee Info'!$B$3:$B$200,0),MATCH(Data7[[#Headers],[Tech]],'Employee Info'!$C$2:$J$2,0)),"")</f>
        <v/>
      </c>
      <c r="N874" s="19" t="str">
        <f>IFERROR(INDEX('Employee Info'!$C$3:$J$200,MATCH(Data7[[#This Row],[Name:]],'Employee Info'!$B$3:$B$200,0),MATCH(Data7[[#Headers],[Other]],'Employee Info'!$C$2:$J$2,0)),"")</f>
        <v/>
      </c>
      <c r="O874" s="19">
        <f>IFERROR((Data7[[#This Row],[Hours:]]*SUM(Data7[[#This Row],[Rate]:[Other]])),"")</f>
        <v>0</v>
      </c>
      <c r="P874" s="7" t="str">
        <f>IF(Data7[[#This Row],[WO'#:]]="","Riley #","WO#")</f>
        <v>Riley #</v>
      </c>
      <c r="Q874" s="7">
        <f>IFERROR(WEEKNUM(Data7[[#This Row],[Date:]]),"")</f>
        <v>21</v>
      </c>
      <c r="R874" s="6">
        <f t="shared" si="39"/>
        <v>45431</v>
      </c>
      <c r="S874" s="6">
        <f>Data7[[#This Row],[Week Start]]+7</f>
        <v>45438</v>
      </c>
      <c r="T874" s="7" t="str">
        <f t="shared" si="40"/>
        <v>5/19/2024 - 5/26/2024</v>
      </c>
      <c r="U874" s="7" t="str">
        <f t="shared" si="41"/>
        <v>Time Card</v>
      </c>
      <c r="V874" s="8" t="str">
        <f>RIGHT(TEXT(Data7[[#This Row],[Date:]],"mmddyyyy"),4)</f>
        <v>2024</v>
      </c>
      <c r="W874" s="8" t="str">
        <f>MID(TEXT(Data7[[#This Row],[Date:]],"mmddyyyy"),3,2)</f>
        <v>22</v>
      </c>
      <c r="X874" s="8" t="str">
        <f>LEFT(TEXT(Data7[[#This Row],[Date:]],"mmddyyyy"),2)</f>
        <v>05</v>
      </c>
      <c r="Y874" s="6">
        <f>DATE(Data7[[#This Row],[Year]],Data7[[#This Row],[Month]],Data7[[#This Row],[Day]])</f>
        <v>45434</v>
      </c>
    </row>
    <row r="875" spans="1:25" x14ac:dyDescent="0.3">
      <c r="A875" s="5">
        <v>45434.587582060187</v>
      </c>
      <c r="B875" s="7" t="s">
        <v>492</v>
      </c>
      <c r="C875" s="6" t="s">
        <v>650</v>
      </c>
      <c r="D875" s="7" t="s">
        <v>653</v>
      </c>
      <c r="E875" s="8">
        <v>8</v>
      </c>
      <c r="F875" s="7" t="s">
        <v>68</v>
      </c>
      <c r="G875" s="7" t="s">
        <v>68</v>
      </c>
      <c r="H875" s="7" t="s">
        <v>536</v>
      </c>
      <c r="I875" s="7" t="s">
        <v>44</v>
      </c>
      <c r="J875" s="19" t="str">
        <f>IFERROR(INDEX('Employee Info'!$C$3:$E$200,MATCH(Data7[[#This Row],[Name:]],'Employee Info'!$B$3:$B$200,0),MATCH(Data7[[#This Row],[Hours Type:]],'Employee Info'!$C$2:$E$2,0)),"")</f>
        <v/>
      </c>
      <c r="K875" s="19" t="str">
        <f>IFERROR(INDEX('Employee Info'!$C$3:$J$200,MATCH(Data7[[#This Row],[Name:]],'Employee Info'!$B$3:$B$200,0),MATCH(Data7[[#Headers],[Truck]],'Employee Info'!$C$2:$J$2,0)),"")</f>
        <v/>
      </c>
      <c r="L875" s="19" t="str">
        <f>IFERROR(INDEX('Employee Info'!$C$3:$J$200,MATCH(Data7[[#This Row],[Name:]],'Employee Info'!$B$3:$B$200,0),MATCH(Data7[[#Headers],[Phone]],'Employee Info'!$C$2:$J$2,0)),"")</f>
        <v/>
      </c>
      <c r="M875" s="19" t="str">
        <f>IFERROR(INDEX('Employee Info'!$C$3:$J$200,MATCH(Data7[[#This Row],[Name:]],'Employee Info'!$B$3:$B$200,0),MATCH(Data7[[#Headers],[Tech]],'Employee Info'!$C$2:$J$2,0)),"")</f>
        <v/>
      </c>
      <c r="N875" s="19" t="str">
        <f>IFERROR(INDEX('Employee Info'!$C$3:$J$200,MATCH(Data7[[#This Row],[Name:]],'Employee Info'!$B$3:$B$200,0),MATCH(Data7[[#Headers],[Other]],'Employee Info'!$C$2:$J$2,0)),"")</f>
        <v/>
      </c>
      <c r="O875" s="19">
        <f>IFERROR((Data7[[#This Row],[Hours:]]*SUM(Data7[[#This Row],[Rate]:[Other]])),"")</f>
        <v>0</v>
      </c>
      <c r="P875" s="7" t="str">
        <f>IF(Data7[[#This Row],[WO'#:]]="","Riley #","WO#")</f>
        <v>Riley #</v>
      </c>
      <c r="Q875" s="7">
        <f>IFERROR(WEEKNUM(Data7[[#This Row],[Date:]]),"")</f>
        <v>21</v>
      </c>
      <c r="R875" s="6">
        <f t="shared" si="39"/>
        <v>45431</v>
      </c>
      <c r="S875" s="6">
        <f>Data7[[#This Row],[Week Start]]+7</f>
        <v>45438</v>
      </c>
      <c r="T875" s="7" t="str">
        <f t="shared" si="40"/>
        <v>5/19/2024 - 5/26/2024</v>
      </c>
      <c r="U875" s="7" t="str">
        <f t="shared" si="41"/>
        <v>Time Card</v>
      </c>
      <c r="V875" s="8" t="str">
        <f>RIGHT(TEXT(Data7[[#This Row],[Date:]],"mmddyyyy"),4)</f>
        <v>2024</v>
      </c>
      <c r="W875" s="8" t="str">
        <f>MID(TEXT(Data7[[#This Row],[Date:]],"mmddyyyy"),3,2)</f>
        <v>22</v>
      </c>
      <c r="X875" s="8" t="str">
        <f>LEFT(TEXT(Data7[[#This Row],[Date:]],"mmddyyyy"),2)</f>
        <v>05</v>
      </c>
      <c r="Y875" s="6">
        <f>DATE(Data7[[#This Row],[Year]],Data7[[#This Row],[Month]],Data7[[#This Row],[Day]])</f>
        <v>45434</v>
      </c>
    </row>
    <row r="876" spans="1:25" x14ac:dyDescent="0.3">
      <c r="A876" s="5">
        <v>45434.588629745369</v>
      </c>
      <c r="B876" s="7" t="s">
        <v>65</v>
      </c>
      <c r="C876" s="6" t="s">
        <v>650</v>
      </c>
      <c r="D876" s="7" t="s">
        <v>653</v>
      </c>
      <c r="E876" s="8">
        <v>8</v>
      </c>
      <c r="F876" s="7" t="s">
        <v>68</v>
      </c>
      <c r="G876" s="7" t="s">
        <v>68</v>
      </c>
      <c r="H876" s="7" t="s">
        <v>536</v>
      </c>
      <c r="I876" s="7" t="s">
        <v>44</v>
      </c>
      <c r="J876" s="19" t="str">
        <f>IFERROR(INDEX('Employee Info'!$C$3:$E$200,MATCH(Data7[[#This Row],[Name:]],'Employee Info'!$B$3:$B$200,0),MATCH(Data7[[#This Row],[Hours Type:]],'Employee Info'!$C$2:$E$2,0)),"")</f>
        <v/>
      </c>
      <c r="K876" s="19" t="str">
        <f>IFERROR(INDEX('Employee Info'!$C$3:$J$200,MATCH(Data7[[#This Row],[Name:]],'Employee Info'!$B$3:$B$200,0),MATCH(Data7[[#Headers],[Truck]],'Employee Info'!$C$2:$J$2,0)),"")</f>
        <v/>
      </c>
      <c r="L876" s="19" t="str">
        <f>IFERROR(INDEX('Employee Info'!$C$3:$J$200,MATCH(Data7[[#This Row],[Name:]],'Employee Info'!$B$3:$B$200,0),MATCH(Data7[[#Headers],[Phone]],'Employee Info'!$C$2:$J$2,0)),"")</f>
        <v/>
      </c>
      <c r="M876" s="19" t="str">
        <f>IFERROR(INDEX('Employee Info'!$C$3:$J$200,MATCH(Data7[[#This Row],[Name:]],'Employee Info'!$B$3:$B$200,0),MATCH(Data7[[#Headers],[Tech]],'Employee Info'!$C$2:$J$2,0)),"")</f>
        <v/>
      </c>
      <c r="N876" s="19" t="str">
        <f>IFERROR(INDEX('Employee Info'!$C$3:$J$200,MATCH(Data7[[#This Row],[Name:]],'Employee Info'!$B$3:$B$200,0),MATCH(Data7[[#Headers],[Other]],'Employee Info'!$C$2:$J$2,0)),"")</f>
        <v/>
      </c>
      <c r="O876" s="19">
        <f>IFERROR((Data7[[#This Row],[Hours:]]*SUM(Data7[[#This Row],[Rate]:[Other]])),"")</f>
        <v>0</v>
      </c>
      <c r="P876" s="7" t="str">
        <f>IF(Data7[[#This Row],[WO'#:]]="","Riley #","WO#")</f>
        <v>Riley #</v>
      </c>
      <c r="Q876" s="7">
        <f>IFERROR(WEEKNUM(Data7[[#This Row],[Date:]]),"")</f>
        <v>21</v>
      </c>
      <c r="R876" s="6">
        <f t="shared" si="39"/>
        <v>45431</v>
      </c>
      <c r="S876" s="6">
        <f>Data7[[#This Row],[Week Start]]+7</f>
        <v>45438</v>
      </c>
      <c r="T876" s="7" t="str">
        <f t="shared" si="40"/>
        <v>5/19/2024 - 5/26/2024</v>
      </c>
      <c r="U876" s="7" t="str">
        <f t="shared" si="41"/>
        <v>Time Card</v>
      </c>
      <c r="V876" s="8" t="str">
        <f>RIGHT(TEXT(Data7[[#This Row],[Date:]],"mmddyyyy"),4)</f>
        <v>2024</v>
      </c>
      <c r="W876" s="8" t="str">
        <f>MID(TEXT(Data7[[#This Row],[Date:]],"mmddyyyy"),3,2)</f>
        <v>22</v>
      </c>
      <c r="X876" s="8" t="str">
        <f>LEFT(TEXT(Data7[[#This Row],[Date:]],"mmddyyyy"),2)</f>
        <v>05</v>
      </c>
      <c r="Y876" s="6">
        <f>DATE(Data7[[#This Row],[Year]],Data7[[#This Row],[Month]],Data7[[#This Row],[Day]])</f>
        <v>45434</v>
      </c>
    </row>
    <row r="877" spans="1:25" x14ac:dyDescent="0.3">
      <c r="A877" s="5">
        <v>45437.358593865742</v>
      </c>
      <c r="B877" s="7" t="s">
        <v>66</v>
      </c>
      <c r="C877" s="6" t="s">
        <v>650</v>
      </c>
      <c r="D877" s="7" t="s">
        <v>566</v>
      </c>
      <c r="E877" s="8">
        <v>1</v>
      </c>
      <c r="F877" s="7" t="s">
        <v>68</v>
      </c>
      <c r="G877" s="7" t="s">
        <v>68</v>
      </c>
      <c r="H877" s="7" t="s">
        <v>536</v>
      </c>
      <c r="I877" s="7" t="s">
        <v>44</v>
      </c>
      <c r="J877" s="19" t="str">
        <f>IFERROR(INDEX('Employee Info'!$C$3:$E$200,MATCH(Data7[[#This Row],[Name:]],'Employee Info'!$B$3:$B$200,0),MATCH(Data7[[#This Row],[Hours Type:]],'Employee Info'!$C$2:$E$2,0)),"")</f>
        <v/>
      </c>
      <c r="K877" s="19" t="str">
        <f>IFERROR(INDEX('Employee Info'!$C$3:$J$200,MATCH(Data7[[#This Row],[Name:]],'Employee Info'!$B$3:$B$200,0),MATCH(Data7[[#Headers],[Truck]],'Employee Info'!$C$2:$J$2,0)),"")</f>
        <v/>
      </c>
      <c r="L877" s="19" t="str">
        <f>IFERROR(INDEX('Employee Info'!$C$3:$J$200,MATCH(Data7[[#This Row],[Name:]],'Employee Info'!$B$3:$B$200,0),MATCH(Data7[[#Headers],[Phone]],'Employee Info'!$C$2:$J$2,0)),"")</f>
        <v/>
      </c>
      <c r="M877" s="19" t="str">
        <f>IFERROR(INDEX('Employee Info'!$C$3:$J$200,MATCH(Data7[[#This Row],[Name:]],'Employee Info'!$B$3:$B$200,0),MATCH(Data7[[#Headers],[Tech]],'Employee Info'!$C$2:$J$2,0)),"")</f>
        <v/>
      </c>
      <c r="N877" s="19" t="str">
        <f>IFERROR(INDEX('Employee Info'!$C$3:$J$200,MATCH(Data7[[#This Row],[Name:]],'Employee Info'!$B$3:$B$200,0),MATCH(Data7[[#Headers],[Other]],'Employee Info'!$C$2:$J$2,0)),"")</f>
        <v/>
      </c>
      <c r="O877" s="19">
        <f>IFERROR((Data7[[#This Row],[Hours:]]*SUM(Data7[[#This Row],[Rate]:[Other]])),"")</f>
        <v>0</v>
      </c>
      <c r="P877" s="7" t="str">
        <f>IF(Data7[[#This Row],[WO'#:]]="","Riley #","WO#")</f>
        <v>Riley #</v>
      </c>
      <c r="Q877" s="7">
        <f>IFERROR(WEEKNUM(Data7[[#This Row],[Date:]]),"")</f>
        <v>21</v>
      </c>
      <c r="R877" s="6">
        <f t="shared" si="39"/>
        <v>45431</v>
      </c>
      <c r="S877" s="6">
        <f>Data7[[#This Row],[Week Start]]+7</f>
        <v>45438</v>
      </c>
      <c r="T877" s="7" t="str">
        <f t="shared" si="40"/>
        <v>5/19/2024 - 5/26/2024</v>
      </c>
      <c r="U877" s="7" t="str">
        <f t="shared" si="41"/>
        <v>Time Card</v>
      </c>
      <c r="V877" s="8" t="str">
        <f>RIGHT(TEXT(Data7[[#This Row],[Date:]],"mmddyyyy"),4)</f>
        <v>2024</v>
      </c>
      <c r="W877" s="8" t="str">
        <f>MID(TEXT(Data7[[#This Row],[Date:]],"mmddyyyy"),3,2)</f>
        <v>22</v>
      </c>
      <c r="X877" s="8" t="str">
        <f>LEFT(TEXT(Data7[[#This Row],[Date:]],"mmddyyyy"),2)</f>
        <v>05</v>
      </c>
      <c r="Y877" s="6">
        <f>DATE(Data7[[#This Row],[Year]],Data7[[#This Row],[Month]],Data7[[#This Row],[Day]])</f>
        <v>45434</v>
      </c>
    </row>
    <row r="878" spans="1:25" x14ac:dyDescent="0.3">
      <c r="A878" s="5">
        <v>45437.377366203706</v>
      </c>
      <c r="B878" s="7" t="s">
        <v>66</v>
      </c>
      <c r="C878" s="6" t="s">
        <v>650</v>
      </c>
      <c r="D878" s="7" t="s">
        <v>654</v>
      </c>
      <c r="E878" s="8">
        <v>1</v>
      </c>
      <c r="F878" s="7" t="s">
        <v>68</v>
      </c>
      <c r="G878" s="7" t="s">
        <v>68</v>
      </c>
      <c r="H878" s="7" t="s">
        <v>460</v>
      </c>
      <c r="I878" s="7" t="s">
        <v>45</v>
      </c>
      <c r="J878" s="19" t="str">
        <f>IFERROR(INDEX('Employee Info'!$C$3:$E$200,MATCH(Data7[[#This Row],[Name:]],'Employee Info'!$B$3:$B$200,0),MATCH(Data7[[#This Row],[Hours Type:]],'Employee Info'!$C$2:$E$2,0)),"")</f>
        <v/>
      </c>
      <c r="K878" s="19" t="str">
        <f>IFERROR(INDEX('Employee Info'!$C$3:$J$200,MATCH(Data7[[#This Row],[Name:]],'Employee Info'!$B$3:$B$200,0),MATCH(Data7[[#Headers],[Truck]],'Employee Info'!$C$2:$J$2,0)),"")</f>
        <v/>
      </c>
      <c r="L878" s="19" t="str">
        <f>IFERROR(INDEX('Employee Info'!$C$3:$J$200,MATCH(Data7[[#This Row],[Name:]],'Employee Info'!$B$3:$B$200,0),MATCH(Data7[[#Headers],[Phone]],'Employee Info'!$C$2:$J$2,0)),"")</f>
        <v/>
      </c>
      <c r="M878" s="19" t="str">
        <f>IFERROR(INDEX('Employee Info'!$C$3:$J$200,MATCH(Data7[[#This Row],[Name:]],'Employee Info'!$B$3:$B$200,0),MATCH(Data7[[#Headers],[Tech]],'Employee Info'!$C$2:$J$2,0)),"")</f>
        <v/>
      </c>
      <c r="N878" s="19" t="str">
        <f>IFERROR(INDEX('Employee Info'!$C$3:$J$200,MATCH(Data7[[#This Row],[Name:]],'Employee Info'!$B$3:$B$200,0),MATCH(Data7[[#Headers],[Other]],'Employee Info'!$C$2:$J$2,0)),"")</f>
        <v/>
      </c>
      <c r="O878" s="19">
        <f>IFERROR((Data7[[#This Row],[Hours:]]*SUM(Data7[[#This Row],[Rate]:[Other]])),"")</f>
        <v>0</v>
      </c>
      <c r="P878" s="7" t="str">
        <f>IF(Data7[[#This Row],[WO'#:]]="","Riley #","WO#")</f>
        <v>Riley #</v>
      </c>
      <c r="Q878" s="7">
        <f>IFERROR(WEEKNUM(Data7[[#This Row],[Date:]]),"")</f>
        <v>21</v>
      </c>
      <c r="R878" s="6">
        <f t="shared" si="39"/>
        <v>45431</v>
      </c>
      <c r="S878" s="6">
        <f>Data7[[#This Row],[Week Start]]+7</f>
        <v>45438</v>
      </c>
      <c r="T878" s="7" t="str">
        <f t="shared" si="40"/>
        <v>5/19/2024 - 5/26/2024</v>
      </c>
      <c r="U878" s="7" t="str">
        <f t="shared" si="41"/>
        <v>Time Card</v>
      </c>
      <c r="V878" s="8" t="str">
        <f>RIGHT(TEXT(Data7[[#This Row],[Date:]],"mmddyyyy"),4)</f>
        <v>2024</v>
      </c>
      <c r="W878" s="8" t="str">
        <f>MID(TEXT(Data7[[#This Row],[Date:]],"mmddyyyy"),3,2)</f>
        <v>22</v>
      </c>
      <c r="X878" s="8" t="str">
        <f>LEFT(TEXT(Data7[[#This Row],[Date:]],"mmddyyyy"),2)</f>
        <v>05</v>
      </c>
      <c r="Y878" s="6">
        <f>DATE(Data7[[#This Row],[Year]],Data7[[#This Row],[Month]],Data7[[#This Row],[Day]])</f>
        <v>45434</v>
      </c>
    </row>
    <row r="879" spans="1:25" x14ac:dyDescent="0.3">
      <c r="A879" s="5">
        <v>45434.526222685185</v>
      </c>
      <c r="B879" s="7" t="s">
        <v>31</v>
      </c>
      <c r="C879" s="6" t="s">
        <v>650</v>
      </c>
      <c r="D879" s="7" t="s">
        <v>651</v>
      </c>
      <c r="E879" s="8">
        <v>1.5</v>
      </c>
      <c r="F879" s="7" t="s">
        <v>68</v>
      </c>
      <c r="G879" s="7" t="s">
        <v>68</v>
      </c>
      <c r="H879" s="7" t="s">
        <v>641</v>
      </c>
      <c r="I879" s="7" t="s">
        <v>44</v>
      </c>
      <c r="J879" s="19" t="str">
        <f>IFERROR(INDEX('Employee Info'!$C$3:$E$200,MATCH(Data7[[#This Row],[Name:]],'Employee Info'!$B$3:$B$200,0),MATCH(Data7[[#This Row],[Hours Type:]],'Employee Info'!$C$2:$E$2,0)),"")</f>
        <v/>
      </c>
      <c r="K879" s="19" t="str">
        <f>IFERROR(INDEX('Employee Info'!$C$3:$J$200,MATCH(Data7[[#This Row],[Name:]],'Employee Info'!$B$3:$B$200,0),MATCH(Data7[[#Headers],[Truck]],'Employee Info'!$C$2:$J$2,0)),"")</f>
        <v/>
      </c>
      <c r="L879" s="19" t="str">
        <f>IFERROR(INDEX('Employee Info'!$C$3:$J$200,MATCH(Data7[[#This Row],[Name:]],'Employee Info'!$B$3:$B$200,0),MATCH(Data7[[#Headers],[Phone]],'Employee Info'!$C$2:$J$2,0)),"")</f>
        <v/>
      </c>
      <c r="M879" s="19" t="str">
        <f>IFERROR(INDEX('Employee Info'!$C$3:$J$200,MATCH(Data7[[#This Row],[Name:]],'Employee Info'!$B$3:$B$200,0),MATCH(Data7[[#Headers],[Tech]],'Employee Info'!$C$2:$J$2,0)),"")</f>
        <v/>
      </c>
      <c r="N879" s="19" t="str">
        <f>IFERROR(INDEX('Employee Info'!$C$3:$J$200,MATCH(Data7[[#This Row],[Name:]],'Employee Info'!$B$3:$B$200,0),MATCH(Data7[[#Headers],[Other]],'Employee Info'!$C$2:$J$2,0)),"")</f>
        <v/>
      </c>
      <c r="O879" s="19">
        <f>IFERROR((Data7[[#This Row],[Hours:]]*SUM(Data7[[#This Row],[Rate]:[Other]])),"")</f>
        <v>0</v>
      </c>
      <c r="P879" s="7" t="str">
        <f>IF(Data7[[#This Row],[WO'#:]]="","Riley #","WO#")</f>
        <v>Riley #</v>
      </c>
      <c r="Q879" s="7">
        <f>IFERROR(WEEKNUM(Data7[[#This Row],[Date:]]),"")</f>
        <v>21</v>
      </c>
      <c r="R879" s="6">
        <f t="shared" si="39"/>
        <v>45431</v>
      </c>
      <c r="S879" s="6">
        <f>Data7[[#This Row],[Week Start]]+7</f>
        <v>45438</v>
      </c>
      <c r="T879" s="7" t="str">
        <f t="shared" si="40"/>
        <v>5/19/2024 - 5/26/2024</v>
      </c>
      <c r="U879" s="7" t="str">
        <f t="shared" si="41"/>
        <v>Time Card</v>
      </c>
      <c r="V879" s="8" t="str">
        <f>RIGHT(TEXT(Data7[[#This Row],[Date:]],"mmddyyyy"),4)</f>
        <v>2024</v>
      </c>
      <c r="W879" s="8" t="str">
        <f>MID(TEXT(Data7[[#This Row],[Date:]],"mmddyyyy"),3,2)</f>
        <v>22</v>
      </c>
      <c r="X879" s="8" t="str">
        <f>LEFT(TEXT(Data7[[#This Row],[Date:]],"mmddyyyy"),2)</f>
        <v>05</v>
      </c>
      <c r="Y879" s="6">
        <f>DATE(Data7[[#This Row],[Year]],Data7[[#This Row],[Month]],Data7[[#This Row],[Day]])</f>
        <v>45434</v>
      </c>
    </row>
    <row r="880" spans="1:25" x14ac:dyDescent="0.3">
      <c r="A880" s="5">
        <v>45435.497797222219</v>
      </c>
      <c r="B880" s="7" t="s">
        <v>31</v>
      </c>
      <c r="C880" s="6" t="s">
        <v>655</v>
      </c>
      <c r="D880" s="7" t="s">
        <v>656</v>
      </c>
      <c r="E880" s="8">
        <v>1.5</v>
      </c>
      <c r="F880" s="7">
        <v>6984733</v>
      </c>
      <c r="G880" s="7" t="s">
        <v>68</v>
      </c>
      <c r="H880" s="7" t="s">
        <v>69</v>
      </c>
      <c r="I880" s="7" t="s">
        <v>44</v>
      </c>
      <c r="J880" s="19" t="str">
        <f>IFERROR(INDEX('Employee Info'!$C$3:$E$200,MATCH(Data7[[#This Row],[Name:]],'Employee Info'!$B$3:$B$200,0),MATCH(Data7[[#This Row],[Hours Type:]],'Employee Info'!$C$2:$E$2,0)),"")</f>
        <v/>
      </c>
      <c r="K880" s="19" t="str">
        <f>IFERROR(INDEX('Employee Info'!$C$3:$J$200,MATCH(Data7[[#This Row],[Name:]],'Employee Info'!$B$3:$B$200,0),MATCH(Data7[[#Headers],[Truck]],'Employee Info'!$C$2:$J$2,0)),"")</f>
        <v/>
      </c>
      <c r="L880" s="19" t="str">
        <f>IFERROR(INDEX('Employee Info'!$C$3:$J$200,MATCH(Data7[[#This Row],[Name:]],'Employee Info'!$B$3:$B$200,0),MATCH(Data7[[#Headers],[Phone]],'Employee Info'!$C$2:$J$2,0)),"")</f>
        <v/>
      </c>
      <c r="M880" s="19" t="str">
        <f>IFERROR(INDEX('Employee Info'!$C$3:$J$200,MATCH(Data7[[#This Row],[Name:]],'Employee Info'!$B$3:$B$200,0),MATCH(Data7[[#Headers],[Tech]],'Employee Info'!$C$2:$J$2,0)),"")</f>
        <v/>
      </c>
      <c r="N880" s="19" t="str">
        <f>IFERROR(INDEX('Employee Info'!$C$3:$J$200,MATCH(Data7[[#This Row],[Name:]],'Employee Info'!$B$3:$B$200,0),MATCH(Data7[[#Headers],[Other]],'Employee Info'!$C$2:$J$2,0)),"")</f>
        <v/>
      </c>
      <c r="O880" s="19">
        <f>IFERROR((Data7[[#This Row],[Hours:]]*SUM(Data7[[#This Row],[Rate]:[Other]])),"")</f>
        <v>0</v>
      </c>
      <c r="P880" s="7" t="str">
        <f>IF(Data7[[#This Row],[WO'#:]]="","Riley #","WO#")</f>
        <v>WO#</v>
      </c>
      <c r="Q880" s="7">
        <f>IFERROR(WEEKNUM(Data7[[#This Row],[Date:]]),"")</f>
        <v>21</v>
      </c>
      <c r="R880" s="6">
        <f t="shared" si="39"/>
        <v>45431</v>
      </c>
      <c r="S880" s="6">
        <f>Data7[[#This Row],[Week Start]]+7</f>
        <v>45438</v>
      </c>
      <c r="T880" s="7" t="str">
        <f t="shared" si="40"/>
        <v>5/19/2024 - 5/26/2024</v>
      </c>
      <c r="U880" s="7" t="str">
        <f t="shared" si="41"/>
        <v>Time Card</v>
      </c>
      <c r="V880" s="8" t="str">
        <f>RIGHT(TEXT(Data7[[#This Row],[Date:]],"mmddyyyy"),4)</f>
        <v>2024</v>
      </c>
      <c r="W880" s="8" t="str">
        <f>MID(TEXT(Data7[[#This Row],[Date:]],"mmddyyyy"),3,2)</f>
        <v>23</v>
      </c>
      <c r="X880" s="8" t="str">
        <f>LEFT(TEXT(Data7[[#This Row],[Date:]],"mmddyyyy"),2)</f>
        <v>05</v>
      </c>
      <c r="Y880" s="6">
        <f>DATE(Data7[[#This Row],[Year]],Data7[[#This Row],[Month]],Data7[[#This Row],[Day]])</f>
        <v>45435</v>
      </c>
    </row>
    <row r="881" spans="1:25" x14ac:dyDescent="0.3">
      <c r="A881" s="5">
        <v>45437.376224074076</v>
      </c>
      <c r="B881" s="7" t="s">
        <v>66</v>
      </c>
      <c r="C881" s="6" t="s">
        <v>655</v>
      </c>
      <c r="D881" s="7" t="s">
        <v>637</v>
      </c>
      <c r="E881" s="8">
        <v>5</v>
      </c>
      <c r="F881" s="7">
        <v>6984733</v>
      </c>
      <c r="G881" s="7" t="s">
        <v>68</v>
      </c>
      <c r="H881" s="7" t="s">
        <v>69</v>
      </c>
      <c r="I881" s="7" t="s">
        <v>44</v>
      </c>
      <c r="J881" s="19" t="str">
        <f>IFERROR(INDEX('Employee Info'!$C$3:$E$200,MATCH(Data7[[#This Row],[Name:]],'Employee Info'!$B$3:$B$200,0),MATCH(Data7[[#This Row],[Hours Type:]],'Employee Info'!$C$2:$E$2,0)),"")</f>
        <v/>
      </c>
      <c r="K881" s="19" t="str">
        <f>IFERROR(INDEX('Employee Info'!$C$3:$J$200,MATCH(Data7[[#This Row],[Name:]],'Employee Info'!$B$3:$B$200,0),MATCH(Data7[[#Headers],[Truck]],'Employee Info'!$C$2:$J$2,0)),"")</f>
        <v/>
      </c>
      <c r="L881" s="19" t="str">
        <f>IFERROR(INDEX('Employee Info'!$C$3:$J$200,MATCH(Data7[[#This Row],[Name:]],'Employee Info'!$B$3:$B$200,0),MATCH(Data7[[#Headers],[Phone]],'Employee Info'!$C$2:$J$2,0)),"")</f>
        <v/>
      </c>
      <c r="M881" s="19" t="str">
        <f>IFERROR(INDEX('Employee Info'!$C$3:$J$200,MATCH(Data7[[#This Row],[Name:]],'Employee Info'!$B$3:$B$200,0),MATCH(Data7[[#Headers],[Tech]],'Employee Info'!$C$2:$J$2,0)),"")</f>
        <v/>
      </c>
      <c r="N881" s="19" t="str">
        <f>IFERROR(INDEX('Employee Info'!$C$3:$J$200,MATCH(Data7[[#This Row],[Name:]],'Employee Info'!$B$3:$B$200,0),MATCH(Data7[[#Headers],[Other]],'Employee Info'!$C$2:$J$2,0)),"")</f>
        <v/>
      </c>
      <c r="O881" s="19">
        <f>IFERROR((Data7[[#This Row],[Hours:]]*SUM(Data7[[#This Row],[Rate]:[Other]])),"")</f>
        <v>0</v>
      </c>
      <c r="P881" s="7" t="str">
        <f>IF(Data7[[#This Row],[WO'#:]]="","Riley #","WO#")</f>
        <v>WO#</v>
      </c>
      <c r="Q881" s="7">
        <f>IFERROR(WEEKNUM(Data7[[#This Row],[Date:]]),"")</f>
        <v>21</v>
      </c>
      <c r="R881" s="6">
        <f t="shared" si="39"/>
        <v>45431</v>
      </c>
      <c r="S881" s="6">
        <f>Data7[[#This Row],[Week Start]]+7</f>
        <v>45438</v>
      </c>
      <c r="T881" s="7" t="str">
        <f t="shared" si="40"/>
        <v>5/19/2024 - 5/26/2024</v>
      </c>
      <c r="U881" s="7" t="str">
        <f t="shared" si="41"/>
        <v>Time Card</v>
      </c>
      <c r="V881" s="8" t="str">
        <f>RIGHT(TEXT(Data7[[#This Row],[Date:]],"mmddyyyy"),4)</f>
        <v>2024</v>
      </c>
      <c r="W881" s="8" t="str">
        <f>MID(TEXT(Data7[[#This Row],[Date:]],"mmddyyyy"),3,2)</f>
        <v>23</v>
      </c>
      <c r="X881" s="8" t="str">
        <f>LEFT(TEXT(Data7[[#This Row],[Date:]],"mmddyyyy"),2)</f>
        <v>05</v>
      </c>
      <c r="Y881" s="6">
        <f>DATE(Data7[[#This Row],[Year]],Data7[[#This Row],[Month]],Data7[[#This Row],[Day]])</f>
        <v>45435</v>
      </c>
    </row>
    <row r="882" spans="1:25" x14ac:dyDescent="0.3">
      <c r="A882" s="5">
        <v>45437.380277199074</v>
      </c>
      <c r="B882" s="7" t="s">
        <v>76</v>
      </c>
      <c r="C882" s="6" t="s">
        <v>655</v>
      </c>
      <c r="D882" s="7" t="s">
        <v>156</v>
      </c>
      <c r="E882" s="8">
        <v>1</v>
      </c>
      <c r="F882" s="7">
        <v>6984733</v>
      </c>
      <c r="G882" s="7" t="s">
        <v>68</v>
      </c>
      <c r="H882" s="7" t="s">
        <v>69</v>
      </c>
      <c r="I882" s="7" t="s">
        <v>44</v>
      </c>
      <c r="J882" s="19" t="str">
        <f>IFERROR(INDEX('Employee Info'!$C$3:$E$200,MATCH(Data7[[#This Row],[Name:]],'Employee Info'!$B$3:$B$200,0),MATCH(Data7[[#This Row],[Hours Type:]],'Employee Info'!$C$2:$E$2,0)),"")</f>
        <v/>
      </c>
      <c r="K882" s="19" t="str">
        <f>IFERROR(INDEX('Employee Info'!$C$3:$J$200,MATCH(Data7[[#This Row],[Name:]],'Employee Info'!$B$3:$B$200,0),MATCH(Data7[[#Headers],[Truck]],'Employee Info'!$C$2:$J$2,0)),"")</f>
        <v/>
      </c>
      <c r="L882" s="19" t="str">
        <f>IFERROR(INDEX('Employee Info'!$C$3:$J$200,MATCH(Data7[[#This Row],[Name:]],'Employee Info'!$B$3:$B$200,0),MATCH(Data7[[#Headers],[Phone]],'Employee Info'!$C$2:$J$2,0)),"")</f>
        <v/>
      </c>
      <c r="M882" s="19" t="str">
        <f>IFERROR(INDEX('Employee Info'!$C$3:$J$200,MATCH(Data7[[#This Row],[Name:]],'Employee Info'!$B$3:$B$200,0),MATCH(Data7[[#Headers],[Tech]],'Employee Info'!$C$2:$J$2,0)),"")</f>
        <v/>
      </c>
      <c r="N882" s="19" t="str">
        <f>IFERROR(INDEX('Employee Info'!$C$3:$J$200,MATCH(Data7[[#This Row],[Name:]],'Employee Info'!$B$3:$B$200,0),MATCH(Data7[[#Headers],[Other]],'Employee Info'!$C$2:$J$2,0)),"")</f>
        <v/>
      </c>
      <c r="O882" s="19">
        <f>IFERROR((Data7[[#This Row],[Hours:]]*SUM(Data7[[#This Row],[Rate]:[Other]])),"")</f>
        <v>0</v>
      </c>
      <c r="P882" s="7" t="str">
        <f>IF(Data7[[#This Row],[WO'#:]]="","Riley #","WO#")</f>
        <v>WO#</v>
      </c>
      <c r="Q882" s="7">
        <f>IFERROR(WEEKNUM(Data7[[#This Row],[Date:]]),"")</f>
        <v>21</v>
      </c>
      <c r="R882" s="6">
        <f t="shared" si="39"/>
        <v>45431</v>
      </c>
      <c r="S882" s="6">
        <f>Data7[[#This Row],[Week Start]]+7</f>
        <v>45438</v>
      </c>
      <c r="T882" s="7" t="str">
        <f t="shared" si="40"/>
        <v>5/19/2024 - 5/26/2024</v>
      </c>
      <c r="U882" s="7" t="str">
        <f t="shared" si="41"/>
        <v>Time Card</v>
      </c>
      <c r="V882" s="8" t="str">
        <f>RIGHT(TEXT(Data7[[#This Row],[Date:]],"mmddyyyy"),4)</f>
        <v>2024</v>
      </c>
      <c r="W882" s="8" t="str">
        <f>MID(TEXT(Data7[[#This Row],[Date:]],"mmddyyyy"),3,2)</f>
        <v>23</v>
      </c>
      <c r="X882" s="8" t="str">
        <f>LEFT(TEXT(Data7[[#This Row],[Date:]],"mmddyyyy"),2)</f>
        <v>05</v>
      </c>
      <c r="Y882" s="6">
        <f>DATE(Data7[[#This Row],[Year]],Data7[[#This Row],[Month]],Data7[[#This Row],[Day]])</f>
        <v>45435</v>
      </c>
    </row>
    <row r="883" spans="1:25" x14ac:dyDescent="0.3">
      <c r="A883" s="5">
        <v>45435.585005324072</v>
      </c>
      <c r="B883" s="7" t="s">
        <v>35</v>
      </c>
      <c r="C883" s="6" t="s">
        <v>655</v>
      </c>
      <c r="D883" s="7" t="s">
        <v>657</v>
      </c>
      <c r="E883" s="8">
        <v>4</v>
      </c>
      <c r="F883" s="7">
        <v>6994907</v>
      </c>
      <c r="G883" s="7" t="s">
        <v>68</v>
      </c>
      <c r="H883" s="7" t="s">
        <v>69</v>
      </c>
      <c r="I883" s="7" t="s">
        <v>44</v>
      </c>
      <c r="J883" s="19" t="str">
        <f>IFERROR(INDEX('Employee Info'!$C$3:$E$200,MATCH(Data7[[#This Row],[Name:]],'Employee Info'!$B$3:$B$200,0),MATCH(Data7[[#This Row],[Hours Type:]],'Employee Info'!$C$2:$E$2,0)),"")</f>
        <v/>
      </c>
      <c r="K883" s="19" t="str">
        <f>IFERROR(INDEX('Employee Info'!$C$3:$J$200,MATCH(Data7[[#This Row],[Name:]],'Employee Info'!$B$3:$B$200,0),MATCH(Data7[[#Headers],[Truck]],'Employee Info'!$C$2:$J$2,0)),"")</f>
        <v/>
      </c>
      <c r="L883" s="19" t="str">
        <f>IFERROR(INDEX('Employee Info'!$C$3:$J$200,MATCH(Data7[[#This Row],[Name:]],'Employee Info'!$B$3:$B$200,0),MATCH(Data7[[#Headers],[Phone]],'Employee Info'!$C$2:$J$2,0)),"")</f>
        <v/>
      </c>
      <c r="M883" s="19" t="str">
        <f>IFERROR(INDEX('Employee Info'!$C$3:$J$200,MATCH(Data7[[#This Row],[Name:]],'Employee Info'!$B$3:$B$200,0),MATCH(Data7[[#Headers],[Tech]],'Employee Info'!$C$2:$J$2,0)),"")</f>
        <v/>
      </c>
      <c r="N883" s="19" t="str">
        <f>IFERROR(INDEX('Employee Info'!$C$3:$J$200,MATCH(Data7[[#This Row],[Name:]],'Employee Info'!$B$3:$B$200,0),MATCH(Data7[[#Headers],[Other]],'Employee Info'!$C$2:$J$2,0)),"")</f>
        <v/>
      </c>
      <c r="O883" s="19">
        <f>IFERROR((Data7[[#This Row],[Hours:]]*SUM(Data7[[#This Row],[Rate]:[Other]])),"")</f>
        <v>0</v>
      </c>
      <c r="P883" s="7" t="str">
        <f>IF(Data7[[#This Row],[WO'#:]]="","Riley #","WO#")</f>
        <v>WO#</v>
      </c>
      <c r="Q883" s="7">
        <f>IFERROR(WEEKNUM(Data7[[#This Row],[Date:]]),"")</f>
        <v>21</v>
      </c>
      <c r="R883" s="6">
        <f t="shared" si="39"/>
        <v>45431</v>
      </c>
      <c r="S883" s="6">
        <f>Data7[[#This Row],[Week Start]]+7</f>
        <v>45438</v>
      </c>
      <c r="T883" s="7" t="str">
        <f t="shared" si="40"/>
        <v>5/19/2024 - 5/26/2024</v>
      </c>
      <c r="U883" s="7" t="str">
        <f t="shared" si="41"/>
        <v>Time Card</v>
      </c>
      <c r="V883" s="8" t="str">
        <f>RIGHT(TEXT(Data7[[#This Row],[Date:]],"mmddyyyy"),4)</f>
        <v>2024</v>
      </c>
      <c r="W883" s="8" t="str">
        <f>MID(TEXT(Data7[[#This Row],[Date:]],"mmddyyyy"),3,2)</f>
        <v>23</v>
      </c>
      <c r="X883" s="8" t="str">
        <f>LEFT(TEXT(Data7[[#This Row],[Date:]],"mmddyyyy"),2)</f>
        <v>05</v>
      </c>
      <c r="Y883" s="6">
        <f>DATE(Data7[[#This Row],[Year]],Data7[[#This Row],[Month]],Data7[[#This Row],[Day]])</f>
        <v>45435</v>
      </c>
    </row>
    <row r="884" spans="1:25" x14ac:dyDescent="0.3">
      <c r="A884" s="5">
        <v>45437.354538194442</v>
      </c>
      <c r="B884" s="7" t="s">
        <v>66</v>
      </c>
      <c r="C884" s="6" t="s">
        <v>655</v>
      </c>
      <c r="D884" s="7" t="s">
        <v>638</v>
      </c>
      <c r="E884" s="8">
        <v>1</v>
      </c>
      <c r="F884" s="7">
        <v>6994907</v>
      </c>
      <c r="G884" s="7" t="s">
        <v>68</v>
      </c>
      <c r="H884" s="7" t="s">
        <v>69</v>
      </c>
      <c r="I884" s="7" t="s">
        <v>44</v>
      </c>
      <c r="J884" s="19" t="str">
        <f>IFERROR(INDEX('Employee Info'!$C$3:$E$200,MATCH(Data7[[#This Row],[Name:]],'Employee Info'!$B$3:$B$200,0),MATCH(Data7[[#This Row],[Hours Type:]],'Employee Info'!$C$2:$E$2,0)),"")</f>
        <v/>
      </c>
      <c r="K884" s="19" t="str">
        <f>IFERROR(INDEX('Employee Info'!$C$3:$J$200,MATCH(Data7[[#This Row],[Name:]],'Employee Info'!$B$3:$B$200,0),MATCH(Data7[[#Headers],[Truck]],'Employee Info'!$C$2:$J$2,0)),"")</f>
        <v/>
      </c>
      <c r="L884" s="19" t="str">
        <f>IFERROR(INDEX('Employee Info'!$C$3:$J$200,MATCH(Data7[[#This Row],[Name:]],'Employee Info'!$B$3:$B$200,0),MATCH(Data7[[#Headers],[Phone]],'Employee Info'!$C$2:$J$2,0)),"")</f>
        <v/>
      </c>
      <c r="M884" s="19" t="str">
        <f>IFERROR(INDEX('Employee Info'!$C$3:$J$200,MATCH(Data7[[#This Row],[Name:]],'Employee Info'!$B$3:$B$200,0),MATCH(Data7[[#Headers],[Tech]],'Employee Info'!$C$2:$J$2,0)),"")</f>
        <v/>
      </c>
      <c r="N884" s="19" t="str">
        <f>IFERROR(INDEX('Employee Info'!$C$3:$J$200,MATCH(Data7[[#This Row],[Name:]],'Employee Info'!$B$3:$B$200,0),MATCH(Data7[[#Headers],[Other]],'Employee Info'!$C$2:$J$2,0)),"")</f>
        <v/>
      </c>
      <c r="O884" s="19">
        <f>IFERROR((Data7[[#This Row],[Hours:]]*SUM(Data7[[#This Row],[Rate]:[Other]])),"")</f>
        <v>0</v>
      </c>
      <c r="P884" s="7" t="str">
        <f>IF(Data7[[#This Row],[WO'#:]]="","Riley #","WO#")</f>
        <v>WO#</v>
      </c>
      <c r="Q884" s="7">
        <f>IFERROR(WEEKNUM(Data7[[#This Row],[Date:]]),"")</f>
        <v>21</v>
      </c>
      <c r="R884" s="6">
        <f t="shared" si="39"/>
        <v>45431</v>
      </c>
      <c r="S884" s="6">
        <f>Data7[[#This Row],[Week Start]]+7</f>
        <v>45438</v>
      </c>
      <c r="T884" s="7" t="str">
        <f t="shared" si="40"/>
        <v>5/19/2024 - 5/26/2024</v>
      </c>
      <c r="U884" s="7" t="str">
        <f t="shared" si="41"/>
        <v>Time Card</v>
      </c>
      <c r="V884" s="8" t="str">
        <f>RIGHT(TEXT(Data7[[#This Row],[Date:]],"mmddyyyy"),4)</f>
        <v>2024</v>
      </c>
      <c r="W884" s="8" t="str">
        <f>MID(TEXT(Data7[[#This Row],[Date:]],"mmddyyyy"),3,2)</f>
        <v>23</v>
      </c>
      <c r="X884" s="8" t="str">
        <f>LEFT(TEXT(Data7[[#This Row],[Date:]],"mmddyyyy"),2)</f>
        <v>05</v>
      </c>
      <c r="Y884" s="6">
        <f>DATE(Data7[[#This Row],[Year]],Data7[[#This Row],[Month]],Data7[[#This Row],[Day]])</f>
        <v>45435</v>
      </c>
    </row>
    <row r="885" spans="1:25" x14ac:dyDescent="0.3">
      <c r="A885" s="5">
        <v>45437.349961342596</v>
      </c>
      <c r="B885" s="7" t="s">
        <v>66</v>
      </c>
      <c r="C885" s="6" t="s">
        <v>655</v>
      </c>
      <c r="D885" s="7" t="s">
        <v>658</v>
      </c>
      <c r="E885" s="8">
        <v>1</v>
      </c>
      <c r="F885" s="7">
        <v>7107358</v>
      </c>
      <c r="G885" s="7" t="s">
        <v>68</v>
      </c>
      <c r="H885" s="7" t="s">
        <v>69</v>
      </c>
      <c r="I885" s="7" t="s">
        <v>44</v>
      </c>
      <c r="J885" s="19" t="str">
        <f>IFERROR(INDEX('Employee Info'!$C$3:$E$200,MATCH(Data7[[#This Row],[Name:]],'Employee Info'!$B$3:$B$200,0),MATCH(Data7[[#This Row],[Hours Type:]],'Employee Info'!$C$2:$E$2,0)),"")</f>
        <v/>
      </c>
      <c r="K885" s="19" t="str">
        <f>IFERROR(INDEX('Employee Info'!$C$3:$J$200,MATCH(Data7[[#This Row],[Name:]],'Employee Info'!$B$3:$B$200,0),MATCH(Data7[[#Headers],[Truck]],'Employee Info'!$C$2:$J$2,0)),"")</f>
        <v/>
      </c>
      <c r="L885" s="19" t="str">
        <f>IFERROR(INDEX('Employee Info'!$C$3:$J$200,MATCH(Data7[[#This Row],[Name:]],'Employee Info'!$B$3:$B$200,0),MATCH(Data7[[#Headers],[Phone]],'Employee Info'!$C$2:$J$2,0)),"")</f>
        <v/>
      </c>
      <c r="M885" s="19" t="str">
        <f>IFERROR(INDEX('Employee Info'!$C$3:$J$200,MATCH(Data7[[#This Row],[Name:]],'Employee Info'!$B$3:$B$200,0),MATCH(Data7[[#Headers],[Tech]],'Employee Info'!$C$2:$J$2,0)),"")</f>
        <v/>
      </c>
      <c r="N885" s="19" t="str">
        <f>IFERROR(INDEX('Employee Info'!$C$3:$J$200,MATCH(Data7[[#This Row],[Name:]],'Employee Info'!$B$3:$B$200,0),MATCH(Data7[[#Headers],[Other]],'Employee Info'!$C$2:$J$2,0)),"")</f>
        <v/>
      </c>
      <c r="O885" s="19">
        <f>IFERROR((Data7[[#This Row],[Hours:]]*SUM(Data7[[#This Row],[Rate]:[Other]])),"")</f>
        <v>0</v>
      </c>
      <c r="P885" s="7" t="str">
        <f>IF(Data7[[#This Row],[WO'#:]]="","Riley #","WO#")</f>
        <v>WO#</v>
      </c>
      <c r="Q885" s="7">
        <f>IFERROR(WEEKNUM(Data7[[#This Row],[Date:]]),"")</f>
        <v>21</v>
      </c>
      <c r="R885" s="6">
        <f t="shared" si="39"/>
        <v>45431</v>
      </c>
      <c r="S885" s="6">
        <f>Data7[[#This Row],[Week Start]]+7</f>
        <v>45438</v>
      </c>
      <c r="T885" s="7" t="str">
        <f t="shared" si="40"/>
        <v>5/19/2024 - 5/26/2024</v>
      </c>
      <c r="U885" s="7" t="str">
        <f t="shared" si="41"/>
        <v>Time Card</v>
      </c>
      <c r="V885" s="8" t="str">
        <f>RIGHT(TEXT(Data7[[#This Row],[Date:]],"mmddyyyy"),4)</f>
        <v>2024</v>
      </c>
      <c r="W885" s="8" t="str">
        <f>MID(TEXT(Data7[[#This Row],[Date:]],"mmddyyyy"),3,2)</f>
        <v>23</v>
      </c>
      <c r="X885" s="8" t="str">
        <f>LEFT(TEXT(Data7[[#This Row],[Date:]],"mmddyyyy"),2)</f>
        <v>05</v>
      </c>
      <c r="Y885" s="6">
        <f>DATE(Data7[[#This Row],[Year]],Data7[[#This Row],[Month]],Data7[[#This Row],[Day]])</f>
        <v>45435</v>
      </c>
    </row>
    <row r="886" spans="1:25" x14ac:dyDescent="0.3">
      <c r="A886" s="5">
        <v>45437.371534375001</v>
      </c>
      <c r="B886" s="7" t="s">
        <v>66</v>
      </c>
      <c r="C886" s="6" t="s">
        <v>655</v>
      </c>
      <c r="D886" s="7" t="s">
        <v>659</v>
      </c>
      <c r="E886" s="8">
        <v>1</v>
      </c>
      <c r="F886" s="7">
        <v>7107910</v>
      </c>
      <c r="G886" s="7" t="s">
        <v>68</v>
      </c>
      <c r="H886" s="7" t="s">
        <v>69</v>
      </c>
      <c r="I886" s="7" t="s">
        <v>44</v>
      </c>
      <c r="J886" s="19" t="str">
        <f>IFERROR(INDEX('Employee Info'!$C$3:$E$200,MATCH(Data7[[#This Row],[Name:]],'Employee Info'!$B$3:$B$200,0),MATCH(Data7[[#This Row],[Hours Type:]],'Employee Info'!$C$2:$E$2,0)),"")</f>
        <v/>
      </c>
      <c r="K886" s="19" t="str">
        <f>IFERROR(INDEX('Employee Info'!$C$3:$J$200,MATCH(Data7[[#This Row],[Name:]],'Employee Info'!$B$3:$B$200,0),MATCH(Data7[[#Headers],[Truck]],'Employee Info'!$C$2:$J$2,0)),"")</f>
        <v/>
      </c>
      <c r="L886" s="19" t="str">
        <f>IFERROR(INDEX('Employee Info'!$C$3:$J$200,MATCH(Data7[[#This Row],[Name:]],'Employee Info'!$B$3:$B$200,0),MATCH(Data7[[#Headers],[Phone]],'Employee Info'!$C$2:$J$2,0)),"")</f>
        <v/>
      </c>
      <c r="M886" s="19" t="str">
        <f>IFERROR(INDEX('Employee Info'!$C$3:$J$200,MATCH(Data7[[#This Row],[Name:]],'Employee Info'!$B$3:$B$200,0),MATCH(Data7[[#Headers],[Tech]],'Employee Info'!$C$2:$J$2,0)),"")</f>
        <v/>
      </c>
      <c r="N886" s="19" t="str">
        <f>IFERROR(INDEX('Employee Info'!$C$3:$J$200,MATCH(Data7[[#This Row],[Name:]],'Employee Info'!$B$3:$B$200,0),MATCH(Data7[[#Headers],[Other]],'Employee Info'!$C$2:$J$2,0)),"")</f>
        <v/>
      </c>
      <c r="O886" s="19">
        <f>IFERROR((Data7[[#This Row],[Hours:]]*SUM(Data7[[#This Row],[Rate]:[Other]])),"")</f>
        <v>0</v>
      </c>
      <c r="P886" s="7" t="str">
        <f>IF(Data7[[#This Row],[WO'#:]]="","Riley #","WO#")</f>
        <v>WO#</v>
      </c>
      <c r="Q886" s="7">
        <f>IFERROR(WEEKNUM(Data7[[#This Row],[Date:]]),"")</f>
        <v>21</v>
      </c>
      <c r="R886" s="6">
        <f t="shared" si="39"/>
        <v>45431</v>
      </c>
      <c r="S886" s="6">
        <f>Data7[[#This Row],[Week Start]]+7</f>
        <v>45438</v>
      </c>
      <c r="T886" s="7" t="str">
        <f t="shared" si="40"/>
        <v>5/19/2024 - 5/26/2024</v>
      </c>
      <c r="U886" s="7" t="str">
        <f t="shared" si="41"/>
        <v>Time Card</v>
      </c>
      <c r="V886" s="8" t="str">
        <f>RIGHT(TEXT(Data7[[#This Row],[Date:]],"mmddyyyy"),4)</f>
        <v>2024</v>
      </c>
      <c r="W886" s="8" t="str">
        <f>MID(TEXT(Data7[[#This Row],[Date:]],"mmddyyyy"),3,2)</f>
        <v>23</v>
      </c>
      <c r="X886" s="8" t="str">
        <f>LEFT(TEXT(Data7[[#This Row],[Date:]],"mmddyyyy"),2)</f>
        <v>05</v>
      </c>
      <c r="Y886" s="6">
        <f>DATE(Data7[[#This Row],[Year]],Data7[[#This Row],[Month]],Data7[[#This Row],[Day]])</f>
        <v>45435</v>
      </c>
    </row>
    <row r="887" spans="1:25" x14ac:dyDescent="0.3">
      <c r="A887" s="5">
        <v>45435.583908333334</v>
      </c>
      <c r="B887" s="7" t="s">
        <v>35</v>
      </c>
      <c r="C887" s="6" t="s">
        <v>655</v>
      </c>
      <c r="D887" s="7" t="s">
        <v>652</v>
      </c>
      <c r="E887" s="8">
        <v>4</v>
      </c>
      <c r="F887" s="7" t="s">
        <v>68</v>
      </c>
      <c r="G887" s="7" t="s">
        <v>68</v>
      </c>
      <c r="H887" s="7" t="s">
        <v>649</v>
      </c>
      <c r="I887" s="7" t="s">
        <v>44</v>
      </c>
      <c r="J887" s="19" t="str">
        <f>IFERROR(INDEX('Employee Info'!$C$3:$E$200,MATCH(Data7[[#This Row],[Name:]],'Employee Info'!$B$3:$B$200,0),MATCH(Data7[[#This Row],[Hours Type:]],'Employee Info'!$C$2:$E$2,0)),"")</f>
        <v/>
      </c>
      <c r="K887" s="19" t="str">
        <f>IFERROR(INDEX('Employee Info'!$C$3:$J$200,MATCH(Data7[[#This Row],[Name:]],'Employee Info'!$B$3:$B$200,0),MATCH(Data7[[#Headers],[Truck]],'Employee Info'!$C$2:$J$2,0)),"")</f>
        <v/>
      </c>
      <c r="L887" s="19" t="str">
        <f>IFERROR(INDEX('Employee Info'!$C$3:$J$200,MATCH(Data7[[#This Row],[Name:]],'Employee Info'!$B$3:$B$200,0),MATCH(Data7[[#Headers],[Phone]],'Employee Info'!$C$2:$J$2,0)),"")</f>
        <v/>
      </c>
      <c r="M887" s="19" t="str">
        <f>IFERROR(INDEX('Employee Info'!$C$3:$J$200,MATCH(Data7[[#This Row],[Name:]],'Employee Info'!$B$3:$B$200,0),MATCH(Data7[[#Headers],[Tech]],'Employee Info'!$C$2:$J$2,0)),"")</f>
        <v/>
      </c>
      <c r="N887" s="19" t="str">
        <f>IFERROR(INDEX('Employee Info'!$C$3:$J$200,MATCH(Data7[[#This Row],[Name:]],'Employee Info'!$B$3:$B$200,0),MATCH(Data7[[#Headers],[Other]],'Employee Info'!$C$2:$J$2,0)),"")</f>
        <v/>
      </c>
      <c r="O887" s="19">
        <f>IFERROR((Data7[[#This Row],[Hours:]]*SUM(Data7[[#This Row],[Rate]:[Other]])),"")</f>
        <v>0</v>
      </c>
      <c r="P887" s="7" t="str">
        <f>IF(Data7[[#This Row],[WO'#:]]="","Riley #","WO#")</f>
        <v>Riley #</v>
      </c>
      <c r="Q887" s="7">
        <f>IFERROR(WEEKNUM(Data7[[#This Row],[Date:]]),"")</f>
        <v>21</v>
      </c>
      <c r="R887" s="6">
        <f t="shared" si="39"/>
        <v>45431</v>
      </c>
      <c r="S887" s="6">
        <f>Data7[[#This Row],[Week Start]]+7</f>
        <v>45438</v>
      </c>
      <c r="T887" s="7" t="str">
        <f t="shared" si="40"/>
        <v>5/19/2024 - 5/26/2024</v>
      </c>
      <c r="U887" s="7" t="str">
        <f t="shared" si="41"/>
        <v>Time Card</v>
      </c>
      <c r="V887" s="8" t="str">
        <f>RIGHT(TEXT(Data7[[#This Row],[Date:]],"mmddyyyy"),4)</f>
        <v>2024</v>
      </c>
      <c r="W887" s="8" t="str">
        <f>MID(TEXT(Data7[[#This Row],[Date:]],"mmddyyyy"),3,2)</f>
        <v>23</v>
      </c>
      <c r="X887" s="8" t="str">
        <f>LEFT(TEXT(Data7[[#This Row],[Date:]],"mmddyyyy"),2)</f>
        <v>05</v>
      </c>
      <c r="Y887" s="6">
        <f>DATE(Data7[[#This Row],[Year]],Data7[[#This Row],[Month]],Data7[[#This Row],[Day]])</f>
        <v>45435</v>
      </c>
    </row>
    <row r="888" spans="1:25" x14ac:dyDescent="0.3">
      <c r="A888" s="5">
        <v>45436.267123495367</v>
      </c>
      <c r="B888" s="7" t="s">
        <v>23</v>
      </c>
      <c r="C888" s="6" t="s">
        <v>655</v>
      </c>
      <c r="D888" s="7" t="s">
        <v>664</v>
      </c>
      <c r="E888" s="8">
        <v>1.5</v>
      </c>
      <c r="F888" s="7" t="s">
        <v>68</v>
      </c>
      <c r="G888" s="7" t="s">
        <v>68</v>
      </c>
      <c r="H888" s="7" t="s">
        <v>649</v>
      </c>
      <c r="I888" s="7" t="s">
        <v>44</v>
      </c>
      <c r="J888" s="19" t="str">
        <f>IFERROR(INDEX('Employee Info'!$C$3:$E$200,MATCH(Data7[[#This Row],[Name:]],'Employee Info'!$B$3:$B$200,0),MATCH(Data7[[#This Row],[Hours Type:]],'Employee Info'!$C$2:$E$2,0)),"")</f>
        <v/>
      </c>
      <c r="K888" s="19" t="str">
        <f>IFERROR(INDEX('Employee Info'!$C$3:$J$200,MATCH(Data7[[#This Row],[Name:]],'Employee Info'!$B$3:$B$200,0),MATCH(Data7[[#Headers],[Truck]],'Employee Info'!$C$2:$J$2,0)),"")</f>
        <v/>
      </c>
      <c r="L888" s="19" t="str">
        <f>IFERROR(INDEX('Employee Info'!$C$3:$J$200,MATCH(Data7[[#This Row],[Name:]],'Employee Info'!$B$3:$B$200,0),MATCH(Data7[[#Headers],[Phone]],'Employee Info'!$C$2:$J$2,0)),"")</f>
        <v/>
      </c>
      <c r="M888" s="19" t="str">
        <f>IFERROR(INDEX('Employee Info'!$C$3:$J$200,MATCH(Data7[[#This Row],[Name:]],'Employee Info'!$B$3:$B$200,0),MATCH(Data7[[#Headers],[Tech]],'Employee Info'!$C$2:$J$2,0)),"")</f>
        <v/>
      </c>
      <c r="N888" s="19" t="str">
        <f>IFERROR(INDEX('Employee Info'!$C$3:$J$200,MATCH(Data7[[#This Row],[Name:]],'Employee Info'!$B$3:$B$200,0),MATCH(Data7[[#Headers],[Other]],'Employee Info'!$C$2:$J$2,0)),"")</f>
        <v/>
      </c>
      <c r="O888" s="19">
        <f>IFERROR((Data7[[#This Row],[Hours:]]*SUM(Data7[[#This Row],[Rate]:[Other]])),"")</f>
        <v>0</v>
      </c>
      <c r="P888" s="7" t="str">
        <f>IF(Data7[[#This Row],[WO'#:]]="","Riley #","WO#")</f>
        <v>Riley #</v>
      </c>
      <c r="Q888" s="7">
        <f>IFERROR(WEEKNUM(Data7[[#This Row],[Date:]]),"")</f>
        <v>21</v>
      </c>
      <c r="R888" s="6">
        <f t="shared" si="39"/>
        <v>45431</v>
      </c>
      <c r="S888" s="6">
        <f>Data7[[#This Row],[Week Start]]+7</f>
        <v>45438</v>
      </c>
      <c r="T888" s="7" t="str">
        <f t="shared" si="40"/>
        <v>5/19/2024 - 5/26/2024</v>
      </c>
      <c r="U888" s="7" t="str">
        <f t="shared" si="41"/>
        <v>Time Card</v>
      </c>
      <c r="V888" s="8" t="str">
        <f>RIGHT(TEXT(Data7[[#This Row],[Date:]],"mmddyyyy"),4)</f>
        <v>2024</v>
      </c>
      <c r="W888" s="8" t="str">
        <f>MID(TEXT(Data7[[#This Row],[Date:]],"mmddyyyy"),3,2)</f>
        <v>23</v>
      </c>
      <c r="X888" s="8" t="str">
        <f>LEFT(TEXT(Data7[[#This Row],[Date:]],"mmddyyyy"),2)</f>
        <v>05</v>
      </c>
      <c r="Y888" s="6">
        <f>DATE(Data7[[#This Row],[Year]],Data7[[#This Row],[Month]],Data7[[#This Row],[Day]])</f>
        <v>45435</v>
      </c>
    </row>
    <row r="889" spans="1:25" x14ac:dyDescent="0.3">
      <c r="A889" s="5">
        <v>45435.582473958333</v>
      </c>
      <c r="B889" s="7" t="s">
        <v>492</v>
      </c>
      <c r="C889" s="6" t="s">
        <v>655</v>
      </c>
      <c r="D889" s="7" t="s">
        <v>662</v>
      </c>
      <c r="E889" s="8">
        <v>4</v>
      </c>
      <c r="F889" s="7" t="s">
        <v>68</v>
      </c>
      <c r="G889" s="7" t="s">
        <v>68</v>
      </c>
      <c r="H889" s="7" t="s">
        <v>577</v>
      </c>
      <c r="I889" s="7" t="s">
        <v>44</v>
      </c>
      <c r="J889" s="19" t="str">
        <f>IFERROR(INDEX('Employee Info'!$C$3:$E$200,MATCH(Data7[[#This Row],[Name:]],'Employee Info'!$B$3:$B$200,0),MATCH(Data7[[#This Row],[Hours Type:]],'Employee Info'!$C$2:$E$2,0)),"")</f>
        <v/>
      </c>
      <c r="K889" s="19" t="str">
        <f>IFERROR(INDEX('Employee Info'!$C$3:$J$200,MATCH(Data7[[#This Row],[Name:]],'Employee Info'!$B$3:$B$200,0),MATCH(Data7[[#Headers],[Truck]],'Employee Info'!$C$2:$J$2,0)),"")</f>
        <v/>
      </c>
      <c r="L889" s="19" t="str">
        <f>IFERROR(INDEX('Employee Info'!$C$3:$J$200,MATCH(Data7[[#This Row],[Name:]],'Employee Info'!$B$3:$B$200,0),MATCH(Data7[[#Headers],[Phone]],'Employee Info'!$C$2:$J$2,0)),"")</f>
        <v/>
      </c>
      <c r="M889" s="19" t="str">
        <f>IFERROR(INDEX('Employee Info'!$C$3:$J$200,MATCH(Data7[[#This Row],[Name:]],'Employee Info'!$B$3:$B$200,0),MATCH(Data7[[#Headers],[Tech]],'Employee Info'!$C$2:$J$2,0)),"")</f>
        <v/>
      </c>
      <c r="N889" s="19" t="str">
        <f>IFERROR(INDEX('Employee Info'!$C$3:$J$200,MATCH(Data7[[#This Row],[Name:]],'Employee Info'!$B$3:$B$200,0),MATCH(Data7[[#Headers],[Other]],'Employee Info'!$C$2:$J$2,0)),"")</f>
        <v/>
      </c>
      <c r="O889" s="19">
        <f>IFERROR((Data7[[#This Row],[Hours:]]*SUM(Data7[[#This Row],[Rate]:[Other]])),"")</f>
        <v>0</v>
      </c>
      <c r="P889" s="7" t="str">
        <f>IF(Data7[[#This Row],[WO'#:]]="","Riley #","WO#")</f>
        <v>Riley #</v>
      </c>
      <c r="Q889" s="7">
        <f>IFERROR(WEEKNUM(Data7[[#This Row],[Date:]]),"")</f>
        <v>21</v>
      </c>
      <c r="R889" s="6">
        <f t="shared" si="39"/>
        <v>45431</v>
      </c>
      <c r="S889" s="6">
        <f>Data7[[#This Row],[Week Start]]+7</f>
        <v>45438</v>
      </c>
      <c r="T889" s="7" t="str">
        <f t="shared" si="40"/>
        <v>5/19/2024 - 5/26/2024</v>
      </c>
      <c r="U889" s="7" t="str">
        <f t="shared" si="41"/>
        <v>Time Card</v>
      </c>
      <c r="V889" s="8" t="str">
        <f>RIGHT(TEXT(Data7[[#This Row],[Date:]],"mmddyyyy"),4)</f>
        <v>2024</v>
      </c>
      <c r="W889" s="8" t="str">
        <f>MID(TEXT(Data7[[#This Row],[Date:]],"mmddyyyy"),3,2)</f>
        <v>23</v>
      </c>
      <c r="X889" s="8" t="str">
        <f>LEFT(TEXT(Data7[[#This Row],[Date:]],"mmddyyyy"),2)</f>
        <v>05</v>
      </c>
      <c r="Y889" s="6">
        <f>DATE(Data7[[#This Row],[Year]],Data7[[#This Row],[Month]],Data7[[#This Row],[Day]])</f>
        <v>45435</v>
      </c>
    </row>
    <row r="890" spans="1:25" x14ac:dyDescent="0.3">
      <c r="A890" s="5">
        <v>45435.582664583337</v>
      </c>
      <c r="B890" s="7" t="s">
        <v>65</v>
      </c>
      <c r="C890" s="6" t="s">
        <v>655</v>
      </c>
      <c r="D890" s="7" t="s">
        <v>662</v>
      </c>
      <c r="E890" s="8">
        <v>8</v>
      </c>
      <c r="F890" s="7" t="s">
        <v>68</v>
      </c>
      <c r="G890" s="7" t="s">
        <v>68</v>
      </c>
      <c r="H890" s="7" t="s">
        <v>577</v>
      </c>
      <c r="I890" s="7" t="s">
        <v>44</v>
      </c>
      <c r="J890" s="19" t="str">
        <f>IFERROR(INDEX('Employee Info'!$C$3:$E$200,MATCH(Data7[[#This Row],[Name:]],'Employee Info'!$B$3:$B$200,0),MATCH(Data7[[#This Row],[Hours Type:]],'Employee Info'!$C$2:$E$2,0)),"")</f>
        <v/>
      </c>
      <c r="K890" s="19" t="str">
        <f>IFERROR(INDEX('Employee Info'!$C$3:$J$200,MATCH(Data7[[#This Row],[Name:]],'Employee Info'!$B$3:$B$200,0),MATCH(Data7[[#Headers],[Truck]],'Employee Info'!$C$2:$J$2,0)),"")</f>
        <v/>
      </c>
      <c r="L890" s="19" t="str">
        <f>IFERROR(INDEX('Employee Info'!$C$3:$J$200,MATCH(Data7[[#This Row],[Name:]],'Employee Info'!$B$3:$B$200,0),MATCH(Data7[[#Headers],[Phone]],'Employee Info'!$C$2:$J$2,0)),"")</f>
        <v/>
      </c>
      <c r="M890" s="19" t="str">
        <f>IFERROR(INDEX('Employee Info'!$C$3:$J$200,MATCH(Data7[[#This Row],[Name:]],'Employee Info'!$B$3:$B$200,0),MATCH(Data7[[#Headers],[Tech]],'Employee Info'!$C$2:$J$2,0)),"")</f>
        <v/>
      </c>
      <c r="N890" s="19" t="str">
        <f>IFERROR(INDEX('Employee Info'!$C$3:$J$200,MATCH(Data7[[#This Row],[Name:]],'Employee Info'!$B$3:$B$200,0),MATCH(Data7[[#Headers],[Other]],'Employee Info'!$C$2:$J$2,0)),"")</f>
        <v/>
      </c>
      <c r="O890" s="19">
        <f>IFERROR((Data7[[#This Row],[Hours:]]*SUM(Data7[[#This Row],[Rate]:[Other]])),"")</f>
        <v>0</v>
      </c>
      <c r="P890" s="7" t="str">
        <f>IF(Data7[[#This Row],[WO'#:]]="","Riley #","WO#")</f>
        <v>Riley #</v>
      </c>
      <c r="Q890" s="7">
        <f>IFERROR(WEEKNUM(Data7[[#This Row],[Date:]]),"")</f>
        <v>21</v>
      </c>
      <c r="R890" s="6">
        <f t="shared" si="39"/>
        <v>45431</v>
      </c>
      <c r="S890" s="6">
        <f>Data7[[#This Row],[Week Start]]+7</f>
        <v>45438</v>
      </c>
      <c r="T890" s="7" t="str">
        <f t="shared" si="40"/>
        <v>5/19/2024 - 5/26/2024</v>
      </c>
      <c r="U890" s="7" t="str">
        <f t="shared" si="41"/>
        <v>Time Card</v>
      </c>
      <c r="V890" s="8" t="str">
        <f>RIGHT(TEXT(Data7[[#This Row],[Date:]],"mmddyyyy"),4)</f>
        <v>2024</v>
      </c>
      <c r="W890" s="8" t="str">
        <f>MID(TEXT(Data7[[#This Row],[Date:]],"mmddyyyy"),3,2)</f>
        <v>23</v>
      </c>
      <c r="X890" s="8" t="str">
        <f>LEFT(TEXT(Data7[[#This Row],[Date:]],"mmddyyyy"),2)</f>
        <v>05</v>
      </c>
      <c r="Y890" s="6">
        <f>DATE(Data7[[#This Row],[Year]],Data7[[#This Row],[Month]],Data7[[#This Row],[Day]])</f>
        <v>45435</v>
      </c>
    </row>
    <row r="891" spans="1:25" x14ac:dyDescent="0.3">
      <c r="A891" s="5">
        <v>45435.498708564817</v>
      </c>
      <c r="B891" s="7" t="s">
        <v>31</v>
      </c>
      <c r="C891" s="6" t="s">
        <v>655</v>
      </c>
      <c r="D891" s="7" t="s">
        <v>660</v>
      </c>
      <c r="E891" s="8">
        <v>4.5</v>
      </c>
      <c r="F891" s="7" t="s">
        <v>68</v>
      </c>
      <c r="G891" s="7" t="s">
        <v>68</v>
      </c>
      <c r="H891" s="7" t="s">
        <v>661</v>
      </c>
      <c r="I891" s="7" t="s">
        <v>44</v>
      </c>
      <c r="J891" s="19" t="str">
        <f>IFERROR(INDEX('Employee Info'!$C$3:$E$200,MATCH(Data7[[#This Row],[Name:]],'Employee Info'!$B$3:$B$200,0),MATCH(Data7[[#This Row],[Hours Type:]],'Employee Info'!$C$2:$E$2,0)),"")</f>
        <v/>
      </c>
      <c r="K891" s="19" t="str">
        <f>IFERROR(INDEX('Employee Info'!$C$3:$J$200,MATCH(Data7[[#This Row],[Name:]],'Employee Info'!$B$3:$B$200,0),MATCH(Data7[[#Headers],[Truck]],'Employee Info'!$C$2:$J$2,0)),"")</f>
        <v/>
      </c>
      <c r="L891" s="19" t="str">
        <f>IFERROR(INDEX('Employee Info'!$C$3:$J$200,MATCH(Data7[[#This Row],[Name:]],'Employee Info'!$B$3:$B$200,0),MATCH(Data7[[#Headers],[Phone]],'Employee Info'!$C$2:$J$2,0)),"")</f>
        <v/>
      </c>
      <c r="M891" s="19" t="str">
        <f>IFERROR(INDEX('Employee Info'!$C$3:$J$200,MATCH(Data7[[#This Row],[Name:]],'Employee Info'!$B$3:$B$200,0),MATCH(Data7[[#Headers],[Tech]],'Employee Info'!$C$2:$J$2,0)),"")</f>
        <v/>
      </c>
      <c r="N891" s="19" t="str">
        <f>IFERROR(INDEX('Employee Info'!$C$3:$J$200,MATCH(Data7[[#This Row],[Name:]],'Employee Info'!$B$3:$B$200,0),MATCH(Data7[[#Headers],[Other]],'Employee Info'!$C$2:$J$2,0)),"")</f>
        <v/>
      </c>
      <c r="O891" s="19">
        <f>IFERROR((Data7[[#This Row],[Hours:]]*SUM(Data7[[#This Row],[Rate]:[Other]])),"")</f>
        <v>0</v>
      </c>
      <c r="P891" s="7" t="str">
        <f>IF(Data7[[#This Row],[WO'#:]]="","Riley #","WO#")</f>
        <v>Riley #</v>
      </c>
      <c r="Q891" s="7">
        <f>IFERROR(WEEKNUM(Data7[[#This Row],[Date:]]),"")</f>
        <v>21</v>
      </c>
      <c r="R891" s="6">
        <f t="shared" si="39"/>
        <v>45431</v>
      </c>
      <c r="S891" s="6">
        <f>Data7[[#This Row],[Week Start]]+7</f>
        <v>45438</v>
      </c>
      <c r="T891" s="7" t="str">
        <f t="shared" si="40"/>
        <v>5/19/2024 - 5/26/2024</v>
      </c>
      <c r="U891" s="7" t="str">
        <f t="shared" si="41"/>
        <v>Time Card</v>
      </c>
      <c r="V891" s="8" t="str">
        <f>RIGHT(TEXT(Data7[[#This Row],[Date:]],"mmddyyyy"),4)</f>
        <v>2024</v>
      </c>
      <c r="W891" s="8" t="str">
        <f>MID(TEXT(Data7[[#This Row],[Date:]],"mmddyyyy"),3,2)</f>
        <v>23</v>
      </c>
      <c r="X891" s="8" t="str">
        <f>LEFT(TEXT(Data7[[#This Row],[Date:]],"mmddyyyy"),2)</f>
        <v>05</v>
      </c>
      <c r="Y891" s="6">
        <f>DATE(Data7[[#This Row],[Year]],Data7[[#This Row],[Month]],Data7[[#This Row],[Day]])</f>
        <v>45435</v>
      </c>
    </row>
    <row r="892" spans="1:25" x14ac:dyDescent="0.3">
      <c r="A892" s="5">
        <v>45436.265909027781</v>
      </c>
      <c r="B892" s="7" t="s">
        <v>23</v>
      </c>
      <c r="C892" s="6" t="s">
        <v>655</v>
      </c>
      <c r="D892" s="7" t="s">
        <v>663</v>
      </c>
      <c r="E892" s="8">
        <v>6.5</v>
      </c>
      <c r="F892" s="7" t="s">
        <v>68</v>
      </c>
      <c r="G892" s="7" t="s">
        <v>68</v>
      </c>
      <c r="H892" s="7" t="s">
        <v>661</v>
      </c>
      <c r="I892" s="7" t="s">
        <v>44</v>
      </c>
      <c r="J892" s="19" t="str">
        <f>IFERROR(INDEX('Employee Info'!$C$3:$E$200,MATCH(Data7[[#This Row],[Name:]],'Employee Info'!$B$3:$B$200,0),MATCH(Data7[[#This Row],[Hours Type:]],'Employee Info'!$C$2:$E$2,0)),"")</f>
        <v/>
      </c>
      <c r="K892" s="19" t="str">
        <f>IFERROR(INDEX('Employee Info'!$C$3:$J$200,MATCH(Data7[[#This Row],[Name:]],'Employee Info'!$B$3:$B$200,0),MATCH(Data7[[#Headers],[Truck]],'Employee Info'!$C$2:$J$2,0)),"")</f>
        <v/>
      </c>
      <c r="L892" s="19" t="str">
        <f>IFERROR(INDEX('Employee Info'!$C$3:$J$200,MATCH(Data7[[#This Row],[Name:]],'Employee Info'!$B$3:$B$200,0),MATCH(Data7[[#Headers],[Phone]],'Employee Info'!$C$2:$J$2,0)),"")</f>
        <v/>
      </c>
      <c r="M892" s="19" t="str">
        <f>IFERROR(INDEX('Employee Info'!$C$3:$J$200,MATCH(Data7[[#This Row],[Name:]],'Employee Info'!$B$3:$B$200,0),MATCH(Data7[[#Headers],[Tech]],'Employee Info'!$C$2:$J$2,0)),"")</f>
        <v/>
      </c>
      <c r="N892" s="19" t="str">
        <f>IFERROR(INDEX('Employee Info'!$C$3:$J$200,MATCH(Data7[[#This Row],[Name:]],'Employee Info'!$B$3:$B$200,0),MATCH(Data7[[#Headers],[Other]],'Employee Info'!$C$2:$J$2,0)),"")</f>
        <v/>
      </c>
      <c r="O892" s="19">
        <f>IFERROR((Data7[[#This Row],[Hours:]]*SUM(Data7[[#This Row],[Rate]:[Other]])),"")</f>
        <v>0</v>
      </c>
      <c r="P892" s="7" t="str">
        <f>IF(Data7[[#This Row],[WO'#:]]="","Riley #","WO#")</f>
        <v>Riley #</v>
      </c>
      <c r="Q892" s="7">
        <f>IFERROR(WEEKNUM(Data7[[#This Row],[Date:]]),"")</f>
        <v>21</v>
      </c>
      <c r="R892" s="6">
        <f t="shared" si="39"/>
        <v>45431</v>
      </c>
      <c r="S892" s="6">
        <f>Data7[[#This Row],[Week Start]]+7</f>
        <v>45438</v>
      </c>
      <c r="T892" s="7" t="str">
        <f t="shared" si="40"/>
        <v>5/19/2024 - 5/26/2024</v>
      </c>
      <c r="U892" s="7" t="str">
        <f t="shared" si="41"/>
        <v>Time Card</v>
      </c>
      <c r="V892" s="8" t="str">
        <f>RIGHT(TEXT(Data7[[#This Row],[Date:]],"mmddyyyy"),4)</f>
        <v>2024</v>
      </c>
      <c r="W892" s="8" t="str">
        <f>MID(TEXT(Data7[[#This Row],[Date:]],"mmddyyyy"),3,2)</f>
        <v>23</v>
      </c>
      <c r="X892" s="8" t="str">
        <f>LEFT(TEXT(Data7[[#This Row],[Date:]],"mmddyyyy"),2)</f>
        <v>05</v>
      </c>
      <c r="Y892" s="6">
        <f>DATE(Data7[[#This Row],[Year]],Data7[[#This Row],[Month]],Data7[[#This Row],[Day]])</f>
        <v>45435</v>
      </c>
    </row>
    <row r="893" spans="1:25" x14ac:dyDescent="0.3">
      <c r="A893" s="5">
        <v>45437.377840856483</v>
      </c>
      <c r="B893" s="7" t="s">
        <v>66</v>
      </c>
      <c r="C893" s="6" t="s">
        <v>655</v>
      </c>
      <c r="D893" s="7" t="s">
        <v>654</v>
      </c>
      <c r="E893" s="8">
        <v>1</v>
      </c>
      <c r="F893" s="7" t="s">
        <v>68</v>
      </c>
      <c r="G893" s="7" t="s">
        <v>68</v>
      </c>
      <c r="H893" s="7" t="s">
        <v>573</v>
      </c>
      <c r="I893" s="7" t="s">
        <v>45</v>
      </c>
      <c r="J893" s="19" t="str">
        <f>IFERROR(INDEX('Employee Info'!$C$3:$E$200,MATCH(Data7[[#This Row],[Name:]],'Employee Info'!$B$3:$B$200,0),MATCH(Data7[[#This Row],[Hours Type:]],'Employee Info'!$C$2:$E$2,0)),"")</f>
        <v/>
      </c>
      <c r="K893" s="19" t="str">
        <f>IFERROR(INDEX('Employee Info'!$C$3:$J$200,MATCH(Data7[[#This Row],[Name:]],'Employee Info'!$B$3:$B$200,0),MATCH(Data7[[#Headers],[Truck]],'Employee Info'!$C$2:$J$2,0)),"")</f>
        <v/>
      </c>
      <c r="L893" s="19" t="str">
        <f>IFERROR(INDEX('Employee Info'!$C$3:$J$200,MATCH(Data7[[#This Row],[Name:]],'Employee Info'!$B$3:$B$200,0),MATCH(Data7[[#Headers],[Phone]],'Employee Info'!$C$2:$J$2,0)),"")</f>
        <v/>
      </c>
      <c r="M893" s="19" t="str">
        <f>IFERROR(INDEX('Employee Info'!$C$3:$J$200,MATCH(Data7[[#This Row],[Name:]],'Employee Info'!$B$3:$B$200,0),MATCH(Data7[[#Headers],[Tech]],'Employee Info'!$C$2:$J$2,0)),"")</f>
        <v/>
      </c>
      <c r="N893" s="19" t="str">
        <f>IFERROR(INDEX('Employee Info'!$C$3:$J$200,MATCH(Data7[[#This Row],[Name:]],'Employee Info'!$B$3:$B$200,0),MATCH(Data7[[#Headers],[Other]],'Employee Info'!$C$2:$J$2,0)),"")</f>
        <v/>
      </c>
      <c r="O893" s="19">
        <f>IFERROR((Data7[[#This Row],[Hours:]]*SUM(Data7[[#This Row],[Rate]:[Other]])),"")</f>
        <v>0</v>
      </c>
      <c r="P893" s="7" t="str">
        <f>IF(Data7[[#This Row],[WO'#:]]="","Riley #","WO#")</f>
        <v>Riley #</v>
      </c>
      <c r="Q893" s="7">
        <f>IFERROR(WEEKNUM(Data7[[#This Row],[Date:]]),"")</f>
        <v>21</v>
      </c>
      <c r="R893" s="6">
        <f t="shared" si="39"/>
        <v>45431</v>
      </c>
      <c r="S893" s="6">
        <f>Data7[[#This Row],[Week Start]]+7</f>
        <v>45438</v>
      </c>
      <c r="T893" s="7" t="str">
        <f t="shared" si="40"/>
        <v>5/19/2024 - 5/26/2024</v>
      </c>
      <c r="U893" s="7" t="str">
        <f t="shared" si="41"/>
        <v>Time Card</v>
      </c>
      <c r="V893" s="8" t="str">
        <f>RIGHT(TEXT(Data7[[#This Row],[Date:]],"mmddyyyy"),4)</f>
        <v>2024</v>
      </c>
      <c r="W893" s="8" t="str">
        <f>MID(TEXT(Data7[[#This Row],[Date:]],"mmddyyyy"),3,2)</f>
        <v>23</v>
      </c>
      <c r="X893" s="8" t="str">
        <f>LEFT(TEXT(Data7[[#This Row],[Date:]],"mmddyyyy"),2)</f>
        <v>05</v>
      </c>
      <c r="Y893" s="6">
        <f>DATE(Data7[[#This Row],[Year]],Data7[[#This Row],[Month]],Data7[[#This Row],[Day]])</f>
        <v>45435</v>
      </c>
    </row>
    <row r="894" spans="1:25" x14ac:dyDescent="0.3">
      <c r="A894" s="5">
        <v>45437.376481712963</v>
      </c>
      <c r="B894" s="7" t="s">
        <v>66</v>
      </c>
      <c r="C894" s="6" t="s">
        <v>665</v>
      </c>
      <c r="D894" s="7" t="s">
        <v>637</v>
      </c>
      <c r="E894" s="8">
        <v>5</v>
      </c>
      <c r="F894" s="7">
        <v>6984733</v>
      </c>
      <c r="G894" s="7" t="s">
        <v>68</v>
      </c>
      <c r="H894" s="7" t="s">
        <v>69</v>
      </c>
      <c r="I894" s="7" t="s">
        <v>44</v>
      </c>
      <c r="J894" s="19" t="str">
        <f>IFERROR(INDEX('Employee Info'!$C$3:$E$200,MATCH(Data7[[#This Row],[Name:]],'Employee Info'!$B$3:$B$200,0),MATCH(Data7[[#This Row],[Hours Type:]],'Employee Info'!$C$2:$E$2,0)),"")</f>
        <v/>
      </c>
      <c r="K894" s="19" t="str">
        <f>IFERROR(INDEX('Employee Info'!$C$3:$J$200,MATCH(Data7[[#This Row],[Name:]],'Employee Info'!$B$3:$B$200,0),MATCH(Data7[[#Headers],[Truck]],'Employee Info'!$C$2:$J$2,0)),"")</f>
        <v/>
      </c>
      <c r="L894" s="19" t="str">
        <f>IFERROR(INDEX('Employee Info'!$C$3:$J$200,MATCH(Data7[[#This Row],[Name:]],'Employee Info'!$B$3:$B$200,0),MATCH(Data7[[#Headers],[Phone]],'Employee Info'!$C$2:$J$2,0)),"")</f>
        <v/>
      </c>
      <c r="M894" s="19" t="str">
        <f>IFERROR(INDEX('Employee Info'!$C$3:$J$200,MATCH(Data7[[#This Row],[Name:]],'Employee Info'!$B$3:$B$200,0),MATCH(Data7[[#Headers],[Tech]],'Employee Info'!$C$2:$J$2,0)),"")</f>
        <v/>
      </c>
      <c r="N894" s="19" t="str">
        <f>IFERROR(INDEX('Employee Info'!$C$3:$J$200,MATCH(Data7[[#This Row],[Name:]],'Employee Info'!$B$3:$B$200,0),MATCH(Data7[[#Headers],[Other]],'Employee Info'!$C$2:$J$2,0)),"")</f>
        <v/>
      </c>
      <c r="O894" s="19">
        <f>IFERROR((Data7[[#This Row],[Hours:]]*SUM(Data7[[#This Row],[Rate]:[Other]])),"")</f>
        <v>0</v>
      </c>
      <c r="P894" s="7" t="str">
        <f>IF(Data7[[#This Row],[WO'#:]]="","Riley #","WO#")</f>
        <v>WO#</v>
      </c>
      <c r="Q894" s="7">
        <f>IFERROR(WEEKNUM(Data7[[#This Row],[Date:]]),"")</f>
        <v>21</v>
      </c>
      <c r="R894" s="6">
        <f t="shared" si="39"/>
        <v>45431</v>
      </c>
      <c r="S894" s="6">
        <f>Data7[[#This Row],[Week Start]]+7</f>
        <v>45438</v>
      </c>
      <c r="T894" s="7" t="str">
        <f t="shared" si="40"/>
        <v>5/19/2024 - 5/26/2024</v>
      </c>
      <c r="U894" s="7" t="str">
        <f t="shared" si="41"/>
        <v>Time Card</v>
      </c>
      <c r="V894" s="8" t="str">
        <f>RIGHT(TEXT(Data7[[#This Row],[Date:]],"mmddyyyy"),4)</f>
        <v>2024</v>
      </c>
      <c r="W894" s="8" t="str">
        <f>MID(TEXT(Data7[[#This Row],[Date:]],"mmddyyyy"),3,2)</f>
        <v>24</v>
      </c>
      <c r="X894" s="8" t="str">
        <f>LEFT(TEXT(Data7[[#This Row],[Date:]],"mmddyyyy"),2)</f>
        <v>05</v>
      </c>
      <c r="Y894" s="6">
        <f>DATE(Data7[[#This Row],[Year]],Data7[[#This Row],[Month]],Data7[[#This Row],[Day]])</f>
        <v>45436</v>
      </c>
    </row>
    <row r="895" spans="1:25" x14ac:dyDescent="0.3">
      <c r="A895" s="5">
        <v>45437.378613657405</v>
      </c>
      <c r="B895" s="7" t="s">
        <v>66</v>
      </c>
      <c r="C895" s="6" t="s">
        <v>665</v>
      </c>
      <c r="D895" s="7" t="s">
        <v>654</v>
      </c>
      <c r="E895" s="8">
        <v>1</v>
      </c>
      <c r="F895" s="7">
        <v>6984733</v>
      </c>
      <c r="G895" s="7" t="s">
        <v>68</v>
      </c>
      <c r="H895" s="7" t="s">
        <v>69</v>
      </c>
      <c r="I895" s="7" t="s">
        <v>45</v>
      </c>
      <c r="J895" s="19" t="str">
        <f>IFERROR(INDEX('Employee Info'!$C$3:$E$200,MATCH(Data7[[#This Row],[Name:]],'Employee Info'!$B$3:$B$200,0),MATCH(Data7[[#This Row],[Hours Type:]],'Employee Info'!$C$2:$E$2,0)),"")</f>
        <v/>
      </c>
      <c r="K895" s="19" t="str">
        <f>IFERROR(INDEX('Employee Info'!$C$3:$J$200,MATCH(Data7[[#This Row],[Name:]],'Employee Info'!$B$3:$B$200,0),MATCH(Data7[[#Headers],[Truck]],'Employee Info'!$C$2:$J$2,0)),"")</f>
        <v/>
      </c>
      <c r="L895" s="19" t="str">
        <f>IFERROR(INDEX('Employee Info'!$C$3:$J$200,MATCH(Data7[[#This Row],[Name:]],'Employee Info'!$B$3:$B$200,0),MATCH(Data7[[#Headers],[Phone]],'Employee Info'!$C$2:$J$2,0)),"")</f>
        <v/>
      </c>
      <c r="M895" s="19" t="str">
        <f>IFERROR(INDEX('Employee Info'!$C$3:$J$200,MATCH(Data7[[#This Row],[Name:]],'Employee Info'!$B$3:$B$200,0),MATCH(Data7[[#Headers],[Tech]],'Employee Info'!$C$2:$J$2,0)),"")</f>
        <v/>
      </c>
      <c r="N895" s="19" t="str">
        <f>IFERROR(INDEX('Employee Info'!$C$3:$J$200,MATCH(Data7[[#This Row],[Name:]],'Employee Info'!$B$3:$B$200,0),MATCH(Data7[[#Headers],[Other]],'Employee Info'!$C$2:$J$2,0)),"")</f>
        <v/>
      </c>
      <c r="O895" s="19">
        <f>IFERROR((Data7[[#This Row],[Hours:]]*SUM(Data7[[#This Row],[Rate]:[Other]])),"")</f>
        <v>0</v>
      </c>
      <c r="P895" s="7" t="str">
        <f>IF(Data7[[#This Row],[WO'#:]]="","Riley #","WO#")</f>
        <v>WO#</v>
      </c>
      <c r="Q895" s="7">
        <f>IFERROR(WEEKNUM(Data7[[#This Row],[Date:]]),"")</f>
        <v>21</v>
      </c>
      <c r="R895" s="6">
        <f t="shared" si="39"/>
        <v>45431</v>
      </c>
      <c r="S895" s="6">
        <f>Data7[[#This Row],[Week Start]]+7</f>
        <v>45438</v>
      </c>
      <c r="T895" s="7" t="str">
        <f t="shared" si="40"/>
        <v>5/19/2024 - 5/26/2024</v>
      </c>
      <c r="U895" s="7" t="str">
        <f t="shared" si="41"/>
        <v>Time Card</v>
      </c>
      <c r="V895" s="8" t="str">
        <f>RIGHT(TEXT(Data7[[#This Row],[Date:]],"mmddyyyy"),4)</f>
        <v>2024</v>
      </c>
      <c r="W895" s="8" t="str">
        <f>MID(TEXT(Data7[[#This Row],[Date:]],"mmddyyyy"),3,2)</f>
        <v>24</v>
      </c>
      <c r="X895" s="8" t="str">
        <f>LEFT(TEXT(Data7[[#This Row],[Date:]],"mmddyyyy"),2)</f>
        <v>05</v>
      </c>
      <c r="Y895" s="6">
        <f>DATE(Data7[[#This Row],[Year]],Data7[[#This Row],[Month]],Data7[[#This Row],[Day]])</f>
        <v>45436</v>
      </c>
    </row>
    <row r="896" spans="1:25" x14ac:dyDescent="0.3">
      <c r="A896" s="5">
        <v>45437.380378240741</v>
      </c>
      <c r="B896" s="7" t="s">
        <v>76</v>
      </c>
      <c r="C896" s="6" t="s">
        <v>665</v>
      </c>
      <c r="D896" s="7" t="s">
        <v>156</v>
      </c>
      <c r="E896" s="8">
        <v>1</v>
      </c>
      <c r="F896" s="7">
        <v>6984733</v>
      </c>
      <c r="G896" s="7" t="s">
        <v>68</v>
      </c>
      <c r="H896" s="7" t="s">
        <v>69</v>
      </c>
      <c r="I896" s="7" t="s">
        <v>44</v>
      </c>
      <c r="J896" s="19" t="str">
        <f>IFERROR(INDEX('Employee Info'!$C$3:$E$200,MATCH(Data7[[#This Row],[Name:]],'Employee Info'!$B$3:$B$200,0),MATCH(Data7[[#This Row],[Hours Type:]],'Employee Info'!$C$2:$E$2,0)),"")</f>
        <v/>
      </c>
      <c r="K896" s="19" t="str">
        <f>IFERROR(INDEX('Employee Info'!$C$3:$J$200,MATCH(Data7[[#This Row],[Name:]],'Employee Info'!$B$3:$B$200,0),MATCH(Data7[[#Headers],[Truck]],'Employee Info'!$C$2:$J$2,0)),"")</f>
        <v/>
      </c>
      <c r="L896" s="19" t="str">
        <f>IFERROR(INDEX('Employee Info'!$C$3:$J$200,MATCH(Data7[[#This Row],[Name:]],'Employee Info'!$B$3:$B$200,0),MATCH(Data7[[#Headers],[Phone]],'Employee Info'!$C$2:$J$2,0)),"")</f>
        <v/>
      </c>
      <c r="M896" s="19" t="str">
        <f>IFERROR(INDEX('Employee Info'!$C$3:$J$200,MATCH(Data7[[#This Row],[Name:]],'Employee Info'!$B$3:$B$200,0),MATCH(Data7[[#Headers],[Tech]],'Employee Info'!$C$2:$J$2,0)),"")</f>
        <v/>
      </c>
      <c r="N896" s="19" t="str">
        <f>IFERROR(INDEX('Employee Info'!$C$3:$J$200,MATCH(Data7[[#This Row],[Name:]],'Employee Info'!$B$3:$B$200,0),MATCH(Data7[[#Headers],[Other]],'Employee Info'!$C$2:$J$2,0)),"")</f>
        <v/>
      </c>
      <c r="O896" s="19">
        <f>IFERROR((Data7[[#This Row],[Hours:]]*SUM(Data7[[#This Row],[Rate]:[Other]])),"")</f>
        <v>0</v>
      </c>
      <c r="P896" s="7" t="str">
        <f>IF(Data7[[#This Row],[WO'#:]]="","Riley #","WO#")</f>
        <v>WO#</v>
      </c>
      <c r="Q896" s="7">
        <f>IFERROR(WEEKNUM(Data7[[#This Row],[Date:]]),"")</f>
        <v>21</v>
      </c>
      <c r="R896" s="6">
        <f t="shared" si="39"/>
        <v>45431</v>
      </c>
      <c r="S896" s="6">
        <f>Data7[[#This Row],[Week Start]]+7</f>
        <v>45438</v>
      </c>
      <c r="T896" s="7" t="str">
        <f t="shared" si="40"/>
        <v>5/19/2024 - 5/26/2024</v>
      </c>
      <c r="U896" s="7" t="str">
        <f t="shared" si="41"/>
        <v>Time Card</v>
      </c>
      <c r="V896" s="8" t="str">
        <f>RIGHT(TEXT(Data7[[#This Row],[Date:]],"mmddyyyy"),4)</f>
        <v>2024</v>
      </c>
      <c r="W896" s="8" t="str">
        <f>MID(TEXT(Data7[[#This Row],[Date:]],"mmddyyyy"),3,2)</f>
        <v>24</v>
      </c>
      <c r="X896" s="8" t="str">
        <f>LEFT(TEXT(Data7[[#This Row],[Date:]],"mmddyyyy"),2)</f>
        <v>05</v>
      </c>
      <c r="Y896" s="6">
        <f>DATE(Data7[[#This Row],[Year]],Data7[[#This Row],[Month]],Data7[[#This Row],[Day]])</f>
        <v>45436</v>
      </c>
    </row>
    <row r="897" spans="1:25" x14ac:dyDescent="0.3">
      <c r="A897" s="5">
        <v>45437.354611342591</v>
      </c>
      <c r="B897" s="7" t="s">
        <v>66</v>
      </c>
      <c r="C897" s="6" t="s">
        <v>665</v>
      </c>
      <c r="D897" s="7" t="s">
        <v>638</v>
      </c>
      <c r="E897" s="8">
        <v>1</v>
      </c>
      <c r="F897" s="7">
        <v>6994907</v>
      </c>
      <c r="G897" s="7" t="s">
        <v>68</v>
      </c>
      <c r="H897" s="7" t="s">
        <v>69</v>
      </c>
      <c r="I897" s="7" t="s">
        <v>44</v>
      </c>
      <c r="J897" s="19" t="str">
        <f>IFERROR(INDEX('Employee Info'!$C$3:$E$200,MATCH(Data7[[#This Row],[Name:]],'Employee Info'!$B$3:$B$200,0),MATCH(Data7[[#This Row],[Hours Type:]],'Employee Info'!$C$2:$E$2,0)),"")</f>
        <v/>
      </c>
      <c r="K897" s="19" t="str">
        <f>IFERROR(INDEX('Employee Info'!$C$3:$J$200,MATCH(Data7[[#This Row],[Name:]],'Employee Info'!$B$3:$B$200,0),MATCH(Data7[[#Headers],[Truck]],'Employee Info'!$C$2:$J$2,0)),"")</f>
        <v/>
      </c>
      <c r="L897" s="19" t="str">
        <f>IFERROR(INDEX('Employee Info'!$C$3:$J$200,MATCH(Data7[[#This Row],[Name:]],'Employee Info'!$B$3:$B$200,0),MATCH(Data7[[#Headers],[Phone]],'Employee Info'!$C$2:$J$2,0)),"")</f>
        <v/>
      </c>
      <c r="M897" s="19" t="str">
        <f>IFERROR(INDEX('Employee Info'!$C$3:$J$200,MATCH(Data7[[#This Row],[Name:]],'Employee Info'!$B$3:$B$200,0),MATCH(Data7[[#Headers],[Tech]],'Employee Info'!$C$2:$J$2,0)),"")</f>
        <v/>
      </c>
      <c r="N897" s="19" t="str">
        <f>IFERROR(INDEX('Employee Info'!$C$3:$J$200,MATCH(Data7[[#This Row],[Name:]],'Employee Info'!$B$3:$B$200,0),MATCH(Data7[[#Headers],[Other]],'Employee Info'!$C$2:$J$2,0)),"")</f>
        <v/>
      </c>
      <c r="O897" s="19">
        <f>IFERROR((Data7[[#This Row],[Hours:]]*SUM(Data7[[#This Row],[Rate]:[Other]])),"")</f>
        <v>0</v>
      </c>
      <c r="P897" s="7" t="str">
        <f>IF(Data7[[#This Row],[WO'#:]]="","Riley #","WO#")</f>
        <v>WO#</v>
      </c>
      <c r="Q897" s="7">
        <f>IFERROR(WEEKNUM(Data7[[#This Row],[Date:]]),"")</f>
        <v>21</v>
      </c>
      <c r="R897" s="6">
        <f t="shared" si="39"/>
        <v>45431</v>
      </c>
      <c r="S897" s="6">
        <f>Data7[[#This Row],[Week Start]]+7</f>
        <v>45438</v>
      </c>
      <c r="T897" s="7" t="str">
        <f t="shared" si="40"/>
        <v>5/19/2024 - 5/26/2024</v>
      </c>
      <c r="U897" s="7" t="str">
        <f t="shared" si="41"/>
        <v>Time Card</v>
      </c>
      <c r="V897" s="8" t="str">
        <f>RIGHT(TEXT(Data7[[#This Row],[Date:]],"mmddyyyy"),4)</f>
        <v>2024</v>
      </c>
      <c r="W897" s="8" t="str">
        <f>MID(TEXT(Data7[[#This Row],[Date:]],"mmddyyyy"),3,2)</f>
        <v>24</v>
      </c>
      <c r="X897" s="8" t="str">
        <f>LEFT(TEXT(Data7[[#This Row],[Date:]],"mmddyyyy"),2)</f>
        <v>05</v>
      </c>
      <c r="Y897" s="6">
        <f>DATE(Data7[[#This Row],[Year]],Data7[[#This Row],[Month]],Data7[[#This Row],[Day]])</f>
        <v>45436</v>
      </c>
    </row>
    <row r="898" spans="1:25" x14ac:dyDescent="0.3">
      <c r="A898" s="5">
        <v>45436.56461296296</v>
      </c>
      <c r="B898" s="7" t="s">
        <v>31</v>
      </c>
      <c r="C898" s="6" t="s">
        <v>665</v>
      </c>
      <c r="D898" s="7" t="s">
        <v>643</v>
      </c>
      <c r="E898" s="8">
        <v>2</v>
      </c>
      <c r="F898" s="7">
        <v>7107358</v>
      </c>
      <c r="G898" s="7" t="s">
        <v>68</v>
      </c>
      <c r="H898" s="7" t="s">
        <v>69</v>
      </c>
      <c r="I898" s="7" t="s">
        <v>44</v>
      </c>
      <c r="J898" s="19" t="str">
        <f>IFERROR(INDEX('Employee Info'!$C$3:$E$200,MATCH(Data7[[#This Row],[Name:]],'Employee Info'!$B$3:$B$200,0),MATCH(Data7[[#This Row],[Hours Type:]],'Employee Info'!$C$2:$E$2,0)),"")</f>
        <v/>
      </c>
      <c r="K898" s="19" t="str">
        <f>IFERROR(INDEX('Employee Info'!$C$3:$J$200,MATCH(Data7[[#This Row],[Name:]],'Employee Info'!$B$3:$B$200,0),MATCH(Data7[[#Headers],[Truck]],'Employee Info'!$C$2:$J$2,0)),"")</f>
        <v/>
      </c>
      <c r="L898" s="19" t="str">
        <f>IFERROR(INDEX('Employee Info'!$C$3:$J$200,MATCH(Data7[[#This Row],[Name:]],'Employee Info'!$B$3:$B$200,0),MATCH(Data7[[#Headers],[Phone]],'Employee Info'!$C$2:$J$2,0)),"")</f>
        <v/>
      </c>
      <c r="M898" s="19" t="str">
        <f>IFERROR(INDEX('Employee Info'!$C$3:$J$200,MATCH(Data7[[#This Row],[Name:]],'Employee Info'!$B$3:$B$200,0),MATCH(Data7[[#Headers],[Tech]],'Employee Info'!$C$2:$J$2,0)),"")</f>
        <v/>
      </c>
      <c r="N898" s="19" t="str">
        <f>IFERROR(INDEX('Employee Info'!$C$3:$J$200,MATCH(Data7[[#This Row],[Name:]],'Employee Info'!$B$3:$B$200,0),MATCH(Data7[[#Headers],[Other]],'Employee Info'!$C$2:$J$2,0)),"")</f>
        <v/>
      </c>
      <c r="O898" s="19">
        <f>IFERROR((Data7[[#This Row],[Hours:]]*SUM(Data7[[#This Row],[Rate]:[Other]])),"")</f>
        <v>0</v>
      </c>
      <c r="P898" s="7" t="str">
        <f>IF(Data7[[#This Row],[WO'#:]]="","Riley #","WO#")</f>
        <v>WO#</v>
      </c>
      <c r="Q898" s="7">
        <f>IFERROR(WEEKNUM(Data7[[#This Row],[Date:]]),"")</f>
        <v>21</v>
      </c>
      <c r="R898" s="6">
        <f t="shared" ref="R898:R961" si="42">DATE(RIGHT(TEXT(C898,"mm/dd/yyyy"),4),1,1)+(Q898-1)*7-(WEEKDAY(DATE(RIGHT(TEXT(C898,"mm/dd/yyyy"),4),1,1)))+1</f>
        <v>45431</v>
      </c>
      <c r="S898" s="6">
        <f>Data7[[#This Row],[Week Start]]+7</f>
        <v>45438</v>
      </c>
      <c r="T898" s="7" t="str">
        <f t="shared" ref="T898:T961" si="43">IFERROR(TEXT(R898, "m/d/yyyy") &amp; " - " &amp; TEXT(S898, "m/d/yyyy"),"")</f>
        <v>5/19/2024 - 5/26/2024</v>
      </c>
      <c r="U898" s="7" t="str">
        <f t="shared" ref="U898:U961" si="44">"Time Card"</f>
        <v>Time Card</v>
      </c>
      <c r="V898" s="8" t="str">
        <f>RIGHT(TEXT(Data7[[#This Row],[Date:]],"mmddyyyy"),4)</f>
        <v>2024</v>
      </c>
      <c r="W898" s="8" t="str">
        <f>MID(TEXT(Data7[[#This Row],[Date:]],"mmddyyyy"),3,2)</f>
        <v>24</v>
      </c>
      <c r="X898" s="8" t="str">
        <f>LEFT(TEXT(Data7[[#This Row],[Date:]],"mmddyyyy"),2)</f>
        <v>05</v>
      </c>
      <c r="Y898" s="6">
        <f>DATE(Data7[[#This Row],[Year]],Data7[[#This Row],[Month]],Data7[[#This Row],[Day]])</f>
        <v>45436</v>
      </c>
    </row>
    <row r="899" spans="1:25" x14ac:dyDescent="0.3">
      <c r="A899" s="5">
        <v>45437.349894907406</v>
      </c>
      <c r="B899" s="7" t="s">
        <v>66</v>
      </c>
      <c r="C899" s="6" t="s">
        <v>665</v>
      </c>
      <c r="D899" s="7" t="s">
        <v>658</v>
      </c>
      <c r="E899" s="8">
        <v>1</v>
      </c>
      <c r="F899" s="7">
        <v>7107358</v>
      </c>
      <c r="G899" s="7" t="s">
        <v>68</v>
      </c>
      <c r="H899" s="7" t="s">
        <v>69</v>
      </c>
      <c r="I899" s="7" t="s">
        <v>44</v>
      </c>
      <c r="J899" s="19" t="str">
        <f>IFERROR(INDEX('Employee Info'!$C$3:$E$200,MATCH(Data7[[#This Row],[Name:]],'Employee Info'!$B$3:$B$200,0),MATCH(Data7[[#This Row],[Hours Type:]],'Employee Info'!$C$2:$E$2,0)),"")</f>
        <v/>
      </c>
      <c r="K899" s="19" t="str">
        <f>IFERROR(INDEX('Employee Info'!$C$3:$J$200,MATCH(Data7[[#This Row],[Name:]],'Employee Info'!$B$3:$B$200,0),MATCH(Data7[[#Headers],[Truck]],'Employee Info'!$C$2:$J$2,0)),"")</f>
        <v/>
      </c>
      <c r="L899" s="19" t="str">
        <f>IFERROR(INDEX('Employee Info'!$C$3:$J$200,MATCH(Data7[[#This Row],[Name:]],'Employee Info'!$B$3:$B$200,0),MATCH(Data7[[#Headers],[Phone]],'Employee Info'!$C$2:$J$2,0)),"")</f>
        <v/>
      </c>
      <c r="M899" s="19" t="str">
        <f>IFERROR(INDEX('Employee Info'!$C$3:$J$200,MATCH(Data7[[#This Row],[Name:]],'Employee Info'!$B$3:$B$200,0),MATCH(Data7[[#Headers],[Tech]],'Employee Info'!$C$2:$J$2,0)),"")</f>
        <v/>
      </c>
      <c r="N899" s="19" t="str">
        <f>IFERROR(INDEX('Employee Info'!$C$3:$J$200,MATCH(Data7[[#This Row],[Name:]],'Employee Info'!$B$3:$B$200,0),MATCH(Data7[[#Headers],[Other]],'Employee Info'!$C$2:$J$2,0)),"")</f>
        <v/>
      </c>
      <c r="O899" s="19">
        <f>IFERROR((Data7[[#This Row],[Hours:]]*SUM(Data7[[#This Row],[Rate]:[Other]])),"")</f>
        <v>0</v>
      </c>
      <c r="P899" s="7" t="str">
        <f>IF(Data7[[#This Row],[WO'#:]]="","Riley #","WO#")</f>
        <v>WO#</v>
      </c>
      <c r="Q899" s="7">
        <f>IFERROR(WEEKNUM(Data7[[#This Row],[Date:]]),"")</f>
        <v>21</v>
      </c>
      <c r="R899" s="6">
        <f t="shared" si="42"/>
        <v>45431</v>
      </c>
      <c r="S899" s="6">
        <f>Data7[[#This Row],[Week Start]]+7</f>
        <v>45438</v>
      </c>
      <c r="T899" s="7" t="str">
        <f t="shared" si="43"/>
        <v>5/19/2024 - 5/26/2024</v>
      </c>
      <c r="U899" s="7" t="str">
        <f t="shared" si="44"/>
        <v>Time Card</v>
      </c>
      <c r="V899" s="8" t="str">
        <f>RIGHT(TEXT(Data7[[#This Row],[Date:]],"mmddyyyy"),4)</f>
        <v>2024</v>
      </c>
      <c r="W899" s="8" t="str">
        <f>MID(TEXT(Data7[[#This Row],[Date:]],"mmddyyyy"),3,2)</f>
        <v>24</v>
      </c>
      <c r="X899" s="8" t="str">
        <f>LEFT(TEXT(Data7[[#This Row],[Date:]],"mmddyyyy"),2)</f>
        <v>05</v>
      </c>
      <c r="Y899" s="6">
        <f>DATE(Data7[[#This Row],[Year]],Data7[[#This Row],[Month]],Data7[[#This Row],[Day]])</f>
        <v>45436</v>
      </c>
    </row>
    <row r="900" spans="1:25" x14ac:dyDescent="0.3">
      <c r="A900" s="5">
        <v>45436.570919328704</v>
      </c>
      <c r="B900" s="7" t="s">
        <v>23</v>
      </c>
      <c r="C900" s="6" t="s">
        <v>665</v>
      </c>
      <c r="D900" s="7" t="s">
        <v>666</v>
      </c>
      <c r="E900" s="8">
        <v>6</v>
      </c>
      <c r="F900" s="7">
        <v>7107910</v>
      </c>
      <c r="G900" s="7" t="s">
        <v>68</v>
      </c>
      <c r="H900" s="7" t="s">
        <v>69</v>
      </c>
      <c r="I900" s="7" t="s">
        <v>44</v>
      </c>
      <c r="J900" s="19" t="str">
        <f>IFERROR(INDEX('Employee Info'!$C$3:$E$200,MATCH(Data7[[#This Row],[Name:]],'Employee Info'!$B$3:$B$200,0),MATCH(Data7[[#This Row],[Hours Type:]],'Employee Info'!$C$2:$E$2,0)),"")</f>
        <v/>
      </c>
      <c r="K900" s="19" t="str">
        <f>IFERROR(INDEX('Employee Info'!$C$3:$J$200,MATCH(Data7[[#This Row],[Name:]],'Employee Info'!$B$3:$B$200,0),MATCH(Data7[[#Headers],[Truck]],'Employee Info'!$C$2:$J$2,0)),"")</f>
        <v/>
      </c>
      <c r="L900" s="19" t="str">
        <f>IFERROR(INDEX('Employee Info'!$C$3:$J$200,MATCH(Data7[[#This Row],[Name:]],'Employee Info'!$B$3:$B$200,0),MATCH(Data7[[#Headers],[Phone]],'Employee Info'!$C$2:$J$2,0)),"")</f>
        <v/>
      </c>
      <c r="M900" s="19" t="str">
        <f>IFERROR(INDEX('Employee Info'!$C$3:$J$200,MATCH(Data7[[#This Row],[Name:]],'Employee Info'!$B$3:$B$200,0),MATCH(Data7[[#Headers],[Tech]],'Employee Info'!$C$2:$J$2,0)),"")</f>
        <v/>
      </c>
      <c r="N900" s="19" t="str">
        <f>IFERROR(INDEX('Employee Info'!$C$3:$J$200,MATCH(Data7[[#This Row],[Name:]],'Employee Info'!$B$3:$B$200,0),MATCH(Data7[[#Headers],[Other]],'Employee Info'!$C$2:$J$2,0)),"")</f>
        <v/>
      </c>
      <c r="O900" s="19">
        <f>IFERROR((Data7[[#This Row],[Hours:]]*SUM(Data7[[#This Row],[Rate]:[Other]])),"")</f>
        <v>0</v>
      </c>
      <c r="P900" s="7" t="str">
        <f>IF(Data7[[#This Row],[WO'#:]]="","Riley #","WO#")</f>
        <v>WO#</v>
      </c>
      <c r="Q900" s="7">
        <f>IFERROR(WEEKNUM(Data7[[#This Row],[Date:]]),"")</f>
        <v>21</v>
      </c>
      <c r="R900" s="6">
        <f t="shared" si="42"/>
        <v>45431</v>
      </c>
      <c r="S900" s="6">
        <f>Data7[[#This Row],[Week Start]]+7</f>
        <v>45438</v>
      </c>
      <c r="T900" s="7" t="str">
        <f t="shared" si="43"/>
        <v>5/19/2024 - 5/26/2024</v>
      </c>
      <c r="U900" s="7" t="str">
        <f t="shared" si="44"/>
        <v>Time Card</v>
      </c>
      <c r="V900" s="8" t="str">
        <f>RIGHT(TEXT(Data7[[#This Row],[Date:]],"mmddyyyy"),4)</f>
        <v>2024</v>
      </c>
      <c r="W900" s="8" t="str">
        <f>MID(TEXT(Data7[[#This Row],[Date:]],"mmddyyyy"),3,2)</f>
        <v>24</v>
      </c>
      <c r="X900" s="8" t="str">
        <f>LEFT(TEXT(Data7[[#This Row],[Date:]],"mmddyyyy"),2)</f>
        <v>05</v>
      </c>
      <c r="Y900" s="6">
        <f>DATE(Data7[[#This Row],[Year]],Data7[[#This Row],[Month]],Data7[[#This Row],[Day]])</f>
        <v>45436</v>
      </c>
    </row>
    <row r="901" spans="1:25" x14ac:dyDescent="0.3">
      <c r="A901" s="5">
        <v>45437.371643402781</v>
      </c>
      <c r="B901" s="7" t="s">
        <v>66</v>
      </c>
      <c r="C901" s="6" t="s">
        <v>665</v>
      </c>
      <c r="D901" s="7" t="s">
        <v>659</v>
      </c>
      <c r="E901" s="8">
        <v>1</v>
      </c>
      <c r="F901" s="7">
        <v>7107910</v>
      </c>
      <c r="G901" s="7" t="s">
        <v>68</v>
      </c>
      <c r="H901" s="7" t="s">
        <v>69</v>
      </c>
      <c r="I901" s="7" t="s">
        <v>44</v>
      </c>
      <c r="J901" s="19" t="str">
        <f>IFERROR(INDEX('Employee Info'!$C$3:$E$200,MATCH(Data7[[#This Row],[Name:]],'Employee Info'!$B$3:$B$200,0),MATCH(Data7[[#This Row],[Hours Type:]],'Employee Info'!$C$2:$E$2,0)),"")</f>
        <v/>
      </c>
      <c r="K901" s="19" t="str">
        <f>IFERROR(INDEX('Employee Info'!$C$3:$J$200,MATCH(Data7[[#This Row],[Name:]],'Employee Info'!$B$3:$B$200,0),MATCH(Data7[[#Headers],[Truck]],'Employee Info'!$C$2:$J$2,0)),"")</f>
        <v/>
      </c>
      <c r="L901" s="19" t="str">
        <f>IFERROR(INDEX('Employee Info'!$C$3:$J$200,MATCH(Data7[[#This Row],[Name:]],'Employee Info'!$B$3:$B$200,0),MATCH(Data7[[#Headers],[Phone]],'Employee Info'!$C$2:$J$2,0)),"")</f>
        <v/>
      </c>
      <c r="M901" s="19" t="str">
        <f>IFERROR(INDEX('Employee Info'!$C$3:$J$200,MATCH(Data7[[#This Row],[Name:]],'Employee Info'!$B$3:$B$200,0),MATCH(Data7[[#Headers],[Tech]],'Employee Info'!$C$2:$J$2,0)),"")</f>
        <v/>
      </c>
      <c r="N901" s="19" t="str">
        <f>IFERROR(INDEX('Employee Info'!$C$3:$J$200,MATCH(Data7[[#This Row],[Name:]],'Employee Info'!$B$3:$B$200,0),MATCH(Data7[[#Headers],[Other]],'Employee Info'!$C$2:$J$2,0)),"")</f>
        <v/>
      </c>
      <c r="O901" s="19">
        <f>IFERROR((Data7[[#This Row],[Hours:]]*SUM(Data7[[#This Row],[Rate]:[Other]])),"")</f>
        <v>0</v>
      </c>
      <c r="P901" s="7" t="str">
        <f>IF(Data7[[#This Row],[WO'#:]]="","Riley #","WO#")</f>
        <v>WO#</v>
      </c>
      <c r="Q901" s="7">
        <f>IFERROR(WEEKNUM(Data7[[#This Row],[Date:]]),"")</f>
        <v>21</v>
      </c>
      <c r="R901" s="6">
        <f t="shared" si="42"/>
        <v>45431</v>
      </c>
      <c r="S901" s="6">
        <f>Data7[[#This Row],[Week Start]]+7</f>
        <v>45438</v>
      </c>
      <c r="T901" s="7" t="str">
        <f t="shared" si="43"/>
        <v>5/19/2024 - 5/26/2024</v>
      </c>
      <c r="U901" s="7" t="str">
        <f t="shared" si="44"/>
        <v>Time Card</v>
      </c>
      <c r="V901" s="8" t="str">
        <f>RIGHT(TEXT(Data7[[#This Row],[Date:]],"mmddyyyy"),4)</f>
        <v>2024</v>
      </c>
      <c r="W901" s="8" t="str">
        <f>MID(TEXT(Data7[[#This Row],[Date:]],"mmddyyyy"),3,2)</f>
        <v>24</v>
      </c>
      <c r="X901" s="8" t="str">
        <f>LEFT(TEXT(Data7[[#This Row],[Date:]],"mmddyyyy"),2)</f>
        <v>05</v>
      </c>
      <c r="Y901" s="6">
        <f>DATE(Data7[[#This Row],[Year]],Data7[[#This Row],[Month]],Data7[[#This Row],[Day]])</f>
        <v>45436</v>
      </c>
    </row>
    <row r="902" spans="1:25" x14ac:dyDescent="0.3">
      <c r="A902" s="5">
        <v>45436.564175810185</v>
      </c>
      <c r="B902" s="7" t="s">
        <v>31</v>
      </c>
      <c r="C902" s="6" t="s">
        <v>665</v>
      </c>
      <c r="D902" s="7" t="s">
        <v>668</v>
      </c>
      <c r="E902" s="8">
        <v>2</v>
      </c>
      <c r="F902" s="7" t="s">
        <v>68</v>
      </c>
      <c r="G902" s="7" t="s">
        <v>68</v>
      </c>
      <c r="H902" s="7" t="s">
        <v>112</v>
      </c>
      <c r="I902" s="7" t="s">
        <v>44</v>
      </c>
      <c r="J902" s="19" t="str">
        <f>IFERROR(INDEX('Employee Info'!$C$3:$E$200,MATCH(Data7[[#This Row],[Name:]],'Employee Info'!$B$3:$B$200,0),MATCH(Data7[[#This Row],[Hours Type:]],'Employee Info'!$C$2:$E$2,0)),"")</f>
        <v/>
      </c>
      <c r="K902" s="19" t="str">
        <f>IFERROR(INDEX('Employee Info'!$C$3:$J$200,MATCH(Data7[[#This Row],[Name:]],'Employee Info'!$B$3:$B$200,0),MATCH(Data7[[#Headers],[Truck]],'Employee Info'!$C$2:$J$2,0)),"")</f>
        <v/>
      </c>
      <c r="L902" s="19" t="str">
        <f>IFERROR(INDEX('Employee Info'!$C$3:$J$200,MATCH(Data7[[#This Row],[Name:]],'Employee Info'!$B$3:$B$200,0),MATCH(Data7[[#Headers],[Phone]],'Employee Info'!$C$2:$J$2,0)),"")</f>
        <v/>
      </c>
      <c r="M902" s="19" t="str">
        <f>IFERROR(INDEX('Employee Info'!$C$3:$J$200,MATCH(Data7[[#This Row],[Name:]],'Employee Info'!$B$3:$B$200,0),MATCH(Data7[[#Headers],[Tech]],'Employee Info'!$C$2:$J$2,0)),"")</f>
        <v/>
      </c>
      <c r="N902" s="19" t="str">
        <f>IFERROR(INDEX('Employee Info'!$C$3:$J$200,MATCH(Data7[[#This Row],[Name:]],'Employee Info'!$B$3:$B$200,0),MATCH(Data7[[#Headers],[Other]],'Employee Info'!$C$2:$J$2,0)),"")</f>
        <v/>
      </c>
      <c r="O902" s="19">
        <f>IFERROR((Data7[[#This Row],[Hours:]]*SUM(Data7[[#This Row],[Rate]:[Other]])),"")</f>
        <v>0</v>
      </c>
      <c r="P902" s="7" t="str">
        <f>IF(Data7[[#This Row],[WO'#:]]="","Riley #","WO#")</f>
        <v>Riley #</v>
      </c>
      <c r="Q902" s="7">
        <f>IFERROR(WEEKNUM(Data7[[#This Row],[Date:]]),"")</f>
        <v>21</v>
      </c>
      <c r="R902" s="6">
        <f t="shared" si="42"/>
        <v>45431</v>
      </c>
      <c r="S902" s="6">
        <f>Data7[[#This Row],[Week Start]]+7</f>
        <v>45438</v>
      </c>
      <c r="T902" s="7" t="str">
        <f t="shared" si="43"/>
        <v>5/19/2024 - 5/26/2024</v>
      </c>
      <c r="U902" s="7" t="str">
        <f t="shared" si="44"/>
        <v>Time Card</v>
      </c>
      <c r="V902" s="8" t="str">
        <f>RIGHT(TEXT(Data7[[#This Row],[Date:]],"mmddyyyy"),4)</f>
        <v>2024</v>
      </c>
      <c r="W902" s="8" t="str">
        <f>MID(TEXT(Data7[[#This Row],[Date:]],"mmddyyyy"),3,2)</f>
        <v>24</v>
      </c>
      <c r="X902" s="8" t="str">
        <f>LEFT(TEXT(Data7[[#This Row],[Date:]],"mmddyyyy"),2)</f>
        <v>05</v>
      </c>
      <c r="Y902" s="6">
        <f>DATE(Data7[[#This Row],[Year]],Data7[[#This Row],[Month]],Data7[[#This Row],[Day]])</f>
        <v>45436</v>
      </c>
    </row>
    <row r="903" spans="1:25" x14ac:dyDescent="0.3">
      <c r="A903" s="5">
        <v>45437.263434259257</v>
      </c>
      <c r="B903" s="7" t="s">
        <v>35</v>
      </c>
      <c r="C903" s="6" t="s">
        <v>665</v>
      </c>
      <c r="D903" s="7" t="s">
        <v>672</v>
      </c>
      <c r="E903" s="8">
        <v>2</v>
      </c>
      <c r="F903" s="7" t="s">
        <v>68</v>
      </c>
      <c r="G903" s="7" t="s">
        <v>68</v>
      </c>
      <c r="H903" s="7" t="s">
        <v>112</v>
      </c>
      <c r="I903" s="7" t="s">
        <v>44</v>
      </c>
      <c r="J903" s="19" t="str">
        <f>IFERROR(INDEX('Employee Info'!$C$3:$E$200,MATCH(Data7[[#This Row],[Name:]],'Employee Info'!$B$3:$B$200,0),MATCH(Data7[[#This Row],[Hours Type:]],'Employee Info'!$C$2:$E$2,0)),"")</f>
        <v/>
      </c>
      <c r="K903" s="19" t="str">
        <f>IFERROR(INDEX('Employee Info'!$C$3:$J$200,MATCH(Data7[[#This Row],[Name:]],'Employee Info'!$B$3:$B$200,0),MATCH(Data7[[#Headers],[Truck]],'Employee Info'!$C$2:$J$2,0)),"")</f>
        <v/>
      </c>
      <c r="L903" s="19" t="str">
        <f>IFERROR(INDEX('Employee Info'!$C$3:$J$200,MATCH(Data7[[#This Row],[Name:]],'Employee Info'!$B$3:$B$200,0),MATCH(Data7[[#Headers],[Phone]],'Employee Info'!$C$2:$J$2,0)),"")</f>
        <v/>
      </c>
      <c r="M903" s="19" t="str">
        <f>IFERROR(INDEX('Employee Info'!$C$3:$J$200,MATCH(Data7[[#This Row],[Name:]],'Employee Info'!$B$3:$B$200,0),MATCH(Data7[[#Headers],[Tech]],'Employee Info'!$C$2:$J$2,0)),"")</f>
        <v/>
      </c>
      <c r="N903" s="19" t="str">
        <f>IFERROR(INDEX('Employee Info'!$C$3:$J$200,MATCH(Data7[[#This Row],[Name:]],'Employee Info'!$B$3:$B$200,0),MATCH(Data7[[#Headers],[Other]],'Employee Info'!$C$2:$J$2,0)),"")</f>
        <v/>
      </c>
      <c r="O903" s="19">
        <f>IFERROR((Data7[[#This Row],[Hours:]]*SUM(Data7[[#This Row],[Rate]:[Other]])),"")</f>
        <v>0</v>
      </c>
      <c r="P903" s="7" t="str">
        <f>IF(Data7[[#This Row],[WO'#:]]="","Riley #","WO#")</f>
        <v>Riley #</v>
      </c>
      <c r="Q903" s="7">
        <f>IFERROR(WEEKNUM(Data7[[#This Row],[Date:]]),"")</f>
        <v>21</v>
      </c>
      <c r="R903" s="6">
        <f t="shared" si="42"/>
        <v>45431</v>
      </c>
      <c r="S903" s="6">
        <f>Data7[[#This Row],[Week Start]]+7</f>
        <v>45438</v>
      </c>
      <c r="T903" s="7" t="str">
        <f t="shared" si="43"/>
        <v>5/19/2024 - 5/26/2024</v>
      </c>
      <c r="U903" s="7" t="str">
        <f t="shared" si="44"/>
        <v>Time Card</v>
      </c>
      <c r="V903" s="8" t="str">
        <f>RIGHT(TEXT(Data7[[#This Row],[Date:]],"mmddyyyy"),4)</f>
        <v>2024</v>
      </c>
      <c r="W903" s="8" t="str">
        <f>MID(TEXT(Data7[[#This Row],[Date:]],"mmddyyyy"),3,2)</f>
        <v>24</v>
      </c>
      <c r="X903" s="8" t="str">
        <f>LEFT(TEXT(Data7[[#This Row],[Date:]],"mmddyyyy"),2)</f>
        <v>05</v>
      </c>
      <c r="Y903" s="6">
        <f>DATE(Data7[[#This Row],[Year]],Data7[[#This Row],[Month]],Data7[[#This Row],[Day]])</f>
        <v>45436</v>
      </c>
    </row>
    <row r="904" spans="1:25" x14ac:dyDescent="0.3">
      <c r="A904" s="5">
        <v>45436.562954513887</v>
      </c>
      <c r="B904" s="7" t="s">
        <v>31</v>
      </c>
      <c r="C904" s="6" t="s">
        <v>665</v>
      </c>
      <c r="D904" s="7" t="s">
        <v>667</v>
      </c>
      <c r="E904" s="8">
        <v>4</v>
      </c>
      <c r="F904" s="7" t="s">
        <v>68</v>
      </c>
      <c r="G904" s="7" t="s">
        <v>68</v>
      </c>
      <c r="H904" s="7" t="s">
        <v>380</v>
      </c>
      <c r="I904" s="7" t="s">
        <v>44</v>
      </c>
      <c r="J904" s="19" t="str">
        <f>IFERROR(INDEX('Employee Info'!$C$3:$E$200,MATCH(Data7[[#This Row],[Name:]],'Employee Info'!$B$3:$B$200,0),MATCH(Data7[[#This Row],[Hours Type:]],'Employee Info'!$C$2:$E$2,0)),"")</f>
        <v/>
      </c>
      <c r="K904" s="19" t="str">
        <f>IFERROR(INDEX('Employee Info'!$C$3:$J$200,MATCH(Data7[[#This Row],[Name:]],'Employee Info'!$B$3:$B$200,0),MATCH(Data7[[#Headers],[Truck]],'Employee Info'!$C$2:$J$2,0)),"")</f>
        <v/>
      </c>
      <c r="L904" s="19" t="str">
        <f>IFERROR(INDEX('Employee Info'!$C$3:$J$200,MATCH(Data7[[#This Row],[Name:]],'Employee Info'!$B$3:$B$200,0),MATCH(Data7[[#Headers],[Phone]],'Employee Info'!$C$2:$J$2,0)),"")</f>
        <v/>
      </c>
      <c r="M904" s="19" t="str">
        <f>IFERROR(INDEX('Employee Info'!$C$3:$J$200,MATCH(Data7[[#This Row],[Name:]],'Employee Info'!$B$3:$B$200,0),MATCH(Data7[[#Headers],[Tech]],'Employee Info'!$C$2:$J$2,0)),"")</f>
        <v/>
      </c>
      <c r="N904" s="19" t="str">
        <f>IFERROR(INDEX('Employee Info'!$C$3:$J$200,MATCH(Data7[[#This Row],[Name:]],'Employee Info'!$B$3:$B$200,0),MATCH(Data7[[#Headers],[Other]],'Employee Info'!$C$2:$J$2,0)),"")</f>
        <v/>
      </c>
      <c r="O904" s="19">
        <f>IFERROR((Data7[[#This Row],[Hours:]]*SUM(Data7[[#This Row],[Rate]:[Other]])),"")</f>
        <v>0</v>
      </c>
      <c r="P904" s="7" t="str">
        <f>IF(Data7[[#This Row],[WO'#:]]="","Riley #","WO#")</f>
        <v>Riley #</v>
      </c>
      <c r="Q904" s="7">
        <f>IFERROR(WEEKNUM(Data7[[#This Row],[Date:]]),"")</f>
        <v>21</v>
      </c>
      <c r="R904" s="6">
        <f t="shared" si="42"/>
        <v>45431</v>
      </c>
      <c r="S904" s="6">
        <f>Data7[[#This Row],[Week Start]]+7</f>
        <v>45438</v>
      </c>
      <c r="T904" s="7" t="str">
        <f t="shared" si="43"/>
        <v>5/19/2024 - 5/26/2024</v>
      </c>
      <c r="U904" s="7" t="str">
        <f t="shared" si="44"/>
        <v>Time Card</v>
      </c>
      <c r="V904" s="8" t="str">
        <f>RIGHT(TEXT(Data7[[#This Row],[Date:]],"mmddyyyy"),4)</f>
        <v>2024</v>
      </c>
      <c r="W904" s="8" t="str">
        <f>MID(TEXT(Data7[[#This Row],[Date:]],"mmddyyyy"),3,2)</f>
        <v>24</v>
      </c>
      <c r="X904" s="8" t="str">
        <f>LEFT(TEXT(Data7[[#This Row],[Date:]],"mmddyyyy"),2)</f>
        <v>05</v>
      </c>
      <c r="Y904" s="6">
        <f>DATE(Data7[[#This Row],[Year]],Data7[[#This Row],[Month]],Data7[[#This Row],[Day]])</f>
        <v>45436</v>
      </c>
    </row>
    <row r="905" spans="1:25" x14ac:dyDescent="0.3">
      <c r="A905" s="5">
        <v>45437.262262615739</v>
      </c>
      <c r="B905" s="7" t="s">
        <v>35</v>
      </c>
      <c r="C905" s="6" t="s">
        <v>665</v>
      </c>
      <c r="D905" s="7" t="s">
        <v>379</v>
      </c>
      <c r="E905" s="8">
        <v>4</v>
      </c>
      <c r="F905" s="7" t="s">
        <v>68</v>
      </c>
      <c r="G905" s="7" t="s">
        <v>68</v>
      </c>
      <c r="H905" s="7" t="s">
        <v>380</v>
      </c>
      <c r="I905" s="7" t="s">
        <v>44</v>
      </c>
      <c r="J905" s="19" t="str">
        <f>IFERROR(INDEX('Employee Info'!$C$3:$E$200,MATCH(Data7[[#This Row],[Name:]],'Employee Info'!$B$3:$B$200,0),MATCH(Data7[[#This Row],[Hours Type:]],'Employee Info'!$C$2:$E$2,0)),"")</f>
        <v/>
      </c>
      <c r="K905" s="19" t="str">
        <f>IFERROR(INDEX('Employee Info'!$C$3:$J$200,MATCH(Data7[[#This Row],[Name:]],'Employee Info'!$B$3:$B$200,0),MATCH(Data7[[#Headers],[Truck]],'Employee Info'!$C$2:$J$2,0)),"")</f>
        <v/>
      </c>
      <c r="L905" s="19" t="str">
        <f>IFERROR(INDEX('Employee Info'!$C$3:$J$200,MATCH(Data7[[#This Row],[Name:]],'Employee Info'!$B$3:$B$200,0),MATCH(Data7[[#Headers],[Phone]],'Employee Info'!$C$2:$J$2,0)),"")</f>
        <v/>
      </c>
      <c r="M905" s="19" t="str">
        <f>IFERROR(INDEX('Employee Info'!$C$3:$J$200,MATCH(Data7[[#This Row],[Name:]],'Employee Info'!$B$3:$B$200,0),MATCH(Data7[[#Headers],[Tech]],'Employee Info'!$C$2:$J$2,0)),"")</f>
        <v/>
      </c>
      <c r="N905" s="19" t="str">
        <f>IFERROR(INDEX('Employee Info'!$C$3:$J$200,MATCH(Data7[[#This Row],[Name:]],'Employee Info'!$B$3:$B$200,0),MATCH(Data7[[#Headers],[Other]],'Employee Info'!$C$2:$J$2,0)),"")</f>
        <v/>
      </c>
      <c r="O905" s="19">
        <f>IFERROR((Data7[[#This Row],[Hours:]]*SUM(Data7[[#This Row],[Rate]:[Other]])),"")</f>
        <v>0</v>
      </c>
      <c r="P905" s="7" t="str">
        <f>IF(Data7[[#This Row],[WO'#:]]="","Riley #","WO#")</f>
        <v>Riley #</v>
      </c>
      <c r="Q905" s="7">
        <f>IFERROR(WEEKNUM(Data7[[#This Row],[Date:]]),"")</f>
        <v>21</v>
      </c>
      <c r="R905" s="6">
        <f t="shared" si="42"/>
        <v>45431</v>
      </c>
      <c r="S905" s="6">
        <f>Data7[[#This Row],[Week Start]]+7</f>
        <v>45438</v>
      </c>
      <c r="T905" s="7" t="str">
        <f t="shared" si="43"/>
        <v>5/19/2024 - 5/26/2024</v>
      </c>
      <c r="U905" s="7" t="str">
        <f t="shared" si="44"/>
        <v>Time Card</v>
      </c>
      <c r="V905" s="8" t="str">
        <f>RIGHT(TEXT(Data7[[#This Row],[Date:]],"mmddyyyy"),4)</f>
        <v>2024</v>
      </c>
      <c r="W905" s="8" t="str">
        <f>MID(TEXT(Data7[[#This Row],[Date:]],"mmddyyyy"),3,2)</f>
        <v>24</v>
      </c>
      <c r="X905" s="8" t="str">
        <f>LEFT(TEXT(Data7[[#This Row],[Date:]],"mmddyyyy"),2)</f>
        <v>05</v>
      </c>
      <c r="Y905" s="6">
        <f>DATE(Data7[[#This Row],[Year]],Data7[[#This Row],[Month]],Data7[[#This Row],[Day]])</f>
        <v>45436</v>
      </c>
    </row>
    <row r="906" spans="1:25" x14ac:dyDescent="0.3">
      <c r="A906" s="5">
        <v>45436.574193171298</v>
      </c>
      <c r="B906" s="7" t="s">
        <v>492</v>
      </c>
      <c r="C906" s="6" t="s">
        <v>665</v>
      </c>
      <c r="D906" s="7" t="s">
        <v>670</v>
      </c>
      <c r="E906" s="8">
        <v>8</v>
      </c>
      <c r="F906" s="7" t="s">
        <v>68</v>
      </c>
      <c r="G906" s="7" t="s">
        <v>68</v>
      </c>
      <c r="H906" s="7" t="s">
        <v>577</v>
      </c>
      <c r="I906" s="7" t="s">
        <v>44</v>
      </c>
      <c r="J906" s="19" t="str">
        <f>IFERROR(INDEX('Employee Info'!$C$3:$E$200,MATCH(Data7[[#This Row],[Name:]],'Employee Info'!$B$3:$B$200,0),MATCH(Data7[[#This Row],[Hours Type:]],'Employee Info'!$C$2:$E$2,0)),"")</f>
        <v/>
      </c>
      <c r="K906" s="19" t="str">
        <f>IFERROR(INDEX('Employee Info'!$C$3:$J$200,MATCH(Data7[[#This Row],[Name:]],'Employee Info'!$B$3:$B$200,0),MATCH(Data7[[#Headers],[Truck]],'Employee Info'!$C$2:$J$2,0)),"")</f>
        <v/>
      </c>
      <c r="L906" s="19" t="str">
        <f>IFERROR(INDEX('Employee Info'!$C$3:$J$200,MATCH(Data7[[#This Row],[Name:]],'Employee Info'!$B$3:$B$200,0),MATCH(Data7[[#Headers],[Phone]],'Employee Info'!$C$2:$J$2,0)),"")</f>
        <v/>
      </c>
      <c r="M906" s="19" t="str">
        <f>IFERROR(INDEX('Employee Info'!$C$3:$J$200,MATCH(Data7[[#This Row],[Name:]],'Employee Info'!$B$3:$B$200,0),MATCH(Data7[[#Headers],[Tech]],'Employee Info'!$C$2:$J$2,0)),"")</f>
        <v/>
      </c>
      <c r="N906" s="19" t="str">
        <f>IFERROR(INDEX('Employee Info'!$C$3:$J$200,MATCH(Data7[[#This Row],[Name:]],'Employee Info'!$B$3:$B$200,0),MATCH(Data7[[#Headers],[Other]],'Employee Info'!$C$2:$J$2,0)),"")</f>
        <v/>
      </c>
      <c r="O906" s="19">
        <f>IFERROR((Data7[[#This Row],[Hours:]]*SUM(Data7[[#This Row],[Rate]:[Other]])),"")</f>
        <v>0</v>
      </c>
      <c r="P906" s="7" t="str">
        <f>IF(Data7[[#This Row],[WO'#:]]="","Riley #","WO#")</f>
        <v>Riley #</v>
      </c>
      <c r="Q906" s="7">
        <f>IFERROR(WEEKNUM(Data7[[#This Row],[Date:]]),"")</f>
        <v>21</v>
      </c>
      <c r="R906" s="6">
        <f t="shared" si="42"/>
        <v>45431</v>
      </c>
      <c r="S906" s="6">
        <f>Data7[[#This Row],[Week Start]]+7</f>
        <v>45438</v>
      </c>
      <c r="T906" s="7" t="str">
        <f t="shared" si="43"/>
        <v>5/19/2024 - 5/26/2024</v>
      </c>
      <c r="U906" s="7" t="str">
        <f t="shared" si="44"/>
        <v>Time Card</v>
      </c>
      <c r="V906" s="8" t="str">
        <f>RIGHT(TEXT(Data7[[#This Row],[Date:]],"mmddyyyy"),4)</f>
        <v>2024</v>
      </c>
      <c r="W906" s="8" t="str">
        <f>MID(TEXT(Data7[[#This Row],[Date:]],"mmddyyyy"),3,2)</f>
        <v>24</v>
      </c>
      <c r="X906" s="8" t="str">
        <f>LEFT(TEXT(Data7[[#This Row],[Date:]],"mmddyyyy"),2)</f>
        <v>05</v>
      </c>
      <c r="Y906" s="6">
        <f>DATE(Data7[[#This Row],[Year]],Data7[[#This Row],[Month]],Data7[[#This Row],[Day]])</f>
        <v>45436</v>
      </c>
    </row>
    <row r="907" spans="1:25" x14ac:dyDescent="0.3">
      <c r="A907" s="5">
        <v>45436.574399074074</v>
      </c>
      <c r="B907" s="7" t="s">
        <v>65</v>
      </c>
      <c r="C907" s="6" t="s">
        <v>665</v>
      </c>
      <c r="D907" s="7" t="s">
        <v>670</v>
      </c>
      <c r="E907" s="8">
        <v>8</v>
      </c>
      <c r="F907" s="7" t="s">
        <v>68</v>
      </c>
      <c r="G907" s="7" t="s">
        <v>68</v>
      </c>
      <c r="H907" s="7" t="s">
        <v>577</v>
      </c>
      <c r="I907" s="7" t="s">
        <v>44</v>
      </c>
      <c r="J907" s="19" t="str">
        <f>IFERROR(INDEX('Employee Info'!$C$3:$E$200,MATCH(Data7[[#This Row],[Name:]],'Employee Info'!$B$3:$B$200,0),MATCH(Data7[[#This Row],[Hours Type:]],'Employee Info'!$C$2:$E$2,0)),"")</f>
        <v/>
      </c>
      <c r="K907" s="19" t="str">
        <f>IFERROR(INDEX('Employee Info'!$C$3:$J$200,MATCH(Data7[[#This Row],[Name:]],'Employee Info'!$B$3:$B$200,0),MATCH(Data7[[#Headers],[Truck]],'Employee Info'!$C$2:$J$2,0)),"")</f>
        <v/>
      </c>
      <c r="L907" s="19" t="str">
        <f>IFERROR(INDEX('Employee Info'!$C$3:$J$200,MATCH(Data7[[#This Row],[Name:]],'Employee Info'!$B$3:$B$200,0),MATCH(Data7[[#Headers],[Phone]],'Employee Info'!$C$2:$J$2,0)),"")</f>
        <v/>
      </c>
      <c r="M907" s="19" t="str">
        <f>IFERROR(INDEX('Employee Info'!$C$3:$J$200,MATCH(Data7[[#This Row],[Name:]],'Employee Info'!$B$3:$B$200,0),MATCH(Data7[[#Headers],[Tech]],'Employee Info'!$C$2:$J$2,0)),"")</f>
        <v/>
      </c>
      <c r="N907" s="19" t="str">
        <f>IFERROR(INDEX('Employee Info'!$C$3:$J$200,MATCH(Data7[[#This Row],[Name:]],'Employee Info'!$B$3:$B$200,0),MATCH(Data7[[#Headers],[Other]],'Employee Info'!$C$2:$J$2,0)),"")</f>
        <v/>
      </c>
      <c r="O907" s="19">
        <f>IFERROR((Data7[[#This Row],[Hours:]]*SUM(Data7[[#This Row],[Rate]:[Other]])),"")</f>
        <v>0</v>
      </c>
      <c r="P907" s="7" t="str">
        <f>IF(Data7[[#This Row],[WO'#:]]="","Riley #","WO#")</f>
        <v>Riley #</v>
      </c>
      <c r="Q907" s="7">
        <f>IFERROR(WEEKNUM(Data7[[#This Row],[Date:]]),"")</f>
        <v>21</v>
      </c>
      <c r="R907" s="6">
        <f t="shared" si="42"/>
        <v>45431</v>
      </c>
      <c r="S907" s="6">
        <f>Data7[[#This Row],[Week Start]]+7</f>
        <v>45438</v>
      </c>
      <c r="T907" s="7" t="str">
        <f t="shared" si="43"/>
        <v>5/19/2024 - 5/26/2024</v>
      </c>
      <c r="U907" s="7" t="str">
        <f t="shared" si="44"/>
        <v>Time Card</v>
      </c>
      <c r="V907" s="8" t="str">
        <f>RIGHT(TEXT(Data7[[#This Row],[Date:]],"mmddyyyy"),4)</f>
        <v>2024</v>
      </c>
      <c r="W907" s="8" t="str">
        <f>MID(TEXT(Data7[[#This Row],[Date:]],"mmddyyyy"),3,2)</f>
        <v>24</v>
      </c>
      <c r="X907" s="8" t="str">
        <f>LEFT(TEXT(Data7[[#This Row],[Date:]],"mmddyyyy"),2)</f>
        <v>05</v>
      </c>
      <c r="Y907" s="6">
        <f>DATE(Data7[[#This Row],[Year]],Data7[[#This Row],[Month]],Data7[[#This Row],[Day]])</f>
        <v>45436</v>
      </c>
    </row>
    <row r="908" spans="1:25" x14ac:dyDescent="0.3">
      <c r="A908" s="5">
        <v>45437.261441087961</v>
      </c>
      <c r="B908" s="7" t="s">
        <v>35</v>
      </c>
      <c r="C908" s="6" t="s">
        <v>665</v>
      </c>
      <c r="D908" s="7" t="s">
        <v>671</v>
      </c>
      <c r="E908" s="8">
        <v>2</v>
      </c>
      <c r="F908" s="7" t="s">
        <v>68</v>
      </c>
      <c r="G908" s="7" t="s">
        <v>68</v>
      </c>
      <c r="H908" s="7" t="s">
        <v>577</v>
      </c>
      <c r="I908" s="7" t="s">
        <v>45</v>
      </c>
      <c r="J908" s="19" t="str">
        <f>IFERROR(INDEX('Employee Info'!$C$3:$E$200,MATCH(Data7[[#This Row],[Name:]],'Employee Info'!$B$3:$B$200,0),MATCH(Data7[[#This Row],[Hours Type:]],'Employee Info'!$C$2:$E$2,0)),"")</f>
        <v/>
      </c>
      <c r="K908" s="19" t="str">
        <f>IFERROR(INDEX('Employee Info'!$C$3:$J$200,MATCH(Data7[[#This Row],[Name:]],'Employee Info'!$B$3:$B$200,0),MATCH(Data7[[#Headers],[Truck]],'Employee Info'!$C$2:$J$2,0)),"")</f>
        <v/>
      </c>
      <c r="L908" s="19" t="str">
        <f>IFERROR(INDEX('Employee Info'!$C$3:$J$200,MATCH(Data7[[#This Row],[Name:]],'Employee Info'!$B$3:$B$200,0),MATCH(Data7[[#Headers],[Phone]],'Employee Info'!$C$2:$J$2,0)),"")</f>
        <v/>
      </c>
      <c r="M908" s="19" t="str">
        <f>IFERROR(INDEX('Employee Info'!$C$3:$J$200,MATCH(Data7[[#This Row],[Name:]],'Employee Info'!$B$3:$B$200,0),MATCH(Data7[[#Headers],[Tech]],'Employee Info'!$C$2:$J$2,0)),"")</f>
        <v/>
      </c>
      <c r="N908" s="19" t="str">
        <f>IFERROR(INDEX('Employee Info'!$C$3:$J$200,MATCH(Data7[[#This Row],[Name:]],'Employee Info'!$B$3:$B$200,0),MATCH(Data7[[#Headers],[Other]],'Employee Info'!$C$2:$J$2,0)),"")</f>
        <v/>
      </c>
      <c r="O908" s="19">
        <f>IFERROR((Data7[[#This Row],[Hours:]]*SUM(Data7[[#This Row],[Rate]:[Other]])),"")</f>
        <v>0</v>
      </c>
      <c r="P908" s="7" t="str">
        <f>IF(Data7[[#This Row],[WO'#:]]="","Riley #","WO#")</f>
        <v>Riley #</v>
      </c>
      <c r="Q908" s="7">
        <f>IFERROR(WEEKNUM(Data7[[#This Row],[Date:]]),"")</f>
        <v>21</v>
      </c>
      <c r="R908" s="6">
        <f t="shared" si="42"/>
        <v>45431</v>
      </c>
      <c r="S908" s="6">
        <f>Data7[[#This Row],[Week Start]]+7</f>
        <v>45438</v>
      </c>
      <c r="T908" s="7" t="str">
        <f t="shared" si="43"/>
        <v>5/19/2024 - 5/26/2024</v>
      </c>
      <c r="U908" s="7" t="str">
        <f t="shared" si="44"/>
        <v>Time Card</v>
      </c>
      <c r="V908" s="8" t="str">
        <f>RIGHT(TEXT(Data7[[#This Row],[Date:]],"mmddyyyy"),4)</f>
        <v>2024</v>
      </c>
      <c r="W908" s="8" t="str">
        <f>MID(TEXT(Data7[[#This Row],[Date:]],"mmddyyyy"),3,2)</f>
        <v>24</v>
      </c>
      <c r="X908" s="8" t="str">
        <f>LEFT(TEXT(Data7[[#This Row],[Date:]],"mmddyyyy"),2)</f>
        <v>05</v>
      </c>
      <c r="Y908" s="6">
        <f>DATE(Data7[[#This Row],[Year]],Data7[[#This Row],[Month]],Data7[[#This Row],[Day]])</f>
        <v>45436</v>
      </c>
    </row>
    <row r="909" spans="1:25" x14ac:dyDescent="0.3">
      <c r="A909" s="5">
        <v>45437.261667013889</v>
      </c>
      <c r="B909" s="7" t="s">
        <v>35</v>
      </c>
      <c r="C909" s="6" t="s">
        <v>665</v>
      </c>
      <c r="D909" s="7" t="s">
        <v>671</v>
      </c>
      <c r="E909" s="8">
        <v>2</v>
      </c>
      <c r="F909" s="7" t="s">
        <v>68</v>
      </c>
      <c r="G909" s="7" t="s">
        <v>68</v>
      </c>
      <c r="H909" s="7" t="s">
        <v>577</v>
      </c>
      <c r="I909" s="7" t="s">
        <v>44</v>
      </c>
      <c r="J909" s="19" t="str">
        <f>IFERROR(INDEX('Employee Info'!$C$3:$E$200,MATCH(Data7[[#This Row],[Name:]],'Employee Info'!$B$3:$B$200,0),MATCH(Data7[[#This Row],[Hours Type:]],'Employee Info'!$C$2:$E$2,0)),"")</f>
        <v/>
      </c>
      <c r="K909" s="19" t="str">
        <f>IFERROR(INDEX('Employee Info'!$C$3:$J$200,MATCH(Data7[[#This Row],[Name:]],'Employee Info'!$B$3:$B$200,0),MATCH(Data7[[#Headers],[Truck]],'Employee Info'!$C$2:$J$2,0)),"")</f>
        <v/>
      </c>
      <c r="L909" s="19" t="str">
        <f>IFERROR(INDEX('Employee Info'!$C$3:$J$200,MATCH(Data7[[#This Row],[Name:]],'Employee Info'!$B$3:$B$200,0),MATCH(Data7[[#Headers],[Phone]],'Employee Info'!$C$2:$J$2,0)),"")</f>
        <v/>
      </c>
      <c r="M909" s="19" t="str">
        <f>IFERROR(INDEX('Employee Info'!$C$3:$J$200,MATCH(Data7[[#This Row],[Name:]],'Employee Info'!$B$3:$B$200,0),MATCH(Data7[[#Headers],[Tech]],'Employee Info'!$C$2:$J$2,0)),"")</f>
        <v/>
      </c>
      <c r="N909" s="19" t="str">
        <f>IFERROR(INDEX('Employee Info'!$C$3:$J$200,MATCH(Data7[[#This Row],[Name:]],'Employee Info'!$B$3:$B$200,0),MATCH(Data7[[#Headers],[Other]],'Employee Info'!$C$2:$J$2,0)),"")</f>
        <v/>
      </c>
      <c r="O909" s="19">
        <f>IFERROR((Data7[[#This Row],[Hours:]]*SUM(Data7[[#This Row],[Rate]:[Other]])),"")</f>
        <v>0</v>
      </c>
      <c r="P909" s="7" t="str">
        <f>IF(Data7[[#This Row],[WO'#:]]="","Riley #","WO#")</f>
        <v>Riley #</v>
      </c>
      <c r="Q909" s="7">
        <f>IFERROR(WEEKNUM(Data7[[#This Row],[Date:]]),"")</f>
        <v>21</v>
      </c>
      <c r="R909" s="6">
        <f t="shared" si="42"/>
        <v>45431</v>
      </c>
      <c r="S909" s="6">
        <f>Data7[[#This Row],[Week Start]]+7</f>
        <v>45438</v>
      </c>
      <c r="T909" s="7" t="str">
        <f t="shared" si="43"/>
        <v>5/19/2024 - 5/26/2024</v>
      </c>
      <c r="U909" s="7" t="str">
        <f t="shared" si="44"/>
        <v>Time Card</v>
      </c>
      <c r="V909" s="8" t="str">
        <f>RIGHT(TEXT(Data7[[#This Row],[Date:]],"mmddyyyy"),4)</f>
        <v>2024</v>
      </c>
      <c r="W909" s="8" t="str">
        <f>MID(TEXT(Data7[[#This Row],[Date:]],"mmddyyyy"),3,2)</f>
        <v>24</v>
      </c>
      <c r="X909" s="8" t="str">
        <f>LEFT(TEXT(Data7[[#This Row],[Date:]],"mmddyyyy"),2)</f>
        <v>05</v>
      </c>
      <c r="Y909" s="6">
        <f>DATE(Data7[[#This Row],[Year]],Data7[[#This Row],[Month]],Data7[[#This Row],[Day]])</f>
        <v>45436</v>
      </c>
    </row>
    <row r="910" spans="1:25" x14ac:dyDescent="0.3">
      <c r="A910" s="5">
        <v>45436.569356712964</v>
      </c>
      <c r="B910" s="7" t="s">
        <v>23</v>
      </c>
      <c r="C910" s="6" t="s">
        <v>665</v>
      </c>
      <c r="D910" s="7" t="s">
        <v>669</v>
      </c>
      <c r="E910" s="8">
        <v>2</v>
      </c>
      <c r="F910" s="7" t="s">
        <v>68</v>
      </c>
      <c r="G910" s="7" t="s">
        <v>68</v>
      </c>
      <c r="H910" s="7" t="s">
        <v>661</v>
      </c>
      <c r="I910" s="7" t="s">
        <v>44</v>
      </c>
      <c r="J910" s="19" t="str">
        <f>IFERROR(INDEX('Employee Info'!$C$3:$E$200,MATCH(Data7[[#This Row],[Name:]],'Employee Info'!$B$3:$B$200,0),MATCH(Data7[[#This Row],[Hours Type:]],'Employee Info'!$C$2:$E$2,0)),"")</f>
        <v/>
      </c>
      <c r="K910" s="19" t="str">
        <f>IFERROR(INDEX('Employee Info'!$C$3:$J$200,MATCH(Data7[[#This Row],[Name:]],'Employee Info'!$B$3:$B$200,0),MATCH(Data7[[#Headers],[Truck]],'Employee Info'!$C$2:$J$2,0)),"")</f>
        <v/>
      </c>
      <c r="L910" s="19" t="str">
        <f>IFERROR(INDEX('Employee Info'!$C$3:$J$200,MATCH(Data7[[#This Row],[Name:]],'Employee Info'!$B$3:$B$200,0),MATCH(Data7[[#Headers],[Phone]],'Employee Info'!$C$2:$J$2,0)),"")</f>
        <v/>
      </c>
      <c r="M910" s="19" t="str">
        <f>IFERROR(INDEX('Employee Info'!$C$3:$J$200,MATCH(Data7[[#This Row],[Name:]],'Employee Info'!$B$3:$B$200,0),MATCH(Data7[[#Headers],[Tech]],'Employee Info'!$C$2:$J$2,0)),"")</f>
        <v/>
      </c>
      <c r="N910" s="19" t="str">
        <f>IFERROR(INDEX('Employee Info'!$C$3:$J$200,MATCH(Data7[[#This Row],[Name:]],'Employee Info'!$B$3:$B$200,0),MATCH(Data7[[#Headers],[Other]],'Employee Info'!$C$2:$J$2,0)),"")</f>
        <v/>
      </c>
      <c r="O910" s="19">
        <f>IFERROR((Data7[[#This Row],[Hours:]]*SUM(Data7[[#This Row],[Rate]:[Other]])),"")</f>
        <v>0</v>
      </c>
      <c r="P910" s="7" t="str">
        <f>IF(Data7[[#This Row],[WO'#:]]="","Riley #","WO#")</f>
        <v>Riley #</v>
      </c>
      <c r="Q910" s="7">
        <f>IFERROR(WEEKNUM(Data7[[#This Row],[Date:]]),"")</f>
        <v>21</v>
      </c>
      <c r="R910" s="6">
        <f t="shared" si="42"/>
        <v>45431</v>
      </c>
      <c r="S910" s="6">
        <f>Data7[[#This Row],[Week Start]]+7</f>
        <v>45438</v>
      </c>
      <c r="T910" s="7" t="str">
        <f t="shared" si="43"/>
        <v>5/19/2024 - 5/26/2024</v>
      </c>
      <c r="U910" s="7" t="str">
        <f t="shared" si="44"/>
        <v>Time Card</v>
      </c>
      <c r="V910" s="8" t="str">
        <f>RIGHT(TEXT(Data7[[#This Row],[Date:]],"mmddyyyy"),4)</f>
        <v>2024</v>
      </c>
      <c r="W910" s="8" t="str">
        <f>MID(TEXT(Data7[[#This Row],[Date:]],"mmddyyyy"),3,2)</f>
        <v>24</v>
      </c>
      <c r="X910" s="8" t="str">
        <f>LEFT(TEXT(Data7[[#This Row],[Date:]],"mmddyyyy"),2)</f>
        <v>05</v>
      </c>
      <c r="Y910" s="6">
        <f>DATE(Data7[[#This Row],[Year]],Data7[[#This Row],[Month]],Data7[[#This Row],[Day]])</f>
        <v>45436</v>
      </c>
    </row>
    <row r="911" spans="1:25" x14ac:dyDescent="0.3">
      <c r="A911" s="5">
        <v>45437.332950231481</v>
      </c>
      <c r="B911" s="7" t="s">
        <v>66</v>
      </c>
      <c r="C911" s="6" t="s">
        <v>673</v>
      </c>
      <c r="D911" s="7" t="s">
        <v>674</v>
      </c>
      <c r="E911" s="8">
        <v>8</v>
      </c>
      <c r="F911" s="7">
        <v>7107358</v>
      </c>
      <c r="G911" s="7" t="s">
        <v>68</v>
      </c>
      <c r="H911" s="7" t="s">
        <v>69</v>
      </c>
      <c r="I911" s="7" t="s">
        <v>45</v>
      </c>
      <c r="J911" s="19" t="str">
        <f>IFERROR(INDEX('Employee Info'!$C$3:$E$200,MATCH(Data7[[#This Row],[Name:]],'Employee Info'!$B$3:$B$200,0),MATCH(Data7[[#This Row],[Hours Type:]],'Employee Info'!$C$2:$E$2,0)),"")</f>
        <v/>
      </c>
      <c r="K911" s="19" t="str">
        <f>IFERROR(INDEX('Employee Info'!$C$3:$J$200,MATCH(Data7[[#This Row],[Name:]],'Employee Info'!$B$3:$B$200,0),MATCH(Data7[[#Headers],[Truck]],'Employee Info'!$C$2:$J$2,0)),"")</f>
        <v/>
      </c>
      <c r="L911" s="19" t="str">
        <f>IFERROR(INDEX('Employee Info'!$C$3:$J$200,MATCH(Data7[[#This Row],[Name:]],'Employee Info'!$B$3:$B$200,0),MATCH(Data7[[#Headers],[Phone]],'Employee Info'!$C$2:$J$2,0)),"")</f>
        <v/>
      </c>
      <c r="M911" s="19" t="str">
        <f>IFERROR(INDEX('Employee Info'!$C$3:$J$200,MATCH(Data7[[#This Row],[Name:]],'Employee Info'!$B$3:$B$200,0),MATCH(Data7[[#Headers],[Tech]],'Employee Info'!$C$2:$J$2,0)),"")</f>
        <v/>
      </c>
      <c r="N911" s="19" t="str">
        <f>IFERROR(INDEX('Employee Info'!$C$3:$J$200,MATCH(Data7[[#This Row],[Name:]],'Employee Info'!$B$3:$B$200,0),MATCH(Data7[[#Headers],[Other]],'Employee Info'!$C$2:$J$2,0)),"")</f>
        <v/>
      </c>
      <c r="O911" s="19">
        <f>IFERROR((Data7[[#This Row],[Hours:]]*SUM(Data7[[#This Row],[Rate]:[Other]])),"")</f>
        <v>0</v>
      </c>
      <c r="P911" s="7" t="str">
        <f>IF(Data7[[#This Row],[WO'#:]]="","Riley #","WO#")</f>
        <v>WO#</v>
      </c>
      <c r="Q911" s="7">
        <f>IFERROR(WEEKNUM(Data7[[#This Row],[Date:]]),"")</f>
        <v>21</v>
      </c>
      <c r="R911" s="6">
        <f t="shared" si="42"/>
        <v>45431</v>
      </c>
      <c r="S911" s="6">
        <f>Data7[[#This Row],[Week Start]]+7</f>
        <v>45438</v>
      </c>
      <c r="T911" s="7" t="str">
        <f t="shared" si="43"/>
        <v>5/19/2024 - 5/26/2024</v>
      </c>
      <c r="U911" s="7" t="str">
        <f t="shared" si="44"/>
        <v>Time Card</v>
      </c>
      <c r="V911" s="8" t="str">
        <f>RIGHT(TEXT(Data7[[#This Row],[Date:]],"mmddyyyy"),4)</f>
        <v>2024</v>
      </c>
      <c r="W911" s="8" t="str">
        <f>MID(TEXT(Data7[[#This Row],[Date:]],"mmddyyyy"),3,2)</f>
        <v>25</v>
      </c>
      <c r="X911" s="8" t="str">
        <f>LEFT(TEXT(Data7[[#This Row],[Date:]],"mmddyyyy"),2)</f>
        <v>05</v>
      </c>
      <c r="Y911" s="6">
        <f>DATE(Data7[[#This Row],[Year]],Data7[[#This Row],[Month]],Data7[[#This Row],[Day]])</f>
        <v>45437</v>
      </c>
    </row>
    <row r="912" spans="1:25" x14ac:dyDescent="0.3">
      <c r="A912" s="5">
        <v>45437.571138078703</v>
      </c>
      <c r="B912" s="7" t="s">
        <v>492</v>
      </c>
      <c r="C912" s="6" t="s">
        <v>673</v>
      </c>
      <c r="D912" s="7" t="s">
        <v>675</v>
      </c>
      <c r="E912" s="8">
        <v>8</v>
      </c>
      <c r="F912" s="7">
        <v>7107910</v>
      </c>
      <c r="G912" s="7" t="s">
        <v>68</v>
      </c>
      <c r="H912" s="7" t="s">
        <v>69</v>
      </c>
      <c r="I912" s="7" t="s">
        <v>45</v>
      </c>
      <c r="J912" s="19" t="str">
        <f>IFERROR(INDEX('Employee Info'!$C$3:$E$200,MATCH(Data7[[#This Row],[Name:]],'Employee Info'!$B$3:$B$200,0),MATCH(Data7[[#This Row],[Hours Type:]],'Employee Info'!$C$2:$E$2,0)),"")</f>
        <v/>
      </c>
      <c r="K912" s="19" t="str">
        <f>IFERROR(INDEX('Employee Info'!$C$3:$J$200,MATCH(Data7[[#This Row],[Name:]],'Employee Info'!$B$3:$B$200,0),MATCH(Data7[[#Headers],[Truck]],'Employee Info'!$C$2:$J$2,0)),"")</f>
        <v/>
      </c>
      <c r="L912" s="19" t="str">
        <f>IFERROR(INDEX('Employee Info'!$C$3:$J$200,MATCH(Data7[[#This Row],[Name:]],'Employee Info'!$B$3:$B$200,0),MATCH(Data7[[#Headers],[Phone]],'Employee Info'!$C$2:$J$2,0)),"")</f>
        <v/>
      </c>
      <c r="M912" s="19" t="str">
        <f>IFERROR(INDEX('Employee Info'!$C$3:$J$200,MATCH(Data7[[#This Row],[Name:]],'Employee Info'!$B$3:$B$200,0),MATCH(Data7[[#Headers],[Tech]],'Employee Info'!$C$2:$J$2,0)),"")</f>
        <v/>
      </c>
      <c r="N912" s="19" t="str">
        <f>IFERROR(INDEX('Employee Info'!$C$3:$J$200,MATCH(Data7[[#This Row],[Name:]],'Employee Info'!$B$3:$B$200,0),MATCH(Data7[[#Headers],[Other]],'Employee Info'!$C$2:$J$2,0)),"")</f>
        <v/>
      </c>
      <c r="O912" s="19">
        <f>IFERROR((Data7[[#This Row],[Hours:]]*SUM(Data7[[#This Row],[Rate]:[Other]])),"")</f>
        <v>0</v>
      </c>
      <c r="P912" s="7" t="str">
        <f>IF(Data7[[#This Row],[WO'#:]]="","Riley #","WO#")</f>
        <v>WO#</v>
      </c>
      <c r="Q912" s="7">
        <f>IFERROR(WEEKNUM(Data7[[#This Row],[Date:]]),"")</f>
        <v>21</v>
      </c>
      <c r="R912" s="6">
        <f t="shared" si="42"/>
        <v>45431</v>
      </c>
      <c r="S912" s="6">
        <f>Data7[[#This Row],[Week Start]]+7</f>
        <v>45438</v>
      </c>
      <c r="T912" s="7" t="str">
        <f t="shared" si="43"/>
        <v>5/19/2024 - 5/26/2024</v>
      </c>
      <c r="U912" s="7" t="str">
        <f t="shared" si="44"/>
        <v>Time Card</v>
      </c>
      <c r="V912" s="8" t="str">
        <f>RIGHT(TEXT(Data7[[#This Row],[Date:]],"mmddyyyy"),4)</f>
        <v>2024</v>
      </c>
      <c r="W912" s="8" t="str">
        <f>MID(TEXT(Data7[[#This Row],[Date:]],"mmddyyyy"),3,2)</f>
        <v>25</v>
      </c>
      <c r="X912" s="8" t="str">
        <f>LEFT(TEXT(Data7[[#This Row],[Date:]],"mmddyyyy"),2)</f>
        <v>05</v>
      </c>
      <c r="Y912" s="6">
        <f>DATE(Data7[[#This Row],[Year]],Data7[[#This Row],[Month]],Data7[[#This Row],[Day]])</f>
        <v>45437</v>
      </c>
    </row>
    <row r="913" spans="1:25" x14ac:dyDescent="0.3">
      <c r="A913" s="5">
        <v>45437.571256712959</v>
      </c>
      <c r="B913" s="7" t="s">
        <v>65</v>
      </c>
      <c r="C913" s="6" t="s">
        <v>673</v>
      </c>
      <c r="D913" s="7" t="s">
        <v>675</v>
      </c>
      <c r="E913" s="8">
        <v>8</v>
      </c>
      <c r="F913" s="7">
        <v>7107910</v>
      </c>
      <c r="G913" s="7" t="s">
        <v>68</v>
      </c>
      <c r="H913" s="7" t="s">
        <v>69</v>
      </c>
      <c r="I913" s="7" t="s">
        <v>45</v>
      </c>
      <c r="J913" s="19" t="str">
        <f>IFERROR(INDEX('Employee Info'!$C$3:$E$200,MATCH(Data7[[#This Row],[Name:]],'Employee Info'!$B$3:$B$200,0),MATCH(Data7[[#This Row],[Hours Type:]],'Employee Info'!$C$2:$E$2,0)),"")</f>
        <v/>
      </c>
      <c r="K913" s="19" t="str">
        <f>IFERROR(INDEX('Employee Info'!$C$3:$J$200,MATCH(Data7[[#This Row],[Name:]],'Employee Info'!$B$3:$B$200,0),MATCH(Data7[[#Headers],[Truck]],'Employee Info'!$C$2:$J$2,0)),"")</f>
        <v/>
      </c>
      <c r="L913" s="19" t="str">
        <f>IFERROR(INDEX('Employee Info'!$C$3:$J$200,MATCH(Data7[[#This Row],[Name:]],'Employee Info'!$B$3:$B$200,0),MATCH(Data7[[#Headers],[Phone]],'Employee Info'!$C$2:$J$2,0)),"")</f>
        <v/>
      </c>
      <c r="M913" s="19" t="str">
        <f>IFERROR(INDEX('Employee Info'!$C$3:$J$200,MATCH(Data7[[#This Row],[Name:]],'Employee Info'!$B$3:$B$200,0),MATCH(Data7[[#Headers],[Tech]],'Employee Info'!$C$2:$J$2,0)),"")</f>
        <v/>
      </c>
      <c r="N913" s="19" t="str">
        <f>IFERROR(INDEX('Employee Info'!$C$3:$J$200,MATCH(Data7[[#This Row],[Name:]],'Employee Info'!$B$3:$B$200,0),MATCH(Data7[[#Headers],[Other]],'Employee Info'!$C$2:$J$2,0)),"")</f>
        <v/>
      </c>
      <c r="O913" s="19">
        <f>IFERROR((Data7[[#This Row],[Hours:]]*SUM(Data7[[#This Row],[Rate]:[Other]])),"")</f>
        <v>0</v>
      </c>
      <c r="P913" s="7" t="str">
        <f>IF(Data7[[#This Row],[WO'#:]]="","Riley #","WO#")</f>
        <v>WO#</v>
      </c>
      <c r="Q913" s="7">
        <f>IFERROR(WEEKNUM(Data7[[#This Row],[Date:]]),"")</f>
        <v>21</v>
      </c>
      <c r="R913" s="6">
        <f t="shared" si="42"/>
        <v>45431</v>
      </c>
      <c r="S913" s="6">
        <f>Data7[[#This Row],[Week Start]]+7</f>
        <v>45438</v>
      </c>
      <c r="T913" s="7" t="str">
        <f t="shared" si="43"/>
        <v>5/19/2024 - 5/26/2024</v>
      </c>
      <c r="U913" s="7" t="str">
        <f t="shared" si="44"/>
        <v>Time Card</v>
      </c>
      <c r="V913" s="8" t="str">
        <f>RIGHT(TEXT(Data7[[#This Row],[Date:]],"mmddyyyy"),4)</f>
        <v>2024</v>
      </c>
      <c r="W913" s="8" t="str">
        <f>MID(TEXT(Data7[[#This Row],[Date:]],"mmddyyyy"),3,2)</f>
        <v>25</v>
      </c>
      <c r="X913" s="8" t="str">
        <f>LEFT(TEXT(Data7[[#This Row],[Date:]],"mmddyyyy"),2)</f>
        <v>05</v>
      </c>
      <c r="Y913" s="6">
        <f>DATE(Data7[[#This Row],[Year]],Data7[[#This Row],[Month]],Data7[[#This Row],[Day]])</f>
        <v>45437</v>
      </c>
    </row>
    <row r="914" spans="1:25" x14ac:dyDescent="0.3">
      <c r="A914" s="5">
        <v>45437.497242361111</v>
      </c>
      <c r="B914" s="7" t="s">
        <v>23</v>
      </c>
      <c r="C914" s="6" t="s">
        <v>673</v>
      </c>
      <c r="D914" s="7" t="s">
        <v>676</v>
      </c>
      <c r="E914" s="8">
        <v>6</v>
      </c>
      <c r="F914" s="7" t="s">
        <v>68</v>
      </c>
      <c r="G914" s="7" t="s">
        <v>68</v>
      </c>
      <c r="H914" s="7" t="s">
        <v>616</v>
      </c>
      <c r="I914" s="7" t="s">
        <v>45</v>
      </c>
      <c r="J914" s="19" t="str">
        <f>IFERROR(INDEX('Employee Info'!$C$3:$E$200,MATCH(Data7[[#This Row],[Name:]],'Employee Info'!$B$3:$B$200,0),MATCH(Data7[[#This Row],[Hours Type:]],'Employee Info'!$C$2:$E$2,0)),"")</f>
        <v/>
      </c>
      <c r="K914" s="19" t="str">
        <f>IFERROR(INDEX('Employee Info'!$C$3:$J$200,MATCH(Data7[[#This Row],[Name:]],'Employee Info'!$B$3:$B$200,0),MATCH(Data7[[#Headers],[Truck]],'Employee Info'!$C$2:$J$2,0)),"")</f>
        <v/>
      </c>
      <c r="L914" s="19" t="str">
        <f>IFERROR(INDEX('Employee Info'!$C$3:$J$200,MATCH(Data7[[#This Row],[Name:]],'Employee Info'!$B$3:$B$200,0),MATCH(Data7[[#Headers],[Phone]],'Employee Info'!$C$2:$J$2,0)),"")</f>
        <v/>
      </c>
      <c r="M914" s="19" t="str">
        <f>IFERROR(INDEX('Employee Info'!$C$3:$J$200,MATCH(Data7[[#This Row],[Name:]],'Employee Info'!$B$3:$B$200,0),MATCH(Data7[[#Headers],[Tech]],'Employee Info'!$C$2:$J$2,0)),"")</f>
        <v/>
      </c>
      <c r="N914" s="19" t="str">
        <f>IFERROR(INDEX('Employee Info'!$C$3:$J$200,MATCH(Data7[[#This Row],[Name:]],'Employee Info'!$B$3:$B$200,0),MATCH(Data7[[#Headers],[Other]],'Employee Info'!$C$2:$J$2,0)),"")</f>
        <v/>
      </c>
      <c r="O914" s="19">
        <f>IFERROR((Data7[[#This Row],[Hours:]]*SUM(Data7[[#This Row],[Rate]:[Other]])),"")</f>
        <v>0</v>
      </c>
      <c r="P914" s="7" t="str">
        <f>IF(Data7[[#This Row],[WO'#:]]="","Riley #","WO#")</f>
        <v>Riley #</v>
      </c>
      <c r="Q914" s="7">
        <f>IFERROR(WEEKNUM(Data7[[#This Row],[Date:]]),"")</f>
        <v>21</v>
      </c>
      <c r="R914" s="6">
        <f t="shared" si="42"/>
        <v>45431</v>
      </c>
      <c r="S914" s="6">
        <f>Data7[[#This Row],[Week Start]]+7</f>
        <v>45438</v>
      </c>
      <c r="T914" s="7" t="str">
        <f t="shared" si="43"/>
        <v>5/19/2024 - 5/26/2024</v>
      </c>
      <c r="U914" s="7" t="str">
        <f t="shared" si="44"/>
        <v>Time Card</v>
      </c>
      <c r="V914" s="8" t="str">
        <f>RIGHT(TEXT(Data7[[#This Row],[Date:]],"mmddyyyy"),4)</f>
        <v>2024</v>
      </c>
      <c r="W914" s="8" t="str">
        <f>MID(TEXT(Data7[[#This Row],[Date:]],"mmddyyyy"),3,2)</f>
        <v>25</v>
      </c>
      <c r="X914" s="8" t="str">
        <f>LEFT(TEXT(Data7[[#This Row],[Date:]],"mmddyyyy"),2)</f>
        <v>05</v>
      </c>
      <c r="Y914" s="6">
        <f>DATE(Data7[[#This Row],[Year]],Data7[[#This Row],[Month]],Data7[[#This Row],[Day]])</f>
        <v>45437</v>
      </c>
    </row>
    <row r="915" spans="1:25" x14ac:dyDescent="0.3">
      <c r="A915" s="5">
        <v>45437.583450231483</v>
      </c>
      <c r="B915" s="7" t="s">
        <v>35</v>
      </c>
      <c r="C915" s="6" t="s">
        <v>673</v>
      </c>
      <c r="D915" s="7" t="s">
        <v>677</v>
      </c>
      <c r="E915" s="8">
        <v>8</v>
      </c>
      <c r="F915" s="7" t="s">
        <v>68</v>
      </c>
      <c r="G915" s="7" t="s">
        <v>68</v>
      </c>
      <c r="H915" s="7" t="s">
        <v>616</v>
      </c>
      <c r="I915" s="7" t="s">
        <v>45</v>
      </c>
      <c r="J915" s="19" t="str">
        <f>IFERROR(INDEX('Employee Info'!$C$3:$E$200,MATCH(Data7[[#This Row],[Name:]],'Employee Info'!$B$3:$B$200,0),MATCH(Data7[[#This Row],[Hours Type:]],'Employee Info'!$C$2:$E$2,0)),"")</f>
        <v/>
      </c>
      <c r="K915" s="19" t="str">
        <f>IFERROR(INDEX('Employee Info'!$C$3:$J$200,MATCH(Data7[[#This Row],[Name:]],'Employee Info'!$B$3:$B$200,0),MATCH(Data7[[#Headers],[Truck]],'Employee Info'!$C$2:$J$2,0)),"")</f>
        <v/>
      </c>
      <c r="L915" s="19" t="str">
        <f>IFERROR(INDEX('Employee Info'!$C$3:$J$200,MATCH(Data7[[#This Row],[Name:]],'Employee Info'!$B$3:$B$200,0),MATCH(Data7[[#Headers],[Phone]],'Employee Info'!$C$2:$J$2,0)),"")</f>
        <v/>
      </c>
      <c r="M915" s="19" t="str">
        <f>IFERROR(INDEX('Employee Info'!$C$3:$J$200,MATCH(Data7[[#This Row],[Name:]],'Employee Info'!$B$3:$B$200,0),MATCH(Data7[[#Headers],[Tech]],'Employee Info'!$C$2:$J$2,0)),"")</f>
        <v/>
      </c>
      <c r="N915" s="19" t="str">
        <f>IFERROR(INDEX('Employee Info'!$C$3:$J$200,MATCH(Data7[[#This Row],[Name:]],'Employee Info'!$B$3:$B$200,0),MATCH(Data7[[#Headers],[Other]],'Employee Info'!$C$2:$J$2,0)),"")</f>
        <v/>
      </c>
      <c r="O915" s="19">
        <f>IFERROR((Data7[[#This Row],[Hours:]]*SUM(Data7[[#This Row],[Rate]:[Other]])),"")</f>
        <v>0</v>
      </c>
      <c r="P915" s="7" t="str">
        <f>IF(Data7[[#This Row],[WO'#:]]="","Riley #","WO#")</f>
        <v>Riley #</v>
      </c>
      <c r="Q915" s="7">
        <f>IFERROR(WEEKNUM(Data7[[#This Row],[Date:]]),"")</f>
        <v>21</v>
      </c>
      <c r="R915" s="6">
        <f t="shared" si="42"/>
        <v>45431</v>
      </c>
      <c r="S915" s="6">
        <f>Data7[[#This Row],[Week Start]]+7</f>
        <v>45438</v>
      </c>
      <c r="T915" s="7" t="str">
        <f t="shared" si="43"/>
        <v>5/19/2024 - 5/26/2024</v>
      </c>
      <c r="U915" s="7" t="str">
        <f t="shared" si="44"/>
        <v>Time Card</v>
      </c>
      <c r="V915" s="8" t="str">
        <f>RIGHT(TEXT(Data7[[#This Row],[Date:]],"mmddyyyy"),4)</f>
        <v>2024</v>
      </c>
      <c r="W915" s="8" t="str">
        <f>MID(TEXT(Data7[[#This Row],[Date:]],"mmddyyyy"),3,2)</f>
        <v>25</v>
      </c>
      <c r="X915" s="8" t="str">
        <f>LEFT(TEXT(Data7[[#This Row],[Date:]],"mmddyyyy"),2)</f>
        <v>05</v>
      </c>
      <c r="Y915" s="6">
        <f>DATE(Data7[[#This Row],[Year]],Data7[[#This Row],[Month]],Data7[[#This Row],[Day]])</f>
        <v>45437</v>
      </c>
    </row>
    <row r="916" spans="1:25" x14ac:dyDescent="0.3">
      <c r="A916" s="5">
        <v>45437.583542476852</v>
      </c>
      <c r="B916" s="7" t="s">
        <v>31</v>
      </c>
      <c r="C916" s="6" t="s">
        <v>673</v>
      </c>
      <c r="D916" s="7" t="s">
        <v>677</v>
      </c>
      <c r="E916" s="8">
        <v>8</v>
      </c>
      <c r="F916" s="7" t="s">
        <v>68</v>
      </c>
      <c r="G916" s="7" t="s">
        <v>68</v>
      </c>
      <c r="H916" s="7" t="s">
        <v>616</v>
      </c>
      <c r="I916" s="7" t="s">
        <v>45</v>
      </c>
      <c r="J916" s="19" t="str">
        <f>IFERROR(INDEX('Employee Info'!$C$3:$E$200,MATCH(Data7[[#This Row],[Name:]],'Employee Info'!$B$3:$B$200,0),MATCH(Data7[[#This Row],[Hours Type:]],'Employee Info'!$C$2:$E$2,0)),"")</f>
        <v/>
      </c>
      <c r="K916" s="19" t="str">
        <f>IFERROR(INDEX('Employee Info'!$C$3:$J$200,MATCH(Data7[[#This Row],[Name:]],'Employee Info'!$B$3:$B$200,0),MATCH(Data7[[#Headers],[Truck]],'Employee Info'!$C$2:$J$2,0)),"")</f>
        <v/>
      </c>
      <c r="L916" s="19" t="str">
        <f>IFERROR(INDEX('Employee Info'!$C$3:$J$200,MATCH(Data7[[#This Row],[Name:]],'Employee Info'!$B$3:$B$200,0),MATCH(Data7[[#Headers],[Phone]],'Employee Info'!$C$2:$J$2,0)),"")</f>
        <v/>
      </c>
      <c r="M916" s="19" t="str">
        <f>IFERROR(INDEX('Employee Info'!$C$3:$J$200,MATCH(Data7[[#This Row],[Name:]],'Employee Info'!$B$3:$B$200,0),MATCH(Data7[[#Headers],[Tech]],'Employee Info'!$C$2:$J$2,0)),"")</f>
        <v/>
      </c>
      <c r="N916" s="19" t="str">
        <f>IFERROR(INDEX('Employee Info'!$C$3:$J$200,MATCH(Data7[[#This Row],[Name:]],'Employee Info'!$B$3:$B$200,0),MATCH(Data7[[#Headers],[Other]],'Employee Info'!$C$2:$J$2,0)),"")</f>
        <v/>
      </c>
      <c r="O916" s="19">
        <f>IFERROR((Data7[[#This Row],[Hours:]]*SUM(Data7[[#This Row],[Rate]:[Other]])),"")</f>
        <v>0</v>
      </c>
      <c r="P916" s="7" t="str">
        <f>IF(Data7[[#This Row],[WO'#:]]="","Riley #","WO#")</f>
        <v>Riley #</v>
      </c>
      <c r="Q916" s="7">
        <f>IFERROR(WEEKNUM(Data7[[#This Row],[Date:]]),"")</f>
        <v>21</v>
      </c>
      <c r="R916" s="6">
        <f t="shared" si="42"/>
        <v>45431</v>
      </c>
      <c r="S916" s="6">
        <f>Data7[[#This Row],[Week Start]]+7</f>
        <v>45438</v>
      </c>
      <c r="T916" s="7" t="str">
        <f t="shared" si="43"/>
        <v>5/19/2024 - 5/26/2024</v>
      </c>
      <c r="U916" s="7" t="str">
        <f t="shared" si="44"/>
        <v>Time Card</v>
      </c>
      <c r="V916" s="8" t="str">
        <f>RIGHT(TEXT(Data7[[#This Row],[Date:]],"mmddyyyy"),4)</f>
        <v>2024</v>
      </c>
      <c r="W916" s="8" t="str">
        <f>MID(TEXT(Data7[[#This Row],[Date:]],"mmddyyyy"),3,2)</f>
        <v>25</v>
      </c>
      <c r="X916" s="8" t="str">
        <f>LEFT(TEXT(Data7[[#This Row],[Date:]],"mmddyyyy"),2)</f>
        <v>05</v>
      </c>
      <c r="Y916" s="6">
        <f>DATE(Data7[[#This Row],[Year]],Data7[[#This Row],[Month]],Data7[[#This Row],[Day]])</f>
        <v>45437</v>
      </c>
    </row>
    <row r="917" spans="1:25" x14ac:dyDescent="0.3">
      <c r="A917" s="5">
        <v>45438.585205902775</v>
      </c>
      <c r="B917" s="7" t="s">
        <v>35</v>
      </c>
      <c r="C917" s="6" t="s">
        <v>678</v>
      </c>
      <c r="D917" s="7" t="s">
        <v>679</v>
      </c>
      <c r="E917" s="8">
        <v>4</v>
      </c>
      <c r="F917" s="7">
        <v>6994907</v>
      </c>
      <c r="G917" s="7" t="s">
        <v>68</v>
      </c>
      <c r="H917" s="7" t="s">
        <v>69</v>
      </c>
      <c r="I917" s="7" t="s">
        <v>46</v>
      </c>
      <c r="J917" s="19" t="str">
        <f>IFERROR(INDEX('Employee Info'!$C$3:$E$200,MATCH(Data7[[#This Row],[Name:]],'Employee Info'!$B$3:$B$200,0),MATCH(Data7[[#This Row],[Hours Type:]],'Employee Info'!$C$2:$E$2,0)),"")</f>
        <v/>
      </c>
      <c r="K917" s="19" t="str">
        <f>IFERROR(INDEX('Employee Info'!$C$3:$J$200,MATCH(Data7[[#This Row],[Name:]],'Employee Info'!$B$3:$B$200,0),MATCH(Data7[[#Headers],[Truck]],'Employee Info'!$C$2:$J$2,0)),"")</f>
        <v/>
      </c>
      <c r="L917" s="19" t="str">
        <f>IFERROR(INDEX('Employee Info'!$C$3:$J$200,MATCH(Data7[[#This Row],[Name:]],'Employee Info'!$B$3:$B$200,0),MATCH(Data7[[#Headers],[Phone]],'Employee Info'!$C$2:$J$2,0)),"")</f>
        <v/>
      </c>
      <c r="M917" s="19" t="str">
        <f>IFERROR(INDEX('Employee Info'!$C$3:$J$200,MATCH(Data7[[#This Row],[Name:]],'Employee Info'!$B$3:$B$200,0),MATCH(Data7[[#Headers],[Tech]],'Employee Info'!$C$2:$J$2,0)),"")</f>
        <v/>
      </c>
      <c r="N917" s="19" t="str">
        <f>IFERROR(INDEX('Employee Info'!$C$3:$J$200,MATCH(Data7[[#This Row],[Name:]],'Employee Info'!$B$3:$B$200,0),MATCH(Data7[[#Headers],[Other]],'Employee Info'!$C$2:$J$2,0)),"")</f>
        <v/>
      </c>
      <c r="O917" s="19">
        <f>IFERROR((Data7[[#This Row],[Hours:]]*SUM(Data7[[#This Row],[Rate]:[Other]])),"")</f>
        <v>0</v>
      </c>
      <c r="P917" s="7" t="str">
        <f>IF(Data7[[#This Row],[WO'#:]]="","Riley #","WO#")</f>
        <v>WO#</v>
      </c>
      <c r="Q917" s="7">
        <f>IFERROR(WEEKNUM(Data7[[#This Row],[Date:]]),"")</f>
        <v>22</v>
      </c>
      <c r="R917" s="6">
        <f t="shared" si="42"/>
        <v>45438</v>
      </c>
      <c r="S917" s="6">
        <f>Data7[[#This Row],[Week Start]]+7</f>
        <v>45445</v>
      </c>
      <c r="T917" s="7" t="str">
        <f t="shared" si="43"/>
        <v>5/26/2024 - 6/2/2024</v>
      </c>
      <c r="U917" s="7" t="str">
        <f t="shared" si="44"/>
        <v>Time Card</v>
      </c>
      <c r="V917" s="8" t="str">
        <f>RIGHT(TEXT(Data7[[#This Row],[Date:]],"mmddyyyy"),4)</f>
        <v>2024</v>
      </c>
      <c r="W917" s="8" t="str">
        <f>MID(TEXT(Data7[[#This Row],[Date:]],"mmddyyyy"),3,2)</f>
        <v>26</v>
      </c>
      <c r="X917" s="8" t="str">
        <f>LEFT(TEXT(Data7[[#This Row],[Date:]],"mmddyyyy"),2)</f>
        <v>05</v>
      </c>
      <c r="Y917" s="6">
        <f>DATE(Data7[[#This Row],[Year]],Data7[[#This Row],[Month]],Data7[[#This Row],[Day]])</f>
        <v>45438</v>
      </c>
    </row>
    <row r="918" spans="1:25" x14ac:dyDescent="0.3">
      <c r="A918" s="5">
        <v>45438.585269097224</v>
      </c>
      <c r="B918" s="7" t="s">
        <v>31</v>
      </c>
      <c r="C918" s="6" t="s">
        <v>678</v>
      </c>
      <c r="D918" s="7" t="s">
        <v>679</v>
      </c>
      <c r="E918" s="8">
        <v>4</v>
      </c>
      <c r="F918" s="7">
        <v>6994907</v>
      </c>
      <c r="G918" s="7" t="s">
        <v>68</v>
      </c>
      <c r="H918" s="7" t="s">
        <v>69</v>
      </c>
      <c r="I918" s="7" t="s">
        <v>46</v>
      </c>
      <c r="J918" s="19" t="str">
        <f>IFERROR(INDEX('Employee Info'!$C$3:$E$200,MATCH(Data7[[#This Row],[Name:]],'Employee Info'!$B$3:$B$200,0),MATCH(Data7[[#This Row],[Hours Type:]],'Employee Info'!$C$2:$E$2,0)),"")</f>
        <v/>
      </c>
      <c r="K918" s="19" t="str">
        <f>IFERROR(INDEX('Employee Info'!$C$3:$J$200,MATCH(Data7[[#This Row],[Name:]],'Employee Info'!$B$3:$B$200,0),MATCH(Data7[[#Headers],[Truck]],'Employee Info'!$C$2:$J$2,0)),"")</f>
        <v/>
      </c>
      <c r="L918" s="19" t="str">
        <f>IFERROR(INDEX('Employee Info'!$C$3:$J$200,MATCH(Data7[[#This Row],[Name:]],'Employee Info'!$B$3:$B$200,0),MATCH(Data7[[#Headers],[Phone]],'Employee Info'!$C$2:$J$2,0)),"")</f>
        <v/>
      </c>
      <c r="M918" s="19" t="str">
        <f>IFERROR(INDEX('Employee Info'!$C$3:$J$200,MATCH(Data7[[#This Row],[Name:]],'Employee Info'!$B$3:$B$200,0),MATCH(Data7[[#Headers],[Tech]],'Employee Info'!$C$2:$J$2,0)),"")</f>
        <v/>
      </c>
      <c r="N918" s="19" t="str">
        <f>IFERROR(INDEX('Employee Info'!$C$3:$J$200,MATCH(Data7[[#This Row],[Name:]],'Employee Info'!$B$3:$B$200,0),MATCH(Data7[[#Headers],[Other]],'Employee Info'!$C$2:$J$2,0)),"")</f>
        <v/>
      </c>
      <c r="O918" s="19">
        <f>IFERROR((Data7[[#This Row],[Hours:]]*SUM(Data7[[#This Row],[Rate]:[Other]])),"")</f>
        <v>0</v>
      </c>
      <c r="P918" s="7" t="str">
        <f>IF(Data7[[#This Row],[WO'#:]]="","Riley #","WO#")</f>
        <v>WO#</v>
      </c>
      <c r="Q918" s="7">
        <f>IFERROR(WEEKNUM(Data7[[#This Row],[Date:]]),"")</f>
        <v>22</v>
      </c>
      <c r="R918" s="6">
        <f t="shared" si="42"/>
        <v>45438</v>
      </c>
      <c r="S918" s="6">
        <f>Data7[[#This Row],[Week Start]]+7</f>
        <v>45445</v>
      </c>
      <c r="T918" s="7" t="str">
        <f t="shared" si="43"/>
        <v>5/26/2024 - 6/2/2024</v>
      </c>
      <c r="U918" s="7" t="str">
        <f t="shared" si="44"/>
        <v>Time Card</v>
      </c>
      <c r="V918" s="8" t="str">
        <f>RIGHT(TEXT(Data7[[#This Row],[Date:]],"mmddyyyy"),4)</f>
        <v>2024</v>
      </c>
      <c r="W918" s="8" t="str">
        <f>MID(TEXT(Data7[[#This Row],[Date:]],"mmddyyyy"),3,2)</f>
        <v>26</v>
      </c>
      <c r="X918" s="8" t="str">
        <f>LEFT(TEXT(Data7[[#This Row],[Date:]],"mmddyyyy"),2)</f>
        <v>05</v>
      </c>
      <c r="Y918" s="6">
        <f>DATE(Data7[[#This Row],[Year]],Data7[[#This Row],[Month]],Data7[[#This Row],[Day]])</f>
        <v>45438</v>
      </c>
    </row>
    <row r="919" spans="1:25" x14ac:dyDescent="0.3">
      <c r="A919" s="5">
        <v>45438.58243159722</v>
      </c>
      <c r="B919" s="7" t="s">
        <v>31</v>
      </c>
      <c r="C919" s="6" t="s">
        <v>678</v>
      </c>
      <c r="D919" s="7" t="s">
        <v>680</v>
      </c>
      <c r="E919" s="8">
        <v>4</v>
      </c>
      <c r="F919" s="7" t="s">
        <v>68</v>
      </c>
      <c r="G919" s="7" t="s">
        <v>68</v>
      </c>
      <c r="H919" s="7" t="s">
        <v>468</v>
      </c>
      <c r="I919" s="7" t="s">
        <v>45</v>
      </c>
      <c r="J919" s="19" t="str">
        <f>IFERROR(INDEX('Employee Info'!$C$3:$E$200,MATCH(Data7[[#This Row],[Name:]],'Employee Info'!$B$3:$B$200,0),MATCH(Data7[[#This Row],[Hours Type:]],'Employee Info'!$C$2:$E$2,0)),"")</f>
        <v/>
      </c>
      <c r="K919" s="19" t="str">
        <f>IFERROR(INDEX('Employee Info'!$C$3:$J$200,MATCH(Data7[[#This Row],[Name:]],'Employee Info'!$B$3:$B$200,0),MATCH(Data7[[#Headers],[Truck]],'Employee Info'!$C$2:$J$2,0)),"")</f>
        <v/>
      </c>
      <c r="L919" s="19" t="str">
        <f>IFERROR(INDEX('Employee Info'!$C$3:$J$200,MATCH(Data7[[#This Row],[Name:]],'Employee Info'!$B$3:$B$200,0),MATCH(Data7[[#Headers],[Phone]],'Employee Info'!$C$2:$J$2,0)),"")</f>
        <v/>
      </c>
      <c r="M919" s="19" t="str">
        <f>IFERROR(INDEX('Employee Info'!$C$3:$J$200,MATCH(Data7[[#This Row],[Name:]],'Employee Info'!$B$3:$B$200,0),MATCH(Data7[[#Headers],[Tech]],'Employee Info'!$C$2:$J$2,0)),"")</f>
        <v/>
      </c>
      <c r="N919" s="19" t="str">
        <f>IFERROR(INDEX('Employee Info'!$C$3:$J$200,MATCH(Data7[[#This Row],[Name:]],'Employee Info'!$B$3:$B$200,0),MATCH(Data7[[#Headers],[Other]],'Employee Info'!$C$2:$J$2,0)),"")</f>
        <v/>
      </c>
      <c r="O919" s="19">
        <f>IFERROR((Data7[[#This Row],[Hours:]]*SUM(Data7[[#This Row],[Rate]:[Other]])),"")</f>
        <v>0</v>
      </c>
      <c r="P919" s="7" t="str">
        <f>IF(Data7[[#This Row],[WO'#:]]="","Riley #","WO#")</f>
        <v>Riley #</v>
      </c>
      <c r="Q919" s="7">
        <f>IFERROR(WEEKNUM(Data7[[#This Row],[Date:]]),"")</f>
        <v>22</v>
      </c>
      <c r="R919" s="6">
        <f t="shared" si="42"/>
        <v>45438</v>
      </c>
      <c r="S919" s="6">
        <f>Data7[[#This Row],[Week Start]]+7</f>
        <v>45445</v>
      </c>
      <c r="T919" s="7" t="str">
        <f t="shared" si="43"/>
        <v>5/26/2024 - 6/2/2024</v>
      </c>
      <c r="U919" s="7" t="str">
        <f t="shared" si="44"/>
        <v>Time Card</v>
      </c>
      <c r="V919" s="8" t="str">
        <f>RIGHT(TEXT(Data7[[#This Row],[Date:]],"mmddyyyy"),4)</f>
        <v>2024</v>
      </c>
      <c r="W919" s="8" t="str">
        <f>MID(TEXT(Data7[[#This Row],[Date:]],"mmddyyyy"),3,2)</f>
        <v>26</v>
      </c>
      <c r="X919" s="8" t="str">
        <f>LEFT(TEXT(Data7[[#This Row],[Date:]],"mmddyyyy"),2)</f>
        <v>05</v>
      </c>
      <c r="Y919" s="6">
        <f>DATE(Data7[[#This Row],[Year]],Data7[[#This Row],[Month]],Data7[[#This Row],[Day]])</f>
        <v>45438</v>
      </c>
    </row>
    <row r="920" spans="1:25" x14ac:dyDescent="0.3">
      <c r="A920" s="5">
        <v>45438.586542939818</v>
      </c>
      <c r="B920" s="7" t="s">
        <v>23</v>
      </c>
      <c r="C920" s="6" t="s">
        <v>678</v>
      </c>
      <c r="D920" s="7" t="s">
        <v>681</v>
      </c>
      <c r="E920" s="8">
        <v>2</v>
      </c>
      <c r="F920" s="7" t="s">
        <v>68</v>
      </c>
      <c r="G920" s="7" t="s">
        <v>68</v>
      </c>
      <c r="H920" s="7" t="s">
        <v>468</v>
      </c>
      <c r="I920" s="7" t="s">
        <v>46</v>
      </c>
      <c r="J920" s="19" t="str">
        <f>IFERROR(INDEX('Employee Info'!$C$3:$E$200,MATCH(Data7[[#This Row],[Name:]],'Employee Info'!$B$3:$B$200,0),MATCH(Data7[[#This Row],[Hours Type:]],'Employee Info'!$C$2:$E$2,0)),"")</f>
        <v/>
      </c>
      <c r="K920" s="19" t="str">
        <f>IFERROR(INDEX('Employee Info'!$C$3:$J$200,MATCH(Data7[[#This Row],[Name:]],'Employee Info'!$B$3:$B$200,0),MATCH(Data7[[#Headers],[Truck]],'Employee Info'!$C$2:$J$2,0)),"")</f>
        <v/>
      </c>
      <c r="L920" s="19" t="str">
        <f>IFERROR(INDEX('Employee Info'!$C$3:$J$200,MATCH(Data7[[#This Row],[Name:]],'Employee Info'!$B$3:$B$200,0),MATCH(Data7[[#Headers],[Phone]],'Employee Info'!$C$2:$J$2,0)),"")</f>
        <v/>
      </c>
      <c r="M920" s="19" t="str">
        <f>IFERROR(INDEX('Employee Info'!$C$3:$J$200,MATCH(Data7[[#This Row],[Name:]],'Employee Info'!$B$3:$B$200,0),MATCH(Data7[[#Headers],[Tech]],'Employee Info'!$C$2:$J$2,0)),"")</f>
        <v/>
      </c>
      <c r="N920" s="19" t="str">
        <f>IFERROR(INDEX('Employee Info'!$C$3:$J$200,MATCH(Data7[[#This Row],[Name:]],'Employee Info'!$B$3:$B$200,0),MATCH(Data7[[#Headers],[Other]],'Employee Info'!$C$2:$J$2,0)),"")</f>
        <v/>
      </c>
      <c r="O920" s="19">
        <f>IFERROR((Data7[[#This Row],[Hours:]]*SUM(Data7[[#This Row],[Rate]:[Other]])),"")</f>
        <v>0</v>
      </c>
      <c r="P920" s="7" t="str">
        <f>IF(Data7[[#This Row],[WO'#:]]="","Riley #","WO#")</f>
        <v>Riley #</v>
      </c>
      <c r="Q920" s="7">
        <f>IFERROR(WEEKNUM(Data7[[#This Row],[Date:]]),"")</f>
        <v>22</v>
      </c>
      <c r="R920" s="6">
        <f t="shared" si="42"/>
        <v>45438</v>
      </c>
      <c r="S920" s="6">
        <f>Data7[[#This Row],[Week Start]]+7</f>
        <v>45445</v>
      </c>
      <c r="T920" s="7" t="str">
        <f t="shared" si="43"/>
        <v>5/26/2024 - 6/2/2024</v>
      </c>
      <c r="U920" s="7" t="str">
        <f t="shared" si="44"/>
        <v>Time Card</v>
      </c>
      <c r="V920" s="8" t="str">
        <f>RIGHT(TEXT(Data7[[#This Row],[Date:]],"mmddyyyy"),4)</f>
        <v>2024</v>
      </c>
      <c r="W920" s="8" t="str">
        <f>MID(TEXT(Data7[[#This Row],[Date:]],"mmddyyyy"),3,2)</f>
        <v>26</v>
      </c>
      <c r="X920" s="8" t="str">
        <f>LEFT(TEXT(Data7[[#This Row],[Date:]],"mmddyyyy"),2)</f>
        <v>05</v>
      </c>
      <c r="Y920" s="6">
        <f>DATE(Data7[[#This Row],[Year]],Data7[[#This Row],[Month]],Data7[[#This Row],[Day]])</f>
        <v>45438</v>
      </c>
    </row>
    <row r="921" spans="1:25" x14ac:dyDescent="0.3">
      <c r="A921" s="5">
        <v>45438.580423726853</v>
      </c>
      <c r="B921" s="7" t="s">
        <v>35</v>
      </c>
      <c r="C921" s="6" t="s">
        <v>678</v>
      </c>
      <c r="D921" s="7" t="s">
        <v>677</v>
      </c>
      <c r="E921" s="8">
        <v>4</v>
      </c>
      <c r="F921" s="7" t="s">
        <v>68</v>
      </c>
      <c r="G921" s="7" t="s">
        <v>68</v>
      </c>
      <c r="H921" s="7" t="s">
        <v>616</v>
      </c>
      <c r="I921" s="7" t="s">
        <v>45</v>
      </c>
      <c r="J921" s="19" t="str">
        <f>IFERROR(INDEX('Employee Info'!$C$3:$E$200,MATCH(Data7[[#This Row],[Name:]],'Employee Info'!$B$3:$B$200,0),MATCH(Data7[[#This Row],[Hours Type:]],'Employee Info'!$C$2:$E$2,0)),"")</f>
        <v/>
      </c>
      <c r="K921" s="19" t="str">
        <f>IFERROR(INDEX('Employee Info'!$C$3:$J$200,MATCH(Data7[[#This Row],[Name:]],'Employee Info'!$B$3:$B$200,0),MATCH(Data7[[#Headers],[Truck]],'Employee Info'!$C$2:$J$2,0)),"")</f>
        <v/>
      </c>
      <c r="L921" s="19" t="str">
        <f>IFERROR(INDEX('Employee Info'!$C$3:$J$200,MATCH(Data7[[#This Row],[Name:]],'Employee Info'!$B$3:$B$200,0),MATCH(Data7[[#Headers],[Phone]],'Employee Info'!$C$2:$J$2,0)),"")</f>
        <v/>
      </c>
      <c r="M921" s="19" t="str">
        <f>IFERROR(INDEX('Employee Info'!$C$3:$J$200,MATCH(Data7[[#This Row],[Name:]],'Employee Info'!$B$3:$B$200,0),MATCH(Data7[[#Headers],[Tech]],'Employee Info'!$C$2:$J$2,0)),"")</f>
        <v/>
      </c>
      <c r="N921" s="19" t="str">
        <f>IFERROR(INDEX('Employee Info'!$C$3:$J$200,MATCH(Data7[[#This Row],[Name:]],'Employee Info'!$B$3:$B$200,0),MATCH(Data7[[#Headers],[Other]],'Employee Info'!$C$2:$J$2,0)),"")</f>
        <v/>
      </c>
      <c r="O921" s="19">
        <f>IFERROR((Data7[[#This Row],[Hours:]]*SUM(Data7[[#This Row],[Rate]:[Other]])),"")</f>
        <v>0</v>
      </c>
      <c r="P921" s="7" t="str">
        <f>IF(Data7[[#This Row],[WO'#:]]="","Riley #","WO#")</f>
        <v>Riley #</v>
      </c>
      <c r="Q921" s="7">
        <f>IFERROR(WEEKNUM(Data7[[#This Row],[Date:]]),"")</f>
        <v>22</v>
      </c>
      <c r="R921" s="6">
        <f t="shared" si="42"/>
        <v>45438</v>
      </c>
      <c r="S921" s="6">
        <f>Data7[[#This Row],[Week Start]]+7</f>
        <v>45445</v>
      </c>
      <c r="T921" s="7" t="str">
        <f t="shared" si="43"/>
        <v>5/26/2024 - 6/2/2024</v>
      </c>
      <c r="U921" s="7" t="str">
        <f t="shared" si="44"/>
        <v>Time Card</v>
      </c>
      <c r="V921" s="8" t="str">
        <f>RIGHT(TEXT(Data7[[#This Row],[Date:]],"mmddyyyy"),4)</f>
        <v>2024</v>
      </c>
      <c r="W921" s="8" t="str">
        <f>MID(TEXT(Data7[[#This Row],[Date:]],"mmddyyyy"),3,2)</f>
        <v>26</v>
      </c>
      <c r="X921" s="8" t="str">
        <f>LEFT(TEXT(Data7[[#This Row],[Date:]],"mmddyyyy"),2)</f>
        <v>05</v>
      </c>
      <c r="Y921" s="6">
        <f>DATE(Data7[[#This Row],[Year]],Data7[[#This Row],[Month]],Data7[[#This Row],[Day]])</f>
        <v>45438</v>
      </c>
    </row>
    <row r="922" spans="1:25" x14ac:dyDescent="0.3">
      <c r="A922" s="5">
        <v>45438.585887152774</v>
      </c>
      <c r="B922" s="7" t="s">
        <v>23</v>
      </c>
      <c r="C922" s="6" t="s">
        <v>678</v>
      </c>
      <c r="D922" s="7" t="s">
        <v>676</v>
      </c>
      <c r="E922" s="8">
        <v>5</v>
      </c>
      <c r="F922" s="7" t="s">
        <v>68</v>
      </c>
      <c r="G922" s="7" t="s">
        <v>68</v>
      </c>
      <c r="H922" s="7" t="s">
        <v>616</v>
      </c>
      <c r="I922" s="7" t="s">
        <v>46</v>
      </c>
      <c r="J922" s="19" t="str">
        <f>IFERROR(INDEX('Employee Info'!$C$3:$E$200,MATCH(Data7[[#This Row],[Name:]],'Employee Info'!$B$3:$B$200,0),MATCH(Data7[[#This Row],[Hours Type:]],'Employee Info'!$C$2:$E$2,0)),"")</f>
        <v/>
      </c>
      <c r="K922" s="19" t="str">
        <f>IFERROR(INDEX('Employee Info'!$C$3:$J$200,MATCH(Data7[[#This Row],[Name:]],'Employee Info'!$B$3:$B$200,0),MATCH(Data7[[#Headers],[Truck]],'Employee Info'!$C$2:$J$2,0)),"")</f>
        <v/>
      </c>
      <c r="L922" s="19" t="str">
        <f>IFERROR(INDEX('Employee Info'!$C$3:$J$200,MATCH(Data7[[#This Row],[Name:]],'Employee Info'!$B$3:$B$200,0),MATCH(Data7[[#Headers],[Phone]],'Employee Info'!$C$2:$J$2,0)),"")</f>
        <v/>
      </c>
      <c r="M922" s="19" t="str">
        <f>IFERROR(INDEX('Employee Info'!$C$3:$J$200,MATCH(Data7[[#This Row],[Name:]],'Employee Info'!$B$3:$B$200,0),MATCH(Data7[[#Headers],[Tech]],'Employee Info'!$C$2:$J$2,0)),"")</f>
        <v/>
      </c>
      <c r="N922" s="19" t="str">
        <f>IFERROR(INDEX('Employee Info'!$C$3:$J$200,MATCH(Data7[[#This Row],[Name:]],'Employee Info'!$B$3:$B$200,0),MATCH(Data7[[#Headers],[Other]],'Employee Info'!$C$2:$J$2,0)),"")</f>
        <v/>
      </c>
      <c r="O922" s="19">
        <f>IFERROR((Data7[[#This Row],[Hours:]]*SUM(Data7[[#This Row],[Rate]:[Other]])),"")</f>
        <v>0</v>
      </c>
      <c r="P922" s="7" t="str">
        <f>IF(Data7[[#This Row],[WO'#:]]="","Riley #","WO#")</f>
        <v>Riley #</v>
      </c>
      <c r="Q922" s="7">
        <f>IFERROR(WEEKNUM(Data7[[#This Row],[Date:]]),"")</f>
        <v>22</v>
      </c>
      <c r="R922" s="6">
        <f t="shared" si="42"/>
        <v>45438</v>
      </c>
      <c r="S922" s="6">
        <f>Data7[[#This Row],[Week Start]]+7</f>
        <v>45445</v>
      </c>
      <c r="T922" s="7" t="str">
        <f t="shared" si="43"/>
        <v>5/26/2024 - 6/2/2024</v>
      </c>
      <c r="U922" s="7" t="str">
        <f t="shared" si="44"/>
        <v>Time Card</v>
      </c>
      <c r="V922" s="8" t="str">
        <f>RIGHT(TEXT(Data7[[#This Row],[Date:]],"mmddyyyy"),4)</f>
        <v>2024</v>
      </c>
      <c r="W922" s="8" t="str">
        <f>MID(TEXT(Data7[[#This Row],[Date:]],"mmddyyyy"),3,2)</f>
        <v>26</v>
      </c>
      <c r="X922" s="8" t="str">
        <f>LEFT(TEXT(Data7[[#This Row],[Date:]],"mmddyyyy"),2)</f>
        <v>05</v>
      </c>
      <c r="Y922" s="6">
        <f>DATE(Data7[[#This Row],[Year]],Data7[[#This Row],[Month]],Data7[[#This Row],[Day]])</f>
        <v>45438</v>
      </c>
    </row>
    <row r="923" spans="1:25" x14ac:dyDescent="0.3">
      <c r="A923" s="5">
        <v>45439.577706597222</v>
      </c>
      <c r="B923" s="7" t="s">
        <v>23</v>
      </c>
      <c r="C923" s="6" t="s">
        <v>678</v>
      </c>
      <c r="D923" s="7" t="s">
        <v>682</v>
      </c>
      <c r="E923" s="8">
        <v>8</v>
      </c>
      <c r="F923" s="7" t="s">
        <v>68</v>
      </c>
      <c r="G923" s="7" t="s">
        <v>68</v>
      </c>
      <c r="H923" s="7" t="s">
        <v>616</v>
      </c>
      <c r="I923" s="7" t="s">
        <v>46</v>
      </c>
      <c r="J923" s="19" t="str">
        <f>IFERROR(INDEX('Employee Info'!$C$3:$E$200,MATCH(Data7[[#This Row],[Name:]],'Employee Info'!$B$3:$B$200,0),MATCH(Data7[[#This Row],[Hours Type:]],'Employee Info'!$C$2:$E$2,0)),"")</f>
        <v/>
      </c>
      <c r="K923" s="19" t="str">
        <f>IFERROR(INDEX('Employee Info'!$C$3:$J$200,MATCH(Data7[[#This Row],[Name:]],'Employee Info'!$B$3:$B$200,0),MATCH(Data7[[#Headers],[Truck]],'Employee Info'!$C$2:$J$2,0)),"")</f>
        <v/>
      </c>
      <c r="L923" s="19" t="str">
        <f>IFERROR(INDEX('Employee Info'!$C$3:$J$200,MATCH(Data7[[#This Row],[Name:]],'Employee Info'!$B$3:$B$200,0),MATCH(Data7[[#Headers],[Phone]],'Employee Info'!$C$2:$J$2,0)),"")</f>
        <v/>
      </c>
      <c r="M923" s="19" t="str">
        <f>IFERROR(INDEX('Employee Info'!$C$3:$J$200,MATCH(Data7[[#This Row],[Name:]],'Employee Info'!$B$3:$B$200,0),MATCH(Data7[[#Headers],[Tech]],'Employee Info'!$C$2:$J$2,0)),"")</f>
        <v/>
      </c>
      <c r="N923" s="19" t="str">
        <f>IFERROR(INDEX('Employee Info'!$C$3:$J$200,MATCH(Data7[[#This Row],[Name:]],'Employee Info'!$B$3:$B$200,0),MATCH(Data7[[#Headers],[Other]],'Employee Info'!$C$2:$J$2,0)),"")</f>
        <v/>
      </c>
      <c r="O923" s="19">
        <f>IFERROR((Data7[[#This Row],[Hours:]]*SUM(Data7[[#This Row],[Rate]:[Other]])),"")</f>
        <v>0</v>
      </c>
      <c r="P923" s="7" t="str">
        <f>IF(Data7[[#This Row],[WO'#:]]="","Riley #","WO#")</f>
        <v>Riley #</v>
      </c>
      <c r="Q923" s="7">
        <f>IFERROR(WEEKNUM(Data7[[#This Row],[Date:]]),"")</f>
        <v>22</v>
      </c>
      <c r="R923" s="6">
        <f t="shared" si="42"/>
        <v>45438</v>
      </c>
      <c r="S923" s="6">
        <f>Data7[[#This Row],[Week Start]]+7</f>
        <v>45445</v>
      </c>
      <c r="T923" s="7" t="str">
        <f t="shared" si="43"/>
        <v>5/26/2024 - 6/2/2024</v>
      </c>
      <c r="U923" s="7" t="str">
        <f t="shared" si="44"/>
        <v>Time Card</v>
      </c>
      <c r="V923" s="8" t="str">
        <f>RIGHT(TEXT(Data7[[#This Row],[Date:]],"mmddyyyy"),4)</f>
        <v>2024</v>
      </c>
      <c r="W923" s="8" t="str">
        <f>MID(TEXT(Data7[[#This Row],[Date:]],"mmddyyyy"),3,2)</f>
        <v>26</v>
      </c>
      <c r="X923" s="8" t="str">
        <f>LEFT(TEXT(Data7[[#This Row],[Date:]],"mmddyyyy"),2)</f>
        <v>05</v>
      </c>
      <c r="Y923" s="6">
        <f>DATE(Data7[[#This Row],[Year]],Data7[[#This Row],[Month]],Data7[[#This Row],[Day]])</f>
        <v>45438</v>
      </c>
    </row>
    <row r="924" spans="1:25" x14ac:dyDescent="0.3">
      <c r="A924" s="5">
        <v>45443.380768171293</v>
      </c>
      <c r="B924" s="7" t="s">
        <v>66</v>
      </c>
      <c r="C924" s="6" t="s">
        <v>683</v>
      </c>
      <c r="D924" s="7" t="s">
        <v>684</v>
      </c>
      <c r="E924" s="8">
        <v>8</v>
      </c>
      <c r="F924" s="7" t="s">
        <v>68</v>
      </c>
      <c r="G924" s="7" t="s">
        <v>68</v>
      </c>
      <c r="H924" s="7" t="s">
        <v>616</v>
      </c>
      <c r="I924" s="7" t="s">
        <v>46</v>
      </c>
      <c r="J924" s="19" t="str">
        <f>IFERROR(INDEX('Employee Info'!$C$3:$E$200,MATCH(Data7[[#This Row],[Name:]],'Employee Info'!$B$3:$B$200,0),MATCH(Data7[[#This Row],[Hours Type:]],'Employee Info'!$C$2:$E$2,0)),"")</f>
        <v/>
      </c>
      <c r="K924" s="19" t="str">
        <f>IFERROR(INDEX('Employee Info'!$C$3:$J$200,MATCH(Data7[[#This Row],[Name:]],'Employee Info'!$B$3:$B$200,0),MATCH(Data7[[#Headers],[Truck]],'Employee Info'!$C$2:$J$2,0)),"")</f>
        <v/>
      </c>
      <c r="L924" s="19" t="str">
        <f>IFERROR(INDEX('Employee Info'!$C$3:$J$200,MATCH(Data7[[#This Row],[Name:]],'Employee Info'!$B$3:$B$200,0),MATCH(Data7[[#Headers],[Phone]],'Employee Info'!$C$2:$J$2,0)),"")</f>
        <v/>
      </c>
      <c r="M924" s="19" t="str">
        <f>IFERROR(INDEX('Employee Info'!$C$3:$J$200,MATCH(Data7[[#This Row],[Name:]],'Employee Info'!$B$3:$B$200,0),MATCH(Data7[[#Headers],[Tech]],'Employee Info'!$C$2:$J$2,0)),"")</f>
        <v/>
      </c>
      <c r="N924" s="19" t="str">
        <f>IFERROR(INDEX('Employee Info'!$C$3:$J$200,MATCH(Data7[[#This Row],[Name:]],'Employee Info'!$B$3:$B$200,0),MATCH(Data7[[#Headers],[Other]],'Employee Info'!$C$2:$J$2,0)),"")</f>
        <v/>
      </c>
      <c r="O924" s="19">
        <f>IFERROR((Data7[[#This Row],[Hours:]]*SUM(Data7[[#This Row],[Rate]:[Other]])),"")</f>
        <v>0</v>
      </c>
      <c r="P924" s="7" t="str">
        <f>IF(Data7[[#This Row],[WO'#:]]="","Riley #","WO#")</f>
        <v>Riley #</v>
      </c>
      <c r="Q924" s="7">
        <f>IFERROR(WEEKNUM(Data7[[#This Row],[Date:]]),"")</f>
        <v>22</v>
      </c>
      <c r="R924" s="6">
        <f t="shared" si="42"/>
        <v>45438</v>
      </c>
      <c r="S924" s="6">
        <f>Data7[[#This Row],[Week Start]]+7</f>
        <v>45445</v>
      </c>
      <c r="T924" s="7" t="str">
        <f t="shared" si="43"/>
        <v>5/26/2024 - 6/2/2024</v>
      </c>
      <c r="U924" s="7" t="str">
        <f t="shared" si="44"/>
        <v>Time Card</v>
      </c>
      <c r="V924" s="8" t="str">
        <f>RIGHT(TEXT(Data7[[#This Row],[Date:]],"mmddyyyy"),4)</f>
        <v>2024</v>
      </c>
      <c r="W924" s="8" t="str">
        <f>MID(TEXT(Data7[[#This Row],[Date:]],"mmddyyyy"),3,2)</f>
        <v>27</v>
      </c>
      <c r="X924" s="8" t="str">
        <f>LEFT(TEXT(Data7[[#This Row],[Date:]],"mmddyyyy"),2)</f>
        <v>05</v>
      </c>
      <c r="Y924" s="6">
        <f>DATE(Data7[[#This Row],[Year]],Data7[[#This Row],[Month]],Data7[[#This Row],[Day]])</f>
        <v>45439</v>
      </c>
    </row>
    <row r="925" spans="1:25" x14ac:dyDescent="0.3">
      <c r="A925" s="5">
        <v>45443.380916319446</v>
      </c>
      <c r="B925" s="7" t="s">
        <v>23</v>
      </c>
      <c r="C925" s="6" t="s">
        <v>683</v>
      </c>
      <c r="D925" s="7" t="s">
        <v>684</v>
      </c>
      <c r="E925" s="8">
        <v>8</v>
      </c>
      <c r="F925" s="7" t="s">
        <v>68</v>
      </c>
      <c r="G925" s="7" t="s">
        <v>68</v>
      </c>
      <c r="H925" s="7" t="s">
        <v>616</v>
      </c>
      <c r="I925" s="7" t="s">
        <v>46</v>
      </c>
      <c r="J925" s="19" t="str">
        <f>IFERROR(INDEX('Employee Info'!$C$3:$E$200,MATCH(Data7[[#This Row],[Name:]],'Employee Info'!$B$3:$B$200,0),MATCH(Data7[[#This Row],[Hours Type:]],'Employee Info'!$C$2:$E$2,0)),"")</f>
        <v/>
      </c>
      <c r="K925" s="19" t="str">
        <f>IFERROR(INDEX('Employee Info'!$C$3:$J$200,MATCH(Data7[[#This Row],[Name:]],'Employee Info'!$B$3:$B$200,0),MATCH(Data7[[#Headers],[Truck]],'Employee Info'!$C$2:$J$2,0)),"")</f>
        <v/>
      </c>
      <c r="L925" s="19" t="str">
        <f>IFERROR(INDEX('Employee Info'!$C$3:$J$200,MATCH(Data7[[#This Row],[Name:]],'Employee Info'!$B$3:$B$200,0),MATCH(Data7[[#Headers],[Phone]],'Employee Info'!$C$2:$J$2,0)),"")</f>
        <v/>
      </c>
      <c r="M925" s="19" t="str">
        <f>IFERROR(INDEX('Employee Info'!$C$3:$J$200,MATCH(Data7[[#This Row],[Name:]],'Employee Info'!$B$3:$B$200,0),MATCH(Data7[[#Headers],[Tech]],'Employee Info'!$C$2:$J$2,0)),"")</f>
        <v/>
      </c>
      <c r="N925" s="19" t="str">
        <f>IFERROR(INDEX('Employee Info'!$C$3:$J$200,MATCH(Data7[[#This Row],[Name:]],'Employee Info'!$B$3:$B$200,0),MATCH(Data7[[#Headers],[Other]],'Employee Info'!$C$2:$J$2,0)),"")</f>
        <v/>
      </c>
      <c r="O925" s="19">
        <f>IFERROR((Data7[[#This Row],[Hours:]]*SUM(Data7[[#This Row],[Rate]:[Other]])),"")</f>
        <v>0</v>
      </c>
      <c r="P925" s="7" t="str">
        <f>IF(Data7[[#This Row],[WO'#:]]="","Riley #","WO#")</f>
        <v>Riley #</v>
      </c>
      <c r="Q925" s="7">
        <f>IFERROR(WEEKNUM(Data7[[#This Row],[Date:]]),"")</f>
        <v>22</v>
      </c>
      <c r="R925" s="6">
        <f t="shared" si="42"/>
        <v>45438</v>
      </c>
      <c r="S925" s="6">
        <f>Data7[[#This Row],[Week Start]]+7</f>
        <v>45445</v>
      </c>
      <c r="T925" s="7" t="str">
        <f t="shared" si="43"/>
        <v>5/26/2024 - 6/2/2024</v>
      </c>
      <c r="U925" s="7" t="str">
        <f t="shared" si="44"/>
        <v>Time Card</v>
      </c>
      <c r="V925" s="8" t="str">
        <f>RIGHT(TEXT(Data7[[#This Row],[Date:]],"mmddyyyy"),4)</f>
        <v>2024</v>
      </c>
      <c r="W925" s="8" t="str">
        <f>MID(TEXT(Data7[[#This Row],[Date:]],"mmddyyyy"),3,2)</f>
        <v>27</v>
      </c>
      <c r="X925" s="8" t="str">
        <f>LEFT(TEXT(Data7[[#This Row],[Date:]],"mmddyyyy"),2)</f>
        <v>05</v>
      </c>
      <c r="Y925" s="6">
        <f>DATE(Data7[[#This Row],[Year]],Data7[[#This Row],[Month]],Data7[[#This Row],[Day]])</f>
        <v>45439</v>
      </c>
    </row>
    <row r="926" spans="1:25" x14ac:dyDescent="0.3">
      <c r="A926" s="5">
        <v>45443.506842939816</v>
      </c>
      <c r="B926" s="7" t="s">
        <v>65</v>
      </c>
      <c r="C926" s="6" t="s">
        <v>685</v>
      </c>
      <c r="D926" s="7" t="s">
        <v>686</v>
      </c>
      <c r="E926" s="8">
        <v>8</v>
      </c>
      <c r="F926" s="7">
        <v>7107358</v>
      </c>
      <c r="G926" s="7" t="s">
        <v>68</v>
      </c>
      <c r="H926" s="7" t="s">
        <v>69</v>
      </c>
      <c r="I926" s="7" t="s">
        <v>44</v>
      </c>
      <c r="J926" s="19" t="str">
        <f>IFERROR(INDEX('Employee Info'!$C$3:$E$200,MATCH(Data7[[#This Row],[Name:]],'Employee Info'!$B$3:$B$200,0),MATCH(Data7[[#This Row],[Hours Type:]],'Employee Info'!$C$2:$E$2,0)),"")</f>
        <v/>
      </c>
      <c r="K926" s="19" t="str">
        <f>IFERROR(INDEX('Employee Info'!$C$3:$J$200,MATCH(Data7[[#This Row],[Name:]],'Employee Info'!$B$3:$B$200,0),MATCH(Data7[[#Headers],[Truck]],'Employee Info'!$C$2:$J$2,0)),"")</f>
        <v/>
      </c>
      <c r="L926" s="19" t="str">
        <f>IFERROR(INDEX('Employee Info'!$C$3:$J$200,MATCH(Data7[[#This Row],[Name:]],'Employee Info'!$B$3:$B$200,0),MATCH(Data7[[#Headers],[Phone]],'Employee Info'!$C$2:$J$2,0)),"")</f>
        <v/>
      </c>
      <c r="M926" s="19" t="str">
        <f>IFERROR(INDEX('Employee Info'!$C$3:$J$200,MATCH(Data7[[#This Row],[Name:]],'Employee Info'!$B$3:$B$200,0),MATCH(Data7[[#Headers],[Tech]],'Employee Info'!$C$2:$J$2,0)),"")</f>
        <v/>
      </c>
      <c r="N926" s="19" t="str">
        <f>IFERROR(INDEX('Employee Info'!$C$3:$J$200,MATCH(Data7[[#This Row],[Name:]],'Employee Info'!$B$3:$B$200,0),MATCH(Data7[[#Headers],[Other]],'Employee Info'!$C$2:$J$2,0)),"")</f>
        <v/>
      </c>
      <c r="O926" s="19">
        <f>IFERROR((Data7[[#This Row],[Hours:]]*SUM(Data7[[#This Row],[Rate]:[Other]])),"")</f>
        <v>0</v>
      </c>
      <c r="P926" s="7" t="str">
        <f>IF(Data7[[#This Row],[WO'#:]]="","Riley #","WO#")</f>
        <v>WO#</v>
      </c>
      <c r="Q926" s="7">
        <f>IFERROR(WEEKNUM(Data7[[#This Row],[Date:]]),"")</f>
        <v>22</v>
      </c>
      <c r="R926" s="6">
        <f t="shared" si="42"/>
        <v>45438</v>
      </c>
      <c r="S926" s="6">
        <f>Data7[[#This Row],[Week Start]]+7</f>
        <v>45445</v>
      </c>
      <c r="T926" s="7" t="str">
        <f t="shared" si="43"/>
        <v>5/26/2024 - 6/2/2024</v>
      </c>
      <c r="U926" s="7" t="str">
        <f t="shared" si="44"/>
        <v>Time Card</v>
      </c>
      <c r="V926" s="8" t="str">
        <f>RIGHT(TEXT(Data7[[#This Row],[Date:]],"mmddyyyy"),4)</f>
        <v>2024</v>
      </c>
      <c r="W926" s="8" t="str">
        <f>MID(TEXT(Data7[[#This Row],[Date:]],"mmddyyyy"),3,2)</f>
        <v>28</v>
      </c>
      <c r="X926" s="8" t="str">
        <f>LEFT(TEXT(Data7[[#This Row],[Date:]],"mmddyyyy"),2)</f>
        <v>05</v>
      </c>
      <c r="Y926" s="6">
        <f>DATE(Data7[[#This Row],[Year]],Data7[[#This Row],[Month]],Data7[[#This Row],[Day]])</f>
        <v>45440</v>
      </c>
    </row>
    <row r="927" spans="1:25" x14ac:dyDescent="0.3">
      <c r="A927" s="5">
        <v>45440.572174074077</v>
      </c>
      <c r="B927" s="7" t="s">
        <v>31</v>
      </c>
      <c r="C927" s="6" t="s">
        <v>685</v>
      </c>
      <c r="D927" s="7" t="s">
        <v>687</v>
      </c>
      <c r="E927" s="8">
        <v>8</v>
      </c>
      <c r="F927" s="7">
        <v>7109218</v>
      </c>
      <c r="G927" s="7" t="s">
        <v>68</v>
      </c>
      <c r="H927" s="7" t="s">
        <v>69</v>
      </c>
      <c r="I927" s="7" t="s">
        <v>44</v>
      </c>
      <c r="J927" s="19" t="str">
        <f>IFERROR(INDEX('Employee Info'!$C$3:$E$200,MATCH(Data7[[#This Row],[Name:]],'Employee Info'!$B$3:$B$200,0),MATCH(Data7[[#This Row],[Hours Type:]],'Employee Info'!$C$2:$E$2,0)),"")</f>
        <v/>
      </c>
      <c r="K927" s="19" t="str">
        <f>IFERROR(INDEX('Employee Info'!$C$3:$J$200,MATCH(Data7[[#This Row],[Name:]],'Employee Info'!$B$3:$B$200,0),MATCH(Data7[[#Headers],[Truck]],'Employee Info'!$C$2:$J$2,0)),"")</f>
        <v/>
      </c>
      <c r="L927" s="19" t="str">
        <f>IFERROR(INDEX('Employee Info'!$C$3:$J$200,MATCH(Data7[[#This Row],[Name:]],'Employee Info'!$B$3:$B$200,0),MATCH(Data7[[#Headers],[Phone]],'Employee Info'!$C$2:$J$2,0)),"")</f>
        <v/>
      </c>
      <c r="M927" s="19" t="str">
        <f>IFERROR(INDEX('Employee Info'!$C$3:$J$200,MATCH(Data7[[#This Row],[Name:]],'Employee Info'!$B$3:$B$200,0),MATCH(Data7[[#Headers],[Tech]],'Employee Info'!$C$2:$J$2,0)),"")</f>
        <v/>
      </c>
      <c r="N927" s="19" t="str">
        <f>IFERROR(INDEX('Employee Info'!$C$3:$J$200,MATCH(Data7[[#This Row],[Name:]],'Employee Info'!$B$3:$B$200,0),MATCH(Data7[[#Headers],[Other]],'Employee Info'!$C$2:$J$2,0)),"")</f>
        <v/>
      </c>
      <c r="O927" s="19">
        <f>IFERROR((Data7[[#This Row],[Hours:]]*SUM(Data7[[#This Row],[Rate]:[Other]])),"")</f>
        <v>0</v>
      </c>
      <c r="P927" s="7" t="str">
        <f>IF(Data7[[#This Row],[WO'#:]]="","Riley #","WO#")</f>
        <v>WO#</v>
      </c>
      <c r="Q927" s="7">
        <f>IFERROR(WEEKNUM(Data7[[#This Row],[Date:]]),"")</f>
        <v>22</v>
      </c>
      <c r="R927" s="6">
        <f t="shared" si="42"/>
        <v>45438</v>
      </c>
      <c r="S927" s="6">
        <f>Data7[[#This Row],[Week Start]]+7</f>
        <v>45445</v>
      </c>
      <c r="T927" s="7" t="str">
        <f t="shared" si="43"/>
        <v>5/26/2024 - 6/2/2024</v>
      </c>
      <c r="U927" s="7" t="str">
        <f t="shared" si="44"/>
        <v>Time Card</v>
      </c>
      <c r="V927" s="8" t="str">
        <f>RIGHT(TEXT(Data7[[#This Row],[Date:]],"mmddyyyy"),4)</f>
        <v>2024</v>
      </c>
      <c r="W927" s="8" t="str">
        <f>MID(TEXT(Data7[[#This Row],[Date:]],"mmddyyyy"),3,2)</f>
        <v>28</v>
      </c>
      <c r="X927" s="8" t="str">
        <f>LEFT(TEXT(Data7[[#This Row],[Date:]],"mmddyyyy"),2)</f>
        <v>05</v>
      </c>
      <c r="Y927" s="6">
        <f>DATE(Data7[[#This Row],[Year]],Data7[[#This Row],[Month]],Data7[[#This Row],[Day]])</f>
        <v>45440</v>
      </c>
    </row>
    <row r="928" spans="1:25" x14ac:dyDescent="0.3">
      <c r="A928" s="5">
        <v>45440.572323726854</v>
      </c>
      <c r="B928" s="7" t="s">
        <v>34</v>
      </c>
      <c r="C928" s="6" t="s">
        <v>685</v>
      </c>
      <c r="D928" s="7" t="s">
        <v>687</v>
      </c>
      <c r="E928" s="8">
        <v>8</v>
      </c>
      <c r="F928" s="7">
        <v>7109218</v>
      </c>
      <c r="G928" s="7" t="s">
        <v>68</v>
      </c>
      <c r="H928" s="7" t="s">
        <v>69</v>
      </c>
      <c r="I928" s="7" t="s">
        <v>44</v>
      </c>
      <c r="J928" s="19" t="str">
        <f>IFERROR(INDEX('Employee Info'!$C$3:$E$200,MATCH(Data7[[#This Row],[Name:]],'Employee Info'!$B$3:$B$200,0),MATCH(Data7[[#This Row],[Hours Type:]],'Employee Info'!$C$2:$E$2,0)),"")</f>
        <v/>
      </c>
      <c r="K928" s="19" t="str">
        <f>IFERROR(INDEX('Employee Info'!$C$3:$J$200,MATCH(Data7[[#This Row],[Name:]],'Employee Info'!$B$3:$B$200,0),MATCH(Data7[[#Headers],[Truck]],'Employee Info'!$C$2:$J$2,0)),"")</f>
        <v/>
      </c>
      <c r="L928" s="19" t="str">
        <f>IFERROR(INDEX('Employee Info'!$C$3:$J$200,MATCH(Data7[[#This Row],[Name:]],'Employee Info'!$B$3:$B$200,0),MATCH(Data7[[#Headers],[Phone]],'Employee Info'!$C$2:$J$2,0)),"")</f>
        <v/>
      </c>
      <c r="M928" s="19" t="str">
        <f>IFERROR(INDEX('Employee Info'!$C$3:$J$200,MATCH(Data7[[#This Row],[Name:]],'Employee Info'!$B$3:$B$200,0),MATCH(Data7[[#Headers],[Tech]],'Employee Info'!$C$2:$J$2,0)),"")</f>
        <v/>
      </c>
      <c r="N928" s="19" t="str">
        <f>IFERROR(INDEX('Employee Info'!$C$3:$J$200,MATCH(Data7[[#This Row],[Name:]],'Employee Info'!$B$3:$B$200,0),MATCH(Data7[[#Headers],[Other]],'Employee Info'!$C$2:$J$2,0)),"")</f>
        <v/>
      </c>
      <c r="O928" s="19">
        <f>IFERROR((Data7[[#This Row],[Hours:]]*SUM(Data7[[#This Row],[Rate]:[Other]])),"")</f>
        <v>0</v>
      </c>
      <c r="P928" s="7" t="str">
        <f>IF(Data7[[#This Row],[WO'#:]]="","Riley #","WO#")</f>
        <v>WO#</v>
      </c>
      <c r="Q928" s="7">
        <f>IFERROR(WEEKNUM(Data7[[#This Row],[Date:]]),"")</f>
        <v>22</v>
      </c>
      <c r="R928" s="6">
        <f t="shared" si="42"/>
        <v>45438</v>
      </c>
      <c r="S928" s="6">
        <f>Data7[[#This Row],[Week Start]]+7</f>
        <v>45445</v>
      </c>
      <c r="T928" s="7" t="str">
        <f t="shared" si="43"/>
        <v>5/26/2024 - 6/2/2024</v>
      </c>
      <c r="U928" s="7" t="str">
        <f t="shared" si="44"/>
        <v>Time Card</v>
      </c>
      <c r="V928" s="8" t="str">
        <f>RIGHT(TEXT(Data7[[#This Row],[Date:]],"mmddyyyy"),4)</f>
        <v>2024</v>
      </c>
      <c r="W928" s="8" t="str">
        <f>MID(TEXT(Data7[[#This Row],[Date:]],"mmddyyyy"),3,2)</f>
        <v>28</v>
      </c>
      <c r="X928" s="8" t="str">
        <f>LEFT(TEXT(Data7[[#This Row],[Date:]],"mmddyyyy"),2)</f>
        <v>05</v>
      </c>
      <c r="Y928" s="6">
        <f>DATE(Data7[[#This Row],[Year]],Data7[[#This Row],[Month]],Data7[[#This Row],[Day]])</f>
        <v>45440</v>
      </c>
    </row>
    <row r="929" spans="1:25" x14ac:dyDescent="0.3">
      <c r="A929" s="5">
        <v>45441.586104745373</v>
      </c>
      <c r="B929" s="7" t="s">
        <v>35</v>
      </c>
      <c r="C929" s="6" t="s">
        <v>685</v>
      </c>
      <c r="D929" s="7" t="s">
        <v>691</v>
      </c>
      <c r="E929" s="8">
        <v>1</v>
      </c>
      <c r="F929" s="7" t="s">
        <v>68</v>
      </c>
      <c r="G929" s="7" t="s">
        <v>68</v>
      </c>
      <c r="H929" s="7" t="s">
        <v>692</v>
      </c>
      <c r="I929" s="7" t="s">
        <v>44</v>
      </c>
      <c r="J929" s="19" t="str">
        <f>IFERROR(INDEX('Employee Info'!$C$3:$E$200,MATCH(Data7[[#This Row],[Name:]],'Employee Info'!$B$3:$B$200,0),MATCH(Data7[[#This Row],[Hours Type:]],'Employee Info'!$C$2:$E$2,0)),"")</f>
        <v/>
      </c>
      <c r="K929" s="19" t="str">
        <f>IFERROR(INDEX('Employee Info'!$C$3:$J$200,MATCH(Data7[[#This Row],[Name:]],'Employee Info'!$B$3:$B$200,0),MATCH(Data7[[#Headers],[Truck]],'Employee Info'!$C$2:$J$2,0)),"")</f>
        <v/>
      </c>
      <c r="L929" s="19" t="str">
        <f>IFERROR(INDEX('Employee Info'!$C$3:$J$200,MATCH(Data7[[#This Row],[Name:]],'Employee Info'!$B$3:$B$200,0),MATCH(Data7[[#Headers],[Phone]],'Employee Info'!$C$2:$J$2,0)),"")</f>
        <v/>
      </c>
      <c r="M929" s="19" t="str">
        <f>IFERROR(INDEX('Employee Info'!$C$3:$J$200,MATCH(Data7[[#This Row],[Name:]],'Employee Info'!$B$3:$B$200,0),MATCH(Data7[[#Headers],[Tech]],'Employee Info'!$C$2:$J$2,0)),"")</f>
        <v/>
      </c>
      <c r="N929" s="19" t="str">
        <f>IFERROR(INDEX('Employee Info'!$C$3:$J$200,MATCH(Data7[[#This Row],[Name:]],'Employee Info'!$B$3:$B$200,0),MATCH(Data7[[#Headers],[Other]],'Employee Info'!$C$2:$J$2,0)),"")</f>
        <v/>
      </c>
      <c r="O929" s="19">
        <f>IFERROR((Data7[[#This Row],[Hours:]]*SUM(Data7[[#This Row],[Rate]:[Other]])),"")</f>
        <v>0</v>
      </c>
      <c r="P929" s="7" t="str">
        <f>IF(Data7[[#This Row],[WO'#:]]="","Riley #","WO#")</f>
        <v>Riley #</v>
      </c>
      <c r="Q929" s="7">
        <f>IFERROR(WEEKNUM(Data7[[#This Row],[Date:]]),"")</f>
        <v>22</v>
      </c>
      <c r="R929" s="6">
        <f t="shared" si="42"/>
        <v>45438</v>
      </c>
      <c r="S929" s="6">
        <f>Data7[[#This Row],[Week Start]]+7</f>
        <v>45445</v>
      </c>
      <c r="T929" s="7" t="str">
        <f t="shared" si="43"/>
        <v>5/26/2024 - 6/2/2024</v>
      </c>
      <c r="U929" s="7" t="str">
        <f t="shared" si="44"/>
        <v>Time Card</v>
      </c>
      <c r="V929" s="8" t="str">
        <f>RIGHT(TEXT(Data7[[#This Row],[Date:]],"mmddyyyy"),4)</f>
        <v>2024</v>
      </c>
      <c r="W929" s="8" t="str">
        <f>MID(TEXT(Data7[[#This Row],[Date:]],"mmddyyyy"),3,2)</f>
        <v>28</v>
      </c>
      <c r="X929" s="8" t="str">
        <f>LEFT(TEXT(Data7[[#This Row],[Date:]],"mmddyyyy"),2)</f>
        <v>05</v>
      </c>
      <c r="Y929" s="6">
        <f>DATE(Data7[[#This Row],[Year]],Data7[[#This Row],[Month]],Data7[[#This Row],[Day]])</f>
        <v>45440</v>
      </c>
    </row>
    <row r="930" spans="1:25" x14ac:dyDescent="0.3">
      <c r="A930" s="5">
        <v>45440.599523263889</v>
      </c>
      <c r="B930" s="7" t="s">
        <v>492</v>
      </c>
      <c r="C930" s="6" t="s">
        <v>685</v>
      </c>
      <c r="D930" s="7" t="s">
        <v>688</v>
      </c>
      <c r="E930" s="8">
        <v>8</v>
      </c>
      <c r="F930" s="7" t="s">
        <v>68</v>
      </c>
      <c r="G930" s="7" t="s">
        <v>68</v>
      </c>
      <c r="H930" s="7" t="s">
        <v>536</v>
      </c>
      <c r="I930" s="7" t="s">
        <v>44</v>
      </c>
      <c r="J930" s="19" t="str">
        <f>IFERROR(INDEX('Employee Info'!$C$3:$E$200,MATCH(Data7[[#This Row],[Name:]],'Employee Info'!$B$3:$B$200,0),MATCH(Data7[[#This Row],[Hours Type:]],'Employee Info'!$C$2:$E$2,0)),"")</f>
        <v/>
      </c>
      <c r="K930" s="19" t="str">
        <f>IFERROR(INDEX('Employee Info'!$C$3:$J$200,MATCH(Data7[[#This Row],[Name:]],'Employee Info'!$B$3:$B$200,0),MATCH(Data7[[#Headers],[Truck]],'Employee Info'!$C$2:$J$2,0)),"")</f>
        <v/>
      </c>
      <c r="L930" s="19" t="str">
        <f>IFERROR(INDEX('Employee Info'!$C$3:$J$200,MATCH(Data7[[#This Row],[Name:]],'Employee Info'!$B$3:$B$200,0),MATCH(Data7[[#Headers],[Phone]],'Employee Info'!$C$2:$J$2,0)),"")</f>
        <v/>
      </c>
      <c r="M930" s="19" t="str">
        <f>IFERROR(INDEX('Employee Info'!$C$3:$J$200,MATCH(Data7[[#This Row],[Name:]],'Employee Info'!$B$3:$B$200,0),MATCH(Data7[[#Headers],[Tech]],'Employee Info'!$C$2:$J$2,0)),"")</f>
        <v/>
      </c>
      <c r="N930" s="19" t="str">
        <f>IFERROR(INDEX('Employee Info'!$C$3:$J$200,MATCH(Data7[[#This Row],[Name:]],'Employee Info'!$B$3:$B$200,0),MATCH(Data7[[#Headers],[Other]],'Employee Info'!$C$2:$J$2,0)),"")</f>
        <v/>
      </c>
      <c r="O930" s="19">
        <f>IFERROR((Data7[[#This Row],[Hours:]]*SUM(Data7[[#This Row],[Rate]:[Other]])),"")</f>
        <v>0</v>
      </c>
      <c r="P930" s="7" t="str">
        <f>IF(Data7[[#This Row],[WO'#:]]="","Riley #","WO#")</f>
        <v>Riley #</v>
      </c>
      <c r="Q930" s="7">
        <f>IFERROR(WEEKNUM(Data7[[#This Row],[Date:]]),"")</f>
        <v>22</v>
      </c>
      <c r="R930" s="6">
        <f t="shared" si="42"/>
        <v>45438</v>
      </c>
      <c r="S930" s="6">
        <f>Data7[[#This Row],[Week Start]]+7</f>
        <v>45445</v>
      </c>
      <c r="T930" s="7" t="str">
        <f t="shared" si="43"/>
        <v>5/26/2024 - 6/2/2024</v>
      </c>
      <c r="U930" s="7" t="str">
        <f t="shared" si="44"/>
        <v>Time Card</v>
      </c>
      <c r="V930" s="8" t="str">
        <f>RIGHT(TEXT(Data7[[#This Row],[Date:]],"mmddyyyy"),4)</f>
        <v>2024</v>
      </c>
      <c r="W930" s="8" t="str">
        <f>MID(TEXT(Data7[[#This Row],[Date:]],"mmddyyyy"),3,2)</f>
        <v>28</v>
      </c>
      <c r="X930" s="8" t="str">
        <f>LEFT(TEXT(Data7[[#This Row],[Date:]],"mmddyyyy"),2)</f>
        <v>05</v>
      </c>
      <c r="Y930" s="6">
        <f>DATE(Data7[[#This Row],[Year]],Data7[[#This Row],[Month]],Data7[[#This Row],[Day]])</f>
        <v>45440</v>
      </c>
    </row>
    <row r="931" spans="1:25" x14ac:dyDescent="0.3">
      <c r="A931" s="5">
        <v>45441.571521180558</v>
      </c>
      <c r="B931" s="7" t="s">
        <v>23</v>
      </c>
      <c r="C931" s="6" t="s">
        <v>685</v>
      </c>
      <c r="D931" s="7" t="s">
        <v>689</v>
      </c>
      <c r="E931" s="8">
        <v>5</v>
      </c>
      <c r="F931" s="7" t="s">
        <v>68</v>
      </c>
      <c r="G931" s="7" t="s">
        <v>68</v>
      </c>
      <c r="H931" s="7" t="s">
        <v>616</v>
      </c>
      <c r="I931" s="7" t="s">
        <v>44</v>
      </c>
      <c r="J931" s="19" t="str">
        <f>IFERROR(INDEX('Employee Info'!$C$3:$E$200,MATCH(Data7[[#This Row],[Name:]],'Employee Info'!$B$3:$B$200,0),MATCH(Data7[[#This Row],[Hours Type:]],'Employee Info'!$C$2:$E$2,0)),"")</f>
        <v/>
      </c>
      <c r="K931" s="19" t="str">
        <f>IFERROR(INDEX('Employee Info'!$C$3:$J$200,MATCH(Data7[[#This Row],[Name:]],'Employee Info'!$B$3:$B$200,0),MATCH(Data7[[#Headers],[Truck]],'Employee Info'!$C$2:$J$2,0)),"")</f>
        <v/>
      </c>
      <c r="L931" s="19" t="str">
        <f>IFERROR(INDEX('Employee Info'!$C$3:$J$200,MATCH(Data7[[#This Row],[Name:]],'Employee Info'!$B$3:$B$200,0),MATCH(Data7[[#Headers],[Phone]],'Employee Info'!$C$2:$J$2,0)),"")</f>
        <v/>
      </c>
      <c r="M931" s="19" t="str">
        <f>IFERROR(INDEX('Employee Info'!$C$3:$J$200,MATCH(Data7[[#This Row],[Name:]],'Employee Info'!$B$3:$B$200,0),MATCH(Data7[[#Headers],[Tech]],'Employee Info'!$C$2:$J$2,0)),"")</f>
        <v/>
      </c>
      <c r="N931" s="19" t="str">
        <f>IFERROR(INDEX('Employee Info'!$C$3:$J$200,MATCH(Data7[[#This Row],[Name:]],'Employee Info'!$B$3:$B$200,0),MATCH(Data7[[#Headers],[Other]],'Employee Info'!$C$2:$J$2,0)),"")</f>
        <v/>
      </c>
      <c r="O931" s="19">
        <f>IFERROR((Data7[[#This Row],[Hours:]]*SUM(Data7[[#This Row],[Rate]:[Other]])),"")</f>
        <v>0</v>
      </c>
      <c r="P931" s="7" t="str">
        <f>IF(Data7[[#This Row],[WO'#:]]="","Riley #","WO#")</f>
        <v>Riley #</v>
      </c>
      <c r="Q931" s="7">
        <f>IFERROR(WEEKNUM(Data7[[#This Row],[Date:]]),"")</f>
        <v>22</v>
      </c>
      <c r="R931" s="6">
        <f t="shared" si="42"/>
        <v>45438</v>
      </c>
      <c r="S931" s="6">
        <f>Data7[[#This Row],[Week Start]]+7</f>
        <v>45445</v>
      </c>
      <c r="T931" s="7" t="str">
        <f t="shared" si="43"/>
        <v>5/26/2024 - 6/2/2024</v>
      </c>
      <c r="U931" s="7" t="str">
        <f t="shared" si="44"/>
        <v>Time Card</v>
      </c>
      <c r="V931" s="8" t="str">
        <f>RIGHT(TEXT(Data7[[#This Row],[Date:]],"mmddyyyy"),4)</f>
        <v>2024</v>
      </c>
      <c r="W931" s="8" t="str">
        <f>MID(TEXT(Data7[[#This Row],[Date:]],"mmddyyyy"),3,2)</f>
        <v>28</v>
      </c>
      <c r="X931" s="8" t="str">
        <f>LEFT(TEXT(Data7[[#This Row],[Date:]],"mmddyyyy"),2)</f>
        <v>05</v>
      </c>
      <c r="Y931" s="6">
        <f>DATE(Data7[[#This Row],[Year]],Data7[[#This Row],[Month]],Data7[[#This Row],[Day]])</f>
        <v>45440</v>
      </c>
    </row>
    <row r="932" spans="1:25" x14ac:dyDescent="0.3">
      <c r="A932" s="5">
        <v>45441.585414236113</v>
      </c>
      <c r="B932" s="7" t="s">
        <v>35</v>
      </c>
      <c r="C932" s="6" t="s">
        <v>685</v>
      </c>
      <c r="D932" s="7" t="s">
        <v>690</v>
      </c>
      <c r="E932" s="8">
        <v>7</v>
      </c>
      <c r="F932" s="7" t="s">
        <v>68</v>
      </c>
      <c r="G932" s="7" t="s">
        <v>68</v>
      </c>
      <c r="H932" s="7" t="s">
        <v>616</v>
      </c>
      <c r="I932" s="7" t="s">
        <v>44</v>
      </c>
      <c r="J932" s="19" t="str">
        <f>IFERROR(INDEX('Employee Info'!$C$3:$E$200,MATCH(Data7[[#This Row],[Name:]],'Employee Info'!$B$3:$B$200,0),MATCH(Data7[[#This Row],[Hours Type:]],'Employee Info'!$C$2:$E$2,0)),"")</f>
        <v/>
      </c>
      <c r="K932" s="19" t="str">
        <f>IFERROR(INDEX('Employee Info'!$C$3:$J$200,MATCH(Data7[[#This Row],[Name:]],'Employee Info'!$B$3:$B$200,0),MATCH(Data7[[#Headers],[Truck]],'Employee Info'!$C$2:$J$2,0)),"")</f>
        <v/>
      </c>
      <c r="L932" s="19" t="str">
        <f>IFERROR(INDEX('Employee Info'!$C$3:$J$200,MATCH(Data7[[#This Row],[Name:]],'Employee Info'!$B$3:$B$200,0),MATCH(Data7[[#Headers],[Phone]],'Employee Info'!$C$2:$J$2,0)),"")</f>
        <v/>
      </c>
      <c r="M932" s="19" t="str">
        <f>IFERROR(INDEX('Employee Info'!$C$3:$J$200,MATCH(Data7[[#This Row],[Name:]],'Employee Info'!$B$3:$B$200,0),MATCH(Data7[[#Headers],[Tech]],'Employee Info'!$C$2:$J$2,0)),"")</f>
        <v/>
      </c>
      <c r="N932" s="19" t="str">
        <f>IFERROR(INDEX('Employee Info'!$C$3:$J$200,MATCH(Data7[[#This Row],[Name:]],'Employee Info'!$B$3:$B$200,0),MATCH(Data7[[#Headers],[Other]],'Employee Info'!$C$2:$J$2,0)),"")</f>
        <v/>
      </c>
      <c r="O932" s="19">
        <f>IFERROR((Data7[[#This Row],[Hours:]]*SUM(Data7[[#This Row],[Rate]:[Other]])),"")</f>
        <v>0</v>
      </c>
      <c r="P932" s="7" t="str">
        <f>IF(Data7[[#This Row],[WO'#:]]="","Riley #","WO#")</f>
        <v>Riley #</v>
      </c>
      <c r="Q932" s="7">
        <f>IFERROR(WEEKNUM(Data7[[#This Row],[Date:]]),"")</f>
        <v>22</v>
      </c>
      <c r="R932" s="6">
        <f t="shared" si="42"/>
        <v>45438</v>
      </c>
      <c r="S932" s="6">
        <f>Data7[[#This Row],[Week Start]]+7</f>
        <v>45445</v>
      </c>
      <c r="T932" s="7" t="str">
        <f t="shared" si="43"/>
        <v>5/26/2024 - 6/2/2024</v>
      </c>
      <c r="U932" s="7" t="str">
        <f t="shared" si="44"/>
        <v>Time Card</v>
      </c>
      <c r="V932" s="8" t="str">
        <f>RIGHT(TEXT(Data7[[#This Row],[Date:]],"mmddyyyy"),4)</f>
        <v>2024</v>
      </c>
      <c r="W932" s="8" t="str">
        <f>MID(TEXT(Data7[[#This Row],[Date:]],"mmddyyyy"),3,2)</f>
        <v>28</v>
      </c>
      <c r="X932" s="8" t="str">
        <f>LEFT(TEXT(Data7[[#This Row],[Date:]],"mmddyyyy"),2)</f>
        <v>05</v>
      </c>
      <c r="Y932" s="6">
        <f>DATE(Data7[[#This Row],[Year]],Data7[[#This Row],[Month]],Data7[[#This Row],[Day]])</f>
        <v>45440</v>
      </c>
    </row>
    <row r="933" spans="1:25" x14ac:dyDescent="0.3">
      <c r="A933" s="5">
        <v>45441.570019791667</v>
      </c>
      <c r="B933" s="7" t="s">
        <v>23</v>
      </c>
      <c r="C933" s="6" t="s">
        <v>693</v>
      </c>
      <c r="D933" s="7" t="s">
        <v>695</v>
      </c>
      <c r="E933" s="8">
        <v>1</v>
      </c>
      <c r="F933" s="7" t="s">
        <v>68</v>
      </c>
      <c r="G933" s="7" t="s">
        <v>68</v>
      </c>
      <c r="H933" s="7" t="s">
        <v>692</v>
      </c>
      <c r="I933" s="7" t="s">
        <v>44</v>
      </c>
      <c r="J933" s="19" t="str">
        <f>IFERROR(INDEX('Employee Info'!$C$3:$E$200,MATCH(Data7[[#This Row],[Name:]],'Employee Info'!$B$3:$B$200,0),MATCH(Data7[[#This Row],[Hours Type:]],'Employee Info'!$C$2:$E$2,0)),"")</f>
        <v/>
      </c>
      <c r="K933" s="19" t="str">
        <f>IFERROR(INDEX('Employee Info'!$C$3:$J$200,MATCH(Data7[[#This Row],[Name:]],'Employee Info'!$B$3:$B$200,0),MATCH(Data7[[#Headers],[Truck]],'Employee Info'!$C$2:$J$2,0)),"")</f>
        <v/>
      </c>
      <c r="L933" s="19" t="str">
        <f>IFERROR(INDEX('Employee Info'!$C$3:$J$200,MATCH(Data7[[#This Row],[Name:]],'Employee Info'!$B$3:$B$200,0),MATCH(Data7[[#Headers],[Phone]],'Employee Info'!$C$2:$J$2,0)),"")</f>
        <v/>
      </c>
      <c r="M933" s="19" t="str">
        <f>IFERROR(INDEX('Employee Info'!$C$3:$J$200,MATCH(Data7[[#This Row],[Name:]],'Employee Info'!$B$3:$B$200,0),MATCH(Data7[[#Headers],[Tech]],'Employee Info'!$C$2:$J$2,0)),"")</f>
        <v/>
      </c>
      <c r="N933" s="19" t="str">
        <f>IFERROR(INDEX('Employee Info'!$C$3:$J$200,MATCH(Data7[[#This Row],[Name:]],'Employee Info'!$B$3:$B$200,0),MATCH(Data7[[#Headers],[Other]],'Employee Info'!$C$2:$J$2,0)),"")</f>
        <v/>
      </c>
      <c r="O933" s="19">
        <f>IFERROR((Data7[[#This Row],[Hours:]]*SUM(Data7[[#This Row],[Rate]:[Other]])),"")</f>
        <v>0</v>
      </c>
      <c r="P933" s="7" t="str">
        <f>IF(Data7[[#This Row],[WO'#:]]="","Riley #","WO#")</f>
        <v>Riley #</v>
      </c>
      <c r="Q933" s="7">
        <f>IFERROR(WEEKNUM(Data7[[#This Row],[Date:]]),"")</f>
        <v>22</v>
      </c>
      <c r="R933" s="6">
        <f t="shared" si="42"/>
        <v>45438</v>
      </c>
      <c r="S933" s="6">
        <f>Data7[[#This Row],[Week Start]]+7</f>
        <v>45445</v>
      </c>
      <c r="T933" s="7" t="str">
        <f t="shared" si="43"/>
        <v>5/26/2024 - 6/2/2024</v>
      </c>
      <c r="U933" s="7" t="str">
        <f t="shared" si="44"/>
        <v>Time Card</v>
      </c>
      <c r="V933" s="8" t="str">
        <f>RIGHT(TEXT(Data7[[#This Row],[Date:]],"mmddyyyy"),4)</f>
        <v>2024</v>
      </c>
      <c r="W933" s="8" t="str">
        <f>MID(TEXT(Data7[[#This Row],[Date:]],"mmddyyyy"),3,2)</f>
        <v>29</v>
      </c>
      <c r="X933" s="8" t="str">
        <f>LEFT(TEXT(Data7[[#This Row],[Date:]],"mmddyyyy"),2)</f>
        <v>05</v>
      </c>
      <c r="Y933" s="6">
        <f>DATE(Data7[[#This Row],[Year]],Data7[[#This Row],[Month]],Data7[[#This Row],[Day]])</f>
        <v>45441</v>
      </c>
    </row>
    <row r="934" spans="1:25" x14ac:dyDescent="0.3">
      <c r="A934" s="5">
        <v>45441.584614814812</v>
      </c>
      <c r="B934" s="7" t="s">
        <v>35</v>
      </c>
      <c r="C934" s="6" t="s">
        <v>693</v>
      </c>
      <c r="D934" s="7" t="s">
        <v>700</v>
      </c>
      <c r="E934" s="8">
        <v>3</v>
      </c>
      <c r="F934" s="7" t="s">
        <v>68</v>
      </c>
      <c r="G934" s="7" t="s">
        <v>68</v>
      </c>
      <c r="H934" s="7" t="s">
        <v>692</v>
      </c>
      <c r="I934" s="7" t="s">
        <v>44</v>
      </c>
      <c r="J934" s="19" t="str">
        <f>IFERROR(INDEX('Employee Info'!$C$3:$E$200,MATCH(Data7[[#This Row],[Name:]],'Employee Info'!$B$3:$B$200,0),MATCH(Data7[[#This Row],[Hours Type:]],'Employee Info'!$C$2:$E$2,0)),"")</f>
        <v/>
      </c>
      <c r="K934" s="19" t="str">
        <f>IFERROR(INDEX('Employee Info'!$C$3:$J$200,MATCH(Data7[[#This Row],[Name:]],'Employee Info'!$B$3:$B$200,0),MATCH(Data7[[#Headers],[Truck]],'Employee Info'!$C$2:$J$2,0)),"")</f>
        <v/>
      </c>
      <c r="L934" s="19" t="str">
        <f>IFERROR(INDEX('Employee Info'!$C$3:$J$200,MATCH(Data7[[#This Row],[Name:]],'Employee Info'!$B$3:$B$200,0),MATCH(Data7[[#Headers],[Phone]],'Employee Info'!$C$2:$J$2,0)),"")</f>
        <v/>
      </c>
      <c r="M934" s="19" t="str">
        <f>IFERROR(INDEX('Employee Info'!$C$3:$J$200,MATCH(Data7[[#This Row],[Name:]],'Employee Info'!$B$3:$B$200,0),MATCH(Data7[[#Headers],[Tech]],'Employee Info'!$C$2:$J$2,0)),"")</f>
        <v/>
      </c>
      <c r="N934" s="19" t="str">
        <f>IFERROR(INDEX('Employee Info'!$C$3:$J$200,MATCH(Data7[[#This Row],[Name:]],'Employee Info'!$B$3:$B$200,0),MATCH(Data7[[#Headers],[Other]],'Employee Info'!$C$2:$J$2,0)),"")</f>
        <v/>
      </c>
      <c r="O934" s="19">
        <f>IFERROR((Data7[[#This Row],[Hours:]]*SUM(Data7[[#This Row],[Rate]:[Other]])),"")</f>
        <v>0</v>
      </c>
      <c r="P934" s="7" t="str">
        <f>IF(Data7[[#This Row],[WO'#:]]="","Riley #","WO#")</f>
        <v>Riley #</v>
      </c>
      <c r="Q934" s="7">
        <f>IFERROR(WEEKNUM(Data7[[#This Row],[Date:]]),"")</f>
        <v>22</v>
      </c>
      <c r="R934" s="6">
        <f t="shared" si="42"/>
        <v>45438</v>
      </c>
      <c r="S934" s="6">
        <f>Data7[[#This Row],[Week Start]]+7</f>
        <v>45445</v>
      </c>
      <c r="T934" s="7" t="str">
        <f t="shared" si="43"/>
        <v>5/26/2024 - 6/2/2024</v>
      </c>
      <c r="U934" s="7" t="str">
        <f t="shared" si="44"/>
        <v>Time Card</v>
      </c>
      <c r="V934" s="8" t="str">
        <f>RIGHT(TEXT(Data7[[#This Row],[Date:]],"mmddyyyy"),4)</f>
        <v>2024</v>
      </c>
      <c r="W934" s="8" t="str">
        <f>MID(TEXT(Data7[[#This Row],[Date:]],"mmddyyyy"),3,2)</f>
        <v>29</v>
      </c>
      <c r="X934" s="8" t="str">
        <f>LEFT(TEXT(Data7[[#This Row],[Date:]],"mmddyyyy"),2)</f>
        <v>05</v>
      </c>
      <c r="Y934" s="6">
        <f>DATE(Data7[[#This Row],[Year]],Data7[[#This Row],[Month]],Data7[[#This Row],[Day]])</f>
        <v>45441</v>
      </c>
    </row>
    <row r="935" spans="1:25" x14ac:dyDescent="0.3">
      <c r="A935" s="5">
        <v>45441.541701736111</v>
      </c>
      <c r="B935" s="7" t="s">
        <v>31</v>
      </c>
      <c r="C935" s="6" t="s">
        <v>693</v>
      </c>
      <c r="D935" s="7" t="s">
        <v>694</v>
      </c>
      <c r="E935" s="8">
        <v>8</v>
      </c>
      <c r="F935" s="7" t="s">
        <v>68</v>
      </c>
      <c r="G935" s="7" t="s">
        <v>68</v>
      </c>
      <c r="H935" s="7" t="s">
        <v>468</v>
      </c>
      <c r="I935" s="7" t="s">
        <v>44</v>
      </c>
      <c r="J935" s="19" t="str">
        <f>IFERROR(INDEX('Employee Info'!$C$3:$E$200,MATCH(Data7[[#This Row],[Name:]],'Employee Info'!$B$3:$B$200,0),MATCH(Data7[[#This Row],[Hours Type:]],'Employee Info'!$C$2:$E$2,0)),"")</f>
        <v/>
      </c>
      <c r="K935" s="19" t="str">
        <f>IFERROR(INDEX('Employee Info'!$C$3:$J$200,MATCH(Data7[[#This Row],[Name:]],'Employee Info'!$B$3:$B$200,0),MATCH(Data7[[#Headers],[Truck]],'Employee Info'!$C$2:$J$2,0)),"")</f>
        <v/>
      </c>
      <c r="L935" s="19" t="str">
        <f>IFERROR(INDEX('Employee Info'!$C$3:$J$200,MATCH(Data7[[#This Row],[Name:]],'Employee Info'!$B$3:$B$200,0),MATCH(Data7[[#Headers],[Phone]],'Employee Info'!$C$2:$J$2,0)),"")</f>
        <v/>
      </c>
      <c r="M935" s="19" t="str">
        <f>IFERROR(INDEX('Employee Info'!$C$3:$J$200,MATCH(Data7[[#This Row],[Name:]],'Employee Info'!$B$3:$B$200,0),MATCH(Data7[[#Headers],[Tech]],'Employee Info'!$C$2:$J$2,0)),"")</f>
        <v/>
      </c>
      <c r="N935" s="19" t="str">
        <f>IFERROR(INDEX('Employee Info'!$C$3:$J$200,MATCH(Data7[[#This Row],[Name:]],'Employee Info'!$B$3:$B$200,0),MATCH(Data7[[#Headers],[Other]],'Employee Info'!$C$2:$J$2,0)),"")</f>
        <v/>
      </c>
      <c r="O935" s="19">
        <f>IFERROR((Data7[[#This Row],[Hours:]]*SUM(Data7[[#This Row],[Rate]:[Other]])),"")</f>
        <v>0</v>
      </c>
      <c r="P935" s="7" t="str">
        <f>IF(Data7[[#This Row],[WO'#:]]="","Riley #","WO#")</f>
        <v>Riley #</v>
      </c>
      <c r="Q935" s="7">
        <f>IFERROR(WEEKNUM(Data7[[#This Row],[Date:]]),"")</f>
        <v>22</v>
      </c>
      <c r="R935" s="6">
        <f t="shared" si="42"/>
        <v>45438</v>
      </c>
      <c r="S935" s="6">
        <f>Data7[[#This Row],[Week Start]]+7</f>
        <v>45445</v>
      </c>
      <c r="T935" s="7" t="str">
        <f t="shared" si="43"/>
        <v>5/26/2024 - 6/2/2024</v>
      </c>
      <c r="U935" s="7" t="str">
        <f t="shared" si="44"/>
        <v>Time Card</v>
      </c>
      <c r="V935" s="8" t="str">
        <f>RIGHT(TEXT(Data7[[#This Row],[Date:]],"mmddyyyy"),4)</f>
        <v>2024</v>
      </c>
      <c r="W935" s="8" t="str">
        <f>MID(TEXT(Data7[[#This Row],[Date:]],"mmddyyyy"),3,2)</f>
        <v>29</v>
      </c>
      <c r="X935" s="8" t="str">
        <f>LEFT(TEXT(Data7[[#This Row],[Date:]],"mmddyyyy"),2)</f>
        <v>05</v>
      </c>
      <c r="Y935" s="6">
        <f>DATE(Data7[[#This Row],[Year]],Data7[[#This Row],[Month]],Data7[[#This Row],[Day]])</f>
        <v>45441</v>
      </c>
    </row>
    <row r="936" spans="1:25" x14ac:dyDescent="0.3">
      <c r="A936" s="5">
        <v>45441.568228587967</v>
      </c>
      <c r="B936" s="7" t="s">
        <v>23</v>
      </c>
      <c r="C936" s="6" t="s">
        <v>693</v>
      </c>
      <c r="D936" s="7" t="s">
        <v>694</v>
      </c>
      <c r="E936" s="8">
        <v>7</v>
      </c>
      <c r="F936" s="7" t="s">
        <v>68</v>
      </c>
      <c r="G936" s="7" t="s">
        <v>68</v>
      </c>
      <c r="H936" s="7" t="s">
        <v>468</v>
      </c>
      <c r="I936" s="7" t="s">
        <v>44</v>
      </c>
      <c r="J936" s="19" t="str">
        <f>IFERROR(INDEX('Employee Info'!$C$3:$E$200,MATCH(Data7[[#This Row],[Name:]],'Employee Info'!$B$3:$B$200,0),MATCH(Data7[[#This Row],[Hours Type:]],'Employee Info'!$C$2:$E$2,0)),"")</f>
        <v/>
      </c>
      <c r="K936" s="19" t="str">
        <f>IFERROR(INDEX('Employee Info'!$C$3:$J$200,MATCH(Data7[[#This Row],[Name:]],'Employee Info'!$B$3:$B$200,0),MATCH(Data7[[#Headers],[Truck]],'Employee Info'!$C$2:$J$2,0)),"")</f>
        <v/>
      </c>
      <c r="L936" s="19" t="str">
        <f>IFERROR(INDEX('Employee Info'!$C$3:$J$200,MATCH(Data7[[#This Row],[Name:]],'Employee Info'!$B$3:$B$200,0),MATCH(Data7[[#Headers],[Phone]],'Employee Info'!$C$2:$J$2,0)),"")</f>
        <v/>
      </c>
      <c r="M936" s="19" t="str">
        <f>IFERROR(INDEX('Employee Info'!$C$3:$J$200,MATCH(Data7[[#This Row],[Name:]],'Employee Info'!$B$3:$B$200,0),MATCH(Data7[[#Headers],[Tech]],'Employee Info'!$C$2:$J$2,0)),"")</f>
        <v/>
      </c>
      <c r="N936" s="19" t="str">
        <f>IFERROR(INDEX('Employee Info'!$C$3:$J$200,MATCH(Data7[[#This Row],[Name:]],'Employee Info'!$B$3:$B$200,0),MATCH(Data7[[#Headers],[Other]],'Employee Info'!$C$2:$J$2,0)),"")</f>
        <v/>
      </c>
      <c r="O936" s="19">
        <f>IFERROR((Data7[[#This Row],[Hours:]]*SUM(Data7[[#This Row],[Rate]:[Other]])),"")</f>
        <v>0</v>
      </c>
      <c r="P936" s="7" t="str">
        <f>IF(Data7[[#This Row],[WO'#:]]="","Riley #","WO#")</f>
        <v>Riley #</v>
      </c>
      <c r="Q936" s="7">
        <f>IFERROR(WEEKNUM(Data7[[#This Row],[Date:]]),"")</f>
        <v>22</v>
      </c>
      <c r="R936" s="6">
        <f t="shared" si="42"/>
        <v>45438</v>
      </c>
      <c r="S936" s="6">
        <f>Data7[[#This Row],[Week Start]]+7</f>
        <v>45445</v>
      </c>
      <c r="T936" s="7" t="str">
        <f t="shared" si="43"/>
        <v>5/26/2024 - 6/2/2024</v>
      </c>
      <c r="U936" s="7" t="str">
        <f t="shared" si="44"/>
        <v>Time Card</v>
      </c>
      <c r="V936" s="8" t="str">
        <f>RIGHT(TEXT(Data7[[#This Row],[Date:]],"mmddyyyy"),4)</f>
        <v>2024</v>
      </c>
      <c r="W936" s="8" t="str">
        <f>MID(TEXT(Data7[[#This Row],[Date:]],"mmddyyyy"),3,2)</f>
        <v>29</v>
      </c>
      <c r="X936" s="8" t="str">
        <f>LEFT(TEXT(Data7[[#This Row],[Date:]],"mmddyyyy"),2)</f>
        <v>05</v>
      </c>
      <c r="Y936" s="6">
        <f>DATE(Data7[[#This Row],[Year]],Data7[[#This Row],[Month]],Data7[[#This Row],[Day]])</f>
        <v>45441</v>
      </c>
    </row>
    <row r="937" spans="1:25" x14ac:dyDescent="0.3">
      <c r="A937" s="5">
        <v>45441.581398495371</v>
      </c>
      <c r="B937" s="7" t="s">
        <v>492</v>
      </c>
      <c r="C937" s="6" t="s">
        <v>693</v>
      </c>
      <c r="D937" s="7" t="s">
        <v>698</v>
      </c>
      <c r="E937" s="8">
        <v>5</v>
      </c>
      <c r="F937" s="7" t="s">
        <v>68</v>
      </c>
      <c r="G937" s="7" t="s">
        <v>68</v>
      </c>
      <c r="H937" s="7" t="s">
        <v>536</v>
      </c>
      <c r="I937" s="7" t="s">
        <v>44</v>
      </c>
      <c r="J937" s="19" t="str">
        <f>IFERROR(INDEX('Employee Info'!$C$3:$E$200,MATCH(Data7[[#This Row],[Name:]],'Employee Info'!$B$3:$B$200,0),MATCH(Data7[[#This Row],[Hours Type:]],'Employee Info'!$C$2:$E$2,0)),"")</f>
        <v/>
      </c>
      <c r="K937" s="19" t="str">
        <f>IFERROR(INDEX('Employee Info'!$C$3:$J$200,MATCH(Data7[[#This Row],[Name:]],'Employee Info'!$B$3:$B$200,0),MATCH(Data7[[#Headers],[Truck]],'Employee Info'!$C$2:$J$2,0)),"")</f>
        <v/>
      </c>
      <c r="L937" s="19" t="str">
        <f>IFERROR(INDEX('Employee Info'!$C$3:$J$200,MATCH(Data7[[#This Row],[Name:]],'Employee Info'!$B$3:$B$200,0),MATCH(Data7[[#Headers],[Phone]],'Employee Info'!$C$2:$J$2,0)),"")</f>
        <v/>
      </c>
      <c r="M937" s="19" t="str">
        <f>IFERROR(INDEX('Employee Info'!$C$3:$J$200,MATCH(Data7[[#This Row],[Name:]],'Employee Info'!$B$3:$B$200,0),MATCH(Data7[[#Headers],[Tech]],'Employee Info'!$C$2:$J$2,0)),"")</f>
        <v/>
      </c>
      <c r="N937" s="19" t="str">
        <f>IFERROR(INDEX('Employee Info'!$C$3:$J$200,MATCH(Data7[[#This Row],[Name:]],'Employee Info'!$B$3:$B$200,0),MATCH(Data7[[#Headers],[Other]],'Employee Info'!$C$2:$J$2,0)),"")</f>
        <v/>
      </c>
      <c r="O937" s="19">
        <f>IFERROR((Data7[[#This Row],[Hours:]]*SUM(Data7[[#This Row],[Rate]:[Other]])),"")</f>
        <v>0</v>
      </c>
      <c r="P937" s="7" t="str">
        <f>IF(Data7[[#This Row],[WO'#:]]="","Riley #","WO#")</f>
        <v>Riley #</v>
      </c>
      <c r="Q937" s="7">
        <f>IFERROR(WEEKNUM(Data7[[#This Row],[Date:]]),"")</f>
        <v>22</v>
      </c>
      <c r="R937" s="6">
        <f t="shared" si="42"/>
        <v>45438</v>
      </c>
      <c r="S937" s="6">
        <f>Data7[[#This Row],[Week Start]]+7</f>
        <v>45445</v>
      </c>
      <c r="T937" s="7" t="str">
        <f t="shared" si="43"/>
        <v>5/26/2024 - 6/2/2024</v>
      </c>
      <c r="U937" s="7" t="str">
        <f t="shared" si="44"/>
        <v>Time Card</v>
      </c>
      <c r="V937" s="8" t="str">
        <f>RIGHT(TEXT(Data7[[#This Row],[Date:]],"mmddyyyy"),4)</f>
        <v>2024</v>
      </c>
      <c r="W937" s="8" t="str">
        <f>MID(TEXT(Data7[[#This Row],[Date:]],"mmddyyyy"),3,2)</f>
        <v>29</v>
      </c>
      <c r="X937" s="8" t="str">
        <f>LEFT(TEXT(Data7[[#This Row],[Date:]],"mmddyyyy"),2)</f>
        <v>05</v>
      </c>
      <c r="Y937" s="6">
        <f>DATE(Data7[[#This Row],[Year]],Data7[[#This Row],[Month]],Data7[[#This Row],[Day]])</f>
        <v>45441</v>
      </c>
    </row>
    <row r="938" spans="1:25" x14ac:dyDescent="0.3">
      <c r="A938" s="5">
        <v>45441.583930787034</v>
      </c>
      <c r="B938" s="7" t="s">
        <v>35</v>
      </c>
      <c r="C938" s="6" t="s">
        <v>693</v>
      </c>
      <c r="D938" s="7" t="s">
        <v>699</v>
      </c>
      <c r="E938" s="8">
        <v>5</v>
      </c>
      <c r="F938" s="7" t="s">
        <v>68</v>
      </c>
      <c r="G938" s="7" t="s">
        <v>68</v>
      </c>
      <c r="H938" s="7" t="s">
        <v>616</v>
      </c>
      <c r="I938" s="7" t="s">
        <v>44</v>
      </c>
      <c r="J938" s="19" t="str">
        <f>IFERROR(INDEX('Employee Info'!$C$3:$E$200,MATCH(Data7[[#This Row],[Name:]],'Employee Info'!$B$3:$B$200,0),MATCH(Data7[[#This Row],[Hours Type:]],'Employee Info'!$C$2:$E$2,0)),"")</f>
        <v/>
      </c>
      <c r="K938" s="19" t="str">
        <f>IFERROR(INDEX('Employee Info'!$C$3:$J$200,MATCH(Data7[[#This Row],[Name:]],'Employee Info'!$B$3:$B$200,0),MATCH(Data7[[#Headers],[Truck]],'Employee Info'!$C$2:$J$2,0)),"")</f>
        <v/>
      </c>
      <c r="L938" s="19" t="str">
        <f>IFERROR(INDEX('Employee Info'!$C$3:$J$200,MATCH(Data7[[#This Row],[Name:]],'Employee Info'!$B$3:$B$200,0),MATCH(Data7[[#Headers],[Phone]],'Employee Info'!$C$2:$J$2,0)),"")</f>
        <v/>
      </c>
      <c r="M938" s="19" t="str">
        <f>IFERROR(INDEX('Employee Info'!$C$3:$J$200,MATCH(Data7[[#This Row],[Name:]],'Employee Info'!$B$3:$B$200,0),MATCH(Data7[[#Headers],[Tech]],'Employee Info'!$C$2:$J$2,0)),"")</f>
        <v/>
      </c>
      <c r="N938" s="19" t="str">
        <f>IFERROR(INDEX('Employee Info'!$C$3:$J$200,MATCH(Data7[[#This Row],[Name:]],'Employee Info'!$B$3:$B$200,0),MATCH(Data7[[#Headers],[Other]],'Employee Info'!$C$2:$J$2,0)),"")</f>
        <v/>
      </c>
      <c r="O938" s="19">
        <f>IFERROR((Data7[[#This Row],[Hours:]]*SUM(Data7[[#This Row],[Rate]:[Other]])),"")</f>
        <v>0</v>
      </c>
      <c r="P938" s="7" t="str">
        <f>IF(Data7[[#This Row],[WO'#:]]="","Riley #","WO#")</f>
        <v>Riley #</v>
      </c>
      <c r="Q938" s="7">
        <f>IFERROR(WEEKNUM(Data7[[#This Row],[Date:]]),"")</f>
        <v>22</v>
      </c>
      <c r="R938" s="6">
        <f t="shared" si="42"/>
        <v>45438</v>
      </c>
      <c r="S938" s="6">
        <f>Data7[[#This Row],[Week Start]]+7</f>
        <v>45445</v>
      </c>
      <c r="T938" s="7" t="str">
        <f t="shared" si="43"/>
        <v>5/26/2024 - 6/2/2024</v>
      </c>
      <c r="U938" s="7" t="str">
        <f t="shared" si="44"/>
        <v>Time Card</v>
      </c>
      <c r="V938" s="8" t="str">
        <f>RIGHT(TEXT(Data7[[#This Row],[Date:]],"mmddyyyy"),4)</f>
        <v>2024</v>
      </c>
      <c r="W938" s="8" t="str">
        <f>MID(TEXT(Data7[[#This Row],[Date:]],"mmddyyyy"),3,2)</f>
        <v>29</v>
      </c>
      <c r="X938" s="8" t="str">
        <f>LEFT(TEXT(Data7[[#This Row],[Date:]],"mmddyyyy"),2)</f>
        <v>05</v>
      </c>
      <c r="Y938" s="6">
        <f>DATE(Data7[[#This Row],[Year]],Data7[[#This Row],[Month]],Data7[[#This Row],[Day]])</f>
        <v>45441</v>
      </c>
    </row>
    <row r="939" spans="1:25" x14ac:dyDescent="0.3">
      <c r="A939" s="5">
        <v>45441.585278819446</v>
      </c>
      <c r="B939" s="7" t="s">
        <v>35</v>
      </c>
      <c r="C939" s="6" t="s">
        <v>693</v>
      </c>
      <c r="D939" s="7" t="s">
        <v>690</v>
      </c>
      <c r="E939" s="8">
        <v>7</v>
      </c>
      <c r="F939" s="7" t="s">
        <v>68</v>
      </c>
      <c r="G939" s="7" t="s">
        <v>68</v>
      </c>
      <c r="H939" s="7" t="s">
        <v>616</v>
      </c>
      <c r="I939" s="7" t="s">
        <v>44</v>
      </c>
      <c r="J939" s="19" t="str">
        <f>IFERROR(INDEX('Employee Info'!$C$3:$E$200,MATCH(Data7[[#This Row],[Name:]],'Employee Info'!$B$3:$B$200,0),MATCH(Data7[[#This Row],[Hours Type:]],'Employee Info'!$C$2:$E$2,0)),"")</f>
        <v/>
      </c>
      <c r="K939" s="19" t="str">
        <f>IFERROR(INDEX('Employee Info'!$C$3:$J$200,MATCH(Data7[[#This Row],[Name:]],'Employee Info'!$B$3:$B$200,0),MATCH(Data7[[#Headers],[Truck]],'Employee Info'!$C$2:$J$2,0)),"")</f>
        <v/>
      </c>
      <c r="L939" s="19" t="str">
        <f>IFERROR(INDEX('Employee Info'!$C$3:$J$200,MATCH(Data7[[#This Row],[Name:]],'Employee Info'!$B$3:$B$200,0),MATCH(Data7[[#Headers],[Phone]],'Employee Info'!$C$2:$J$2,0)),"")</f>
        <v/>
      </c>
      <c r="M939" s="19" t="str">
        <f>IFERROR(INDEX('Employee Info'!$C$3:$J$200,MATCH(Data7[[#This Row],[Name:]],'Employee Info'!$B$3:$B$200,0),MATCH(Data7[[#Headers],[Tech]],'Employee Info'!$C$2:$J$2,0)),"")</f>
        <v/>
      </c>
      <c r="N939" s="19" t="str">
        <f>IFERROR(INDEX('Employee Info'!$C$3:$J$200,MATCH(Data7[[#This Row],[Name:]],'Employee Info'!$B$3:$B$200,0),MATCH(Data7[[#Headers],[Other]],'Employee Info'!$C$2:$J$2,0)),"")</f>
        <v/>
      </c>
      <c r="O939" s="19">
        <f>IFERROR((Data7[[#This Row],[Hours:]]*SUM(Data7[[#This Row],[Rate]:[Other]])),"")</f>
        <v>0</v>
      </c>
      <c r="P939" s="7" t="str">
        <f>IF(Data7[[#This Row],[WO'#:]]="","Riley #","WO#")</f>
        <v>Riley #</v>
      </c>
      <c r="Q939" s="7">
        <f>IFERROR(WEEKNUM(Data7[[#This Row],[Date:]]),"")</f>
        <v>22</v>
      </c>
      <c r="R939" s="6">
        <f t="shared" si="42"/>
        <v>45438</v>
      </c>
      <c r="S939" s="6">
        <f>Data7[[#This Row],[Week Start]]+7</f>
        <v>45445</v>
      </c>
      <c r="T939" s="7" t="str">
        <f t="shared" si="43"/>
        <v>5/26/2024 - 6/2/2024</v>
      </c>
      <c r="U939" s="7" t="str">
        <f t="shared" si="44"/>
        <v>Time Card</v>
      </c>
      <c r="V939" s="8" t="str">
        <f>RIGHT(TEXT(Data7[[#This Row],[Date:]],"mmddyyyy"),4)</f>
        <v>2024</v>
      </c>
      <c r="W939" s="8" t="str">
        <f>MID(TEXT(Data7[[#This Row],[Date:]],"mmddyyyy"),3,2)</f>
        <v>29</v>
      </c>
      <c r="X939" s="8" t="str">
        <f>LEFT(TEXT(Data7[[#This Row],[Date:]],"mmddyyyy"),2)</f>
        <v>05</v>
      </c>
      <c r="Y939" s="6">
        <f>DATE(Data7[[#This Row],[Year]],Data7[[#This Row],[Month]],Data7[[#This Row],[Day]])</f>
        <v>45441</v>
      </c>
    </row>
    <row r="940" spans="1:25" x14ac:dyDescent="0.3">
      <c r="A940" s="5">
        <v>45441.579645370373</v>
      </c>
      <c r="B940" s="7" t="s">
        <v>492</v>
      </c>
      <c r="C940" s="6" t="s">
        <v>693</v>
      </c>
      <c r="D940" s="7" t="s">
        <v>696</v>
      </c>
      <c r="E940" s="8">
        <v>3</v>
      </c>
      <c r="F940" s="7" t="s">
        <v>68</v>
      </c>
      <c r="G940" s="7" t="s">
        <v>68</v>
      </c>
      <c r="H940" s="7" t="s">
        <v>697</v>
      </c>
      <c r="I940" s="7" t="s">
        <v>44</v>
      </c>
      <c r="J940" s="19" t="str">
        <f>IFERROR(INDEX('Employee Info'!$C$3:$E$200,MATCH(Data7[[#This Row],[Name:]],'Employee Info'!$B$3:$B$200,0),MATCH(Data7[[#This Row],[Hours Type:]],'Employee Info'!$C$2:$E$2,0)),"")</f>
        <v/>
      </c>
      <c r="K940" s="19" t="str">
        <f>IFERROR(INDEX('Employee Info'!$C$3:$J$200,MATCH(Data7[[#This Row],[Name:]],'Employee Info'!$B$3:$B$200,0),MATCH(Data7[[#Headers],[Truck]],'Employee Info'!$C$2:$J$2,0)),"")</f>
        <v/>
      </c>
      <c r="L940" s="19" t="str">
        <f>IFERROR(INDEX('Employee Info'!$C$3:$J$200,MATCH(Data7[[#This Row],[Name:]],'Employee Info'!$B$3:$B$200,0),MATCH(Data7[[#Headers],[Phone]],'Employee Info'!$C$2:$J$2,0)),"")</f>
        <v/>
      </c>
      <c r="M940" s="19" t="str">
        <f>IFERROR(INDEX('Employee Info'!$C$3:$J$200,MATCH(Data7[[#This Row],[Name:]],'Employee Info'!$B$3:$B$200,0),MATCH(Data7[[#Headers],[Tech]],'Employee Info'!$C$2:$J$2,0)),"")</f>
        <v/>
      </c>
      <c r="N940" s="19" t="str">
        <f>IFERROR(INDEX('Employee Info'!$C$3:$J$200,MATCH(Data7[[#This Row],[Name:]],'Employee Info'!$B$3:$B$200,0),MATCH(Data7[[#Headers],[Other]],'Employee Info'!$C$2:$J$2,0)),"")</f>
        <v/>
      </c>
      <c r="O940" s="19">
        <f>IFERROR((Data7[[#This Row],[Hours:]]*SUM(Data7[[#This Row],[Rate]:[Other]])),"")</f>
        <v>0</v>
      </c>
      <c r="P940" s="7" t="str">
        <f>IF(Data7[[#This Row],[WO'#:]]="","Riley #","WO#")</f>
        <v>Riley #</v>
      </c>
      <c r="Q940" s="7">
        <f>IFERROR(WEEKNUM(Data7[[#This Row],[Date:]]),"")</f>
        <v>22</v>
      </c>
      <c r="R940" s="6">
        <f t="shared" si="42"/>
        <v>45438</v>
      </c>
      <c r="S940" s="6">
        <f>Data7[[#This Row],[Week Start]]+7</f>
        <v>45445</v>
      </c>
      <c r="T940" s="7" t="str">
        <f t="shared" si="43"/>
        <v>5/26/2024 - 6/2/2024</v>
      </c>
      <c r="U940" s="7" t="str">
        <f t="shared" si="44"/>
        <v>Time Card</v>
      </c>
      <c r="V940" s="8" t="str">
        <f>RIGHT(TEXT(Data7[[#This Row],[Date:]],"mmddyyyy"),4)</f>
        <v>2024</v>
      </c>
      <c r="W940" s="8" t="str">
        <f>MID(TEXT(Data7[[#This Row],[Date:]],"mmddyyyy"),3,2)</f>
        <v>29</v>
      </c>
      <c r="X940" s="8" t="str">
        <f>LEFT(TEXT(Data7[[#This Row],[Date:]],"mmddyyyy"),2)</f>
        <v>05</v>
      </c>
      <c r="Y940" s="6">
        <f>DATE(Data7[[#This Row],[Year]],Data7[[#This Row],[Month]],Data7[[#This Row],[Day]])</f>
        <v>45441</v>
      </c>
    </row>
    <row r="941" spans="1:25" x14ac:dyDescent="0.3">
      <c r="A941" s="5">
        <v>45441.576535763888</v>
      </c>
      <c r="B941" s="7" t="s">
        <v>34</v>
      </c>
      <c r="C941" s="6" t="s">
        <v>693</v>
      </c>
      <c r="D941" s="7" t="s">
        <v>701</v>
      </c>
      <c r="E941" s="8">
        <v>4</v>
      </c>
      <c r="H941" s="7" t="s">
        <v>702</v>
      </c>
      <c r="I941" s="7" t="s">
        <v>44</v>
      </c>
      <c r="J941" s="19" t="str">
        <f>IFERROR(INDEX('Employee Info'!$C$3:$E$200,MATCH(Data7[[#This Row],[Name:]],'Employee Info'!$B$3:$B$200,0),MATCH(Data7[[#This Row],[Hours Type:]],'Employee Info'!$C$2:$E$2,0)),"")</f>
        <v/>
      </c>
      <c r="K941" s="19" t="str">
        <f>IFERROR(INDEX('Employee Info'!$C$3:$J$200,MATCH(Data7[[#This Row],[Name:]],'Employee Info'!$B$3:$B$200,0),MATCH(Data7[[#Headers],[Truck]],'Employee Info'!$C$2:$J$2,0)),"")</f>
        <v/>
      </c>
      <c r="L941" s="19" t="str">
        <f>IFERROR(INDEX('Employee Info'!$C$3:$J$200,MATCH(Data7[[#This Row],[Name:]],'Employee Info'!$B$3:$B$200,0),MATCH(Data7[[#Headers],[Phone]],'Employee Info'!$C$2:$J$2,0)),"")</f>
        <v/>
      </c>
      <c r="M941" s="19" t="str">
        <f>IFERROR(INDEX('Employee Info'!$C$3:$J$200,MATCH(Data7[[#This Row],[Name:]],'Employee Info'!$B$3:$B$200,0),MATCH(Data7[[#Headers],[Tech]],'Employee Info'!$C$2:$J$2,0)),"")</f>
        <v/>
      </c>
      <c r="N941" s="19" t="str">
        <f>IFERROR(INDEX('Employee Info'!$C$3:$J$200,MATCH(Data7[[#This Row],[Name:]],'Employee Info'!$B$3:$B$200,0),MATCH(Data7[[#Headers],[Other]],'Employee Info'!$C$2:$J$2,0)),"")</f>
        <v/>
      </c>
      <c r="O941" s="19">
        <f>IFERROR((Data7[[#This Row],[Hours:]]*SUM(Data7[[#This Row],[Rate]:[Other]])),"")</f>
        <v>0</v>
      </c>
      <c r="P941" s="7" t="str">
        <f>IF(Data7[[#This Row],[WO'#:]]="","Riley #","WO#")</f>
        <v>Riley #</v>
      </c>
      <c r="Q941" s="7">
        <f>IFERROR(WEEKNUM(Data7[[#This Row],[Date:]]),"")</f>
        <v>22</v>
      </c>
      <c r="R941" s="6">
        <f t="shared" si="42"/>
        <v>45438</v>
      </c>
      <c r="S941" s="6">
        <f>Data7[[#This Row],[Week Start]]+7</f>
        <v>45445</v>
      </c>
      <c r="T941" s="7" t="str">
        <f t="shared" si="43"/>
        <v>5/26/2024 - 6/2/2024</v>
      </c>
      <c r="U941" s="7" t="str">
        <f t="shared" si="44"/>
        <v>Time Card</v>
      </c>
      <c r="V941" s="8" t="str">
        <f>RIGHT(TEXT(Data7[[#This Row],[Date:]],"mmddyyyy"),4)</f>
        <v>2024</v>
      </c>
      <c r="W941" s="8" t="str">
        <f>MID(TEXT(Data7[[#This Row],[Date:]],"mmddyyyy"),3,2)</f>
        <v>29</v>
      </c>
      <c r="X941" s="8" t="str">
        <f>LEFT(TEXT(Data7[[#This Row],[Date:]],"mmddyyyy"),2)</f>
        <v>05</v>
      </c>
      <c r="Y941" s="6">
        <f>DATE(Data7[[#This Row],[Year]],Data7[[#This Row],[Month]],Data7[[#This Row],[Day]])</f>
        <v>45441</v>
      </c>
    </row>
    <row r="942" spans="1:25" x14ac:dyDescent="0.3">
      <c r="A942" s="5">
        <v>45441.577346527774</v>
      </c>
      <c r="B942" s="7" t="s">
        <v>34</v>
      </c>
      <c r="C942" s="6" t="s">
        <v>693</v>
      </c>
      <c r="D942" s="7" t="s">
        <v>703</v>
      </c>
      <c r="E942" s="8">
        <v>4</v>
      </c>
      <c r="H942" s="7" t="s">
        <v>702</v>
      </c>
      <c r="I942" s="7" t="s">
        <v>44</v>
      </c>
      <c r="J942" s="19" t="str">
        <f>IFERROR(INDEX('Employee Info'!$C$3:$E$200,MATCH(Data7[[#This Row],[Name:]],'Employee Info'!$B$3:$B$200,0),MATCH(Data7[[#This Row],[Hours Type:]],'Employee Info'!$C$2:$E$2,0)),"")</f>
        <v/>
      </c>
      <c r="K942" s="19" t="str">
        <f>IFERROR(INDEX('Employee Info'!$C$3:$J$200,MATCH(Data7[[#This Row],[Name:]],'Employee Info'!$B$3:$B$200,0),MATCH(Data7[[#Headers],[Truck]],'Employee Info'!$C$2:$J$2,0)),"")</f>
        <v/>
      </c>
      <c r="L942" s="19" t="str">
        <f>IFERROR(INDEX('Employee Info'!$C$3:$J$200,MATCH(Data7[[#This Row],[Name:]],'Employee Info'!$B$3:$B$200,0),MATCH(Data7[[#Headers],[Phone]],'Employee Info'!$C$2:$J$2,0)),"")</f>
        <v/>
      </c>
      <c r="M942" s="19" t="str">
        <f>IFERROR(INDEX('Employee Info'!$C$3:$J$200,MATCH(Data7[[#This Row],[Name:]],'Employee Info'!$B$3:$B$200,0),MATCH(Data7[[#Headers],[Tech]],'Employee Info'!$C$2:$J$2,0)),"")</f>
        <v/>
      </c>
      <c r="N942" s="19" t="str">
        <f>IFERROR(INDEX('Employee Info'!$C$3:$J$200,MATCH(Data7[[#This Row],[Name:]],'Employee Info'!$B$3:$B$200,0),MATCH(Data7[[#Headers],[Other]],'Employee Info'!$C$2:$J$2,0)),"")</f>
        <v/>
      </c>
      <c r="O942" s="19">
        <f>IFERROR((Data7[[#This Row],[Hours:]]*SUM(Data7[[#This Row],[Rate]:[Other]])),"")</f>
        <v>0</v>
      </c>
      <c r="P942" s="7" t="str">
        <f>IF(Data7[[#This Row],[WO'#:]]="","Riley #","WO#")</f>
        <v>Riley #</v>
      </c>
      <c r="Q942" s="7">
        <f>IFERROR(WEEKNUM(Data7[[#This Row],[Date:]]),"")</f>
        <v>22</v>
      </c>
      <c r="R942" s="6">
        <f t="shared" si="42"/>
        <v>45438</v>
      </c>
      <c r="S942" s="6">
        <f>Data7[[#This Row],[Week Start]]+7</f>
        <v>45445</v>
      </c>
      <c r="T942" s="7" t="str">
        <f t="shared" si="43"/>
        <v>5/26/2024 - 6/2/2024</v>
      </c>
      <c r="U942" s="7" t="str">
        <f t="shared" si="44"/>
        <v>Time Card</v>
      </c>
      <c r="V942" s="8" t="str">
        <f>RIGHT(TEXT(Data7[[#This Row],[Date:]],"mmddyyyy"),4)</f>
        <v>2024</v>
      </c>
      <c r="W942" s="8" t="str">
        <f>MID(TEXT(Data7[[#This Row],[Date:]],"mmddyyyy"),3,2)</f>
        <v>29</v>
      </c>
      <c r="X942" s="8" t="str">
        <f>LEFT(TEXT(Data7[[#This Row],[Date:]],"mmddyyyy"),2)</f>
        <v>05</v>
      </c>
      <c r="Y942" s="6">
        <f>DATE(Data7[[#This Row],[Year]],Data7[[#This Row],[Month]],Data7[[#This Row],[Day]])</f>
        <v>45441</v>
      </c>
    </row>
    <row r="943" spans="1:25" x14ac:dyDescent="0.3">
      <c r="A943" s="5">
        <v>45443.421905787036</v>
      </c>
      <c r="B943" s="7" t="s">
        <v>34</v>
      </c>
      <c r="C943" s="6" t="s">
        <v>712</v>
      </c>
      <c r="D943" s="7" t="s">
        <v>716</v>
      </c>
      <c r="E943" s="8">
        <v>6.5</v>
      </c>
      <c r="F943" s="7" t="s">
        <v>68</v>
      </c>
      <c r="G943" s="7" t="s">
        <v>68</v>
      </c>
      <c r="H943" s="7" t="s">
        <v>692</v>
      </c>
      <c r="I943" s="7" t="s">
        <v>44</v>
      </c>
      <c r="J943" s="19" t="str">
        <f>IFERROR(INDEX('Employee Info'!$C$3:$E$200,MATCH(Data7[[#This Row],[Name:]],'Employee Info'!$B$3:$B$200,0),MATCH(Data7[[#This Row],[Hours Type:]],'Employee Info'!$C$2:$E$2,0)),"")</f>
        <v/>
      </c>
      <c r="K943" s="19" t="str">
        <f>IFERROR(INDEX('Employee Info'!$C$3:$J$200,MATCH(Data7[[#This Row],[Name:]],'Employee Info'!$B$3:$B$200,0),MATCH(Data7[[#Headers],[Truck]],'Employee Info'!$C$2:$J$2,0)),"")</f>
        <v/>
      </c>
      <c r="L943" s="19" t="str">
        <f>IFERROR(INDEX('Employee Info'!$C$3:$J$200,MATCH(Data7[[#This Row],[Name:]],'Employee Info'!$B$3:$B$200,0),MATCH(Data7[[#Headers],[Phone]],'Employee Info'!$C$2:$J$2,0)),"")</f>
        <v/>
      </c>
      <c r="M943" s="19" t="str">
        <f>IFERROR(INDEX('Employee Info'!$C$3:$J$200,MATCH(Data7[[#This Row],[Name:]],'Employee Info'!$B$3:$B$200,0),MATCH(Data7[[#Headers],[Tech]],'Employee Info'!$C$2:$J$2,0)),"")</f>
        <v/>
      </c>
      <c r="N943" s="19" t="str">
        <f>IFERROR(INDEX('Employee Info'!$C$3:$J$200,MATCH(Data7[[#This Row],[Name:]],'Employee Info'!$B$3:$B$200,0),MATCH(Data7[[#Headers],[Other]],'Employee Info'!$C$2:$J$2,0)),"")</f>
        <v/>
      </c>
      <c r="O943" s="19">
        <f>IFERROR((Data7[[#This Row],[Hours:]]*SUM(Data7[[#This Row],[Rate]:[Other]])),"")</f>
        <v>0</v>
      </c>
      <c r="P943" s="7" t="str">
        <f>IF(Data7[[#This Row],[WO'#:]]="","Riley #","WO#")</f>
        <v>Riley #</v>
      </c>
      <c r="Q943" s="7">
        <f>IFERROR(WEEKNUM(Data7[[#This Row],[Date:]]),"")</f>
        <v>22</v>
      </c>
      <c r="R943" s="6">
        <f t="shared" si="42"/>
        <v>45438</v>
      </c>
      <c r="S943" s="6">
        <f>Data7[[#This Row],[Week Start]]+7</f>
        <v>45445</v>
      </c>
      <c r="T943" s="7" t="str">
        <f t="shared" si="43"/>
        <v>5/26/2024 - 6/2/2024</v>
      </c>
      <c r="U943" s="7" t="str">
        <f t="shared" si="44"/>
        <v>Time Card</v>
      </c>
      <c r="V943" s="8" t="str">
        <f>RIGHT(TEXT(Data7[[#This Row],[Date:]],"mmddyyyy"),4)</f>
        <v>2024</v>
      </c>
      <c r="W943" s="8" t="str">
        <f>MID(TEXT(Data7[[#This Row],[Date:]],"mmddyyyy"),3,2)</f>
        <v>30</v>
      </c>
      <c r="X943" s="8" t="str">
        <f>LEFT(TEXT(Data7[[#This Row],[Date:]],"mmddyyyy"),2)</f>
        <v>05</v>
      </c>
      <c r="Y943" s="6">
        <f>DATE(Data7[[#This Row],[Year]],Data7[[#This Row],[Month]],Data7[[#This Row],[Day]])</f>
        <v>45442</v>
      </c>
    </row>
    <row r="944" spans="1:25" x14ac:dyDescent="0.3">
      <c r="A944" s="5">
        <v>45443.425971412034</v>
      </c>
      <c r="B944" s="7" t="s">
        <v>35</v>
      </c>
      <c r="C944" s="6" t="s">
        <v>712</v>
      </c>
      <c r="D944" s="7" t="s">
        <v>717</v>
      </c>
      <c r="E944" s="8">
        <v>7</v>
      </c>
      <c r="F944" s="7" t="s">
        <v>68</v>
      </c>
      <c r="G944" s="7" t="s">
        <v>68</v>
      </c>
      <c r="H944" s="7" t="s">
        <v>692</v>
      </c>
      <c r="I944" s="7" t="s">
        <v>44</v>
      </c>
      <c r="J944" s="19" t="str">
        <f>IFERROR(INDEX('Employee Info'!$C$3:$E$200,MATCH(Data7[[#This Row],[Name:]],'Employee Info'!$B$3:$B$200,0),MATCH(Data7[[#This Row],[Hours Type:]],'Employee Info'!$C$2:$E$2,0)),"")</f>
        <v/>
      </c>
      <c r="K944" s="19" t="str">
        <f>IFERROR(INDEX('Employee Info'!$C$3:$J$200,MATCH(Data7[[#This Row],[Name:]],'Employee Info'!$B$3:$B$200,0),MATCH(Data7[[#Headers],[Truck]],'Employee Info'!$C$2:$J$2,0)),"")</f>
        <v/>
      </c>
      <c r="L944" s="19" t="str">
        <f>IFERROR(INDEX('Employee Info'!$C$3:$J$200,MATCH(Data7[[#This Row],[Name:]],'Employee Info'!$B$3:$B$200,0),MATCH(Data7[[#Headers],[Phone]],'Employee Info'!$C$2:$J$2,0)),"")</f>
        <v/>
      </c>
      <c r="M944" s="19" t="str">
        <f>IFERROR(INDEX('Employee Info'!$C$3:$J$200,MATCH(Data7[[#This Row],[Name:]],'Employee Info'!$B$3:$B$200,0),MATCH(Data7[[#Headers],[Tech]],'Employee Info'!$C$2:$J$2,0)),"")</f>
        <v/>
      </c>
      <c r="N944" s="19" t="str">
        <f>IFERROR(INDEX('Employee Info'!$C$3:$J$200,MATCH(Data7[[#This Row],[Name:]],'Employee Info'!$B$3:$B$200,0),MATCH(Data7[[#Headers],[Other]],'Employee Info'!$C$2:$J$2,0)),"")</f>
        <v/>
      </c>
      <c r="O944" s="19">
        <f>IFERROR((Data7[[#This Row],[Hours:]]*SUM(Data7[[#This Row],[Rate]:[Other]])),"")</f>
        <v>0</v>
      </c>
      <c r="P944" s="7" t="str">
        <f>IF(Data7[[#This Row],[WO'#:]]="","Riley #","WO#")</f>
        <v>Riley #</v>
      </c>
      <c r="Q944" s="7">
        <f>IFERROR(WEEKNUM(Data7[[#This Row],[Date:]]),"")</f>
        <v>22</v>
      </c>
      <c r="R944" s="6">
        <f t="shared" si="42"/>
        <v>45438</v>
      </c>
      <c r="S944" s="6">
        <f>Data7[[#This Row],[Week Start]]+7</f>
        <v>45445</v>
      </c>
      <c r="T944" s="7" t="str">
        <f t="shared" si="43"/>
        <v>5/26/2024 - 6/2/2024</v>
      </c>
      <c r="U944" s="7" t="str">
        <f t="shared" si="44"/>
        <v>Time Card</v>
      </c>
      <c r="V944" s="8" t="str">
        <f>RIGHT(TEXT(Data7[[#This Row],[Date:]],"mmddyyyy"),4)</f>
        <v>2024</v>
      </c>
      <c r="W944" s="8" t="str">
        <f>MID(TEXT(Data7[[#This Row],[Date:]],"mmddyyyy"),3,2)</f>
        <v>30</v>
      </c>
      <c r="X944" s="8" t="str">
        <f>LEFT(TEXT(Data7[[#This Row],[Date:]],"mmddyyyy"),2)</f>
        <v>05</v>
      </c>
      <c r="Y944" s="6">
        <f>DATE(Data7[[#This Row],[Year]],Data7[[#This Row],[Month]],Data7[[#This Row],[Day]])</f>
        <v>45442</v>
      </c>
    </row>
    <row r="945" spans="1:25" x14ac:dyDescent="0.3">
      <c r="A945" s="5">
        <v>45443.246715740737</v>
      </c>
      <c r="B945" s="7" t="s">
        <v>31</v>
      </c>
      <c r="C945" s="6" t="s">
        <v>712</v>
      </c>
      <c r="D945" s="7" t="s">
        <v>715</v>
      </c>
      <c r="E945" s="8">
        <v>8</v>
      </c>
      <c r="F945" s="7" t="s">
        <v>68</v>
      </c>
      <c r="G945" s="7" t="s">
        <v>68</v>
      </c>
      <c r="H945" s="7" t="s">
        <v>468</v>
      </c>
      <c r="I945" s="7" t="s">
        <v>44</v>
      </c>
      <c r="J945" s="19" t="str">
        <f>IFERROR(INDEX('Employee Info'!$C$3:$E$200,MATCH(Data7[[#This Row],[Name:]],'Employee Info'!$B$3:$B$200,0),MATCH(Data7[[#This Row],[Hours Type:]],'Employee Info'!$C$2:$E$2,0)),"")</f>
        <v/>
      </c>
      <c r="K945" s="19" t="str">
        <f>IFERROR(INDEX('Employee Info'!$C$3:$J$200,MATCH(Data7[[#This Row],[Name:]],'Employee Info'!$B$3:$B$200,0),MATCH(Data7[[#Headers],[Truck]],'Employee Info'!$C$2:$J$2,0)),"")</f>
        <v/>
      </c>
      <c r="L945" s="19" t="str">
        <f>IFERROR(INDEX('Employee Info'!$C$3:$J$200,MATCH(Data7[[#This Row],[Name:]],'Employee Info'!$B$3:$B$200,0),MATCH(Data7[[#Headers],[Phone]],'Employee Info'!$C$2:$J$2,0)),"")</f>
        <v/>
      </c>
      <c r="M945" s="19" t="str">
        <f>IFERROR(INDEX('Employee Info'!$C$3:$J$200,MATCH(Data7[[#This Row],[Name:]],'Employee Info'!$B$3:$B$200,0),MATCH(Data7[[#Headers],[Tech]],'Employee Info'!$C$2:$J$2,0)),"")</f>
        <v/>
      </c>
      <c r="N945" s="19" t="str">
        <f>IFERROR(INDEX('Employee Info'!$C$3:$J$200,MATCH(Data7[[#This Row],[Name:]],'Employee Info'!$B$3:$B$200,0),MATCH(Data7[[#Headers],[Other]],'Employee Info'!$C$2:$J$2,0)),"")</f>
        <v/>
      </c>
      <c r="O945" s="19">
        <f>IFERROR((Data7[[#This Row],[Hours:]]*SUM(Data7[[#This Row],[Rate]:[Other]])),"")</f>
        <v>0</v>
      </c>
      <c r="P945" s="7" t="str">
        <f>IF(Data7[[#This Row],[WO'#:]]="","Riley #","WO#")</f>
        <v>Riley #</v>
      </c>
      <c r="Q945" s="7">
        <f>IFERROR(WEEKNUM(Data7[[#This Row],[Date:]]),"")</f>
        <v>22</v>
      </c>
      <c r="R945" s="6">
        <f t="shared" si="42"/>
        <v>45438</v>
      </c>
      <c r="S945" s="6">
        <f>Data7[[#This Row],[Week Start]]+7</f>
        <v>45445</v>
      </c>
      <c r="T945" s="7" t="str">
        <f t="shared" si="43"/>
        <v>5/26/2024 - 6/2/2024</v>
      </c>
      <c r="U945" s="7" t="str">
        <f t="shared" si="44"/>
        <v>Time Card</v>
      </c>
      <c r="V945" s="8" t="str">
        <f>RIGHT(TEXT(Data7[[#This Row],[Date:]],"mmddyyyy"),4)</f>
        <v>2024</v>
      </c>
      <c r="W945" s="8" t="str">
        <f>MID(TEXT(Data7[[#This Row],[Date:]],"mmddyyyy"),3,2)</f>
        <v>30</v>
      </c>
      <c r="X945" s="8" t="str">
        <f>LEFT(TEXT(Data7[[#This Row],[Date:]],"mmddyyyy"),2)</f>
        <v>05</v>
      </c>
      <c r="Y945" s="6">
        <f>DATE(Data7[[#This Row],[Year]],Data7[[#This Row],[Month]],Data7[[#This Row],[Day]])</f>
        <v>45442</v>
      </c>
    </row>
    <row r="946" spans="1:25" x14ac:dyDescent="0.3">
      <c r="A946" s="5">
        <v>45443.511762847222</v>
      </c>
      <c r="B946" s="7" t="s">
        <v>23</v>
      </c>
      <c r="C946" s="6" t="s">
        <v>712</v>
      </c>
      <c r="D946" s="7" t="s">
        <v>720</v>
      </c>
      <c r="E946" s="8">
        <v>3</v>
      </c>
      <c r="F946" s="7" t="s">
        <v>68</v>
      </c>
      <c r="G946" s="7" t="s">
        <v>68</v>
      </c>
      <c r="H946" s="7" t="s">
        <v>468</v>
      </c>
      <c r="I946" s="7" t="s">
        <v>44</v>
      </c>
      <c r="J946" s="19" t="str">
        <f>IFERROR(INDEX('Employee Info'!$C$3:$E$200,MATCH(Data7[[#This Row],[Name:]],'Employee Info'!$B$3:$B$200,0),MATCH(Data7[[#This Row],[Hours Type:]],'Employee Info'!$C$2:$E$2,0)),"")</f>
        <v/>
      </c>
      <c r="K946" s="19" t="str">
        <f>IFERROR(INDEX('Employee Info'!$C$3:$J$200,MATCH(Data7[[#This Row],[Name:]],'Employee Info'!$B$3:$B$200,0),MATCH(Data7[[#Headers],[Truck]],'Employee Info'!$C$2:$J$2,0)),"")</f>
        <v/>
      </c>
      <c r="L946" s="19" t="str">
        <f>IFERROR(INDEX('Employee Info'!$C$3:$J$200,MATCH(Data7[[#This Row],[Name:]],'Employee Info'!$B$3:$B$200,0),MATCH(Data7[[#Headers],[Phone]],'Employee Info'!$C$2:$J$2,0)),"")</f>
        <v/>
      </c>
      <c r="M946" s="19" t="str">
        <f>IFERROR(INDEX('Employee Info'!$C$3:$J$200,MATCH(Data7[[#This Row],[Name:]],'Employee Info'!$B$3:$B$200,0),MATCH(Data7[[#Headers],[Tech]],'Employee Info'!$C$2:$J$2,0)),"")</f>
        <v/>
      </c>
      <c r="N946" s="19" t="str">
        <f>IFERROR(INDEX('Employee Info'!$C$3:$J$200,MATCH(Data7[[#This Row],[Name:]],'Employee Info'!$B$3:$B$200,0),MATCH(Data7[[#Headers],[Other]],'Employee Info'!$C$2:$J$2,0)),"")</f>
        <v/>
      </c>
      <c r="O946" s="19">
        <f>IFERROR((Data7[[#This Row],[Hours:]]*SUM(Data7[[#This Row],[Rate]:[Other]])),"")</f>
        <v>0</v>
      </c>
      <c r="P946" s="7" t="str">
        <f>IF(Data7[[#This Row],[WO'#:]]="","Riley #","WO#")</f>
        <v>Riley #</v>
      </c>
      <c r="Q946" s="7">
        <f>IFERROR(WEEKNUM(Data7[[#This Row],[Date:]]),"")</f>
        <v>22</v>
      </c>
      <c r="R946" s="6">
        <f t="shared" si="42"/>
        <v>45438</v>
      </c>
      <c r="S946" s="6">
        <f>Data7[[#This Row],[Week Start]]+7</f>
        <v>45445</v>
      </c>
      <c r="T946" s="7" t="str">
        <f t="shared" si="43"/>
        <v>5/26/2024 - 6/2/2024</v>
      </c>
      <c r="U946" s="7" t="str">
        <f t="shared" si="44"/>
        <v>Time Card</v>
      </c>
      <c r="V946" s="8" t="str">
        <f>RIGHT(TEXT(Data7[[#This Row],[Date:]],"mmddyyyy"),4)</f>
        <v>2024</v>
      </c>
      <c r="W946" s="8" t="str">
        <f>MID(TEXT(Data7[[#This Row],[Date:]],"mmddyyyy"),3,2)</f>
        <v>30</v>
      </c>
      <c r="X946" s="8" t="str">
        <f>LEFT(TEXT(Data7[[#This Row],[Date:]],"mmddyyyy"),2)</f>
        <v>05</v>
      </c>
      <c r="Y946" s="6">
        <f>DATE(Data7[[#This Row],[Year]],Data7[[#This Row],[Month]],Data7[[#This Row],[Day]])</f>
        <v>45442</v>
      </c>
    </row>
    <row r="947" spans="1:25" x14ac:dyDescent="0.3">
      <c r="A947" s="5">
        <v>45443.426580555555</v>
      </c>
      <c r="B947" s="7" t="s">
        <v>35</v>
      </c>
      <c r="C947" s="6" t="s">
        <v>712</v>
      </c>
      <c r="D947" s="7" t="s">
        <v>718</v>
      </c>
      <c r="E947" s="8">
        <v>1</v>
      </c>
      <c r="F947" s="7" t="s">
        <v>68</v>
      </c>
      <c r="G947" s="7" t="s">
        <v>68</v>
      </c>
      <c r="H947" s="7" t="s">
        <v>577</v>
      </c>
      <c r="I947" s="7" t="s">
        <v>44</v>
      </c>
      <c r="J947" s="19" t="str">
        <f>IFERROR(INDEX('Employee Info'!$C$3:$E$200,MATCH(Data7[[#This Row],[Name:]],'Employee Info'!$B$3:$B$200,0),MATCH(Data7[[#This Row],[Hours Type:]],'Employee Info'!$C$2:$E$2,0)),"")</f>
        <v/>
      </c>
      <c r="K947" s="19" t="str">
        <f>IFERROR(INDEX('Employee Info'!$C$3:$J$200,MATCH(Data7[[#This Row],[Name:]],'Employee Info'!$B$3:$B$200,0),MATCH(Data7[[#Headers],[Truck]],'Employee Info'!$C$2:$J$2,0)),"")</f>
        <v/>
      </c>
      <c r="L947" s="19" t="str">
        <f>IFERROR(INDEX('Employee Info'!$C$3:$J$200,MATCH(Data7[[#This Row],[Name:]],'Employee Info'!$B$3:$B$200,0),MATCH(Data7[[#Headers],[Phone]],'Employee Info'!$C$2:$J$2,0)),"")</f>
        <v/>
      </c>
      <c r="M947" s="19" t="str">
        <f>IFERROR(INDEX('Employee Info'!$C$3:$J$200,MATCH(Data7[[#This Row],[Name:]],'Employee Info'!$B$3:$B$200,0),MATCH(Data7[[#Headers],[Tech]],'Employee Info'!$C$2:$J$2,0)),"")</f>
        <v/>
      </c>
      <c r="N947" s="19" t="str">
        <f>IFERROR(INDEX('Employee Info'!$C$3:$J$200,MATCH(Data7[[#This Row],[Name:]],'Employee Info'!$B$3:$B$200,0),MATCH(Data7[[#Headers],[Other]],'Employee Info'!$C$2:$J$2,0)),"")</f>
        <v/>
      </c>
      <c r="O947" s="19">
        <f>IFERROR((Data7[[#This Row],[Hours:]]*SUM(Data7[[#This Row],[Rate]:[Other]])),"")</f>
        <v>0</v>
      </c>
      <c r="P947" s="7" t="str">
        <f>IF(Data7[[#This Row],[WO'#:]]="","Riley #","WO#")</f>
        <v>Riley #</v>
      </c>
      <c r="Q947" s="7">
        <f>IFERROR(WEEKNUM(Data7[[#This Row],[Date:]]),"")</f>
        <v>22</v>
      </c>
      <c r="R947" s="6">
        <f t="shared" si="42"/>
        <v>45438</v>
      </c>
      <c r="S947" s="6">
        <f>Data7[[#This Row],[Week Start]]+7</f>
        <v>45445</v>
      </c>
      <c r="T947" s="7" t="str">
        <f t="shared" si="43"/>
        <v>5/26/2024 - 6/2/2024</v>
      </c>
      <c r="U947" s="7" t="str">
        <f t="shared" si="44"/>
        <v>Time Card</v>
      </c>
      <c r="V947" s="8" t="str">
        <f>RIGHT(TEXT(Data7[[#This Row],[Date:]],"mmddyyyy"),4)</f>
        <v>2024</v>
      </c>
      <c r="W947" s="8" t="str">
        <f>MID(TEXT(Data7[[#This Row],[Date:]],"mmddyyyy"),3,2)</f>
        <v>30</v>
      </c>
      <c r="X947" s="8" t="str">
        <f>LEFT(TEXT(Data7[[#This Row],[Date:]],"mmddyyyy"),2)</f>
        <v>05</v>
      </c>
      <c r="Y947" s="6">
        <f>DATE(Data7[[#This Row],[Year]],Data7[[#This Row],[Month]],Data7[[#This Row],[Day]])</f>
        <v>45442</v>
      </c>
    </row>
    <row r="948" spans="1:25" x14ac:dyDescent="0.3">
      <c r="A948" s="5">
        <v>45442.58478715278</v>
      </c>
      <c r="B948" s="7" t="s">
        <v>492</v>
      </c>
      <c r="C948" s="6" t="s">
        <v>712</v>
      </c>
      <c r="D948" s="7" t="s">
        <v>714</v>
      </c>
      <c r="E948" s="8">
        <v>4</v>
      </c>
      <c r="F948" s="7" t="s">
        <v>68</v>
      </c>
      <c r="G948" s="7" t="s">
        <v>68</v>
      </c>
      <c r="H948" s="7" t="s">
        <v>536</v>
      </c>
      <c r="I948" s="7" t="s">
        <v>44</v>
      </c>
      <c r="J948" s="19" t="str">
        <f>IFERROR(INDEX('Employee Info'!$C$3:$E$200,MATCH(Data7[[#This Row],[Name:]],'Employee Info'!$B$3:$B$200,0),MATCH(Data7[[#This Row],[Hours Type:]],'Employee Info'!$C$2:$E$2,0)),"")</f>
        <v/>
      </c>
      <c r="K948" s="19" t="str">
        <f>IFERROR(INDEX('Employee Info'!$C$3:$J$200,MATCH(Data7[[#This Row],[Name:]],'Employee Info'!$B$3:$B$200,0),MATCH(Data7[[#Headers],[Truck]],'Employee Info'!$C$2:$J$2,0)),"")</f>
        <v/>
      </c>
      <c r="L948" s="19" t="str">
        <f>IFERROR(INDEX('Employee Info'!$C$3:$J$200,MATCH(Data7[[#This Row],[Name:]],'Employee Info'!$B$3:$B$200,0),MATCH(Data7[[#Headers],[Phone]],'Employee Info'!$C$2:$J$2,0)),"")</f>
        <v/>
      </c>
      <c r="M948" s="19" t="str">
        <f>IFERROR(INDEX('Employee Info'!$C$3:$J$200,MATCH(Data7[[#This Row],[Name:]],'Employee Info'!$B$3:$B$200,0),MATCH(Data7[[#Headers],[Tech]],'Employee Info'!$C$2:$J$2,0)),"")</f>
        <v/>
      </c>
      <c r="N948" s="19" t="str">
        <f>IFERROR(INDEX('Employee Info'!$C$3:$J$200,MATCH(Data7[[#This Row],[Name:]],'Employee Info'!$B$3:$B$200,0),MATCH(Data7[[#Headers],[Other]],'Employee Info'!$C$2:$J$2,0)),"")</f>
        <v/>
      </c>
      <c r="O948" s="19">
        <f>IFERROR((Data7[[#This Row],[Hours:]]*SUM(Data7[[#This Row],[Rate]:[Other]])),"")</f>
        <v>0</v>
      </c>
      <c r="P948" s="7" t="str">
        <f>IF(Data7[[#This Row],[WO'#:]]="","Riley #","WO#")</f>
        <v>Riley #</v>
      </c>
      <c r="Q948" s="7">
        <f>IFERROR(WEEKNUM(Data7[[#This Row],[Date:]]),"")</f>
        <v>22</v>
      </c>
      <c r="R948" s="6">
        <f t="shared" si="42"/>
        <v>45438</v>
      </c>
      <c r="S948" s="6">
        <f>Data7[[#This Row],[Week Start]]+7</f>
        <v>45445</v>
      </c>
      <c r="T948" s="7" t="str">
        <f t="shared" si="43"/>
        <v>5/26/2024 - 6/2/2024</v>
      </c>
      <c r="U948" s="7" t="str">
        <f t="shared" si="44"/>
        <v>Time Card</v>
      </c>
      <c r="V948" s="8" t="str">
        <f>RIGHT(TEXT(Data7[[#This Row],[Date:]],"mmddyyyy"),4)</f>
        <v>2024</v>
      </c>
      <c r="W948" s="8" t="str">
        <f>MID(TEXT(Data7[[#This Row],[Date:]],"mmddyyyy"),3,2)</f>
        <v>30</v>
      </c>
      <c r="X948" s="8" t="str">
        <f>LEFT(TEXT(Data7[[#This Row],[Date:]],"mmddyyyy"),2)</f>
        <v>05</v>
      </c>
      <c r="Y948" s="6">
        <f>DATE(Data7[[#This Row],[Year]],Data7[[#This Row],[Month]],Data7[[#This Row],[Day]])</f>
        <v>45442</v>
      </c>
    </row>
    <row r="949" spans="1:25" x14ac:dyDescent="0.3">
      <c r="A949" s="5">
        <v>45442.584970138887</v>
      </c>
      <c r="B949" s="7" t="s">
        <v>65</v>
      </c>
      <c r="C949" s="6" t="s">
        <v>712</v>
      </c>
      <c r="D949" s="7" t="s">
        <v>714</v>
      </c>
      <c r="E949" s="8">
        <v>8</v>
      </c>
      <c r="F949" s="7" t="s">
        <v>68</v>
      </c>
      <c r="G949" s="7" t="s">
        <v>68</v>
      </c>
      <c r="H949" s="7" t="s">
        <v>536</v>
      </c>
      <c r="I949" s="7" t="s">
        <v>44</v>
      </c>
      <c r="J949" s="19" t="str">
        <f>IFERROR(INDEX('Employee Info'!$C$3:$E$200,MATCH(Data7[[#This Row],[Name:]],'Employee Info'!$B$3:$B$200,0),MATCH(Data7[[#This Row],[Hours Type:]],'Employee Info'!$C$2:$E$2,0)),"")</f>
        <v/>
      </c>
      <c r="K949" s="19" t="str">
        <f>IFERROR(INDEX('Employee Info'!$C$3:$J$200,MATCH(Data7[[#This Row],[Name:]],'Employee Info'!$B$3:$B$200,0),MATCH(Data7[[#Headers],[Truck]],'Employee Info'!$C$2:$J$2,0)),"")</f>
        <v/>
      </c>
      <c r="L949" s="19" t="str">
        <f>IFERROR(INDEX('Employee Info'!$C$3:$J$200,MATCH(Data7[[#This Row],[Name:]],'Employee Info'!$B$3:$B$200,0),MATCH(Data7[[#Headers],[Phone]],'Employee Info'!$C$2:$J$2,0)),"")</f>
        <v/>
      </c>
      <c r="M949" s="19" t="str">
        <f>IFERROR(INDEX('Employee Info'!$C$3:$J$200,MATCH(Data7[[#This Row],[Name:]],'Employee Info'!$B$3:$B$200,0),MATCH(Data7[[#Headers],[Tech]],'Employee Info'!$C$2:$J$2,0)),"")</f>
        <v/>
      </c>
      <c r="N949" s="19" t="str">
        <f>IFERROR(INDEX('Employee Info'!$C$3:$J$200,MATCH(Data7[[#This Row],[Name:]],'Employee Info'!$B$3:$B$200,0),MATCH(Data7[[#Headers],[Other]],'Employee Info'!$C$2:$J$2,0)),"")</f>
        <v/>
      </c>
      <c r="O949" s="19">
        <f>IFERROR((Data7[[#This Row],[Hours:]]*SUM(Data7[[#This Row],[Rate]:[Other]])),"")</f>
        <v>0</v>
      </c>
      <c r="P949" s="7" t="str">
        <f>IF(Data7[[#This Row],[WO'#:]]="","Riley #","WO#")</f>
        <v>Riley #</v>
      </c>
      <c r="Q949" s="7">
        <f>IFERROR(WEEKNUM(Data7[[#This Row],[Date:]]),"")</f>
        <v>22</v>
      </c>
      <c r="R949" s="6">
        <f t="shared" si="42"/>
        <v>45438</v>
      </c>
      <c r="S949" s="6">
        <f>Data7[[#This Row],[Week Start]]+7</f>
        <v>45445</v>
      </c>
      <c r="T949" s="7" t="str">
        <f t="shared" si="43"/>
        <v>5/26/2024 - 6/2/2024</v>
      </c>
      <c r="U949" s="7" t="str">
        <f t="shared" si="44"/>
        <v>Time Card</v>
      </c>
      <c r="V949" s="8" t="str">
        <f>RIGHT(TEXT(Data7[[#This Row],[Date:]],"mmddyyyy"),4)</f>
        <v>2024</v>
      </c>
      <c r="W949" s="8" t="str">
        <f>MID(TEXT(Data7[[#This Row],[Date:]],"mmddyyyy"),3,2)</f>
        <v>30</v>
      </c>
      <c r="X949" s="8" t="str">
        <f>LEFT(TEXT(Data7[[#This Row],[Date:]],"mmddyyyy"),2)</f>
        <v>05</v>
      </c>
      <c r="Y949" s="6">
        <f>DATE(Data7[[#This Row],[Year]],Data7[[#This Row],[Month]],Data7[[#This Row],[Day]])</f>
        <v>45442</v>
      </c>
    </row>
    <row r="950" spans="1:25" x14ac:dyDescent="0.3">
      <c r="A950" s="5">
        <v>45443.511226273149</v>
      </c>
      <c r="B950" s="7" t="s">
        <v>23</v>
      </c>
      <c r="C950" s="6" t="s">
        <v>712</v>
      </c>
      <c r="D950" s="7" t="s">
        <v>719</v>
      </c>
      <c r="E950" s="8">
        <v>5</v>
      </c>
      <c r="F950" s="7" t="s">
        <v>68</v>
      </c>
      <c r="G950" s="7" t="s">
        <v>68</v>
      </c>
      <c r="H950" s="7" t="s">
        <v>616</v>
      </c>
      <c r="I950" s="7" t="s">
        <v>44</v>
      </c>
      <c r="J950" s="19" t="str">
        <f>IFERROR(INDEX('Employee Info'!$C$3:$E$200,MATCH(Data7[[#This Row],[Name:]],'Employee Info'!$B$3:$B$200,0),MATCH(Data7[[#This Row],[Hours Type:]],'Employee Info'!$C$2:$E$2,0)),"")</f>
        <v/>
      </c>
      <c r="K950" s="19" t="str">
        <f>IFERROR(INDEX('Employee Info'!$C$3:$J$200,MATCH(Data7[[#This Row],[Name:]],'Employee Info'!$B$3:$B$200,0),MATCH(Data7[[#Headers],[Truck]],'Employee Info'!$C$2:$J$2,0)),"")</f>
        <v/>
      </c>
      <c r="L950" s="19" t="str">
        <f>IFERROR(INDEX('Employee Info'!$C$3:$J$200,MATCH(Data7[[#This Row],[Name:]],'Employee Info'!$B$3:$B$200,0),MATCH(Data7[[#Headers],[Phone]],'Employee Info'!$C$2:$J$2,0)),"")</f>
        <v/>
      </c>
      <c r="M950" s="19" t="str">
        <f>IFERROR(INDEX('Employee Info'!$C$3:$J$200,MATCH(Data7[[#This Row],[Name:]],'Employee Info'!$B$3:$B$200,0),MATCH(Data7[[#Headers],[Tech]],'Employee Info'!$C$2:$J$2,0)),"")</f>
        <v/>
      </c>
      <c r="N950" s="19" t="str">
        <f>IFERROR(INDEX('Employee Info'!$C$3:$J$200,MATCH(Data7[[#This Row],[Name:]],'Employee Info'!$B$3:$B$200,0),MATCH(Data7[[#Headers],[Other]],'Employee Info'!$C$2:$J$2,0)),"")</f>
        <v/>
      </c>
      <c r="O950" s="19">
        <f>IFERROR((Data7[[#This Row],[Hours:]]*SUM(Data7[[#This Row],[Rate]:[Other]])),"")</f>
        <v>0</v>
      </c>
      <c r="P950" s="7" t="str">
        <f>IF(Data7[[#This Row],[WO'#:]]="","Riley #","WO#")</f>
        <v>Riley #</v>
      </c>
      <c r="Q950" s="7">
        <f>IFERROR(WEEKNUM(Data7[[#This Row],[Date:]]),"")</f>
        <v>22</v>
      </c>
      <c r="R950" s="6">
        <f t="shared" si="42"/>
        <v>45438</v>
      </c>
      <c r="S950" s="6">
        <f>Data7[[#This Row],[Week Start]]+7</f>
        <v>45445</v>
      </c>
      <c r="T950" s="7" t="str">
        <f t="shared" si="43"/>
        <v>5/26/2024 - 6/2/2024</v>
      </c>
      <c r="U950" s="7" t="str">
        <f t="shared" si="44"/>
        <v>Time Card</v>
      </c>
      <c r="V950" s="8" t="str">
        <f>RIGHT(TEXT(Data7[[#This Row],[Date:]],"mmddyyyy"),4)</f>
        <v>2024</v>
      </c>
      <c r="W950" s="8" t="str">
        <f>MID(TEXT(Data7[[#This Row],[Date:]],"mmddyyyy"),3,2)</f>
        <v>30</v>
      </c>
      <c r="X950" s="8" t="str">
        <f>LEFT(TEXT(Data7[[#This Row],[Date:]],"mmddyyyy"),2)</f>
        <v>05</v>
      </c>
      <c r="Y950" s="6">
        <f>DATE(Data7[[#This Row],[Year]],Data7[[#This Row],[Month]],Data7[[#This Row],[Day]])</f>
        <v>45442</v>
      </c>
    </row>
    <row r="951" spans="1:25" x14ac:dyDescent="0.3">
      <c r="A951" s="5">
        <v>45442.584334259256</v>
      </c>
      <c r="B951" s="7" t="s">
        <v>492</v>
      </c>
      <c r="C951" s="6" t="s">
        <v>712</v>
      </c>
      <c r="D951" s="7" t="s">
        <v>713</v>
      </c>
      <c r="E951" s="8">
        <v>4</v>
      </c>
      <c r="F951" s="7" t="s">
        <v>68</v>
      </c>
      <c r="G951" s="7" t="s">
        <v>68</v>
      </c>
      <c r="H951" s="7" t="s">
        <v>697</v>
      </c>
      <c r="I951" s="7" t="s">
        <v>44</v>
      </c>
      <c r="J951" s="19" t="str">
        <f>IFERROR(INDEX('Employee Info'!$C$3:$E$200,MATCH(Data7[[#This Row],[Name:]],'Employee Info'!$B$3:$B$200,0),MATCH(Data7[[#This Row],[Hours Type:]],'Employee Info'!$C$2:$E$2,0)),"")</f>
        <v/>
      </c>
      <c r="K951" s="19" t="str">
        <f>IFERROR(INDEX('Employee Info'!$C$3:$J$200,MATCH(Data7[[#This Row],[Name:]],'Employee Info'!$B$3:$B$200,0),MATCH(Data7[[#Headers],[Truck]],'Employee Info'!$C$2:$J$2,0)),"")</f>
        <v/>
      </c>
      <c r="L951" s="19" t="str">
        <f>IFERROR(INDEX('Employee Info'!$C$3:$J$200,MATCH(Data7[[#This Row],[Name:]],'Employee Info'!$B$3:$B$200,0),MATCH(Data7[[#Headers],[Phone]],'Employee Info'!$C$2:$J$2,0)),"")</f>
        <v/>
      </c>
      <c r="M951" s="19" t="str">
        <f>IFERROR(INDEX('Employee Info'!$C$3:$J$200,MATCH(Data7[[#This Row],[Name:]],'Employee Info'!$B$3:$B$200,0),MATCH(Data7[[#Headers],[Tech]],'Employee Info'!$C$2:$J$2,0)),"")</f>
        <v/>
      </c>
      <c r="N951" s="19" t="str">
        <f>IFERROR(INDEX('Employee Info'!$C$3:$J$200,MATCH(Data7[[#This Row],[Name:]],'Employee Info'!$B$3:$B$200,0),MATCH(Data7[[#Headers],[Other]],'Employee Info'!$C$2:$J$2,0)),"")</f>
        <v/>
      </c>
      <c r="O951" s="19">
        <f>IFERROR((Data7[[#This Row],[Hours:]]*SUM(Data7[[#This Row],[Rate]:[Other]])),"")</f>
        <v>0</v>
      </c>
      <c r="P951" s="7" t="str">
        <f>IF(Data7[[#This Row],[WO'#:]]="","Riley #","WO#")</f>
        <v>Riley #</v>
      </c>
      <c r="Q951" s="7">
        <f>IFERROR(WEEKNUM(Data7[[#This Row],[Date:]]),"")</f>
        <v>22</v>
      </c>
      <c r="R951" s="6">
        <f t="shared" si="42"/>
        <v>45438</v>
      </c>
      <c r="S951" s="6">
        <f>Data7[[#This Row],[Week Start]]+7</f>
        <v>45445</v>
      </c>
      <c r="T951" s="7" t="str">
        <f t="shared" si="43"/>
        <v>5/26/2024 - 6/2/2024</v>
      </c>
      <c r="U951" s="7" t="str">
        <f t="shared" si="44"/>
        <v>Time Card</v>
      </c>
      <c r="V951" s="8" t="str">
        <f>RIGHT(TEXT(Data7[[#This Row],[Date:]],"mmddyyyy"),4)</f>
        <v>2024</v>
      </c>
      <c r="W951" s="8" t="str">
        <f>MID(TEXT(Data7[[#This Row],[Date:]],"mmddyyyy"),3,2)</f>
        <v>30</v>
      </c>
      <c r="X951" s="8" t="str">
        <f>LEFT(TEXT(Data7[[#This Row],[Date:]],"mmddyyyy"),2)</f>
        <v>05</v>
      </c>
      <c r="Y951" s="6">
        <f>DATE(Data7[[#This Row],[Year]],Data7[[#This Row],[Month]],Data7[[#This Row],[Day]])</f>
        <v>45442</v>
      </c>
    </row>
    <row r="952" spans="1:25" x14ac:dyDescent="0.3">
      <c r="A952" s="5">
        <v>45443.429663541669</v>
      </c>
      <c r="B952" s="7" t="s">
        <v>35</v>
      </c>
      <c r="C952" s="6" t="s">
        <v>721</v>
      </c>
      <c r="D952" s="7" t="s">
        <v>722</v>
      </c>
      <c r="E952" s="8">
        <v>1</v>
      </c>
      <c r="F952" s="7">
        <v>7107358</v>
      </c>
      <c r="G952" s="7" t="s">
        <v>68</v>
      </c>
      <c r="H952" s="7" t="s">
        <v>69</v>
      </c>
      <c r="I952" s="7" t="s">
        <v>44</v>
      </c>
      <c r="J952" s="19" t="str">
        <f>IFERROR(INDEX('Employee Info'!$C$3:$E$200,MATCH(Data7[[#This Row],[Name:]],'Employee Info'!$B$3:$B$200,0),MATCH(Data7[[#This Row],[Hours Type:]],'Employee Info'!$C$2:$E$2,0)),"")</f>
        <v/>
      </c>
      <c r="K952" s="19" t="str">
        <f>IFERROR(INDEX('Employee Info'!$C$3:$J$200,MATCH(Data7[[#This Row],[Name:]],'Employee Info'!$B$3:$B$200,0),MATCH(Data7[[#Headers],[Truck]],'Employee Info'!$C$2:$J$2,0)),"")</f>
        <v/>
      </c>
      <c r="L952" s="19" t="str">
        <f>IFERROR(INDEX('Employee Info'!$C$3:$J$200,MATCH(Data7[[#This Row],[Name:]],'Employee Info'!$B$3:$B$200,0),MATCH(Data7[[#Headers],[Phone]],'Employee Info'!$C$2:$J$2,0)),"")</f>
        <v/>
      </c>
      <c r="M952" s="19" t="str">
        <f>IFERROR(INDEX('Employee Info'!$C$3:$J$200,MATCH(Data7[[#This Row],[Name:]],'Employee Info'!$B$3:$B$200,0),MATCH(Data7[[#Headers],[Tech]],'Employee Info'!$C$2:$J$2,0)),"")</f>
        <v/>
      </c>
      <c r="N952" s="19" t="str">
        <f>IFERROR(INDEX('Employee Info'!$C$3:$J$200,MATCH(Data7[[#This Row],[Name:]],'Employee Info'!$B$3:$B$200,0),MATCH(Data7[[#Headers],[Other]],'Employee Info'!$C$2:$J$2,0)),"")</f>
        <v/>
      </c>
      <c r="O952" s="19">
        <f>IFERROR((Data7[[#This Row],[Hours:]]*SUM(Data7[[#This Row],[Rate]:[Other]])),"")</f>
        <v>0</v>
      </c>
      <c r="P952" s="7" t="str">
        <f>IF(Data7[[#This Row],[WO'#:]]="","Riley #","WO#")</f>
        <v>WO#</v>
      </c>
      <c r="Q952" s="7">
        <f>IFERROR(WEEKNUM(Data7[[#This Row],[Date:]]),"")</f>
        <v>22</v>
      </c>
      <c r="R952" s="6">
        <f t="shared" si="42"/>
        <v>45438</v>
      </c>
      <c r="S952" s="6">
        <f>Data7[[#This Row],[Week Start]]+7</f>
        <v>45445</v>
      </c>
      <c r="T952" s="7" t="str">
        <f t="shared" si="43"/>
        <v>5/26/2024 - 6/2/2024</v>
      </c>
      <c r="U952" s="7" t="str">
        <f t="shared" si="44"/>
        <v>Time Card</v>
      </c>
      <c r="V952" s="8" t="str">
        <f>RIGHT(TEXT(Data7[[#This Row],[Date:]],"mmddyyyy"),4)</f>
        <v>2024</v>
      </c>
      <c r="W952" s="8" t="str">
        <f>MID(TEXT(Data7[[#This Row],[Date:]],"mmddyyyy"),3,2)</f>
        <v>31</v>
      </c>
      <c r="X952" s="8" t="str">
        <f>LEFT(TEXT(Data7[[#This Row],[Date:]],"mmddyyyy"),2)</f>
        <v>05</v>
      </c>
      <c r="Y952" s="6">
        <f>DATE(Data7[[#This Row],[Year]],Data7[[#This Row],[Month]],Data7[[#This Row],[Day]])</f>
        <v>45443</v>
      </c>
    </row>
    <row r="953" spans="1:25" x14ac:dyDescent="0.3">
      <c r="A953" s="5">
        <v>45443.565804745369</v>
      </c>
      <c r="B953" s="7" t="s">
        <v>35</v>
      </c>
      <c r="C953" s="6" t="s">
        <v>721</v>
      </c>
      <c r="D953" s="7" t="s">
        <v>723</v>
      </c>
      <c r="E953" s="8">
        <v>3.5</v>
      </c>
      <c r="F953" s="7">
        <v>7107910</v>
      </c>
      <c r="G953" s="7" t="s">
        <v>68</v>
      </c>
      <c r="H953" s="7" t="s">
        <v>69</v>
      </c>
      <c r="I953" s="7" t="s">
        <v>44</v>
      </c>
      <c r="J953" s="19" t="str">
        <f>IFERROR(INDEX('Employee Info'!$C$3:$E$200,MATCH(Data7[[#This Row],[Name:]],'Employee Info'!$B$3:$B$200,0),MATCH(Data7[[#This Row],[Hours Type:]],'Employee Info'!$C$2:$E$2,0)),"")</f>
        <v/>
      </c>
      <c r="K953" s="19" t="str">
        <f>IFERROR(INDEX('Employee Info'!$C$3:$J$200,MATCH(Data7[[#This Row],[Name:]],'Employee Info'!$B$3:$B$200,0),MATCH(Data7[[#Headers],[Truck]],'Employee Info'!$C$2:$J$2,0)),"")</f>
        <v/>
      </c>
      <c r="L953" s="19" t="str">
        <f>IFERROR(INDEX('Employee Info'!$C$3:$J$200,MATCH(Data7[[#This Row],[Name:]],'Employee Info'!$B$3:$B$200,0),MATCH(Data7[[#Headers],[Phone]],'Employee Info'!$C$2:$J$2,0)),"")</f>
        <v/>
      </c>
      <c r="M953" s="19" t="str">
        <f>IFERROR(INDEX('Employee Info'!$C$3:$J$200,MATCH(Data7[[#This Row],[Name:]],'Employee Info'!$B$3:$B$200,0),MATCH(Data7[[#Headers],[Tech]],'Employee Info'!$C$2:$J$2,0)),"")</f>
        <v/>
      </c>
      <c r="N953" s="19" t="str">
        <f>IFERROR(INDEX('Employee Info'!$C$3:$J$200,MATCH(Data7[[#This Row],[Name:]],'Employee Info'!$B$3:$B$200,0),MATCH(Data7[[#Headers],[Other]],'Employee Info'!$C$2:$J$2,0)),"")</f>
        <v/>
      </c>
      <c r="O953" s="19">
        <f>IFERROR((Data7[[#This Row],[Hours:]]*SUM(Data7[[#This Row],[Rate]:[Other]])),"")</f>
        <v>0</v>
      </c>
      <c r="P953" s="7" t="str">
        <f>IF(Data7[[#This Row],[WO'#:]]="","Riley #","WO#")</f>
        <v>WO#</v>
      </c>
      <c r="Q953" s="7">
        <f>IFERROR(WEEKNUM(Data7[[#This Row],[Date:]]),"")</f>
        <v>22</v>
      </c>
      <c r="R953" s="6">
        <f t="shared" si="42"/>
        <v>45438</v>
      </c>
      <c r="S953" s="6">
        <f>Data7[[#This Row],[Week Start]]+7</f>
        <v>45445</v>
      </c>
      <c r="T953" s="7" t="str">
        <f t="shared" si="43"/>
        <v>5/26/2024 - 6/2/2024</v>
      </c>
      <c r="U953" s="7" t="str">
        <f t="shared" si="44"/>
        <v>Time Card</v>
      </c>
      <c r="V953" s="8" t="str">
        <f>RIGHT(TEXT(Data7[[#This Row],[Date:]],"mmddyyyy"),4)</f>
        <v>2024</v>
      </c>
      <c r="W953" s="8" t="str">
        <f>MID(TEXT(Data7[[#This Row],[Date:]],"mmddyyyy"),3,2)</f>
        <v>31</v>
      </c>
      <c r="X953" s="8" t="str">
        <f>LEFT(TEXT(Data7[[#This Row],[Date:]],"mmddyyyy"),2)</f>
        <v>05</v>
      </c>
      <c r="Y953" s="6">
        <f>DATE(Data7[[#This Row],[Year]],Data7[[#This Row],[Month]],Data7[[#This Row],[Day]])</f>
        <v>45443</v>
      </c>
    </row>
    <row r="954" spans="1:25" x14ac:dyDescent="0.3">
      <c r="A954" s="5">
        <v>45443.497369907411</v>
      </c>
      <c r="B954" s="7" t="s">
        <v>23</v>
      </c>
      <c r="C954" s="6" t="s">
        <v>721</v>
      </c>
      <c r="D954" s="7" t="s">
        <v>727</v>
      </c>
      <c r="E954" s="8">
        <v>4</v>
      </c>
      <c r="F954" s="7" t="s">
        <v>68</v>
      </c>
      <c r="G954" s="7" t="s">
        <v>68</v>
      </c>
      <c r="H954" s="7" t="s">
        <v>468</v>
      </c>
      <c r="I954" s="7" t="s">
        <v>44</v>
      </c>
      <c r="J954" s="19" t="str">
        <f>IFERROR(INDEX('Employee Info'!$C$3:$E$200,MATCH(Data7[[#This Row],[Name:]],'Employee Info'!$B$3:$B$200,0),MATCH(Data7[[#This Row],[Hours Type:]],'Employee Info'!$C$2:$E$2,0)),"")</f>
        <v/>
      </c>
      <c r="K954" s="19" t="str">
        <f>IFERROR(INDEX('Employee Info'!$C$3:$J$200,MATCH(Data7[[#This Row],[Name:]],'Employee Info'!$B$3:$B$200,0),MATCH(Data7[[#Headers],[Truck]],'Employee Info'!$C$2:$J$2,0)),"")</f>
        <v/>
      </c>
      <c r="L954" s="19" t="str">
        <f>IFERROR(INDEX('Employee Info'!$C$3:$J$200,MATCH(Data7[[#This Row],[Name:]],'Employee Info'!$B$3:$B$200,0),MATCH(Data7[[#Headers],[Phone]],'Employee Info'!$C$2:$J$2,0)),"")</f>
        <v/>
      </c>
      <c r="M954" s="19" t="str">
        <f>IFERROR(INDEX('Employee Info'!$C$3:$J$200,MATCH(Data7[[#This Row],[Name:]],'Employee Info'!$B$3:$B$200,0),MATCH(Data7[[#Headers],[Tech]],'Employee Info'!$C$2:$J$2,0)),"")</f>
        <v/>
      </c>
      <c r="N954" s="19" t="str">
        <f>IFERROR(INDEX('Employee Info'!$C$3:$J$200,MATCH(Data7[[#This Row],[Name:]],'Employee Info'!$B$3:$B$200,0),MATCH(Data7[[#Headers],[Other]],'Employee Info'!$C$2:$J$2,0)),"")</f>
        <v/>
      </c>
      <c r="O954" s="19">
        <f>IFERROR((Data7[[#This Row],[Hours:]]*SUM(Data7[[#This Row],[Rate]:[Other]])),"")</f>
        <v>0</v>
      </c>
      <c r="P954" s="7" t="str">
        <f>IF(Data7[[#This Row],[WO'#:]]="","Riley #","WO#")</f>
        <v>Riley #</v>
      </c>
      <c r="Q954" s="7">
        <f>IFERROR(WEEKNUM(Data7[[#This Row],[Date:]]),"")</f>
        <v>22</v>
      </c>
      <c r="R954" s="6">
        <f t="shared" si="42"/>
        <v>45438</v>
      </c>
      <c r="S954" s="6">
        <f>Data7[[#This Row],[Week Start]]+7</f>
        <v>45445</v>
      </c>
      <c r="T954" s="7" t="str">
        <f t="shared" si="43"/>
        <v>5/26/2024 - 6/2/2024</v>
      </c>
      <c r="U954" s="7" t="str">
        <f t="shared" si="44"/>
        <v>Time Card</v>
      </c>
      <c r="V954" s="8" t="str">
        <f>RIGHT(TEXT(Data7[[#This Row],[Date:]],"mmddyyyy"),4)</f>
        <v>2024</v>
      </c>
      <c r="W954" s="8" t="str">
        <f>MID(TEXT(Data7[[#This Row],[Date:]],"mmddyyyy"),3,2)</f>
        <v>31</v>
      </c>
      <c r="X954" s="8" t="str">
        <f>LEFT(TEXT(Data7[[#This Row],[Date:]],"mmddyyyy"),2)</f>
        <v>05</v>
      </c>
      <c r="Y954" s="6">
        <f>DATE(Data7[[#This Row],[Year]],Data7[[#This Row],[Month]],Data7[[#This Row],[Day]])</f>
        <v>45443</v>
      </c>
    </row>
    <row r="955" spans="1:25" x14ac:dyDescent="0.3">
      <c r="A955" s="5">
        <v>45443.428248032411</v>
      </c>
      <c r="B955" s="7" t="s">
        <v>35</v>
      </c>
      <c r="C955" s="6" t="s">
        <v>721</v>
      </c>
      <c r="D955" s="7" t="s">
        <v>726</v>
      </c>
      <c r="E955" s="8">
        <v>1</v>
      </c>
      <c r="F955" s="7" t="s">
        <v>68</v>
      </c>
      <c r="G955" s="7" t="s">
        <v>68</v>
      </c>
      <c r="H955" s="7" t="s">
        <v>577</v>
      </c>
      <c r="I955" s="7" t="s">
        <v>44</v>
      </c>
      <c r="J955" s="19" t="str">
        <f>IFERROR(INDEX('Employee Info'!$C$3:$E$200,MATCH(Data7[[#This Row],[Name:]],'Employee Info'!$B$3:$B$200,0),MATCH(Data7[[#This Row],[Hours Type:]],'Employee Info'!$C$2:$E$2,0)),"")</f>
        <v/>
      </c>
      <c r="K955" s="19" t="str">
        <f>IFERROR(INDEX('Employee Info'!$C$3:$J$200,MATCH(Data7[[#This Row],[Name:]],'Employee Info'!$B$3:$B$200,0),MATCH(Data7[[#Headers],[Truck]],'Employee Info'!$C$2:$J$2,0)),"")</f>
        <v/>
      </c>
      <c r="L955" s="19" t="str">
        <f>IFERROR(INDEX('Employee Info'!$C$3:$J$200,MATCH(Data7[[#This Row],[Name:]],'Employee Info'!$B$3:$B$200,0),MATCH(Data7[[#Headers],[Phone]],'Employee Info'!$C$2:$J$2,0)),"")</f>
        <v/>
      </c>
      <c r="M955" s="19" t="str">
        <f>IFERROR(INDEX('Employee Info'!$C$3:$J$200,MATCH(Data7[[#This Row],[Name:]],'Employee Info'!$B$3:$B$200,0),MATCH(Data7[[#Headers],[Tech]],'Employee Info'!$C$2:$J$2,0)),"")</f>
        <v/>
      </c>
      <c r="N955" s="19" t="str">
        <f>IFERROR(INDEX('Employee Info'!$C$3:$J$200,MATCH(Data7[[#This Row],[Name:]],'Employee Info'!$B$3:$B$200,0),MATCH(Data7[[#Headers],[Other]],'Employee Info'!$C$2:$J$2,0)),"")</f>
        <v/>
      </c>
      <c r="O955" s="19">
        <f>IFERROR((Data7[[#This Row],[Hours:]]*SUM(Data7[[#This Row],[Rate]:[Other]])),"")</f>
        <v>0</v>
      </c>
      <c r="P955" s="7" t="str">
        <f>IF(Data7[[#This Row],[WO'#:]]="","Riley #","WO#")</f>
        <v>Riley #</v>
      </c>
      <c r="Q955" s="7">
        <f>IFERROR(WEEKNUM(Data7[[#This Row],[Date:]]),"")</f>
        <v>22</v>
      </c>
      <c r="R955" s="6">
        <f t="shared" si="42"/>
        <v>45438</v>
      </c>
      <c r="S955" s="6">
        <f>Data7[[#This Row],[Week Start]]+7</f>
        <v>45445</v>
      </c>
      <c r="T955" s="7" t="str">
        <f t="shared" si="43"/>
        <v>5/26/2024 - 6/2/2024</v>
      </c>
      <c r="U955" s="7" t="str">
        <f t="shared" si="44"/>
        <v>Time Card</v>
      </c>
      <c r="V955" s="8" t="str">
        <f>RIGHT(TEXT(Data7[[#This Row],[Date:]],"mmddyyyy"),4)</f>
        <v>2024</v>
      </c>
      <c r="W955" s="8" t="str">
        <f>MID(TEXT(Data7[[#This Row],[Date:]],"mmddyyyy"),3,2)</f>
        <v>31</v>
      </c>
      <c r="X955" s="8" t="str">
        <f>LEFT(TEXT(Data7[[#This Row],[Date:]],"mmddyyyy"),2)</f>
        <v>05</v>
      </c>
      <c r="Y955" s="6">
        <f>DATE(Data7[[#This Row],[Year]],Data7[[#This Row],[Month]],Data7[[#This Row],[Day]])</f>
        <v>45443</v>
      </c>
    </row>
    <row r="956" spans="1:25" x14ac:dyDescent="0.3">
      <c r="A956" s="5">
        <v>45443.50429675926</v>
      </c>
      <c r="B956" s="7" t="s">
        <v>65</v>
      </c>
      <c r="C956" s="6" t="s">
        <v>721</v>
      </c>
      <c r="D956" s="7" t="s">
        <v>686</v>
      </c>
      <c r="E956" s="8">
        <v>6</v>
      </c>
      <c r="F956" s="7" t="s">
        <v>68</v>
      </c>
      <c r="G956" s="7" t="s">
        <v>68</v>
      </c>
      <c r="H956" s="7" t="s">
        <v>536</v>
      </c>
      <c r="I956" s="7" t="s">
        <v>44</v>
      </c>
      <c r="J956" s="19" t="str">
        <f>IFERROR(INDEX('Employee Info'!$C$3:$E$200,MATCH(Data7[[#This Row],[Name:]],'Employee Info'!$B$3:$B$200,0),MATCH(Data7[[#This Row],[Hours Type:]],'Employee Info'!$C$2:$E$2,0)),"")</f>
        <v/>
      </c>
      <c r="K956" s="19" t="str">
        <f>IFERROR(INDEX('Employee Info'!$C$3:$J$200,MATCH(Data7[[#This Row],[Name:]],'Employee Info'!$B$3:$B$200,0),MATCH(Data7[[#Headers],[Truck]],'Employee Info'!$C$2:$J$2,0)),"")</f>
        <v/>
      </c>
      <c r="L956" s="19" t="str">
        <f>IFERROR(INDEX('Employee Info'!$C$3:$J$200,MATCH(Data7[[#This Row],[Name:]],'Employee Info'!$B$3:$B$200,0),MATCH(Data7[[#Headers],[Phone]],'Employee Info'!$C$2:$J$2,0)),"")</f>
        <v/>
      </c>
      <c r="M956" s="19" t="str">
        <f>IFERROR(INDEX('Employee Info'!$C$3:$J$200,MATCH(Data7[[#This Row],[Name:]],'Employee Info'!$B$3:$B$200,0),MATCH(Data7[[#Headers],[Tech]],'Employee Info'!$C$2:$J$2,0)),"")</f>
        <v/>
      </c>
      <c r="N956" s="19" t="str">
        <f>IFERROR(INDEX('Employee Info'!$C$3:$J$200,MATCH(Data7[[#This Row],[Name:]],'Employee Info'!$B$3:$B$200,0),MATCH(Data7[[#Headers],[Other]],'Employee Info'!$C$2:$J$2,0)),"")</f>
        <v/>
      </c>
      <c r="O956" s="19">
        <f>IFERROR((Data7[[#This Row],[Hours:]]*SUM(Data7[[#This Row],[Rate]:[Other]])),"")</f>
        <v>0</v>
      </c>
      <c r="P956" s="7" t="str">
        <f>IF(Data7[[#This Row],[WO'#:]]="","Riley #","WO#")</f>
        <v>Riley #</v>
      </c>
      <c r="Q956" s="7">
        <f>IFERROR(WEEKNUM(Data7[[#This Row],[Date:]]),"")</f>
        <v>22</v>
      </c>
      <c r="R956" s="6">
        <f t="shared" si="42"/>
        <v>45438</v>
      </c>
      <c r="S956" s="6">
        <f>Data7[[#This Row],[Week Start]]+7</f>
        <v>45445</v>
      </c>
      <c r="T956" s="7" t="str">
        <f t="shared" si="43"/>
        <v>5/26/2024 - 6/2/2024</v>
      </c>
      <c r="U956" s="7" t="str">
        <f t="shared" si="44"/>
        <v>Time Card</v>
      </c>
      <c r="V956" s="8" t="str">
        <f>RIGHT(TEXT(Data7[[#This Row],[Date:]],"mmddyyyy"),4)</f>
        <v>2024</v>
      </c>
      <c r="W956" s="8" t="str">
        <f>MID(TEXT(Data7[[#This Row],[Date:]],"mmddyyyy"),3,2)</f>
        <v>31</v>
      </c>
      <c r="X956" s="8" t="str">
        <f>LEFT(TEXT(Data7[[#This Row],[Date:]],"mmddyyyy"),2)</f>
        <v>05</v>
      </c>
      <c r="Y956" s="6">
        <f>DATE(Data7[[#This Row],[Year]],Data7[[#This Row],[Month]],Data7[[#This Row],[Day]])</f>
        <v>45443</v>
      </c>
    </row>
    <row r="957" spans="1:25" x14ac:dyDescent="0.3">
      <c r="A957" s="5">
        <v>45443.504392824078</v>
      </c>
      <c r="B957" s="7" t="s">
        <v>492</v>
      </c>
      <c r="C957" s="6" t="s">
        <v>721</v>
      </c>
      <c r="D957" s="7" t="s">
        <v>686</v>
      </c>
      <c r="E957" s="8">
        <v>6</v>
      </c>
      <c r="F957" s="7" t="s">
        <v>68</v>
      </c>
      <c r="G957" s="7" t="s">
        <v>68</v>
      </c>
      <c r="H957" s="7" t="s">
        <v>536</v>
      </c>
      <c r="I957" s="7" t="s">
        <v>44</v>
      </c>
      <c r="J957" s="19" t="str">
        <f>IFERROR(INDEX('Employee Info'!$C$3:$E$200,MATCH(Data7[[#This Row],[Name:]],'Employee Info'!$B$3:$B$200,0),MATCH(Data7[[#This Row],[Hours Type:]],'Employee Info'!$C$2:$E$2,0)),"")</f>
        <v/>
      </c>
      <c r="K957" s="19" t="str">
        <f>IFERROR(INDEX('Employee Info'!$C$3:$J$200,MATCH(Data7[[#This Row],[Name:]],'Employee Info'!$B$3:$B$200,0),MATCH(Data7[[#Headers],[Truck]],'Employee Info'!$C$2:$J$2,0)),"")</f>
        <v/>
      </c>
      <c r="L957" s="19" t="str">
        <f>IFERROR(INDEX('Employee Info'!$C$3:$J$200,MATCH(Data7[[#This Row],[Name:]],'Employee Info'!$B$3:$B$200,0),MATCH(Data7[[#Headers],[Phone]],'Employee Info'!$C$2:$J$2,0)),"")</f>
        <v/>
      </c>
      <c r="M957" s="19" t="str">
        <f>IFERROR(INDEX('Employee Info'!$C$3:$J$200,MATCH(Data7[[#This Row],[Name:]],'Employee Info'!$B$3:$B$200,0),MATCH(Data7[[#Headers],[Tech]],'Employee Info'!$C$2:$J$2,0)),"")</f>
        <v/>
      </c>
      <c r="N957" s="19" t="str">
        <f>IFERROR(INDEX('Employee Info'!$C$3:$J$200,MATCH(Data7[[#This Row],[Name:]],'Employee Info'!$B$3:$B$200,0),MATCH(Data7[[#Headers],[Other]],'Employee Info'!$C$2:$J$2,0)),"")</f>
        <v/>
      </c>
      <c r="O957" s="19">
        <f>IFERROR((Data7[[#This Row],[Hours:]]*SUM(Data7[[#This Row],[Rate]:[Other]])),"")</f>
        <v>0</v>
      </c>
      <c r="P957" s="7" t="str">
        <f>IF(Data7[[#This Row],[WO'#:]]="","Riley #","WO#")</f>
        <v>Riley #</v>
      </c>
      <c r="Q957" s="7">
        <f>IFERROR(WEEKNUM(Data7[[#This Row],[Date:]]),"")</f>
        <v>22</v>
      </c>
      <c r="R957" s="6">
        <f t="shared" si="42"/>
        <v>45438</v>
      </c>
      <c r="S957" s="6">
        <f>Data7[[#This Row],[Week Start]]+7</f>
        <v>45445</v>
      </c>
      <c r="T957" s="7" t="str">
        <f t="shared" si="43"/>
        <v>5/26/2024 - 6/2/2024</v>
      </c>
      <c r="U957" s="7" t="str">
        <f t="shared" si="44"/>
        <v>Time Card</v>
      </c>
      <c r="V957" s="8" t="str">
        <f>RIGHT(TEXT(Data7[[#This Row],[Date:]],"mmddyyyy"),4)</f>
        <v>2024</v>
      </c>
      <c r="W957" s="8" t="str">
        <f>MID(TEXT(Data7[[#This Row],[Date:]],"mmddyyyy"),3,2)</f>
        <v>31</v>
      </c>
      <c r="X957" s="8" t="str">
        <f>LEFT(TEXT(Data7[[#This Row],[Date:]],"mmddyyyy"),2)</f>
        <v>05</v>
      </c>
      <c r="Y957" s="6">
        <f>DATE(Data7[[#This Row],[Year]],Data7[[#This Row],[Month]],Data7[[#This Row],[Day]])</f>
        <v>45443</v>
      </c>
    </row>
    <row r="958" spans="1:25" x14ac:dyDescent="0.3">
      <c r="A958" s="5">
        <v>45443.423271064814</v>
      </c>
      <c r="B958" s="7" t="s">
        <v>34</v>
      </c>
      <c r="C958" s="6" t="s">
        <v>721</v>
      </c>
      <c r="D958" s="7" t="s">
        <v>724</v>
      </c>
      <c r="E958" s="8">
        <v>8</v>
      </c>
      <c r="F958" s="7" t="s">
        <v>68</v>
      </c>
      <c r="G958" s="7" t="s">
        <v>68</v>
      </c>
      <c r="H958" s="7" t="s">
        <v>702</v>
      </c>
      <c r="I958" s="7" t="s">
        <v>44</v>
      </c>
      <c r="J958" s="19" t="str">
        <f>IFERROR(INDEX('Employee Info'!$C$3:$E$200,MATCH(Data7[[#This Row],[Name:]],'Employee Info'!$B$3:$B$200,0),MATCH(Data7[[#This Row],[Hours Type:]],'Employee Info'!$C$2:$E$2,0)),"")</f>
        <v/>
      </c>
      <c r="K958" s="19" t="str">
        <f>IFERROR(INDEX('Employee Info'!$C$3:$J$200,MATCH(Data7[[#This Row],[Name:]],'Employee Info'!$B$3:$B$200,0),MATCH(Data7[[#Headers],[Truck]],'Employee Info'!$C$2:$J$2,0)),"")</f>
        <v/>
      </c>
      <c r="L958" s="19" t="str">
        <f>IFERROR(INDEX('Employee Info'!$C$3:$J$200,MATCH(Data7[[#This Row],[Name:]],'Employee Info'!$B$3:$B$200,0),MATCH(Data7[[#Headers],[Phone]],'Employee Info'!$C$2:$J$2,0)),"")</f>
        <v/>
      </c>
      <c r="M958" s="19" t="str">
        <f>IFERROR(INDEX('Employee Info'!$C$3:$J$200,MATCH(Data7[[#This Row],[Name:]],'Employee Info'!$B$3:$B$200,0),MATCH(Data7[[#Headers],[Tech]],'Employee Info'!$C$2:$J$2,0)),"")</f>
        <v/>
      </c>
      <c r="N958" s="19" t="str">
        <f>IFERROR(INDEX('Employee Info'!$C$3:$J$200,MATCH(Data7[[#This Row],[Name:]],'Employee Info'!$B$3:$B$200,0),MATCH(Data7[[#Headers],[Other]],'Employee Info'!$C$2:$J$2,0)),"")</f>
        <v/>
      </c>
      <c r="O958" s="19">
        <f>IFERROR((Data7[[#This Row],[Hours:]]*SUM(Data7[[#This Row],[Rate]:[Other]])),"")</f>
        <v>0</v>
      </c>
      <c r="P958" s="7" t="str">
        <f>IF(Data7[[#This Row],[WO'#:]]="","Riley #","WO#")</f>
        <v>Riley #</v>
      </c>
      <c r="Q958" s="7">
        <f>IFERROR(WEEKNUM(Data7[[#This Row],[Date:]]),"")</f>
        <v>22</v>
      </c>
      <c r="R958" s="6">
        <f t="shared" si="42"/>
        <v>45438</v>
      </c>
      <c r="S958" s="6">
        <f>Data7[[#This Row],[Week Start]]+7</f>
        <v>45445</v>
      </c>
      <c r="T958" s="7" t="str">
        <f t="shared" si="43"/>
        <v>5/26/2024 - 6/2/2024</v>
      </c>
      <c r="U958" s="7" t="str">
        <f t="shared" si="44"/>
        <v>Time Card</v>
      </c>
      <c r="V958" s="8" t="str">
        <f>RIGHT(TEXT(Data7[[#This Row],[Date:]],"mmddyyyy"),4)</f>
        <v>2024</v>
      </c>
      <c r="W958" s="8" t="str">
        <f>MID(TEXT(Data7[[#This Row],[Date:]],"mmddyyyy"),3,2)</f>
        <v>31</v>
      </c>
      <c r="X958" s="8" t="str">
        <f>LEFT(TEXT(Data7[[#This Row],[Date:]],"mmddyyyy"),2)</f>
        <v>05</v>
      </c>
      <c r="Y958" s="6">
        <f>DATE(Data7[[#This Row],[Year]],Data7[[#This Row],[Month]],Data7[[#This Row],[Day]])</f>
        <v>45443</v>
      </c>
    </row>
    <row r="959" spans="1:25" x14ac:dyDescent="0.3">
      <c r="A959" s="5">
        <v>45443.497934027779</v>
      </c>
      <c r="B959" s="7" t="s">
        <v>23</v>
      </c>
      <c r="C959" s="6" t="s">
        <v>721</v>
      </c>
      <c r="D959" s="7" t="s">
        <v>728</v>
      </c>
      <c r="E959" s="8">
        <v>2</v>
      </c>
      <c r="F959" s="7" t="s">
        <v>68</v>
      </c>
      <c r="G959" s="7" t="s">
        <v>68</v>
      </c>
      <c r="H959" s="7" t="s">
        <v>702</v>
      </c>
      <c r="I959" s="7" t="s">
        <v>44</v>
      </c>
      <c r="J959" s="19" t="str">
        <f>IFERROR(INDEX('Employee Info'!$C$3:$E$200,MATCH(Data7[[#This Row],[Name:]],'Employee Info'!$B$3:$B$200,0),MATCH(Data7[[#This Row],[Hours Type:]],'Employee Info'!$C$2:$E$2,0)),"")</f>
        <v/>
      </c>
      <c r="K959" s="19" t="str">
        <f>IFERROR(INDEX('Employee Info'!$C$3:$J$200,MATCH(Data7[[#This Row],[Name:]],'Employee Info'!$B$3:$B$200,0),MATCH(Data7[[#Headers],[Truck]],'Employee Info'!$C$2:$J$2,0)),"")</f>
        <v/>
      </c>
      <c r="L959" s="19" t="str">
        <f>IFERROR(INDEX('Employee Info'!$C$3:$J$200,MATCH(Data7[[#This Row],[Name:]],'Employee Info'!$B$3:$B$200,0),MATCH(Data7[[#Headers],[Phone]],'Employee Info'!$C$2:$J$2,0)),"")</f>
        <v/>
      </c>
      <c r="M959" s="19" t="str">
        <f>IFERROR(INDEX('Employee Info'!$C$3:$J$200,MATCH(Data7[[#This Row],[Name:]],'Employee Info'!$B$3:$B$200,0),MATCH(Data7[[#Headers],[Tech]],'Employee Info'!$C$2:$J$2,0)),"")</f>
        <v/>
      </c>
      <c r="N959" s="19" t="str">
        <f>IFERROR(INDEX('Employee Info'!$C$3:$J$200,MATCH(Data7[[#This Row],[Name:]],'Employee Info'!$B$3:$B$200,0),MATCH(Data7[[#Headers],[Other]],'Employee Info'!$C$2:$J$2,0)),"")</f>
        <v/>
      </c>
      <c r="O959" s="19">
        <f>IFERROR((Data7[[#This Row],[Hours:]]*SUM(Data7[[#This Row],[Rate]:[Other]])),"")</f>
        <v>0</v>
      </c>
      <c r="P959" s="7" t="str">
        <f>IF(Data7[[#This Row],[WO'#:]]="","Riley #","WO#")</f>
        <v>Riley #</v>
      </c>
      <c r="Q959" s="7">
        <f>IFERROR(WEEKNUM(Data7[[#This Row],[Date:]]),"")</f>
        <v>22</v>
      </c>
      <c r="R959" s="6">
        <f t="shared" si="42"/>
        <v>45438</v>
      </c>
      <c r="S959" s="6">
        <f>Data7[[#This Row],[Week Start]]+7</f>
        <v>45445</v>
      </c>
      <c r="T959" s="7" t="str">
        <f t="shared" si="43"/>
        <v>5/26/2024 - 6/2/2024</v>
      </c>
      <c r="U959" s="7" t="str">
        <f t="shared" si="44"/>
        <v>Time Card</v>
      </c>
      <c r="V959" s="8" t="str">
        <f>RIGHT(TEXT(Data7[[#This Row],[Date:]],"mmddyyyy"),4)</f>
        <v>2024</v>
      </c>
      <c r="W959" s="8" t="str">
        <f>MID(TEXT(Data7[[#This Row],[Date:]],"mmddyyyy"),3,2)</f>
        <v>31</v>
      </c>
      <c r="X959" s="8" t="str">
        <f>LEFT(TEXT(Data7[[#This Row],[Date:]],"mmddyyyy"),2)</f>
        <v>05</v>
      </c>
      <c r="Y959" s="6">
        <f>DATE(Data7[[#This Row],[Year]],Data7[[#This Row],[Month]],Data7[[#This Row],[Day]])</f>
        <v>45443</v>
      </c>
    </row>
    <row r="960" spans="1:25" x14ac:dyDescent="0.3">
      <c r="A960" s="5">
        <v>45443.427506250002</v>
      </c>
      <c r="B960" s="7" t="s">
        <v>35</v>
      </c>
      <c r="C960" s="6" t="s">
        <v>721</v>
      </c>
      <c r="D960" s="7" t="s">
        <v>725</v>
      </c>
      <c r="E960" s="8">
        <v>2</v>
      </c>
      <c r="F960" s="7" t="s">
        <v>68</v>
      </c>
      <c r="G960" s="7" t="s">
        <v>68</v>
      </c>
      <c r="H960" s="7" t="s">
        <v>616</v>
      </c>
      <c r="I960" s="7" t="s">
        <v>44</v>
      </c>
      <c r="J960" s="19" t="str">
        <f>IFERROR(INDEX('Employee Info'!$C$3:$E$200,MATCH(Data7[[#This Row],[Name:]],'Employee Info'!$B$3:$B$200,0),MATCH(Data7[[#This Row],[Hours Type:]],'Employee Info'!$C$2:$E$2,0)),"")</f>
        <v/>
      </c>
      <c r="K960" s="19" t="str">
        <f>IFERROR(INDEX('Employee Info'!$C$3:$J$200,MATCH(Data7[[#This Row],[Name:]],'Employee Info'!$B$3:$B$200,0),MATCH(Data7[[#Headers],[Truck]],'Employee Info'!$C$2:$J$2,0)),"")</f>
        <v/>
      </c>
      <c r="L960" s="19" t="str">
        <f>IFERROR(INDEX('Employee Info'!$C$3:$J$200,MATCH(Data7[[#This Row],[Name:]],'Employee Info'!$B$3:$B$200,0),MATCH(Data7[[#Headers],[Phone]],'Employee Info'!$C$2:$J$2,0)),"")</f>
        <v/>
      </c>
      <c r="M960" s="19" t="str">
        <f>IFERROR(INDEX('Employee Info'!$C$3:$J$200,MATCH(Data7[[#This Row],[Name:]],'Employee Info'!$B$3:$B$200,0),MATCH(Data7[[#Headers],[Tech]],'Employee Info'!$C$2:$J$2,0)),"")</f>
        <v/>
      </c>
      <c r="N960" s="19" t="str">
        <f>IFERROR(INDEX('Employee Info'!$C$3:$J$200,MATCH(Data7[[#This Row],[Name:]],'Employee Info'!$B$3:$B$200,0),MATCH(Data7[[#Headers],[Other]],'Employee Info'!$C$2:$J$2,0)),"")</f>
        <v/>
      </c>
      <c r="O960" s="19">
        <f>IFERROR((Data7[[#This Row],[Hours:]]*SUM(Data7[[#This Row],[Rate]:[Other]])),"")</f>
        <v>0</v>
      </c>
      <c r="P960" s="7" t="str">
        <f>IF(Data7[[#This Row],[WO'#:]]="","Riley #","WO#")</f>
        <v>Riley #</v>
      </c>
      <c r="Q960" s="7">
        <f>IFERROR(WEEKNUM(Data7[[#This Row],[Date:]]),"")</f>
        <v>22</v>
      </c>
      <c r="R960" s="6">
        <f t="shared" si="42"/>
        <v>45438</v>
      </c>
      <c r="S960" s="6">
        <f>Data7[[#This Row],[Week Start]]+7</f>
        <v>45445</v>
      </c>
      <c r="T960" s="7" t="str">
        <f t="shared" si="43"/>
        <v>5/26/2024 - 6/2/2024</v>
      </c>
      <c r="U960" s="7" t="str">
        <f t="shared" si="44"/>
        <v>Time Card</v>
      </c>
      <c r="V960" s="8" t="str">
        <f>RIGHT(TEXT(Data7[[#This Row],[Date:]],"mmddyyyy"),4)</f>
        <v>2024</v>
      </c>
      <c r="W960" s="8" t="str">
        <f>MID(TEXT(Data7[[#This Row],[Date:]],"mmddyyyy"),3,2)</f>
        <v>31</v>
      </c>
      <c r="X960" s="8" t="str">
        <f>LEFT(TEXT(Data7[[#This Row],[Date:]],"mmddyyyy"),2)</f>
        <v>05</v>
      </c>
      <c r="Y960" s="6">
        <f>DATE(Data7[[#This Row],[Year]],Data7[[#This Row],[Month]],Data7[[#This Row],[Day]])</f>
        <v>45443</v>
      </c>
    </row>
    <row r="961" spans="1:25" x14ac:dyDescent="0.3">
      <c r="A961" s="5">
        <v>45451.353934375002</v>
      </c>
      <c r="B961" s="7" t="s">
        <v>66</v>
      </c>
      <c r="C961" s="6" t="s">
        <v>869</v>
      </c>
      <c r="D961" s="7" t="s">
        <v>870</v>
      </c>
      <c r="E961" s="8">
        <v>1</v>
      </c>
      <c r="F961" s="7">
        <v>20028</v>
      </c>
      <c r="G961" s="7" t="s">
        <v>68</v>
      </c>
      <c r="H961" s="7" t="s">
        <v>756</v>
      </c>
      <c r="I961" s="7" t="s">
        <v>45</v>
      </c>
      <c r="J961" s="19" t="str">
        <f>IFERROR(INDEX('Employee Info'!$C$3:$E$200,MATCH(Data7[[#This Row],[Name:]],'Employee Info'!$B$3:$B$200,0),MATCH(Data7[[#This Row],[Hours Type:]],'Employee Info'!$C$2:$E$2,0)),"")</f>
        <v/>
      </c>
      <c r="K961" s="19" t="str">
        <f>IFERROR(INDEX('Employee Info'!$C$3:$J$200,MATCH(Data7[[#This Row],[Name:]],'Employee Info'!$B$3:$B$200,0),MATCH(Data7[[#Headers],[Truck]],'Employee Info'!$C$2:$J$2,0)),"")</f>
        <v/>
      </c>
      <c r="L961" s="19" t="str">
        <f>IFERROR(INDEX('Employee Info'!$C$3:$J$200,MATCH(Data7[[#This Row],[Name:]],'Employee Info'!$B$3:$B$200,0),MATCH(Data7[[#Headers],[Phone]],'Employee Info'!$C$2:$J$2,0)),"")</f>
        <v/>
      </c>
      <c r="M961" s="19" t="str">
        <f>IFERROR(INDEX('Employee Info'!$C$3:$J$200,MATCH(Data7[[#This Row],[Name:]],'Employee Info'!$B$3:$B$200,0),MATCH(Data7[[#Headers],[Tech]],'Employee Info'!$C$2:$J$2,0)),"")</f>
        <v/>
      </c>
      <c r="N961" s="19" t="str">
        <f>IFERROR(INDEX('Employee Info'!$C$3:$J$200,MATCH(Data7[[#This Row],[Name:]],'Employee Info'!$B$3:$B$200,0),MATCH(Data7[[#Headers],[Other]],'Employee Info'!$C$2:$J$2,0)),"")</f>
        <v/>
      </c>
      <c r="O961" s="19">
        <f>IFERROR((Data7[[#This Row],[Hours:]]*SUM(Data7[[#This Row],[Rate]:[Other]])),"")</f>
        <v>0</v>
      </c>
      <c r="P961" s="7" t="str">
        <f>IF(Data7[[#This Row],[WO'#:]]="","Riley #","WO#")</f>
        <v>WO#</v>
      </c>
      <c r="Q961" s="7">
        <f>IFERROR(WEEKNUM(Data7[[#This Row],[Date:]]),"")</f>
        <v>23</v>
      </c>
      <c r="R961" s="6">
        <f t="shared" si="42"/>
        <v>45445</v>
      </c>
      <c r="S961" s="6">
        <f>Data7[[#This Row],[Week Start]]+7</f>
        <v>45452</v>
      </c>
      <c r="T961" s="7" t="str">
        <f t="shared" si="43"/>
        <v>6/2/2024 - 6/9/2024</v>
      </c>
      <c r="U961" s="7" t="str">
        <f t="shared" si="44"/>
        <v>Time Card</v>
      </c>
      <c r="V961" s="8" t="str">
        <f>RIGHT(TEXT(Data7[[#This Row],[Date:]],"mmddyyyy"),4)</f>
        <v>2024</v>
      </c>
      <c r="W961" s="8" t="str">
        <f>MID(TEXT(Data7[[#This Row],[Date:]],"mmddyyyy"),3,2)</f>
        <v>03</v>
      </c>
      <c r="X961" s="8" t="str">
        <f>LEFT(TEXT(Data7[[#This Row],[Date:]],"mmddyyyy"),2)</f>
        <v>06</v>
      </c>
      <c r="Y961" s="6">
        <f>DATE(Data7[[#This Row],[Year]],Data7[[#This Row],[Month]],Data7[[#This Row],[Day]])</f>
        <v>45446</v>
      </c>
    </row>
    <row r="962" spans="1:25" x14ac:dyDescent="0.3">
      <c r="A962" s="5">
        <v>45451.353527199077</v>
      </c>
      <c r="B962" s="7" t="s">
        <v>66</v>
      </c>
      <c r="C962" s="6" t="s">
        <v>869</v>
      </c>
      <c r="D962" s="7" t="s">
        <v>871</v>
      </c>
      <c r="E962" s="8">
        <v>8</v>
      </c>
      <c r="F962" s="7">
        <v>6984733</v>
      </c>
      <c r="G962" s="7" t="s">
        <v>68</v>
      </c>
      <c r="H962" s="7" t="s">
        <v>756</v>
      </c>
      <c r="I962" s="7" t="s">
        <v>44</v>
      </c>
      <c r="J962" s="19" t="str">
        <f>IFERROR(INDEX('Employee Info'!$C$3:$E$200,MATCH(Data7[[#This Row],[Name:]],'Employee Info'!$B$3:$B$200,0),MATCH(Data7[[#This Row],[Hours Type:]],'Employee Info'!$C$2:$E$2,0)),"")</f>
        <v/>
      </c>
      <c r="K962" s="19" t="str">
        <f>IFERROR(INDEX('Employee Info'!$C$3:$J$200,MATCH(Data7[[#This Row],[Name:]],'Employee Info'!$B$3:$B$200,0),MATCH(Data7[[#Headers],[Truck]],'Employee Info'!$C$2:$J$2,0)),"")</f>
        <v/>
      </c>
      <c r="L962" s="19" t="str">
        <f>IFERROR(INDEX('Employee Info'!$C$3:$J$200,MATCH(Data7[[#This Row],[Name:]],'Employee Info'!$B$3:$B$200,0),MATCH(Data7[[#Headers],[Phone]],'Employee Info'!$C$2:$J$2,0)),"")</f>
        <v/>
      </c>
      <c r="M962" s="19" t="str">
        <f>IFERROR(INDEX('Employee Info'!$C$3:$J$200,MATCH(Data7[[#This Row],[Name:]],'Employee Info'!$B$3:$B$200,0),MATCH(Data7[[#Headers],[Tech]],'Employee Info'!$C$2:$J$2,0)),"")</f>
        <v/>
      </c>
      <c r="N962" s="19" t="str">
        <f>IFERROR(INDEX('Employee Info'!$C$3:$J$200,MATCH(Data7[[#This Row],[Name:]],'Employee Info'!$B$3:$B$200,0),MATCH(Data7[[#Headers],[Other]],'Employee Info'!$C$2:$J$2,0)),"")</f>
        <v/>
      </c>
      <c r="O962" s="19">
        <f>IFERROR((Data7[[#This Row],[Hours:]]*SUM(Data7[[#This Row],[Rate]:[Other]])),"")</f>
        <v>0</v>
      </c>
      <c r="P962" s="7" t="str">
        <f>IF(Data7[[#This Row],[WO'#:]]="","Riley #","WO#")</f>
        <v>WO#</v>
      </c>
      <c r="Q962" s="7">
        <f>IFERROR(WEEKNUM(Data7[[#This Row],[Date:]]),"")</f>
        <v>23</v>
      </c>
      <c r="R962" s="6">
        <f t="shared" ref="R962:R1025" si="45">DATE(RIGHT(TEXT(C962,"mm/dd/yyyy"),4),1,1)+(Q962-1)*7-(WEEKDAY(DATE(RIGHT(TEXT(C962,"mm/dd/yyyy"),4),1,1)))+1</f>
        <v>45445</v>
      </c>
      <c r="S962" s="6">
        <f>Data7[[#This Row],[Week Start]]+7</f>
        <v>45452</v>
      </c>
      <c r="T962" s="7" t="str">
        <f t="shared" ref="T962:T1025" si="46">IFERROR(TEXT(R962, "m/d/yyyy") &amp; " - " &amp; TEXT(S962, "m/d/yyyy"),"")</f>
        <v>6/2/2024 - 6/9/2024</v>
      </c>
      <c r="U962" s="7" t="str">
        <f t="shared" ref="U962:U1025" si="47">"Time Card"</f>
        <v>Time Card</v>
      </c>
      <c r="V962" s="8" t="str">
        <f>RIGHT(TEXT(Data7[[#This Row],[Date:]],"mmddyyyy"),4)</f>
        <v>2024</v>
      </c>
      <c r="W962" s="8" t="str">
        <f>MID(TEXT(Data7[[#This Row],[Date:]],"mmddyyyy"),3,2)</f>
        <v>03</v>
      </c>
      <c r="X962" s="8" t="str">
        <f>LEFT(TEXT(Data7[[#This Row],[Date:]],"mmddyyyy"),2)</f>
        <v>06</v>
      </c>
      <c r="Y962" s="6">
        <f>DATE(Data7[[#This Row],[Year]],Data7[[#This Row],[Month]],Data7[[#This Row],[Day]])</f>
        <v>45446</v>
      </c>
    </row>
    <row r="963" spans="1:25" x14ac:dyDescent="0.3">
      <c r="A963" s="5">
        <v>45485.442703125002</v>
      </c>
      <c r="B963" s="7" t="s">
        <v>76</v>
      </c>
      <c r="C963" s="6" t="s">
        <v>869</v>
      </c>
      <c r="D963" s="7" t="s">
        <v>156</v>
      </c>
      <c r="E963" s="8">
        <v>1</v>
      </c>
      <c r="F963" s="7">
        <v>6984733</v>
      </c>
      <c r="G963" s="7" t="s">
        <v>68</v>
      </c>
      <c r="H963" s="7" t="s">
        <v>756</v>
      </c>
      <c r="I963" s="7" t="s">
        <v>44</v>
      </c>
      <c r="J963" s="19" t="str">
        <f>IFERROR(INDEX('Employee Info'!$C$3:$E$200,MATCH(Data7[[#This Row],[Name:]],'Employee Info'!$B$3:$B$200,0),MATCH(Data7[[#This Row],[Hours Type:]],'Employee Info'!$C$2:$E$2,0)),"")</f>
        <v/>
      </c>
      <c r="K963" s="19" t="str">
        <f>IFERROR(INDEX('Employee Info'!$C$3:$J$200,MATCH(Data7[[#This Row],[Name:]],'Employee Info'!$B$3:$B$200,0),MATCH(Data7[[#Headers],[Truck]],'Employee Info'!$C$2:$J$2,0)),"")</f>
        <v/>
      </c>
      <c r="L963" s="19" t="str">
        <f>IFERROR(INDEX('Employee Info'!$C$3:$J$200,MATCH(Data7[[#This Row],[Name:]],'Employee Info'!$B$3:$B$200,0),MATCH(Data7[[#Headers],[Phone]],'Employee Info'!$C$2:$J$2,0)),"")</f>
        <v/>
      </c>
      <c r="M963" s="19" t="str">
        <f>IFERROR(INDEX('Employee Info'!$C$3:$J$200,MATCH(Data7[[#This Row],[Name:]],'Employee Info'!$B$3:$B$200,0),MATCH(Data7[[#Headers],[Tech]],'Employee Info'!$C$2:$J$2,0)),"")</f>
        <v/>
      </c>
      <c r="N963" s="19" t="str">
        <f>IFERROR(INDEX('Employee Info'!$C$3:$J$200,MATCH(Data7[[#This Row],[Name:]],'Employee Info'!$B$3:$B$200,0),MATCH(Data7[[#Headers],[Other]],'Employee Info'!$C$2:$J$2,0)),"")</f>
        <v/>
      </c>
      <c r="O963" s="19">
        <f>IFERROR((Data7[[#This Row],[Hours:]]*SUM(Data7[[#This Row],[Rate]:[Other]])),"")</f>
        <v>0</v>
      </c>
      <c r="P963" s="7" t="str">
        <f>IF(Data7[[#This Row],[WO'#:]]="","Riley #","WO#")</f>
        <v>WO#</v>
      </c>
      <c r="Q963" s="7">
        <f>IFERROR(WEEKNUM(Data7[[#This Row],[Date:]]),"")</f>
        <v>23</v>
      </c>
      <c r="R963" s="6">
        <f t="shared" si="45"/>
        <v>45445</v>
      </c>
      <c r="S963" s="6">
        <f>Data7[[#This Row],[Week Start]]+7</f>
        <v>45452</v>
      </c>
      <c r="T963" s="7" t="str">
        <f t="shared" si="46"/>
        <v>6/2/2024 - 6/9/2024</v>
      </c>
      <c r="U963" s="7" t="str">
        <f t="shared" si="47"/>
        <v>Time Card</v>
      </c>
      <c r="V963" s="8" t="str">
        <f>RIGHT(TEXT(Data7[[#This Row],[Date:]],"mmddyyyy"),4)</f>
        <v>2024</v>
      </c>
      <c r="W963" s="8" t="str">
        <f>MID(TEXT(Data7[[#This Row],[Date:]],"mmddyyyy"),3,2)</f>
        <v>03</v>
      </c>
      <c r="X963" s="8" t="str">
        <f>LEFT(TEXT(Data7[[#This Row],[Date:]],"mmddyyyy"),2)</f>
        <v>06</v>
      </c>
      <c r="Y963" s="6">
        <f>DATE(Data7[[#This Row],[Year]],Data7[[#This Row],[Month]],Data7[[#This Row],[Day]])</f>
        <v>45446</v>
      </c>
    </row>
    <row r="964" spans="1:25" x14ac:dyDescent="0.3">
      <c r="A964" s="5">
        <v>45447.292317129628</v>
      </c>
      <c r="B964" s="7" t="s">
        <v>31</v>
      </c>
      <c r="C964" s="6" t="s">
        <v>869</v>
      </c>
      <c r="D964" s="7" t="s">
        <v>873</v>
      </c>
      <c r="E964" s="8">
        <v>4</v>
      </c>
      <c r="F964" s="7" t="s">
        <v>68</v>
      </c>
      <c r="G964" s="7" t="s">
        <v>68</v>
      </c>
      <c r="H964" s="7" t="s">
        <v>202</v>
      </c>
      <c r="I964" s="7" t="s">
        <v>44</v>
      </c>
      <c r="J964" s="19" t="str">
        <f>IFERROR(INDEX('Employee Info'!$C$3:$E$200,MATCH(Data7[[#This Row],[Name:]],'Employee Info'!$B$3:$B$200,0),MATCH(Data7[[#This Row],[Hours Type:]],'Employee Info'!$C$2:$E$2,0)),"")</f>
        <v/>
      </c>
      <c r="K964" s="19" t="str">
        <f>IFERROR(INDEX('Employee Info'!$C$3:$J$200,MATCH(Data7[[#This Row],[Name:]],'Employee Info'!$B$3:$B$200,0),MATCH(Data7[[#Headers],[Truck]],'Employee Info'!$C$2:$J$2,0)),"")</f>
        <v/>
      </c>
      <c r="L964" s="19" t="str">
        <f>IFERROR(INDEX('Employee Info'!$C$3:$J$200,MATCH(Data7[[#This Row],[Name:]],'Employee Info'!$B$3:$B$200,0),MATCH(Data7[[#Headers],[Phone]],'Employee Info'!$C$2:$J$2,0)),"")</f>
        <v/>
      </c>
      <c r="M964" s="19" t="str">
        <f>IFERROR(INDEX('Employee Info'!$C$3:$J$200,MATCH(Data7[[#This Row],[Name:]],'Employee Info'!$B$3:$B$200,0),MATCH(Data7[[#Headers],[Tech]],'Employee Info'!$C$2:$J$2,0)),"")</f>
        <v/>
      </c>
      <c r="N964" s="19" t="str">
        <f>IFERROR(INDEX('Employee Info'!$C$3:$J$200,MATCH(Data7[[#This Row],[Name:]],'Employee Info'!$B$3:$B$200,0),MATCH(Data7[[#Headers],[Other]],'Employee Info'!$C$2:$J$2,0)),"")</f>
        <v/>
      </c>
      <c r="O964" s="19">
        <f>IFERROR((Data7[[#This Row],[Hours:]]*SUM(Data7[[#This Row],[Rate]:[Other]])),"")</f>
        <v>0</v>
      </c>
      <c r="P964" s="7" t="str">
        <f>IF(Data7[[#This Row],[WO'#:]]="","Riley #","WO#")</f>
        <v>Riley #</v>
      </c>
      <c r="Q964" s="7">
        <f>IFERROR(WEEKNUM(Data7[[#This Row],[Date:]]),"")</f>
        <v>23</v>
      </c>
      <c r="R964" s="6">
        <f t="shared" si="45"/>
        <v>45445</v>
      </c>
      <c r="S964" s="6">
        <f>Data7[[#This Row],[Week Start]]+7</f>
        <v>45452</v>
      </c>
      <c r="T964" s="7" t="str">
        <f t="shared" si="46"/>
        <v>6/2/2024 - 6/9/2024</v>
      </c>
      <c r="U964" s="7" t="str">
        <f t="shared" si="47"/>
        <v>Time Card</v>
      </c>
      <c r="V964" s="8" t="str">
        <f>RIGHT(TEXT(Data7[[#This Row],[Date:]],"mmddyyyy"),4)</f>
        <v>2024</v>
      </c>
      <c r="W964" s="8" t="str">
        <f>MID(TEXT(Data7[[#This Row],[Date:]],"mmddyyyy"),3,2)</f>
        <v>03</v>
      </c>
      <c r="X964" s="8" t="str">
        <f>LEFT(TEXT(Data7[[#This Row],[Date:]],"mmddyyyy"),2)</f>
        <v>06</v>
      </c>
      <c r="Y964" s="6">
        <f>DATE(Data7[[#This Row],[Year]],Data7[[#This Row],[Month]],Data7[[#This Row],[Day]])</f>
        <v>45446</v>
      </c>
    </row>
    <row r="965" spans="1:25" x14ac:dyDescent="0.3">
      <c r="A965" s="5">
        <v>45447.360044444446</v>
      </c>
      <c r="B965" s="7" t="s">
        <v>34</v>
      </c>
      <c r="C965" s="6" t="s">
        <v>869</v>
      </c>
      <c r="D965" s="7" t="s">
        <v>876</v>
      </c>
      <c r="E965" s="8">
        <v>6</v>
      </c>
      <c r="F965" s="7" t="s">
        <v>68</v>
      </c>
      <c r="G965" s="7" t="s">
        <v>68</v>
      </c>
      <c r="H965" s="7" t="s">
        <v>202</v>
      </c>
      <c r="I965" s="7" t="s">
        <v>44</v>
      </c>
      <c r="J965" s="19" t="str">
        <f>IFERROR(INDEX('Employee Info'!$C$3:$E$200,MATCH(Data7[[#This Row],[Name:]],'Employee Info'!$B$3:$B$200,0),MATCH(Data7[[#This Row],[Hours Type:]],'Employee Info'!$C$2:$E$2,0)),"")</f>
        <v/>
      </c>
      <c r="K965" s="19" t="str">
        <f>IFERROR(INDEX('Employee Info'!$C$3:$J$200,MATCH(Data7[[#This Row],[Name:]],'Employee Info'!$B$3:$B$200,0),MATCH(Data7[[#Headers],[Truck]],'Employee Info'!$C$2:$J$2,0)),"")</f>
        <v/>
      </c>
      <c r="L965" s="19" t="str">
        <f>IFERROR(INDEX('Employee Info'!$C$3:$J$200,MATCH(Data7[[#This Row],[Name:]],'Employee Info'!$B$3:$B$200,0),MATCH(Data7[[#Headers],[Phone]],'Employee Info'!$C$2:$J$2,0)),"")</f>
        <v/>
      </c>
      <c r="M965" s="19" t="str">
        <f>IFERROR(INDEX('Employee Info'!$C$3:$J$200,MATCH(Data7[[#This Row],[Name:]],'Employee Info'!$B$3:$B$200,0),MATCH(Data7[[#Headers],[Tech]],'Employee Info'!$C$2:$J$2,0)),"")</f>
        <v/>
      </c>
      <c r="N965" s="19" t="str">
        <f>IFERROR(INDEX('Employee Info'!$C$3:$J$200,MATCH(Data7[[#This Row],[Name:]],'Employee Info'!$B$3:$B$200,0),MATCH(Data7[[#Headers],[Other]],'Employee Info'!$C$2:$J$2,0)),"")</f>
        <v/>
      </c>
      <c r="O965" s="19">
        <f>IFERROR((Data7[[#This Row],[Hours:]]*SUM(Data7[[#This Row],[Rate]:[Other]])),"")</f>
        <v>0</v>
      </c>
      <c r="P965" s="7" t="str">
        <f>IF(Data7[[#This Row],[WO'#:]]="","Riley #","WO#")</f>
        <v>Riley #</v>
      </c>
      <c r="Q965" s="7">
        <f>IFERROR(WEEKNUM(Data7[[#This Row],[Date:]]),"")</f>
        <v>23</v>
      </c>
      <c r="R965" s="6">
        <f t="shared" si="45"/>
        <v>45445</v>
      </c>
      <c r="S965" s="6">
        <f>Data7[[#This Row],[Week Start]]+7</f>
        <v>45452</v>
      </c>
      <c r="T965" s="7" t="str">
        <f t="shared" si="46"/>
        <v>6/2/2024 - 6/9/2024</v>
      </c>
      <c r="U965" s="7" t="str">
        <f t="shared" si="47"/>
        <v>Time Card</v>
      </c>
      <c r="V965" s="8" t="str">
        <f>RIGHT(TEXT(Data7[[#This Row],[Date:]],"mmddyyyy"),4)</f>
        <v>2024</v>
      </c>
      <c r="W965" s="8" t="str">
        <f>MID(TEXT(Data7[[#This Row],[Date:]],"mmddyyyy"),3,2)</f>
        <v>03</v>
      </c>
      <c r="X965" s="8" t="str">
        <f>LEFT(TEXT(Data7[[#This Row],[Date:]],"mmddyyyy"),2)</f>
        <v>06</v>
      </c>
      <c r="Y965" s="6">
        <f>DATE(Data7[[#This Row],[Year]],Data7[[#This Row],[Month]],Data7[[#This Row],[Day]])</f>
        <v>45446</v>
      </c>
    </row>
    <row r="966" spans="1:25" x14ac:dyDescent="0.3">
      <c r="A966" s="5">
        <v>45447.287731018521</v>
      </c>
      <c r="B966" s="7" t="s">
        <v>35</v>
      </c>
      <c r="C966" s="6" t="s">
        <v>869</v>
      </c>
      <c r="D966" s="7" t="s">
        <v>872</v>
      </c>
      <c r="E966" s="8">
        <v>8</v>
      </c>
      <c r="F966" s="7" t="s">
        <v>68</v>
      </c>
      <c r="G966" s="7" t="s">
        <v>68</v>
      </c>
      <c r="H966" s="7" t="s">
        <v>649</v>
      </c>
      <c r="I966" s="7" t="s">
        <v>44</v>
      </c>
      <c r="J966" s="19" t="str">
        <f>IFERROR(INDEX('Employee Info'!$C$3:$E$200,MATCH(Data7[[#This Row],[Name:]],'Employee Info'!$B$3:$B$200,0),MATCH(Data7[[#This Row],[Hours Type:]],'Employee Info'!$C$2:$E$2,0)),"")</f>
        <v/>
      </c>
      <c r="K966" s="19" t="str">
        <f>IFERROR(INDEX('Employee Info'!$C$3:$J$200,MATCH(Data7[[#This Row],[Name:]],'Employee Info'!$B$3:$B$200,0),MATCH(Data7[[#Headers],[Truck]],'Employee Info'!$C$2:$J$2,0)),"")</f>
        <v/>
      </c>
      <c r="L966" s="19" t="str">
        <f>IFERROR(INDEX('Employee Info'!$C$3:$J$200,MATCH(Data7[[#This Row],[Name:]],'Employee Info'!$B$3:$B$200,0),MATCH(Data7[[#Headers],[Phone]],'Employee Info'!$C$2:$J$2,0)),"")</f>
        <v/>
      </c>
      <c r="M966" s="19" t="str">
        <f>IFERROR(INDEX('Employee Info'!$C$3:$J$200,MATCH(Data7[[#This Row],[Name:]],'Employee Info'!$B$3:$B$200,0),MATCH(Data7[[#Headers],[Tech]],'Employee Info'!$C$2:$J$2,0)),"")</f>
        <v/>
      </c>
      <c r="N966" s="19" t="str">
        <f>IFERROR(INDEX('Employee Info'!$C$3:$J$200,MATCH(Data7[[#This Row],[Name:]],'Employee Info'!$B$3:$B$200,0),MATCH(Data7[[#Headers],[Other]],'Employee Info'!$C$2:$J$2,0)),"")</f>
        <v/>
      </c>
      <c r="O966" s="19">
        <f>IFERROR((Data7[[#This Row],[Hours:]]*SUM(Data7[[#This Row],[Rate]:[Other]])),"")</f>
        <v>0</v>
      </c>
      <c r="P966" s="7" t="str">
        <f>IF(Data7[[#This Row],[WO'#:]]="","Riley #","WO#")</f>
        <v>Riley #</v>
      </c>
      <c r="Q966" s="7">
        <f>IFERROR(WEEKNUM(Data7[[#This Row],[Date:]]),"")</f>
        <v>23</v>
      </c>
      <c r="R966" s="6">
        <f t="shared" si="45"/>
        <v>45445</v>
      </c>
      <c r="S966" s="6">
        <f>Data7[[#This Row],[Week Start]]+7</f>
        <v>45452</v>
      </c>
      <c r="T966" s="7" t="str">
        <f t="shared" si="46"/>
        <v>6/2/2024 - 6/9/2024</v>
      </c>
      <c r="U966" s="7" t="str">
        <f t="shared" si="47"/>
        <v>Time Card</v>
      </c>
      <c r="V966" s="8" t="str">
        <f>RIGHT(TEXT(Data7[[#This Row],[Date:]],"mmddyyyy"),4)</f>
        <v>2024</v>
      </c>
      <c r="W966" s="8" t="str">
        <f>MID(TEXT(Data7[[#This Row],[Date:]],"mmddyyyy"),3,2)</f>
        <v>03</v>
      </c>
      <c r="X966" s="8" t="str">
        <f>LEFT(TEXT(Data7[[#This Row],[Date:]],"mmddyyyy"),2)</f>
        <v>06</v>
      </c>
      <c r="Y966" s="6">
        <f>DATE(Data7[[#This Row],[Year]],Data7[[#This Row],[Month]],Data7[[#This Row],[Day]])</f>
        <v>45446</v>
      </c>
    </row>
    <row r="967" spans="1:25" x14ac:dyDescent="0.3">
      <c r="A967" s="5">
        <v>45447.288246643519</v>
      </c>
      <c r="B967" s="7" t="s">
        <v>23</v>
      </c>
      <c r="C967" s="6" t="s">
        <v>869</v>
      </c>
      <c r="D967" s="7" t="s">
        <v>872</v>
      </c>
      <c r="E967" s="8">
        <v>8</v>
      </c>
      <c r="F967" s="7" t="s">
        <v>68</v>
      </c>
      <c r="G967" s="7" t="s">
        <v>68</v>
      </c>
      <c r="H967" s="7" t="s">
        <v>649</v>
      </c>
      <c r="I967" s="7" t="s">
        <v>44</v>
      </c>
      <c r="J967" s="19" t="str">
        <f>IFERROR(INDEX('Employee Info'!$C$3:$E$200,MATCH(Data7[[#This Row],[Name:]],'Employee Info'!$B$3:$B$200,0),MATCH(Data7[[#This Row],[Hours Type:]],'Employee Info'!$C$2:$E$2,0)),"")</f>
        <v/>
      </c>
      <c r="K967" s="19" t="str">
        <f>IFERROR(INDEX('Employee Info'!$C$3:$J$200,MATCH(Data7[[#This Row],[Name:]],'Employee Info'!$B$3:$B$200,0),MATCH(Data7[[#Headers],[Truck]],'Employee Info'!$C$2:$J$2,0)),"")</f>
        <v/>
      </c>
      <c r="L967" s="19" t="str">
        <f>IFERROR(INDEX('Employee Info'!$C$3:$J$200,MATCH(Data7[[#This Row],[Name:]],'Employee Info'!$B$3:$B$200,0),MATCH(Data7[[#Headers],[Phone]],'Employee Info'!$C$2:$J$2,0)),"")</f>
        <v/>
      </c>
      <c r="M967" s="19" t="str">
        <f>IFERROR(INDEX('Employee Info'!$C$3:$J$200,MATCH(Data7[[#This Row],[Name:]],'Employee Info'!$B$3:$B$200,0),MATCH(Data7[[#Headers],[Tech]],'Employee Info'!$C$2:$J$2,0)),"")</f>
        <v/>
      </c>
      <c r="N967" s="19" t="str">
        <f>IFERROR(INDEX('Employee Info'!$C$3:$J$200,MATCH(Data7[[#This Row],[Name:]],'Employee Info'!$B$3:$B$200,0),MATCH(Data7[[#Headers],[Other]],'Employee Info'!$C$2:$J$2,0)),"")</f>
        <v/>
      </c>
      <c r="O967" s="19">
        <f>IFERROR((Data7[[#This Row],[Hours:]]*SUM(Data7[[#This Row],[Rate]:[Other]])),"")</f>
        <v>0</v>
      </c>
      <c r="P967" s="7" t="str">
        <f>IF(Data7[[#This Row],[WO'#:]]="","Riley #","WO#")</f>
        <v>Riley #</v>
      </c>
      <c r="Q967" s="7">
        <f>IFERROR(WEEKNUM(Data7[[#This Row],[Date:]]),"")</f>
        <v>23</v>
      </c>
      <c r="R967" s="6">
        <f t="shared" si="45"/>
        <v>45445</v>
      </c>
      <c r="S967" s="6">
        <f>Data7[[#This Row],[Week Start]]+7</f>
        <v>45452</v>
      </c>
      <c r="T967" s="7" t="str">
        <f t="shared" si="46"/>
        <v>6/2/2024 - 6/9/2024</v>
      </c>
      <c r="U967" s="7" t="str">
        <f t="shared" si="47"/>
        <v>Time Card</v>
      </c>
      <c r="V967" s="8" t="str">
        <f>RIGHT(TEXT(Data7[[#This Row],[Date:]],"mmddyyyy"),4)</f>
        <v>2024</v>
      </c>
      <c r="W967" s="8" t="str">
        <f>MID(TEXT(Data7[[#This Row],[Date:]],"mmddyyyy"),3,2)</f>
        <v>03</v>
      </c>
      <c r="X967" s="8" t="str">
        <f>LEFT(TEXT(Data7[[#This Row],[Date:]],"mmddyyyy"),2)</f>
        <v>06</v>
      </c>
      <c r="Y967" s="6">
        <f>DATE(Data7[[#This Row],[Year]],Data7[[#This Row],[Month]],Data7[[#This Row],[Day]])</f>
        <v>45446</v>
      </c>
    </row>
    <row r="968" spans="1:25" x14ac:dyDescent="0.3">
      <c r="A968" s="5">
        <v>45447.295906481479</v>
      </c>
      <c r="B968" s="7" t="s">
        <v>31</v>
      </c>
      <c r="C968" s="6" t="s">
        <v>869</v>
      </c>
      <c r="D968" s="7" t="s">
        <v>874</v>
      </c>
      <c r="E968" s="8">
        <v>2</v>
      </c>
      <c r="F968" s="7" t="s">
        <v>68</v>
      </c>
      <c r="G968" s="7" t="s">
        <v>68</v>
      </c>
      <c r="H968" s="7" t="s">
        <v>661</v>
      </c>
      <c r="I968" s="7" t="s">
        <v>44</v>
      </c>
      <c r="J968" s="19" t="str">
        <f>IFERROR(INDEX('Employee Info'!$C$3:$E$200,MATCH(Data7[[#This Row],[Name:]],'Employee Info'!$B$3:$B$200,0),MATCH(Data7[[#This Row],[Hours Type:]],'Employee Info'!$C$2:$E$2,0)),"")</f>
        <v/>
      </c>
      <c r="K968" s="19" t="str">
        <f>IFERROR(INDEX('Employee Info'!$C$3:$J$200,MATCH(Data7[[#This Row],[Name:]],'Employee Info'!$B$3:$B$200,0),MATCH(Data7[[#Headers],[Truck]],'Employee Info'!$C$2:$J$2,0)),"")</f>
        <v/>
      </c>
      <c r="L968" s="19" t="str">
        <f>IFERROR(INDEX('Employee Info'!$C$3:$J$200,MATCH(Data7[[#This Row],[Name:]],'Employee Info'!$B$3:$B$200,0),MATCH(Data7[[#Headers],[Phone]],'Employee Info'!$C$2:$J$2,0)),"")</f>
        <v/>
      </c>
      <c r="M968" s="19" t="str">
        <f>IFERROR(INDEX('Employee Info'!$C$3:$J$200,MATCH(Data7[[#This Row],[Name:]],'Employee Info'!$B$3:$B$200,0),MATCH(Data7[[#Headers],[Tech]],'Employee Info'!$C$2:$J$2,0)),"")</f>
        <v/>
      </c>
      <c r="N968" s="19" t="str">
        <f>IFERROR(INDEX('Employee Info'!$C$3:$J$200,MATCH(Data7[[#This Row],[Name:]],'Employee Info'!$B$3:$B$200,0),MATCH(Data7[[#Headers],[Other]],'Employee Info'!$C$2:$J$2,0)),"")</f>
        <v/>
      </c>
      <c r="O968" s="19">
        <f>IFERROR((Data7[[#This Row],[Hours:]]*SUM(Data7[[#This Row],[Rate]:[Other]])),"")</f>
        <v>0</v>
      </c>
      <c r="P968" s="7" t="str">
        <f>IF(Data7[[#This Row],[WO'#:]]="","Riley #","WO#")</f>
        <v>Riley #</v>
      </c>
      <c r="Q968" s="7">
        <f>IFERROR(WEEKNUM(Data7[[#This Row],[Date:]]),"")</f>
        <v>23</v>
      </c>
      <c r="R968" s="6">
        <f t="shared" si="45"/>
        <v>45445</v>
      </c>
      <c r="S968" s="6">
        <f>Data7[[#This Row],[Week Start]]+7</f>
        <v>45452</v>
      </c>
      <c r="T968" s="7" t="str">
        <f t="shared" si="46"/>
        <v>6/2/2024 - 6/9/2024</v>
      </c>
      <c r="U968" s="7" t="str">
        <f t="shared" si="47"/>
        <v>Time Card</v>
      </c>
      <c r="V968" s="8" t="str">
        <f>RIGHT(TEXT(Data7[[#This Row],[Date:]],"mmddyyyy"),4)</f>
        <v>2024</v>
      </c>
      <c r="W968" s="8" t="str">
        <f>MID(TEXT(Data7[[#This Row],[Date:]],"mmddyyyy"),3,2)</f>
        <v>03</v>
      </c>
      <c r="X968" s="8" t="str">
        <f>LEFT(TEXT(Data7[[#This Row],[Date:]],"mmddyyyy"),2)</f>
        <v>06</v>
      </c>
      <c r="Y968" s="6">
        <f>DATE(Data7[[#This Row],[Year]],Data7[[#This Row],[Month]],Data7[[#This Row],[Day]])</f>
        <v>45446</v>
      </c>
    </row>
    <row r="969" spans="1:25" x14ac:dyDescent="0.3">
      <c r="A969" s="5">
        <v>45447.295959374998</v>
      </c>
      <c r="B969" s="7" t="s">
        <v>34</v>
      </c>
      <c r="C969" s="6" t="s">
        <v>869</v>
      </c>
      <c r="D969" s="7" t="s">
        <v>874</v>
      </c>
      <c r="E969" s="8">
        <v>2</v>
      </c>
      <c r="F969" s="7" t="s">
        <v>68</v>
      </c>
      <c r="G969" s="7" t="s">
        <v>68</v>
      </c>
      <c r="H969" s="7" t="s">
        <v>661</v>
      </c>
      <c r="I969" s="7" t="s">
        <v>44</v>
      </c>
      <c r="J969" s="19" t="str">
        <f>IFERROR(INDEX('Employee Info'!$C$3:$E$200,MATCH(Data7[[#This Row],[Name:]],'Employee Info'!$B$3:$B$200,0),MATCH(Data7[[#This Row],[Hours Type:]],'Employee Info'!$C$2:$E$2,0)),"")</f>
        <v/>
      </c>
      <c r="K969" s="19" t="str">
        <f>IFERROR(INDEX('Employee Info'!$C$3:$J$200,MATCH(Data7[[#This Row],[Name:]],'Employee Info'!$B$3:$B$200,0),MATCH(Data7[[#Headers],[Truck]],'Employee Info'!$C$2:$J$2,0)),"")</f>
        <v/>
      </c>
      <c r="L969" s="19" t="str">
        <f>IFERROR(INDEX('Employee Info'!$C$3:$J$200,MATCH(Data7[[#This Row],[Name:]],'Employee Info'!$B$3:$B$200,0),MATCH(Data7[[#Headers],[Phone]],'Employee Info'!$C$2:$J$2,0)),"")</f>
        <v/>
      </c>
      <c r="M969" s="19" t="str">
        <f>IFERROR(INDEX('Employee Info'!$C$3:$J$200,MATCH(Data7[[#This Row],[Name:]],'Employee Info'!$B$3:$B$200,0),MATCH(Data7[[#Headers],[Tech]],'Employee Info'!$C$2:$J$2,0)),"")</f>
        <v/>
      </c>
      <c r="N969" s="19" t="str">
        <f>IFERROR(INDEX('Employee Info'!$C$3:$J$200,MATCH(Data7[[#This Row],[Name:]],'Employee Info'!$B$3:$B$200,0),MATCH(Data7[[#Headers],[Other]],'Employee Info'!$C$2:$J$2,0)),"")</f>
        <v/>
      </c>
      <c r="O969" s="19">
        <f>IFERROR((Data7[[#This Row],[Hours:]]*SUM(Data7[[#This Row],[Rate]:[Other]])),"")</f>
        <v>0</v>
      </c>
      <c r="P969" s="7" t="str">
        <f>IF(Data7[[#This Row],[WO'#:]]="","Riley #","WO#")</f>
        <v>Riley #</v>
      </c>
      <c r="Q969" s="7">
        <f>IFERROR(WEEKNUM(Data7[[#This Row],[Date:]]),"")</f>
        <v>23</v>
      </c>
      <c r="R969" s="6">
        <f t="shared" si="45"/>
        <v>45445</v>
      </c>
      <c r="S969" s="6">
        <f>Data7[[#This Row],[Week Start]]+7</f>
        <v>45452</v>
      </c>
      <c r="T969" s="7" t="str">
        <f t="shared" si="46"/>
        <v>6/2/2024 - 6/9/2024</v>
      </c>
      <c r="U969" s="7" t="str">
        <f t="shared" si="47"/>
        <v>Time Card</v>
      </c>
      <c r="V969" s="8" t="str">
        <f>RIGHT(TEXT(Data7[[#This Row],[Date:]],"mmddyyyy"),4)</f>
        <v>2024</v>
      </c>
      <c r="W969" s="8" t="str">
        <f>MID(TEXT(Data7[[#This Row],[Date:]],"mmddyyyy"),3,2)</f>
        <v>03</v>
      </c>
      <c r="X969" s="8" t="str">
        <f>LEFT(TEXT(Data7[[#This Row],[Date:]],"mmddyyyy"),2)</f>
        <v>06</v>
      </c>
      <c r="Y969" s="6">
        <f>DATE(Data7[[#This Row],[Year]],Data7[[#This Row],[Month]],Data7[[#This Row],[Day]])</f>
        <v>45446</v>
      </c>
    </row>
    <row r="970" spans="1:25" x14ac:dyDescent="0.3">
      <c r="A970" s="5">
        <v>45447.296461921294</v>
      </c>
      <c r="B970" s="7" t="s">
        <v>31</v>
      </c>
      <c r="C970" s="6" t="s">
        <v>869</v>
      </c>
      <c r="D970" s="7" t="s">
        <v>875</v>
      </c>
      <c r="E970" s="8">
        <v>2</v>
      </c>
      <c r="F970" s="7" t="s">
        <v>68</v>
      </c>
      <c r="G970" s="7" t="s">
        <v>68</v>
      </c>
      <c r="H970" s="7" t="s">
        <v>616</v>
      </c>
      <c r="I970" s="7" t="s">
        <v>44</v>
      </c>
      <c r="J970" s="19" t="str">
        <f>IFERROR(INDEX('Employee Info'!$C$3:$E$200,MATCH(Data7[[#This Row],[Name:]],'Employee Info'!$B$3:$B$200,0),MATCH(Data7[[#This Row],[Hours Type:]],'Employee Info'!$C$2:$E$2,0)),"")</f>
        <v/>
      </c>
      <c r="K970" s="19" t="str">
        <f>IFERROR(INDEX('Employee Info'!$C$3:$J$200,MATCH(Data7[[#This Row],[Name:]],'Employee Info'!$B$3:$B$200,0),MATCH(Data7[[#Headers],[Truck]],'Employee Info'!$C$2:$J$2,0)),"")</f>
        <v/>
      </c>
      <c r="L970" s="19" t="str">
        <f>IFERROR(INDEX('Employee Info'!$C$3:$J$200,MATCH(Data7[[#This Row],[Name:]],'Employee Info'!$B$3:$B$200,0),MATCH(Data7[[#Headers],[Phone]],'Employee Info'!$C$2:$J$2,0)),"")</f>
        <v/>
      </c>
      <c r="M970" s="19" t="str">
        <f>IFERROR(INDEX('Employee Info'!$C$3:$J$200,MATCH(Data7[[#This Row],[Name:]],'Employee Info'!$B$3:$B$200,0),MATCH(Data7[[#Headers],[Tech]],'Employee Info'!$C$2:$J$2,0)),"")</f>
        <v/>
      </c>
      <c r="N970" s="19" t="str">
        <f>IFERROR(INDEX('Employee Info'!$C$3:$J$200,MATCH(Data7[[#This Row],[Name:]],'Employee Info'!$B$3:$B$200,0),MATCH(Data7[[#Headers],[Other]],'Employee Info'!$C$2:$J$2,0)),"")</f>
        <v/>
      </c>
      <c r="O970" s="19">
        <f>IFERROR((Data7[[#This Row],[Hours:]]*SUM(Data7[[#This Row],[Rate]:[Other]])),"")</f>
        <v>0</v>
      </c>
      <c r="P970" s="7" t="str">
        <f>IF(Data7[[#This Row],[WO'#:]]="","Riley #","WO#")</f>
        <v>Riley #</v>
      </c>
      <c r="Q970" s="7">
        <f>IFERROR(WEEKNUM(Data7[[#This Row],[Date:]]),"")</f>
        <v>23</v>
      </c>
      <c r="R970" s="6">
        <f t="shared" si="45"/>
        <v>45445</v>
      </c>
      <c r="S970" s="6">
        <f>Data7[[#This Row],[Week Start]]+7</f>
        <v>45452</v>
      </c>
      <c r="T970" s="7" t="str">
        <f t="shared" si="46"/>
        <v>6/2/2024 - 6/9/2024</v>
      </c>
      <c r="U970" s="7" t="str">
        <f t="shared" si="47"/>
        <v>Time Card</v>
      </c>
      <c r="V970" s="8" t="str">
        <f>RIGHT(TEXT(Data7[[#This Row],[Date:]],"mmddyyyy"),4)</f>
        <v>2024</v>
      </c>
      <c r="W970" s="8" t="str">
        <f>MID(TEXT(Data7[[#This Row],[Date:]],"mmddyyyy"),3,2)</f>
        <v>03</v>
      </c>
      <c r="X970" s="8" t="str">
        <f>LEFT(TEXT(Data7[[#This Row],[Date:]],"mmddyyyy"),2)</f>
        <v>06</v>
      </c>
      <c r="Y970" s="6">
        <f>DATE(Data7[[#This Row],[Year]],Data7[[#This Row],[Month]],Data7[[#This Row],[Day]])</f>
        <v>45446</v>
      </c>
    </row>
    <row r="971" spans="1:25" x14ac:dyDescent="0.3">
      <c r="A971" s="5">
        <v>45451.354096527779</v>
      </c>
      <c r="B971" s="7" t="s">
        <v>66</v>
      </c>
      <c r="C971" s="6" t="s">
        <v>877</v>
      </c>
      <c r="D971" s="7" t="s">
        <v>870</v>
      </c>
      <c r="E971" s="8">
        <v>1</v>
      </c>
      <c r="F971" s="7">
        <v>20028</v>
      </c>
      <c r="G971" s="7" t="s">
        <v>68</v>
      </c>
      <c r="H971" s="7" t="s">
        <v>756</v>
      </c>
      <c r="I971" s="7" t="s">
        <v>45</v>
      </c>
      <c r="J971" s="19" t="str">
        <f>IFERROR(INDEX('Employee Info'!$C$3:$E$200,MATCH(Data7[[#This Row],[Name:]],'Employee Info'!$B$3:$B$200,0),MATCH(Data7[[#This Row],[Hours Type:]],'Employee Info'!$C$2:$E$2,0)),"")</f>
        <v/>
      </c>
      <c r="K971" s="19" t="str">
        <f>IFERROR(INDEX('Employee Info'!$C$3:$J$200,MATCH(Data7[[#This Row],[Name:]],'Employee Info'!$B$3:$B$200,0),MATCH(Data7[[#Headers],[Truck]],'Employee Info'!$C$2:$J$2,0)),"")</f>
        <v/>
      </c>
      <c r="L971" s="19" t="str">
        <f>IFERROR(INDEX('Employee Info'!$C$3:$J$200,MATCH(Data7[[#This Row],[Name:]],'Employee Info'!$B$3:$B$200,0),MATCH(Data7[[#Headers],[Phone]],'Employee Info'!$C$2:$J$2,0)),"")</f>
        <v/>
      </c>
      <c r="M971" s="19" t="str">
        <f>IFERROR(INDEX('Employee Info'!$C$3:$J$200,MATCH(Data7[[#This Row],[Name:]],'Employee Info'!$B$3:$B$200,0),MATCH(Data7[[#Headers],[Tech]],'Employee Info'!$C$2:$J$2,0)),"")</f>
        <v/>
      </c>
      <c r="N971" s="19" t="str">
        <f>IFERROR(INDEX('Employee Info'!$C$3:$J$200,MATCH(Data7[[#This Row],[Name:]],'Employee Info'!$B$3:$B$200,0),MATCH(Data7[[#Headers],[Other]],'Employee Info'!$C$2:$J$2,0)),"")</f>
        <v/>
      </c>
      <c r="O971" s="19">
        <f>IFERROR((Data7[[#This Row],[Hours:]]*SUM(Data7[[#This Row],[Rate]:[Other]])),"")</f>
        <v>0</v>
      </c>
      <c r="P971" s="7" t="str">
        <f>IF(Data7[[#This Row],[WO'#:]]="","Riley #","WO#")</f>
        <v>WO#</v>
      </c>
      <c r="Q971" s="7">
        <f>IFERROR(WEEKNUM(Data7[[#This Row],[Date:]]),"")</f>
        <v>23</v>
      </c>
      <c r="R971" s="6">
        <f t="shared" si="45"/>
        <v>45445</v>
      </c>
      <c r="S971" s="6">
        <f>Data7[[#This Row],[Week Start]]+7</f>
        <v>45452</v>
      </c>
      <c r="T971" s="7" t="str">
        <f t="shared" si="46"/>
        <v>6/2/2024 - 6/9/2024</v>
      </c>
      <c r="U971" s="7" t="str">
        <f t="shared" si="47"/>
        <v>Time Card</v>
      </c>
      <c r="V971" s="8" t="str">
        <f>RIGHT(TEXT(Data7[[#This Row],[Date:]],"mmddyyyy"),4)</f>
        <v>2024</v>
      </c>
      <c r="W971" s="8" t="str">
        <f>MID(TEXT(Data7[[#This Row],[Date:]],"mmddyyyy"),3,2)</f>
        <v>04</v>
      </c>
      <c r="X971" s="8" t="str">
        <f>LEFT(TEXT(Data7[[#This Row],[Date:]],"mmddyyyy"),2)</f>
        <v>06</v>
      </c>
      <c r="Y971" s="6">
        <f>DATE(Data7[[#This Row],[Year]],Data7[[#This Row],[Month]],Data7[[#This Row],[Day]])</f>
        <v>45447</v>
      </c>
    </row>
    <row r="972" spans="1:25" x14ac:dyDescent="0.3">
      <c r="A972" s="5">
        <v>45451.352564699075</v>
      </c>
      <c r="B972" s="7" t="s">
        <v>66</v>
      </c>
      <c r="C972" s="6" t="s">
        <v>877</v>
      </c>
      <c r="D972" s="7" t="s">
        <v>871</v>
      </c>
      <c r="E972" s="8">
        <v>8</v>
      </c>
      <c r="F972" s="7">
        <v>6984733</v>
      </c>
      <c r="G972" s="7" t="s">
        <v>68</v>
      </c>
      <c r="H972" s="7" t="s">
        <v>756</v>
      </c>
      <c r="I972" s="7" t="s">
        <v>44</v>
      </c>
      <c r="J972" s="19" t="str">
        <f>IFERROR(INDEX('Employee Info'!$C$3:$E$200,MATCH(Data7[[#This Row],[Name:]],'Employee Info'!$B$3:$B$200,0),MATCH(Data7[[#This Row],[Hours Type:]],'Employee Info'!$C$2:$E$2,0)),"")</f>
        <v/>
      </c>
      <c r="K972" s="19" t="str">
        <f>IFERROR(INDEX('Employee Info'!$C$3:$J$200,MATCH(Data7[[#This Row],[Name:]],'Employee Info'!$B$3:$B$200,0),MATCH(Data7[[#Headers],[Truck]],'Employee Info'!$C$2:$J$2,0)),"")</f>
        <v/>
      </c>
      <c r="L972" s="19" t="str">
        <f>IFERROR(INDEX('Employee Info'!$C$3:$J$200,MATCH(Data7[[#This Row],[Name:]],'Employee Info'!$B$3:$B$200,0),MATCH(Data7[[#Headers],[Phone]],'Employee Info'!$C$2:$J$2,0)),"")</f>
        <v/>
      </c>
      <c r="M972" s="19" t="str">
        <f>IFERROR(INDEX('Employee Info'!$C$3:$J$200,MATCH(Data7[[#This Row],[Name:]],'Employee Info'!$B$3:$B$200,0),MATCH(Data7[[#Headers],[Tech]],'Employee Info'!$C$2:$J$2,0)),"")</f>
        <v/>
      </c>
      <c r="N972" s="19" t="str">
        <f>IFERROR(INDEX('Employee Info'!$C$3:$J$200,MATCH(Data7[[#This Row],[Name:]],'Employee Info'!$B$3:$B$200,0),MATCH(Data7[[#Headers],[Other]],'Employee Info'!$C$2:$J$2,0)),"")</f>
        <v/>
      </c>
      <c r="O972" s="19">
        <f>IFERROR((Data7[[#This Row],[Hours:]]*SUM(Data7[[#This Row],[Rate]:[Other]])),"")</f>
        <v>0</v>
      </c>
      <c r="P972" s="7" t="str">
        <f>IF(Data7[[#This Row],[WO'#:]]="","Riley #","WO#")</f>
        <v>WO#</v>
      </c>
      <c r="Q972" s="7">
        <f>IFERROR(WEEKNUM(Data7[[#This Row],[Date:]]),"")</f>
        <v>23</v>
      </c>
      <c r="R972" s="6">
        <f t="shared" si="45"/>
        <v>45445</v>
      </c>
      <c r="S972" s="6">
        <f>Data7[[#This Row],[Week Start]]+7</f>
        <v>45452</v>
      </c>
      <c r="T972" s="7" t="str">
        <f t="shared" si="46"/>
        <v>6/2/2024 - 6/9/2024</v>
      </c>
      <c r="U972" s="7" t="str">
        <f t="shared" si="47"/>
        <v>Time Card</v>
      </c>
      <c r="V972" s="8" t="str">
        <f>RIGHT(TEXT(Data7[[#This Row],[Date:]],"mmddyyyy"),4)</f>
        <v>2024</v>
      </c>
      <c r="W972" s="8" t="str">
        <f>MID(TEXT(Data7[[#This Row],[Date:]],"mmddyyyy"),3,2)</f>
        <v>04</v>
      </c>
      <c r="X972" s="8" t="str">
        <f>LEFT(TEXT(Data7[[#This Row],[Date:]],"mmddyyyy"),2)</f>
        <v>06</v>
      </c>
      <c r="Y972" s="6">
        <f>DATE(Data7[[#This Row],[Year]],Data7[[#This Row],[Month]],Data7[[#This Row],[Day]])</f>
        <v>45447</v>
      </c>
    </row>
    <row r="973" spans="1:25" x14ac:dyDescent="0.3">
      <c r="A973" s="5">
        <v>45485.442909143516</v>
      </c>
      <c r="B973" s="7" t="s">
        <v>76</v>
      </c>
      <c r="C973" s="6" t="s">
        <v>877</v>
      </c>
      <c r="D973" s="7" t="s">
        <v>156</v>
      </c>
      <c r="E973" s="8">
        <v>1</v>
      </c>
      <c r="F973" s="7">
        <v>6984733</v>
      </c>
      <c r="G973" s="7" t="s">
        <v>68</v>
      </c>
      <c r="H973" s="7" t="s">
        <v>756</v>
      </c>
      <c r="I973" s="7" t="s">
        <v>44</v>
      </c>
      <c r="J973" s="19" t="str">
        <f>IFERROR(INDEX('Employee Info'!$C$3:$E$200,MATCH(Data7[[#This Row],[Name:]],'Employee Info'!$B$3:$B$200,0),MATCH(Data7[[#This Row],[Hours Type:]],'Employee Info'!$C$2:$E$2,0)),"")</f>
        <v/>
      </c>
      <c r="K973" s="19" t="str">
        <f>IFERROR(INDEX('Employee Info'!$C$3:$J$200,MATCH(Data7[[#This Row],[Name:]],'Employee Info'!$B$3:$B$200,0),MATCH(Data7[[#Headers],[Truck]],'Employee Info'!$C$2:$J$2,0)),"")</f>
        <v/>
      </c>
      <c r="L973" s="19" t="str">
        <f>IFERROR(INDEX('Employee Info'!$C$3:$J$200,MATCH(Data7[[#This Row],[Name:]],'Employee Info'!$B$3:$B$200,0),MATCH(Data7[[#Headers],[Phone]],'Employee Info'!$C$2:$J$2,0)),"")</f>
        <v/>
      </c>
      <c r="M973" s="19" t="str">
        <f>IFERROR(INDEX('Employee Info'!$C$3:$J$200,MATCH(Data7[[#This Row],[Name:]],'Employee Info'!$B$3:$B$200,0),MATCH(Data7[[#Headers],[Tech]],'Employee Info'!$C$2:$J$2,0)),"")</f>
        <v/>
      </c>
      <c r="N973" s="19" t="str">
        <f>IFERROR(INDEX('Employee Info'!$C$3:$J$200,MATCH(Data7[[#This Row],[Name:]],'Employee Info'!$B$3:$B$200,0),MATCH(Data7[[#Headers],[Other]],'Employee Info'!$C$2:$J$2,0)),"")</f>
        <v/>
      </c>
      <c r="O973" s="19">
        <f>IFERROR((Data7[[#This Row],[Hours:]]*SUM(Data7[[#This Row],[Rate]:[Other]])),"")</f>
        <v>0</v>
      </c>
      <c r="P973" s="7" t="str">
        <f>IF(Data7[[#This Row],[WO'#:]]="","Riley #","WO#")</f>
        <v>WO#</v>
      </c>
      <c r="Q973" s="7">
        <f>IFERROR(WEEKNUM(Data7[[#This Row],[Date:]]),"")</f>
        <v>23</v>
      </c>
      <c r="R973" s="6">
        <f t="shared" si="45"/>
        <v>45445</v>
      </c>
      <c r="S973" s="6">
        <f>Data7[[#This Row],[Week Start]]+7</f>
        <v>45452</v>
      </c>
      <c r="T973" s="7" t="str">
        <f t="shared" si="46"/>
        <v>6/2/2024 - 6/9/2024</v>
      </c>
      <c r="U973" s="7" t="str">
        <f t="shared" si="47"/>
        <v>Time Card</v>
      </c>
      <c r="V973" s="8" t="str">
        <f>RIGHT(TEXT(Data7[[#This Row],[Date:]],"mmddyyyy"),4)</f>
        <v>2024</v>
      </c>
      <c r="W973" s="8" t="str">
        <f>MID(TEXT(Data7[[#This Row],[Date:]],"mmddyyyy"),3,2)</f>
        <v>04</v>
      </c>
      <c r="X973" s="8" t="str">
        <f>LEFT(TEXT(Data7[[#This Row],[Date:]],"mmddyyyy"),2)</f>
        <v>06</v>
      </c>
      <c r="Y973" s="6">
        <f>DATE(Data7[[#This Row],[Year]],Data7[[#This Row],[Month]],Data7[[#This Row],[Day]])</f>
        <v>45447</v>
      </c>
    </row>
    <row r="974" spans="1:25" x14ac:dyDescent="0.3">
      <c r="A974" s="5">
        <v>45447.581470717596</v>
      </c>
      <c r="B974" s="7" t="s">
        <v>65</v>
      </c>
      <c r="C974" s="6" t="s">
        <v>877</v>
      </c>
      <c r="D974" s="7" t="s">
        <v>878</v>
      </c>
      <c r="E974" s="8">
        <v>2</v>
      </c>
      <c r="F974" s="7">
        <v>7107910</v>
      </c>
      <c r="G974" s="7" t="s">
        <v>68</v>
      </c>
      <c r="H974" s="7" t="s">
        <v>756</v>
      </c>
      <c r="I974" s="7" t="s">
        <v>44</v>
      </c>
      <c r="J974" s="19" t="str">
        <f>IFERROR(INDEX('Employee Info'!$C$3:$E$200,MATCH(Data7[[#This Row],[Name:]],'Employee Info'!$B$3:$B$200,0),MATCH(Data7[[#This Row],[Hours Type:]],'Employee Info'!$C$2:$E$2,0)),"")</f>
        <v/>
      </c>
      <c r="K974" s="19" t="str">
        <f>IFERROR(INDEX('Employee Info'!$C$3:$J$200,MATCH(Data7[[#This Row],[Name:]],'Employee Info'!$B$3:$B$200,0),MATCH(Data7[[#Headers],[Truck]],'Employee Info'!$C$2:$J$2,0)),"")</f>
        <v/>
      </c>
      <c r="L974" s="19" t="str">
        <f>IFERROR(INDEX('Employee Info'!$C$3:$J$200,MATCH(Data7[[#This Row],[Name:]],'Employee Info'!$B$3:$B$200,0),MATCH(Data7[[#Headers],[Phone]],'Employee Info'!$C$2:$J$2,0)),"")</f>
        <v/>
      </c>
      <c r="M974" s="19" t="str">
        <f>IFERROR(INDEX('Employee Info'!$C$3:$J$200,MATCH(Data7[[#This Row],[Name:]],'Employee Info'!$B$3:$B$200,0),MATCH(Data7[[#Headers],[Tech]],'Employee Info'!$C$2:$J$2,0)),"")</f>
        <v/>
      </c>
      <c r="N974" s="19" t="str">
        <f>IFERROR(INDEX('Employee Info'!$C$3:$J$200,MATCH(Data7[[#This Row],[Name:]],'Employee Info'!$B$3:$B$200,0),MATCH(Data7[[#Headers],[Other]],'Employee Info'!$C$2:$J$2,0)),"")</f>
        <v/>
      </c>
      <c r="O974" s="19">
        <f>IFERROR((Data7[[#This Row],[Hours:]]*SUM(Data7[[#This Row],[Rate]:[Other]])),"")</f>
        <v>0</v>
      </c>
      <c r="P974" s="7" t="str">
        <f>IF(Data7[[#This Row],[WO'#:]]="","Riley #","WO#")</f>
        <v>WO#</v>
      </c>
      <c r="Q974" s="7">
        <f>IFERROR(WEEKNUM(Data7[[#This Row],[Date:]]),"")</f>
        <v>23</v>
      </c>
      <c r="R974" s="6">
        <f t="shared" si="45"/>
        <v>45445</v>
      </c>
      <c r="S974" s="6">
        <f>Data7[[#This Row],[Week Start]]+7</f>
        <v>45452</v>
      </c>
      <c r="T974" s="7" t="str">
        <f t="shared" si="46"/>
        <v>6/2/2024 - 6/9/2024</v>
      </c>
      <c r="U974" s="7" t="str">
        <f t="shared" si="47"/>
        <v>Time Card</v>
      </c>
      <c r="V974" s="8" t="str">
        <f>RIGHT(TEXT(Data7[[#This Row],[Date:]],"mmddyyyy"),4)</f>
        <v>2024</v>
      </c>
      <c r="W974" s="8" t="str">
        <f>MID(TEXT(Data7[[#This Row],[Date:]],"mmddyyyy"),3,2)</f>
        <v>04</v>
      </c>
      <c r="X974" s="8" t="str">
        <f>LEFT(TEXT(Data7[[#This Row],[Date:]],"mmddyyyy"),2)</f>
        <v>06</v>
      </c>
      <c r="Y974" s="6">
        <f>DATE(Data7[[#This Row],[Year]],Data7[[#This Row],[Month]],Data7[[#This Row],[Day]])</f>
        <v>45447</v>
      </c>
    </row>
    <row r="975" spans="1:25" x14ac:dyDescent="0.3">
      <c r="A975" s="5">
        <v>45448.251572222223</v>
      </c>
      <c r="B975" s="7" t="s">
        <v>492</v>
      </c>
      <c r="C975" s="6" t="s">
        <v>877</v>
      </c>
      <c r="D975" s="7" t="s">
        <v>879</v>
      </c>
      <c r="E975" s="8">
        <v>2</v>
      </c>
      <c r="F975" s="7">
        <v>7107910</v>
      </c>
      <c r="G975" s="7" t="s">
        <v>68</v>
      </c>
      <c r="H975" s="7" t="s">
        <v>756</v>
      </c>
      <c r="I975" s="7" t="s">
        <v>44</v>
      </c>
      <c r="J975" s="19" t="str">
        <f>IFERROR(INDEX('Employee Info'!$C$3:$E$200,MATCH(Data7[[#This Row],[Name:]],'Employee Info'!$B$3:$B$200,0),MATCH(Data7[[#This Row],[Hours Type:]],'Employee Info'!$C$2:$E$2,0)),"")</f>
        <v/>
      </c>
      <c r="K975" s="19" t="str">
        <f>IFERROR(INDEX('Employee Info'!$C$3:$J$200,MATCH(Data7[[#This Row],[Name:]],'Employee Info'!$B$3:$B$200,0),MATCH(Data7[[#Headers],[Truck]],'Employee Info'!$C$2:$J$2,0)),"")</f>
        <v/>
      </c>
      <c r="L975" s="19" t="str">
        <f>IFERROR(INDEX('Employee Info'!$C$3:$J$200,MATCH(Data7[[#This Row],[Name:]],'Employee Info'!$B$3:$B$200,0),MATCH(Data7[[#Headers],[Phone]],'Employee Info'!$C$2:$J$2,0)),"")</f>
        <v/>
      </c>
      <c r="M975" s="19" t="str">
        <f>IFERROR(INDEX('Employee Info'!$C$3:$J$200,MATCH(Data7[[#This Row],[Name:]],'Employee Info'!$B$3:$B$200,0),MATCH(Data7[[#Headers],[Tech]],'Employee Info'!$C$2:$J$2,0)),"")</f>
        <v/>
      </c>
      <c r="N975" s="19" t="str">
        <f>IFERROR(INDEX('Employee Info'!$C$3:$J$200,MATCH(Data7[[#This Row],[Name:]],'Employee Info'!$B$3:$B$200,0),MATCH(Data7[[#Headers],[Other]],'Employee Info'!$C$2:$J$2,0)),"")</f>
        <v/>
      </c>
      <c r="O975" s="19">
        <f>IFERROR((Data7[[#This Row],[Hours:]]*SUM(Data7[[#This Row],[Rate]:[Other]])),"")</f>
        <v>0</v>
      </c>
      <c r="P975" s="7" t="str">
        <f>IF(Data7[[#This Row],[WO'#:]]="","Riley #","WO#")</f>
        <v>WO#</v>
      </c>
      <c r="Q975" s="7">
        <f>IFERROR(WEEKNUM(Data7[[#This Row],[Date:]]),"")</f>
        <v>23</v>
      </c>
      <c r="R975" s="6">
        <f t="shared" si="45"/>
        <v>45445</v>
      </c>
      <c r="S975" s="6">
        <f>Data7[[#This Row],[Week Start]]+7</f>
        <v>45452</v>
      </c>
      <c r="T975" s="7" t="str">
        <f t="shared" si="46"/>
        <v>6/2/2024 - 6/9/2024</v>
      </c>
      <c r="U975" s="7" t="str">
        <f t="shared" si="47"/>
        <v>Time Card</v>
      </c>
      <c r="V975" s="8" t="str">
        <f>RIGHT(TEXT(Data7[[#This Row],[Date:]],"mmddyyyy"),4)</f>
        <v>2024</v>
      </c>
      <c r="W975" s="8" t="str">
        <f>MID(TEXT(Data7[[#This Row],[Date:]],"mmddyyyy"),3,2)</f>
        <v>04</v>
      </c>
      <c r="X975" s="8" t="str">
        <f>LEFT(TEXT(Data7[[#This Row],[Date:]],"mmddyyyy"),2)</f>
        <v>06</v>
      </c>
      <c r="Y975" s="6">
        <f>DATE(Data7[[#This Row],[Year]],Data7[[#This Row],[Month]],Data7[[#This Row],[Day]])</f>
        <v>45447</v>
      </c>
    </row>
    <row r="976" spans="1:25" x14ac:dyDescent="0.3">
      <c r="A976" s="5">
        <v>45447.575183796296</v>
      </c>
      <c r="B976" s="7" t="s">
        <v>31</v>
      </c>
      <c r="C976" s="6" t="s">
        <v>877</v>
      </c>
      <c r="D976" s="7" t="s">
        <v>880</v>
      </c>
      <c r="E976" s="8">
        <v>8</v>
      </c>
      <c r="F976" s="7" t="s">
        <v>68</v>
      </c>
      <c r="G976" s="7" t="s">
        <v>68</v>
      </c>
      <c r="H976" s="7" t="s">
        <v>202</v>
      </c>
      <c r="I976" s="7" t="s">
        <v>44</v>
      </c>
      <c r="J976" s="19" t="str">
        <f>IFERROR(INDEX('Employee Info'!$C$3:$E$200,MATCH(Data7[[#This Row],[Name:]],'Employee Info'!$B$3:$B$200,0),MATCH(Data7[[#This Row],[Hours Type:]],'Employee Info'!$C$2:$E$2,0)),"")</f>
        <v/>
      </c>
      <c r="K976" s="19" t="str">
        <f>IFERROR(INDEX('Employee Info'!$C$3:$J$200,MATCH(Data7[[#This Row],[Name:]],'Employee Info'!$B$3:$B$200,0),MATCH(Data7[[#Headers],[Truck]],'Employee Info'!$C$2:$J$2,0)),"")</f>
        <v/>
      </c>
      <c r="L976" s="19" t="str">
        <f>IFERROR(INDEX('Employee Info'!$C$3:$J$200,MATCH(Data7[[#This Row],[Name:]],'Employee Info'!$B$3:$B$200,0),MATCH(Data7[[#Headers],[Phone]],'Employee Info'!$C$2:$J$2,0)),"")</f>
        <v/>
      </c>
      <c r="M976" s="19" t="str">
        <f>IFERROR(INDEX('Employee Info'!$C$3:$J$200,MATCH(Data7[[#This Row],[Name:]],'Employee Info'!$B$3:$B$200,0),MATCH(Data7[[#Headers],[Tech]],'Employee Info'!$C$2:$J$2,0)),"")</f>
        <v/>
      </c>
      <c r="N976" s="19" t="str">
        <f>IFERROR(INDEX('Employee Info'!$C$3:$J$200,MATCH(Data7[[#This Row],[Name:]],'Employee Info'!$B$3:$B$200,0),MATCH(Data7[[#Headers],[Other]],'Employee Info'!$C$2:$J$2,0)),"")</f>
        <v/>
      </c>
      <c r="O976" s="19">
        <f>IFERROR((Data7[[#This Row],[Hours:]]*SUM(Data7[[#This Row],[Rate]:[Other]])),"")</f>
        <v>0</v>
      </c>
      <c r="P976" s="7" t="str">
        <f>IF(Data7[[#This Row],[WO'#:]]="","Riley #","WO#")</f>
        <v>Riley #</v>
      </c>
      <c r="Q976" s="7">
        <f>IFERROR(WEEKNUM(Data7[[#This Row],[Date:]]),"")</f>
        <v>23</v>
      </c>
      <c r="R976" s="6">
        <f t="shared" si="45"/>
        <v>45445</v>
      </c>
      <c r="S976" s="6">
        <f>Data7[[#This Row],[Week Start]]+7</f>
        <v>45452</v>
      </c>
      <c r="T976" s="7" t="str">
        <f t="shared" si="46"/>
        <v>6/2/2024 - 6/9/2024</v>
      </c>
      <c r="U976" s="7" t="str">
        <f t="shared" si="47"/>
        <v>Time Card</v>
      </c>
      <c r="V976" s="8" t="str">
        <f>RIGHT(TEXT(Data7[[#This Row],[Date:]],"mmddyyyy"),4)</f>
        <v>2024</v>
      </c>
      <c r="W976" s="8" t="str">
        <f>MID(TEXT(Data7[[#This Row],[Date:]],"mmddyyyy"),3,2)</f>
        <v>04</v>
      </c>
      <c r="X976" s="8" t="str">
        <f>LEFT(TEXT(Data7[[#This Row],[Date:]],"mmddyyyy"),2)</f>
        <v>06</v>
      </c>
      <c r="Y976" s="6">
        <f>DATE(Data7[[#This Row],[Year]],Data7[[#This Row],[Month]],Data7[[#This Row],[Day]])</f>
        <v>45447</v>
      </c>
    </row>
    <row r="977" spans="1:25" x14ac:dyDescent="0.3">
      <c r="A977" s="5">
        <v>45447.575352662039</v>
      </c>
      <c r="B977" s="7" t="s">
        <v>34</v>
      </c>
      <c r="C977" s="6" t="s">
        <v>877</v>
      </c>
      <c r="D977" s="7" t="s">
        <v>880</v>
      </c>
      <c r="E977" s="8">
        <v>8</v>
      </c>
      <c r="F977" s="7" t="s">
        <v>68</v>
      </c>
      <c r="G977" s="7" t="s">
        <v>68</v>
      </c>
      <c r="H977" s="7" t="s">
        <v>202</v>
      </c>
      <c r="I977" s="7" t="s">
        <v>44</v>
      </c>
      <c r="J977" s="19" t="str">
        <f>IFERROR(INDEX('Employee Info'!$C$3:$E$200,MATCH(Data7[[#This Row],[Name:]],'Employee Info'!$B$3:$B$200,0),MATCH(Data7[[#This Row],[Hours Type:]],'Employee Info'!$C$2:$E$2,0)),"")</f>
        <v/>
      </c>
      <c r="K977" s="19" t="str">
        <f>IFERROR(INDEX('Employee Info'!$C$3:$J$200,MATCH(Data7[[#This Row],[Name:]],'Employee Info'!$B$3:$B$200,0),MATCH(Data7[[#Headers],[Truck]],'Employee Info'!$C$2:$J$2,0)),"")</f>
        <v/>
      </c>
      <c r="L977" s="19" t="str">
        <f>IFERROR(INDEX('Employee Info'!$C$3:$J$200,MATCH(Data7[[#This Row],[Name:]],'Employee Info'!$B$3:$B$200,0),MATCH(Data7[[#Headers],[Phone]],'Employee Info'!$C$2:$J$2,0)),"")</f>
        <v/>
      </c>
      <c r="M977" s="19" t="str">
        <f>IFERROR(INDEX('Employee Info'!$C$3:$J$200,MATCH(Data7[[#This Row],[Name:]],'Employee Info'!$B$3:$B$200,0),MATCH(Data7[[#Headers],[Tech]],'Employee Info'!$C$2:$J$2,0)),"")</f>
        <v/>
      </c>
      <c r="N977" s="19" t="str">
        <f>IFERROR(INDEX('Employee Info'!$C$3:$J$200,MATCH(Data7[[#This Row],[Name:]],'Employee Info'!$B$3:$B$200,0),MATCH(Data7[[#Headers],[Other]],'Employee Info'!$C$2:$J$2,0)),"")</f>
        <v/>
      </c>
      <c r="O977" s="19">
        <f>IFERROR((Data7[[#This Row],[Hours:]]*SUM(Data7[[#This Row],[Rate]:[Other]])),"")</f>
        <v>0</v>
      </c>
      <c r="P977" s="7" t="str">
        <f>IF(Data7[[#This Row],[WO'#:]]="","Riley #","WO#")</f>
        <v>Riley #</v>
      </c>
      <c r="Q977" s="7">
        <f>IFERROR(WEEKNUM(Data7[[#This Row],[Date:]]),"")</f>
        <v>23</v>
      </c>
      <c r="R977" s="6">
        <f t="shared" si="45"/>
        <v>45445</v>
      </c>
      <c r="S977" s="6">
        <f>Data7[[#This Row],[Week Start]]+7</f>
        <v>45452</v>
      </c>
      <c r="T977" s="7" t="str">
        <f t="shared" si="46"/>
        <v>6/2/2024 - 6/9/2024</v>
      </c>
      <c r="U977" s="7" t="str">
        <f t="shared" si="47"/>
        <v>Time Card</v>
      </c>
      <c r="V977" s="8" t="str">
        <f>RIGHT(TEXT(Data7[[#This Row],[Date:]],"mmddyyyy"),4)</f>
        <v>2024</v>
      </c>
      <c r="W977" s="8" t="str">
        <f>MID(TEXT(Data7[[#This Row],[Date:]],"mmddyyyy"),3,2)</f>
        <v>04</v>
      </c>
      <c r="X977" s="8" t="str">
        <f>LEFT(TEXT(Data7[[#This Row],[Date:]],"mmddyyyy"),2)</f>
        <v>06</v>
      </c>
      <c r="Y977" s="6">
        <f>DATE(Data7[[#This Row],[Year]],Data7[[#This Row],[Month]],Data7[[#This Row],[Day]])</f>
        <v>45447</v>
      </c>
    </row>
    <row r="978" spans="1:25" x14ac:dyDescent="0.3">
      <c r="A978" s="5">
        <v>45447.58201377315</v>
      </c>
      <c r="B978" s="7" t="s">
        <v>65</v>
      </c>
      <c r="C978" s="6" t="s">
        <v>877</v>
      </c>
      <c r="D978" s="7" t="s">
        <v>878</v>
      </c>
      <c r="E978" s="8">
        <v>2</v>
      </c>
      <c r="F978" s="7" t="s">
        <v>68</v>
      </c>
      <c r="G978" s="7" t="s">
        <v>68</v>
      </c>
      <c r="H978" s="7" t="s">
        <v>380</v>
      </c>
      <c r="I978" s="7" t="s">
        <v>44</v>
      </c>
      <c r="J978" s="19" t="str">
        <f>IFERROR(INDEX('Employee Info'!$C$3:$E$200,MATCH(Data7[[#This Row],[Name:]],'Employee Info'!$B$3:$B$200,0),MATCH(Data7[[#This Row],[Hours Type:]],'Employee Info'!$C$2:$E$2,0)),"")</f>
        <v/>
      </c>
      <c r="K978" s="19" t="str">
        <f>IFERROR(INDEX('Employee Info'!$C$3:$J$200,MATCH(Data7[[#This Row],[Name:]],'Employee Info'!$B$3:$B$200,0),MATCH(Data7[[#Headers],[Truck]],'Employee Info'!$C$2:$J$2,0)),"")</f>
        <v/>
      </c>
      <c r="L978" s="19" t="str">
        <f>IFERROR(INDEX('Employee Info'!$C$3:$J$200,MATCH(Data7[[#This Row],[Name:]],'Employee Info'!$B$3:$B$200,0),MATCH(Data7[[#Headers],[Phone]],'Employee Info'!$C$2:$J$2,0)),"")</f>
        <v/>
      </c>
      <c r="M978" s="19" t="str">
        <f>IFERROR(INDEX('Employee Info'!$C$3:$J$200,MATCH(Data7[[#This Row],[Name:]],'Employee Info'!$B$3:$B$200,0),MATCH(Data7[[#Headers],[Tech]],'Employee Info'!$C$2:$J$2,0)),"")</f>
        <v/>
      </c>
      <c r="N978" s="19" t="str">
        <f>IFERROR(INDEX('Employee Info'!$C$3:$J$200,MATCH(Data7[[#This Row],[Name:]],'Employee Info'!$B$3:$B$200,0),MATCH(Data7[[#Headers],[Other]],'Employee Info'!$C$2:$J$2,0)),"")</f>
        <v/>
      </c>
      <c r="O978" s="19">
        <f>IFERROR((Data7[[#This Row],[Hours:]]*SUM(Data7[[#This Row],[Rate]:[Other]])),"")</f>
        <v>0</v>
      </c>
      <c r="P978" s="7" t="str">
        <f>IF(Data7[[#This Row],[WO'#:]]="","Riley #","WO#")</f>
        <v>Riley #</v>
      </c>
      <c r="Q978" s="7">
        <f>IFERROR(WEEKNUM(Data7[[#This Row],[Date:]]),"")</f>
        <v>23</v>
      </c>
      <c r="R978" s="6">
        <f t="shared" si="45"/>
        <v>45445</v>
      </c>
      <c r="S978" s="6">
        <f>Data7[[#This Row],[Week Start]]+7</f>
        <v>45452</v>
      </c>
      <c r="T978" s="7" t="str">
        <f t="shared" si="46"/>
        <v>6/2/2024 - 6/9/2024</v>
      </c>
      <c r="U978" s="7" t="str">
        <f t="shared" si="47"/>
        <v>Time Card</v>
      </c>
      <c r="V978" s="8" t="str">
        <f>RIGHT(TEXT(Data7[[#This Row],[Date:]],"mmddyyyy"),4)</f>
        <v>2024</v>
      </c>
      <c r="W978" s="8" t="str">
        <f>MID(TEXT(Data7[[#This Row],[Date:]],"mmddyyyy"),3,2)</f>
        <v>04</v>
      </c>
      <c r="X978" s="8" t="str">
        <f>LEFT(TEXT(Data7[[#This Row],[Date:]],"mmddyyyy"),2)</f>
        <v>06</v>
      </c>
      <c r="Y978" s="6">
        <f>DATE(Data7[[#This Row],[Year]],Data7[[#This Row],[Month]],Data7[[#This Row],[Day]])</f>
        <v>45447</v>
      </c>
    </row>
    <row r="979" spans="1:25" x14ac:dyDescent="0.3">
      <c r="A979" s="5">
        <v>45447.584715277779</v>
      </c>
      <c r="B979" s="7" t="s">
        <v>35</v>
      </c>
      <c r="C979" s="6" t="s">
        <v>877</v>
      </c>
      <c r="D979" s="7" t="s">
        <v>831</v>
      </c>
      <c r="E979" s="8">
        <v>4</v>
      </c>
      <c r="F979" s="7" t="s">
        <v>68</v>
      </c>
      <c r="G979" s="7" t="s">
        <v>68</v>
      </c>
      <c r="H979" s="7" t="s">
        <v>649</v>
      </c>
      <c r="I979" s="7" t="s">
        <v>44</v>
      </c>
      <c r="J979" s="19" t="str">
        <f>IFERROR(INDEX('Employee Info'!$C$3:$E$200,MATCH(Data7[[#This Row],[Name:]],'Employee Info'!$B$3:$B$200,0),MATCH(Data7[[#This Row],[Hours Type:]],'Employee Info'!$C$2:$E$2,0)),"")</f>
        <v/>
      </c>
      <c r="K979" s="19" t="str">
        <f>IFERROR(INDEX('Employee Info'!$C$3:$J$200,MATCH(Data7[[#This Row],[Name:]],'Employee Info'!$B$3:$B$200,0),MATCH(Data7[[#Headers],[Truck]],'Employee Info'!$C$2:$J$2,0)),"")</f>
        <v/>
      </c>
      <c r="L979" s="19" t="str">
        <f>IFERROR(INDEX('Employee Info'!$C$3:$J$200,MATCH(Data7[[#This Row],[Name:]],'Employee Info'!$B$3:$B$200,0),MATCH(Data7[[#Headers],[Phone]],'Employee Info'!$C$2:$J$2,0)),"")</f>
        <v/>
      </c>
      <c r="M979" s="19" t="str">
        <f>IFERROR(INDEX('Employee Info'!$C$3:$J$200,MATCH(Data7[[#This Row],[Name:]],'Employee Info'!$B$3:$B$200,0),MATCH(Data7[[#Headers],[Tech]],'Employee Info'!$C$2:$J$2,0)),"")</f>
        <v/>
      </c>
      <c r="N979" s="19" t="str">
        <f>IFERROR(INDEX('Employee Info'!$C$3:$J$200,MATCH(Data7[[#This Row],[Name:]],'Employee Info'!$B$3:$B$200,0),MATCH(Data7[[#Headers],[Other]],'Employee Info'!$C$2:$J$2,0)),"")</f>
        <v/>
      </c>
      <c r="O979" s="19">
        <f>IFERROR((Data7[[#This Row],[Hours:]]*SUM(Data7[[#This Row],[Rate]:[Other]])),"")</f>
        <v>0</v>
      </c>
      <c r="P979" s="7" t="str">
        <f>IF(Data7[[#This Row],[WO'#:]]="","Riley #","WO#")</f>
        <v>Riley #</v>
      </c>
      <c r="Q979" s="7">
        <f>IFERROR(WEEKNUM(Data7[[#This Row],[Date:]]),"")</f>
        <v>23</v>
      </c>
      <c r="R979" s="6">
        <f t="shared" si="45"/>
        <v>45445</v>
      </c>
      <c r="S979" s="6">
        <f>Data7[[#This Row],[Week Start]]+7</f>
        <v>45452</v>
      </c>
      <c r="T979" s="7" t="str">
        <f t="shared" si="46"/>
        <v>6/2/2024 - 6/9/2024</v>
      </c>
      <c r="U979" s="7" t="str">
        <f t="shared" si="47"/>
        <v>Time Card</v>
      </c>
      <c r="V979" s="8" t="str">
        <f>RIGHT(TEXT(Data7[[#This Row],[Date:]],"mmddyyyy"),4)</f>
        <v>2024</v>
      </c>
      <c r="W979" s="8" t="str">
        <f>MID(TEXT(Data7[[#This Row],[Date:]],"mmddyyyy"),3,2)</f>
        <v>04</v>
      </c>
      <c r="X979" s="8" t="str">
        <f>LEFT(TEXT(Data7[[#This Row],[Date:]],"mmddyyyy"),2)</f>
        <v>06</v>
      </c>
      <c r="Y979" s="6">
        <f>DATE(Data7[[#This Row],[Year]],Data7[[#This Row],[Month]],Data7[[#This Row],[Day]])</f>
        <v>45447</v>
      </c>
    </row>
    <row r="980" spans="1:25" x14ac:dyDescent="0.3">
      <c r="A980" s="5">
        <v>45447.584813773145</v>
      </c>
      <c r="B980" s="7" t="s">
        <v>23</v>
      </c>
      <c r="C980" s="6" t="s">
        <v>877</v>
      </c>
      <c r="D980" s="7" t="s">
        <v>831</v>
      </c>
      <c r="E980" s="8">
        <v>4</v>
      </c>
      <c r="F980" s="7" t="s">
        <v>68</v>
      </c>
      <c r="G980" s="7" t="s">
        <v>68</v>
      </c>
      <c r="H980" s="7" t="s">
        <v>649</v>
      </c>
      <c r="I980" s="7" t="s">
        <v>44</v>
      </c>
      <c r="J980" s="19" t="str">
        <f>IFERROR(INDEX('Employee Info'!$C$3:$E$200,MATCH(Data7[[#This Row],[Name:]],'Employee Info'!$B$3:$B$200,0),MATCH(Data7[[#This Row],[Hours Type:]],'Employee Info'!$C$2:$E$2,0)),"")</f>
        <v/>
      </c>
      <c r="K980" s="19" t="str">
        <f>IFERROR(INDEX('Employee Info'!$C$3:$J$200,MATCH(Data7[[#This Row],[Name:]],'Employee Info'!$B$3:$B$200,0),MATCH(Data7[[#Headers],[Truck]],'Employee Info'!$C$2:$J$2,0)),"")</f>
        <v/>
      </c>
      <c r="L980" s="19" t="str">
        <f>IFERROR(INDEX('Employee Info'!$C$3:$J$200,MATCH(Data7[[#This Row],[Name:]],'Employee Info'!$B$3:$B$200,0),MATCH(Data7[[#Headers],[Phone]],'Employee Info'!$C$2:$J$2,0)),"")</f>
        <v/>
      </c>
      <c r="M980" s="19" t="str">
        <f>IFERROR(INDEX('Employee Info'!$C$3:$J$200,MATCH(Data7[[#This Row],[Name:]],'Employee Info'!$B$3:$B$200,0),MATCH(Data7[[#Headers],[Tech]],'Employee Info'!$C$2:$J$2,0)),"")</f>
        <v/>
      </c>
      <c r="N980" s="19" t="str">
        <f>IFERROR(INDEX('Employee Info'!$C$3:$J$200,MATCH(Data7[[#This Row],[Name:]],'Employee Info'!$B$3:$B$200,0),MATCH(Data7[[#Headers],[Other]],'Employee Info'!$C$2:$J$2,0)),"")</f>
        <v/>
      </c>
      <c r="O980" s="19">
        <f>IFERROR((Data7[[#This Row],[Hours:]]*SUM(Data7[[#This Row],[Rate]:[Other]])),"")</f>
        <v>0</v>
      </c>
      <c r="P980" s="7" t="str">
        <f>IF(Data7[[#This Row],[WO'#:]]="","Riley #","WO#")</f>
        <v>Riley #</v>
      </c>
      <c r="Q980" s="7">
        <f>IFERROR(WEEKNUM(Data7[[#This Row],[Date:]]),"")</f>
        <v>23</v>
      </c>
      <c r="R980" s="6">
        <f t="shared" si="45"/>
        <v>45445</v>
      </c>
      <c r="S980" s="6">
        <f>Data7[[#This Row],[Week Start]]+7</f>
        <v>45452</v>
      </c>
      <c r="T980" s="7" t="str">
        <f t="shared" si="46"/>
        <v>6/2/2024 - 6/9/2024</v>
      </c>
      <c r="U980" s="7" t="str">
        <f t="shared" si="47"/>
        <v>Time Card</v>
      </c>
      <c r="V980" s="8" t="str">
        <f>RIGHT(TEXT(Data7[[#This Row],[Date:]],"mmddyyyy"),4)</f>
        <v>2024</v>
      </c>
      <c r="W980" s="8" t="str">
        <f>MID(TEXT(Data7[[#This Row],[Date:]],"mmddyyyy"),3,2)</f>
        <v>04</v>
      </c>
      <c r="X980" s="8" t="str">
        <f>LEFT(TEXT(Data7[[#This Row],[Date:]],"mmddyyyy"),2)</f>
        <v>06</v>
      </c>
      <c r="Y980" s="6">
        <f>DATE(Data7[[#This Row],[Year]],Data7[[#This Row],[Month]],Data7[[#This Row],[Day]])</f>
        <v>45447</v>
      </c>
    </row>
    <row r="981" spans="1:25" x14ac:dyDescent="0.3">
      <c r="A981" s="5">
        <v>45447.585289120369</v>
      </c>
      <c r="B981" s="7" t="s">
        <v>35</v>
      </c>
      <c r="C981" s="6" t="s">
        <v>877</v>
      </c>
      <c r="D981" s="7" t="s">
        <v>881</v>
      </c>
      <c r="E981" s="8">
        <v>4</v>
      </c>
      <c r="F981" s="7" t="s">
        <v>68</v>
      </c>
      <c r="G981" s="7" t="s">
        <v>68</v>
      </c>
      <c r="H981" s="7" t="s">
        <v>577</v>
      </c>
      <c r="I981" s="7" t="s">
        <v>44</v>
      </c>
      <c r="J981" s="19" t="str">
        <f>IFERROR(INDEX('Employee Info'!$C$3:$E$200,MATCH(Data7[[#This Row],[Name:]],'Employee Info'!$B$3:$B$200,0),MATCH(Data7[[#This Row],[Hours Type:]],'Employee Info'!$C$2:$E$2,0)),"")</f>
        <v/>
      </c>
      <c r="K981" s="19" t="str">
        <f>IFERROR(INDEX('Employee Info'!$C$3:$J$200,MATCH(Data7[[#This Row],[Name:]],'Employee Info'!$B$3:$B$200,0),MATCH(Data7[[#Headers],[Truck]],'Employee Info'!$C$2:$J$2,0)),"")</f>
        <v/>
      </c>
      <c r="L981" s="19" t="str">
        <f>IFERROR(INDEX('Employee Info'!$C$3:$J$200,MATCH(Data7[[#This Row],[Name:]],'Employee Info'!$B$3:$B$200,0),MATCH(Data7[[#Headers],[Phone]],'Employee Info'!$C$2:$J$2,0)),"")</f>
        <v/>
      </c>
      <c r="M981" s="19" t="str">
        <f>IFERROR(INDEX('Employee Info'!$C$3:$J$200,MATCH(Data7[[#This Row],[Name:]],'Employee Info'!$B$3:$B$200,0),MATCH(Data7[[#Headers],[Tech]],'Employee Info'!$C$2:$J$2,0)),"")</f>
        <v/>
      </c>
      <c r="N981" s="19" t="str">
        <f>IFERROR(INDEX('Employee Info'!$C$3:$J$200,MATCH(Data7[[#This Row],[Name:]],'Employee Info'!$B$3:$B$200,0),MATCH(Data7[[#Headers],[Other]],'Employee Info'!$C$2:$J$2,0)),"")</f>
        <v/>
      </c>
      <c r="O981" s="19">
        <f>IFERROR((Data7[[#This Row],[Hours:]]*SUM(Data7[[#This Row],[Rate]:[Other]])),"")</f>
        <v>0</v>
      </c>
      <c r="P981" s="7" t="str">
        <f>IF(Data7[[#This Row],[WO'#:]]="","Riley #","WO#")</f>
        <v>Riley #</v>
      </c>
      <c r="Q981" s="7">
        <f>IFERROR(WEEKNUM(Data7[[#This Row],[Date:]]),"")</f>
        <v>23</v>
      </c>
      <c r="R981" s="6">
        <f t="shared" si="45"/>
        <v>45445</v>
      </c>
      <c r="S981" s="6">
        <f>Data7[[#This Row],[Week Start]]+7</f>
        <v>45452</v>
      </c>
      <c r="T981" s="7" t="str">
        <f t="shared" si="46"/>
        <v>6/2/2024 - 6/9/2024</v>
      </c>
      <c r="U981" s="7" t="str">
        <f t="shared" si="47"/>
        <v>Time Card</v>
      </c>
      <c r="V981" s="8" t="str">
        <f>RIGHT(TEXT(Data7[[#This Row],[Date:]],"mmddyyyy"),4)</f>
        <v>2024</v>
      </c>
      <c r="W981" s="8" t="str">
        <f>MID(TEXT(Data7[[#This Row],[Date:]],"mmddyyyy"),3,2)</f>
        <v>04</v>
      </c>
      <c r="X981" s="8" t="str">
        <f>LEFT(TEXT(Data7[[#This Row],[Date:]],"mmddyyyy"),2)</f>
        <v>06</v>
      </c>
      <c r="Y981" s="6">
        <f>DATE(Data7[[#This Row],[Year]],Data7[[#This Row],[Month]],Data7[[#This Row],[Day]])</f>
        <v>45447</v>
      </c>
    </row>
    <row r="982" spans="1:25" x14ac:dyDescent="0.3">
      <c r="A982" s="5">
        <v>45447.585360648147</v>
      </c>
      <c r="B982" s="7" t="s">
        <v>23</v>
      </c>
      <c r="C982" s="6" t="s">
        <v>877</v>
      </c>
      <c r="D982" s="7" t="s">
        <v>881</v>
      </c>
      <c r="E982" s="8">
        <v>4</v>
      </c>
      <c r="F982" s="7" t="s">
        <v>68</v>
      </c>
      <c r="G982" s="7" t="s">
        <v>68</v>
      </c>
      <c r="H982" s="7" t="s">
        <v>577</v>
      </c>
      <c r="I982" s="7" t="s">
        <v>44</v>
      </c>
      <c r="J982" s="19" t="str">
        <f>IFERROR(INDEX('Employee Info'!$C$3:$E$200,MATCH(Data7[[#This Row],[Name:]],'Employee Info'!$B$3:$B$200,0),MATCH(Data7[[#This Row],[Hours Type:]],'Employee Info'!$C$2:$E$2,0)),"")</f>
        <v/>
      </c>
      <c r="K982" s="19" t="str">
        <f>IFERROR(INDEX('Employee Info'!$C$3:$J$200,MATCH(Data7[[#This Row],[Name:]],'Employee Info'!$B$3:$B$200,0),MATCH(Data7[[#Headers],[Truck]],'Employee Info'!$C$2:$J$2,0)),"")</f>
        <v/>
      </c>
      <c r="L982" s="19" t="str">
        <f>IFERROR(INDEX('Employee Info'!$C$3:$J$200,MATCH(Data7[[#This Row],[Name:]],'Employee Info'!$B$3:$B$200,0),MATCH(Data7[[#Headers],[Phone]],'Employee Info'!$C$2:$J$2,0)),"")</f>
        <v/>
      </c>
      <c r="M982" s="19" t="str">
        <f>IFERROR(INDEX('Employee Info'!$C$3:$J$200,MATCH(Data7[[#This Row],[Name:]],'Employee Info'!$B$3:$B$200,0),MATCH(Data7[[#Headers],[Tech]],'Employee Info'!$C$2:$J$2,0)),"")</f>
        <v/>
      </c>
      <c r="N982" s="19" t="str">
        <f>IFERROR(INDEX('Employee Info'!$C$3:$J$200,MATCH(Data7[[#This Row],[Name:]],'Employee Info'!$B$3:$B$200,0),MATCH(Data7[[#Headers],[Other]],'Employee Info'!$C$2:$J$2,0)),"")</f>
        <v/>
      </c>
      <c r="O982" s="19">
        <f>IFERROR((Data7[[#This Row],[Hours:]]*SUM(Data7[[#This Row],[Rate]:[Other]])),"")</f>
        <v>0</v>
      </c>
      <c r="P982" s="7" t="str">
        <f>IF(Data7[[#This Row],[WO'#:]]="","Riley #","WO#")</f>
        <v>Riley #</v>
      </c>
      <c r="Q982" s="7">
        <f>IFERROR(WEEKNUM(Data7[[#This Row],[Date:]]),"")</f>
        <v>23</v>
      </c>
      <c r="R982" s="6">
        <f t="shared" si="45"/>
        <v>45445</v>
      </c>
      <c r="S982" s="6">
        <f>Data7[[#This Row],[Week Start]]+7</f>
        <v>45452</v>
      </c>
      <c r="T982" s="7" t="str">
        <f t="shared" si="46"/>
        <v>6/2/2024 - 6/9/2024</v>
      </c>
      <c r="U982" s="7" t="str">
        <f t="shared" si="47"/>
        <v>Time Card</v>
      </c>
      <c r="V982" s="8" t="str">
        <f>RIGHT(TEXT(Data7[[#This Row],[Date:]],"mmddyyyy"),4)</f>
        <v>2024</v>
      </c>
      <c r="W982" s="8" t="str">
        <f>MID(TEXT(Data7[[#This Row],[Date:]],"mmddyyyy"),3,2)</f>
        <v>04</v>
      </c>
      <c r="X982" s="8" t="str">
        <f>LEFT(TEXT(Data7[[#This Row],[Date:]],"mmddyyyy"),2)</f>
        <v>06</v>
      </c>
      <c r="Y982" s="6">
        <f>DATE(Data7[[#This Row],[Year]],Data7[[#This Row],[Month]],Data7[[#This Row],[Day]])</f>
        <v>45447</v>
      </c>
    </row>
    <row r="983" spans="1:25" x14ac:dyDescent="0.3">
      <c r="A983" s="5">
        <v>45451.35421203704</v>
      </c>
      <c r="B983" s="7" t="s">
        <v>66</v>
      </c>
      <c r="C983" s="6" t="s">
        <v>882</v>
      </c>
      <c r="D983" s="7" t="s">
        <v>870</v>
      </c>
      <c r="E983" s="8">
        <v>1</v>
      </c>
      <c r="F983" s="7">
        <v>20028</v>
      </c>
      <c r="G983" s="7" t="s">
        <v>68</v>
      </c>
      <c r="H983" s="7" t="s">
        <v>756</v>
      </c>
      <c r="I983" s="7" t="s">
        <v>45</v>
      </c>
      <c r="J983" s="19" t="str">
        <f>IFERROR(INDEX('Employee Info'!$C$3:$E$200,MATCH(Data7[[#This Row],[Name:]],'Employee Info'!$B$3:$B$200,0),MATCH(Data7[[#This Row],[Hours Type:]],'Employee Info'!$C$2:$E$2,0)),"")</f>
        <v/>
      </c>
      <c r="K983" s="19" t="str">
        <f>IFERROR(INDEX('Employee Info'!$C$3:$J$200,MATCH(Data7[[#This Row],[Name:]],'Employee Info'!$B$3:$B$200,0),MATCH(Data7[[#Headers],[Truck]],'Employee Info'!$C$2:$J$2,0)),"")</f>
        <v/>
      </c>
      <c r="L983" s="19" t="str">
        <f>IFERROR(INDEX('Employee Info'!$C$3:$J$200,MATCH(Data7[[#This Row],[Name:]],'Employee Info'!$B$3:$B$200,0),MATCH(Data7[[#Headers],[Phone]],'Employee Info'!$C$2:$J$2,0)),"")</f>
        <v/>
      </c>
      <c r="M983" s="19" t="str">
        <f>IFERROR(INDEX('Employee Info'!$C$3:$J$200,MATCH(Data7[[#This Row],[Name:]],'Employee Info'!$B$3:$B$200,0),MATCH(Data7[[#Headers],[Tech]],'Employee Info'!$C$2:$J$2,0)),"")</f>
        <v/>
      </c>
      <c r="N983" s="19" t="str">
        <f>IFERROR(INDEX('Employee Info'!$C$3:$J$200,MATCH(Data7[[#This Row],[Name:]],'Employee Info'!$B$3:$B$200,0),MATCH(Data7[[#Headers],[Other]],'Employee Info'!$C$2:$J$2,0)),"")</f>
        <v/>
      </c>
      <c r="O983" s="19">
        <f>IFERROR((Data7[[#This Row],[Hours:]]*SUM(Data7[[#This Row],[Rate]:[Other]])),"")</f>
        <v>0</v>
      </c>
      <c r="P983" s="7" t="str">
        <f>IF(Data7[[#This Row],[WO'#:]]="","Riley #","WO#")</f>
        <v>WO#</v>
      </c>
      <c r="Q983" s="7">
        <f>IFERROR(WEEKNUM(Data7[[#This Row],[Date:]]),"")</f>
        <v>23</v>
      </c>
      <c r="R983" s="6">
        <f t="shared" si="45"/>
        <v>45445</v>
      </c>
      <c r="S983" s="6">
        <f>Data7[[#This Row],[Week Start]]+7</f>
        <v>45452</v>
      </c>
      <c r="T983" s="7" t="str">
        <f t="shared" si="46"/>
        <v>6/2/2024 - 6/9/2024</v>
      </c>
      <c r="U983" s="7" t="str">
        <f t="shared" si="47"/>
        <v>Time Card</v>
      </c>
      <c r="V983" s="8" t="str">
        <f>RIGHT(TEXT(Data7[[#This Row],[Date:]],"mmddyyyy"),4)</f>
        <v>2024</v>
      </c>
      <c r="W983" s="8" t="str">
        <f>MID(TEXT(Data7[[#This Row],[Date:]],"mmddyyyy"),3,2)</f>
        <v>05</v>
      </c>
      <c r="X983" s="8" t="str">
        <f>LEFT(TEXT(Data7[[#This Row],[Date:]],"mmddyyyy"),2)</f>
        <v>06</v>
      </c>
      <c r="Y983" s="6">
        <f>DATE(Data7[[#This Row],[Year]],Data7[[#This Row],[Month]],Data7[[#This Row],[Day]])</f>
        <v>45448</v>
      </c>
    </row>
    <row r="984" spans="1:25" x14ac:dyDescent="0.3">
      <c r="A984" s="5">
        <v>45451.348043518519</v>
      </c>
      <c r="B984" s="7" t="s">
        <v>66</v>
      </c>
      <c r="C984" s="6" t="s">
        <v>882</v>
      </c>
      <c r="D984" s="7" t="s">
        <v>883</v>
      </c>
      <c r="E984" s="8">
        <v>6</v>
      </c>
      <c r="F984" s="7">
        <v>6984733</v>
      </c>
      <c r="G984" s="7" t="s">
        <v>68</v>
      </c>
      <c r="H984" s="7" t="s">
        <v>756</v>
      </c>
      <c r="I984" s="7" t="s">
        <v>44</v>
      </c>
      <c r="J984" s="19" t="str">
        <f>IFERROR(INDEX('Employee Info'!$C$3:$E$200,MATCH(Data7[[#This Row],[Name:]],'Employee Info'!$B$3:$B$200,0),MATCH(Data7[[#This Row],[Hours Type:]],'Employee Info'!$C$2:$E$2,0)),"")</f>
        <v/>
      </c>
      <c r="K984" s="19" t="str">
        <f>IFERROR(INDEX('Employee Info'!$C$3:$J$200,MATCH(Data7[[#This Row],[Name:]],'Employee Info'!$B$3:$B$200,0),MATCH(Data7[[#Headers],[Truck]],'Employee Info'!$C$2:$J$2,0)),"")</f>
        <v/>
      </c>
      <c r="L984" s="19" t="str">
        <f>IFERROR(INDEX('Employee Info'!$C$3:$J$200,MATCH(Data7[[#This Row],[Name:]],'Employee Info'!$B$3:$B$200,0),MATCH(Data7[[#Headers],[Phone]],'Employee Info'!$C$2:$J$2,0)),"")</f>
        <v/>
      </c>
      <c r="M984" s="19" t="str">
        <f>IFERROR(INDEX('Employee Info'!$C$3:$J$200,MATCH(Data7[[#This Row],[Name:]],'Employee Info'!$B$3:$B$200,0),MATCH(Data7[[#Headers],[Tech]],'Employee Info'!$C$2:$J$2,0)),"")</f>
        <v/>
      </c>
      <c r="N984" s="19" t="str">
        <f>IFERROR(INDEX('Employee Info'!$C$3:$J$200,MATCH(Data7[[#This Row],[Name:]],'Employee Info'!$B$3:$B$200,0),MATCH(Data7[[#Headers],[Other]],'Employee Info'!$C$2:$J$2,0)),"")</f>
        <v/>
      </c>
      <c r="O984" s="19">
        <f>IFERROR((Data7[[#This Row],[Hours:]]*SUM(Data7[[#This Row],[Rate]:[Other]])),"")</f>
        <v>0</v>
      </c>
      <c r="P984" s="7" t="str">
        <f>IF(Data7[[#This Row],[WO'#:]]="","Riley #","WO#")</f>
        <v>WO#</v>
      </c>
      <c r="Q984" s="7">
        <f>IFERROR(WEEKNUM(Data7[[#This Row],[Date:]]),"")</f>
        <v>23</v>
      </c>
      <c r="R984" s="6">
        <f t="shared" si="45"/>
        <v>45445</v>
      </c>
      <c r="S984" s="6">
        <f>Data7[[#This Row],[Week Start]]+7</f>
        <v>45452</v>
      </c>
      <c r="T984" s="7" t="str">
        <f t="shared" si="46"/>
        <v>6/2/2024 - 6/9/2024</v>
      </c>
      <c r="U984" s="7" t="str">
        <f t="shared" si="47"/>
        <v>Time Card</v>
      </c>
      <c r="V984" s="8" t="str">
        <f>RIGHT(TEXT(Data7[[#This Row],[Date:]],"mmddyyyy"),4)</f>
        <v>2024</v>
      </c>
      <c r="W984" s="8" t="str">
        <f>MID(TEXT(Data7[[#This Row],[Date:]],"mmddyyyy"),3,2)</f>
        <v>05</v>
      </c>
      <c r="X984" s="8" t="str">
        <f>LEFT(TEXT(Data7[[#This Row],[Date:]],"mmddyyyy"),2)</f>
        <v>06</v>
      </c>
      <c r="Y984" s="6">
        <f>DATE(Data7[[#This Row],[Year]],Data7[[#This Row],[Month]],Data7[[#This Row],[Day]])</f>
        <v>45448</v>
      </c>
    </row>
    <row r="985" spans="1:25" x14ac:dyDescent="0.3">
      <c r="A985" s="5">
        <v>45485.448409606484</v>
      </c>
      <c r="B985" s="7" t="s">
        <v>76</v>
      </c>
      <c r="C985" s="6" t="s">
        <v>882</v>
      </c>
      <c r="D985" s="7" t="s">
        <v>156</v>
      </c>
      <c r="E985" s="8">
        <v>3</v>
      </c>
      <c r="F985" s="7">
        <v>6984733</v>
      </c>
      <c r="G985" s="7" t="s">
        <v>68</v>
      </c>
      <c r="H985" s="7" t="s">
        <v>756</v>
      </c>
      <c r="I985" s="7" t="s">
        <v>44</v>
      </c>
      <c r="J985" s="19" t="str">
        <f>IFERROR(INDEX('Employee Info'!$C$3:$E$200,MATCH(Data7[[#This Row],[Name:]],'Employee Info'!$B$3:$B$200,0),MATCH(Data7[[#This Row],[Hours Type:]],'Employee Info'!$C$2:$E$2,0)),"")</f>
        <v/>
      </c>
      <c r="K985" s="19" t="str">
        <f>IFERROR(INDEX('Employee Info'!$C$3:$J$200,MATCH(Data7[[#This Row],[Name:]],'Employee Info'!$B$3:$B$200,0),MATCH(Data7[[#Headers],[Truck]],'Employee Info'!$C$2:$J$2,0)),"")</f>
        <v/>
      </c>
      <c r="L985" s="19" t="str">
        <f>IFERROR(INDEX('Employee Info'!$C$3:$J$200,MATCH(Data7[[#This Row],[Name:]],'Employee Info'!$B$3:$B$200,0),MATCH(Data7[[#Headers],[Phone]],'Employee Info'!$C$2:$J$2,0)),"")</f>
        <v/>
      </c>
      <c r="M985" s="19" t="str">
        <f>IFERROR(INDEX('Employee Info'!$C$3:$J$200,MATCH(Data7[[#This Row],[Name:]],'Employee Info'!$B$3:$B$200,0),MATCH(Data7[[#Headers],[Tech]],'Employee Info'!$C$2:$J$2,0)),"")</f>
        <v/>
      </c>
      <c r="N985" s="19" t="str">
        <f>IFERROR(INDEX('Employee Info'!$C$3:$J$200,MATCH(Data7[[#This Row],[Name:]],'Employee Info'!$B$3:$B$200,0),MATCH(Data7[[#Headers],[Other]],'Employee Info'!$C$2:$J$2,0)),"")</f>
        <v/>
      </c>
      <c r="O985" s="19">
        <f>IFERROR((Data7[[#This Row],[Hours:]]*SUM(Data7[[#This Row],[Rate]:[Other]])),"")</f>
        <v>0</v>
      </c>
      <c r="P985" s="7" t="str">
        <f>IF(Data7[[#This Row],[WO'#:]]="","Riley #","WO#")</f>
        <v>WO#</v>
      </c>
      <c r="Q985" s="7">
        <f>IFERROR(WEEKNUM(Data7[[#This Row],[Date:]]),"")</f>
        <v>23</v>
      </c>
      <c r="R985" s="6">
        <f t="shared" si="45"/>
        <v>45445</v>
      </c>
      <c r="S985" s="6">
        <f>Data7[[#This Row],[Week Start]]+7</f>
        <v>45452</v>
      </c>
      <c r="T985" s="7" t="str">
        <f t="shared" si="46"/>
        <v>6/2/2024 - 6/9/2024</v>
      </c>
      <c r="U985" s="7" t="str">
        <f t="shared" si="47"/>
        <v>Time Card</v>
      </c>
      <c r="V985" s="8" t="str">
        <f>RIGHT(TEXT(Data7[[#This Row],[Date:]],"mmddyyyy"),4)</f>
        <v>2024</v>
      </c>
      <c r="W985" s="8" t="str">
        <f>MID(TEXT(Data7[[#This Row],[Date:]],"mmddyyyy"),3,2)</f>
        <v>05</v>
      </c>
      <c r="X985" s="8" t="str">
        <f>LEFT(TEXT(Data7[[#This Row],[Date:]],"mmddyyyy"),2)</f>
        <v>06</v>
      </c>
      <c r="Y985" s="6">
        <f>DATE(Data7[[#This Row],[Year]],Data7[[#This Row],[Month]],Data7[[#This Row],[Day]])</f>
        <v>45448</v>
      </c>
    </row>
    <row r="986" spans="1:25" x14ac:dyDescent="0.3">
      <c r="A986" s="5">
        <v>45485.456409606479</v>
      </c>
      <c r="B986" s="7" t="s">
        <v>1864</v>
      </c>
      <c r="C986" s="6" t="s">
        <v>882</v>
      </c>
      <c r="D986" s="7" t="s">
        <v>1865</v>
      </c>
      <c r="E986" s="8">
        <v>4</v>
      </c>
      <c r="F986" s="7">
        <v>6984733</v>
      </c>
      <c r="G986" s="7" t="s">
        <v>68</v>
      </c>
      <c r="H986" s="7" t="s">
        <v>756</v>
      </c>
      <c r="I986" s="7" t="s">
        <v>44</v>
      </c>
      <c r="J986" s="19" t="str">
        <f>IFERROR(INDEX('Employee Info'!$C$3:$E$200,MATCH(Data7[[#This Row],[Name:]],'Employee Info'!$B$3:$B$200,0),MATCH(Data7[[#This Row],[Hours Type:]],'Employee Info'!$C$2:$E$2,0)),"")</f>
        <v/>
      </c>
      <c r="K986" s="19" t="str">
        <f>IFERROR(INDEX('Employee Info'!$C$3:$J$200,MATCH(Data7[[#This Row],[Name:]],'Employee Info'!$B$3:$B$200,0),MATCH(Data7[[#Headers],[Truck]],'Employee Info'!$C$2:$J$2,0)),"")</f>
        <v/>
      </c>
      <c r="L986" s="19" t="str">
        <f>IFERROR(INDEX('Employee Info'!$C$3:$J$200,MATCH(Data7[[#This Row],[Name:]],'Employee Info'!$B$3:$B$200,0),MATCH(Data7[[#Headers],[Phone]],'Employee Info'!$C$2:$J$2,0)),"")</f>
        <v/>
      </c>
      <c r="M986" s="19" t="str">
        <f>IFERROR(INDEX('Employee Info'!$C$3:$J$200,MATCH(Data7[[#This Row],[Name:]],'Employee Info'!$B$3:$B$200,0),MATCH(Data7[[#Headers],[Tech]],'Employee Info'!$C$2:$J$2,0)),"")</f>
        <v/>
      </c>
      <c r="N986" s="19" t="str">
        <f>IFERROR(INDEX('Employee Info'!$C$3:$J$200,MATCH(Data7[[#This Row],[Name:]],'Employee Info'!$B$3:$B$200,0),MATCH(Data7[[#Headers],[Other]],'Employee Info'!$C$2:$J$2,0)),"")</f>
        <v/>
      </c>
      <c r="O986" s="19">
        <f>IFERROR((Data7[[#This Row],[Hours:]]*SUM(Data7[[#This Row],[Rate]:[Other]])),"")</f>
        <v>0</v>
      </c>
      <c r="P986" s="7" t="str">
        <f>IF(Data7[[#This Row],[WO'#:]]="","Riley #","WO#")</f>
        <v>WO#</v>
      </c>
      <c r="Q986" s="7">
        <f>IFERROR(WEEKNUM(Data7[[#This Row],[Date:]]),"")</f>
        <v>23</v>
      </c>
      <c r="R986" s="6">
        <f t="shared" si="45"/>
        <v>45445</v>
      </c>
      <c r="S986" s="6">
        <f>Data7[[#This Row],[Week Start]]+7</f>
        <v>45452</v>
      </c>
      <c r="T986" s="7" t="str">
        <f t="shared" si="46"/>
        <v>6/2/2024 - 6/9/2024</v>
      </c>
      <c r="U986" s="7" t="str">
        <f t="shared" si="47"/>
        <v>Time Card</v>
      </c>
      <c r="V986" s="8" t="str">
        <f>RIGHT(TEXT(Data7[[#This Row],[Date:]],"mmddyyyy"),4)</f>
        <v>2024</v>
      </c>
      <c r="W986" s="8" t="str">
        <f>MID(TEXT(Data7[[#This Row],[Date:]],"mmddyyyy"),3,2)</f>
        <v>05</v>
      </c>
      <c r="X986" s="8" t="str">
        <f>LEFT(TEXT(Data7[[#This Row],[Date:]],"mmddyyyy"),2)</f>
        <v>06</v>
      </c>
      <c r="Y986" s="6">
        <f>DATE(Data7[[#This Row],[Year]],Data7[[#This Row],[Month]],Data7[[#This Row],[Day]])</f>
        <v>45448</v>
      </c>
    </row>
    <row r="987" spans="1:25" x14ac:dyDescent="0.3">
      <c r="A987" s="5">
        <v>45449.245415046295</v>
      </c>
      <c r="B987" s="7" t="s">
        <v>31</v>
      </c>
      <c r="C987" s="6" t="s">
        <v>882</v>
      </c>
      <c r="D987" s="7" t="s">
        <v>884</v>
      </c>
      <c r="E987" s="8">
        <v>5</v>
      </c>
      <c r="F987" s="7">
        <v>7098027</v>
      </c>
      <c r="G987" s="7" t="s">
        <v>68</v>
      </c>
      <c r="H987" s="7" t="s">
        <v>756</v>
      </c>
      <c r="I987" s="7" t="s">
        <v>44</v>
      </c>
      <c r="J987" s="19" t="str">
        <f>IFERROR(INDEX('Employee Info'!$C$3:$E$200,MATCH(Data7[[#This Row],[Name:]],'Employee Info'!$B$3:$B$200,0),MATCH(Data7[[#This Row],[Hours Type:]],'Employee Info'!$C$2:$E$2,0)),"")</f>
        <v/>
      </c>
      <c r="K987" s="19" t="str">
        <f>IFERROR(INDEX('Employee Info'!$C$3:$J$200,MATCH(Data7[[#This Row],[Name:]],'Employee Info'!$B$3:$B$200,0),MATCH(Data7[[#Headers],[Truck]],'Employee Info'!$C$2:$J$2,0)),"")</f>
        <v/>
      </c>
      <c r="L987" s="19" t="str">
        <f>IFERROR(INDEX('Employee Info'!$C$3:$J$200,MATCH(Data7[[#This Row],[Name:]],'Employee Info'!$B$3:$B$200,0),MATCH(Data7[[#Headers],[Phone]],'Employee Info'!$C$2:$J$2,0)),"")</f>
        <v/>
      </c>
      <c r="M987" s="19" t="str">
        <f>IFERROR(INDEX('Employee Info'!$C$3:$J$200,MATCH(Data7[[#This Row],[Name:]],'Employee Info'!$B$3:$B$200,0),MATCH(Data7[[#Headers],[Tech]],'Employee Info'!$C$2:$J$2,0)),"")</f>
        <v/>
      </c>
      <c r="N987" s="19" t="str">
        <f>IFERROR(INDEX('Employee Info'!$C$3:$J$200,MATCH(Data7[[#This Row],[Name:]],'Employee Info'!$B$3:$B$200,0),MATCH(Data7[[#Headers],[Other]],'Employee Info'!$C$2:$J$2,0)),"")</f>
        <v/>
      </c>
      <c r="O987" s="19">
        <f>IFERROR((Data7[[#This Row],[Hours:]]*SUM(Data7[[#This Row],[Rate]:[Other]])),"")</f>
        <v>0</v>
      </c>
      <c r="P987" s="7" t="str">
        <f>IF(Data7[[#This Row],[WO'#:]]="","Riley #","WO#")</f>
        <v>WO#</v>
      </c>
      <c r="Q987" s="7">
        <f>IFERROR(WEEKNUM(Data7[[#This Row],[Date:]]),"")</f>
        <v>23</v>
      </c>
      <c r="R987" s="6">
        <f t="shared" si="45"/>
        <v>45445</v>
      </c>
      <c r="S987" s="6">
        <f>Data7[[#This Row],[Week Start]]+7</f>
        <v>45452</v>
      </c>
      <c r="T987" s="7" t="str">
        <f t="shared" si="46"/>
        <v>6/2/2024 - 6/9/2024</v>
      </c>
      <c r="U987" s="7" t="str">
        <f t="shared" si="47"/>
        <v>Time Card</v>
      </c>
      <c r="V987" s="8" t="str">
        <f>RIGHT(TEXT(Data7[[#This Row],[Date:]],"mmddyyyy"),4)</f>
        <v>2024</v>
      </c>
      <c r="W987" s="8" t="str">
        <f>MID(TEXT(Data7[[#This Row],[Date:]],"mmddyyyy"),3,2)</f>
        <v>05</v>
      </c>
      <c r="X987" s="8" t="str">
        <f>LEFT(TEXT(Data7[[#This Row],[Date:]],"mmddyyyy"),2)</f>
        <v>06</v>
      </c>
      <c r="Y987" s="6">
        <f>DATE(Data7[[#This Row],[Year]],Data7[[#This Row],[Month]],Data7[[#This Row],[Day]])</f>
        <v>45448</v>
      </c>
    </row>
    <row r="988" spans="1:25" x14ac:dyDescent="0.3">
      <c r="A988" s="5">
        <v>45448.578575231484</v>
      </c>
      <c r="B988" s="7" t="s">
        <v>34</v>
      </c>
      <c r="C988" s="6" t="s">
        <v>882</v>
      </c>
      <c r="D988" s="7" t="s">
        <v>885</v>
      </c>
      <c r="E988" s="8">
        <v>5.5</v>
      </c>
      <c r="F988" s="7" t="s">
        <v>68</v>
      </c>
      <c r="G988" s="7" t="s">
        <v>68</v>
      </c>
      <c r="H988" s="7" t="s">
        <v>202</v>
      </c>
      <c r="I988" s="7" t="s">
        <v>44</v>
      </c>
      <c r="J988" s="19" t="str">
        <f>IFERROR(INDEX('Employee Info'!$C$3:$E$200,MATCH(Data7[[#This Row],[Name:]],'Employee Info'!$B$3:$B$200,0),MATCH(Data7[[#This Row],[Hours Type:]],'Employee Info'!$C$2:$E$2,0)),"")</f>
        <v/>
      </c>
      <c r="K988" s="19" t="str">
        <f>IFERROR(INDEX('Employee Info'!$C$3:$J$200,MATCH(Data7[[#This Row],[Name:]],'Employee Info'!$B$3:$B$200,0),MATCH(Data7[[#Headers],[Truck]],'Employee Info'!$C$2:$J$2,0)),"")</f>
        <v/>
      </c>
      <c r="L988" s="19" t="str">
        <f>IFERROR(INDEX('Employee Info'!$C$3:$J$200,MATCH(Data7[[#This Row],[Name:]],'Employee Info'!$B$3:$B$200,0),MATCH(Data7[[#Headers],[Phone]],'Employee Info'!$C$2:$J$2,0)),"")</f>
        <v/>
      </c>
      <c r="M988" s="19" t="str">
        <f>IFERROR(INDEX('Employee Info'!$C$3:$J$200,MATCH(Data7[[#This Row],[Name:]],'Employee Info'!$B$3:$B$200,0),MATCH(Data7[[#Headers],[Tech]],'Employee Info'!$C$2:$J$2,0)),"")</f>
        <v/>
      </c>
      <c r="N988" s="19" t="str">
        <f>IFERROR(INDEX('Employee Info'!$C$3:$J$200,MATCH(Data7[[#This Row],[Name:]],'Employee Info'!$B$3:$B$200,0),MATCH(Data7[[#Headers],[Other]],'Employee Info'!$C$2:$J$2,0)),"")</f>
        <v/>
      </c>
      <c r="O988" s="19">
        <f>IFERROR((Data7[[#This Row],[Hours:]]*SUM(Data7[[#This Row],[Rate]:[Other]])),"")</f>
        <v>0</v>
      </c>
      <c r="P988" s="7" t="str">
        <f>IF(Data7[[#This Row],[WO'#:]]="","Riley #","WO#")</f>
        <v>Riley #</v>
      </c>
      <c r="Q988" s="7">
        <f>IFERROR(WEEKNUM(Data7[[#This Row],[Date:]]),"")</f>
        <v>23</v>
      </c>
      <c r="R988" s="6">
        <f t="shared" si="45"/>
        <v>45445</v>
      </c>
      <c r="S988" s="6">
        <f>Data7[[#This Row],[Week Start]]+7</f>
        <v>45452</v>
      </c>
      <c r="T988" s="7" t="str">
        <f t="shared" si="46"/>
        <v>6/2/2024 - 6/9/2024</v>
      </c>
      <c r="U988" s="7" t="str">
        <f t="shared" si="47"/>
        <v>Time Card</v>
      </c>
      <c r="V988" s="8" t="str">
        <f>RIGHT(TEXT(Data7[[#This Row],[Date:]],"mmddyyyy"),4)</f>
        <v>2024</v>
      </c>
      <c r="W988" s="8" t="str">
        <f>MID(TEXT(Data7[[#This Row],[Date:]],"mmddyyyy"),3,2)</f>
        <v>05</v>
      </c>
      <c r="X988" s="8" t="str">
        <f>LEFT(TEXT(Data7[[#This Row],[Date:]],"mmddyyyy"),2)</f>
        <v>06</v>
      </c>
      <c r="Y988" s="6">
        <f>DATE(Data7[[#This Row],[Year]],Data7[[#This Row],[Month]],Data7[[#This Row],[Day]])</f>
        <v>45448</v>
      </c>
    </row>
    <row r="989" spans="1:25" x14ac:dyDescent="0.3">
      <c r="A989" s="5">
        <v>45449.256104629632</v>
      </c>
      <c r="B989" s="7" t="s">
        <v>35</v>
      </c>
      <c r="C989" s="6" t="s">
        <v>882</v>
      </c>
      <c r="D989" s="7" t="s">
        <v>892</v>
      </c>
      <c r="E989" s="8">
        <v>3.5</v>
      </c>
      <c r="F989" s="7" t="s">
        <v>68</v>
      </c>
      <c r="G989" s="7" t="s">
        <v>68</v>
      </c>
      <c r="H989" s="7" t="s">
        <v>112</v>
      </c>
      <c r="I989" s="7" t="s">
        <v>44</v>
      </c>
      <c r="J989" s="19" t="str">
        <f>IFERROR(INDEX('Employee Info'!$C$3:$E$200,MATCH(Data7[[#This Row],[Name:]],'Employee Info'!$B$3:$B$200,0),MATCH(Data7[[#This Row],[Hours Type:]],'Employee Info'!$C$2:$E$2,0)),"")</f>
        <v/>
      </c>
      <c r="K989" s="19" t="str">
        <f>IFERROR(INDEX('Employee Info'!$C$3:$J$200,MATCH(Data7[[#This Row],[Name:]],'Employee Info'!$B$3:$B$200,0),MATCH(Data7[[#Headers],[Truck]],'Employee Info'!$C$2:$J$2,0)),"")</f>
        <v/>
      </c>
      <c r="L989" s="19" t="str">
        <f>IFERROR(INDEX('Employee Info'!$C$3:$J$200,MATCH(Data7[[#This Row],[Name:]],'Employee Info'!$B$3:$B$200,0),MATCH(Data7[[#Headers],[Phone]],'Employee Info'!$C$2:$J$2,0)),"")</f>
        <v/>
      </c>
      <c r="M989" s="19" t="str">
        <f>IFERROR(INDEX('Employee Info'!$C$3:$J$200,MATCH(Data7[[#This Row],[Name:]],'Employee Info'!$B$3:$B$200,0),MATCH(Data7[[#Headers],[Tech]],'Employee Info'!$C$2:$J$2,0)),"")</f>
        <v/>
      </c>
      <c r="N989" s="19" t="str">
        <f>IFERROR(INDEX('Employee Info'!$C$3:$J$200,MATCH(Data7[[#This Row],[Name:]],'Employee Info'!$B$3:$B$200,0),MATCH(Data7[[#Headers],[Other]],'Employee Info'!$C$2:$J$2,0)),"")</f>
        <v/>
      </c>
      <c r="O989" s="19">
        <f>IFERROR((Data7[[#This Row],[Hours:]]*SUM(Data7[[#This Row],[Rate]:[Other]])),"")</f>
        <v>0</v>
      </c>
      <c r="P989" s="7" t="str">
        <f>IF(Data7[[#This Row],[WO'#:]]="","Riley #","WO#")</f>
        <v>Riley #</v>
      </c>
      <c r="Q989" s="7">
        <f>IFERROR(WEEKNUM(Data7[[#This Row],[Date:]]),"")</f>
        <v>23</v>
      </c>
      <c r="R989" s="6">
        <f t="shared" si="45"/>
        <v>45445</v>
      </c>
      <c r="S989" s="6">
        <f>Data7[[#This Row],[Week Start]]+7</f>
        <v>45452</v>
      </c>
      <c r="T989" s="7" t="str">
        <f t="shared" si="46"/>
        <v>6/2/2024 - 6/9/2024</v>
      </c>
      <c r="U989" s="7" t="str">
        <f t="shared" si="47"/>
        <v>Time Card</v>
      </c>
      <c r="V989" s="8" t="str">
        <f>RIGHT(TEXT(Data7[[#This Row],[Date:]],"mmddyyyy"),4)</f>
        <v>2024</v>
      </c>
      <c r="W989" s="8" t="str">
        <f>MID(TEXT(Data7[[#This Row],[Date:]],"mmddyyyy"),3,2)</f>
        <v>05</v>
      </c>
      <c r="X989" s="8" t="str">
        <f>LEFT(TEXT(Data7[[#This Row],[Date:]],"mmddyyyy"),2)</f>
        <v>06</v>
      </c>
      <c r="Y989" s="6">
        <f>DATE(Data7[[#This Row],[Year]],Data7[[#This Row],[Month]],Data7[[#This Row],[Day]])</f>
        <v>45448</v>
      </c>
    </row>
    <row r="990" spans="1:25" x14ac:dyDescent="0.3">
      <c r="A990" s="5">
        <v>45449.244361574078</v>
      </c>
      <c r="B990" s="7" t="s">
        <v>31</v>
      </c>
      <c r="C990" s="6" t="s">
        <v>882</v>
      </c>
      <c r="D990" s="7" t="s">
        <v>891</v>
      </c>
      <c r="E990" s="8">
        <v>2</v>
      </c>
      <c r="F990" s="7" t="s">
        <v>68</v>
      </c>
      <c r="G990" s="7" t="s">
        <v>68</v>
      </c>
      <c r="H990" s="7" t="s">
        <v>468</v>
      </c>
      <c r="I990" s="7" t="s">
        <v>44</v>
      </c>
      <c r="J990" s="19" t="str">
        <f>IFERROR(INDEX('Employee Info'!$C$3:$E$200,MATCH(Data7[[#This Row],[Name:]],'Employee Info'!$B$3:$B$200,0),MATCH(Data7[[#This Row],[Hours Type:]],'Employee Info'!$C$2:$E$2,0)),"")</f>
        <v/>
      </c>
      <c r="K990" s="19" t="str">
        <f>IFERROR(INDEX('Employee Info'!$C$3:$J$200,MATCH(Data7[[#This Row],[Name:]],'Employee Info'!$B$3:$B$200,0),MATCH(Data7[[#Headers],[Truck]],'Employee Info'!$C$2:$J$2,0)),"")</f>
        <v/>
      </c>
      <c r="L990" s="19" t="str">
        <f>IFERROR(INDEX('Employee Info'!$C$3:$J$200,MATCH(Data7[[#This Row],[Name:]],'Employee Info'!$B$3:$B$200,0),MATCH(Data7[[#Headers],[Phone]],'Employee Info'!$C$2:$J$2,0)),"")</f>
        <v/>
      </c>
      <c r="M990" s="19" t="str">
        <f>IFERROR(INDEX('Employee Info'!$C$3:$J$200,MATCH(Data7[[#This Row],[Name:]],'Employee Info'!$B$3:$B$200,0),MATCH(Data7[[#Headers],[Tech]],'Employee Info'!$C$2:$J$2,0)),"")</f>
        <v/>
      </c>
      <c r="N990" s="19" t="str">
        <f>IFERROR(INDEX('Employee Info'!$C$3:$J$200,MATCH(Data7[[#This Row],[Name:]],'Employee Info'!$B$3:$B$200,0),MATCH(Data7[[#Headers],[Other]],'Employee Info'!$C$2:$J$2,0)),"")</f>
        <v/>
      </c>
      <c r="O990" s="19">
        <f>IFERROR((Data7[[#This Row],[Hours:]]*SUM(Data7[[#This Row],[Rate]:[Other]])),"")</f>
        <v>0</v>
      </c>
      <c r="P990" s="7" t="str">
        <f>IF(Data7[[#This Row],[WO'#:]]="","Riley #","WO#")</f>
        <v>Riley #</v>
      </c>
      <c r="Q990" s="7">
        <f>IFERROR(WEEKNUM(Data7[[#This Row],[Date:]]),"")</f>
        <v>23</v>
      </c>
      <c r="R990" s="6">
        <f t="shared" si="45"/>
        <v>45445</v>
      </c>
      <c r="S990" s="6">
        <f>Data7[[#This Row],[Week Start]]+7</f>
        <v>45452</v>
      </c>
      <c r="T990" s="7" t="str">
        <f t="shared" si="46"/>
        <v>6/2/2024 - 6/9/2024</v>
      </c>
      <c r="U990" s="7" t="str">
        <f t="shared" si="47"/>
        <v>Time Card</v>
      </c>
      <c r="V990" s="8" t="str">
        <f>RIGHT(TEXT(Data7[[#This Row],[Date:]],"mmddyyyy"),4)</f>
        <v>2024</v>
      </c>
      <c r="W990" s="8" t="str">
        <f>MID(TEXT(Data7[[#This Row],[Date:]],"mmddyyyy"),3,2)</f>
        <v>05</v>
      </c>
      <c r="X990" s="8" t="str">
        <f>LEFT(TEXT(Data7[[#This Row],[Date:]],"mmddyyyy"),2)</f>
        <v>06</v>
      </c>
      <c r="Y990" s="6">
        <f>DATE(Data7[[#This Row],[Year]],Data7[[#This Row],[Month]],Data7[[#This Row],[Day]])</f>
        <v>45448</v>
      </c>
    </row>
    <row r="991" spans="1:25" x14ac:dyDescent="0.3">
      <c r="A991" s="5">
        <v>45448.585666898151</v>
      </c>
      <c r="B991" s="7" t="s">
        <v>65</v>
      </c>
      <c r="C991" s="6" t="s">
        <v>882</v>
      </c>
      <c r="D991" s="7" t="s">
        <v>889</v>
      </c>
      <c r="E991" s="8">
        <v>3</v>
      </c>
      <c r="F991" s="7" t="s">
        <v>68</v>
      </c>
      <c r="G991" s="7" t="s">
        <v>68</v>
      </c>
      <c r="H991" s="7" t="s">
        <v>380</v>
      </c>
      <c r="I991" s="7" t="s">
        <v>44</v>
      </c>
      <c r="J991" s="19" t="str">
        <f>IFERROR(INDEX('Employee Info'!$C$3:$E$200,MATCH(Data7[[#This Row],[Name:]],'Employee Info'!$B$3:$B$200,0),MATCH(Data7[[#This Row],[Hours Type:]],'Employee Info'!$C$2:$E$2,0)),"")</f>
        <v/>
      </c>
      <c r="K991" s="19" t="str">
        <f>IFERROR(INDEX('Employee Info'!$C$3:$J$200,MATCH(Data7[[#This Row],[Name:]],'Employee Info'!$B$3:$B$200,0),MATCH(Data7[[#Headers],[Truck]],'Employee Info'!$C$2:$J$2,0)),"")</f>
        <v/>
      </c>
      <c r="L991" s="19" t="str">
        <f>IFERROR(INDEX('Employee Info'!$C$3:$J$200,MATCH(Data7[[#This Row],[Name:]],'Employee Info'!$B$3:$B$200,0),MATCH(Data7[[#Headers],[Phone]],'Employee Info'!$C$2:$J$2,0)),"")</f>
        <v/>
      </c>
      <c r="M991" s="19" t="str">
        <f>IFERROR(INDEX('Employee Info'!$C$3:$J$200,MATCH(Data7[[#This Row],[Name:]],'Employee Info'!$B$3:$B$200,0),MATCH(Data7[[#Headers],[Tech]],'Employee Info'!$C$2:$J$2,0)),"")</f>
        <v/>
      </c>
      <c r="N991" s="19" t="str">
        <f>IFERROR(INDEX('Employee Info'!$C$3:$J$200,MATCH(Data7[[#This Row],[Name:]],'Employee Info'!$B$3:$B$200,0),MATCH(Data7[[#Headers],[Other]],'Employee Info'!$C$2:$J$2,0)),"")</f>
        <v/>
      </c>
      <c r="O991" s="19">
        <f>IFERROR((Data7[[#This Row],[Hours:]]*SUM(Data7[[#This Row],[Rate]:[Other]])),"")</f>
        <v>0</v>
      </c>
      <c r="P991" s="7" t="str">
        <f>IF(Data7[[#This Row],[WO'#:]]="","Riley #","WO#")</f>
        <v>Riley #</v>
      </c>
      <c r="Q991" s="7">
        <f>IFERROR(WEEKNUM(Data7[[#This Row],[Date:]]),"")</f>
        <v>23</v>
      </c>
      <c r="R991" s="6">
        <f t="shared" si="45"/>
        <v>45445</v>
      </c>
      <c r="S991" s="6">
        <f>Data7[[#This Row],[Week Start]]+7</f>
        <v>45452</v>
      </c>
      <c r="T991" s="7" t="str">
        <f t="shared" si="46"/>
        <v>6/2/2024 - 6/9/2024</v>
      </c>
      <c r="U991" s="7" t="str">
        <f t="shared" si="47"/>
        <v>Time Card</v>
      </c>
      <c r="V991" s="8" t="str">
        <f>RIGHT(TEXT(Data7[[#This Row],[Date:]],"mmddyyyy"),4)</f>
        <v>2024</v>
      </c>
      <c r="W991" s="8" t="str">
        <f>MID(TEXT(Data7[[#This Row],[Date:]],"mmddyyyy"),3,2)</f>
        <v>05</v>
      </c>
      <c r="X991" s="8" t="str">
        <f>LEFT(TEXT(Data7[[#This Row],[Date:]],"mmddyyyy"),2)</f>
        <v>06</v>
      </c>
      <c r="Y991" s="6">
        <f>DATE(Data7[[#This Row],[Year]],Data7[[#This Row],[Month]],Data7[[#This Row],[Day]])</f>
        <v>45448</v>
      </c>
    </row>
    <row r="992" spans="1:25" x14ac:dyDescent="0.3">
      <c r="A992" s="5">
        <v>45448.585821296299</v>
      </c>
      <c r="B992" s="7" t="s">
        <v>492</v>
      </c>
      <c r="C992" s="6" t="s">
        <v>882</v>
      </c>
      <c r="D992" s="7" t="s">
        <v>889</v>
      </c>
      <c r="E992" s="8">
        <v>3</v>
      </c>
      <c r="F992" s="7" t="s">
        <v>68</v>
      </c>
      <c r="G992" s="7" t="s">
        <v>68</v>
      </c>
      <c r="H992" s="7" t="s">
        <v>380</v>
      </c>
      <c r="I992" s="7" t="s">
        <v>44</v>
      </c>
      <c r="J992" s="19" t="str">
        <f>IFERROR(INDEX('Employee Info'!$C$3:$E$200,MATCH(Data7[[#This Row],[Name:]],'Employee Info'!$B$3:$B$200,0),MATCH(Data7[[#This Row],[Hours Type:]],'Employee Info'!$C$2:$E$2,0)),"")</f>
        <v/>
      </c>
      <c r="K992" s="19" t="str">
        <f>IFERROR(INDEX('Employee Info'!$C$3:$J$200,MATCH(Data7[[#This Row],[Name:]],'Employee Info'!$B$3:$B$200,0),MATCH(Data7[[#Headers],[Truck]],'Employee Info'!$C$2:$J$2,0)),"")</f>
        <v/>
      </c>
      <c r="L992" s="19" t="str">
        <f>IFERROR(INDEX('Employee Info'!$C$3:$J$200,MATCH(Data7[[#This Row],[Name:]],'Employee Info'!$B$3:$B$200,0),MATCH(Data7[[#Headers],[Phone]],'Employee Info'!$C$2:$J$2,0)),"")</f>
        <v/>
      </c>
      <c r="M992" s="19" t="str">
        <f>IFERROR(INDEX('Employee Info'!$C$3:$J$200,MATCH(Data7[[#This Row],[Name:]],'Employee Info'!$B$3:$B$200,0),MATCH(Data7[[#Headers],[Tech]],'Employee Info'!$C$2:$J$2,0)),"")</f>
        <v/>
      </c>
      <c r="N992" s="19" t="str">
        <f>IFERROR(INDEX('Employee Info'!$C$3:$J$200,MATCH(Data7[[#This Row],[Name:]],'Employee Info'!$B$3:$B$200,0),MATCH(Data7[[#Headers],[Other]],'Employee Info'!$C$2:$J$2,0)),"")</f>
        <v/>
      </c>
      <c r="O992" s="19">
        <f>IFERROR((Data7[[#This Row],[Hours:]]*SUM(Data7[[#This Row],[Rate]:[Other]])),"")</f>
        <v>0</v>
      </c>
      <c r="P992" s="7" t="str">
        <f>IF(Data7[[#This Row],[WO'#:]]="","Riley #","WO#")</f>
        <v>Riley #</v>
      </c>
      <c r="Q992" s="7">
        <f>IFERROR(WEEKNUM(Data7[[#This Row],[Date:]]),"")</f>
        <v>23</v>
      </c>
      <c r="R992" s="6">
        <f t="shared" si="45"/>
        <v>45445</v>
      </c>
      <c r="S992" s="6">
        <f>Data7[[#This Row],[Week Start]]+7</f>
        <v>45452</v>
      </c>
      <c r="T992" s="7" t="str">
        <f t="shared" si="46"/>
        <v>6/2/2024 - 6/9/2024</v>
      </c>
      <c r="U992" s="7" t="str">
        <f t="shared" si="47"/>
        <v>Time Card</v>
      </c>
      <c r="V992" s="8" t="str">
        <f>RIGHT(TEXT(Data7[[#This Row],[Date:]],"mmddyyyy"),4)</f>
        <v>2024</v>
      </c>
      <c r="W992" s="8" t="str">
        <f>MID(TEXT(Data7[[#This Row],[Date:]],"mmddyyyy"),3,2)</f>
        <v>05</v>
      </c>
      <c r="X992" s="8" t="str">
        <f>LEFT(TEXT(Data7[[#This Row],[Date:]],"mmddyyyy"),2)</f>
        <v>06</v>
      </c>
      <c r="Y992" s="6">
        <f>DATE(Data7[[#This Row],[Year]],Data7[[#This Row],[Month]],Data7[[#This Row],[Day]])</f>
        <v>45448</v>
      </c>
    </row>
    <row r="993" spans="1:25" x14ac:dyDescent="0.3">
      <c r="A993" s="5">
        <v>45451.350299999998</v>
      </c>
      <c r="B993" s="7" t="s">
        <v>66</v>
      </c>
      <c r="C993" s="6" t="s">
        <v>882</v>
      </c>
      <c r="D993" s="7" t="s">
        <v>894</v>
      </c>
      <c r="E993" s="8">
        <v>1</v>
      </c>
      <c r="F993" s="7" t="s">
        <v>68</v>
      </c>
      <c r="G993" s="7" t="s">
        <v>68</v>
      </c>
      <c r="H993" s="7" t="s">
        <v>380</v>
      </c>
      <c r="I993" s="7" t="s">
        <v>44</v>
      </c>
      <c r="J993" s="19" t="str">
        <f>IFERROR(INDEX('Employee Info'!$C$3:$E$200,MATCH(Data7[[#This Row],[Name:]],'Employee Info'!$B$3:$B$200,0),MATCH(Data7[[#This Row],[Hours Type:]],'Employee Info'!$C$2:$E$2,0)),"")</f>
        <v/>
      </c>
      <c r="K993" s="19" t="str">
        <f>IFERROR(INDEX('Employee Info'!$C$3:$J$200,MATCH(Data7[[#This Row],[Name:]],'Employee Info'!$B$3:$B$200,0),MATCH(Data7[[#Headers],[Truck]],'Employee Info'!$C$2:$J$2,0)),"")</f>
        <v/>
      </c>
      <c r="L993" s="19" t="str">
        <f>IFERROR(INDEX('Employee Info'!$C$3:$J$200,MATCH(Data7[[#This Row],[Name:]],'Employee Info'!$B$3:$B$200,0),MATCH(Data7[[#Headers],[Phone]],'Employee Info'!$C$2:$J$2,0)),"")</f>
        <v/>
      </c>
      <c r="M993" s="19" t="str">
        <f>IFERROR(INDEX('Employee Info'!$C$3:$J$200,MATCH(Data7[[#This Row],[Name:]],'Employee Info'!$B$3:$B$200,0),MATCH(Data7[[#Headers],[Tech]],'Employee Info'!$C$2:$J$2,0)),"")</f>
        <v/>
      </c>
      <c r="N993" s="19" t="str">
        <f>IFERROR(INDEX('Employee Info'!$C$3:$J$200,MATCH(Data7[[#This Row],[Name:]],'Employee Info'!$B$3:$B$200,0),MATCH(Data7[[#Headers],[Other]],'Employee Info'!$C$2:$J$2,0)),"")</f>
        <v/>
      </c>
      <c r="O993" s="19">
        <f>IFERROR((Data7[[#This Row],[Hours:]]*SUM(Data7[[#This Row],[Rate]:[Other]])),"")</f>
        <v>0</v>
      </c>
      <c r="P993" s="7" t="str">
        <f>IF(Data7[[#This Row],[WO'#:]]="","Riley #","WO#")</f>
        <v>Riley #</v>
      </c>
      <c r="Q993" s="7">
        <f>IFERROR(WEEKNUM(Data7[[#This Row],[Date:]]),"")</f>
        <v>23</v>
      </c>
      <c r="R993" s="6">
        <f t="shared" si="45"/>
        <v>45445</v>
      </c>
      <c r="S993" s="6">
        <f>Data7[[#This Row],[Week Start]]+7</f>
        <v>45452</v>
      </c>
      <c r="T993" s="7" t="str">
        <f t="shared" si="46"/>
        <v>6/2/2024 - 6/9/2024</v>
      </c>
      <c r="U993" s="7" t="str">
        <f t="shared" si="47"/>
        <v>Time Card</v>
      </c>
      <c r="V993" s="8" t="str">
        <f>RIGHT(TEXT(Data7[[#This Row],[Date:]],"mmddyyyy"),4)</f>
        <v>2024</v>
      </c>
      <c r="W993" s="8" t="str">
        <f>MID(TEXT(Data7[[#This Row],[Date:]],"mmddyyyy"),3,2)</f>
        <v>05</v>
      </c>
      <c r="X993" s="8" t="str">
        <f>LEFT(TEXT(Data7[[#This Row],[Date:]],"mmddyyyy"),2)</f>
        <v>06</v>
      </c>
      <c r="Y993" s="6">
        <f>DATE(Data7[[#This Row],[Year]],Data7[[#This Row],[Month]],Data7[[#This Row],[Day]])</f>
        <v>45448</v>
      </c>
    </row>
    <row r="994" spans="1:25" x14ac:dyDescent="0.3">
      <c r="A994" s="5">
        <v>45448.580867129633</v>
      </c>
      <c r="B994" s="7" t="s">
        <v>34</v>
      </c>
      <c r="C994" s="6" t="s">
        <v>882</v>
      </c>
      <c r="D994" s="7" t="s">
        <v>886</v>
      </c>
      <c r="E994" s="8">
        <v>2.5</v>
      </c>
      <c r="F994" s="7" t="s">
        <v>68</v>
      </c>
      <c r="G994" s="7" t="s">
        <v>68</v>
      </c>
      <c r="H994" s="7" t="s">
        <v>491</v>
      </c>
      <c r="I994" s="7" t="s">
        <v>44</v>
      </c>
      <c r="J994" s="19" t="str">
        <f>IFERROR(INDEX('Employee Info'!$C$3:$E$200,MATCH(Data7[[#This Row],[Name:]],'Employee Info'!$B$3:$B$200,0),MATCH(Data7[[#This Row],[Hours Type:]],'Employee Info'!$C$2:$E$2,0)),"")</f>
        <v/>
      </c>
      <c r="K994" s="19" t="str">
        <f>IFERROR(INDEX('Employee Info'!$C$3:$J$200,MATCH(Data7[[#This Row],[Name:]],'Employee Info'!$B$3:$B$200,0),MATCH(Data7[[#Headers],[Truck]],'Employee Info'!$C$2:$J$2,0)),"")</f>
        <v/>
      </c>
      <c r="L994" s="19" t="str">
        <f>IFERROR(INDEX('Employee Info'!$C$3:$J$200,MATCH(Data7[[#This Row],[Name:]],'Employee Info'!$B$3:$B$200,0),MATCH(Data7[[#Headers],[Phone]],'Employee Info'!$C$2:$J$2,0)),"")</f>
        <v/>
      </c>
      <c r="M994" s="19" t="str">
        <f>IFERROR(INDEX('Employee Info'!$C$3:$J$200,MATCH(Data7[[#This Row],[Name:]],'Employee Info'!$B$3:$B$200,0),MATCH(Data7[[#Headers],[Tech]],'Employee Info'!$C$2:$J$2,0)),"")</f>
        <v/>
      </c>
      <c r="N994" s="19" t="str">
        <f>IFERROR(INDEX('Employee Info'!$C$3:$J$200,MATCH(Data7[[#This Row],[Name:]],'Employee Info'!$B$3:$B$200,0),MATCH(Data7[[#Headers],[Other]],'Employee Info'!$C$2:$J$2,0)),"")</f>
        <v/>
      </c>
      <c r="O994" s="19">
        <f>IFERROR((Data7[[#This Row],[Hours:]]*SUM(Data7[[#This Row],[Rate]:[Other]])),"")</f>
        <v>0</v>
      </c>
      <c r="P994" s="7" t="str">
        <f>IF(Data7[[#This Row],[WO'#:]]="","Riley #","WO#")</f>
        <v>Riley #</v>
      </c>
      <c r="Q994" s="7">
        <f>IFERROR(WEEKNUM(Data7[[#This Row],[Date:]]),"")</f>
        <v>23</v>
      </c>
      <c r="R994" s="6">
        <f t="shared" si="45"/>
        <v>45445</v>
      </c>
      <c r="S994" s="6">
        <f>Data7[[#This Row],[Week Start]]+7</f>
        <v>45452</v>
      </c>
      <c r="T994" s="7" t="str">
        <f t="shared" si="46"/>
        <v>6/2/2024 - 6/9/2024</v>
      </c>
      <c r="U994" s="7" t="str">
        <f t="shared" si="47"/>
        <v>Time Card</v>
      </c>
      <c r="V994" s="8" t="str">
        <f>RIGHT(TEXT(Data7[[#This Row],[Date:]],"mmddyyyy"),4)</f>
        <v>2024</v>
      </c>
      <c r="W994" s="8" t="str">
        <f>MID(TEXT(Data7[[#This Row],[Date:]],"mmddyyyy"),3,2)</f>
        <v>05</v>
      </c>
      <c r="X994" s="8" t="str">
        <f>LEFT(TEXT(Data7[[#This Row],[Date:]],"mmddyyyy"),2)</f>
        <v>06</v>
      </c>
      <c r="Y994" s="6">
        <f>DATE(Data7[[#This Row],[Year]],Data7[[#This Row],[Month]],Data7[[#This Row],[Day]])</f>
        <v>45448</v>
      </c>
    </row>
    <row r="995" spans="1:25" x14ac:dyDescent="0.3">
      <c r="A995" s="5">
        <v>45448.582094328704</v>
      </c>
      <c r="B995" s="7" t="s">
        <v>35</v>
      </c>
      <c r="C995" s="6" t="s">
        <v>882</v>
      </c>
      <c r="D995" s="7" t="s">
        <v>887</v>
      </c>
      <c r="E995" s="8">
        <v>3</v>
      </c>
      <c r="F995" s="7" t="s">
        <v>68</v>
      </c>
      <c r="G995" s="7" t="s">
        <v>68</v>
      </c>
      <c r="H995" s="7" t="s">
        <v>491</v>
      </c>
      <c r="I995" s="7" t="s">
        <v>44</v>
      </c>
      <c r="J995" s="19" t="str">
        <f>IFERROR(INDEX('Employee Info'!$C$3:$E$200,MATCH(Data7[[#This Row],[Name:]],'Employee Info'!$B$3:$B$200,0),MATCH(Data7[[#This Row],[Hours Type:]],'Employee Info'!$C$2:$E$2,0)),"")</f>
        <v/>
      </c>
      <c r="K995" s="19" t="str">
        <f>IFERROR(INDEX('Employee Info'!$C$3:$J$200,MATCH(Data7[[#This Row],[Name:]],'Employee Info'!$B$3:$B$200,0),MATCH(Data7[[#Headers],[Truck]],'Employee Info'!$C$2:$J$2,0)),"")</f>
        <v/>
      </c>
      <c r="L995" s="19" t="str">
        <f>IFERROR(INDEX('Employee Info'!$C$3:$J$200,MATCH(Data7[[#This Row],[Name:]],'Employee Info'!$B$3:$B$200,0),MATCH(Data7[[#Headers],[Phone]],'Employee Info'!$C$2:$J$2,0)),"")</f>
        <v/>
      </c>
      <c r="M995" s="19" t="str">
        <f>IFERROR(INDEX('Employee Info'!$C$3:$J$200,MATCH(Data7[[#This Row],[Name:]],'Employee Info'!$B$3:$B$200,0),MATCH(Data7[[#Headers],[Tech]],'Employee Info'!$C$2:$J$2,0)),"")</f>
        <v/>
      </c>
      <c r="N995" s="19" t="str">
        <f>IFERROR(INDEX('Employee Info'!$C$3:$J$200,MATCH(Data7[[#This Row],[Name:]],'Employee Info'!$B$3:$B$200,0),MATCH(Data7[[#Headers],[Other]],'Employee Info'!$C$2:$J$2,0)),"")</f>
        <v/>
      </c>
      <c r="O995" s="19">
        <f>IFERROR((Data7[[#This Row],[Hours:]]*SUM(Data7[[#This Row],[Rate]:[Other]])),"")</f>
        <v>0</v>
      </c>
      <c r="P995" s="7" t="str">
        <f>IF(Data7[[#This Row],[WO'#:]]="","Riley #","WO#")</f>
        <v>Riley #</v>
      </c>
      <c r="Q995" s="7">
        <f>IFERROR(WEEKNUM(Data7[[#This Row],[Date:]]),"")</f>
        <v>23</v>
      </c>
      <c r="R995" s="6">
        <f t="shared" si="45"/>
        <v>45445</v>
      </c>
      <c r="S995" s="6">
        <f>Data7[[#This Row],[Week Start]]+7</f>
        <v>45452</v>
      </c>
      <c r="T995" s="7" t="str">
        <f t="shared" si="46"/>
        <v>6/2/2024 - 6/9/2024</v>
      </c>
      <c r="U995" s="7" t="str">
        <f t="shared" si="47"/>
        <v>Time Card</v>
      </c>
      <c r="V995" s="8" t="str">
        <f>RIGHT(TEXT(Data7[[#This Row],[Date:]],"mmddyyyy"),4)</f>
        <v>2024</v>
      </c>
      <c r="W995" s="8" t="str">
        <f>MID(TEXT(Data7[[#This Row],[Date:]],"mmddyyyy"),3,2)</f>
        <v>05</v>
      </c>
      <c r="X995" s="8" t="str">
        <f>LEFT(TEXT(Data7[[#This Row],[Date:]],"mmddyyyy"),2)</f>
        <v>06</v>
      </c>
      <c r="Y995" s="6">
        <f>DATE(Data7[[#This Row],[Year]],Data7[[#This Row],[Month]],Data7[[#This Row],[Day]])</f>
        <v>45448</v>
      </c>
    </row>
    <row r="996" spans="1:25" x14ac:dyDescent="0.3">
      <c r="A996" s="5">
        <v>45451.349514120368</v>
      </c>
      <c r="B996" s="7" t="s">
        <v>66</v>
      </c>
      <c r="C996" s="6" t="s">
        <v>882</v>
      </c>
      <c r="D996" s="7" t="s">
        <v>893</v>
      </c>
      <c r="E996" s="8">
        <v>1</v>
      </c>
      <c r="F996" s="7" t="s">
        <v>68</v>
      </c>
      <c r="G996" s="7" t="s">
        <v>68</v>
      </c>
      <c r="H996" s="7" t="s">
        <v>649</v>
      </c>
      <c r="I996" s="7" t="s">
        <v>44</v>
      </c>
      <c r="J996" s="19" t="str">
        <f>IFERROR(INDEX('Employee Info'!$C$3:$E$200,MATCH(Data7[[#This Row],[Name:]],'Employee Info'!$B$3:$B$200,0),MATCH(Data7[[#This Row],[Hours Type:]],'Employee Info'!$C$2:$E$2,0)),"")</f>
        <v/>
      </c>
      <c r="K996" s="19" t="str">
        <f>IFERROR(INDEX('Employee Info'!$C$3:$J$200,MATCH(Data7[[#This Row],[Name:]],'Employee Info'!$B$3:$B$200,0),MATCH(Data7[[#Headers],[Truck]],'Employee Info'!$C$2:$J$2,0)),"")</f>
        <v/>
      </c>
      <c r="L996" s="19" t="str">
        <f>IFERROR(INDEX('Employee Info'!$C$3:$J$200,MATCH(Data7[[#This Row],[Name:]],'Employee Info'!$B$3:$B$200,0),MATCH(Data7[[#Headers],[Phone]],'Employee Info'!$C$2:$J$2,0)),"")</f>
        <v/>
      </c>
      <c r="M996" s="19" t="str">
        <f>IFERROR(INDEX('Employee Info'!$C$3:$J$200,MATCH(Data7[[#This Row],[Name:]],'Employee Info'!$B$3:$B$200,0),MATCH(Data7[[#Headers],[Tech]],'Employee Info'!$C$2:$J$2,0)),"")</f>
        <v/>
      </c>
      <c r="N996" s="19" t="str">
        <f>IFERROR(INDEX('Employee Info'!$C$3:$J$200,MATCH(Data7[[#This Row],[Name:]],'Employee Info'!$B$3:$B$200,0),MATCH(Data7[[#Headers],[Other]],'Employee Info'!$C$2:$J$2,0)),"")</f>
        <v/>
      </c>
      <c r="O996" s="19">
        <f>IFERROR((Data7[[#This Row],[Hours:]]*SUM(Data7[[#This Row],[Rate]:[Other]])),"")</f>
        <v>0</v>
      </c>
      <c r="P996" s="7" t="str">
        <f>IF(Data7[[#This Row],[WO'#:]]="","Riley #","WO#")</f>
        <v>Riley #</v>
      </c>
      <c r="Q996" s="7">
        <f>IFERROR(WEEKNUM(Data7[[#This Row],[Date:]]),"")</f>
        <v>23</v>
      </c>
      <c r="R996" s="6">
        <f t="shared" si="45"/>
        <v>45445</v>
      </c>
      <c r="S996" s="6">
        <f>Data7[[#This Row],[Week Start]]+7</f>
        <v>45452</v>
      </c>
      <c r="T996" s="7" t="str">
        <f t="shared" si="46"/>
        <v>6/2/2024 - 6/9/2024</v>
      </c>
      <c r="U996" s="7" t="str">
        <f t="shared" si="47"/>
        <v>Time Card</v>
      </c>
      <c r="V996" s="8" t="str">
        <f>RIGHT(TEXT(Data7[[#This Row],[Date:]],"mmddyyyy"),4)</f>
        <v>2024</v>
      </c>
      <c r="W996" s="8" t="str">
        <f>MID(TEXT(Data7[[#This Row],[Date:]],"mmddyyyy"),3,2)</f>
        <v>05</v>
      </c>
      <c r="X996" s="8" t="str">
        <f>LEFT(TEXT(Data7[[#This Row],[Date:]],"mmddyyyy"),2)</f>
        <v>06</v>
      </c>
      <c r="Y996" s="6">
        <f>DATE(Data7[[#This Row],[Year]],Data7[[#This Row],[Month]],Data7[[#This Row],[Day]])</f>
        <v>45448</v>
      </c>
    </row>
    <row r="997" spans="1:25" x14ac:dyDescent="0.3">
      <c r="A997" s="5">
        <v>45448.582899421293</v>
      </c>
      <c r="B997" s="7" t="s">
        <v>35</v>
      </c>
      <c r="C997" s="6" t="s">
        <v>882</v>
      </c>
      <c r="D997" s="7" t="s">
        <v>888</v>
      </c>
      <c r="E997" s="8">
        <v>1.5</v>
      </c>
      <c r="F997" s="7" t="s">
        <v>68</v>
      </c>
      <c r="G997" s="7" t="s">
        <v>68</v>
      </c>
      <c r="H997" s="7" t="s">
        <v>577</v>
      </c>
      <c r="I997" s="7" t="s">
        <v>44</v>
      </c>
      <c r="J997" s="19" t="str">
        <f>IFERROR(INDEX('Employee Info'!$C$3:$E$200,MATCH(Data7[[#This Row],[Name:]],'Employee Info'!$B$3:$B$200,0),MATCH(Data7[[#This Row],[Hours Type:]],'Employee Info'!$C$2:$E$2,0)),"")</f>
        <v/>
      </c>
      <c r="K997" s="19" t="str">
        <f>IFERROR(INDEX('Employee Info'!$C$3:$J$200,MATCH(Data7[[#This Row],[Name:]],'Employee Info'!$B$3:$B$200,0),MATCH(Data7[[#Headers],[Truck]],'Employee Info'!$C$2:$J$2,0)),"")</f>
        <v/>
      </c>
      <c r="L997" s="19" t="str">
        <f>IFERROR(INDEX('Employee Info'!$C$3:$J$200,MATCH(Data7[[#This Row],[Name:]],'Employee Info'!$B$3:$B$200,0),MATCH(Data7[[#Headers],[Phone]],'Employee Info'!$C$2:$J$2,0)),"")</f>
        <v/>
      </c>
      <c r="M997" s="19" t="str">
        <f>IFERROR(INDEX('Employee Info'!$C$3:$J$200,MATCH(Data7[[#This Row],[Name:]],'Employee Info'!$B$3:$B$200,0),MATCH(Data7[[#Headers],[Tech]],'Employee Info'!$C$2:$J$2,0)),"")</f>
        <v/>
      </c>
      <c r="N997" s="19" t="str">
        <f>IFERROR(INDEX('Employee Info'!$C$3:$J$200,MATCH(Data7[[#This Row],[Name:]],'Employee Info'!$B$3:$B$200,0),MATCH(Data7[[#Headers],[Other]],'Employee Info'!$C$2:$J$2,0)),"")</f>
        <v/>
      </c>
      <c r="O997" s="19">
        <f>IFERROR((Data7[[#This Row],[Hours:]]*SUM(Data7[[#This Row],[Rate]:[Other]])),"")</f>
        <v>0</v>
      </c>
      <c r="P997" s="7" t="str">
        <f>IF(Data7[[#This Row],[WO'#:]]="","Riley #","WO#")</f>
        <v>Riley #</v>
      </c>
      <c r="Q997" s="7">
        <f>IFERROR(WEEKNUM(Data7[[#This Row],[Date:]]),"")</f>
        <v>23</v>
      </c>
      <c r="R997" s="6">
        <f t="shared" si="45"/>
        <v>45445</v>
      </c>
      <c r="S997" s="6">
        <f>Data7[[#This Row],[Week Start]]+7</f>
        <v>45452</v>
      </c>
      <c r="T997" s="7" t="str">
        <f t="shared" si="46"/>
        <v>6/2/2024 - 6/9/2024</v>
      </c>
      <c r="U997" s="7" t="str">
        <f t="shared" si="47"/>
        <v>Time Card</v>
      </c>
      <c r="V997" s="8" t="str">
        <f>RIGHT(TEXT(Data7[[#This Row],[Date:]],"mmddyyyy"),4)</f>
        <v>2024</v>
      </c>
      <c r="W997" s="8" t="str">
        <f>MID(TEXT(Data7[[#This Row],[Date:]],"mmddyyyy"),3,2)</f>
        <v>05</v>
      </c>
      <c r="X997" s="8" t="str">
        <f>LEFT(TEXT(Data7[[#This Row],[Date:]],"mmddyyyy"),2)</f>
        <v>06</v>
      </c>
      <c r="Y997" s="6">
        <f>DATE(Data7[[#This Row],[Year]],Data7[[#This Row],[Month]],Data7[[#This Row],[Day]])</f>
        <v>45448</v>
      </c>
    </row>
    <row r="998" spans="1:25" x14ac:dyDescent="0.3">
      <c r="A998" s="5">
        <v>45448.586638657405</v>
      </c>
      <c r="B998" s="7" t="s">
        <v>492</v>
      </c>
      <c r="C998" s="6" t="s">
        <v>882</v>
      </c>
      <c r="D998" s="7" t="s">
        <v>890</v>
      </c>
      <c r="E998" s="8">
        <v>5</v>
      </c>
      <c r="F998" s="7" t="s">
        <v>68</v>
      </c>
      <c r="G998" s="7" t="s">
        <v>68</v>
      </c>
      <c r="H998" s="7" t="s">
        <v>536</v>
      </c>
      <c r="I998" s="7" t="s">
        <v>44</v>
      </c>
      <c r="J998" s="19" t="str">
        <f>IFERROR(INDEX('Employee Info'!$C$3:$E$200,MATCH(Data7[[#This Row],[Name:]],'Employee Info'!$B$3:$B$200,0),MATCH(Data7[[#This Row],[Hours Type:]],'Employee Info'!$C$2:$E$2,0)),"")</f>
        <v/>
      </c>
      <c r="K998" s="19" t="str">
        <f>IFERROR(INDEX('Employee Info'!$C$3:$J$200,MATCH(Data7[[#This Row],[Name:]],'Employee Info'!$B$3:$B$200,0),MATCH(Data7[[#Headers],[Truck]],'Employee Info'!$C$2:$J$2,0)),"")</f>
        <v/>
      </c>
      <c r="L998" s="19" t="str">
        <f>IFERROR(INDEX('Employee Info'!$C$3:$J$200,MATCH(Data7[[#This Row],[Name:]],'Employee Info'!$B$3:$B$200,0),MATCH(Data7[[#Headers],[Phone]],'Employee Info'!$C$2:$J$2,0)),"")</f>
        <v/>
      </c>
      <c r="M998" s="19" t="str">
        <f>IFERROR(INDEX('Employee Info'!$C$3:$J$200,MATCH(Data7[[#This Row],[Name:]],'Employee Info'!$B$3:$B$200,0),MATCH(Data7[[#Headers],[Tech]],'Employee Info'!$C$2:$J$2,0)),"")</f>
        <v/>
      </c>
      <c r="N998" s="19" t="str">
        <f>IFERROR(INDEX('Employee Info'!$C$3:$J$200,MATCH(Data7[[#This Row],[Name:]],'Employee Info'!$B$3:$B$200,0),MATCH(Data7[[#Headers],[Other]],'Employee Info'!$C$2:$J$2,0)),"")</f>
        <v/>
      </c>
      <c r="O998" s="19">
        <f>IFERROR((Data7[[#This Row],[Hours:]]*SUM(Data7[[#This Row],[Rate]:[Other]])),"")</f>
        <v>0</v>
      </c>
      <c r="P998" s="7" t="str">
        <f>IF(Data7[[#This Row],[WO'#:]]="","Riley #","WO#")</f>
        <v>Riley #</v>
      </c>
      <c r="Q998" s="7">
        <f>IFERROR(WEEKNUM(Data7[[#This Row],[Date:]]),"")</f>
        <v>23</v>
      </c>
      <c r="R998" s="6">
        <f t="shared" si="45"/>
        <v>45445</v>
      </c>
      <c r="S998" s="6">
        <f>Data7[[#This Row],[Week Start]]+7</f>
        <v>45452</v>
      </c>
      <c r="T998" s="7" t="str">
        <f t="shared" si="46"/>
        <v>6/2/2024 - 6/9/2024</v>
      </c>
      <c r="U998" s="7" t="str">
        <f t="shared" si="47"/>
        <v>Time Card</v>
      </c>
      <c r="V998" s="8" t="str">
        <f>RIGHT(TEXT(Data7[[#This Row],[Date:]],"mmddyyyy"),4)</f>
        <v>2024</v>
      </c>
      <c r="W998" s="8" t="str">
        <f>MID(TEXT(Data7[[#This Row],[Date:]],"mmddyyyy"),3,2)</f>
        <v>05</v>
      </c>
      <c r="X998" s="8" t="str">
        <f>LEFT(TEXT(Data7[[#This Row],[Date:]],"mmddyyyy"),2)</f>
        <v>06</v>
      </c>
      <c r="Y998" s="6">
        <f>DATE(Data7[[#This Row],[Year]],Data7[[#This Row],[Month]],Data7[[#This Row],[Day]])</f>
        <v>45448</v>
      </c>
    </row>
    <row r="999" spans="1:25" x14ac:dyDescent="0.3">
      <c r="A999" s="5">
        <v>45448.586730555558</v>
      </c>
      <c r="B999" s="7" t="s">
        <v>65</v>
      </c>
      <c r="C999" s="6" t="s">
        <v>882</v>
      </c>
      <c r="D999" s="7" t="s">
        <v>890</v>
      </c>
      <c r="E999" s="8">
        <v>5</v>
      </c>
      <c r="F999" s="7" t="s">
        <v>68</v>
      </c>
      <c r="G999" s="7" t="s">
        <v>68</v>
      </c>
      <c r="H999" s="7" t="s">
        <v>536</v>
      </c>
      <c r="I999" s="7" t="s">
        <v>44</v>
      </c>
      <c r="J999" s="19" t="str">
        <f>IFERROR(INDEX('Employee Info'!$C$3:$E$200,MATCH(Data7[[#This Row],[Name:]],'Employee Info'!$B$3:$B$200,0),MATCH(Data7[[#This Row],[Hours Type:]],'Employee Info'!$C$2:$E$2,0)),"")</f>
        <v/>
      </c>
      <c r="K999" s="19" t="str">
        <f>IFERROR(INDEX('Employee Info'!$C$3:$J$200,MATCH(Data7[[#This Row],[Name:]],'Employee Info'!$B$3:$B$200,0),MATCH(Data7[[#Headers],[Truck]],'Employee Info'!$C$2:$J$2,0)),"")</f>
        <v/>
      </c>
      <c r="L999" s="19" t="str">
        <f>IFERROR(INDEX('Employee Info'!$C$3:$J$200,MATCH(Data7[[#This Row],[Name:]],'Employee Info'!$B$3:$B$200,0),MATCH(Data7[[#Headers],[Phone]],'Employee Info'!$C$2:$J$2,0)),"")</f>
        <v/>
      </c>
      <c r="M999" s="19" t="str">
        <f>IFERROR(INDEX('Employee Info'!$C$3:$J$200,MATCH(Data7[[#This Row],[Name:]],'Employee Info'!$B$3:$B$200,0),MATCH(Data7[[#Headers],[Tech]],'Employee Info'!$C$2:$J$2,0)),"")</f>
        <v/>
      </c>
      <c r="N999" s="19" t="str">
        <f>IFERROR(INDEX('Employee Info'!$C$3:$J$200,MATCH(Data7[[#This Row],[Name:]],'Employee Info'!$B$3:$B$200,0),MATCH(Data7[[#Headers],[Other]],'Employee Info'!$C$2:$J$2,0)),"")</f>
        <v/>
      </c>
      <c r="O999" s="19">
        <f>IFERROR((Data7[[#This Row],[Hours:]]*SUM(Data7[[#This Row],[Rate]:[Other]])),"")</f>
        <v>0</v>
      </c>
      <c r="P999" s="7" t="str">
        <f>IF(Data7[[#This Row],[WO'#:]]="","Riley #","WO#")</f>
        <v>Riley #</v>
      </c>
      <c r="Q999" s="7">
        <f>IFERROR(WEEKNUM(Data7[[#This Row],[Date:]]),"")</f>
        <v>23</v>
      </c>
      <c r="R999" s="6">
        <f t="shared" si="45"/>
        <v>45445</v>
      </c>
      <c r="S999" s="6">
        <f>Data7[[#This Row],[Week Start]]+7</f>
        <v>45452</v>
      </c>
      <c r="T999" s="7" t="str">
        <f t="shared" si="46"/>
        <v>6/2/2024 - 6/9/2024</v>
      </c>
      <c r="U999" s="7" t="str">
        <f t="shared" si="47"/>
        <v>Time Card</v>
      </c>
      <c r="V999" s="8" t="str">
        <f>RIGHT(TEXT(Data7[[#This Row],[Date:]],"mmddyyyy"),4)</f>
        <v>2024</v>
      </c>
      <c r="W999" s="8" t="str">
        <f>MID(TEXT(Data7[[#This Row],[Date:]],"mmddyyyy"),3,2)</f>
        <v>05</v>
      </c>
      <c r="X999" s="8" t="str">
        <f>LEFT(TEXT(Data7[[#This Row],[Date:]],"mmddyyyy"),2)</f>
        <v>06</v>
      </c>
      <c r="Y999" s="6">
        <f>DATE(Data7[[#This Row],[Year]],Data7[[#This Row],[Month]],Data7[[#This Row],[Day]])</f>
        <v>45448</v>
      </c>
    </row>
    <row r="1000" spans="1:25" x14ac:dyDescent="0.3">
      <c r="A1000" s="5">
        <v>45449.243719444443</v>
      </c>
      <c r="B1000" s="7" t="s">
        <v>31</v>
      </c>
      <c r="C1000" s="6" t="s">
        <v>882</v>
      </c>
      <c r="D1000" s="7" t="s">
        <v>835</v>
      </c>
      <c r="E1000" s="8">
        <v>1</v>
      </c>
      <c r="F1000" s="7" t="s">
        <v>68</v>
      </c>
      <c r="G1000" s="7" t="s">
        <v>68</v>
      </c>
      <c r="H1000" s="7" t="s">
        <v>697</v>
      </c>
      <c r="I1000" s="7" t="s">
        <v>44</v>
      </c>
      <c r="J1000" s="19" t="str">
        <f>IFERROR(INDEX('Employee Info'!$C$3:$E$200,MATCH(Data7[[#This Row],[Name:]],'Employee Info'!$B$3:$B$200,0),MATCH(Data7[[#This Row],[Hours Type:]],'Employee Info'!$C$2:$E$2,0)),"")</f>
        <v/>
      </c>
      <c r="K1000" s="19" t="str">
        <f>IFERROR(INDEX('Employee Info'!$C$3:$J$200,MATCH(Data7[[#This Row],[Name:]],'Employee Info'!$B$3:$B$200,0),MATCH(Data7[[#Headers],[Truck]],'Employee Info'!$C$2:$J$2,0)),"")</f>
        <v/>
      </c>
      <c r="L1000" s="19" t="str">
        <f>IFERROR(INDEX('Employee Info'!$C$3:$J$200,MATCH(Data7[[#This Row],[Name:]],'Employee Info'!$B$3:$B$200,0),MATCH(Data7[[#Headers],[Phone]],'Employee Info'!$C$2:$J$2,0)),"")</f>
        <v/>
      </c>
      <c r="M1000" s="19" t="str">
        <f>IFERROR(INDEX('Employee Info'!$C$3:$J$200,MATCH(Data7[[#This Row],[Name:]],'Employee Info'!$B$3:$B$200,0),MATCH(Data7[[#Headers],[Tech]],'Employee Info'!$C$2:$J$2,0)),"")</f>
        <v/>
      </c>
      <c r="N1000" s="19" t="str">
        <f>IFERROR(INDEX('Employee Info'!$C$3:$J$200,MATCH(Data7[[#This Row],[Name:]],'Employee Info'!$B$3:$B$200,0),MATCH(Data7[[#Headers],[Other]],'Employee Info'!$C$2:$J$2,0)),"")</f>
        <v/>
      </c>
      <c r="O1000" s="19">
        <f>IFERROR((Data7[[#This Row],[Hours:]]*SUM(Data7[[#This Row],[Rate]:[Other]])),"")</f>
        <v>0</v>
      </c>
      <c r="P1000" s="7" t="str">
        <f>IF(Data7[[#This Row],[WO'#:]]="","Riley #","WO#")</f>
        <v>Riley #</v>
      </c>
      <c r="Q1000" s="7">
        <f>IFERROR(WEEKNUM(Data7[[#This Row],[Date:]]),"")</f>
        <v>23</v>
      </c>
      <c r="R1000" s="6">
        <f t="shared" si="45"/>
        <v>45445</v>
      </c>
      <c r="S1000" s="6">
        <f>Data7[[#This Row],[Week Start]]+7</f>
        <v>45452</v>
      </c>
      <c r="T1000" s="7" t="str">
        <f t="shared" si="46"/>
        <v>6/2/2024 - 6/9/2024</v>
      </c>
      <c r="U1000" s="7" t="str">
        <f t="shared" si="47"/>
        <v>Time Card</v>
      </c>
      <c r="V1000" s="8" t="str">
        <f>RIGHT(TEXT(Data7[[#This Row],[Date:]],"mmddyyyy"),4)</f>
        <v>2024</v>
      </c>
      <c r="W1000" s="8" t="str">
        <f>MID(TEXT(Data7[[#This Row],[Date:]],"mmddyyyy"),3,2)</f>
        <v>05</v>
      </c>
      <c r="X1000" s="8" t="str">
        <f>LEFT(TEXT(Data7[[#This Row],[Date:]],"mmddyyyy"),2)</f>
        <v>06</v>
      </c>
      <c r="Y1000" s="6">
        <f>DATE(Data7[[#This Row],[Year]],Data7[[#This Row],[Month]],Data7[[#This Row],[Day]])</f>
        <v>45448</v>
      </c>
    </row>
    <row r="1001" spans="1:25" x14ac:dyDescent="0.3">
      <c r="A1001" s="5">
        <v>45451.34637673611</v>
      </c>
      <c r="B1001" s="7" t="s">
        <v>66</v>
      </c>
      <c r="C1001" s="6" t="s">
        <v>895</v>
      </c>
      <c r="D1001" s="7" t="s">
        <v>883</v>
      </c>
      <c r="E1001" s="8">
        <v>6</v>
      </c>
      <c r="F1001" s="7">
        <v>6984733</v>
      </c>
      <c r="G1001" s="7" t="s">
        <v>68</v>
      </c>
      <c r="H1001" s="7" t="s">
        <v>756</v>
      </c>
      <c r="I1001" s="7" t="s">
        <v>44</v>
      </c>
      <c r="J1001" s="19" t="str">
        <f>IFERROR(INDEX('Employee Info'!$C$3:$E$200,MATCH(Data7[[#This Row],[Name:]],'Employee Info'!$B$3:$B$200,0),MATCH(Data7[[#This Row],[Hours Type:]],'Employee Info'!$C$2:$E$2,0)),"")</f>
        <v/>
      </c>
      <c r="K1001" s="19" t="str">
        <f>IFERROR(INDEX('Employee Info'!$C$3:$J$200,MATCH(Data7[[#This Row],[Name:]],'Employee Info'!$B$3:$B$200,0),MATCH(Data7[[#Headers],[Truck]],'Employee Info'!$C$2:$J$2,0)),"")</f>
        <v/>
      </c>
      <c r="L1001" s="19" t="str">
        <f>IFERROR(INDEX('Employee Info'!$C$3:$J$200,MATCH(Data7[[#This Row],[Name:]],'Employee Info'!$B$3:$B$200,0),MATCH(Data7[[#Headers],[Phone]],'Employee Info'!$C$2:$J$2,0)),"")</f>
        <v/>
      </c>
      <c r="M1001" s="19" t="str">
        <f>IFERROR(INDEX('Employee Info'!$C$3:$J$200,MATCH(Data7[[#This Row],[Name:]],'Employee Info'!$B$3:$B$200,0),MATCH(Data7[[#Headers],[Tech]],'Employee Info'!$C$2:$J$2,0)),"")</f>
        <v/>
      </c>
      <c r="N1001" s="19" t="str">
        <f>IFERROR(INDEX('Employee Info'!$C$3:$J$200,MATCH(Data7[[#This Row],[Name:]],'Employee Info'!$B$3:$B$200,0),MATCH(Data7[[#Headers],[Other]],'Employee Info'!$C$2:$J$2,0)),"")</f>
        <v/>
      </c>
      <c r="O1001" s="19">
        <f>IFERROR((Data7[[#This Row],[Hours:]]*SUM(Data7[[#This Row],[Rate]:[Other]])),"")</f>
        <v>0</v>
      </c>
      <c r="P1001" s="7" t="str">
        <f>IF(Data7[[#This Row],[WO'#:]]="","Riley #","WO#")</f>
        <v>WO#</v>
      </c>
      <c r="Q1001" s="7">
        <f>IFERROR(WEEKNUM(Data7[[#This Row],[Date:]]),"")</f>
        <v>23</v>
      </c>
      <c r="R1001" s="6">
        <f t="shared" si="45"/>
        <v>45445</v>
      </c>
      <c r="S1001" s="6">
        <f>Data7[[#This Row],[Week Start]]+7</f>
        <v>45452</v>
      </c>
      <c r="T1001" s="7" t="str">
        <f t="shared" si="46"/>
        <v>6/2/2024 - 6/9/2024</v>
      </c>
      <c r="U1001" s="7" t="str">
        <f t="shared" si="47"/>
        <v>Time Card</v>
      </c>
      <c r="V1001" s="8" t="str">
        <f>RIGHT(TEXT(Data7[[#This Row],[Date:]],"mmddyyyy"),4)</f>
        <v>2024</v>
      </c>
      <c r="W1001" s="8" t="str">
        <f>MID(TEXT(Data7[[#This Row],[Date:]],"mmddyyyy"),3,2)</f>
        <v>06</v>
      </c>
      <c r="X1001" s="8" t="str">
        <f>LEFT(TEXT(Data7[[#This Row],[Date:]],"mmddyyyy"),2)</f>
        <v>06</v>
      </c>
      <c r="Y1001" s="6">
        <f>DATE(Data7[[#This Row],[Year]],Data7[[#This Row],[Month]],Data7[[#This Row],[Day]])</f>
        <v>45449</v>
      </c>
    </row>
    <row r="1002" spans="1:25" x14ac:dyDescent="0.3">
      <c r="A1002" s="5">
        <v>45449.541843981482</v>
      </c>
      <c r="B1002" s="7" t="s">
        <v>31</v>
      </c>
      <c r="C1002" s="6" t="s">
        <v>895</v>
      </c>
      <c r="D1002" s="7" t="s">
        <v>884</v>
      </c>
      <c r="E1002" s="8">
        <v>7</v>
      </c>
      <c r="F1002" s="7">
        <v>7098027</v>
      </c>
      <c r="G1002" s="7" t="s">
        <v>68</v>
      </c>
      <c r="H1002" s="7" t="s">
        <v>756</v>
      </c>
      <c r="I1002" s="7" t="s">
        <v>44</v>
      </c>
      <c r="J1002" s="19" t="str">
        <f>IFERROR(INDEX('Employee Info'!$C$3:$E$200,MATCH(Data7[[#This Row],[Name:]],'Employee Info'!$B$3:$B$200,0),MATCH(Data7[[#This Row],[Hours Type:]],'Employee Info'!$C$2:$E$2,0)),"")</f>
        <v/>
      </c>
      <c r="K1002" s="19" t="str">
        <f>IFERROR(INDEX('Employee Info'!$C$3:$J$200,MATCH(Data7[[#This Row],[Name:]],'Employee Info'!$B$3:$B$200,0),MATCH(Data7[[#Headers],[Truck]],'Employee Info'!$C$2:$J$2,0)),"")</f>
        <v/>
      </c>
      <c r="L1002" s="19" t="str">
        <f>IFERROR(INDEX('Employee Info'!$C$3:$J$200,MATCH(Data7[[#This Row],[Name:]],'Employee Info'!$B$3:$B$200,0),MATCH(Data7[[#Headers],[Phone]],'Employee Info'!$C$2:$J$2,0)),"")</f>
        <v/>
      </c>
      <c r="M1002" s="19" t="str">
        <f>IFERROR(INDEX('Employee Info'!$C$3:$J$200,MATCH(Data7[[#This Row],[Name:]],'Employee Info'!$B$3:$B$200,0),MATCH(Data7[[#Headers],[Tech]],'Employee Info'!$C$2:$J$2,0)),"")</f>
        <v/>
      </c>
      <c r="N1002" s="19" t="str">
        <f>IFERROR(INDEX('Employee Info'!$C$3:$J$200,MATCH(Data7[[#This Row],[Name:]],'Employee Info'!$B$3:$B$200,0),MATCH(Data7[[#Headers],[Other]],'Employee Info'!$C$2:$J$2,0)),"")</f>
        <v/>
      </c>
      <c r="O1002" s="19">
        <f>IFERROR((Data7[[#This Row],[Hours:]]*SUM(Data7[[#This Row],[Rate]:[Other]])),"")</f>
        <v>0</v>
      </c>
      <c r="P1002" s="7" t="str">
        <f>IF(Data7[[#This Row],[WO'#:]]="","Riley #","WO#")</f>
        <v>WO#</v>
      </c>
      <c r="Q1002" s="7">
        <f>IFERROR(WEEKNUM(Data7[[#This Row],[Date:]]),"")</f>
        <v>23</v>
      </c>
      <c r="R1002" s="6">
        <f t="shared" si="45"/>
        <v>45445</v>
      </c>
      <c r="S1002" s="6">
        <f>Data7[[#This Row],[Week Start]]+7</f>
        <v>45452</v>
      </c>
      <c r="T1002" s="7" t="str">
        <f t="shared" si="46"/>
        <v>6/2/2024 - 6/9/2024</v>
      </c>
      <c r="U1002" s="7" t="str">
        <f t="shared" si="47"/>
        <v>Time Card</v>
      </c>
      <c r="V1002" s="8" t="str">
        <f>RIGHT(TEXT(Data7[[#This Row],[Date:]],"mmddyyyy"),4)</f>
        <v>2024</v>
      </c>
      <c r="W1002" s="8" t="str">
        <f>MID(TEXT(Data7[[#This Row],[Date:]],"mmddyyyy"),3,2)</f>
        <v>06</v>
      </c>
      <c r="X1002" s="8" t="str">
        <f>LEFT(TEXT(Data7[[#This Row],[Date:]],"mmddyyyy"),2)</f>
        <v>06</v>
      </c>
      <c r="Y1002" s="6">
        <f>DATE(Data7[[#This Row],[Year]],Data7[[#This Row],[Month]],Data7[[#This Row],[Day]])</f>
        <v>45449</v>
      </c>
    </row>
    <row r="1003" spans="1:25" x14ac:dyDescent="0.3">
      <c r="A1003" s="5">
        <v>45451.345449189816</v>
      </c>
      <c r="B1003" s="7" t="s">
        <v>66</v>
      </c>
      <c r="C1003" s="6" t="s">
        <v>895</v>
      </c>
      <c r="D1003" s="7" t="s">
        <v>896</v>
      </c>
      <c r="E1003" s="8">
        <v>2</v>
      </c>
      <c r="F1003" s="7">
        <v>7098027</v>
      </c>
      <c r="G1003" s="7" t="s">
        <v>68</v>
      </c>
      <c r="H1003" s="7" t="s">
        <v>756</v>
      </c>
      <c r="I1003" s="7" t="s">
        <v>44</v>
      </c>
      <c r="J1003" s="19" t="str">
        <f>IFERROR(INDEX('Employee Info'!$C$3:$E$200,MATCH(Data7[[#This Row],[Name:]],'Employee Info'!$B$3:$B$200,0),MATCH(Data7[[#This Row],[Hours Type:]],'Employee Info'!$C$2:$E$2,0)),"")</f>
        <v/>
      </c>
      <c r="K1003" s="19" t="str">
        <f>IFERROR(INDEX('Employee Info'!$C$3:$J$200,MATCH(Data7[[#This Row],[Name:]],'Employee Info'!$B$3:$B$200,0),MATCH(Data7[[#Headers],[Truck]],'Employee Info'!$C$2:$J$2,0)),"")</f>
        <v/>
      </c>
      <c r="L1003" s="19" t="str">
        <f>IFERROR(INDEX('Employee Info'!$C$3:$J$200,MATCH(Data7[[#This Row],[Name:]],'Employee Info'!$B$3:$B$200,0),MATCH(Data7[[#Headers],[Phone]],'Employee Info'!$C$2:$J$2,0)),"")</f>
        <v/>
      </c>
      <c r="M1003" s="19" t="str">
        <f>IFERROR(INDEX('Employee Info'!$C$3:$J$200,MATCH(Data7[[#This Row],[Name:]],'Employee Info'!$B$3:$B$200,0),MATCH(Data7[[#Headers],[Tech]],'Employee Info'!$C$2:$J$2,0)),"")</f>
        <v/>
      </c>
      <c r="N1003" s="19" t="str">
        <f>IFERROR(INDEX('Employee Info'!$C$3:$J$200,MATCH(Data7[[#This Row],[Name:]],'Employee Info'!$B$3:$B$200,0),MATCH(Data7[[#Headers],[Other]],'Employee Info'!$C$2:$J$2,0)),"")</f>
        <v/>
      </c>
      <c r="O1003" s="19">
        <f>IFERROR((Data7[[#This Row],[Hours:]]*SUM(Data7[[#This Row],[Rate]:[Other]])),"")</f>
        <v>0</v>
      </c>
      <c r="P1003" s="7" t="str">
        <f>IF(Data7[[#This Row],[WO'#:]]="","Riley #","WO#")</f>
        <v>WO#</v>
      </c>
      <c r="Q1003" s="7">
        <f>IFERROR(WEEKNUM(Data7[[#This Row],[Date:]]),"")</f>
        <v>23</v>
      </c>
      <c r="R1003" s="6">
        <f t="shared" si="45"/>
        <v>45445</v>
      </c>
      <c r="S1003" s="6">
        <f>Data7[[#This Row],[Week Start]]+7</f>
        <v>45452</v>
      </c>
      <c r="T1003" s="7" t="str">
        <f t="shared" si="46"/>
        <v>6/2/2024 - 6/9/2024</v>
      </c>
      <c r="U1003" s="7" t="str">
        <f t="shared" si="47"/>
        <v>Time Card</v>
      </c>
      <c r="V1003" s="8" t="str">
        <f>RIGHT(TEXT(Data7[[#This Row],[Date:]],"mmddyyyy"),4)</f>
        <v>2024</v>
      </c>
      <c r="W1003" s="8" t="str">
        <f>MID(TEXT(Data7[[#This Row],[Date:]],"mmddyyyy"),3,2)</f>
        <v>06</v>
      </c>
      <c r="X1003" s="8" t="str">
        <f>LEFT(TEXT(Data7[[#This Row],[Date:]],"mmddyyyy"),2)</f>
        <v>06</v>
      </c>
      <c r="Y1003" s="6">
        <f>DATE(Data7[[#This Row],[Year]],Data7[[#This Row],[Month]],Data7[[#This Row],[Day]])</f>
        <v>45449</v>
      </c>
    </row>
    <row r="1004" spans="1:25" x14ac:dyDescent="0.3">
      <c r="A1004" s="5">
        <v>45451.345659375002</v>
      </c>
      <c r="B1004" s="7" t="s">
        <v>66</v>
      </c>
      <c r="C1004" s="6" t="s">
        <v>895</v>
      </c>
      <c r="D1004" s="7" t="s">
        <v>896</v>
      </c>
      <c r="E1004" s="8">
        <v>2</v>
      </c>
      <c r="F1004" s="7">
        <v>7098027</v>
      </c>
      <c r="G1004" s="7" t="s">
        <v>68</v>
      </c>
      <c r="H1004" s="7" t="s">
        <v>756</v>
      </c>
      <c r="I1004" s="7" t="s">
        <v>45</v>
      </c>
      <c r="J1004" s="19" t="str">
        <f>IFERROR(INDEX('Employee Info'!$C$3:$E$200,MATCH(Data7[[#This Row],[Name:]],'Employee Info'!$B$3:$B$200,0),MATCH(Data7[[#This Row],[Hours Type:]],'Employee Info'!$C$2:$E$2,0)),"")</f>
        <v/>
      </c>
      <c r="K1004" s="19" t="str">
        <f>IFERROR(INDEX('Employee Info'!$C$3:$J$200,MATCH(Data7[[#This Row],[Name:]],'Employee Info'!$B$3:$B$200,0),MATCH(Data7[[#Headers],[Truck]],'Employee Info'!$C$2:$J$2,0)),"")</f>
        <v/>
      </c>
      <c r="L1004" s="19" t="str">
        <f>IFERROR(INDEX('Employee Info'!$C$3:$J$200,MATCH(Data7[[#This Row],[Name:]],'Employee Info'!$B$3:$B$200,0),MATCH(Data7[[#Headers],[Phone]],'Employee Info'!$C$2:$J$2,0)),"")</f>
        <v/>
      </c>
      <c r="M1004" s="19" t="str">
        <f>IFERROR(INDEX('Employee Info'!$C$3:$J$200,MATCH(Data7[[#This Row],[Name:]],'Employee Info'!$B$3:$B$200,0),MATCH(Data7[[#Headers],[Tech]],'Employee Info'!$C$2:$J$2,0)),"")</f>
        <v/>
      </c>
      <c r="N1004" s="19" t="str">
        <f>IFERROR(INDEX('Employee Info'!$C$3:$J$200,MATCH(Data7[[#This Row],[Name:]],'Employee Info'!$B$3:$B$200,0),MATCH(Data7[[#Headers],[Other]],'Employee Info'!$C$2:$J$2,0)),"")</f>
        <v/>
      </c>
      <c r="O1004" s="19">
        <f>IFERROR((Data7[[#This Row],[Hours:]]*SUM(Data7[[#This Row],[Rate]:[Other]])),"")</f>
        <v>0</v>
      </c>
      <c r="P1004" s="7" t="str">
        <f>IF(Data7[[#This Row],[WO'#:]]="","Riley #","WO#")</f>
        <v>WO#</v>
      </c>
      <c r="Q1004" s="7">
        <f>IFERROR(WEEKNUM(Data7[[#This Row],[Date:]]),"")</f>
        <v>23</v>
      </c>
      <c r="R1004" s="6">
        <f t="shared" si="45"/>
        <v>45445</v>
      </c>
      <c r="S1004" s="6">
        <f>Data7[[#This Row],[Week Start]]+7</f>
        <v>45452</v>
      </c>
      <c r="T1004" s="7" t="str">
        <f t="shared" si="46"/>
        <v>6/2/2024 - 6/9/2024</v>
      </c>
      <c r="U1004" s="7" t="str">
        <f t="shared" si="47"/>
        <v>Time Card</v>
      </c>
      <c r="V1004" s="8" t="str">
        <f>RIGHT(TEXT(Data7[[#This Row],[Date:]],"mmddyyyy"),4)</f>
        <v>2024</v>
      </c>
      <c r="W1004" s="8" t="str">
        <f>MID(TEXT(Data7[[#This Row],[Date:]],"mmddyyyy"),3,2)</f>
        <v>06</v>
      </c>
      <c r="X1004" s="8" t="str">
        <f>LEFT(TEXT(Data7[[#This Row],[Date:]],"mmddyyyy"),2)</f>
        <v>06</v>
      </c>
      <c r="Y1004" s="6">
        <f>DATE(Data7[[#This Row],[Year]],Data7[[#This Row],[Month]],Data7[[#This Row],[Day]])</f>
        <v>45449</v>
      </c>
    </row>
    <row r="1005" spans="1:25" x14ac:dyDescent="0.3">
      <c r="A1005" s="5">
        <v>45450.423712731485</v>
      </c>
      <c r="B1005" s="7" t="s">
        <v>34</v>
      </c>
      <c r="C1005" s="6" t="s">
        <v>895</v>
      </c>
      <c r="D1005" s="7" t="s">
        <v>900</v>
      </c>
      <c r="E1005" s="8">
        <v>7</v>
      </c>
      <c r="F1005" s="7" t="s">
        <v>68</v>
      </c>
      <c r="G1005" s="7" t="s">
        <v>68</v>
      </c>
      <c r="H1005" s="7" t="s">
        <v>901</v>
      </c>
      <c r="I1005" s="7" t="s">
        <v>44</v>
      </c>
      <c r="J1005" s="19" t="str">
        <f>IFERROR(INDEX('Employee Info'!$C$3:$E$200,MATCH(Data7[[#This Row],[Name:]],'Employee Info'!$B$3:$B$200,0),MATCH(Data7[[#This Row],[Hours Type:]],'Employee Info'!$C$2:$E$2,0)),"")</f>
        <v/>
      </c>
      <c r="K1005" s="19" t="str">
        <f>IFERROR(INDEX('Employee Info'!$C$3:$J$200,MATCH(Data7[[#This Row],[Name:]],'Employee Info'!$B$3:$B$200,0),MATCH(Data7[[#Headers],[Truck]],'Employee Info'!$C$2:$J$2,0)),"")</f>
        <v/>
      </c>
      <c r="L1005" s="19" t="str">
        <f>IFERROR(INDEX('Employee Info'!$C$3:$J$200,MATCH(Data7[[#This Row],[Name:]],'Employee Info'!$B$3:$B$200,0),MATCH(Data7[[#Headers],[Phone]],'Employee Info'!$C$2:$J$2,0)),"")</f>
        <v/>
      </c>
      <c r="M1005" s="19" t="str">
        <f>IFERROR(INDEX('Employee Info'!$C$3:$J$200,MATCH(Data7[[#This Row],[Name:]],'Employee Info'!$B$3:$B$200,0),MATCH(Data7[[#Headers],[Tech]],'Employee Info'!$C$2:$J$2,0)),"")</f>
        <v/>
      </c>
      <c r="N1005" s="19" t="str">
        <f>IFERROR(INDEX('Employee Info'!$C$3:$J$200,MATCH(Data7[[#This Row],[Name:]],'Employee Info'!$B$3:$B$200,0),MATCH(Data7[[#Headers],[Other]],'Employee Info'!$C$2:$J$2,0)),"")</f>
        <v/>
      </c>
      <c r="O1005" s="19">
        <f>IFERROR((Data7[[#This Row],[Hours:]]*SUM(Data7[[#This Row],[Rate]:[Other]])),"")</f>
        <v>0</v>
      </c>
      <c r="P1005" s="7" t="str">
        <f>IF(Data7[[#This Row],[WO'#:]]="","Riley #","WO#")</f>
        <v>Riley #</v>
      </c>
      <c r="Q1005" s="7">
        <f>IFERROR(WEEKNUM(Data7[[#This Row],[Date:]]),"")</f>
        <v>23</v>
      </c>
      <c r="R1005" s="6">
        <f t="shared" si="45"/>
        <v>45445</v>
      </c>
      <c r="S1005" s="6">
        <f>Data7[[#This Row],[Week Start]]+7</f>
        <v>45452</v>
      </c>
      <c r="T1005" s="7" t="str">
        <f t="shared" si="46"/>
        <v>6/2/2024 - 6/9/2024</v>
      </c>
      <c r="U1005" s="7" t="str">
        <f t="shared" si="47"/>
        <v>Time Card</v>
      </c>
      <c r="V1005" s="8" t="str">
        <f>RIGHT(TEXT(Data7[[#This Row],[Date:]],"mmddyyyy"),4)</f>
        <v>2024</v>
      </c>
      <c r="W1005" s="8" t="str">
        <f>MID(TEXT(Data7[[#This Row],[Date:]],"mmddyyyy"),3,2)</f>
        <v>06</v>
      </c>
      <c r="X1005" s="8" t="str">
        <f>LEFT(TEXT(Data7[[#This Row],[Date:]],"mmddyyyy"),2)</f>
        <v>06</v>
      </c>
      <c r="Y1005" s="6">
        <f>DATE(Data7[[#This Row],[Year]],Data7[[#This Row],[Month]],Data7[[#This Row],[Day]])</f>
        <v>45449</v>
      </c>
    </row>
    <row r="1006" spans="1:25" x14ac:dyDescent="0.3">
      <c r="A1006" s="5">
        <v>45450.490100694442</v>
      </c>
      <c r="B1006" s="7" t="s">
        <v>34</v>
      </c>
      <c r="C1006" s="6" t="s">
        <v>895</v>
      </c>
      <c r="D1006" s="7" t="s">
        <v>900</v>
      </c>
      <c r="E1006" s="8">
        <v>7</v>
      </c>
      <c r="F1006" s="7" t="s">
        <v>68</v>
      </c>
      <c r="G1006" s="7" t="s">
        <v>68</v>
      </c>
      <c r="H1006" s="7" t="s">
        <v>491</v>
      </c>
      <c r="I1006" s="7" t="s">
        <v>44</v>
      </c>
      <c r="J1006" s="19" t="str">
        <f>IFERROR(INDEX('Employee Info'!$C$3:$E$200,MATCH(Data7[[#This Row],[Name:]],'Employee Info'!$B$3:$B$200,0),MATCH(Data7[[#This Row],[Hours Type:]],'Employee Info'!$C$2:$E$2,0)),"")</f>
        <v/>
      </c>
      <c r="K1006" s="19" t="str">
        <f>IFERROR(INDEX('Employee Info'!$C$3:$J$200,MATCH(Data7[[#This Row],[Name:]],'Employee Info'!$B$3:$B$200,0),MATCH(Data7[[#Headers],[Truck]],'Employee Info'!$C$2:$J$2,0)),"")</f>
        <v/>
      </c>
      <c r="L1006" s="19" t="str">
        <f>IFERROR(INDEX('Employee Info'!$C$3:$J$200,MATCH(Data7[[#This Row],[Name:]],'Employee Info'!$B$3:$B$200,0),MATCH(Data7[[#Headers],[Phone]],'Employee Info'!$C$2:$J$2,0)),"")</f>
        <v/>
      </c>
      <c r="M1006" s="19" t="str">
        <f>IFERROR(INDEX('Employee Info'!$C$3:$J$200,MATCH(Data7[[#This Row],[Name:]],'Employee Info'!$B$3:$B$200,0),MATCH(Data7[[#Headers],[Tech]],'Employee Info'!$C$2:$J$2,0)),"")</f>
        <v/>
      </c>
      <c r="N1006" s="19" t="str">
        <f>IFERROR(INDEX('Employee Info'!$C$3:$J$200,MATCH(Data7[[#This Row],[Name:]],'Employee Info'!$B$3:$B$200,0),MATCH(Data7[[#Headers],[Other]],'Employee Info'!$C$2:$J$2,0)),"")</f>
        <v/>
      </c>
      <c r="O1006" s="19">
        <f>IFERROR((Data7[[#This Row],[Hours:]]*SUM(Data7[[#This Row],[Rate]:[Other]])),"")</f>
        <v>0</v>
      </c>
      <c r="P1006" s="7" t="str">
        <f>IF(Data7[[#This Row],[WO'#:]]="","Riley #","WO#")</f>
        <v>Riley #</v>
      </c>
      <c r="Q1006" s="7">
        <f>IFERROR(WEEKNUM(Data7[[#This Row],[Date:]]),"")</f>
        <v>23</v>
      </c>
      <c r="R1006" s="6">
        <f t="shared" si="45"/>
        <v>45445</v>
      </c>
      <c r="S1006" s="6">
        <f>Data7[[#This Row],[Week Start]]+7</f>
        <v>45452</v>
      </c>
      <c r="T1006" s="7" t="str">
        <f t="shared" si="46"/>
        <v>6/2/2024 - 6/9/2024</v>
      </c>
      <c r="U1006" s="7" t="str">
        <f t="shared" si="47"/>
        <v>Time Card</v>
      </c>
      <c r="V1006" s="8" t="str">
        <f>RIGHT(TEXT(Data7[[#This Row],[Date:]],"mmddyyyy"),4)</f>
        <v>2024</v>
      </c>
      <c r="W1006" s="8" t="str">
        <f>MID(TEXT(Data7[[#This Row],[Date:]],"mmddyyyy"),3,2)</f>
        <v>06</v>
      </c>
      <c r="X1006" s="8" t="str">
        <f>LEFT(TEXT(Data7[[#This Row],[Date:]],"mmddyyyy"),2)</f>
        <v>06</v>
      </c>
      <c r="Y1006" s="6">
        <f>DATE(Data7[[#This Row],[Year]],Data7[[#This Row],[Month]],Data7[[#This Row],[Day]])</f>
        <v>45449</v>
      </c>
    </row>
    <row r="1007" spans="1:25" x14ac:dyDescent="0.3">
      <c r="A1007" s="5">
        <v>45450.27841608796</v>
      </c>
      <c r="B1007" s="7" t="s">
        <v>23</v>
      </c>
      <c r="C1007" s="6" t="s">
        <v>895</v>
      </c>
      <c r="D1007" s="7" t="s">
        <v>812</v>
      </c>
      <c r="E1007" s="8">
        <v>7</v>
      </c>
      <c r="F1007" s="7" t="s">
        <v>68</v>
      </c>
      <c r="G1007" s="7" t="s">
        <v>68</v>
      </c>
      <c r="H1007" s="7" t="s">
        <v>649</v>
      </c>
      <c r="I1007" s="7" t="s">
        <v>44</v>
      </c>
      <c r="J1007" s="19" t="str">
        <f>IFERROR(INDEX('Employee Info'!$C$3:$E$200,MATCH(Data7[[#This Row],[Name:]],'Employee Info'!$B$3:$B$200,0),MATCH(Data7[[#This Row],[Hours Type:]],'Employee Info'!$C$2:$E$2,0)),"")</f>
        <v/>
      </c>
      <c r="K1007" s="19" t="str">
        <f>IFERROR(INDEX('Employee Info'!$C$3:$J$200,MATCH(Data7[[#This Row],[Name:]],'Employee Info'!$B$3:$B$200,0),MATCH(Data7[[#Headers],[Truck]],'Employee Info'!$C$2:$J$2,0)),"")</f>
        <v/>
      </c>
      <c r="L1007" s="19" t="str">
        <f>IFERROR(INDEX('Employee Info'!$C$3:$J$200,MATCH(Data7[[#This Row],[Name:]],'Employee Info'!$B$3:$B$200,0),MATCH(Data7[[#Headers],[Phone]],'Employee Info'!$C$2:$J$2,0)),"")</f>
        <v/>
      </c>
      <c r="M1007" s="19" t="str">
        <f>IFERROR(INDEX('Employee Info'!$C$3:$J$200,MATCH(Data7[[#This Row],[Name:]],'Employee Info'!$B$3:$B$200,0),MATCH(Data7[[#Headers],[Tech]],'Employee Info'!$C$2:$J$2,0)),"")</f>
        <v/>
      </c>
      <c r="N1007" s="19" t="str">
        <f>IFERROR(INDEX('Employee Info'!$C$3:$J$200,MATCH(Data7[[#This Row],[Name:]],'Employee Info'!$B$3:$B$200,0),MATCH(Data7[[#Headers],[Other]],'Employee Info'!$C$2:$J$2,0)),"")</f>
        <v/>
      </c>
      <c r="O1007" s="19">
        <f>IFERROR((Data7[[#This Row],[Hours:]]*SUM(Data7[[#This Row],[Rate]:[Other]])),"")</f>
        <v>0</v>
      </c>
      <c r="P1007" s="7" t="str">
        <f>IF(Data7[[#This Row],[WO'#:]]="","Riley #","WO#")</f>
        <v>Riley #</v>
      </c>
      <c r="Q1007" s="7">
        <f>IFERROR(WEEKNUM(Data7[[#This Row],[Date:]]),"")</f>
        <v>23</v>
      </c>
      <c r="R1007" s="6">
        <f t="shared" si="45"/>
        <v>45445</v>
      </c>
      <c r="S1007" s="6">
        <f>Data7[[#This Row],[Week Start]]+7</f>
        <v>45452</v>
      </c>
      <c r="T1007" s="7" t="str">
        <f t="shared" si="46"/>
        <v>6/2/2024 - 6/9/2024</v>
      </c>
      <c r="U1007" s="7" t="str">
        <f t="shared" si="47"/>
        <v>Time Card</v>
      </c>
      <c r="V1007" s="8" t="str">
        <f>RIGHT(TEXT(Data7[[#This Row],[Date:]],"mmddyyyy"),4)</f>
        <v>2024</v>
      </c>
      <c r="W1007" s="8" t="str">
        <f>MID(TEXT(Data7[[#This Row],[Date:]],"mmddyyyy"),3,2)</f>
        <v>06</v>
      </c>
      <c r="X1007" s="8" t="str">
        <f>LEFT(TEXT(Data7[[#This Row],[Date:]],"mmddyyyy"),2)</f>
        <v>06</v>
      </c>
      <c r="Y1007" s="6">
        <f>DATE(Data7[[#This Row],[Year]],Data7[[#This Row],[Month]],Data7[[#This Row],[Day]])</f>
        <v>45449</v>
      </c>
    </row>
    <row r="1008" spans="1:25" x14ac:dyDescent="0.3">
      <c r="A1008" s="5">
        <v>45450.49532465278</v>
      </c>
      <c r="B1008" s="7" t="s">
        <v>35</v>
      </c>
      <c r="C1008" s="6" t="s">
        <v>895</v>
      </c>
      <c r="D1008" s="7" t="s">
        <v>648</v>
      </c>
      <c r="E1008" s="8">
        <v>7</v>
      </c>
      <c r="F1008" s="7" t="s">
        <v>68</v>
      </c>
      <c r="G1008" s="7" t="s">
        <v>68</v>
      </c>
      <c r="H1008" s="7" t="s">
        <v>649</v>
      </c>
      <c r="I1008" s="7" t="s">
        <v>44</v>
      </c>
      <c r="J1008" s="19" t="str">
        <f>IFERROR(INDEX('Employee Info'!$C$3:$E$200,MATCH(Data7[[#This Row],[Name:]],'Employee Info'!$B$3:$B$200,0),MATCH(Data7[[#This Row],[Hours Type:]],'Employee Info'!$C$2:$E$2,0)),"")</f>
        <v/>
      </c>
      <c r="K1008" s="19" t="str">
        <f>IFERROR(INDEX('Employee Info'!$C$3:$J$200,MATCH(Data7[[#This Row],[Name:]],'Employee Info'!$B$3:$B$200,0),MATCH(Data7[[#Headers],[Truck]],'Employee Info'!$C$2:$J$2,0)),"")</f>
        <v/>
      </c>
      <c r="L1008" s="19" t="str">
        <f>IFERROR(INDEX('Employee Info'!$C$3:$J$200,MATCH(Data7[[#This Row],[Name:]],'Employee Info'!$B$3:$B$200,0),MATCH(Data7[[#Headers],[Phone]],'Employee Info'!$C$2:$J$2,0)),"")</f>
        <v/>
      </c>
      <c r="M1008" s="19" t="str">
        <f>IFERROR(INDEX('Employee Info'!$C$3:$J$200,MATCH(Data7[[#This Row],[Name:]],'Employee Info'!$B$3:$B$200,0),MATCH(Data7[[#Headers],[Tech]],'Employee Info'!$C$2:$J$2,0)),"")</f>
        <v/>
      </c>
      <c r="N1008" s="19" t="str">
        <f>IFERROR(INDEX('Employee Info'!$C$3:$J$200,MATCH(Data7[[#This Row],[Name:]],'Employee Info'!$B$3:$B$200,0),MATCH(Data7[[#Headers],[Other]],'Employee Info'!$C$2:$J$2,0)),"")</f>
        <v/>
      </c>
      <c r="O1008" s="19">
        <f>IFERROR((Data7[[#This Row],[Hours:]]*SUM(Data7[[#This Row],[Rate]:[Other]])),"")</f>
        <v>0</v>
      </c>
      <c r="P1008" s="7" t="str">
        <f>IF(Data7[[#This Row],[WO'#:]]="","Riley #","WO#")</f>
        <v>Riley #</v>
      </c>
      <c r="Q1008" s="7">
        <f>IFERROR(WEEKNUM(Data7[[#This Row],[Date:]]),"")</f>
        <v>23</v>
      </c>
      <c r="R1008" s="6">
        <f t="shared" si="45"/>
        <v>45445</v>
      </c>
      <c r="S1008" s="6">
        <f>Data7[[#This Row],[Week Start]]+7</f>
        <v>45452</v>
      </c>
      <c r="T1008" s="7" t="str">
        <f t="shared" si="46"/>
        <v>6/2/2024 - 6/9/2024</v>
      </c>
      <c r="U1008" s="7" t="str">
        <f t="shared" si="47"/>
        <v>Time Card</v>
      </c>
      <c r="V1008" s="8" t="str">
        <f>RIGHT(TEXT(Data7[[#This Row],[Date:]],"mmddyyyy"),4)</f>
        <v>2024</v>
      </c>
      <c r="W1008" s="8" t="str">
        <f>MID(TEXT(Data7[[#This Row],[Date:]],"mmddyyyy"),3,2)</f>
        <v>06</v>
      </c>
      <c r="X1008" s="8" t="str">
        <f>LEFT(TEXT(Data7[[#This Row],[Date:]],"mmddyyyy"),2)</f>
        <v>06</v>
      </c>
      <c r="Y1008" s="6">
        <f>DATE(Data7[[#This Row],[Year]],Data7[[#This Row],[Month]],Data7[[#This Row],[Day]])</f>
        <v>45449</v>
      </c>
    </row>
    <row r="1009" spans="1:25" x14ac:dyDescent="0.3">
      <c r="A1009" s="5">
        <v>45450.491478356482</v>
      </c>
      <c r="B1009" s="7" t="s">
        <v>34</v>
      </c>
      <c r="C1009" s="6" t="s">
        <v>895</v>
      </c>
      <c r="D1009" s="7" t="s">
        <v>903</v>
      </c>
      <c r="E1009" s="8">
        <v>0.5</v>
      </c>
      <c r="F1009" s="7" t="s">
        <v>68</v>
      </c>
      <c r="G1009" s="7" t="s">
        <v>68</v>
      </c>
      <c r="H1009" s="7" t="s">
        <v>577</v>
      </c>
      <c r="I1009" s="7" t="s">
        <v>44</v>
      </c>
      <c r="J1009" s="19" t="str">
        <f>IFERROR(INDEX('Employee Info'!$C$3:$E$200,MATCH(Data7[[#This Row],[Name:]],'Employee Info'!$B$3:$B$200,0),MATCH(Data7[[#This Row],[Hours Type:]],'Employee Info'!$C$2:$E$2,0)),"")</f>
        <v/>
      </c>
      <c r="K1009" s="19" t="str">
        <f>IFERROR(INDEX('Employee Info'!$C$3:$J$200,MATCH(Data7[[#This Row],[Name:]],'Employee Info'!$B$3:$B$200,0),MATCH(Data7[[#Headers],[Truck]],'Employee Info'!$C$2:$J$2,0)),"")</f>
        <v/>
      </c>
      <c r="L1009" s="19" t="str">
        <f>IFERROR(INDEX('Employee Info'!$C$3:$J$200,MATCH(Data7[[#This Row],[Name:]],'Employee Info'!$B$3:$B$200,0),MATCH(Data7[[#Headers],[Phone]],'Employee Info'!$C$2:$J$2,0)),"")</f>
        <v/>
      </c>
      <c r="M1009" s="19" t="str">
        <f>IFERROR(INDEX('Employee Info'!$C$3:$J$200,MATCH(Data7[[#This Row],[Name:]],'Employee Info'!$B$3:$B$200,0),MATCH(Data7[[#Headers],[Tech]],'Employee Info'!$C$2:$J$2,0)),"")</f>
        <v/>
      </c>
      <c r="N1009" s="19" t="str">
        <f>IFERROR(INDEX('Employee Info'!$C$3:$J$200,MATCH(Data7[[#This Row],[Name:]],'Employee Info'!$B$3:$B$200,0),MATCH(Data7[[#Headers],[Other]],'Employee Info'!$C$2:$J$2,0)),"")</f>
        <v/>
      </c>
      <c r="O1009" s="19">
        <f>IFERROR((Data7[[#This Row],[Hours:]]*SUM(Data7[[#This Row],[Rate]:[Other]])),"")</f>
        <v>0</v>
      </c>
      <c r="P1009" s="7" t="str">
        <f>IF(Data7[[#This Row],[WO'#:]]="","Riley #","WO#")</f>
        <v>Riley #</v>
      </c>
      <c r="Q1009" s="7">
        <f>IFERROR(WEEKNUM(Data7[[#This Row],[Date:]]),"")</f>
        <v>23</v>
      </c>
      <c r="R1009" s="6">
        <f t="shared" si="45"/>
        <v>45445</v>
      </c>
      <c r="S1009" s="6">
        <f>Data7[[#This Row],[Week Start]]+7</f>
        <v>45452</v>
      </c>
      <c r="T1009" s="7" t="str">
        <f t="shared" si="46"/>
        <v>6/2/2024 - 6/9/2024</v>
      </c>
      <c r="U1009" s="7" t="str">
        <f t="shared" si="47"/>
        <v>Time Card</v>
      </c>
      <c r="V1009" s="8" t="str">
        <f>RIGHT(TEXT(Data7[[#This Row],[Date:]],"mmddyyyy"),4)</f>
        <v>2024</v>
      </c>
      <c r="W1009" s="8" t="str">
        <f>MID(TEXT(Data7[[#This Row],[Date:]],"mmddyyyy"),3,2)</f>
        <v>06</v>
      </c>
      <c r="X1009" s="8" t="str">
        <f>LEFT(TEXT(Data7[[#This Row],[Date:]],"mmddyyyy"),2)</f>
        <v>06</v>
      </c>
      <c r="Y1009" s="6">
        <f>DATE(Data7[[#This Row],[Year]],Data7[[#This Row],[Month]],Data7[[#This Row],[Day]])</f>
        <v>45449</v>
      </c>
    </row>
    <row r="1010" spans="1:25" x14ac:dyDescent="0.3">
      <c r="A1010" s="5">
        <v>45450.495893634259</v>
      </c>
      <c r="B1010" s="7" t="s">
        <v>35</v>
      </c>
      <c r="C1010" s="6" t="s">
        <v>895</v>
      </c>
      <c r="D1010" s="7" t="s">
        <v>648</v>
      </c>
      <c r="E1010" s="8">
        <v>1</v>
      </c>
      <c r="F1010" s="7" t="s">
        <v>68</v>
      </c>
      <c r="G1010" s="7" t="s">
        <v>68</v>
      </c>
      <c r="H1010" s="7" t="s">
        <v>577</v>
      </c>
      <c r="I1010" s="7" t="s">
        <v>44</v>
      </c>
      <c r="J1010" s="19" t="str">
        <f>IFERROR(INDEX('Employee Info'!$C$3:$E$200,MATCH(Data7[[#This Row],[Name:]],'Employee Info'!$B$3:$B$200,0),MATCH(Data7[[#This Row],[Hours Type:]],'Employee Info'!$C$2:$E$2,0)),"")</f>
        <v/>
      </c>
      <c r="K1010" s="19" t="str">
        <f>IFERROR(INDEX('Employee Info'!$C$3:$J$200,MATCH(Data7[[#This Row],[Name:]],'Employee Info'!$B$3:$B$200,0),MATCH(Data7[[#Headers],[Truck]],'Employee Info'!$C$2:$J$2,0)),"")</f>
        <v/>
      </c>
      <c r="L1010" s="19" t="str">
        <f>IFERROR(INDEX('Employee Info'!$C$3:$J$200,MATCH(Data7[[#This Row],[Name:]],'Employee Info'!$B$3:$B$200,0),MATCH(Data7[[#Headers],[Phone]],'Employee Info'!$C$2:$J$2,0)),"")</f>
        <v/>
      </c>
      <c r="M1010" s="19" t="str">
        <f>IFERROR(INDEX('Employee Info'!$C$3:$J$200,MATCH(Data7[[#This Row],[Name:]],'Employee Info'!$B$3:$B$200,0),MATCH(Data7[[#Headers],[Tech]],'Employee Info'!$C$2:$J$2,0)),"")</f>
        <v/>
      </c>
      <c r="N1010" s="19" t="str">
        <f>IFERROR(INDEX('Employee Info'!$C$3:$J$200,MATCH(Data7[[#This Row],[Name:]],'Employee Info'!$B$3:$B$200,0),MATCH(Data7[[#Headers],[Other]],'Employee Info'!$C$2:$J$2,0)),"")</f>
        <v/>
      </c>
      <c r="O1010" s="19">
        <f>IFERROR((Data7[[#This Row],[Hours:]]*SUM(Data7[[#This Row],[Rate]:[Other]])),"")</f>
        <v>0</v>
      </c>
      <c r="P1010" s="7" t="str">
        <f>IF(Data7[[#This Row],[WO'#:]]="","Riley #","WO#")</f>
        <v>Riley #</v>
      </c>
      <c r="Q1010" s="7">
        <f>IFERROR(WEEKNUM(Data7[[#This Row],[Date:]]),"")</f>
        <v>23</v>
      </c>
      <c r="R1010" s="6">
        <f t="shared" si="45"/>
        <v>45445</v>
      </c>
      <c r="S1010" s="6">
        <f>Data7[[#This Row],[Week Start]]+7</f>
        <v>45452</v>
      </c>
      <c r="T1010" s="7" t="str">
        <f t="shared" si="46"/>
        <v>6/2/2024 - 6/9/2024</v>
      </c>
      <c r="U1010" s="7" t="str">
        <f t="shared" si="47"/>
        <v>Time Card</v>
      </c>
      <c r="V1010" s="8" t="str">
        <f>RIGHT(TEXT(Data7[[#This Row],[Date:]],"mmddyyyy"),4)</f>
        <v>2024</v>
      </c>
      <c r="W1010" s="8" t="str">
        <f>MID(TEXT(Data7[[#This Row],[Date:]],"mmddyyyy"),3,2)</f>
        <v>06</v>
      </c>
      <c r="X1010" s="8" t="str">
        <f>LEFT(TEXT(Data7[[#This Row],[Date:]],"mmddyyyy"),2)</f>
        <v>06</v>
      </c>
      <c r="Y1010" s="6">
        <f>DATE(Data7[[#This Row],[Year]],Data7[[#This Row],[Month]],Data7[[#This Row],[Day]])</f>
        <v>45449</v>
      </c>
    </row>
    <row r="1011" spans="1:25" x14ac:dyDescent="0.3">
      <c r="A1011" s="5">
        <v>45449.583009490743</v>
      </c>
      <c r="B1011" s="7" t="s">
        <v>492</v>
      </c>
      <c r="C1011" s="6" t="s">
        <v>895</v>
      </c>
      <c r="D1011" s="7" t="s">
        <v>897</v>
      </c>
      <c r="E1011" s="8">
        <v>5</v>
      </c>
      <c r="F1011" s="7" t="s">
        <v>68</v>
      </c>
      <c r="G1011" s="7" t="s">
        <v>68</v>
      </c>
      <c r="H1011" s="7" t="s">
        <v>536</v>
      </c>
      <c r="I1011" s="7" t="s">
        <v>44</v>
      </c>
      <c r="J1011" s="19" t="str">
        <f>IFERROR(INDEX('Employee Info'!$C$3:$E$200,MATCH(Data7[[#This Row],[Name:]],'Employee Info'!$B$3:$B$200,0),MATCH(Data7[[#This Row],[Hours Type:]],'Employee Info'!$C$2:$E$2,0)),"")</f>
        <v/>
      </c>
      <c r="K1011" s="19" t="str">
        <f>IFERROR(INDEX('Employee Info'!$C$3:$J$200,MATCH(Data7[[#This Row],[Name:]],'Employee Info'!$B$3:$B$200,0),MATCH(Data7[[#Headers],[Truck]],'Employee Info'!$C$2:$J$2,0)),"")</f>
        <v/>
      </c>
      <c r="L1011" s="19" t="str">
        <f>IFERROR(INDEX('Employee Info'!$C$3:$J$200,MATCH(Data7[[#This Row],[Name:]],'Employee Info'!$B$3:$B$200,0),MATCH(Data7[[#Headers],[Phone]],'Employee Info'!$C$2:$J$2,0)),"")</f>
        <v/>
      </c>
      <c r="M1011" s="19" t="str">
        <f>IFERROR(INDEX('Employee Info'!$C$3:$J$200,MATCH(Data7[[#This Row],[Name:]],'Employee Info'!$B$3:$B$200,0),MATCH(Data7[[#Headers],[Tech]],'Employee Info'!$C$2:$J$2,0)),"")</f>
        <v/>
      </c>
      <c r="N1011" s="19" t="str">
        <f>IFERROR(INDEX('Employee Info'!$C$3:$J$200,MATCH(Data7[[#This Row],[Name:]],'Employee Info'!$B$3:$B$200,0),MATCH(Data7[[#Headers],[Other]],'Employee Info'!$C$2:$J$2,0)),"")</f>
        <v/>
      </c>
      <c r="O1011" s="19">
        <f>IFERROR((Data7[[#This Row],[Hours:]]*SUM(Data7[[#This Row],[Rate]:[Other]])),"")</f>
        <v>0</v>
      </c>
      <c r="P1011" s="7" t="str">
        <f>IF(Data7[[#This Row],[WO'#:]]="","Riley #","WO#")</f>
        <v>Riley #</v>
      </c>
      <c r="Q1011" s="7">
        <f>IFERROR(WEEKNUM(Data7[[#This Row],[Date:]]),"")</f>
        <v>23</v>
      </c>
      <c r="R1011" s="6">
        <f t="shared" si="45"/>
        <v>45445</v>
      </c>
      <c r="S1011" s="6">
        <f>Data7[[#This Row],[Week Start]]+7</f>
        <v>45452</v>
      </c>
      <c r="T1011" s="7" t="str">
        <f t="shared" si="46"/>
        <v>6/2/2024 - 6/9/2024</v>
      </c>
      <c r="U1011" s="7" t="str">
        <f t="shared" si="47"/>
        <v>Time Card</v>
      </c>
      <c r="V1011" s="8" t="str">
        <f>RIGHT(TEXT(Data7[[#This Row],[Date:]],"mmddyyyy"),4)</f>
        <v>2024</v>
      </c>
      <c r="W1011" s="8" t="str">
        <f>MID(TEXT(Data7[[#This Row],[Date:]],"mmddyyyy"),3,2)</f>
        <v>06</v>
      </c>
      <c r="X1011" s="8" t="str">
        <f>LEFT(TEXT(Data7[[#This Row],[Date:]],"mmddyyyy"),2)</f>
        <v>06</v>
      </c>
      <c r="Y1011" s="6">
        <f>DATE(Data7[[#This Row],[Year]],Data7[[#This Row],[Month]],Data7[[#This Row],[Day]])</f>
        <v>45449</v>
      </c>
    </row>
    <row r="1012" spans="1:25" x14ac:dyDescent="0.3">
      <c r="A1012" s="5">
        <v>45449.583218055559</v>
      </c>
      <c r="B1012" s="7" t="s">
        <v>65</v>
      </c>
      <c r="C1012" s="6" t="s">
        <v>895</v>
      </c>
      <c r="D1012" s="7" t="s">
        <v>897</v>
      </c>
      <c r="E1012" s="8">
        <v>5</v>
      </c>
      <c r="F1012" s="7" t="s">
        <v>68</v>
      </c>
      <c r="G1012" s="7" t="s">
        <v>68</v>
      </c>
      <c r="H1012" s="7" t="s">
        <v>536</v>
      </c>
      <c r="I1012" s="7" t="s">
        <v>44</v>
      </c>
      <c r="J1012" s="19" t="str">
        <f>IFERROR(INDEX('Employee Info'!$C$3:$E$200,MATCH(Data7[[#This Row],[Name:]],'Employee Info'!$B$3:$B$200,0),MATCH(Data7[[#This Row],[Hours Type:]],'Employee Info'!$C$2:$E$2,0)),"")</f>
        <v/>
      </c>
      <c r="K1012" s="19" t="str">
        <f>IFERROR(INDEX('Employee Info'!$C$3:$J$200,MATCH(Data7[[#This Row],[Name:]],'Employee Info'!$B$3:$B$200,0),MATCH(Data7[[#Headers],[Truck]],'Employee Info'!$C$2:$J$2,0)),"")</f>
        <v/>
      </c>
      <c r="L1012" s="19" t="str">
        <f>IFERROR(INDEX('Employee Info'!$C$3:$J$200,MATCH(Data7[[#This Row],[Name:]],'Employee Info'!$B$3:$B$200,0),MATCH(Data7[[#Headers],[Phone]],'Employee Info'!$C$2:$J$2,0)),"")</f>
        <v/>
      </c>
      <c r="M1012" s="19" t="str">
        <f>IFERROR(INDEX('Employee Info'!$C$3:$J$200,MATCH(Data7[[#This Row],[Name:]],'Employee Info'!$B$3:$B$200,0),MATCH(Data7[[#Headers],[Tech]],'Employee Info'!$C$2:$J$2,0)),"")</f>
        <v/>
      </c>
      <c r="N1012" s="19" t="str">
        <f>IFERROR(INDEX('Employee Info'!$C$3:$J$200,MATCH(Data7[[#This Row],[Name:]],'Employee Info'!$B$3:$B$200,0),MATCH(Data7[[#Headers],[Other]],'Employee Info'!$C$2:$J$2,0)),"")</f>
        <v/>
      </c>
      <c r="O1012" s="19">
        <f>IFERROR((Data7[[#This Row],[Hours:]]*SUM(Data7[[#This Row],[Rate]:[Other]])),"")</f>
        <v>0</v>
      </c>
      <c r="P1012" s="7" t="str">
        <f>IF(Data7[[#This Row],[WO'#:]]="","Riley #","WO#")</f>
        <v>Riley #</v>
      </c>
      <c r="Q1012" s="7">
        <f>IFERROR(WEEKNUM(Data7[[#This Row],[Date:]]),"")</f>
        <v>23</v>
      </c>
      <c r="R1012" s="6">
        <f t="shared" si="45"/>
        <v>45445</v>
      </c>
      <c r="S1012" s="6">
        <f>Data7[[#This Row],[Week Start]]+7</f>
        <v>45452</v>
      </c>
      <c r="T1012" s="7" t="str">
        <f t="shared" si="46"/>
        <v>6/2/2024 - 6/9/2024</v>
      </c>
      <c r="U1012" s="7" t="str">
        <f t="shared" si="47"/>
        <v>Time Card</v>
      </c>
      <c r="V1012" s="8" t="str">
        <f>RIGHT(TEXT(Data7[[#This Row],[Date:]],"mmddyyyy"),4)</f>
        <v>2024</v>
      </c>
      <c r="W1012" s="8" t="str">
        <f>MID(TEXT(Data7[[#This Row],[Date:]],"mmddyyyy"),3,2)</f>
        <v>06</v>
      </c>
      <c r="X1012" s="8" t="str">
        <f>LEFT(TEXT(Data7[[#This Row],[Date:]],"mmddyyyy"),2)</f>
        <v>06</v>
      </c>
      <c r="Y1012" s="6">
        <f>DATE(Data7[[#This Row],[Year]],Data7[[#This Row],[Month]],Data7[[#This Row],[Day]])</f>
        <v>45449</v>
      </c>
    </row>
    <row r="1013" spans="1:25" x14ac:dyDescent="0.3">
      <c r="A1013" s="5">
        <v>45449.582204861108</v>
      </c>
      <c r="B1013" s="7" t="s">
        <v>65</v>
      </c>
      <c r="C1013" s="6" t="s">
        <v>895</v>
      </c>
      <c r="D1013" s="7" t="s">
        <v>898</v>
      </c>
      <c r="E1013" s="8">
        <v>3</v>
      </c>
      <c r="F1013" s="7" t="s">
        <v>68</v>
      </c>
      <c r="G1013" s="7" t="s">
        <v>68</v>
      </c>
      <c r="H1013" s="7" t="s">
        <v>641</v>
      </c>
      <c r="I1013" s="7" t="s">
        <v>44</v>
      </c>
      <c r="J1013" s="19" t="str">
        <f>IFERROR(INDEX('Employee Info'!$C$3:$E$200,MATCH(Data7[[#This Row],[Name:]],'Employee Info'!$B$3:$B$200,0),MATCH(Data7[[#This Row],[Hours Type:]],'Employee Info'!$C$2:$E$2,0)),"")</f>
        <v/>
      </c>
      <c r="K1013" s="19" t="str">
        <f>IFERROR(INDEX('Employee Info'!$C$3:$J$200,MATCH(Data7[[#This Row],[Name:]],'Employee Info'!$B$3:$B$200,0),MATCH(Data7[[#Headers],[Truck]],'Employee Info'!$C$2:$J$2,0)),"")</f>
        <v/>
      </c>
      <c r="L1013" s="19" t="str">
        <f>IFERROR(INDEX('Employee Info'!$C$3:$J$200,MATCH(Data7[[#This Row],[Name:]],'Employee Info'!$B$3:$B$200,0),MATCH(Data7[[#Headers],[Phone]],'Employee Info'!$C$2:$J$2,0)),"")</f>
        <v/>
      </c>
      <c r="M1013" s="19" t="str">
        <f>IFERROR(INDEX('Employee Info'!$C$3:$J$200,MATCH(Data7[[#This Row],[Name:]],'Employee Info'!$B$3:$B$200,0),MATCH(Data7[[#Headers],[Tech]],'Employee Info'!$C$2:$J$2,0)),"")</f>
        <v/>
      </c>
      <c r="N1013" s="19" t="str">
        <f>IFERROR(INDEX('Employee Info'!$C$3:$J$200,MATCH(Data7[[#This Row],[Name:]],'Employee Info'!$B$3:$B$200,0),MATCH(Data7[[#Headers],[Other]],'Employee Info'!$C$2:$J$2,0)),"")</f>
        <v/>
      </c>
      <c r="O1013" s="19">
        <f>IFERROR((Data7[[#This Row],[Hours:]]*SUM(Data7[[#This Row],[Rate]:[Other]])),"")</f>
        <v>0</v>
      </c>
      <c r="P1013" s="7" t="str">
        <f>IF(Data7[[#This Row],[WO'#:]]="","Riley #","WO#")</f>
        <v>Riley #</v>
      </c>
      <c r="Q1013" s="7">
        <f>IFERROR(WEEKNUM(Data7[[#This Row],[Date:]]),"")</f>
        <v>23</v>
      </c>
      <c r="R1013" s="6">
        <f t="shared" si="45"/>
        <v>45445</v>
      </c>
      <c r="S1013" s="6">
        <f>Data7[[#This Row],[Week Start]]+7</f>
        <v>45452</v>
      </c>
      <c r="T1013" s="7" t="str">
        <f t="shared" si="46"/>
        <v>6/2/2024 - 6/9/2024</v>
      </c>
      <c r="U1013" s="7" t="str">
        <f t="shared" si="47"/>
        <v>Time Card</v>
      </c>
      <c r="V1013" s="8" t="str">
        <f>RIGHT(TEXT(Data7[[#This Row],[Date:]],"mmddyyyy"),4)</f>
        <v>2024</v>
      </c>
      <c r="W1013" s="8" t="str">
        <f>MID(TEXT(Data7[[#This Row],[Date:]],"mmddyyyy"),3,2)</f>
        <v>06</v>
      </c>
      <c r="X1013" s="8" t="str">
        <f>LEFT(TEXT(Data7[[#This Row],[Date:]],"mmddyyyy"),2)</f>
        <v>06</v>
      </c>
      <c r="Y1013" s="6">
        <f>DATE(Data7[[#This Row],[Year]],Data7[[#This Row],[Month]],Data7[[#This Row],[Day]])</f>
        <v>45449</v>
      </c>
    </row>
    <row r="1014" spans="1:25" x14ac:dyDescent="0.3">
      <c r="A1014" s="5">
        <v>45449.582346875002</v>
      </c>
      <c r="B1014" s="7" t="s">
        <v>492</v>
      </c>
      <c r="C1014" s="6" t="s">
        <v>895</v>
      </c>
      <c r="D1014" s="7" t="s">
        <v>898</v>
      </c>
      <c r="E1014" s="8">
        <v>3</v>
      </c>
      <c r="F1014" s="7" t="s">
        <v>68</v>
      </c>
      <c r="G1014" s="7" t="s">
        <v>68</v>
      </c>
      <c r="H1014" s="7" t="s">
        <v>641</v>
      </c>
      <c r="I1014" s="7" t="s">
        <v>44</v>
      </c>
      <c r="J1014" s="19" t="str">
        <f>IFERROR(INDEX('Employee Info'!$C$3:$E$200,MATCH(Data7[[#This Row],[Name:]],'Employee Info'!$B$3:$B$200,0),MATCH(Data7[[#This Row],[Hours Type:]],'Employee Info'!$C$2:$E$2,0)),"")</f>
        <v/>
      </c>
      <c r="K1014" s="19" t="str">
        <f>IFERROR(INDEX('Employee Info'!$C$3:$J$200,MATCH(Data7[[#This Row],[Name:]],'Employee Info'!$B$3:$B$200,0),MATCH(Data7[[#Headers],[Truck]],'Employee Info'!$C$2:$J$2,0)),"")</f>
        <v/>
      </c>
      <c r="L1014" s="19" t="str">
        <f>IFERROR(INDEX('Employee Info'!$C$3:$J$200,MATCH(Data7[[#This Row],[Name:]],'Employee Info'!$B$3:$B$200,0),MATCH(Data7[[#Headers],[Phone]],'Employee Info'!$C$2:$J$2,0)),"")</f>
        <v/>
      </c>
      <c r="M1014" s="19" t="str">
        <f>IFERROR(INDEX('Employee Info'!$C$3:$J$200,MATCH(Data7[[#This Row],[Name:]],'Employee Info'!$B$3:$B$200,0),MATCH(Data7[[#Headers],[Tech]],'Employee Info'!$C$2:$J$2,0)),"")</f>
        <v/>
      </c>
      <c r="N1014" s="19" t="str">
        <f>IFERROR(INDEX('Employee Info'!$C$3:$J$200,MATCH(Data7[[#This Row],[Name:]],'Employee Info'!$B$3:$B$200,0),MATCH(Data7[[#Headers],[Other]],'Employee Info'!$C$2:$J$2,0)),"")</f>
        <v/>
      </c>
      <c r="O1014" s="19">
        <f>IFERROR((Data7[[#This Row],[Hours:]]*SUM(Data7[[#This Row],[Rate]:[Other]])),"")</f>
        <v>0</v>
      </c>
      <c r="P1014" s="7" t="str">
        <f>IF(Data7[[#This Row],[WO'#:]]="","Riley #","WO#")</f>
        <v>Riley #</v>
      </c>
      <c r="Q1014" s="7">
        <f>IFERROR(WEEKNUM(Data7[[#This Row],[Date:]]),"")</f>
        <v>23</v>
      </c>
      <c r="R1014" s="6">
        <f t="shared" si="45"/>
        <v>45445</v>
      </c>
      <c r="S1014" s="6">
        <f>Data7[[#This Row],[Week Start]]+7</f>
        <v>45452</v>
      </c>
      <c r="T1014" s="7" t="str">
        <f t="shared" si="46"/>
        <v>6/2/2024 - 6/9/2024</v>
      </c>
      <c r="U1014" s="7" t="str">
        <f t="shared" si="47"/>
        <v>Time Card</v>
      </c>
      <c r="V1014" s="8" t="str">
        <f>RIGHT(TEXT(Data7[[#This Row],[Date:]],"mmddyyyy"),4)</f>
        <v>2024</v>
      </c>
      <c r="W1014" s="8" t="str">
        <f>MID(TEXT(Data7[[#This Row],[Date:]],"mmddyyyy"),3,2)</f>
        <v>06</v>
      </c>
      <c r="X1014" s="8" t="str">
        <f>LEFT(TEXT(Data7[[#This Row],[Date:]],"mmddyyyy"),2)</f>
        <v>06</v>
      </c>
      <c r="Y1014" s="6">
        <f>DATE(Data7[[#This Row],[Year]],Data7[[#This Row],[Month]],Data7[[#This Row],[Day]])</f>
        <v>45449</v>
      </c>
    </row>
    <row r="1015" spans="1:25" x14ac:dyDescent="0.3">
      <c r="A1015" s="5">
        <v>45450.49085451389</v>
      </c>
      <c r="B1015" s="7" t="s">
        <v>34</v>
      </c>
      <c r="C1015" s="6" t="s">
        <v>895</v>
      </c>
      <c r="D1015" s="7" t="s">
        <v>902</v>
      </c>
      <c r="E1015" s="8">
        <v>0.5</v>
      </c>
      <c r="F1015" s="7" t="s">
        <v>68</v>
      </c>
      <c r="G1015" s="7" t="s">
        <v>68</v>
      </c>
      <c r="H1015" s="7" t="s">
        <v>661</v>
      </c>
      <c r="I1015" s="7" t="s">
        <v>44</v>
      </c>
      <c r="J1015" s="19" t="str">
        <f>IFERROR(INDEX('Employee Info'!$C$3:$E$200,MATCH(Data7[[#This Row],[Name:]],'Employee Info'!$B$3:$B$200,0),MATCH(Data7[[#This Row],[Hours Type:]],'Employee Info'!$C$2:$E$2,0)),"")</f>
        <v/>
      </c>
      <c r="K1015" s="19" t="str">
        <f>IFERROR(INDEX('Employee Info'!$C$3:$J$200,MATCH(Data7[[#This Row],[Name:]],'Employee Info'!$B$3:$B$200,0),MATCH(Data7[[#Headers],[Truck]],'Employee Info'!$C$2:$J$2,0)),"")</f>
        <v/>
      </c>
      <c r="L1015" s="19" t="str">
        <f>IFERROR(INDEX('Employee Info'!$C$3:$J$200,MATCH(Data7[[#This Row],[Name:]],'Employee Info'!$B$3:$B$200,0),MATCH(Data7[[#Headers],[Phone]],'Employee Info'!$C$2:$J$2,0)),"")</f>
        <v/>
      </c>
      <c r="M1015" s="19" t="str">
        <f>IFERROR(INDEX('Employee Info'!$C$3:$J$200,MATCH(Data7[[#This Row],[Name:]],'Employee Info'!$B$3:$B$200,0),MATCH(Data7[[#Headers],[Tech]],'Employee Info'!$C$2:$J$2,0)),"")</f>
        <v/>
      </c>
      <c r="N1015" s="19" t="str">
        <f>IFERROR(INDEX('Employee Info'!$C$3:$J$200,MATCH(Data7[[#This Row],[Name:]],'Employee Info'!$B$3:$B$200,0),MATCH(Data7[[#Headers],[Other]],'Employee Info'!$C$2:$J$2,0)),"")</f>
        <v/>
      </c>
      <c r="O1015" s="19">
        <f>IFERROR((Data7[[#This Row],[Hours:]]*SUM(Data7[[#This Row],[Rate]:[Other]])),"")</f>
        <v>0</v>
      </c>
      <c r="P1015" s="7" t="str">
        <f>IF(Data7[[#This Row],[WO'#:]]="","Riley #","WO#")</f>
        <v>Riley #</v>
      </c>
      <c r="Q1015" s="7">
        <f>IFERROR(WEEKNUM(Data7[[#This Row],[Date:]]),"")</f>
        <v>23</v>
      </c>
      <c r="R1015" s="6">
        <f t="shared" si="45"/>
        <v>45445</v>
      </c>
      <c r="S1015" s="6">
        <f>Data7[[#This Row],[Week Start]]+7</f>
        <v>45452</v>
      </c>
      <c r="T1015" s="7" t="str">
        <f t="shared" si="46"/>
        <v>6/2/2024 - 6/9/2024</v>
      </c>
      <c r="U1015" s="7" t="str">
        <f t="shared" si="47"/>
        <v>Time Card</v>
      </c>
      <c r="V1015" s="8" t="str">
        <f>RIGHT(TEXT(Data7[[#This Row],[Date:]],"mmddyyyy"),4)</f>
        <v>2024</v>
      </c>
      <c r="W1015" s="8" t="str">
        <f>MID(TEXT(Data7[[#This Row],[Date:]],"mmddyyyy"),3,2)</f>
        <v>06</v>
      </c>
      <c r="X1015" s="8" t="str">
        <f>LEFT(TEXT(Data7[[#This Row],[Date:]],"mmddyyyy"),2)</f>
        <v>06</v>
      </c>
      <c r="Y1015" s="6">
        <f>DATE(Data7[[#This Row],[Year]],Data7[[#This Row],[Month]],Data7[[#This Row],[Day]])</f>
        <v>45449</v>
      </c>
    </row>
    <row r="1016" spans="1:25" x14ac:dyDescent="0.3">
      <c r="A1016" s="5">
        <v>45450.278998379632</v>
      </c>
      <c r="B1016" s="7" t="s">
        <v>23</v>
      </c>
      <c r="C1016" s="6" t="s">
        <v>895</v>
      </c>
      <c r="D1016" s="7" t="s">
        <v>899</v>
      </c>
      <c r="E1016" s="8">
        <v>1</v>
      </c>
      <c r="F1016" s="7" t="s">
        <v>68</v>
      </c>
      <c r="G1016" s="7" t="s">
        <v>68</v>
      </c>
      <c r="H1016" s="7" t="s">
        <v>697</v>
      </c>
      <c r="I1016" s="7" t="s">
        <v>44</v>
      </c>
      <c r="J1016" s="19" t="str">
        <f>IFERROR(INDEX('Employee Info'!$C$3:$E$200,MATCH(Data7[[#This Row],[Name:]],'Employee Info'!$B$3:$B$200,0),MATCH(Data7[[#This Row],[Hours Type:]],'Employee Info'!$C$2:$E$2,0)),"")</f>
        <v/>
      </c>
      <c r="K1016" s="19" t="str">
        <f>IFERROR(INDEX('Employee Info'!$C$3:$J$200,MATCH(Data7[[#This Row],[Name:]],'Employee Info'!$B$3:$B$200,0),MATCH(Data7[[#Headers],[Truck]],'Employee Info'!$C$2:$J$2,0)),"")</f>
        <v/>
      </c>
      <c r="L1016" s="19" t="str">
        <f>IFERROR(INDEX('Employee Info'!$C$3:$J$200,MATCH(Data7[[#This Row],[Name:]],'Employee Info'!$B$3:$B$200,0),MATCH(Data7[[#Headers],[Phone]],'Employee Info'!$C$2:$J$2,0)),"")</f>
        <v/>
      </c>
      <c r="M1016" s="19" t="str">
        <f>IFERROR(INDEX('Employee Info'!$C$3:$J$200,MATCH(Data7[[#This Row],[Name:]],'Employee Info'!$B$3:$B$200,0),MATCH(Data7[[#Headers],[Tech]],'Employee Info'!$C$2:$J$2,0)),"")</f>
        <v/>
      </c>
      <c r="N1016" s="19" t="str">
        <f>IFERROR(INDEX('Employee Info'!$C$3:$J$200,MATCH(Data7[[#This Row],[Name:]],'Employee Info'!$B$3:$B$200,0),MATCH(Data7[[#Headers],[Other]],'Employee Info'!$C$2:$J$2,0)),"")</f>
        <v/>
      </c>
      <c r="O1016" s="19">
        <f>IFERROR((Data7[[#This Row],[Hours:]]*SUM(Data7[[#This Row],[Rate]:[Other]])),"")</f>
        <v>0</v>
      </c>
      <c r="P1016" s="7" t="str">
        <f>IF(Data7[[#This Row],[WO'#:]]="","Riley #","WO#")</f>
        <v>Riley #</v>
      </c>
      <c r="Q1016" s="7">
        <f>IFERROR(WEEKNUM(Data7[[#This Row],[Date:]]),"")</f>
        <v>23</v>
      </c>
      <c r="R1016" s="6">
        <f t="shared" si="45"/>
        <v>45445</v>
      </c>
      <c r="S1016" s="6">
        <f>Data7[[#This Row],[Week Start]]+7</f>
        <v>45452</v>
      </c>
      <c r="T1016" s="7" t="str">
        <f t="shared" si="46"/>
        <v>6/2/2024 - 6/9/2024</v>
      </c>
      <c r="U1016" s="7" t="str">
        <f t="shared" si="47"/>
        <v>Time Card</v>
      </c>
      <c r="V1016" s="8" t="str">
        <f>RIGHT(TEXT(Data7[[#This Row],[Date:]],"mmddyyyy"),4)</f>
        <v>2024</v>
      </c>
      <c r="W1016" s="8" t="str">
        <f>MID(TEXT(Data7[[#This Row],[Date:]],"mmddyyyy"),3,2)</f>
        <v>06</v>
      </c>
      <c r="X1016" s="8" t="str">
        <f>LEFT(TEXT(Data7[[#This Row],[Date:]],"mmddyyyy"),2)</f>
        <v>06</v>
      </c>
      <c r="Y1016" s="6">
        <f>DATE(Data7[[#This Row],[Year]],Data7[[#This Row],[Month]],Data7[[#This Row],[Day]])</f>
        <v>45449</v>
      </c>
    </row>
    <row r="1017" spans="1:25" x14ac:dyDescent="0.3">
      <c r="A1017" s="5">
        <v>45451.35436099537</v>
      </c>
      <c r="B1017" s="7" t="s">
        <v>66</v>
      </c>
      <c r="C1017" s="6" t="s">
        <v>904</v>
      </c>
      <c r="D1017" s="7" t="s">
        <v>870</v>
      </c>
      <c r="E1017" s="8">
        <v>1</v>
      </c>
      <c r="F1017" s="7">
        <v>20028</v>
      </c>
      <c r="G1017" s="7" t="s">
        <v>68</v>
      </c>
      <c r="H1017" s="7" t="s">
        <v>756</v>
      </c>
      <c r="I1017" s="7" t="s">
        <v>45</v>
      </c>
      <c r="J1017" s="19" t="str">
        <f>IFERROR(INDEX('Employee Info'!$C$3:$E$200,MATCH(Data7[[#This Row],[Name:]],'Employee Info'!$B$3:$B$200,0),MATCH(Data7[[#This Row],[Hours Type:]],'Employee Info'!$C$2:$E$2,0)),"")</f>
        <v/>
      </c>
      <c r="K1017" s="19" t="str">
        <f>IFERROR(INDEX('Employee Info'!$C$3:$J$200,MATCH(Data7[[#This Row],[Name:]],'Employee Info'!$B$3:$B$200,0),MATCH(Data7[[#Headers],[Truck]],'Employee Info'!$C$2:$J$2,0)),"")</f>
        <v/>
      </c>
      <c r="L1017" s="19" t="str">
        <f>IFERROR(INDEX('Employee Info'!$C$3:$J$200,MATCH(Data7[[#This Row],[Name:]],'Employee Info'!$B$3:$B$200,0),MATCH(Data7[[#Headers],[Phone]],'Employee Info'!$C$2:$J$2,0)),"")</f>
        <v/>
      </c>
      <c r="M1017" s="19" t="str">
        <f>IFERROR(INDEX('Employee Info'!$C$3:$J$200,MATCH(Data7[[#This Row],[Name:]],'Employee Info'!$B$3:$B$200,0),MATCH(Data7[[#Headers],[Tech]],'Employee Info'!$C$2:$J$2,0)),"")</f>
        <v/>
      </c>
      <c r="N1017" s="19" t="str">
        <f>IFERROR(INDEX('Employee Info'!$C$3:$J$200,MATCH(Data7[[#This Row],[Name:]],'Employee Info'!$B$3:$B$200,0),MATCH(Data7[[#Headers],[Other]],'Employee Info'!$C$2:$J$2,0)),"")</f>
        <v/>
      </c>
      <c r="O1017" s="19">
        <f>IFERROR((Data7[[#This Row],[Hours:]]*SUM(Data7[[#This Row],[Rate]:[Other]])),"")</f>
        <v>0</v>
      </c>
      <c r="P1017" s="7" t="str">
        <f>IF(Data7[[#This Row],[WO'#:]]="","Riley #","WO#")</f>
        <v>WO#</v>
      </c>
      <c r="Q1017" s="7">
        <f>IFERROR(WEEKNUM(Data7[[#This Row],[Date:]]),"")</f>
        <v>23</v>
      </c>
      <c r="R1017" s="6">
        <f t="shared" si="45"/>
        <v>45445</v>
      </c>
      <c r="S1017" s="6">
        <f>Data7[[#This Row],[Week Start]]+7</f>
        <v>45452</v>
      </c>
      <c r="T1017" s="7" t="str">
        <f t="shared" si="46"/>
        <v>6/2/2024 - 6/9/2024</v>
      </c>
      <c r="U1017" s="7" t="str">
        <f t="shared" si="47"/>
        <v>Time Card</v>
      </c>
      <c r="V1017" s="8" t="str">
        <f>RIGHT(TEXT(Data7[[#This Row],[Date:]],"mmddyyyy"),4)</f>
        <v>2024</v>
      </c>
      <c r="W1017" s="8" t="str">
        <f>MID(TEXT(Data7[[#This Row],[Date:]],"mmddyyyy"),3,2)</f>
        <v>07</v>
      </c>
      <c r="X1017" s="8" t="str">
        <f>LEFT(TEXT(Data7[[#This Row],[Date:]],"mmddyyyy"),2)</f>
        <v>06</v>
      </c>
      <c r="Y1017" s="6">
        <f>DATE(Data7[[#This Row],[Year]],Data7[[#This Row],[Month]],Data7[[#This Row],[Day]])</f>
        <v>45450</v>
      </c>
    </row>
    <row r="1018" spans="1:25" x14ac:dyDescent="0.3">
      <c r="A1018" s="5">
        <v>45451.343685648149</v>
      </c>
      <c r="B1018" s="7" t="s">
        <v>66</v>
      </c>
      <c r="C1018" s="6" t="s">
        <v>904</v>
      </c>
      <c r="D1018" s="7" t="s">
        <v>905</v>
      </c>
      <c r="E1018" s="8">
        <v>8</v>
      </c>
      <c r="F1018" s="7">
        <v>6984733</v>
      </c>
      <c r="G1018" s="7" t="s">
        <v>68</v>
      </c>
      <c r="H1018" s="7" t="s">
        <v>756</v>
      </c>
      <c r="I1018" s="7" t="s">
        <v>44</v>
      </c>
      <c r="J1018" s="19" t="str">
        <f>IFERROR(INDEX('Employee Info'!$C$3:$E$200,MATCH(Data7[[#This Row],[Name:]],'Employee Info'!$B$3:$B$200,0),MATCH(Data7[[#This Row],[Hours Type:]],'Employee Info'!$C$2:$E$2,0)),"")</f>
        <v/>
      </c>
      <c r="K1018" s="19" t="str">
        <f>IFERROR(INDEX('Employee Info'!$C$3:$J$200,MATCH(Data7[[#This Row],[Name:]],'Employee Info'!$B$3:$B$200,0),MATCH(Data7[[#Headers],[Truck]],'Employee Info'!$C$2:$J$2,0)),"")</f>
        <v/>
      </c>
      <c r="L1018" s="19" t="str">
        <f>IFERROR(INDEX('Employee Info'!$C$3:$J$200,MATCH(Data7[[#This Row],[Name:]],'Employee Info'!$B$3:$B$200,0),MATCH(Data7[[#Headers],[Phone]],'Employee Info'!$C$2:$J$2,0)),"")</f>
        <v/>
      </c>
      <c r="M1018" s="19" t="str">
        <f>IFERROR(INDEX('Employee Info'!$C$3:$J$200,MATCH(Data7[[#This Row],[Name:]],'Employee Info'!$B$3:$B$200,0),MATCH(Data7[[#Headers],[Tech]],'Employee Info'!$C$2:$J$2,0)),"")</f>
        <v/>
      </c>
      <c r="N1018" s="19" t="str">
        <f>IFERROR(INDEX('Employee Info'!$C$3:$J$200,MATCH(Data7[[#This Row],[Name:]],'Employee Info'!$B$3:$B$200,0),MATCH(Data7[[#Headers],[Other]],'Employee Info'!$C$2:$J$2,0)),"")</f>
        <v/>
      </c>
      <c r="O1018" s="19">
        <f>IFERROR((Data7[[#This Row],[Hours:]]*SUM(Data7[[#This Row],[Rate]:[Other]])),"")</f>
        <v>0</v>
      </c>
      <c r="P1018" s="7" t="str">
        <f>IF(Data7[[#This Row],[WO'#:]]="","Riley #","WO#")</f>
        <v>WO#</v>
      </c>
      <c r="Q1018" s="7">
        <f>IFERROR(WEEKNUM(Data7[[#This Row],[Date:]]),"")</f>
        <v>23</v>
      </c>
      <c r="R1018" s="6">
        <f t="shared" si="45"/>
        <v>45445</v>
      </c>
      <c r="S1018" s="6">
        <f>Data7[[#This Row],[Week Start]]+7</f>
        <v>45452</v>
      </c>
      <c r="T1018" s="7" t="str">
        <f t="shared" si="46"/>
        <v>6/2/2024 - 6/9/2024</v>
      </c>
      <c r="U1018" s="7" t="str">
        <f t="shared" si="47"/>
        <v>Time Card</v>
      </c>
      <c r="V1018" s="8" t="str">
        <f>RIGHT(TEXT(Data7[[#This Row],[Date:]],"mmddyyyy"),4)</f>
        <v>2024</v>
      </c>
      <c r="W1018" s="8" t="str">
        <f>MID(TEXT(Data7[[#This Row],[Date:]],"mmddyyyy"),3,2)</f>
        <v>07</v>
      </c>
      <c r="X1018" s="8" t="str">
        <f>LEFT(TEXT(Data7[[#This Row],[Date:]],"mmddyyyy"),2)</f>
        <v>06</v>
      </c>
      <c r="Y1018" s="6">
        <f>DATE(Data7[[#This Row],[Year]],Data7[[#This Row],[Month]],Data7[[#This Row],[Day]])</f>
        <v>45450</v>
      </c>
    </row>
    <row r="1019" spans="1:25" x14ac:dyDescent="0.3">
      <c r="A1019" s="5">
        <v>45450.487402199076</v>
      </c>
      <c r="B1019" s="7" t="s">
        <v>31</v>
      </c>
      <c r="C1019" s="6" t="s">
        <v>904</v>
      </c>
      <c r="D1019" s="7" t="s">
        <v>906</v>
      </c>
      <c r="E1019" s="8">
        <v>2.5</v>
      </c>
      <c r="F1019" s="7" t="s">
        <v>68</v>
      </c>
      <c r="G1019" s="7" t="s">
        <v>68</v>
      </c>
      <c r="H1019" s="7" t="s">
        <v>468</v>
      </c>
      <c r="I1019" s="7" t="s">
        <v>44</v>
      </c>
      <c r="J1019" s="19" t="str">
        <f>IFERROR(INDEX('Employee Info'!$C$3:$E$200,MATCH(Data7[[#This Row],[Name:]],'Employee Info'!$B$3:$B$200,0),MATCH(Data7[[#This Row],[Hours Type:]],'Employee Info'!$C$2:$E$2,0)),"")</f>
        <v/>
      </c>
      <c r="K1019" s="19" t="str">
        <f>IFERROR(INDEX('Employee Info'!$C$3:$J$200,MATCH(Data7[[#This Row],[Name:]],'Employee Info'!$B$3:$B$200,0),MATCH(Data7[[#Headers],[Truck]],'Employee Info'!$C$2:$J$2,0)),"")</f>
        <v/>
      </c>
      <c r="L1019" s="19" t="str">
        <f>IFERROR(INDEX('Employee Info'!$C$3:$J$200,MATCH(Data7[[#This Row],[Name:]],'Employee Info'!$B$3:$B$200,0),MATCH(Data7[[#Headers],[Phone]],'Employee Info'!$C$2:$J$2,0)),"")</f>
        <v/>
      </c>
      <c r="M1019" s="19" t="str">
        <f>IFERROR(INDEX('Employee Info'!$C$3:$J$200,MATCH(Data7[[#This Row],[Name:]],'Employee Info'!$B$3:$B$200,0),MATCH(Data7[[#Headers],[Tech]],'Employee Info'!$C$2:$J$2,0)),"")</f>
        <v/>
      </c>
      <c r="N1019" s="19" t="str">
        <f>IFERROR(INDEX('Employee Info'!$C$3:$J$200,MATCH(Data7[[#This Row],[Name:]],'Employee Info'!$B$3:$B$200,0),MATCH(Data7[[#Headers],[Other]],'Employee Info'!$C$2:$J$2,0)),"")</f>
        <v/>
      </c>
      <c r="O1019" s="19">
        <f>IFERROR((Data7[[#This Row],[Hours:]]*SUM(Data7[[#This Row],[Rate]:[Other]])),"")</f>
        <v>0</v>
      </c>
      <c r="P1019" s="7" t="str">
        <f>IF(Data7[[#This Row],[WO'#:]]="","Riley #","WO#")</f>
        <v>Riley #</v>
      </c>
      <c r="Q1019" s="7">
        <f>IFERROR(WEEKNUM(Data7[[#This Row],[Date:]]),"")</f>
        <v>23</v>
      </c>
      <c r="R1019" s="6">
        <f t="shared" si="45"/>
        <v>45445</v>
      </c>
      <c r="S1019" s="6">
        <f>Data7[[#This Row],[Week Start]]+7</f>
        <v>45452</v>
      </c>
      <c r="T1019" s="7" t="str">
        <f t="shared" si="46"/>
        <v>6/2/2024 - 6/9/2024</v>
      </c>
      <c r="U1019" s="7" t="str">
        <f t="shared" si="47"/>
        <v>Time Card</v>
      </c>
      <c r="V1019" s="8" t="str">
        <f>RIGHT(TEXT(Data7[[#This Row],[Date:]],"mmddyyyy"),4)</f>
        <v>2024</v>
      </c>
      <c r="W1019" s="8" t="str">
        <f>MID(TEXT(Data7[[#This Row],[Date:]],"mmddyyyy"),3,2)</f>
        <v>07</v>
      </c>
      <c r="X1019" s="8" t="str">
        <f>LEFT(TEXT(Data7[[#This Row],[Date:]],"mmddyyyy"),2)</f>
        <v>06</v>
      </c>
      <c r="Y1019" s="6">
        <f>DATE(Data7[[#This Row],[Year]],Data7[[#This Row],[Month]],Data7[[#This Row],[Day]])</f>
        <v>45450</v>
      </c>
    </row>
    <row r="1020" spans="1:25" x14ac:dyDescent="0.3">
      <c r="A1020" s="5">
        <v>45450.488161921297</v>
      </c>
      <c r="B1020" s="7" t="s">
        <v>31</v>
      </c>
      <c r="C1020" s="6" t="s">
        <v>904</v>
      </c>
      <c r="D1020" s="7" t="s">
        <v>907</v>
      </c>
      <c r="E1020" s="8">
        <v>5.5</v>
      </c>
      <c r="F1020" s="7" t="s">
        <v>68</v>
      </c>
      <c r="G1020" s="7" t="s">
        <v>68</v>
      </c>
      <c r="H1020" s="7" t="s">
        <v>491</v>
      </c>
      <c r="I1020" s="7" t="s">
        <v>44</v>
      </c>
      <c r="J1020" s="19" t="str">
        <f>IFERROR(INDEX('Employee Info'!$C$3:$E$200,MATCH(Data7[[#This Row],[Name:]],'Employee Info'!$B$3:$B$200,0),MATCH(Data7[[#This Row],[Hours Type:]],'Employee Info'!$C$2:$E$2,0)),"")</f>
        <v/>
      </c>
      <c r="K1020" s="19" t="str">
        <f>IFERROR(INDEX('Employee Info'!$C$3:$J$200,MATCH(Data7[[#This Row],[Name:]],'Employee Info'!$B$3:$B$200,0),MATCH(Data7[[#Headers],[Truck]],'Employee Info'!$C$2:$J$2,0)),"")</f>
        <v/>
      </c>
      <c r="L1020" s="19" t="str">
        <f>IFERROR(INDEX('Employee Info'!$C$3:$J$200,MATCH(Data7[[#This Row],[Name:]],'Employee Info'!$B$3:$B$200,0),MATCH(Data7[[#Headers],[Phone]],'Employee Info'!$C$2:$J$2,0)),"")</f>
        <v/>
      </c>
      <c r="M1020" s="19" t="str">
        <f>IFERROR(INDEX('Employee Info'!$C$3:$J$200,MATCH(Data7[[#This Row],[Name:]],'Employee Info'!$B$3:$B$200,0),MATCH(Data7[[#Headers],[Tech]],'Employee Info'!$C$2:$J$2,0)),"")</f>
        <v/>
      </c>
      <c r="N1020" s="19" t="str">
        <f>IFERROR(INDEX('Employee Info'!$C$3:$J$200,MATCH(Data7[[#This Row],[Name:]],'Employee Info'!$B$3:$B$200,0),MATCH(Data7[[#Headers],[Other]],'Employee Info'!$C$2:$J$2,0)),"")</f>
        <v/>
      </c>
      <c r="O1020" s="19">
        <f>IFERROR((Data7[[#This Row],[Hours:]]*SUM(Data7[[#This Row],[Rate]:[Other]])),"")</f>
        <v>0</v>
      </c>
      <c r="P1020" s="7" t="str">
        <f>IF(Data7[[#This Row],[WO'#:]]="","Riley #","WO#")</f>
        <v>Riley #</v>
      </c>
      <c r="Q1020" s="7">
        <f>IFERROR(WEEKNUM(Data7[[#This Row],[Date:]]),"")</f>
        <v>23</v>
      </c>
      <c r="R1020" s="6">
        <f t="shared" si="45"/>
        <v>45445</v>
      </c>
      <c r="S1020" s="6">
        <f>Data7[[#This Row],[Week Start]]+7</f>
        <v>45452</v>
      </c>
      <c r="T1020" s="7" t="str">
        <f t="shared" si="46"/>
        <v>6/2/2024 - 6/9/2024</v>
      </c>
      <c r="U1020" s="7" t="str">
        <f t="shared" si="47"/>
        <v>Time Card</v>
      </c>
      <c r="V1020" s="8" t="str">
        <f>RIGHT(TEXT(Data7[[#This Row],[Date:]],"mmddyyyy"),4)</f>
        <v>2024</v>
      </c>
      <c r="W1020" s="8" t="str">
        <f>MID(TEXT(Data7[[#This Row],[Date:]],"mmddyyyy"),3,2)</f>
        <v>07</v>
      </c>
      <c r="X1020" s="8" t="str">
        <f>LEFT(TEXT(Data7[[#This Row],[Date:]],"mmddyyyy"),2)</f>
        <v>06</v>
      </c>
      <c r="Y1020" s="6">
        <f>DATE(Data7[[#This Row],[Year]],Data7[[#This Row],[Month]],Data7[[#This Row],[Day]])</f>
        <v>45450</v>
      </c>
    </row>
    <row r="1021" spans="1:25" x14ac:dyDescent="0.3">
      <c r="A1021" s="5">
        <v>45450.493182407408</v>
      </c>
      <c r="B1021" s="7" t="s">
        <v>34</v>
      </c>
      <c r="C1021" s="6" t="s">
        <v>904</v>
      </c>
      <c r="D1021" s="7" t="s">
        <v>908</v>
      </c>
      <c r="E1021" s="8">
        <v>8</v>
      </c>
      <c r="F1021" s="7" t="s">
        <v>68</v>
      </c>
      <c r="G1021" s="7" t="s">
        <v>68</v>
      </c>
      <c r="H1021" s="7" t="s">
        <v>491</v>
      </c>
      <c r="I1021" s="7" t="s">
        <v>44</v>
      </c>
      <c r="J1021" s="19" t="str">
        <f>IFERROR(INDEX('Employee Info'!$C$3:$E$200,MATCH(Data7[[#This Row],[Name:]],'Employee Info'!$B$3:$B$200,0),MATCH(Data7[[#This Row],[Hours Type:]],'Employee Info'!$C$2:$E$2,0)),"")</f>
        <v/>
      </c>
      <c r="K1021" s="19" t="str">
        <f>IFERROR(INDEX('Employee Info'!$C$3:$J$200,MATCH(Data7[[#This Row],[Name:]],'Employee Info'!$B$3:$B$200,0),MATCH(Data7[[#Headers],[Truck]],'Employee Info'!$C$2:$J$2,0)),"")</f>
        <v/>
      </c>
      <c r="L1021" s="19" t="str">
        <f>IFERROR(INDEX('Employee Info'!$C$3:$J$200,MATCH(Data7[[#This Row],[Name:]],'Employee Info'!$B$3:$B$200,0),MATCH(Data7[[#Headers],[Phone]],'Employee Info'!$C$2:$J$2,0)),"")</f>
        <v/>
      </c>
      <c r="M1021" s="19" t="str">
        <f>IFERROR(INDEX('Employee Info'!$C$3:$J$200,MATCH(Data7[[#This Row],[Name:]],'Employee Info'!$B$3:$B$200,0),MATCH(Data7[[#Headers],[Tech]],'Employee Info'!$C$2:$J$2,0)),"")</f>
        <v/>
      </c>
      <c r="N1021" s="19" t="str">
        <f>IFERROR(INDEX('Employee Info'!$C$3:$J$200,MATCH(Data7[[#This Row],[Name:]],'Employee Info'!$B$3:$B$200,0),MATCH(Data7[[#Headers],[Other]],'Employee Info'!$C$2:$J$2,0)),"")</f>
        <v/>
      </c>
      <c r="O1021" s="19">
        <f>IFERROR((Data7[[#This Row],[Hours:]]*SUM(Data7[[#This Row],[Rate]:[Other]])),"")</f>
        <v>0</v>
      </c>
      <c r="P1021" s="7" t="str">
        <f>IF(Data7[[#This Row],[WO'#:]]="","Riley #","WO#")</f>
        <v>Riley #</v>
      </c>
      <c r="Q1021" s="7">
        <f>IFERROR(WEEKNUM(Data7[[#This Row],[Date:]]),"")</f>
        <v>23</v>
      </c>
      <c r="R1021" s="6">
        <f t="shared" si="45"/>
        <v>45445</v>
      </c>
      <c r="S1021" s="6">
        <f>Data7[[#This Row],[Week Start]]+7</f>
        <v>45452</v>
      </c>
      <c r="T1021" s="7" t="str">
        <f t="shared" si="46"/>
        <v>6/2/2024 - 6/9/2024</v>
      </c>
      <c r="U1021" s="7" t="str">
        <f t="shared" si="47"/>
        <v>Time Card</v>
      </c>
      <c r="V1021" s="8" t="str">
        <f>RIGHT(TEXT(Data7[[#This Row],[Date:]],"mmddyyyy"),4)</f>
        <v>2024</v>
      </c>
      <c r="W1021" s="8" t="str">
        <f>MID(TEXT(Data7[[#This Row],[Date:]],"mmddyyyy"),3,2)</f>
        <v>07</v>
      </c>
      <c r="X1021" s="8" t="str">
        <f>LEFT(TEXT(Data7[[#This Row],[Date:]],"mmddyyyy"),2)</f>
        <v>06</v>
      </c>
      <c r="Y1021" s="6">
        <f>DATE(Data7[[#This Row],[Year]],Data7[[#This Row],[Month]],Data7[[#This Row],[Day]])</f>
        <v>45450</v>
      </c>
    </row>
    <row r="1022" spans="1:25" x14ac:dyDescent="0.3">
      <c r="A1022" s="5">
        <v>45450.279672916666</v>
      </c>
      <c r="B1022" s="7" t="s">
        <v>23</v>
      </c>
      <c r="C1022" s="6" t="s">
        <v>904</v>
      </c>
      <c r="D1022" s="7" t="s">
        <v>648</v>
      </c>
      <c r="E1022" s="8">
        <v>8</v>
      </c>
      <c r="F1022" s="7" t="s">
        <v>68</v>
      </c>
      <c r="G1022" s="7" t="s">
        <v>68</v>
      </c>
      <c r="H1022" s="7" t="s">
        <v>649</v>
      </c>
      <c r="I1022" s="7" t="s">
        <v>44</v>
      </c>
      <c r="J1022" s="19" t="str">
        <f>IFERROR(INDEX('Employee Info'!$C$3:$E$200,MATCH(Data7[[#This Row],[Name:]],'Employee Info'!$B$3:$B$200,0),MATCH(Data7[[#This Row],[Hours Type:]],'Employee Info'!$C$2:$E$2,0)),"")</f>
        <v/>
      </c>
      <c r="K1022" s="19" t="str">
        <f>IFERROR(INDEX('Employee Info'!$C$3:$J$200,MATCH(Data7[[#This Row],[Name:]],'Employee Info'!$B$3:$B$200,0),MATCH(Data7[[#Headers],[Truck]],'Employee Info'!$C$2:$J$2,0)),"")</f>
        <v/>
      </c>
      <c r="L1022" s="19" t="str">
        <f>IFERROR(INDEX('Employee Info'!$C$3:$J$200,MATCH(Data7[[#This Row],[Name:]],'Employee Info'!$B$3:$B$200,0),MATCH(Data7[[#Headers],[Phone]],'Employee Info'!$C$2:$J$2,0)),"")</f>
        <v/>
      </c>
      <c r="M1022" s="19" t="str">
        <f>IFERROR(INDEX('Employee Info'!$C$3:$J$200,MATCH(Data7[[#This Row],[Name:]],'Employee Info'!$B$3:$B$200,0),MATCH(Data7[[#Headers],[Tech]],'Employee Info'!$C$2:$J$2,0)),"")</f>
        <v/>
      </c>
      <c r="N1022" s="19" t="str">
        <f>IFERROR(INDEX('Employee Info'!$C$3:$J$200,MATCH(Data7[[#This Row],[Name:]],'Employee Info'!$B$3:$B$200,0),MATCH(Data7[[#Headers],[Other]],'Employee Info'!$C$2:$J$2,0)),"")</f>
        <v/>
      </c>
      <c r="O1022" s="19">
        <f>IFERROR((Data7[[#This Row],[Hours:]]*SUM(Data7[[#This Row],[Rate]:[Other]])),"")</f>
        <v>0</v>
      </c>
      <c r="P1022" s="7" t="str">
        <f>IF(Data7[[#This Row],[WO'#:]]="","Riley #","WO#")</f>
        <v>Riley #</v>
      </c>
      <c r="Q1022" s="7">
        <f>IFERROR(WEEKNUM(Data7[[#This Row],[Date:]]),"")</f>
        <v>23</v>
      </c>
      <c r="R1022" s="6">
        <f t="shared" si="45"/>
        <v>45445</v>
      </c>
      <c r="S1022" s="6">
        <f>Data7[[#This Row],[Week Start]]+7</f>
        <v>45452</v>
      </c>
      <c r="T1022" s="7" t="str">
        <f t="shared" si="46"/>
        <v>6/2/2024 - 6/9/2024</v>
      </c>
      <c r="U1022" s="7" t="str">
        <f t="shared" si="47"/>
        <v>Time Card</v>
      </c>
      <c r="V1022" s="8" t="str">
        <f>RIGHT(TEXT(Data7[[#This Row],[Date:]],"mmddyyyy"),4)</f>
        <v>2024</v>
      </c>
      <c r="W1022" s="8" t="str">
        <f>MID(TEXT(Data7[[#This Row],[Date:]],"mmddyyyy"),3,2)</f>
        <v>07</v>
      </c>
      <c r="X1022" s="8" t="str">
        <f>LEFT(TEXT(Data7[[#This Row],[Date:]],"mmddyyyy"),2)</f>
        <v>06</v>
      </c>
      <c r="Y1022" s="6">
        <f>DATE(Data7[[#This Row],[Year]],Data7[[#This Row],[Month]],Data7[[#This Row],[Day]])</f>
        <v>45450</v>
      </c>
    </row>
    <row r="1023" spans="1:25" x14ac:dyDescent="0.3">
      <c r="A1023" s="5">
        <v>45450.495536689814</v>
      </c>
      <c r="B1023" s="7" t="s">
        <v>35</v>
      </c>
      <c r="C1023" s="6" t="s">
        <v>904</v>
      </c>
      <c r="D1023" s="7" t="s">
        <v>648</v>
      </c>
      <c r="E1023" s="8">
        <v>8</v>
      </c>
      <c r="F1023" s="7" t="s">
        <v>68</v>
      </c>
      <c r="G1023" s="7" t="s">
        <v>68</v>
      </c>
      <c r="H1023" s="7" t="s">
        <v>649</v>
      </c>
      <c r="I1023" s="7" t="s">
        <v>44</v>
      </c>
      <c r="J1023" s="19" t="str">
        <f>IFERROR(INDEX('Employee Info'!$C$3:$E$200,MATCH(Data7[[#This Row],[Name:]],'Employee Info'!$B$3:$B$200,0),MATCH(Data7[[#This Row],[Hours Type:]],'Employee Info'!$C$2:$E$2,0)),"")</f>
        <v/>
      </c>
      <c r="K1023" s="19" t="str">
        <f>IFERROR(INDEX('Employee Info'!$C$3:$J$200,MATCH(Data7[[#This Row],[Name:]],'Employee Info'!$B$3:$B$200,0),MATCH(Data7[[#Headers],[Truck]],'Employee Info'!$C$2:$J$2,0)),"")</f>
        <v/>
      </c>
      <c r="L1023" s="19" t="str">
        <f>IFERROR(INDEX('Employee Info'!$C$3:$J$200,MATCH(Data7[[#This Row],[Name:]],'Employee Info'!$B$3:$B$200,0),MATCH(Data7[[#Headers],[Phone]],'Employee Info'!$C$2:$J$2,0)),"")</f>
        <v/>
      </c>
      <c r="M1023" s="19" t="str">
        <f>IFERROR(INDEX('Employee Info'!$C$3:$J$200,MATCH(Data7[[#This Row],[Name:]],'Employee Info'!$B$3:$B$200,0),MATCH(Data7[[#Headers],[Tech]],'Employee Info'!$C$2:$J$2,0)),"")</f>
        <v/>
      </c>
      <c r="N1023" s="19" t="str">
        <f>IFERROR(INDEX('Employee Info'!$C$3:$J$200,MATCH(Data7[[#This Row],[Name:]],'Employee Info'!$B$3:$B$200,0),MATCH(Data7[[#Headers],[Other]],'Employee Info'!$C$2:$J$2,0)),"")</f>
        <v/>
      </c>
      <c r="O1023" s="19">
        <f>IFERROR((Data7[[#This Row],[Hours:]]*SUM(Data7[[#This Row],[Rate]:[Other]])),"")</f>
        <v>0</v>
      </c>
      <c r="P1023" s="7" t="str">
        <f>IF(Data7[[#This Row],[WO'#:]]="","Riley #","WO#")</f>
        <v>Riley #</v>
      </c>
      <c r="Q1023" s="7">
        <f>IFERROR(WEEKNUM(Data7[[#This Row],[Date:]]),"")</f>
        <v>23</v>
      </c>
      <c r="R1023" s="6">
        <f t="shared" si="45"/>
        <v>45445</v>
      </c>
      <c r="S1023" s="6">
        <f>Data7[[#This Row],[Week Start]]+7</f>
        <v>45452</v>
      </c>
      <c r="T1023" s="7" t="str">
        <f t="shared" si="46"/>
        <v>6/2/2024 - 6/9/2024</v>
      </c>
      <c r="U1023" s="7" t="str">
        <f t="shared" si="47"/>
        <v>Time Card</v>
      </c>
      <c r="V1023" s="8" t="str">
        <f>RIGHT(TEXT(Data7[[#This Row],[Date:]],"mmddyyyy"),4)</f>
        <v>2024</v>
      </c>
      <c r="W1023" s="8" t="str">
        <f>MID(TEXT(Data7[[#This Row],[Date:]],"mmddyyyy"),3,2)</f>
        <v>07</v>
      </c>
      <c r="X1023" s="8" t="str">
        <f>LEFT(TEXT(Data7[[#This Row],[Date:]],"mmddyyyy"),2)</f>
        <v>06</v>
      </c>
      <c r="Y1023" s="6">
        <f>DATE(Data7[[#This Row],[Year]],Data7[[#This Row],[Month]],Data7[[#This Row],[Day]])</f>
        <v>45450</v>
      </c>
    </row>
    <row r="1024" spans="1:25" x14ac:dyDescent="0.3">
      <c r="A1024" s="5">
        <v>45450.496788888886</v>
      </c>
      <c r="B1024" s="7" t="s">
        <v>65</v>
      </c>
      <c r="C1024" s="6" t="s">
        <v>904</v>
      </c>
      <c r="D1024" s="7" t="s">
        <v>909</v>
      </c>
      <c r="E1024" s="8">
        <v>4</v>
      </c>
      <c r="F1024" s="7" t="s">
        <v>68</v>
      </c>
      <c r="G1024" s="7" t="s">
        <v>68</v>
      </c>
      <c r="H1024" s="7" t="s">
        <v>536</v>
      </c>
      <c r="I1024" s="7" t="s">
        <v>44</v>
      </c>
      <c r="J1024" s="19" t="str">
        <f>IFERROR(INDEX('Employee Info'!$C$3:$E$200,MATCH(Data7[[#This Row],[Name:]],'Employee Info'!$B$3:$B$200,0),MATCH(Data7[[#This Row],[Hours Type:]],'Employee Info'!$C$2:$E$2,0)),"")</f>
        <v/>
      </c>
      <c r="K1024" s="19" t="str">
        <f>IFERROR(INDEX('Employee Info'!$C$3:$J$200,MATCH(Data7[[#This Row],[Name:]],'Employee Info'!$B$3:$B$200,0),MATCH(Data7[[#Headers],[Truck]],'Employee Info'!$C$2:$J$2,0)),"")</f>
        <v/>
      </c>
      <c r="L1024" s="19" t="str">
        <f>IFERROR(INDEX('Employee Info'!$C$3:$J$200,MATCH(Data7[[#This Row],[Name:]],'Employee Info'!$B$3:$B$200,0),MATCH(Data7[[#Headers],[Phone]],'Employee Info'!$C$2:$J$2,0)),"")</f>
        <v/>
      </c>
      <c r="M1024" s="19" t="str">
        <f>IFERROR(INDEX('Employee Info'!$C$3:$J$200,MATCH(Data7[[#This Row],[Name:]],'Employee Info'!$B$3:$B$200,0),MATCH(Data7[[#Headers],[Tech]],'Employee Info'!$C$2:$J$2,0)),"")</f>
        <v/>
      </c>
      <c r="N1024" s="19" t="str">
        <f>IFERROR(INDEX('Employee Info'!$C$3:$J$200,MATCH(Data7[[#This Row],[Name:]],'Employee Info'!$B$3:$B$200,0),MATCH(Data7[[#Headers],[Other]],'Employee Info'!$C$2:$J$2,0)),"")</f>
        <v/>
      </c>
      <c r="O1024" s="19">
        <f>IFERROR((Data7[[#This Row],[Hours:]]*SUM(Data7[[#This Row],[Rate]:[Other]])),"")</f>
        <v>0</v>
      </c>
      <c r="P1024" s="7" t="str">
        <f>IF(Data7[[#This Row],[WO'#:]]="","Riley #","WO#")</f>
        <v>Riley #</v>
      </c>
      <c r="Q1024" s="7">
        <f>IFERROR(WEEKNUM(Data7[[#This Row],[Date:]]),"")</f>
        <v>23</v>
      </c>
      <c r="R1024" s="6">
        <f t="shared" si="45"/>
        <v>45445</v>
      </c>
      <c r="S1024" s="6">
        <f>Data7[[#This Row],[Week Start]]+7</f>
        <v>45452</v>
      </c>
      <c r="T1024" s="7" t="str">
        <f t="shared" si="46"/>
        <v>6/2/2024 - 6/9/2024</v>
      </c>
      <c r="U1024" s="7" t="str">
        <f t="shared" si="47"/>
        <v>Time Card</v>
      </c>
      <c r="V1024" s="8" t="str">
        <f>RIGHT(TEXT(Data7[[#This Row],[Date:]],"mmddyyyy"),4)</f>
        <v>2024</v>
      </c>
      <c r="W1024" s="8" t="str">
        <f>MID(TEXT(Data7[[#This Row],[Date:]],"mmddyyyy"),3,2)</f>
        <v>07</v>
      </c>
      <c r="X1024" s="8" t="str">
        <f>LEFT(TEXT(Data7[[#This Row],[Date:]],"mmddyyyy"),2)</f>
        <v>06</v>
      </c>
      <c r="Y1024" s="6">
        <f>DATE(Data7[[#This Row],[Year]],Data7[[#This Row],[Month]],Data7[[#This Row],[Day]])</f>
        <v>45450</v>
      </c>
    </row>
    <row r="1025" spans="1:25" x14ac:dyDescent="0.3">
      <c r="A1025" s="5">
        <v>45450.496865162037</v>
      </c>
      <c r="B1025" s="7" t="s">
        <v>492</v>
      </c>
      <c r="C1025" s="6" t="s">
        <v>904</v>
      </c>
      <c r="D1025" s="7" t="s">
        <v>909</v>
      </c>
      <c r="E1025" s="8">
        <v>4</v>
      </c>
      <c r="F1025" s="7" t="s">
        <v>68</v>
      </c>
      <c r="G1025" s="7" t="s">
        <v>68</v>
      </c>
      <c r="H1025" s="7" t="s">
        <v>536</v>
      </c>
      <c r="I1025" s="7" t="s">
        <v>44</v>
      </c>
      <c r="J1025" s="19" t="str">
        <f>IFERROR(INDEX('Employee Info'!$C$3:$E$200,MATCH(Data7[[#This Row],[Name:]],'Employee Info'!$B$3:$B$200,0),MATCH(Data7[[#This Row],[Hours Type:]],'Employee Info'!$C$2:$E$2,0)),"")</f>
        <v/>
      </c>
      <c r="K1025" s="19" t="str">
        <f>IFERROR(INDEX('Employee Info'!$C$3:$J$200,MATCH(Data7[[#This Row],[Name:]],'Employee Info'!$B$3:$B$200,0),MATCH(Data7[[#Headers],[Truck]],'Employee Info'!$C$2:$J$2,0)),"")</f>
        <v/>
      </c>
      <c r="L1025" s="19" t="str">
        <f>IFERROR(INDEX('Employee Info'!$C$3:$J$200,MATCH(Data7[[#This Row],[Name:]],'Employee Info'!$B$3:$B$200,0),MATCH(Data7[[#Headers],[Phone]],'Employee Info'!$C$2:$J$2,0)),"")</f>
        <v/>
      </c>
      <c r="M1025" s="19" t="str">
        <f>IFERROR(INDEX('Employee Info'!$C$3:$J$200,MATCH(Data7[[#This Row],[Name:]],'Employee Info'!$B$3:$B$200,0),MATCH(Data7[[#Headers],[Tech]],'Employee Info'!$C$2:$J$2,0)),"")</f>
        <v/>
      </c>
      <c r="N1025" s="19" t="str">
        <f>IFERROR(INDEX('Employee Info'!$C$3:$J$200,MATCH(Data7[[#This Row],[Name:]],'Employee Info'!$B$3:$B$200,0),MATCH(Data7[[#Headers],[Other]],'Employee Info'!$C$2:$J$2,0)),"")</f>
        <v/>
      </c>
      <c r="O1025" s="19">
        <f>IFERROR((Data7[[#This Row],[Hours:]]*SUM(Data7[[#This Row],[Rate]:[Other]])),"")</f>
        <v>0</v>
      </c>
      <c r="P1025" s="7" t="str">
        <f>IF(Data7[[#This Row],[WO'#:]]="","Riley #","WO#")</f>
        <v>Riley #</v>
      </c>
      <c r="Q1025" s="7">
        <f>IFERROR(WEEKNUM(Data7[[#This Row],[Date:]]),"")</f>
        <v>23</v>
      </c>
      <c r="R1025" s="6">
        <f t="shared" si="45"/>
        <v>45445</v>
      </c>
      <c r="S1025" s="6">
        <f>Data7[[#This Row],[Week Start]]+7</f>
        <v>45452</v>
      </c>
      <c r="T1025" s="7" t="str">
        <f t="shared" si="46"/>
        <v>6/2/2024 - 6/9/2024</v>
      </c>
      <c r="U1025" s="7" t="str">
        <f t="shared" si="47"/>
        <v>Time Card</v>
      </c>
      <c r="V1025" s="8" t="str">
        <f>RIGHT(TEXT(Data7[[#This Row],[Date:]],"mmddyyyy"),4)</f>
        <v>2024</v>
      </c>
      <c r="W1025" s="8" t="str">
        <f>MID(TEXT(Data7[[#This Row],[Date:]],"mmddyyyy"),3,2)</f>
        <v>07</v>
      </c>
      <c r="X1025" s="8" t="str">
        <f>LEFT(TEXT(Data7[[#This Row],[Date:]],"mmddyyyy"),2)</f>
        <v>06</v>
      </c>
      <c r="Y1025" s="6">
        <f>DATE(Data7[[#This Row],[Year]],Data7[[#This Row],[Month]],Data7[[#This Row],[Day]])</f>
        <v>45450</v>
      </c>
    </row>
    <row r="1026" spans="1:25" x14ac:dyDescent="0.3">
      <c r="A1026" s="5">
        <v>45457.350336921299</v>
      </c>
      <c r="B1026" s="7" t="s">
        <v>66</v>
      </c>
      <c r="C1026" s="6" t="s">
        <v>754</v>
      </c>
      <c r="D1026" s="7" t="s">
        <v>755</v>
      </c>
      <c r="E1026" s="8">
        <v>5</v>
      </c>
      <c r="F1026" s="7">
        <v>6984733</v>
      </c>
      <c r="G1026" s="7" t="s">
        <v>68</v>
      </c>
      <c r="H1026" s="7" t="s">
        <v>756</v>
      </c>
      <c r="I1026" s="7" t="s">
        <v>44</v>
      </c>
      <c r="J1026" s="19" t="str">
        <f>IFERROR(INDEX('Employee Info'!$C$3:$E$200,MATCH(Data7[[#This Row],[Name:]],'Employee Info'!$B$3:$B$200,0),MATCH(Data7[[#This Row],[Hours Type:]],'Employee Info'!$C$2:$E$2,0)),"")</f>
        <v/>
      </c>
      <c r="K1026" s="19" t="str">
        <f>IFERROR(INDEX('Employee Info'!$C$3:$J$200,MATCH(Data7[[#This Row],[Name:]],'Employee Info'!$B$3:$B$200,0),MATCH(Data7[[#Headers],[Truck]],'Employee Info'!$C$2:$J$2,0)),"")</f>
        <v/>
      </c>
      <c r="L1026" s="19" t="str">
        <f>IFERROR(INDEX('Employee Info'!$C$3:$J$200,MATCH(Data7[[#This Row],[Name:]],'Employee Info'!$B$3:$B$200,0),MATCH(Data7[[#Headers],[Phone]],'Employee Info'!$C$2:$J$2,0)),"")</f>
        <v/>
      </c>
      <c r="M1026" s="19" t="str">
        <f>IFERROR(INDEX('Employee Info'!$C$3:$J$200,MATCH(Data7[[#This Row],[Name:]],'Employee Info'!$B$3:$B$200,0),MATCH(Data7[[#Headers],[Tech]],'Employee Info'!$C$2:$J$2,0)),"")</f>
        <v/>
      </c>
      <c r="N1026" s="19" t="str">
        <f>IFERROR(INDEX('Employee Info'!$C$3:$J$200,MATCH(Data7[[#This Row],[Name:]],'Employee Info'!$B$3:$B$200,0),MATCH(Data7[[#Headers],[Other]],'Employee Info'!$C$2:$J$2,0)),"")</f>
        <v/>
      </c>
      <c r="O1026" s="19">
        <f>IFERROR((Data7[[#This Row],[Hours:]]*SUM(Data7[[#This Row],[Rate]:[Other]])),"")</f>
        <v>0</v>
      </c>
      <c r="P1026" s="7" t="str">
        <f>IF(Data7[[#This Row],[WO'#:]]="","Riley #","WO#")</f>
        <v>WO#</v>
      </c>
      <c r="Q1026" s="7">
        <f>IFERROR(WEEKNUM(Data7[[#This Row],[Date:]]),"")</f>
        <v>24</v>
      </c>
      <c r="R1026" s="6">
        <f t="shared" ref="R1026:R1089" si="48">DATE(RIGHT(TEXT(C1026,"mm/dd/yyyy"),4),1,1)+(Q1026-1)*7-(WEEKDAY(DATE(RIGHT(TEXT(C1026,"mm/dd/yyyy"),4),1,1)))+1</f>
        <v>45452</v>
      </c>
      <c r="S1026" s="6">
        <f>Data7[[#This Row],[Week Start]]+7</f>
        <v>45459</v>
      </c>
      <c r="T1026" s="7" t="str">
        <f t="shared" ref="T1026:T1089" si="49">IFERROR(TEXT(R1026, "m/d/yyyy") &amp; " - " &amp; TEXT(S1026, "m/d/yyyy"),"")</f>
        <v>6/9/2024 - 6/16/2024</v>
      </c>
      <c r="U1026" s="7" t="str">
        <f t="shared" ref="U1026:U1089" si="50">"Time Card"</f>
        <v>Time Card</v>
      </c>
      <c r="V1026" s="8" t="str">
        <f>RIGHT(TEXT(Data7[[#This Row],[Date:]],"mmddyyyy"),4)</f>
        <v>2024</v>
      </c>
      <c r="W1026" s="8" t="str">
        <f>MID(TEXT(Data7[[#This Row],[Date:]],"mmddyyyy"),3,2)</f>
        <v>10</v>
      </c>
      <c r="X1026" s="8" t="str">
        <f>LEFT(TEXT(Data7[[#This Row],[Date:]],"mmddyyyy"),2)</f>
        <v>06</v>
      </c>
      <c r="Y1026" s="6">
        <f>DATE(Data7[[#This Row],[Year]],Data7[[#This Row],[Month]],Data7[[#This Row],[Day]])</f>
        <v>45453</v>
      </c>
    </row>
    <row r="1027" spans="1:25" x14ac:dyDescent="0.3">
      <c r="A1027" s="5">
        <v>45485.459469907408</v>
      </c>
      <c r="B1027" s="7" t="s">
        <v>76</v>
      </c>
      <c r="C1027" s="6" t="s">
        <v>754</v>
      </c>
      <c r="D1027" s="7" t="s">
        <v>156</v>
      </c>
      <c r="E1027" s="8">
        <v>1</v>
      </c>
      <c r="F1027" s="7">
        <v>6984733</v>
      </c>
      <c r="G1027" s="7" t="s">
        <v>68</v>
      </c>
      <c r="H1027" s="7" t="s">
        <v>756</v>
      </c>
      <c r="I1027" s="7" t="s">
        <v>44</v>
      </c>
      <c r="J1027" s="19" t="str">
        <f>IFERROR(INDEX('Employee Info'!$C$3:$E$200,MATCH(Data7[[#This Row],[Name:]],'Employee Info'!$B$3:$B$200,0),MATCH(Data7[[#This Row],[Hours Type:]],'Employee Info'!$C$2:$E$2,0)),"")</f>
        <v/>
      </c>
      <c r="K1027" s="19" t="str">
        <f>IFERROR(INDEX('Employee Info'!$C$3:$J$200,MATCH(Data7[[#This Row],[Name:]],'Employee Info'!$B$3:$B$200,0),MATCH(Data7[[#Headers],[Truck]],'Employee Info'!$C$2:$J$2,0)),"")</f>
        <v/>
      </c>
      <c r="L1027" s="19" t="str">
        <f>IFERROR(INDEX('Employee Info'!$C$3:$J$200,MATCH(Data7[[#This Row],[Name:]],'Employee Info'!$B$3:$B$200,0),MATCH(Data7[[#Headers],[Phone]],'Employee Info'!$C$2:$J$2,0)),"")</f>
        <v/>
      </c>
      <c r="M1027" s="19" t="str">
        <f>IFERROR(INDEX('Employee Info'!$C$3:$J$200,MATCH(Data7[[#This Row],[Name:]],'Employee Info'!$B$3:$B$200,0),MATCH(Data7[[#Headers],[Tech]],'Employee Info'!$C$2:$J$2,0)),"")</f>
        <v/>
      </c>
      <c r="N1027" s="19" t="str">
        <f>IFERROR(INDEX('Employee Info'!$C$3:$J$200,MATCH(Data7[[#This Row],[Name:]],'Employee Info'!$B$3:$B$200,0),MATCH(Data7[[#Headers],[Other]],'Employee Info'!$C$2:$J$2,0)),"")</f>
        <v/>
      </c>
      <c r="O1027" s="19">
        <f>IFERROR((Data7[[#This Row],[Hours:]]*SUM(Data7[[#This Row],[Rate]:[Other]])),"")</f>
        <v>0</v>
      </c>
      <c r="P1027" s="7" t="str">
        <f>IF(Data7[[#This Row],[WO'#:]]="","Riley #","WO#")</f>
        <v>WO#</v>
      </c>
      <c r="Q1027" s="7">
        <f>IFERROR(WEEKNUM(Data7[[#This Row],[Date:]]),"")</f>
        <v>24</v>
      </c>
      <c r="R1027" s="6">
        <f t="shared" si="48"/>
        <v>45452</v>
      </c>
      <c r="S1027" s="6">
        <f>Data7[[#This Row],[Week Start]]+7</f>
        <v>45459</v>
      </c>
      <c r="T1027" s="7" t="str">
        <f t="shared" si="49"/>
        <v>6/9/2024 - 6/16/2024</v>
      </c>
      <c r="U1027" s="7" t="str">
        <f t="shared" si="50"/>
        <v>Time Card</v>
      </c>
      <c r="V1027" s="8" t="str">
        <f>RIGHT(TEXT(Data7[[#This Row],[Date:]],"mmddyyyy"),4)</f>
        <v>2024</v>
      </c>
      <c r="W1027" s="8" t="str">
        <f>MID(TEXT(Data7[[#This Row],[Date:]],"mmddyyyy"),3,2)</f>
        <v>10</v>
      </c>
      <c r="X1027" s="8" t="str">
        <f>LEFT(TEXT(Data7[[#This Row],[Date:]],"mmddyyyy"),2)</f>
        <v>06</v>
      </c>
      <c r="Y1027" s="6">
        <f>DATE(Data7[[#This Row],[Year]],Data7[[#This Row],[Month]],Data7[[#This Row],[Day]])</f>
        <v>45453</v>
      </c>
    </row>
    <row r="1028" spans="1:25" x14ac:dyDescent="0.3">
      <c r="A1028" s="5">
        <v>45455.252553240738</v>
      </c>
      <c r="B1028" s="7" t="s">
        <v>31</v>
      </c>
      <c r="C1028" s="6" t="s">
        <v>754</v>
      </c>
      <c r="D1028" s="7" t="s">
        <v>759</v>
      </c>
      <c r="E1028" s="8">
        <v>0.5</v>
      </c>
      <c r="F1028" s="7" t="s">
        <v>68</v>
      </c>
      <c r="G1028" s="7" t="s">
        <v>68</v>
      </c>
      <c r="H1028" s="7" t="s">
        <v>756</v>
      </c>
      <c r="I1028" s="7" t="s">
        <v>44</v>
      </c>
      <c r="J1028" s="19" t="str">
        <f>IFERROR(INDEX('Employee Info'!$C$3:$E$200,MATCH(Data7[[#This Row],[Name:]],'Employee Info'!$B$3:$B$200,0),MATCH(Data7[[#This Row],[Hours Type:]],'Employee Info'!$C$2:$E$2,0)),"")</f>
        <v/>
      </c>
      <c r="K1028" s="19" t="str">
        <f>IFERROR(INDEX('Employee Info'!$C$3:$J$200,MATCH(Data7[[#This Row],[Name:]],'Employee Info'!$B$3:$B$200,0),MATCH(Data7[[#Headers],[Truck]],'Employee Info'!$C$2:$J$2,0)),"")</f>
        <v/>
      </c>
      <c r="L1028" s="19" t="str">
        <f>IFERROR(INDEX('Employee Info'!$C$3:$J$200,MATCH(Data7[[#This Row],[Name:]],'Employee Info'!$B$3:$B$200,0),MATCH(Data7[[#Headers],[Phone]],'Employee Info'!$C$2:$J$2,0)),"")</f>
        <v/>
      </c>
      <c r="M1028" s="19" t="str">
        <f>IFERROR(INDEX('Employee Info'!$C$3:$J$200,MATCH(Data7[[#This Row],[Name:]],'Employee Info'!$B$3:$B$200,0),MATCH(Data7[[#Headers],[Tech]],'Employee Info'!$C$2:$J$2,0)),"")</f>
        <v/>
      </c>
      <c r="N1028" s="19" t="str">
        <f>IFERROR(INDEX('Employee Info'!$C$3:$J$200,MATCH(Data7[[#This Row],[Name:]],'Employee Info'!$B$3:$B$200,0),MATCH(Data7[[#Headers],[Other]],'Employee Info'!$C$2:$J$2,0)),"")</f>
        <v/>
      </c>
      <c r="O1028" s="19">
        <f>IFERROR((Data7[[#This Row],[Hours:]]*SUM(Data7[[#This Row],[Rate]:[Other]])),"")</f>
        <v>0</v>
      </c>
      <c r="P1028" s="7" t="str">
        <f>IF(Data7[[#This Row],[WO'#:]]="","Riley #","WO#")</f>
        <v>Riley #</v>
      </c>
      <c r="Q1028" s="7">
        <f>IFERROR(WEEKNUM(Data7[[#This Row],[Date:]]),"")</f>
        <v>24</v>
      </c>
      <c r="R1028" s="6">
        <f t="shared" si="48"/>
        <v>45452</v>
      </c>
      <c r="S1028" s="6">
        <f>Data7[[#This Row],[Week Start]]+7</f>
        <v>45459</v>
      </c>
      <c r="T1028" s="7" t="str">
        <f t="shared" si="49"/>
        <v>6/9/2024 - 6/16/2024</v>
      </c>
      <c r="U1028" s="7" t="str">
        <f t="shared" si="50"/>
        <v>Time Card</v>
      </c>
      <c r="V1028" s="8" t="str">
        <f>RIGHT(TEXT(Data7[[#This Row],[Date:]],"mmddyyyy"),4)</f>
        <v>2024</v>
      </c>
      <c r="W1028" s="8" t="str">
        <f>MID(TEXT(Data7[[#This Row],[Date:]],"mmddyyyy"),3,2)</f>
        <v>10</v>
      </c>
      <c r="X1028" s="8" t="str">
        <f>LEFT(TEXT(Data7[[#This Row],[Date:]],"mmddyyyy"),2)</f>
        <v>06</v>
      </c>
      <c r="Y1028" s="6">
        <f>DATE(Data7[[#This Row],[Year]],Data7[[#This Row],[Month]],Data7[[#This Row],[Day]])</f>
        <v>45453</v>
      </c>
    </row>
    <row r="1029" spans="1:25" x14ac:dyDescent="0.3">
      <c r="A1029" s="5">
        <v>45455.262715046294</v>
      </c>
      <c r="B1029" s="7" t="s">
        <v>23</v>
      </c>
      <c r="C1029" s="6" t="s">
        <v>754</v>
      </c>
      <c r="D1029" s="7" t="s">
        <v>765</v>
      </c>
      <c r="E1029" s="8">
        <v>0.5</v>
      </c>
      <c r="F1029" s="7" t="s">
        <v>68</v>
      </c>
      <c r="G1029" s="7" t="s">
        <v>68</v>
      </c>
      <c r="H1029" s="7" t="s">
        <v>756</v>
      </c>
      <c r="I1029" s="7" t="s">
        <v>44</v>
      </c>
      <c r="J1029" s="19" t="str">
        <f>IFERROR(INDEX('Employee Info'!$C$3:$E$200,MATCH(Data7[[#This Row],[Name:]],'Employee Info'!$B$3:$B$200,0),MATCH(Data7[[#This Row],[Hours Type:]],'Employee Info'!$C$2:$E$2,0)),"")</f>
        <v/>
      </c>
      <c r="K1029" s="19" t="str">
        <f>IFERROR(INDEX('Employee Info'!$C$3:$J$200,MATCH(Data7[[#This Row],[Name:]],'Employee Info'!$B$3:$B$200,0),MATCH(Data7[[#Headers],[Truck]],'Employee Info'!$C$2:$J$2,0)),"")</f>
        <v/>
      </c>
      <c r="L1029" s="19" t="str">
        <f>IFERROR(INDEX('Employee Info'!$C$3:$J$200,MATCH(Data7[[#This Row],[Name:]],'Employee Info'!$B$3:$B$200,0),MATCH(Data7[[#Headers],[Phone]],'Employee Info'!$C$2:$J$2,0)),"")</f>
        <v/>
      </c>
      <c r="M1029" s="19" t="str">
        <f>IFERROR(INDEX('Employee Info'!$C$3:$J$200,MATCH(Data7[[#This Row],[Name:]],'Employee Info'!$B$3:$B$200,0),MATCH(Data7[[#Headers],[Tech]],'Employee Info'!$C$2:$J$2,0)),"")</f>
        <v/>
      </c>
      <c r="N1029" s="19" t="str">
        <f>IFERROR(INDEX('Employee Info'!$C$3:$J$200,MATCH(Data7[[#This Row],[Name:]],'Employee Info'!$B$3:$B$200,0),MATCH(Data7[[#Headers],[Other]],'Employee Info'!$C$2:$J$2,0)),"")</f>
        <v/>
      </c>
      <c r="O1029" s="19">
        <f>IFERROR((Data7[[#This Row],[Hours:]]*SUM(Data7[[#This Row],[Rate]:[Other]])),"")</f>
        <v>0</v>
      </c>
      <c r="P1029" s="7" t="str">
        <f>IF(Data7[[#This Row],[WO'#:]]="","Riley #","WO#")</f>
        <v>Riley #</v>
      </c>
      <c r="Q1029" s="7">
        <f>IFERROR(WEEKNUM(Data7[[#This Row],[Date:]]),"")</f>
        <v>24</v>
      </c>
      <c r="R1029" s="6">
        <f t="shared" si="48"/>
        <v>45452</v>
      </c>
      <c r="S1029" s="6">
        <f>Data7[[#This Row],[Week Start]]+7</f>
        <v>45459</v>
      </c>
      <c r="T1029" s="7" t="str">
        <f t="shared" si="49"/>
        <v>6/9/2024 - 6/16/2024</v>
      </c>
      <c r="U1029" s="7" t="str">
        <f t="shared" si="50"/>
        <v>Time Card</v>
      </c>
      <c r="V1029" s="8" t="str">
        <f>RIGHT(TEXT(Data7[[#This Row],[Date:]],"mmddyyyy"),4)</f>
        <v>2024</v>
      </c>
      <c r="W1029" s="8" t="str">
        <f>MID(TEXT(Data7[[#This Row],[Date:]],"mmddyyyy"),3,2)</f>
        <v>10</v>
      </c>
      <c r="X1029" s="8" t="str">
        <f>LEFT(TEXT(Data7[[#This Row],[Date:]],"mmddyyyy"),2)</f>
        <v>06</v>
      </c>
      <c r="Y1029" s="6">
        <f>DATE(Data7[[#This Row],[Year]],Data7[[#This Row],[Month]],Data7[[#This Row],[Day]])</f>
        <v>45453</v>
      </c>
    </row>
    <row r="1030" spans="1:25" x14ac:dyDescent="0.3">
      <c r="A1030" s="5">
        <v>45455.277313310187</v>
      </c>
      <c r="B1030" s="7" t="s">
        <v>34</v>
      </c>
      <c r="C1030" s="6" t="s">
        <v>754</v>
      </c>
      <c r="D1030" s="7" t="s">
        <v>770</v>
      </c>
      <c r="E1030" s="8">
        <v>0.5</v>
      </c>
      <c r="F1030" s="7" t="s">
        <v>68</v>
      </c>
      <c r="G1030" s="7" t="s">
        <v>68</v>
      </c>
      <c r="H1030" s="7" t="s">
        <v>756</v>
      </c>
      <c r="I1030" s="7" t="s">
        <v>44</v>
      </c>
      <c r="J1030" s="19" t="str">
        <f>IFERROR(INDEX('Employee Info'!$C$3:$E$200,MATCH(Data7[[#This Row],[Name:]],'Employee Info'!$B$3:$B$200,0),MATCH(Data7[[#This Row],[Hours Type:]],'Employee Info'!$C$2:$E$2,0)),"")</f>
        <v/>
      </c>
      <c r="K1030" s="19" t="str">
        <f>IFERROR(INDEX('Employee Info'!$C$3:$J$200,MATCH(Data7[[#This Row],[Name:]],'Employee Info'!$B$3:$B$200,0),MATCH(Data7[[#Headers],[Truck]],'Employee Info'!$C$2:$J$2,0)),"")</f>
        <v/>
      </c>
      <c r="L1030" s="19" t="str">
        <f>IFERROR(INDEX('Employee Info'!$C$3:$J$200,MATCH(Data7[[#This Row],[Name:]],'Employee Info'!$B$3:$B$200,0),MATCH(Data7[[#Headers],[Phone]],'Employee Info'!$C$2:$J$2,0)),"")</f>
        <v/>
      </c>
      <c r="M1030" s="19" t="str">
        <f>IFERROR(INDEX('Employee Info'!$C$3:$J$200,MATCH(Data7[[#This Row],[Name:]],'Employee Info'!$B$3:$B$200,0),MATCH(Data7[[#Headers],[Tech]],'Employee Info'!$C$2:$J$2,0)),"")</f>
        <v/>
      </c>
      <c r="N1030" s="19" t="str">
        <f>IFERROR(INDEX('Employee Info'!$C$3:$J$200,MATCH(Data7[[#This Row],[Name:]],'Employee Info'!$B$3:$B$200,0),MATCH(Data7[[#Headers],[Other]],'Employee Info'!$C$2:$J$2,0)),"")</f>
        <v/>
      </c>
      <c r="O1030" s="19">
        <f>IFERROR((Data7[[#This Row],[Hours:]]*SUM(Data7[[#This Row],[Rate]:[Other]])),"")</f>
        <v>0</v>
      </c>
      <c r="P1030" s="7" t="str">
        <f>IF(Data7[[#This Row],[WO'#:]]="","Riley #","WO#")</f>
        <v>Riley #</v>
      </c>
      <c r="Q1030" s="7">
        <f>IFERROR(WEEKNUM(Data7[[#This Row],[Date:]]),"")</f>
        <v>24</v>
      </c>
      <c r="R1030" s="6">
        <f t="shared" si="48"/>
        <v>45452</v>
      </c>
      <c r="S1030" s="6">
        <f>Data7[[#This Row],[Week Start]]+7</f>
        <v>45459</v>
      </c>
      <c r="T1030" s="7" t="str">
        <f t="shared" si="49"/>
        <v>6/9/2024 - 6/16/2024</v>
      </c>
      <c r="U1030" s="7" t="str">
        <f t="shared" si="50"/>
        <v>Time Card</v>
      </c>
      <c r="V1030" s="8" t="str">
        <f>RIGHT(TEXT(Data7[[#This Row],[Date:]],"mmddyyyy"),4)</f>
        <v>2024</v>
      </c>
      <c r="W1030" s="8" t="str">
        <f>MID(TEXT(Data7[[#This Row],[Date:]],"mmddyyyy"),3,2)</f>
        <v>10</v>
      </c>
      <c r="X1030" s="8" t="str">
        <f>LEFT(TEXT(Data7[[#This Row],[Date:]],"mmddyyyy"),2)</f>
        <v>06</v>
      </c>
      <c r="Y1030" s="6">
        <f>DATE(Data7[[#This Row],[Year]],Data7[[#This Row],[Month]],Data7[[#This Row],[Day]])</f>
        <v>45453</v>
      </c>
    </row>
    <row r="1031" spans="1:25" x14ac:dyDescent="0.3">
      <c r="A1031" s="5">
        <v>45455.278031712965</v>
      </c>
      <c r="B1031" s="7" t="s">
        <v>34</v>
      </c>
      <c r="C1031" s="6" t="s">
        <v>754</v>
      </c>
      <c r="D1031" s="7" t="s">
        <v>771</v>
      </c>
      <c r="E1031" s="8">
        <v>1</v>
      </c>
      <c r="F1031" s="7" t="s">
        <v>68</v>
      </c>
      <c r="G1031" s="7" t="s">
        <v>68</v>
      </c>
      <c r="H1031" s="7" t="s">
        <v>756</v>
      </c>
      <c r="I1031" s="7" t="s">
        <v>44</v>
      </c>
      <c r="J1031" s="19" t="str">
        <f>IFERROR(INDEX('Employee Info'!$C$3:$E$200,MATCH(Data7[[#This Row],[Name:]],'Employee Info'!$B$3:$B$200,0),MATCH(Data7[[#This Row],[Hours Type:]],'Employee Info'!$C$2:$E$2,0)),"")</f>
        <v/>
      </c>
      <c r="K1031" s="19" t="str">
        <f>IFERROR(INDEX('Employee Info'!$C$3:$J$200,MATCH(Data7[[#This Row],[Name:]],'Employee Info'!$B$3:$B$200,0),MATCH(Data7[[#Headers],[Truck]],'Employee Info'!$C$2:$J$2,0)),"")</f>
        <v/>
      </c>
      <c r="L1031" s="19" t="str">
        <f>IFERROR(INDEX('Employee Info'!$C$3:$J$200,MATCH(Data7[[#This Row],[Name:]],'Employee Info'!$B$3:$B$200,0),MATCH(Data7[[#Headers],[Phone]],'Employee Info'!$C$2:$J$2,0)),"")</f>
        <v/>
      </c>
      <c r="M1031" s="19" t="str">
        <f>IFERROR(INDEX('Employee Info'!$C$3:$J$200,MATCH(Data7[[#This Row],[Name:]],'Employee Info'!$B$3:$B$200,0),MATCH(Data7[[#Headers],[Tech]],'Employee Info'!$C$2:$J$2,0)),"")</f>
        <v/>
      </c>
      <c r="N1031" s="19" t="str">
        <f>IFERROR(INDEX('Employee Info'!$C$3:$J$200,MATCH(Data7[[#This Row],[Name:]],'Employee Info'!$B$3:$B$200,0),MATCH(Data7[[#Headers],[Other]],'Employee Info'!$C$2:$J$2,0)),"")</f>
        <v/>
      </c>
      <c r="O1031" s="19">
        <f>IFERROR((Data7[[#This Row],[Hours:]]*SUM(Data7[[#This Row],[Rate]:[Other]])),"")</f>
        <v>0</v>
      </c>
      <c r="P1031" s="7" t="str">
        <f>IF(Data7[[#This Row],[WO'#:]]="","Riley #","WO#")</f>
        <v>Riley #</v>
      </c>
      <c r="Q1031" s="7">
        <f>IFERROR(WEEKNUM(Data7[[#This Row],[Date:]]),"")</f>
        <v>24</v>
      </c>
      <c r="R1031" s="6">
        <f t="shared" si="48"/>
        <v>45452</v>
      </c>
      <c r="S1031" s="6">
        <f>Data7[[#This Row],[Week Start]]+7</f>
        <v>45459</v>
      </c>
      <c r="T1031" s="7" t="str">
        <f t="shared" si="49"/>
        <v>6/9/2024 - 6/16/2024</v>
      </c>
      <c r="U1031" s="7" t="str">
        <f t="shared" si="50"/>
        <v>Time Card</v>
      </c>
      <c r="V1031" s="8" t="str">
        <f>RIGHT(TEXT(Data7[[#This Row],[Date:]],"mmddyyyy"),4)</f>
        <v>2024</v>
      </c>
      <c r="W1031" s="8" t="str">
        <f>MID(TEXT(Data7[[#This Row],[Date:]],"mmddyyyy"),3,2)</f>
        <v>10</v>
      </c>
      <c r="X1031" s="8" t="str">
        <f>LEFT(TEXT(Data7[[#This Row],[Date:]],"mmddyyyy"),2)</f>
        <v>06</v>
      </c>
      <c r="Y1031" s="6">
        <f>DATE(Data7[[#This Row],[Year]],Data7[[#This Row],[Month]],Data7[[#This Row],[Day]])</f>
        <v>45453</v>
      </c>
    </row>
    <row r="1032" spans="1:25" x14ac:dyDescent="0.3">
      <c r="A1032" s="5">
        <v>45455.253238310186</v>
      </c>
      <c r="B1032" s="7" t="s">
        <v>31</v>
      </c>
      <c r="C1032" s="6" t="s">
        <v>754</v>
      </c>
      <c r="D1032" s="7" t="s">
        <v>760</v>
      </c>
      <c r="E1032" s="8">
        <v>2</v>
      </c>
      <c r="F1032" s="7" t="s">
        <v>68</v>
      </c>
      <c r="G1032" s="7" t="s">
        <v>68</v>
      </c>
      <c r="H1032" s="7" t="s">
        <v>579</v>
      </c>
      <c r="I1032" s="7" t="s">
        <v>44</v>
      </c>
      <c r="J1032" s="19" t="str">
        <f>IFERROR(INDEX('Employee Info'!$C$3:$E$200,MATCH(Data7[[#This Row],[Name:]],'Employee Info'!$B$3:$B$200,0),MATCH(Data7[[#This Row],[Hours Type:]],'Employee Info'!$C$2:$E$2,0)),"")</f>
        <v/>
      </c>
      <c r="K1032" s="19" t="str">
        <f>IFERROR(INDEX('Employee Info'!$C$3:$J$200,MATCH(Data7[[#This Row],[Name:]],'Employee Info'!$B$3:$B$200,0),MATCH(Data7[[#Headers],[Truck]],'Employee Info'!$C$2:$J$2,0)),"")</f>
        <v/>
      </c>
      <c r="L1032" s="19" t="str">
        <f>IFERROR(INDEX('Employee Info'!$C$3:$J$200,MATCH(Data7[[#This Row],[Name:]],'Employee Info'!$B$3:$B$200,0),MATCH(Data7[[#Headers],[Phone]],'Employee Info'!$C$2:$J$2,0)),"")</f>
        <v/>
      </c>
      <c r="M1032" s="19" t="str">
        <f>IFERROR(INDEX('Employee Info'!$C$3:$J$200,MATCH(Data7[[#This Row],[Name:]],'Employee Info'!$B$3:$B$200,0),MATCH(Data7[[#Headers],[Tech]],'Employee Info'!$C$2:$J$2,0)),"")</f>
        <v/>
      </c>
      <c r="N1032" s="19" t="str">
        <f>IFERROR(INDEX('Employee Info'!$C$3:$J$200,MATCH(Data7[[#This Row],[Name:]],'Employee Info'!$B$3:$B$200,0),MATCH(Data7[[#Headers],[Other]],'Employee Info'!$C$2:$J$2,0)),"")</f>
        <v/>
      </c>
      <c r="O1032" s="19">
        <f>IFERROR((Data7[[#This Row],[Hours:]]*SUM(Data7[[#This Row],[Rate]:[Other]])),"")</f>
        <v>0</v>
      </c>
      <c r="P1032" s="7" t="str">
        <f>IF(Data7[[#This Row],[WO'#:]]="","Riley #","WO#")</f>
        <v>Riley #</v>
      </c>
      <c r="Q1032" s="7">
        <f>IFERROR(WEEKNUM(Data7[[#This Row],[Date:]]),"")</f>
        <v>24</v>
      </c>
      <c r="R1032" s="6">
        <f t="shared" si="48"/>
        <v>45452</v>
      </c>
      <c r="S1032" s="6">
        <f>Data7[[#This Row],[Week Start]]+7</f>
        <v>45459</v>
      </c>
      <c r="T1032" s="7" t="str">
        <f t="shared" si="49"/>
        <v>6/9/2024 - 6/16/2024</v>
      </c>
      <c r="U1032" s="7" t="str">
        <f t="shared" si="50"/>
        <v>Time Card</v>
      </c>
      <c r="V1032" s="8" t="str">
        <f>RIGHT(TEXT(Data7[[#This Row],[Date:]],"mmddyyyy"),4)</f>
        <v>2024</v>
      </c>
      <c r="W1032" s="8" t="str">
        <f>MID(TEXT(Data7[[#This Row],[Date:]],"mmddyyyy"),3,2)</f>
        <v>10</v>
      </c>
      <c r="X1032" s="8" t="str">
        <f>LEFT(TEXT(Data7[[#This Row],[Date:]],"mmddyyyy"),2)</f>
        <v>06</v>
      </c>
      <c r="Y1032" s="6">
        <f>DATE(Data7[[#This Row],[Year]],Data7[[#This Row],[Month]],Data7[[#This Row],[Day]])</f>
        <v>45453</v>
      </c>
    </row>
    <row r="1033" spans="1:25" x14ac:dyDescent="0.3">
      <c r="A1033" s="5">
        <v>45455.264358449072</v>
      </c>
      <c r="B1033" s="7" t="s">
        <v>23</v>
      </c>
      <c r="C1033" s="6" t="s">
        <v>754</v>
      </c>
      <c r="D1033" s="7" t="s">
        <v>766</v>
      </c>
      <c r="E1033" s="8">
        <v>2</v>
      </c>
      <c r="F1033" s="7" t="s">
        <v>68</v>
      </c>
      <c r="G1033" s="7" t="s">
        <v>68</v>
      </c>
      <c r="H1033" s="7" t="s">
        <v>579</v>
      </c>
      <c r="I1033" s="7" t="s">
        <v>44</v>
      </c>
      <c r="J1033" s="19" t="str">
        <f>IFERROR(INDEX('Employee Info'!$C$3:$E$200,MATCH(Data7[[#This Row],[Name:]],'Employee Info'!$B$3:$B$200,0),MATCH(Data7[[#This Row],[Hours Type:]],'Employee Info'!$C$2:$E$2,0)),"")</f>
        <v/>
      </c>
      <c r="K1033" s="19" t="str">
        <f>IFERROR(INDEX('Employee Info'!$C$3:$J$200,MATCH(Data7[[#This Row],[Name:]],'Employee Info'!$B$3:$B$200,0),MATCH(Data7[[#Headers],[Truck]],'Employee Info'!$C$2:$J$2,0)),"")</f>
        <v/>
      </c>
      <c r="L1033" s="19" t="str">
        <f>IFERROR(INDEX('Employee Info'!$C$3:$J$200,MATCH(Data7[[#This Row],[Name:]],'Employee Info'!$B$3:$B$200,0),MATCH(Data7[[#Headers],[Phone]],'Employee Info'!$C$2:$J$2,0)),"")</f>
        <v/>
      </c>
      <c r="M1033" s="19" t="str">
        <f>IFERROR(INDEX('Employee Info'!$C$3:$J$200,MATCH(Data7[[#This Row],[Name:]],'Employee Info'!$B$3:$B$200,0),MATCH(Data7[[#Headers],[Tech]],'Employee Info'!$C$2:$J$2,0)),"")</f>
        <v/>
      </c>
      <c r="N1033" s="19" t="str">
        <f>IFERROR(INDEX('Employee Info'!$C$3:$J$200,MATCH(Data7[[#This Row],[Name:]],'Employee Info'!$B$3:$B$200,0),MATCH(Data7[[#Headers],[Other]],'Employee Info'!$C$2:$J$2,0)),"")</f>
        <v/>
      </c>
      <c r="O1033" s="19">
        <f>IFERROR((Data7[[#This Row],[Hours:]]*SUM(Data7[[#This Row],[Rate]:[Other]])),"")</f>
        <v>0</v>
      </c>
      <c r="P1033" s="7" t="str">
        <f>IF(Data7[[#This Row],[WO'#:]]="","Riley #","WO#")</f>
        <v>Riley #</v>
      </c>
      <c r="Q1033" s="7">
        <f>IFERROR(WEEKNUM(Data7[[#This Row],[Date:]]),"")</f>
        <v>24</v>
      </c>
      <c r="R1033" s="6">
        <f t="shared" si="48"/>
        <v>45452</v>
      </c>
      <c r="S1033" s="6">
        <f>Data7[[#This Row],[Week Start]]+7</f>
        <v>45459</v>
      </c>
      <c r="T1033" s="7" t="str">
        <f t="shared" si="49"/>
        <v>6/9/2024 - 6/16/2024</v>
      </c>
      <c r="U1033" s="7" t="str">
        <f t="shared" si="50"/>
        <v>Time Card</v>
      </c>
      <c r="V1033" s="8" t="str">
        <f>RIGHT(TEXT(Data7[[#This Row],[Date:]],"mmddyyyy"),4)</f>
        <v>2024</v>
      </c>
      <c r="W1033" s="8" t="str">
        <f>MID(TEXT(Data7[[#This Row],[Date:]],"mmddyyyy"),3,2)</f>
        <v>10</v>
      </c>
      <c r="X1033" s="8" t="str">
        <f>LEFT(TEXT(Data7[[#This Row],[Date:]],"mmddyyyy"),2)</f>
        <v>06</v>
      </c>
      <c r="Y1033" s="6">
        <f>DATE(Data7[[#This Row],[Year]],Data7[[#This Row],[Month]],Data7[[#This Row],[Day]])</f>
        <v>45453</v>
      </c>
    </row>
    <row r="1034" spans="1:25" x14ac:dyDescent="0.3">
      <c r="A1034" s="5">
        <v>45455.27626770833</v>
      </c>
      <c r="B1034" s="7" t="s">
        <v>34</v>
      </c>
      <c r="C1034" s="6" t="s">
        <v>754</v>
      </c>
      <c r="D1034" s="7" t="s">
        <v>769</v>
      </c>
      <c r="E1034" s="8">
        <v>3</v>
      </c>
      <c r="F1034" s="7" t="s">
        <v>68</v>
      </c>
      <c r="G1034" s="7" t="s">
        <v>68</v>
      </c>
      <c r="H1034" s="7" t="s">
        <v>577</v>
      </c>
      <c r="I1034" s="7" t="s">
        <v>44</v>
      </c>
      <c r="J1034" s="19" t="str">
        <f>IFERROR(INDEX('Employee Info'!$C$3:$E$200,MATCH(Data7[[#This Row],[Name:]],'Employee Info'!$B$3:$B$200,0),MATCH(Data7[[#This Row],[Hours Type:]],'Employee Info'!$C$2:$E$2,0)),"")</f>
        <v/>
      </c>
      <c r="K1034" s="19" t="str">
        <f>IFERROR(INDEX('Employee Info'!$C$3:$J$200,MATCH(Data7[[#This Row],[Name:]],'Employee Info'!$B$3:$B$200,0),MATCH(Data7[[#Headers],[Truck]],'Employee Info'!$C$2:$J$2,0)),"")</f>
        <v/>
      </c>
      <c r="L1034" s="19" t="str">
        <f>IFERROR(INDEX('Employee Info'!$C$3:$J$200,MATCH(Data7[[#This Row],[Name:]],'Employee Info'!$B$3:$B$200,0),MATCH(Data7[[#Headers],[Phone]],'Employee Info'!$C$2:$J$2,0)),"")</f>
        <v/>
      </c>
      <c r="M1034" s="19" t="str">
        <f>IFERROR(INDEX('Employee Info'!$C$3:$J$200,MATCH(Data7[[#This Row],[Name:]],'Employee Info'!$B$3:$B$200,0),MATCH(Data7[[#Headers],[Tech]],'Employee Info'!$C$2:$J$2,0)),"")</f>
        <v/>
      </c>
      <c r="N1034" s="19" t="str">
        <f>IFERROR(INDEX('Employee Info'!$C$3:$J$200,MATCH(Data7[[#This Row],[Name:]],'Employee Info'!$B$3:$B$200,0),MATCH(Data7[[#Headers],[Other]],'Employee Info'!$C$2:$J$2,0)),"")</f>
        <v/>
      </c>
      <c r="O1034" s="19">
        <f>IFERROR((Data7[[#This Row],[Hours:]]*SUM(Data7[[#This Row],[Rate]:[Other]])),"")</f>
        <v>0</v>
      </c>
      <c r="P1034" s="7" t="str">
        <f>IF(Data7[[#This Row],[WO'#:]]="","Riley #","WO#")</f>
        <v>Riley #</v>
      </c>
      <c r="Q1034" s="7">
        <f>IFERROR(WEEKNUM(Data7[[#This Row],[Date:]]),"")</f>
        <v>24</v>
      </c>
      <c r="R1034" s="6">
        <f t="shared" si="48"/>
        <v>45452</v>
      </c>
      <c r="S1034" s="6">
        <f>Data7[[#This Row],[Week Start]]+7</f>
        <v>45459</v>
      </c>
      <c r="T1034" s="7" t="str">
        <f t="shared" si="49"/>
        <v>6/9/2024 - 6/16/2024</v>
      </c>
      <c r="U1034" s="7" t="str">
        <f t="shared" si="50"/>
        <v>Time Card</v>
      </c>
      <c r="V1034" s="8" t="str">
        <f>RIGHT(TEXT(Data7[[#This Row],[Date:]],"mmddyyyy"),4)</f>
        <v>2024</v>
      </c>
      <c r="W1034" s="8" t="str">
        <f>MID(TEXT(Data7[[#This Row],[Date:]],"mmddyyyy"),3,2)</f>
        <v>10</v>
      </c>
      <c r="X1034" s="8" t="str">
        <f>LEFT(TEXT(Data7[[#This Row],[Date:]],"mmddyyyy"),2)</f>
        <v>06</v>
      </c>
      <c r="Y1034" s="6">
        <f>DATE(Data7[[#This Row],[Year]],Data7[[#This Row],[Month]],Data7[[#This Row],[Day]])</f>
        <v>45453</v>
      </c>
    </row>
    <row r="1035" spans="1:25" x14ac:dyDescent="0.3">
      <c r="A1035" s="5">
        <v>45455.278915972223</v>
      </c>
      <c r="B1035" s="7" t="s">
        <v>34</v>
      </c>
      <c r="C1035" s="6" t="s">
        <v>754</v>
      </c>
      <c r="D1035" s="7" t="s">
        <v>772</v>
      </c>
      <c r="E1035" s="8">
        <v>2.5</v>
      </c>
      <c r="F1035" s="7" t="s">
        <v>68</v>
      </c>
      <c r="G1035" s="7" t="s">
        <v>68</v>
      </c>
      <c r="H1035" s="7" t="s">
        <v>773</v>
      </c>
      <c r="I1035" s="7" t="s">
        <v>44</v>
      </c>
      <c r="J1035" s="19" t="str">
        <f>IFERROR(INDEX('Employee Info'!$C$3:$E$200,MATCH(Data7[[#This Row],[Name:]],'Employee Info'!$B$3:$B$200,0),MATCH(Data7[[#This Row],[Hours Type:]],'Employee Info'!$C$2:$E$2,0)),"")</f>
        <v/>
      </c>
      <c r="K1035" s="19" t="str">
        <f>IFERROR(INDEX('Employee Info'!$C$3:$J$200,MATCH(Data7[[#This Row],[Name:]],'Employee Info'!$B$3:$B$200,0),MATCH(Data7[[#Headers],[Truck]],'Employee Info'!$C$2:$J$2,0)),"")</f>
        <v/>
      </c>
      <c r="L1035" s="19" t="str">
        <f>IFERROR(INDEX('Employee Info'!$C$3:$J$200,MATCH(Data7[[#This Row],[Name:]],'Employee Info'!$B$3:$B$200,0),MATCH(Data7[[#Headers],[Phone]],'Employee Info'!$C$2:$J$2,0)),"")</f>
        <v/>
      </c>
      <c r="M1035" s="19" t="str">
        <f>IFERROR(INDEX('Employee Info'!$C$3:$J$200,MATCH(Data7[[#This Row],[Name:]],'Employee Info'!$B$3:$B$200,0),MATCH(Data7[[#Headers],[Tech]],'Employee Info'!$C$2:$J$2,0)),"")</f>
        <v/>
      </c>
      <c r="N1035" s="19" t="str">
        <f>IFERROR(INDEX('Employee Info'!$C$3:$J$200,MATCH(Data7[[#This Row],[Name:]],'Employee Info'!$B$3:$B$200,0),MATCH(Data7[[#Headers],[Other]],'Employee Info'!$C$2:$J$2,0)),"")</f>
        <v/>
      </c>
      <c r="O1035" s="19">
        <f>IFERROR((Data7[[#This Row],[Hours:]]*SUM(Data7[[#This Row],[Rate]:[Other]])),"")</f>
        <v>0</v>
      </c>
      <c r="P1035" s="7" t="str">
        <f>IF(Data7[[#This Row],[WO'#:]]="","Riley #","WO#")</f>
        <v>Riley #</v>
      </c>
      <c r="Q1035" s="7">
        <f>IFERROR(WEEKNUM(Data7[[#This Row],[Date:]]),"")</f>
        <v>24</v>
      </c>
      <c r="R1035" s="6">
        <f t="shared" si="48"/>
        <v>45452</v>
      </c>
      <c r="S1035" s="6">
        <f>Data7[[#This Row],[Week Start]]+7</f>
        <v>45459</v>
      </c>
      <c r="T1035" s="7" t="str">
        <f t="shared" si="49"/>
        <v>6/9/2024 - 6/16/2024</v>
      </c>
      <c r="U1035" s="7" t="str">
        <f t="shared" si="50"/>
        <v>Time Card</v>
      </c>
      <c r="V1035" s="8" t="str">
        <f>RIGHT(TEXT(Data7[[#This Row],[Date:]],"mmddyyyy"),4)</f>
        <v>2024</v>
      </c>
      <c r="W1035" s="8" t="str">
        <f>MID(TEXT(Data7[[#This Row],[Date:]],"mmddyyyy"),3,2)</f>
        <v>10</v>
      </c>
      <c r="X1035" s="8" t="str">
        <f>LEFT(TEXT(Data7[[#This Row],[Date:]],"mmddyyyy"),2)</f>
        <v>06</v>
      </c>
      <c r="Y1035" s="6">
        <f>DATE(Data7[[#This Row],[Year]],Data7[[#This Row],[Month]],Data7[[#This Row],[Day]])</f>
        <v>45453</v>
      </c>
    </row>
    <row r="1036" spans="1:25" x14ac:dyDescent="0.3">
      <c r="A1036" s="5">
        <v>45455.253871412038</v>
      </c>
      <c r="B1036" s="7" t="s">
        <v>31</v>
      </c>
      <c r="C1036" s="6" t="s">
        <v>754</v>
      </c>
      <c r="D1036" s="7" t="s">
        <v>761</v>
      </c>
      <c r="E1036" s="8">
        <v>4</v>
      </c>
      <c r="F1036" s="7" t="s">
        <v>68</v>
      </c>
      <c r="G1036" s="7" t="s">
        <v>68</v>
      </c>
      <c r="H1036" s="7" t="s">
        <v>661</v>
      </c>
      <c r="I1036" s="7" t="s">
        <v>44</v>
      </c>
      <c r="J1036" s="19" t="str">
        <f>IFERROR(INDEX('Employee Info'!$C$3:$E$200,MATCH(Data7[[#This Row],[Name:]],'Employee Info'!$B$3:$B$200,0),MATCH(Data7[[#This Row],[Hours Type:]],'Employee Info'!$C$2:$E$2,0)),"")</f>
        <v/>
      </c>
      <c r="K1036" s="19" t="str">
        <f>IFERROR(INDEX('Employee Info'!$C$3:$J$200,MATCH(Data7[[#This Row],[Name:]],'Employee Info'!$B$3:$B$200,0),MATCH(Data7[[#Headers],[Truck]],'Employee Info'!$C$2:$J$2,0)),"")</f>
        <v/>
      </c>
      <c r="L1036" s="19" t="str">
        <f>IFERROR(INDEX('Employee Info'!$C$3:$J$200,MATCH(Data7[[#This Row],[Name:]],'Employee Info'!$B$3:$B$200,0),MATCH(Data7[[#Headers],[Phone]],'Employee Info'!$C$2:$J$2,0)),"")</f>
        <v/>
      </c>
      <c r="M1036" s="19" t="str">
        <f>IFERROR(INDEX('Employee Info'!$C$3:$J$200,MATCH(Data7[[#This Row],[Name:]],'Employee Info'!$B$3:$B$200,0),MATCH(Data7[[#Headers],[Tech]],'Employee Info'!$C$2:$J$2,0)),"")</f>
        <v/>
      </c>
      <c r="N1036" s="19" t="str">
        <f>IFERROR(INDEX('Employee Info'!$C$3:$J$200,MATCH(Data7[[#This Row],[Name:]],'Employee Info'!$B$3:$B$200,0),MATCH(Data7[[#Headers],[Other]],'Employee Info'!$C$2:$J$2,0)),"")</f>
        <v/>
      </c>
      <c r="O1036" s="19">
        <f>IFERROR((Data7[[#This Row],[Hours:]]*SUM(Data7[[#This Row],[Rate]:[Other]])),"")</f>
        <v>0</v>
      </c>
      <c r="P1036" s="7" t="str">
        <f>IF(Data7[[#This Row],[WO'#:]]="","Riley #","WO#")</f>
        <v>Riley #</v>
      </c>
      <c r="Q1036" s="7">
        <f>IFERROR(WEEKNUM(Data7[[#This Row],[Date:]]),"")</f>
        <v>24</v>
      </c>
      <c r="R1036" s="6">
        <f t="shared" si="48"/>
        <v>45452</v>
      </c>
      <c r="S1036" s="6">
        <f>Data7[[#This Row],[Week Start]]+7</f>
        <v>45459</v>
      </c>
      <c r="T1036" s="7" t="str">
        <f t="shared" si="49"/>
        <v>6/9/2024 - 6/16/2024</v>
      </c>
      <c r="U1036" s="7" t="str">
        <f t="shared" si="50"/>
        <v>Time Card</v>
      </c>
      <c r="V1036" s="8" t="str">
        <f>RIGHT(TEXT(Data7[[#This Row],[Date:]],"mmddyyyy"),4)</f>
        <v>2024</v>
      </c>
      <c r="W1036" s="8" t="str">
        <f>MID(TEXT(Data7[[#This Row],[Date:]],"mmddyyyy"),3,2)</f>
        <v>10</v>
      </c>
      <c r="X1036" s="8" t="str">
        <f>LEFT(TEXT(Data7[[#This Row],[Date:]],"mmddyyyy"),2)</f>
        <v>06</v>
      </c>
      <c r="Y1036" s="6">
        <f>DATE(Data7[[#This Row],[Year]],Data7[[#This Row],[Month]],Data7[[#This Row],[Day]])</f>
        <v>45453</v>
      </c>
    </row>
    <row r="1037" spans="1:25" x14ac:dyDescent="0.3">
      <c r="A1037" s="5">
        <v>45455.254557291664</v>
      </c>
      <c r="B1037" s="7" t="s">
        <v>31</v>
      </c>
      <c r="C1037" s="6" t="s">
        <v>754</v>
      </c>
      <c r="D1037" s="7" t="s">
        <v>762</v>
      </c>
      <c r="E1037" s="8">
        <v>1.5</v>
      </c>
      <c r="F1037" s="7" t="s">
        <v>68</v>
      </c>
      <c r="G1037" s="7" t="s">
        <v>68</v>
      </c>
      <c r="H1037" s="7" t="s">
        <v>763</v>
      </c>
      <c r="I1037" s="7" t="s">
        <v>44</v>
      </c>
      <c r="J1037" s="19" t="str">
        <f>IFERROR(INDEX('Employee Info'!$C$3:$E$200,MATCH(Data7[[#This Row],[Name:]],'Employee Info'!$B$3:$B$200,0),MATCH(Data7[[#This Row],[Hours Type:]],'Employee Info'!$C$2:$E$2,0)),"")</f>
        <v/>
      </c>
      <c r="K1037" s="19" t="str">
        <f>IFERROR(INDEX('Employee Info'!$C$3:$J$200,MATCH(Data7[[#This Row],[Name:]],'Employee Info'!$B$3:$B$200,0),MATCH(Data7[[#Headers],[Truck]],'Employee Info'!$C$2:$J$2,0)),"")</f>
        <v/>
      </c>
      <c r="L1037" s="19" t="str">
        <f>IFERROR(INDEX('Employee Info'!$C$3:$J$200,MATCH(Data7[[#This Row],[Name:]],'Employee Info'!$B$3:$B$200,0),MATCH(Data7[[#Headers],[Phone]],'Employee Info'!$C$2:$J$2,0)),"")</f>
        <v/>
      </c>
      <c r="M1037" s="19" t="str">
        <f>IFERROR(INDEX('Employee Info'!$C$3:$J$200,MATCH(Data7[[#This Row],[Name:]],'Employee Info'!$B$3:$B$200,0),MATCH(Data7[[#Headers],[Tech]],'Employee Info'!$C$2:$J$2,0)),"")</f>
        <v/>
      </c>
      <c r="N1037" s="19" t="str">
        <f>IFERROR(INDEX('Employee Info'!$C$3:$J$200,MATCH(Data7[[#This Row],[Name:]],'Employee Info'!$B$3:$B$200,0),MATCH(Data7[[#Headers],[Other]],'Employee Info'!$C$2:$J$2,0)),"")</f>
        <v/>
      </c>
      <c r="O1037" s="19">
        <f>IFERROR((Data7[[#This Row],[Hours:]]*SUM(Data7[[#This Row],[Rate]:[Other]])),"")</f>
        <v>0</v>
      </c>
      <c r="P1037" s="7" t="str">
        <f>IF(Data7[[#This Row],[WO'#:]]="","Riley #","WO#")</f>
        <v>Riley #</v>
      </c>
      <c r="Q1037" s="7">
        <f>IFERROR(WEEKNUM(Data7[[#This Row],[Date:]]),"")</f>
        <v>24</v>
      </c>
      <c r="R1037" s="6">
        <f t="shared" si="48"/>
        <v>45452</v>
      </c>
      <c r="S1037" s="6">
        <f>Data7[[#This Row],[Week Start]]+7</f>
        <v>45459</v>
      </c>
      <c r="T1037" s="7" t="str">
        <f t="shared" si="49"/>
        <v>6/9/2024 - 6/16/2024</v>
      </c>
      <c r="U1037" s="7" t="str">
        <f t="shared" si="50"/>
        <v>Time Card</v>
      </c>
      <c r="V1037" s="8" t="str">
        <f>RIGHT(TEXT(Data7[[#This Row],[Date:]],"mmddyyyy"),4)</f>
        <v>2024</v>
      </c>
      <c r="W1037" s="8" t="str">
        <f>MID(TEXT(Data7[[#This Row],[Date:]],"mmddyyyy"),3,2)</f>
        <v>10</v>
      </c>
      <c r="X1037" s="8" t="str">
        <f>LEFT(TEXT(Data7[[#This Row],[Date:]],"mmddyyyy"),2)</f>
        <v>06</v>
      </c>
      <c r="Y1037" s="6">
        <f>DATE(Data7[[#This Row],[Year]],Data7[[#This Row],[Month]],Data7[[#This Row],[Day]])</f>
        <v>45453</v>
      </c>
    </row>
    <row r="1038" spans="1:25" x14ac:dyDescent="0.3">
      <c r="A1038" s="5">
        <v>45455.265662847225</v>
      </c>
      <c r="B1038" s="7" t="s">
        <v>23</v>
      </c>
      <c r="C1038" s="6" t="s">
        <v>754</v>
      </c>
      <c r="D1038" s="7" t="s">
        <v>767</v>
      </c>
      <c r="E1038" s="8">
        <v>3</v>
      </c>
      <c r="F1038" s="7" t="s">
        <v>68</v>
      </c>
      <c r="G1038" s="7" t="s">
        <v>68</v>
      </c>
      <c r="H1038" s="7" t="s">
        <v>763</v>
      </c>
      <c r="I1038" s="7" t="s">
        <v>44</v>
      </c>
      <c r="J1038" s="19" t="str">
        <f>IFERROR(INDEX('Employee Info'!$C$3:$E$200,MATCH(Data7[[#This Row],[Name:]],'Employee Info'!$B$3:$B$200,0),MATCH(Data7[[#This Row],[Hours Type:]],'Employee Info'!$C$2:$E$2,0)),"")</f>
        <v/>
      </c>
      <c r="K1038" s="19" t="str">
        <f>IFERROR(INDEX('Employee Info'!$C$3:$J$200,MATCH(Data7[[#This Row],[Name:]],'Employee Info'!$B$3:$B$200,0),MATCH(Data7[[#Headers],[Truck]],'Employee Info'!$C$2:$J$2,0)),"")</f>
        <v/>
      </c>
      <c r="L1038" s="19" t="str">
        <f>IFERROR(INDEX('Employee Info'!$C$3:$J$200,MATCH(Data7[[#This Row],[Name:]],'Employee Info'!$B$3:$B$200,0),MATCH(Data7[[#Headers],[Phone]],'Employee Info'!$C$2:$J$2,0)),"")</f>
        <v/>
      </c>
      <c r="M1038" s="19" t="str">
        <f>IFERROR(INDEX('Employee Info'!$C$3:$J$200,MATCH(Data7[[#This Row],[Name:]],'Employee Info'!$B$3:$B$200,0),MATCH(Data7[[#Headers],[Tech]],'Employee Info'!$C$2:$J$2,0)),"")</f>
        <v/>
      </c>
      <c r="N1038" s="19" t="str">
        <f>IFERROR(INDEX('Employee Info'!$C$3:$J$200,MATCH(Data7[[#This Row],[Name:]],'Employee Info'!$B$3:$B$200,0),MATCH(Data7[[#Headers],[Other]],'Employee Info'!$C$2:$J$2,0)),"")</f>
        <v/>
      </c>
      <c r="O1038" s="19">
        <f>IFERROR((Data7[[#This Row],[Hours:]]*SUM(Data7[[#This Row],[Rate]:[Other]])),"")</f>
        <v>0</v>
      </c>
      <c r="P1038" s="7" t="str">
        <f>IF(Data7[[#This Row],[WO'#:]]="","Riley #","WO#")</f>
        <v>Riley #</v>
      </c>
      <c r="Q1038" s="7">
        <f>IFERROR(WEEKNUM(Data7[[#This Row],[Date:]]),"")</f>
        <v>24</v>
      </c>
      <c r="R1038" s="6">
        <f t="shared" si="48"/>
        <v>45452</v>
      </c>
      <c r="S1038" s="6">
        <f>Data7[[#This Row],[Week Start]]+7</f>
        <v>45459</v>
      </c>
      <c r="T1038" s="7" t="str">
        <f t="shared" si="49"/>
        <v>6/9/2024 - 6/16/2024</v>
      </c>
      <c r="U1038" s="7" t="str">
        <f t="shared" si="50"/>
        <v>Time Card</v>
      </c>
      <c r="V1038" s="8" t="str">
        <f>RIGHT(TEXT(Data7[[#This Row],[Date:]],"mmddyyyy"),4)</f>
        <v>2024</v>
      </c>
      <c r="W1038" s="8" t="str">
        <f>MID(TEXT(Data7[[#This Row],[Date:]],"mmddyyyy"),3,2)</f>
        <v>10</v>
      </c>
      <c r="X1038" s="8" t="str">
        <f>LEFT(TEXT(Data7[[#This Row],[Date:]],"mmddyyyy"),2)</f>
        <v>06</v>
      </c>
      <c r="Y1038" s="6">
        <f>DATE(Data7[[#This Row],[Year]],Data7[[#This Row],[Month]],Data7[[#This Row],[Day]])</f>
        <v>45453</v>
      </c>
    </row>
    <row r="1039" spans="1:25" x14ac:dyDescent="0.3">
      <c r="A1039" s="5">
        <v>45455.250809143516</v>
      </c>
      <c r="B1039" s="7" t="s">
        <v>35</v>
      </c>
      <c r="C1039" s="6" t="s">
        <v>754</v>
      </c>
      <c r="D1039" s="7" t="s">
        <v>757</v>
      </c>
      <c r="E1039" s="8">
        <v>8</v>
      </c>
      <c r="F1039" s="7" t="s">
        <v>68</v>
      </c>
      <c r="G1039" s="7" t="s">
        <v>68</v>
      </c>
      <c r="H1039" s="7" t="s">
        <v>758</v>
      </c>
      <c r="I1039" s="7" t="s">
        <v>44</v>
      </c>
      <c r="J1039" s="19" t="str">
        <f>IFERROR(INDEX('Employee Info'!$C$3:$E$200,MATCH(Data7[[#This Row],[Name:]],'Employee Info'!$B$3:$B$200,0),MATCH(Data7[[#This Row],[Hours Type:]],'Employee Info'!$C$2:$E$2,0)),"")</f>
        <v/>
      </c>
      <c r="K1039" s="19" t="str">
        <f>IFERROR(INDEX('Employee Info'!$C$3:$J$200,MATCH(Data7[[#This Row],[Name:]],'Employee Info'!$B$3:$B$200,0),MATCH(Data7[[#Headers],[Truck]],'Employee Info'!$C$2:$J$2,0)),"")</f>
        <v/>
      </c>
      <c r="L1039" s="19" t="str">
        <f>IFERROR(INDEX('Employee Info'!$C$3:$J$200,MATCH(Data7[[#This Row],[Name:]],'Employee Info'!$B$3:$B$200,0),MATCH(Data7[[#Headers],[Phone]],'Employee Info'!$C$2:$J$2,0)),"")</f>
        <v/>
      </c>
      <c r="M1039" s="19" t="str">
        <f>IFERROR(INDEX('Employee Info'!$C$3:$J$200,MATCH(Data7[[#This Row],[Name:]],'Employee Info'!$B$3:$B$200,0),MATCH(Data7[[#Headers],[Tech]],'Employee Info'!$C$2:$J$2,0)),"")</f>
        <v/>
      </c>
      <c r="N1039" s="19" t="str">
        <f>IFERROR(INDEX('Employee Info'!$C$3:$J$200,MATCH(Data7[[#This Row],[Name:]],'Employee Info'!$B$3:$B$200,0),MATCH(Data7[[#Headers],[Other]],'Employee Info'!$C$2:$J$2,0)),"")</f>
        <v/>
      </c>
      <c r="O1039" s="19">
        <f>IFERROR((Data7[[#This Row],[Hours:]]*SUM(Data7[[#This Row],[Rate]:[Other]])),"")</f>
        <v>0</v>
      </c>
      <c r="P1039" s="7" t="str">
        <f>IF(Data7[[#This Row],[WO'#:]]="","Riley #","WO#")</f>
        <v>Riley #</v>
      </c>
      <c r="Q1039" s="7">
        <f>IFERROR(WEEKNUM(Data7[[#This Row],[Date:]]),"")</f>
        <v>24</v>
      </c>
      <c r="R1039" s="6">
        <f t="shared" si="48"/>
        <v>45452</v>
      </c>
      <c r="S1039" s="6">
        <f>Data7[[#This Row],[Week Start]]+7</f>
        <v>45459</v>
      </c>
      <c r="T1039" s="7" t="str">
        <f t="shared" si="49"/>
        <v>6/9/2024 - 6/16/2024</v>
      </c>
      <c r="U1039" s="7" t="str">
        <f t="shared" si="50"/>
        <v>Time Card</v>
      </c>
      <c r="V1039" s="8" t="str">
        <f>RIGHT(TEXT(Data7[[#This Row],[Date:]],"mmddyyyy"),4)</f>
        <v>2024</v>
      </c>
      <c r="W1039" s="8" t="str">
        <f>MID(TEXT(Data7[[#This Row],[Date:]],"mmddyyyy"),3,2)</f>
        <v>10</v>
      </c>
      <c r="X1039" s="8" t="str">
        <f>LEFT(TEXT(Data7[[#This Row],[Date:]],"mmddyyyy"),2)</f>
        <v>06</v>
      </c>
      <c r="Y1039" s="6">
        <f>DATE(Data7[[#This Row],[Year]],Data7[[#This Row],[Month]],Data7[[#This Row],[Day]])</f>
        <v>45453</v>
      </c>
    </row>
    <row r="1040" spans="1:25" x14ac:dyDescent="0.3">
      <c r="A1040" s="5">
        <v>45455.255157060186</v>
      </c>
      <c r="B1040" s="7" t="s">
        <v>31</v>
      </c>
      <c r="C1040" s="6" t="s">
        <v>754</v>
      </c>
      <c r="D1040" s="7" t="s">
        <v>764</v>
      </c>
      <c r="E1040" s="8">
        <v>1.5</v>
      </c>
      <c r="F1040" s="7" t="s">
        <v>68</v>
      </c>
      <c r="G1040" s="7" t="s">
        <v>68</v>
      </c>
      <c r="H1040" s="7" t="s">
        <v>758</v>
      </c>
      <c r="I1040" s="7" t="s">
        <v>45</v>
      </c>
      <c r="J1040" s="19" t="str">
        <f>IFERROR(INDEX('Employee Info'!$C$3:$E$200,MATCH(Data7[[#This Row],[Name:]],'Employee Info'!$B$3:$B$200,0),MATCH(Data7[[#This Row],[Hours Type:]],'Employee Info'!$C$2:$E$2,0)),"")</f>
        <v/>
      </c>
      <c r="K1040" s="19" t="str">
        <f>IFERROR(INDEX('Employee Info'!$C$3:$J$200,MATCH(Data7[[#This Row],[Name:]],'Employee Info'!$B$3:$B$200,0),MATCH(Data7[[#Headers],[Truck]],'Employee Info'!$C$2:$J$2,0)),"")</f>
        <v/>
      </c>
      <c r="L1040" s="19" t="str">
        <f>IFERROR(INDEX('Employee Info'!$C$3:$J$200,MATCH(Data7[[#This Row],[Name:]],'Employee Info'!$B$3:$B$200,0),MATCH(Data7[[#Headers],[Phone]],'Employee Info'!$C$2:$J$2,0)),"")</f>
        <v/>
      </c>
      <c r="M1040" s="19" t="str">
        <f>IFERROR(INDEX('Employee Info'!$C$3:$J$200,MATCH(Data7[[#This Row],[Name:]],'Employee Info'!$B$3:$B$200,0),MATCH(Data7[[#Headers],[Tech]],'Employee Info'!$C$2:$J$2,0)),"")</f>
        <v/>
      </c>
      <c r="N1040" s="19" t="str">
        <f>IFERROR(INDEX('Employee Info'!$C$3:$J$200,MATCH(Data7[[#This Row],[Name:]],'Employee Info'!$B$3:$B$200,0),MATCH(Data7[[#Headers],[Other]],'Employee Info'!$C$2:$J$2,0)),"")</f>
        <v/>
      </c>
      <c r="O1040" s="19">
        <f>IFERROR((Data7[[#This Row],[Hours:]]*SUM(Data7[[#This Row],[Rate]:[Other]])),"")</f>
        <v>0</v>
      </c>
      <c r="P1040" s="7" t="str">
        <f>IF(Data7[[#This Row],[WO'#:]]="","Riley #","WO#")</f>
        <v>Riley #</v>
      </c>
      <c r="Q1040" s="7">
        <f>IFERROR(WEEKNUM(Data7[[#This Row],[Date:]]),"")</f>
        <v>24</v>
      </c>
      <c r="R1040" s="6">
        <f t="shared" si="48"/>
        <v>45452</v>
      </c>
      <c r="S1040" s="6">
        <f>Data7[[#This Row],[Week Start]]+7</f>
        <v>45459</v>
      </c>
      <c r="T1040" s="7" t="str">
        <f t="shared" si="49"/>
        <v>6/9/2024 - 6/16/2024</v>
      </c>
      <c r="U1040" s="7" t="str">
        <f t="shared" si="50"/>
        <v>Time Card</v>
      </c>
      <c r="V1040" s="8" t="str">
        <f>RIGHT(TEXT(Data7[[#This Row],[Date:]],"mmddyyyy"),4)</f>
        <v>2024</v>
      </c>
      <c r="W1040" s="8" t="str">
        <f>MID(TEXT(Data7[[#This Row],[Date:]],"mmddyyyy"),3,2)</f>
        <v>10</v>
      </c>
      <c r="X1040" s="8" t="str">
        <f>LEFT(TEXT(Data7[[#This Row],[Date:]],"mmddyyyy"),2)</f>
        <v>06</v>
      </c>
      <c r="Y1040" s="6">
        <f>DATE(Data7[[#This Row],[Year]],Data7[[#This Row],[Month]],Data7[[#This Row],[Day]])</f>
        <v>45453</v>
      </c>
    </row>
    <row r="1041" spans="1:25" x14ac:dyDescent="0.3">
      <c r="A1041" s="5">
        <v>45455.2665150463</v>
      </c>
      <c r="B1041" s="7" t="s">
        <v>23</v>
      </c>
      <c r="C1041" s="6" t="s">
        <v>754</v>
      </c>
      <c r="D1041" s="7" t="s">
        <v>768</v>
      </c>
      <c r="E1041" s="8">
        <v>2.5</v>
      </c>
      <c r="F1041" s="7" t="s">
        <v>68</v>
      </c>
      <c r="G1041" s="7" t="s">
        <v>68</v>
      </c>
      <c r="H1041" s="7" t="s">
        <v>758</v>
      </c>
      <c r="I1041" s="7" t="s">
        <v>44</v>
      </c>
      <c r="J1041" s="19" t="str">
        <f>IFERROR(INDEX('Employee Info'!$C$3:$E$200,MATCH(Data7[[#This Row],[Name:]],'Employee Info'!$B$3:$B$200,0),MATCH(Data7[[#This Row],[Hours Type:]],'Employee Info'!$C$2:$E$2,0)),"")</f>
        <v/>
      </c>
      <c r="K1041" s="19" t="str">
        <f>IFERROR(INDEX('Employee Info'!$C$3:$J$200,MATCH(Data7[[#This Row],[Name:]],'Employee Info'!$B$3:$B$200,0),MATCH(Data7[[#Headers],[Truck]],'Employee Info'!$C$2:$J$2,0)),"")</f>
        <v/>
      </c>
      <c r="L1041" s="19" t="str">
        <f>IFERROR(INDEX('Employee Info'!$C$3:$J$200,MATCH(Data7[[#This Row],[Name:]],'Employee Info'!$B$3:$B$200,0),MATCH(Data7[[#Headers],[Phone]],'Employee Info'!$C$2:$J$2,0)),"")</f>
        <v/>
      </c>
      <c r="M1041" s="19" t="str">
        <f>IFERROR(INDEX('Employee Info'!$C$3:$J$200,MATCH(Data7[[#This Row],[Name:]],'Employee Info'!$B$3:$B$200,0),MATCH(Data7[[#Headers],[Tech]],'Employee Info'!$C$2:$J$2,0)),"")</f>
        <v/>
      </c>
      <c r="N1041" s="19" t="str">
        <f>IFERROR(INDEX('Employee Info'!$C$3:$J$200,MATCH(Data7[[#This Row],[Name:]],'Employee Info'!$B$3:$B$200,0),MATCH(Data7[[#Headers],[Other]],'Employee Info'!$C$2:$J$2,0)),"")</f>
        <v/>
      </c>
      <c r="O1041" s="19">
        <f>IFERROR((Data7[[#This Row],[Hours:]]*SUM(Data7[[#This Row],[Rate]:[Other]])),"")</f>
        <v>0</v>
      </c>
      <c r="P1041" s="7" t="str">
        <f>IF(Data7[[#This Row],[WO'#:]]="","Riley #","WO#")</f>
        <v>Riley #</v>
      </c>
      <c r="Q1041" s="7">
        <f>IFERROR(WEEKNUM(Data7[[#This Row],[Date:]]),"")</f>
        <v>24</v>
      </c>
      <c r="R1041" s="6">
        <f t="shared" si="48"/>
        <v>45452</v>
      </c>
      <c r="S1041" s="6">
        <f>Data7[[#This Row],[Week Start]]+7</f>
        <v>45459</v>
      </c>
      <c r="T1041" s="7" t="str">
        <f t="shared" si="49"/>
        <v>6/9/2024 - 6/16/2024</v>
      </c>
      <c r="U1041" s="7" t="str">
        <f t="shared" si="50"/>
        <v>Time Card</v>
      </c>
      <c r="V1041" s="8" t="str">
        <f>RIGHT(TEXT(Data7[[#This Row],[Date:]],"mmddyyyy"),4)</f>
        <v>2024</v>
      </c>
      <c r="W1041" s="8" t="str">
        <f>MID(TEXT(Data7[[#This Row],[Date:]],"mmddyyyy"),3,2)</f>
        <v>10</v>
      </c>
      <c r="X1041" s="8" t="str">
        <f>LEFT(TEXT(Data7[[#This Row],[Date:]],"mmddyyyy"),2)</f>
        <v>06</v>
      </c>
      <c r="Y1041" s="6">
        <f>DATE(Data7[[#This Row],[Year]],Data7[[#This Row],[Month]],Data7[[#This Row],[Day]])</f>
        <v>45453</v>
      </c>
    </row>
    <row r="1042" spans="1:25" x14ac:dyDescent="0.3">
      <c r="A1042" s="5">
        <v>45455.266770717593</v>
      </c>
      <c r="B1042" s="7" t="s">
        <v>23</v>
      </c>
      <c r="C1042" s="6" t="s">
        <v>754</v>
      </c>
      <c r="D1042" s="7" t="s">
        <v>768</v>
      </c>
      <c r="E1042" s="8">
        <v>1.5</v>
      </c>
      <c r="F1042" s="7" t="s">
        <v>68</v>
      </c>
      <c r="G1042" s="7" t="s">
        <v>68</v>
      </c>
      <c r="H1042" s="7" t="s">
        <v>758</v>
      </c>
      <c r="I1042" s="7" t="s">
        <v>44</v>
      </c>
      <c r="J1042" s="19" t="str">
        <f>IFERROR(INDEX('Employee Info'!$C$3:$E$200,MATCH(Data7[[#This Row],[Name:]],'Employee Info'!$B$3:$B$200,0),MATCH(Data7[[#This Row],[Hours Type:]],'Employee Info'!$C$2:$E$2,0)),"")</f>
        <v/>
      </c>
      <c r="K1042" s="19" t="str">
        <f>IFERROR(INDEX('Employee Info'!$C$3:$J$200,MATCH(Data7[[#This Row],[Name:]],'Employee Info'!$B$3:$B$200,0),MATCH(Data7[[#Headers],[Truck]],'Employee Info'!$C$2:$J$2,0)),"")</f>
        <v/>
      </c>
      <c r="L1042" s="19" t="str">
        <f>IFERROR(INDEX('Employee Info'!$C$3:$J$200,MATCH(Data7[[#This Row],[Name:]],'Employee Info'!$B$3:$B$200,0),MATCH(Data7[[#Headers],[Phone]],'Employee Info'!$C$2:$J$2,0)),"")</f>
        <v/>
      </c>
      <c r="M1042" s="19" t="str">
        <f>IFERROR(INDEX('Employee Info'!$C$3:$J$200,MATCH(Data7[[#This Row],[Name:]],'Employee Info'!$B$3:$B$200,0),MATCH(Data7[[#Headers],[Tech]],'Employee Info'!$C$2:$J$2,0)),"")</f>
        <v/>
      </c>
      <c r="N1042" s="19" t="str">
        <f>IFERROR(INDEX('Employee Info'!$C$3:$J$200,MATCH(Data7[[#This Row],[Name:]],'Employee Info'!$B$3:$B$200,0),MATCH(Data7[[#Headers],[Other]],'Employee Info'!$C$2:$J$2,0)),"")</f>
        <v/>
      </c>
      <c r="O1042" s="19">
        <f>IFERROR((Data7[[#This Row],[Hours:]]*SUM(Data7[[#This Row],[Rate]:[Other]])),"")</f>
        <v>0</v>
      </c>
      <c r="P1042" s="7" t="str">
        <f>IF(Data7[[#This Row],[WO'#:]]="","Riley #","WO#")</f>
        <v>Riley #</v>
      </c>
      <c r="Q1042" s="7">
        <f>IFERROR(WEEKNUM(Data7[[#This Row],[Date:]]),"")</f>
        <v>24</v>
      </c>
      <c r="R1042" s="6">
        <f t="shared" si="48"/>
        <v>45452</v>
      </c>
      <c r="S1042" s="6">
        <f>Data7[[#This Row],[Week Start]]+7</f>
        <v>45459</v>
      </c>
      <c r="T1042" s="7" t="str">
        <f t="shared" si="49"/>
        <v>6/9/2024 - 6/16/2024</v>
      </c>
      <c r="U1042" s="7" t="str">
        <f t="shared" si="50"/>
        <v>Time Card</v>
      </c>
      <c r="V1042" s="8" t="str">
        <f>RIGHT(TEXT(Data7[[#This Row],[Date:]],"mmddyyyy"),4)</f>
        <v>2024</v>
      </c>
      <c r="W1042" s="8" t="str">
        <f>MID(TEXT(Data7[[#This Row],[Date:]],"mmddyyyy"),3,2)</f>
        <v>10</v>
      </c>
      <c r="X1042" s="8" t="str">
        <f>LEFT(TEXT(Data7[[#This Row],[Date:]],"mmddyyyy"),2)</f>
        <v>06</v>
      </c>
      <c r="Y1042" s="6">
        <f>DATE(Data7[[#This Row],[Year]],Data7[[#This Row],[Month]],Data7[[#This Row],[Day]])</f>
        <v>45453</v>
      </c>
    </row>
    <row r="1043" spans="1:25" x14ac:dyDescent="0.3">
      <c r="A1043" s="5">
        <v>45457.347866898148</v>
      </c>
      <c r="B1043" s="7" t="s">
        <v>66</v>
      </c>
      <c r="C1043" s="6" t="s">
        <v>754</v>
      </c>
      <c r="D1043" s="7" t="s">
        <v>774</v>
      </c>
      <c r="E1043" s="8">
        <v>3</v>
      </c>
      <c r="F1043" s="7" t="s">
        <v>68</v>
      </c>
      <c r="G1043" s="7" t="s">
        <v>68</v>
      </c>
      <c r="H1043" s="7" t="s">
        <v>758</v>
      </c>
      <c r="I1043" s="7" t="s">
        <v>44</v>
      </c>
      <c r="J1043" s="19" t="str">
        <f>IFERROR(INDEX('Employee Info'!$C$3:$E$200,MATCH(Data7[[#This Row],[Name:]],'Employee Info'!$B$3:$B$200,0),MATCH(Data7[[#This Row],[Hours Type:]],'Employee Info'!$C$2:$E$2,0)),"")</f>
        <v/>
      </c>
      <c r="K1043" s="19" t="str">
        <f>IFERROR(INDEX('Employee Info'!$C$3:$J$200,MATCH(Data7[[#This Row],[Name:]],'Employee Info'!$B$3:$B$200,0),MATCH(Data7[[#Headers],[Truck]],'Employee Info'!$C$2:$J$2,0)),"")</f>
        <v/>
      </c>
      <c r="L1043" s="19" t="str">
        <f>IFERROR(INDEX('Employee Info'!$C$3:$J$200,MATCH(Data7[[#This Row],[Name:]],'Employee Info'!$B$3:$B$200,0),MATCH(Data7[[#Headers],[Phone]],'Employee Info'!$C$2:$J$2,0)),"")</f>
        <v/>
      </c>
      <c r="M1043" s="19" t="str">
        <f>IFERROR(INDEX('Employee Info'!$C$3:$J$200,MATCH(Data7[[#This Row],[Name:]],'Employee Info'!$B$3:$B$200,0),MATCH(Data7[[#Headers],[Tech]],'Employee Info'!$C$2:$J$2,0)),"")</f>
        <v/>
      </c>
      <c r="N1043" s="19" t="str">
        <f>IFERROR(INDEX('Employee Info'!$C$3:$J$200,MATCH(Data7[[#This Row],[Name:]],'Employee Info'!$B$3:$B$200,0),MATCH(Data7[[#Headers],[Other]],'Employee Info'!$C$2:$J$2,0)),"")</f>
        <v/>
      </c>
      <c r="O1043" s="19">
        <f>IFERROR((Data7[[#This Row],[Hours:]]*SUM(Data7[[#This Row],[Rate]:[Other]])),"")</f>
        <v>0</v>
      </c>
      <c r="P1043" s="7" t="str">
        <f>IF(Data7[[#This Row],[WO'#:]]="","Riley #","WO#")</f>
        <v>Riley #</v>
      </c>
      <c r="Q1043" s="7">
        <f>IFERROR(WEEKNUM(Data7[[#This Row],[Date:]]),"")</f>
        <v>24</v>
      </c>
      <c r="R1043" s="6">
        <f t="shared" si="48"/>
        <v>45452</v>
      </c>
      <c r="S1043" s="6">
        <f>Data7[[#This Row],[Week Start]]+7</f>
        <v>45459</v>
      </c>
      <c r="T1043" s="7" t="str">
        <f t="shared" si="49"/>
        <v>6/9/2024 - 6/16/2024</v>
      </c>
      <c r="U1043" s="7" t="str">
        <f t="shared" si="50"/>
        <v>Time Card</v>
      </c>
      <c r="V1043" s="8" t="str">
        <f>RIGHT(TEXT(Data7[[#This Row],[Date:]],"mmddyyyy"),4)</f>
        <v>2024</v>
      </c>
      <c r="W1043" s="8" t="str">
        <f>MID(TEXT(Data7[[#This Row],[Date:]],"mmddyyyy"),3,2)</f>
        <v>10</v>
      </c>
      <c r="X1043" s="8" t="str">
        <f>LEFT(TEXT(Data7[[#This Row],[Date:]],"mmddyyyy"),2)</f>
        <v>06</v>
      </c>
      <c r="Y1043" s="6">
        <f>DATE(Data7[[#This Row],[Year]],Data7[[#This Row],[Month]],Data7[[#This Row],[Day]])</f>
        <v>45453</v>
      </c>
    </row>
    <row r="1044" spans="1:25" x14ac:dyDescent="0.3">
      <c r="A1044" s="5">
        <v>45457.349048495373</v>
      </c>
      <c r="B1044" s="7" t="s">
        <v>66</v>
      </c>
      <c r="C1044" s="6" t="s">
        <v>754</v>
      </c>
      <c r="D1044" s="7" t="s">
        <v>774</v>
      </c>
      <c r="E1044" s="8">
        <v>2</v>
      </c>
      <c r="F1044" s="7" t="s">
        <v>68</v>
      </c>
      <c r="G1044" s="7" t="s">
        <v>68</v>
      </c>
      <c r="H1044" s="7" t="s">
        <v>758</v>
      </c>
      <c r="I1044" s="7" t="s">
        <v>45</v>
      </c>
      <c r="J1044" s="19" t="str">
        <f>IFERROR(INDEX('Employee Info'!$C$3:$E$200,MATCH(Data7[[#This Row],[Name:]],'Employee Info'!$B$3:$B$200,0),MATCH(Data7[[#This Row],[Hours Type:]],'Employee Info'!$C$2:$E$2,0)),"")</f>
        <v/>
      </c>
      <c r="K1044" s="19" t="str">
        <f>IFERROR(INDEX('Employee Info'!$C$3:$J$200,MATCH(Data7[[#This Row],[Name:]],'Employee Info'!$B$3:$B$200,0),MATCH(Data7[[#Headers],[Truck]],'Employee Info'!$C$2:$J$2,0)),"")</f>
        <v/>
      </c>
      <c r="L1044" s="19" t="str">
        <f>IFERROR(INDEX('Employee Info'!$C$3:$J$200,MATCH(Data7[[#This Row],[Name:]],'Employee Info'!$B$3:$B$200,0),MATCH(Data7[[#Headers],[Phone]],'Employee Info'!$C$2:$J$2,0)),"")</f>
        <v/>
      </c>
      <c r="M1044" s="19" t="str">
        <f>IFERROR(INDEX('Employee Info'!$C$3:$J$200,MATCH(Data7[[#This Row],[Name:]],'Employee Info'!$B$3:$B$200,0),MATCH(Data7[[#Headers],[Tech]],'Employee Info'!$C$2:$J$2,0)),"")</f>
        <v/>
      </c>
      <c r="N1044" s="19" t="str">
        <f>IFERROR(INDEX('Employee Info'!$C$3:$J$200,MATCH(Data7[[#This Row],[Name:]],'Employee Info'!$B$3:$B$200,0),MATCH(Data7[[#Headers],[Other]],'Employee Info'!$C$2:$J$2,0)),"")</f>
        <v/>
      </c>
      <c r="O1044" s="19">
        <f>IFERROR((Data7[[#This Row],[Hours:]]*SUM(Data7[[#This Row],[Rate]:[Other]])),"")</f>
        <v>0</v>
      </c>
      <c r="P1044" s="7" t="str">
        <f>IF(Data7[[#This Row],[WO'#:]]="","Riley #","WO#")</f>
        <v>Riley #</v>
      </c>
      <c r="Q1044" s="7">
        <f>IFERROR(WEEKNUM(Data7[[#This Row],[Date:]]),"")</f>
        <v>24</v>
      </c>
      <c r="R1044" s="6">
        <f t="shared" si="48"/>
        <v>45452</v>
      </c>
      <c r="S1044" s="6">
        <f>Data7[[#This Row],[Week Start]]+7</f>
        <v>45459</v>
      </c>
      <c r="T1044" s="7" t="str">
        <f t="shared" si="49"/>
        <v>6/9/2024 - 6/16/2024</v>
      </c>
      <c r="U1044" s="7" t="str">
        <f t="shared" si="50"/>
        <v>Time Card</v>
      </c>
      <c r="V1044" s="8" t="str">
        <f>RIGHT(TEXT(Data7[[#This Row],[Date:]],"mmddyyyy"),4)</f>
        <v>2024</v>
      </c>
      <c r="W1044" s="8" t="str">
        <f>MID(TEXT(Data7[[#This Row],[Date:]],"mmddyyyy"),3,2)</f>
        <v>10</v>
      </c>
      <c r="X1044" s="8" t="str">
        <f>LEFT(TEXT(Data7[[#This Row],[Date:]],"mmddyyyy"),2)</f>
        <v>06</v>
      </c>
      <c r="Y1044" s="6">
        <f>DATE(Data7[[#This Row],[Year]],Data7[[#This Row],[Month]],Data7[[#This Row],[Day]])</f>
        <v>45453</v>
      </c>
    </row>
    <row r="1045" spans="1:25" x14ac:dyDescent="0.3">
      <c r="A1045" s="5">
        <v>45457.493006249999</v>
      </c>
      <c r="B1045" s="7" t="s">
        <v>66</v>
      </c>
      <c r="C1045" s="6" t="s">
        <v>775</v>
      </c>
      <c r="D1045" s="7" t="s">
        <v>776</v>
      </c>
      <c r="E1045" s="8">
        <v>1</v>
      </c>
      <c r="F1045" s="7">
        <v>20028</v>
      </c>
      <c r="G1045" s="7" t="s">
        <v>68</v>
      </c>
      <c r="H1045" s="7" t="s">
        <v>756</v>
      </c>
      <c r="I1045" s="7" t="s">
        <v>45</v>
      </c>
      <c r="J1045" s="19" t="str">
        <f>IFERROR(INDEX('Employee Info'!$C$3:$E$200,MATCH(Data7[[#This Row],[Name:]],'Employee Info'!$B$3:$B$200,0),MATCH(Data7[[#This Row],[Hours Type:]],'Employee Info'!$C$2:$E$2,0)),"")</f>
        <v/>
      </c>
      <c r="K1045" s="19" t="str">
        <f>IFERROR(INDEX('Employee Info'!$C$3:$J$200,MATCH(Data7[[#This Row],[Name:]],'Employee Info'!$B$3:$B$200,0),MATCH(Data7[[#Headers],[Truck]],'Employee Info'!$C$2:$J$2,0)),"")</f>
        <v/>
      </c>
      <c r="L1045" s="19" t="str">
        <f>IFERROR(INDEX('Employee Info'!$C$3:$J$200,MATCH(Data7[[#This Row],[Name:]],'Employee Info'!$B$3:$B$200,0),MATCH(Data7[[#Headers],[Phone]],'Employee Info'!$C$2:$J$2,0)),"")</f>
        <v/>
      </c>
      <c r="M1045" s="19" t="str">
        <f>IFERROR(INDEX('Employee Info'!$C$3:$J$200,MATCH(Data7[[#This Row],[Name:]],'Employee Info'!$B$3:$B$200,0),MATCH(Data7[[#Headers],[Tech]],'Employee Info'!$C$2:$J$2,0)),"")</f>
        <v/>
      </c>
      <c r="N1045" s="19" t="str">
        <f>IFERROR(INDEX('Employee Info'!$C$3:$J$200,MATCH(Data7[[#This Row],[Name:]],'Employee Info'!$B$3:$B$200,0),MATCH(Data7[[#Headers],[Other]],'Employee Info'!$C$2:$J$2,0)),"")</f>
        <v/>
      </c>
      <c r="O1045" s="19">
        <f>IFERROR((Data7[[#This Row],[Hours:]]*SUM(Data7[[#This Row],[Rate]:[Other]])),"")</f>
        <v>0</v>
      </c>
      <c r="P1045" s="7" t="str">
        <f>IF(Data7[[#This Row],[WO'#:]]="","Riley #","WO#")</f>
        <v>WO#</v>
      </c>
      <c r="Q1045" s="7">
        <f>IFERROR(WEEKNUM(Data7[[#This Row],[Date:]]),"")</f>
        <v>24</v>
      </c>
      <c r="R1045" s="6">
        <f t="shared" si="48"/>
        <v>45452</v>
      </c>
      <c r="S1045" s="6">
        <f>Data7[[#This Row],[Week Start]]+7</f>
        <v>45459</v>
      </c>
      <c r="T1045" s="7" t="str">
        <f t="shared" si="49"/>
        <v>6/9/2024 - 6/16/2024</v>
      </c>
      <c r="U1045" s="7" t="str">
        <f t="shared" si="50"/>
        <v>Time Card</v>
      </c>
      <c r="V1045" s="8" t="str">
        <f>RIGHT(TEXT(Data7[[#This Row],[Date:]],"mmddyyyy"),4)</f>
        <v>2024</v>
      </c>
      <c r="W1045" s="8" t="str">
        <f>MID(TEXT(Data7[[#This Row],[Date:]],"mmddyyyy"),3,2)</f>
        <v>11</v>
      </c>
      <c r="X1045" s="8" t="str">
        <f>LEFT(TEXT(Data7[[#This Row],[Date:]],"mmddyyyy"),2)</f>
        <v>06</v>
      </c>
      <c r="Y1045" s="6">
        <f>DATE(Data7[[#This Row],[Year]],Data7[[#This Row],[Month]],Data7[[#This Row],[Day]])</f>
        <v>45454</v>
      </c>
    </row>
    <row r="1046" spans="1:25" x14ac:dyDescent="0.3">
      <c r="A1046" s="5">
        <v>45457.381679513892</v>
      </c>
      <c r="B1046" s="7" t="s">
        <v>66</v>
      </c>
      <c r="C1046" s="6" t="s">
        <v>775</v>
      </c>
      <c r="D1046" s="7" t="s">
        <v>777</v>
      </c>
      <c r="E1046" s="8">
        <v>8</v>
      </c>
      <c r="F1046" s="7">
        <v>6984733</v>
      </c>
      <c r="G1046" s="7" t="s">
        <v>68</v>
      </c>
      <c r="H1046" s="7" t="s">
        <v>756</v>
      </c>
      <c r="I1046" s="7" t="s">
        <v>44</v>
      </c>
      <c r="J1046" s="19" t="str">
        <f>IFERROR(INDEX('Employee Info'!$C$3:$E$200,MATCH(Data7[[#This Row],[Name:]],'Employee Info'!$B$3:$B$200,0),MATCH(Data7[[#This Row],[Hours Type:]],'Employee Info'!$C$2:$E$2,0)),"")</f>
        <v/>
      </c>
      <c r="K1046" s="19" t="str">
        <f>IFERROR(INDEX('Employee Info'!$C$3:$J$200,MATCH(Data7[[#This Row],[Name:]],'Employee Info'!$B$3:$B$200,0),MATCH(Data7[[#Headers],[Truck]],'Employee Info'!$C$2:$J$2,0)),"")</f>
        <v/>
      </c>
      <c r="L1046" s="19" t="str">
        <f>IFERROR(INDEX('Employee Info'!$C$3:$J$200,MATCH(Data7[[#This Row],[Name:]],'Employee Info'!$B$3:$B$200,0),MATCH(Data7[[#Headers],[Phone]],'Employee Info'!$C$2:$J$2,0)),"")</f>
        <v/>
      </c>
      <c r="M1046" s="19" t="str">
        <f>IFERROR(INDEX('Employee Info'!$C$3:$J$200,MATCH(Data7[[#This Row],[Name:]],'Employee Info'!$B$3:$B$200,0),MATCH(Data7[[#Headers],[Tech]],'Employee Info'!$C$2:$J$2,0)),"")</f>
        <v/>
      </c>
      <c r="N1046" s="19" t="str">
        <f>IFERROR(INDEX('Employee Info'!$C$3:$J$200,MATCH(Data7[[#This Row],[Name:]],'Employee Info'!$B$3:$B$200,0),MATCH(Data7[[#Headers],[Other]],'Employee Info'!$C$2:$J$2,0)),"")</f>
        <v/>
      </c>
      <c r="O1046" s="19">
        <f>IFERROR((Data7[[#This Row],[Hours:]]*SUM(Data7[[#This Row],[Rate]:[Other]])),"")</f>
        <v>0</v>
      </c>
      <c r="P1046" s="7" t="str">
        <f>IF(Data7[[#This Row],[WO'#:]]="","Riley #","WO#")</f>
        <v>WO#</v>
      </c>
      <c r="Q1046" s="7">
        <f>IFERROR(WEEKNUM(Data7[[#This Row],[Date:]]),"")</f>
        <v>24</v>
      </c>
      <c r="R1046" s="6">
        <f t="shared" si="48"/>
        <v>45452</v>
      </c>
      <c r="S1046" s="6">
        <f>Data7[[#This Row],[Week Start]]+7</f>
        <v>45459</v>
      </c>
      <c r="T1046" s="7" t="str">
        <f t="shared" si="49"/>
        <v>6/9/2024 - 6/16/2024</v>
      </c>
      <c r="U1046" s="7" t="str">
        <f t="shared" si="50"/>
        <v>Time Card</v>
      </c>
      <c r="V1046" s="8" t="str">
        <f>RIGHT(TEXT(Data7[[#This Row],[Date:]],"mmddyyyy"),4)</f>
        <v>2024</v>
      </c>
      <c r="W1046" s="8" t="str">
        <f>MID(TEXT(Data7[[#This Row],[Date:]],"mmddyyyy"),3,2)</f>
        <v>11</v>
      </c>
      <c r="X1046" s="8" t="str">
        <f>LEFT(TEXT(Data7[[#This Row],[Date:]],"mmddyyyy"),2)</f>
        <v>06</v>
      </c>
      <c r="Y1046" s="6">
        <f>DATE(Data7[[#This Row],[Year]],Data7[[#This Row],[Month]],Data7[[#This Row],[Day]])</f>
        <v>45454</v>
      </c>
    </row>
    <row r="1047" spans="1:25" x14ac:dyDescent="0.3">
      <c r="A1047" s="5">
        <v>45485.460925810185</v>
      </c>
      <c r="B1047" s="7" t="s">
        <v>76</v>
      </c>
      <c r="C1047" s="6" t="s">
        <v>775</v>
      </c>
      <c r="D1047" s="7" t="s">
        <v>156</v>
      </c>
      <c r="E1047" s="8">
        <v>1</v>
      </c>
      <c r="F1047" s="7">
        <v>6984733</v>
      </c>
      <c r="G1047" s="7" t="s">
        <v>68</v>
      </c>
      <c r="H1047" s="7" t="s">
        <v>756</v>
      </c>
      <c r="I1047" s="7" t="s">
        <v>44</v>
      </c>
      <c r="J1047" s="19" t="str">
        <f>IFERROR(INDEX('Employee Info'!$C$3:$E$200,MATCH(Data7[[#This Row],[Name:]],'Employee Info'!$B$3:$B$200,0),MATCH(Data7[[#This Row],[Hours Type:]],'Employee Info'!$C$2:$E$2,0)),"")</f>
        <v/>
      </c>
      <c r="K1047" s="19" t="str">
        <f>IFERROR(INDEX('Employee Info'!$C$3:$J$200,MATCH(Data7[[#This Row],[Name:]],'Employee Info'!$B$3:$B$200,0),MATCH(Data7[[#Headers],[Truck]],'Employee Info'!$C$2:$J$2,0)),"")</f>
        <v/>
      </c>
      <c r="L1047" s="19" t="str">
        <f>IFERROR(INDEX('Employee Info'!$C$3:$J$200,MATCH(Data7[[#This Row],[Name:]],'Employee Info'!$B$3:$B$200,0),MATCH(Data7[[#Headers],[Phone]],'Employee Info'!$C$2:$J$2,0)),"")</f>
        <v/>
      </c>
      <c r="M1047" s="19" t="str">
        <f>IFERROR(INDEX('Employee Info'!$C$3:$J$200,MATCH(Data7[[#This Row],[Name:]],'Employee Info'!$B$3:$B$200,0),MATCH(Data7[[#Headers],[Tech]],'Employee Info'!$C$2:$J$2,0)),"")</f>
        <v/>
      </c>
      <c r="N1047" s="19" t="str">
        <f>IFERROR(INDEX('Employee Info'!$C$3:$J$200,MATCH(Data7[[#This Row],[Name:]],'Employee Info'!$B$3:$B$200,0),MATCH(Data7[[#Headers],[Other]],'Employee Info'!$C$2:$J$2,0)),"")</f>
        <v/>
      </c>
      <c r="O1047" s="19">
        <f>IFERROR((Data7[[#This Row],[Hours:]]*SUM(Data7[[#This Row],[Rate]:[Other]])),"")</f>
        <v>0</v>
      </c>
      <c r="P1047" s="7" t="str">
        <f>IF(Data7[[#This Row],[WO'#:]]="","Riley #","WO#")</f>
        <v>WO#</v>
      </c>
      <c r="Q1047" s="7">
        <f>IFERROR(WEEKNUM(Data7[[#This Row],[Date:]]),"")</f>
        <v>24</v>
      </c>
      <c r="R1047" s="6">
        <f t="shared" si="48"/>
        <v>45452</v>
      </c>
      <c r="S1047" s="6">
        <f>Data7[[#This Row],[Week Start]]+7</f>
        <v>45459</v>
      </c>
      <c r="T1047" s="7" t="str">
        <f t="shared" si="49"/>
        <v>6/9/2024 - 6/16/2024</v>
      </c>
      <c r="U1047" s="7" t="str">
        <f t="shared" si="50"/>
        <v>Time Card</v>
      </c>
      <c r="V1047" s="8" t="str">
        <f>RIGHT(TEXT(Data7[[#This Row],[Date:]],"mmddyyyy"),4)</f>
        <v>2024</v>
      </c>
      <c r="W1047" s="8" t="str">
        <f>MID(TEXT(Data7[[#This Row],[Date:]],"mmddyyyy"),3,2)</f>
        <v>11</v>
      </c>
      <c r="X1047" s="8" t="str">
        <f>LEFT(TEXT(Data7[[#This Row],[Date:]],"mmddyyyy"),2)</f>
        <v>06</v>
      </c>
      <c r="Y1047" s="6">
        <f>DATE(Data7[[#This Row],[Year]],Data7[[#This Row],[Month]],Data7[[#This Row],[Day]])</f>
        <v>45454</v>
      </c>
    </row>
    <row r="1048" spans="1:25" x14ac:dyDescent="0.3">
      <c r="A1048" s="5">
        <v>45455.251264930557</v>
      </c>
      <c r="B1048" s="7" t="s">
        <v>35</v>
      </c>
      <c r="C1048" s="6" t="s">
        <v>775</v>
      </c>
      <c r="D1048" s="7" t="s">
        <v>757</v>
      </c>
      <c r="E1048" s="8">
        <v>8</v>
      </c>
      <c r="F1048" s="7" t="s">
        <v>68</v>
      </c>
      <c r="G1048" s="7" t="s">
        <v>68</v>
      </c>
      <c r="H1048" s="7" t="s">
        <v>649</v>
      </c>
      <c r="I1048" s="7" t="s">
        <v>44</v>
      </c>
      <c r="J1048" s="19" t="str">
        <f>IFERROR(INDEX('Employee Info'!$C$3:$E$200,MATCH(Data7[[#This Row],[Name:]],'Employee Info'!$B$3:$B$200,0),MATCH(Data7[[#This Row],[Hours Type:]],'Employee Info'!$C$2:$E$2,0)),"")</f>
        <v/>
      </c>
      <c r="K1048" s="19" t="str">
        <f>IFERROR(INDEX('Employee Info'!$C$3:$J$200,MATCH(Data7[[#This Row],[Name:]],'Employee Info'!$B$3:$B$200,0),MATCH(Data7[[#Headers],[Truck]],'Employee Info'!$C$2:$J$2,0)),"")</f>
        <v/>
      </c>
      <c r="L1048" s="19" t="str">
        <f>IFERROR(INDEX('Employee Info'!$C$3:$J$200,MATCH(Data7[[#This Row],[Name:]],'Employee Info'!$B$3:$B$200,0),MATCH(Data7[[#Headers],[Phone]],'Employee Info'!$C$2:$J$2,0)),"")</f>
        <v/>
      </c>
      <c r="M1048" s="19" t="str">
        <f>IFERROR(INDEX('Employee Info'!$C$3:$J$200,MATCH(Data7[[#This Row],[Name:]],'Employee Info'!$B$3:$B$200,0),MATCH(Data7[[#Headers],[Tech]],'Employee Info'!$C$2:$J$2,0)),"")</f>
        <v/>
      </c>
      <c r="N1048" s="19" t="str">
        <f>IFERROR(INDEX('Employee Info'!$C$3:$J$200,MATCH(Data7[[#This Row],[Name:]],'Employee Info'!$B$3:$B$200,0),MATCH(Data7[[#Headers],[Other]],'Employee Info'!$C$2:$J$2,0)),"")</f>
        <v/>
      </c>
      <c r="O1048" s="19">
        <f>IFERROR((Data7[[#This Row],[Hours:]]*SUM(Data7[[#This Row],[Rate]:[Other]])),"")</f>
        <v>0</v>
      </c>
      <c r="P1048" s="7" t="str">
        <f>IF(Data7[[#This Row],[WO'#:]]="","Riley #","WO#")</f>
        <v>Riley #</v>
      </c>
      <c r="Q1048" s="7">
        <f>IFERROR(WEEKNUM(Data7[[#This Row],[Date:]]),"")</f>
        <v>24</v>
      </c>
      <c r="R1048" s="6">
        <f t="shared" si="48"/>
        <v>45452</v>
      </c>
      <c r="S1048" s="6">
        <f>Data7[[#This Row],[Week Start]]+7</f>
        <v>45459</v>
      </c>
      <c r="T1048" s="7" t="str">
        <f t="shared" si="49"/>
        <v>6/9/2024 - 6/16/2024</v>
      </c>
      <c r="U1048" s="7" t="str">
        <f t="shared" si="50"/>
        <v>Time Card</v>
      </c>
      <c r="V1048" s="8" t="str">
        <f>RIGHT(TEXT(Data7[[#This Row],[Date:]],"mmddyyyy"),4)</f>
        <v>2024</v>
      </c>
      <c r="W1048" s="8" t="str">
        <f>MID(TEXT(Data7[[#This Row],[Date:]],"mmddyyyy"),3,2)</f>
        <v>11</v>
      </c>
      <c r="X1048" s="8" t="str">
        <f>LEFT(TEXT(Data7[[#This Row],[Date:]],"mmddyyyy"),2)</f>
        <v>06</v>
      </c>
      <c r="Y1048" s="6">
        <f>DATE(Data7[[#This Row],[Year]],Data7[[#This Row],[Month]],Data7[[#This Row],[Day]])</f>
        <v>45454</v>
      </c>
    </row>
    <row r="1049" spans="1:25" x14ac:dyDescent="0.3">
      <c r="A1049" s="5">
        <v>45455.260862615738</v>
      </c>
      <c r="B1049" s="7" t="s">
        <v>23</v>
      </c>
      <c r="C1049" s="6" t="s">
        <v>775</v>
      </c>
      <c r="D1049" s="7" t="s">
        <v>648</v>
      </c>
      <c r="E1049" s="8">
        <v>8</v>
      </c>
      <c r="F1049" s="7" t="s">
        <v>68</v>
      </c>
      <c r="G1049" s="7" t="s">
        <v>68</v>
      </c>
      <c r="H1049" s="7" t="s">
        <v>649</v>
      </c>
      <c r="I1049" s="7" t="s">
        <v>44</v>
      </c>
      <c r="J1049" s="19" t="str">
        <f>IFERROR(INDEX('Employee Info'!$C$3:$E$200,MATCH(Data7[[#This Row],[Name:]],'Employee Info'!$B$3:$B$200,0),MATCH(Data7[[#This Row],[Hours Type:]],'Employee Info'!$C$2:$E$2,0)),"")</f>
        <v/>
      </c>
      <c r="K1049" s="19" t="str">
        <f>IFERROR(INDEX('Employee Info'!$C$3:$J$200,MATCH(Data7[[#This Row],[Name:]],'Employee Info'!$B$3:$B$200,0),MATCH(Data7[[#Headers],[Truck]],'Employee Info'!$C$2:$J$2,0)),"")</f>
        <v/>
      </c>
      <c r="L1049" s="19" t="str">
        <f>IFERROR(INDEX('Employee Info'!$C$3:$J$200,MATCH(Data7[[#This Row],[Name:]],'Employee Info'!$B$3:$B$200,0),MATCH(Data7[[#Headers],[Phone]],'Employee Info'!$C$2:$J$2,0)),"")</f>
        <v/>
      </c>
      <c r="M1049" s="19" t="str">
        <f>IFERROR(INDEX('Employee Info'!$C$3:$J$200,MATCH(Data7[[#This Row],[Name:]],'Employee Info'!$B$3:$B$200,0),MATCH(Data7[[#Headers],[Tech]],'Employee Info'!$C$2:$J$2,0)),"")</f>
        <v/>
      </c>
      <c r="N1049" s="19" t="str">
        <f>IFERROR(INDEX('Employee Info'!$C$3:$J$200,MATCH(Data7[[#This Row],[Name:]],'Employee Info'!$B$3:$B$200,0),MATCH(Data7[[#Headers],[Other]],'Employee Info'!$C$2:$J$2,0)),"")</f>
        <v/>
      </c>
      <c r="O1049" s="19">
        <f>IFERROR((Data7[[#This Row],[Hours:]]*SUM(Data7[[#This Row],[Rate]:[Other]])),"")</f>
        <v>0</v>
      </c>
      <c r="P1049" s="7" t="str">
        <f>IF(Data7[[#This Row],[WO'#:]]="","Riley #","WO#")</f>
        <v>Riley #</v>
      </c>
      <c r="Q1049" s="7">
        <f>IFERROR(WEEKNUM(Data7[[#This Row],[Date:]]),"")</f>
        <v>24</v>
      </c>
      <c r="R1049" s="6">
        <f t="shared" si="48"/>
        <v>45452</v>
      </c>
      <c r="S1049" s="6">
        <f>Data7[[#This Row],[Week Start]]+7</f>
        <v>45459</v>
      </c>
      <c r="T1049" s="7" t="str">
        <f t="shared" si="49"/>
        <v>6/9/2024 - 6/16/2024</v>
      </c>
      <c r="U1049" s="7" t="str">
        <f t="shared" si="50"/>
        <v>Time Card</v>
      </c>
      <c r="V1049" s="8" t="str">
        <f>RIGHT(TEXT(Data7[[#This Row],[Date:]],"mmddyyyy"),4)</f>
        <v>2024</v>
      </c>
      <c r="W1049" s="8" t="str">
        <f>MID(TEXT(Data7[[#This Row],[Date:]],"mmddyyyy"),3,2)</f>
        <v>11</v>
      </c>
      <c r="X1049" s="8" t="str">
        <f>LEFT(TEXT(Data7[[#This Row],[Date:]],"mmddyyyy"),2)</f>
        <v>06</v>
      </c>
      <c r="Y1049" s="6">
        <f>DATE(Data7[[#This Row],[Year]],Data7[[#This Row],[Month]],Data7[[#This Row],[Day]])</f>
        <v>45454</v>
      </c>
    </row>
    <row r="1050" spans="1:25" x14ac:dyDescent="0.3">
      <c r="A1050" s="5">
        <v>45455.280628356479</v>
      </c>
      <c r="B1050" s="7" t="s">
        <v>34</v>
      </c>
      <c r="C1050" s="6" t="s">
        <v>775</v>
      </c>
      <c r="D1050" s="7" t="s">
        <v>772</v>
      </c>
      <c r="E1050" s="8">
        <v>6.5</v>
      </c>
      <c r="F1050" s="7" t="s">
        <v>68</v>
      </c>
      <c r="G1050" s="7" t="s">
        <v>68</v>
      </c>
      <c r="H1050" s="7" t="s">
        <v>773</v>
      </c>
      <c r="I1050" s="7" t="s">
        <v>44</v>
      </c>
      <c r="J1050" s="19" t="str">
        <f>IFERROR(INDEX('Employee Info'!$C$3:$E$200,MATCH(Data7[[#This Row],[Name:]],'Employee Info'!$B$3:$B$200,0),MATCH(Data7[[#This Row],[Hours Type:]],'Employee Info'!$C$2:$E$2,0)),"")</f>
        <v/>
      </c>
      <c r="K1050" s="19" t="str">
        <f>IFERROR(INDEX('Employee Info'!$C$3:$J$200,MATCH(Data7[[#This Row],[Name:]],'Employee Info'!$B$3:$B$200,0),MATCH(Data7[[#Headers],[Truck]],'Employee Info'!$C$2:$J$2,0)),"")</f>
        <v/>
      </c>
      <c r="L1050" s="19" t="str">
        <f>IFERROR(INDEX('Employee Info'!$C$3:$J$200,MATCH(Data7[[#This Row],[Name:]],'Employee Info'!$B$3:$B$200,0),MATCH(Data7[[#Headers],[Phone]],'Employee Info'!$C$2:$J$2,0)),"")</f>
        <v/>
      </c>
      <c r="M1050" s="19" t="str">
        <f>IFERROR(INDEX('Employee Info'!$C$3:$J$200,MATCH(Data7[[#This Row],[Name:]],'Employee Info'!$B$3:$B$200,0),MATCH(Data7[[#Headers],[Tech]],'Employee Info'!$C$2:$J$2,0)),"")</f>
        <v/>
      </c>
      <c r="N1050" s="19" t="str">
        <f>IFERROR(INDEX('Employee Info'!$C$3:$J$200,MATCH(Data7[[#This Row],[Name:]],'Employee Info'!$B$3:$B$200,0),MATCH(Data7[[#Headers],[Other]],'Employee Info'!$C$2:$J$2,0)),"")</f>
        <v/>
      </c>
      <c r="O1050" s="19">
        <f>IFERROR((Data7[[#This Row],[Hours:]]*SUM(Data7[[#This Row],[Rate]:[Other]])),"")</f>
        <v>0</v>
      </c>
      <c r="P1050" s="7" t="str">
        <f>IF(Data7[[#This Row],[WO'#:]]="","Riley #","WO#")</f>
        <v>Riley #</v>
      </c>
      <c r="Q1050" s="7">
        <f>IFERROR(WEEKNUM(Data7[[#This Row],[Date:]]),"")</f>
        <v>24</v>
      </c>
      <c r="R1050" s="6">
        <f t="shared" si="48"/>
        <v>45452</v>
      </c>
      <c r="S1050" s="6">
        <f>Data7[[#This Row],[Week Start]]+7</f>
        <v>45459</v>
      </c>
      <c r="T1050" s="7" t="str">
        <f t="shared" si="49"/>
        <v>6/9/2024 - 6/16/2024</v>
      </c>
      <c r="U1050" s="7" t="str">
        <f t="shared" si="50"/>
        <v>Time Card</v>
      </c>
      <c r="V1050" s="8" t="str">
        <f>RIGHT(TEXT(Data7[[#This Row],[Date:]],"mmddyyyy"),4)</f>
        <v>2024</v>
      </c>
      <c r="W1050" s="8" t="str">
        <f>MID(TEXT(Data7[[#This Row],[Date:]],"mmddyyyy"),3,2)</f>
        <v>11</v>
      </c>
      <c r="X1050" s="8" t="str">
        <f>LEFT(TEXT(Data7[[#This Row],[Date:]],"mmddyyyy"),2)</f>
        <v>06</v>
      </c>
      <c r="Y1050" s="6">
        <f>DATE(Data7[[#This Row],[Year]],Data7[[#This Row],[Month]],Data7[[#This Row],[Day]])</f>
        <v>45454</v>
      </c>
    </row>
    <row r="1051" spans="1:25" x14ac:dyDescent="0.3">
      <c r="A1051" s="5">
        <v>45455.281917245367</v>
      </c>
      <c r="B1051" s="7" t="s">
        <v>34</v>
      </c>
      <c r="C1051" s="6" t="s">
        <v>775</v>
      </c>
      <c r="D1051" s="7" t="s">
        <v>780</v>
      </c>
      <c r="E1051" s="8">
        <v>1</v>
      </c>
      <c r="F1051" s="7" t="s">
        <v>68</v>
      </c>
      <c r="G1051" s="7" t="s">
        <v>68</v>
      </c>
      <c r="H1051" s="7" t="s">
        <v>773</v>
      </c>
      <c r="I1051" s="7" t="s">
        <v>44</v>
      </c>
      <c r="J1051" s="19" t="str">
        <f>IFERROR(INDEX('Employee Info'!$C$3:$E$200,MATCH(Data7[[#This Row],[Name:]],'Employee Info'!$B$3:$B$200,0),MATCH(Data7[[#This Row],[Hours Type:]],'Employee Info'!$C$2:$E$2,0)),"")</f>
        <v/>
      </c>
      <c r="K1051" s="19" t="str">
        <f>IFERROR(INDEX('Employee Info'!$C$3:$J$200,MATCH(Data7[[#This Row],[Name:]],'Employee Info'!$B$3:$B$200,0),MATCH(Data7[[#Headers],[Truck]],'Employee Info'!$C$2:$J$2,0)),"")</f>
        <v/>
      </c>
      <c r="L1051" s="19" t="str">
        <f>IFERROR(INDEX('Employee Info'!$C$3:$J$200,MATCH(Data7[[#This Row],[Name:]],'Employee Info'!$B$3:$B$200,0),MATCH(Data7[[#Headers],[Phone]],'Employee Info'!$C$2:$J$2,0)),"")</f>
        <v/>
      </c>
      <c r="M1051" s="19" t="str">
        <f>IFERROR(INDEX('Employee Info'!$C$3:$J$200,MATCH(Data7[[#This Row],[Name:]],'Employee Info'!$B$3:$B$200,0),MATCH(Data7[[#Headers],[Tech]],'Employee Info'!$C$2:$J$2,0)),"")</f>
        <v/>
      </c>
      <c r="N1051" s="19" t="str">
        <f>IFERROR(INDEX('Employee Info'!$C$3:$J$200,MATCH(Data7[[#This Row],[Name:]],'Employee Info'!$B$3:$B$200,0),MATCH(Data7[[#Headers],[Other]],'Employee Info'!$C$2:$J$2,0)),"")</f>
        <v/>
      </c>
      <c r="O1051" s="19">
        <f>IFERROR((Data7[[#This Row],[Hours:]]*SUM(Data7[[#This Row],[Rate]:[Other]])),"")</f>
        <v>0</v>
      </c>
      <c r="P1051" s="7" t="str">
        <f>IF(Data7[[#This Row],[WO'#:]]="","Riley #","WO#")</f>
        <v>Riley #</v>
      </c>
      <c r="Q1051" s="7">
        <f>IFERROR(WEEKNUM(Data7[[#This Row],[Date:]]),"")</f>
        <v>24</v>
      </c>
      <c r="R1051" s="6">
        <f t="shared" si="48"/>
        <v>45452</v>
      </c>
      <c r="S1051" s="6">
        <f>Data7[[#This Row],[Week Start]]+7</f>
        <v>45459</v>
      </c>
      <c r="T1051" s="7" t="str">
        <f t="shared" si="49"/>
        <v>6/9/2024 - 6/16/2024</v>
      </c>
      <c r="U1051" s="7" t="str">
        <f t="shared" si="50"/>
        <v>Time Card</v>
      </c>
      <c r="V1051" s="8" t="str">
        <f>RIGHT(TEXT(Data7[[#This Row],[Date:]],"mmddyyyy"),4)</f>
        <v>2024</v>
      </c>
      <c r="W1051" s="8" t="str">
        <f>MID(TEXT(Data7[[#This Row],[Date:]],"mmddyyyy"),3,2)</f>
        <v>11</v>
      </c>
      <c r="X1051" s="8" t="str">
        <f>LEFT(TEXT(Data7[[#This Row],[Date:]],"mmddyyyy"),2)</f>
        <v>06</v>
      </c>
      <c r="Y1051" s="6">
        <f>DATE(Data7[[#This Row],[Year]],Data7[[#This Row],[Month]],Data7[[#This Row],[Day]])</f>
        <v>45454</v>
      </c>
    </row>
    <row r="1052" spans="1:25" x14ac:dyDescent="0.3">
      <c r="A1052" s="5">
        <v>45455.257513657409</v>
      </c>
      <c r="B1052" s="7" t="s">
        <v>31</v>
      </c>
      <c r="C1052" s="6" t="s">
        <v>775</v>
      </c>
      <c r="D1052" s="7" t="s">
        <v>779</v>
      </c>
      <c r="E1052" s="8">
        <v>6.5</v>
      </c>
      <c r="F1052" s="7" t="s">
        <v>68</v>
      </c>
      <c r="G1052" s="7" t="s">
        <v>68</v>
      </c>
      <c r="H1052" s="7" t="s">
        <v>661</v>
      </c>
      <c r="I1052" s="7" t="s">
        <v>44</v>
      </c>
      <c r="J1052" s="19" t="str">
        <f>IFERROR(INDEX('Employee Info'!$C$3:$E$200,MATCH(Data7[[#This Row],[Name:]],'Employee Info'!$B$3:$B$200,0),MATCH(Data7[[#This Row],[Hours Type:]],'Employee Info'!$C$2:$E$2,0)),"")</f>
        <v/>
      </c>
      <c r="K1052" s="19" t="str">
        <f>IFERROR(INDEX('Employee Info'!$C$3:$J$200,MATCH(Data7[[#This Row],[Name:]],'Employee Info'!$B$3:$B$200,0),MATCH(Data7[[#Headers],[Truck]],'Employee Info'!$C$2:$J$2,0)),"")</f>
        <v/>
      </c>
      <c r="L1052" s="19" t="str">
        <f>IFERROR(INDEX('Employee Info'!$C$3:$J$200,MATCH(Data7[[#This Row],[Name:]],'Employee Info'!$B$3:$B$200,0),MATCH(Data7[[#Headers],[Phone]],'Employee Info'!$C$2:$J$2,0)),"")</f>
        <v/>
      </c>
      <c r="M1052" s="19" t="str">
        <f>IFERROR(INDEX('Employee Info'!$C$3:$J$200,MATCH(Data7[[#This Row],[Name:]],'Employee Info'!$B$3:$B$200,0),MATCH(Data7[[#Headers],[Tech]],'Employee Info'!$C$2:$J$2,0)),"")</f>
        <v/>
      </c>
      <c r="N1052" s="19" t="str">
        <f>IFERROR(INDEX('Employee Info'!$C$3:$J$200,MATCH(Data7[[#This Row],[Name:]],'Employee Info'!$B$3:$B$200,0),MATCH(Data7[[#Headers],[Other]],'Employee Info'!$C$2:$J$2,0)),"")</f>
        <v/>
      </c>
      <c r="O1052" s="19">
        <f>IFERROR((Data7[[#This Row],[Hours:]]*SUM(Data7[[#This Row],[Rate]:[Other]])),"")</f>
        <v>0</v>
      </c>
      <c r="P1052" s="7" t="str">
        <f>IF(Data7[[#This Row],[WO'#:]]="","Riley #","WO#")</f>
        <v>Riley #</v>
      </c>
      <c r="Q1052" s="7">
        <f>IFERROR(WEEKNUM(Data7[[#This Row],[Date:]]),"")</f>
        <v>24</v>
      </c>
      <c r="R1052" s="6">
        <f t="shared" si="48"/>
        <v>45452</v>
      </c>
      <c r="S1052" s="6">
        <f>Data7[[#This Row],[Week Start]]+7</f>
        <v>45459</v>
      </c>
      <c r="T1052" s="7" t="str">
        <f t="shared" si="49"/>
        <v>6/9/2024 - 6/16/2024</v>
      </c>
      <c r="U1052" s="7" t="str">
        <f t="shared" si="50"/>
        <v>Time Card</v>
      </c>
      <c r="V1052" s="8" t="str">
        <f>RIGHT(TEXT(Data7[[#This Row],[Date:]],"mmddyyyy"),4)</f>
        <v>2024</v>
      </c>
      <c r="W1052" s="8" t="str">
        <f>MID(TEXT(Data7[[#This Row],[Date:]],"mmddyyyy"),3,2)</f>
        <v>11</v>
      </c>
      <c r="X1052" s="8" t="str">
        <f>LEFT(TEXT(Data7[[#This Row],[Date:]],"mmddyyyy"),2)</f>
        <v>06</v>
      </c>
      <c r="Y1052" s="6">
        <f>DATE(Data7[[#This Row],[Year]],Data7[[#This Row],[Month]],Data7[[#This Row],[Day]])</f>
        <v>45454</v>
      </c>
    </row>
    <row r="1053" spans="1:25" x14ac:dyDescent="0.3">
      <c r="A1053" s="5">
        <v>45455.256819328701</v>
      </c>
      <c r="B1053" s="7" t="s">
        <v>31</v>
      </c>
      <c r="C1053" s="6" t="s">
        <v>775</v>
      </c>
      <c r="D1053" s="7" t="s">
        <v>762</v>
      </c>
      <c r="E1053" s="8">
        <v>0.5</v>
      </c>
      <c r="F1053" s="7" t="s">
        <v>68</v>
      </c>
      <c r="G1053" s="7" t="s">
        <v>68</v>
      </c>
      <c r="H1053" s="7" t="s">
        <v>763</v>
      </c>
      <c r="I1053" s="7" t="s">
        <v>44</v>
      </c>
      <c r="J1053" s="19" t="str">
        <f>IFERROR(INDEX('Employee Info'!$C$3:$E$200,MATCH(Data7[[#This Row],[Name:]],'Employee Info'!$B$3:$B$200,0),MATCH(Data7[[#This Row],[Hours Type:]],'Employee Info'!$C$2:$E$2,0)),"")</f>
        <v/>
      </c>
      <c r="K1053" s="19" t="str">
        <f>IFERROR(INDEX('Employee Info'!$C$3:$J$200,MATCH(Data7[[#This Row],[Name:]],'Employee Info'!$B$3:$B$200,0),MATCH(Data7[[#Headers],[Truck]],'Employee Info'!$C$2:$J$2,0)),"")</f>
        <v/>
      </c>
      <c r="L1053" s="19" t="str">
        <f>IFERROR(INDEX('Employee Info'!$C$3:$J$200,MATCH(Data7[[#This Row],[Name:]],'Employee Info'!$B$3:$B$200,0),MATCH(Data7[[#Headers],[Phone]],'Employee Info'!$C$2:$J$2,0)),"")</f>
        <v/>
      </c>
      <c r="M1053" s="19" t="str">
        <f>IFERROR(INDEX('Employee Info'!$C$3:$J$200,MATCH(Data7[[#This Row],[Name:]],'Employee Info'!$B$3:$B$200,0),MATCH(Data7[[#Headers],[Tech]],'Employee Info'!$C$2:$J$2,0)),"")</f>
        <v/>
      </c>
      <c r="N1053" s="19" t="str">
        <f>IFERROR(INDEX('Employee Info'!$C$3:$J$200,MATCH(Data7[[#This Row],[Name:]],'Employee Info'!$B$3:$B$200,0),MATCH(Data7[[#Headers],[Other]],'Employee Info'!$C$2:$J$2,0)),"")</f>
        <v/>
      </c>
      <c r="O1053" s="19">
        <f>IFERROR((Data7[[#This Row],[Hours:]]*SUM(Data7[[#This Row],[Rate]:[Other]])),"")</f>
        <v>0</v>
      </c>
      <c r="P1053" s="7" t="str">
        <f>IF(Data7[[#This Row],[WO'#:]]="","Riley #","WO#")</f>
        <v>Riley #</v>
      </c>
      <c r="Q1053" s="7">
        <f>IFERROR(WEEKNUM(Data7[[#This Row],[Date:]]),"")</f>
        <v>24</v>
      </c>
      <c r="R1053" s="6">
        <f t="shared" si="48"/>
        <v>45452</v>
      </c>
      <c r="S1053" s="6">
        <f>Data7[[#This Row],[Week Start]]+7</f>
        <v>45459</v>
      </c>
      <c r="T1053" s="7" t="str">
        <f t="shared" si="49"/>
        <v>6/9/2024 - 6/16/2024</v>
      </c>
      <c r="U1053" s="7" t="str">
        <f t="shared" si="50"/>
        <v>Time Card</v>
      </c>
      <c r="V1053" s="8" t="str">
        <f>RIGHT(TEXT(Data7[[#This Row],[Date:]],"mmddyyyy"),4)</f>
        <v>2024</v>
      </c>
      <c r="W1053" s="8" t="str">
        <f>MID(TEXT(Data7[[#This Row],[Date:]],"mmddyyyy"),3,2)</f>
        <v>11</v>
      </c>
      <c r="X1053" s="8" t="str">
        <f>LEFT(TEXT(Data7[[#This Row],[Date:]],"mmddyyyy"),2)</f>
        <v>06</v>
      </c>
      <c r="Y1053" s="6">
        <f>DATE(Data7[[#This Row],[Year]],Data7[[#This Row],[Month]],Data7[[#This Row],[Day]])</f>
        <v>45454</v>
      </c>
    </row>
    <row r="1054" spans="1:25" x14ac:dyDescent="0.3">
      <c r="A1054" s="5">
        <v>45455.282734143519</v>
      </c>
      <c r="B1054" s="7" t="s">
        <v>34</v>
      </c>
      <c r="C1054" s="6" t="s">
        <v>775</v>
      </c>
      <c r="D1054" s="7" t="s">
        <v>781</v>
      </c>
      <c r="E1054" s="8">
        <v>0.5</v>
      </c>
      <c r="F1054" s="7" t="s">
        <v>68</v>
      </c>
      <c r="G1054" s="7" t="s">
        <v>68</v>
      </c>
      <c r="H1054" s="7" t="s">
        <v>763</v>
      </c>
      <c r="I1054" s="7" t="s">
        <v>44</v>
      </c>
      <c r="J1054" s="19" t="str">
        <f>IFERROR(INDEX('Employee Info'!$C$3:$E$200,MATCH(Data7[[#This Row],[Name:]],'Employee Info'!$B$3:$B$200,0),MATCH(Data7[[#This Row],[Hours Type:]],'Employee Info'!$C$2:$E$2,0)),"")</f>
        <v/>
      </c>
      <c r="K1054" s="19" t="str">
        <f>IFERROR(INDEX('Employee Info'!$C$3:$J$200,MATCH(Data7[[#This Row],[Name:]],'Employee Info'!$B$3:$B$200,0),MATCH(Data7[[#Headers],[Truck]],'Employee Info'!$C$2:$J$2,0)),"")</f>
        <v/>
      </c>
      <c r="L1054" s="19" t="str">
        <f>IFERROR(INDEX('Employee Info'!$C$3:$J$200,MATCH(Data7[[#This Row],[Name:]],'Employee Info'!$B$3:$B$200,0),MATCH(Data7[[#Headers],[Phone]],'Employee Info'!$C$2:$J$2,0)),"")</f>
        <v/>
      </c>
      <c r="M1054" s="19" t="str">
        <f>IFERROR(INDEX('Employee Info'!$C$3:$J$200,MATCH(Data7[[#This Row],[Name:]],'Employee Info'!$B$3:$B$200,0),MATCH(Data7[[#Headers],[Tech]],'Employee Info'!$C$2:$J$2,0)),"")</f>
        <v/>
      </c>
      <c r="N1054" s="19" t="str">
        <f>IFERROR(INDEX('Employee Info'!$C$3:$J$200,MATCH(Data7[[#This Row],[Name:]],'Employee Info'!$B$3:$B$200,0),MATCH(Data7[[#Headers],[Other]],'Employee Info'!$C$2:$J$2,0)),"")</f>
        <v/>
      </c>
      <c r="O1054" s="19">
        <f>IFERROR((Data7[[#This Row],[Hours:]]*SUM(Data7[[#This Row],[Rate]:[Other]])),"")</f>
        <v>0</v>
      </c>
      <c r="P1054" s="7" t="str">
        <f>IF(Data7[[#This Row],[WO'#:]]="","Riley #","WO#")</f>
        <v>Riley #</v>
      </c>
      <c r="Q1054" s="7">
        <f>IFERROR(WEEKNUM(Data7[[#This Row],[Date:]]),"")</f>
        <v>24</v>
      </c>
      <c r="R1054" s="6">
        <f t="shared" si="48"/>
        <v>45452</v>
      </c>
      <c r="S1054" s="6">
        <f>Data7[[#This Row],[Week Start]]+7</f>
        <v>45459</v>
      </c>
      <c r="T1054" s="7" t="str">
        <f t="shared" si="49"/>
        <v>6/9/2024 - 6/16/2024</v>
      </c>
      <c r="U1054" s="7" t="str">
        <f t="shared" si="50"/>
        <v>Time Card</v>
      </c>
      <c r="V1054" s="8" t="str">
        <f>RIGHT(TEXT(Data7[[#This Row],[Date:]],"mmddyyyy"),4)</f>
        <v>2024</v>
      </c>
      <c r="W1054" s="8" t="str">
        <f>MID(TEXT(Data7[[#This Row],[Date:]],"mmddyyyy"),3,2)</f>
        <v>11</v>
      </c>
      <c r="X1054" s="8" t="str">
        <f>LEFT(TEXT(Data7[[#This Row],[Date:]],"mmddyyyy"),2)</f>
        <v>06</v>
      </c>
      <c r="Y1054" s="6">
        <f>DATE(Data7[[#This Row],[Year]],Data7[[#This Row],[Month]],Data7[[#This Row],[Day]])</f>
        <v>45454</v>
      </c>
    </row>
    <row r="1055" spans="1:25" x14ac:dyDescent="0.3">
      <c r="A1055" s="5">
        <v>45455.256269560188</v>
      </c>
      <c r="B1055" s="7" t="s">
        <v>31</v>
      </c>
      <c r="C1055" s="6" t="s">
        <v>775</v>
      </c>
      <c r="D1055" s="7" t="s">
        <v>778</v>
      </c>
      <c r="E1055" s="8">
        <v>1</v>
      </c>
      <c r="F1055" s="7" t="s">
        <v>68</v>
      </c>
      <c r="G1055" s="7" t="s">
        <v>68</v>
      </c>
      <c r="H1055" s="7" t="s">
        <v>758</v>
      </c>
      <c r="I1055" s="7" t="s">
        <v>44</v>
      </c>
      <c r="J1055" s="19" t="str">
        <f>IFERROR(INDEX('Employee Info'!$C$3:$E$200,MATCH(Data7[[#This Row],[Name:]],'Employee Info'!$B$3:$B$200,0),MATCH(Data7[[#This Row],[Hours Type:]],'Employee Info'!$C$2:$E$2,0)),"")</f>
        <v/>
      </c>
      <c r="K1055" s="19" t="str">
        <f>IFERROR(INDEX('Employee Info'!$C$3:$J$200,MATCH(Data7[[#This Row],[Name:]],'Employee Info'!$B$3:$B$200,0),MATCH(Data7[[#Headers],[Truck]],'Employee Info'!$C$2:$J$2,0)),"")</f>
        <v/>
      </c>
      <c r="L1055" s="19" t="str">
        <f>IFERROR(INDEX('Employee Info'!$C$3:$J$200,MATCH(Data7[[#This Row],[Name:]],'Employee Info'!$B$3:$B$200,0),MATCH(Data7[[#Headers],[Phone]],'Employee Info'!$C$2:$J$2,0)),"")</f>
        <v/>
      </c>
      <c r="M1055" s="19" t="str">
        <f>IFERROR(INDEX('Employee Info'!$C$3:$J$200,MATCH(Data7[[#This Row],[Name:]],'Employee Info'!$B$3:$B$200,0),MATCH(Data7[[#Headers],[Tech]],'Employee Info'!$C$2:$J$2,0)),"")</f>
        <v/>
      </c>
      <c r="N1055" s="19" t="str">
        <f>IFERROR(INDEX('Employee Info'!$C$3:$J$200,MATCH(Data7[[#This Row],[Name:]],'Employee Info'!$B$3:$B$200,0),MATCH(Data7[[#Headers],[Other]],'Employee Info'!$C$2:$J$2,0)),"")</f>
        <v/>
      </c>
      <c r="O1055" s="19">
        <f>IFERROR((Data7[[#This Row],[Hours:]]*SUM(Data7[[#This Row],[Rate]:[Other]])),"")</f>
        <v>0</v>
      </c>
      <c r="P1055" s="7" t="str">
        <f>IF(Data7[[#This Row],[WO'#:]]="","Riley #","WO#")</f>
        <v>Riley #</v>
      </c>
      <c r="Q1055" s="7">
        <f>IFERROR(WEEKNUM(Data7[[#This Row],[Date:]]),"")</f>
        <v>24</v>
      </c>
      <c r="R1055" s="6">
        <f t="shared" si="48"/>
        <v>45452</v>
      </c>
      <c r="S1055" s="6">
        <f>Data7[[#This Row],[Week Start]]+7</f>
        <v>45459</v>
      </c>
      <c r="T1055" s="7" t="str">
        <f t="shared" si="49"/>
        <v>6/9/2024 - 6/16/2024</v>
      </c>
      <c r="U1055" s="7" t="str">
        <f t="shared" si="50"/>
        <v>Time Card</v>
      </c>
      <c r="V1055" s="8" t="str">
        <f>RIGHT(TEXT(Data7[[#This Row],[Date:]],"mmddyyyy"),4)</f>
        <v>2024</v>
      </c>
      <c r="W1055" s="8" t="str">
        <f>MID(TEXT(Data7[[#This Row],[Date:]],"mmddyyyy"),3,2)</f>
        <v>11</v>
      </c>
      <c r="X1055" s="8" t="str">
        <f>LEFT(TEXT(Data7[[#This Row],[Date:]],"mmddyyyy"),2)</f>
        <v>06</v>
      </c>
      <c r="Y1055" s="6">
        <f>DATE(Data7[[#This Row],[Year]],Data7[[#This Row],[Month]],Data7[[#This Row],[Day]])</f>
        <v>45454</v>
      </c>
    </row>
    <row r="1056" spans="1:25" x14ac:dyDescent="0.3">
      <c r="A1056" s="5">
        <v>45457.492370370368</v>
      </c>
      <c r="B1056" s="7" t="s">
        <v>66</v>
      </c>
      <c r="C1056" s="6" t="s">
        <v>782</v>
      </c>
      <c r="D1056" s="7" t="s">
        <v>776</v>
      </c>
      <c r="E1056" s="8">
        <v>1</v>
      </c>
      <c r="F1056" s="7">
        <v>20028</v>
      </c>
      <c r="G1056" s="7" t="s">
        <v>68</v>
      </c>
      <c r="H1056" s="7" t="s">
        <v>756</v>
      </c>
      <c r="I1056" s="7" t="s">
        <v>45</v>
      </c>
      <c r="J1056" s="19" t="str">
        <f>IFERROR(INDEX('Employee Info'!$C$3:$E$200,MATCH(Data7[[#This Row],[Name:]],'Employee Info'!$B$3:$B$200,0),MATCH(Data7[[#This Row],[Hours Type:]],'Employee Info'!$C$2:$E$2,0)),"")</f>
        <v/>
      </c>
      <c r="K1056" s="19" t="str">
        <f>IFERROR(INDEX('Employee Info'!$C$3:$J$200,MATCH(Data7[[#This Row],[Name:]],'Employee Info'!$B$3:$B$200,0),MATCH(Data7[[#Headers],[Truck]],'Employee Info'!$C$2:$J$2,0)),"")</f>
        <v/>
      </c>
      <c r="L1056" s="19" t="str">
        <f>IFERROR(INDEX('Employee Info'!$C$3:$J$200,MATCH(Data7[[#This Row],[Name:]],'Employee Info'!$B$3:$B$200,0),MATCH(Data7[[#Headers],[Phone]],'Employee Info'!$C$2:$J$2,0)),"")</f>
        <v/>
      </c>
      <c r="M1056" s="19" t="str">
        <f>IFERROR(INDEX('Employee Info'!$C$3:$J$200,MATCH(Data7[[#This Row],[Name:]],'Employee Info'!$B$3:$B$200,0),MATCH(Data7[[#Headers],[Tech]],'Employee Info'!$C$2:$J$2,0)),"")</f>
        <v/>
      </c>
      <c r="N1056" s="19" t="str">
        <f>IFERROR(INDEX('Employee Info'!$C$3:$J$200,MATCH(Data7[[#This Row],[Name:]],'Employee Info'!$B$3:$B$200,0),MATCH(Data7[[#Headers],[Other]],'Employee Info'!$C$2:$J$2,0)),"")</f>
        <v/>
      </c>
      <c r="O1056" s="19">
        <f>IFERROR((Data7[[#This Row],[Hours:]]*SUM(Data7[[#This Row],[Rate]:[Other]])),"")</f>
        <v>0</v>
      </c>
      <c r="P1056" s="7" t="str">
        <f>IF(Data7[[#This Row],[WO'#:]]="","Riley #","WO#")</f>
        <v>WO#</v>
      </c>
      <c r="Q1056" s="7">
        <f>IFERROR(WEEKNUM(Data7[[#This Row],[Date:]]),"")</f>
        <v>24</v>
      </c>
      <c r="R1056" s="6">
        <f t="shared" si="48"/>
        <v>45452</v>
      </c>
      <c r="S1056" s="6">
        <f>Data7[[#This Row],[Week Start]]+7</f>
        <v>45459</v>
      </c>
      <c r="T1056" s="7" t="str">
        <f t="shared" si="49"/>
        <v>6/9/2024 - 6/16/2024</v>
      </c>
      <c r="U1056" s="7" t="str">
        <f t="shared" si="50"/>
        <v>Time Card</v>
      </c>
      <c r="V1056" s="8" t="str">
        <f>RIGHT(TEXT(Data7[[#This Row],[Date:]],"mmddyyyy"),4)</f>
        <v>2024</v>
      </c>
      <c r="W1056" s="8" t="str">
        <f>MID(TEXT(Data7[[#This Row],[Date:]],"mmddyyyy"),3,2)</f>
        <v>12</v>
      </c>
      <c r="X1056" s="8" t="str">
        <f>LEFT(TEXT(Data7[[#This Row],[Date:]],"mmddyyyy"),2)</f>
        <v>06</v>
      </c>
      <c r="Y1056" s="6">
        <f>DATE(Data7[[#This Row],[Year]],Data7[[#This Row],[Month]],Data7[[#This Row],[Day]])</f>
        <v>45455</v>
      </c>
    </row>
    <row r="1057" spans="1:25" x14ac:dyDescent="0.3">
      <c r="A1057" s="5">
        <v>45457.489092592594</v>
      </c>
      <c r="B1057" s="7" t="s">
        <v>66</v>
      </c>
      <c r="C1057" s="6" t="s">
        <v>782</v>
      </c>
      <c r="D1057" s="7" t="s">
        <v>783</v>
      </c>
      <c r="E1057" s="8">
        <v>8</v>
      </c>
      <c r="F1057" s="7">
        <v>6984733</v>
      </c>
      <c r="G1057" s="7" t="s">
        <v>68</v>
      </c>
      <c r="H1057" s="7" t="s">
        <v>756</v>
      </c>
      <c r="I1057" s="7" t="s">
        <v>44</v>
      </c>
      <c r="J1057" s="19" t="str">
        <f>IFERROR(INDEX('Employee Info'!$C$3:$E$200,MATCH(Data7[[#This Row],[Name:]],'Employee Info'!$B$3:$B$200,0),MATCH(Data7[[#This Row],[Hours Type:]],'Employee Info'!$C$2:$E$2,0)),"")</f>
        <v/>
      </c>
      <c r="K1057" s="19" t="str">
        <f>IFERROR(INDEX('Employee Info'!$C$3:$J$200,MATCH(Data7[[#This Row],[Name:]],'Employee Info'!$B$3:$B$200,0),MATCH(Data7[[#Headers],[Truck]],'Employee Info'!$C$2:$J$2,0)),"")</f>
        <v/>
      </c>
      <c r="L1057" s="19" t="str">
        <f>IFERROR(INDEX('Employee Info'!$C$3:$J$200,MATCH(Data7[[#This Row],[Name:]],'Employee Info'!$B$3:$B$200,0),MATCH(Data7[[#Headers],[Phone]],'Employee Info'!$C$2:$J$2,0)),"")</f>
        <v/>
      </c>
      <c r="M1057" s="19" t="str">
        <f>IFERROR(INDEX('Employee Info'!$C$3:$J$200,MATCH(Data7[[#This Row],[Name:]],'Employee Info'!$B$3:$B$200,0),MATCH(Data7[[#Headers],[Tech]],'Employee Info'!$C$2:$J$2,0)),"")</f>
        <v/>
      </c>
      <c r="N1057" s="19" t="str">
        <f>IFERROR(INDEX('Employee Info'!$C$3:$J$200,MATCH(Data7[[#This Row],[Name:]],'Employee Info'!$B$3:$B$200,0),MATCH(Data7[[#Headers],[Other]],'Employee Info'!$C$2:$J$2,0)),"")</f>
        <v/>
      </c>
      <c r="O1057" s="19">
        <f>IFERROR((Data7[[#This Row],[Hours:]]*SUM(Data7[[#This Row],[Rate]:[Other]])),"")</f>
        <v>0</v>
      </c>
      <c r="P1057" s="7" t="str">
        <f>IF(Data7[[#This Row],[WO'#:]]="","Riley #","WO#")</f>
        <v>WO#</v>
      </c>
      <c r="Q1057" s="7">
        <f>IFERROR(WEEKNUM(Data7[[#This Row],[Date:]]),"")</f>
        <v>24</v>
      </c>
      <c r="R1057" s="6">
        <f t="shared" si="48"/>
        <v>45452</v>
      </c>
      <c r="S1057" s="6">
        <f>Data7[[#This Row],[Week Start]]+7</f>
        <v>45459</v>
      </c>
      <c r="T1057" s="7" t="str">
        <f t="shared" si="49"/>
        <v>6/9/2024 - 6/16/2024</v>
      </c>
      <c r="U1057" s="7" t="str">
        <f t="shared" si="50"/>
        <v>Time Card</v>
      </c>
      <c r="V1057" s="8" t="str">
        <f>RIGHT(TEXT(Data7[[#This Row],[Date:]],"mmddyyyy"),4)</f>
        <v>2024</v>
      </c>
      <c r="W1057" s="8" t="str">
        <f>MID(TEXT(Data7[[#This Row],[Date:]],"mmddyyyy"),3,2)</f>
        <v>12</v>
      </c>
      <c r="X1057" s="8" t="str">
        <f>LEFT(TEXT(Data7[[#This Row],[Date:]],"mmddyyyy"),2)</f>
        <v>06</v>
      </c>
      <c r="Y1057" s="6">
        <f>DATE(Data7[[#This Row],[Year]],Data7[[#This Row],[Month]],Data7[[#This Row],[Day]])</f>
        <v>45455</v>
      </c>
    </row>
    <row r="1058" spans="1:25" x14ac:dyDescent="0.3">
      <c r="A1058" s="5">
        <v>45485.461359606481</v>
      </c>
      <c r="B1058" s="7" t="s">
        <v>76</v>
      </c>
      <c r="C1058" s="6" t="s">
        <v>782</v>
      </c>
      <c r="D1058" s="7" t="s">
        <v>156</v>
      </c>
      <c r="E1058" s="8">
        <v>1</v>
      </c>
      <c r="F1058" s="7">
        <v>6984733</v>
      </c>
      <c r="G1058" s="7" t="s">
        <v>68</v>
      </c>
      <c r="H1058" s="7" t="s">
        <v>756</v>
      </c>
      <c r="I1058" s="7" t="s">
        <v>44</v>
      </c>
      <c r="J1058" s="19" t="str">
        <f>IFERROR(INDEX('Employee Info'!$C$3:$E$200,MATCH(Data7[[#This Row],[Name:]],'Employee Info'!$B$3:$B$200,0),MATCH(Data7[[#This Row],[Hours Type:]],'Employee Info'!$C$2:$E$2,0)),"")</f>
        <v/>
      </c>
      <c r="K1058" s="19" t="str">
        <f>IFERROR(INDEX('Employee Info'!$C$3:$J$200,MATCH(Data7[[#This Row],[Name:]],'Employee Info'!$B$3:$B$200,0),MATCH(Data7[[#Headers],[Truck]],'Employee Info'!$C$2:$J$2,0)),"")</f>
        <v/>
      </c>
      <c r="L1058" s="19" t="str">
        <f>IFERROR(INDEX('Employee Info'!$C$3:$J$200,MATCH(Data7[[#This Row],[Name:]],'Employee Info'!$B$3:$B$200,0),MATCH(Data7[[#Headers],[Phone]],'Employee Info'!$C$2:$J$2,0)),"")</f>
        <v/>
      </c>
      <c r="M1058" s="19" t="str">
        <f>IFERROR(INDEX('Employee Info'!$C$3:$J$200,MATCH(Data7[[#This Row],[Name:]],'Employee Info'!$B$3:$B$200,0),MATCH(Data7[[#Headers],[Tech]],'Employee Info'!$C$2:$J$2,0)),"")</f>
        <v/>
      </c>
      <c r="N1058" s="19" t="str">
        <f>IFERROR(INDEX('Employee Info'!$C$3:$J$200,MATCH(Data7[[#This Row],[Name:]],'Employee Info'!$B$3:$B$200,0),MATCH(Data7[[#Headers],[Other]],'Employee Info'!$C$2:$J$2,0)),"")</f>
        <v/>
      </c>
      <c r="O1058" s="19">
        <f>IFERROR((Data7[[#This Row],[Hours:]]*SUM(Data7[[#This Row],[Rate]:[Other]])),"")</f>
        <v>0</v>
      </c>
      <c r="P1058" s="7" t="str">
        <f>IF(Data7[[#This Row],[WO'#:]]="","Riley #","WO#")</f>
        <v>WO#</v>
      </c>
      <c r="Q1058" s="7">
        <f>IFERROR(WEEKNUM(Data7[[#This Row],[Date:]]),"")</f>
        <v>24</v>
      </c>
      <c r="R1058" s="6">
        <f t="shared" si="48"/>
        <v>45452</v>
      </c>
      <c r="S1058" s="6">
        <f>Data7[[#This Row],[Week Start]]+7</f>
        <v>45459</v>
      </c>
      <c r="T1058" s="7" t="str">
        <f t="shared" si="49"/>
        <v>6/9/2024 - 6/16/2024</v>
      </c>
      <c r="U1058" s="7" t="str">
        <f t="shared" si="50"/>
        <v>Time Card</v>
      </c>
      <c r="V1058" s="8" t="str">
        <f>RIGHT(TEXT(Data7[[#This Row],[Date:]],"mmddyyyy"),4)</f>
        <v>2024</v>
      </c>
      <c r="W1058" s="8" t="str">
        <f>MID(TEXT(Data7[[#This Row],[Date:]],"mmddyyyy"),3,2)</f>
        <v>12</v>
      </c>
      <c r="X1058" s="8" t="str">
        <f>LEFT(TEXT(Data7[[#This Row],[Date:]],"mmddyyyy"),2)</f>
        <v>06</v>
      </c>
      <c r="Y1058" s="6">
        <f>DATE(Data7[[#This Row],[Year]],Data7[[#This Row],[Month]],Data7[[#This Row],[Day]])</f>
        <v>45455</v>
      </c>
    </row>
    <row r="1059" spans="1:25" x14ac:dyDescent="0.3">
      <c r="A1059" s="5">
        <v>45455.582732754629</v>
      </c>
      <c r="B1059" s="7" t="s">
        <v>23</v>
      </c>
      <c r="C1059" s="6" t="s">
        <v>782</v>
      </c>
      <c r="D1059" s="7" t="s">
        <v>648</v>
      </c>
      <c r="E1059" s="8">
        <v>8</v>
      </c>
      <c r="F1059" s="7" t="s">
        <v>68</v>
      </c>
      <c r="G1059" s="7" t="s">
        <v>68</v>
      </c>
      <c r="H1059" s="7" t="s">
        <v>649</v>
      </c>
      <c r="I1059" s="7" t="s">
        <v>44</v>
      </c>
      <c r="J1059" s="19" t="str">
        <f>IFERROR(INDEX('Employee Info'!$C$3:$E$200,MATCH(Data7[[#This Row],[Name:]],'Employee Info'!$B$3:$B$200,0),MATCH(Data7[[#This Row],[Hours Type:]],'Employee Info'!$C$2:$E$2,0)),"")</f>
        <v/>
      </c>
      <c r="K1059" s="19" t="str">
        <f>IFERROR(INDEX('Employee Info'!$C$3:$J$200,MATCH(Data7[[#This Row],[Name:]],'Employee Info'!$B$3:$B$200,0),MATCH(Data7[[#Headers],[Truck]],'Employee Info'!$C$2:$J$2,0)),"")</f>
        <v/>
      </c>
      <c r="L1059" s="19" t="str">
        <f>IFERROR(INDEX('Employee Info'!$C$3:$J$200,MATCH(Data7[[#This Row],[Name:]],'Employee Info'!$B$3:$B$200,0),MATCH(Data7[[#Headers],[Phone]],'Employee Info'!$C$2:$J$2,0)),"")</f>
        <v/>
      </c>
      <c r="M1059" s="19" t="str">
        <f>IFERROR(INDEX('Employee Info'!$C$3:$J$200,MATCH(Data7[[#This Row],[Name:]],'Employee Info'!$B$3:$B$200,0),MATCH(Data7[[#Headers],[Tech]],'Employee Info'!$C$2:$J$2,0)),"")</f>
        <v/>
      </c>
      <c r="N1059" s="19" t="str">
        <f>IFERROR(INDEX('Employee Info'!$C$3:$J$200,MATCH(Data7[[#This Row],[Name:]],'Employee Info'!$B$3:$B$200,0),MATCH(Data7[[#Headers],[Other]],'Employee Info'!$C$2:$J$2,0)),"")</f>
        <v/>
      </c>
      <c r="O1059" s="19">
        <f>IFERROR((Data7[[#This Row],[Hours:]]*SUM(Data7[[#This Row],[Rate]:[Other]])),"")</f>
        <v>0</v>
      </c>
      <c r="P1059" s="7" t="str">
        <f>IF(Data7[[#This Row],[WO'#:]]="","Riley #","WO#")</f>
        <v>Riley #</v>
      </c>
      <c r="Q1059" s="7">
        <f>IFERROR(WEEKNUM(Data7[[#This Row],[Date:]]),"")</f>
        <v>24</v>
      </c>
      <c r="R1059" s="6">
        <f t="shared" si="48"/>
        <v>45452</v>
      </c>
      <c r="S1059" s="6">
        <f>Data7[[#This Row],[Week Start]]+7</f>
        <v>45459</v>
      </c>
      <c r="T1059" s="7" t="str">
        <f t="shared" si="49"/>
        <v>6/9/2024 - 6/16/2024</v>
      </c>
      <c r="U1059" s="7" t="str">
        <f t="shared" si="50"/>
        <v>Time Card</v>
      </c>
      <c r="V1059" s="8" t="str">
        <f>RIGHT(TEXT(Data7[[#This Row],[Date:]],"mmddyyyy"),4)</f>
        <v>2024</v>
      </c>
      <c r="W1059" s="8" t="str">
        <f>MID(TEXT(Data7[[#This Row],[Date:]],"mmddyyyy"),3,2)</f>
        <v>12</v>
      </c>
      <c r="X1059" s="8" t="str">
        <f>LEFT(TEXT(Data7[[#This Row],[Date:]],"mmddyyyy"),2)</f>
        <v>06</v>
      </c>
      <c r="Y1059" s="6">
        <f>DATE(Data7[[#This Row],[Year]],Data7[[#This Row],[Month]],Data7[[#This Row],[Day]])</f>
        <v>45455</v>
      </c>
    </row>
    <row r="1060" spans="1:25" x14ac:dyDescent="0.3">
      <c r="A1060" s="5">
        <v>45455.588874768517</v>
      </c>
      <c r="B1060" s="7" t="s">
        <v>35</v>
      </c>
      <c r="C1060" s="6" t="s">
        <v>782</v>
      </c>
      <c r="D1060" s="7" t="s">
        <v>648</v>
      </c>
      <c r="E1060" s="8">
        <v>8</v>
      </c>
      <c r="F1060" s="7" t="s">
        <v>68</v>
      </c>
      <c r="G1060" s="7" t="s">
        <v>68</v>
      </c>
      <c r="H1060" s="7" t="s">
        <v>649</v>
      </c>
      <c r="I1060" s="7" t="s">
        <v>44</v>
      </c>
      <c r="J1060" s="19" t="str">
        <f>IFERROR(INDEX('Employee Info'!$C$3:$E$200,MATCH(Data7[[#This Row],[Name:]],'Employee Info'!$B$3:$B$200,0),MATCH(Data7[[#This Row],[Hours Type:]],'Employee Info'!$C$2:$E$2,0)),"")</f>
        <v/>
      </c>
      <c r="K1060" s="19" t="str">
        <f>IFERROR(INDEX('Employee Info'!$C$3:$J$200,MATCH(Data7[[#This Row],[Name:]],'Employee Info'!$B$3:$B$200,0),MATCH(Data7[[#Headers],[Truck]],'Employee Info'!$C$2:$J$2,0)),"")</f>
        <v/>
      </c>
      <c r="L1060" s="19" t="str">
        <f>IFERROR(INDEX('Employee Info'!$C$3:$J$200,MATCH(Data7[[#This Row],[Name:]],'Employee Info'!$B$3:$B$200,0),MATCH(Data7[[#Headers],[Phone]],'Employee Info'!$C$2:$J$2,0)),"")</f>
        <v/>
      </c>
      <c r="M1060" s="19" t="str">
        <f>IFERROR(INDEX('Employee Info'!$C$3:$J$200,MATCH(Data7[[#This Row],[Name:]],'Employee Info'!$B$3:$B$200,0),MATCH(Data7[[#Headers],[Tech]],'Employee Info'!$C$2:$J$2,0)),"")</f>
        <v/>
      </c>
      <c r="N1060" s="19" t="str">
        <f>IFERROR(INDEX('Employee Info'!$C$3:$J$200,MATCH(Data7[[#This Row],[Name:]],'Employee Info'!$B$3:$B$200,0),MATCH(Data7[[#Headers],[Other]],'Employee Info'!$C$2:$J$2,0)),"")</f>
        <v/>
      </c>
      <c r="O1060" s="19">
        <f>IFERROR((Data7[[#This Row],[Hours:]]*SUM(Data7[[#This Row],[Rate]:[Other]])),"")</f>
        <v>0</v>
      </c>
      <c r="P1060" s="7" t="str">
        <f>IF(Data7[[#This Row],[WO'#:]]="","Riley #","WO#")</f>
        <v>Riley #</v>
      </c>
      <c r="Q1060" s="7">
        <f>IFERROR(WEEKNUM(Data7[[#This Row],[Date:]]),"")</f>
        <v>24</v>
      </c>
      <c r="R1060" s="6">
        <f t="shared" si="48"/>
        <v>45452</v>
      </c>
      <c r="S1060" s="6">
        <f>Data7[[#This Row],[Week Start]]+7</f>
        <v>45459</v>
      </c>
      <c r="T1060" s="7" t="str">
        <f t="shared" si="49"/>
        <v>6/9/2024 - 6/16/2024</v>
      </c>
      <c r="U1060" s="7" t="str">
        <f t="shared" si="50"/>
        <v>Time Card</v>
      </c>
      <c r="V1060" s="8" t="str">
        <f>RIGHT(TEXT(Data7[[#This Row],[Date:]],"mmddyyyy"),4)</f>
        <v>2024</v>
      </c>
      <c r="W1060" s="8" t="str">
        <f>MID(TEXT(Data7[[#This Row],[Date:]],"mmddyyyy"),3,2)</f>
        <v>12</v>
      </c>
      <c r="X1060" s="8" t="str">
        <f>LEFT(TEXT(Data7[[#This Row],[Date:]],"mmddyyyy"),2)</f>
        <v>06</v>
      </c>
      <c r="Y1060" s="6">
        <f>DATE(Data7[[#This Row],[Year]],Data7[[#This Row],[Month]],Data7[[#This Row],[Day]])</f>
        <v>45455</v>
      </c>
    </row>
    <row r="1061" spans="1:25" x14ac:dyDescent="0.3">
      <c r="A1061" s="5">
        <v>45456.253054166664</v>
      </c>
      <c r="B1061" s="7" t="s">
        <v>31</v>
      </c>
      <c r="C1061" s="6" t="s">
        <v>782</v>
      </c>
      <c r="D1061" s="7" t="s">
        <v>784</v>
      </c>
      <c r="E1061" s="8">
        <v>8</v>
      </c>
      <c r="F1061" s="7" t="s">
        <v>68</v>
      </c>
      <c r="G1061" s="7" t="s">
        <v>68</v>
      </c>
      <c r="H1061" s="7" t="s">
        <v>661</v>
      </c>
      <c r="I1061" s="7" t="s">
        <v>44</v>
      </c>
      <c r="J1061" s="19" t="str">
        <f>IFERROR(INDEX('Employee Info'!$C$3:$E$200,MATCH(Data7[[#This Row],[Name:]],'Employee Info'!$B$3:$B$200,0),MATCH(Data7[[#This Row],[Hours Type:]],'Employee Info'!$C$2:$E$2,0)),"")</f>
        <v/>
      </c>
      <c r="K1061" s="19" t="str">
        <f>IFERROR(INDEX('Employee Info'!$C$3:$J$200,MATCH(Data7[[#This Row],[Name:]],'Employee Info'!$B$3:$B$200,0),MATCH(Data7[[#Headers],[Truck]],'Employee Info'!$C$2:$J$2,0)),"")</f>
        <v/>
      </c>
      <c r="L1061" s="19" t="str">
        <f>IFERROR(INDEX('Employee Info'!$C$3:$J$200,MATCH(Data7[[#This Row],[Name:]],'Employee Info'!$B$3:$B$200,0),MATCH(Data7[[#Headers],[Phone]],'Employee Info'!$C$2:$J$2,0)),"")</f>
        <v/>
      </c>
      <c r="M1061" s="19" t="str">
        <f>IFERROR(INDEX('Employee Info'!$C$3:$J$200,MATCH(Data7[[#This Row],[Name:]],'Employee Info'!$B$3:$B$200,0),MATCH(Data7[[#Headers],[Tech]],'Employee Info'!$C$2:$J$2,0)),"")</f>
        <v/>
      </c>
      <c r="N1061" s="19" t="str">
        <f>IFERROR(INDEX('Employee Info'!$C$3:$J$200,MATCH(Data7[[#This Row],[Name:]],'Employee Info'!$B$3:$B$200,0),MATCH(Data7[[#Headers],[Other]],'Employee Info'!$C$2:$J$2,0)),"")</f>
        <v/>
      </c>
      <c r="O1061" s="19">
        <f>IFERROR((Data7[[#This Row],[Hours:]]*SUM(Data7[[#This Row],[Rate]:[Other]])),"")</f>
        <v>0</v>
      </c>
      <c r="P1061" s="7" t="str">
        <f>IF(Data7[[#This Row],[WO'#:]]="","Riley #","WO#")</f>
        <v>Riley #</v>
      </c>
      <c r="Q1061" s="7">
        <f>IFERROR(WEEKNUM(Data7[[#This Row],[Date:]]),"")</f>
        <v>24</v>
      </c>
      <c r="R1061" s="6">
        <f t="shared" si="48"/>
        <v>45452</v>
      </c>
      <c r="S1061" s="6">
        <f>Data7[[#This Row],[Week Start]]+7</f>
        <v>45459</v>
      </c>
      <c r="T1061" s="7" t="str">
        <f t="shared" si="49"/>
        <v>6/9/2024 - 6/16/2024</v>
      </c>
      <c r="U1061" s="7" t="str">
        <f t="shared" si="50"/>
        <v>Time Card</v>
      </c>
      <c r="V1061" s="8" t="str">
        <f>RIGHT(TEXT(Data7[[#This Row],[Date:]],"mmddyyyy"),4)</f>
        <v>2024</v>
      </c>
      <c r="W1061" s="8" t="str">
        <f>MID(TEXT(Data7[[#This Row],[Date:]],"mmddyyyy"),3,2)</f>
        <v>12</v>
      </c>
      <c r="X1061" s="8" t="str">
        <f>LEFT(TEXT(Data7[[#This Row],[Date:]],"mmddyyyy"),2)</f>
        <v>06</v>
      </c>
      <c r="Y1061" s="6">
        <f>DATE(Data7[[#This Row],[Year]],Data7[[#This Row],[Month]],Data7[[#This Row],[Day]])</f>
        <v>45455</v>
      </c>
    </row>
    <row r="1062" spans="1:25" x14ac:dyDescent="0.3">
      <c r="A1062" s="5">
        <v>45456.25322604167</v>
      </c>
      <c r="B1062" s="7" t="s">
        <v>34</v>
      </c>
      <c r="C1062" s="6" t="s">
        <v>782</v>
      </c>
      <c r="D1062" s="7" t="s">
        <v>784</v>
      </c>
      <c r="E1062" s="8">
        <v>8</v>
      </c>
      <c r="F1062" s="7" t="s">
        <v>68</v>
      </c>
      <c r="G1062" s="7" t="s">
        <v>68</v>
      </c>
      <c r="H1062" s="7" t="s">
        <v>661</v>
      </c>
      <c r="I1062" s="7" t="s">
        <v>44</v>
      </c>
      <c r="J1062" s="19" t="str">
        <f>IFERROR(INDEX('Employee Info'!$C$3:$E$200,MATCH(Data7[[#This Row],[Name:]],'Employee Info'!$B$3:$B$200,0),MATCH(Data7[[#This Row],[Hours Type:]],'Employee Info'!$C$2:$E$2,0)),"")</f>
        <v/>
      </c>
      <c r="K1062" s="19" t="str">
        <f>IFERROR(INDEX('Employee Info'!$C$3:$J$200,MATCH(Data7[[#This Row],[Name:]],'Employee Info'!$B$3:$B$200,0),MATCH(Data7[[#Headers],[Truck]],'Employee Info'!$C$2:$J$2,0)),"")</f>
        <v/>
      </c>
      <c r="L1062" s="19" t="str">
        <f>IFERROR(INDEX('Employee Info'!$C$3:$J$200,MATCH(Data7[[#This Row],[Name:]],'Employee Info'!$B$3:$B$200,0),MATCH(Data7[[#Headers],[Phone]],'Employee Info'!$C$2:$J$2,0)),"")</f>
        <v/>
      </c>
      <c r="M1062" s="19" t="str">
        <f>IFERROR(INDEX('Employee Info'!$C$3:$J$200,MATCH(Data7[[#This Row],[Name:]],'Employee Info'!$B$3:$B$200,0),MATCH(Data7[[#Headers],[Tech]],'Employee Info'!$C$2:$J$2,0)),"")</f>
        <v/>
      </c>
      <c r="N1062" s="19" t="str">
        <f>IFERROR(INDEX('Employee Info'!$C$3:$J$200,MATCH(Data7[[#This Row],[Name:]],'Employee Info'!$B$3:$B$200,0),MATCH(Data7[[#Headers],[Other]],'Employee Info'!$C$2:$J$2,0)),"")</f>
        <v/>
      </c>
      <c r="O1062" s="19">
        <f>IFERROR((Data7[[#This Row],[Hours:]]*SUM(Data7[[#This Row],[Rate]:[Other]])),"")</f>
        <v>0</v>
      </c>
      <c r="P1062" s="7" t="str">
        <f>IF(Data7[[#This Row],[WO'#:]]="","Riley #","WO#")</f>
        <v>Riley #</v>
      </c>
      <c r="Q1062" s="7">
        <f>IFERROR(WEEKNUM(Data7[[#This Row],[Date:]]),"")</f>
        <v>24</v>
      </c>
      <c r="R1062" s="6">
        <f t="shared" si="48"/>
        <v>45452</v>
      </c>
      <c r="S1062" s="6">
        <f>Data7[[#This Row],[Week Start]]+7</f>
        <v>45459</v>
      </c>
      <c r="T1062" s="7" t="str">
        <f t="shared" si="49"/>
        <v>6/9/2024 - 6/16/2024</v>
      </c>
      <c r="U1062" s="7" t="str">
        <f t="shared" si="50"/>
        <v>Time Card</v>
      </c>
      <c r="V1062" s="8" t="str">
        <f>RIGHT(TEXT(Data7[[#This Row],[Date:]],"mmddyyyy"),4)</f>
        <v>2024</v>
      </c>
      <c r="W1062" s="8" t="str">
        <f>MID(TEXT(Data7[[#This Row],[Date:]],"mmddyyyy"),3,2)</f>
        <v>12</v>
      </c>
      <c r="X1062" s="8" t="str">
        <f>LEFT(TEXT(Data7[[#This Row],[Date:]],"mmddyyyy"),2)</f>
        <v>06</v>
      </c>
      <c r="Y1062" s="6">
        <f>DATE(Data7[[#This Row],[Year]],Data7[[#This Row],[Month]],Data7[[#This Row],[Day]])</f>
        <v>45455</v>
      </c>
    </row>
    <row r="1063" spans="1:25" x14ac:dyDescent="0.3">
      <c r="A1063" s="5">
        <v>45457.492166203701</v>
      </c>
      <c r="B1063" s="7" t="s">
        <v>66</v>
      </c>
      <c r="C1063" s="6" t="s">
        <v>785</v>
      </c>
      <c r="D1063" s="7" t="s">
        <v>776</v>
      </c>
      <c r="E1063" s="8">
        <v>1</v>
      </c>
      <c r="F1063" s="7">
        <v>20028</v>
      </c>
      <c r="G1063" s="7" t="s">
        <v>68</v>
      </c>
      <c r="H1063" s="7" t="s">
        <v>756</v>
      </c>
      <c r="I1063" s="7" t="s">
        <v>45</v>
      </c>
      <c r="J1063" s="19" t="str">
        <f>IFERROR(INDEX('Employee Info'!$C$3:$E$200,MATCH(Data7[[#This Row],[Name:]],'Employee Info'!$B$3:$B$200,0),MATCH(Data7[[#This Row],[Hours Type:]],'Employee Info'!$C$2:$E$2,0)),"")</f>
        <v/>
      </c>
      <c r="K1063" s="19" t="str">
        <f>IFERROR(INDEX('Employee Info'!$C$3:$J$200,MATCH(Data7[[#This Row],[Name:]],'Employee Info'!$B$3:$B$200,0),MATCH(Data7[[#Headers],[Truck]],'Employee Info'!$C$2:$J$2,0)),"")</f>
        <v/>
      </c>
      <c r="L1063" s="19" t="str">
        <f>IFERROR(INDEX('Employee Info'!$C$3:$J$200,MATCH(Data7[[#This Row],[Name:]],'Employee Info'!$B$3:$B$200,0),MATCH(Data7[[#Headers],[Phone]],'Employee Info'!$C$2:$J$2,0)),"")</f>
        <v/>
      </c>
      <c r="M1063" s="19" t="str">
        <f>IFERROR(INDEX('Employee Info'!$C$3:$J$200,MATCH(Data7[[#This Row],[Name:]],'Employee Info'!$B$3:$B$200,0),MATCH(Data7[[#Headers],[Tech]],'Employee Info'!$C$2:$J$2,0)),"")</f>
        <v/>
      </c>
      <c r="N1063" s="19" t="str">
        <f>IFERROR(INDEX('Employee Info'!$C$3:$J$200,MATCH(Data7[[#This Row],[Name:]],'Employee Info'!$B$3:$B$200,0),MATCH(Data7[[#Headers],[Other]],'Employee Info'!$C$2:$J$2,0)),"")</f>
        <v/>
      </c>
      <c r="O1063" s="19">
        <f>IFERROR((Data7[[#This Row],[Hours:]]*SUM(Data7[[#This Row],[Rate]:[Other]])),"")</f>
        <v>0</v>
      </c>
      <c r="P1063" s="7" t="str">
        <f>IF(Data7[[#This Row],[WO'#:]]="","Riley #","WO#")</f>
        <v>WO#</v>
      </c>
      <c r="Q1063" s="7">
        <f>IFERROR(WEEKNUM(Data7[[#This Row],[Date:]]),"")</f>
        <v>24</v>
      </c>
      <c r="R1063" s="6">
        <f t="shared" si="48"/>
        <v>45452</v>
      </c>
      <c r="S1063" s="6">
        <f>Data7[[#This Row],[Week Start]]+7</f>
        <v>45459</v>
      </c>
      <c r="T1063" s="7" t="str">
        <f t="shared" si="49"/>
        <v>6/9/2024 - 6/16/2024</v>
      </c>
      <c r="U1063" s="7" t="str">
        <f t="shared" si="50"/>
        <v>Time Card</v>
      </c>
      <c r="V1063" s="8" t="str">
        <f>RIGHT(TEXT(Data7[[#This Row],[Date:]],"mmddyyyy"),4)</f>
        <v>2024</v>
      </c>
      <c r="W1063" s="8" t="str">
        <f>MID(TEXT(Data7[[#This Row],[Date:]],"mmddyyyy"),3,2)</f>
        <v>13</v>
      </c>
      <c r="X1063" s="8" t="str">
        <f>LEFT(TEXT(Data7[[#This Row],[Date:]],"mmddyyyy"),2)</f>
        <v>06</v>
      </c>
      <c r="Y1063" s="6">
        <f>DATE(Data7[[#This Row],[Year]],Data7[[#This Row],[Month]],Data7[[#This Row],[Day]])</f>
        <v>45456</v>
      </c>
    </row>
    <row r="1064" spans="1:25" x14ac:dyDescent="0.3">
      <c r="A1064" s="5">
        <v>45457.491716203702</v>
      </c>
      <c r="B1064" s="7" t="s">
        <v>66</v>
      </c>
      <c r="C1064" s="6" t="s">
        <v>785</v>
      </c>
      <c r="D1064" s="7" t="s">
        <v>786</v>
      </c>
      <c r="E1064" s="8">
        <v>8</v>
      </c>
      <c r="F1064" s="7">
        <v>6984733</v>
      </c>
      <c r="G1064" s="7" t="s">
        <v>68</v>
      </c>
      <c r="H1064" s="7" t="s">
        <v>756</v>
      </c>
      <c r="I1064" s="7" t="s">
        <v>787</v>
      </c>
      <c r="J1064" s="19" t="str">
        <f>IFERROR(INDEX('Employee Info'!$C$3:$E$200,MATCH(Data7[[#This Row],[Name:]],'Employee Info'!$B$3:$B$200,0),MATCH(Data7[[#This Row],[Hours Type:]],'Employee Info'!$C$2:$E$2,0)),"")</f>
        <v/>
      </c>
      <c r="K1064" s="19" t="str">
        <f>IFERROR(INDEX('Employee Info'!$C$3:$J$200,MATCH(Data7[[#This Row],[Name:]],'Employee Info'!$B$3:$B$200,0),MATCH(Data7[[#Headers],[Truck]],'Employee Info'!$C$2:$J$2,0)),"")</f>
        <v/>
      </c>
      <c r="L1064" s="19" t="str">
        <f>IFERROR(INDEX('Employee Info'!$C$3:$J$200,MATCH(Data7[[#This Row],[Name:]],'Employee Info'!$B$3:$B$200,0),MATCH(Data7[[#Headers],[Phone]],'Employee Info'!$C$2:$J$2,0)),"")</f>
        <v/>
      </c>
      <c r="M1064" s="19" t="str">
        <f>IFERROR(INDEX('Employee Info'!$C$3:$J$200,MATCH(Data7[[#This Row],[Name:]],'Employee Info'!$B$3:$B$200,0),MATCH(Data7[[#Headers],[Tech]],'Employee Info'!$C$2:$J$2,0)),"")</f>
        <v/>
      </c>
      <c r="N1064" s="19" t="str">
        <f>IFERROR(INDEX('Employee Info'!$C$3:$J$200,MATCH(Data7[[#This Row],[Name:]],'Employee Info'!$B$3:$B$200,0),MATCH(Data7[[#Headers],[Other]],'Employee Info'!$C$2:$J$2,0)),"")</f>
        <v/>
      </c>
      <c r="O1064" s="19">
        <f>IFERROR((Data7[[#This Row],[Hours:]]*SUM(Data7[[#This Row],[Rate]:[Other]])),"")</f>
        <v>0</v>
      </c>
      <c r="P1064" s="7" t="str">
        <f>IF(Data7[[#This Row],[WO'#:]]="","Riley #","WO#")</f>
        <v>WO#</v>
      </c>
      <c r="Q1064" s="7">
        <f>IFERROR(WEEKNUM(Data7[[#This Row],[Date:]]),"")</f>
        <v>24</v>
      </c>
      <c r="R1064" s="6">
        <f t="shared" si="48"/>
        <v>45452</v>
      </c>
      <c r="S1064" s="6">
        <f>Data7[[#This Row],[Week Start]]+7</f>
        <v>45459</v>
      </c>
      <c r="T1064" s="7" t="str">
        <f t="shared" si="49"/>
        <v>6/9/2024 - 6/16/2024</v>
      </c>
      <c r="U1064" s="7" t="str">
        <f t="shared" si="50"/>
        <v>Time Card</v>
      </c>
      <c r="V1064" s="8" t="str">
        <f>RIGHT(TEXT(Data7[[#This Row],[Date:]],"mmddyyyy"),4)</f>
        <v>2024</v>
      </c>
      <c r="W1064" s="8" t="str">
        <f>MID(TEXT(Data7[[#This Row],[Date:]],"mmddyyyy"),3,2)</f>
        <v>13</v>
      </c>
      <c r="X1064" s="8" t="str">
        <f>LEFT(TEXT(Data7[[#This Row],[Date:]],"mmddyyyy"),2)</f>
        <v>06</v>
      </c>
      <c r="Y1064" s="6">
        <f>DATE(Data7[[#This Row],[Year]],Data7[[#This Row],[Month]],Data7[[#This Row],[Day]])</f>
        <v>45456</v>
      </c>
    </row>
    <row r="1065" spans="1:25" x14ac:dyDescent="0.3">
      <c r="A1065" s="5">
        <v>45485.461499999998</v>
      </c>
      <c r="B1065" s="7" t="s">
        <v>76</v>
      </c>
      <c r="C1065" s="6" t="s">
        <v>785</v>
      </c>
      <c r="D1065" s="7" t="s">
        <v>156</v>
      </c>
      <c r="E1065" s="8">
        <v>1</v>
      </c>
      <c r="F1065" s="7">
        <v>6984733</v>
      </c>
      <c r="G1065" s="7" t="s">
        <v>68</v>
      </c>
      <c r="H1065" s="7" t="s">
        <v>756</v>
      </c>
      <c r="I1065" s="7" t="s">
        <v>44</v>
      </c>
      <c r="J1065" s="19" t="str">
        <f>IFERROR(INDEX('Employee Info'!$C$3:$E$200,MATCH(Data7[[#This Row],[Name:]],'Employee Info'!$B$3:$B$200,0),MATCH(Data7[[#This Row],[Hours Type:]],'Employee Info'!$C$2:$E$2,0)),"")</f>
        <v/>
      </c>
      <c r="K1065" s="19" t="str">
        <f>IFERROR(INDEX('Employee Info'!$C$3:$J$200,MATCH(Data7[[#This Row],[Name:]],'Employee Info'!$B$3:$B$200,0),MATCH(Data7[[#Headers],[Truck]],'Employee Info'!$C$2:$J$2,0)),"")</f>
        <v/>
      </c>
      <c r="L1065" s="19" t="str">
        <f>IFERROR(INDEX('Employee Info'!$C$3:$J$200,MATCH(Data7[[#This Row],[Name:]],'Employee Info'!$B$3:$B$200,0),MATCH(Data7[[#Headers],[Phone]],'Employee Info'!$C$2:$J$2,0)),"")</f>
        <v/>
      </c>
      <c r="M1065" s="19" t="str">
        <f>IFERROR(INDEX('Employee Info'!$C$3:$J$200,MATCH(Data7[[#This Row],[Name:]],'Employee Info'!$B$3:$B$200,0),MATCH(Data7[[#Headers],[Tech]],'Employee Info'!$C$2:$J$2,0)),"")</f>
        <v/>
      </c>
      <c r="N1065" s="19" t="str">
        <f>IFERROR(INDEX('Employee Info'!$C$3:$J$200,MATCH(Data7[[#This Row],[Name:]],'Employee Info'!$B$3:$B$200,0),MATCH(Data7[[#Headers],[Other]],'Employee Info'!$C$2:$J$2,0)),"")</f>
        <v/>
      </c>
      <c r="O1065" s="19">
        <f>IFERROR((Data7[[#This Row],[Hours:]]*SUM(Data7[[#This Row],[Rate]:[Other]])),"")</f>
        <v>0</v>
      </c>
      <c r="P1065" s="7" t="str">
        <f>IF(Data7[[#This Row],[WO'#:]]="","Riley #","WO#")</f>
        <v>WO#</v>
      </c>
      <c r="Q1065" s="7">
        <f>IFERROR(WEEKNUM(Data7[[#This Row],[Date:]]),"")</f>
        <v>24</v>
      </c>
      <c r="R1065" s="6">
        <f t="shared" si="48"/>
        <v>45452</v>
      </c>
      <c r="S1065" s="6">
        <f>Data7[[#This Row],[Week Start]]+7</f>
        <v>45459</v>
      </c>
      <c r="T1065" s="7" t="str">
        <f t="shared" si="49"/>
        <v>6/9/2024 - 6/16/2024</v>
      </c>
      <c r="U1065" s="7" t="str">
        <f t="shared" si="50"/>
        <v>Time Card</v>
      </c>
      <c r="V1065" s="8" t="str">
        <f>RIGHT(TEXT(Data7[[#This Row],[Date:]],"mmddyyyy"),4)</f>
        <v>2024</v>
      </c>
      <c r="W1065" s="8" t="str">
        <f>MID(TEXT(Data7[[#This Row],[Date:]],"mmddyyyy"),3,2)</f>
        <v>13</v>
      </c>
      <c r="X1065" s="8" t="str">
        <f>LEFT(TEXT(Data7[[#This Row],[Date:]],"mmddyyyy"),2)</f>
        <v>06</v>
      </c>
      <c r="Y1065" s="6">
        <f>DATE(Data7[[#This Row],[Year]],Data7[[#This Row],[Month]],Data7[[#This Row],[Day]])</f>
        <v>45456</v>
      </c>
    </row>
    <row r="1066" spans="1:25" x14ac:dyDescent="0.3">
      <c r="A1066" s="5">
        <v>45485.46155104167</v>
      </c>
      <c r="B1066" s="7" t="s">
        <v>76</v>
      </c>
      <c r="C1066" s="6" t="s">
        <v>785</v>
      </c>
      <c r="D1066" s="7" t="s">
        <v>156</v>
      </c>
      <c r="E1066" s="8">
        <v>1</v>
      </c>
      <c r="F1066" s="7">
        <v>6984733</v>
      </c>
      <c r="G1066" s="7" t="s">
        <v>68</v>
      </c>
      <c r="H1066" s="7" t="s">
        <v>756</v>
      </c>
      <c r="I1066" s="7" t="s">
        <v>44</v>
      </c>
      <c r="J1066" s="19" t="str">
        <f>IFERROR(INDEX('Employee Info'!$C$3:$E$200,MATCH(Data7[[#This Row],[Name:]],'Employee Info'!$B$3:$B$200,0),MATCH(Data7[[#This Row],[Hours Type:]],'Employee Info'!$C$2:$E$2,0)),"")</f>
        <v/>
      </c>
      <c r="K1066" s="19" t="str">
        <f>IFERROR(INDEX('Employee Info'!$C$3:$J$200,MATCH(Data7[[#This Row],[Name:]],'Employee Info'!$B$3:$B$200,0),MATCH(Data7[[#Headers],[Truck]],'Employee Info'!$C$2:$J$2,0)),"")</f>
        <v/>
      </c>
      <c r="L1066" s="19" t="str">
        <f>IFERROR(INDEX('Employee Info'!$C$3:$J$200,MATCH(Data7[[#This Row],[Name:]],'Employee Info'!$B$3:$B$200,0),MATCH(Data7[[#Headers],[Phone]],'Employee Info'!$C$2:$J$2,0)),"")</f>
        <v/>
      </c>
      <c r="M1066" s="19" t="str">
        <f>IFERROR(INDEX('Employee Info'!$C$3:$J$200,MATCH(Data7[[#This Row],[Name:]],'Employee Info'!$B$3:$B$200,0),MATCH(Data7[[#Headers],[Tech]],'Employee Info'!$C$2:$J$2,0)),"")</f>
        <v/>
      </c>
      <c r="N1066" s="19" t="str">
        <f>IFERROR(INDEX('Employee Info'!$C$3:$J$200,MATCH(Data7[[#This Row],[Name:]],'Employee Info'!$B$3:$B$200,0),MATCH(Data7[[#Headers],[Other]],'Employee Info'!$C$2:$J$2,0)),"")</f>
        <v/>
      </c>
      <c r="O1066" s="19">
        <f>IFERROR((Data7[[#This Row],[Hours:]]*SUM(Data7[[#This Row],[Rate]:[Other]])),"")</f>
        <v>0</v>
      </c>
      <c r="P1066" s="7" t="str">
        <f>IF(Data7[[#This Row],[WO'#:]]="","Riley #","WO#")</f>
        <v>WO#</v>
      </c>
      <c r="Q1066" s="7">
        <f>IFERROR(WEEKNUM(Data7[[#This Row],[Date:]]),"")</f>
        <v>24</v>
      </c>
      <c r="R1066" s="6">
        <f t="shared" si="48"/>
        <v>45452</v>
      </c>
      <c r="S1066" s="6">
        <f>Data7[[#This Row],[Week Start]]+7</f>
        <v>45459</v>
      </c>
      <c r="T1066" s="7" t="str">
        <f t="shared" si="49"/>
        <v>6/9/2024 - 6/16/2024</v>
      </c>
      <c r="U1066" s="7" t="str">
        <f t="shared" si="50"/>
        <v>Time Card</v>
      </c>
      <c r="V1066" s="8" t="str">
        <f>RIGHT(TEXT(Data7[[#This Row],[Date:]],"mmddyyyy"),4)</f>
        <v>2024</v>
      </c>
      <c r="W1066" s="8" t="str">
        <f>MID(TEXT(Data7[[#This Row],[Date:]],"mmddyyyy"),3,2)</f>
        <v>13</v>
      </c>
      <c r="X1066" s="8" t="str">
        <f>LEFT(TEXT(Data7[[#This Row],[Date:]],"mmddyyyy"),2)</f>
        <v>06</v>
      </c>
      <c r="Y1066" s="6">
        <f>DATE(Data7[[#This Row],[Year]],Data7[[#This Row],[Month]],Data7[[#This Row],[Day]])</f>
        <v>45456</v>
      </c>
    </row>
    <row r="1067" spans="1:25" x14ac:dyDescent="0.3">
      <c r="A1067" s="5">
        <v>45457.256095023149</v>
      </c>
      <c r="B1067" s="7" t="s">
        <v>23</v>
      </c>
      <c r="C1067" s="6" t="s">
        <v>785</v>
      </c>
      <c r="D1067" s="7" t="s">
        <v>648</v>
      </c>
      <c r="E1067" s="8">
        <v>8</v>
      </c>
      <c r="F1067" s="7" t="s">
        <v>68</v>
      </c>
      <c r="G1067" s="7" t="s">
        <v>68</v>
      </c>
      <c r="H1067" s="7" t="s">
        <v>649</v>
      </c>
      <c r="I1067" s="7" t="s">
        <v>44</v>
      </c>
      <c r="J1067" s="19" t="str">
        <f>IFERROR(INDEX('Employee Info'!$C$3:$E$200,MATCH(Data7[[#This Row],[Name:]],'Employee Info'!$B$3:$B$200,0),MATCH(Data7[[#This Row],[Hours Type:]],'Employee Info'!$C$2:$E$2,0)),"")</f>
        <v/>
      </c>
      <c r="K1067" s="19" t="str">
        <f>IFERROR(INDEX('Employee Info'!$C$3:$J$200,MATCH(Data7[[#This Row],[Name:]],'Employee Info'!$B$3:$B$200,0),MATCH(Data7[[#Headers],[Truck]],'Employee Info'!$C$2:$J$2,0)),"")</f>
        <v/>
      </c>
      <c r="L1067" s="19" t="str">
        <f>IFERROR(INDEX('Employee Info'!$C$3:$J$200,MATCH(Data7[[#This Row],[Name:]],'Employee Info'!$B$3:$B$200,0),MATCH(Data7[[#Headers],[Phone]],'Employee Info'!$C$2:$J$2,0)),"")</f>
        <v/>
      </c>
      <c r="M1067" s="19" t="str">
        <f>IFERROR(INDEX('Employee Info'!$C$3:$J$200,MATCH(Data7[[#This Row],[Name:]],'Employee Info'!$B$3:$B$200,0),MATCH(Data7[[#Headers],[Tech]],'Employee Info'!$C$2:$J$2,0)),"")</f>
        <v/>
      </c>
      <c r="N1067" s="19" t="str">
        <f>IFERROR(INDEX('Employee Info'!$C$3:$J$200,MATCH(Data7[[#This Row],[Name:]],'Employee Info'!$B$3:$B$200,0),MATCH(Data7[[#Headers],[Other]],'Employee Info'!$C$2:$J$2,0)),"")</f>
        <v/>
      </c>
      <c r="O1067" s="19">
        <f>IFERROR((Data7[[#This Row],[Hours:]]*SUM(Data7[[#This Row],[Rate]:[Other]])),"")</f>
        <v>0</v>
      </c>
      <c r="P1067" s="7" t="str">
        <f>IF(Data7[[#This Row],[WO'#:]]="","Riley #","WO#")</f>
        <v>Riley #</v>
      </c>
      <c r="Q1067" s="7">
        <f>IFERROR(WEEKNUM(Data7[[#This Row],[Date:]]),"")</f>
        <v>24</v>
      </c>
      <c r="R1067" s="6">
        <f t="shared" si="48"/>
        <v>45452</v>
      </c>
      <c r="S1067" s="6">
        <f>Data7[[#This Row],[Week Start]]+7</f>
        <v>45459</v>
      </c>
      <c r="T1067" s="7" t="str">
        <f t="shared" si="49"/>
        <v>6/9/2024 - 6/16/2024</v>
      </c>
      <c r="U1067" s="7" t="str">
        <f t="shared" si="50"/>
        <v>Time Card</v>
      </c>
      <c r="V1067" s="8" t="str">
        <f>RIGHT(TEXT(Data7[[#This Row],[Date:]],"mmddyyyy"),4)</f>
        <v>2024</v>
      </c>
      <c r="W1067" s="8" t="str">
        <f>MID(TEXT(Data7[[#This Row],[Date:]],"mmddyyyy"),3,2)</f>
        <v>13</v>
      </c>
      <c r="X1067" s="8" t="str">
        <f>LEFT(TEXT(Data7[[#This Row],[Date:]],"mmddyyyy"),2)</f>
        <v>06</v>
      </c>
      <c r="Y1067" s="6">
        <f>DATE(Data7[[#This Row],[Year]],Data7[[#This Row],[Month]],Data7[[#This Row],[Day]])</f>
        <v>45456</v>
      </c>
    </row>
    <row r="1068" spans="1:25" x14ac:dyDescent="0.3">
      <c r="A1068" s="5">
        <v>45457.256172222224</v>
      </c>
      <c r="B1068" s="7" t="s">
        <v>35</v>
      </c>
      <c r="C1068" s="6" t="s">
        <v>785</v>
      </c>
      <c r="D1068" s="7" t="s">
        <v>648</v>
      </c>
      <c r="E1068" s="8">
        <v>8</v>
      </c>
      <c r="F1068" s="7" t="s">
        <v>68</v>
      </c>
      <c r="G1068" s="7" t="s">
        <v>68</v>
      </c>
      <c r="H1068" s="7" t="s">
        <v>649</v>
      </c>
      <c r="I1068" s="7" t="s">
        <v>44</v>
      </c>
      <c r="J1068" s="19" t="str">
        <f>IFERROR(INDEX('Employee Info'!$C$3:$E$200,MATCH(Data7[[#This Row],[Name:]],'Employee Info'!$B$3:$B$200,0),MATCH(Data7[[#This Row],[Hours Type:]],'Employee Info'!$C$2:$E$2,0)),"")</f>
        <v/>
      </c>
      <c r="K1068" s="19" t="str">
        <f>IFERROR(INDEX('Employee Info'!$C$3:$J$200,MATCH(Data7[[#This Row],[Name:]],'Employee Info'!$B$3:$B$200,0),MATCH(Data7[[#Headers],[Truck]],'Employee Info'!$C$2:$J$2,0)),"")</f>
        <v/>
      </c>
      <c r="L1068" s="19" t="str">
        <f>IFERROR(INDEX('Employee Info'!$C$3:$J$200,MATCH(Data7[[#This Row],[Name:]],'Employee Info'!$B$3:$B$200,0),MATCH(Data7[[#Headers],[Phone]],'Employee Info'!$C$2:$J$2,0)),"")</f>
        <v/>
      </c>
      <c r="M1068" s="19" t="str">
        <f>IFERROR(INDEX('Employee Info'!$C$3:$J$200,MATCH(Data7[[#This Row],[Name:]],'Employee Info'!$B$3:$B$200,0),MATCH(Data7[[#Headers],[Tech]],'Employee Info'!$C$2:$J$2,0)),"")</f>
        <v/>
      </c>
      <c r="N1068" s="19" t="str">
        <f>IFERROR(INDEX('Employee Info'!$C$3:$J$200,MATCH(Data7[[#This Row],[Name:]],'Employee Info'!$B$3:$B$200,0),MATCH(Data7[[#Headers],[Other]],'Employee Info'!$C$2:$J$2,0)),"")</f>
        <v/>
      </c>
      <c r="O1068" s="19">
        <f>IFERROR((Data7[[#This Row],[Hours:]]*SUM(Data7[[#This Row],[Rate]:[Other]])),"")</f>
        <v>0</v>
      </c>
      <c r="P1068" s="7" t="str">
        <f>IF(Data7[[#This Row],[WO'#:]]="","Riley #","WO#")</f>
        <v>Riley #</v>
      </c>
      <c r="Q1068" s="7">
        <f>IFERROR(WEEKNUM(Data7[[#This Row],[Date:]]),"")</f>
        <v>24</v>
      </c>
      <c r="R1068" s="6">
        <f t="shared" si="48"/>
        <v>45452</v>
      </c>
      <c r="S1068" s="6">
        <f>Data7[[#This Row],[Week Start]]+7</f>
        <v>45459</v>
      </c>
      <c r="T1068" s="7" t="str">
        <f t="shared" si="49"/>
        <v>6/9/2024 - 6/16/2024</v>
      </c>
      <c r="U1068" s="7" t="str">
        <f t="shared" si="50"/>
        <v>Time Card</v>
      </c>
      <c r="V1068" s="8" t="str">
        <f>RIGHT(TEXT(Data7[[#This Row],[Date:]],"mmddyyyy"),4)</f>
        <v>2024</v>
      </c>
      <c r="W1068" s="8" t="str">
        <f>MID(TEXT(Data7[[#This Row],[Date:]],"mmddyyyy"),3,2)</f>
        <v>13</v>
      </c>
      <c r="X1068" s="8" t="str">
        <f>LEFT(TEXT(Data7[[#This Row],[Date:]],"mmddyyyy"),2)</f>
        <v>06</v>
      </c>
      <c r="Y1068" s="6">
        <f>DATE(Data7[[#This Row],[Year]],Data7[[#This Row],[Month]],Data7[[#This Row],[Day]])</f>
        <v>45456</v>
      </c>
    </row>
    <row r="1069" spans="1:25" x14ac:dyDescent="0.3">
      <c r="A1069" s="5">
        <v>45456.581112731481</v>
      </c>
      <c r="B1069" s="7" t="s">
        <v>34</v>
      </c>
      <c r="C1069" s="6" t="s">
        <v>785</v>
      </c>
      <c r="D1069" s="7" t="s">
        <v>784</v>
      </c>
      <c r="E1069" s="8">
        <v>6</v>
      </c>
      <c r="F1069" s="7" t="s">
        <v>68</v>
      </c>
      <c r="G1069" s="7" t="s">
        <v>68</v>
      </c>
      <c r="H1069" s="7" t="s">
        <v>661</v>
      </c>
      <c r="I1069" s="7" t="s">
        <v>44</v>
      </c>
      <c r="J1069" s="19" t="str">
        <f>IFERROR(INDEX('Employee Info'!$C$3:$E$200,MATCH(Data7[[#This Row],[Name:]],'Employee Info'!$B$3:$B$200,0),MATCH(Data7[[#This Row],[Hours Type:]],'Employee Info'!$C$2:$E$2,0)),"")</f>
        <v/>
      </c>
      <c r="K1069" s="19" t="str">
        <f>IFERROR(INDEX('Employee Info'!$C$3:$J$200,MATCH(Data7[[#This Row],[Name:]],'Employee Info'!$B$3:$B$200,0),MATCH(Data7[[#Headers],[Truck]],'Employee Info'!$C$2:$J$2,0)),"")</f>
        <v/>
      </c>
      <c r="L1069" s="19" t="str">
        <f>IFERROR(INDEX('Employee Info'!$C$3:$J$200,MATCH(Data7[[#This Row],[Name:]],'Employee Info'!$B$3:$B$200,0),MATCH(Data7[[#Headers],[Phone]],'Employee Info'!$C$2:$J$2,0)),"")</f>
        <v/>
      </c>
      <c r="M1069" s="19" t="str">
        <f>IFERROR(INDEX('Employee Info'!$C$3:$J$200,MATCH(Data7[[#This Row],[Name:]],'Employee Info'!$B$3:$B$200,0),MATCH(Data7[[#Headers],[Tech]],'Employee Info'!$C$2:$J$2,0)),"")</f>
        <v/>
      </c>
      <c r="N1069" s="19" t="str">
        <f>IFERROR(INDEX('Employee Info'!$C$3:$J$200,MATCH(Data7[[#This Row],[Name:]],'Employee Info'!$B$3:$B$200,0),MATCH(Data7[[#Headers],[Other]],'Employee Info'!$C$2:$J$2,0)),"")</f>
        <v/>
      </c>
      <c r="O1069" s="19">
        <f>IFERROR((Data7[[#This Row],[Hours:]]*SUM(Data7[[#This Row],[Rate]:[Other]])),"")</f>
        <v>0</v>
      </c>
      <c r="P1069" s="7" t="str">
        <f>IF(Data7[[#This Row],[WO'#:]]="","Riley #","WO#")</f>
        <v>Riley #</v>
      </c>
      <c r="Q1069" s="7">
        <f>IFERROR(WEEKNUM(Data7[[#This Row],[Date:]]),"")</f>
        <v>24</v>
      </c>
      <c r="R1069" s="6">
        <f t="shared" si="48"/>
        <v>45452</v>
      </c>
      <c r="S1069" s="6">
        <f>Data7[[#This Row],[Week Start]]+7</f>
        <v>45459</v>
      </c>
      <c r="T1069" s="7" t="str">
        <f t="shared" si="49"/>
        <v>6/9/2024 - 6/16/2024</v>
      </c>
      <c r="U1069" s="7" t="str">
        <f t="shared" si="50"/>
        <v>Time Card</v>
      </c>
      <c r="V1069" s="8" t="str">
        <f>RIGHT(TEXT(Data7[[#This Row],[Date:]],"mmddyyyy"),4)</f>
        <v>2024</v>
      </c>
      <c r="W1069" s="8" t="str">
        <f>MID(TEXT(Data7[[#This Row],[Date:]],"mmddyyyy"),3,2)</f>
        <v>13</v>
      </c>
      <c r="X1069" s="8" t="str">
        <f>LEFT(TEXT(Data7[[#This Row],[Date:]],"mmddyyyy"),2)</f>
        <v>06</v>
      </c>
      <c r="Y1069" s="6">
        <f>DATE(Data7[[#This Row],[Year]],Data7[[#This Row],[Month]],Data7[[#This Row],[Day]])</f>
        <v>45456</v>
      </c>
    </row>
    <row r="1070" spans="1:25" x14ac:dyDescent="0.3">
      <c r="A1070" s="5">
        <v>45456.581241898151</v>
      </c>
      <c r="B1070" s="7" t="s">
        <v>31</v>
      </c>
      <c r="C1070" s="6" t="s">
        <v>785</v>
      </c>
      <c r="D1070" s="7" t="s">
        <v>784</v>
      </c>
      <c r="E1070" s="8">
        <v>6</v>
      </c>
      <c r="F1070" s="7" t="s">
        <v>68</v>
      </c>
      <c r="G1070" s="7" t="s">
        <v>68</v>
      </c>
      <c r="H1070" s="7" t="s">
        <v>661</v>
      </c>
      <c r="I1070" s="7" t="s">
        <v>44</v>
      </c>
      <c r="J1070" s="19" t="str">
        <f>IFERROR(INDEX('Employee Info'!$C$3:$E$200,MATCH(Data7[[#This Row],[Name:]],'Employee Info'!$B$3:$B$200,0),MATCH(Data7[[#This Row],[Hours Type:]],'Employee Info'!$C$2:$E$2,0)),"")</f>
        <v/>
      </c>
      <c r="K1070" s="19" t="str">
        <f>IFERROR(INDEX('Employee Info'!$C$3:$J$200,MATCH(Data7[[#This Row],[Name:]],'Employee Info'!$B$3:$B$200,0),MATCH(Data7[[#Headers],[Truck]],'Employee Info'!$C$2:$J$2,0)),"")</f>
        <v/>
      </c>
      <c r="L1070" s="19" t="str">
        <f>IFERROR(INDEX('Employee Info'!$C$3:$J$200,MATCH(Data7[[#This Row],[Name:]],'Employee Info'!$B$3:$B$200,0),MATCH(Data7[[#Headers],[Phone]],'Employee Info'!$C$2:$J$2,0)),"")</f>
        <v/>
      </c>
      <c r="M1070" s="19" t="str">
        <f>IFERROR(INDEX('Employee Info'!$C$3:$J$200,MATCH(Data7[[#This Row],[Name:]],'Employee Info'!$B$3:$B$200,0),MATCH(Data7[[#Headers],[Tech]],'Employee Info'!$C$2:$J$2,0)),"")</f>
        <v/>
      </c>
      <c r="N1070" s="19" t="str">
        <f>IFERROR(INDEX('Employee Info'!$C$3:$J$200,MATCH(Data7[[#This Row],[Name:]],'Employee Info'!$B$3:$B$200,0),MATCH(Data7[[#Headers],[Other]],'Employee Info'!$C$2:$J$2,0)),"")</f>
        <v/>
      </c>
      <c r="O1070" s="19">
        <f>IFERROR((Data7[[#This Row],[Hours:]]*SUM(Data7[[#This Row],[Rate]:[Other]])),"")</f>
        <v>0</v>
      </c>
      <c r="P1070" s="7" t="str">
        <f>IF(Data7[[#This Row],[WO'#:]]="","Riley #","WO#")</f>
        <v>Riley #</v>
      </c>
      <c r="Q1070" s="7">
        <f>IFERROR(WEEKNUM(Data7[[#This Row],[Date:]]),"")</f>
        <v>24</v>
      </c>
      <c r="R1070" s="6">
        <f t="shared" si="48"/>
        <v>45452</v>
      </c>
      <c r="S1070" s="6">
        <f>Data7[[#This Row],[Week Start]]+7</f>
        <v>45459</v>
      </c>
      <c r="T1070" s="7" t="str">
        <f t="shared" si="49"/>
        <v>6/9/2024 - 6/16/2024</v>
      </c>
      <c r="U1070" s="7" t="str">
        <f t="shared" si="50"/>
        <v>Time Card</v>
      </c>
      <c r="V1070" s="8" t="str">
        <f>RIGHT(TEXT(Data7[[#This Row],[Date:]],"mmddyyyy"),4)</f>
        <v>2024</v>
      </c>
      <c r="W1070" s="8" t="str">
        <f>MID(TEXT(Data7[[#This Row],[Date:]],"mmddyyyy"),3,2)</f>
        <v>13</v>
      </c>
      <c r="X1070" s="8" t="str">
        <f>LEFT(TEXT(Data7[[#This Row],[Date:]],"mmddyyyy"),2)</f>
        <v>06</v>
      </c>
      <c r="Y1070" s="6">
        <f>DATE(Data7[[#This Row],[Year]],Data7[[#This Row],[Month]],Data7[[#This Row],[Day]])</f>
        <v>45456</v>
      </c>
    </row>
    <row r="1071" spans="1:25" x14ac:dyDescent="0.3">
      <c r="A1071" s="5">
        <v>45456.581771759258</v>
      </c>
      <c r="B1071" s="7" t="s">
        <v>31</v>
      </c>
      <c r="C1071" s="6" t="s">
        <v>785</v>
      </c>
      <c r="D1071" s="7" t="s">
        <v>788</v>
      </c>
      <c r="E1071" s="8">
        <v>2</v>
      </c>
      <c r="F1071" s="7" t="s">
        <v>68</v>
      </c>
      <c r="G1071" s="7" t="s">
        <v>68</v>
      </c>
      <c r="H1071" s="7" t="s">
        <v>697</v>
      </c>
      <c r="I1071" s="7" t="s">
        <v>44</v>
      </c>
      <c r="J1071" s="19" t="str">
        <f>IFERROR(INDEX('Employee Info'!$C$3:$E$200,MATCH(Data7[[#This Row],[Name:]],'Employee Info'!$B$3:$B$200,0),MATCH(Data7[[#This Row],[Hours Type:]],'Employee Info'!$C$2:$E$2,0)),"")</f>
        <v/>
      </c>
      <c r="K1071" s="19" t="str">
        <f>IFERROR(INDEX('Employee Info'!$C$3:$J$200,MATCH(Data7[[#This Row],[Name:]],'Employee Info'!$B$3:$B$200,0),MATCH(Data7[[#Headers],[Truck]],'Employee Info'!$C$2:$J$2,0)),"")</f>
        <v/>
      </c>
      <c r="L1071" s="19" t="str">
        <f>IFERROR(INDEX('Employee Info'!$C$3:$J$200,MATCH(Data7[[#This Row],[Name:]],'Employee Info'!$B$3:$B$200,0),MATCH(Data7[[#Headers],[Phone]],'Employee Info'!$C$2:$J$2,0)),"")</f>
        <v/>
      </c>
      <c r="M1071" s="19" t="str">
        <f>IFERROR(INDEX('Employee Info'!$C$3:$J$200,MATCH(Data7[[#This Row],[Name:]],'Employee Info'!$B$3:$B$200,0),MATCH(Data7[[#Headers],[Tech]],'Employee Info'!$C$2:$J$2,0)),"")</f>
        <v/>
      </c>
      <c r="N1071" s="19" t="str">
        <f>IFERROR(INDEX('Employee Info'!$C$3:$J$200,MATCH(Data7[[#This Row],[Name:]],'Employee Info'!$B$3:$B$200,0),MATCH(Data7[[#Headers],[Other]],'Employee Info'!$C$2:$J$2,0)),"")</f>
        <v/>
      </c>
      <c r="O1071" s="19">
        <f>IFERROR((Data7[[#This Row],[Hours:]]*SUM(Data7[[#This Row],[Rate]:[Other]])),"")</f>
        <v>0</v>
      </c>
      <c r="P1071" s="7" t="str">
        <f>IF(Data7[[#This Row],[WO'#:]]="","Riley #","WO#")</f>
        <v>Riley #</v>
      </c>
      <c r="Q1071" s="7">
        <f>IFERROR(WEEKNUM(Data7[[#This Row],[Date:]]),"")</f>
        <v>24</v>
      </c>
      <c r="R1071" s="6">
        <f t="shared" si="48"/>
        <v>45452</v>
      </c>
      <c r="S1071" s="6">
        <f>Data7[[#This Row],[Week Start]]+7</f>
        <v>45459</v>
      </c>
      <c r="T1071" s="7" t="str">
        <f t="shared" si="49"/>
        <v>6/9/2024 - 6/16/2024</v>
      </c>
      <c r="U1071" s="7" t="str">
        <f t="shared" si="50"/>
        <v>Time Card</v>
      </c>
      <c r="V1071" s="8" t="str">
        <f>RIGHT(TEXT(Data7[[#This Row],[Date:]],"mmddyyyy"),4)</f>
        <v>2024</v>
      </c>
      <c r="W1071" s="8" t="str">
        <f>MID(TEXT(Data7[[#This Row],[Date:]],"mmddyyyy"),3,2)</f>
        <v>13</v>
      </c>
      <c r="X1071" s="8" t="str">
        <f>LEFT(TEXT(Data7[[#This Row],[Date:]],"mmddyyyy"),2)</f>
        <v>06</v>
      </c>
      <c r="Y1071" s="6">
        <f>DATE(Data7[[#This Row],[Year]],Data7[[#This Row],[Month]],Data7[[#This Row],[Day]])</f>
        <v>45456</v>
      </c>
    </row>
    <row r="1072" spans="1:25" x14ac:dyDescent="0.3">
      <c r="A1072" s="5">
        <v>45456.581867592591</v>
      </c>
      <c r="B1072" s="7" t="s">
        <v>34</v>
      </c>
      <c r="C1072" s="6" t="s">
        <v>785</v>
      </c>
      <c r="D1072" s="7" t="s">
        <v>788</v>
      </c>
      <c r="E1072" s="8">
        <v>2</v>
      </c>
      <c r="F1072" s="7" t="s">
        <v>68</v>
      </c>
      <c r="G1072" s="7" t="s">
        <v>68</v>
      </c>
      <c r="H1072" s="7" t="s">
        <v>697</v>
      </c>
      <c r="I1072" s="7" t="s">
        <v>44</v>
      </c>
      <c r="J1072" s="19" t="str">
        <f>IFERROR(INDEX('Employee Info'!$C$3:$E$200,MATCH(Data7[[#This Row],[Name:]],'Employee Info'!$B$3:$B$200,0),MATCH(Data7[[#This Row],[Hours Type:]],'Employee Info'!$C$2:$E$2,0)),"")</f>
        <v/>
      </c>
      <c r="K1072" s="19" t="str">
        <f>IFERROR(INDEX('Employee Info'!$C$3:$J$200,MATCH(Data7[[#This Row],[Name:]],'Employee Info'!$B$3:$B$200,0),MATCH(Data7[[#Headers],[Truck]],'Employee Info'!$C$2:$J$2,0)),"")</f>
        <v/>
      </c>
      <c r="L1072" s="19" t="str">
        <f>IFERROR(INDEX('Employee Info'!$C$3:$J$200,MATCH(Data7[[#This Row],[Name:]],'Employee Info'!$B$3:$B$200,0),MATCH(Data7[[#Headers],[Phone]],'Employee Info'!$C$2:$J$2,0)),"")</f>
        <v/>
      </c>
      <c r="M1072" s="19" t="str">
        <f>IFERROR(INDEX('Employee Info'!$C$3:$J$200,MATCH(Data7[[#This Row],[Name:]],'Employee Info'!$B$3:$B$200,0),MATCH(Data7[[#Headers],[Tech]],'Employee Info'!$C$2:$J$2,0)),"")</f>
        <v/>
      </c>
      <c r="N1072" s="19" t="str">
        <f>IFERROR(INDEX('Employee Info'!$C$3:$J$200,MATCH(Data7[[#This Row],[Name:]],'Employee Info'!$B$3:$B$200,0),MATCH(Data7[[#Headers],[Other]],'Employee Info'!$C$2:$J$2,0)),"")</f>
        <v/>
      </c>
      <c r="O1072" s="19">
        <f>IFERROR((Data7[[#This Row],[Hours:]]*SUM(Data7[[#This Row],[Rate]:[Other]])),"")</f>
        <v>0</v>
      </c>
      <c r="P1072" s="7" t="str">
        <f>IF(Data7[[#This Row],[WO'#:]]="","Riley #","WO#")</f>
        <v>Riley #</v>
      </c>
      <c r="Q1072" s="7">
        <f>IFERROR(WEEKNUM(Data7[[#This Row],[Date:]]),"")</f>
        <v>24</v>
      </c>
      <c r="R1072" s="6">
        <f t="shared" si="48"/>
        <v>45452</v>
      </c>
      <c r="S1072" s="6">
        <f>Data7[[#This Row],[Week Start]]+7</f>
        <v>45459</v>
      </c>
      <c r="T1072" s="7" t="str">
        <f t="shared" si="49"/>
        <v>6/9/2024 - 6/16/2024</v>
      </c>
      <c r="U1072" s="7" t="str">
        <f t="shared" si="50"/>
        <v>Time Card</v>
      </c>
      <c r="V1072" s="8" t="str">
        <f>RIGHT(TEXT(Data7[[#This Row],[Date:]],"mmddyyyy"),4)</f>
        <v>2024</v>
      </c>
      <c r="W1072" s="8" t="str">
        <f>MID(TEXT(Data7[[#This Row],[Date:]],"mmddyyyy"),3,2)</f>
        <v>13</v>
      </c>
      <c r="X1072" s="8" t="str">
        <f>LEFT(TEXT(Data7[[#This Row],[Date:]],"mmddyyyy"),2)</f>
        <v>06</v>
      </c>
      <c r="Y1072" s="6">
        <f>DATE(Data7[[#This Row],[Year]],Data7[[#This Row],[Month]],Data7[[#This Row],[Day]])</f>
        <v>45456</v>
      </c>
    </row>
    <row r="1073" spans="1:25" x14ac:dyDescent="0.3">
      <c r="A1073" s="5">
        <v>45457.567657870371</v>
      </c>
      <c r="B1073" s="7" t="s">
        <v>66</v>
      </c>
      <c r="C1073" s="6" t="s">
        <v>789</v>
      </c>
      <c r="D1073" s="7" t="s">
        <v>135</v>
      </c>
      <c r="E1073" s="8">
        <v>1</v>
      </c>
      <c r="F1073" s="7">
        <v>20028</v>
      </c>
      <c r="G1073" s="7" t="s">
        <v>68</v>
      </c>
      <c r="H1073" s="7" t="s">
        <v>756</v>
      </c>
      <c r="I1073" s="7" t="s">
        <v>45</v>
      </c>
      <c r="J1073" s="19" t="str">
        <f>IFERROR(INDEX('Employee Info'!$C$3:$E$200,MATCH(Data7[[#This Row],[Name:]],'Employee Info'!$B$3:$B$200,0),MATCH(Data7[[#This Row],[Hours Type:]],'Employee Info'!$C$2:$E$2,0)),"")</f>
        <v/>
      </c>
      <c r="K1073" s="19" t="str">
        <f>IFERROR(INDEX('Employee Info'!$C$3:$J$200,MATCH(Data7[[#This Row],[Name:]],'Employee Info'!$B$3:$B$200,0),MATCH(Data7[[#Headers],[Truck]],'Employee Info'!$C$2:$J$2,0)),"")</f>
        <v/>
      </c>
      <c r="L1073" s="19" t="str">
        <f>IFERROR(INDEX('Employee Info'!$C$3:$J$200,MATCH(Data7[[#This Row],[Name:]],'Employee Info'!$B$3:$B$200,0),MATCH(Data7[[#Headers],[Phone]],'Employee Info'!$C$2:$J$2,0)),"")</f>
        <v/>
      </c>
      <c r="M1073" s="19" t="str">
        <f>IFERROR(INDEX('Employee Info'!$C$3:$J$200,MATCH(Data7[[#This Row],[Name:]],'Employee Info'!$B$3:$B$200,0),MATCH(Data7[[#Headers],[Tech]],'Employee Info'!$C$2:$J$2,0)),"")</f>
        <v/>
      </c>
      <c r="N1073" s="19" t="str">
        <f>IFERROR(INDEX('Employee Info'!$C$3:$J$200,MATCH(Data7[[#This Row],[Name:]],'Employee Info'!$B$3:$B$200,0),MATCH(Data7[[#Headers],[Other]],'Employee Info'!$C$2:$J$2,0)),"")</f>
        <v/>
      </c>
      <c r="O1073" s="19">
        <f>IFERROR((Data7[[#This Row],[Hours:]]*SUM(Data7[[#This Row],[Rate]:[Other]])),"")</f>
        <v>0</v>
      </c>
      <c r="P1073" s="7" t="str">
        <f>IF(Data7[[#This Row],[WO'#:]]="","Riley #","WO#")</f>
        <v>WO#</v>
      </c>
      <c r="Q1073" s="7">
        <f>IFERROR(WEEKNUM(Data7[[#This Row],[Date:]]),"")</f>
        <v>24</v>
      </c>
      <c r="R1073" s="6">
        <f t="shared" si="48"/>
        <v>45452</v>
      </c>
      <c r="S1073" s="6">
        <f>Data7[[#This Row],[Week Start]]+7</f>
        <v>45459</v>
      </c>
      <c r="T1073" s="7" t="str">
        <f t="shared" si="49"/>
        <v>6/9/2024 - 6/16/2024</v>
      </c>
      <c r="U1073" s="7" t="str">
        <f t="shared" si="50"/>
        <v>Time Card</v>
      </c>
      <c r="V1073" s="8" t="str">
        <f>RIGHT(TEXT(Data7[[#This Row],[Date:]],"mmddyyyy"),4)</f>
        <v>2024</v>
      </c>
      <c r="W1073" s="8" t="str">
        <f>MID(TEXT(Data7[[#This Row],[Date:]],"mmddyyyy"),3,2)</f>
        <v>14</v>
      </c>
      <c r="X1073" s="8" t="str">
        <f>LEFT(TEXT(Data7[[#This Row],[Date:]],"mmddyyyy"),2)</f>
        <v>06</v>
      </c>
      <c r="Y1073" s="6">
        <f>DATE(Data7[[#This Row],[Year]],Data7[[#This Row],[Month]],Data7[[#This Row],[Day]])</f>
        <v>45457</v>
      </c>
    </row>
    <row r="1074" spans="1:25" x14ac:dyDescent="0.3">
      <c r="A1074" s="5">
        <v>45457.42840960648</v>
      </c>
      <c r="B1074" s="7" t="s">
        <v>31</v>
      </c>
      <c r="C1074" s="6" t="s">
        <v>789</v>
      </c>
      <c r="D1074" s="7" t="s">
        <v>790</v>
      </c>
      <c r="E1074" s="8">
        <v>2</v>
      </c>
      <c r="F1074" s="7">
        <v>6984733</v>
      </c>
      <c r="G1074" s="7" t="s">
        <v>68</v>
      </c>
      <c r="H1074" s="7" t="s">
        <v>756</v>
      </c>
      <c r="I1074" s="7" t="s">
        <v>44</v>
      </c>
      <c r="J1074" s="19" t="str">
        <f>IFERROR(INDEX('Employee Info'!$C$3:$E$200,MATCH(Data7[[#This Row],[Name:]],'Employee Info'!$B$3:$B$200,0),MATCH(Data7[[#This Row],[Hours Type:]],'Employee Info'!$C$2:$E$2,0)),"")</f>
        <v/>
      </c>
      <c r="K1074" s="19" t="str">
        <f>IFERROR(INDEX('Employee Info'!$C$3:$J$200,MATCH(Data7[[#This Row],[Name:]],'Employee Info'!$B$3:$B$200,0),MATCH(Data7[[#Headers],[Truck]],'Employee Info'!$C$2:$J$2,0)),"")</f>
        <v/>
      </c>
      <c r="L1074" s="19" t="str">
        <f>IFERROR(INDEX('Employee Info'!$C$3:$J$200,MATCH(Data7[[#This Row],[Name:]],'Employee Info'!$B$3:$B$200,0),MATCH(Data7[[#Headers],[Phone]],'Employee Info'!$C$2:$J$2,0)),"")</f>
        <v/>
      </c>
      <c r="M1074" s="19" t="str">
        <f>IFERROR(INDEX('Employee Info'!$C$3:$J$200,MATCH(Data7[[#This Row],[Name:]],'Employee Info'!$B$3:$B$200,0),MATCH(Data7[[#Headers],[Tech]],'Employee Info'!$C$2:$J$2,0)),"")</f>
        <v/>
      </c>
      <c r="N1074" s="19" t="str">
        <f>IFERROR(INDEX('Employee Info'!$C$3:$J$200,MATCH(Data7[[#This Row],[Name:]],'Employee Info'!$B$3:$B$200,0),MATCH(Data7[[#Headers],[Other]],'Employee Info'!$C$2:$J$2,0)),"")</f>
        <v/>
      </c>
      <c r="O1074" s="19">
        <f>IFERROR((Data7[[#This Row],[Hours:]]*SUM(Data7[[#This Row],[Rate]:[Other]])),"")</f>
        <v>0</v>
      </c>
      <c r="P1074" s="7" t="str">
        <f>IF(Data7[[#This Row],[WO'#:]]="","Riley #","WO#")</f>
        <v>WO#</v>
      </c>
      <c r="Q1074" s="7">
        <f>IFERROR(WEEKNUM(Data7[[#This Row],[Date:]]),"")</f>
        <v>24</v>
      </c>
      <c r="R1074" s="6">
        <f t="shared" si="48"/>
        <v>45452</v>
      </c>
      <c r="S1074" s="6">
        <f>Data7[[#This Row],[Week Start]]+7</f>
        <v>45459</v>
      </c>
      <c r="T1074" s="7" t="str">
        <f t="shared" si="49"/>
        <v>6/9/2024 - 6/16/2024</v>
      </c>
      <c r="U1074" s="7" t="str">
        <f t="shared" si="50"/>
        <v>Time Card</v>
      </c>
      <c r="V1074" s="8" t="str">
        <f>RIGHT(TEXT(Data7[[#This Row],[Date:]],"mmddyyyy"),4)</f>
        <v>2024</v>
      </c>
      <c r="W1074" s="8" t="str">
        <f>MID(TEXT(Data7[[#This Row],[Date:]],"mmddyyyy"),3,2)</f>
        <v>14</v>
      </c>
      <c r="X1074" s="8" t="str">
        <f>LEFT(TEXT(Data7[[#This Row],[Date:]],"mmddyyyy"),2)</f>
        <v>06</v>
      </c>
      <c r="Y1074" s="6">
        <f>DATE(Data7[[#This Row],[Year]],Data7[[#This Row],[Month]],Data7[[#This Row],[Day]])</f>
        <v>45457</v>
      </c>
    </row>
    <row r="1075" spans="1:25" x14ac:dyDescent="0.3">
      <c r="A1075" s="5">
        <v>45457.495796759256</v>
      </c>
      <c r="B1075" s="7" t="s">
        <v>66</v>
      </c>
      <c r="C1075" s="6" t="s">
        <v>789</v>
      </c>
      <c r="D1075" s="7" t="s">
        <v>791</v>
      </c>
      <c r="E1075" s="8">
        <v>7</v>
      </c>
      <c r="F1075" s="7">
        <v>6984733</v>
      </c>
      <c r="G1075" s="7" t="s">
        <v>68</v>
      </c>
      <c r="H1075" s="7" t="s">
        <v>756</v>
      </c>
      <c r="I1075" s="7" t="s">
        <v>44</v>
      </c>
      <c r="J1075" s="19" t="str">
        <f>IFERROR(INDEX('Employee Info'!$C$3:$E$200,MATCH(Data7[[#This Row],[Name:]],'Employee Info'!$B$3:$B$200,0),MATCH(Data7[[#This Row],[Hours Type:]],'Employee Info'!$C$2:$E$2,0)),"")</f>
        <v/>
      </c>
      <c r="K1075" s="19" t="str">
        <f>IFERROR(INDEX('Employee Info'!$C$3:$J$200,MATCH(Data7[[#This Row],[Name:]],'Employee Info'!$B$3:$B$200,0),MATCH(Data7[[#Headers],[Truck]],'Employee Info'!$C$2:$J$2,0)),"")</f>
        <v/>
      </c>
      <c r="L1075" s="19" t="str">
        <f>IFERROR(INDEX('Employee Info'!$C$3:$J$200,MATCH(Data7[[#This Row],[Name:]],'Employee Info'!$B$3:$B$200,0),MATCH(Data7[[#Headers],[Phone]],'Employee Info'!$C$2:$J$2,0)),"")</f>
        <v/>
      </c>
      <c r="M1075" s="19" t="str">
        <f>IFERROR(INDEX('Employee Info'!$C$3:$J$200,MATCH(Data7[[#This Row],[Name:]],'Employee Info'!$B$3:$B$200,0),MATCH(Data7[[#Headers],[Tech]],'Employee Info'!$C$2:$J$2,0)),"")</f>
        <v/>
      </c>
      <c r="N1075" s="19" t="str">
        <f>IFERROR(INDEX('Employee Info'!$C$3:$J$200,MATCH(Data7[[#This Row],[Name:]],'Employee Info'!$B$3:$B$200,0),MATCH(Data7[[#Headers],[Other]],'Employee Info'!$C$2:$J$2,0)),"")</f>
        <v/>
      </c>
      <c r="O1075" s="19">
        <f>IFERROR((Data7[[#This Row],[Hours:]]*SUM(Data7[[#This Row],[Rate]:[Other]])),"")</f>
        <v>0</v>
      </c>
      <c r="P1075" s="7" t="str">
        <f>IF(Data7[[#This Row],[WO'#:]]="","Riley #","WO#")</f>
        <v>WO#</v>
      </c>
      <c r="Q1075" s="7">
        <f>IFERROR(WEEKNUM(Data7[[#This Row],[Date:]]),"")</f>
        <v>24</v>
      </c>
      <c r="R1075" s="6">
        <f t="shared" si="48"/>
        <v>45452</v>
      </c>
      <c r="S1075" s="6">
        <f>Data7[[#This Row],[Week Start]]+7</f>
        <v>45459</v>
      </c>
      <c r="T1075" s="7" t="str">
        <f t="shared" si="49"/>
        <v>6/9/2024 - 6/16/2024</v>
      </c>
      <c r="U1075" s="7" t="str">
        <f t="shared" si="50"/>
        <v>Time Card</v>
      </c>
      <c r="V1075" s="8" t="str">
        <f>RIGHT(TEXT(Data7[[#This Row],[Date:]],"mmddyyyy"),4)</f>
        <v>2024</v>
      </c>
      <c r="W1075" s="8" t="str">
        <f>MID(TEXT(Data7[[#This Row],[Date:]],"mmddyyyy"),3,2)</f>
        <v>14</v>
      </c>
      <c r="X1075" s="8" t="str">
        <f>LEFT(TEXT(Data7[[#This Row],[Date:]],"mmddyyyy"),2)</f>
        <v>06</v>
      </c>
      <c r="Y1075" s="6">
        <f>DATE(Data7[[#This Row],[Year]],Data7[[#This Row],[Month]],Data7[[#This Row],[Day]])</f>
        <v>45457</v>
      </c>
    </row>
    <row r="1076" spans="1:25" x14ac:dyDescent="0.3">
      <c r="A1076" s="5">
        <v>45457.562165972224</v>
      </c>
      <c r="B1076" s="7" t="s">
        <v>34</v>
      </c>
      <c r="C1076" s="6" t="s">
        <v>789</v>
      </c>
      <c r="D1076" s="7" t="s">
        <v>792</v>
      </c>
      <c r="E1076" s="8">
        <v>2</v>
      </c>
      <c r="F1076" s="7">
        <v>6984733</v>
      </c>
      <c r="G1076" s="7" t="s">
        <v>68</v>
      </c>
      <c r="H1076" s="7" t="s">
        <v>756</v>
      </c>
      <c r="I1076" s="7" t="s">
        <v>44</v>
      </c>
      <c r="J1076" s="19" t="str">
        <f>IFERROR(INDEX('Employee Info'!$C$3:$E$200,MATCH(Data7[[#This Row],[Name:]],'Employee Info'!$B$3:$B$200,0),MATCH(Data7[[#This Row],[Hours Type:]],'Employee Info'!$C$2:$E$2,0)),"")</f>
        <v/>
      </c>
      <c r="K1076" s="19" t="str">
        <f>IFERROR(INDEX('Employee Info'!$C$3:$J$200,MATCH(Data7[[#This Row],[Name:]],'Employee Info'!$B$3:$B$200,0),MATCH(Data7[[#Headers],[Truck]],'Employee Info'!$C$2:$J$2,0)),"")</f>
        <v/>
      </c>
      <c r="L1076" s="19" t="str">
        <f>IFERROR(INDEX('Employee Info'!$C$3:$J$200,MATCH(Data7[[#This Row],[Name:]],'Employee Info'!$B$3:$B$200,0),MATCH(Data7[[#Headers],[Phone]],'Employee Info'!$C$2:$J$2,0)),"")</f>
        <v/>
      </c>
      <c r="M1076" s="19" t="str">
        <f>IFERROR(INDEX('Employee Info'!$C$3:$J$200,MATCH(Data7[[#This Row],[Name:]],'Employee Info'!$B$3:$B$200,0),MATCH(Data7[[#Headers],[Tech]],'Employee Info'!$C$2:$J$2,0)),"")</f>
        <v/>
      </c>
      <c r="N1076" s="19" t="str">
        <f>IFERROR(INDEX('Employee Info'!$C$3:$J$200,MATCH(Data7[[#This Row],[Name:]],'Employee Info'!$B$3:$B$200,0),MATCH(Data7[[#Headers],[Other]],'Employee Info'!$C$2:$J$2,0)),"")</f>
        <v/>
      </c>
      <c r="O1076" s="19">
        <f>IFERROR((Data7[[#This Row],[Hours:]]*SUM(Data7[[#This Row],[Rate]:[Other]])),"")</f>
        <v>0</v>
      </c>
      <c r="P1076" s="7" t="str">
        <f>IF(Data7[[#This Row],[WO'#:]]="","Riley #","WO#")</f>
        <v>WO#</v>
      </c>
      <c r="Q1076" s="7">
        <f>IFERROR(WEEKNUM(Data7[[#This Row],[Date:]]),"")</f>
        <v>24</v>
      </c>
      <c r="R1076" s="6">
        <f t="shared" si="48"/>
        <v>45452</v>
      </c>
      <c r="S1076" s="6">
        <f>Data7[[#This Row],[Week Start]]+7</f>
        <v>45459</v>
      </c>
      <c r="T1076" s="7" t="str">
        <f t="shared" si="49"/>
        <v>6/9/2024 - 6/16/2024</v>
      </c>
      <c r="U1076" s="7" t="str">
        <f t="shared" si="50"/>
        <v>Time Card</v>
      </c>
      <c r="V1076" s="8" t="str">
        <f>RIGHT(TEXT(Data7[[#This Row],[Date:]],"mmddyyyy"),4)</f>
        <v>2024</v>
      </c>
      <c r="W1076" s="8" t="str">
        <f>MID(TEXT(Data7[[#This Row],[Date:]],"mmddyyyy"),3,2)</f>
        <v>14</v>
      </c>
      <c r="X1076" s="8" t="str">
        <f>LEFT(TEXT(Data7[[#This Row],[Date:]],"mmddyyyy"),2)</f>
        <v>06</v>
      </c>
      <c r="Y1076" s="6">
        <f>DATE(Data7[[#This Row],[Year]],Data7[[#This Row],[Month]],Data7[[#This Row],[Day]])</f>
        <v>45457</v>
      </c>
    </row>
    <row r="1077" spans="1:25" x14ac:dyDescent="0.3">
      <c r="A1077" s="5">
        <v>45485.461907870369</v>
      </c>
      <c r="B1077" s="7" t="s">
        <v>76</v>
      </c>
      <c r="C1077" s="6" t="s">
        <v>789</v>
      </c>
      <c r="D1077" s="7" t="s">
        <v>156</v>
      </c>
      <c r="E1077" s="8">
        <v>1</v>
      </c>
      <c r="F1077" s="7">
        <v>6984733</v>
      </c>
      <c r="G1077" s="7" t="s">
        <v>68</v>
      </c>
      <c r="H1077" s="7" t="s">
        <v>756</v>
      </c>
      <c r="I1077" s="7" t="s">
        <v>44</v>
      </c>
      <c r="J1077" s="19" t="str">
        <f>IFERROR(INDEX('Employee Info'!$C$3:$E$200,MATCH(Data7[[#This Row],[Name:]],'Employee Info'!$B$3:$B$200,0),MATCH(Data7[[#This Row],[Hours Type:]],'Employee Info'!$C$2:$E$2,0)),"")</f>
        <v/>
      </c>
      <c r="K1077" s="19" t="str">
        <f>IFERROR(INDEX('Employee Info'!$C$3:$J$200,MATCH(Data7[[#This Row],[Name:]],'Employee Info'!$B$3:$B$200,0),MATCH(Data7[[#Headers],[Truck]],'Employee Info'!$C$2:$J$2,0)),"")</f>
        <v/>
      </c>
      <c r="L1077" s="19" t="str">
        <f>IFERROR(INDEX('Employee Info'!$C$3:$J$200,MATCH(Data7[[#This Row],[Name:]],'Employee Info'!$B$3:$B$200,0),MATCH(Data7[[#Headers],[Phone]],'Employee Info'!$C$2:$J$2,0)),"")</f>
        <v/>
      </c>
      <c r="M1077" s="19" t="str">
        <f>IFERROR(INDEX('Employee Info'!$C$3:$J$200,MATCH(Data7[[#This Row],[Name:]],'Employee Info'!$B$3:$B$200,0),MATCH(Data7[[#Headers],[Tech]],'Employee Info'!$C$2:$J$2,0)),"")</f>
        <v/>
      </c>
      <c r="N1077" s="19" t="str">
        <f>IFERROR(INDEX('Employee Info'!$C$3:$J$200,MATCH(Data7[[#This Row],[Name:]],'Employee Info'!$B$3:$B$200,0),MATCH(Data7[[#Headers],[Other]],'Employee Info'!$C$2:$J$2,0)),"")</f>
        <v/>
      </c>
      <c r="O1077" s="19">
        <f>IFERROR((Data7[[#This Row],[Hours:]]*SUM(Data7[[#This Row],[Rate]:[Other]])),"")</f>
        <v>0</v>
      </c>
      <c r="P1077" s="7" t="str">
        <f>IF(Data7[[#This Row],[WO'#:]]="","Riley #","WO#")</f>
        <v>WO#</v>
      </c>
      <c r="Q1077" s="7">
        <f>IFERROR(WEEKNUM(Data7[[#This Row],[Date:]]),"")</f>
        <v>24</v>
      </c>
      <c r="R1077" s="6">
        <f t="shared" si="48"/>
        <v>45452</v>
      </c>
      <c r="S1077" s="6">
        <f>Data7[[#This Row],[Week Start]]+7</f>
        <v>45459</v>
      </c>
      <c r="T1077" s="7" t="str">
        <f t="shared" si="49"/>
        <v>6/9/2024 - 6/16/2024</v>
      </c>
      <c r="U1077" s="7" t="str">
        <f t="shared" si="50"/>
        <v>Time Card</v>
      </c>
      <c r="V1077" s="8" t="str">
        <f>RIGHT(TEXT(Data7[[#This Row],[Date:]],"mmddyyyy"),4)</f>
        <v>2024</v>
      </c>
      <c r="W1077" s="8" t="str">
        <f>MID(TEXT(Data7[[#This Row],[Date:]],"mmddyyyy"),3,2)</f>
        <v>14</v>
      </c>
      <c r="X1077" s="8" t="str">
        <f>LEFT(TEXT(Data7[[#This Row],[Date:]],"mmddyyyy"),2)</f>
        <v>06</v>
      </c>
      <c r="Y1077" s="6">
        <f>DATE(Data7[[#This Row],[Year]],Data7[[#This Row],[Month]],Data7[[#This Row],[Day]])</f>
        <v>45457</v>
      </c>
    </row>
    <row r="1078" spans="1:25" x14ac:dyDescent="0.3">
      <c r="A1078" s="5">
        <v>45457.426571990742</v>
      </c>
      <c r="B1078" s="7" t="s">
        <v>31</v>
      </c>
      <c r="C1078" s="6" t="s">
        <v>789</v>
      </c>
      <c r="D1078" s="7" t="s">
        <v>793</v>
      </c>
      <c r="E1078" s="8">
        <v>1</v>
      </c>
      <c r="F1078" s="7">
        <v>7107358</v>
      </c>
      <c r="G1078" s="7" t="s">
        <v>68</v>
      </c>
      <c r="H1078" s="7" t="s">
        <v>756</v>
      </c>
      <c r="I1078" s="7" t="s">
        <v>44</v>
      </c>
      <c r="J1078" s="19" t="str">
        <f>IFERROR(INDEX('Employee Info'!$C$3:$E$200,MATCH(Data7[[#This Row],[Name:]],'Employee Info'!$B$3:$B$200,0),MATCH(Data7[[#This Row],[Hours Type:]],'Employee Info'!$C$2:$E$2,0)),"")</f>
        <v/>
      </c>
      <c r="K1078" s="19" t="str">
        <f>IFERROR(INDEX('Employee Info'!$C$3:$J$200,MATCH(Data7[[#This Row],[Name:]],'Employee Info'!$B$3:$B$200,0),MATCH(Data7[[#Headers],[Truck]],'Employee Info'!$C$2:$J$2,0)),"")</f>
        <v/>
      </c>
      <c r="L1078" s="19" t="str">
        <f>IFERROR(INDEX('Employee Info'!$C$3:$J$200,MATCH(Data7[[#This Row],[Name:]],'Employee Info'!$B$3:$B$200,0),MATCH(Data7[[#Headers],[Phone]],'Employee Info'!$C$2:$J$2,0)),"")</f>
        <v/>
      </c>
      <c r="M1078" s="19" t="str">
        <f>IFERROR(INDEX('Employee Info'!$C$3:$J$200,MATCH(Data7[[#This Row],[Name:]],'Employee Info'!$B$3:$B$200,0),MATCH(Data7[[#Headers],[Tech]],'Employee Info'!$C$2:$J$2,0)),"")</f>
        <v/>
      </c>
      <c r="N1078" s="19" t="str">
        <f>IFERROR(INDEX('Employee Info'!$C$3:$J$200,MATCH(Data7[[#This Row],[Name:]],'Employee Info'!$B$3:$B$200,0),MATCH(Data7[[#Headers],[Other]],'Employee Info'!$C$2:$J$2,0)),"")</f>
        <v/>
      </c>
      <c r="O1078" s="19">
        <f>IFERROR((Data7[[#This Row],[Hours:]]*SUM(Data7[[#This Row],[Rate]:[Other]])),"")</f>
        <v>0</v>
      </c>
      <c r="P1078" s="7" t="str">
        <f>IF(Data7[[#This Row],[WO'#:]]="","Riley #","WO#")</f>
        <v>WO#</v>
      </c>
      <c r="Q1078" s="7">
        <f>IFERROR(WEEKNUM(Data7[[#This Row],[Date:]]),"")</f>
        <v>24</v>
      </c>
      <c r="R1078" s="6">
        <f t="shared" si="48"/>
        <v>45452</v>
      </c>
      <c r="S1078" s="6">
        <f>Data7[[#This Row],[Week Start]]+7</f>
        <v>45459</v>
      </c>
      <c r="T1078" s="7" t="str">
        <f t="shared" si="49"/>
        <v>6/9/2024 - 6/16/2024</v>
      </c>
      <c r="U1078" s="7" t="str">
        <f t="shared" si="50"/>
        <v>Time Card</v>
      </c>
      <c r="V1078" s="8" t="str">
        <f>RIGHT(TEXT(Data7[[#This Row],[Date:]],"mmddyyyy"),4)</f>
        <v>2024</v>
      </c>
      <c r="W1078" s="8" t="str">
        <f>MID(TEXT(Data7[[#This Row],[Date:]],"mmddyyyy"),3,2)</f>
        <v>14</v>
      </c>
      <c r="X1078" s="8" t="str">
        <f>LEFT(TEXT(Data7[[#This Row],[Date:]],"mmddyyyy"),2)</f>
        <v>06</v>
      </c>
      <c r="Y1078" s="6">
        <f>DATE(Data7[[#This Row],[Year]],Data7[[#This Row],[Month]],Data7[[#This Row],[Day]])</f>
        <v>45457</v>
      </c>
    </row>
    <row r="1079" spans="1:25" x14ac:dyDescent="0.3">
      <c r="A1079" s="5">
        <v>45457.56341516204</v>
      </c>
      <c r="B1079" s="7" t="s">
        <v>34</v>
      </c>
      <c r="C1079" s="6" t="s">
        <v>789</v>
      </c>
      <c r="D1079" s="7" t="s">
        <v>794</v>
      </c>
      <c r="E1079" s="8">
        <v>1</v>
      </c>
      <c r="F1079" s="7">
        <v>7107358</v>
      </c>
      <c r="G1079" s="7" t="s">
        <v>68</v>
      </c>
      <c r="H1079" s="7" t="s">
        <v>756</v>
      </c>
      <c r="I1079" s="7" t="s">
        <v>44</v>
      </c>
      <c r="J1079" s="19" t="str">
        <f>IFERROR(INDEX('Employee Info'!$C$3:$E$200,MATCH(Data7[[#This Row],[Name:]],'Employee Info'!$B$3:$B$200,0),MATCH(Data7[[#This Row],[Hours Type:]],'Employee Info'!$C$2:$E$2,0)),"")</f>
        <v/>
      </c>
      <c r="K1079" s="19" t="str">
        <f>IFERROR(INDEX('Employee Info'!$C$3:$J$200,MATCH(Data7[[#This Row],[Name:]],'Employee Info'!$B$3:$B$200,0),MATCH(Data7[[#Headers],[Truck]],'Employee Info'!$C$2:$J$2,0)),"")</f>
        <v/>
      </c>
      <c r="L1079" s="19" t="str">
        <f>IFERROR(INDEX('Employee Info'!$C$3:$J$200,MATCH(Data7[[#This Row],[Name:]],'Employee Info'!$B$3:$B$200,0),MATCH(Data7[[#Headers],[Phone]],'Employee Info'!$C$2:$J$2,0)),"")</f>
        <v/>
      </c>
      <c r="M1079" s="19" t="str">
        <f>IFERROR(INDEX('Employee Info'!$C$3:$J$200,MATCH(Data7[[#This Row],[Name:]],'Employee Info'!$B$3:$B$200,0),MATCH(Data7[[#Headers],[Tech]],'Employee Info'!$C$2:$J$2,0)),"")</f>
        <v/>
      </c>
      <c r="N1079" s="19" t="str">
        <f>IFERROR(INDEX('Employee Info'!$C$3:$J$200,MATCH(Data7[[#This Row],[Name:]],'Employee Info'!$B$3:$B$200,0),MATCH(Data7[[#Headers],[Other]],'Employee Info'!$C$2:$J$2,0)),"")</f>
        <v/>
      </c>
      <c r="O1079" s="19">
        <f>IFERROR((Data7[[#This Row],[Hours:]]*SUM(Data7[[#This Row],[Rate]:[Other]])),"")</f>
        <v>0</v>
      </c>
      <c r="P1079" s="7" t="str">
        <f>IF(Data7[[#This Row],[WO'#:]]="","Riley #","WO#")</f>
        <v>WO#</v>
      </c>
      <c r="Q1079" s="7">
        <f>IFERROR(WEEKNUM(Data7[[#This Row],[Date:]]),"")</f>
        <v>24</v>
      </c>
      <c r="R1079" s="6">
        <f t="shared" si="48"/>
        <v>45452</v>
      </c>
      <c r="S1079" s="6">
        <f>Data7[[#This Row],[Week Start]]+7</f>
        <v>45459</v>
      </c>
      <c r="T1079" s="7" t="str">
        <f t="shared" si="49"/>
        <v>6/9/2024 - 6/16/2024</v>
      </c>
      <c r="U1079" s="7" t="str">
        <f t="shared" si="50"/>
        <v>Time Card</v>
      </c>
      <c r="V1079" s="8" t="str">
        <f>RIGHT(TEXT(Data7[[#This Row],[Date:]],"mmddyyyy"),4)</f>
        <v>2024</v>
      </c>
      <c r="W1079" s="8" t="str">
        <f>MID(TEXT(Data7[[#This Row],[Date:]],"mmddyyyy"),3,2)</f>
        <v>14</v>
      </c>
      <c r="X1079" s="8" t="str">
        <f>LEFT(TEXT(Data7[[#This Row],[Date:]],"mmddyyyy"),2)</f>
        <v>06</v>
      </c>
      <c r="Y1079" s="6">
        <f>DATE(Data7[[#This Row],[Year]],Data7[[#This Row],[Month]],Data7[[#This Row],[Day]])</f>
        <v>45457</v>
      </c>
    </row>
    <row r="1080" spans="1:25" x14ac:dyDescent="0.3">
      <c r="A1080" s="5">
        <v>45457.429070601851</v>
      </c>
      <c r="B1080" s="7" t="s">
        <v>31</v>
      </c>
      <c r="C1080" s="6" t="s">
        <v>789</v>
      </c>
      <c r="D1080" s="7" t="s">
        <v>795</v>
      </c>
      <c r="E1080" s="8">
        <v>4</v>
      </c>
      <c r="F1080" s="7" t="s">
        <v>68</v>
      </c>
      <c r="G1080" s="7" t="s">
        <v>68</v>
      </c>
      <c r="H1080" s="7" t="s">
        <v>380</v>
      </c>
      <c r="I1080" s="7" t="s">
        <v>44</v>
      </c>
      <c r="J1080" s="19" t="str">
        <f>IFERROR(INDEX('Employee Info'!$C$3:$E$200,MATCH(Data7[[#This Row],[Name:]],'Employee Info'!$B$3:$B$200,0),MATCH(Data7[[#This Row],[Hours Type:]],'Employee Info'!$C$2:$E$2,0)),"")</f>
        <v/>
      </c>
      <c r="K1080" s="19" t="str">
        <f>IFERROR(INDEX('Employee Info'!$C$3:$J$200,MATCH(Data7[[#This Row],[Name:]],'Employee Info'!$B$3:$B$200,0),MATCH(Data7[[#Headers],[Truck]],'Employee Info'!$C$2:$J$2,0)),"")</f>
        <v/>
      </c>
      <c r="L1080" s="19" t="str">
        <f>IFERROR(INDEX('Employee Info'!$C$3:$J$200,MATCH(Data7[[#This Row],[Name:]],'Employee Info'!$B$3:$B$200,0),MATCH(Data7[[#Headers],[Phone]],'Employee Info'!$C$2:$J$2,0)),"")</f>
        <v/>
      </c>
      <c r="M1080" s="19" t="str">
        <f>IFERROR(INDEX('Employee Info'!$C$3:$J$200,MATCH(Data7[[#This Row],[Name:]],'Employee Info'!$B$3:$B$200,0),MATCH(Data7[[#Headers],[Tech]],'Employee Info'!$C$2:$J$2,0)),"")</f>
        <v/>
      </c>
      <c r="N1080" s="19" t="str">
        <f>IFERROR(INDEX('Employee Info'!$C$3:$J$200,MATCH(Data7[[#This Row],[Name:]],'Employee Info'!$B$3:$B$200,0),MATCH(Data7[[#Headers],[Other]],'Employee Info'!$C$2:$J$2,0)),"")</f>
        <v/>
      </c>
      <c r="O1080" s="19">
        <f>IFERROR((Data7[[#This Row],[Hours:]]*SUM(Data7[[#This Row],[Rate]:[Other]])),"")</f>
        <v>0</v>
      </c>
      <c r="P1080" s="7" t="str">
        <f>IF(Data7[[#This Row],[WO'#:]]="","Riley #","WO#")</f>
        <v>Riley #</v>
      </c>
      <c r="Q1080" s="7">
        <f>IFERROR(WEEKNUM(Data7[[#This Row],[Date:]]),"")</f>
        <v>24</v>
      </c>
      <c r="R1080" s="6">
        <f t="shared" si="48"/>
        <v>45452</v>
      </c>
      <c r="S1080" s="6">
        <f>Data7[[#This Row],[Week Start]]+7</f>
        <v>45459</v>
      </c>
      <c r="T1080" s="7" t="str">
        <f t="shared" si="49"/>
        <v>6/9/2024 - 6/16/2024</v>
      </c>
      <c r="U1080" s="7" t="str">
        <f t="shared" si="50"/>
        <v>Time Card</v>
      </c>
      <c r="V1080" s="8" t="str">
        <f>RIGHT(TEXT(Data7[[#This Row],[Date:]],"mmddyyyy"),4)</f>
        <v>2024</v>
      </c>
      <c r="W1080" s="8" t="str">
        <f>MID(TEXT(Data7[[#This Row],[Date:]],"mmddyyyy"),3,2)</f>
        <v>14</v>
      </c>
      <c r="X1080" s="8" t="str">
        <f>LEFT(TEXT(Data7[[#This Row],[Date:]],"mmddyyyy"),2)</f>
        <v>06</v>
      </c>
      <c r="Y1080" s="6">
        <f>DATE(Data7[[#This Row],[Year]],Data7[[#This Row],[Month]],Data7[[#This Row],[Day]])</f>
        <v>45457</v>
      </c>
    </row>
    <row r="1081" spans="1:25" x14ac:dyDescent="0.3">
      <c r="A1081" s="5">
        <v>45457.56167210648</v>
      </c>
      <c r="B1081" s="7" t="s">
        <v>34</v>
      </c>
      <c r="C1081" s="6" t="s">
        <v>789</v>
      </c>
      <c r="D1081" s="7" t="s">
        <v>797</v>
      </c>
      <c r="E1081" s="8">
        <v>4</v>
      </c>
      <c r="F1081" s="7" t="s">
        <v>68</v>
      </c>
      <c r="G1081" s="7" t="s">
        <v>68</v>
      </c>
      <c r="H1081" s="7" t="s">
        <v>380</v>
      </c>
      <c r="I1081" s="7" t="s">
        <v>44</v>
      </c>
      <c r="J1081" s="19" t="str">
        <f>IFERROR(INDEX('Employee Info'!$C$3:$E$200,MATCH(Data7[[#This Row],[Name:]],'Employee Info'!$B$3:$B$200,0),MATCH(Data7[[#This Row],[Hours Type:]],'Employee Info'!$C$2:$E$2,0)),"")</f>
        <v/>
      </c>
      <c r="K1081" s="19" t="str">
        <f>IFERROR(INDEX('Employee Info'!$C$3:$J$200,MATCH(Data7[[#This Row],[Name:]],'Employee Info'!$B$3:$B$200,0),MATCH(Data7[[#Headers],[Truck]],'Employee Info'!$C$2:$J$2,0)),"")</f>
        <v/>
      </c>
      <c r="L1081" s="19" t="str">
        <f>IFERROR(INDEX('Employee Info'!$C$3:$J$200,MATCH(Data7[[#This Row],[Name:]],'Employee Info'!$B$3:$B$200,0),MATCH(Data7[[#Headers],[Phone]],'Employee Info'!$C$2:$J$2,0)),"")</f>
        <v/>
      </c>
      <c r="M1081" s="19" t="str">
        <f>IFERROR(INDEX('Employee Info'!$C$3:$J$200,MATCH(Data7[[#This Row],[Name:]],'Employee Info'!$B$3:$B$200,0),MATCH(Data7[[#Headers],[Tech]],'Employee Info'!$C$2:$J$2,0)),"")</f>
        <v/>
      </c>
      <c r="N1081" s="19" t="str">
        <f>IFERROR(INDEX('Employee Info'!$C$3:$J$200,MATCH(Data7[[#This Row],[Name:]],'Employee Info'!$B$3:$B$200,0),MATCH(Data7[[#Headers],[Other]],'Employee Info'!$C$2:$J$2,0)),"")</f>
        <v/>
      </c>
      <c r="O1081" s="19">
        <f>IFERROR((Data7[[#This Row],[Hours:]]*SUM(Data7[[#This Row],[Rate]:[Other]])),"")</f>
        <v>0</v>
      </c>
      <c r="P1081" s="7" t="str">
        <f>IF(Data7[[#This Row],[WO'#:]]="","Riley #","WO#")</f>
        <v>Riley #</v>
      </c>
      <c r="Q1081" s="7">
        <f>IFERROR(WEEKNUM(Data7[[#This Row],[Date:]]),"")</f>
        <v>24</v>
      </c>
      <c r="R1081" s="6">
        <f t="shared" si="48"/>
        <v>45452</v>
      </c>
      <c r="S1081" s="6">
        <f>Data7[[#This Row],[Week Start]]+7</f>
        <v>45459</v>
      </c>
      <c r="T1081" s="7" t="str">
        <f t="shared" si="49"/>
        <v>6/9/2024 - 6/16/2024</v>
      </c>
      <c r="U1081" s="7" t="str">
        <f t="shared" si="50"/>
        <v>Time Card</v>
      </c>
      <c r="V1081" s="8" t="str">
        <f>RIGHT(TEXT(Data7[[#This Row],[Date:]],"mmddyyyy"),4)</f>
        <v>2024</v>
      </c>
      <c r="W1081" s="8" t="str">
        <f>MID(TEXT(Data7[[#This Row],[Date:]],"mmddyyyy"),3,2)</f>
        <v>14</v>
      </c>
      <c r="X1081" s="8" t="str">
        <f>LEFT(TEXT(Data7[[#This Row],[Date:]],"mmddyyyy"),2)</f>
        <v>06</v>
      </c>
      <c r="Y1081" s="6">
        <f>DATE(Data7[[#This Row],[Year]],Data7[[#This Row],[Month]],Data7[[#This Row],[Day]])</f>
        <v>45457</v>
      </c>
    </row>
    <row r="1082" spans="1:25" x14ac:dyDescent="0.3">
      <c r="A1082" s="5">
        <v>45457.429933333333</v>
      </c>
      <c r="B1082" s="7" t="s">
        <v>35</v>
      </c>
      <c r="C1082" s="6" t="s">
        <v>789</v>
      </c>
      <c r="D1082" s="7" t="s">
        <v>648</v>
      </c>
      <c r="E1082" s="8">
        <v>8</v>
      </c>
      <c r="F1082" s="7" t="s">
        <v>68</v>
      </c>
      <c r="G1082" s="7" t="s">
        <v>68</v>
      </c>
      <c r="H1082" s="7" t="s">
        <v>649</v>
      </c>
      <c r="I1082" s="7" t="s">
        <v>44</v>
      </c>
      <c r="J1082" s="19" t="str">
        <f>IFERROR(INDEX('Employee Info'!$C$3:$E$200,MATCH(Data7[[#This Row],[Name:]],'Employee Info'!$B$3:$B$200,0),MATCH(Data7[[#This Row],[Hours Type:]],'Employee Info'!$C$2:$E$2,0)),"")</f>
        <v/>
      </c>
      <c r="K1082" s="19" t="str">
        <f>IFERROR(INDEX('Employee Info'!$C$3:$J$200,MATCH(Data7[[#This Row],[Name:]],'Employee Info'!$B$3:$B$200,0),MATCH(Data7[[#Headers],[Truck]],'Employee Info'!$C$2:$J$2,0)),"")</f>
        <v/>
      </c>
      <c r="L1082" s="19" t="str">
        <f>IFERROR(INDEX('Employee Info'!$C$3:$J$200,MATCH(Data7[[#This Row],[Name:]],'Employee Info'!$B$3:$B$200,0),MATCH(Data7[[#Headers],[Phone]],'Employee Info'!$C$2:$J$2,0)),"")</f>
        <v/>
      </c>
      <c r="M1082" s="19" t="str">
        <f>IFERROR(INDEX('Employee Info'!$C$3:$J$200,MATCH(Data7[[#This Row],[Name:]],'Employee Info'!$B$3:$B$200,0),MATCH(Data7[[#Headers],[Tech]],'Employee Info'!$C$2:$J$2,0)),"")</f>
        <v/>
      </c>
      <c r="N1082" s="19" t="str">
        <f>IFERROR(INDEX('Employee Info'!$C$3:$J$200,MATCH(Data7[[#This Row],[Name:]],'Employee Info'!$B$3:$B$200,0),MATCH(Data7[[#Headers],[Other]],'Employee Info'!$C$2:$J$2,0)),"")</f>
        <v/>
      </c>
      <c r="O1082" s="19">
        <f>IFERROR((Data7[[#This Row],[Hours:]]*SUM(Data7[[#This Row],[Rate]:[Other]])),"")</f>
        <v>0</v>
      </c>
      <c r="P1082" s="7" t="str">
        <f>IF(Data7[[#This Row],[WO'#:]]="","Riley #","WO#")</f>
        <v>Riley #</v>
      </c>
      <c r="Q1082" s="7">
        <f>IFERROR(WEEKNUM(Data7[[#This Row],[Date:]]),"")</f>
        <v>24</v>
      </c>
      <c r="R1082" s="6">
        <f t="shared" si="48"/>
        <v>45452</v>
      </c>
      <c r="S1082" s="6">
        <f>Data7[[#This Row],[Week Start]]+7</f>
        <v>45459</v>
      </c>
      <c r="T1082" s="7" t="str">
        <f t="shared" si="49"/>
        <v>6/9/2024 - 6/16/2024</v>
      </c>
      <c r="U1082" s="7" t="str">
        <f t="shared" si="50"/>
        <v>Time Card</v>
      </c>
      <c r="V1082" s="8" t="str">
        <f>RIGHT(TEXT(Data7[[#This Row],[Date:]],"mmddyyyy"),4)</f>
        <v>2024</v>
      </c>
      <c r="W1082" s="8" t="str">
        <f>MID(TEXT(Data7[[#This Row],[Date:]],"mmddyyyy"),3,2)</f>
        <v>14</v>
      </c>
      <c r="X1082" s="8" t="str">
        <f>LEFT(TEXT(Data7[[#This Row],[Date:]],"mmddyyyy"),2)</f>
        <v>06</v>
      </c>
      <c r="Y1082" s="6">
        <f>DATE(Data7[[#This Row],[Year]],Data7[[#This Row],[Month]],Data7[[#This Row],[Day]])</f>
        <v>45457</v>
      </c>
    </row>
    <row r="1083" spans="1:25" x14ac:dyDescent="0.3">
      <c r="A1083" s="5">
        <v>45457.430031018521</v>
      </c>
      <c r="B1083" s="7" t="s">
        <v>23</v>
      </c>
      <c r="C1083" s="6" t="s">
        <v>789</v>
      </c>
      <c r="D1083" s="7" t="s">
        <v>648</v>
      </c>
      <c r="E1083" s="8">
        <v>8</v>
      </c>
      <c r="F1083" s="7" t="s">
        <v>68</v>
      </c>
      <c r="G1083" s="7" t="s">
        <v>68</v>
      </c>
      <c r="H1083" s="7" t="s">
        <v>649</v>
      </c>
      <c r="I1083" s="7" t="s">
        <v>44</v>
      </c>
      <c r="J1083" s="19" t="str">
        <f>IFERROR(INDEX('Employee Info'!$C$3:$E$200,MATCH(Data7[[#This Row],[Name:]],'Employee Info'!$B$3:$B$200,0),MATCH(Data7[[#This Row],[Hours Type:]],'Employee Info'!$C$2:$E$2,0)),"")</f>
        <v/>
      </c>
      <c r="K1083" s="19" t="str">
        <f>IFERROR(INDEX('Employee Info'!$C$3:$J$200,MATCH(Data7[[#This Row],[Name:]],'Employee Info'!$B$3:$B$200,0),MATCH(Data7[[#Headers],[Truck]],'Employee Info'!$C$2:$J$2,0)),"")</f>
        <v/>
      </c>
      <c r="L1083" s="19" t="str">
        <f>IFERROR(INDEX('Employee Info'!$C$3:$J$200,MATCH(Data7[[#This Row],[Name:]],'Employee Info'!$B$3:$B$200,0),MATCH(Data7[[#Headers],[Phone]],'Employee Info'!$C$2:$J$2,0)),"")</f>
        <v/>
      </c>
      <c r="M1083" s="19" t="str">
        <f>IFERROR(INDEX('Employee Info'!$C$3:$J$200,MATCH(Data7[[#This Row],[Name:]],'Employee Info'!$B$3:$B$200,0),MATCH(Data7[[#Headers],[Tech]],'Employee Info'!$C$2:$J$2,0)),"")</f>
        <v/>
      </c>
      <c r="N1083" s="19" t="str">
        <f>IFERROR(INDEX('Employee Info'!$C$3:$J$200,MATCH(Data7[[#This Row],[Name:]],'Employee Info'!$B$3:$B$200,0),MATCH(Data7[[#Headers],[Other]],'Employee Info'!$C$2:$J$2,0)),"")</f>
        <v/>
      </c>
      <c r="O1083" s="19">
        <f>IFERROR((Data7[[#This Row],[Hours:]]*SUM(Data7[[#This Row],[Rate]:[Other]])),"")</f>
        <v>0</v>
      </c>
      <c r="P1083" s="7" t="str">
        <f>IF(Data7[[#This Row],[WO'#:]]="","Riley #","WO#")</f>
        <v>Riley #</v>
      </c>
      <c r="Q1083" s="7">
        <f>IFERROR(WEEKNUM(Data7[[#This Row],[Date:]]),"")</f>
        <v>24</v>
      </c>
      <c r="R1083" s="6">
        <f t="shared" si="48"/>
        <v>45452</v>
      </c>
      <c r="S1083" s="6">
        <f>Data7[[#This Row],[Week Start]]+7</f>
        <v>45459</v>
      </c>
      <c r="T1083" s="7" t="str">
        <f t="shared" si="49"/>
        <v>6/9/2024 - 6/16/2024</v>
      </c>
      <c r="U1083" s="7" t="str">
        <f t="shared" si="50"/>
        <v>Time Card</v>
      </c>
      <c r="V1083" s="8" t="str">
        <f>RIGHT(TEXT(Data7[[#This Row],[Date:]],"mmddyyyy"),4)</f>
        <v>2024</v>
      </c>
      <c r="W1083" s="8" t="str">
        <f>MID(TEXT(Data7[[#This Row],[Date:]],"mmddyyyy"),3,2)</f>
        <v>14</v>
      </c>
      <c r="X1083" s="8" t="str">
        <f>LEFT(TEXT(Data7[[#This Row],[Date:]],"mmddyyyy"),2)</f>
        <v>06</v>
      </c>
      <c r="Y1083" s="6">
        <f>DATE(Data7[[#This Row],[Year]],Data7[[#This Row],[Month]],Data7[[#This Row],[Day]])</f>
        <v>45457</v>
      </c>
    </row>
    <row r="1084" spans="1:25" x14ac:dyDescent="0.3">
      <c r="A1084" s="5">
        <v>45457.496427546299</v>
      </c>
      <c r="B1084" s="7" t="s">
        <v>66</v>
      </c>
      <c r="C1084" s="6" t="s">
        <v>789</v>
      </c>
      <c r="D1084" s="7" t="s">
        <v>796</v>
      </c>
      <c r="E1084" s="8">
        <v>1</v>
      </c>
      <c r="F1084" s="7" t="s">
        <v>68</v>
      </c>
      <c r="G1084" s="7" t="s">
        <v>68</v>
      </c>
      <c r="H1084" s="7" t="s">
        <v>649</v>
      </c>
      <c r="I1084" s="7" t="s">
        <v>44</v>
      </c>
      <c r="J1084" s="19" t="str">
        <f>IFERROR(INDEX('Employee Info'!$C$3:$E$200,MATCH(Data7[[#This Row],[Name:]],'Employee Info'!$B$3:$B$200,0),MATCH(Data7[[#This Row],[Hours Type:]],'Employee Info'!$C$2:$E$2,0)),"")</f>
        <v/>
      </c>
      <c r="K1084" s="19" t="str">
        <f>IFERROR(INDEX('Employee Info'!$C$3:$J$200,MATCH(Data7[[#This Row],[Name:]],'Employee Info'!$B$3:$B$200,0),MATCH(Data7[[#Headers],[Truck]],'Employee Info'!$C$2:$J$2,0)),"")</f>
        <v/>
      </c>
      <c r="L1084" s="19" t="str">
        <f>IFERROR(INDEX('Employee Info'!$C$3:$J$200,MATCH(Data7[[#This Row],[Name:]],'Employee Info'!$B$3:$B$200,0),MATCH(Data7[[#Headers],[Phone]],'Employee Info'!$C$2:$J$2,0)),"")</f>
        <v/>
      </c>
      <c r="M1084" s="19" t="str">
        <f>IFERROR(INDEX('Employee Info'!$C$3:$J$200,MATCH(Data7[[#This Row],[Name:]],'Employee Info'!$B$3:$B$200,0),MATCH(Data7[[#Headers],[Tech]],'Employee Info'!$C$2:$J$2,0)),"")</f>
        <v/>
      </c>
      <c r="N1084" s="19" t="str">
        <f>IFERROR(INDEX('Employee Info'!$C$3:$J$200,MATCH(Data7[[#This Row],[Name:]],'Employee Info'!$B$3:$B$200,0),MATCH(Data7[[#Headers],[Other]],'Employee Info'!$C$2:$J$2,0)),"")</f>
        <v/>
      </c>
      <c r="O1084" s="19">
        <f>IFERROR((Data7[[#This Row],[Hours:]]*SUM(Data7[[#This Row],[Rate]:[Other]])),"")</f>
        <v>0</v>
      </c>
      <c r="P1084" s="7" t="str">
        <f>IF(Data7[[#This Row],[WO'#:]]="","Riley #","WO#")</f>
        <v>Riley #</v>
      </c>
      <c r="Q1084" s="7">
        <f>IFERROR(WEEKNUM(Data7[[#This Row],[Date:]]),"")</f>
        <v>24</v>
      </c>
      <c r="R1084" s="6">
        <f t="shared" si="48"/>
        <v>45452</v>
      </c>
      <c r="S1084" s="6">
        <f>Data7[[#This Row],[Week Start]]+7</f>
        <v>45459</v>
      </c>
      <c r="T1084" s="7" t="str">
        <f t="shared" si="49"/>
        <v>6/9/2024 - 6/16/2024</v>
      </c>
      <c r="U1084" s="7" t="str">
        <f t="shared" si="50"/>
        <v>Time Card</v>
      </c>
      <c r="V1084" s="8" t="str">
        <f>RIGHT(TEXT(Data7[[#This Row],[Date:]],"mmddyyyy"),4)</f>
        <v>2024</v>
      </c>
      <c r="W1084" s="8" t="str">
        <f>MID(TEXT(Data7[[#This Row],[Date:]],"mmddyyyy"),3,2)</f>
        <v>14</v>
      </c>
      <c r="X1084" s="8" t="str">
        <f>LEFT(TEXT(Data7[[#This Row],[Date:]],"mmddyyyy"),2)</f>
        <v>06</v>
      </c>
      <c r="Y1084" s="6">
        <f>DATE(Data7[[#This Row],[Year]],Data7[[#This Row],[Month]],Data7[[#This Row],[Day]])</f>
        <v>45457</v>
      </c>
    </row>
    <row r="1085" spans="1:25" x14ac:dyDescent="0.3">
      <c r="A1085" s="5">
        <v>45457.563959143517</v>
      </c>
      <c r="B1085" s="7" t="s">
        <v>34</v>
      </c>
      <c r="C1085" s="6" t="s">
        <v>789</v>
      </c>
      <c r="D1085" s="7" t="s">
        <v>798</v>
      </c>
      <c r="E1085" s="8">
        <v>1</v>
      </c>
      <c r="F1085" s="7" t="s">
        <v>68</v>
      </c>
      <c r="G1085" s="7" t="s">
        <v>68</v>
      </c>
      <c r="H1085" s="7" t="s">
        <v>460</v>
      </c>
      <c r="I1085" s="7" t="s">
        <v>44</v>
      </c>
      <c r="J1085" s="19" t="str">
        <f>IFERROR(INDEX('Employee Info'!$C$3:$E$200,MATCH(Data7[[#This Row],[Name:]],'Employee Info'!$B$3:$B$200,0),MATCH(Data7[[#This Row],[Hours Type:]],'Employee Info'!$C$2:$E$2,0)),"")</f>
        <v/>
      </c>
      <c r="K1085" s="19" t="str">
        <f>IFERROR(INDEX('Employee Info'!$C$3:$J$200,MATCH(Data7[[#This Row],[Name:]],'Employee Info'!$B$3:$B$200,0),MATCH(Data7[[#Headers],[Truck]],'Employee Info'!$C$2:$J$2,0)),"")</f>
        <v/>
      </c>
      <c r="L1085" s="19" t="str">
        <f>IFERROR(INDEX('Employee Info'!$C$3:$J$200,MATCH(Data7[[#This Row],[Name:]],'Employee Info'!$B$3:$B$200,0),MATCH(Data7[[#Headers],[Phone]],'Employee Info'!$C$2:$J$2,0)),"")</f>
        <v/>
      </c>
      <c r="M1085" s="19" t="str">
        <f>IFERROR(INDEX('Employee Info'!$C$3:$J$200,MATCH(Data7[[#This Row],[Name:]],'Employee Info'!$B$3:$B$200,0),MATCH(Data7[[#Headers],[Tech]],'Employee Info'!$C$2:$J$2,0)),"")</f>
        <v/>
      </c>
      <c r="N1085" s="19" t="str">
        <f>IFERROR(INDEX('Employee Info'!$C$3:$J$200,MATCH(Data7[[#This Row],[Name:]],'Employee Info'!$B$3:$B$200,0),MATCH(Data7[[#Headers],[Other]],'Employee Info'!$C$2:$J$2,0)),"")</f>
        <v/>
      </c>
      <c r="O1085" s="19">
        <f>IFERROR((Data7[[#This Row],[Hours:]]*SUM(Data7[[#This Row],[Rate]:[Other]])),"")</f>
        <v>0</v>
      </c>
      <c r="P1085" s="7" t="str">
        <f>IF(Data7[[#This Row],[WO'#:]]="","Riley #","WO#")</f>
        <v>Riley #</v>
      </c>
      <c r="Q1085" s="7">
        <f>IFERROR(WEEKNUM(Data7[[#This Row],[Date:]]),"")</f>
        <v>24</v>
      </c>
      <c r="R1085" s="6">
        <f t="shared" si="48"/>
        <v>45452</v>
      </c>
      <c r="S1085" s="6">
        <f>Data7[[#This Row],[Week Start]]+7</f>
        <v>45459</v>
      </c>
      <c r="T1085" s="7" t="str">
        <f t="shared" si="49"/>
        <v>6/9/2024 - 6/16/2024</v>
      </c>
      <c r="U1085" s="7" t="str">
        <f t="shared" si="50"/>
        <v>Time Card</v>
      </c>
      <c r="V1085" s="8" t="str">
        <f>RIGHT(TEXT(Data7[[#This Row],[Date:]],"mmddyyyy"),4)</f>
        <v>2024</v>
      </c>
      <c r="W1085" s="8" t="str">
        <f>MID(TEXT(Data7[[#This Row],[Date:]],"mmddyyyy"),3,2)</f>
        <v>14</v>
      </c>
      <c r="X1085" s="8" t="str">
        <f>LEFT(TEXT(Data7[[#This Row],[Date:]],"mmddyyyy"),2)</f>
        <v>06</v>
      </c>
      <c r="Y1085" s="6">
        <f>DATE(Data7[[#This Row],[Year]],Data7[[#This Row],[Month]],Data7[[#This Row],[Day]])</f>
        <v>45457</v>
      </c>
    </row>
    <row r="1086" spans="1:25" x14ac:dyDescent="0.3">
      <c r="A1086" s="5">
        <v>45457.427491898146</v>
      </c>
      <c r="B1086" s="7" t="s">
        <v>31</v>
      </c>
      <c r="C1086" s="6" t="s">
        <v>789</v>
      </c>
      <c r="D1086" s="7" t="s">
        <v>799</v>
      </c>
      <c r="E1086" s="8">
        <v>1</v>
      </c>
      <c r="G1086" s="7" t="s">
        <v>68</v>
      </c>
      <c r="H1086" s="7" t="s">
        <v>697</v>
      </c>
      <c r="I1086" s="7" t="s">
        <v>44</v>
      </c>
      <c r="J1086" s="19" t="str">
        <f>IFERROR(INDEX('Employee Info'!$C$3:$E$200,MATCH(Data7[[#This Row],[Name:]],'Employee Info'!$B$3:$B$200,0),MATCH(Data7[[#This Row],[Hours Type:]],'Employee Info'!$C$2:$E$2,0)),"")</f>
        <v/>
      </c>
      <c r="K1086" s="19" t="str">
        <f>IFERROR(INDEX('Employee Info'!$C$3:$J$200,MATCH(Data7[[#This Row],[Name:]],'Employee Info'!$B$3:$B$200,0),MATCH(Data7[[#Headers],[Truck]],'Employee Info'!$C$2:$J$2,0)),"")</f>
        <v/>
      </c>
      <c r="L1086" s="19" t="str">
        <f>IFERROR(INDEX('Employee Info'!$C$3:$J$200,MATCH(Data7[[#This Row],[Name:]],'Employee Info'!$B$3:$B$200,0),MATCH(Data7[[#Headers],[Phone]],'Employee Info'!$C$2:$J$2,0)),"")</f>
        <v/>
      </c>
      <c r="M1086" s="19" t="str">
        <f>IFERROR(INDEX('Employee Info'!$C$3:$J$200,MATCH(Data7[[#This Row],[Name:]],'Employee Info'!$B$3:$B$200,0),MATCH(Data7[[#Headers],[Tech]],'Employee Info'!$C$2:$J$2,0)),"")</f>
        <v/>
      </c>
      <c r="N1086" s="19" t="str">
        <f>IFERROR(INDEX('Employee Info'!$C$3:$J$200,MATCH(Data7[[#This Row],[Name:]],'Employee Info'!$B$3:$B$200,0),MATCH(Data7[[#Headers],[Other]],'Employee Info'!$C$2:$J$2,0)),"")</f>
        <v/>
      </c>
      <c r="O1086" s="19">
        <f>IFERROR((Data7[[#This Row],[Hours:]]*SUM(Data7[[#This Row],[Rate]:[Other]])),"")</f>
        <v>0</v>
      </c>
      <c r="P1086" s="7" t="str">
        <f>IF(Data7[[#This Row],[WO'#:]]="","Riley #","WO#")</f>
        <v>Riley #</v>
      </c>
      <c r="Q1086" s="7">
        <f>IFERROR(WEEKNUM(Data7[[#This Row],[Date:]]),"")</f>
        <v>24</v>
      </c>
      <c r="R1086" s="6">
        <f t="shared" si="48"/>
        <v>45452</v>
      </c>
      <c r="S1086" s="6">
        <f>Data7[[#This Row],[Week Start]]+7</f>
        <v>45459</v>
      </c>
      <c r="T1086" s="7" t="str">
        <f t="shared" si="49"/>
        <v>6/9/2024 - 6/16/2024</v>
      </c>
      <c r="U1086" s="7" t="str">
        <f t="shared" si="50"/>
        <v>Time Card</v>
      </c>
      <c r="V1086" s="8" t="str">
        <f>RIGHT(TEXT(Data7[[#This Row],[Date:]],"mmddyyyy"),4)</f>
        <v>2024</v>
      </c>
      <c r="W1086" s="8" t="str">
        <f>MID(TEXT(Data7[[#This Row],[Date:]],"mmddyyyy"),3,2)</f>
        <v>14</v>
      </c>
      <c r="X1086" s="8" t="str">
        <f>LEFT(TEXT(Data7[[#This Row],[Date:]],"mmddyyyy"),2)</f>
        <v>06</v>
      </c>
      <c r="Y1086" s="6">
        <f>DATE(Data7[[#This Row],[Year]],Data7[[#This Row],[Month]],Data7[[#This Row],[Day]])</f>
        <v>45457</v>
      </c>
    </row>
    <row r="1087" spans="1:25" x14ac:dyDescent="0.3">
      <c r="A1087" s="5">
        <v>45464.600660300923</v>
      </c>
      <c r="B1087" s="7" t="s">
        <v>66</v>
      </c>
      <c r="C1087" s="6" t="s">
        <v>800</v>
      </c>
      <c r="D1087" s="7" t="s">
        <v>801</v>
      </c>
      <c r="E1087" s="8">
        <v>1</v>
      </c>
      <c r="F1087" s="7">
        <v>20028</v>
      </c>
      <c r="G1087" s="7" t="s">
        <v>68</v>
      </c>
      <c r="H1087" s="7" t="s">
        <v>756</v>
      </c>
      <c r="I1087" s="7" t="s">
        <v>45</v>
      </c>
      <c r="J1087" s="19" t="str">
        <f>IFERROR(INDEX('Employee Info'!$C$3:$E$200,MATCH(Data7[[#This Row],[Name:]],'Employee Info'!$B$3:$B$200,0),MATCH(Data7[[#This Row],[Hours Type:]],'Employee Info'!$C$2:$E$2,0)),"")</f>
        <v/>
      </c>
      <c r="K1087" s="19" t="str">
        <f>IFERROR(INDEX('Employee Info'!$C$3:$J$200,MATCH(Data7[[#This Row],[Name:]],'Employee Info'!$B$3:$B$200,0),MATCH(Data7[[#Headers],[Truck]],'Employee Info'!$C$2:$J$2,0)),"")</f>
        <v/>
      </c>
      <c r="L1087" s="19" t="str">
        <f>IFERROR(INDEX('Employee Info'!$C$3:$J$200,MATCH(Data7[[#This Row],[Name:]],'Employee Info'!$B$3:$B$200,0),MATCH(Data7[[#Headers],[Phone]],'Employee Info'!$C$2:$J$2,0)),"")</f>
        <v/>
      </c>
      <c r="M1087" s="19" t="str">
        <f>IFERROR(INDEX('Employee Info'!$C$3:$J$200,MATCH(Data7[[#This Row],[Name:]],'Employee Info'!$B$3:$B$200,0),MATCH(Data7[[#Headers],[Tech]],'Employee Info'!$C$2:$J$2,0)),"")</f>
        <v/>
      </c>
      <c r="N1087" s="19" t="str">
        <f>IFERROR(INDEX('Employee Info'!$C$3:$J$200,MATCH(Data7[[#This Row],[Name:]],'Employee Info'!$B$3:$B$200,0),MATCH(Data7[[#Headers],[Other]],'Employee Info'!$C$2:$J$2,0)),"")</f>
        <v/>
      </c>
      <c r="O1087" s="19">
        <f>IFERROR((Data7[[#This Row],[Hours:]]*SUM(Data7[[#This Row],[Rate]:[Other]])),"")</f>
        <v>0</v>
      </c>
      <c r="P1087" s="7" t="str">
        <f>IF(Data7[[#This Row],[WO'#:]]="","Riley #","WO#")</f>
        <v>WO#</v>
      </c>
      <c r="Q1087" s="7">
        <f>IFERROR(WEEKNUM(Data7[[#This Row],[Date:]]),"")</f>
        <v>25</v>
      </c>
      <c r="R1087" s="6">
        <f t="shared" si="48"/>
        <v>45459</v>
      </c>
      <c r="S1087" s="6">
        <f>Data7[[#This Row],[Week Start]]+7</f>
        <v>45466</v>
      </c>
      <c r="T1087" s="7" t="str">
        <f t="shared" si="49"/>
        <v>6/16/2024 - 6/23/2024</v>
      </c>
      <c r="U1087" s="7" t="str">
        <f t="shared" si="50"/>
        <v>Time Card</v>
      </c>
      <c r="V1087" s="8" t="str">
        <f>RIGHT(TEXT(Data7[[#This Row],[Date:]],"mmddyyyy"),4)</f>
        <v>2024</v>
      </c>
      <c r="W1087" s="8" t="str">
        <f>MID(TEXT(Data7[[#This Row],[Date:]],"mmddyyyy"),3,2)</f>
        <v>17</v>
      </c>
      <c r="X1087" s="8" t="str">
        <f>LEFT(TEXT(Data7[[#This Row],[Date:]],"mmddyyyy"),2)</f>
        <v>06</v>
      </c>
      <c r="Y1087" s="6">
        <f>DATE(Data7[[#This Row],[Year]],Data7[[#This Row],[Month]],Data7[[#This Row],[Day]])</f>
        <v>45460</v>
      </c>
    </row>
    <row r="1088" spans="1:25" x14ac:dyDescent="0.3">
      <c r="A1088" s="5">
        <v>45460.585618171295</v>
      </c>
      <c r="B1088" s="7" t="s">
        <v>31</v>
      </c>
      <c r="C1088" s="6" t="s">
        <v>800</v>
      </c>
      <c r="D1088" s="7" t="s">
        <v>542</v>
      </c>
      <c r="E1088" s="8">
        <v>1</v>
      </c>
      <c r="F1088" s="7">
        <v>6984733</v>
      </c>
      <c r="G1088" s="7" t="s">
        <v>68</v>
      </c>
      <c r="H1088" s="7" t="s">
        <v>756</v>
      </c>
      <c r="I1088" s="7" t="s">
        <v>44</v>
      </c>
      <c r="J1088" s="19" t="str">
        <f>IFERROR(INDEX('Employee Info'!$C$3:$E$200,MATCH(Data7[[#This Row],[Name:]],'Employee Info'!$B$3:$B$200,0),MATCH(Data7[[#This Row],[Hours Type:]],'Employee Info'!$C$2:$E$2,0)),"")</f>
        <v/>
      </c>
      <c r="K1088" s="19" t="str">
        <f>IFERROR(INDEX('Employee Info'!$C$3:$J$200,MATCH(Data7[[#This Row],[Name:]],'Employee Info'!$B$3:$B$200,0),MATCH(Data7[[#Headers],[Truck]],'Employee Info'!$C$2:$J$2,0)),"")</f>
        <v/>
      </c>
      <c r="L1088" s="19" t="str">
        <f>IFERROR(INDEX('Employee Info'!$C$3:$J$200,MATCH(Data7[[#This Row],[Name:]],'Employee Info'!$B$3:$B$200,0),MATCH(Data7[[#Headers],[Phone]],'Employee Info'!$C$2:$J$2,0)),"")</f>
        <v/>
      </c>
      <c r="M1088" s="19" t="str">
        <f>IFERROR(INDEX('Employee Info'!$C$3:$J$200,MATCH(Data7[[#This Row],[Name:]],'Employee Info'!$B$3:$B$200,0),MATCH(Data7[[#Headers],[Tech]],'Employee Info'!$C$2:$J$2,0)),"")</f>
        <v/>
      </c>
      <c r="N1088" s="19" t="str">
        <f>IFERROR(INDEX('Employee Info'!$C$3:$J$200,MATCH(Data7[[#This Row],[Name:]],'Employee Info'!$B$3:$B$200,0),MATCH(Data7[[#Headers],[Other]],'Employee Info'!$C$2:$J$2,0)),"")</f>
        <v/>
      </c>
      <c r="O1088" s="19">
        <f>IFERROR((Data7[[#This Row],[Hours:]]*SUM(Data7[[#This Row],[Rate]:[Other]])),"")</f>
        <v>0</v>
      </c>
      <c r="P1088" s="7" t="str">
        <f>IF(Data7[[#This Row],[WO'#:]]="","Riley #","WO#")</f>
        <v>WO#</v>
      </c>
      <c r="Q1088" s="7">
        <f>IFERROR(WEEKNUM(Data7[[#This Row],[Date:]]),"")</f>
        <v>25</v>
      </c>
      <c r="R1088" s="6">
        <f t="shared" si="48"/>
        <v>45459</v>
      </c>
      <c r="S1088" s="6">
        <f>Data7[[#This Row],[Week Start]]+7</f>
        <v>45466</v>
      </c>
      <c r="T1088" s="7" t="str">
        <f t="shared" si="49"/>
        <v>6/16/2024 - 6/23/2024</v>
      </c>
      <c r="U1088" s="7" t="str">
        <f t="shared" si="50"/>
        <v>Time Card</v>
      </c>
      <c r="V1088" s="8" t="str">
        <f>RIGHT(TEXT(Data7[[#This Row],[Date:]],"mmddyyyy"),4)</f>
        <v>2024</v>
      </c>
      <c r="W1088" s="8" t="str">
        <f>MID(TEXT(Data7[[#This Row],[Date:]],"mmddyyyy"),3,2)</f>
        <v>17</v>
      </c>
      <c r="X1088" s="8" t="str">
        <f>LEFT(TEXT(Data7[[#This Row],[Date:]],"mmddyyyy"),2)</f>
        <v>06</v>
      </c>
      <c r="Y1088" s="6">
        <f>DATE(Data7[[#This Row],[Year]],Data7[[#This Row],[Month]],Data7[[#This Row],[Day]])</f>
        <v>45460</v>
      </c>
    </row>
    <row r="1089" spans="1:25" x14ac:dyDescent="0.3">
      <c r="A1089" s="5">
        <v>45464.570330671297</v>
      </c>
      <c r="B1089" s="7" t="s">
        <v>66</v>
      </c>
      <c r="C1089" s="6" t="s">
        <v>800</v>
      </c>
      <c r="D1089" s="7" t="s">
        <v>802</v>
      </c>
      <c r="E1089" s="8">
        <v>3</v>
      </c>
      <c r="F1089" s="7">
        <v>6984733</v>
      </c>
      <c r="G1089" s="7" t="s">
        <v>68</v>
      </c>
      <c r="H1089" s="7" t="s">
        <v>756</v>
      </c>
      <c r="I1089" s="7" t="s">
        <v>44</v>
      </c>
      <c r="J1089" s="19" t="str">
        <f>IFERROR(INDEX('Employee Info'!$C$3:$E$200,MATCH(Data7[[#This Row],[Name:]],'Employee Info'!$B$3:$B$200,0),MATCH(Data7[[#This Row],[Hours Type:]],'Employee Info'!$C$2:$E$2,0)),"")</f>
        <v/>
      </c>
      <c r="K1089" s="19" t="str">
        <f>IFERROR(INDEX('Employee Info'!$C$3:$J$200,MATCH(Data7[[#This Row],[Name:]],'Employee Info'!$B$3:$B$200,0),MATCH(Data7[[#Headers],[Truck]],'Employee Info'!$C$2:$J$2,0)),"")</f>
        <v/>
      </c>
      <c r="L1089" s="19" t="str">
        <f>IFERROR(INDEX('Employee Info'!$C$3:$J$200,MATCH(Data7[[#This Row],[Name:]],'Employee Info'!$B$3:$B$200,0),MATCH(Data7[[#Headers],[Phone]],'Employee Info'!$C$2:$J$2,0)),"")</f>
        <v/>
      </c>
      <c r="M1089" s="19" t="str">
        <f>IFERROR(INDEX('Employee Info'!$C$3:$J$200,MATCH(Data7[[#This Row],[Name:]],'Employee Info'!$B$3:$B$200,0),MATCH(Data7[[#Headers],[Tech]],'Employee Info'!$C$2:$J$2,0)),"")</f>
        <v/>
      </c>
      <c r="N1089" s="19" t="str">
        <f>IFERROR(INDEX('Employee Info'!$C$3:$J$200,MATCH(Data7[[#This Row],[Name:]],'Employee Info'!$B$3:$B$200,0),MATCH(Data7[[#Headers],[Other]],'Employee Info'!$C$2:$J$2,0)),"")</f>
        <v/>
      </c>
      <c r="O1089" s="19">
        <f>IFERROR((Data7[[#This Row],[Hours:]]*SUM(Data7[[#This Row],[Rate]:[Other]])),"")</f>
        <v>0</v>
      </c>
      <c r="P1089" s="7" t="str">
        <f>IF(Data7[[#This Row],[WO'#:]]="","Riley #","WO#")</f>
        <v>WO#</v>
      </c>
      <c r="Q1089" s="7">
        <f>IFERROR(WEEKNUM(Data7[[#This Row],[Date:]]),"")</f>
        <v>25</v>
      </c>
      <c r="R1089" s="6">
        <f t="shared" si="48"/>
        <v>45459</v>
      </c>
      <c r="S1089" s="6">
        <f>Data7[[#This Row],[Week Start]]+7</f>
        <v>45466</v>
      </c>
      <c r="T1089" s="7" t="str">
        <f t="shared" si="49"/>
        <v>6/16/2024 - 6/23/2024</v>
      </c>
      <c r="U1089" s="7" t="str">
        <f t="shared" si="50"/>
        <v>Time Card</v>
      </c>
      <c r="V1089" s="8" t="str">
        <f>RIGHT(TEXT(Data7[[#This Row],[Date:]],"mmddyyyy"),4)</f>
        <v>2024</v>
      </c>
      <c r="W1089" s="8" t="str">
        <f>MID(TEXT(Data7[[#This Row],[Date:]],"mmddyyyy"),3,2)</f>
        <v>17</v>
      </c>
      <c r="X1089" s="8" t="str">
        <f>LEFT(TEXT(Data7[[#This Row],[Date:]],"mmddyyyy"),2)</f>
        <v>06</v>
      </c>
      <c r="Y1089" s="6">
        <f>DATE(Data7[[#This Row],[Year]],Data7[[#This Row],[Month]],Data7[[#This Row],[Day]])</f>
        <v>45460</v>
      </c>
    </row>
    <row r="1090" spans="1:25" x14ac:dyDescent="0.3">
      <c r="A1090" s="5">
        <v>45485.476124189816</v>
      </c>
      <c r="B1090" s="7" t="s">
        <v>76</v>
      </c>
      <c r="C1090" s="6" t="s">
        <v>800</v>
      </c>
      <c r="D1090" s="7" t="s">
        <v>156</v>
      </c>
      <c r="E1090" s="8">
        <v>1</v>
      </c>
      <c r="F1090" s="7">
        <v>6984733</v>
      </c>
      <c r="G1090" s="7" t="s">
        <v>68</v>
      </c>
      <c r="H1090" s="7" t="s">
        <v>756</v>
      </c>
      <c r="I1090" s="7" t="s">
        <v>44</v>
      </c>
      <c r="J1090" s="19" t="str">
        <f>IFERROR(INDEX('Employee Info'!$C$3:$E$200,MATCH(Data7[[#This Row],[Name:]],'Employee Info'!$B$3:$B$200,0),MATCH(Data7[[#This Row],[Hours Type:]],'Employee Info'!$C$2:$E$2,0)),"")</f>
        <v/>
      </c>
      <c r="K1090" s="19" t="str">
        <f>IFERROR(INDEX('Employee Info'!$C$3:$J$200,MATCH(Data7[[#This Row],[Name:]],'Employee Info'!$B$3:$B$200,0),MATCH(Data7[[#Headers],[Truck]],'Employee Info'!$C$2:$J$2,0)),"")</f>
        <v/>
      </c>
      <c r="L1090" s="19" t="str">
        <f>IFERROR(INDEX('Employee Info'!$C$3:$J$200,MATCH(Data7[[#This Row],[Name:]],'Employee Info'!$B$3:$B$200,0),MATCH(Data7[[#Headers],[Phone]],'Employee Info'!$C$2:$J$2,0)),"")</f>
        <v/>
      </c>
      <c r="M1090" s="19" t="str">
        <f>IFERROR(INDEX('Employee Info'!$C$3:$J$200,MATCH(Data7[[#This Row],[Name:]],'Employee Info'!$B$3:$B$200,0),MATCH(Data7[[#Headers],[Tech]],'Employee Info'!$C$2:$J$2,0)),"")</f>
        <v/>
      </c>
      <c r="N1090" s="19" t="str">
        <f>IFERROR(INDEX('Employee Info'!$C$3:$J$200,MATCH(Data7[[#This Row],[Name:]],'Employee Info'!$B$3:$B$200,0),MATCH(Data7[[#Headers],[Other]],'Employee Info'!$C$2:$J$2,0)),"")</f>
        <v/>
      </c>
      <c r="O1090" s="19">
        <f>IFERROR((Data7[[#This Row],[Hours:]]*SUM(Data7[[#This Row],[Rate]:[Other]])),"")</f>
        <v>0</v>
      </c>
      <c r="P1090" s="7" t="str">
        <f>IF(Data7[[#This Row],[WO'#:]]="","Riley #","WO#")</f>
        <v>WO#</v>
      </c>
      <c r="Q1090" s="7">
        <f>IFERROR(WEEKNUM(Data7[[#This Row],[Date:]]),"")</f>
        <v>25</v>
      </c>
      <c r="R1090" s="6">
        <f t="shared" ref="R1090:R1153" si="51">DATE(RIGHT(TEXT(C1090,"mm/dd/yyyy"),4),1,1)+(Q1090-1)*7-(WEEKDAY(DATE(RIGHT(TEXT(C1090,"mm/dd/yyyy"),4),1,1)))+1</f>
        <v>45459</v>
      </c>
      <c r="S1090" s="6">
        <f>Data7[[#This Row],[Week Start]]+7</f>
        <v>45466</v>
      </c>
      <c r="T1090" s="7" t="str">
        <f t="shared" ref="T1090:T1153" si="52">IFERROR(TEXT(R1090, "m/d/yyyy") &amp; " - " &amp; TEXT(S1090, "m/d/yyyy"),"")</f>
        <v>6/16/2024 - 6/23/2024</v>
      </c>
      <c r="U1090" s="7" t="str">
        <f t="shared" ref="U1090:U1153" si="53">"Time Card"</f>
        <v>Time Card</v>
      </c>
      <c r="V1090" s="8" t="str">
        <f>RIGHT(TEXT(Data7[[#This Row],[Date:]],"mmddyyyy"),4)</f>
        <v>2024</v>
      </c>
      <c r="W1090" s="8" t="str">
        <f>MID(TEXT(Data7[[#This Row],[Date:]],"mmddyyyy"),3,2)</f>
        <v>17</v>
      </c>
      <c r="X1090" s="8" t="str">
        <f>LEFT(TEXT(Data7[[#This Row],[Date:]],"mmddyyyy"),2)</f>
        <v>06</v>
      </c>
      <c r="Y1090" s="6">
        <f>DATE(Data7[[#This Row],[Year]],Data7[[#This Row],[Month]],Data7[[#This Row],[Day]])</f>
        <v>45460</v>
      </c>
    </row>
    <row r="1091" spans="1:25" x14ac:dyDescent="0.3">
      <c r="A1091" s="5">
        <v>45461.422066550927</v>
      </c>
      <c r="B1091" s="7" t="s">
        <v>34</v>
      </c>
      <c r="C1091" s="6" t="s">
        <v>800</v>
      </c>
      <c r="D1091" s="7" t="s">
        <v>806</v>
      </c>
      <c r="E1091" s="8">
        <v>1.5</v>
      </c>
      <c r="F1091" s="7" t="s">
        <v>68</v>
      </c>
      <c r="G1091" s="7" t="s">
        <v>68</v>
      </c>
      <c r="H1091" s="7" t="s">
        <v>756</v>
      </c>
      <c r="I1091" s="7" t="s">
        <v>44</v>
      </c>
      <c r="J1091" s="19" t="str">
        <f>IFERROR(INDEX('Employee Info'!$C$3:$E$200,MATCH(Data7[[#This Row],[Name:]],'Employee Info'!$B$3:$B$200,0),MATCH(Data7[[#This Row],[Hours Type:]],'Employee Info'!$C$2:$E$2,0)),"")</f>
        <v/>
      </c>
      <c r="K1091" s="19" t="str">
        <f>IFERROR(INDEX('Employee Info'!$C$3:$J$200,MATCH(Data7[[#This Row],[Name:]],'Employee Info'!$B$3:$B$200,0),MATCH(Data7[[#Headers],[Truck]],'Employee Info'!$C$2:$J$2,0)),"")</f>
        <v/>
      </c>
      <c r="L1091" s="19" t="str">
        <f>IFERROR(INDEX('Employee Info'!$C$3:$J$200,MATCH(Data7[[#This Row],[Name:]],'Employee Info'!$B$3:$B$200,0),MATCH(Data7[[#Headers],[Phone]],'Employee Info'!$C$2:$J$2,0)),"")</f>
        <v/>
      </c>
      <c r="M1091" s="19" t="str">
        <f>IFERROR(INDEX('Employee Info'!$C$3:$J$200,MATCH(Data7[[#This Row],[Name:]],'Employee Info'!$B$3:$B$200,0),MATCH(Data7[[#Headers],[Tech]],'Employee Info'!$C$2:$J$2,0)),"")</f>
        <v/>
      </c>
      <c r="N1091" s="19" t="str">
        <f>IFERROR(INDEX('Employee Info'!$C$3:$J$200,MATCH(Data7[[#This Row],[Name:]],'Employee Info'!$B$3:$B$200,0),MATCH(Data7[[#Headers],[Other]],'Employee Info'!$C$2:$J$2,0)),"")</f>
        <v/>
      </c>
      <c r="O1091" s="19">
        <f>IFERROR((Data7[[#This Row],[Hours:]]*SUM(Data7[[#This Row],[Rate]:[Other]])),"")</f>
        <v>0</v>
      </c>
      <c r="P1091" s="7" t="str">
        <f>IF(Data7[[#This Row],[WO'#:]]="","Riley #","WO#")</f>
        <v>Riley #</v>
      </c>
      <c r="Q1091" s="7">
        <f>IFERROR(WEEKNUM(Data7[[#This Row],[Date:]]),"")</f>
        <v>25</v>
      </c>
      <c r="R1091" s="6">
        <f t="shared" si="51"/>
        <v>45459</v>
      </c>
      <c r="S1091" s="6">
        <f>Data7[[#This Row],[Week Start]]+7</f>
        <v>45466</v>
      </c>
      <c r="T1091" s="7" t="str">
        <f t="shared" si="52"/>
        <v>6/16/2024 - 6/23/2024</v>
      </c>
      <c r="U1091" s="7" t="str">
        <f t="shared" si="53"/>
        <v>Time Card</v>
      </c>
      <c r="V1091" s="8" t="str">
        <f>RIGHT(TEXT(Data7[[#This Row],[Date:]],"mmddyyyy"),4)</f>
        <v>2024</v>
      </c>
      <c r="W1091" s="8" t="str">
        <f>MID(TEXT(Data7[[#This Row],[Date:]],"mmddyyyy"),3,2)</f>
        <v>17</v>
      </c>
      <c r="X1091" s="8" t="str">
        <f>LEFT(TEXT(Data7[[#This Row],[Date:]],"mmddyyyy"),2)</f>
        <v>06</v>
      </c>
      <c r="Y1091" s="6">
        <f>DATE(Data7[[#This Row],[Year]],Data7[[#This Row],[Month]],Data7[[#This Row],[Day]])</f>
        <v>45460</v>
      </c>
    </row>
    <row r="1092" spans="1:25" x14ac:dyDescent="0.3">
      <c r="A1092" s="5">
        <v>45461.42238877315</v>
      </c>
      <c r="B1092" s="7" t="s">
        <v>34</v>
      </c>
      <c r="C1092" s="6" t="s">
        <v>800</v>
      </c>
      <c r="D1092" s="7" t="s">
        <v>806</v>
      </c>
      <c r="E1092" s="8">
        <v>0.5</v>
      </c>
      <c r="F1092" s="7" t="s">
        <v>68</v>
      </c>
      <c r="G1092" s="7" t="s">
        <v>68</v>
      </c>
      <c r="H1092" s="7" t="s">
        <v>756</v>
      </c>
      <c r="I1092" s="7" t="s">
        <v>44</v>
      </c>
      <c r="J1092" s="19" t="str">
        <f>IFERROR(INDEX('Employee Info'!$C$3:$E$200,MATCH(Data7[[#This Row],[Name:]],'Employee Info'!$B$3:$B$200,0),MATCH(Data7[[#This Row],[Hours Type:]],'Employee Info'!$C$2:$E$2,0)),"")</f>
        <v/>
      </c>
      <c r="K1092" s="19" t="str">
        <f>IFERROR(INDEX('Employee Info'!$C$3:$J$200,MATCH(Data7[[#This Row],[Name:]],'Employee Info'!$B$3:$B$200,0),MATCH(Data7[[#Headers],[Truck]],'Employee Info'!$C$2:$J$2,0)),"")</f>
        <v/>
      </c>
      <c r="L1092" s="19" t="str">
        <f>IFERROR(INDEX('Employee Info'!$C$3:$J$200,MATCH(Data7[[#This Row],[Name:]],'Employee Info'!$B$3:$B$200,0),MATCH(Data7[[#Headers],[Phone]],'Employee Info'!$C$2:$J$2,0)),"")</f>
        <v/>
      </c>
      <c r="M1092" s="19" t="str">
        <f>IFERROR(INDEX('Employee Info'!$C$3:$J$200,MATCH(Data7[[#This Row],[Name:]],'Employee Info'!$B$3:$B$200,0),MATCH(Data7[[#Headers],[Tech]],'Employee Info'!$C$2:$J$2,0)),"")</f>
        <v/>
      </c>
      <c r="N1092" s="19" t="str">
        <f>IFERROR(INDEX('Employee Info'!$C$3:$J$200,MATCH(Data7[[#This Row],[Name:]],'Employee Info'!$B$3:$B$200,0),MATCH(Data7[[#Headers],[Other]],'Employee Info'!$C$2:$J$2,0)),"")</f>
        <v/>
      </c>
      <c r="O1092" s="19">
        <f>IFERROR((Data7[[#This Row],[Hours:]]*SUM(Data7[[#This Row],[Rate]:[Other]])),"")</f>
        <v>0</v>
      </c>
      <c r="P1092" s="7" t="str">
        <f>IF(Data7[[#This Row],[WO'#:]]="","Riley #","WO#")</f>
        <v>Riley #</v>
      </c>
      <c r="Q1092" s="7">
        <f>IFERROR(WEEKNUM(Data7[[#This Row],[Date:]]),"")</f>
        <v>25</v>
      </c>
      <c r="R1092" s="6">
        <f t="shared" si="51"/>
        <v>45459</v>
      </c>
      <c r="S1092" s="6">
        <f>Data7[[#This Row],[Week Start]]+7</f>
        <v>45466</v>
      </c>
      <c r="T1092" s="7" t="str">
        <f t="shared" si="52"/>
        <v>6/16/2024 - 6/23/2024</v>
      </c>
      <c r="U1092" s="7" t="str">
        <f t="shared" si="53"/>
        <v>Time Card</v>
      </c>
      <c r="V1092" s="8" t="str">
        <f>RIGHT(TEXT(Data7[[#This Row],[Date:]],"mmddyyyy"),4)</f>
        <v>2024</v>
      </c>
      <c r="W1092" s="8" t="str">
        <f>MID(TEXT(Data7[[#This Row],[Date:]],"mmddyyyy"),3,2)</f>
        <v>17</v>
      </c>
      <c r="X1092" s="8" t="str">
        <f>LEFT(TEXT(Data7[[#This Row],[Date:]],"mmddyyyy"),2)</f>
        <v>06</v>
      </c>
      <c r="Y1092" s="6">
        <f>DATE(Data7[[#This Row],[Year]],Data7[[#This Row],[Month]],Data7[[#This Row],[Day]])</f>
        <v>45460</v>
      </c>
    </row>
    <row r="1093" spans="1:25" x14ac:dyDescent="0.3">
      <c r="A1093" s="5">
        <v>45464.568677777781</v>
      </c>
      <c r="B1093" s="7" t="s">
        <v>66</v>
      </c>
      <c r="C1093" s="6" t="s">
        <v>800</v>
      </c>
      <c r="D1093" s="7" t="s">
        <v>807</v>
      </c>
      <c r="E1093" s="8">
        <v>2</v>
      </c>
      <c r="F1093" s="7" t="s">
        <v>68</v>
      </c>
      <c r="G1093" s="7" t="s">
        <v>68</v>
      </c>
      <c r="H1093" s="7" t="s">
        <v>808</v>
      </c>
      <c r="I1093" s="7" t="s">
        <v>44</v>
      </c>
      <c r="J1093" s="19" t="str">
        <f>IFERROR(INDEX('Employee Info'!$C$3:$E$200,MATCH(Data7[[#This Row],[Name:]],'Employee Info'!$B$3:$B$200,0),MATCH(Data7[[#This Row],[Hours Type:]],'Employee Info'!$C$2:$E$2,0)),"")</f>
        <v/>
      </c>
      <c r="K1093" s="19" t="str">
        <f>IFERROR(INDEX('Employee Info'!$C$3:$J$200,MATCH(Data7[[#This Row],[Name:]],'Employee Info'!$B$3:$B$200,0),MATCH(Data7[[#Headers],[Truck]],'Employee Info'!$C$2:$J$2,0)),"")</f>
        <v/>
      </c>
      <c r="L1093" s="19" t="str">
        <f>IFERROR(INDEX('Employee Info'!$C$3:$J$200,MATCH(Data7[[#This Row],[Name:]],'Employee Info'!$B$3:$B$200,0),MATCH(Data7[[#Headers],[Phone]],'Employee Info'!$C$2:$J$2,0)),"")</f>
        <v/>
      </c>
      <c r="M1093" s="19" t="str">
        <f>IFERROR(INDEX('Employee Info'!$C$3:$J$200,MATCH(Data7[[#This Row],[Name:]],'Employee Info'!$B$3:$B$200,0),MATCH(Data7[[#Headers],[Tech]],'Employee Info'!$C$2:$J$2,0)),"")</f>
        <v/>
      </c>
      <c r="N1093" s="19" t="str">
        <f>IFERROR(INDEX('Employee Info'!$C$3:$J$200,MATCH(Data7[[#This Row],[Name:]],'Employee Info'!$B$3:$B$200,0),MATCH(Data7[[#Headers],[Other]],'Employee Info'!$C$2:$J$2,0)),"")</f>
        <v/>
      </c>
      <c r="O1093" s="19">
        <f>IFERROR((Data7[[#This Row],[Hours:]]*SUM(Data7[[#This Row],[Rate]:[Other]])),"")</f>
        <v>0</v>
      </c>
      <c r="P1093" s="7" t="str">
        <f>IF(Data7[[#This Row],[WO'#:]]="","Riley #","WO#")</f>
        <v>Riley #</v>
      </c>
      <c r="Q1093" s="7">
        <f>IFERROR(WEEKNUM(Data7[[#This Row],[Date:]]),"")</f>
        <v>25</v>
      </c>
      <c r="R1093" s="6">
        <f t="shared" si="51"/>
        <v>45459</v>
      </c>
      <c r="S1093" s="6">
        <f>Data7[[#This Row],[Week Start]]+7</f>
        <v>45466</v>
      </c>
      <c r="T1093" s="7" t="str">
        <f t="shared" si="52"/>
        <v>6/16/2024 - 6/23/2024</v>
      </c>
      <c r="U1093" s="7" t="str">
        <f t="shared" si="53"/>
        <v>Time Card</v>
      </c>
      <c r="V1093" s="8" t="str">
        <f>RIGHT(TEXT(Data7[[#This Row],[Date:]],"mmddyyyy"),4)</f>
        <v>2024</v>
      </c>
      <c r="W1093" s="8" t="str">
        <f>MID(TEXT(Data7[[#This Row],[Date:]],"mmddyyyy"),3,2)</f>
        <v>17</v>
      </c>
      <c r="X1093" s="8" t="str">
        <f>LEFT(TEXT(Data7[[#This Row],[Date:]],"mmddyyyy"),2)</f>
        <v>06</v>
      </c>
      <c r="Y1093" s="6">
        <f>DATE(Data7[[#This Row],[Year]],Data7[[#This Row],[Month]],Data7[[#This Row],[Day]])</f>
        <v>45460</v>
      </c>
    </row>
    <row r="1094" spans="1:25" x14ac:dyDescent="0.3">
      <c r="A1094" s="5">
        <v>45461.41960277778</v>
      </c>
      <c r="B1094" s="7" t="s">
        <v>34</v>
      </c>
      <c r="C1094" s="6" t="s">
        <v>800</v>
      </c>
      <c r="D1094" s="7" t="s">
        <v>804</v>
      </c>
      <c r="E1094" s="8">
        <v>2</v>
      </c>
      <c r="F1094" s="7" t="s">
        <v>68</v>
      </c>
      <c r="G1094" s="7" t="s">
        <v>68</v>
      </c>
      <c r="H1094" s="7" t="s">
        <v>380</v>
      </c>
      <c r="I1094" s="7" t="s">
        <v>44</v>
      </c>
      <c r="J1094" s="19" t="str">
        <f>IFERROR(INDEX('Employee Info'!$C$3:$E$200,MATCH(Data7[[#This Row],[Name:]],'Employee Info'!$B$3:$B$200,0),MATCH(Data7[[#This Row],[Hours Type:]],'Employee Info'!$C$2:$E$2,0)),"")</f>
        <v/>
      </c>
      <c r="K1094" s="19" t="str">
        <f>IFERROR(INDEX('Employee Info'!$C$3:$J$200,MATCH(Data7[[#This Row],[Name:]],'Employee Info'!$B$3:$B$200,0),MATCH(Data7[[#Headers],[Truck]],'Employee Info'!$C$2:$J$2,0)),"")</f>
        <v/>
      </c>
      <c r="L1094" s="19" t="str">
        <f>IFERROR(INDEX('Employee Info'!$C$3:$J$200,MATCH(Data7[[#This Row],[Name:]],'Employee Info'!$B$3:$B$200,0),MATCH(Data7[[#Headers],[Phone]],'Employee Info'!$C$2:$J$2,0)),"")</f>
        <v/>
      </c>
      <c r="M1094" s="19" t="str">
        <f>IFERROR(INDEX('Employee Info'!$C$3:$J$200,MATCH(Data7[[#This Row],[Name:]],'Employee Info'!$B$3:$B$200,0),MATCH(Data7[[#Headers],[Tech]],'Employee Info'!$C$2:$J$2,0)),"")</f>
        <v/>
      </c>
      <c r="N1094" s="19" t="str">
        <f>IFERROR(INDEX('Employee Info'!$C$3:$J$200,MATCH(Data7[[#This Row],[Name:]],'Employee Info'!$B$3:$B$200,0),MATCH(Data7[[#Headers],[Other]],'Employee Info'!$C$2:$J$2,0)),"")</f>
        <v/>
      </c>
      <c r="O1094" s="19">
        <f>IFERROR((Data7[[#This Row],[Hours:]]*SUM(Data7[[#This Row],[Rate]:[Other]])),"")</f>
        <v>0</v>
      </c>
      <c r="P1094" s="7" t="str">
        <f>IF(Data7[[#This Row],[WO'#:]]="","Riley #","WO#")</f>
        <v>Riley #</v>
      </c>
      <c r="Q1094" s="7">
        <f>IFERROR(WEEKNUM(Data7[[#This Row],[Date:]]),"")</f>
        <v>25</v>
      </c>
      <c r="R1094" s="6">
        <f t="shared" si="51"/>
        <v>45459</v>
      </c>
      <c r="S1094" s="6">
        <f>Data7[[#This Row],[Week Start]]+7</f>
        <v>45466</v>
      </c>
      <c r="T1094" s="7" t="str">
        <f t="shared" si="52"/>
        <v>6/16/2024 - 6/23/2024</v>
      </c>
      <c r="U1094" s="7" t="str">
        <f t="shared" si="53"/>
        <v>Time Card</v>
      </c>
      <c r="V1094" s="8" t="str">
        <f>RIGHT(TEXT(Data7[[#This Row],[Date:]],"mmddyyyy"),4)</f>
        <v>2024</v>
      </c>
      <c r="W1094" s="8" t="str">
        <f>MID(TEXT(Data7[[#This Row],[Date:]],"mmddyyyy"),3,2)</f>
        <v>17</v>
      </c>
      <c r="X1094" s="8" t="str">
        <f>LEFT(TEXT(Data7[[#This Row],[Date:]],"mmddyyyy"),2)</f>
        <v>06</v>
      </c>
      <c r="Y1094" s="6">
        <f>DATE(Data7[[#This Row],[Year]],Data7[[#This Row],[Month]],Data7[[#This Row],[Day]])</f>
        <v>45460</v>
      </c>
    </row>
    <row r="1095" spans="1:25" x14ac:dyDescent="0.3">
      <c r="A1095" s="5">
        <v>45461.420984722223</v>
      </c>
      <c r="B1095" s="7" t="s">
        <v>34</v>
      </c>
      <c r="C1095" s="6" t="s">
        <v>800</v>
      </c>
      <c r="D1095" s="7" t="s">
        <v>805</v>
      </c>
      <c r="E1095" s="8">
        <v>1.5</v>
      </c>
      <c r="F1095" s="7" t="s">
        <v>68</v>
      </c>
      <c r="G1095" s="7" t="s">
        <v>68</v>
      </c>
      <c r="H1095" s="7" t="s">
        <v>380</v>
      </c>
      <c r="I1095" s="7" t="s">
        <v>44</v>
      </c>
      <c r="J1095" s="19" t="str">
        <f>IFERROR(INDEX('Employee Info'!$C$3:$E$200,MATCH(Data7[[#This Row],[Name:]],'Employee Info'!$B$3:$B$200,0),MATCH(Data7[[#This Row],[Hours Type:]],'Employee Info'!$C$2:$E$2,0)),"")</f>
        <v/>
      </c>
      <c r="K1095" s="19" t="str">
        <f>IFERROR(INDEX('Employee Info'!$C$3:$J$200,MATCH(Data7[[#This Row],[Name:]],'Employee Info'!$B$3:$B$200,0),MATCH(Data7[[#Headers],[Truck]],'Employee Info'!$C$2:$J$2,0)),"")</f>
        <v/>
      </c>
      <c r="L1095" s="19" t="str">
        <f>IFERROR(INDEX('Employee Info'!$C$3:$J$200,MATCH(Data7[[#This Row],[Name:]],'Employee Info'!$B$3:$B$200,0),MATCH(Data7[[#Headers],[Phone]],'Employee Info'!$C$2:$J$2,0)),"")</f>
        <v/>
      </c>
      <c r="M1095" s="19" t="str">
        <f>IFERROR(INDEX('Employee Info'!$C$3:$J$200,MATCH(Data7[[#This Row],[Name:]],'Employee Info'!$B$3:$B$200,0),MATCH(Data7[[#Headers],[Tech]],'Employee Info'!$C$2:$J$2,0)),"")</f>
        <v/>
      </c>
      <c r="N1095" s="19" t="str">
        <f>IFERROR(INDEX('Employee Info'!$C$3:$J$200,MATCH(Data7[[#This Row],[Name:]],'Employee Info'!$B$3:$B$200,0),MATCH(Data7[[#Headers],[Other]],'Employee Info'!$C$2:$J$2,0)),"")</f>
        <v/>
      </c>
      <c r="O1095" s="19">
        <f>IFERROR((Data7[[#This Row],[Hours:]]*SUM(Data7[[#This Row],[Rate]:[Other]])),"")</f>
        <v>0</v>
      </c>
      <c r="P1095" s="7" t="str">
        <f>IF(Data7[[#This Row],[WO'#:]]="","Riley #","WO#")</f>
        <v>Riley #</v>
      </c>
      <c r="Q1095" s="7">
        <f>IFERROR(WEEKNUM(Data7[[#This Row],[Date:]]),"")</f>
        <v>25</v>
      </c>
      <c r="R1095" s="6">
        <f t="shared" si="51"/>
        <v>45459</v>
      </c>
      <c r="S1095" s="6">
        <f>Data7[[#This Row],[Week Start]]+7</f>
        <v>45466</v>
      </c>
      <c r="T1095" s="7" t="str">
        <f t="shared" si="52"/>
        <v>6/16/2024 - 6/23/2024</v>
      </c>
      <c r="U1095" s="7" t="str">
        <f t="shared" si="53"/>
        <v>Time Card</v>
      </c>
      <c r="V1095" s="8" t="str">
        <f>RIGHT(TEXT(Data7[[#This Row],[Date:]],"mmddyyyy"),4)</f>
        <v>2024</v>
      </c>
      <c r="W1095" s="8" t="str">
        <f>MID(TEXT(Data7[[#This Row],[Date:]],"mmddyyyy"),3,2)</f>
        <v>17</v>
      </c>
      <c r="X1095" s="8" t="str">
        <f>LEFT(TEXT(Data7[[#This Row],[Date:]],"mmddyyyy"),2)</f>
        <v>06</v>
      </c>
      <c r="Y1095" s="6">
        <f>DATE(Data7[[#This Row],[Year]],Data7[[#This Row],[Month]],Data7[[#This Row],[Day]])</f>
        <v>45460</v>
      </c>
    </row>
    <row r="1096" spans="1:25" x14ac:dyDescent="0.3">
      <c r="A1096" s="5">
        <v>45464.568965740742</v>
      </c>
      <c r="B1096" s="7" t="s">
        <v>66</v>
      </c>
      <c r="C1096" s="6" t="s">
        <v>800</v>
      </c>
      <c r="D1096" s="7" t="s">
        <v>809</v>
      </c>
      <c r="E1096" s="8">
        <v>3</v>
      </c>
      <c r="F1096" s="7" t="s">
        <v>68</v>
      </c>
      <c r="G1096" s="7" t="s">
        <v>68</v>
      </c>
      <c r="H1096" s="7" t="s">
        <v>491</v>
      </c>
      <c r="I1096" s="7" t="s">
        <v>44</v>
      </c>
      <c r="J1096" s="19" t="str">
        <f>IFERROR(INDEX('Employee Info'!$C$3:$E$200,MATCH(Data7[[#This Row],[Name:]],'Employee Info'!$B$3:$B$200,0),MATCH(Data7[[#This Row],[Hours Type:]],'Employee Info'!$C$2:$E$2,0)),"")</f>
        <v/>
      </c>
      <c r="K1096" s="19" t="str">
        <f>IFERROR(INDEX('Employee Info'!$C$3:$J$200,MATCH(Data7[[#This Row],[Name:]],'Employee Info'!$B$3:$B$200,0),MATCH(Data7[[#Headers],[Truck]],'Employee Info'!$C$2:$J$2,0)),"")</f>
        <v/>
      </c>
      <c r="L1096" s="19" t="str">
        <f>IFERROR(INDEX('Employee Info'!$C$3:$J$200,MATCH(Data7[[#This Row],[Name:]],'Employee Info'!$B$3:$B$200,0),MATCH(Data7[[#Headers],[Phone]],'Employee Info'!$C$2:$J$2,0)),"")</f>
        <v/>
      </c>
      <c r="M1096" s="19" t="str">
        <f>IFERROR(INDEX('Employee Info'!$C$3:$J$200,MATCH(Data7[[#This Row],[Name:]],'Employee Info'!$B$3:$B$200,0),MATCH(Data7[[#Headers],[Tech]],'Employee Info'!$C$2:$J$2,0)),"")</f>
        <v/>
      </c>
      <c r="N1096" s="19" t="str">
        <f>IFERROR(INDEX('Employee Info'!$C$3:$J$200,MATCH(Data7[[#This Row],[Name:]],'Employee Info'!$B$3:$B$200,0),MATCH(Data7[[#Headers],[Other]],'Employee Info'!$C$2:$J$2,0)),"")</f>
        <v/>
      </c>
      <c r="O1096" s="19">
        <f>IFERROR((Data7[[#This Row],[Hours:]]*SUM(Data7[[#This Row],[Rate]:[Other]])),"")</f>
        <v>0</v>
      </c>
      <c r="P1096" s="7" t="str">
        <f>IF(Data7[[#This Row],[WO'#:]]="","Riley #","WO#")</f>
        <v>Riley #</v>
      </c>
      <c r="Q1096" s="7">
        <f>IFERROR(WEEKNUM(Data7[[#This Row],[Date:]]),"")</f>
        <v>25</v>
      </c>
      <c r="R1096" s="6">
        <f t="shared" si="51"/>
        <v>45459</v>
      </c>
      <c r="S1096" s="6">
        <f>Data7[[#This Row],[Week Start]]+7</f>
        <v>45466</v>
      </c>
      <c r="T1096" s="7" t="str">
        <f t="shared" si="52"/>
        <v>6/16/2024 - 6/23/2024</v>
      </c>
      <c r="U1096" s="7" t="str">
        <f t="shared" si="53"/>
        <v>Time Card</v>
      </c>
      <c r="V1096" s="8" t="str">
        <f>RIGHT(TEXT(Data7[[#This Row],[Date:]],"mmddyyyy"),4)</f>
        <v>2024</v>
      </c>
      <c r="W1096" s="8" t="str">
        <f>MID(TEXT(Data7[[#This Row],[Date:]],"mmddyyyy"),3,2)</f>
        <v>17</v>
      </c>
      <c r="X1096" s="8" t="str">
        <f>LEFT(TEXT(Data7[[#This Row],[Date:]],"mmddyyyy"),2)</f>
        <v>06</v>
      </c>
      <c r="Y1096" s="6">
        <f>DATE(Data7[[#This Row],[Year]],Data7[[#This Row],[Month]],Data7[[#This Row],[Day]])</f>
        <v>45460</v>
      </c>
    </row>
    <row r="1097" spans="1:25" x14ac:dyDescent="0.3">
      <c r="A1097" s="5">
        <v>45461.423591087965</v>
      </c>
      <c r="B1097" s="7" t="s">
        <v>35</v>
      </c>
      <c r="C1097" s="6" t="s">
        <v>800</v>
      </c>
      <c r="D1097" s="7" t="s">
        <v>648</v>
      </c>
      <c r="E1097" s="8">
        <v>8</v>
      </c>
      <c r="F1097" s="7" t="s">
        <v>68</v>
      </c>
      <c r="G1097" s="7" t="s">
        <v>68</v>
      </c>
      <c r="H1097" s="7" t="s">
        <v>649</v>
      </c>
      <c r="I1097" s="7" t="s">
        <v>44</v>
      </c>
      <c r="J1097" s="19" t="str">
        <f>IFERROR(INDEX('Employee Info'!$C$3:$E$200,MATCH(Data7[[#This Row],[Name:]],'Employee Info'!$B$3:$B$200,0),MATCH(Data7[[#This Row],[Hours Type:]],'Employee Info'!$C$2:$E$2,0)),"")</f>
        <v/>
      </c>
      <c r="K1097" s="19" t="str">
        <f>IFERROR(INDEX('Employee Info'!$C$3:$J$200,MATCH(Data7[[#This Row],[Name:]],'Employee Info'!$B$3:$B$200,0),MATCH(Data7[[#Headers],[Truck]],'Employee Info'!$C$2:$J$2,0)),"")</f>
        <v/>
      </c>
      <c r="L1097" s="19" t="str">
        <f>IFERROR(INDEX('Employee Info'!$C$3:$J$200,MATCH(Data7[[#This Row],[Name:]],'Employee Info'!$B$3:$B$200,0),MATCH(Data7[[#Headers],[Phone]],'Employee Info'!$C$2:$J$2,0)),"")</f>
        <v/>
      </c>
      <c r="M1097" s="19" t="str">
        <f>IFERROR(INDEX('Employee Info'!$C$3:$J$200,MATCH(Data7[[#This Row],[Name:]],'Employee Info'!$B$3:$B$200,0),MATCH(Data7[[#Headers],[Tech]],'Employee Info'!$C$2:$J$2,0)),"")</f>
        <v/>
      </c>
      <c r="N1097" s="19" t="str">
        <f>IFERROR(INDEX('Employee Info'!$C$3:$J$200,MATCH(Data7[[#This Row],[Name:]],'Employee Info'!$B$3:$B$200,0),MATCH(Data7[[#Headers],[Other]],'Employee Info'!$C$2:$J$2,0)),"")</f>
        <v/>
      </c>
      <c r="O1097" s="19">
        <f>IFERROR((Data7[[#This Row],[Hours:]]*SUM(Data7[[#This Row],[Rate]:[Other]])),"")</f>
        <v>0</v>
      </c>
      <c r="P1097" s="7" t="str">
        <f>IF(Data7[[#This Row],[WO'#:]]="","Riley #","WO#")</f>
        <v>Riley #</v>
      </c>
      <c r="Q1097" s="7">
        <f>IFERROR(WEEKNUM(Data7[[#This Row],[Date:]]),"")</f>
        <v>25</v>
      </c>
      <c r="R1097" s="6">
        <f t="shared" si="51"/>
        <v>45459</v>
      </c>
      <c r="S1097" s="6">
        <f>Data7[[#This Row],[Week Start]]+7</f>
        <v>45466</v>
      </c>
      <c r="T1097" s="7" t="str">
        <f t="shared" si="52"/>
        <v>6/16/2024 - 6/23/2024</v>
      </c>
      <c r="U1097" s="7" t="str">
        <f t="shared" si="53"/>
        <v>Time Card</v>
      </c>
      <c r="V1097" s="8" t="str">
        <f>RIGHT(TEXT(Data7[[#This Row],[Date:]],"mmddyyyy"),4)</f>
        <v>2024</v>
      </c>
      <c r="W1097" s="8" t="str">
        <f>MID(TEXT(Data7[[#This Row],[Date:]],"mmddyyyy"),3,2)</f>
        <v>17</v>
      </c>
      <c r="X1097" s="8" t="str">
        <f>LEFT(TEXT(Data7[[#This Row],[Date:]],"mmddyyyy"),2)</f>
        <v>06</v>
      </c>
      <c r="Y1097" s="6">
        <f>DATE(Data7[[#This Row],[Year]],Data7[[#This Row],[Month]],Data7[[#This Row],[Day]])</f>
        <v>45460</v>
      </c>
    </row>
    <row r="1098" spans="1:25" x14ac:dyDescent="0.3">
      <c r="A1098" s="5">
        <v>45461.423752199073</v>
      </c>
      <c r="B1098" s="7" t="s">
        <v>23</v>
      </c>
      <c r="C1098" s="6" t="s">
        <v>800</v>
      </c>
      <c r="D1098" s="7" t="s">
        <v>648</v>
      </c>
      <c r="E1098" s="8">
        <v>7</v>
      </c>
      <c r="F1098" s="7" t="s">
        <v>68</v>
      </c>
      <c r="G1098" s="7" t="s">
        <v>68</v>
      </c>
      <c r="H1098" s="7" t="s">
        <v>649</v>
      </c>
      <c r="I1098" s="7" t="s">
        <v>44</v>
      </c>
      <c r="J1098" s="19" t="str">
        <f>IFERROR(INDEX('Employee Info'!$C$3:$E$200,MATCH(Data7[[#This Row],[Name:]],'Employee Info'!$B$3:$B$200,0),MATCH(Data7[[#This Row],[Hours Type:]],'Employee Info'!$C$2:$E$2,0)),"")</f>
        <v/>
      </c>
      <c r="K1098" s="19" t="str">
        <f>IFERROR(INDEX('Employee Info'!$C$3:$J$200,MATCH(Data7[[#This Row],[Name:]],'Employee Info'!$B$3:$B$200,0),MATCH(Data7[[#Headers],[Truck]],'Employee Info'!$C$2:$J$2,0)),"")</f>
        <v/>
      </c>
      <c r="L1098" s="19" t="str">
        <f>IFERROR(INDEX('Employee Info'!$C$3:$J$200,MATCH(Data7[[#This Row],[Name:]],'Employee Info'!$B$3:$B$200,0),MATCH(Data7[[#Headers],[Phone]],'Employee Info'!$C$2:$J$2,0)),"")</f>
        <v/>
      </c>
      <c r="M1098" s="19" t="str">
        <f>IFERROR(INDEX('Employee Info'!$C$3:$J$200,MATCH(Data7[[#This Row],[Name:]],'Employee Info'!$B$3:$B$200,0),MATCH(Data7[[#Headers],[Tech]],'Employee Info'!$C$2:$J$2,0)),"")</f>
        <v/>
      </c>
      <c r="N1098" s="19" t="str">
        <f>IFERROR(INDEX('Employee Info'!$C$3:$J$200,MATCH(Data7[[#This Row],[Name:]],'Employee Info'!$B$3:$B$200,0),MATCH(Data7[[#Headers],[Other]],'Employee Info'!$C$2:$J$2,0)),"")</f>
        <v/>
      </c>
      <c r="O1098" s="19">
        <f>IFERROR((Data7[[#This Row],[Hours:]]*SUM(Data7[[#This Row],[Rate]:[Other]])),"")</f>
        <v>0</v>
      </c>
      <c r="P1098" s="7" t="str">
        <f>IF(Data7[[#This Row],[WO'#:]]="","Riley #","WO#")</f>
        <v>Riley #</v>
      </c>
      <c r="Q1098" s="7">
        <f>IFERROR(WEEKNUM(Data7[[#This Row],[Date:]]),"")</f>
        <v>25</v>
      </c>
      <c r="R1098" s="6">
        <f t="shared" si="51"/>
        <v>45459</v>
      </c>
      <c r="S1098" s="6">
        <f>Data7[[#This Row],[Week Start]]+7</f>
        <v>45466</v>
      </c>
      <c r="T1098" s="7" t="str">
        <f t="shared" si="52"/>
        <v>6/16/2024 - 6/23/2024</v>
      </c>
      <c r="U1098" s="7" t="str">
        <f t="shared" si="53"/>
        <v>Time Card</v>
      </c>
      <c r="V1098" s="8" t="str">
        <f>RIGHT(TEXT(Data7[[#This Row],[Date:]],"mmddyyyy"),4)</f>
        <v>2024</v>
      </c>
      <c r="W1098" s="8" t="str">
        <f>MID(TEXT(Data7[[#This Row],[Date:]],"mmddyyyy"),3,2)</f>
        <v>17</v>
      </c>
      <c r="X1098" s="8" t="str">
        <f>LEFT(TEXT(Data7[[#This Row],[Date:]],"mmddyyyy"),2)</f>
        <v>06</v>
      </c>
      <c r="Y1098" s="6">
        <f>DATE(Data7[[#This Row],[Year]],Data7[[#This Row],[Month]],Data7[[#This Row],[Day]])</f>
        <v>45460</v>
      </c>
    </row>
    <row r="1099" spans="1:25" x14ac:dyDescent="0.3">
      <c r="A1099" s="5">
        <v>45460.586140046296</v>
      </c>
      <c r="B1099" s="7" t="s">
        <v>31</v>
      </c>
      <c r="C1099" s="6" t="s">
        <v>800</v>
      </c>
      <c r="D1099" s="7" t="s">
        <v>803</v>
      </c>
      <c r="E1099" s="8">
        <v>2</v>
      </c>
      <c r="F1099" s="7" t="s">
        <v>68</v>
      </c>
      <c r="G1099" s="7" t="s">
        <v>68</v>
      </c>
      <c r="H1099" s="7" t="s">
        <v>661</v>
      </c>
      <c r="I1099" s="7" t="s">
        <v>44</v>
      </c>
      <c r="J1099" s="19" t="str">
        <f>IFERROR(INDEX('Employee Info'!$C$3:$E$200,MATCH(Data7[[#This Row],[Name:]],'Employee Info'!$B$3:$B$200,0),MATCH(Data7[[#This Row],[Hours Type:]],'Employee Info'!$C$2:$E$2,0)),"")</f>
        <v/>
      </c>
      <c r="K1099" s="19" t="str">
        <f>IFERROR(INDEX('Employee Info'!$C$3:$J$200,MATCH(Data7[[#This Row],[Name:]],'Employee Info'!$B$3:$B$200,0),MATCH(Data7[[#Headers],[Truck]],'Employee Info'!$C$2:$J$2,0)),"")</f>
        <v/>
      </c>
      <c r="L1099" s="19" t="str">
        <f>IFERROR(INDEX('Employee Info'!$C$3:$J$200,MATCH(Data7[[#This Row],[Name:]],'Employee Info'!$B$3:$B$200,0),MATCH(Data7[[#Headers],[Phone]],'Employee Info'!$C$2:$J$2,0)),"")</f>
        <v/>
      </c>
      <c r="M1099" s="19" t="str">
        <f>IFERROR(INDEX('Employee Info'!$C$3:$J$200,MATCH(Data7[[#This Row],[Name:]],'Employee Info'!$B$3:$B$200,0),MATCH(Data7[[#Headers],[Tech]],'Employee Info'!$C$2:$J$2,0)),"")</f>
        <v/>
      </c>
      <c r="N1099" s="19" t="str">
        <f>IFERROR(INDEX('Employee Info'!$C$3:$J$200,MATCH(Data7[[#This Row],[Name:]],'Employee Info'!$B$3:$B$200,0),MATCH(Data7[[#Headers],[Other]],'Employee Info'!$C$2:$J$2,0)),"")</f>
        <v/>
      </c>
      <c r="O1099" s="19">
        <f>IFERROR((Data7[[#This Row],[Hours:]]*SUM(Data7[[#This Row],[Rate]:[Other]])),"")</f>
        <v>0</v>
      </c>
      <c r="P1099" s="7" t="str">
        <f>IF(Data7[[#This Row],[WO'#:]]="","Riley #","WO#")</f>
        <v>Riley #</v>
      </c>
      <c r="Q1099" s="7">
        <f>IFERROR(WEEKNUM(Data7[[#This Row],[Date:]]),"")</f>
        <v>25</v>
      </c>
      <c r="R1099" s="6">
        <f t="shared" si="51"/>
        <v>45459</v>
      </c>
      <c r="S1099" s="6">
        <f>Data7[[#This Row],[Week Start]]+7</f>
        <v>45466</v>
      </c>
      <c r="T1099" s="7" t="str">
        <f t="shared" si="52"/>
        <v>6/16/2024 - 6/23/2024</v>
      </c>
      <c r="U1099" s="7" t="str">
        <f t="shared" si="53"/>
        <v>Time Card</v>
      </c>
      <c r="V1099" s="8" t="str">
        <f>RIGHT(TEXT(Data7[[#This Row],[Date:]],"mmddyyyy"),4)</f>
        <v>2024</v>
      </c>
      <c r="W1099" s="8" t="str">
        <f>MID(TEXT(Data7[[#This Row],[Date:]],"mmddyyyy"),3,2)</f>
        <v>17</v>
      </c>
      <c r="X1099" s="8" t="str">
        <f>LEFT(TEXT(Data7[[#This Row],[Date:]],"mmddyyyy"),2)</f>
        <v>06</v>
      </c>
      <c r="Y1099" s="6">
        <f>DATE(Data7[[#This Row],[Year]],Data7[[#This Row],[Month]],Data7[[#This Row],[Day]])</f>
        <v>45460</v>
      </c>
    </row>
    <row r="1100" spans="1:25" x14ac:dyDescent="0.3">
      <c r="A1100" s="5">
        <v>45461.417859027781</v>
      </c>
      <c r="B1100" s="7" t="s">
        <v>34</v>
      </c>
      <c r="C1100" s="6" t="s">
        <v>800</v>
      </c>
      <c r="D1100" s="7" t="s">
        <v>803</v>
      </c>
      <c r="E1100" s="8">
        <v>2.5</v>
      </c>
      <c r="F1100" s="7" t="s">
        <v>68</v>
      </c>
      <c r="G1100" s="7" t="s">
        <v>68</v>
      </c>
      <c r="H1100" s="7" t="s">
        <v>661</v>
      </c>
      <c r="I1100" s="7" t="s">
        <v>44</v>
      </c>
      <c r="J1100" s="19" t="str">
        <f>IFERROR(INDEX('Employee Info'!$C$3:$E$200,MATCH(Data7[[#This Row],[Name:]],'Employee Info'!$B$3:$B$200,0),MATCH(Data7[[#This Row],[Hours Type:]],'Employee Info'!$C$2:$E$2,0)),"")</f>
        <v/>
      </c>
      <c r="K1100" s="19" t="str">
        <f>IFERROR(INDEX('Employee Info'!$C$3:$J$200,MATCH(Data7[[#This Row],[Name:]],'Employee Info'!$B$3:$B$200,0),MATCH(Data7[[#Headers],[Truck]],'Employee Info'!$C$2:$J$2,0)),"")</f>
        <v/>
      </c>
      <c r="L1100" s="19" t="str">
        <f>IFERROR(INDEX('Employee Info'!$C$3:$J$200,MATCH(Data7[[#This Row],[Name:]],'Employee Info'!$B$3:$B$200,0),MATCH(Data7[[#Headers],[Phone]],'Employee Info'!$C$2:$J$2,0)),"")</f>
        <v/>
      </c>
      <c r="M1100" s="19" t="str">
        <f>IFERROR(INDEX('Employee Info'!$C$3:$J$200,MATCH(Data7[[#This Row],[Name:]],'Employee Info'!$B$3:$B$200,0),MATCH(Data7[[#Headers],[Tech]],'Employee Info'!$C$2:$J$2,0)),"")</f>
        <v/>
      </c>
      <c r="N1100" s="19" t="str">
        <f>IFERROR(INDEX('Employee Info'!$C$3:$J$200,MATCH(Data7[[#This Row],[Name:]],'Employee Info'!$B$3:$B$200,0),MATCH(Data7[[#Headers],[Other]],'Employee Info'!$C$2:$J$2,0)),"")</f>
        <v/>
      </c>
      <c r="O1100" s="19">
        <f>IFERROR((Data7[[#This Row],[Hours:]]*SUM(Data7[[#This Row],[Rate]:[Other]])),"")</f>
        <v>0</v>
      </c>
      <c r="P1100" s="7" t="str">
        <f>IF(Data7[[#This Row],[WO'#:]]="","Riley #","WO#")</f>
        <v>Riley #</v>
      </c>
      <c r="Q1100" s="7">
        <f>IFERROR(WEEKNUM(Data7[[#This Row],[Date:]]),"")</f>
        <v>25</v>
      </c>
      <c r="R1100" s="6">
        <f t="shared" si="51"/>
        <v>45459</v>
      </c>
      <c r="S1100" s="6">
        <f>Data7[[#This Row],[Week Start]]+7</f>
        <v>45466</v>
      </c>
      <c r="T1100" s="7" t="str">
        <f t="shared" si="52"/>
        <v>6/16/2024 - 6/23/2024</v>
      </c>
      <c r="U1100" s="7" t="str">
        <f t="shared" si="53"/>
        <v>Time Card</v>
      </c>
      <c r="V1100" s="8" t="str">
        <f>RIGHT(TEXT(Data7[[#This Row],[Date:]],"mmddyyyy"),4)</f>
        <v>2024</v>
      </c>
      <c r="W1100" s="8" t="str">
        <f>MID(TEXT(Data7[[#This Row],[Date:]],"mmddyyyy"),3,2)</f>
        <v>17</v>
      </c>
      <c r="X1100" s="8" t="str">
        <f>LEFT(TEXT(Data7[[#This Row],[Date:]],"mmddyyyy"),2)</f>
        <v>06</v>
      </c>
      <c r="Y1100" s="6">
        <f>DATE(Data7[[#This Row],[Year]],Data7[[#This Row],[Month]],Data7[[#This Row],[Day]])</f>
        <v>45460</v>
      </c>
    </row>
    <row r="1101" spans="1:25" x14ac:dyDescent="0.3">
      <c r="A1101" s="5">
        <v>45460.583340393518</v>
      </c>
      <c r="B1101" s="7" t="s">
        <v>31</v>
      </c>
      <c r="C1101" s="6" t="s">
        <v>800</v>
      </c>
      <c r="D1101" s="7" t="s">
        <v>810</v>
      </c>
      <c r="E1101" s="8">
        <v>2.5</v>
      </c>
      <c r="G1101" s="7" t="s">
        <v>68</v>
      </c>
      <c r="H1101" s="7" t="s">
        <v>380</v>
      </c>
      <c r="I1101" s="7" t="s">
        <v>44</v>
      </c>
      <c r="J1101" s="19" t="str">
        <f>IFERROR(INDEX('Employee Info'!$C$3:$E$200,MATCH(Data7[[#This Row],[Name:]],'Employee Info'!$B$3:$B$200,0),MATCH(Data7[[#This Row],[Hours Type:]],'Employee Info'!$C$2:$E$2,0)),"")</f>
        <v/>
      </c>
      <c r="K1101" s="19" t="str">
        <f>IFERROR(INDEX('Employee Info'!$C$3:$J$200,MATCH(Data7[[#This Row],[Name:]],'Employee Info'!$B$3:$B$200,0),MATCH(Data7[[#Headers],[Truck]],'Employee Info'!$C$2:$J$2,0)),"")</f>
        <v/>
      </c>
      <c r="L1101" s="19" t="str">
        <f>IFERROR(INDEX('Employee Info'!$C$3:$J$200,MATCH(Data7[[#This Row],[Name:]],'Employee Info'!$B$3:$B$200,0),MATCH(Data7[[#Headers],[Phone]],'Employee Info'!$C$2:$J$2,0)),"")</f>
        <v/>
      </c>
      <c r="M1101" s="19" t="str">
        <f>IFERROR(INDEX('Employee Info'!$C$3:$J$200,MATCH(Data7[[#This Row],[Name:]],'Employee Info'!$B$3:$B$200,0),MATCH(Data7[[#Headers],[Tech]],'Employee Info'!$C$2:$J$2,0)),"")</f>
        <v/>
      </c>
      <c r="N1101" s="19" t="str">
        <f>IFERROR(INDEX('Employee Info'!$C$3:$J$200,MATCH(Data7[[#This Row],[Name:]],'Employee Info'!$B$3:$B$200,0),MATCH(Data7[[#Headers],[Other]],'Employee Info'!$C$2:$J$2,0)),"")</f>
        <v/>
      </c>
      <c r="O1101" s="19">
        <f>IFERROR((Data7[[#This Row],[Hours:]]*SUM(Data7[[#This Row],[Rate]:[Other]])),"")</f>
        <v>0</v>
      </c>
      <c r="P1101" s="7" t="str">
        <f>IF(Data7[[#This Row],[WO'#:]]="","Riley #","WO#")</f>
        <v>Riley #</v>
      </c>
      <c r="Q1101" s="7">
        <f>IFERROR(WEEKNUM(Data7[[#This Row],[Date:]]),"")</f>
        <v>25</v>
      </c>
      <c r="R1101" s="6">
        <f t="shared" si="51"/>
        <v>45459</v>
      </c>
      <c r="S1101" s="6">
        <f>Data7[[#This Row],[Week Start]]+7</f>
        <v>45466</v>
      </c>
      <c r="T1101" s="7" t="str">
        <f t="shared" si="52"/>
        <v>6/16/2024 - 6/23/2024</v>
      </c>
      <c r="U1101" s="7" t="str">
        <f t="shared" si="53"/>
        <v>Time Card</v>
      </c>
      <c r="V1101" s="8" t="str">
        <f>RIGHT(TEXT(Data7[[#This Row],[Date:]],"mmddyyyy"),4)</f>
        <v>2024</v>
      </c>
      <c r="W1101" s="8" t="str">
        <f>MID(TEXT(Data7[[#This Row],[Date:]],"mmddyyyy"),3,2)</f>
        <v>17</v>
      </c>
      <c r="X1101" s="8" t="str">
        <f>LEFT(TEXT(Data7[[#This Row],[Date:]],"mmddyyyy"),2)</f>
        <v>06</v>
      </c>
      <c r="Y1101" s="6">
        <f>DATE(Data7[[#This Row],[Year]],Data7[[#This Row],[Month]],Data7[[#This Row],[Day]])</f>
        <v>45460</v>
      </c>
    </row>
    <row r="1102" spans="1:25" x14ac:dyDescent="0.3">
      <c r="A1102" s="5">
        <v>45460.584643865739</v>
      </c>
      <c r="B1102" s="7" t="s">
        <v>31</v>
      </c>
      <c r="C1102" s="6" t="s">
        <v>800</v>
      </c>
      <c r="D1102" s="7" t="s">
        <v>812</v>
      </c>
      <c r="E1102" s="8">
        <v>1</v>
      </c>
      <c r="G1102" s="7" t="s">
        <v>68</v>
      </c>
      <c r="H1102" s="7" t="s">
        <v>649</v>
      </c>
      <c r="I1102" s="7" t="s">
        <v>44</v>
      </c>
      <c r="J1102" s="19" t="str">
        <f>IFERROR(INDEX('Employee Info'!$C$3:$E$200,MATCH(Data7[[#This Row],[Name:]],'Employee Info'!$B$3:$B$200,0),MATCH(Data7[[#This Row],[Hours Type:]],'Employee Info'!$C$2:$E$2,0)),"")</f>
        <v/>
      </c>
      <c r="K1102" s="19" t="str">
        <f>IFERROR(INDEX('Employee Info'!$C$3:$J$200,MATCH(Data7[[#This Row],[Name:]],'Employee Info'!$B$3:$B$200,0),MATCH(Data7[[#Headers],[Truck]],'Employee Info'!$C$2:$J$2,0)),"")</f>
        <v/>
      </c>
      <c r="L1102" s="19" t="str">
        <f>IFERROR(INDEX('Employee Info'!$C$3:$J$200,MATCH(Data7[[#This Row],[Name:]],'Employee Info'!$B$3:$B$200,0),MATCH(Data7[[#Headers],[Phone]],'Employee Info'!$C$2:$J$2,0)),"")</f>
        <v/>
      </c>
      <c r="M1102" s="19" t="str">
        <f>IFERROR(INDEX('Employee Info'!$C$3:$J$200,MATCH(Data7[[#This Row],[Name:]],'Employee Info'!$B$3:$B$200,0),MATCH(Data7[[#Headers],[Tech]],'Employee Info'!$C$2:$J$2,0)),"")</f>
        <v/>
      </c>
      <c r="N1102" s="19" t="str">
        <f>IFERROR(INDEX('Employee Info'!$C$3:$J$200,MATCH(Data7[[#This Row],[Name:]],'Employee Info'!$B$3:$B$200,0),MATCH(Data7[[#Headers],[Other]],'Employee Info'!$C$2:$J$2,0)),"")</f>
        <v/>
      </c>
      <c r="O1102" s="19">
        <f>IFERROR((Data7[[#This Row],[Hours:]]*SUM(Data7[[#This Row],[Rate]:[Other]])),"")</f>
        <v>0</v>
      </c>
      <c r="P1102" s="7" t="str">
        <f>IF(Data7[[#This Row],[WO'#:]]="","Riley #","WO#")</f>
        <v>Riley #</v>
      </c>
      <c r="Q1102" s="7">
        <f>IFERROR(WEEKNUM(Data7[[#This Row],[Date:]]),"")</f>
        <v>25</v>
      </c>
      <c r="R1102" s="6">
        <f t="shared" si="51"/>
        <v>45459</v>
      </c>
      <c r="S1102" s="6">
        <f>Data7[[#This Row],[Week Start]]+7</f>
        <v>45466</v>
      </c>
      <c r="T1102" s="7" t="str">
        <f t="shared" si="52"/>
        <v>6/16/2024 - 6/23/2024</v>
      </c>
      <c r="U1102" s="7" t="str">
        <f t="shared" si="53"/>
        <v>Time Card</v>
      </c>
      <c r="V1102" s="8" t="str">
        <f>RIGHT(TEXT(Data7[[#This Row],[Date:]],"mmddyyyy"),4)</f>
        <v>2024</v>
      </c>
      <c r="W1102" s="8" t="str">
        <f>MID(TEXT(Data7[[#This Row],[Date:]],"mmddyyyy"),3,2)</f>
        <v>17</v>
      </c>
      <c r="X1102" s="8" t="str">
        <f>LEFT(TEXT(Data7[[#This Row],[Date:]],"mmddyyyy"),2)</f>
        <v>06</v>
      </c>
      <c r="Y1102" s="6">
        <f>DATE(Data7[[#This Row],[Year]],Data7[[#This Row],[Month]],Data7[[#This Row],[Day]])</f>
        <v>45460</v>
      </c>
    </row>
    <row r="1103" spans="1:25" x14ac:dyDescent="0.3">
      <c r="A1103" s="5">
        <v>45460.58401875</v>
      </c>
      <c r="B1103" s="7" t="s">
        <v>31</v>
      </c>
      <c r="C1103" s="6" t="s">
        <v>800</v>
      </c>
      <c r="D1103" s="7" t="s">
        <v>811</v>
      </c>
      <c r="E1103" s="8">
        <v>1.5</v>
      </c>
      <c r="G1103" s="7" t="s">
        <v>68</v>
      </c>
      <c r="H1103" s="7" t="s">
        <v>763</v>
      </c>
      <c r="I1103" s="7" t="s">
        <v>44</v>
      </c>
      <c r="J1103" s="19" t="str">
        <f>IFERROR(INDEX('Employee Info'!$C$3:$E$200,MATCH(Data7[[#This Row],[Name:]],'Employee Info'!$B$3:$B$200,0),MATCH(Data7[[#This Row],[Hours Type:]],'Employee Info'!$C$2:$E$2,0)),"")</f>
        <v/>
      </c>
      <c r="K1103" s="19" t="str">
        <f>IFERROR(INDEX('Employee Info'!$C$3:$J$200,MATCH(Data7[[#This Row],[Name:]],'Employee Info'!$B$3:$B$200,0),MATCH(Data7[[#Headers],[Truck]],'Employee Info'!$C$2:$J$2,0)),"")</f>
        <v/>
      </c>
      <c r="L1103" s="19" t="str">
        <f>IFERROR(INDEX('Employee Info'!$C$3:$J$200,MATCH(Data7[[#This Row],[Name:]],'Employee Info'!$B$3:$B$200,0),MATCH(Data7[[#Headers],[Phone]],'Employee Info'!$C$2:$J$2,0)),"")</f>
        <v/>
      </c>
      <c r="M1103" s="19" t="str">
        <f>IFERROR(INDEX('Employee Info'!$C$3:$J$200,MATCH(Data7[[#This Row],[Name:]],'Employee Info'!$B$3:$B$200,0),MATCH(Data7[[#Headers],[Tech]],'Employee Info'!$C$2:$J$2,0)),"")</f>
        <v/>
      </c>
      <c r="N1103" s="19" t="str">
        <f>IFERROR(INDEX('Employee Info'!$C$3:$J$200,MATCH(Data7[[#This Row],[Name:]],'Employee Info'!$B$3:$B$200,0),MATCH(Data7[[#Headers],[Other]],'Employee Info'!$C$2:$J$2,0)),"")</f>
        <v/>
      </c>
      <c r="O1103" s="19">
        <f>IFERROR((Data7[[#This Row],[Hours:]]*SUM(Data7[[#This Row],[Rate]:[Other]])),"")</f>
        <v>0</v>
      </c>
      <c r="P1103" s="7" t="str">
        <f>IF(Data7[[#This Row],[WO'#:]]="","Riley #","WO#")</f>
        <v>Riley #</v>
      </c>
      <c r="Q1103" s="7">
        <f>IFERROR(WEEKNUM(Data7[[#This Row],[Date:]]),"")</f>
        <v>25</v>
      </c>
      <c r="R1103" s="6">
        <f t="shared" si="51"/>
        <v>45459</v>
      </c>
      <c r="S1103" s="6">
        <f>Data7[[#This Row],[Week Start]]+7</f>
        <v>45466</v>
      </c>
      <c r="T1103" s="7" t="str">
        <f t="shared" si="52"/>
        <v>6/16/2024 - 6/23/2024</v>
      </c>
      <c r="U1103" s="7" t="str">
        <f t="shared" si="53"/>
        <v>Time Card</v>
      </c>
      <c r="V1103" s="8" t="str">
        <f>RIGHT(TEXT(Data7[[#This Row],[Date:]],"mmddyyyy"),4)</f>
        <v>2024</v>
      </c>
      <c r="W1103" s="8" t="str">
        <f>MID(TEXT(Data7[[#This Row],[Date:]],"mmddyyyy"),3,2)</f>
        <v>17</v>
      </c>
      <c r="X1103" s="8" t="str">
        <f>LEFT(TEXT(Data7[[#This Row],[Date:]],"mmddyyyy"),2)</f>
        <v>06</v>
      </c>
      <c r="Y1103" s="6">
        <f>DATE(Data7[[#This Row],[Year]],Data7[[#This Row],[Month]],Data7[[#This Row],[Day]])</f>
        <v>45460</v>
      </c>
    </row>
    <row r="1104" spans="1:25" x14ac:dyDescent="0.3">
      <c r="A1104" s="5">
        <v>45464.600812384262</v>
      </c>
      <c r="B1104" s="7" t="s">
        <v>66</v>
      </c>
      <c r="C1104" s="6" t="s">
        <v>813</v>
      </c>
      <c r="D1104" s="7" t="s">
        <v>801</v>
      </c>
      <c r="E1104" s="8">
        <v>1</v>
      </c>
      <c r="F1104" s="7">
        <v>20028</v>
      </c>
      <c r="G1104" s="7" t="s">
        <v>68</v>
      </c>
      <c r="H1104" s="7" t="s">
        <v>756</v>
      </c>
      <c r="I1104" s="7" t="s">
        <v>45</v>
      </c>
      <c r="J1104" s="19" t="str">
        <f>IFERROR(INDEX('Employee Info'!$C$3:$E$200,MATCH(Data7[[#This Row],[Name:]],'Employee Info'!$B$3:$B$200,0),MATCH(Data7[[#This Row],[Hours Type:]],'Employee Info'!$C$2:$E$2,0)),"")</f>
        <v/>
      </c>
      <c r="K1104" s="19" t="str">
        <f>IFERROR(INDEX('Employee Info'!$C$3:$J$200,MATCH(Data7[[#This Row],[Name:]],'Employee Info'!$B$3:$B$200,0),MATCH(Data7[[#Headers],[Truck]],'Employee Info'!$C$2:$J$2,0)),"")</f>
        <v/>
      </c>
      <c r="L1104" s="19" t="str">
        <f>IFERROR(INDEX('Employee Info'!$C$3:$J$200,MATCH(Data7[[#This Row],[Name:]],'Employee Info'!$B$3:$B$200,0),MATCH(Data7[[#Headers],[Phone]],'Employee Info'!$C$2:$J$2,0)),"")</f>
        <v/>
      </c>
      <c r="M1104" s="19" t="str">
        <f>IFERROR(INDEX('Employee Info'!$C$3:$J$200,MATCH(Data7[[#This Row],[Name:]],'Employee Info'!$B$3:$B$200,0),MATCH(Data7[[#Headers],[Tech]],'Employee Info'!$C$2:$J$2,0)),"")</f>
        <v/>
      </c>
      <c r="N1104" s="19" t="str">
        <f>IFERROR(INDEX('Employee Info'!$C$3:$J$200,MATCH(Data7[[#This Row],[Name:]],'Employee Info'!$B$3:$B$200,0),MATCH(Data7[[#Headers],[Other]],'Employee Info'!$C$2:$J$2,0)),"")</f>
        <v/>
      </c>
      <c r="O1104" s="19">
        <f>IFERROR((Data7[[#This Row],[Hours:]]*SUM(Data7[[#This Row],[Rate]:[Other]])),"")</f>
        <v>0</v>
      </c>
      <c r="P1104" s="7" t="str">
        <f>IF(Data7[[#This Row],[WO'#:]]="","Riley #","WO#")</f>
        <v>WO#</v>
      </c>
      <c r="Q1104" s="7">
        <f>IFERROR(WEEKNUM(Data7[[#This Row],[Date:]]),"")</f>
        <v>25</v>
      </c>
      <c r="R1104" s="6">
        <f t="shared" si="51"/>
        <v>45459</v>
      </c>
      <c r="S1104" s="6">
        <f>Data7[[#This Row],[Week Start]]+7</f>
        <v>45466</v>
      </c>
      <c r="T1104" s="7" t="str">
        <f t="shared" si="52"/>
        <v>6/16/2024 - 6/23/2024</v>
      </c>
      <c r="U1104" s="7" t="str">
        <f t="shared" si="53"/>
        <v>Time Card</v>
      </c>
      <c r="V1104" s="8" t="str">
        <f>RIGHT(TEXT(Data7[[#This Row],[Date:]],"mmddyyyy"),4)</f>
        <v>2024</v>
      </c>
      <c r="W1104" s="8" t="str">
        <f>MID(TEXT(Data7[[#This Row],[Date:]],"mmddyyyy"),3,2)</f>
        <v>18</v>
      </c>
      <c r="X1104" s="8" t="str">
        <f>LEFT(TEXT(Data7[[#This Row],[Date:]],"mmddyyyy"),2)</f>
        <v>06</v>
      </c>
      <c r="Y1104" s="6">
        <f>DATE(Data7[[#This Row],[Year]],Data7[[#This Row],[Month]],Data7[[#This Row],[Day]])</f>
        <v>45461</v>
      </c>
    </row>
    <row r="1105" spans="1:25" x14ac:dyDescent="0.3">
      <c r="A1105" s="5">
        <v>45464.572458796298</v>
      </c>
      <c r="B1105" s="7" t="s">
        <v>66</v>
      </c>
      <c r="C1105" s="6" t="s">
        <v>813</v>
      </c>
      <c r="D1105" s="7" t="s">
        <v>814</v>
      </c>
      <c r="E1105" s="8">
        <v>5</v>
      </c>
      <c r="F1105" s="7">
        <v>6984733</v>
      </c>
      <c r="G1105" s="7" t="s">
        <v>68</v>
      </c>
      <c r="H1105" s="7" t="s">
        <v>756</v>
      </c>
      <c r="I1105" s="7" t="s">
        <v>44</v>
      </c>
      <c r="J1105" s="19" t="str">
        <f>IFERROR(INDEX('Employee Info'!$C$3:$E$200,MATCH(Data7[[#This Row],[Name:]],'Employee Info'!$B$3:$B$200,0),MATCH(Data7[[#This Row],[Hours Type:]],'Employee Info'!$C$2:$E$2,0)),"")</f>
        <v/>
      </c>
      <c r="K1105" s="19" t="str">
        <f>IFERROR(INDEX('Employee Info'!$C$3:$J$200,MATCH(Data7[[#This Row],[Name:]],'Employee Info'!$B$3:$B$200,0),MATCH(Data7[[#Headers],[Truck]],'Employee Info'!$C$2:$J$2,0)),"")</f>
        <v/>
      </c>
      <c r="L1105" s="19" t="str">
        <f>IFERROR(INDEX('Employee Info'!$C$3:$J$200,MATCH(Data7[[#This Row],[Name:]],'Employee Info'!$B$3:$B$200,0),MATCH(Data7[[#Headers],[Phone]],'Employee Info'!$C$2:$J$2,0)),"")</f>
        <v/>
      </c>
      <c r="M1105" s="19" t="str">
        <f>IFERROR(INDEX('Employee Info'!$C$3:$J$200,MATCH(Data7[[#This Row],[Name:]],'Employee Info'!$B$3:$B$200,0),MATCH(Data7[[#Headers],[Tech]],'Employee Info'!$C$2:$J$2,0)),"")</f>
        <v/>
      </c>
      <c r="N1105" s="19" t="str">
        <f>IFERROR(INDEX('Employee Info'!$C$3:$J$200,MATCH(Data7[[#This Row],[Name:]],'Employee Info'!$B$3:$B$200,0),MATCH(Data7[[#Headers],[Other]],'Employee Info'!$C$2:$J$2,0)),"")</f>
        <v/>
      </c>
      <c r="O1105" s="19">
        <f>IFERROR((Data7[[#This Row],[Hours:]]*SUM(Data7[[#This Row],[Rate]:[Other]])),"")</f>
        <v>0</v>
      </c>
      <c r="P1105" s="7" t="str">
        <f>IF(Data7[[#This Row],[WO'#:]]="","Riley #","WO#")</f>
        <v>WO#</v>
      </c>
      <c r="Q1105" s="7">
        <f>IFERROR(WEEKNUM(Data7[[#This Row],[Date:]]),"")</f>
        <v>25</v>
      </c>
      <c r="R1105" s="6">
        <f t="shared" si="51"/>
        <v>45459</v>
      </c>
      <c r="S1105" s="6">
        <f>Data7[[#This Row],[Week Start]]+7</f>
        <v>45466</v>
      </c>
      <c r="T1105" s="7" t="str">
        <f t="shared" si="52"/>
        <v>6/16/2024 - 6/23/2024</v>
      </c>
      <c r="U1105" s="7" t="str">
        <f t="shared" si="53"/>
        <v>Time Card</v>
      </c>
      <c r="V1105" s="8" t="str">
        <f>RIGHT(TEXT(Data7[[#This Row],[Date:]],"mmddyyyy"),4)</f>
        <v>2024</v>
      </c>
      <c r="W1105" s="8" t="str">
        <f>MID(TEXT(Data7[[#This Row],[Date:]],"mmddyyyy"),3,2)</f>
        <v>18</v>
      </c>
      <c r="X1105" s="8" t="str">
        <f>LEFT(TEXT(Data7[[#This Row],[Date:]],"mmddyyyy"),2)</f>
        <v>06</v>
      </c>
      <c r="Y1105" s="6">
        <f>DATE(Data7[[#This Row],[Year]],Data7[[#This Row],[Month]],Data7[[#This Row],[Day]])</f>
        <v>45461</v>
      </c>
    </row>
    <row r="1106" spans="1:25" x14ac:dyDescent="0.3">
      <c r="A1106" s="5">
        <v>45485.476228935186</v>
      </c>
      <c r="B1106" s="7" t="s">
        <v>76</v>
      </c>
      <c r="C1106" s="6" t="s">
        <v>813</v>
      </c>
      <c r="D1106" s="7" t="s">
        <v>156</v>
      </c>
      <c r="E1106" s="8">
        <v>1</v>
      </c>
      <c r="F1106" s="7">
        <v>6984733</v>
      </c>
      <c r="G1106" s="7" t="s">
        <v>68</v>
      </c>
      <c r="H1106" s="7" t="s">
        <v>756</v>
      </c>
      <c r="I1106" s="7" t="s">
        <v>44</v>
      </c>
      <c r="J1106" s="19" t="str">
        <f>IFERROR(INDEX('Employee Info'!$C$3:$E$200,MATCH(Data7[[#This Row],[Name:]],'Employee Info'!$B$3:$B$200,0),MATCH(Data7[[#This Row],[Hours Type:]],'Employee Info'!$C$2:$E$2,0)),"")</f>
        <v/>
      </c>
      <c r="K1106" s="19" t="str">
        <f>IFERROR(INDEX('Employee Info'!$C$3:$J$200,MATCH(Data7[[#This Row],[Name:]],'Employee Info'!$B$3:$B$200,0),MATCH(Data7[[#Headers],[Truck]],'Employee Info'!$C$2:$J$2,0)),"")</f>
        <v/>
      </c>
      <c r="L1106" s="19" t="str">
        <f>IFERROR(INDEX('Employee Info'!$C$3:$J$200,MATCH(Data7[[#This Row],[Name:]],'Employee Info'!$B$3:$B$200,0),MATCH(Data7[[#Headers],[Phone]],'Employee Info'!$C$2:$J$2,0)),"")</f>
        <v/>
      </c>
      <c r="M1106" s="19" t="str">
        <f>IFERROR(INDEX('Employee Info'!$C$3:$J$200,MATCH(Data7[[#This Row],[Name:]],'Employee Info'!$B$3:$B$200,0),MATCH(Data7[[#Headers],[Tech]],'Employee Info'!$C$2:$J$2,0)),"")</f>
        <v/>
      </c>
      <c r="N1106" s="19" t="str">
        <f>IFERROR(INDEX('Employee Info'!$C$3:$J$200,MATCH(Data7[[#This Row],[Name:]],'Employee Info'!$B$3:$B$200,0),MATCH(Data7[[#Headers],[Other]],'Employee Info'!$C$2:$J$2,0)),"")</f>
        <v/>
      </c>
      <c r="O1106" s="19">
        <f>IFERROR((Data7[[#This Row],[Hours:]]*SUM(Data7[[#This Row],[Rate]:[Other]])),"")</f>
        <v>0</v>
      </c>
      <c r="P1106" s="7" t="str">
        <f>IF(Data7[[#This Row],[WO'#:]]="","Riley #","WO#")</f>
        <v>WO#</v>
      </c>
      <c r="Q1106" s="7">
        <f>IFERROR(WEEKNUM(Data7[[#This Row],[Date:]]),"")</f>
        <v>25</v>
      </c>
      <c r="R1106" s="6">
        <f t="shared" si="51"/>
        <v>45459</v>
      </c>
      <c r="S1106" s="6">
        <f>Data7[[#This Row],[Week Start]]+7</f>
        <v>45466</v>
      </c>
      <c r="T1106" s="7" t="str">
        <f t="shared" si="52"/>
        <v>6/16/2024 - 6/23/2024</v>
      </c>
      <c r="U1106" s="7" t="str">
        <f t="shared" si="53"/>
        <v>Time Card</v>
      </c>
      <c r="V1106" s="8" t="str">
        <f>RIGHT(TEXT(Data7[[#This Row],[Date:]],"mmddyyyy"),4)</f>
        <v>2024</v>
      </c>
      <c r="W1106" s="8" t="str">
        <f>MID(TEXT(Data7[[#This Row],[Date:]],"mmddyyyy"),3,2)</f>
        <v>18</v>
      </c>
      <c r="X1106" s="8" t="str">
        <f>LEFT(TEXT(Data7[[#This Row],[Date:]],"mmddyyyy"),2)</f>
        <v>06</v>
      </c>
      <c r="Y1106" s="6">
        <f>DATE(Data7[[#This Row],[Year]],Data7[[#This Row],[Month]],Data7[[#This Row],[Day]])</f>
        <v>45461</v>
      </c>
    </row>
    <row r="1107" spans="1:25" x14ac:dyDescent="0.3">
      <c r="A1107" s="5">
        <v>45461.57123090278</v>
      </c>
      <c r="B1107" s="7" t="s">
        <v>31</v>
      </c>
      <c r="C1107" s="6" t="s">
        <v>813</v>
      </c>
      <c r="D1107" s="7" t="s">
        <v>815</v>
      </c>
      <c r="E1107" s="8">
        <v>1.5</v>
      </c>
      <c r="F1107" s="7">
        <v>7118179</v>
      </c>
      <c r="G1107" s="7" t="s">
        <v>68</v>
      </c>
      <c r="H1107" s="7" t="s">
        <v>756</v>
      </c>
      <c r="I1107" s="7" t="s">
        <v>44</v>
      </c>
      <c r="J1107" s="19" t="str">
        <f>IFERROR(INDEX('Employee Info'!$C$3:$E$200,MATCH(Data7[[#This Row],[Name:]],'Employee Info'!$B$3:$B$200,0),MATCH(Data7[[#This Row],[Hours Type:]],'Employee Info'!$C$2:$E$2,0)),"")</f>
        <v/>
      </c>
      <c r="K1107" s="19" t="str">
        <f>IFERROR(INDEX('Employee Info'!$C$3:$J$200,MATCH(Data7[[#This Row],[Name:]],'Employee Info'!$B$3:$B$200,0),MATCH(Data7[[#Headers],[Truck]],'Employee Info'!$C$2:$J$2,0)),"")</f>
        <v/>
      </c>
      <c r="L1107" s="19" t="str">
        <f>IFERROR(INDEX('Employee Info'!$C$3:$J$200,MATCH(Data7[[#This Row],[Name:]],'Employee Info'!$B$3:$B$200,0),MATCH(Data7[[#Headers],[Phone]],'Employee Info'!$C$2:$J$2,0)),"")</f>
        <v/>
      </c>
      <c r="M1107" s="19" t="str">
        <f>IFERROR(INDEX('Employee Info'!$C$3:$J$200,MATCH(Data7[[#This Row],[Name:]],'Employee Info'!$B$3:$B$200,0),MATCH(Data7[[#Headers],[Tech]],'Employee Info'!$C$2:$J$2,0)),"")</f>
        <v/>
      </c>
      <c r="N1107" s="19" t="str">
        <f>IFERROR(INDEX('Employee Info'!$C$3:$J$200,MATCH(Data7[[#This Row],[Name:]],'Employee Info'!$B$3:$B$200,0),MATCH(Data7[[#Headers],[Other]],'Employee Info'!$C$2:$J$2,0)),"")</f>
        <v/>
      </c>
      <c r="O1107" s="19">
        <f>IFERROR((Data7[[#This Row],[Hours:]]*SUM(Data7[[#This Row],[Rate]:[Other]])),"")</f>
        <v>0</v>
      </c>
      <c r="P1107" s="7" t="str">
        <f>IF(Data7[[#This Row],[WO'#:]]="","Riley #","WO#")</f>
        <v>WO#</v>
      </c>
      <c r="Q1107" s="7">
        <f>IFERROR(WEEKNUM(Data7[[#This Row],[Date:]]),"")</f>
        <v>25</v>
      </c>
      <c r="R1107" s="6">
        <f t="shared" si="51"/>
        <v>45459</v>
      </c>
      <c r="S1107" s="6">
        <f>Data7[[#This Row],[Week Start]]+7</f>
        <v>45466</v>
      </c>
      <c r="T1107" s="7" t="str">
        <f t="shared" si="52"/>
        <v>6/16/2024 - 6/23/2024</v>
      </c>
      <c r="U1107" s="7" t="str">
        <f t="shared" si="53"/>
        <v>Time Card</v>
      </c>
      <c r="V1107" s="8" t="str">
        <f>RIGHT(TEXT(Data7[[#This Row],[Date:]],"mmddyyyy"),4)</f>
        <v>2024</v>
      </c>
      <c r="W1107" s="8" t="str">
        <f>MID(TEXT(Data7[[#This Row],[Date:]],"mmddyyyy"),3,2)</f>
        <v>18</v>
      </c>
      <c r="X1107" s="8" t="str">
        <f>LEFT(TEXT(Data7[[#This Row],[Date:]],"mmddyyyy"),2)</f>
        <v>06</v>
      </c>
      <c r="Y1107" s="6">
        <f>DATE(Data7[[#This Row],[Year]],Data7[[#This Row],[Month]],Data7[[#This Row],[Day]])</f>
        <v>45461</v>
      </c>
    </row>
    <row r="1108" spans="1:25" x14ac:dyDescent="0.3">
      <c r="A1108" s="5">
        <v>45461.571325810182</v>
      </c>
      <c r="B1108" s="7" t="s">
        <v>34</v>
      </c>
      <c r="C1108" s="6" t="s">
        <v>813</v>
      </c>
      <c r="D1108" s="7" t="s">
        <v>815</v>
      </c>
      <c r="E1108" s="8">
        <v>1.5</v>
      </c>
      <c r="F1108" s="7">
        <v>7118179</v>
      </c>
      <c r="G1108" s="7" t="s">
        <v>68</v>
      </c>
      <c r="H1108" s="7" t="s">
        <v>756</v>
      </c>
      <c r="I1108" s="7" t="s">
        <v>44</v>
      </c>
      <c r="J1108" s="19" t="str">
        <f>IFERROR(INDEX('Employee Info'!$C$3:$E$200,MATCH(Data7[[#This Row],[Name:]],'Employee Info'!$B$3:$B$200,0),MATCH(Data7[[#This Row],[Hours Type:]],'Employee Info'!$C$2:$E$2,0)),"")</f>
        <v/>
      </c>
      <c r="K1108" s="19" t="str">
        <f>IFERROR(INDEX('Employee Info'!$C$3:$J$200,MATCH(Data7[[#This Row],[Name:]],'Employee Info'!$B$3:$B$200,0),MATCH(Data7[[#Headers],[Truck]],'Employee Info'!$C$2:$J$2,0)),"")</f>
        <v/>
      </c>
      <c r="L1108" s="19" t="str">
        <f>IFERROR(INDEX('Employee Info'!$C$3:$J$200,MATCH(Data7[[#This Row],[Name:]],'Employee Info'!$B$3:$B$200,0),MATCH(Data7[[#Headers],[Phone]],'Employee Info'!$C$2:$J$2,0)),"")</f>
        <v/>
      </c>
      <c r="M1108" s="19" t="str">
        <f>IFERROR(INDEX('Employee Info'!$C$3:$J$200,MATCH(Data7[[#This Row],[Name:]],'Employee Info'!$B$3:$B$200,0),MATCH(Data7[[#Headers],[Tech]],'Employee Info'!$C$2:$J$2,0)),"")</f>
        <v/>
      </c>
      <c r="N1108" s="19" t="str">
        <f>IFERROR(INDEX('Employee Info'!$C$3:$J$200,MATCH(Data7[[#This Row],[Name:]],'Employee Info'!$B$3:$B$200,0),MATCH(Data7[[#Headers],[Other]],'Employee Info'!$C$2:$J$2,0)),"")</f>
        <v/>
      </c>
      <c r="O1108" s="19">
        <f>IFERROR((Data7[[#This Row],[Hours:]]*SUM(Data7[[#This Row],[Rate]:[Other]])),"")</f>
        <v>0</v>
      </c>
      <c r="P1108" s="7" t="str">
        <f>IF(Data7[[#This Row],[WO'#:]]="","Riley #","WO#")</f>
        <v>WO#</v>
      </c>
      <c r="Q1108" s="7">
        <f>IFERROR(WEEKNUM(Data7[[#This Row],[Date:]]),"")</f>
        <v>25</v>
      </c>
      <c r="R1108" s="6">
        <f t="shared" si="51"/>
        <v>45459</v>
      </c>
      <c r="S1108" s="6">
        <f>Data7[[#This Row],[Week Start]]+7</f>
        <v>45466</v>
      </c>
      <c r="T1108" s="7" t="str">
        <f t="shared" si="52"/>
        <v>6/16/2024 - 6/23/2024</v>
      </c>
      <c r="U1108" s="7" t="str">
        <f t="shared" si="53"/>
        <v>Time Card</v>
      </c>
      <c r="V1108" s="8" t="str">
        <f>RIGHT(TEXT(Data7[[#This Row],[Date:]],"mmddyyyy"),4)</f>
        <v>2024</v>
      </c>
      <c r="W1108" s="8" t="str">
        <f>MID(TEXT(Data7[[#This Row],[Date:]],"mmddyyyy"),3,2)</f>
        <v>18</v>
      </c>
      <c r="X1108" s="8" t="str">
        <f>LEFT(TEXT(Data7[[#This Row],[Date:]],"mmddyyyy"),2)</f>
        <v>06</v>
      </c>
      <c r="Y1108" s="6">
        <f>DATE(Data7[[#This Row],[Year]],Data7[[#This Row],[Month]],Data7[[#This Row],[Day]])</f>
        <v>45461</v>
      </c>
    </row>
    <row r="1109" spans="1:25" x14ac:dyDescent="0.3">
      <c r="A1109" s="5">
        <v>45464.59990671296</v>
      </c>
      <c r="B1109" s="7" t="s">
        <v>66</v>
      </c>
      <c r="C1109" s="6" t="s">
        <v>813</v>
      </c>
      <c r="D1109" s="7" t="s">
        <v>819</v>
      </c>
      <c r="E1109" s="8">
        <v>1</v>
      </c>
      <c r="F1109" s="7" t="s">
        <v>68</v>
      </c>
      <c r="G1109" s="7" t="s">
        <v>68</v>
      </c>
      <c r="H1109" s="7" t="s">
        <v>808</v>
      </c>
      <c r="I1109" s="7" t="s">
        <v>44</v>
      </c>
      <c r="J1109" s="19" t="str">
        <f>IFERROR(INDEX('Employee Info'!$C$3:$E$200,MATCH(Data7[[#This Row],[Name:]],'Employee Info'!$B$3:$B$200,0),MATCH(Data7[[#This Row],[Hours Type:]],'Employee Info'!$C$2:$E$2,0)),"")</f>
        <v/>
      </c>
      <c r="K1109" s="19" t="str">
        <f>IFERROR(INDEX('Employee Info'!$C$3:$J$200,MATCH(Data7[[#This Row],[Name:]],'Employee Info'!$B$3:$B$200,0),MATCH(Data7[[#Headers],[Truck]],'Employee Info'!$C$2:$J$2,0)),"")</f>
        <v/>
      </c>
      <c r="L1109" s="19" t="str">
        <f>IFERROR(INDEX('Employee Info'!$C$3:$J$200,MATCH(Data7[[#This Row],[Name:]],'Employee Info'!$B$3:$B$200,0),MATCH(Data7[[#Headers],[Phone]],'Employee Info'!$C$2:$J$2,0)),"")</f>
        <v/>
      </c>
      <c r="M1109" s="19" t="str">
        <f>IFERROR(INDEX('Employee Info'!$C$3:$J$200,MATCH(Data7[[#This Row],[Name:]],'Employee Info'!$B$3:$B$200,0),MATCH(Data7[[#Headers],[Tech]],'Employee Info'!$C$2:$J$2,0)),"")</f>
        <v/>
      </c>
      <c r="N1109" s="19" t="str">
        <f>IFERROR(INDEX('Employee Info'!$C$3:$J$200,MATCH(Data7[[#This Row],[Name:]],'Employee Info'!$B$3:$B$200,0),MATCH(Data7[[#Headers],[Other]],'Employee Info'!$C$2:$J$2,0)),"")</f>
        <v/>
      </c>
      <c r="O1109" s="19">
        <f>IFERROR((Data7[[#This Row],[Hours:]]*SUM(Data7[[#This Row],[Rate]:[Other]])),"")</f>
        <v>0</v>
      </c>
      <c r="P1109" s="7" t="str">
        <f>IF(Data7[[#This Row],[WO'#:]]="","Riley #","WO#")</f>
        <v>Riley #</v>
      </c>
      <c r="Q1109" s="7">
        <f>IFERROR(WEEKNUM(Data7[[#This Row],[Date:]]),"")</f>
        <v>25</v>
      </c>
      <c r="R1109" s="6">
        <f t="shared" si="51"/>
        <v>45459</v>
      </c>
      <c r="S1109" s="6">
        <f>Data7[[#This Row],[Week Start]]+7</f>
        <v>45466</v>
      </c>
      <c r="T1109" s="7" t="str">
        <f t="shared" si="52"/>
        <v>6/16/2024 - 6/23/2024</v>
      </c>
      <c r="U1109" s="7" t="str">
        <f t="shared" si="53"/>
        <v>Time Card</v>
      </c>
      <c r="V1109" s="8" t="str">
        <f>RIGHT(TEXT(Data7[[#This Row],[Date:]],"mmddyyyy"),4)</f>
        <v>2024</v>
      </c>
      <c r="W1109" s="8" t="str">
        <f>MID(TEXT(Data7[[#This Row],[Date:]],"mmddyyyy"),3,2)</f>
        <v>18</v>
      </c>
      <c r="X1109" s="8" t="str">
        <f>LEFT(TEXT(Data7[[#This Row],[Date:]],"mmddyyyy"),2)</f>
        <v>06</v>
      </c>
      <c r="Y1109" s="6">
        <f>DATE(Data7[[#This Row],[Year]],Data7[[#This Row],[Month]],Data7[[#This Row],[Day]])</f>
        <v>45461</v>
      </c>
    </row>
    <row r="1110" spans="1:25" x14ac:dyDescent="0.3">
      <c r="A1110" s="5">
        <v>45461.423911574071</v>
      </c>
      <c r="B1110" s="7" t="s">
        <v>23</v>
      </c>
      <c r="C1110" s="6" t="s">
        <v>813</v>
      </c>
      <c r="D1110" s="7" t="s">
        <v>648</v>
      </c>
      <c r="E1110" s="8">
        <v>8</v>
      </c>
      <c r="F1110" s="7" t="s">
        <v>68</v>
      </c>
      <c r="G1110" s="7" t="s">
        <v>68</v>
      </c>
      <c r="H1110" s="7" t="s">
        <v>649</v>
      </c>
      <c r="I1110" s="7" t="s">
        <v>44</v>
      </c>
      <c r="J1110" s="19" t="str">
        <f>IFERROR(INDEX('Employee Info'!$C$3:$E$200,MATCH(Data7[[#This Row],[Name:]],'Employee Info'!$B$3:$B$200,0),MATCH(Data7[[#This Row],[Hours Type:]],'Employee Info'!$C$2:$E$2,0)),"")</f>
        <v/>
      </c>
      <c r="K1110" s="19" t="str">
        <f>IFERROR(INDEX('Employee Info'!$C$3:$J$200,MATCH(Data7[[#This Row],[Name:]],'Employee Info'!$B$3:$B$200,0),MATCH(Data7[[#Headers],[Truck]],'Employee Info'!$C$2:$J$2,0)),"")</f>
        <v/>
      </c>
      <c r="L1110" s="19" t="str">
        <f>IFERROR(INDEX('Employee Info'!$C$3:$J$200,MATCH(Data7[[#This Row],[Name:]],'Employee Info'!$B$3:$B$200,0),MATCH(Data7[[#Headers],[Phone]],'Employee Info'!$C$2:$J$2,0)),"")</f>
        <v/>
      </c>
      <c r="M1110" s="19" t="str">
        <f>IFERROR(INDEX('Employee Info'!$C$3:$J$200,MATCH(Data7[[#This Row],[Name:]],'Employee Info'!$B$3:$B$200,0),MATCH(Data7[[#Headers],[Tech]],'Employee Info'!$C$2:$J$2,0)),"")</f>
        <v/>
      </c>
      <c r="N1110" s="19" t="str">
        <f>IFERROR(INDEX('Employee Info'!$C$3:$J$200,MATCH(Data7[[#This Row],[Name:]],'Employee Info'!$B$3:$B$200,0),MATCH(Data7[[#Headers],[Other]],'Employee Info'!$C$2:$J$2,0)),"")</f>
        <v/>
      </c>
      <c r="O1110" s="19">
        <f>IFERROR((Data7[[#This Row],[Hours:]]*SUM(Data7[[#This Row],[Rate]:[Other]])),"")</f>
        <v>0</v>
      </c>
      <c r="P1110" s="7" t="str">
        <f>IF(Data7[[#This Row],[WO'#:]]="","Riley #","WO#")</f>
        <v>Riley #</v>
      </c>
      <c r="Q1110" s="7">
        <f>IFERROR(WEEKNUM(Data7[[#This Row],[Date:]]),"")</f>
        <v>25</v>
      </c>
      <c r="R1110" s="6">
        <f t="shared" si="51"/>
        <v>45459</v>
      </c>
      <c r="S1110" s="6">
        <f>Data7[[#This Row],[Week Start]]+7</f>
        <v>45466</v>
      </c>
      <c r="T1110" s="7" t="str">
        <f t="shared" si="52"/>
        <v>6/16/2024 - 6/23/2024</v>
      </c>
      <c r="U1110" s="7" t="str">
        <f t="shared" si="53"/>
        <v>Time Card</v>
      </c>
      <c r="V1110" s="8" t="str">
        <f>RIGHT(TEXT(Data7[[#This Row],[Date:]],"mmddyyyy"),4)</f>
        <v>2024</v>
      </c>
      <c r="W1110" s="8" t="str">
        <f>MID(TEXT(Data7[[#This Row],[Date:]],"mmddyyyy"),3,2)</f>
        <v>18</v>
      </c>
      <c r="X1110" s="8" t="str">
        <f>LEFT(TEXT(Data7[[#This Row],[Date:]],"mmddyyyy"),2)</f>
        <v>06</v>
      </c>
      <c r="Y1110" s="6">
        <f>DATE(Data7[[#This Row],[Year]],Data7[[#This Row],[Month]],Data7[[#This Row],[Day]])</f>
        <v>45461</v>
      </c>
    </row>
    <row r="1111" spans="1:25" x14ac:dyDescent="0.3">
      <c r="A1111" s="5">
        <v>45461.424010995368</v>
      </c>
      <c r="B1111" s="7" t="s">
        <v>35</v>
      </c>
      <c r="C1111" s="6" t="s">
        <v>813</v>
      </c>
      <c r="D1111" s="7" t="s">
        <v>648</v>
      </c>
      <c r="E1111" s="8">
        <v>8</v>
      </c>
      <c r="F1111" s="7" t="s">
        <v>68</v>
      </c>
      <c r="G1111" s="7" t="s">
        <v>68</v>
      </c>
      <c r="H1111" s="7" t="s">
        <v>649</v>
      </c>
      <c r="I1111" s="7" t="s">
        <v>44</v>
      </c>
      <c r="J1111" s="19" t="str">
        <f>IFERROR(INDEX('Employee Info'!$C$3:$E$200,MATCH(Data7[[#This Row],[Name:]],'Employee Info'!$B$3:$B$200,0),MATCH(Data7[[#This Row],[Hours Type:]],'Employee Info'!$C$2:$E$2,0)),"")</f>
        <v/>
      </c>
      <c r="K1111" s="19" t="str">
        <f>IFERROR(INDEX('Employee Info'!$C$3:$J$200,MATCH(Data7[[#This Row],[Name:]],'Employee Info'!$B$3:$B$200,0),MATCH(Data7[[#Headers],[Truck]],'Employee Info'!$C$2:$J$2,0)),"")</f>
        <v/>
      </c>
      <c r="L1111" s="19" t="str">
        <f>IFERROR(INDEX('Employee Info'!$C$3:$J$200,MATCH(Data7[[#This Row],[Name:]],'Employee Info'!$B$3:$B$200,0),MATCH(Data7[[#Headers],[Phone]],'Employee Info'!$C$2:$J$2,0)),"")</f>
        <v/>
      </c>
      <c r="M1111" s="19" t="str">
        <f>IFERROR(INDEX('Employee Info'!$C$3:$J$200,MATCH(Data7[[#This Row],[Name:]],'Employee Info'!$B$3:$B$200,0),MATCH(Data7[[#Headers],[Tech]],'Employee Info'!$C$2:$J$2,0)),"")</f>
        <v/>
      </c>
      <c r="N1111" s="19" t="str">
        <f>IFERROR(INDEX('Employee Info'!$C$3:$J$200,MATCH(Data7[[#This Row],[Name:]],'Employee Info'!$B$3:$B$200,0),MATCH(Data7[[#Headers],[Other]],'Employee Info'!$C$2:$J$2,0)),"")</f>
        <v/>
      </c>
      <c r="O1111" s="19">
        <f>IFERROR((Data7[[#This Row],[Hours:]]*SUM(Data7[[#This Row],[Rate]:[Other]])),"")</f>
        <v>0</v>
      </c>
      <c r="P1111" s="7" t="str">
        <f>IF(Data7[[#This Row],[WO'#:]]="","Riley #","WO#")</f>
        <v>Riley #</v>
      </c>
      <c r="Q1111" s="7">
        <f>IFERROR(WEEKNUM(Data7[[#This Row],[Date:]]),"")</f>
        <v>25</v>
      </c>
      <c r="R1111" s="6">
        <f t="shared" si="51"/>
        <v>45459</v>
      </c>
      <c r="S1111" s="6">
        <f>Data7[[#This Row],[Week Start]]+7</f>
        <v>45466</v>
      </c>
      <c r="T1111" s="7" t="str">
        <f t="shared" si="52"/>
        <v>6/16/2024 - 6/23/2024</v>
      </c>
      <c r="U1111" s="7" t="str">
        <f t="shared" si="53"/>
        <v>Time Card</v>
      </c>
      <c r="V1111" s="8" t="str">
        <f>RIGHT(TEXT(Data7[[#This Row],[Date:]],"mmddyyyy"),4)</f>
        <v>2024</v>
      </c>
      <c r="W1111" s="8" t="str">
        <f>MID(TEXT(Data7[[#This Row],[Date:]],"mmddyyyy"),3,2)</f>
        <v>18</v>
      </c>
      <c r="X1111" s="8" t="str">
        <f>LEFT(TEXT(Data7[[#This Row],[Date:]],"mmddyyyy"),2)</f>
        <v>06</v>
      </c>
      <c r="Y1111" s="6">
        <f>DATE(Data7[[#This Row],[Year]],Data7[[#This Row],[Month]],Data7[[#This Row],[Day]])</f>
        <v>45461</v>
      </c>
    </row>
    <row r="1112" spans="1:25" x14ac:dyDescent="0.3">
      <c r="A1112" s="5">
        <v>45461.572662152779</v>
      </c>
      <c r="B1112" s="7" t="s">
        <v>31</v>
      </c>
      <c r="C1112" s="6" t="s">
        <v>813</v>
      </c>
      <c r="D1112" s="7" t="s">
        <v>779</v>
      </c>
      <c r="E1112" s="8">
        <v>4.5</v>
      </c>
      <c r="F1112" s="7" t="s">
        <v>68</v>
      </c>
      <c r="G1112" s="7" t="s">
        <v>68</v>
      </c>
      <c r="H1112" s="7" t="s">
        <v>661</v>
      </c>
      <c r="I1112" s="7" t="s">
        <v>44</v>
      </c>
      <c r="J1112" s="19" t="str">
        <f>IFERROR(INDEX('Employee Info'!$C$3:$E$200,MATCH(Data7[[#This Row],[Name:]],'Employee Info'!$B$3:$B$200,0),MATCH(Data7[[#This Row],[Hours Type:]],'Employee Info'!$C$2:$E$2,0)),"")</f>
        <v/>
      </c>
      <c r="K1112" s="19" t="str">
        <f>IFERROR(INDEX('Employee Info'!$C$3:$J$200,MATCH(Data7[[#This Row],[Name:]],'Employee Info'!$B$3:$B$200,0),MATCH(Data7[[#Headers],[Truck]],'Employee Info'!$C$2:$J$2,0)),"")</f>
        <v/>
      </c>
      <c r="L1112" s="19" t="str">
        <f>IFERROR(INDEX('Employee Info'!$C$3:$J$200,MATCH(Data7[[#This Row],[Name:]],'Employee Info'!$B$3:$B$200,0),MATCH(Data7[[#Headers],[Phone]],'Employee Info'!$C$2:$J$2,0)),"")</f>
        <v/>
      </c>
      <c r="M1112" s="19" t="str">
        <f>IFERROR(INDEX('Employee Info'!$C$3:$J$200,MATCH(Data7[[#This Row],[Name:]],'Employee Info'!$B$3:$B$200,0),MATCH(Data7[[#Headers],[Tech]],'Employee Info'!$C$2:$J$2,0)),"")</f>
        <v/>
      </c>
      <c r="N1112" s="19" t="str">
        <f>IFERROR(INDEX('Employee Info'!$C$3:$J$200,MATCH(Data7[[#This Row],[Name:]],'Employee Info'!$B$3:$B$200,0),MATCH(Data7[[#Headers],[Other]],'Employee Info'!$C$2:$J$2,0)),"")</f>
        <v/>
      </c>
      <c r="O1112" s="19">
        <f>IFERROR((Data7[[#This Row],[Hours:]]*SUM(Data7[[#This Row],[Rate]:[Other]])),"")</f>
        <v>0</v>
      </c>
      <c r="P1112" s="7" t="str">
        <f>IF(Data7[[#This Row],[WO'#:]]="","Riley #","WO#")</f>
        <v>Riley #</v>
      </c>
      <c r="Q1112" s="7">
        <f>IFERROR(WEEKNUM(Data7[[#This Row],[Date:]]),"")</f>
        <v>25</v>
      </c>
      <c r="R1112" s="6">
        <f t="shared" si="51"/>
        <v>45459</v>
      </c>
      <c r="S1112" s="6">
        <f>Data7[[#This Row],[Week Start]]+7</f>
        <v>45466</v>
      </c>
      <c r="T1112" s="7" t="str">
        <f t="shared" si="52"/>
        <v>6/16/2024 - 6/23/2024</v>
      </c>
      <c r="U1112" s="7" t="str">
        <f t="shared" si="53"/>
        <v>Time Card</v>
      </c>
      <c r="V1112" s="8" t="str">
        <f>RIGHT(TEXT(Data7[[#This Row],[Date:]],"mmddyyyy"),4)</f>
        <v>2024</v>
      </c>
      <c r="W1112" s="8" t="str">
        <f>MID(TEXT(Data7[[#This Row],[Date:]],"mmddyyyy"),3,2)</f>
        <v>18</v>
      </c>
      <c r="X1112" s="8" t="str">
        <f>LEFT(TEXT(Data7[[#This Row],[Date:]],"mmddyyyy"),2)</f>
        <v>06</v>
      </c>
      <c r="Y1112" s="6">
        <f>DATE(Data7[[#This Row],[Year]],Data7[[#This Row],[Month]],Data7[[#This Row],[Day]])</f>
        <v>45461</v>
      </c>
    </row>
    <row r="1113" spans="1:25" x14ac:dyDescent="0.3">
      <c r="A1113" s="5">
        <v>45461.572751504631</v>
      </c>
      <c r="B1113" s="7" t="s">
        <v>34</v>
      </c>
      <c r="C1113" s="6" t="s">
        <v>813</v>
      </c>
      <c r="D1113" s="7" t="s">
        <v>779</v>
      </c>
      <c r="E1113" s="8">
        <v>4.5</v>
      </c>
      <c r="F1113" s="7" t="s">
        <v>68</v>
      </c>
      <c r="G1113" s="7" t="s">
        <v>68</v>
      </c>
      <c r="H1113" s="7" t="s">
        <v>661</v>
      </c>
      <c r="I1113" s="7" t="s">
        <v>44</v>
      </c>
      <c r="J1113" s="19" t="str">
        <f>IFERROR(INDEX('Employee Info'!$C$3:$E$200,MATCH(Data7[[#This Row],[Name:]],'Employee Info'!$B$3:$B$200,0),MATCH(Data7[[#This Row],[Hours Type:]],'Employee Info'!$C$2:$E$2,0)),"")</f>
        <v/>
      </c>
      <c r="K1113" s="19" t="str">
        <f>IFERROR(INDEX('Employee Info'!$C$3:$J$200,MATCH(Data7[[#This Row],[Name:]],'Employee Info'!$B$3:$B$200,0),MATCH(Data7[[#Headers],[Truck]],'Employee Info'!$C$2:$J$2,0)),"")</f>
        <v/>
      </c>
      <c r="L1113" s="19" t="str">
        <f>IFERROR(INDEX('Employee Info'!$C$3:$J$200,MATCH(Data7[[#This Row],[Name:]],'Employee Info'!$B$3:$B$200,0),MATCH(Data7[[#Headers],[Phone]],'Employee Info'!$C$2:$J$2,0)),"")</f>
        <v/>
      </c>
      <c r="M1113" s="19" t="str">
        <f>IFERROR(INDEX('Employee Info'!$C$3:$J$200,MATCH(Data7[[#This Row],[Name:]],'Employee Info'!$B$3:$B$200,0),MATCH(Data7[[#Headers],[Tech]],'Employee Info'!$C$2:$J$2,0)),"")</f>
        <v/>
      </c>
      <c r="N1113" s="19" t="str">
        <f>IFERROR(INDEX('Employee Info'!$C$3:$J$200,MATCH(Data7[[#This Row],[Name:]],'Employee Info'!$B$3:$B$200,0),MATCH(Data7[[#Headers],[Other]],'Employee Info'!$C$2:$J$2,0)),"")</f>
        <v/>
      </c>
      <c r="O1113" s="19">
        <f>IFERROR((Data7[[#This Row],[Hours:]]*SUM(Data7[[#This Row],[Rate]:[Other]])),"")</f>
        <v>0</v>
      </c>
      <c r="P1113" s="7" t="str">
        <f>IF(Data7[[#This Row],[WO'#:]]="","Riley #","WO#")</f>
        <v>Riley #</v>
      </c>
      <c r="Q1113" s="7">
        <f>IFERROR(WEEKNUM(Data7[[#This Row],[Date:]]),"")</f>
        <v>25</v>
      </c>
      <c r="R1113" s="6">
        <f t="shared" si="51"/>
        <v>45459</v>
      </c>
      <c r="S1113" s="6">
        <f>Data7[[#This Row],[Week Start]]+7</f>
        <v>45466</v>
      </c>
      <c r="T1113" s="7" t="str">
        <f t="shared" si="52"/>
        <v>6/16/2024 - 6/23/2024</v>
      </c>
      <c r="U1113" s="7" t="str">
        <f t="shared" si="53"/>
        <v>Time Card</v>
      </c>
      <c r="V1113" s="8" t="str">
        <f>RIGHT(TEXT(Data7[[#This Row],[Date:]],"mmddyyyy"),4)</f>
        <v>2024</v>
      </c>
      <c r="W1113" s="8" t="str">
        <f>MID(TEXT(Data7[[#This Row],[Date:]],"mmddyyyy"),3,2)</f>
        <v>18</v>
      </c>
      <c r="X1113" s="8" t="str">
        <f>LEFT(TEXT(Data7[[#This Row],[Date:]],"mmddyyyy"),2)</f>
        <v>06</v>
      </c>
      <c r="Y1113" s="6">
        <f>DATE(Data7[[#This Row],[Year]],Data7[[#This Row],[Month]],Data7[[#This Row],[Day]])</f>
        <v>45461</v>
      </c>
    </row>
    <row r="1114" spans="1:25" x14ac:dyDescent="0.3">
      <c r="A1114" s="5">
        <v>45461.572057870369</v>
      </c>
      <c r="B1114" s="7" t="s">
        <v>34</v>
      </c>
      <c r="C1114" s="6" t="s">
        <v>813</v>
      </c>
      <c r="D1114" s="7" t="s">
        <v>816</v>
      </c>
      <c r="E1114" s="8">
        <v>2</v>
      </c>
      <c r="F1114" s="7" t="s">
        <v>68</v>
      </c>
      <c r="G1114" s="7" t="s">
        <v>68</v>
      </c>
      <c r="H1114" s="7" t="s">
        <v>697</v>
      </c>
      <c r="I1114" s="7" t="s">
        <v>44</v>
      </c>
      <c r="J1114" s="19" t="str">
        <f>IFERROR(INDEX('Employee Info'!$C$3:$E$200,MATCH(Data7[[#This Row],[Name:]],'Employee Info'!$B$3:$B$200,0),MATCH(Data7[[#This Row],[Hours Type:]],'Employee Info'!$C$2:$E$2,0)),"")</f>
        <v/>
      </c>
      <c r="K1114" s="19" t="str">
        <f>IFERROR(INDEX('Employee Info'!$C$3:$J$200,MATCH(Data7[[#This Row],[Name:]],'Employee Info'!$B$3:$B$200,0),MATCH(Data7[[#Headers],[Truck]],'Employee Info'!$C$2:$J$2,0)),"")</f>
        <v/>
      </c>
      <c r="L1114" s="19" t="str">
        <f>IFERROR(INDEX('Employee Info'!$C$3:$J$200,MATCH(Data7[[#This Row],[Name:]],'Employee Info'!$B$3:$B$200,0),MATCH(Data7[[#Headers],[Phone]],'Employee Info'!$C$2:$J$2,0)),"")</f>
        <v/>
      </c>
      <c r="M1114" s="19" t="str">
        <f>IFERROR(INDEX('Employee Info'!$C$3:$J$200,MATCH(Data7[[#This Row],[Name:]],'Employee Info'!$B$3:$B$200,0),MATCH(Data7[[#Headers],[Tech]],'Employee Info'!$C$2:$J$2,0)),"")</f>
        <v/>
      </c>
      <c r="N1114" s="19" t="str">
        <f>IFERROR(INDEX('Employee Info'!$C$3:$J$200,MATCH(Data7[[#This Row],[Name:]],'Employee Info'!$B$3:$B$200,0),MATCH(Data7[[#Headers],[Other]],'Employee Info'!$C$2:$J$2,0)),"")</f>
        <v/>
      </c>
      <c r="O1114" s="19">
        <f>IFERROR((Data7[[#This Row],[Hours:]]*SUM(Data7[[#This Row],[Rate]:[Other]])),"")</f>
        <v>0</v>
      </c>
      <c r="P1114" s="7" t="str">
        <f>IF(Data7[[#This Row],[WO'#:]]="","Riley #","WO#")</f>
        <v>Riley #</v>
      </c>
      <c r="Q1114" s="7">
        <f>IFERROR(WEEKNUM(Data7[[#This Row],[Date:]]),"")</f>
        <v>25</v>
      </c>
      <c r="R1114" s="6">
        <f t="shared" si="51"/>
        <v>45459</v>
      </c>
      <c r="S1114" s="6">
        <f>Data7[[#This Row],[Week Start]]+7</f>
        <v>45466</v>
      </c>
      <c r="T1114" s="7" t="str">
        <f t="shared" si="52"/>
        <v>6/16/2024 - 6/23/2024</v>
      </c>
      <c r="U1114" s="7" t="str">
        <f t="shared" si="53"/>
        <v>Time Card</v>
      </c>
      <c r="V1114" s="8" t="str">
        <f>RIGHT(TEXT(Data7[[#This Row],[Date:]],"mmddyyyy"),4)</f>
        <v>2024</v>
      </c>
      <c r="W1114" s="8" t="str">
        <f>MID(TEXT(Data7[[#This Row],[Date:]],"mmddyyyy"),3,2)</f>
        <v>18</v>
      </c>
      <c r="X1114" s="8" t="str">
        <f>LEFT(TEXT(Data7[[#This Row],[Date:]],"mmddyyyy"),2)</f>
        <v>06</v>
      </c>
      <c r="Y1114" s="6">
        <f>DATE(Data7[[#This Row],[Year]],Data7[[#This Row],[Month]],Data7[[#This Row],[Day]])</f>
        <v>45461</v>
      </c>
    </row>
    <row r="1115" spans="1:25" x14ac:dyDescent="0.3">
      <c r="A1115" s="5">
        <v>45461.572200115741</v>
      </c>
      <c r="B1115" s="7" t="s">
        <v>31</v>
      </c>
      <c r="C1115" s="6" t="s">
        <v>813</v>
      </c>
      <c r="D1115" s="7" t="s">
        <v>816</v>
      </c>
      <c r="E1115" s="8">
        <v>2</v>
      </c>
      <c r="F1115" s="7" t="s">
        <v>68</v>
      </c>
      <c r="G1115" s="7" t="s">
        <v>68</v>
      </c>
      <c r="H1115" s="7" t="s">
        <v>697</v>
      </c>
      <c r="I1115" s="7" t="s">
        <v>44</v>
      </c>
      <c r="J1115" s="19" t="str">
        <f>IFERROR(INDEX('Employee Info'!$C$3:$E$200,MATCH(Data7[[#This Row],[Name:]],'Employee Info'!$B$3:$B$200,0),MATCH(Data7[[#This Row],[Hours Type:]],'Employee Info'!$C$2:$E$2,0)),"")</f>
        <v/>
      </c>
      <c r="K1115" s="19" t="str">
        <f>IFERROR(INDEX('Employee Info'!$C$3:$J$200,MATCH(Data7[[#This Row],[Name:]],'Employee Info'!$B$3:$B$200,0),MATCH(Data7[[#Headers],[Truck]],'Employee Info'!$C$2:$J$2,0)),"")</f>
        <v/>
      </c>
      <c r="L1115" s="19" t="str">
        <f>IFERROR(INDEX('Employee Info'!$C$3:$J$200,MATCH(Data7[[#This Row],[Name:]],'Employee Info'!$B$3:$B$200,0),MATCH(Data7[[#Headers],[Phone]],'Employee Info'!$C$2:$J$2,0)),"")</f>
        <v/>
      </c>
      <c r="M1115" s="19" t="str">
        <f>IFERROR(INDEX('Employee Info'!$C$3:$J$200,MATCH(Data7[[#This Row],[Name:]],'Employee Info'!$B$3:$B$200,0),MATCH(Data7[[#Headers],[Tech]],'Employee Info'!$C$2:$J$2,0)),"")</f>
        <v/>
      </c>
      <c r="N1115" s="19" t="str">
        <f>IFERROR(INDEX('Employee Info'!$C$3:$J$200,MATCH(Data7[[#This Row],[Name:]],'Employee Info'!$B$3:$B$200,0),MATCH(Data7[[#Headers],[Other]],'Employee Info'!$C$2:$J$2,0)),"")</f>
        <v/>
      </c>
      <c r="O1115" s="19">
        <f>IFERROR((Data7[[#This Row],[Hours:]]*SUM(Data7[[#This Row],[Rate]:[Other]])),"")</f>
        <v>0</v>
      </c>
      <c r="P1115" s="7" t="str">
        <f>IF(Data7[[#This Row],[WO'#:]]="","Riley #","WO#")</f>
        <v>Riley #</v>
      </c>
      <c r="Q1115" s="7">
        <f>IFERROR(WEEKNUM(Data7[[#This Row],[Date:]]),"")</f>
        <v>25</v>
      </c>
      <c r="R1115" s="6">
        <f t="shared" si="51"/>
        <v>45459</v>
      </c>
      <c r="S1115" s="6">
        <f>Data7[[#This Row],[Week Start]]+7</f>
        <v>45466</v>
      </c>
      <c r="T1115" s="7" t="str">
        <f t="shared" si="52"/>
        <v>6/16/2024 - 6/23/2024</v>
      </c>
      <c r="U1115" s="7" t="str">
        <f t="shared" si="53"/>
        <v>Time Card</v>
      </c>
      <c r="V1115" s="8" t="str">
        <f>RIGHT(TEXT(Data7[[#This Row],[Date:]],"mmddyyyy"),4)</f>
        <v>2024</v>
      </c>
      <c r="W1115" s="8" t="str">
        <f>MID(TEXT(Data7[[#This Row],[Date:]],"mmddyyyy"),3,2)</f>
        <v>18</v>
      </c>
      <c r="X1115" s="8" t="str">
        <f>LEFT(TEXT(Data7[[#This Row],[Date:]],"mmddyyyy"),2)</f>
        <v>06</v>
      </c>
      <c r="Y1115" s="6">
        <f>DATE(Data7[[#This Row],[Year]],Data7[[#This Row],[Month]],Data7[[#This Row],[Day]])</f>
        <v>45461</v>
      </c>
    </row>
    <row r="1116" spans="1:25" x14ac:dyDescent="0.3">
      <c r="A1116" s="5">
        <v>45464.599500115743</v>
      </c>
      <c r="B1116" s="7" t="s">
        <v>66</v>
      </c>
      <c r="C1116" s="6" t="s">
        <v>813</v>
      </c>
      <c r="D1116" s="7" t="s">
        <v>818</v>
      </c>
      <c r="E1116" s="8">
        <v>1</v>
      </c>
      <c r="F1116" s="7" t="s">
        <v>68</v>
      </c>
      <c r="G1116" s="7" t="s">
        <v>68</v>
      </c>
      <c r="H1116" s="7" t="s">
        <v>758</v>
      </c>
      <c r="I1116" s="7" t="s">
        <v>44</v>
      </c>
      <c r="J1116" s="19" t="str">
        <f>IFERROR(INDEX('Employee Info'!$C$3:$E$200,MATCH(Data7[[#This Row],[Name:]],'Employee Info'!$B$3:$B$200,0),MATCH(Data7[[#This Row],[Hours Type:]],'Employee Info'!$C$2:$E$2,0)),"")</f>
        <v/>
      </c>
      <c r="K1116" s="19" t="str">
        <f>IFERROR(INDEX('Employee Info'!$C$3:$J$200,MATCH(Data7[[#This Row],[Name:]],'Employee Info'!$B$3:$B$200,0),MATCH(Data7[[#Headers],[Truck]],'Employee Info'!$C$2:$J$2,0)),"")</f>
        <v/>
      </c>
      <c r="L1116" s="19" t="str">
        <f>IFERROR(INDEX('Employee Info'!$C$3:$J$200,MATCH(Data7[[#This Row],[Name:]],'Employee Info'!$B$3:$B$200,0),MATCH(Data7[[#Headers],[Phone]],'Employee Info'!$C$2:$J$2,0)),"")</f>
        <v/>
      </c>
      <c r="M1116" s="19" t="str">
        <f>IFERROR(INDEX('Employee Info'!$C$3:$J$200,MATCH(Data7[[#This Row],[Name:]],'Employee Info'!$B$3:$B$200,0),MATCH(Data7[[#Headers],[Tech]],'Employee Info'!$C$2:$J$2,0)),"")</f>
        <v/>
      </c>
      <c r="N1116" s="19" t="str">
        <f>IFERROR(INDEX('Employee Info'!$C$3:$J$200,MATCH(Data7[[#This Row],[Name:]],'Employee Info'!$B$3:$B$200,0),MATCH(Data7[[#Headers],[Other]],'Employee Info'!$C$2:$J$2,0)),"")</f>
        <v/>
      </c>
      <c r="O1116" s="19">
        <f>IFERROR((Data7[[#This Row],[Hours:]]*SUM(Data7[[#This Row],[Rate]:[Other]])),"")</f>
        <v>0</v>
      </c>
      <c r="P1116" s="7" t="str">
        <f>IF(Data7[[#This Row],[WO'#:]]="","Riley #","WO#")</f>
        <v>Riley #</v>
      </c>
      <c r="Q1116" s="7">
        <f>IFERROR(WEEKNUM(Data7[[#This Row],[Date:]]),"")</f>
        <v>25</v>
      </c>
      <c r="R1116" s="6">
        <f t="shared" si="51"/>
        <v>45459</v>
      </c>
      <c r="S1116" s="6">
        <f>Data7[[#This Row],[Week Start]]+7</f>
        <v>45466</v>
      </c>
      <c r="T1116" s="7" t="str">
        <f t="shared" si="52"/>
        <v>6/16/2024 - 6/23/2024</v>
      </c>
      <c r="U1116" s="7" t="str">
        <f t="shared" si="53"/>
        <v>Time Card</v>
      </c>
      <c r="V1116" s="8" t="str">
        <f>RIGHT(TEXT(Data7[[#This Row],[Date:]],"mmddyyyy"),4)</f>
        <v>2024</v>
      </c>
      <c r="W1116" s="8" t="str">
        <f>MID(TEXT(Data7[[#This Row],[Date:]],"mmddyyyy"),3,2)</f>
        <v>18</v>
      </c>
      <c r="X1116" s="8" t="str">
        <f>LEFT(TEXT(Data7[[#This Row],[Date:]],"mmddyyyy"),2)</f>
        <v>06</v>
      </c>
      <c r="Y1116" s="6">
        <f>DATE(Data7[[#This Row],[Year]],Data7[[#This Row],[Month]],Data7[[#This Row],[Day]])</f>
        <v>45461</v>
      </c>
    </row>
    <row r="1117" spans="1:25" x14ac:dyDescent="0.3">
      <c r="A1117" s="5">
        <v>45464.599104745372</v>
      </c>
      <c r="B1117" s="7" t="s">
        <v>66</v>
      </c>
      <c r="C1117" s="6" t="s">
        <v>813</v>
      </c>
      <c r="D1117" s="7" t="s">
        <v>817</v>
      </c>
      <c r="E1117" s="8">
        <v>1</v>
      </c>
      <c r="F1117" s="7" t="s">
        <v>68</v>
      </c>
      <c r="G1117" s="7" t="s">
        <v>68</v>
      </c>
      <c r="H1117" s="7" t="s">
        <v>42</v>
      </c>
      <c r="I1117" s="7" t="s">
        <v>44</v>
      </c>
      <c r="J1117" s="19" t="str">
        <f>IFERROR(INDEX('Employee Info'!$C$3:$E$200,MATCH(Data7[[#This Row],[Name:]],'Employee Info'!$B$3:$B$200,0),MATCH(Data7[[#This Row],[Hours Type:]],'Employee Info'!$C$2:$E$2,0)),"")</f>
        <v/>
      </c>
      <c r="K1117" s="19" t="str">
        <f>IFERROR(INDEX('Employee Info'!$C$3:$J$200,MATCH(Data7[[#This Row],[Name:]],'Employee Info'!$B$3:$B$200,0),MATCH(Data7[[#Headers],[Truck]],'Employee Info'!$C$2:$J$2,0)),"")</f>
        <v/>
      </c>
      <c r="L1117" s="19" t="str">
        <f>IFERROR(INDEX('Employee Info'!$C$3:$J$200,MATCH(Data7[[#This Row],[Name:]],'Employee Info'!$B$3:$B$200,0),MATCH(Data7[[#Headers],[Phone]],'Employee Info'!$C$2:$J$2,0)),"")</f>
        <v/>
      </c>
      <c r="M1117" s="19" t="str">
        <f>IFERROR(INDEX('Employee Info'!$C$3:$J$200,MATCH(Data7[[#This Row],[Name:]],'Employee Info'!$B$3:$B$200,0),MATCH(Data7[[#Headers],[Tech]],'Employee Info'!$C$2:$J$2,0)),"")</f>
        <v/>
      </c>
      <c r="N1117" s="19" t="str">
        <f>IFERROR(INDEX('Employee Info'!$C$3:$J$200,MATCH(Data7[[#This Row],[Name:]],'Employee Info'!$B$3:$B$200,0),MATCH(Data7[[#Headers],[Other]],'Employee Info'!$C$2:$J$2,0)),"")</f>
        <v/>
      </c>
      <c r="O1117" s="19">
        <f>IFERROR((Data7[[#This Row],[Hours:]]*SUM(Data7[[#This Row],[Rate]:[Other]])),"")</f>
        <v>0</v>
      </c>
      <c r="P1117" s="7" t="str">
        <f>IF(Data7[[#This Row],[WO'#:]]="","Riley #","WO#")</f>
        <v>Riley #</v>
      </c>
      <c r="Q1117" s="7">
        <f>IFERROR(WEEKNUM(Data7[[#This Row],[Date:]]),"")</f>
        <v>25</v>
      </c>
      <c r="R1117" s="6">
        <f t="shared" si="51"/>
        <v>45459</v>
      </c>
      <c r="S1117" s="6">
        <f>Data7[[#This Row],[Week Start]]+7</f>
        <v>45466</v>
      </c>
      <c r="T1117" s="7" t="str">
        <f t="shared" si="52"/>
        <v>6/16/2024 - 6/23/2024</v>
      </c>
      <c r="U1117" s="7" t="str">
        <f t="shared" si="53"/>
        <v>Time Card</v>
      </c>
      <c r="V1117" s="8" t="str">
        <f>RIGHT(TEXT(Data7[[#This Row],[Date:]],"mmddyyyy"),4)</f>
        <v>2024</v>
      </c>
      <c r="W1117" s="8" t="str">
        <f>MID(TEXT(Data7[[#This Row],[Date:]],"mmddyyyy"),3,2)</f>
        <v>18</v>
      </c>
      <c r="X1117" s="8" t="str">
        <f>LEFT(TEXT(Data7[[#This Row],[Date:]],"mmddyyyy"),2)</f>
        <v>06</v>
      </c>
      <c r="Y1117" s="6">
        <f>DATE(Data7[[#This Row],[Year]],Data7[[#This Row],[Month]],Data7[[#This Row],[Day]])</f>
        <v>45461</v>
      </c>
    </row>
    <row r="1118" spans="1:25" x14ac:dyDescent="0.3">
      <c r="A1118" s="5">
        <v>45464.576370833332</v>
      </c>
      <c r="B1118" s="7" t="s">
        <v>66</v>
      </c>
      <c r="C1118" s="6" t="s">
        <v>820</v>
      </c>
      <c r="D1118" s="7" t="s">
        <v>821</v>
      </c>
      <c r="E1118" s="8">
        <v>5</v>
      </c>
      <c r="F1118" s="7">
        <v>6984733</v>
      </c>
      <c r="G1118" s="7" t="s">
        <v>68</v>
      </c>
      <c r="H1118" s="7" t="s">
        <v>756</v>
      </c>
      <c r="I1118" s="7" t="s">
        <v>44</v>
      </c>
      <c r="J1118" s="19" t="str">
        <f>IFERROR(INDEX('Employee Info'!$C$3:$E$200,MATCH(Data7[[#This Row],[Name:]],'Employee Info'!$B$3:$B$200,0),MATCH(Data7[[#This Row],[Hours Type:]],'Employee Info'!$C$2:$E$2,0)),"")</f>
        <v/>
      </c>
      <c r="K1118" s="19" t="str">
        <f>IFERROR(INDEX('Employee Info'!$C$3:$J$200,MATCH(Data7[[#This Row],[Name:]],'Employee Info'!$B$3:$B$200,0),MATCH(Data7[[#Headers],[Truck]],'Employee Info'!$C$2:$J$2,0)),"")</f>
        <v/>
      </c>
      <c r="L1118" s="19" t="str">
        <f>IFERROR(INDEX('Employee Info'!$C$3:$J$200,MATCH(Data7[[#This Row],[Name:]],'Employee Info'!$B$3:$B$200,0),MATCH(Data7[[#Headers],[Phone]],'Employee Info'!$C$2:$J$2,0)),"")</f>
        <v/>
      </c>
      <c r="M1118" s="19" t="str">
        <f>IFERROR(INDEX('Employee Info'!$C$3:$J$200,MATCH(Data7[[#This Row],[Name:]],'Employee Info'!$B$3:$B$200,0),MATCH(Data7[[#Headers],[Tech]],'Employee Info'!$C$2:$J$2,0)),"")</f>
        <v/>
      </c>
      <c r="N1118" s="19" t="str">
        <f>IFERROR(INDEX('Employee Info'!$C$3:$J$200,MATCH(Data7[[#This Row],[Name:]],'Employee Info'!$B$3:$B$200,0),MATCH(Data7[[#Headers],[Other]],'Employee Info'!$C$2:$J$2,0)),"")</f>
        <v/>
      </c>
      <c r="O1118" s="19">
        <f>IFERROR((Data7[[#This Row],[Hours:]]*SUM(Data7[[#This Row],[Rate]:[Other]])),"")</f>
        <v>0</v>
      </c>
      <c r="P1118" s="7" t="str">
        <f>IF(Data7[[#This Row],[WO'#:]]="","Riley #","WO#")</f>
        <v>WO#</v>
      </c>
      <c r="Q1118" s="7">
        <f>IFERROR(WEEKNUM(Data7[[#This Row],[Date:]]),"")</f>
        <v>25</v>
      </c>
      <c r="R1118" s="6">
        <f t="shared" si="51"/>
        <v>45459</v>
      </c>
      <c r="S1118" s="6">
        <f>Data7[[#This Row],[Week Start]]+7</f>
        <v>45466</v>
      </c>
      <c r="T1118" s="7" t="str">
        <f t="shared" si="52"/>
        <v>6/16/2024 - 6/23/2024</v>
      </c>
      <c r="U1118" s="7" t="str">
        <f t="shared" si="53"/>
        <v>Time Card</v>
      </c>
      <c r="V1118" s="8" t="str">
        <f>RIGHT(TEXT(Data7[[#This Row],[Date:]],"mmddyyyy"),4)</f>
        <v>2024</v>
      </c>
      <c r="W1118" s="8" t="str">
        <f>MID(TEXT(Data7[[#This Row],[Date:]],"mmddyyyy"),3,2)</f>
        <v>19</v>
      </c>
      <c r="X1118" s="8" t="str">
        <f>LEFT(TEXT(Data7[[#This Row],[Date:]],"mmddyyyy"),2)</f>
        <v>06</v>
      </c>
      <c r="Y1118" s="6">
        <f>DATE(Data7[[#This Row],[Year]],Data7[[#This Row],[Month]],Data7[[#This Row],[Day]])</f>
        <v>45462</v>
      </c>
    </row>
    <row r="1119" spans="1:25" x14ac:dyDescent="0.3">
      <c r="A1119" s="5">
        <v>45485.476452546296</v>
      </c>
      <c r="B1119" s="7" t="s">
        <v>76</v>
      </c>
      <c r="C1119" s="6" t="s">
        <v>820</v>
      </c>
      <c r="D1119" s="7" t="s">
        <v>156</v>
      </c>
      <c r="E1119" s="8">
        <v>2</v>
      </c>
      <c r="F1119" s="7">
        <v>6984733</v>
      </c>
      <c r="G1119" s="7" t="s">
        <v>68</v>
      </c>
      <c r="H1119" s="7" t="s">
        <v>756</v>
      </c>
      <c r="I1119" s="7" t="s">
        <v>44</v>
      </c>
      <c r="J1119" s="19" t="str">
        <f>IFERROR(INDEX('Employee Info'!$C$3:$E$200,MATCH(Data7[[#This Row],[Name:]],'Employee Info'!$B$3:$B$200,0),MATCH(Data7[[#This Row],[Hours Type:]],'Employee Info'!$C$2:$E$2,0)),"")</f>
        <v/>
      </c>
      <c r="K1119" s="19" t="str">
        <f>IFERROR(INDEX('Employee Info'!$C$3:$J$200,MATCH(Data7[[#This Row],[Name:]],'Employee Info'!$B$3:$B$200,0),MATCH(Data7[[#Headers],[Truck]],'Employee Info'!$C$2:$J$2,0)),"")</f>
        <v/>
      </c>
      <c r="L1119" s="19" t="str">
        <f>IFERROR(INDEX('Employee Info'!$C$3:$J$200,MATCH(Data7[[#This Row],[Name:]],'Employee Info'!$B$3:$B$200,0),MATCH(Data7[[#Headers],[Phone]],'Employee Info'!$C$2:$J$2,0)),"")</f>
        <v/>
      </c>
      <c r="M1119" s="19" t="str">
        <f>IFERROR(INDEX('Employee Info'!$C$3:$J$200,MATCH(Data7[[#This Row],[Name:]],'Employee Info'!$B$3:$B$200,0),MATCH(Data7[[#Headers],[Tech]],'Employee Info'!$C$2:$J$2,0)),"")</f>
        <v/>
      </c>
      <c r="N1119" s="19" t="str">
        <f>IFERROR(INDEX('Employee Info'!$C$3:$J$200,MATCH(Data7[[#This Row],[Name:]],'Employee Info'!$B$3:$B$200,0),MATCH(Data7[[#Headers],[Other]],'Employee Info'!$C$2:$J$2,0)),"")</f>
        <v/>
      </c>
      <c r="O1119" s="19">
        <f>IFERROR((Data7[[#This Row],[Hours:]]*SUM(Data7[[#This Row],[Rate]:[Other]])),"")</f>
        <v>0</v>
      </c>
      <c r="P1119" s="7" t="str">
        <f>IF(Data7[[#This Row],[WO'#:]]="","Riley #","WO#")</f>
        <v>WO#</v>
      </c>
      <c r="Q1119" s="7">
        <f>IFERROR(WEEKNUM(Data7[[#This Row],[Date:]]),"")</f>
        <v>25</v>
      </c>
      <c r="R1119" s="6">
        <f t="shared" si="51"/>
        <v>45459</v>
      </c>
      <c r="S1119" s="6">
        <f>Data7[[#This Row],[Week Start]]+7</f>
        <v>45466</v>
      </c>
      <c r="T1119" s="7" t="str">
        <f t="shared" si="52"/>
        <v>6/16/2024 - 6/23/2024</v>
      </c>
      <c r="U1119" s="7" t="str">
        <f t="shared" si="53"/>
        <v>Time Card</v>
      </c>
      <c r="V1119" s="8" t="str">
        <f>RIGHT(TEXT(Data7[[#This Row],[Date:]],"mmddyyyy"),4)</f>
        <v>2024</v>
      </c>
      <c r="W1119" s="8" t="str">
        <f>MID(TEXT(Data7[[#This Row],[Date:]],"mmddyyyy"),3,2)</f>
        <v>19</v>
      </c>
      <c r="X1119" s="8" t="str">
        <f>LEFT(TEXT(Data7[[#This Row],[Date:]],"mmddyyyy"),2)</f>
        <v>06</v>
      </c>
      <c r="Y1119" s="6">
        <f>DATE(Data7[[#This Row],[Year]],Data7[[#This Row],[Month]],Data7[[#This Row],[Day]])</f>
        <v>45462</v>
      </c>
    </row>
    <row r="1120" spans="1:25" x14ac:dyDescent="0.3">
      <c r="A1120" s="5">
        <v>45462.415715277777</v>
      </c>
      <c r="B1120" s="7" t="s">
        <v>31</v>
      </c>
      <c r="C1120" s="6" t="s">
        <v>820</v>
      </c>
      <c r="D1120" s="7" t="s">
        <v>822</v>
      </c>
      <c r="E1120" s="8">
        <v>2</v>
      </c>
      <c r="F1120" s="7" t="s">
        <v>68</v>
      </c>
      <c r="G1120" s="7" t="s">
        <v>68</v>
      </c>
      <c r="H1120" s="7" t="s">
        <v>808</v>
      </c>
      <c r="I1120" s="7" t="s">
        <v>44</v>
      </c>
      <c r="J1120" s="19" t="str">
        <f>IFERROR(INDEX('Employee Info'!$C$3:$E$200,MATCH(Data7[[#This Row],[Name:]],'Employee Info'!$B$3:$B$200,0),MATCH(Data7[[#This Row],[Hours Type:]],'Employee Info'!$C$2:$E$2,0)),"")</f>
        <v/>
      </c>
      <c r="K1120" s="19" t="str">
        <f>IFERROR(INDEX('Employee Info'!$C$3:$J$200,MATCH(Data7[[#This Row],[Name:]],'Employee Info'!$B$3:$B$200,0),MATCH(Data7[[#Headers],[Truck]],'Employee Info'!$C$2:$J$2,0)),"")</f>
        <v/>
      </c>
      <c r="L1120" s="19" t="str">
        <f>IFERROR(INDEX('Employee Info'!$C$3:$J$200,MATCH(Data7[[#This Row],[Name:]],'Employee Info'!$B$3:$B$200,0),MATCH(Data7[[#Headers],[Phone]],'Employee Info'!$C$2:$J$2,0)),"")</f>
        <v/>
      </c>
      <c r="M1120" s="19" t="str">
        <f>IFERROR(INDEX('Employee Info'!$C$3:$J$200,MATCH(Data7[[#This Row],[Name:]],'Employee Info'!$B$3:$B$200,0),MATCH(Data7[[#Headers],[Tech]],'Employee Info'!$C$2:$J$2,0)),"")</f>
        <v/>
      </c>
      <c r="N1120" s="19" t="str">
        <f>IFERROR(INDEX('Employee Info'!$C$3:$J$200,MATCH(Data7[[#This Row],[Name:]],'Employee Info'!$B$3:$B$200,0),MATCH(Data7[[#Headers],[Other]],'Employee Info'!$C$2:$J$2,0)),"")</f>
        <v/>
      </c>
      <c r="O1120" s="19">
        <f>IFERROR((Data7[[#This Row],[Hours:]]*SUM(Data7[[#This Row],[Rate]:[Other]])),"")</f>
        <v>0</v>
      </c>
      <c r="P1120" s="7" t="str">
        <f>IF(Data7[[#This Row],[WO'#:]]="","Riley #","WO#")</f>
        <v>Riley #</v>
      </c>
      <c r="Q1120" s="7">
        <f>IFERROR(WEEKNUM(Data7[[#This Row],[Date:]]),"")</f>
        <v>25</v>
      </c>
      <c r="R1120" s="6">
        <f t="shared" si="51"/>
        <v>45459</v>
      </c>
      <c r="S1120" s="6">
        <f>Data7[[#This Row],[Week Start]]+7</f>
        <v>45466</v>
      </c>
      <c r="T1120" s="7" t="str">
        <f t="shared" si="52"/>
        <v>6/16/2024 - 6/23/2024</v>
      </c>
      <c r="U1120" s="7" t="str">
        <f t="shared" si="53"/>
        <v>Time Card</v>
      </c>
      <c r="V1120" s="8" t="str">
        <f>RIGHT(TEXT(Data7[[#This Row],[Date:]],"mmddyyyy"),4)</f>
        <v>2024</v>
      </c>
      <c r="W1120" s="8" t="str">
        <f>MID(TEXT(Data7[[#This Row],[Date:]],"mmddyyyy"),3,2)</f>
        <v>19</v>
      </c>
      <c r="X1120" s="8" t="str">
        <f>LEFT(TEXT(Data7[[#This Row],[Date:]],"mmddyyyy"),2)</f>
        <v>06</v>
      </c>
      <c r="Y1120" s="6">
        <f>DATE(Data7[[#This Row],[Year]],Data7[[#This Row],[Month]],Data7[[#This Row],[Day]])</f>
        <v>45462</v>
      </c>
    </row>
    <row r="1121" spans="1:25" x14ac:dyDescent="0.3">
      <c r="A1121" s="5">
        <v>45462.415863194445</v>
      </c>
      <c r="B1121" s="7" t="s">
        <v>34</v>
      </c>
      <c r="C1121" s="6" t="s">
        <v>820</v>
      </c>
      <c r="D1121" s="7" t="s">
        <v>822</v>
      </c>
      <c r="E1121" s="8">
        <v>2</v>
      </c>
      <c r="F1121" s="7" t="s">
        <v>68</v>
      </c>
      <c r="G1121" s="7" t="s">
        <v>68</v>
      </c>
      <c r="H1121" s="7" t="s">
        <v>808</v>
      </c>
      <c r="I1121" s="7" t="s">
        <v>44</v>
      </c>
      <c r="J1121" s="19" t="str">
        <f>IFERROR(INDEX('Employee Info'!$C$3:$E$200,MATCH(Data7[[#This Row],[Name:]],'Employee Info'!$B$3:$B$200,0),MATCH(Data7[[#This Row],[Hours Type:]],'Employee Info'!$C$2:$E$2,0)),"")</f>
        <v/>
      </c>
      <c r="K1121" s="19" t="str">
        <f>IFERROR(INDEX('Employee Info'!$C$3:$J$200,MATCH(Data7[[#This Row],[Name:]],'Employee Info'!$B$3:$B$200,0),MATCH(Data7[[#Headers],[Truck]],'Employee Info'!$C$2:$J$2,0)),"")</f>
        <v/>
      </c>
      <c r="L1121" s="19" t="str">
        <f>IFERROR(INDEX('Employee Info'!$C$3:$J$200,MATCH(Data7[[#This Row],[Name:]],'Employee Info'!$B$3:$B$200,0),MATCH(Data7[[#Headers],[Phone]],'Employee Info'!$C$2:$J$2,0)),"")</f>
        <v/>
      </c>
      <c r="M1121" s="19" t="str">
        <f>IFERROR(INDEX('Employee Info'!$C$3:$J$200,MATCH(Data7[[#This Row],[Name:]],'Employee Info'!$B$3:$B$200,0),MATCH(Data7[[#Headers],[Tech]],'Employee Info'!$C$2:$J$2,0)),"")</f>
        <v/>
      </c>
      <c r="N1121" s="19" t="str">
        <f>IFERROR(INDEX('Employee Info'!$C$3:$J$200,MATCH(Data7[[#This Row],[Name:]],'Employee Info'!$B$3:$B$200,0),MATCH(Data7[[#Headers],[Other]],'Employee Info'!$C$2:$J$2,0)),"")</f>
        <v/>
      </c>
      <c r="O1121" s="19">
        <f>IFERROR((Data7[[#This Row],[Hours:]]*SUM(Data7[[#This Row],[Rate]:[Other]])),"")</f>
        <v>0</v>
      </c>
      <c r="P1121" s="7" t="str">
        <f>IF(Data7[[#This Row],[WO'#:]]="","Riley #","WO#")</f>
        <v>Riley #</v>
      </c>
      <c r="Q1121" s="7">
        <f>IFERROR(WEEKNUM(Data7[[#This Row],[Date:]]),"")</f>
        <v>25</v>
      </c>
      <c r="R1121" s="6">
        <f t="shared" si="51"/>
        <v>45459</v>
      </c>
      <c r="S1121" s="6">
        <f>Data7[[#This Row],[Week Start]]+7</f>
        <v>45466</v>
      </c>
      <c r="T1121" s="7" t="str">
        <f t="shared" si="52"/>
        <v>6/16/2024 - 6/23/2024</v>
      </c>
      <c r="U1121" s="7" t="str">
        <f t="shared" si="53"/>
        <v>Time Card</v>
      </c>
      <c r="V1121" s="8" t="str">
        <f>RIGHT(TEXT(Data7[[#This Row],[Date:]],"mmddyyyy"),4)</f>
        <v>2024</v>
      </c>
      <c r="W1121" s="8" t="str">
        <f>MID(TEXT(Data7[[#This Row],[Date:]],"mmddyyyy"),3,2)</f>
        <v>19</v>
      </c>
      <c r="X1121" s="8" t="str">
        <f>LEFT(TEXT(Data7[[#This Row],[Date:]],"mmddyyyy"),2)</f>
        <v>06</v>
      </c>
      <c r="Y1121" s="6">
        <f>DATE(Data7[[#This Row],[Year]],Data7[[#This Row],[Month]],Data7[[#This Row],[Day]])</f>
        <v>45462</v>
      </c>
    </row>
    <row r="1122" spans="1:25" x14ac:dyDescent="0.3">
      <c r="A1122" s="5">
        <v>45464.597307175929</v>
      </c>
      <c r="B1122" s="7" t="s">
        <v>66</v>
      </c>
      <c r="C1122" s="6" t="s">
        <v>820</v>
      </c>
      <c r="D1122" s="7" t="s">
        <v>823</v>
      </c>
      <c r="E1122" s="8">
        <v>1</v>
      </c>
      <c r="F1122" s="7" t="s">
        <v>68</v>
      </c>
      <c r="G1122" s="7" t="s">
        <v>68</v>
      </c>
      <c r="H1122" s="7" t="s">
        <v>808</v>
      </c>
      <c r="I1122" s="7" t="s">
        <v>44</v>
      </c>
      <c r="J1122" s="19" t="str">
        <f>IFERROR(INDEX('Employee Info'!$C$3:$E$200,MATCH(Data7[[#This Row],[Name:]],'Employee Info'!$B$3:$B$200,0),MATCH(Data7[[#This Row],[Hours Type:]],'Employee Info'!$C$2:$E$2,0)),"")</f>
        <v/>
      </c>
      <c r="K1122" s="19" t="str">
        <f>IFERROR(INDEX('Employee Info'!$C$3:$J$200,MATCH(Data7[[#This Row],[Name:]],'Employee Info'!$B$3:$B$200,0),MATCH(Data7[[#Headers],[Truck]],'Employee Info'!$C$2:$J$2,0)),"")</f>
        <v/>
      </c>
      <c r="L1122" s="19" t="str">
        <f>IFERROR(INDEX('Employee Info'!$C$3:$J$200,MATCH(Data7[[#This Row],[Name:]],'Employee Info'!$B$3:$B$200,0),MATCH(Data7[[#Headers],[Phone]],'Employee Info'!$C$2:$J$2,0)),"")</f>
        <v/>
      </c>
      <c r="M1122" s="19" t="str">
        <f>IFERROR(INDEX('Employee Info'!$C$3:$J$200,MATCH(Data7[[#This Row],[Name:]],'Employee Info'!$B$3:$B$200,0),MATCH(Data7[[#Headers],[Tech]],'Employee Info'!$C$2:$J$2,0)),"")</f>
        <v/>
      </c>
      <c r="N1122" s="19" t="str">
        <f>IFERROR(INDEX('Employee Info'!$C$3:$J$200,MATCH(Data7[[#This Row],[Name:]],'Employee Info'!$B$3:$B$200,0),MATCH(Data7[[#Headers],[Other]],'Employee Info'!$C$2:$J$2,0)),"")</f>
        <v/>
      </c>
      <c r="O1122" s="19">
        <f>IFERROR((Data7[[#This Row],[Hours:]]*SUM(Data7[[#This Row],[Rate]:[Other]])),"")</f>
        <v>0</v>
      </c>
      <c r="P1122" s="7" t="str">
        <f>IF(Data7[[#This Row],[WO'#:]]="","Riley #","WO#")</f>
        <v>Riley #</v>
      </c>
      <c r="Q1122" s="7">
        <f>IFERROR(WEEKNUM(Data7[[#This Row],[Date:]]),"")</f>
        <v>25</v>
      </c>
      <c r="R1122" s="6">
        <f t="shared" si="51"/>
        <v>45459</v>
      </c>
      <c r="S1122" s="6">
        <f>Data7[[#This Row],[Week Start]]+7</f>
        <v>45466</v>
      </c>
      <c r="T1122" s="7" t="str">
        <f t="shared" si="52"/>
        <v>6/16/2024 - 6/23/2024</v>
      </c>
      <c r="U1122" s="7" t="str">
        <f t="shared" si="53"/>
        <v>Time Card</v>
      </c>
      <c r="V1122" s="8" t="str">
        <f>RIGHT(TEXT(Data7[[#This Row],[Date:]],"mmddyyyy"),4)</f>
        <v>2024</v>
      </c>
      <c r="W1122" s="8" t="str">
        <f>MID(TEXT(Data7[[#This Row],[Date:]],"mmddyyyy"),3,2)</f>
        <v>19</v>
      </c>
      <c r="X1122" s="8" t="str">
        <f>LEFT(TEXT(Data7[[#This Row],[Date:]],"mmddyyyy"),2)</f>
        <v>06</v>
      </c>
      <c r="Y1122" s="6">
        <f>DATE(Data7[[#This Row],[Year]],Data7[[#This Row],[Month]],Data7[[#This Row],[Day]])</f>
        <v>45462</v>
      </c>
    </row>
    <row r="1123" spans="1:25" x14ac:dyDescent="0.3">
      <c r="A1123" s="5">
        <v>45462.581627546293</v>
      </c>
      <c r="B1123" s="7" t="s">
        <v>35</v>
      </c>
      <c r="C1123" s="6" t="s">
        <v>820</v>
      </c>
      <c r="D1123" s="7" t="s">
        <v>648</v>
      </c>
      <c r="E1123" s="8">
        <v>8</v>
      </c>
      <c r="F1123" s="7" t="s">
        <v>68</v>
      </c>
      <c r="G1123" s="7" t="s">
        <v>68</v>
      </c>
      <c r="H1123" s="7" t="s">
        <v>649</v>
      </c>
      <c r="I1123" s="7" t="s">
        <v>44</v>
      </c>
      <c r="J1123" s="19" t="str">
        <f>IFERROR(INDEX('Employee Info'!$C$3:$E$200,MATCH(Data7[[#This Row],[Name:]],'Employee Info'!$B$3:$B$200,0),MATCH(Data7[[#This Row],[Hours Type:]],'Employee Info'!$C$2:$E$2,0)),"")</f>
        <v/>
      </c>
      <c r="K1123" s="19" t="str">
        <f>IFERROR(INDEX('Employee Info'!$C$3:$J$200,MATCH(Data7[[#This Row],[Name:]],'Employee Info'!$B$3:$B$200,0),MATCH(Data7[[#Headers],[Truck]],'Employee Info'!$C$2:$J$2,0)),"")</f>
        <v/>
      </c>
      <c r="L1123" s="19" t="str">
        <f>IFERROR(INDEX('Employee Info'!$C$3:$J$200,MATCH(Data7[[#This Row],[Name:]],'Employee Info'!$B$3:$B$200,0),MATCH(Data7[[#Headers],[Phone]],'Employee Info'!$C$2:$J$2,0)),"")</f>
        <v/>
      </c>
      <c r="M1123" s="19" t="str">
        <f>IFERROR(INDEX('Employee Info'!$C$3:$J$200,MATCH(Data7[[#This Row],[Name:]],'Employee Info'!$B$3:$B$200,0),MATCH(Data7[[#Headers],[Tech]],'Employee Info'!$C$2:$J$2,0)),"")</f>
        <v/>
      </c>
      <c r="N1123" s="19" t="str">
        <f>IFERROR(INDEX('Employee Info'!$C$3:$J$200,MATCH(Data7[[#This Row],[Name:]],'Employee Info'!$B$3:$B$200,0),MATCH(Data7[[#Headers],[Other]],'Employee Info'!$C$2:$J$2,0)),"")</f>
        <v/>
      </c>
      <c r="O1123" s="19">
        <f>IFERROR((Data7[[#This Row],[Hours:]]*SUM(Data7[[#This Row],[Rate]:[Other]])),"")</f>
        <v>0</v>
      </c>
      <c r="P1123" s="7" t="str">
        <f>IF(Data7[[#This Row],[WO'#:]]="","Riley #","WO#")</f>
        <v>Riley #</v>
      </c>
      <c r="Q1123" s="7">
        <f>IFERROR(WEEKNUM(Data7[[#This Row],[Date:]]),"")</f>
        <v>25</v>
      </c>
      <c r="R1123" s="6">
        <f t="shared" si="51"/>
        <v>45459</v>
      </c>
      <c r="S1123" s="6">
        <f>Data7[[#This Row],[Week Start]]+7</f>
        <v>45466</v>
      </c>
      <c r="T1123" s="7" t="str">
        <f t="shared" si="52"/>
        <v>6/16/2024 - 6/23/2024</v>
      </c>
      <c r="U1123" s="7" t="str">
        <f t="shared" si="53"/>
        <v>Time Card</v>
      </c>
      <c r="V1123" s="8" t="str">
        <f>RIGHT(TEXT(Data7[[#This Row],[Date:]],"mmddyyyy"),4)</f>
        <v>2024</v>
      </c>
      <c r="W1123" s="8" t="str">
        <f>MID(TEXT(Data7[[#This Row],[Date:]],"mmddyyyy"),3,2)</f>
        <v>19</v>
      </c>
      <c r="X1123" s="8" t="str">
        <f>LEFT(TEXT(Data7[[#This Row],[Date:]],"mmddyyyy"),2)</f>
        <v>06</v>
      </c>
      <c r="Y1123" s="6">
        <f>DATE(Data7[[#This Row],[Year]],Data7[[#This Row],[Month]],Data7[[#This Row],[Day]])</f>
        <v>45462</v>
      </c>
    </row>
    <row r="1124" spans="1:25" x14ac:dyDescent="0.3">
      <c r="A1124" s="5">
        <v>45462.581716550929</v>
      </c>
      <c r="B1124" s="7" t="s">
        <v>23</v>
      </c>
      <c r="C1124" s="6" t="s">
        <v>820</v>
      </c>
      <c r="D1124" s="7" t="s">
        <v>648</v>
      </c>
      <c r="E1124" s="8">
        <v>8</v>
      </c>
      <c r="F1124" s="7" t="s">
        <v>68</v>
      </c>
      <c r="G1124" s="7" t="s">
        <v>68</v>
      </c>
      <c r="H1124" s="7" t="s">
        <v>649</v>
      </c>
      <c r="I1124" s="7" t="s">
        <v>44</v>
      </c>
      <c r="J1124" s="19" t="str">
        <f>IFERROR(INDEX('Employee Info'!$C$3:$E$200,MATCH(Data7[[#This Row],[Name:]],'Employee Info'!$B$3:$B$200,0),MATCH(Data7[[#This Row],[Hours Type:]],'Employee Info'!$C$2:$E$2,0)),"")</f>
        <v/>
      </c>
      <c r="K1124" s="19" t="str">
        <f>IFERROR(INDEX('Employee Info'!$C$3:$J$200,MATCH(Data7[[#This Row],[Name:]],'Employee Info'!$B$3:$B$200,0),MATCH(Data7[[#Headers],[Truck]],'Employee Info'!$C$2:$J$2,0)),"")</f>
        <v/>
      </c>
      <c r="L1124" s="19" t="str">
        <f>IFERROR(INDEX('Employee Info'!$C$3:$J$200,MATCH(Data7[[#This Row],[Name:]],'Employee Info'!$B$3:$B$200,0),MATCH(Data7[[#Headers],[Phone]],'Employee Info'!$C$2:$J$2,0)),"")</f>
        <v/>
      </c>
      <c r="M1124" s="19" t="str">
        <f>IFERROR(INDEX('Employee Info'!$C$3:$J$200,MATCH(Data7[[#This Row],[Name:]],'Employee Info'!$B$3:$B$200,0),MATCH(Data7[[#Headers],[Tech]],'Employee Info'!$C$2:$J$2,0)),"")</f>
        <v/>
      </c>
      <c r="N1124" s="19" t="str">
        <f>IFERROR(INDEX('Employee Info'!$C$3:$J$200,MATCH(Data7[[#This Row],[Name:]],'Employee Info'!$B$3:$B$200,0),MATCH(Data7[[#Headers],[Other]],'Employee Info'!$C$2:$J$2,0)),"")</f>
        <v/>
      </c>
      <c r="O1124" s="19">
        <f>IFERROR((Data7[[#This Row],[Hours:]]*SUM(Data7[[#This Row],[Rate]:[Other]])),"")</f>
        <v>0</v>
      </c>
      <c r="P1124" s="7" t="str">
        <f>IF(Data7[[#This Row],[WO'#:]]="","Riley #","WO#")</f>
        <v>Riley #</v>
      </c>
      <c r="Q1124" s="7">
        <f>IFERROR(WEEKNUM(Data7[[#This Row],[Date:]]),"")</f>
        <v>25</v>
      </c>
      <c r="R1124" s="6">
        <f t="shared" si="51"/>
        <v>45459</v>
      </c>
      <c r="S1124" s="6">
        <f>Data7[[#This Row],[Week Start]]+7</f>
        <v>45466</v>
      </c>
      <c r="T1124" s="7" t="str">
        <f t="shared" si="52"/>
        <v>6/16/2024 - 6/23/2024</v>
      </c>
      <c r="U1124" s="7" t="str">
        <f t="shared" si="53"/>
        <v>Time Card</v>
      </c>
      <c r="V1124" s="8" t="str">
        <f>RIGHT(TEXT(Data7[[#This Row],[Date:]],"mmddyyyy"),4)</f>
        <v>2024</v>
      </c>
      <c r="W1124" s="8" t="str">
        <f>MID(TEXT(Data7[[#This Row],[Date:]],"mmddyyyy"),3,2)</f>
        <v>19</v>
      </c>
      <c r="X1124" s="8" t="str">
        <f>LEFT(TEXT(Data7[[#This Row],[Date:]],"mmddyyyy"),2)</f>
        <v>06</v>
      </c>
      <c r="Y1124" s="6">
        <f>DATE(Data7[[#This Row],[Year]],Data7[[#This Row],[Month]],Data7[[#This Row],[Day]])</f>
        <v>45462</v>
      </c>
    </row>
    <row r="1125" spans="1:25" x14ac:dyDescent="0.3">
      <c r="A1125" s="5">
        <v>45462.414496296296</v>
      </c>
      <c r="B1125" s="7" t="s">
        <v>34</v>
      </c>
      <c r="C1125" s="6" t="s">
        <v>820</v>
      </c>
      <c r="D1125" s="7" t="s">
        <v>779</v>
      </c>
      <c r="E1125" s="8">
        <v>6</v>
      </c>
      <c r="F1125" s="7" t="s">
        <v>68</v>
      </c>
      <c r="G1125" s="7" t="s">
        <v>68</v>
      </c>
      <c r="H1125" s="7" t="s">
        <v>661</v>
      </c>
      <c r="I1125" s="7" t="s">
        <v>44</v>
      </c>
      <c r="J1125" s="19" t="str">
        <f>IFERROR(INDEX('Employee Info'!$C$3:$E$200,MATCH(Data7[[#This Row],[Name:]],'Employee Info'!$B$3:$B$200,0),MATCH(Data7[[#This Row],[Hours Type:]],'Employee Info'!$C$2:$E$2,0)),"")</f>
        <v/>
      </c>
      <c r="K1125" s="19" t="str">
        <f>IFERROR(INDEX('Employee Info'!$C$3:$J$200,MATCH(Data7[[#This Row],[Name:]],'Employee Info'!$B$3:$B$200,0),MATCH(Data7[[#Headers],[Truck]],'Employee Info'!$C$2:$J$2,0)),"")</f>
        <v/>
      </c>
      <c r="L1125" s="19" t="str">
        <f>IFERROR(INDEX('Employee Info'!$C$3:$J$200,MATCH(Data7[[#This Row],[Name:]],'Employee Info'!$B$3:$B$200,0),MATCH(Data7[[#Headers],[Phone]],'Employee Info'!$C$2:$J$2,0)),"")</f>
        <v/>
      </c>
      <c r="M1125" s="19" t="str">
        <f>IFERROR(INDEX('Employee Info'!$C$3:$J$200,MATCH(Data7[[#This Row],[Name:]],'Employee Info'!$B$3:$B$200,0),MATCH(Data7[[#Headers],[Tech]],'Employee Info'!$C$2:$J$2,0)),"")</f>
        <v/>
      </c>
      <c r="N1125" s="19" t="str">
        <f>IFERROR(INDEX('Employee Info'!$C$3:$J$200,MATCH(Data7[[#This Row],[Name:]],'Employee Info'!$B$3:$B$200,0),MATCH(Data7[[#Headers],[Other]],'Employee Info'!$C$2:$J$2,0)),"")</f>
        <v/>
      </c>
      <c r="O1125" s="19">
        <f>IFERROR((Data7[[#This Row],[Hours:]]*SUM(Data7[[#This Row],[Rate]:[Other]])),"")</f>
        <v>0</v>
      </c>
      <c r="P1125" s="7" t="str">
        <f>IF(Data7[[#This Row],[WO'#:]]="","Riley #","WO#")</f>
        <v>Riley #</v>
      </c>
      <c r="Q1125" s="7">
        <f>IFERROR(WEEKNUM(Data7[[#This Row],[Date:]]),"")</f>
        <v>25</v>
      </c>
      <c r="R1125" s="6">
        <f t="shared" si="51"/>
        <v>45459</v>
      </c>
      <c r="S1125" s="6">
        <f>Data7[[#This Row],[Week Start]]+7</f>
        <v>45466</v>
      </c>
      <c r="T1125" s="7" t="str">
        <f t="shared" si="52"/>
        <v>6/16/2024 - 6/23/2024</v>
      </c>
      <c r="U1125" s="7" t="str">
        <f t="shared" si="53"/>
        <v>Time Card</v>
      </c>
      <c r="V1125" s="8" t="str">
        <f>RIGHT(TEXT(Data7[[#This Row],[Date:]],"mmddyyyy"),4)</f>
        <v>2024</v>
      </c>
      <c r="W1125" s="8" t="str">
        <f>MID(TEXT(Data7[[#This Row],[Date:]],"mmddyyyy"),3,2)</f>
        <v>19</v>
      </c>
      <c r="X1125" s="8" t="str">
        <f>LEFT(TEXT(Data7[[#This Row],[Date:]],"mmddyyyy"),2)</f>
        <v>06</v>
      </c>
      <c r="Y1125" s="6">
        <f>DATE(Data7[[#This Row],[Year]],Data7[[#This Row],[Month]],Data7[[#This Row],[Day]])</f>
        <v>45462</v>
      </c>
    </row>
    <row r="1126" spans="1:25" x14ac:dyDescent="0.3">
      <c r="A1126" s="5">
        <v>45462.414851967595</v>
      </c>
      <c r="B1126" s="7" t="s">
        <v>31</v>
      </c>
      <c r="C1126" s="6" t="s">
        <v>820</v>
      </c>
      <c r="D1126" s="7" t="s">
        <v>779</v>
      </c>
      <c r="E1126" s="8">
        <v>6</v>
      </c>
      <c r="F1126" s="7" t="s">
        <v>68</v>
      </c>
      <c r="G1126" s="7" t="s">
        <v>68</v>
      </c>
      <c r="H1126" s="7" t="s">
        <v>661</v>
      </c>
      <c r="I1126" s="7" t="s">
        <v>44</v>
      </c>
      <c r="J1126" s="19" t="str">
        <f>IFERROR(INDEX('Employee Info'!$C$3:$E$200,MATCH(Data7[[#This Row],[Name:]],'Employee Info'!$B$3:$B$200,0),MATCH(Data7[[#This Row],[Hours Type:]],'Employee Info'!$C$2:$E$2,0)),"")</f>
        <v/>
      </c>
      <c r="K1126" s="19" t="str">
        <f>IFERROR(INDEX('Employee Info'!$C$3:$J$200,MATCH(Data7[[#This Row],[Name:]],'Employee Info'!$B$3:$B$200,0),MATCH(Data7[[#Headers],[Truck]],'Employee Info'!$C$2:$J$2,0)),"")</f>
        <v/>
      </c>
      <c r="L1126" s="19" t="str">
        <f>IFERROR(INDEX('Employee Info'!$C$3:$J$200,MATCH(Data7[[#This Row],[Name:]],'Employee Info'!$B$3:$B$200,0),MATCH(Data7[[#Headers],[Phone]],'Employee Info'!$C$2:$J$2,0)),"")</f>
        <v/>
      </c>
      <c r="M1126" s="19" t="str">
        <f>IFERROR(INDEX('Employee Info'!$C$3:$J$200,MATCH(Data7[[#This Row],[Name:]],'Employee Info'!$B$3:$B$200,0),MATCH(Data7[[#Headers],[Tech]],'Employee Info'!$C$2:$J$2,0)),"")</f>
        <v/>
      </c>
      <c r="N1126" s="19" t="str">
        <f>IFERROR(INDEX('Employee Info'!$C$3:$J$200,MATCH(Data7[[#This Row],[Name:]],'Employee Info'!$B$3:$B$200,0),MATCH(Data7[[#Headers],[Other]],'Employee Info'!$C$2:$J$2,0)),"")</f>
        <v/>
      </c>
      <c r="O1126" s="19">
        <f>IFERROR((Data7[[#This Row],[Hours:]]*SUM(Data7[[#This Row],[Rate]:[Other]])),"")</f>
        <v>0</v>
      </c>
      <c r="P1126" s="7" t="str">
        <f>IF(Data7[[#This Row],[WO'#:]]="","Riley #","WO#")</f>
        <v>Riley #</v>
      </c>
      <c r="Q1126" s="7">
        <f>IFERROR(WEEKNUM(Data7[[#This Row],[Date:]]),"")</f>
        <v>25</v>
      </c>
      <c r="R1126" s="6">
        <f t="shared" si="51"/>
        <v>45459</v>
      </c>
      <c r="S1126" s="6">
        <f>Data7[[#This Row],[Week Start]]+7</f>
        <v>45466</v>
      </c>
      <c r="T1126" s="7" t="str">
        <f t="shared" si="52"/>
        <v>6/16/2024 - 6/23/2024</v>
      </c>
      <c r="U1126" s="7" t="str">
        <f t="shared" si="53"/>
        <v>Time Card</v>
      </c>
      <c r="V1126" s="8" t="str">
        <f>RIGHT(TEXT(Data7[[#This Row],[Date:]],"mmddyyyy"),4)</f>
        <v>2024</v>
      </c>
      <c r="W1126" s="8" t="str">
        <f>MID(TEXT(Data7[[#This Row],[Date:]],"mmddyyyy"),3,2)</f>
        <v>19</v>
      </c>
      <c r="X1126" s="8" t="str">
        <f>LEFT(TEXT(Data7[[#This Row],[Date:]],"mmddyyyy"),2)</f>
        <v>06</v>
      </c>
      <c r="Y1126" s="6">
        <f>DATE(Data7[[#This Row],[Year]],Data7[[#This Row],[Month]],Data7[[#This Row],[Day]])</f>
        <v>45462</v>
      </c>
    </row>
    <row r="1127" spans="1:25" x14ac:dyDescent="0.3">
      <c r="A1127" s="5">
        <v>45464.598502199071</v>
      </c>
      <c r="B1127" s="7" t="s">
        <v>66</v>
      </c>
      <c r="C1127" s="6" t="s">
        <v>820</v>
      </c>
      <c r="D1127" s="7" t="s">
        <v>825</v>
      </c>
      <c r="E1127" s="8">
        <v>1</v>
      </c>
      <c r="F1127" s="7" t="s">
        <v>68</v>
      </c>
      <c r="G1127" s="7" t="s">
        <v>68</v>
      </c>
      <c r="H1127" s="7" t="s">
        <v>826</v>
      </c>
      <c r="I1127" s="7" t="s">
        <v>44</v>
      </c>
      <c r="J1127" s="19" t="str">
        <f>IFERROR(INDEX('Employee Info'!$C$3:$E$200,MATCH(Data7[[#This Row],[Name:]],'Employee Info'!$B$3:$B$200,0),MATCH(Data7[[#This Row],[Hours Type:]],'Employee Info'!$C$2:$E$2,0)),"")</f>
        <v/>
      </c>
      <c r="K1127" s="19" t="str">
        <f>IFERROR(INDEX('Employee Info'!$C$3:$J$200,MATCH(Data7[[#This Row],[Name:]],'Employee Info'!$B$3:$B$200,0),MATCH(Data7[[#Headers],[Truck]],'Employee Info'!$C$2:$J$2,0)),"")</f>
        <v/>
      </c>
      <c r="L1127" s="19" t="str">
        <f>IFERROR(INDEX('Employee Info'!$C$3:$J$200,MATCH(Data7[[#This Row],[Name:]],'Employee Info'!$B$3:$B$200,0),MATCH(Data7[[#Headers],[Phone]],'Employee Info'!$C$2:$J$2,0)),"")</f>
        <v/>
      </c>
      <c r="M1127" s="19" t="str">
        <f>IFERROR(INDEX('Employee Info'!$C$3:$J$200,MATCH(Data7[[#This Row],[Name:]],'Employee Info'!$B$3:$B$200,0),MATCH(Data7[[#Headers],[Tech]],'Employee Info'!$C$2:$J$2,0)),"")</f>
        <v/>
      </c>
      <c r="N1127" s="19" t="str">
        <f>IFERROR(INDEX('Employee Info'!$C$3:$J$200,MATCH(Data7[[#This Row],[Name:]],'Employee Info'!$B$3:$B$200,0),MATCH(Data7[[#Headers],[Other]],'Employee Info'!$C$2:$J$2,0)),"")</f>
        <v/>
      </c>
      <c r="O1127" s="19">
        <f>IFERROR((Data7[[#This Row],[Hours:]]*SUM(Data7[[#This Row],[Rate]:[Other]])),"")</f>
        <v>0</v>
      </c>
      <c r="P1127" s="7" t="str">
        <f>IF(Data7[[#This Row],[WO'#:]]="","Riley #","WO#")</f>
        <v>Riley #</v>
      </c>
      <c r="Q1127" s="7">
        <f>IFERROR(WEEKNUM(Data7[[#This Row],[Date:]]),"")</f>
        <v>25</v>
      </c>
      <c r="R1127" s="6">
        <f t="shared" si="51"/>
        <v>45459</v>
      </c>
      <c r="S1127" s="6">
        <f>Data7[[#This Row],[Week Start]]+7</f>
        <v>45466</v>
      </c>
      <c r="T1127" s="7" t="str">
        <f t="shared" si="52"/>
        <v>6/16/2024 - 6/23/2024</v>
      </c>
      <c r="U1127" s="7" t="str">
        <f t="shared" si="53"/>
        <v>Time Card</v>
      </c>
      <c r="V1127" s="8" t="str">
        <f>RIGHT(TEXT(Data7[[#This Row],[Date:]],"mmddyyyy"),4)</f>
        <v>2024</v>
      </c>
      <c r="W1127" s="8" t="str">
        <f>MID(TEXT(Data7[[#This Row],[Date:]],"mmddyyyy"),3,2)</f>
        <v>19</v>
      </c>
      <c r="X1127" s="8" t="str">
        <f>LEFT(TEXT(Data7[[#This Row],[Date:]],"mmddyyyy"),2)</f>
        <v>06</v>
      </c>
      <c r="Y1127" s="6">
        <f>DATE(Data7[[#This Row],[Year]],Data7[[#This Row],[Month]],Data7[[#This Row],[Day]])</f>
        <v>45462</v>
      </c>
    </row>
    <row r="1128" spans="1:25" x14ac:dyDescent="0.3">
      <c r="A1128" s="5">
        <v>45464.598528587965</v>
      </c>
      <c r="B1128" s="7" t="s">
        <v>66</v>
      </c>
      <c r="C1128" s="6" t="s">
        <v>820</v>
      </c>
      <c r="D1128" s="7" t="s">
        <v>825</v>
      </c>
      <c r="E1128" s="8">
        <v>1</v>
      </c>
      <c r="F1128" s="7" t="s">
        <v>68</v>
      </c>
      <c r="G1128" s="7" t="s">
        <v>68</v>
      </c>
      <c r="H1128" s="7" t="s">
        <v>826</v>
      </c>
      <c r="I1128" s="7" t="s">
        <v>45</v>
      </c>
      <c r="J1128" s="19" t="str">
        <f>IFERROR(INDEX('Employee Info'!$C$3:$E$200,MATCH(Data7[[#This Row],[Name:]],'Employee Info'!$B$3:$B$200,0),MATCH(Data7[[#This Row],[Hours Type:]],'Employee Info'!$C$2:$E$2,0)),"")</f>
        <v/>
      </c>
      <c r="K1128" s="19" t="str">
        <f>IFERROR(INDEX('Employee Info'!$C$3:$J$200,MATCH(Data7[[#This Row],[Name:]],'Employee Info'!$B$3:$B$200,0),MATCH(Data7[[#Headers],[Truck]],'Employee Info'!$C$2:$J$2,0)),"")</f>
        <v/>
      </c>
      <c r="L1128" s="19" t="str">
        <f>IFERROR(INDEX('Employee Info'!$C$3:$J$200,MATCH(Data7[[#This Row],[Name:]],'Employee Info'!$B$3:$B$200,0),MATCH(Data7[[#Headers],[Phone]],'Employee Info'!$C$2:$J$2,0)),"")</f>
        <v/>
      </c>
      <c r="M1128" s="19" t="str">
        <f>IFERROR(INDEX('Employee Info'!$C$3:$J$200,MATCH(Data7[[#This Row],[Name:]],'Employee Info'!$B$3:$B$200,0),MATCH(Data7[[#Headers],[Tech]],'Employee Info'!$C$2:$J$2,0)),"")</f>
        <v/>
      </c>
      <c r="N1128" s="19" t="str">
        <f>IFERROR(INDEX('Employee Info'!$C$3:$J$200,MATCH(Data7[[#This Row],[Name:]],'Employee Info'!$B$3:$B$200,0),MATCH(Data7[[#Headers],[Other]],'Employee Info'!$C$2:$J$2,0)),"")</f>
        <v/>
      </c>
      <c r="O1128" s="19">
        <f>IFERROR((Data7[[#This Row],[Hours:]]*SUM(Data7[[#This Row],[Rate]:[Other]])),"")</f>
        <v>0</v>
      </c>
      <c r="P1128" s="7" t="str">
        <f>IF(Data7[[#This Row],[WO'#:]]="","Riley #","WO#")</f>
        <v>Riley #</v>
      </c>
      <c r="Q1128" s="7">
        <f>IFERROR(WEEKNUM(Data7[[#This Row],[Date:]]),"")</f>
        <v>25</v>
      </c>
      <c r="R1128" s="6">
        <f t="shared" si="51"/>
        <v>45459</v>
      </c>
      <c r="S1128" s="6">
        <f>Data7[[#This Row],[Week Start]]+7</f>
        <v>45466</v>
      </c>
      <c r="T1128" s="7" t="str">
        <f t="shared" si="52"/>
        <v>6/16/2024 - 6/23/2024</v>
      </c>
      <c r="U1128" s="7" t="str">
        <f t="shared" si="53"/>
        <v>Time Card</v>
      </c>
      <c r="V1128" s="8" t="str">
        <f>RIGHT(TEXT(Data7[[#This Row],[Date:]],"mmddyyyy"),4)</f>
        <v>2024</v>
      </c>
      <c r="W1128" s="8" t="str">
        <f>MID(TEXT(Data7[[#This Row],[Date:]],"mmddyyyy"),3,2)</f>
        <v>19</v>
      </c>
      <c r="X1128" s="8" t="str">
        <f>LEFT(TEXT(Data7[[#This Row],[Date:]],"mmddyyyy"),2)</f>
        <v>06</v>
      </c>
      <c r="Y1128" s="6">
        <f>DATE(Data7[[#This Row],[Year]],Data7[[#This Row],[Month]],Data7[[#This Row],[Day]])</f>
        <v>45462</v>
      </c>
    </row>
    <row r="1129" spans="1:25" x14ac:dyDescent="0.3">
      <c r="A1129" s="5">
        <v>45464.597787268518</v>
      </c>
      <c r="B1129" s="7" t="s">
        <v>66</v>
      </c>
      <c r="C1129" s="6" t="s">
        <v>820</v>
      </c>
      <c r="D1129" s="7" t="s">
        <v>824</v>
      </c>
      <c r="E1129" s="8">
        <v>1</v>
      </c>
      <c r="F1129" s="7" t="s">
        <v>68</v>
      </c>
      <c r="G1129" s="7" t="s">
        <v>68</v>
      </c>
      <c r="H1129" s="7" t="s">
        <v>42</v>
      </c>
      <c r="I1129" s="7" t="s">
        <v>44</v>
      </c>
      <c r="J1129" s="19" t="str">
        <f>IFERROR(INDEX('Employee Info'!$C$3:$E$200,MATCH(Data7[[#This Row],[Name:]],'Employee Info'!$B$3:$B$200,0),MATCH(Data7[[#This Row],[Hours Type:]],'Employee Info'!$C$2:$E$2,0)),"")</f>
        <v/>
      </c>
      <c r="K1129" s="19" t="str">
        <f>IFERROR(INDEX('Employee Info'!$C$3:$J$200,MATCH(Data7[[#This Row],[Name:]],'Employee Info'!$B$3:$B$200,0),MATCH(Data7[[#Headers],[Truck]],'Employee Info'!$C$2:$J$2,0)),"")</f>
        <v/>
      </c>
      <c r="L1129" s="19" t="str">
        <f>IFERROR(INDEX('Employee Info'!$C$3:$J$200,MATCH(Data7[[#This Row],[Name:]],'Employee Info'!$B$3:$B$200,0),MATCH(Data7[[#Headers],[Phone]],'Employee Info'!$C$2:$J$2,0)),"")</f>
        <v/>
      </c>
      <c r="M1129" s="19" t="str">
        <f>IFERROR(INDEX('Employee Info'!$C$3:$J$200,MATCH(Data7[[#This Row],[Name:]],'Employee Info'!$B$3:$B$200,0),MATCH(Data7[[#Headers],[Tech]],'Employee Info'!$C$2:$J$2,0)),"")</f>
        <v/>
      </c>
      <c r="N1129" s="19" t="str">
        <f>IFERROR(INDEX('Employee Info'!$C$3:$J$200,MATCH(Data7[[#This Row],[Name:]],'Employee Info'!$B$3:$B$200,0),MATCH(Data7[[#Headers],[Other]],'Employee Info'!$C$2:$J$2,0)),"")</f>
        <v/>
      </c>
      <c r="O1129" s="19">
        <f>IFERROR((Data7[[#This Row],[Hours:]]*SUM(Data7[[#This Row],[Rate]:[Other]])),"")</f>
        <v>0</v>
      </c>
      <c r="P1129" s="7" t="str">
        <f>IF(Data7[[#This Row],[WO'#:]]="","Riley #","WO#")</f>
        <v>Riley #</v>
      </c>
      <c r="Q1129" s="7">
        <f>IFERROR(WEEKNUM(Data7[[#This Row],[Date:]]),"")</f>
        <v>25</v>
      </c>
      <c r="R1129" s="6">
        <f t="shared" si="51"/>
        <v>45459</v>
      </c>
      <c r="S1129" s="6">
        <f>Data7[[#This Row],[Week Start]]+7</f>
        <v>45466</v>
      </c>
      <c r="T1129" s="7" t="str">
        <f t="shared" si="52"/>
        <v>6/16/2024 - 6/23/2024</v>
      </c>
      <c r="U1129" s="7" t="str">
        <f t="shared" si="53"/>
        <v>Time Card</v>
      </c>
      <c r="V1129" s="8" t="str">
        <f>RIGHT(TEXT(Data7[[#This Row],[Date:]],"mmddyyyy"),4)</f>
        <v>2024</v>
      </c>
      <c r="W1129" s="8" t="str">
        <f>MID(TEXT(Data7[[#This Row],[Date:]],"mmddyyyy"),3,2)</f>
        <v>19</v>
      </c>
      <c r="X1129" s="8" t="str">
        <f>LEFT(TEXT(Data7[[#This Row],[Date:]],"mmddyyyy"),2)</f>
        <v>06</v>
      </c>
      <c r="Y1129" s="6">
        <f>DATE(Data7[[#This Row],[Year]],Data7[[#This Row],[Month]],Data7[[#This Row],[Day]])</f>
        <v>45462</v>
      </c>
    </row>
    <row r="1130" spans="1:25" x14ac:dyDescent="0.3">
      <c r="A1130" s="5">
        <v>45464.578077546299</v>
      </c>
      <c r="B1130" s="7" t="s">
        <v>66</v>
      </c>
      <c r="C1130" s="6" t="s">
        <v>827</v>
      </c>
      <c r="D1130" s="7" t="s">
        <v>828</v>
      </c>
      <c r="E1130" s="8">
        <v>5</v>
      </c>
      <c r="F1130" s="7">
        <v>6984733</v>
      </c>
      <c r="G1130" s="7" t="s">
        <v>68</v>
      </c>
      <c r="H1130" s="7" t="s">
        <v>756</v>
      </c>
      <c r="I1130" s="7" t="s">
        <v>44</v>
      </c>
      <c r="J1130" s="19" t="str">
        <f>IFERROR(INDEX('Employee Info'!$C$3:$E$200,MATCH(Data7[[#This Row],[Name:]],'Employee Info'!$B$3:$B$200,0),MATCH(Data7[[#This Row],[Hours Type:]],'Employee Info'!$C$2:$E$2,0)),"")</f>
        <v/>
      </c>
      <c r="K1130" s="19" t="str">
        <f>IFERROR(INDEX('Employee Info'!$C$3:$J$200,MATCH(Data7[[#This Row],[Name:]],'Employee Info'!$B$3:$B$200,0),MATCH(Data7[[#Headers],[Truck]],'Employee Info'!$C$2:$J$2,0)),"")</f>
        <v/>
      </c>
      <c r="L1130" s="19" t="str">
        <f>IFERROR(INDEX('Employee Info'!$C$3:$J$200,MATCH(Data7[[#This Row],[Name:]],'Employee Info'!$B$3:$B$200,0),MATCH(Data7[[#Headers],[Phone]],'Employee Info'!$C$2:$J$2,0)),"")</f>
        <v/>
      </c>
      <c r="M1130" s="19" t="str">
        <f>IFERROR(INDEX('Employee Info'!$C$3:$J$200,MATCH(Data7[[#This Row],[Name:]],'Employee Info'!$B$3:$B$200,0),MATCH(Data7[[#Headers],[Tech]],'Employee Info'!$C$2:$J$2,0)),"")</f>
        <v/>
      </c>
      <c r="N1130" s="19" t="str">
        <f>IFERROR(INDEX('Employee Info'!$C$3:$J$200,MATCH(Data7[[#This Row],[Name:]],'Employee Info'!$B$3:$B$200,0),MATCH(Data7[[#Headers],[Other]],'Employee Info'!$C$2:$J$2,0)),"")</f>
        <v/>
      </c>
      <c r="O1130" s="19">
        <f>IFERROR((Data7[[#This Row],[Hours:]]*SUM(Data7[[#This Row],[Rate]:[Other]])),"")</f>
        <v>0</v>
      </c>
      <c r="P1130" s="7" t="str">
        <f>IF(Data7[[#This Row],[WO'#:]]="","Riley #","WO#")</f>
        <v>WO#</v>
      </c>
      <c r="Q1130" s="7">
        <f>IFERROR(WEEKNUM(Data7[[#This Row],[Date:]]),"")</f>
        <v>25</v>
      </c>
      <c r="R1130" s="6">
        <f t="shared" si="51"/>
        <v>45459</v>
      </c>
      <c r="S1130" s="6">
        <f>Data7[[#This Row],[Week Start]]+7</f>
        <v>45466</v>
      </c>
      <c r="T1130" s="7" t="str">
        <f t="shared" si="52"/>
        <v>6/16/2024 - 6/23/2024</v>
      </c>
      <c r="U1130" s="7" t="str">
        <f t="shared" si="53"/>
        <v>Time Card</v>
      </c>
      <c r="V1130" s="8" t="str">
        <f>RIGHT(TEXT(Data7[[#This Row],[Date:]],"mmddyyyy"),4)</f>
        <v>2024</v>
      </c>
      <c r="W1130" s="8" t="str">
        <f>MID(TEXT(Data7[[#This Row],[Date:]],"mmddyyyy"),3,2)</f>
        <v>20</v>
      </c>
      <c r="X1130" s="8" t="str">
        <f>LEFT(TEXT(Data7[[#This Row],[Date:]],"mmddyyyy"),2)</f>
        <v>06</v>
      </c>
      <c r="Y1130" s="6">
        <f>DATE(Data7[[#This Row],[Year]],Data7[[#This Row],[Month]],Data7[[#This Row],[Day]])</f>
        <v>45463</v>
      </c>
    </row>
    <row r="1131" spans="1:25" x14ac:dyDescent="0.3">
      <c r="A1131" s="5">
        <v>45485.47663287037</v>
      </c>
      <c r="B1131" s="7" t="s">
        <v>76</v>
      </c>
      <c r="C1131" s="6" t="s">
        <v>827</v>
      </c>
      <c r="D1131" s="7" t="s">
        <v>156</v>
      </c>
      <c r="E1131" s="8">
        <v>1</v>
      </c>
      <c r="F1131" s="7">
        <v>6984733</v>
      </c>
      <c r="G1131" s="7" t="s">
        <v>68</v>
      </c>
      <c r="H1131" s="7" t="s">
        <v>756</v>
      </c>
      <c r="I1131" s="7" t="s">
        <v>44</v>
      </c>
      <c r="J1131" s="19" t="str">
        <f>IFERROR(INDEX('Employee Info'!$C$3:$E$200,MATCH(Data7[[#This Row],[Name:]],'Employee Info'!$B$3:$B$200,0),MATCH(Data7[[#This Row],[Hours Type:]],'Employee Info'!$C$2:$E$2,0)),"")</f>
        <v/>
      </c>
      <c r="K1131" s="19" t="str">
        <f>IFERROR(INDEX('Employee Info'!$C$3:$J$200,MATCH(Data7[[#This Row],[Name:]],'Employee Info'!$B$3:$B$200,0),MATCH(Data7[[#Headers],[Truck]],'Employee Info'!$C$2:$J$2,0)),"")</f>
        <v/>
      </c>
      <c r="L1131" s="19" t="str">
        <f>IFERROR(INDEX('Employee Info'!$C$3:$J$200,MATCH(Data7[[#This Row],[Name:]],'Employee Info'!$B$3:$B$200,0),MATCH(Data7[[#Headers],[Phone]],'Employee Info'!$C$2:$J$2,0)),"")</f>
        <v/>
      </c>
      <c r="M1131" s="19" t="str">
        <f>IFERROR(INDEX('Employee Info'!$C$3:$J$200,MATCH(Data7[[#This Row],[Name:]],'Employee Info'!$B$3:$B$200,0),MATCH(Data7[[#Headers],[Tech]],'Employee Info'!$C$2:$J$2,0)),"")</f>
        <v/>
      </c>
      <c r="N1131" s="19" t="str">
        <f>IFERROR(INDEX('Employee Info'!$C$3:$J$200,MATCH(Data7[[#This Row],[Name:]],'Employee Info'!$B$3:$B$200,0),MATCH(Data7[[#Headers],[Other]],'Employee Info'!$C$2:$J$2,0)),"")</f>
        <v/>
      </c>
      <c r="O1131" s="19">
        <f>IFERROR((Data7[[#This Row],[Hours:]]*SUM(Data7[[#This Row],[Rate]:[Other]])),"")</f>
        <v>0</v>
      </c>
      <c r="P1131" s="7" t="str">
        <f>IF(Data7[[#This Row],[WO'#:]]="","Riley #","WO#")</f>
        <v>WO#</v>
      </c>
      <c r="Q1131" s="7">
        <f>IFERROR(WEEKNUM(Data7[[#This Row],[Date:]]),"")</f>
        <v>25</v>
      </c>
      <c r="R1131" s="6">
        <f t="shared" si="51"/>
        <v>45459</v>
      </c>
      <c r="S1131" s="6">
        <f>Data7[[#This Row],[Week Start]]+7</f>
        <v>45466</v>
      </c>
      <c r="T1131" s="7" t="str">
        <f t="shared" si="52"/>
        <v>6/16/2024 - 6/23/2024</v>
      </c>
      <c r="U1131" s="7" t="str">
        <f t="shared" si="53"/>
        <v>Time Card</v>
      </c>
      <c r="V1131" s="8" t="str">
        <f>RIGHT(TEXT(Data7[[#This Row],[Date:]],"mmddyyyy"),4)</f>
        <v>2024</v>
      </c>
      <c r="W1131" s="8" t="str">
        <f>MID(TEXT(Data7[[#This Row],[Date:]],"mmddyyyy"),3,2)</f>
        <v>20</v>
      </c>
      <c r="X1131" s="8" t="str">
        <f>LEFT(TEXT(Data7[[#This Row],[Date:]],"mmddyyyy"),2)</f>
        <v>06</v>
      </c>
      <c r="Y1131" s="6">
        <f>DATE(Data7[[#This Row],[Year]],Data7[[#This Row],[Month]],Data7[[#This Row],[Day]])</f>
        <v>45463</v>
      </c>
    </row>
    <row r="1132" spans="1:25" x14ac:dyDescent="0.3">
      <c r="A1132" s="5">
        <v>45463.586308333332</v>
      </c>
      <c r="B1132" s="7" t="s">
        <v>35</v>
      </c>
      <c r="C1132" s="6" t="s">
        <v>827</v>
      </c>
      <c r="D1132" s="7" t="s">
        <v>829</v>
      </c>
      <c r="E1132" s="8">
        <v>3</v>
      </c>
      <c r="F1132" s="7">
        <v>7118944</v>
      </c>
      <c r="G1132" s="7" t="s">
        <v>68</v>
      </c>
      <c r="H1132" s="7" t="s">
        <v>756</v>
      </c>
      <c r="I1132" s="7" t="s">
        <v>45</v>
      </c>
      <c r="J1132" s="19" t="str">
        <f>IFERROR(INDEX('Employee Info'!$C$3:$E$200,MATCH(Data7[[#This Row],[Name:]],'Employee Info'!$B$3:$B$200,0),MATCH(Data7[[#This Row],[Hours Type:]],'Employee Info'!$C$2:$E$2,0)),"")</f>
        <v/>
      </c>
      <c r="K1132" s="19" t="str">
        <f>IFERROR(INDEX('Employee Info'!$C$3:$J$200,MATCH(Data7[[#This Row],[Name:]],'Employee Info'!$B$3:$B$200,0),MATCH(Data7[[#Headers],[Truck]],'Employee Info'!$C$2:$J$2,0)),"")</f>
        <v/>
      </c>
      <c r="L1132" s="19" t="str">
        <f>IFERROR(INDEX('Employee Info'!$C$3:$J$200,MATCH(Data7[[#This Row],[Name:]],'Employee Info'!$B$3:$B$200,0),MATCH(Data7[[#Headers],[Phone]],'Employee Info'!$C$2:$J$2,0)),"")</f>
        <v/>
      </c>
      <c r="M1132" s="19" t="str">
        <f>IFERROR(INDEX('Employee Info'!$C$3:$J$200,MATCH(Data7[[#This Row],[Name:]],'Employee Info'!$B$3:$B$200,0),MATCH(Data7[[#Headers],[Tech]],'Employee Info'!$C$2:$J$2,0)),"")</f>
        <v/>
      </c>
      <c r="N1132" s="19" t="str">
        <f>IFERROR(INDEX('Employee Info'!$C$3:$J$200,MATCH(Data7[[#This Row],[Name:]],'Employee Info'!$B$3:$B$200,0),MATCH(Data7[[#Headers],[Other]],'Employee Info'!$C$2:$J$2,0)),"")</f>
        <v/>
      </c>
      <c r="O1132" s="19">
        <f>IFERROR((Data7[[#This Row],[Hours:]]*SUM(Data7[[#This Row],[Rate]:[Other]])),"")</f>
        <v>0</v>
      </c>
      <c r="P1132" s="7" t="str">
        <f>IF(Data7[[#This Row],[WO'#:]]="","Riley #","WO#")</f>
        <v>WO#</v>
      </c>
      <c r="Q1132" s="7">
        <f>IFERROR(WEEKNUM(Data7[[#This Row],[Date:]]),"")</f>
        <v>25</v>
      </c>
      <c r="R1132" s="6">
        <f t="shared" si="51"/>
        <v>45459</v>
      </c>
      <c r="S1132" s="6">
        <f>Data7[[#This Row],[Week Start]]+7</f>
        <v>45466</v>
      </c>
      <c r="T1132" s="7" t="str">
        <f t="shared" si="52"/>
        <v>6/16/2024 - 6/23/2024</v>
      </c>
      <c r="U1132" s="7" t="str">
        <f t="shared" si="53"/>
        <v>Time Card</v>
      </c>
      <c r="V1132" s="8" t="str">
        <f>RIGHT(TEXT(Data7[[#This Row],[Date:]],"mmddyyyy"),4)</f>
        <v>2024</v>
      </c>
      <c r="W1132" s="8" t="str">
        <f>MID(TEXT(Data7[[#This Row],[Date:]],"mmddyyyy"),3,2)</f>
        <v>20</v>
      </c>
      <c r="X1132" s="8" t="str">
        <f>LEFT(TEXT(Data7[[#This Row],[Date:]],"mmddyyyy"),2)</f>
        <v>06</v>
      </c>
      <c r="Y1132" s="6">
        <f>DATE(Data7[[#This Row],[Year]],Data7[[#This Row],[Month]],Data7[[#This Row],[Day]])</f>
        <v>45463</v>
      </c>
    </row>
    <row r="1133" spans="1:25" x14ac:dyDescent="0.3">
      <c r="A1133" s="5">
        <v>45463.586385995368</v>
      </c>
      <c r="B1133" s="7" t="s">
        <v>23</v>
      </c>
      <c r="C1133" s="6" t="s">
        <v>827</v>
      </c>
      <c r="D1133" s="7" t="s">
        <v>829</v>
      </c>
      <c r="E1133" s="8">
        <v>3</v>
      </c>
      <c r="F1133" s="7">
        <v>7118944</v>
      </c>
      <c r="G1133" s="7" t="s">
        <v>68</v>
      </c>
      <c r="H1133" s="7" t="s">
        <v>756</v>
      </c>
      <c r="I1133" s="7" t="s">
        <v>45</v>
      </c>
      <c r="J1133" s="19" t="str">
        <f>IFERROR(INDEX('Employee Info'!$C$3:$E$200,MATCH(Data7[[#This Row],[Name:]],'Employee Info'!$B$3:$B$200,0),MATCH(Data7[[#This Row],[Hours Type:]],'Employee Info'!$C$2:$E$2,0)),"")</f>
        <v/>
      </c>
      <c r="K1133" s="19" t="str">
        <f>IFERROR(INDEX('Employee Info'!$C$3:$J$200,MATCH(Data7[[#This Row],[Name:]],'Employee Info'!$B$3:$B$200,0),MATCH(Data7[[#Headers],[Truck]],'Employee Info'!$C$2:$J$2,0)),"")</f>
        <v/>
      </c>
      <c r="L1133" s="19" t="str">
        <f>IFERROR(INDEX('Employee Info'!$C$3:$J$200,MATCH(Data7[[#This Row],[Name:]],'Employee Info'!$B$3:$B$200,0),MATCH(Data7[[#Headers],[Phone]],'Employee Info'!$C$2:$J$2,0)),"")</f>
        <v/>
      </c>
      <c r="M1133" s="19" t="str">
        <f>IFERROR(INDEX('Employee Info'!$C$3:$J$200,MATCH(Data7[[#This Row],[Name:]],'Employee Info'!$B$3:$B$200,0),MATCH(Data7[[#Headers],[Tech]],'Employee Info'!$C$2:$J$2,0)),"")</f>
        <v/>
      </c>
      <c r="N1133" s="19" t="str">
        <f>IFERROR(INDEX('Employee Info'!$C$3:$J$200,MATCH(Data7[[#This Row],[Name:]],'Employee Info'!$B$3:$B$200,0),MATCH(Data7[[#Headers],[Other]],'Employee Info'!$C$2:$J$2,0)),"")</f>
        <v/>
      </c>
      <c r="O1133" s="19">
        <f>IFERROR((Data7[[#This Row],[Hours:]]*SUM(Data7[[#This Row],[Rate]:[Other]])),"")</f>
        <v>0</v>
      </c>
      <c r="P1133" s="7" t="str">
        <f>IF(Data7[[#This Row],[WO'#:]]="","Riley #","WO#")</f>
        <v>WO#</v>
      </c>
      <c r="Q1133" s="7">
        <f>IFERROR(WEEKNUM(Data7[[#This Row],[Date:]]),"")</f>
        <v>25</v>
      </c>
      <c r="R1133" s="6">
        <f t="shared" si="51"/>
        <v>45459</v>
      </c>
      <c r="S1133" s="6">
        <f>Data7[[#This Row],[Week Start]]+7</f>
        <v>45466</v>
      </c>
      <c r="T1133" s="7" t="str">
        <f t="shared" si="52"/>
        <v>6/16/2024 - 6/23/2024</v>
      </c>
      <c r="U1133" s="7" t="str">
        <f t="shared" si="53"/>
        <v>Time Card</v>
      </c>
      <c r="V1133" s="8" t="str">
        <f>RIGHT(TEXT(Data7[[#This Row],[Date:]],"mmddyyyy"),4)</f>
        <v>2024</v>
      </c>
      <c r="W1133" s="8" t="str">
        <f>MID(TEXT(Data7[[#This Row],[Date:]],"mmddyyyy"),3,2)</f>
        <v>20</v>
      </c>
      <c r="X1133" s="8" t="str">
        <f>LEFT(TEXT(Data7[[#This Row],[Date:]],"mmddyyyy"),2)</f>
        <v>06</v>
      </c>
      <c r="Y1133" s="6">
        <f>DATE(Data7[[#This Row],[Year]],Data7[[#This Row],[Month]],Data7[[#This Row],[Day]])</f>
        <v>45463</v>
      </c>
    </row>
    <row r="1134" spans="1:25" x14ac:dyDescent="0.3">
      <c r="A1134" s="5">
        <v>45464.596521296298</v>
      </c>
      <c r="B1134" s="7" t="s">
        <v>66</v>
      </c>
      <c r="C1134" s="6" t="s">
        <v>827</v>
      </c>
      <c r="D1134" s="7" t="s">
        <v>823</v>
      </c>
      <c r="E1134" s="8">
        <v>2</v>
      </c>
      <c r="F1134" s="7" t="s">
        <v>68</v>
      </c>
      <c r="G1134" s="7" t="s">
        <v>68</v>
      </c>
      <c r="H1134" s="7" t="s">
        <v>808</v>
      </c>
      <c r="I1134" s="7" t="s">
        <v>44</v>
      </c>
      <c r="J1134" s="19" t="str">
        <f>IFERROR(INDEX('Employee Info'!$C$3:$E$200,MATCH(Data7[[#This Row],[Name:]],'Employee Info'!$B$3:$B$200,0),MATCH(Data7[[#This Row],[Hours Type:]],'Employee Info'!$C$2:$E$2,0)),"")</f>
        <v/>
      </c>
      <c r="K1134" s="19" t="str">
        <f>IFERROR(INDEX('Employee Info'!$C$3:$J$200,MATCH(Data7[[#This Row],[Name:]],'Employee Info'!$B$3:$B$200,0),MATCH(Data7[[#Headers],[Truck]],'Employee Info'!$C$2:$J$2,0)),"")</f>
        <v/>
      </c>
      <c r="L1134" s="19" t="str">
        <f>IFERROR(INDEX('Employee Info'!$C$3:$J$200,MATCH(Data7[[#This Row],[Name:]],'Employee Info'!$B$3:$B$200,0),MATCH(Data7[[#Headers],[Phone]],'Employee Info'!$C$2:$J$2,0)),"")</f>
        <v/>
      </c>
      <c r="M1134" s="19" t="str">
        <f>IFERROR(INDEX('Employee Info'!$C$3:$J$200,MATCH(Data7[[#This Row],[Name:]],'Employee Info'!$B$3:$B$200,0),MATCH(Data7[[#Headers],[Tech]],'Employee Info'!$C$2:$J$2,0)),"")</f>
        <v/>
      </c>
      <c r="N1134" s="19" t="str">
        <f>IFERROR(INDEX('Employee Info'!$C$3:$J$200,MATCH(Data7[[#This Row],[Name:]],'Employee Info'!$B$3:$B$200,0),MATCH(Data7[[#Headers],[Other]],'Employee Info'!$C$2:$J$2,0)),"")</f>
        <v/>
      </c>
      <c r="O1134" s="19">
        <f>IFERROR((Data7[[#This Row],[Hours:]]*SUM(Data7[[#This Row],[Rate]:[Other]])),"")</f>
        <v>0</v>
      </c>
      <c r="P1134" s="7" t="str">
        <f>IF(Data7[[#This Row],[WO'#:]]="","Riley #","WO#")</f>
        <v>Riley #</v>
      </c>
      <c r="Q1134" s="7">
        <f>IFERROR(WEEKNUM(Data7[[#This Row],[Date:]]),"")</f>
        <v>25</v>
      </c>
      <c r="R1134" s="6">
        <f t="shared" si="51"/>
        <v>45459</v>
      </c>
      <c r="S1134" s="6">
        <f>Data7[[#This Row],[Week Start]]+7</f>
        <v>45466</v>
      </c>
      <c r="T1134" s="7" t="str">
        <f t="shared" si="52"/>
        <v>6/16/2024 - 6/23/2024</v>
      </c>
      <c r="U1134" s="7" t="str">
        <f t="shared" si="53"/>
        <v>Time Card</v>
      </c>
      <c r="V1134" s="8" t="str">
        <f>RIGHT(TEXT(Data7[[#This Row],[Date:]],"mmddyyyy"),4)</f>
        <v>2024</v>
      </c>
      <c r="W1134" s="8" t="str">
        <f>MID(TEXT(Data7[[#This Row],[Date:]],"mmddyyyy"),3,2)</f>
        <v>20</v>
      </c>
      <c r="X1134" s="8" t="str">
        <f>LEFT(TEXT(Data7[[#This Row],[Date:]],"mmddyyyy"),2)</f>
        <v>06</v>
      </c>
      <c r="Y1134" s="6">
        <f>DATE(Data7[[#This Row],[Year]],Data7[[#This Row],[Month]],Data7[[#This Row],[Day]])</f>
        <v>45463</v>
      </c>
    </row>
    <row r="1135" spans="1:25" x14ac:dyDescent="0.3">
      <c r="A1135" s="5">
        <v>45464.596736458334</v>
      </c>
      <c r="B1135" s="7" t="s">
        <v>66</v>
      </c>
      <c r="C1135" s="6" t="s">
        <v>827</v>
      </c>
      <c r="D1135" s="7" t="s">
        <v>823</v>
      </c>
      <c r="E1135" s="8">
        <v>1.5</v>
      </c>
      <c r="F1135" s="7" t="s">
        <v>68</v>
      </c>
      <c r="G1135" s="7" t="s">
        <v>68</v>
      </c>
      <c r="H1135" s="7" t="s">
        <v>808</v>
      </c>
      <c r="I1135" s="7" t="s">
        <v>45</v>
      </c>
      <c r="J1135" s="19" t="str">
        <f>IFERROR(INDEX('Employee Info'!$C$3:$E$200,MATCH(Data7[[#This Row],[Name:]],'Employee Info'!$B$3:$B$200,0),MATCH(Data7[[#This Row],[Hours Type:]],'Employee Info'!$C$2:$E$2,0)),"")</f>
        <v/>
      </c>
      <c r="K1135" s="19" t="str">
        <f>IFERROR(INDEX('Employee Info'!$C$3:$J$200,MATCH(Data7[[#This Row],[Name:]],'Employee Info'!$B$3:$B$200,0),MATCH(Data7[[#Headers],[Truck]],'Employee Info'!$C$2:$J$2,0)),"")</f>
        <v/>
      </c>
      <c r="L1135" s="19" t="str">
        <f>IFERROR(INDEX('Employee Info'!$C$3:$J$200,MATCH(Data7[[#This Row],[Name:]],'Employee Info'!$B$3:$B$200,0),MATCH(Data7[[#Headers],[Phone]],'Employee Info'!$C$2:$J$2,0)),"")</f>
        <v/>
      </c>
      <c r="M1135" s="19" t="str">
        <f>IFERROR(INDEX('Employee Info'!$C$3:$J$200,MATCH(Data7[[#This Row],[Name:]],'Employee Info'!$B$3:$B$200,0),MATCH(Data7[[#Headers],[Tech]],'Employee Info'!$C$2:$J$2,0)),"")</f>
        <v/>
      </c>
      <c r="N1135" s="19" t="str">
        <f>IFERROR(INDEX('Employee Info'!$C$3:$J$200,MATCH(Data7[[#This Row],[Name:]],'Employee Info'!$B$3:$B$200,0),MATCH(Data7[[#Headers],[Other]],'Employee Info'!$C$2:$J$2,0)),"")</f>
        <v/>
      </c>
      <c r="O1135" s="19">
        <f>IFERROR((Data7[[#This Row],[Hours:]]*SUM(Data7[[#This Row],[Rate]:[Other]])),"")</f>
        <v>0</v>
      </c>
      <c r="P1135" s="7" t="str">
        <f>IF(Data7[[#This Row],[WO'#:]]="","Riley #","WO#")</f>
        <v>Riley #</v>
      </c>
      <c r="Q1135" s="7">
        <f>IFERROR(WEEKNUM(Data7[[#This Row],[Date:]]),"")</f>
        <v>25</v>
      </c>
      <c r="R1135" s="6">
        <f t="shared" si="51"/>
        <v>45459</v>
      </c>
      <c r="S1135" s="6">
        <f>Data7[[#This Row],[Week Start]]+7</f>
        <v>45466</v>
      </c>
      <c r="T1135" s="7" t="str">
        <f t="shared" si="52"/>
        <v>6/16/2024 - 6/23/2024</v>
      </c>
      <c r="U1135" s="7" t="str">
        <f t="shared" si="53"/>
        <v>Time Card</v>
      </c>
      <c r="V1135" s="8" t="str">
        <f>RIGHT(TEXT(Data7[[#This Row],[Date:]],"mmddyyyy"),4)</f>
        <v>2024</v>
      </c>
      <c r="W1135" s="8" t="str">
        <f>MID(TEXT(Data7[[#This Row],[Date:]],"mmddyyyy"),3,2)</f>
        <v>20</v>
      </c>
      <c r="X1135" s="8" t="str">
        <f>LEFT(TEXT(Data7[[#This Row],[Date:]],"mmddyyyy"),2)</f>
        <v>06</v>
      </c>
      <c r="Y1135" s="6">
        <f>DATE(Data7[[#This Row],[Year]],Data7[[#This Row],[Month]],Data7[[#This Row],[Day]])</f>
        <v>45463</v>
      </c>
    </row>
    <row r="1136" spans="1:25" x14ac:dyDescent="0.3">
      <c r="A1136" s="5">
        <v>45463.586929745368</v>
      </c>
      <c r="B1136" s="7" t="s">
        <v>23</v>
      </c>
      <c r="C1136" s="6" t="s">
        <v>827</v>
      </c>
      <c r="D1136" s="7" t="s">
        <v>831</v>
      </c>
      <c r="E1136" s="8">
        <v>5</v>
      </c>
      <c r="F1136" s="7" t="s">
        <v>68</v>
      </c>
      <c r="G1136" s="7" t="s">
        <v>68</v>
      </c>
      <c r="H1136" s="7" t="s">
        <v>649</v>
      </c>
      <c r="I1136" s="7" t="s">
        <v>45</v>
      </c>
      <c r="J1136" s="19" t="str">
        <f>IFERROR(INDEX('Employee Info'!$C$3:$E$200,MATCH(Data7[[#This Row],[Name:]],'Employee Info'!$B$3:$B$200,0),MATCH(Data7[[#This Row],[Hours Type:]],'Employee Info'!$C$2:$E$2,0)),"")</f>
        <v/>
      </c>
      <c r="K1136" s="19" t="str">
        <f>IFERROR(INDEX('Employee Info'!$C$3:$J$200,MATCH(Data7[[#This Row],[Name:]],'Employee Info'!$B$3:$B$200,0),MATCH(Data7[[#Headers],[Truck]],'Employee Info'!$C$2:$J$2,0)),"")</f>
        <v/>
      </c>
      <c r="L1136" s="19" t="str">
        <f>IFERROR(INDEX('Employee Info'!$C$3:$J$200,MATCH(Data7[[#This Row],[Name:]],'Employee Info'!$B$3:$B$200,0),MATCH(Data7[[#Headers],[Phone]],'Employee Info'!$C$2:$J$2,0)),"")</f>
        <v/>
      </c>
      <c r="M1136" s="19" t="str">
        <f>IFERROR(INDEX('Employee Info'!$C$3:$J$200,MATCH(Data7[[#This Row],[Name:]],'Employee Info'!$B$3:$B$200,0),MATCH(Data7[[#Headers],[Tech]],'Employee Info'!$C$2:$J$2,0)),"")</f>
        <v/>
      </c>
      <c r="N1136" s="19" t="str">
        <f>IFERROR(INDEX('Employee Info'!$C$3:$J$200,MATCH(Data7[[#This Row],[Name:]],'Employee Info'!$B$3:$B$200,0),MATCH(Data7[[#Headers],[Other]],'Employee Info'!$C$2:$J$2,0)),"")</f>
        <v/>
      </c>
      <c r="O1136" s="19">
        <f>IFERROR((Data7[[#This Row],[Hours:]]*SUM(Data7[[#This Row],[Rate]:[Other]])),"")</f>
        <v>0</v>
      </c>
      <c r="P1136" s="7" t="str">
        <f>IF(Data7[[#This Row],[WO'#:]]="","Riley #","WO#")</f>
        <v>Riley #</v>
      </c>
      <c r="Q1136" s="7">
        <f>IFERROR(WEEKNUM(Data7[[#This Row],[Date:]]),"")</f>
        <v>25</v>
      </c>
      <c r="R1136" s="6">
        <f t="shared" si="51"/>
        <v>45459</v>
      </c>
      <c r="S1136" s="6">
        <f>Data7[[#This Row],[Week Start]]+7</f>
        <v>45466</v>
      </c>
      <c r="T1136" s="7" t="str">
        <f t="shared" si="52"/>
        <v>6/16/2024 - 6/23/2024</v>
      </c>
      <c r="U1136" s="7" t="str">
        <f t="shared" si="53"/>
        <v>Time Card</v>
      </c>
      <c r="V1136" s="8" t="str">
        <f>RIGHT(TEXT(Data7[[#This Row],[Date:]],"mmddyyyy"),4)</f>
        <v>2024</v>
      </c>
      <c r="W1136" s="8" t="str">
        <f>MID(TEXT(Data7[[#This Row],[Date:]],"mmddyyyy"),3,2)</f>
        <v>20</v>
      </c>
      <c r="X1136" s="8" t="str">
        <f>LEFT(TEXT(Data7[[#This Row],[Date:]],"mmddyyyy"),2)</f>
        <v>06</v>
      </c>
      <c r="Y1136" s="6">
        <f>DATE(Data7[[#This Row],[Year]],Data7[[#This Row],[Month]],Data7[[#This Row],[Day]])</f>
        <v>45463</v>
      </c>
    </row>
    <row r="1137" spans="1:25" x14ac:dyDescent="0.3">
      <c r="A1137" s="5">
        <v>45463.586995717589</v>
      </c>
      <c r="B1137" s="7" t="s">
        <v>35</v>
      </c>
      <c r="C1137" s="6" t="s">
        <v>827</v>
      </c>
      <c r="D1137" s="7" t="s">
        <v>831</v>
      </c>
      <c r="E1137" s="8">
        <v>5</v>
      </c>
      <c r="F1137" s="7" t="s">
        <v>68</v>
      </c>
      <c r="G1137" s="7" t="s">
        <v>68</v>
      </c>
      <c r="H1137" s="7" t="s">
        <v>649</v>
      </c>
      <c r="I1137" s="7" t="s">
        <v>45</v>
      </c>
      <c r="J1137" s="19" t="str">
        <f>IFERROR(INDEX('Employee Info'!$C$3:$E$200,MATCH(Data7[[#This Row],[Name:]],'Employee Info'!$B$3:$B$200,0),MATCH(Data7[[#This Row],[Hours Type:]],'Employee Info'!$C$2:$E$2,0)),"")</f>
        <v/>
      </c>
      <c r="K1137" s="19" t="str">
        <f>IFERROR(INDEX('Employee Info'!$C$3:$J$200,MATCH(Data7[[#This Row],[Name:]],'Employee Info'!$B$3:$B$200,0),MATCH(Data7[[#Headers],[Truck]],'Employee Info'!$C$2:$J$2,0)),"")</f>
        <v/>
      </c>
      <c r="L1137" s="19" t="str">
        <f>IFERROR(INDEX('Employee Info'!$C$3:$J$200,MATCH(Data7[[#This Row],[Name:]],'Employee Info'!$B$3:$B$200,0),MATCH(Data7[[#Headers],[Phone]],'Employee Info'!$C$2:$J$2,0)),"")</f>
        <v/>
      </c>
      <c r="M1137" s="19" t="str">
        <f>IFERROR(INDEX('Employee Info'!$C$3:$J$200,MATCH(Data7[[#This Row],[Name:]],'Employee Info'!$B$3:$B$200,0),MATCH(Data7[[#Headers],[Tech]],'Employee Info'!$C$2:$J$2,0)),"")</f>
        <v/>
      </c>
      <c r="N1137" s="19" t="str">
        <f>IFERROR(INDEX('Employee Info'!$C$3:$J$200,MATCH(Data7[[#This Row],[Name:]],'Employee Info'!$B$3:$B$200,0),MATCH(Data7[[#Headers],[Other]],'Employee Info'!$C$2:$J$2,0)),"")</f>
        <v/>
      </c>
      <c r="O1137" s="19">
        <f>IFERROR((Data7[[#This Row],[Hours:]]*SUM(Data7[[#This Row],[Rate]:[Other]])),"")</f>
        <v>0</v>
      </c>
      <c r="P1137" s="7" t="str">
        <f>IF(Data7[[#This Row],[WO'#:]]="","Riley #","WO#")</f>
        <v>Riley #</v>
      </c>
      <c r="Q1137" s="7">
        <f>IFERROR(WEEKNUM(Data7[[#This Row],[Date:]]),"")</f>
        <v>25</v>
      </c>
      <c r="R1137" s="6">
        <f t="shared" si="51"/>
        <v>45459</v>
      </c>
      <c r="S1137" s="6">
        <f>Data7[[#This Row],[Week Start]]+7</f>
        <v>45466</v>
      </c>
      <c r="T1137" s="7" t="str">
        <f t="shared" si="52"/>
        <v>6/16/2024 - 6/23/2024</v>
      </c>
      <c r="U1137" s="7" t="str">
        <f t="shared" si="53"/>
        <v>Time Card</v>
      </c>
      <c r="V1137" s="8" t="str">
        <f>RIGHT(TEXT(Data7[[#This Row],[Date:]],"mmddyyyy"),4)</f>
        <v>2024</v>
      </c>
      <c r="W1137" s="8" t="str">
        <f>MID(TEXT(Data7[[#This Row],[Date:]],"mmddyyyy"),3,2)</f>
        <v>20</v>
      </c>
      <c r="X1137" s="8" t="str">
        <f>LEFT(TEXT(Data7[[#This Row],[Date:]],"mmddyyyy"),2)</f>
        <v>06</v>
      </c>
      <c r="Y1137" s="6">
        <f>DATE(Data7[[#This Row],[Year]],Data7[[#This Row],[Month]],Data7[[#This Row],[Day]])</f>
        <v>45463</v>
      </c>
    </row>
    <row r="1138" spans="1:25" x14ac:dyDescent="0.3">
      <c r="A1138" s="5">
        <v>45464.593766319442</v>
      </c>
      <c r="B1138" s="7" t="s">
        <v>66</v>
      </c>
      <c r="C1138" s="6" t="s">
        <v>827</v>
      </c>
      <c r="D1138" s="7" t="s">
        <v>832</v>
      </c>
      <c r="E1138" s="8">
        <v>1</v>
      </c>
      <c r="F1138" s="7" t="s">
        <v>68</v>
      </c>
      <c r="G1138" s="7" t="s">
        <v>68</v>
      </c>
      <c r="H1138" s="7" t="s">
        <v>649</v>
      </c>
      <c r="I1138" s="7" t="s">
        <v>44</v>
      </c>
      <c r="J1138" s="19" t="str">
        <f>IFERROR(INDEX('Employee Info'!$C$3:$E$200,MATCH(Data7[[#This Row],[Name:]],'Employee Info'!$B$3:$B$200,0),MATCH(Data7[[#This Row],[Hours Type:]],'Employee Info'!$C$2:$E$2,0)),"")</f>
        <v/>
      </c>
      <c r="K1138" s="19" t="str">
        <f>IFERROR(INDEX('Employee Info'!$C$3:$J$200,MATCH(Data7[[#This Row],[Name:]],'Employee Info'!$B$3:$B$200,0),MATCH(Data7[[#Headers],[Truck]],'Employee Info'!$C$2:$J$2,0)),"")</f>
        <v/>
      </c>
      <c r="L1138" s="19" t="str">
        <f>IFERROR(INDEX('Employee Info'!$C$3:$J$200,MATCH(Data7[[#This Row],[Name:]],'Employee Info'!$B$3:$B$200,0),MATCH(Data7[[#Headers],[Phone]],'Employee Info'!$C$2:$J$2,0)),"")</f>
        <v/>
      </c>
      <c r="M1138" s="19" t="str">
        <f>IFERROR(INDEX('Employee Info'!$C$3:$J$200,MATCH(Data7[[#This Row],[Name:]],'Employee Info'!$B$3:$B$200,0),MATCH(Data7[[#Headers],[Tech]],'Employee Info'!$C$2:$J$2,0)),"")</f>
        <v/>
      </c>
      <c r="N1138" s="19" t="str">
        <f>IFERROR(INDEX('Employee Info'!$C$3:$J$200,MATCH(Data7[[#This Row],[Name:]],'Employee Info'!$B$3:$B$200,0),MATCH(Data7[[#Headers],[Other]],'Employee Info'!$C$2:$J$2,0)),"")</f>
        <v/>
      </c>
      <c r="O1138" s="19">
        <f>IFERROR((Data7[[#This Row],[Hours:]]*SUM(Data7[[#This Row],[Rate]:[Other]])),"")</f>
        <v>0</v>
      </c>
      <c r="P1138" s="7" t="str">
        <f>IF(Data7[[#This Row],[WO'#:]]="","Riley #","WO#")</f>
        <v>Riley #</v>
      </c>
      <c r="Q1138" s="7">
        <f>IFERROR(WEEKNUM(Data7[[#This Row],[Date:]]),"")</f>
        <v>25</v>
      </c>
      <c r="R1138" s="6">
        <f t="shared" si="51"/>
        <v>45459</v>
      </c>
      <c r="S1138" s="6">
        <f>Data7[[#This Row],[Week Start]]+7</f>
        <v>45466</v>
      </c>
      <c r="T1138" s="7" t="str">
        <f t="shared" si="52"/>
        <v>6/16/2024 - 6/23/2024</v>
      </c>
      <c r="U1138" s="7" t="str">
        <f t="shared" si="53"/>
        <v>Time Card</v>
      </c>
      <c r="V1138" s="8" t="str">
        <f>RIGHT(TEXT(Data7[[#This Row],[Date:]],"mmddyyyy"),4)</f>
        <v>2024</v>
      </c>
      <c r="W1138" s="8" t="str">
        <f>MID(TEXT(Data7[[#This Row],[Date:]],"mmddyyyy"),3,2)</f>
        <v>20</v>
      </c>
      <c r="X1138" s="8" t="str">
        <f>LEFT(TEXT(Data7[[#This Row],[Date:]],"mmddyyyy"),2)</f>
        <v>06</v>
      </c>
      <c r="Y1138" s="6">
        <f>DATE(Data7[[#This Row],[Year]],Data7[[#This Row],[Month]],Data7[[#This Row],[Day]])</f>
        <v>45463</v>
      </c>
    </row>
    <row r="1139" spans="1:25" x14ac:dyDescent="0.3">
      <c r="A1139" s="5">
        <v>45463.582345023147</v>
      </c>
      <c r="B1139" s="7" t="s">
        <v>31</v>
      </c>
      <c r="C1139" s="6" t="s">
        <v>827</v>
      </c>
      <c r="D1139" s="7" t="s">
        <v>830</v>
      </c>
      <c r="E1139" s="8">
        <v>8</v>
      </c>
      <c r="F1139" s="7" t="s">
        <v>68</v>
      </c>
      <c r="G1139" s="7" t="s">
        <v>68</v>
      </c>
      <c r="H1139" s="7" t="s">
        <v>661</v>
      </c>
      <c r="I1139" s="7" t="s">
        <v>45</v>
      </c>
      <c r="J1139" s="19" t="str">
        <f>IFERROR(INDEX('Employee Info'!$C$3:$E$200,MATCH(Data7[[#This Row],[Name:]],'Employee Info'!$B$3:$B$200,0),MATCH(Data7[[#This Row],[Hours Type:]],'Employee Info'!$C$2:$E$2,0)),"")</f>
        <v/>
      </c>
      <c r="K1139" s="19" t="str">
        <f>IFERROR(INDEX('Employee Info'!$C$3:$J$200,MATCH(Data7[[#This Row],[Name:]],'Employee Info'!$B$3:$B$200,0),MATCH(Data7[[#Headers],[Truck]],'Employee Info'!$C$2:$J$2,0)),"")</f>
        <v/>
      </c>
      <c r="L1139" s="19" t="str">
        <f>IFERROR(INDEX('Employee Info'!$C$3:$J$200,MATCH(Data7[[#This Row],[Name:]],'Employee Info'!$B$3:$B$200,0),MATCH(Data7[[#Headers],[Phone]],'Employee Info'!$C$2:$J$2,0)),"")</f>
        <v/>
      </c>
      <c r="M1139" s="19" t="str">
        <f>IFERROR(INDEX('Employee Info'!$C$3:$J$200,MATCH(Data7[[#This Row],[Name:]],'Employee Info'!$B$3:$B$200,0),MATCH(Data7[[#Headers],[Tech]],'Employee Info'!$C$2:$J$2,0)),"")</f>
        <v/>
      </c>
      <c r="N1139" s="19" t="str">
        <f>IFERROR(INDEX('Employee Info'!$C$3:$J$200,MATCH(Data7[[#This Row],[Name:]],'Employee Info'!$B$3:$B$200,0),MATCH(Data7[[#Headers],[Other]],'Employee Info'!$C$2:$J$2,0)),"")</f>
        <v/>
      </c>
      <c r="O1139" s="19">
        <f>IFERROR((Data7[[#This Row],[Hours:]]*SUM(Data7[[#This Row],[Rate]:[Other]])),"")</f>
        <v>0</v>
      </c>
      <c r="P1139" s="7" t="str">
        <f>IF(Data7[[#This Row],[WO'#:]]="","Riley #","WO#")</f>
        <v>Riley #</v>
      </c>
      <c r="Q1139" s="7">
        <f>IFERROR(WEEKNUM(Data7[[#This Row],[Date:]]),"")</f>
        <v>25</v>
      </c>
      <c r="R1139" s="6">
        <f t="shared" si="51"/>
        <v>45459</v>
      </c>
      <c r="S1139" s="6">
        <f>Data7[[#This Row],[Week Start]]+7</f>
        <v>45466</v>
      </c>
      <c r="T1139" s="7" t="str">
        <f t="shared" si="52"/>
        <v>6/16/2024 - 6/23/2024</v>
      </c>
      <c r="U1139" s="7" t="str">
        <f t="shared" si="53"/>
        <v>Time Card</v>
      </c>
      <c r="V1139" s="8" t="str">
        <f>RIGHT(TEXT(Data7[[#This Row],[Date:]],"mmddyyyy"),4)</f>
        <v>2024</v>
      </c>
      <c r="W1139" s="8" t="str">
        <f>MID(TEXT(Data7[[#This Row],[Date:]],"mmddyyyy"),3,2)</f>
        <v>20</v>
      </c>
      <c r="X1139" s="8" t="str">
        <f>LEFT(TEXT(Data7[[#This Row],[Date:]],"mmddyyyy"),2)</f>
        <v>06</v>
      </c>
      <c r="Y1139" s="6">
        <f>DATE(Data7[[#This Row],[Year]],Data7[[#This Row],[Month]],Data7[[#This Row],[Day]])</f>
        <v>45463</v>
      </c>
    </row>
    <row r="1140" spans="1:25" x14ac:dyDescent="0.3">
      <c r="A1140" s="5">
        <v>45463.585272685188</v>
      </c>
      <c r="B1140" s="7" t="s">
        <v>34</v>
      </c>
      <c r="C1140" s="6" t="s">
        <v>827</v>
      </c>
      <c r="D1140" s="7" t="s">
        <v>830</v>
      </c>
      <c r="E1140" s="8">
        <v>8</v>
      </c>
      <c r="F1140" s="7" t="s">
        <v>68</v>
      </c>
      <c r="G1140" s="7" t="s">
        <v>68</v>
      </c>
      <c r="H1140" s="7" t="s">
        <v>661</v>
      </c>
      <c r="I1140" s="7" t="s">
        <v>45</v>
      </c>
      <c r="J1140" s="19" t="str">
        <f>IFERROR(INDEX('Employee Info'!$C$3:$E$200,MATCH(Data7[[#This Row],[Name:]],'Employee Info'!$B$3:$B$200,0),MATCH(Data7[[#This Row],[Hours Type:]],'Employee Info'!$C$2:$E$2,0)),"")</f>
        <v/>
      </c>
      <c r="K1140" s="19" t="str">
        <f>IFERROR(INDEX('Employee Info'!$C$3:$J$200,MATCH(Data7[[#This Row],[Name:]],'Employee Info'!$B$3:$B$200,0),MATCH(Data7[[#Headers],[Truck]],'Employee Info'!$C$2:$J$2,0)),"")</f>
        <v/>
      </c>
      <c r="L1140" s="19" t="str">
        <f>IFERROR(INDEX('Employee Info'!$C$3:$J$200,MATCH(Data7[[#This Row],[Name:]],'Employee Info'!$B$3:$B$200,0),MATCH(Data7[[#Headers],[Phone]],'Employee Info'!$C$2:$J$2,0)),"")</f>
        <v/>
      </c>
      <c r="M1140" s="19" t="str">
        <f>IFERROR(INDEX('Employee Info'!$C$3:$J$200,MATCH(Data7[[#This Row],[Name:]],'Employee Info'!$B$3:$B$200,0),MATCH(Data7[[#Headers],[Tech]],'Employee Info'!$C$2:$J$2,0)),"")</f>
        <v/>
      </c>
      <c r="N1140" s="19" t="str">
        <f>IFERROR(INDEX('Employee Info'!$C$3:$J$200,MATCH(Data7[[#This Row],[Name:]],'Employee Info'!$B$3:$B$200,0),MATCH(Data7[[#Headers],[Other]],'Employee Info'!$C$2:$J$2,0)),"")</f>
        <v/>
      </c>
      <c r="O1140" s="19">
        <f>IFERROR((Data7[[#This Row],[Hours:]]*SUM(Data7[[#This Row],[Rate]:[Other]])),"")</f>
        <v>0</v>
      </c>
      <c r="P1140" s="7" t="str">
        <f>IF(Data7[[#This Row],[WO'#:]]="","Riley #","WO#")</f>
        <v>Riley #</v>
      </c>
      <c r="Q1140" s="7">
        <f>IFERROR(WEEKNUM(Data7[[#This Row],[Date:]]),"")</f>
        <v>25</v>
      </c>
      <c r="R1140" s="6">
        <f t="shared" si="51"/>
        <v>45459</v>
      </c>
      <c r="S1140" s="6">
        <f>Data7[[#This Row],[Week Start]]+7</f>
        <v>45466</v>
      </c>
      <c r="T1140" s="7" t="str">
        <f t="shared" si="52"/>
        <v>6/16/2024 - 6/23/2024</v>
      </c>
      <c r="U1140" s="7" t="str">
        <f t="shared" si="53"/>
        <v>Time Card</v>
      </c>
      <c r="V1140" s="8" t="str">
        <f>RIGHT(TEXT(Data7[[#This Row],[Date:]],"mmddyyyy"),4)</f>
        <v>2024</v>
      </c>
      <c r="W1140" s="8" t="str">
        <f>MID(TEXT(Data7[[#This Row],[Date:]],"mmddyyyy"),3,2)</f>
        <v>20</v>
      </c>
      <c r="X1140" s="8" t="str">
        <f>LEFT(TEXT(Data7[[#This Row],[Date:]],"mmddyyyy"),2)</f>
        <v>06</v>
      </c>
      <c r="Y1140" s="6">
        <f>DATE(Data7[[#This Row],[Year]],Data7[[#This Row],[Month]],Data7[[#This Row],[Day]])</f>
        <v>45463</v>
      </c>
    </row>
    <row r="1141" spans="1:25" x14ac:dyDescent="0.3">
      <c r="A1141" s="5">
        <v>45464.601042592592</v>
      </c>
      <c r="B1141" s="7" t="s">
        <v>66</v>
      </c>
      <c r="C1141" s="6" t="s">
        <v>833</v>
      </c>
      <c r="D1141" s="7" t="s">
        <v>801</v>
      </c>
      <c r="E1141" s="8">
        <v>1</v>
      </c>
      <c r="F1141" s="7">
        <v>20028</v>
      </c>
      <c r="G1141" s="7" t="s">
        <v>68</v>
      </c>
      <c r="H1141" s="7" t="s">
        <v>756</v>
      </c>
      <c r="I1141" s="7" t="s">
        <v>45</v>
      </c>
      <c r="J1141" s="19" t="str">
        <f>IFERROR(INDEX('Employee Info'!$C$3:$E$200,MATCH(Data7[[#This Row],[Name:]],'Employee Info'!$B$3:$B$200,0),MATCH(Data7[[#This Row],[Hours Type:]],'Employee Info'!$C$2:$E$2,0)),"")</f>
        <v/>
      </c>
      <c r="K1141" s="19" t="str">
        <f>IFERROR(INDEX('Employee Info'!$C$3:$J$200,MATCH(Data7[[#This Row],[Name:]],'Employee Info'!$B$3:$B$200,0),MATCH(Data7[[#Headers],[Truck]],'Employee Info'!$C$2:$J$2,0)),"")</f>
        <v/>
      </c>
      <c r="L1141" s="19" t="str">
        <f>IFERROR(INDEX('Employee Info'!$C$3:$J$200,MATCH(Data7[[#This Row],[Name:]],'Employee Info'!$B$3:$B$200,0),MATCH(Data7[[#Headers],[Phone]],'Employee Info'!$C$2:$J$2,0)),"")</f>
        <v/>
      </c>
      <c r="M1141" s="19" t="str">
        <f>IFERROR(INDEX('Employee Info'!$C$3:$J$200,MATCH(Data7[[#This Row],[Name:]],'Employee Info'!$B$3:$B$200,0),MATCH(Data7[[#Headers],[Tech]],'Employee Info'!$C$2:$J$2,0)),"")</f>
        <v/>
      </c>
      <c r="N1141" s="19" t="str">
        <f>IFERROR(INDEX('Employee Info'!$C$3:$J$200,MATCH(Data7[[#This Row],[Name:]],'Employee Info'!$B$3:$B$200,0),MATCH(Data7[[#Headers],[Other]],'Employee Info'!$C$2:$J$2,0)),"")</f>
        <v/>
      </c>
      <c r="O1141" s="19">
        <f>IFERROR((Data7[[#This Row],[Hours:]]*SUM(Data7[[#This Row],[Rate]:[Other]])),"")</f>
        <v>0</v>
      </c>
      <c r="P1141" s="7" t="str">
        <f>IF(Data7[[#This Row],[WO'#:]]="","Riley #","WO#")</f>
        <v>WO#</v>
      </c>
      <c r="Q1141" s="7">
        <f>IFERROR(WEEKNUM(Data7[[#This Row],[Date:]]),"")</f>
        <v>25</v>
      </c>
      <c r="R1141" s="6">
        <f t="shared" si="51"/>
        <v>45459</v>
      </c>
      <c r="S1141" s="6">
        <f>Data7[[#This Row],[Week Start]]+7</f>
        <v>45466</v>
      </c>
      <c r="T1141" s="7" t="str">
        <f t="shared" si="52"/>
        <v>6/16/2024 - 6/23/2024</v>
      </c>
      <c r="U1141" s="7" t="str">
        <f t="shared" si="53"/>
        <v>Time Card</v>
      </c>
      <c r="V1141" s="8" t="str">
        <f>RIGHT(TEXT(Data7[[#This Row],[Date:]],"mmddyyyy"),4)</f>
        <v>2024</v>
      </c>
      <c r="W1141" s="8" t="str">
        <f>MID(TEXT(Data7[[#This Row],[Date:]],"mmddyyyy"),3,2)</f>
        <v>21</v>
      </c>
      <c r="X1141" s="8" t="str">
        <f>LEFT(TEXT(Data7[[#This Row],[Date:]],"mmddyyyy"),2)</f>
        <v>06</v>
      </c>
      <c r="Y1141" s="6">
        <f>DATE(Data7[[#This Row],[Year]],Data7[[#This Row],[Month]],Data7[[#This Row],[Day]])</f>
        <v>45464</v>
      </c>
    </row>
    <row r="1142" spans="1:25" x14ac:dyDescent="0.3">
      <c r="A1142" s="5">
        <v>45485.476753703704</v>
      </c>
      <c r="B1142" s="7" t="s">
        <v>76</v>
      </c>
      <c r="C1142" s="6" t="s">
        <v>833</v>
      </c>
      <c r="D1142" s="7" t="s">
        <v>156</v>
      </c>
      <c r="E1142" s="8">
        <v>1</v>
      </c>
      <c r="F1142" s="7">
        <v>6984733</v>
      </c>
      <c r="G1142" s="7" t="s">
        <v>68</v>
      </c>
      <c r="H1142" s="7" t="s">
        <v>756</v>
      </c>
      <c r="I1142" s="7" t="s">
        <v>44</v>
      </c>
      <c r="J1142" s="19" t="str">
        <f>IFERROR(INDEX('Employee Info'!$C$3:$E$200,MATCH(Data7[[#This Row],[Name:]],'Employee Info'!$B$3:$B$200,0),MATCH(Data7[[#This Row],[Hours Type:]],'Employee Info'!$C$2:$E$2,0)),"")</f>
        <v/>
      </c>
      <c r="K1142" s="19" t="str">
        <f>IFERROR(INDEX('Employee Info'!$C$3:$J$200,MATCH(Data7[[#This Row],[Name:]],'Employee Info'!$B$3:$B$200,0),MATCH(Data7[[#Headers],[Truck]],'Employee Info'!$C$2:$J$2,0)),"")</f>
        <v/>
      </c>
      <c r="L1142" s="19" t="str">
        <f>IFERROR(INDEX('Employee Info'!$C$3:$J$200,MATCH(Data7[[#This Row],[Name:]],'Employee Info'!$B$3:$B$200,0),MATCH(Data7[[#Headers],[Phone]],'Employee Info'!$C$2:$J$2,0)),"")</f>
        <v/>
      </c>
      <c r="M1142" s="19" t="str">
        <f>IFERROR(INDEX('Employee Info'!$C$3:$J$200,MATCH(Data7[[#This Row],[Name:]],'Employee Info'!$B$3:$B$200,0),MATCH(Data7[[#Headers],[Tech]],'Employee Info'!$C$2:$J$2,0)),"")</f>
        <v/>
      </c>
      <c r="N1142" s="19" t="str">
        <f>IFERROR(INDEX('Employee Info'!$C$3:$J$200,MATCH(Data7[[#This Row],[Name:]],'Employee Info'!$B$3:$B$200,0),MATCH(Data7[[#Headers],[Other]],'Employee Info'!$C$2:$J$2,0)),"")</f>
        <v/>
      </c>
      <c r="O1142" s="19">
        <f>IFERROR((Data7[[#This Row],[Hours:]]*SUM(Data7[[#This Row],[Rate]:[Other]])),"")</f>
        <v>0</v>
      </c>
      <c r="P1142" s="7" t="str">
        <f>IF(Data7[[#This Row],[WO'#:]]="","Riley #","WO#")</f>
        <v>WO#</v>
      </c>
      <c r="Q1142" s="7">
        <f>IFERROR(WEEKNUM(Data7[[#This Row],[Date:]]),"")</f>
        <v>25</v>
      </c>
      <c r="R1142" s="6">
        <f t="shared" si="51"/>
        <v>45459</v>
      </c>
      <c r="S1142" s="6">
        <f>Data7[[#This Row],[Week Start]]+7</f>
        <v>45466</v>
      </c>
      <c r="T1142" s="7" t="str">
        <f t="shared" si="52"/>
        <v>6/16/2024 - 6/23/2024</v>
      </c>
      <c r="U1142" s="7" t="str">
        <f t="shared" si="53"/>
        <v>Time Card</v>
      </c>
      <c r="V1142" s="8" t="str">
        <f>RIGHT(TEXT(Data7[[#This Row],[Date:]],"mmddyyyy"),4)</f>
        <v>2024</v>
      </c>
      <c r="W1142" s="8" t="str">
        <f>MID(TEXT(Data7[[#This Row],[Date:]],"mmddyyyy"),3,2)</f>
        <v>21</v>
      </c>
      <c r="X1142" s="8" t="str">
        <f>LEFT(TEXT(Data7[[#This Row],[Date:]],"mmddyyyy"),2)</f>
        <v>06</v>
      </c>
      <c r="Y1142" s="6">
        <f>DATE(Data7[[#This Row],[Year]],Data7[[#This Row],[Month]],Data7[[#This Row],[Day]])</f>
        <v>45464</v>
      </c>
    </row>
    <row r="1143" spans="1:25" x14ac:dyDescent="0.3">
      <c r="A1143" s="5">
        <v>45464.590775925928</v>
      </c>
      <c r="B1143" s="7" t="s">
        <v>66</v>
      </c>
      <c r="C1143" s="6" t="s">
        <v>833</v>
      </c>
      <c r="D1143" s="7" t="s">
        <v>834</v>
      </c>
      <c r="E1143" s="8">
        <v>2</v>
      </c>
      <c r="F1143" s="7">
        <v>6984733</v>
      </c>
      <c r="G1143" s="7" t="s">
        <v>68</v>
      </c>
      <c r="H1143" s="7" t="s">
        <v>808</v>
      </c>
      <c r="I1143" s="7" t="s">
        <v>44</v>
      </c>
      <c r="J1143" s="19" t="str">
        <f>IFERROR(INDEX('Employee Info'!$C$3:$E$200,MATCH(Data7[[#This Row],[Name:]],'Employee Info'!$B$3:$B$200,0),MATCH(Data7[[#This Row],[Hours Type:]],'Employee Info'!$C$2:$E$2,0)),"")</f>
        <v/>
      </c>
      <c r="K1143" s="19" t="str">
        <f>IFERROR(INDEX('Employee Info'!$C$3:$J$200,MATCH(Data7[[#This Row],[Name:]],'Employee Info'!$B$3:$B$200,0),MATCH(Data7[[#Headers],[Truck]],'Employee Info'!$C$2:$J$2,0)),"")</f>
        <v/>
      </c>
      <c r="L1143" s="19" t="str">
        <f>IFERROR(INDEX('Employee Info'!$C$3:$J$200,MATCH(Data7[[#This Row],[Name:]],'Employee Info'!$B$3:$B$200,0),MATCH(Data7[[#Headers],[Phone]],'Employee Info'!$C$2:$J$2,0)),"")</f>
        <v/>
      </c>
      <c r="M1143" s="19" t="str">
        <f>IFERROR(INDEX('Employee Info'!$C$3:$J$200,MATCH(Data7[[#This Row],[Name:]],'Employee Info'!$B$3:$B$200,0),MATCH(Data7[[#Headers],[Tech]],'Employee Info'!$C$2:$J$2,0)),"")</f>
        <v/>
      </c>
      <c r="N1143" s="19" t="str">
        <f>IFERROR(INDEX('Employee Info'!$C$3:$J$200,MATCH(Data7[[#This Row],[Name:]],'Employee Info'!$B$3:$B$200,0),MATCH(Data7[[#Headers],[Other]],'Employee Info'!$C$2:$J$2,0)),"")</f>
        <v/>
      </c>
      <c r="O1143" s="19">
        <f>IFERROR((Data7[[#This Row],[Hours:]]*SUM(Data7[[#This Row],[Rate]:[Other]])),"")</f>
        <v>0</v>
      </c>
      <c r="P1143" s="7" t="str">
        <f>IF(Data7[[#This Row],[WO'#:]]="","Riley #","WO#")</f>
        <v>WO#</v>
      </c>
      <c r="Q1143" s="7">
        <f>IFERROR(WEEKNUM(Data7[[#This Row],[Date:]]),"")</f>
        <v>25</v>
      </c>
      <c r="R1143" s="6">
        <f t="shared" si="51"/>
        <v>45459</v>
      </c>
      <c r="S1143" s="6">
        <f>Data7[[#This Row],[Week Start]]+7</f>
        <v>45466</v>
      </c>
      <c r="T1143" s="7" t="str">
        <f t="shared" si="52"/>
        <v>6/16/2024 - 6/23/2024</v>
      </c>
      <c r="U1143" s="7" t="str">
        <f t="shared" si="53"/>
        <v>Time Card</v>
      </c>
      <c r="V1143" s="8" t="str">
        <f>RIGHT(TEXT(Data7[[#This Row],[Date:]],"mmddyyyy"),4)</f>
        <v>2024</v>
      </c>
      <c r="W1143" s="8" t="str">
        <f>MID(TEXT(Data7[[#This Row],[Date:]],"mmddyyyy"),3,2)</f>
        <v>21</v>
      </c>
      <c r="X1143" s="8" t="str">
        <f>LEFT(TEXT(Data7[[#This Row],[Date:]],"mmddyyyy"),2)</f>
        <v>06</v>
      </c>
      <c r="Y1143" s="6">
        <f>DATE(Data7[[#This Row],[Year]],Data7[[#This Row],[Month]],Data7[[#This Row],[Day]])</f>
        <v>45464</v>
      </c>
    </row>
    <row r="1144" spans="1:25" x14ac:dyDescent="0.3">
      <c r="A1144" s="5">
        <v>45464.592732291669</v>
      </c>
      <c r="B1144" s="7" t="s">
        <v>66</v>
      </c>
      <c r="C1144" s="6" t="s">
        <v>833</v>
      </c>
      <c r="D1144" s="7" t="s">
        <v>840</v>
      </c>
      <c r="E1144" s="8">
        <v>2</v>
      </c>
      <c r="F1144" s="7" t="s">
        <v>68</v>
      </c>
      <c r="G1144" s="7" t="s">
        <v>68</v>
      </c>
      <c r="H1144" s="7" t="s">
        <v>808</v>
      </c>
      <c r="I1144" s="7" t="s">
        <v>44</v>
      </c>
      <c r="J1144" s="19" t="str">
        <f>IFERROR(INDEX('Employee Info'!$C$3:$E$200,MATCH(Data7[[#This Row],[Name:]],'Employee Info'!$B$3:$B$200,0),MATCH(Data7[[#This Row],[Hours Type:]],'Employee Info'!$C$2:$E$2,0)),"")</f>
        <v/>
      </c>
      <c r="K1144" s="19" t="str">
        <f>IFERROR(INDEX('Employee Info'!$C$3:$J$200,MATCH(Data7[[#This Row],[Name:]],'Employee Info'!$B$3:$B$200,0),MATCH(Data7[[#Headers],[Truck]],'Employee Info'!$C$2:$J$2,0)),"")</f>
        <v/>
      </c>
      <c r="L1144" s="19" t="str">
        <f>IFERROR(INDEX('Employee Info'!$C$3:$J$200,MATCH(Data7[[#This Row],[Name:]],'Employee Info'!$B$3:$B$200,0),MATCH(Data7[[#Headers],[Phone]],'Employee Info'!$C$2:$J$2,0)),"")</f>
        <v/>
      </c>
      <c r="M1144" s="19" t="str">
        <f>IFERROR(INDEX('Employee Info'!$C$3:$J$200,MATCH(Data7[[#This Row],[Name:]],'Employee Info'!$B$3:$B$200,0),MATCH(Data7[[#Headers],[Tech]],'Employee Info'!$C$2:$J$2,0)),"")</f>
        <v/>
      </c>
      <c r="N1144" s="19" t="str">
        <f>IFERROR(INDEX('Employee Info'!$C$3:$J$200,MATCH(Data7[[#This Row],[Name:]],'Employee Info'!$B$3:$B$200,0),MATCH(Data7[[#Headers],[Other]],'Employee Info'!$C$2:$J$2,0)),"")</f>
        <v/>
      </c>
      <c r="O1144" s="19">
        <f>IFERROR((Data7[[#This Row],[Hours:]]*SUM(Data7[[#This Row],[Rate]:[Other]])),"")</f>
        <v>0</v>
      </c>
      <c r="P1144" s="7" t="str">
        <f>IF(Data7[[#This Row],[WO'#:]]="","Riley #","WO#")</f>
        <v>Riley #</v>
      </c>
      <c r="Q1144" s="7">
        <f>IFERROR(WEEKNUM(Data7[[#This Row],[Date:]]),"")</f>
        <v>25</v>
      </c>
      <c r="R1144" s="6">
        <f t="shared" si="51"/>
        <v>45459</v>
      </c>
      <c r="S1144" s="6">
        <f>Data7[[#This Row],[Week Start]]+7</f>
        <v>45466</v>
      </c>
      <c r="T1144" s="7" t="str">
        <f t="shared" si="52"/>
        <v>6/16/2024 - 6/23/2024</v>
      </c>
      <c r="U1144" s="7" t="str">
        <f t="shared" si="53"/>
        <v>Time Card</v>
      </c>
      <c r="V1144" s="8" t="str">
        <f>RIGHT(TEXT(Data7[[#This Row],[Date:]],"mmddyyyy"),4)</f>
        <v>2024</v>
      </c>
      <c r="W1144" s="8" t="str">
        <f>MID(TEXT(Data7[[#This Row],[Date:]],"mmddyyyy"),3,2)</f>
        <v>21</v>
      </c>
      <c r="X1144" s="8" t="str">
        <f>LEFT(TEXT(Data7[[#This Row],[Date:]],"mmddyyyy"),2)</f>
        <v>06</v>
      </c>
      <c r="Y1144" s="6">
        <f>DATE(Data7[[#This Row],[Year]],Data7[[#This Row],[Month]],Data7[[#This Row],[Day]])</f>
        <v>45464</v>
      </c>
    </row>
    <row r="1145" spans="1:25" x14ac:dyDescent="0.3">
      <c r="A1145" s="5">
        <v>45464.585947337961</v>
      </c>
      <c r="B1145" s="7" t="s">
        <v>34</v>
      </c>
      <c r="C1145" s="6" t="s">
        <v>833</v>
      </c>
      <c r="D1145" s="7" t="s">
        <v>836</v>
      </c>
      <c r="E1145" s="8">
        <v>2.5</v>
      </c>
      <c r="F1145" s="7" t="s">
        <v>68</v>
      </c>
      <c r="G1145" s="7" t="s">
        <v>68</v>
      </c>
      <c r="H1145" s="7" t="s">
        <v>661</v>
      </c>
      <c r="I1145" s="7" t="s">
        <v>44</v>
      </c>
      <c r="J1145" s="19" t="str">
        <f>IFERROR(INDEX('Employee Info'!$C$3:$E$200,MATCH(Data7[[#This Row],[Name:]],'Employee Info'!$B$3:$B$200,0),MATCH(Data7[[#This Row],[Hours Type:]],'Employee Info'!$C$2:$E$2,0)),"")</f>
        <v/>
      </c>
      <c r="K1145" s="19" t="str">
        <f>IFERROR(INDEX('Employee Info'!$C$3:$J$200,MATCH(Data7[[#This Row],[Name:]],'Employee Info'!$B$3:$B$200,0),MATCH(Data7[[#Headers],[Truck]],'Employee Info'!$C$2:$J$2,0)),"")</f>
        <v/>
      </c>
      <c r="L1145" s="19" t="str">
        <f>IFERROR(INDEX('Employee Info'!$C$3:$J$200,MATCH(Data7[[#This Row],[Name:]],'Employee Info'!$B$3:$B$200,0),MATCH(Data7[[#Headers],[Phone]],'Employee Info'!$C$2:$J$2,0)),"")</f>
        <v/>
      </c>
      <c r="M1145" s="19" t="str">
        <f>IFERROR(INDEX('Employee Info'!$C$3:$J$200,MATCH(Data7[[#This Row],[Name:]],'Employee Info'!$B$3:$B$200,0),MATCH(Data7[[#Headers],[Tech]],'Employee Info'!$C$2:$J$2,0)),"")</f>
        <v/>
      </c>
      <c r="N1145" s="19" t="str">
        <f>IFERROR(INDEX('Employee Info'!$C$3:$J$200,MATCH(Data7[[#This Row],[Name:]],'Employee Info'!$B$3:$B$200,0),MATCH(Data7[[#Headers],[Other]],'Employee Info'!$C$2:$J$2,0)),"")</f>
        <v/>
      </c>
      <c r="O1145" s="19">
        <f>IFERROR((Data7[[#This Row],[Hours:]]*SUM(Data7[[#This Row],[Rate]:[Other]])),"")</f>
        <v>0</v>
      </c>
      <c r="P1145" s="7" t="str">
        <f>IF(Data7[[#This Row],[WO'#:]]="","Riley #","WO#")</f>
        <v>Riley #</v>
      </c>
      <c r="Q1145" s="7">
        <f>IFERROR(WEEKNUM(Data7[[#This Row],[Date:]]),"")</f>
        <v>25</v>
      </c>
      <c r="R1145" s="6">
        <f t="shared" si="51"/>
        <v>45459</v>
      </c>
      <c r="S1145" s="6">
        <f>Data7[[#This Row],[Week Start]]+7</f>
        <v>45466</v>
      </c>
      <c r="T1145" s="7" t="str">
        <f t="shared" si="52"/>
        <v>6/16/2024 - 6/23/2024</v>
      </c>
      <c r="U1145" s="7" t="str">
        <f t="shared" si="53"/>
        <v>Time Card</v>
      </c>
      <c r="V1145" s="8" t="str">
        <f>RIGHT(TEXT(Data7[[#This Row],[Date:]],"mmddyyyy"),4)</f>
        <v>2024</v>
      </c>
      <c r="W1145" s="8" t="str">
        <f>MID(TEXT(Data7[[#This Row],[Date:]],"mmddyyyy"),3,2)</f>
        <v>21</v>
      </c>
      <c r="X1145" s="8" t="str">
        <f>LEFT(TEXT(Data7[[#This Row],[Date:]],"mmddyyyy"),2)</f>
        <v>06</v>
      </c>
      <c r="Y1145" s="6">
        <f>DATE(Data7[[#This Row],[Year]],Data7[[#This Row],[Month]],Data7[[#This Row],[Day]])</f>
        <v>45464</v>
      </c>
    </row>
    <row r="1146" spans="1:25" x14ac:dyDescent="0.3">
      <c r="A1146" s="5">
        <v>45464.405575462966</v>
      </c>
      <c r="B1146" s="7" t="s">
        <v>31</v>
      </c>
      <c r="C1146" s="6" t="s">
        <v>833</v>
      </c>
      <c r="D1146" s="7" t="s">
        <v>835</v>
      </c>
      <c r="E1146" s="8">
        <v>4.5</v>
      </c>
      <c r="F1146" s="7" t="s">
        <v>68</v>
      </c>
      <c r="G1146" s="7" t="s">
        <v>68</v>
      </c>
      <c r="H1146" s="7" t="s">
        <v>697</v>
      </c>
      <c r="I1146" s="7" t="s">
        <v>44</v>
      </c>
      <c r="J1146" s="19" t="str">
        <f>IFERROR(INDEX('Employee Info'!$C$3:$E$200,MATCH(Data7[[#This Row],[Name:]],'Employee Info'!$B$3:$B$200,0),MATCH(Data7[[#This Row],[Hours Type:]],'Employee Info'!$C$2:$E$2,0)),"")</f>
        <v/>
      </c>
      <c r="K1146" s="19" t="str">
        <f>IFERROR(INDEX('Employee Info'!$C$3:$J$200,MATCH(Data7[[#This Row],[Name:]],'Employee Info'!$B$3:$B$200,0),MATCH(Data7[[#Headers],[Truck]],'Employee Info'!$C$2:$J$2,0)),"")</f>
        <v/>
      </c>
      <c r="L1146" s="19" t="str">
        <f>IFERROR(INDEX('Employee Info'!$C$3:$J$200,MATCH(Data7[[#This Row],[Name:]],'Employee Info'!$B$3:$B$200,0),MATCH(Data7[[#Headers],[Phone]],'Employee Info'!$C$2:$J$2,0)),"")</f>
        <v/>
      </c>
      <c r="M1146" s="19" t="str">
        <f>IFERROR(INDEX('Employee Info'!$C$3:$J$200,MATCH(Data7[[#This Row],[Name:]],'Employee Info'!$B$3:$B$200,0),MATCH(Data7[[#Headers],[Tech]],'Employee Info'!$C$2:$J$2,0)),"")</f>
        <v/>
      </c>
      <c r="N1146" s="19" t="str">
        <f>IFERROR(INDEX('Employee Info'!$C$3:$J$200,MATCH(Data7[[#This Row],[Name:]],'Employee Info'!$B$3:$B$200,0),MATCH(Data7[[#Headers],[Other]],'Employee Info'!$C$2:$J$2,0)),"")</f>
        <v/>
      </c>
      <c r="O1146" s="19">
        <f>IFERROR((Data7[[#This Row],[Hours:]]*SUM(Data7[[#This Row],[Rate]:[Other]])),"")</f>
        <v>0</v>
      </c>
      <c r="P1146" s="7" t="str">
        <f>IF(Data7[[#This Row],[WO'#:]]="","Riley #","WO#")</f>
        <v>Riley #</v>
      </c>
      <c r="Q1146" s="7">
        <f>IFERROR(WEEKNUM(Data7[[#This Row],[Date:]]),"")</f>
        <v>25</v>
      </c>
      <c r="R1146" s="6">
        <f t="shared" si="51"/>
        <v>45459</v>
      </c>
      <c r="S1146" s="6">
        <f>Data7[[#This Row],[Week Start]]+7</f>
        <v>45466</v>
      </c>
      <c r="T1146" s="7" t="str">
        <f t="shared" si="52"/>
        <v>6/16/2024 - 6/23/2024</v>
      </c>
      <c r="U1146" s="7" t="str">
        <f t="shared" si="53"/>
        <v>Time Card</v>
      </c>
      <c r="V1146" s="8" t="str">
        <f>RIGHT(TEXT(Data7[[#This Row],[Date:]],"mmddyyyy"),4)</f>
        <v>2024</v>
      </c>
      <c r="W1146" s="8" t="str">
        <f>MID(TEXT(Data7[[#This Row],[Date:]],"mmddyyyy"),3,2)</f>
        <v>21</v>
      </c>
      <c r="X1146" s="8" t="str">
        <f>LEFT(TEXT(Data7[[#This Row],[Date:]],"mmddyyyy"),2)</f>
        <v>06</v>
      </c>
      <c r="Y1146" s="6">
        <f>DATE(Data7[[#This Row],[Year]],Data7[[#This Row],[Month]],Data7[[#This Row],[Day]])</f>
        <v>45464</v>
      </c>
    </row>
    <row r="1147" spans="1:25" x14ac:dyDescent="0.3">
      <c r="A1147" s="5">
        <v>45464.534261111112</v>
      </c>
      <c r="B1147" s="7" t="s">
        <v>23</v>
      </c>
      <c r="C1147" s="6" t="s">
        <v>833</v>
      </c>
      <c r="D1147" s="7" t="s">
        <v>835</v>
      </c>
      <c r="E1147" s="8">
        <v>4</v>
      </c>
      <c r="F1147" s="7" t="s">
        <v>68</v>
      </c>
      <c r="G1147" s="7" t="s">
        <v>68</v>
      </c>
      <c r="H1147" s="7" t="s">
        <v>697</v>
      </c>
      <c r="I1147" s="7" t="s">
        <v>44</v>
      </c>
      <c r="J1147" s="19" t="str">
        <f>IFERROR(INDEX('Employee Info'!$C$3:$E$200,MATCH(Data7[[#This Row],[Name:]],'Employee Info'!$B$3:$B$200,0),MATCH(Data7[[#This Row],[Hours Type:]],'Employee Info'!$C$2:$E$2,0)),"")</f>
        <v/>
      </c>
      <c r="K1147" s="19" t="str">
        <f>IFERROR(INDEX('Employee Info'!$C$3:$J$200,MATCH(Data7[[#This Row],[Name:]],'Employee Info'!$B$3:$B$200,0),MATCH(Data7[[#Headers],[Truck]],'Employee Info'!$C$2:$J$2,0)),"")</f>
        <v/>
      </c>
      <c r="L1147" s="19" t="str">
        <f>IFERROR(INDEX('Employee Info'!$C$3:$J$200,MATCH(Data7[[#This Row],[Name:]],'Employee Info'!$B$3:$B$200,0),MATCH(Data7[[#Headers],[Phone]],'Employee Info'!$C$2:$J$2,0)),"")</f>
        <v/>
      </c>
      <c r="M1147" s="19" t="str">
        <f>IFERROR(INDEX('Employee Info'!$C$3:$J$200,MATCH(Data7[[#This Row],[Name:]],'Employee Info'!$B$3:$B$200,0),MATCH(Data7[[#Headers],[Tech]],'Employee Info'!$C$2:$J$2,0)),"")</f>
        <v/>
      </c>
      <c r="N1147" s="19" t="str">
        <f>IFERROR(INDEX('Employee Info'!$C$3:$J$200,MATCH(Data7[[#This Row],[Name:]],'Employee Info'!$B$3:$B$200,0),MATCH(Data7[[#Headers],[Other]],'Employee Info'!$C$2:$J$2,0)),"")</f>
        <v/>
      </c>
      <c r="O1147" s="19">
        <f>IFERROR((Data7[[#This Row],[Hours:]]*SUM(Data7[[#This Row],[Rate]:[Other]])),"")</f>
        <v>0</v>
      </c>
      <c r="P1147" s="7" t="str">
        <f>IF(Data7[[#This Row],[WO'#:]]="","Riley #","WO#")</f>
        <v>Riley #</v>
      </c>
      <c r="Q1147" s="7">
        <f>IFERROR(WEEKNUM(Data7[[#This Row],[Date:]]),"")</f>
        <v>25</v>
      </c>
      <c r="R1147" s="6">
        <f t="shared" si="51"/>
        <v>45459</v>
      </c>
      <c r="S1147" s="6">
        <f>Data7[[#This Row],[Week Start]]+7</f>
        <v>45466</v>
      </c>
      <c r="T1147" s="7" t="str">
        <f t="shared" si="52"/>
        <v>6/16/2024 - 6/23/2024</v>
      </c>
      <c r="U1147" s="7" t="str">
        <f t="shared" si="53"/>
        <v>Time Card</v>
      </c>
      <c r="V1147" s="8" t="str">
        <f>RIGHT(TEXT(Data7[[#This Row],[Date:]],"mmddyyyy"),4)</f>
        <v>2024</v>
      </c>
      <c r="W1147" s="8" t="str">
        <f>MID(TEXT(Data7[[#This Row],[Date:]],"mmddyyyy"),3,2)</f>
        <v>21</v>
      </c>
      <c r="X1147" s="8" t="str">
        <f>LEFT(TEXT(Data7[[#This Row],[Date:]],"mmddyyyy"),2)</f>
        <v>06</v>
      </c>
      <c r="Y1147" s="6">
        <f>DATE(Data7[[#This Row],[Year]],Data7[[#This Row],[Month]],Data7[[#This Row],[Day]])</f>
        <v>45464</v>
      </c>
    </row>
    <row r="1148" spans="1:25" x14ac:dyDescent="0.3">
      <c r="A1148" s="5">
        <v>45464.586821874997</v>
      </c>
      <c r="B1148" s="7" t="s">
        <v>34</v>
      </c>
      <c r="C1148" s="6" t="s">
        <v>833</v>
      </c>
      <c r="D1148" s="7" t="s">
        <v>837</v>
      </c>
      <c r="E1148" s="8">
        <v>5.5</v>
      </c>
      <c r="F1148" s="7" t="s">
        <v>68</v>
      </c>
      <c r="G1148" s="7" t="s">
        <v>68</v>
      </c>
      <c r="H1148" s="7" t="s">
        <v>697</v>
      </c>
      <c r="I1148" s="7" t="s">
        <v>44</v>
      </c>
      <c r="J1148" s="19" t="str">
        <f>IFERROR(INDEX('Employee Info'!$C$3:$E$200,MATCH(Data7[[#This Row],[Name:]],'Employee Info'!$B$3:$B$200,0),MATCH(Data7[[#This Row],[Hours Type:]],'Employee Info'!$C$2:$E$2,0)),"")</f>
        <v/>
      </c>
      <c r="K1148" s="19" t="str">
        <f>IFERROR(INDEX('Employee Info'!$C$3:$J$200,MATCH(Data7[[#This Row],[Name:]],'Employee Info'!$B$3:$B$200,0),MATCH(Data7[[#Headers],[Truck]],'Employee Info'!$C$2:$J$2,0)),"")</f>
        <v/>
      </c>
      <c r="L1148" s="19" t="str">
        <f>IFERROR(INDEX('Employee Info'!$C$3:$J$200,MATCH(Data7[[#This Row],[Name:]],'Employee Info'!$B$3:$B$200,0),MATCH(Data7[[#Headers],[Phone]],'Employee Info'!$C$2:$J$2,0)),"")</f>
        <v/>
      </c>
      <c r="M1148" s="19" t="str">
        <f>IFERROR(INDEX('Employee Info'!$C$3:$J$200,MATCH(Data7[[#This Row],[Name:]],'Employee Info'!$B$3:$B$200,0),MATCH(Data7[[#Headers],[Tech]],'Employee Info'!$C$2:$J$2,0)),"")</f>
        <v/>
      </c>
      <c r="N1148" s="19" t="str">
        <f>IFERROR(INDEX('Employee Info'!$C$3:$J$200,MATCH(Data7[[#This Row],[Name:]],'Employee Info'!$B$3:$B$200,0),MATCH(Data7[[#Headers],[Other]],'Employee Info'!$C$2:$J$2,0)),"")</f>
        <v/>
      </c>
      <c r="O1148" s="19">
        <f>IFERROR((Data7[[#This Row],[Hours:]]*SUM(Data7[[#This Row],[Rate]:[Other]])),"")</f>
        <v>0</v>
      </c>
      <c r="P1148" s="7" t="str">
        <f>IF(Data7[[#This Row],[WO'#:]]="","Riley #","WO#")</f>
        <v>Riley #</v>
      </c>
      <c r="Q1148" s="7">
        <f>IFERROR(WEEKNUM(Data7[[#This Row],[Date:]]),"")</f>
        <v>25</v>
      </c>
      <c r="R1148" s="6">
        <f t="shared" si="51"/>
        <v>45459</v>
      </c>
      <c r="S1148" s="6">
        <f>Data7[[#This Row],[Week Start]]+7</f>
        <v>45466</v>
      </c>
      <c r="T1148" s="7" t="str">
        <f t="shared" si="52"/>
        <v>6/16/2024 - 6/23/2024</v>
      </c>
      <c r="U1148" s="7" t="str">
        <f t="shared" si="53"/>
        <v>Time Card</v>
      </c>
      <c r="V1148" s="8" t="str">
        <f>RIGHT(TEXT(Data7[[#This Row],[Date:]],"mmddyyyy"),4)</f>
        <v>2024</v>
      </c>
      <c r="W1148" s="8" t="str">
        <f>MID(TEXT(Data7[[#This Row],[Date:]],"mmddyyyy"),3,2)</f>
        <v>21</v>
      </c>
      <c r="X1148" s="8" t="str">
        <f>LEFT(TEXT(Data7[[#This Row],[Date:]],"mmddyyyy"),2)</f>
        <v>06</v>
      </c>
      <c r="Y1148" s="6">
        <f>DATE(Data7[[#This Row],[Year]],Data7[[#This Row],[Month]],Data7[[#This Row],[Day]])</f>
        <v>45464</v>
      </c>
    </row>
    <row r="1149" spans="1:25" x14ac:dyDescent="0.3">
      <c r="A1149" s="5">
        <v>45464.365440162037</v>
      </c>
      <c r="B1149" s="7" t="s">
        <v>35</v>
      </c>
      <c r="C1149" s="6" t="s">
        <v>833</v>
      </c>
      <c r="D1149" s="7" t="s">
        <v>299</v>
      </c>
      <c r="E1149" s="8">
        <v>4</v>
      </c>
      <c r="F1149" s="7" t="s">
        <v>68</v>
      </c>
      <c r="G1149" s="7" t="s">
        <v>68</v>
      </c>
      <c r="H1149" s="7" t="s">
        <v>758</v>
      </c>
      <c r="I1149" s="7" t="s">
        <v>44</v>
      </c>
      <c r="J1149" s="19" t="str">
        <f>IFERROR(INDEX('Employee Info'!$C$3:$E$200,MATCH(Data7[[#This Row],[Name:]],'Employee Info'!$B$3:$B$200,0),MATCH(Data7[[#This Row],[Hours Type:]],'Employee Info'!$C$2:$E$2,0)),"")</f>
        <v/>
      </c>
      <c r="K1149" s="19" t="str">
        <f>IFERROR(INDEX('Employee Info'!$C$3:$J$200,MATCH(Data7[[#This Row],[Name:]],'Employee Info'!$B$3:$B$200,0),MATCH(Data7[[#Headers],[Truck]],'Employee Info'!$C$2:$J$2,0)),"")</f>
        <v/>
      </c>
      <c r="L1149" s="19" t="str">
        <f>IFERROR(INDEX('Employee Info'!$C$3:$J$200,MATCH(Data7[[#This Row],[Name:]],'Employee Info'!$B$3:$B$200,0),MATCH(Data7[[#Headers],[Phone]],'Employee Info'!$C$2:$J$2,0)),"")</f>
        <v/>
      </c>
      <c r="M1149" s="19" t="str">
        <f>IFERROR(INDEX('Employee Info'!$C$3:$J$200,MATCH(Data7[[#This Row],[Name:]],'Employee Info'!$B$3:$B$200,0),MATCH(Data7[[#Headers],[Tech]],'Employee Info'!$C$2:$J$2,0)),"")</f>
        <v/>
      </c>
      <c r="N1149" s="19" t="str">
        <f>IFERROR(INDEX('Employee Info'!$C$3:$J$200,MATCH(Data7[[#This Row],[Name:]],'Employee Info'!$B$3:$B$200,0),MATCH(Data7[[#Headers],[Other]],'Employee Info'!$C$2:$J$2,0)),"")</f>
        <v/>
      </c>
      <c r="O1149" s="19">
        <f>IFERROR((Data7[[#This Row],[Hours:]]*SUM(Data7[[#This Row],[Rate]:[Other]])),"")</f>
        <v>0</v>
      </c>
      <c r="P1149" s="7" t="str">
        <f>IF(Data7[[#This Row],[WO'#:]]="","Riley #","WO#")</f>
        <v>Riley #</v>
      </c>
      <c r="Q1149" s="7">
        <f>IFERROR(WEEKNUM(Data7[[#This Row],[Date:]]),"")</f>
        <v>25</v>
      </c>
      <c r="R1149" s="6">
        <f t="shared" si="51"/>
        <v>45459</v>
      </c>
      <c r="S1149" s="6">
        <f>Data7[[#This Row],[Week Start]]+7</f>
        <v>45466</v>
      </c>
      <c r="T1149" s="7" t="str">
        <f t="shared" si="52"/>
        <v>6/16/2024 - 6/23/2024</v>
      </c>
      <c r="U1149" s="7" t="str">
        <f t="shared" si="53"/>
        <v>Time Card</v>
      </c>
      <c r="V1149" s="8" t="str">
        <f>RIGHT(TEXT(Data7[[#This Row],[Date:]],"mmddyyyy"),4)</f>
        <v>2024</v>
      </c>
      <c r="W1149" s="8" t="str">
        <f>MID(TEXT(Data7[[#This Row],[Date:]],"mmddyyyy"),3,2)</f>
        <v>21</v>
      </c>
      <c r="X1149" s="8" t="str">
        <f>LEFT(TEXT(Data7[[#This Row],[Date:]],"mmddyyyy"),2)</f>
        <v>06</v>
      </c>
      <c r="Y1149" s="6">
        <f>DATE(Data7[[#This Row],[Year]],Data7[[#This Row],[Month]],Data7[[#This Row],[Day]])</f>
        <v>45464</v>
      </c>
    </row>
    <row r="1150" spans="1:25" x14ac:dyDescent="0.3">
      <c r="A1150" s="5">
        <v>45464.365690393519</v>
      </c>
      <c r="B1150" s="7" t="s">
        <v>23</v>
      </c>
      <c r="C1150" s="6" t="s">
        <v>833</v>
      </c>
      <c r="D1150" s="7" t="s">
        <v>299</v>
      </c>
      <c r="E1150" s="8">
        <v>4</v>
      </c>
      <c r="F1150" s="7" t="s">
        <v>68</v>
      </c>
      <c r="G1150" s="7" t="s">
        <v>68</v>
      </c>
      <c r="H1150" s="7" t="s">
        <v>758</v>
      </c>
      <c r="I1150" s="7" t="s">
        <v>44</v>
      </c>
      <c r="J1150" s="19" t="str">
        <f>IFERROR(INDEX('Employee Info'!$C$3:$E$200,MATCH(Data7[[#This Row],[Name:]],'Employee Info'!$B$3:$B$200,0),MATCH(Data7[[#This Row],[Hours Type:]],'Employee Info'!$C$2:$E$2,0)),"")</f>
        <v/>
      </c>
      <c r="K1150" s="19" t="str">
        <f>IFERROR(INDEX('Employee Info'!$C$3:$J$200,MATCH(Data7[[#This Row],[Name:]],'Employee Info'!$B$3:$B$200,0),MATCH(Data7[[#Headers],[Truck]],'Employee Info'!$C$2:$J$2,0)),"")</f>
        <v/>
      </c>
      <c r="L1150" s="19" t="str">
        <f>IFERROR(INDEX('Employee Info'!$C$3:$J$200,MATCH(Data7[[#This Row],[Name:]],'Employee Info'!$B$3:$B$200,0),MATCH(Data7[[#Headers],[Phone]],'Employee Info'!$C$2:$J$2,0)),"")</f>
        <v/>
      </c>
      <c r="M1150" s="19" t="str">
        <f>IFERROR(INDEX('Employee Info'!$C$3:$J$200,MATCH(Data7[[#This Row],[Name:]],'Employee Info'!$B$3:$B$200,0),MATCH(Data7[[#Headers],[Tech]],'Employee Info'!$C$2:$J$2,0)),"")</f>
        <v/>
      </c>
      <c r="N1150" s="19" t="str">
        <f>IFERROR(INDEX('Employee Info'!$C$3:$J$200,MATCH(Data7[[#This Row],[Name:]],'Employee Info'!$B$3:$B$200,0),MATCH(Data7[[#Headers],[Other]],'Employee Info'!$C$2:$J$2,0)),"")</f>
        <v/>
      </c>
      <c r="O1150" s="19">
        <f>IFERROR((Data7[[#This Row],[Hours:]]*SUM(Data7[[#This Row],[Rate]:[Other]])),"")</f>
        <v>0</v>
      </c>
      <c r="P1150" s="7" t="str">
        <f>IF(Data7[[#This Row],[WO'#:]]="","Riley #","WO#")</f>
        <v>Riley #</v>
      </c>
      <c r="Q1150" s="7">
        <f>IFERROR(WEEKNUM(Data7[[#This Row],[Date:]]),"")</f>
        <v>25</v>
      </c>
      <c r="R1150" s="6">
        <f t="shared" si="51"/>
        <v>45459</v>
      </c>
      <c r="S1150" s="6">
        <f>Data7[[#This Row],[Week Start]]+7</f>
        <v>45466</v>
      </c>
      <c r="T1150" s="7" t="str">
        <f t="shared" si="52"/>
        <v>6/16/2024 - 6/23/2024</v>
      </c>
      <c r="U1150" s="7" t="str">
        <f t="shared" si="53"/>
        <v>Time Card</v>
      </c>
      <c r="V1150" s="8" t="str">
        <f>RIGHT(TEXT(Data7[[#This Row],[Date:]],"mmddyyyy"),4)</f>
        <v>2024</v>
      </c>
      <c r="W1150" s="8" t="str">
        <f>MID(TEXT(Data7[[#This Row],[Date:]],"mmddyyyy"),3,2)</f>
        <v>21</v>
      </c>
      <c r="X1150" s="8" t="str">
        <f>LEFT(TEXT(Data7[[#This Row],[Date:]],"mmddyyyy"),2)</f>
        <v>06</v>
      </c>
      <c r="Y1150" s="6">
        <f>DATE(Data7[[#This Row],[Year]],Data7[[#This Row],[Month]],Data7[[#This Row],[Day]])</f>
        <v>45464</v>
      </c>
    </row>
    <row r="1151" spans="1:25" x14ac:dyDescent="0.3">
      <c r="A1151" s="5">
        <v>45464.404946759256</v>
      </c>
      <c r="B1151" s="7" t="s">
        <v>31</v>
      </c>
      <c r="C1151" s="6" t="s">
        <v>833</v>
      </c>
      <c r="D1151" s="7" t="s">
        <v>299</v>
      </c>
      <c r="E1151" s="8">
        <v>3.5</v>
      </c>
      <c r="F1151" s="7" t="s">
        <v>68</v>
      </c>
      <c r="G1151" s="7" t="s">
        <v>68</v>
      </c>
      <c r="H1151" s="7" t="s">
        <v>758</v>
      </c>
      <c r="I1151" s="7" t="s">
        <v>44</v>
      </c>
      <c r="J1151" s="19" t="str">
        <f>IFERROR(INDEX('Employee Info'!$C$3:$E$200,MATCH(Data7[[#This Row],[Name:]],'Employee Info'!$B$3:$B$200,0),MATCH(Data7[[#This Row],[Hours Type:]],'Employee Info'!$C$2:$E$2,0)),"")</f>
        <v/>
      </c>
      <c r="K1151" s="19" t="str">
        <f>IFERROR(INDEX('Employee Info'!$C$3:$J$200,MATCH(Data7[[#This Row],[Name:]],'Employee Info'!$B$3:$B$200,0),MATCH(Data7[[#Headers],[Truck]],'Employee Info'!$C$2:$J$2,0)),"")</f>
        <v/>
      </c>
      <c r="L1151" s="19" t="str">
        <f>IFERROR(INDEX('Employee Info'!$C$3:$J$200,MATCH(Data7[[#This Row],[Name:]],'Employee Info'!$B$3:$B$200,0),MATCH(Data7[[#Headers],[Phone]],'Employee Info'!$C$2:$J$2,0)),"")</f>
        <v/>
      </c>
      <c r="M1151" s="19" t="str">
        <f>IFERROR(INDEX('Employee Info'!$C$3:$J$200,MATCH(Data7[[#This Row],[Name:]],'Employee Info'!$B$3:$B$200,0),MATCH(Data7[[#Headers],[Tech]],'Employee Info'!$C$2:$J$2,0)),"")</f>
        <v/>
      </c>
      <c r="N1151" s="19" t="str">
        <f>IFERROR(INDEX('Employee Info'!$C$3:$J$200,MATCH(Data7[[#This Row],[Name:]],'Employee Info'!$B$3:$B$200,0),MATCH(Data7[[#Headers],[Other]],'Employee Info'!$C$2:$J$2,0)),"")</f>
        <v/>
      </c>
      <c r="O1151" s="19">
        <f>IFERROR((Data7[[#This Row],[Hours:]]*SUM(Data7[[#This Row],[Rate]:[Other]])),"")</f>
        <v>0</v>
      </c>
      <c r="P1151" s="7" t="str">
        <f>IF(Data7[[#This Row],[WO'#:]]="","Riley #","WO#")</f>
        <v>Riley #</v>
      </c>
      <c r="Q1151" s="7">
        <f>IFERROR(WEEKNUM(Data7[[#This Row],[Date:]]),"")</f>
        <v>25</v>
      </c>
      <c r="R1151" s="6">
        <f t="shared" si="51"/>
        <v>45459</v>
      </c>
      <c r="S1151" s="6">
        <f>Data7[[#This Row],[Week Start]]+7</f>
        <v>45466</v>
      </c>
      <c r="T1151" s="7" t="str">
        <f t="shared" si="52"/>
        <v>6/16/2024 - 6/23/2024</v>
      </c>
      <c r="U1151" s="7" t="str">
        <f t="shared" si="53"/>
        <v>Time Card</v>
      </c>
      <c r="V1151" s="8" t="str">
        <f>RIGHT(TEXT(Data7[[#This Row],[Date:]],"mmddyyyy"),4)</f>
        <v>2024</v>
      </c>
      <c r="W1151" s="8" t="str">
        <f>MID(TEXT(Data7[[#This Row],[Date:]],"mmddyyyy"),3,2)</f>
        <v>21</v>
      </c>
      <c r="X1151" s="8" t="str">
        <f>LEFT(TEXT(Data7[[#This Row],[Date:]],"mmddyyyy"),2)</f>
        <v>06</v>
      </c>
      <c r="Y1151" s="6">
        <f>DATE(Data7[[#This Row],[Year]],Data7[[#This Row],[Month]],Data7[[#This Row],[Day]])</f>
        <v>45464</v>
      </c>
    </row>
    <row r="1152" spans="1:25" x14ac:dyDescent="0.3">
      <c r="A1152" s="5">
        <v>45464.59230729167</v>
      </c>
      <c r="B1152" s="7" t="s">
        <v>66</v>
      </c>
      <c r="C1152" s="6" t="s">
        <v>833</v>
      </c>
      <c r="D1152" s="7" t="s">
        <v>839</v>
      </c>
      <c r="E1152" s="8">
        <v>1</v>
      </c>
      <c r="F1152" s="7" t="s">
        <v>68</v>
      </c>
      <c r="G1152" s="7" t="s">
        <v>68</v>
      </c>
      <c r="H1152" s="7" t="s">
        <v>758</v>
      </c>
      <c r="I1152" s="7" t="s">
        <v>45</v>
      </c>
      <c r="J1152" s="19" t="str">
        <f>IFERROR(INDEX('Employee Info'!$C$3:$E$200,MATCH(Data7[[#This Row],[Name:]],'Employee Info'!$B$3:$B$200,0),MATCH(Data7[[#This Row],[Hours Type:]],'Employee Info'!$C$2:$E$2,0)),"")</f>
        <v/>
      </c>
      <c r="K1152" s="19" t="str">
        <f>IFERROR(INDEX('Employee Info'!$C$3:$J$200,MATCH(Data7[[#This Row],[Name:]],'Employee Info'!$B$3:$B$200,0),MATCH(Data7[[#Headers],[Truck]],'Employee Info'!$C$2:$J$2,0)),"")</f>
        <v/>
      </c>
      <c r="L1152" s="19" t="str">
        <f>IFERROR(INDEX('Employee Info'!$C$3:$J$200,MATCH(Data7[[#This Row],[Name:]],'Employee Info'!$B$3:$B$200,0),MATCH(Data7[[#Headers],[Phone]],'Employee Info'!$C$2:$J$2,0)),"")</f>
        <v/>
      </c>
      <c r="M1152" s="19" t="str">
        <f>IFERROR(INDEX('Employee Info'!$C$3:$J$200,MATCH(Data7[[#This Row],[Name:]],'Employee Info'!$B$3:$B$200,0),MATCH(Data7[[#Headers],[Tech]],'Employee Info'!$C$2:$J$2,0)),"")</f>
        <v/>
      </c>
      <c r="N1152" s="19" t="str">
        <f>IFERROR(INDEX('Employee Info'!$C$3:$J$200,MATCH(Data7[[#This Row],[Name:]],'Employee Info'!$B$3:$B$200,0),MATCH(Data7[[#Headers],[Other]],'Employee Info'!$C$2:$J$2,0)),"")</f>
        <v/>
      </c>
      <c r="O1152" s="19">
        <f>IFERROR((Data7[[#This Row],[Hours:]]*SUM(Data7[[#This Row],[Rate]:[Other]])),"")</f>
        <v>0</v>
      </c>
      <c r="P1152" s="7" t="str">
        <f>IF(Data7[[#This Row],[WO'#:]]="","Riley #","WO#")</f>
        <v>Riley #</v>
      </c>
      <c r="Q1152" s="7">
        <f>IFERROR(WEEKNUM(Data7[[#This Row],[Date:]]),"")</f>
        <v>25</v>
      </c>
      <c r="R1152" s="6">
        <f t="shared" si="51"/>
        <v>45459</v>
      </c>
      <c r="S1152" s="6">
        <f>Data7[[#This Row],[Week Start]]+7</f>
        <v>45466</v>
      </c>
      <c r="T1152" s="7" t="str">
        <f t="shared" si="52"/>
        <v>6/16/2024 - 6/23/2024</v>
      </c>
      <c r="U1152" s="7" t="str">
        <f t="shared" si="53"/>
        <v>Time Card</v>
      </c>
      <c r="V1152" s="8" t="str">
        <f>RIGHT(TEXT(Data7[[#This Row],[Date:]],"mmddyyyy"),4)</f>
        <v>2024</v>
      </c>
      <c r="W1152" s="8" t="str">
        <f>MID(TEXT(Data7[[#This Row],[Date:]],"mmddyyyy"),3,2)</f>
        <v>21</v>
      </c>
      <c r="X1152" s="8" t="str">
        <f>LEFT(TEXT(Data7[[#This Row],[Date:]],"mmddyyyy"),2)</f>
        <v>06</v>
      </c>
      <c r="Y1152" s="6">
        <f>DATE(Data7[[#This Row],[Year]],Data7[[#This Row],[Month]],Data7[[#This Row],[Day]])</f>
        <v>45464</v>
      </c>
    </row>
    <row r="1153" spans="1:25" x14ac:dyDescent="0.3">
      <c r="A1153" s="5">
        <v>45464.59173310185</v>
      </c>
      <c r="B1153" s="7" t="s">
        <v>66</v>
      </c>
      <c r="C1153" s="6" t="s">
        <v>833</v>
      </c>
      <c r="D1153" s="7" t="s">
        <v>838</v>
      </c>
      <c r="E1153" s="8">
        <v>3</v>
      </c>
      <c r="F1153" s="7" t="s">
        <v>68</v>
      </c>
      <c r="G1153" s="7" t="s">
        <v>68</v>
      </c>
      <c r="H1153" s="7" t="s">
        <v>826</v>
      </c>
      <c r="I1153" s="7" t="s">
        <v>787</v>
      </c>
      <c r="J1153" s="19" t="str">
        <f>IFERROR(INDEX('Employee Info'!$C$3:$E$200,MATCH(Data7[[#This Row],[Name:]],'Employee Info'!$B$3:$B$200,0),MATCH(Data7[[#This Row],[Hours Type:]],'Employee Info'!$C$2:$E$2,0)),"")</f>
        <v/>
      </c>
      <c r="K1153" s="19" t="str">
        <f>IFERROR(INDEX('Employee Info'!$C$3:$J$200,MATCH(Data7[[#This Row],[Name:]],'Employee Info'!$B$3:$B$200,0),MATCH(Data7[[#Headers],[Truck]],'Employee Info'!$C$2:$J$2,0)),"")</f>
        <v/>
      </c>
      <c r="L1153" s="19" t="str">
        <f>IFERROR(INDEX('Employee Info'!$C$3:$J$200,MATCH(Data7[[#This Row],[Name:]],'Employee Info'!$B$3:$B$200,0),MATCH(Data7[[#Headers],[Phone]],'Employee Info'!$C$2:$J$2,0)),"")</f>
        <v/>
      </c>
      <c r="M1153" s="19" t="str">
        <f>IFERROR(INDEX('Employee Info'!$C$3:$J$200,MATCH(Data7[[#This Row],[Name:]],'Employee Info'!$B$3:$B$200,0),MATCH(Data7[[#Headers],[Tech]],'Employee Info'!$C$2:$J$2,0)),"")</f>
        <v/>
      </c>
      <c r="N1153" s="19" t="str">
        <f>IFERROR(INDEX('Employee Info'!$C$3:$J$200,MATCH(Data7[[#This Row],[Name:]],'Employee Info'!$B$3:$B$200,0),MATCH(Data7[[#Headers],[Other]],'Employee Info'!$C$2:$J$2,0)),"")</f>
        <v/>
      </c>
      <c r="O1153" s="19">
        <f>IFERROR((Data7[[#This Row],[Hours:]]*SUM(Data7[[#This Row],[Rate]:[Other]])),"")</f>
        <v>0</v>
      </c>
      <c r="P1153" s="7" t="str">
        <f>IF(Data7[[#This Row],[WO'#:]]="","Riley #","WO#")</f>
        <v>Riley #</v>
      </c>
      <c r="Q1153" s="7">
        <f>IFERROR(WEEKNUM(Data7[[#This Row],[Date:]]),"")</f>
        <v>25</v>
      </c>
      <c r="R1153" s="6">
        <f t="shared" si="51"/>
        <v>45459</v>
      </c>
      <c r="S1153" s="6">
        <f>Data7[[#This Row],[Week Start]]+7</f>
        <v>45466</v>
      </c>
      <c r="T1153" s="7" t="str">
        <f t="shared" si="52"/>
        <v>6/16/2024 - 6/23/2024</v>
      </c>
      <c r="U1153" s="7" t="str">
        <f t="shared" si="53"/>
        <v>Time Card</v>
      </c>
      <c r="V1153" s="8" t="str">
        <f>RIGHT(TEXT(Data7[[#This Row],[Date:]],"mmddyyyy"),4)</f>
        <v>2024</v>
      </c>
      <c r="W1153" s="8" t="str">
        <f>MID(TEXT(Data7[[#This Row],[Date:]],"mmddyyyy"),3,2)</f>
        <v>21</v>
      </c>
      <c r="X1153" s="8" t="str">
        <f>LEFT(TEXT(Data7[[#This Row],[Date:]],"mmddyyyy"),2)</f>
        <v>06</v>
      </c>
      <c r="Y1153" s="6">
        <f>DATE(Data7[[#This Row],[Year]],Data7[[#This Row],[Month]],Data7[[#This Row],[Day]])</f>
        <v>45464</v>
      </c>
    </row>
    <row r="1154" spans="1:25" x14ac:dyDescent="0.3">
      <c r="A1154" s="5">
        <v>45464.593094212963</v>
      </c>
      <c r="B1154" s="7" t="s">
        <v>66</v>
      </c>
      <c r="C1154" s="6" t="s">
        <v>833</v>
      </c>
      <c r="D1154" s="7" t="s">
        <v>841</v>
      </c>
      <c r="E1154" s="8">
        <v>1</v>
      </c>
      <c r="F1154" s="7" t="s">
        <v>68</v>
      </c>
      <c r="G1154" s="7" t="s">
        <v>68</v>
      </c>
      <c r="H1154" s="7" t="s">
        <v>42</v>
      </c>
      <c r="I1154" s="7" t="s">
        <v>44</v>
      </c>
      <c r="J1154" s="19" t="str">
        <f>IFERROR(INDEX('Employee Info'!$C$3:$E$200,MATCH(Data7[[#This Row],[Name:]],'Employee Info'!$B$3:$B$200,0),MATCH(Data7[[#This Row],[Hours Type:]],'Employee Info'!$C$2:$E$2,0)),"")</f>
        <v/>
      </c>
      <c r="K1154" s="19" t="str">
        <f>IFERROR(INDEX('Employee Info'!$C$3:$J$200,MATCH(Data7[[#This Row],[Name:]],'Employee Info'!$B$3:$B$200,0),MATCH(Data7[[#Headers],[Truck]],'Employee Info'!$C$2:$J$2,0)),"")</f>
        <v/>
      </c>
      <c r="L1154" s="19" t="str">
        <f>IFERROR(INDEX('Employee Info'!$C$3:$J$200,MATCH(Data7[[#This Row],[Name:]],'Employee Info'!$B$3:$B$200,0),MATCH(Data7[[#Headers],[Phone]],'Employee Info'!$C$2:$J$2,0)),"")</f>
        <v/>
      </c>
      <c r="M1154" s="19" t="str">
        <f>IFERROR(INDEX('Employee Info'!$C$3:$J$200,MATCH(Data7[[#This Row],[Name:]],'Employee Info'!$B$3:$B$200,0),MATCH(Data7[[#Headers],[Tech]],'Employee Info'!$C$2:$J$2,0)),"")</f>
        <v/>
      </c>
      <c r="N1154" s="19" t="str">
        <f>IFERROR(INDEX('Employee Info'!$C$3:$J$200,MATCH(Data7[[#This Row],[Name:]],'Employee Info'!$B$3:$B$200,0),MATCH(Data7[[#Headers],[Other]],'Employee Info'!$C$2:$J$2,0)),"")</f>
        <v/>
      </c>
      <c r="O1154" s="19">
        <f>IFERROR((Data7[[#This Row],[Hours:]]*SUM(Data7[[#This Row],[Rate]:[Other]])),"")</f>
        <v>0</v>
      </c>
      <c r="P1154" s="7" t="str">
        <f>IF(Data7[[#This Row],[WO'#:]]="","Riley #","WO#")</f>
        <v>Riley #</v>
      </c>
      <c r="Q1154" s="7">
        <f>IFERROR(WEEKNUM(Data7[[#This Row],[Date:]]),"")</f>
        <v>25</v>
      </c>
      <c r="R1154" s="6">
        <f t="shared" ref="R1154:R1217" si="54">DATE(RIGHT(TEXT(C1154,"mm/dd/yyyy"),4),1,1)+(Q1154-1)*7-(WEEKDAY(DATE(RIGHT(TEXT(C1154,"mm/dd/yyyy"),4),1,1)))+1</f>
        <v>45459</v>
      </c>
      <c r="S1154" s="6">
        <f>Data7[[#This Row],[Week Start]]+7</f>
        <v>45466</v>
      </c>
      <c r="T1154" s="7" t="str">
        <f t="shared" ref="T1154:T1217" si="55">IFERROR(TEXT(R1154, "m/d/yyyy") &amp; " - " &amp; TEXT(S1154, "m/d/yyyy"),"")</f>
        <v>6/16/2024 - 6/23/2024</v>
      </c>
      <c r="U1154" s="7" t="str">
        <f t="shared" ref="U1154:U1217" si="56">"Time Card"</f>
        <v>Time Card</v>
      </c>
      <c r="V1154" s="8" t="str">
        <f>RIGHT(TEXT(Data7[[#This Row],[Date:]],"mmddyyyy"),4)</f>
        <v>2024</v>
      </c>
      <c r="W1154" s="8" t="str">
        <f>MID(TEXT(Data7[[#This Row],[Date:]],"mmddyyyy"),3,2)</f>
        <v>21</v>
      </c>
      <c r="X1154" s="8" t="str">
        <f>LEFT(TEXT(Data7[[#This Row],[Date:]],"mmddyyyy"),2)</f>
        <v>06</v>
      </c>
      <c r="Y1154" s="6">
        <f>DATE(Data7[[#This Row],[Year]],Data7[[#This Row],[Month]],Data7[[#This Row],[Day]])</f>
        <v>45464</v>
      </c>
    </row>
    <row r="1155" spans="1:25" x14ac:dyDescent="0.3">
      <c r="A1155" s="5">
        <v>45471.442263194447</v>
      </c>
      <c r="B1155" s="7" t="s">
        <v>66</v>
      </c>
      <c r="C1155" s="6" t="s">
        <v>842</v>
      </c>
      <c r="D1155" s="7" t="s">
        <v>843</v>
      </c>
      <c r="E1155" s="8">
        <v>5</v>
      </c>
      <c r="F1155" s="7">
        <v>6984733</v>
      </c>
      <c r="G1155" s="7" t="s">
        <v>68</v>
      </c>
      <c r="H1155" s="7" t="s">
        <v>756</v>
      </c>
      <c r="I1155" s="7" t="s">
        <v>44</v>
      </c>
      <c r="J1155" s="19" t="str">
        <f>IFERROR(INDEX('Employee Info'!$C$3:$E$200,MATCH(Data7[[#This Row],[Name:]],'Employee Info'!$B$3:$B$200,0),MATCH(Data7[[#This Row],[Hours Type:]],'Employee Info'!$C$2:$E$2,0)),"")</f>
        <v/>
      </c>
      <c r="K1155" s="19" t="str">
        <f>IFERROR(INDEX('Employee Info'!$C$3:$J$200,MATCH(Data7[[#This Row],[Name:]],'Employee Info'!$B$3:$B$200,0),MATCH(Data7[[#Headers],[Truck]],'Employee Info'!$C$2:$J$2,0)),"")</f>
        <v/>
      </c>
      <c r="L1155" s="19" t="str">
        <f>IFERROR(INDEX('Employee Info'!$C$3:$J$200,MATCH(Data7[[#This Row],[Name:]],'Employee Info'!$B$3:$B$200,0),MATCH(Data7[[#Headers],[Phone]],'Employee Info'!$C$2:$J$2,0)),"")</f>
        <v/>
      </c>
      <c r="M1155" s="19" t="str">
        <f>IFERROR(INDEX('Employee Info'!$C$3:$J$200,MATCH(Data7[[#This Row],[Name:]],'Employee Info'!$B$3:$B$200,0),MATCH(Data7[[#Headers],[Tech]],'Employee Info'!$C$2:$J$2,0)),"")</f>
        <v/>
      </c>
      <c r="N1155" s="19" t="str">
        <f>IFERROR(INDEX('Employee Info'!$C$3:$J$200,MATCH(Data7[[#This Row],[Name:]],'Employee Info'!$B$3:$B$200,0),MATCH(Data7[[#Headers],[Other]],'Employee Info'!$C$2:$J$2,0)),"")</f>
        <v/>
      </c>
      <c r="O1155" s="19">
        <f>IFERROR((Data7[[#This Row],[Hours:]]*SUM(Data7[[#This Row],[Rate]:[Other]])),"")</f>
        <v>0</v>
      </c>
      <c r="P1155" s="7" t="str">
        <f>IF(Data7[[#This Row],[WO'#:]]="","Riley #","WO#")</f>
        <v>WO#</v>
      </c>
      <c r="Q1155" s="7">
        <f>IFERROR(WEEKNUM(Data7[[#This Row],[Date:]]),"")</f>
        <v>26</v>
      </c>
      <c r="R1155" s="6">
        <f t="shared" si="54"/>
        <v>45466</v>
      </c>
      <c r="S1155" s="6">
        <f>Data7[[#This Row],[Week Start]]+7</f>
        <v>45473</v>
      </c>
      <c r="T1155" s="7" t="str">
        <f t="shared" si="55"/>
        <v>6/23/2024 - 6/30/2024</v>
      </c>
      <c r="U1155" s="7" t="str">
        <f t="shared" si="56"/>
        <v>Time Card</v>
      </c>
      <c r="V1155" s="8" t="str">
        <f>RIGHT(TEXT(Data7[[#This Row],[Date:]],"mmddyyyy"),4)</f>
        <v>2024</v>
      </c>
      <c r="W1155" s="8" t="str">
        <f>MID(TEXT(Data7[[#This Row],[Date:]],"mmddyyyy"),3,2)</f>
        <v>24</v>
      </c>
      <c r="X1155" s="8" t="str">
        <f>LEFT(TEXT(Data7[[#This Row],[Date:]],"mmddyyyy"),2)</f>
        <v>06</v>
      </c>
      <c r="Y1155" s="6">
        <f>DATE(Data7[[#This Row],[Year]],Data7[[#This Row],[Month]],Data7[[#This Row],[Day]])</f>
        <v>45467</v>
      </c>
    </row>
    <row r="1156" spans="1:25" x14ac:dyDescent="0.3">
      <c r="A1156" s="5">
        <v>45485.479479861111</v>
      </c>
      <c r="B1156" s="7" t="s">
        <v>76</v>
      </c>
      <c r="C1156" s="6" t="s">
        <v>842</v>
      </c>
      <c r="D1156" s="7" t="s">
        <v>156</v>
      </c>
      <c r="E1156" s="8">
        <v>1</v>
      </c>
      <c r="F1156" s="7">
        <v>6984733</v>
      </c>
      <c r="G1156" s="7" t="s">
        <v>68</v>
      </c>
      <c r="H1156" s="7" t="s">
        <v>756</v>
      </c>
      <c r="I1156" s="7" t="s">
        <v>44</v>
      </c>
      <c r="J1156" s="19" t="str">
        <f>IFERROR(INDEX('Employee Info'!$C$3:$E$200,MATCH(Data7[[#This Row],[Name:]],'Employee Info'!$B$3:$B$200,0),MATCH(Data7[[#This Row],[Hours Type:]],'Employee Info'!$C$2:$E$2,0)),"")</f>
        <v/>
      </c>
      <c r="K1156" s="19" t="str">
        <f>IFERROR(INDEX('Employee Info'!$C$3:$J$200,MATCH(Data7[[#This Row],[Name:]],'Employee Info'!$B$3:$B$200,0),MATCH(Data7[[#Headers],[Truck]],'Employee Info'!$C$2:$J$2,0)),"")</f>
        <v/>
      </c>
      <c r="L1156" s="19" t="str">
        <f>IFERROR(INDEX('Employee Info'!$C$3:$J$200,MATCH(Data7[[#This Row],[Name:]],'Employee Info'!$B$3:$B$200,0),MATCH(Data7[[#Headers],[Phone]],'Employee Info'!$C$2:$J$2,0)),"")</f>
        <v/>
      </c>
      <c r="M1156" s="19" t="str">
        <f>IFERROR(INDEX('Employee Info'!$C$3:$J$200,MATCH(Data7[[#This Row],[Name:]],'Employee Info'!$B$3:$B$200,0),MATCH(Data7[[#Headers],[Tech]],'Employee Info'!$C$2:$J$2,0)),"")</f>
        <v/>
      </c>
      <c r="N1156" s="19" t="str">
        <f>IFERROR(INDEX('Employee Info'!$C$3:$J$200,MATCH(Data7[[#This Row],[Name:]],'Employee Info'!$B$3:$B$200,0),MATCH(Data7[[#Headers],[Other]],'Employee Info'!$C$2:$J$2,0)),"")</f>
        <v/>
      </c>
      <c r="O1156" s="19">
        <f>IFERROR((Data7[[#This Row],[Hours:]]*SUM(Data7[[#This Row],[Rate]:[Other]])),"")</f>
        <v>0</v>
      </c>
      <c r="P1156" s="7" t="str">
        <f>IF(Data7[[#This Row],[WO'#:]]="","Riley #","WO#")</f>
        <v>WO#</v>
      </c>
      <c r="Q1156" s="7">
        <f>IFERROR(WEEKNUM(Data7[[#This Row],[Date:]]),"")</f>
        <v>26</v>
      </c>
      <c r="R1156" s="6">
        <f t="shared" si="54"/>
        <v>45466</v>
      </c>
      <c r="S1156" s="6">
        <f>Data7[[#This Row],[Week Start]]+7</f>
        <v>45473</v>
      </c>
      <c r="T1156" s="7" t="str">
        <f t="shared" si="55"/>
        <v>6/23/2024 - 6/30/2024</v>
      </c>
      <c r="U1156" s="7" t="str">
        <f t="shared" si="56"/>
        <v>Time Card</v>
      </c>
      <c r="V1156" s="8" t="str">
        <f>RIGHT(TEXT(Data7[[#This Row],[Date:]],"mmddyyyy"),4)</f>
        <v>2024</v>
      </c>
      <c r="W1156" s="8" t="str">
        <f>MID(TEXT(Data7[[#This Row],[Date:]],"mmddyyyy"),3,2)</f>
        <v>24</v>
      </c>
      <c r="X1156" s="8" t="str">
        <f>LEFT(TEXT(Data7[[#This Row],[Date:]],"mmddyyyy"),2)</f>
        <v>06</v>
      </c>
      <c r="Y1156" s="6">
        <f>DATE(Data7[[#This Row],[Year]],Data7[[#This Row],[Month]],Data7[[#This Row],[Day]])</f>
        <v>45467</v>
      </c>
    </row>
    <row r="1157" spans="1:25" x14ac:dyDescent="0.3">
      <c r="A1157" s="5">
        <v>45467.585402893521</v>
      </c>
      <c r="B1157" s="7" t="s">
        <v>23</v>
      </c>
      <c r="C1157" s="6" t="s">
        <v>842</v>
      </c>
      <c r="D1157" s="7" t="s">
        <v>844</v>
      </c>
      <c r="E1157" s="8">
        <v>2</v>
      </c>
      <c r="F1157" s="7" t="s">
        <v>68</v>
      </c>
      <c r="G1157" s="7" t="s">
        <v>68</v>
      </c>
      <c r="H1157" s="7" t="s">
        <v>808</v>
      </c>
      <c r="I1157" s="7" t="s">
        <v>44</v>
      </c>
      <c r="J1157" s="19" t="str">
        <f>IFERROR(INDEX('Employee Info'!$C$3:$E$200,MATCH(Data7[[#This Row],[Name:]],'Employee Info'!$B$3:$B$200,0),MATCH(Data7[[#This Row],[Hours Type:]],'Employee Info'!$C$2:$E$2,0)),"")</f>
        <v/>
      </c>
      <c r="K1157" s="19" t="str">
        <f>IFERROR(INDEX('Employee Info'!$C$3:$J$200,MATCH(Data7[[#This Row],[Name:]],'Employee Info'!$B$3:$B$200,0),MATCH(Data7[[#Headers],[Truck]],'Employee Info'!$C$2:$J$2,0)),"")</f>
        <v/>
      </c>
      <c r="L1157" s="19" t="str">
        <f>IFERROR(INDEX('Employee Info'!$C$3:$J$200,MATCH(Data7[[#This Row],[Name:]],'Employee Info'!$B$3:$B$200,0),MATCH(Data7[[#Headers],[Phone]],'Employee Info'!$C$2:$J$2,0)),"")</f>
        <v/>
      </c>
      <c r="M1157" s="19" t="str">
        <f>IFERROR(INDEX('Employee Info'!$C$3:$J$200,MATCH(Data7[[#This Row],[Name:]],'Employee Info'!$B$3:$B$200,0),MATCH(Data7[[#Headers],[Tech]],'Employee Info'!$C$2:$J$2,0)),"")</f>
        <v/>
      </c>
      <c r="N1157" s="19" t="str">
        <f>IFERROR(INDEX('Employee Info'!$C$3:$J$200,MATCH(Data7[[#This Row],[Name:]],'Employee Info'!$B$3:$B$200,0),MATCH(Data7[[#Headers],[Other]],'Employee Info'!$C$2:$J$2,0)),"")</f>
        <v/>
      </c>
      <c r="O1157" s="19">
        <f>IFERROR((Data7[[#This Row],[Hours:]]*SUM(Data7[[#This Row],[Rate]:[Other]])),"")</f>
        <v>0</v>
      </c>
      <c r="P1157" s="7" t="str">
        <f>IF(Data7[[#This Row],[WO'#:]]="","Riley #","WO#")</f>
        <v>Riley #</v>
      </c>
      <c r="Q1157" s="7">
        <f>IFERROR(WEEKNUM(Data7[[#This Row],[Date:]]),"")</f>
        <v>26</v>
      </c>
      <c r="R1157" s="6">
        <f t="shared" si="54"/>
        <v>45466</v>
      </c>
      <c r="S1157" s="6">
        <f>Data7[[#This Row],[Week Start]]+7</f>
        <v>45473</v>
      </c>
      <c r="T1157" s="7" t="str">
        <f t="shared" si="55"/>
        <v>6/23/2024 - 6/30/2024</v>
      </c>
      <c r="U1157" s="7" t="str">
        <f t="shared" si="56"/>
        <v>Time Card</v>
      </c>
      <c r="V1157" s="8" t="str">
        <f>RIGHT(TEXT(Data7[[#This Row],[Date:]],"mmddyyyy"),4)</f>
        <v>2024</v>
      </c>
      <c r="W1157" s="8" t="str">
        <f>MID(TEXT(Data7[[#This Row],[Date:]],"mmddyyyy"),3,2)</f>
        <v>24</v>
      </c>
      <c r="X1157" s="8" t="str">
        <f>LEFT(TEXT(Data7[[#This Row],[Date:]],"mmddyyyy"),2)</f>
        <v>06</v>
      </c>
      <c r="Y1157" s="6">
        <f>DATE(Data7[[#This Row],[Year]],Data7[[#This Row],[Month]],Data7[[#This Row],[Day]])</f>
        <v>45467</v>
      </c>
    </row>
    <row r="1158" spans="1:25" x14ac:dyDescent="0.3">
      <c r="A1158" s="5">
        <v>45467.585464583331</v>
      </c>
      <c r="B1158" s="7" t="s">
        <v>35</v>
      </c>
      <c r="C1158" s="6" t="s">
        <v>842</v>
      </c>
      <c r="D1158" s="7" t="s">
        <v>844</v>
      </c>
      <c r="E1158" s="8">
        <v>2</v>
      </c>
      <c r="F1158" s="7" t="s">
        <v>68</v>
      </c>
      <c r="G1158" s="7" t="s">
        <v>68</v>
      </c>
      <c r="H1158" s="7" t="s">
        <v>808</v>
      </c>
      <c r="I1158" s="7" t="s">
        <v>44</v>
      </c>
      <c r="J1158" s="19" t="str">
        <f>IFERROR(INDEX('Employee Info'!$C$3:$E$200,MATCH(Data7[[#This Row],[Name:]],'Employee Info'!$B$3:$B$200,0),MATCH(Data7[[#This Row],[Hours Type:]],'Employee Info'!$C$2:$E$2,0)),"")</f>
        <v/>
      </c>
      <c r="K1158" s="19" t="str">
        <f>IFERROR(INDEX('Employee Info'!$C$3:$J$200,MATCH(Data7[[#This Row],[Name:]],'Employee Info'!$B$3:$B$200,0),MATCH(Data7[[#Headers],[Truck]],'Employee Info'!$C$2:$J$2,0)),"")</f>
        <v/>
      </c>
      <c r="L1158" s="19" t="str">
        <f>IFERROR(INDEX('Employee Info'!$C$3:$J$200,MATCH(Data7[[#This Row],[Name:]],'Employee Info'!$B$3:$B$200,0),MATCH(Data7[[#Headers],[Phone]],'Employee Info'!$C$2:$J$2,0)),"")</f>
        <v/>
      </c>
      <c r="M1158" s="19" t="str">
        <f>IFERROR(INDEX('Employee Info'!$C$3:$J$200,MATCH(Data7[[#This Row],[Name:]],'Employee Info'!$B$3:$B$200,0),MATCH(Data7[[#Headers],[Tech]],'Employee Info'!$C$2:$J$2,0)),"")</f>
        <v/>
      </c>
      <c r="N1158" s="19" t="str">
        <f>IFERROR(INDEX('Employee Info'!$C$3:$J$200,MATCH(Data7[[#This Row],[Name:]],'Employee Info'!$B$3:$B$200,0),MATCH(Data7[[#Headers],[Other]],'Employee Info'!$C$2:$J$2,0)),"")</f>
        <v/>
      </c>
      <c r="O1158" s="19">
        <f>IFERROR((Data7[[#This Row],[Hours:]]*SUM(Data7[[#This Row],[Rate]:[Other]])),"")</f>
        <v>0</v>
      </c>
      <c r="P1158" s="7" t="str">
        <f>IF(Data7[[#This Row],[WO'#:]]="","Riley #","WO#")</f>
        <v>Riley #</v>
      </c>
      <c r="Q1158" s="7">
        <f>IFERROR(WEEKNUM(Data7[[#This Row],[Date:]]),"")</f>
        <v>26</v>
      </c>
      <c r="R1158" s="6">
        <f t="shared" si="54"/>
        <v>45466</v>
      </c>
      <c r="S1158" s="6">
        <f>Data7[[#This Row],[Week Start]]+7</f>
        <v>45473</v>
      </c>
      <c r="T1158" s="7" t="str">
        <f t="shared" si="55"/>
        <v>6/23/2024 - 6/30/2024</v>
      </c>
      <c r="U1158" s="7" t="str">
        <f t="shared" si="56"/>
        <v>Time Card</v>
      </c>
      <c r="V1158" s="8" t="str">
        <f>RIGHT(TEXT(Data7[[#This Row],[Date:]],"mmddyyyy"),4)</f>
        <v>2024</v>
      </c>
      <c r="W1158" s="8" t="str">
        <f>MID(TEXT(Data7[[#This Row],[Date:]],"mmddyyyy"),3,2)</f>
        <v>24</v>
      </c>
      <c r="X1158" s="8" t="str">
        <f>LEFT(TEXT(Data7[[#This Row],[Date:]],"mmddyyyy"),2)</f>
        <v>06</v>
      </c>
      <c r="Y1158" s="6">
        <f>DATE(Data7[[#This Row],[Year]],Data7[[#This Row],[Month]],Data7[[#This Row],[Day]])</f>
        <v>45467</v>
      </c>
    </row>
    <row r="1159" spans="1:25" x14ac:dyDescent="0.3">
      <c r="A1159" s="5">
        <v>45471.428320949075</v>
      </c>
      <c r="B1159" s="7" t="s">
        <v>66</v>
      </c>
      <c r="C1159" s="6" t="s">
        <v>842</v>
      </c>
      <c r="D1159" s="7" t="s">
        <v>847</v>
      </c>
      <c r="E1159" s="8">
        <v>1</v>
      </c>
      <c r="F1159" s="7" t="s">
        <v>68</v>
      </c>
      <c r="G1159" s="7" t="s">
        <v>68</v>
      </c>
      <c r="H1159" s="7" t="s">
        <v>808</v>
      </c>
      <c r="I1159" s="7" t="s">
        <v>44</v>
      </c>
      <c r="J1159" s="19" t="str">
        <f>IFERROR(INDEX('Employee Info'!$C$3:$E$200,MATCH(Data7[[#This Row],[Name:]],'Employee Info'!$B$3:$B$200,0),MATCH(Data7[[#This Row],[Hours Type:]],'Employee Info'!$C$2:$E$2,0)),"")</f>
        <v/>
      </c>
      <c r="K1159" s="19" t="str">
        <f>IFERROR(INDEX('Employee Info'!$C$3:$J$200,MATCH(Data7[[#This Row],[Name:]],'Employee Info'!$B$3:$B$200,0),MATCH(Data7[[#Headers],[Truck]],'Employee Info'!$C$2:$J$2,0)),"")</f>
        <v/>
      </c>
      <c r="L1159" s="19" t="str">
        <f>IFERROR(INDEX('Employee Info'!$C$3:$J$200,MATCH(Data7[[#This Row],[Name:]],'Employee Info'!$B$3:$B$200,0),MATCH(Data7[[#Headers],[Phone]],'Employee Info'!$C$2:$J$2,0)),"")</f>
        <v/>
      </c>
      <c r="M1159" s="19" t="str">
        <f>IFERROR(INDEX('Employee Info'!$C$3:$J$200,MATCH(Data7[[#This Row],[Name:]],'Employee Info'!$B$3:$B$200,0),MATCH(Data7[[#Headers],[Tech]],'Employee Info'!$C$2:$J$2,0)),"")</f>
        <v/>
      </c>
      <c r="N1159" s="19" t="str">
        <f>IFERROR(INDEX('Employee Info'!$C$3:$J$200,MATCH(Data7[[#This Row],[Name:]],'Employee Info'!$B$3:$B$200,0),MATCH(Data7[[#Headers],[Other]],'Employee Info'!$C$2:$J$2,0)),"")</f>
        <v/>
      </c>
      <c r="O1159" s="19">
        <f>IFERROR((Data7[[#This Row],[Hours:]]*SUM(Data7[[#This Row],[Rate]:[Other]])),"")</f>
        <v>0</v>
      </c>
      <c r="P1159" s="7" t="str">
        <f>IF(Data7[[#This Row],[WO'#:]]="","Riley #","WO#")</f>
        <v>Riley #</v>
      </c>
      <c r="Q1159" s="7">
        <f>IFERROR(WEEKNUM(Data7[[#This Row],[Date:]]),"")</f>
        <v>26</v>
      </c>
      <c r="R1159" s="6">
        <f t="shared" si="54"/>
        <v>45466</v>
      </c>
      <c r="S1159" s="6">
        <f>Data7[[#This Row],[Week Start]]+7</f>
        <v>45473</v>
      </c>
      <c r="T1159" s="7" t="str">
        <f t="shared" si="55"/>
        <v>6/23/2024 - 6/30/2024</v>
      </c>
      <c r="U1159" s="7" t="str">
        <f t="shared" si="56"/>
        <v>Time Card</v>
      </c>
      <c r="V1159" s="8" t="str">
        <f>RIGHT(TEXT(Data7[[#This Row],[Date:]],"mmddyyyy"),4)</f>
        <v>2024</v>
      </c>
      <c r="W1159" s="8" t="str">
        <f>MID(TEXT(Data7[[#This Row],[Date:]],"mmddyyyy"),3,2)</f>
        <v>24</v>
      </c>
      <c r="X1159" s="8" t="str">
        <f>LEFT(TEXT(Data7[[#This Row],[Date:]],"mmddyyyy"),2)</f>
        <v>06</v>
      </c>
      <c r="Y1159" s="6">
        <f>DATE(Data7[[#This Row],[Year]],Data7[[#This Row],[Month]],Data7[[#This Row],[Day]])</f>
        <v>45467</v>
      </c>
    </row>
    <row r="1160" spans="1:25" x14ac:dyDescent="0.3">
      <c r="A1160" s="5">
        <v>45467.584685300928</v>
      </c>
      <c r="B1160" s="7" t="s">
        <v>35</v>
      </c>
      <c r="C1160" s="6" t="s">
        <v>842</v>
      </c>
      <c r="D1160" s="7" t="s">
        <v>648</v>
      </c>
      <c r="E1160" s="8">
        <v>2</v>
      </c>
      <c r="F1160" s="7" t="s">
        <v>68</v>
      </c>
      <c r="G1160" s="7" t="s">
        <v>68</v>
      </c>
      <c r="H1160" s="7" t="s">
        <v>649</v>
      </c>
      <c r="I1160" s="7" t="s">
        <v>44</v>
      </c>
      <c r="J1160" s="19" t="str">
        <f>IFERROR(INDEX('Employee Info'!$C$3:$E$200,MATCH(Data7[[#This Row],[Name:]],'Employee Info'!$B$3:$B$200,0),MATCH(Data7[[#This Row],[Hours Type:]],'Employee Info'!$C$2:$E$2,0)),"")</f>
        <v/>
      </c>
      <c r="K1160" s="19" t="str">
        <f>IFERROR(INDEX('Employee Info'!$C$3:$J$200,MATCH(Data7[[#This Row],[Name:]],'Employee Info'!$B$3:$B$200,0),MATCH(Data7[[#Headers],[Truck]],'Employee Info'!$C$2:$J$2,0)),"")</f>
        <v/>
      </c>
      <c r="L1160" s="19" t="str">
        <f>IFERROR(INDEX('Employee Info'!$C$3:$J$200,MATCH(Data7[[#This Row],[Name:]],'Employee Info'!$B$3:$B$200,0),MATCH(Data7[[#Headers],[Phone]],'Employee Info'!$C$2:$J$2,0)),"")</f>
        <v/>
      </c>
      <c r="M1160" s="19" t="str">
        <f>IFERROR(INDEX('Employee Info'!$C$3:$J$200,MATCH(Data7[[#This Row],[Name:]],'Employee Info'!$B$3:$B$200,0),MATCH(Data7[[#Headers],[Tech]],'Employee Info'!$C$2:$J$2,0)),"")</f>
        <v/>
      </c>
      <c r="N1160" s="19" t="str">
        <f>IFERROR(INDEX('Employee Info'!$C$3:$J$200,MATCH(Data7[[#This Row],[Name:]],'Employee Info'!$B$3:$B$200,0),MATCH(Data7[[#Headers],[Other]],'Employee Info'!$C$2:$J$2,0)),"")</f>
        <v/>
      </c>
      <c r="O1160" s="19">
        <f>IFERROR((Data7[[#This Row],[Hours:]]*SUM(Data7[[#This Row],[Rate]:[Other]])),"")</f>
        <v>0</v>
      </c>
      <c r="P1160" s="7" t="str">
        <f>IF(Data7[[#This Row],[WO'#:]]="","Riley #","WO#")</f>
        <v>Riley #</v>
      </c>
      <c r="Q1160" s="7">
        <f>IFERROR(WEEKNUM(Data7[[#This Row],[Date:]]),"")</f>
        <v>26</v>
      </c>
      <c r="R1160" s="6">
        <f t="shared" si="54"/>
        <v>45466</v>
      </c>
      <c r="S1160" s="6">
        <f>Data7[[#This Row],[Week Start]]+7</f>
        <v>45473</v>
      </c>
      <c r="T1160" s="7" t="str">
        <f t="shared" si="55"/>
        <v>6/23/2024 - 6/30/2024</v>
      </c>
      <c r="U1160" s="7" t="str">
        <f t="shared" si="56"/>
        <v>Time Card</v>
      </c>
      <c r="V1160" s="8" t="str">
        <f>RIGHT(TEXT(Data7[[#This Row],[Date:]],"mmddyyyy"),4)</f>
        <v>2024</v>
      </c>
      <c r="W1160" s="8" t="str">
        <f>MID(TEXT(Data7[[#This Row],[Date:]],"mmddyyyy"),3,2)</f>
        <v>24</v>
      </c>
      <c r="X1160" s="8" t="str">
        <f>LEFT(TEXT(Data7[[#This Row],[Date:]],"mmddyyyy"),2)</f>
        <v>06</v>
      </c>
      <c r="Y1160" s="6">
        <f>DATE(Data7[[#This Row],[Year]],Data7[[#This Row],[Month]],Data7[[#This Row],[Day]])</f>
        <v>45467</v>
      </c>
    </row>
    <row r="1161" spans="1:25" x14ac:dyDescent="0.3">
      <c r="A1161" s="5">
        <v>45467.584852662039</v>
      </c>
      <c r="B1161" s="7" t="s">
        <v>23</v>
      </c>
      <c r="C1161" s="6" t="s">
        <v>842</v>
      </c>
      <c r="D1161" s="7" t="s">
        <v>648</v>
      </c>
      <c r="E1161" s="8">
        <v>2</v>
      </c>
      <c r="F1161" s="7" t="s">
        <v>68</v>
      </c>
      <c r="G1161" s="7" t="s">
        <v>68</v>
      </c>
      <c r="H1161" s="7" t="s">
        <v>649</v>
      </c>
      <c r="I1161" s="7" t="s">
        <v>44</v>
      </c>
      <c r="J1161" s="19" t="str">
        <f>IFERROR(INDEX('Employee Info'!$C$3:$E$200,MATCH(Data7[[#This Row],[Name:]],'Employee Info'!$B$3:$B$200,0),MATCH(Data7[[#This Row],[Hours Type:]],'Employee Info'!$C$2:$E$2,0)),"")</f>
        <v/>
      </c>
      <c r="K1161" s="19" t="str">
        <f>IFERROR(INDEX('Employee Info'!$C$3:$J$200,MATCH(Data7[[#This Row],[Name:]],'Employee Info'!$B$3:$B$200,0),MATCH(Data7[[#Headers],[Truck]],'Employee Info'!$C$2:$J$2,0)),"")</f>
        <v/>
      </c>
      <c r="L1161" s="19" t="str">
        <f>IFERROR(INDEX('Employee Info'!$C$3:$J$200,MATCH(Data7[[#This Row],[Name:]],'Employee Info'!$B$3:$B$200,0),MATCH(Data7[[#Headers],[Phone]],'Employee Info'!$C$2:$J$2,0)),"")</f>
        <v/>
      </c>
      <c r="M1161" s="19" t="str">
        <f>IFERROR(INDEX('Employee Info'!$C$3:$J$200,MATCH(Data7[[#This Row],[Name:]],'Employee Info'!$B$3:$B$200,0),MATCH(Data7[[#Headers],[Tech]],'Employee Info'!$C$2:$J$2,0)),"")</f>
        <v/>
      </c>
      <c r="N1161" s="19" t="str">
        <f>IFERROR(INDEX('Employee Info'!$C$3:$J$200,MATCH(Data7[[#This Row],[Name:]],'Employee Info'!$B$3:$B$200,0),MATCH(Data7[[#Headers],[Other]],'Employee Info'!$C$2:$J$2,0)),"")</f>
        <v/>
      </c>
      <c r="O1161" s="19">
        <f>IFERROR((Data7[[#This Row],[Hours:]]*SUM(Data7[[#This Row],[Rate]:[Other]])),"")</f>
        <v>0</v>
      </c>
      <c r="P1161" s="7" t="str">
        <f>IF(Data7[[#This Row],[WO'#:]]="","Riley #","WO#")</f>
        <v>Riley #</v>
      </c>
      <c r="Q1161" s="7">
        <f>IFERROR(WEEKNUM(Data7[[#This Row],[Date:]]),"")</f>
        <v>26</v>
      </c>
      <c r="R1161" s="6">
        <f t="shared" si="54"/>
        <v>45466</v>
      </c>
      <c r="S1161" s="6">
        <f>Data7[[#This Row],[Week Start]]+7</f>
        <v>45473</v>
      </c>
      <c r="T1161" s="7" t="str">
        <f t="shared" si="55"/>
        <v>6/23/2024 - 6/30/2024</v>
      </c>
      <c r="U1161" s="7" t="str">
        <f t="shared" si="56"/>
        <v>Time Card</v>
      </c>
      <c r="V1161" s="8" t="str">
        <f>RIGHT(TEXT(Data7[[#This Row],[Date:]],"mmddyyyy"),4)</f>
        <v>2024</v>
      </c>
      <c r="W1161" s="8" t="str">
        <f>MID(TEXT(Data7[[#This Row],[Date:]],"mmddyyyy"),3,2)</f>
        <v>24</v>
      </c>
      <c r="X1161" s="8" t="str">
        <f>LEFT(TEXT(Data7[[#This Row],[Date:]],"mmddyyyy"),2)</f>
        <v>06</v>
      </c>
      <c r="Y1161" s="6">
        <f>DATE(Data7[[#This Row],[Year]],Data7[[#This Row],[Month]],Data7[[#This Row],[Day]])</f>
        <v>45467</v>
      </c>
    </row>
    <row r="1162" spans="1:25" x14ac:dyDescent="0.3">
      <c r="A1162" s="5">
        <v>45468.252948148147</v>
      </c>
      <c r="B1162" s="7" t="s">
        <v>31</v>
      </c>
      <c r="C1162" s="6" t="s">
        <v>842</v>
      </c>
      <c r="D1162" s="7" t="s">
        <v>846</v>
      </c>
      <c r="E1162" s="8">
        <v>8</v>
      </c>
      <c r="F1162" s="7" t="s">
        <v>68</v>
      </c>
      <c r="G1162" s="7" t="s">
        <v>68</v>
      </c>
      <c r="H1162" s="7" t="s">
        <v>697</v>
      </c>
      <c r="I1162" s="7" t="s">
        <v>44</v>
      </c>
      <c r="J1162" s="19" t="str">
        <f>IFERROR(INDEX('Employee Info'!$C$3:$E$200,MATCH(Data7[[#This Row],[Name:]],'Employee Info'!$B$3:$B$200,0),MATCH(Data7[[#This Row],[Hours Type:]],'Employee Info'!$C$2:$E$2,0)),"")</f>
        <v/>
      </c>
      <c r="K1162" s="19" t="str">
        <f>IFERROR(INDEX('Employee Info'!$C$3:$J$200,MATCH(Data7[[#This Row],[Name:]],'Employee Info'!$B$3:$B$200,0),MATCH(Data7[[#Headers],[Truck]],'Employee Info'!$C$2:$J$2,0)),"")</f>
        <v/>
      </c>
      <c r="L1162" s="19" t="str">
        <f>IFERROR(INDEX('Employee Info'!$C$3:$J$200,MATCH(Data7[[#This Row],[Name:]],'Employee Info'!$B$3:$B$200,0),MATCH(Data7[[#Headers],[Phone]],'Employee Info'!$C$2:$J$2,0)),"")</f>
        <v/>
      </c>
      <c r="M1162" s="19" t="str">
        <f>IFERROR(INDEX('Employee Info'!$C$3:$J$200,MATCH(Data7[[#This Row],[Name:]],'Employee Info'!$B$3:$B$200,0),MATCH(Data7[[#Headers],[Tech]],'Employee Info'!$C$2:$J$2,0)),"")</f>
        <v/>
      </c>
      <c r="N1162" s="19" t="str">
        <f>IFERROR(INDEX('Employee Info'!$C$3:$J$200,MATCH(Data7[[#This Row],[Name:]],'Employee Info'!$B$3:$B$200,0),MATCH(Data7[[#Headers],[Other]],'Employee Info'!$C$2:$J$2,0)),"")</f>
        <v/>
      </c>
      <c r="O1162" s="19">
        <f>IFERROR((Data7[[#This Row],[Hours:]]*SUM(Data7[[#This Row],[Rate]:[Other]])),"")</f>
        <v>0</v>
      </c>
      <c r="P1162" s="7" t="str">
        <f>IF(Data7[[#This Row],[WO'#:]]="","Riley #","WO#")</f>
        <v>Riley #</v>
      </c>
      <c r="Q1162" s="7">
        <f>IFERROR(WEEKNUM(Data7[[#This Row],[Date:]]),"")</f>
        <v>26</v>
      </c>
      <c r="R1162" s="6">
        <f t="shared" si="54"/>
        <v>45466</v>
      </c>
      <c r="S1162" s="6">
        <f>Data7[[#This Row],[Week Start]]+7</f>
        <v>45473</v>
      </c>
      <c r="T1162" s="7" t="str">
        <f t="shared" si="55"/>
        <v>6/23/2024 - 6/30/2024</v>
      </c>
      <c r="U1162" s="7" t="str">
        <f t="shared" si="56"/>
        <v>Time Card</v>
      </c>
      <c r="V1162" s="8" t="str">
        <f>RIGHT(TEXT(Data7[[#This Row],[Date:]],"mmddyyyy"),4)</f>
        <v>2024</v>
      </c>
      <c r="W1162" s="8" t="str">
        <f>MID(TEXT(Data7[[#This Row],[Date:]],"mmddyyyy"),3,2)</f>
        <v>24</v>
      </c>
      <c r="X1162" s="8" t="str">
        <f>LEFT(TEXT(Data7[[#This Row],[Date:]],"mmddyyyy"),2)</f>
        <v>06</v>
      </c>
      <c r="Y1162" s="6">
        <f>DATE(Data7[[#This Row],[Year]],Data7[[#This Row],[Month]],Data7[[#This Row],[Day]])</f>
        <v>45467</v>
      </c>
    </row>
    <row r="1163" spans="1:25" x14ac:dyDescent="0.3">
      <c r="A1163" s="5">
        <v>45468.253039351854</v>
      </c>
      <c r="B1163" s="7" t="s">
        <v>34</v>
      </c>
      <c r="C1163" s="6" t="s">
        <v>842</v>
      </c>
      <c r="D1163" s="7" t="s">
        <v>846</v>
      </c>
      <c r="E1163" s="8">
        <v>8</v>
      </c>
      <c r="F1163" s="7" t="s">
        <v>68</v>
      </c>
      <c r="G1163" s="7" t="s">
        <v>68</v>
      </c>
      <c r="H1163" s="7" t="s">
        <v>697</v>
      </c>
      <c r="I1163" s="7" t="s">
        <v>44</v>
      </c>
      <c r="J1163" s="19" t="str">
        <f>IFERROR(INDEX('Employee Info'!$C$3:$E$200,MATCH(Data7[[#This Row],[Name:]],'Employee Info'!$B$3:$B$200,0),MATCH(Data7[[#This Row],[Hours Type:]],'Employee Info'!$C$2:$E$2,0)),"")</f>
        <v/>
      </c>
      <c r="K1163" s="19" t="str">
        <f>IFERROR(INDEX('Employee Info'!$C$3:$J$200,MATCH(Data7[[#This Row],[Name:]],'Employee Info'!$B$3:$B$200,0),MATCH(Data7[[#Headers],[Truck]],'Employee Info'!$C$2:$J$2,0)),"")</f>
        <v/>
      </c>
      <c r="L1163" s="19" t="str">
        <f>IFERROR(INDEX('Employee Info'!$C$3:$J$200,MATCH(Data7[[#This Row],[Name:]],'Employee Info'!$B$3:$B$200,0),MATCH(Data7[[#Headers],[Phone]],'Employee Info'!$C$2:$J$2,0)),"")</f>
        <v/>
      </c>
      <c r="M1163" s="19" t="str">
        <f>IFERROR(INDEX('Employee Info'!$C$3:$J$200,MATCH(Data7[[#This Row],[Name:]],'Employee Info'!$B$3:$B$200,0),MATCH(Data7[[#Headers],[Tech]],'Employee Info'!$C$2:$J$2,0)),"")</f>
        <v/>
      </c>
      <c r="N1163" s="19" t="str">
        <f>IFERROR(INDEX('Employee Info'!$C$3:$J$200,MATCH(Data7[[#This Row],[Name:]],'Employee Info'!$B$3:$B$200,0),MATCH(Data7[[#Headers],[Other]],'Employee Info'!$C$2:$J$2,0)),"")</f>
        <v/>
      </c>
      <c r="O1163" s="19">
        <f>IFERROR((Data7[[#This Row],[Hours:]]*SUM(Data7[[#This Row],[Rate]:[Other]])),"")</f>
        <v>0</v>
      </c>
      <c r="P1163" s="7" t="str">
        <f>IF(Data7[[#This Row],[WO'#:]]="","Riley #","WO#")</f>
        <v>Riley #</v>
      </c>
      <c r="Q1163" s="7">
        <f>IFERROR(WEEKNUM(Data7[[#This Row],[Date:]]),"")</f>
        <v>26</v>
      </c>
      <c r="R1163" s="6">
        <f t="shared" si="54"/>
        <v>45466</v>
      </c>
      <c r="S1163" s="6">
        <f>Data7[[#This Row],[Week Start]]+7</f>
        <v>45473</v>
      </c>
      <c r="T1163" s="7" t="str">
        <f t="shared" si="55"/>
        <v>6/23/2024 - 6/30/2024</v>
      </c>
      <c r="U1163" s="7" t="str">
        <f t="shared" si="56"/>
        <v>Time Card</v>
      </c>
      <c r="V1163" s="8" t="str">
        <f>RIGHT(TEXT(Data7[[#This Row],[Date:]],"mmddyyyy"),4)</f>
        <v>2024</v>
      </c>
      <c r="W1163" s="8" t="str">
        <f>MID(TEXT(Data7[[#This Row],[Date:]],"mmddyyyy"),3,2)</f>
        <v>24</v>
      </c>
      <c r="X1163" s="8" t="str">
        <f>LEFT(TEXT(Data7[[#This Row],[Date:]],"mmddyyyy"),2)</f>
        <v>06</v>
      </c>
      <c r="Y1163" s="6">
        <f>DATE(Data7[[#This Row],[Year]],Data7[[#This Row],[Month]],Data7[[#This Row],[Day]])</f>
        <v>45467</v>
      </c>
    </row>
    <row r="1164" spans="1:25" x14ac:dyDescent="0.3">
      <c r="A1164" s="5">
        <v>45467.585903819447</v>
      </c>
      <c r="B1164" s="7" t="s">
        <v>35</v>
      </c>
      <c r="C1164" s="6" t="s">
        <v>842</v>
      </c>
      <c r="D1164" s="7" t="s">
        <v>845</v>
      </c>
      <c r="E1164" s="8">
        <v>4</v>
      </c>
      <c r="F1164" s="7" t="s">
        <v>68</v>
      </c>
      <c r="G1164" s="7" t="s">
        <v>68</v>
      </c>
      <c r="H1164" s="7" t="s">
        <v>42</v>
      </c>
      <c r="I1164" s="7" t="s">
        <v>44</v>
      </c>
      <c r="J1164" s="19" t="str">
        <f>IFERROR(INDEX('Employee Info'!$C$3:$E$200,MATCH(Data7[[#This Row],[Name:]],'Employee Info'!$B$3:$B$200,0),MATCH(Data7[[#This Row],[Hours Type:]],'Employee Info'!$C$2:$E$2,0)),"")</f>
        <v/>
      </c>
      <c r="K1164" s="19" t="str">
        <f>IFERROR(INDEX('Employee Info'!$C$3:$J$200,MATCH(Data7[[#This Row],[Name:]],'Employee Info'!$B$3:$B$200,0),MATCH(Data7[[#Headers],[Truck]],'Employee Info'!$C$2:$J$2,0)),"")</f>
        <v/>
      </c>
      <c r="L1164" s="19" t="str">
        <f>IFERROR(INDEX('Employee Info'!$C$3:$J$200,MATCH(Data7[[#This Row],[Name:]],'Employee Info'!$B$3:$B$200,0),MATCH(Data7[[#Headers],[Phone]],'Employee Info'!$C$2:$J$2,0)),"")</f>
        <v/>
      </c>
      <c r="M1164" s="19" t="str">
        <f>IFERROR(INDEX('Employee Info'!$C$3:$J$200,MATCH(Data7[[#This Row],[Name:]],'Employee Info'!$B$3:$B$200,0),MATCH(Data7[[#Headers],[Tech]],'Employee Info'!$C$2:$J$2,0)),"")</f>
        <v/>
      </c>
      <c r="N1164" s="19" t="str">
        <f>IFERROR(INDEX('Employee Info'!$C$3:$J$200,MATCH(Data7[[#This Row],[Name:]],'Employee Info'!$B$3:$B$200,0),MATCH(Data7[[#Headers],[Other]],'Employee Info'!$C$2:$J$2,0)),"")</f>
        <v/>
      </c>
      <c r="O1164" s="19">
        <f>IFERROR((Data7[[#This Row],[Hours:]]*SUM(Data7[[#This Row],[Rate]:[Other]])),"")</f>
        <v>0</v>
      </c>
      <c r="P1164" s="7" t="str">
        <f>IF(Data7[[#This Row],[WO'#:]]="","Riley #","WO#")</f>
        <v>Riley #</v>
      </c>
      <c r="Q1164" s="7">
        <f>IFERROR(WEEKNUM(Data7[[#This Row],[Date:]]),"")</f>
        <v>26</v>
      </c>
      <c r="R1164" s="6">
        <f t="shared" si="54"/>
        <v>45466</v>
      </c>
      <c r="S1164" s="6">
        <f>Data7[[#This Row],[Week Start]]+7</f>
        <v>45473</v>
      </c>
      <c r="T1164" s="7" t="str">
        <f t="shared" si="55"/>
        <v>6/23/2024 - 6/30/2024</v>
      </c>
      <c r="U1164" s="7" t="str">
        <f t="shared" si="56"/>
        <v>Time Card</v>
      </c>
      <c r="V1164" s="8" t="str">
        <f>RIGHT(TEXT(Data7[[#This Row],[Date:]],"mmddyyyy"),4)</f>
        <v>2024</v>
      </c>
      <c r="W1164" s="8" t="str">
        <f>MID(TEXT(Data7[[#This Row],[Date:]],"mmddyyyy"),3,2)</f>
        <v>24</v>
      </c>
      <c r="X1164" s="8" t="str">
        <f>LEFT(TEXT(Data7[[#This Row],[Date:]],"mmddyyyy"),2)</f>
        <v>06</v>
      </c>
      <c r="Y1164" s="6">
        <f>DATE(Data7[[#This Row],[Year]],Data7[[#This Row],[Month]],Data7[[#This Row],[Day]])</f>
        <v>45467</v>
      </c>
    </row>
    <row r="1165" spans="1:25" x14ac:dyDescent="0.3">
      <c r="A1165" s="5">
        <v>45467.58596689815</v>
      </c>
      <c r="B1165" s="7" t="s">
        <v>23</v>
      </c>
      <c r="C1165" s="6" t="s">
        <v>842</v>
      </c>
      <c r="D1165" s="7" t="s">
        <v>845</v>
      </c>
      <c r="E1165" s="8">
        <v>4</v>
      </c>
      <c r="F1165" s="7" t="s">
        <v>68</v>
      </c>
      <c r="G1165" s="7" t="s">
        <v>68</v>
      </c>
      <c r="H1165" s="7" t="s">
        <v>42</v>
      </c>
      <c r="I1165" s="7" t="s">
        <v>44</v>
      </c>
      <c r="J1165" s="19" t="str">
        <f>IFERROR(INDEX('Employee Info'!$C$3:$E$200,MATCH(Data7[[#This Row],[Name:]],'Employee Info'!$B$3:$B$200,0),MATCH(Data7[[#This Row],[Hours Type:]],'Employee Info'!$C$2:$E$2,0)),"")</f>
        <v/>
      </c>
      <c r="K1165" s="19" t="str">
        <f>IFERROR(INDEX('Employee Info'!$C$3:$J$200,MATCH(Data7[[#This Row],[Name:]],'Employee Info'!$B$3:$B$200,0),MATCH(Data7[[#Headers],[Truck]],'Employee Info'!$C$2:$J$2,0)),"")</f>
        <v/>
      </c>
      <c r="L1165" s="19" t="str">
        <f>IFERROR(INDEX('Employee Info'!$C$3:$J$200,MATCH(Data7[[#This Row],[Name:]],'Employee Info'!$B$3:$B$200,0),MATCH(Data7[[#Headers],[Phone]],'Employee Info'!$C$2:$J$2,0)),"")</f>
        <v/>
      </c>
      <c r="M1165" s="19" t="str">
        <f>IFERROR(INDEX('Employee Info'!$C$3:$J$200,MATCH(Data7[[#This Row],[Name:]],'Employee Info'!$B$3:$B$200,0),MATCH(Data7[[#Headers],[Tech]],'Employee Info'!$C$2:$J$2,0)),"")</f>
        <v/>
      </c>
      <c r="N1165" s="19" t="str">
        <f>IFERROR(INDEX('Employee Info'!$C$3:$J$200,MATCH(Data7[[#This Row],[Name:]],'Employee Info'!$B$3:$B$200,0),MATCH(Data7[[#Headers],[Other]],'Employee Info'!$C$2:$J$2,0)),"")</f>
        <v/>
      </c>
      <c r="O1165" s="19">
        <f>IFERROR((Data7[[#This Row],[Hours:]]*SUM(Data7[[#This Row],[Rate]:[Other]])),"")</f>
        <v>0</v>
      </c>
      <c r="P1165" s="7" t="str">
        <f>IF(Data7[[#This Row],[WO'#:]]="","Riley #","WO#")</f>
        <v>Riley #</v>
      </c>
      <c r="Q1165" s="7">
        <f>IFERROR(WEEKNUM(Data7[[#This Row],[Date:]]),"")</f>
        <v>26</v>
      </c>
      <c r="R1165" s="6">
        <f t="shared" si="54"/>
        <v>45466</v>
      </c>
      <c r="S1165" s="6">
        <f>Data7[[#This Row],[Week Start]]+7</f>
        <v>45473</v>
      </c>
      <c r="T1165" s="7" t="str">
        <f t="shared" si="55"/>
        <v>6/23/2024 - 6/30/2024</v>
      </c>
      <c r="U1165" s="7" t="str">
        <f t="shared" si="56"/>
        <v>Time Card</v>
      </c>
      <c r="V1165" s="8" t="str">
        <f>RIGHT(TEXT(Data7[[#This Row],[Date:]],"mmddyyyy"),4)</f>
        <v>2024</v>
      </c>
      <c r="W1165" s="8" t="str">
        <f>MID(TEXT(Data7[[#This Row],[Date:]],"mmddyyyy"),3,2)</f>
        <v>24</v>
      </c>
      <c r="X1165" s="8" t="str">
        <f>LEFT(TEXT(Data7[[#This Row],[Date:]],"mmddyyyy"),2)</f>
        <v>06</v>
      </c>
      <c r="Y1165" s="6">
        <f>DATE(Data7[[#This Row],[Year]],Data7[[#This Row],[Month]],Data7[[#This Row],[Day]])</f>
        <v>45467</v>
      </c>
    </row>
    <row r="1166" spans="1:25" x14ac:dyDescent="0.3">
      <c r="A1166" s="5">
        <v>45471.430281712965</v>
      </c>
      <c r="B1166" s="7" t="s">
        <v>66</v>
      </c>
      <c r="C1166" s="6" t="s">
        <v>842</v>
      </c>
      <c r="D1166" s="7" t="s">
        <v>848</v>
      </c>
      <c r="E1166" s="8">
        <v>2</v>
      </c>
      <c r="F1166" s="7" t="s">
        <v>68</v>
      </c>
      <c r="G1166" s="7" t="s">
        <v>68</v>
      </c>
      <c r="H1166" s="7" t="s">
        <v>42</v>
      </c>
      <c r="I1166" s="7" t="s">
        <v>44</v>
      </c>
      <c r="J1166" s="19" t="str">
        <f>IFERROR(INDEX('Employee Info'!$C$3:$E$200,MATCH(Data7[[#This Row],[Name:]],'Employee Info'!$B$3:$B$200,0),MATCH(Data7[[#This Row],[Hours Type:]],'Employee Info'!$C$2:$E$2,0)),"")</f>
        <v/>
      </c>
      <c r="K1166" s="19" t="str">
        <f>IFERROR(INDEX('Employee Info'!$C$3:$J$200,MATCH(Data7[[#This Row],[Name:]],'Employee Info'!$B$3:$B$200,0),MATCH(Data7[[#Headers],[Truck]],'Employee Info'!$C$2:$J$2,0)),"")</f>
        <v/>
      </c>
      <c r="L1166" s="19" t="str">
        <f>IFERROR(INDEX('Employee Info'!$C$3:$J$200,MATCH(Data7[[#This Row],[Name:]],'Employee Info'!$B$3:$B$200,0),MATCH(Data7[[#Headers],[Phone]],'Employee Info'!$C$2:$J$2,0)),"")</f>
        <v/>
      </c>
      <c r="M1166" s="19" t="str">
        <f>IFERROR(INDEX('Employee Info'!$C$3:$J$200,MATCH(Data7[[#This Row],[Name:]],'Employee Info'!$B$3:$B$200,0),MATCH(Data7[[#Headers],[Tech]],'Employee Info'!$C$2:$J$2,0)),"")</f>
        <v/>
      </c>
      <c r="N1166" s="19" t="str">
        <f>IFERROR(INDEX('Employee Info'!$C$3:$J$200,MATCH(Data7[[#This Row],[Name:]],'Employee Info'!$B$3:$B$200,0),MATCH(Data7[[#Headers],[Other]],'Employee Info'!$C$2:$J$2,0)),"")</f>
        <v/>
      </c>
      <c r="O1166" s="19">
        <f>IFERROR((Data7[[#This Row],[Hours:]]*SUM(Data7[[#This Row],[Rate]:[Other]])),"")</f>
        <v>0</v>
      </c>
      <c r="P1166" s="7" t="str">
        <f>IF(Data7[[#This Row],[WO'#:]]="","Riley #","WO#")</f>
        <v>Riley #</v>
      </c>
      <c r="Q1166" s="7">
        <f>IFERROR(WEEKNUM(Data7[[#This Row],[Date:]]),"")</f>
        <v>26</v>
      </c>
      <c r="R1166" s="6">
        <f t="shared" si="54"/>
        <v>45466</v>
      </c>
      <c r="S1166" s="6">
        <f>Data7[[#This Row],[Week Start]]+7</f>
        <v>45473</v>
      </c>
      <c r="T1166" s="7" t="str">
        <f t="shared" si="55"/>
        <v>6/23/2024 - 6/30/2024</v>
      </c>
      <c r="U1166" s="7" t="str">
        <f t="shared" si="56"/>
        <v>Time Card</v>
      </c>
      <c r="V1166" s="8" t="str">
        <f>RIGHT(TEXT(Data7[[#This Row],[Date:]],"mmddyyyy"),4)</f>
        <v>2024</v>
      </c>
      <c r="W1166" s="8" t="str">
        <f>MID(TEXT(Data7[[#This Row],[Date:]],"mmddyyyy"),3,2)</f>
        <v>24</v>
      </c>
      <c r="X1166" s="8" t="str">
        <f>LEFT(TEXT(Data7[[#This Row],[Date:]],"mmddyyyy"),2)</f>
        <v>06</v>
      </c>
      <c r="Y1166" s="6">
        <f>DATE(Data7[[#This Row],[Year]],Data7[[#This Row],[Month]],Data7[[#This Row],[Day]])</f>
        <v>45467</v>
      </c>
    </row>
    <row r="1167" spans="1:25" x14ac:dyDescent="0.3">
      <c r="A1167" s="5">
        <v>45471.442657175925</v>
      </c>
      <c r="B1167" s="7" t="s">
        <v>66</v>
      </c>
      <c r="C1167" s="6" t="s">
        <v>849</v>
      </c>
      <c r="D1167" s="7" t="s">
        <v>850</v>
      </c>
      <c r="E1167" s="8">
        <v>3</v>
      </c>
      <c r="F1167" s="7">
        <v>6984733</v>
      </c>
      <c r="G1167" s="7" t="s">
        <v>68</v>
      </c>
      <c r="H1167" s="7" t="s">
        <v>756</v>
      </c>
      <c r="I1167" s="7" t="s">
        <v>44</v>
      </c>
      <c r="J1167" s="19" t="str">
        <f>IFERROR(INDEX('Employee Info'!$C$3:$E$200,MATCH(Data7[[#This Row],[Name:]],'Employee Info'!$B$3:$B$200,0),MATCH(Data7[[#This Row],[Hours Type:]],'Employee Info'!$C$2:$E$2,0)),"")</f>
        <v/>
      </c>
      <c r="K1167" s="19" t="str">
        <f>IFERROR(INDEX('Employee Info'!$C$3:$J$200,MATCH(Data7[[#This Row],[Name:]],'Employee Info'!$B$3:$B$200,0),MATCH(Data7[[#Headers],[Truck]],'Employee Info'!$C$2:$J$2,0)),"")</f>
        <v/>
      </c>
      <c r="L1167" s="19" t="str">
        <f>IFERROR(INDEX('Employee Info'!$C$3:$J$200,MATCH(Data7[[#This Row],[Name:]],'Employee Info'!$B$3:$B$200,0),MATCH(Data7[[#Headers],[Phone]],'Employee Info'!$C$2:$J$2,0)),"")</f>
        <v/>
      </c>
      <c r="M1167" s="19" t="str">
        <f>IFERROR(INDEX('Employee Info'!$C$3:$J$200,MATCH(Data7[[#This Row],[Name:]],'Employee Info'!$B$3:$B$200,0),MATCH(Data7[[#Headers],[Tech]],'Employee Info'!$C$2:$J$2,0)),"")</f>
        <v/>
      </c>
      <c r="N1167" s="19" t="str">
        <f>IFERROR(INDEX('Employee Info'!$C$3:$J$200,MATCH(Data7[[#This Row],[Name:]],'Employee Info'!$B$3:$B$200,0),MATCH(Data7[[#Headers],[Other]],'Employee Info'!$C$2:$J$2,0)),"")</f>
        <v/>
      </c>
      <c r="O1167" s="19">
        <f>IFERROR((Data7[[#This Row],[Hours:]]*SUM(Data7[[#This Row],[Rate]:[Other]])),"")</f>
        <v>0</v>
      </c>
      <c r="P1167" s="7" t="str">
        <f>IF(Data7[[#This Row],[WO'#:]]="","Riley #","WO#")</f>
        <v>WO#</v>
      </c>
      <c r="Q1167" s="7">
        <f>IFERROR(WEEKNUM(Data7[[#This Row],[Date:]]),"")</f>
        <v>26</v>
      </c>
      <c r="R1167" s="6">
        <f t="shared" si="54"/>
        <v>45466</v>
      </c>
      <c r="S1167" s="6">
        <f>Data7[[#This Row],[Week Start]]+7</f>
        <v>45473</v>
      </c>
      <c r="T1167" s="7" t="str">
        <f t="shared" si="55"/>
        <v>6/23/2024 - 6/30/2024</v>
      </c>
      <c r="U1167" s="7" t="str">
        <f t="shared" si="56"/>
        <v>Time Card</v>
      </c>
      <c r="V1167" s="8" t="str">
        <f>RIGHT(TEXT(Data7[[#This Row],[Date:]],"mmddyyyy"),4)</f>
        <v>2024</v>
      </c>
      <c r="W1167" s="8" t="str">
        <f>MID(TEXT(Data7[[#This Row],[Date:]],"mmddyyyy"),3,2)</f>
        <v>25</v>
      </c>
      <c r="X1167" s="8" t="str">
        <f>LEFT(TEXT(Data7[[#This Row],[Date:]],"mmddyyyy"),2)</f>
        <v>06</v>
      </c>
      <c r="Y1167" s="6">
        <f>DATE(Data7[[#This Row],[Year]],Data7[[#This Row],[Month]],Data7[[#This Row],[Day]])</f>
        <v>45468</v>
      </c>
    </row>
    <row r="1168" spans="1:25" x14ac:dyDescent="0.3">
      <c r="A1168" s="5">
        <v>45485.480486921297</v>
      </c>
      <c r="B1168" s="7" t="s">
        <v>76</v>
      </c>
      <c r="C1168" s="6" t="s">
        <v>849</v>
      </c>
      <c r="D1168" s="7" t="s">
        <v>896</v>
      </c>
      <c r="E1168" s="8">
        <v>6</v>
      </c>
      <c r="F1168" s="7">
        <v>7098027</v>
      </c>
      <c r="G1168" s="7" t="s">
        <v>68</v>
      </c>
      <c r="H1168" s="7" t="s">
        <v>756</v>
      </c>
      <c r="I1168" s="7" t="s">
        <v>44</v>
      </c>
      <c r="J1168" s="19" t="str">
        <f>IFERROR(INDEX('Employee Info'!$C$3:$E$200,MATCH(Data7[[#This Row],[Name:]],'Employee Info'!$B$3:$B$200,0),MATCH(Data7[[#This Row],[Hours Type:]],'Employee Info'!$C$2:$E$2,0)),"")</f>
        <v/>
      </c>
      <c r="K1168" s="19" t="str">
        <f>IFERROR(INDEX('Employee Info'!$C$3:$J$200,MATCH(Data7[[#This Row],[Name:]],'Employee Info'!$B$3:$B$200,0),MATCH(Data7[[#Headers],[Truck]],'Employee Info'!$C$2:$J$2,0)),"")</f>
        <v/>
      </c>
      <c r="L1168" s="19" t="str">
        <f>IFERROR(INDEX('Employee Info'!$C$3:$J$200,MATCH(Data7[[#This Row],[Name:]],'Employee Info'!$B$3:$B$200,0),MATCH(Data7[[#Headers],[Phone]],'Employee Info'!$C$2:$J$2,0)),"")</f>
        <v/>
      </c>
      <c r="M1168" s="19" t="str">
        <f>IFERROR(INDEX('Employee Info'!$C$3:$J$200,MATCH(Data7[[#This Row],[Name:]],'Employee Info'!$B$3:$B$200,0),MATCH(Data7[[#Headers],[Tech]],'Employee Info'!$C$2:$J$2,0)),"")</f>
        <v/>
      </c>
      <c r="N1168" s="19" t="str">
        <f>IFERROR(INDEX('Employee Info'!$C$3:$J$200,MATCH(Data7[[#This Row],[Name:]],'Employee Info'!$B$3:$B$200,0),MATCH(Data7[[#Headers],[Other]],'Employee Info'!$C$2:$J$2,0)),"")</f>
        <v/>
      </c>
      <c r="O1168" s="19">
        <f>IFERROR((Data7[[#This Row],[Hours:]]*SUM(Data7[[#This Row],[Rate]:[Other]])),"")</f>
        <v>0</v>
      </c>
      <c r="P1168" s="7" t="str">
        <f>IF(Data7[[#This Row],[WO'#:]]="","Riley #","WO#")</f>
        <v>WO#</v>
      </c>
      <c r="Q1168" s="7">
        <f>IFERROR(WEEKNUM(Data7[[#This Row],[Date:]]),"")</f>
        <v>26</v>
      </c>
      <c r="R1168" s="6">
        <f t="shared" si="54"/>
        <v>45466</v>
      </c>
      <c r="S1168" s="6">
        <f>Data7[[#This Row],[Week Start]]+7</f>
        <v>45473</v>
      </c>
      <c r="T1168" s="7" t="str">
        <f t="shared" si="55"/>
        <v>6/23/2024 - 6/30/2024</v>
      </c>
      <c r="U1168" s="7" t="str">
        <f t="shared" si="56"/>
        <v>Time Card</v>
      </c>
      <c r="V1168" s="8" t="str">
        <f>RIGHT(TEXT(Data7[[#This Row],[Date:]],"mmddyyyy"),4)</f>
        <v>2024</v>
      </c>
      <c r="W1168" s="8" t="str">
        <f>MID(TEXT(Data7[[#This Row],[Date:]],"mmddyyyy"),3,2)</f>
        <v>25</v>
      </c>
      <c r="X1168" s="8" t="str">
        <f>LEFT(TEXT(Data7[[#This Row],[Date:]],"mmddyyyy"),2)</f>
        <v>06</v>
      </c>
      <c r="Y1168" s="6">
        <f>DATE(Data7[[#This Row],[Year]],Data7[[#This Row],[Month]],Data7[[#This Row],[Day]])</f>
        <v>45468</v>
      </c>
    </row>
    <row r="1169" spans="1:25" x14ac:dyDescent="0.3">
      <c r="A1169" s="5">
        <v>45471.428499884256</v>
      </c>
      <c r="B1169" s="7" t="s">
        <v>66</v>
      </c>
      <c r="C1169" s="6" t="s">
        <v>849</v>
      </c>
      <c r="D1169" s="7" t="s">
        <v>847</v>
      </c>
      <c r="E1169" s="8">
        <v>1</v>
      </c>
      <c r="F1169" s="7" t="s">
        <v>68</v>
      </c>
      <c r="G1169" s="7" t="s">
        <v>68</v>
      </c>
      <c r="H1169" s="7" t="s">
        <v>808</v>
      </c>
      <c r="I1169" s="7" t="s">
        <v>44</v>
      </c>
      <c r="J1169" s="19" t="str">
        <f>IFERROR(INDEX('Employee Info'!$C$3:$E$200,MATCH(Data7[[#This Row],[Name:]],'Employee Info'!$B$3:$B$200,0),MATCH(Data7[[#This Row],[Hours Type:]],'Employee Info'!$C$2:$E$2,0)),"")</f>
        <v/>
      </c>
      <c r="K1169" s="19" t="str">
        <f>IFERROR(INDEX('Employee Info'!$C$3:$J$200,MATCH(Data7[[#This Row],[Name:]],'Employee Info'!$B$3:$B$200,0),MATCH(Data7[[#Headers],[Truck]],'Employee Info'!$C$2:$J$2,0)),"")</f>
        <v/>
      </c>
      <c r="L1169" s="19" t="str">
        <f>IFERROR(INDEX('Employee Info'!$C$3:$J$200,MATCH(Data7[[#This Row],[Name:]],'Employee Info'!$B$3:$B$200,0),MATCH(Data7[[#Headers],[Phone]],'Employee Info'!$C$2:$J$2,0)),"")</f>
        <v/>
      </c>
      <c r="M1169" s="19" t="str">
        <f>IFERROR(INDEX('Employee Info'!$C$3:$J$200,MATCH(Data7[[#This Row],[Name:]],'Employee Info'!$B$3:$B$200,0),MATCH(Data7[[#Headers],[Tech]],'Employee Info'!$C$2:$J$2,0)),"")</f>
        <v/>
      </c>
      <c r="N1169" s="19" t="str">
        <f>IFERROR(INDEX('Employee Info'!$C$3:$J$200,MATCH(Data7[[#This Row],[Name:]],'Employee Info'!$B$3:$B$200,0),MATCH(Data7[[#Headers],[Other]],'Employee Info'!$C$2:$J$2,0)),"")</f>
        <v/>
      </c>
      <c r="O1169" s="19">
        <f>IFERROR((Data7[[#This Row],[Hours:]]*SUM(Data7[[#This Row],[Rate]:[Other]])),"")</f>
        <v>0</v>
      </c>
      <c r="P1169" s="7" t="str">
        <f>IF(Data7[[#This Row],[WO'#:]]="","Riley #","WO#")</f>
        <v>Riley #</v>
      </c>
      <c r="Q1169" s="7">
        <f>IFERROR(WEEKNUM(Data7[[#This Row],[Date:]]),"")</f>
        <v>26</v>
      </c>
      <c r="R1169" s="6">
        <f t="shared" si="54"/>
        <v>45466</v>
      </c>
      <c r="S1169" s="6">
        <f>Data7[[#This Row],[Week Start]]+7</f>
        <v>45473</v>
      </c>
      <c r="T1169" s="7" t="str">
        <f t="shared" si="55"/>
        <v>6/23/2024 - 6/30/2024</v>
      </c>
      <c r="U1169" s="7" t="str">
        <f t="shared" si="56"/>
        <v>Time Card</v>
      </c>
      <c r="V1169" s="8" t="str">
        <f>RIGHT(TEXT(Data7[[#This Row],[Date:]],"mmddyyyy"),4)</f>
        <v>2024</v>
      </c>
      <c r="W1169" s="8" t="str">
        <f>MID(TEXT(Data7[[#This Row],[Date:]],"mmddyyyy"),3,2)</f>
        <v>25</v>
      </c>
      <c r="X1169" s="8" t="str">
        <f>LEFT(TEXT(Data7[[#This Row],[Date:]],"mmddyyyy"),2)</f>
        <v>06</v>
      </c>
      <c r="Y1169" s="6">
        <f>DATE(Data7[[#This Row],[Year]],Data7[[#This Row],[Month]],Data7[[#This Row],[Day]])</f>
        <v>45468</v>
      </c>
    </row>
    <row r="1170" spans="1:25" x14ac:dyDescent="0.3">
      <c r="A1170" s="5">
        <v>45468.407144444442</v>
      </c>
      <c r="B1170" s="7" t="s">
        <v>34</v>
      </c>
      <c r="C1170" s="6" t="s">
        <v>849</v>
      </c>
      <c r="D1170" s="7" t="s">
        <v>811</v>
      </c>
      <c r="E1170" s="8">
        <v>1</v>
      </c>
      <c r="F1170" s="7" t="s">
        <v>68</v>
      </c>
      <c r="G1170" s="7" t="s">
        <v>68</v>
      </c>
      <c r="H1170" s="7" t="s">
        <v>763</v>
      </c>
      <c r="I1170" s="7" t="s">
        <v>44</v>
      </c>
      <c r="J1170" s="19" t="str">
        <f>IFERROR(INDEX('Employee Info'!$C$3:$E$200,MATCH(Data7[[#This Row],[Name:]],'Employee Info'!$B$3:$B$200,0),MATCH(Data7[[#This Row],[Hours Type:]],'Employee Info'!$C$2:$E$2,0)),"")</f>
        <v/>
      </c>
      <c r="K1170" s="19" t="str">
        <f>IFERROR(INDEX('Employee Info'!$C$3:$J$200,MATCH(Data7[[#This Row],[Name:]],'Employee Info'!$B$3:$B$200,0),MATCH(Data7[[#Headers],[Truck]],'Employee Info'!$C$2:$J$2,0)),"")</f>
        <v/>
      </c>
      <c r="L1170" s="19" t="str">
        <f>IFERROR(INDEX('Employee Info'!$C$3:$J$200,MATCH(Data7[[#This Row],[Name:]],'Employee Info'!$B$3:$B$200,0),MATCH(Data7[[#Headers],[Phone]],'Employee Info'!$C$2:$J$2,0)),"")</f>
        <v/>
      </c>
      <c r="M1170" s="19" t="str">
        <f>IFERROR(INDEX('Employee Info'!$C$3:$J$200,MATCH(Data7[[#This Row],[Name:]],'Employee Info'!$B$3:$B$200,0),MATCH(Data7[[#Headers],[Tech]],'Employee Info'!$C$2:$J$2,0)),"")</f>
        <v/>
      </c>
      <c r="N1170" s="19" t="str">
        <f>IFERROR(INDEX('Employee Info'!$C$3:$J$200,MATCH(Data7[[#This Row],[Name:]],'Employee Info'!$B$3:$B$200,0),MATCH(Data7[[#Headers],[Other]],'Employee Info'!$C$2:$J$2,0)),"")</f>
        <v/>
      </c>
      <c r="O1170" s="19">
        <f>IFERROR((Data7[[#This Row],[Hours:]]*SUM(Data7[[#This Row],[Rate]:[Other]])),"")</f>
        <v>0</v>
      </c>
      <c r="P1170" s="7" t="str">
        <f>IF(Data7[[#This Row],[WO'#:]]="","Riley #","WO#")</f>
        <v>Riley #</v>
      </c>
      <c r="Q1170" s="7">
        <f>IFERROR(WEEKNUM(Data7[[#This Row],[Date:]]),"")</f>
        <v>26</v>
      </c>
      <c r="R1170" s="6">
        <f t="shared" si="54"/>
        <v>45466</v>
      </c>
      <c r="S1170" s="6">
        <f>Data7[[#This Row],[Week Start]]+7</f>
        <v>45473</v>
      </c>
      <c r="T1170" s="7" t="str">
        <f t="shared" si="55"/>
        <v>6/23/2024 - 6/30/2024</v>
      </c>
      <c r="U1170" s="7" t="str">
        <f t="shared" si="56"/>
        <v>Time Card</v>
      </c>
      <c r="V1170" s="8" t="str">
        <f>RIGHT(TEXT(Data7[[#This Row],[Date:]],"mmddyyyy"),4)</f>
        <v>2024</v>
      </c>
      <c r="W1170" s="8" t="str">
        <f>MID(TEXT(Data7[[#This Row],[Date:]],"mmddyyyy"),3,2)</f>
        <v>25</v>
      </c>
      <c r="X1170" s="8" t="str">
        <f>LEFT(TEXT(Data7[[#This Row],[Date:]],"mmddyyyy"),2)</f>
        <v>06</v>
      </c>
      <c r="Y1170" s="6">
        <f>DATE(Data7[[#This Row],[Year]],Data7[[#This Row],[Month]],Data7[[#This Row],[Day]])</f>
        <v>45468</v>
      </c>
    </row>
    <row r="1171" spans="1:25" x14ac:dyDescent="0.3">
      <c r="A1171" s="5">
        <v>45468.407267824077</v>
      </c>
      <c r="B1171" s="7" t="s">
        <v>31</v>
      </c>
      <c r="C1171" s="6" t="s">
        <v>849</v>
      </c>
      <c r="D1171" s="7" t="s">
        <v>811</v>
      </c>
      <c r="E1171" s="8">
        <v>1</v>
      </c>
      <c r="F1171" s="7" t="s">
        <v>68</v>
      </c>
      <c r="G1171" s="7" t="s">
        <v>68</v>
      </c>
      <c r="H1171" s="7" t="s">
        <v>763</v>
      </c>
      <c r="I1171" s="7" t="s">
        <v>44</v>
      </c>
      <c r="J1171" s="19" t="str">
        <f>IFERROR(INDEX('Employee Info'!$C$3:$E$200,MATCH(Data7[[#This Row],[Name:]],'Employee Info'!$B$3:$B$200,0),MATCH(Data7[[#This Row],[Hours Type:]],'Employee Info'!$C$2:$E$2,0)),"")</f>
        <v/>
      </c>
      <c r="K1171" s="19" t="str">
        <f>IFERROR(INDEX('Employee Info'!$C$3:$J$200,MATCH(Data7[[#This Row],[Name:]],'Employee Info'!$B$3:$B$200,0),MATCH(Data7[[#Headers],[Truck]],'Employee Info'!$C$2:$J$2,0)),"")</f>
        <v/>
      </c>
      <c r="L1171" s="19" t="str">
        <f>IFERROR(INDEX('Employee Info'!$C$3:$J$200,MATCH(Data7[[#This Row],[Name:]],'Employee Info'!$B$3:$B$200,0),MATCH(Data7[[#Headers],[Phone]],'Employee Info'!$C$2:$J$2,0)),"")</f>
        <v/>
      </c>
      <c r="M1171" s="19" t="str">
        <f>IFERROR(INDEX('Employee Info'!$C$3:$J$200,MATCH(Data7[[#This Row],[Name:]],'Employee Info'!$B$3:$B$200,0),MATCH(Data7[[#Headers],[Tech]],'Employee Info'!$C$2:$J$2,0)),"")</f>
        <v/>
      </c>
      <c r="N1171" s="19" t="str">
        <f>IFERROR(INDEX('Employee Info'!$C$3:$J$200,MATCH(Data7[[#This Row],[Name:]],'Employee Info'!$B$3:$B$200,0),MATCH(Data7[[#Headers],[Other]],'Employee Info'!$C$2:$J$2,0)),"")</f>
        <v/>
      </c>
      <c r="O1171" s="19">
        <f>IFERROR((Data7[[#This Row],[Hours:]]*SUM(Data7[[#This Row],[Rate]:[Other]])),"")</f>
        <v>0</v>
      </c>
      <c r="P1171" s="7" t="str">
        <f>IF(Data7[[#This Row],[WO'#:]]="","Riley #","WO#")</f>
        <v>Riley #</v>
      </c>
      <c r="Q1171" s="7">
        <f>IFERROR(WEEKNUM(Data7[[#This Row],[Date:]]),"")</f>
        <v>26</v>
      </c>
      <c r="R1171" s="6">
        <f t="shared" si="54"/>
        <v>45466</v>
      </c>
      <c r="S1171" s="6">
        <f>Data7[[#This Row],[Week Start]]+7</f>
        <v>45473</v>
      </c>
      <c r="T1171" s="7" t="str">
        <f t="shared" si="55"/>
        <v>6/23/2024 - 6/30/2024</v>
      </c>
      <c r="U1171" s="7" t="str">
        <f t="shared" si="56"/>
        <v>Time Card</v>
      </c>
      <c r="V1171" s="8" t="str">
        <f>RIGHT(TEXT(Data7[[#This Row],[Date:]],"mmddyyyy"),4)</f>
        <v>2024</v>
      </c>
      <c r="W1171" s="8" t="str">
        <f>MID(TEXT(Data7[[#This Row],[Date:]],"mmddyyyy"),3,2)</f>
        <v>25</v>
      </c>
      <c r="X1171" s="8" t="str">
        <f>LEFT(TEXT(Data7[[#This Row],[Date:]],"mmddyyyy"),2)</f>
        <v>06</v>
      </c>
      <c r="Y1171" s="6">
        <f>DATE(Data7[[#This Row],[Year]],Data7[[#This Row],[Month]],Data7[[#This Row],[Day]])</f>
        <v>45468</v>
      </c>
    </row>
    <row r="1172" spans="1:25" x14ac:dyDescent="0.3">
      <c r="A1172" s="5">
        <v>45471.435762499998</v>
      </c>
      <c r="B1172" s="7" t="s">
        <v>66</v>
      </c>
      <c r="C1172" s="6" t="s">
        <v>849</v>
      </c>
      <c r="D1172" s="7" t="s">
        <v>852</v>
      </c>
      <c r="E1172" s="8">
        <v>2</v>
      </c>
      <c r="F1172" s="7" t="s">
        <v>68</v>
      </c>
      <c r="G1172" s="7" t="s">
        <v>68</v>
      </c>
      <c r="H1172" s="7" t="s">
        <v>826</v>
      </c>
      <c r="I1172" s="7" t="s">
        <v>44</v>
      </c>
      <c r="J1172" s="19" t="str">
        <f>IFERROR(INDEX('Employee Info'!$C$3:$E$200,MATCH(Data7[[#This Row],[Name:]],'Employee Info'!$B$3:$B$200,0),MATCH(Data7[[#This Row],[Hours Type:]],'Employee Info'!$C$2:$E$2,0)),"")</f>
        <v/>
      </c>
      <c r="K1172" s="19" t="str">
        <f>IFERROR(INDEX('Employee Info'!$C$3:$J$200,MATCH(Data7[[#This Row],[Name:]],'Employee Info'!$B$3:$B$200,0),MATCH(Data7[[#Headers],[Truck]],'Employee Info'!$C$2:$J$2,0)),"")</f>
        <v/>
      </c>
      <c r="L1172" s="19" t="str">
        <f>IFERROR(INDEX('Employee Info'!$C$3:$J$200,MATCH(Data7[[#This Row],[Name:]],'Employee Info'!$B$3:$B$200,0),MATCH(Data7[[#Headers],[Phone]],'Employee Info'!$C$2:$J$2,0)),"")</f>
        <v/>
      </c>
      <c r="M1172" s="19" t="str">
        <f>IFERROR(INDEX('Employee Info'!$C$3:$J$200,MATCH(Data7[[#This Row],[Name:]],'Employee Info'!$B$3:$B$200,0),MATCH(Data7[[#Headers],[Tech]],'Employee Info'!$C$2:$J$2,0)),"")</f>
        <v/>
      </c>
      <c r="N1172" s="19" t="str">
        <f>IFERROR(INDEX('Employee Info'!$C$3:$J$200,MATCH(Data7[[#This Row],[Name:]],'Employee Info'!$B$3:$B$200,0),MATCH(Data7[[#Headers],[Other]],'Employee Info'!$C$2:$J$2,0)),"")</f>
        <v/>
      </c>
      <c r="O1172" s="19">
        <f>IFERROR((Data7[[#This Row],[Hours:]]*SUM(Data7[[#This Row],[Rate]:[Other]])),"")</f>
        <v>0</v>
      </c>
      <c r="P1172" s="7" t="str">
        <f>IF(Data7[[#This Row],[WO'#:]]="","Riley #","WO#")</f>
        <v>Riley #</v>
      </c>
      <c r="Q1172" s="7">
        <f>IFERROR(WEEKNUM(Data7[[#This Row],[Date:]]),"")</f>
        <v>26</v>
      </c>
      <c r="R1172" s="6">
        <f t="shared" si="54"/>
        <v>45466</v>
      </c>
      <c r="S1172" s="6">
        <f>Data7[[#This Row],[Week Start]]+7</f>
        <v>45473</v>
      </c>
      <c r="T1172" s="7" t="str">
        <f t="shared" si="55"/>
        <v>6/23/2024 - 6/30/2024</v>
      </c>
      <c r="U1172" s="7" t="str">
        <f t="shared" si="56"/>
        <v>Time Card</v>
      </c>
      <c r="V1172" s="8" t="str">
        <f>RIGHT(TEXT(Data7[[#This Row],[Date:]],"mmddyyyy"),4)</f>
        <v>2024</v>
      </c>
      <c r="W1172" s="8" t="str">
        <f>MID(TEXT(Data7[[#This Row],[Date:]],"mmddyyyy"),3,2)</f>
        <v>25</v>
      </c>
      <c r="X1172" s="8" t="str">
        <f>LEFT(TEXT(Data7[[#This Row],[Date:]],"mmddyyyy"),2)</f>
        <v>06</v>
      </c>
      <c r="Y1172" s="6">
        <f>DATE(Data7[[#This Row],[Year]],Data7[[#This Row],[Month]],Data7[[#This Row],[Day]])</f>
        <v>45468</v>
      </c>
    </row>
    <row r="1173" spans="1:25" x14ac:dyDescent="0.3">
      <c r="A1173" s="5">
        <v>45468.407751967592</v>
      </c>
      <c r="B1173" s="7" t="s">
        <v>31</v>
      </c>
      <c r="C1173" s="6" t="s">
        <v>849</v>
      </c>
      <c r="D1173" s="7" t="s">
        <v>851</v>
      </c>
      <c r="E1173" s="8">
        <v>7</v>
      </c>
      <c r="F1173" s="7" t="s">
        <v>68</v>
      </c>
      <c r="G1173" s="7" t="s">
        <v>68</v>
      </c>
      <c r="H1173" s="7" t="s">
        <v>42</v>
      </c>
      <c r="I1173" s="7" t="s">
        <v>44</v>
      </c>
      <c r="J1173" s="19" t="str">
        <f>IFERROR(INDEX('Employee Info'!$C$3:$E$200,MATCH(Data7[[#This Row],[Name:]],'Employee Info'!$B$3:$B$200,0),MATCH(Data7[[#This Row],[Hours Type:]],'Employee Info'!$C$2:$E$2,0)),"")</f>
        <v/>
      </c>
      <c r="K1173" s="19" t="str">
        <f>IFERROR(INDEX('Employee Info'!$C$3:$J$200,MATCH(Data7[[#This Row],[Name:]],'Employee Info'!$B$3:$B$200,0),MATCH(Data7[[#Headers],[Truck]],'Employee Info'!$C$2:$J$2,0)),"")</f>
        <v/>
      </c>
      <c r="L1173" s="19" t="str">
        <f>IFERROR(INDEX('Employee Info'!$C$3:$J$200,MATCH(Data7[[#This Row],[Name:]],'Employee Info'!$B$3:$B$200,0),MATCH(Data7[[#Headers],[Phone]],'Employee Info'!$C$2:$J$2,0)),"")</f>
        <v/>
      </c>
      <c r="M1173" s="19" t="str">
        <f>IFERROR(INDEX('Employee Info'!$C$3:$J$200,MATCH(Data7[[#This Row],[Name:]],'Employee Info'!$B$3:$B$200,0),MATCH(Data7[[#Headers],[Tech]],'Employee Info'!$C$2:$J$2,0)),"")</f>
        <v/>
      </c>
      <c r="N1173" s="19" t="str">
        <f>IFERROR(INDEX('Employee Info'!$C$3:$J$200,MATCH(Data7[[#This Row],[Name:]],'Employee Info'!$B$3:$B$200,0),MATCH(Data7[[#Headers],[Other]],'Employee Info'!$C$2:$J$2,0)),"")</f>
        <v/>
      </c>
      <c r="O1173" s="19">
        <f>IFERROR((Data7[[#This Row],[Hours:]]*SUM(Data7[[#This Row],[Rate]:[Other]])),"")</f>
        <v>0</v>
      </c>
      <c r="P1173" s="7" t="str">
        <f>IF(Data7[[#This Row],[WO'#:]]="","Riley #","WO#")</f>
        <v>Riley #</v>
      </c>
      <c r="Q1173" s="7">
        <f>IFERROR(WEEKNUM(Data7[[#This Row],[Date:]]),"")</f>
        <v>26</v>
      </c>
      <c r="R1173" s="6">
        <f t="shared" si="54"/>
        <v>45466</v>
      </c>
      <c r="S1173" s="6">
        <f>Data7[[#This Row],[Week Start]]+7</f>
        <v>45473</v>
      </c>
      <c r="T1173" s="7" t="str">
        <f t="shared" si="55"/>
        <v>6/23/2024 - 6/30/2024</v>
      </c>
      <c r="U1173" s="7" t="str">
        <f t="shared" si="56"/>
        <v>Time Card</v>
      </c>
      <c r="V1173" s="8" t="str">
        <f>RIGHT(TEXT(Data7[[#This Row],[Date:]],"mmddyyyy"),4)</f>
        <v>2024</v>
      </c>
      <c r="W1173" s="8" t="str">
        <f>MID(TEXT(Data7[[#This Row],[Date:]],"mmddyyyy"),3,2)</f>
        <v>25</v>
      </c>
      <c r="X1173" s="8" t="str">
        <f>LEFT(TEXT(Data7[[#This Row],[Date:]],"mmddyyyy"),2)</f>
        <v>06</v>
      </c>
      <c r="Y1173" s="6">
        <f>DATE(Data7[[#This Row],[Year]],Data7[[#This Row],[Month]],Data7[[#This Row],[Day]])</f>
        <v>45468</v>
      </c>
    </row>
    <row r="1174" spans="1:25" x14ac:dyDescent="0.3">
      <c r="A1174" s="5">
        <v>45468.407835879632</v>
      </c>
      <c r="B1174" s="7" t="s">
        <v>34</v>
      </c>
      <c r="C1174" s="6" t="s">
        <v>849</v>
      </c>
      <c r="D1174" s="7" t="s">
        <v>851</v>
      </c>
      <c r="E1174" s="8">
        <v>7</v>
      </c>
      <c r="F1174" s="7" t="s">
        <v>68</v>
      </c>
      <c r="G1174" s="7" t="s">
        <v>68</v>
      </c>
      <c r="H1174" s="7" t="s">
        <v>42</v>
      </c>
      <c r="I1174" s="7" t="s">
        <v>44</v>
      </c>
      <c r="J1174" s="19" t="str">
        <f>IFERROR(INDEX('Employee Info'!$C$3:$E$200,MATCH(Data7[[#This Row],[Name:]],'Employee Info'!$B$3:$B$200,0),MATCH(Data7[[#This Row],[Hours Type:]],'Employee Info'!$C$2:$E$2,0)),"")</f>
        <v/>
      </c>
      <c r="K1174" s="19" t="str">
        <f>IFERROR(INDEX('Employee Info'!$C$3:$J$200,MATCH(Data7[[#This Row],[Name:]],'Employee Info'!$B$3:$B$200,0),MATCH(Data7[[#Headers],[Truck]],'Employee Info'!$C$2:$J$2,0)),"")</f>
        <v/>
      </c>
      <c r="L1174" s="19" t="str">
        <f>IFERROR(INDEX('Employee Info'!$C$3:$J$200,MATCH(Data7[[#This Row],[Name:]],'Employee Info'!$B$3:$B$200,0),MATCH(Data7[[#Headers],[Phone]],'Employee Info'!$C$2:$J$2,0)),"")</f>
        <v/>
      </c>
      <c r="M1174" s="19" t="str">
        <f>IFERROR(INDEX('Employee Info'!$C$3:$J$200,MATCH(Data7[[#This Row],[Name:]],'Employee Info'!$B$3:$B$200,0),MATCH(Data7[[#Headers],[Tech]],'Employee Info'!$C$2:$J$2,0)),"")</f>
        <v/>
      </c>
      <c r="N1174" s="19" t="str">
        <f>IFERROR(INDEX('Employee Info'!$C$3:$J$200,MATCH(Data7[[#This Row],[Name:]],'Employee Info'!$B$3:$B$200,0),MATCH(Data7[[#Headers],[Other]],'Employee Info'!$C$2:$J$2,0)),"")</f>
        <v/>
      </c>
      <c r="O1174" s="19">
        <f>IFERROR((Data7[[#This Row],[Hours:]]*SUM(Data7[[#This Row],[Rate]:[Other]])),"")</f>
        <v>0</v>
      </c>
      <c r="P1174" s="7" t="str">
        <f>IF(Data7[[#This Row],[WO'#:]]="","Riley #","WO#")</f>
        <v>Riley #</v>
      </c>
      <c r="Q1174" s="7">
        <f>IFERROR(WEEKNUM(Data7[[#This Row],[Date:]]),"")</f>
        <v>26</v>
      </c>
      <c r="R1174" s="6">
        <f t="shared" si="54"/>
        <v>45466</v>
      </c>
      <c r="S1174" s="6">
        <f>Data7[[#This Row],[Week Start]]+7</f>
        <v>45473</v>
      </c>
      <c r="T1174" s="7" t="str">
        <f t="shared" si="55"/>
        <v>6/23/2024 - 6/30/2024</v>
      </c>
      <c r="U1174" s="7" t="str">
        <f t="shared" si="56"/>
        <v>Time Card</v>
      </c>
      <c r="V1174" s="8" t="str">
        <f>RIGHT(TEXT(Data7[[#This Row],[Date:]],"mmddyyyy"),4)</f>
        <v>2024</v>
      </c>
      <c r="W1174" s="8" t="str">
        <f>MID(TEXT(Data7[[#This Row],[Date:]],"mmddyyyy"),3,2)</f>
        <v>25</v>
      </c>
      <c r="X1174" s="8" t="str">
        <f>LEFT(TEXT(Data7[[#This Row],[Date:]],"mmddyyyy"),2)</f>
        <v>06</v>
      </c>
      <c r="Y1174" s="6">
        <f>DATE(Data7[[#This Row],[Year]],Data7[[#This Row],[Month]],Data7[[#This Row],[Day]])</f>
        <v>45468</v>
      </c>
    </row>
    <row r="1175" spans="1:25" x14ac:dyDescent="0.3">
      <c r="A1175" s="5">
        <v>45468.582270023151</v>
      </c>
      <c r="B1175" s="7" t="s">
        <v>35</v>
      </c>
      <c r="C1175" s="6" t="s">
        <v>849</v>
      </c>
      <c r="D1175" s="7" t="s">
        <v>851</v>
      </c>
      <c r="E1175" s="8">
        <v>8</v>
      </c>
      <c r="F1175" s="7" t="s">
        <v>68</v>
      </c>
      <c r="G1175" s="7" t="s">
        <v>68</v>
      </c>
      <c r="H1175" s="7" t="s">
        <v>42</v>
      </c>
      <c r="I1175" s="7" t="s">
        <v>44</v>
      </c>
      <c r="J1175" s="19" t="str">
        <f>IFERROR(INDEX('Employee Info'!$C$3:$E$200,MATCH(Data7[[#This Row],[Name:]],'Employee Info'!$B$3:$B$200,0),MATCH(Data7[[#This Row],[Hours Type:]],'Employee Info'!$C$2:$E$2,0)),"")</f>
        <v/>
      </c>
      <c r="K1175" s="19" t="str">
        <f>IFERROR(INDEX('Employee Info'!$C$3:$J$200,MATCH(Data7[[#This Row],[Name:]],'Employee Info'!$B$3:$B$200,0),MATCH(Data7[[#Headers],[Truck]],'Employee Info'!$C$2:$J$2,0)),"")</f>
        <v/>
      </c>
      <c r="L1175" s="19" t="str">
        <f>IFERROR(INDEX('Employee Info'!$C$3:$J$200,MATCH(Data7[[#This Row],[Name:]],'Employee Info'!$B$3:$B$200,0),MATCH(Data7[[#Headers],[Phone]],'Employee Info'!$C$2:$J$2,0)),"")</f>
        <v/>
      </c>
      <c r="M1175" s="19" t="str">
        <f>IFERROR(INDEX('Employee Info'!$C$3:$J$200,MATCH(Data7[[#This Row],[Name:]],'Employee Info'!$B$3:$B$200,0),MATCH(Data7[[#Headers],[Tech]],'Employee Info'!$C$2:$J$2,0)),"")</f>
        <v/>
      </c>
      <c r="N1175" s="19" t="str">
        <f>IFERROR(INDEX('Employee Info'!$C$3:$J$200,MATCH(Data7[[#This Row],[Name:]],'Employee Info'!$B$3:$B$200,0),MATCH(Data7[[#Headers],[Other]],'Employee Info'!$C$2:$J$2,0)),"")</f>
        <v/>
      </c>
      <c r="O1175" s="19">
        <f>IFERROR((Data7[[#This Row],[Hours:]]*SUM(Data7[[#This Row],[Rate]:[Other]])),"")</f>
        <v>0</v>
      </c>
      <c r="P1175" s="7" t="str">
        <f>IF(Data7[[#This Row],[WO'#:]]="","Riley #","WO#")</f>
        <v>Riley #</v>
      </c>
      <c r="Q1175" s="7">
        <f>IFERROR(WEEKNUM(Data7[[#This Row],[Date:]]),"")</f>
        <v>26</v>
      </c>
      <c r="R1175" s="6">
        <f t="shared" si="54"/>
        <v>45466</v>
      </c>
      <c r="S1175" s="6">
        <f>Data7[[#This Row],[Week Start]]+7</f>
        <v>45473</v>
      </c>
      <c r="T1175" s="7" t="str">
        <f t="shared" si="55"/>
        <v>6/23/2024 - 6/30/2024</v>
      </c>
      <c r="U1175" s="7" t="str">
        <f t="shared" si="56"/>
        <v>Time Card</v>
      </c>
      <c r="V1175" s="8" t="str">
        <f>RIGHT(TEXT(Data7[[#This Row],[Date:]],"mmddyyyy"),4)</f>
        <v>2024</v>
      </c>
      <c r="W1175" s="8" t="str">
        <f>MID(TEXT(Data7[[#This Row],[Date:]],"mmddyyyy"),3,2)</f>
        <v>25</v>
      </c>
      <c r="X1175" s="8" t="str">
        <f>LEFT(TEXT(Data7[[#This Row],[Date:]],"mmddyyyy"),2)</f>
        <v>06</v>
      </c>
      <c r="Y1175" s="6">
        <f>DATE(Data7[[#This Row],[Year]],Data7[[#This Row],[Month]],Data7[[#This Row],[Day]])</f>
        <v>45468</v>
      </c>
    </row>
    <row r="1176" spans="1:25" x14ac:dyDescent="0.3">
      <c r="A1176" s="5">
        <v>45468.582362615743</v>
      </c>
      <c r="B1176" s="7" t="s">
        <v>23</v>
      </c>
      <c r="C1176" s="6" t="s">
        <v>849</v>
      </c>
      <c r="D1176" s="7" t="s">
        <v>851</v>
      </c>
      <c r="E1176" s="8">
        <v>8</v>
      </c>
      <c r="F1176" s="7" t="s">
        <v>68</v>
      </c>
      <c r="G1176" s="7" t="s">
        <v>68</v>
      </c>
      <c r="H1176" s="7" t="s">
        <v>42</v>
      </c>
      <c r="I1176" s="7" t="s">
        <v>44</v>
      </c>
      <c r="J1176" s="19" t="str">
        <f>IFERROR(INDEX('Employee Info'!$C$3:$E$200,MATCH(Data7[[#This Row],[Name:]],'Employee Info'!$B$3:$B$200,0),MATCH(Data7[[#This Row],[Hours Type:]],'Employee Info'!$C$2:$E$2,0)),"")</f>
        <v/>
      </c>
      <c r="K1176" s="19" t="str">
        <f>IFERROR(INDEX('Employee Info'!$C$3:$J$200,MATCH(Data7[[#This Row],[Name:]],'Employee Info'!$B$3:$B$200,0),MATCH(Data7[[#Headers],[Truck]],'Employee Info'!$C$2:$J$2,0)),"")</f>
        <v/>
      </c>
      <c r="L1176" s="19" t="str">
        <f>IFERROR(INDEX('Employee Info'!$C$3:$J$200,MATCH(Data7[[#This Row],[Name:]],'Employee Info'!$B$3:$B$200,0),MATCH(Data7[[#Headers],[Phone]],'Employee Info'!$C$2:$J$2,0)),"")</f>
        <v/>
      </c>
      <c r="M1176" s="19" t="str">
        <f>IFERROR(INDEX('Employee Info'!$C$3:$J$200,MATCH(Data7[[#This Row],[Name:]],'Employee Info'!$B$3:$B$200,0),MATCH(Data7[[#Headers],[Tech]],'Employee Info'!$C$2:$J$2,0)),"")</f>
        <v/>
      </c>
      <c r="N1176" s="19" t="str">
        <f>IFERROR(INDEX('Employee Info'!$C$3:$J$200,MATCH(Data7[[#This Row],[Name:]],'Employee Info'!$B$3:$B$200,0),MATCH(Data7[[#Headers],[Other]],'Employee Info'!$C$2:$J$2,0)),"")</f>
        <v/>
      </c>
      <c r="O1176" s="19">
        <f>IFERROR((Data7[[#This Row],[Hours:]]*SUM(Data7[[#This Row],[Rate]:[Other]])),"")</f>
        <v>0</v>
      </c>
      <c r="P1176" s="7" t="str">
        <f>IF(Data7[[#This Row],[WO'#:]]="","Riley #","WO#")</f>
        <v>Riley #</v>
      </c>
      <c r="Q1176" s="7">
        <f>IFERROR(WEEKNUM(Data7[[#This Row],[Date:]]),"")</f>
        <v>26</v>
      </c>
      <c r="R1176" s="6">
        <f t="shared" si="54"/>
        <v>45466</v>
      </c>
      <c r="S1176" s="6">
        <f>Data7[[#This Row],[Week Start]]+7</f>
        <v>45473</v>
      </c>
      <c r="T1176" s="7" t="str">
        <f t="shared" si="55"/>
        <v>6/23/2024 - 6/30/2024</v>
      </c>
      <c r="U1176" s="7" t="str">
        <f t="shared" si="56"/>
        <v>Time Card</v>
      </c>
      <c r="V1176" s="8" t="str">
        <f>RIGHT(TEXT(Data7[[#This Row],[Date:]],"mmddyyyy"),4)</f>
        <v>2024</v>
      </c>
      <c r="W1176" s="8" t="str">
        <f>MID(TEXT(Data7[[#This Row],[Date:]],"mmddyyyy"),3,2)</f>
        <v>25</v>
      </c>
      <c r="X1176" s="8" t="str">
        <f>LEFT(TEXT(Data7[[#This Row],[Date:]],"mmddyyyy"),2)</f>
        <v>06</v>
      </c>
      <c r="Y1176" s="6">
        <f>DATE(Data7[[#This Row],[Year]],Data7[[#This Row],[Month]],Data7[[#This Row],[Day]])</f>
        <v>45468</v>
      </c>
    </row>
    <row r="1177" spans="1:25" x14ac:dyDescent="0.3">
      <c r="A1177" s="5">
        <v>45471.430167245373</v>
      </c>
      <c r="B1177" s="7" t="s">
        <v>66</v>
      </c>
      <c r="C1177" s="6" t="s">
        <v>849</v>
      </c>
      <c r="D1177" s="7" t="s">
        <v>848</v>
      </c>
      <c r="E1177" s="8">
        <v>2</v>
      </c>
      <c r="F1177" s="7" t="s">
        <v>68</v>
      </c>
      <c r="G1177" s="7" t="s">
        <v>68</v>
      </c>
      <c r="H1177" s="7" t="s">
        <v>42</v>
      </c>
      <c r="I1177" s="7" t="s">
        <v>44</v>
      </c>
      <c r="J1177" s="19" t="str">
        <f>IFERROR(INDEX('Employee Info'!$C$3:$E$200,MATCH(Data7[[#This Row],[Name:]],'Employee Info'!$B$3:$B$200,0),MATCH(Data7[[#This Row],[Hours Type:]],'Employee Info'!$C$2:$E$2,0)),"")</f>
        <v/>
      </c>
      <c r="K1177" s="19" t="str">
        <f>IFERROR(INDEX('Employee Info'!$C$3:$J$200,MATCH(Data7[[#This Row],[Name:]],'Employee Info'!$B$3:$B$200,0),MATCH(Data7[[#Headers],[Truck]],'Employee Info'!$C$2:$J$2,0)),"")</f>
        <v/>
      </c>
      <c r="L1177" s="19" t="str">
        <f>IFERROR(INDEX('Employee Info'!$C$3:$J$200,MATCH(Data7[[#This Row],[Name:]],'Employee Info'!$B$3:$B$200,0),MATCH(Data7[[#Headers],[Phone]],'Employee Info'!$C$2:$J$2,0)),"")</f>
        <v/>
      </c>
      <c r="M1177" s="19" t="str">
        <f>IFERROR(INDEX('Employee Info'!$C$3:$J$200,MATCH(Data7[[#This Row],[Name:]],'Employee Info'!$B$3:$B$200,0),MATCH(Data7[[#Headers],[Tech]],'Employee Info'!$C$2:$J$2,0)),"")</f>
        <v/>
      </c>
      <c r="N1177" s="19" t="str">
        <f>IFERROR(INDEX('Employee Info'!$C$3:$J$200,MATCH(Data7[[#This Row],[Name:]],'Employee Info'!$B$3:$B$200,0),MATCH(Data7[[#Headers],[Other]],'Employee Info'!$C$2:$J$2,0)),"")</f>
        <v/>
      </c>
      <c r="O1177" s="19">
        <f>IFERROR((Data7[[#This Row],[Hours:]]*SUM(Data7[[#This Row],[Rate]:[Other]])),"")</f>
        <v>0</v>
      </c>
      <c r="P1177" s="7" t="str">
        <f>IF(Data7[[#This Row],[WO'#:]]="","Riley #","WO#")</f>
        <v>Riley #</v>
      </c>
      <c r="Q1177" s="7">
        <f>IFERROR(WEEKNUM(Data7[[#This Row],[Date:]]),"")</f>
        <v>26</v>
      </c>
      <c r="R1177" s="6">
        <f t="shared" si="54"/>
        <v>45466</v>
      </c>
      <c r="S1177" s="6">
        <f>Data7[[#This Row],[Week Start]]+7</f>
        <v>45473</v>
      </c>
      <c r="T1177" s="7" t="str">
        <f t="shared" si="55"/>
        <v>6/23/2024 - 6/30/2024</v>
      </c>
      <c r="U1177" s="7" t="str">
        <f t="shared" si="56"/>
        <v>Time Card</v>
      </c>
      <c r="V1177" s="8" t="str">
        <f>RIGHT(TEXT(Data7[[#This Row],[Date:]],"mmddyyyy"),4)</f>
        <v>2024</v>
      </c>
      <c r="W1177" s="8" t="str">
        <f>MID(TEXT(Data7[[#This Row],[Date:]],"mmddyyyy"),3,2)</f>
        <v>25</v>
      </c>
      <c r="X1177" s="8" t="str">
        <f>LEFT(TEXT(Data7[[#This Row],[Date:]],"mmddyyyy"),2)</f>
        <v>06</v>
      </c>
      <c r="Y1177" s="6">
        <f>DATE(Data7[[#This Row],[Year]],Data7[[#This Row],[Month]],Data7[[#This Row],[Day]])</f>
        <v>45468</v>
      </c>
    </row>
    <row r="1178" spans="1:25" x14ac:dyDescent="0.3">
      <c r="A1178" s="5">
        <v>45471.443174189815</v>
      </c>
      <c r="B1178" s="7" t="s">
        <v>66</v>
      </c>
      <c r="C1178" s="6" t="s">
        <v>853</v>
      </c>
      <c r="D1178" s="7" t="s">
        <v>854</v>
      </c>
      <c r="E1178" s="8">
        <v>4</v>
      </c>
      <c r="F1178" s="7">
        <v>6984733</v>
      </c>
      <c r="G1178" s="7" t="s">
        <v>68</v>
      </c>
      <c r="H1178" s="7" t="s">
        <v>756</v>
      </c>
      <c r="I1178" s="7" t="s">
        <v>44</v>
      </c>
      <c r="J1178" s="19" t="str">
        <f>IFERROR(INDEX('Employee Info'!$C$3:$E$200,MATCH(Data7[[#This Row],[Name:]],'Employee Info'!$B$3:$B$200,0),MATCH(Data7[[#This Row],[Hours Type:]],'Employee Info'!$C$2:$E$2,0)),"")</f>
        <v/>
      </c>
      <c r="K1178" s="19" t="str">
        <f>IFERROR(INDEX('Employee Info'!$C$3:$J$200,MATCH(Data7[[#This Row],[Name:]],'Employee Info'!$B$3:$B$200,0),MATCH(Data7[[#Headers],[Truck]],'Employee Info'!$C$2:$J$2,0)),"")</f>
        <v/>
      </c>
      <c r="L1178" s="19" t="str">
        <f>IFERROR(INDEX('Employee Info'!$C$3:$J$200,MATCH(Data7[[#This Row],[Name:]],'Employee Info'!$B$3:$B$200,0),MATCH(Data7[[#Headers],[Phone]],'Employee Info'!$C$2:$J$2,0)),"")</f>
        <v/>
      </c>
      <c r="M1178" s="19" t="str">
        <f>IFERROR(INDEX('Employee Info'!$C$3:$J$200,MATCH(Data7[[#This Row],[Name:]],'Employee Info'!$B$3:$B$200,0),MATCH(Data7[[#Headers],[Tech]],'Employee Info'!$C$2:$J$2,0)),"")</f>
        <v/>
      </c>
      <c r="N1178" s="19" t="str">
        <f>IFERROR(INDEX('Employee Info'!$C$3:$J$200,MATCH(Data7[[#This Row],[Name:]],'Employee Info'!$B$3:$B$200,0),MATCH(Data7[[#Headers],[Other]],'Employee Info'!$C$2:$J$2,0)),"")</f>
        <v/>
      </c>
      <c r="O1178" s="19">
        <f>IFERROR((Data7[[#This Row],[Hours:]]*SUM(Data7[[#This Row],[Rate]:[Other]])),"")</f>
        <v>0</v>
      </c>
      <c r="P1178" s="7" t="str">
        <f>IF(Data7[[#This Row],[WO'#:]]="","Riley #","WO#")</f>
        <v>WO#</v>
      </c>
      <c r="Q1178" s="7">
        <f>IFERROR(WEEKNUM(Data7[[#This Row],[Date:]]),"")</f>
        <v>26</v>
      </c>
      <c r="R1178" s="6">
        <f t="shared" si="54"/>
        <v>45466</v>
      </c>
      <c r="S1178" s="6">
        <f>Data7[[#This Row],[Week Start]]+7</f>
        <v>45473</v>
      </c>
      <c r="T1178" s="7" t="str">
        <f t="shared" si="55"/>
        <v>6/23/2024 - 6/30/2024</v>
      </c>
      <c r="U1178" s="7" t="str">
        <f t="shared" si="56"/>
        <v>Time Card</v>
      </c>
      <c r="V1178" s="8" t="str">
        <f>RIGHT(TEXT(Data7[[#This Row],[Date:]],"mmddyyyy"),4)</f>
        <v>2024</v>
      </c>
      <c r="W1178" s="8" t="str">
        <f>MID(TEXT(Data7[[#This Row],[Date:]],"mmddyyyy"),3,2)</f>
        <v>26</v>
      </c>
      <c r="X1178" s="8" t="str">
        <f>LEFT(TEXT(Data7[[#This Row],[Date:]],"mmddyyyy"),2)</f>
        <v>06</v>
      </c>
      <c r="Y1178" s="6">
        <f>DATE(Data7[[#This Row],[Year]],Data7[[#This Row],[Month]],Data7[[#This Row],[Day]])</f>
        <v>45469</v>
      </c>
    </row>
    <row r="1179" spans="1:25" x14ac:dyDescent="0.3">
      <c r="A1179" s="5">
        <v>45485.482128819443</v>
      </c>
      <c r="B1179" s="7" t="s">
        <v>76</v>
      </c>
      <c r="C1179" s="6" t="s">
        <v>853</v>
      </c>
      <c r="D1179" s="7" t="s">
        <v>156</v>
      </c>
      <c r="E1179" s="8">
        <v>1</v>
      </c>
      <c r="F1179" s="7">
        <v>6984733</v>
      </c>
      <c r="G1179" s="7" t="s">
        <v>68</v>
      </c>
      <c r="H1179" s="7" t="s">
        <v>756</v>
      </c>
      <c r="I1179" s="7" t="s">
        <v>44</v>
      </c>
      <c r="J1179" s="19" t="str">
        <f>IFERROR(INDEX('Employee Info'!$C$3:$E$200,MATCH(Data7[[#This Row],[Name:]],'Employee Info'!$B$3:$B$200,0),MATCH(Data7[[#This Row],[Hours Type:]],'Employee Info'!$C$2:$E$2,0)),"")</f>
        <v/>
      </c>
      <c r="K1179" s="19" t="str">
        <f>IFERROR(INDEX('Employee Info'!$C$3:$J$200,MATCH(Data7[[#This Row],[Name:]],'Employee Info'!$B$3:$B$200,0),MATCH(Data7[[#Headers],[Truck]],'Employee Info'!$C$2:$J$2,0)),"")</f>
        <v/>
      </c>
      <c r="L1179" s="19" t="str">
        <f>IFERROR(INDEX('Employee Info'!$C$3:$J$200,MATCH(Data7[[#This Row],[Name:]],'Employee Info'!$B$3:$B$200,0),MATCH(Data7[[#Headers],[Phone]],'Employee Info'!$C$2:$J$2,0)),"")</f>
        <v/>
      </c>
      <c r="M1179" s="19" t="str">
        <f>IFERROR(INDEX('Employee Info'!$C$3:$J$200,MATCH(Data7[[#This Row],[Name:]],'Employee Info'!$B$3:$B$200,0),MATCH(Data7[[#Headers],[Tech]],'Employee Info'!$C$2:$J$2,0)),"")</f>
        <v/>
      </c>
      <c r="N1179" s="19" t="str">
        <f>IFERROR(INDEX('Employee Info'!$C$3:$J$200,MATCH(Data7[[#This Row],[Name:]],'Employee Info'!$B$3:$B$200,0),MATCH(Data7[[#Headers],[Other]],'Employee Info'!$C$2:$J$2,0)),"")</f>
        <v/>
      </c>
      <c r="O1179" s="19">
        <f>IFERROR((Data7[[#This Row],[Hours:]]*SUM(Data7[[#This Row],[Rate]:[Other]])),"")</f>
        <v>0</v>
      </c>
      <c r="P1179" s="7" t="str">
        <f>IF(Data7[[#This Row],[WO'#:]]="","Riley #","WO#")</f>
        <v>WO#</v>
      </c>
      <c r="Q1179" s="7">
        <f>IFERROR(WEEKNUM(Data7[[#This Row],[Date:]]),"")</f>
        <v>26</v>
      </c>
      <c r="R1179" s="6">
        <f t="shared" si="54"/>
        <v>45466</v>
      </c>
      <c r="S1179" s="6">
        <f>Data7[[#This Row],[Week Start]]+7</f>
        <v>45473</v>
      </c>
      <c r="T1179" s="7" t="str">
        <f t="shared" si="55"/>
        <v>6/23/2024 - 6/30/2024</v>
      </c>
      <c r="U1179" s="7" t="str">
        <f t="shared" si="56"/>
        <v>Time Card</v>
      </c>
      <c r="V1179" s="8" t="str">
        <f>RIGHT(TEXT(Data7[[#This Row],[Date:]],"mmddyyyy"),4)</f>
        <v>2024</v>
      </c>
      <c r="W1179" s="8" t="str">
        <f>MID(TEXT(Data7[[#This Row],[Date:]],"mmddyyyy"),3,2)</f>
        <v>26</v>
      </c>
      <c r="X1179" s="8" t="str">
        <f>LEFT(TEXT(Data7[[#This Row],[Date:]],"mmddyyyy"),2)</f>
        <v>06</v>
      </c>
      <c r="Y1179" s="6">
        <f>DATE(Data7[[#This Row],[Year]],Data7[[#This Row],[Month]],Data7[[#This Row],[Day]])</f>
        <v>45469</v>
      </c>
    </row>
    <row r="1180" spans="1:25" x14ac:dyDescent="0.3">
      <c r="A1180" s="5">
        <v>45471.428552777776</v>
      </c>
      <c r="B1180" s="7" t="s">
        <v>66</v>
      </c>
      <c r="C1180" s="6" t="s">
        <v>853</v>
      </c>
      <c r="D1180" s="7" t="s">
        <v>847</v>
      </c>
      <c r="E1180" s="8">
        <v>1</v>
      </c>
      <c r="F1180" s="7" t="s">
        <v>68</v>
      </c>
      <c r="G1180" s="7" t="s">
        <v>68</v>
      </c>
      <c r="H1180" s="7" t="s">
        <v>808</v>
      </c>
      <c r="I1180" s="7" t="s">
        <v>44</v>
      </c>
      <c r="J1180" s="19" t="str">
        <f>IFERROR(INDEX('Employee Info'!$C$3:$E$200,MATCH(Data7[[#This Row],[Name:]],'Employee Info'!$B$3:$B$200,0),MATCH(Data7[[#This Row],[Hours Type:]],'Employee Info'!$C$2:$E$2,0)),"")</f>
        <v/>
      </c>
      <c r="K1180" s="19" t="str">
        <f>IFERROR(INDEX('Employee Info'!$C$3:$J$200,MATCH(Data7[[#This Row],[Name:]],'Employee Info'!$B$3:$B$200,0),MATCH(Data7[[#Headers],[Truck]],'Employee Info'!$C$2:$J$2,0)),"")</f>
        <v/>
      </c>
      <c r="L1180" s="19" t="str">
        <f>IFERROR(INDEX('Employee Info'!$C$3:$J$200,MATCH(Data7[[#This Row],[Name:]],'Employee Info'!$B$3:$B$200,0),MATCH(Data7[[#Headers],[Phone]],'Employee Info'!$C$2:$J$2,0)),"")</f>
        <v/>
      </c>
      <c r="M1180" s="19" t="str">
        <f>IFERROR(INDEX('Employee Info'!$C$3:$J$200,MATCH(Data7[[#This Row],[Name:]],'Employee Info'!$B$3:$B$200,0),MATCH(Data7[[#Headers],[Tech]],'Employee Info'!$C$2:$J$2,0)),"")</f>
        <v/>
      </c>
      <c r="N1180" s="19" t="str">
        <f>IFERROR(INDEX('Employee Info'!$C$3:$J$200,MATCH(Data7[[#This Row],[Name:]],'Employee Info'!$B$3:$B$200,0),MATCH(Data7[[#Headers],[Other]],'Employee Info'!$C$2:$J$2,0)),"")</f>
        <v/>
      </c>
      <c r="O1180" s="19">
        <f>IFERROR((Data7[[#This Row],[Hours:]]*SUM(Data7[[#This Row],[Rate]:[Other]])),"")</f>
        <v>0</v>
      </c>
      <c r="P1180" s="7" t="str">
        <f>IF(Data7[[#This Row],[WO'#:]]="","Riley #","WO#")</f>
        <v>Riley #</v>
      </c>
      <c r="Q1180" s="7">
        <f>IFERROR(WEEKNUM(Data7[[#This Row],[Date:]]),"")</f>
        <v>26</v>
      </c>
      <c r="R1180" s="6">
        <f t="shared" si="54"/>
        <v>45466</v>
      </c>
      <c r="S1180" s="6">
        <f>Data7[[#This Row],[Week Start]]+7</f>
        <v>45473</v>
      </c>
      <c r="T1180" s="7" t="str">
        <f t="shared" si="55"/>
        <v>6/23/2024 - 6/30/2024</v>
      </c>
      <c r="U1180" s="7" t="str">
        <f t="shared" si="56"/>
        <v>Time Card</v>
      </c>
      <c r="V1180" s="8" t="str">
        <f>RIGHT(TEXT(Data7[[#This Row],[Date:]],"mmddyyyy"),4)</f>
        <v>2024</v>
      </c>
      <c r="W1180" s="8" t="str">
        <f>MID(TEXT(Data7[[#This Row],[Date:]],"mmddyyyy"),3,2)</f>
        <v>26</v>
      </c>
      <c r="X1180" s="8" t="str">
        <f>LEFT(TEXT(Data7[[#This Row],[Date:]],"mmddyyyy"),2)</f>
        <v>06</v>
      </c>
      <c r="Y1180" s="6">
        <f>DATE(Data7[[#This Row],[Year]],Data7[[#This Row],[Month]],Data7[[#This Row],[Day]])</f>
        <v>45469</v>
      </c>
    </row>
    <row r="1181" spans="1:25" x14ac:dyDescent="0.3">
      <c r="A1181" s="5">
        <v>45471.439914467592</v>
      </c>
      <c r="B1181" s="7" t="s">
        <v>66</v>
      </c>
      <c r="C1181" s="6" t="s">
        <v>853</v>
      </c>
      <c r="D1181" s="7" t="s">
        <v>811</v>
      </c>
      <c r="E1181" s="8">
        <v>1</v>
      </c>
      <c r="F1181" s="7" t="s">
        <v>68</v>
      </c>
      <c r="G1181" s="7" t="s">
        <v>68</v>
      </c>
      <c r="H1181" s="7" t="s">
        <v>763</v>
      </c>
      <c r="I1181" s="7" t="s">
        <v>44</v>
      </c>
      <c r="J1181" s="19" t="str">
        <f>IFERROR(INDEX('Employee Info'!$C$3:$E$200,MATCH(Data7[[#This Row],[Name:]],'Employee Info'!$B$3:$B$200,0),MATCH(Data7[[#This Row],[Hours Type:]],'Employee Info'!$C$2:$E$2,0)),"")</f>
        <v/>
      </c>
      <c r="K1181" s="19" t="str">
        <f>IFERROR(INDEX('Employee Info'!$C$3:$J$200,MATCH(Data7[[#This Row],[Name:]],'Employee Info'!$B$3:$B$200,0),MATCH(Data7[[#Headers],[Truck]],'Employee Info'!$C$2:$J$2,0)),"")</f>
        <v/>
      </c>
      <c r="L1181" s="19" t="str">
        <f>IFERROR(INDEX('Employee Info'!$C$3:$J$200,MATCH(Data7[[#This Row],[Name:]],'Employee Info'!$B$3:$B$200,0),MATCH(Data7[[#Headers],[Phone]],'Employee Info'!$C$2:$J$2,0)),"")</f>
        <v/>
      </c>
      <c r="M1181" s="19" t="str">
        <f>IFERROR(INDEX('Employee Info'!$C$3:$J$200,MATCH(Data7[[#This Row],[Name:]],'Employee Info'!$B$3:$B$200,0),MATCH(Data7[[#Headers],[Tech]],'Employee Info'!$C$2:$J$2,0)),"")</f>
        <v/>
      </c>
      <c r="N1181" s="19" t="str">
        <f>IFERROR(INDEX('Employee Info'!$C$3:$J$200,MATCH(Data7[[#This Row],[Name:]],'Employee Info'!$B$3:$B$200,0),MATCH(Data7[[#Headers],[Other]],'Employee Info'!$C$2:$J$2,0)),"")</f>
        <v/>
      </c>
      <c r="O1181" s="19">
        <f>IFERROR((Data7[[#This Row],[Hours:]]*SUM(Data7[[#This Row],[Rate]:[Other]])),"")</f>
        <v>0</v>
      </c>
      <c r="P1181" s="7" t="str">
        <f>IF(Data7[[#This Row],[WO'#:]]="","Riley #","WO#")</f>
        <v>Riley #</v>
      </c>
      <c r="Q1181" s="7">
        <f>IFERROR(WEEKNUM(Data7[[#This Row],[Date:]]),"")</f>
        <v>26</v>
      </c>
      <c r="R1181" s="6">
        <f t="shared" si="54"/>
        <v>45466</v>
      </c>
      <c r="S1181" s="6">
        <f>Data7[[#This Row],[Week Start]]+7</f>
        <v>45473</v>
      </c>
      <c r="T1181" s="7" t="str">
        <f t="shared" si="55"/>
        <v>6/23/2024 - 6/30/2024</v>
      </c>
      <c r="U1181" s="7" t="str">
        <f t="shared" si="56"/>
        <v>Time Card</v>
      </c>
      <c r="V1181" s="8" t="str">
        <f>RIGHT(TEXT(Data7[[#This Row],[Date:]],"mmddyyyy"),4)</f>
        <v>2024</v>
      </c>
      <c r="W1181" s="8" t="str">
        <f>MID(TEXT(Data7[[#This Row],[Date:]],"mmddyyyy"),3,2)</f>
        <v>26</v>
      </c>
      <c r="X1181" s="8" t="str">
        <f>LEFT(TEXT(Data7[[#This Row],[Date:]],"mmddyyyy"),2)</f>
        <v>06</v>
      </c>
      <c r="Y1181" s="6">
        <f>DATE(Data7[[#This Row],[Year]],Data7[[#This Row],[Month]],Data7[[#This Row],[Day]])</f>
        <v>45469</v>
      </c>
    </row>
    <row r="1182" spans="1:25" x14ac:dyDescent="0.3">
      <c r="A1182" s="5">
        <v>45469.580125</v>
      </c>
      <c r="B1182" s="7" t="s">
        <v>31</v>
      </c>
      <c r="C1182" s="6" t="s">
        <v>853</v>
      </c>
      <c r="D1182" s="7" t="s">
        <v>851</v>
      </c>
      <c r="E1182" s="8">
        <v>8</v>
      </c>
      <c r="F1182" s="7" t="s">
        <v>68</v>
      </c>
      <c r="G1182" s="7" t="s">
        <v>68</v>
      </c>
      <c r="H1182" s="7" t="s">
        <v>42</v>
      </c>
      <c r="I1182" s="7" t="s">
        <v>44</v>
      </c>
      <c r="J1182" s="19" t="str">
        <f>IFERROR(INDEX('Employee Info'!$C$3:$E$200,MATCH(Data7[[#This Row],[Name:]],'Employee Info'!$B$3:$B$200,0),MATCH(Data7[[#This Row],[Hours Type:]],'Employee Info'!$C$2:$E$2,0)),"")</f>
        <v/>
      </c>
      <c r="K1182" s="19" t="str">
        <f>IFERROR(INDEX('Employee Info'!$C$3:$J$200,MATCH(Data7[[#This Row],[Name:]],'Employee Info'!$B$3:$B$200,0),MATCH(Data7[[#Headers],[Truck]],'Employee Info'!$C$2:$J$2,0)),"")</f>
        <v/>
      </c>
      <c r="L1182" s="19" t="str">
        <f>IFERROR(INDEX('Employee Info'!$C$3:$J$200,MATCH(Data7[[#This Row],[Name:]],'Employee Info'!$B$3:$B$200,0),MATCH(Data7[[#Headers],[Phone]],'Employee Info'!$C$2:$J$2,0)),"")</f>
        <v/>
      </c>
      <c r="M1182" s="19" t="str">
        <f>IFERROR(INDEX('Employee Info'!$C$3:$J$200,MATCH(Data7[[#This Row],[Name:]],'Employee Info'!$B$3:$B$200,0),MATCH(Data7[[#Headers],[Tech]],'Employee Info'!$C$2:$J$2,0)),"")</f>
        <v/>
      </c>
      <c r="N1182" s="19" t="str">
        <f>IFERROR(INDEX('Employee Info'!$C$3:$J$200,MATCH(Data7[[#This Row],[Name:]],'Employee Info'!$B$3:$B$200,0),MATCH(Data7[[#Headers],[Other]],'Employee Info'!$C$2:$J$2,0)),"")</f>
        <v/>
      </c>
      <c r="O1182" s="19">
        <f>IFERROR((Data7[[#This Row],[Hours:]]*SUM(Data7[[#This Row],[Rate]:[Other]])),"")</f>
        <v>0</v>
      </c>
      <c r="P1182" s="7" t="str">
        <f>IF(Data7[[#This Row],[WO'#:]]="","Riley #","WO#")</f>
        <v>Riley #</v>
      </c>
      <c r="Q1182" s="7">
        <f>IFERROR(WEEKNUM(Data7[[#This Row],[Date:]]),"")</f>
        <v>26</v>
      </c>
      <c r="R1182" s="6">
        <f t="shared" si="54"/>
        <v>45466</v>
      </c>
      <c r="S1182" s="6">
        <f>Data7[[#This Row],[Week Start]]+7</f>
        <v>45473</v>
      </c>
      <c r="T1182" s="7" t="str">
        <f t="shared" si="55"/>
        <v>6/23/2024 - 6/30/2024</v>
      </c>
      <c r="U1182" s="7" t="str">
        <f t="shared" si="56"/>
        <v>Time Card</v>
      </c>
      <c r="V1182" s="8" t="str">
        <f>RIGHT(TEXT(Data7[[#This Row],[Date:]],"mmddyyyy"),4)</f>
        <v>2024</v>
      </c>
      <c r="W1182" s="8" t="str">
        <f>MID(TEXT(Data7[[#This Row],[Date:]],"mmddyyyy"),3,2)</f>
        <v>26</v>
      </c>
      <c r="X1182" s="8" t="str">
        <f>LEFT(TEXT(Data7[[#This Row],[Date:]],"mmddyyyy"),2)</f>
        <v>06</v>
      </c>
      <c r="Y1182" s="6">
        <f>DATE(Data7[[#This Row],[Year]],Data7[[#This Row],[Month]],Data7[[#This Row],[Day]])</f>
        <v>45469</v>
      </c>
    </row>
    <row r="1183" spans="1:25" x14ac:dyDescent="0.3">
      <c r="A1183" s="5">
        <v>45469.580406712965</v>
      </c>
      <c r="B1183" s="7" t="s">
        <v>34</v>
      </c>
      <c r="C1183" s="6" t="s">
        <v>853</v>
      </c>
      <c r="D1183" s="7" t="s">
        <v>851</v>
      </c>
      <c r="E1183" s="8">
        <v>8</v>
      </c>
      <c r="F1183" s="7" t="s">
        <v>68</v>
      </c>
      <c r="G1183" s="7" t="s">
        <v>68</v>
      </c>
      <c r="H1183" s="7" t="s">
        <v>42</v>
      </c>
      <c r="I1183" s="7" t="s">
        <v>44</v>
      </c>
      <c r="J1183" s="19" t="str">
        <f>IFERROR(INDEX('Employee Info'!$C$3:$E$200,MATCH(Data7[[#This Row],[Name:]],'Employee Info'!$B$3:$B$200,0),MATCH(Data7[[#This Row],[Hours Type:]],'Employee Info'!$C$2:$E$2,0)),"")</f>
        <v/>
      </c>
      <c r="K1183" s="19" t="str">
        <f>IFERROR(INDEX('Employee Info'!$C$3:$J$200,MATCH(Data7[[#This Row],[Name:]],'Employee Info'!$B$3:$B$200,0),MATCH(Data7[[#Headers],[Truck]],'Employee Info'!$C$2:$J$2,0)),"")</f>
        <v/>
      </c>
      <c r="L1183" s="19" t="str">
        <f>IFERROR(INDEX('Employee Info'!$C$3:$J$200,MATCH(Data7[[#This Row],[Name:]],'Employee Info'!$B$3:$B$200,0),MATCH(Data7[[#Headers],[Phone]],'Employee Info'!$C$2:$J$2,0)),"")</f>
        <v/>
      </c>
      <c r="M1183" s="19" t="str">
        <f>IFERROR(INDEX('Employee Info'!$C$3:$J$200,MATCH(Data7[[#This Row],[Name:]],'Employee Info'!$B$3:$B$200,0),MATCH(Data7[[#Headers],[Tech]],'Employee Info'!$C$2:$J$2,0)),"")</f>
        <v/>
      </c>
      <c r="N1183" s="19" t="str">
        <f>IFERROR(INDEX('Employee Info'!$C$3:$J$200,MATCH(Data7[[#This Row],[Name:]],'Employee Info'!$B$3:$B$200,0),MATCH(Data7[[#Headers],[Other]],'Employee Info'!$C$2:$J$2,0)),"")</f>
        <v/>
      </c>
      <c r="O1183" s="19">
        <f>IFERROR((Data7[[#This Row],[Hours:]]*SUM(Data7[[#This Row],[Rate]:[Other]])),"")</f>
        <v>0</v>
      </c>
      <c r="P1183" s="7" t="str">
        <f>IF(Data7[[#This Row],[WO'#:]]="","Riley #","WO#")</f>
        <v>Riley #</v>
      </c>
      <c r="Q1183" s="7">
        <f>IFERROR(WEEKNUM(Data7[[#This Row],[Date:]]),"")</f>
        <v>26</v>
      </c>
      <c r="R1183" s="6">
        <f t="shared" si="54"/>
        <v>45466</v>
      </c>
      <c r="S1183" s="6">
        <f>Data7[[#This Row],[Week Start]]+7</f>
        <v>45473</v>
      </c>
      <c r="T1183" s="7" t="str">
        <f t="shared" si="55"/>
        <v>6/23/2024 - 6/30/2024</v>
      </c>
      <c r="U1183" s="7" t="str">
        <f t="shared" si="56"/>
        <v>Time Card</v>
      </c>
      <c r="V1183" s="8" t="str">
        <f>RIGHT(TEXT(Data7[[#This Row],[Date:]],"mmddyyyy"),4)</f>
        <v>2024</v>
      </c>
      <c r="W1183" s="8" t="str">
        <f>MID(TEXT(Data7[[#This Row],[Date:]],"mmddyyyy"),3,2)</f>
        <v>26</v>
      </c>
      <c r="X1183" s="8" t="str">
        <f>LEFT(TEXT(Data7[[#This Row],[Date:]],"mmddyyyy"),2)</f>
        <v>06</v>
      </c>
      <c r="Y1183" s="6">
        <f>DATE(Data7[[#This Row],[Year]],Data7[[#This Row],[Month]],Data7[[#This Row],[Day]])</f>
        <v>45469</v>
      </c>
    </row>
    <row r="1184" spans="1:25" x14ac:dyDescent="0.3">
      <c r="A1184" s="5">
        <v>45469.581895601848</v>
      </c>
      <c r="B1184" s="7" t="s">
        <v>35</v>
      </c>
      <c r="C1184" s="6" t="s">
        <v>853</v>
      </c>
      <c r="D1184" s="7" t="s">
        <v>851</v>
      </c>
      <c r="E1184" s="8">
        <v>8</v>
      </c>
      <c r="F1184" s="7" t="s">
        <v>68</v>
      </c>
      <c r="G1184" s="7" t="s">
        <v>68</v>
      </c>
      <c r="H1184" s="7" t="s">
        <v>42</v>
      </c>
      <c r="I1184" s="7" t="s">
        <v>44</v>
      </c>
      <c r="J1184" s="19" t="str">
        <f>IFERROR(INDEX('Employee Info'!$C$3:$E$200,MATCH(Data7[[#This Row],[Name:]],'Employee Info'!$B$3:$B$200,0),MATCH(Data7[[#This Row],[Hours Type:]],'Employee Info'!$C$2:$E$2,0)),"")</f>
        <v/>
      </c>
      <c r="K1184" s="19" t="str">
        <f>IFERROR(INDEX('Employee Info'!$C$3:$J$200,MATCH(Data7[[#This Row],[Name:]],'Employee Info'!$B$3:$B$200,0),MATCH(Data7[[#Headers],[Truck]],'Employee Info'!$C$2:$J$2,0)),"")</f>
        <v/>
      </c>
      <c r="L1184" s="19" t="str">
        <f>IFERROR(INDEX('Employee Info'!$C$3:$J$200,MATCH(Data7[[#This Row],[Name:]],'Employee Info'!$B$3:$B$200,0),MATCH(Data7[[#Headers],[Phone]],'Employee Info'!$C$2:$J$2,0)),"")</f>
        <v/>
      </c>
      <c r="M1184" s="19" t="str">
        <f>IFERROR(INDEX('Employee Info'!$C$3:$J$200,MATCH(Data7[[#This Row],[Name:]],'Employee Info'!$B$3:$B$200,0),MATCH(Data7[[#Headers],[Tech]],'Employee Info'!$C$2:$J$2,0)),"")</f>
        <v/>
      </c>
      <c r="N1184" s="19" t="str">
        <f>IFERROR(INDEX('Employee Info'!$C$3:$J$200,MATCH(Data7[[#This Row],[Name:]],'Employee Info'!$B$3:$B$200,0),MATCH(Data7[[#Headers],[Other]],'Employee Info'!$C$2:$J$2,0)),"")</f>
        <v/>
      </c>
      <c r="O1184" s="19">
        <f>IFERROR((Data7[[#This Row],[Hours:]]*SUM(Data7[[#This Row],[Rate]:[Other]])),"")</f>
        <v>0</v>
      </c>
      <c r="P1184" s="7" t="str">
        <f>IF(Data7[[#This Row],[WO'#:]]="","Riley #","WO#")</f>
        <v>Riley #</v>
      </c>
      <c r="Q1184" s="7">
        <f>IFERROR(WEEKNUM(Data7[[#This Row],[Date:]]),"")</f>
        <v>26</v>
      </c>
      <c r="R1184" s="6">
        <f t="shared" si="54"/>
        <v>45466</v>
      </c>
      <c r="S1184" s="6">
        <f>Data7[[#This Row],[Week Start]]+7</f>
        <v>45473</v>
      </c>
      <c r="T1184" s="7" t="str">
        <f t="shared" si="55"/>
        <v>6/23/2024 - 6/30/2024</v>
      </c>
      <c r="U1184" s="7" t="str">
        <f t="shared" si="56"/>
        <v>Time Card</v>
      </c>
      <c r="V1184" s="8" t="str">
        <f>RIGHT(TEXT(Data7[[#This Row],[Date:]],"mmddyyyy"),4)</f>
        <v>2024</v>
      </c>
      <c r="W1184" s="8" t="str">
        <f>MID(TEXT(Data7[[#This Row],[Date:]],"mmddyyyy"),3,2)</f>
        <v>26</v>
      </c>
      <c r="X1184" s="8" t="str">
        <f>LEFT(TEXT(Data7[[#This Row],[Date:]],"mmddyyyy"),2)</f>
        <v>06</v>
      </c>
      <c r="Y1184" s="6">
        <f>DATE(Data7[[#This Row],[Year]],Data7[[#This Row],[Month]],Data7[[#This Row],[Day]])</f>
        <v>45469</v>
      </c>
    </row>
    <row r="1185" spans="1:25" x14ac:dyDescent="0.3">
      <c r="A1185" s="5">
        <v>45469.583208217591</v>
      </c>
      <c r="B1185" s="7" t="s">
        <v>23</v>
      </c>
      <c r="C1185" s="6" t="s">
        <v>853</v>
      </c>
      <c r="D1185" s="7" t="s">
        <v>851</v>
      </c>
      <c r="E1185" s="8">
        <v>7</v>
      </c>
      <c r="F1185" s="7" t="s">
        <v>68</v>
      </c>
      <c r="G1185" s="7" t="s">
        <v>68</v>
      </c>
      <c r="H1185" s="7" t="s">
        <v>42</v>
      </c>
      <c r="I1185" s="7" t="s">
        <v>44</v>
      </c>
      <c r="J1185" s="19" t="str">
        <f>IFERROR(INDEX('Employee Info'!$C$3:$E$200,MATCH(Data7[[#This Row],[Name:]],'Employee Info'!$B$3:$B$200,0),MATCH(Data7[[#This Row],[Hours Type:]],'Employee Info'!$C$2:$E$2,0)),"")</f>
        <v/>
      </c>
      <c r="K1185" s="19" t="str">
        <f>IFERROR(INDEX('Employee Info'!$C$3:$J$200,MATCH(Data7[[#This Row],[Name:]],'Employee Info'!$B$3:$B$200,0),MATCH(Data7[[#Headers],[Truck]],'Employee Info'!$C$2:$J$2,0)),"")</f>
        <v/>
      </c>
      <c r="L1185" s="19" t="str">
        <f>IFERROR(INDEX('Employee Info'!$C$3:$J$200,MATCH(Data7[[#This Row],[Name:]],'Employee Info'!$B$3:$B$200,0),MATCH(Data7[[#Headers],[Phone]],'Employee Info'!$C$2:$J$2,0)),"")</f>
        <v/>
      </c>
      <c r="M1185" s="19" t="str">
        <f>IFERROR(INDEX('Employee Info'!$C$3:$J$200,MATCH(Data7[[#This Row],[Name:]],'Employee Info'!$B$3:$B$200,0),MATCH(Data7[[#Headers],[Tech]],'Employee Info'!$C$2:$J$2,0)),"")</f>
        <v/>
      </c>
      <c r="N1185" s="19" t="str">
        <f>IFERROR(INDEX('Employee Info'!$C$3:$J$200,MATCH(Data7[[#This Row],[Name:]],'Employee Info'!$B$3:$B$200,0),MATCH(Data7[[#Headers],[Other]],'Employee Info'!$C$2:$J$2,0)),"")</f>
        <v/>
      </c>
      <c r="O1185" s="19">
        <f>IFERROR((Data7[[#This Row],[Hours:]]*SUM(Data7[[#This Row],[Rate]:[Other]])),"")</f>
        <v>0</v>
      </c>
      <c r="P1185" s="7" t="str">
        <f>IF(Data7[[#This Row],[WO'#:]]="","Riley #","WO#")</f>
        <v>Riley #</v>
      </c>
      <c r="Q1185" s="7">
        <f>IFERROR(WEEKNUM(Data7[[#This Row],[Date:]]),"")</f>
        <v>26</v>
      </c>
      <c r="R1185" s="6">
        <f t="shared" si="54"/>
        <v>45466</v>
      </c>
      <c r="S1185" s="6">
        <f>Data7[[#This Row],[Week Start]]+7</f>
        <v>45473</v>
      </c>
      <c r="T1185" s="7" t="str">
        <f t="shared" si="55"/>
        <v>6/23/2024 - 6/30/2024</v>
      </c>
      <c r="U1185" s="7" t="str">
        <f t="shared" si="56"/>
        <v>Time Card</v>
      </c>
      <c r="V1185" s="8" t="str">
        <f>RIGHT(TEXT(Data7[[#This Row],[Date:]],"mmddyyyy"),4)</f>
        <v>2024</v>
      </c>
      <c r="W1185" s="8" t="str">
        <f>MID(TEXT(Data7[[#This Row],[Date:]],"mmddyyyy"),3,2)</f>
        <v>26</v>
      </c>
      <c r="X1185" s="8" t="str">
        <f>LEFT(TEXT(Data7[[#This Row],[Date:]],"mmddyyyy"),2)</f>
        <v>06</v>
      </c>
      <c r="Y1185" s="6">
        <f>DATE(Data7[[#This Row],[Year]],Data7[[#This Row],[Month]],Data7[[#This Row],[Day]])</f>
        <v>45469</v>
      </c>
    </row>
    <row r="1186" spans="1:25" x14ac:dyDescent="0.3">
      <c r="A1186" s="5">
        <v>45471.430103125</v>
      </c>
      <c r="B1186" s="7" t="s">
        <v>66</v>
      </c>
      <c r="C1186" s="6" t="s">
        <v>853</v>
      </c>
      <c r="D1186" s="7" t="s">
        <v>848</v>
      </c>
      <c r="E1186" s="8">
        <v>2</v>
      </c>
      <c r="F1186" s="7" t="s">
        <v>68</v>
      </c>
      <c r="G1186" s="7" t="s">
        <v>68</v>
      </c>
      <c r="H1186" s="7" t="s">
        <v>42</v>
      </c>
      <c r="I1186" s="7" t="s">
        <v>44</v>
      </c>
      <c r="J1186" s="19" t="str">
        <f>IFERROR(INDEX('Employee Info'!$C$3:$E$200,MATCH(Data7[[#This Row],[Name:]],'Employee Info'!$B$3:$B$200,0),MATCH(Data7[[#This Row],[Hours Type:]],'Employee Info'!$C$2:$E$2,0)),"")</f>
        <v/>
      </c>
      <c r="K1186" s="19" t="str">
        <f>IFERROR(INDEX('Employee Info'!$C$3:$J$200,MATCH(Data7[[#This Row],[Name:]],'Employee Info'!$B$3:$B$200,0),MATCH(Data7[[#Headers],[Truck]],'Employee Info'!$C$2:$J$2,0)),"")</f>
        <v/>
      </c>
      <c r="L1186" s="19" t="str">
        <f>IFERROR(INDEX('Employee Info'!$C$3:$J$200,MATCH(Data7[[#This Row],[Name:]],'Employee Info'!$B$3:$B$200,0),MATCH(Data7[[#Headers],[Phone]],'Employee Info'!$C$2:$J$2,0)),"")</f>
        <v/>
      </c>
      <c r="M1186" s="19" t="str">
        <f>IFERROR(INDEX('Employee Info'!$C$3:$J$200,MATCH(Data7[[#This Row],[Name:]],'Employee Info'!$B$3:$B$200,0),MATCH(Data7[[#Headers],[Tech]],'Employee Info'!$C$2:$J$2,0)),"")</f>
        <v/>
      </c>
      <c r="N1186" s="19" t="str">
        <f>IFERROR(INDEX('Employee Info'!$C$3:$J$200,MATCH(Data7[[#This Row],[Name:]],'Employee Info'!$B$3:$B$200,0),MATCH(Data7[[#Headers],[Other]],'Employee Info'!$C$2:$J$2,0)),"")</f>
        <v/>
      </c>
      <c r="O1186" s="19">
        <f>IFERROR((Data7[[#This Row],[Hours:]]*SUM(Data7[[#This Row],[Rate]:[Other]])),"")</f>
        <v>0</v>
      </c>
      <c r="P1186" s="7" t="str">
        <f>IF(Data7[[#This Row],[WO'#:]]="","Riley #","WO#")</f>
        <v>Riley #</v>
      </c>
      <c r="Q1186" s="7">
        <f>IFERROR(WEEKNUM(Data7[[#This Row],[Date:]]),"")</f>
        <v>26</v>
      </c>
      <c r="R1186" s="6">
        <f t="shared" si="54"/>
        <v>45466</v>
      </c>
      <c r="S1186" s="6">
        <f>Data7[[#This Row],[Week Start]]+7</f>
        <v>45473</v>
      </c>
      <c r="T1186" s="7" t="str">
        <f t="shared" si="55"/>
        <v>6/23/2024 - 6/30/2024</v>
      </c>
      <c r="U1186" s="7" t="str">
        <f t="shared" si="56"/>
        <v>Time Card</v>
      </c>
      <c r="V1186" s="8" t="str">
        <f>RIGHT(TEXT(Data7[[#This Row],[Date:]],"mmddyyyy"),4)</f>
        <v>2024</v>
      </c>
      <c r="W1186" s="8" t="str">
        <f>MID(TEXT(Data7[[#This Row],[Date:]],"mmddyyyy"),3,2)</f>
        <v>26</v>
      </c>
      <c r="X1186" s="8" t="str">
        <f>LEFT(TEXT(Data7[[#This Row],[Date:]],"mmddyyyy"),2)</f>
        <v>06</v>
      </c>
      <c r="Y1186" s="6">
        <f>DATE(Data7[[#This Row],[Year]],Data7[[#This Row],[Month]],Data7[[#This Row],[Day]])</f>
        <v>45469</v>
      </c>
    </row>
    <row r="1187" spans="1:25" x14ac:dyDescent="0.3">
      <c r="A1187" s="5">
        <v>45471.443469907405</v>
      </c>
      <c r="B1187" s="7" t="s">
        <v>66</v>
      </c>
      <c r="C1187" s="6" t="s">
        <v>855</v>
      </c>
      <c r="D1187" s="7" t="s">
        <v>135</v>
      </c>
      <c r="E1187" s="8">
        <v>1</v>
      </c>
      <c r="F1187" s="7">
        <v>6984733</v>
      </c>
      <c r="G1187" s="7" t="s">
        <v>68</v>
      </c>
      <c r="H1187" s="7" t="s">
        <v>756</v>
      </c>
      <c r="I1187" s="7" t="s">
        <v>44</v>
      </c>
      <c r="J1187" s="19" t="str">
        <f>IFERROR(INDEX('Employee Info'!$C$3:$E$200,MATCH(Data7[[#This Row],[Name:]],'Employee Info'!$B$3:$B$200,0),MATCH(Data7[[#This Row],[Hours Type:]],'Employee Info'!$C$2:$E$2,0)),"")</f>
        <v/>
      </c>
      <c r="K1187" s="19" t="str">
        <f>IFERROR(INDEX('Employee Info'!$C$3:$J$200,MATCH(Data7[[#This Row],[Name:]],'Employee Info'!$B$3:$B$200,0),MATCH(Data7[[#Headers],[Truck]],'Employee Info'!$C$2:$J$2,0)),"")</f>
        <v/>
      </c>
      <c r="L1187" s="19" t="str">
        <f>IFERROR(INDEX('Employee Info'!$C$3:$J$200,MATCH(Data7[[#This Row],[Name:]],'Employee Info'!$B$3:$B$200,0),MATCH(Data7[[#Headers],[Phone]],'Employee Info'!$C$2:$J$2,0)),"")</f>
        <v/>
      </c>
      <c r="M1187" s="19" t="str">
        <f>IFERROR(INDEX('Employee Info'!$C$3:$J$200,MATCH(Data7[[#This Row],[Name:]],'Employee Info'!$B$3:$B$200,0),MATCH(Data7[[#Headers],[Tech]],'Employee Info'!$C$2:$J$2,0)),"")</f>
        <v/>
      </c>
      <c r="N1187" s="19" t="str">
        <f>IFERROR(INDEX('Employee Info'!$C$3:$J$200,MATCH(Data7[[#This Row],[Name:]],'Employee Info'!$B$3:$B$200,0),MATCH(Data7[[#Headers],[Other]],'Employee Info'!$C$2:$J$2,0)),"")</f>
        <v/>
      </c>
      <c r="O1187" s="19">
        <f>IFERROR((Data7[[#This Row],[Hours:]]*SUM(Data7[[#This Row],[Rate]:[Other]])),"")</f>
        <v>0</v>
      </c>
      <c r="P1187" s="7" t="str">
        <f>IF(Data7[[#This Row],[WO'#:]]="","Riley #","WO#")</f>
        <v>WO#</v>
      </c>
      <c r="Q1187" s="7">
        <f>IFERROR(WEEKNUM(Data7[[#This Row],[Date:]]),"")</f>
        <v>26</v>
      </c>
      <c r="R1187" s="6">
        <f t="shared" si="54"/>
        <v>45466</v>
      </c>
      <c r="S1187" s="6">
        <f>Data7[[#This Row],[Week Start]]+7</f>
        <v>45473</v>
      </c>
      <c r="T1187" s="7" t="str">
        <f t="shared" si="55"/>
        <v>6/23/2024 - 6/30/2024</v>
      </c>
      <c r="U1187" s="7" t="str">
        <f t="shared" si="56"/>
        <v>Time Card</v>
      </c>
      <c r="V1187" s="8" t="str">
        <f>RIGHT(TEXT(Data7[[#This Row],[Date:]],"mmddyyyy"),4)</f>
        <v>2024</v>
      </c>
      <c r="W1187" s="8" t="str">
        <f>MID(TEXT(Data7[[#This Row],[Date:]],"mmddyyyy"),3,2)</f>
        <v>27</v>
      </c>
      <c r="X1187" s="8" t="str">
        <f>LEFT(TEXT(Data7[[#This Row],[Date:]],"mmddyyyy"),2)</f>
        <v>06</v>
      </c>
      <c r="Y1187" s="6">
        <f>DATE(Data7[[#This Row],[Year]],Data7[[#This Row],[Month]],Data7[[#This Row],[Day]])</f>
        <v>45470</v>
      </c>
    </row>
    <row r="1188" spans="1:25" x14ac:dyDescent="0.3">
      <c r="A1188" s="5">
        <v>45485.482369328703</v>
      </c>
      <c r="B1188" s="7" t="s">
        <v>76</v>
      </c>
      <c r="C1188" s="6" t="s">
        <v>855</v>
      </c>
      <c r="D1188" s="7" t="s">
        <v>156</v>
      </c>
      <c r="E1188" s="8">
        <v>1</v>
      </c>
      <c r="F1188" s="7">
        <v>6984733</v>
      </c>
      <c r="G1188" s="7" t="s">
        <v>68</v>
      </c>
      <c r="H1188" s="7" t="s">
        <v>756</v>
      </c>
      <c r="I1188" s="7" t="s">
        <v>44</v>
      </c>
      <c r="J1188" s="19" t="str">
        <f>IFERROR(INDEX('Employee Info'!$C$3:$E$200,MATCH(Data7[[#This Row],[Name:]],'Employee Info'!$B$3:$B$200,0),MATCH(Data7[[#This Row],[Hours Type:]],'Employee Info'!$C$2:$E$2,0)),"")</f>
        <v/>
      </c>
      <c r="K1188" s="19" t="str">
        <f>IFERROR(INDEX('Employee Info'!$C$3:$J$200,MATCH(Data7[[#This Row],[Name:]],'Employee Info'!$B$3:$B$200,0),MATCH(Data7[[#Headers],[Truck]],'Employee Info'!$C$2:$J$2,0)),"")</f>
        <v/>
      </c>
      <c r="L1188" s="19" t="str">
        <f>IFERROR(INDEX('Employee Info'!$C$3:$J$200,MATCH(Data7[[#This Row],[Name:]],'Employee Info'!$B$3:$B$200,0),MATCH(Data7[[#Headers],[Phone]],'Employee Info'!$C$2:$J$2,0)),"")</f>
        <v/>
      </c>
      <c r="M1188" s="19" t="str">
        <f>IFERROR(INDEX('Employee Info'!$C$3:$J$200,MATCH(Data7[[#This Row],[Name:]],'Employee Info'!$B$3:$B$200,0),MATCH(Data7[[#Headers],[Tech]],'Employee Info'!$C$2:$J$2,0)),"")</f>
        <v/>
      </c>
      <c r="N1188" s="19" t="str">
        <f>IFERROR(INDEX('Employee Info'!$C$3:$J$200,MATCH(Data7[[#This Row],[Name:]],'Employee Info'!$B$3:$B$200,0),MATCH(Data7[[#Headers],[Other]],'Employee Info'!$C$2:$J$2,0)),"")</f>
        <v/>
      </c>
      <c r="O1188" s="19">
        <f>IFERROR((Data7[[#This Row],[Hours:]]*SUM(Data7[[#This Row],[Rate]:[Other]])),"")</f>
        <v>0</v>
      </c>
      <c r="P1188" s="7" t="str">
        <f>IF(Data7[[#This Row],[WO'#:]]="","Riley #","WO#")</f>
        <v>WO#</v>
      </c>
      <c r="Q1188" s="7">
        <f>IFERROR(WEEKNUM(Data7[[#This Row],[Date:]]),"")</f>
        <v>26</v>
      </c>
      <c r="R1188" s="6">
        <f t="shared" si="54"/>
        <v>45466</v>
      </c>
      <c r="S1188" s="6">
        <f>Data7[[#This Row],[Week Start]]+7</f>
        <v>45473</v>
      </c>
      <c r="T1188" s="7" t="str">
        <f t="shared" si="55"/>
        <v>6/23/2024 - 6/30/2024</v>
      </c>
      <c r="U1188" s="7" t="str">
        <f t="shared" si="56"/>
        <v>Time Card</v>
      </c>
      <c r="V1188" s="8" t="str">
        <f>RIGHT(TEXT(Data7[[#This Row],[Date:]],"mmddyyyy"),4)</f>
        <v>2024</v>
      </c>
      <c r="W1188" s="8" t="str">
        <f>MID(TEXT(Data7[[#This Row],[Date:]],"mmddyyyy"),3,2)</f>
        <v>27</v>
      </c>
      <c r="X1188" s="8" t="str">
        <f>LEFT(TEXT(Data7[[#This Row],[Date:]],"mmddyyyy"),2)</f>
        <v>06</v>
      </c>
      <c r="Y1188" s="6">
        <f>DATE(Data7[[#This Row],[Year]],Data7[[#This Row],[Month]],Data7[[#This Row],[Day]])</f>
        <v>45470</v>
      </c>
    </row>
    <row r="1189" spans="1:25" x14ac:dyDescent="0.3">
      <c r="A1189" s="5">
        <v>45470.583282060186</v>
      </c>
      <c r="B1189" s="7" t="s">
        <v>35</v>
      </c>
      <c r="C1189" s="6" t="s">
        <v>855</v>
      </c>
      <c r="D1189" s="7" t="s">
        <v>856</v>
      </c>
      <c r="E1189" s="8">
        <v>3</v>
      </c>
      <c r="F1189" s="7">
        <v>7118944</v>
      </c>
      <c r="G1189" s="7" t="s">
        <v>68</v>
      </c>
      <c r="H1189" s="7" t="s">
        <v>756</v>
      </c>
      <c r="I1189" s="7" t="s">
        <v>44</v>
      </c>
      <c r="J1189" s="19" t="str">
        <f>IFERROR(INDEX('Employee Info'!$C$3:$E$200,MATCH(Data7[[#This Row],[Name:]],'Employee Info'!$B$3:$B$200,0),MATCH(Data7[[#This Row],[Hours Type:]],'Employee Info'!$C$2:$E$2,0)),"")</f>
        <v/>
      </c>
      <c r="K1189" s="19" t="str">
        <f>IFERROR(INDEX('Employee Info'!$C$3:$J$200,MATCH(Data7[[#This Row],[Name:]],'Employee Info'!$B$3:$B$200,0),MATCH(Data7[[#Headers],[Truck]],'Employee Info'!$C$2:$J$2,0)),"")</f>
        <v/>
      </c>
      <c r="L1189" s="19" t="str">
        <f>IFERROR(INDEX('Employee Info'!$C$3:$J$200,MATCH(Data7[[#This Row],[Name:]],'Employee Info'!$B$3:$B$200,0),MATCH(Data7[[#Headers],[Phone]],'Employee Info'!$C$2:$J$2,0)),"")</f>
        <v/>
      </c>
      <c r="M1189" s="19" t="str">
        <f>IFERROR(INDEX('Employee Info'!$C$3:$J$200,MATCH(Data7[[#This Row],[Name:]],'Employee Info'!$B$3:$B$200,0),MATCH(Data7[[#Headers],[Tech]],'Employee Info'!$C$2:$J$2,0)),"")</f>
        <v/>
      </c>
      <c r="N1189" s="19" t="str">
        <f>IFERROR(INDEX('Employee Info'!$C$3:$J$200,MATCH(Data7[[#This Row],[Name:]],'Employee Info'!$B$3:$B$200,0),MATCH(Data7[[#Headers],[Other]],'Employee Info'!$C$2:$J$2,0)),"")</f>
        <v/>
      </c>
      <c r="O1189" s="19">
        <f>IFERROR((Data7[[#This Row],[Hours:]]*SUM(Data7[[#This Row],[Rate]:[Other]])),"")</f>
        <v>0</v>
      </c>
      <c r="P1189" s="7" t="str">
        <f>IF(Data7[[#This Row],[WO'#:]]="","Riley #","WO#")</f>
        <v>WO#</v>
      </c>
      <c r="Q1189" s="7">
        <f>IFERROR(WEEKNUM(Data7[[#This Row],[Date:]]),"")</f>
        <v>26</v>
      </c>
      <c r="R1189" s="6">
        <f t="shared" si="54"/>
        <v>45466</v>
      </c>
      <c r="S1189" s="6">
        <f>Data7[[#This Row],[Week Start]]+7</f>
        <v>45473</v>
      </c>
      <c r="T1189" s="7" t="str">
        <f t="shared" si="55"/>
        <v>6/23/2024 - 6/30/2024</v>
      </c>
      <c r="U1189" s="7" t="str">
        <f t="shared" si="56"/>
        <v>Time Card</v>
      </c>
      <c r="V1189" s="8" t="str">
        <f>RIGHT(TEXT(Data7[[#This Row],[Date:]],"mmddyyyy"),4)</f>
        <v>2024</v>
      </c>
      <c r="W1189" s="8" t="str">
        <f>MID(TEXT(Data7[[#This Row],[Date:]],"mmddyyyy"),3,2)</f>
        <v>27</v>
      </c>
      <c r="X1189" s="8" t="str">
        <f>LEFT(TEXT(Data7[[#This Row],[Date:]],"mmddyyyy"),2)</f>
        <v>06</v>
      </c>
      <c r="Y1189" s="6">
        <f>DATE(Data7[[#This Row],[Year]],Data7[[#This Row],[Month]],Data7[[#This Row],[Day]])</f>
        <v>45470</v>
      </c>
    </row>
    <row r="1190" spans="1:25" x14ac:dyDescent="0.3">
      <c r="A1190" s="5">
        <v>45470.583352199072</v>
      </c>
      <c r="B1190" s="7" t="s">
        <v>23</v>
      </c>
      <c r="C1190" s="6" t="s">
        <v>855</v>
      </c>
      <c r="D1190" s="7" t="s">
        <v>856</v>
      </c>
      <c r="E1190" s="8">
        <v>3</v>
      </c>
      <c r="F1190" s="7">
        <v>7118944</v>
      </c>
      <c r="G1190" s="7" t="s">
        <v>68</v>
      </c>
      <c r="H1190" s="7" t="s">
        <v>756</v>
      </c>
      <c r="I1190" s="7" t="s">
        <v>44</v>
      </c>
      <c r="J1190" s="19" t="str">
        <f>IFERROR(INDEX('Employee Info'!$C$3:$E$200,MATCH(Data7[[#This Row],[Name:]],'Employee Info'!$B$3:$B$200,0),MATCH(Data7[[#This Row],[Hours Type:]],'Employee Info'!$C$2:$E$2,0)),"")</f>
        <v/>
      </c>
      <c r="K1190" s="19" t="str">
        <f>IFERROR(INDEX('Employee Info'!$C$3:$J$200,MATCH(Data7[[#This Row],[Name:]],'Employee Info'!$B$3:$B$200,0),MATCH(Data7[[#Headers],[Truck]],'Employee Info'!$C$2:$J$2,0)),"")</f>
        <v/>
      </c>
      <c r="L1190" s="19" t="str">
        <f>IFERROR(INDEX('Employee Info'!$C$3:$J$200,MATCH(Data7[[#This Row],[Name:]],'Employee Info'!$B$3:$B$200,0),MATCH(Data7[[#Headers],[Phone]],'Employee Info'!$C$2:$J$2,0)),"")</f>
        <v/>
      </c>
      <c r="M1190" s="19" t="str">
        <f>IFERROR(INDEX('Employee Info'!$C$3:$J$200,MATCH(Data7[[#This Row],[Name:]],'Employee Info'!$B$3:$B$200,0),MATCH(Data7[[#Headers],[Tech]],'Employee Info'!$C$2:$J$2,0)),"")</f>
        <v/>
      </c>
      <c r="N1190" s="19" t="str">
        <f>IFERROR(INDEX('Employee Info'!$C$3:$J$200,MATCH(Data7[[#This Row],[Name:]],'Employee Info'!$B$3:$B$200,0),MATCH(Data7[[#Headers],[Other]],'Employee Info'!$C$2:$J$2,0)),"")</f>
        <v/>
      </c>
      <c r="O1190" s="19">
        <f>IFERROR((Data7[[#This Row],[Hours:]]*SUM(Data7[[#This Row],[Rate]:[Other]])),"")</f>
        <v>0</v>
      </c>
      <c r="P1190" s="7" t="str">
        <f>IF(Data7[[#This Row],[WO'#:]]="","Riley #","WO#")</f>
        <v>WO#</v>
      </c>
      <c r="Q1190" s="7">
        <f>IFERROR(WEEKNUM(Data7[[#This Row],[Date:]]),"")</f>
        <v>26</v>
      </c>
      <c r="R1190" s="6">
        <f t="shared" si="54"/>
        <v>45466</v>
      </c>
      <c r="S1190" s="6">
        <f>Data7[[#This Row],[Week Start]]+7</f>
        <v>45473</v>
      </c>
      <c r="T1190" s="7" t="str">
        <f t="shared" si="55"/>
        <v>6/23/2024 - 6/30/2024</v>
      </c>
      <c r="U1190" s="7" t="str">
        <f t="shared" si="56"/>
        <v>Time Card</v>
      </c>
      <c r="V1190" s="8" t="str">
        <f>RIGHT(TEXT(Data7[[#This Row],[Date:]],"mmddyyyy"),4)</f>
        <v>2024</v>
      </c>
      <c r="W1190" s="8" t="str">
        <f>MID(TEXT(Data7[[#This Row],[Date:]],"mmddyyyy"),3,2)</f>
        <v>27</v>
      </c>
      <c r="X1190" s="8" t="str">
        <f>LEFT(TEXT(Data7[[#This Row],[Date:]],"mmddyyyy"),2)</f>
        <v>06</v>
      </c>
      <c r="Y1190" s="6">
        <f>DATE(Data7[[#This Row],[Year]],Data7[[#This Row],[Month]],Data7[[#This Row],[Day]])</f>
        <v>45470</v>
      </c>
    </row>
    <row r="1191" spans="1:25" x14ac:dyDescent="0.3">
      <c r="A1191" s="5">
        <v>45471.437986805555</v>
      </c>
      <c r="B1191" s="7" t="s">
        <v>66</v>
      </c>
      <c r="C1191" s="6" t="s">
        <v>855</v>
      </c>
      <c r="D1191" s="7" t="s">
        <v>857</v>
      </c>
      <c r="E1191" s="8">
        <v>1</v>
      </c>
      <c r="F1191" s="7">
        <v>7118944</v>
      </c>
      <c r="G1191" s="7" t="s">
        <v>68</v>
      </c>
      <c r="H1191" s="7" t="s">
        <v>756</v>
      </c>
      <c r="I1191" s="7" t="s">
        <v>44</v>
      </c>
      <c r="J1191" s="19" t="str">
        <f>IFERROR(INDEX('Employee Info'!$C$3:$E$200,MATCH(Data7[[#This Row],[Name:]],'Employee Info'!$B$3:$B$200,0),MATCH(Data7[[#This Row],[Hours Type:]],'Employee Info'!$C$2:$E$2,0)),"")</f>
        <v/>
      </c>
      <c r="K1191" s="19" t="str">
        <f>IFERROR(INDEX('Employee Info'!$C$3:$J$200,MATCH(Data7[[#This Row],[Name:]],'Employee Info'!$B$3:$B$200,0),MATCH(Data7[[#Headers],[Truck]],'Employee Info'!$C$2:$J$2,0)),"")</f>
        <v/>
      </c>
      <c r="L1191" s="19" t="str">
        <f>IFERROR(INDEX('Employee Info'!$C$3:$J$200,MATCH(Data7[[#This Row],[Name:]],'Employee Info'!$B$3:$B$200,0),MATCH(Data7[[#Headers],[Phone]],'Employee Info'!$C$2:$J$2,0)),"")</f>
        <v/>
      </c>
      <c r="M1191" s="19" t="str">
        <f>IFERROR(INDEX('Employee Info'!$C$3:$J$200,MATCH(Data7[[#This Row],[Name:]],'Employee Info'!$B$3:$B$200,0),MATCH(Data7[[#Headers],[Tech]],'Employee Info'!$C$2:$J$2,0)),"")</f>
        <v/>
      </c>
      <c r="N1191" s="19" t="str">
        <f>IFERROR(INDEX('Employee Info'!$C$3:$J$200,MATCH(Data7[[#This Row],[Name:]],'Employee Info'!$B$3:$B$200,0),MATCH(Data7[[#Headers],[Other]],'Employee Info'!$C$2:$J$2,0)),"")</f>
        <v/>
      </c>
      <c r="O1191" s="19">
        <f>IFERROR((Data7[[#This Row],[Hours:]]*SUM(Data7[[#This Row],[Rate]:[Other]])),"")</f>
        <v>0</v>
      </c>
      <c r="P1191" s="7" t="str">
        <f>IF(Data7[[#This Row],[WO'#:]]="","Riley #","WO#")</f>
        <v>WO#</v>
      </c>
      <c r="Q1191" s="7">
        <f>IFERROR(WEEKNUM(Data7[[#This Row],[Date:]]),"")</f>
        <v>26</v>
      </c>
      <c r="R1191" s="6">
        <f t="shared" si="54"/>
        <v>45466</v>
      </c>
      <c r="S1191" s="6">
        <f>Data7[[#This Row],[Week Start]]+7</f>
        <v>45473</v>
      </c>
      <c r="T1191" s="7" t="str">
        <f t="shared" si="55"/>
        <v>6/23/2024 - 6/30/2024</v>
      </c>
      <c r="U1191" s="7" t="str">
        <f t="shared" si="56"/>
        <v>Time Card</v>
      </c>
      <c r="V1191" s="8" t="str">
        <f>RIGHT(TEXT(Data7[[#This Row],[Date:]],"mmddyyyy"),4)</f>
        <v>2024</v>
      </c>
      <c r="W1191" s="8" t="str">
        <f>MID(TEXT(Data7[[#This Row],[Date:]],"mmddyyyy"),3,2)</f>
        <v>27</v>
      </c>
      <c r="X1191" s="8" t="str">
        <f>LEFT(TEXT(Data7[[#This Row],[Date:]],"mmddyyyy"),2)</f>
        <v>06</v>
      </c>
      <c r="Y1191" s="6">
        <f>DATE(Data7[[#This Row],[Year]],Data7[[#This Row],[Month]],Data7[[#This Row],[Day]])</f>
        <v>45470</v>
      </c>
    </row>
    <row r="1192" spans="1:25" x14ac:dyDescent="0.3">
      <c r="A1192" s="5">
        <v>45470.584928240743</v>
      </c>
      <c r="B1192" s="7" t="s">
        <v>35</v>
      </c>
      <c r="C1192" s="6" t="s">
        <v>855</v>
      </c>
      <c r="D1192" s="7" t="s">
        <v>858</v>
      </c>
      <c r="E1192" s="8">
        <v>1</v>
      </c>
      <c r="F1192" s="7">
        <v>7122140</v>
      </c>
      <c r="G1192" s="7" t="s">
        <v>68</v>
      </c>
      <c r="H1192" s="7" t="s">
        <v>756</v>
      </c>
      <c r="I1192" s="7" t="s">
        <v>44</v>
      </c>
      <c r="J1192" s="19" t="str">
        <f>IFERROR(INDEX('Employee Info'!$C$3:$E$200,MATCH(Data7[[#This Row],[Name:]],'Employee Info'!$B$3:$B$200,0),MATCH(Data7[[#This Row],[Hours Type:]],'Employee Info'!$C$2:$E$2,0)),"")</f>
        <v/>
      </c>
      <c r="K1192" s="19" t="str">
        <f>IFERROR(INDEX('Employee Info'!$C$3:$J$200,MATCH(Data7[[#This Row],[Name:]],'Employee Info'!$B$3:$B$200,0),MATCH(Data7[[#Headers],[Truck]],'Employee Info'!$C$2:$J$2,0)),"")</f>
        <v/>
      </c>
      <c r="L1192" s="19" t="str">
        <f>IFERROR(INDEX('Employee Info'!$C$3:$J$200,MATCH(Data7[[#This Row],[Name:]],'Employee Info'!$B$3:$B$200,0),MATCH(Data7[[#Headers],[Phone]],'Employee Info'!$C$2:$J$2,0)),"")</f>
        <v/>
      </c>
      <c r="M1192" s="19" t="str">
        <f>IFERROR(INDEX('Employee Info'!$C$3:$J$200,MATCH(Data7[[#This Row],[Name:]],'Employee Info'!$B$3:$B$200,0),MATCH(Data7[[#Headers],[Tech]],'Employee Info'!$C$2:$J$2,0)),"")</f>
        <v/>
      </c>
      <c r="N1192" s="19" t="str">
        <f>IFERROR(INDEX('Employee Info'!$C$3:$J$200,MATCH(Data7[[#This Row],[Name:]],'Employee Info'!$B$3:$B$200,0),MATCH(Data7[[#Headers],[Other]],'Employee Info'!$C$2:$J$2,0)),"")</f>
        <v/>
      </c>
      <c r="O1192" s="19">
        <f>IFERROR((Data7[[#This Row],[Hours:]]*SUM(Data7[[#This Row],[Rate]:[Other]])),"")</f>
        <v>0</v>
      </c>
      <c r="P1192" s="7" t="str">
        <f>IF(Data7[[#This Row],[WO'#:]]="","Riley #","WO#")</f>
        <v>WO#</v>
      </c>
      <c r="Q1192" s="7">
        <f>IFERROR(WEEKNUM(Data7[[#This Row],[Date:]]),"")</f>
        <v>26</v>
      </c>
      <c r="R1192" s="6">
        <f t="shared" si="54"/>
        <v>45466</v>
      </c>
      <c r="S1192" s="6">
        <f>Data7[[#This Row],[Week Start]]+7</f>
        <v>45473</v>
      </c>
      <c r="T1192" s="7" t="str">
        <f t="shared" si="55"/>
        <v>6/23/2024 - 6/30/2024</v>
      </c>
      <c r="U1192" s="7" t="str">
        <f t="shared" si="56"/>
        <v>Time Card</v>
      </c>
      <c r="V1192" s="8" t="str">
        <f>RIGHT(TEXT(Data7[[#This Row],[Date:]],"mmddyyyy"),4)</f>
        <v>2024</v>
      </c>
      <c r="W1192" s="8" t="str">
        <f>MID(TEXT(Data7[[#This Row],[Date:]],"mmddyyyy"),3,2)</f>
        <v>27</v>
      </c>
      <c r="X1192" s="8" t="str">
        <f>LEFT(TEXT(Data7[[#This Row],[Date:]],"mmddyyyy"),2)</f>
        <v>06</v>
      </c>
      <c r="Y1192" s="6">
        <f>DATE(Data7[[#This Row],[Year]],Data7[[#This Row],[Month]],Data7[[#This Row],[Day]])</f>
        <v>45470</v>
      </c>
    </row>
    <row r="1193" spans="1:25" x14ac:dyDescent="0.3">
      <c r="A1193" s="5">
        <v>45470.584998726852</v>
      </c>
      <c r="B1193" s="7" t="s">
        <v>23</v>
      </c>
      <c r="C1193" s="6" t="s">
        <v>855</v>
      </c>
      <c r="D1193" s="7" t="s">
        <v>858</v>
      </c>
      <c r="E1193" s="8">
        <v>1</v>
      </c>
      <c r="F1193" s="7">
        <v>7122140</v>
      </c>
      <c r="G1193" s="7" t="s">
        <v>68</v>
      </c>
      <c r="H1193" s="7" t="s">
        <v>756</v>
      </c>
      <c r="I1193" s="7" t="s">
        <v>44</v>
      </c>
      <c r="J1193" s="19" t="str">
        <f>IFERROR(INDEX('Employee Info'!$C$3:$E$200,MATCH(Data7[[#This Row],[Name:]],'Employee Info'!$B$3:$B$200,0),MATCH(Data7[[#This Row],[Hours Type:]],'Employee Info'!$C$2:$E$2,0)),"")</f>
        <v/>
      </c>
      <c r="K1193" s="19" t="str">
        <f>IFERROR(INDEX('Employee Info'!$C$3:$J$200,MATCH(Data7[[#This Row],[Name:]],'Employee Info'!$B$3:$B$200,0),MATCH(Data7[[#Headers],[Truck]],'Employee Info'!$C$2:$J$2,0)),"")</f>
        <v/>
      </c>
      <c r="L1193" s="19" t="str">
        <f>IFERROR(INDEX('Employee Info'!$C$3:$J$200,MATCH(Data7[[#This Row],[Name:]],'Employee Info'!$B$3:$B$200,0),MATCH(Data7[[#Headers],[Phone]],'Employee Info'!$C$2:$J$2,0)),"")</f>
        <v/>
      </c>
      <c r="M1193" s="19" t="str">
        <f>IFERROR(INDEX('Employee Info'!$C$3:$J$200,MATCH(Data7[[#This Row],[Name:]],'Employee Info'!$B$3:$B$200,0),MATCH(Data7[[#Headers],[Tech]],'Employee Info'!$C$2:$J$2,0)),"")</f>
        <v/>
      </c>
      <c r="N1193" s="19" t="str">
        <f>IFERROR(INDEX('Employee Info'!$C$3:$J$200,MATCH(Data7[[#This Row],[Name:]],'Employee Info'!$B$3:$B$200,0),MATCH(Data7[[#Headers],[Other]],'Employee Info'!$C$2:$J$2,0)),"")</f>
        <v/>
      </c>
      <c r="O1193" s="19">
        <f>IFERROR((Data7[[#This Row],[Hours:]]*SUM(Data7[[#This Row],[Rate]:[Other]])),"")</f>
        <v>0</v>
      </c>
      <c r="P1193" s="7" t="str">
        <f>IF(Data7[[#This Row],[WO'#:]]="","Riley #","WO#")</f>
        <v>WO#</v>
      </c>
      <c r="Q1193" s="7">
        <f>IFERROR(WEEKNUM(Data7[[#This Row],[Date:]]),"")</f>
        <v>26</v>
      </c>
      <c r="R1193" s="6">
        <f t="shared" si="54"/>
        <v>45466</v>
      </c>
      <c r="S1193" s="6">
        <f>Data7[[#This Row],[Week Start]]+7</f>
        <v>45473</v>
      </c>
      <c r="T1193" s="7" t="str">
        <f t="shared" si="55"/>
        <v>6/23/2024 - 6/30/2024</v>
      </c>
      <c r="U1193" s="7" t="str">
        <f t="shared" si="56"/>
        <v>Time Card</v>
      </c>
      <c r="V1193" s="8" t="str">
        <f>RIGHT(TEXT(Data7[[#This Row],[Date:]],"mmddyyyy"),4)</f>
        <v>2024</v>
      </c>
      <c r="W1193" s="8" t="str">
        <f>MID(TEXT(Data7[[#This Row],[Date:]],"mmddyyyy"),3,2)</f>
        <v>27</v>
      </c>
      <c r="X1193" s="8" t="str">
        <f>LEFT(TEXT(Data7[[#This Row],[Date:]],"mmddyyyy"),2)</f>
        <v>06</v>
      </c>
      <c r="Y1193" s="6">
        <f>DATE(Data7[[#This Row],[Year]],Data7[[#This Row],[Month]],Data7[[#This Row],[Day]])</f>
        <v>45470</v>
      </c>
    </row>
    <row r="1194" spans="1:25" x14ac:dyDescent="0.3">
      <c r="A1194" s="5">
        <v>45471.438877430555</v>
      </c>
      <c r="B1194" s="7" t="s">
        <v>66</v>
      </c>
      <c r="C1194" s="6" t="s">
        <v>855</v>
      </c>
      <c r="D1194" s="7" t="s">
        <v>859</v>
      </c>
      <c r="E1194" s="8">
        <v>1</v>
      </c>
      <c r="F1194" s="7">
        <v>7122140</v>
      </c>
      <c r="G1194" s="7" t="s">
        <v>68</v>
      </c>
      <c r="H1194" s="7" t="s">
        <v>756</v>
      </c>
      <c r="I1194" s="7" t="s">
        <v>44</v>
      </c>
      <c r="J1194" s="19" t="str">
        <f>IFERROR(INDEX('Employee Info'!$C$3:$E$200,MATCH(Data7[[#This Row],[Name:]],'Employee Info'!$B$3:$B$200,0),MATCH(Data7[[#This Row],[Hours Type:]],'Employee Info'!$C$2:$E$2,0)),"")</f>
        <v/>
      </c>
      <c r="K1194" s="19" t="str">
        <f>IFERROR(INDEX('Employee Info'!$C$3:$J$200,MATCH(Data7[[#This Row],[Name:]],'Employee Info'!$B$3:$B$200,0),MATCH(Data7[[#Headers],[Truck]],'Employee Info'!$C$2:$J$2,0)),"")</f>
        <v/>
      </c>
      <c r="L1194" s="19" t="str">
        <f>IFERROR(INDEX('Employee Info'!$C$3:$J$200,MATCH(Data7[[#This Row],[Name:]],'Employee Info'!$B$3:$B$200,0),MATCH(Data7[[#Headers],[Phone]],'Employee Info'!$C$2:$J$2,0)),"")</f>
        <v/>
      </c>
      <c r="M1194" s="19" t="str">
        <f>IFERROR(INDEX('Employee Info'!$C$3:$J$200,MATCH(Data7[[#This Row],[Name:]],'Employee Info'!$B$3:$B$200,0),MATCH(Data7[[#Headers],[Tech]],'Employee Info'!$C$2:$J$2,0)),"")</f>
        <v/>
      </c>
      <c r="N1194" s="19" t="str">
        <f>IFERROR(INDEX('Employee Info'!$C$3:$J$200,MATCH(Data7[[#This Row],[Name:]],'Employee Info'!$B$3:$B$200,0),MATCH(Data7[[#Headers],[Other]],'Employee Info'!$C$2:$J$2,0)),"")</f>
        <v/>
      </c>
      <c r="O1194" s="19">
        <f>IFERROR((Data7[[#This Row],[Hours:]]*SUM(Data7[[#This Row],[Rate]:[Other]])),"")</f>
        <v>0</v>
      </c>
      <c r="P1194" s="7" t="str">
        <f>IF(Data7[[#This Row],[WO'#:]]="","Riley #","WO#")</f>
        <v>WO#</v>
      </c>
      <c r="Q1194" s="7">
        <f>IFERROR(WEEKNUM(Data7[[#This Row],[Date:]]),"")</f>
        <v>26</v>
      </c>
      <c r="R1194" s="6">
        <f t="shared" si="54"/>
        <v>45466</v>
      </c>
      <c r="S1194" s="6">
        <f>Data7[[#This Row],[Week Start]]+7</f>
        <v>45473</v>
      </c>
      <c r="T1194" s="7" t="str">
        <f t="shared" si="55"/>
        <v>6/23/2024 - 6/30/2024</v>
      </c>
      <c r="U1194" s="7" t="str">
        <f t="shared" si="56"/>
        <v>Time Card</v>
      </c>
      <c r="V1194" s="8" t="str">
        <f>RIGHT(TEXT(Data7[[#This Row],[Date:]],"mmddyyyy"),4)</f>
        <v>2024</v>
      </c>
      <c r="W1194" s="8" t="str">
        <f>MID(TEXT(Data7[[#This Row],[Date:]],"mmddyyyy"),3,2)</f>
        <v>27</v>
      </c>
      <c r="X1194" s="8" t="str">
        <f>LEFT(TEXT(Data7[[#This Row],[Date:]],"mmddyyyy"),2)</f>
        <v>06</v>
      </c>
      <c r="Y1194" s="6">
        <f>DATE(Data7[[#This Row],[Year]],Data7[[#This Row],[Month]],Data7[[#This Row],[Day]])</f>
        <v>45470</v>
      </c>
    </row>
    <row r="1195" spans="1:25" x14ac:dyDescent="0.3">
      <c r="A1195" s="5">
        <v>45470.584104050926</v>
      </c>
      <c r="B1195" s="7" t="s">
        <v>23</v>
      </c>
      <c r="C1195" s="6" t="s">
        <v>855</v>
      </c>
      <c r="D1195" s="7" t="s">
        <v>860</v>
      </c>
      <c r="E1195" s="8">
        <v>3</v>
      </c>
      <c r="F1195" s="7">
        <v>7122222</v>
      </c>
      <c r="G1195" s="7" t="s">
        <v>68</v>
      </c>
      <c r="H1195" s="7" t="s">
        <v>756</v>
      </c>
      <c r="I1195" s="7" t="s">
        <v>44</v>
      </c>
      <c r="J1195" s="19" t="str">
        <f>IFERROR(INDEX('Employee Info'!$C$3:$E$200,MATCH(Data7[[#This Row],[Name:]],'Employee Info'!$B$3:$B$200,0),MATCH(Data7[[#This Row],[Hours Type:]],'Employee Info'!$C$2:$E$2,0)),"")</f>
        <v/>
      </c>
      <c r="K1195" s="19" t="str">
        <f>IFERROR(INDEX('Employee Info'!$C$3:$J$200,MATCH(Data7[[#This Row],[Name:]],'Employee Info'!$B$3:$B$200,0),MATCH(Data7[[#Headers],[Truck]],'Employee Info'!$C$2:$J$2,0)),"")</f>
        <v/>
      </c>
      <c r="L1195" s="19" t="str">
        <f>IFERROR(INDEX('Employee Info'!$C$3:$J$200,MATCH(Data7[[#This Row],[Name:]],'Employee Info'!$B$3:$B$200,0),MATCH(Data7[[#Headers],[Phone]],'Employee Info'!$C$2:$J$2,0)),"")</f>
        <v/>
      </c>
      <c r="M1195" s="19" t="str">
        <f>IFERROR(INDEX('Employee Info'!$C$3:$J$200,MATCH(Data7[[#This Row],[Name:]],'Employee Info'!$B$3:$B$200,0),MATCH(Data7[[#Headers],[Tech]],'Employee Info'!$C$2:$J$2,0)),"")</f>
        <v/>
      </c>
      <c r="N1195" s="19" t="str">
        <f>IFERROR(INDEX('Employee Info'!$C$3:$J$200,MATCH(Data7[[#This Row],[Name:]],'Employee Info'!$B$3:$B$200,0),MATCH(Data7[[#Headers],[Other]],'Employee Info'!$C$2:$J$2,0)),"")</f>
        <v/>
      </c>
      <c r="O1195" s="19">
        <f>IFERROR((Data7[[#This Row],[Hours:]]*SUM(Data7[[#This Row],[Rate]:[Other]])),"")</f>
        <v>0</v>
      </c>
      <c r="P1195" s="7" t="str">
        <f>IF(Data7[[#This Row],[WO'#:]]="","Riley #","WO#")</f>
        <v>WO#</v>
      </c>
      <c r="Q1195" s="7">
        <f>IFERROR(WEEKNUM(Data7[[#This Row],[Date:]]),"")</f>
        <v>26</v>
      </c>
      <c r="R1195" s="6">
        <f t="shared" si="54"/>
        <v>45466</v>
      </c>
      <c r="S1195" s="6">
        <f>Data7[[#This Row],[Week Start]]+7</f>
        <v>45473</v>
      </c>
      <c r="T1195" s="7" t="str">
        <f t="shared" si="55"/>
        <v>6/23/2024 - 6/30/2024</v>
      </c>
      <c r="U1195" s="7" t="str">
        <f t="shared" si="56"/>
        <v>Time Card</v>
      </c>
      <c r="V1195" s="8" t="str">
        <f>RIGHT(TEXT(Data7[[#This Row],[Date:]],"mmddyyyy"),4)</f>
        <v>2024</v>
      </c>
      <c r="W1195" s="8" t="str">
        <f>MID(TEXT(Data7[[#This Row],[Date:]],"mmddyyyy"),3,2)</f>
        <v>27</v>
      </c>
      <c r="X1195" s="8" t="str">
        <f>LEFT(TEXT(Data7[[#This Row],[Date:]],"mmddyyyy"),2)</f>
        <v>06</v>
      </c>
      <c r="Y1195" s="6">
        <f>DATE(Data7[[#This Row],[Year]],Data7[[#This Row],[Month]],Data7[[#This Row],[Day]])</f>
        <v>45470</v>
      </c>
    </row>
    <row r="1196" spans="1:25" x14ac:dyDescent="0.3">
      <c r="A1196" s="5">
        <v>45470.584173379626</v>
      </c>
      <c r="B1196" s="7" t="s">
        <v>35</v>
      </c>
      <c r="C1196" s="6" t="s">
        <v>855</v>
      </c>
      <c r="D1196" s="7" t="s">
        <v>860</v>
      </c>
      <c r="E1196" s="8">
        <v>3</v>
      </c>
      <c r="F1196" s="7">
        <v>7122222</v>
      </c>
      <c r="G1196" s="7" t="s">
        <v>68</v>
      </c>
      <c r="H1196" s="7" t="s">
        <v>756</v>
      </c>
      <c r="I1196" s="7" t="s">
        <v>44</v>
      </c>
      <c r="J1196" s="19" t="str">
        <f>IFERROR(INDEX('Employee Info'!$C$3:$E$200,MATCH(Data7[[#This Row],[Name:]],'Employee Info'!$B$3:$B$200,0),MATCH(Data7[[#This Row],[Hours Type:]],'Employee Info'!$C$2:$E$2,0)),"")</f>
        <v/>
      </c>
      <c r="K1196" s="19" t="str">
        <f>IFERROR(INDEX('Employee Info'!$C$3:$J$200,MATCH(Data7[[#This Row],[Name:]],'Employee Info'!$B$3:$B$200,0),MATCH(Data7[[#Headers],[Truck]],'Employee Info'!$C$2:$J$2,0)),"")</f>
        <v/>
      </c>
      <c r="L1196" s="19" t="str">
        <f>IFERROR(INDEX('Employee Info'!$C$3:$J$200,MATCH(Data7[[#This Row],[Name:]],'Employee Info'!$B$3:$B$200,0),MATCH(Data7[[#Headers],[Phone]],'Employee Info'!$C$2:$J$2,0)),"")</f>
        <v/>
      </c>
      <c r="M1196" s="19" t="str">
        <f>IFERROR(INDEX('Employee Info'!$C$3:$J$200,MATCH(Data7[[#This Row],[Name:]],'Employee Info'!$B$3:$B$200,0),MATCH(Data7[[#Headers],[Tech]],'Employee Info'!$C$2:$J$2,0)),"")</f>
        <v/>
      </c>
      <c r="N1196" s="19" t="str">
        <f>IFERROR(INDEX('Employee Info'!$C$3:$J$200,MATCH(Data7[[#This Row],[Name:]],'Employee Info'!$B$3:$B$200,0),MATCH(Data7[[#Headers],[Other]],'Employee Info'!$C$2:$J$2,0)),"")</f>
        <v/>
      </c>
      <c r="O1196" s="19">
        <f>IFERROR((Data7[[#This Row],[Hours:]]*SUM(Data7[[#This Row],[Rate]:[Other]])),"")</f>
        <v>0</v>
      </c>
      <c r="P1196" s="7" t="str">
        <f>IF(Data7[[#This Row],[WO'#:]]="","Riley #","WO#")</f>
        <v>WO#</v>
      </c>
      <c r="Q1196" s="7">
        <f>IFERROR(WEEKNUM(Data7[[#This Row],[Date:]]),"")</f>
        <v>26</v>
      </c>
      <c r="R1196" s="6">
        <f t="shared" si="54"/>
        <v>45466</v>
      </c>
      <c r="S1196" s="6">
        <f>Data7[[#This Row],[Week Start]]+7</f>
        <v>45473</v>
      </c>
      <c r="T1196" s="7" t="str">
        <f t="shared" si="55"/>
        <v>6/23/2024 - 6/30/2024</v>
      </c>
      <c r="U1196" s="7" t="str">
        <f t="shared" si="56"/>
        <v>Time Card</v>
      </c>
      <c r="V1196" s="8" t="str">
        <f>RIGHT(TEXT(Data7[[#This Row],[Date:]],"mmddyyyy"),4)</f>
        <v>2024</v>
      </c>
      <c r="W1196" s="8" t="str">
        <f>MID(TEXT(Data7[[#This Row],[Date:]],"mmddyyyy"),3,2)</f>
        <v>27</v>
      </c>
      <c r="X1196" s="8" t="str">
        <f>LEFT(TEXT(Data7[[#This Row],[Date:]],"mmddyyyy"),2)</f>
        <v>06</v>
      </c>
      <c r="Y1196" s="6">
        <f>DATE(Data7[[#This Row],[Year]],Data7[[#This Row],[Month]],Data7[[#This Row],[Day]])</f>
        <v>45470</v>
      </c>
    </row>
    <row r="1197" spans="1:25" x14ac:dyDescent="0.3">
      <c r="A1197" s="5">
        <v>45471.438510185188</v>
      </c>
      <c r="B1197" s="7" t="s">
        <v>66</v>
      </c>
      <c r="C1197" s="6" t="s">
        <v>855</v>
      </c>
      <c r="D1197" s="7" t="s">
        <v>860</v>
      </c>
      <c r="E1197" s="8">
        <v>1</v>
      </c>
      <c r="F1197" s="7">
        <v>7122222</v>
      </c>
      <c r="G1197" s="7" t="s">
        <v>68</v>
      </c>
      <c r="H1197" s="7" t="s">
        <v>756</v>
      </c>
      <c r="I1197" s="7" t="s">
        <v>44</v>
      </c>
      <c r="J1197" s="19" t="str">
        <f>IFERROR(INDEX('Employee Info'!$C$3:$E$200,MATCH(Data7[[#This Row],[Name:]],'Employee Info'!$B$3:$B$200,0),MATCH(Data7[[#This Row],[Hours Type:]],'Employee Info'!$C$2:$E$2,0)),"")</f>
        <v/>
      </c>
      <c r="K1197" s="19" t="str">
        <f>IFERROR(INDEX('Employee Info'!$C$3:$J$200,MATCH(Data7[[#This Row],[Name:]],'Employee Info'!$B$3:$B$200,0),MATCH(Data7[[#Headers],[Truck]],'Employee Info'!$C$2:$J$2,0)),"")</f>
        <v/>
      </c>
      <c r="L1197" s="19" t="str">
        <f>IFERROR(INDEX('Employee Info'!$C$3:$J$200,MATCH(Data7[[#This Row],[Name:]],'Employee Info'!$B$3:$B$200,0),MATCH(Data7[[#Headers],[Phone]],'Employee Info'!$C$2:$J$2,0)),"")</f>
        <v/>
      </c>
      <c r="M1197" s="19" t="str">
        <f>IFERROR(INDEX('Employee Info'!$C$3:$J$200,MATCH(Data7[[#This Row],[Name:]],'Employee Info'!$B$3:$B$200,0),MATCH(Data7[[#Headers],[Tech]],'Employee Info'!$C$2:$J$2,0)),"")</f>
        <v/>
      </c>
      <c r="N1197" s="19" t="str">
        <f>IFERROR(INDEX('Employee Info'!$C$3:$J$200,MATCH(Data7[[#This Row],[Name:]],'Employee Info'!$B$3:$B$200,0),MATCH(Data7[[#Headers],[Other]],'Employee Info'!$C$2:$J$2,0)),"")</f>
        <v/>
      </c>
      <c r="O1197" s="19">
        <f>IFERROR((Data7[[#This Row],[Hours:]]*SUM(Data7[[#This Row],[Rate]:[Other]])),"")</f>
        <v>0</v>
      </c>
      <c r="P1197" s="7" t="str">
        <f>IF(Data7[[#This Row],[WO'#:]]="","Riley #","WO#")</f>
        <v>WO#</v>
      </c>
      <c r="Q1197" s="7">
        <f>IFERROR(WEEKNUM(Data7[[#This Row],[Date:]]),"")</f>
        <v>26</v>
      </c>
      <c r="R1197" s="6">
        <f t="shared" si="54"/>
        <v>45466</v>
      </c>
      <c r="S1197" s="6">
        <f>Data7[[#This Row],[Week Start]]+7</f>
        <v>45473</v>
      </c>
      <c r="T1197" s="7" t="str">
        <f t="shared" si="55"/>
        <v>6/23/2024 - 6/30/2024</v>
      </c>
      <c r="U1197" s="7" t="str">
        <f t="shared" si="56"/>
        <v>Time Card</v>
      </c>
      <c r="V1197" s="8" t="str">
        <f>RIGHT(TEXT(Data7[[#This Row],[Date:]],"mmddyyyy"),4)</f>
        <v>2024</v>
      </c>
      <c r="W1197" s="8" t="str">
        <f>MID(TEXT(Data7[[#This Row],[Date:]],"mmddyyyy"),3,2)</f>
        <v>27</v>
      </c>
      <c r="X1197" s="8" t="str">
        <f>LEFT(TEXT(Data7[[#This Row],[Date:]],"mmddyyyy"),2)</f>
        <v>06</v>
      </c>
      <c r="Y1197" s="6">
        <f>DATE(Data7[[#This Row],[Year]],Data7[[#This Row],[Month]],Data7[[#This Row],[Day]])</f>
        <v>45470</v>
      </c>
    </row>
    <row r="1198" spans="1:25" x14ac:dyDescent="0.3">
      <c r="A1198" s="5">
        <v>45471.428741435186</v>
      </c>
      <c r="B1198" s="7" t="s">
        <v>66</v>
      </c>
      <c r="C1198" s="6" t="s">
        <v>855</v>
      </c>
      <c r="D1198" s="7" t="s">
        <v>847</v>
      </c>
      <c r="E1198" s="8">
        <v>1</v>
      </c>
      <c r="F1198" s="7" t="s">
        <v>68</v>
      </c>
      <c r="G1198" s="7" t="s">
        <v>68</v>
      </c>
      <c r="H1198" s="7" t="s">
        <v>808</v>
      </c>
      <c r="I1198" s="7" t="s">
        <v>44</v>
      </c>
      <c r="J1198" s="19" t="str">
        <f>IFERROR(INDEX('Employee Info'!$C$3:$E$200,MATCH(Data7[[#This Row],[Name:]],'Employee Info'!$B$3:$B$200,0),MATCH(Data7[[#This Row],[Hours Type:]],'Employee Info'!$C$2:$E$2,0)),"")</f>
        <v/>
      </c>
      <c r="K1198" s="19" t="str">
        <f>IFERROR(INDEX('Employee Info'!$C$3:$J$200,MATCH(Data7[[#This Row],[Name:]],'Employee Info'!$B$3:$B$200,0),MATCH(Data7[[#Headers],[Truck]],'Employee Info'!$C$2:$J$2,0)),"")</f>
        <v/>
      </c>
      <c r="L1198" s="19" t="str">
        <f>IFERROR(INDEX('Employee Info'!$C$3:$J$200,MATCH(Data7[[#This Row],[Name:]],'Employee Info'!$B$3:$B$200,0),MATCH(Data7[[#Headers],[Phone]],'Employee Info'!$C$2:$J$2,0)),"")</f>
        <v/>
      </c>
      <c r="M1198" s="19" t="str">
        <f>IFERROR(INDEX('Employee Info'!$C$3:$J$200,MATCH(Data7[[#This Row],[Name:]],'Employee Info'!$B$3:$B$200,0),MATCH(Data7[[#Headers],[Tech]],'Employee Info'!$C$2:$J$2,0)),"")</f>
        <v/>
      </c>
      <c r="N1198" s="19" t="str">
        <f>IFERROR(INDEX('Employee Info'!$C$3:$J$200,MATCH(Data7[[#This Row],[Name:]],'Employee Info'!$B$3:$B$200,0),MATCH(Data7[[#Headers],[Other]],'Employee Info'!$C$2:$J$2,0)),"")</f>
        <v/>
      </c>
      <c r="O1198" s="19">
        <f>IFERROR((Data7[[#This Row],[Hours:]]*SUM(Data7[[#This Row],[Rate]:[Other]])),"")</f>
        <v>0</v>
      </c>
      <c r="P1198" s="7" t="str">
        <f>IF(Data7[[#This Row],[WO'#:]]="","Riley #","WO#")</f>
        <v>Riley #</v>
      </c>
      <c r="Q1198" s="7">
        <f>IFERROR(WEEKNUM(Data7[[#This Row],[Date:]]),"")</f>
        <v>26</v>
      </c>
      <c r="R1198" s="6">
        <f t="shared" si="54"/>
        <v>45466</v>
      </c>
      <c r="S1198" s="6">
        <f>Data7[[#This Row],[Week Start]]+7</f>
        <v>45473</v>
      </c>
      <c r="T1198" s="7" t="str">
        <f t="shared" si="55"/>
        <v>6/23/2024 - 6/30/2024</v>
      </c>
      <c r="U1198" s="7" t="str">
        <f t="shared" si="56"/>
        <v>Time Card</v>
      </c>
      <c r="V1198" s="8" t="str">
        <f>RIGHT(TEXT(Data7[[#This Row],[Date:]],"mmddyyyy"),4)</f>
        <v>2024</v>
      </c>
      <c r="W1198" s="8" t="str">
        <f>MID(TEXT(Data7[[#This Row],[Date:]],"mmddyyyy"),3,2)</f>
        <v>27</v>
      </c>
      <c r="X1198" s="8" t="str">
        <f>LEFT(TEXT(Data7[[#This Row],[Date:]],"mmddyyyy"),2)</f>
        <v>06</v>
      </c>
      <c r="Y1198" s="6">
        <f>DATE(Data7[[#This Row],[Year]],Data7[[#This Row],[Month]],Data7[[#This Row],[Day]])</f>
        <v>45470</v>
      </c>
    </row>
    <row r="1199" spans="1:25" x14ac:dyDescent="0.3">
      <c r="A1199" s="5">
        <v>45470.585466666664</v>
      </c>
      <c r="B1199" s="7" t="s">
        <v>23</v>
      </c>
      <c r="C1199" s="6" t="s">
        <v>855</v>
      </c>
      <c r="D1199" s="7" t="s">
        <v>861</v>
      </c>
      <c r="E1199" s="8">
        <v>1</v>
      </c>
      <c r="F1199" s="7" t="s">
        <v>68</v>
      </c>
      <c r="G1199" s="7" t="s">
        <v>68</v>
      </c>
      <c r="H1199" s="7" t="s">
        <v>758</v>
      </c>
      <c r="I1199" s="7" t="s">
        <v>44</v>
      </c>
      <c r="J1199" s="19" t="str">
        <f>IFERROR(INDEX('Employee Info'!$C$3:$E$200,MATCH(Data7[[#This Row],[Name:]],'Employee Info'!$B$3:$B$200,0),MATCH(Data7[[#This Row],[Hours Type:]],'Employee Info'!$C$2:$E$2,0)),"")</f>
        <v/>
      </c>
      <c r="K1199" s="19" t="str">
        <f>IFERROR(INDEX('Employee Info'!$C$3:$J$200,MATCH(Data7[[#This Row],[Name:]],'Employee Info'!$B$3:$B$200,0),MATCH(Data7[[#Headers],[Truck]],'Employee Info'!$C$2:$J$2,0)),"")</f>
        <v/>
      </c>
      <c r="L1199" s="19" t="str">
        <f>IFERROR(INDEX('Employee Info'!$C$3:$J$200,MATCH(Data7[[#This Row],[Name:]],'Employee Info'!$B$3:$B$200,0),MATCH(Data7[[#Headers],[Phone]],'Employee Info'!$C$2:$J$2,0)),"")</f>
        <v/>
      </c>
      <c r="M1199" s="19" t="str">
        <f>IFERROR(INDEX('Employee Info'!$C$3:$J$200,MATCH(Data7[[#This Row],[Name:]],'Employee Info'!$B$3:$B$200,0),MATCH(Data7[[#Headers],[Tech]],'Employee Info'!$C$2:$J$2,0)),"")</f>
        <v/>
      </c>
      <c r="N1199" s="19" t="str">
        <f>IFERROR(INDEX('Employee Info'!$C$3:$J$200,MATCH(Data7[[#This Row],[Name:]],'Employee Info'!$B$3:$B$200,0),MATCH(Data7[[#Headers],[Other]],'Employee Info'!$C$2:$J$2,0)),"")</f>
        <v/>
      </c>
      <c r="O1199" s="19">
        <f>IFERROR((Data7[[#This Row],[Hours:]]*SUM(Data7[[#This Row],[Rate]:[Other]])),"")</f>
        <v>0</v>
      </c>
      <c r="P1199" s="7" t="str">
        <f>IF(Data7[[#This Row],[WO'#:]]="","Riley #","WO#")</f>
        <v>Riley #</v>
      </c>
      <c r="Q1199" s="7">
        <f>IFERROR(WEEKNUM(Data7[[#This Row],[Date:]]),"")</f>
        <v>26</v>
      </c>
      <c r="R1199" s="6">
        <f t="shared" si="54"/>
        <v>45466</v>
      </c>
      <c r="S1199" s="6">
        <f>Data7[[#This Row],[Week Start]]+7</f>
        <v>45473</v>
      </c>
      <c r="T1199" s="7" t="str">
        <f t="shared" si="55"/>
        <v>6/23/2024 - 6/30/2024</v>
      </c>
      <c r="U1199" s="7" t="str">
        <f t="shared" si="56"/>
        <v>Time Card</v>
      </c>
      <c r="V1199" s="8" t="str">
        <f>RIGHT(TEXT(Data7[[#This Row],[Date:]],"mmddyyyy"),4)</f>
        <v>2024</v>
      </c>
      <c r="W1199" s="8" t="str">
        <f>MID(TEXT(Data7[[#This Row],[Date:]],"mmddyyyy"),3,2)</f>
        <v>27</v>
      </c>
      <c r="X1199" s="8" t="str">
        <f>LEFT(TEXT(Data7[[#This Row],[Date:]],"mmddyyyy"),2)</f>
        <v>06</v>
      </c>
      <c r="Y1199" s="6">
        <f>DATE(Data7[[#This Row],[Year]],Data7[[#This Row],[Month]],Data7[[#This Row],[Day]])</f>
        <v>45470</v>
      </c>
    </row>
    <row r="1200" spans="1:25" x14ac:dyDescent="0.3">
      <c r="A1200" s="5">
        <v>45470.585533564816</v>
      </c>
      <c r="B1200" s="7" t="s">
        <v>35</v>
      </c>
      <c r="C1200" s="6" t="s">
        <v>855</v>
      </c>
      <c r="D1200" s="7" t="s">
        <v>861</v>
      </c>
      <c r="E1200" s="8">
        <v>1</v>
      </c>
      <c r="F1200" s="7" t="s">
        <v>68</v>
      </c>
      <c r="G1200" s="7" t="s">
        <v>68</v>
      </c>
      <c r="H1200" s="7" t="s">
        <v>758</v>
      </c>
      <c r="I1200" s="7" t="s">
        <v>44</v>
      </c>
      <c r="J1200" s="19" t="str">
        <f>IFERROR(INDEX('Employee Info'!$C$3:$E$200,MATCH(Data7[[#This Row],[Name:]],'Employee Info'!$B$3:$B$200,0),MATCH(Data7[[#This Row],[Hours Type:]],'Employee Info'!$C$2:$E$2,0)),"")</f>
        <v/>
      </c>
      <c r="K1200" s="19" t="str">
        <f>IFERROR(INDEX('Employee Info'!$C$3:$J$200,MATCH(Data7[[#This Row],[Name:]],'Employee Info'!$B$3:$B$200,0),MATCH(Data7[[#Headers],[Truck]],'Employee Info'!$C$2:$J$2,0)),"")</f>
        <v/>
      </c>
      <c r="L1200" s="19" t="str">
        <f>IFERROR(INDEX('Employee Info'!$C$3:$J$200,MATCH(Data7[[#This Row],[Name:]],'Employee Info'!$B$3:$B$200,0),MATCH(Data7[[#Headers],[Phone]],'Employee Info'!$C$2:$J$2,0)),"")</f>
        <v/>
      </c>
      <c r="M1200" s="19" t="str">
        <f>IFERROR(INDEX('Employee Info'!$C$3:$J$200,MATCH(Data7[[#This Row],[Name:]],'Employee Info'!$B$3:$B$200,0),MATCH(Data7[[#Headers],[Tech]],'Employee Info'!$C$2:$J$2,0)),"")</f>
        <v/>
      </c>
      <c r="N1200" s="19" t="str">
        <f>IFERROR(INDEX('Employee Info'!$C$3:$J$200,MATCH(Data7[[#This Row],[Name:]],'Employee Info'!$B$3:$B$200,0),MATCH(Data7[[#Headers],[Other]],'Employee Info'!$C$2:$J$2,0)),"")</f>
        <v/>
      </c>
      <c r="O1200" s="19">
        <f>IFERROR((Data7[[#This Row],[Hours:]]*SUM(Data7[[#This Row],[Rate]:[Other]])),"")</f>
        <v>0</v>
      </c>
      <c r="P1200" s="7" t="str">
        <f>IF(Data7[[#This Row],[WO'#:]]="","Riley #","WO#")</f>
        <v>Riley #</v>
      </c>
      <c r="Q1200" s="7">
        <f>IFERROR(WEEKNUM(Data7[[#This Row],[Date:]]),"")</f>
        <v>26</v>
      </c>
      <c r="R1200" s="6">
        <f t="shared" si="54"/>
        <v>45466</v>
      </c>
      <c r="S1200" s="6">
        <f>Data7[[#This Row],[Week Start]]+7</f>
        <v>45473</v>
      </c>
      <c r="T1200" s="7" t="str">
        <f t="shared" si="55"/>
        <v>6/23/2024 - 6/30/2024</v>
      </c>
      <c r="U1200" s="7" t="str">
        <f t="shared" si="56"/>
        <v>Time Card</v>
      </c>
      <c r="V1200" s="8" t="str">
        <f>RIGHT(TEXT(Data7[[#This Row],[Date:]],"mmddyyyy"),4)</f>
        <v>2024</v>
      </c>
      <c r="W1200" s="8" t="str">
        <f>MID(TEXT(Data7[[#This Row],[Date:]],"mmddyyyy"),3,2)</f>
        <v>27</v>
      </c>
      <c r="X1200" s="8" t="str">
        <f>LEFT(TEXT(Data7[[#This Row],[Date:]],"mmddyyyy"),2)</f>
        <v>06</v>
      </c>
      <c r="Y1200" s="6">
        <f>DATE(Data7[[#This Row],[Year]],Data7[[#This Row],[Month]],Data7[[#This Row],[Day]])</f>
        <v>45470</v>
      </c>
    </row>
    <row r="1201" spans="1:25" x14ac:dyDescent="0.3">
      <c r="A1201" s="5">
        <v>45471.439365162034</v>
      </c>
      <c r="B1201" s="7" t="s">
        <v>66</v>
      </c>
      <c r="C1201" s="6" t="s">
        <v>855</v>
      </c>
      <c r="D1201" s="7" t="s">
        <v>861</v>
      </c>
      <c r="E1201" s="8">
        <v>1</v>
      </c>
      <c r="F1201" s="7" t="s">
        <v>68</v>
      </c>
      <c r="G1201" s="7" t="s">
        <v>68</v>
      </c>
      <c r="H1201" s="7" t="s">
        <v>758</v>
      </c>
      <c r="I1201" s="7" t="s">
        <v>44</v>
      </c>
      <c r="J1201" s="19" t="str">
        <f>IFERROR(INDEX('Employee Info'!$C$3:$E$200,MATCH(Data7[[#This Row],[Name:]],'Employee Info'!$B$3:$B$200,0),MATCH(Data7[[#This Row],[Hours Type:]],'Employee Info'!$C$2:$E$2,0)),"")</f>
        <v/>
      </c>
      <c r="K1201" s="19" t="str">
        <f>IFERROR(INDEX('Employee Info'!$C$3:$J$200,MATCH(Data7[[#This Row],[Name:]],'Employee Info'!$B$3:$B$200,0),MATCH(Data7[[#Headers],[Truck]],'Employee Info'!$C$2:$J$2,0)),"")</f>
        <v/>
      </c>
      <c r="L1201" s="19" t="str">
        <f>IFERROR(INDEX('Employee Info'!$C$3:$J$200,MATCH(Data7[[#This Row],[Name:]],'Employee Info'!$B$3:$B$200,0),MATCH(Data7[[#Headers],[Phone]],'Employee Info'!$C$2:$J$2,0)),"")</f>
        <v/>
      </c>
      <c r="M1201" s="19" t="str">
        <f>IFERROR(INDEX('Employee Info'!$C$3:$J$200,MATCH(Data7[[#This Row],[Name:]],'Employee Info'!$B$3:$B$200,0),MATCH(Data7[[#Headers],[Tech]],'Employee Info'!$C$2:$J$2,0)),"")</f>
        <v/>
      </c>
      <c r="N1201" s="19" t="str">
        <f>IFERROR(INDEX('Employee Info'!$C$3:$J$200,MATCH(Data7[[#This Row],[Name:]],'Employee Info'!$B$3:$B$200,0),MATCH(Data7[[#Headers],[Other]],'Employee Info'!$C$2:$J$2,0)),"")</f>
        <v/>
      </c>
      <c r="O1201" s="19">
        <f>IFERROR((Data7[[#This Row],[Hours:]]*SUM(Data7[[#This Row],[Rate]:[Other]])),"")</f>
        <v>0</v>
      </c>
      <c r="P1201" s="7" t="str">
        <f>IF(Data7[[#This Row],[WO'#:]]="","Riley #","WO#")</f>
        <v>Riley #</v>
      </c>
      <c r="Q1201" s="7">
        <f>IFERROR(WEEKNUM(Data7[[#This Row],[Date:]]),"")</f>
        <v>26</v>
      </c>
      <c r="R1201" s="6">
        <f t="shared" si="54"/>
        <v>45466</v>
      </c>
      <c r="S1201" s="6">
        <f>Data7[[#This Row],[Week Start]]+7</f>
        <v>45473</v>
      </c>
      <c r="T1201" s="7" t="str">
        <f t="shared" si="55"/>
        <v>6/23/2024 - 6/30/2024</v>
      </c>
      <c r="U1201" s="7" t="str">
        <f t="shared" si="56"/>
        <v>Time Card</v>
      </c>
      <c r="V1201" s="8" t="str">
        <f>RIGHT(TEXT(Data7[[#This Row],[Date:]],"mmddyyyy"),4)</f>
        <v>2024</v>
      </c>
      <c r="W1201" s="8" t="str">
        <f>MID(TEXT(Data7[[#This Row],[Date:]],"mmddyyyy"),3,2)</f>
        <v>27</v>
      </c>
      <c r="X1201" s="8" t="str">
        <f>LEFT(TEXT(Data7[[#This Row],[Date:]],"mmddyyyy"),2)</f>
        <v>06</v>
      </c>
      <c r="Y1201" s="6">
        <f>DATE(Data7[[#This Row],[Year]],Data7[[#This Row],[Month]],Data7[[#This Row],[Day]])</f>
        <v>45470</v>
      </c>
    </row>
    <row r="1202" spans="1:25" x14ac:dyDescent="0.3">
      <c r="A1202" s="5">
        <v>45470.581637847223</v>
      </c>
      <c r="B1202" s="7" t="s">
        <v>31</v>
      </c>
      <c r="C1202" s="6" t="s">
        <v>855</v>
      </c>
      <c r="D1202" s="7" t="s">
        <v>851</v>
      </c>
      <c r="E1202" s="8">
        <v>8</v>
      </c>
      <c r="F1202" s="7" t="s">
        <v>68</v>
      </c>
      <c r="G1202" s="7" t="s">
        <v>68</v>
      </c>
      <c r="H1202" s="7" t="s">
        <v>42</v>
      </c>
      <c r="I1202" s="7" t="s">
        <v>44</v>
      </c>
      <c r="J1202" s="19" t="str">
        <f>IFERROR(INDEX('Employee Info'!$C$3:$E$200,MATCH(Data7[[#This Row],[Name:]],'Employee Info'!$B$3:$B$200,0),MATCH(Data7[[#This Row],[Hours Type:]],'Employee Info'!$C$2:$E$2,0)),"")</f>
        <v/>
      </c>
      <c r="K1202" s="19" t="str">
        <f>IFERROR(INDEX('Employee Info'!$C$3:$J$200,MATCH(Data7[[#This Row],[Name:]],'Employee Info'!$B$3:$B$200,0),MATCH(Data7[[#Headers],[Truck]],'Employee Info'!$C$2:$J$2,0)),"")</f>
        <v/>
      </c>
      <c r="L1202" s="19" t="str">
        <f>IFERROR(INDEX('Employee Info'!$C$3:$J$200,MATCH(Data7[[#This Row],[Name:]],'Employee Info'!$B$3:$B$200,0),MATCH(Data7[[#Headers],[Phone]],'Employee Info'!$C$2:$J$2,0)),"")</f>
        <v/>
      </c>
      <c r="M1202" s="19" t="str">
        <f>IFERROR(INDEX('Employee Info'!$C$3:$J$200,MATCH(Data7[[#This Row],[Name:]],'Employee Info'!$B$3:$B$200,0),MATCH(Data7[[#Headers],[Tech]],'Employee Info'!$C$2:$J$2,0)),"")</f>
        <v/>
      </c>
      <c r="N1202" s="19" t="str">
        <f>IFERROR(INDEX('Employee Info'!$C$3:$J$200,MATCH(Data7[[#This Row],[Name:]],'Employee Info'!$B$3:$B$200,0),MATCH(Data7[[#Headers],[Other]],'Employee Info'!$C$2:$J$2,0)),"")</f>
        <v/>
      </c>
      <c r="O1202" s="19">
        <f>IFERROR((Data7[[#This Row],[Hours:]]*SUM(Data7[[#This Row],[Rate]:[Other]])),"")</f>
        <v>0</v>
      </c>
      <c r="P1202" s="7" t="str">
        <f>IF(Data7[[#This Row],[WO'#:]]="","Riley #","WO#")</f>
        <v>Riley #</v>
      </c>
      <c r="Q1202" s="7">
        <f>IFERROR(WEEKNUM(Data7[[#This Row],[Date:]]),"")</f>
        <v>26</v>
      </c>
      <c r="R1202" s="6">
        <f t="shared" si="54"/>
        <v>45466</v>
      </c>
      <c r="S1202" s="6">
        <f>Data7[[#This Row],[Week Start]]+7</f>
        <v>45473</v>
      </c>
      <c r="T1202" s="7" t="str">
        <f t="shared" si="55"/>
        <v>6/23/2024 - 6/30/2024</v>
      </c>
      <c r="U1202" s="7" t="str">
        <f t="shared" si="56"/>
        <v>Time Card</v>
      </c>
      <c r="V1202" s="8" t="str">
        <f>RIGHT(TEXT(Data7[[#This Row],[Date:]],"mmddyyyy"),4)</f>
        <v>2024</v>
      </c>
      <c r="W1202" s="8" t="str">
        <f>MID(TEXT(Data7[[#This Row],[Date:]],"mmddyyyy"),3,2)</f>
        <v>27</v>
      </c>
      <c r="X1202" s="8" t="str">
        <f>LEFT(TEXT(Data7[[#This Row],[Date:]],"mmddyyyy"),2)</f>
        <v>06</v>
      </c>
      <c r="Y1202" s="6">
        <f>DATE(Data7[[#This Row],[Year]],Data7[[#This Row],[Month]],Data7[[#This Row],[Day]])</f>
        <v>45470</v>
      </c>
    </row>
    <row r="1203" spans="1:25" x14ac:dyDescent="0.3">
      <c r="A1203" s="5">
        <v>45470.581844791668</v>
      </c>
      <c r="B1203" s="7" t="s">
        <v>34</v>
      </c>
      <c r="C1203" s="6" t="s">
        <v>855</v>
      </c>
      <c r="D1203" s="7" t="s">
        <v>851</v>
      </c>
      <c r="E1203" s="8">
        <v>8</v>
      </c>
      <c r="F1203" s="7" t="s">
        <v>68</v>
      </c>
      <c r="G1203" s="7" t="s">
        <v>68</v>
      </c>
      <c r="H1203" s="7" t="s">
        <v>42</v>
      </c>
      <c r="I1203" s="7" t="s">
        <v>44</v>
      </c>
      <c r="J1203" s="19" t="str">
        <f>IFERROR(INDEX('Employee Info'!$C$3:$E$200,MATCH(Data7[[#This Row],[Name:]],'Employee Info'!$B$3:$B$200,0),MATCH(Data7[[#This Row],[Hours Type:]],'Employee Info'!$C$2:$E$2,0)),"")</f>
        <v/>
      </c>
      <c r="K1203" s="19" t="str">
        <f>IFERROR(INDEX('Employee Info'!$C$3:$J$200,MATCH(Data7[[#This Row],[Name:]],'Employee Info'!$B$3:$B$200,0),MATCH(Data7[[#Headers],[Truck]],'Employee Info'!$C$2:$J$2,0)),"")</f>
        <v/>
      </c>
      <c r="L1203" s="19" t="str">
        <f>IFERROR(INDEX('Employee Info'!$C$3:$J$200,MATCH(Data7[[#This Row],[Name:]],'Employee Info'!$B$3:$B$200,0),MATCH(Data7[[#Headers],[Phone]],'Employee Info'!$C$2:$J$2,0)),"")</f>
        <v/>
      </c>
      <c r="M1203" s="19" t="str">
        <f>IFERROR(INDEX('Employee Info'!$C$3:$J$200,MATCH(Data7[[#This Row],[Name:]],'Employee Info'!$B$3:$B$200,0),MATCH(Data7[[#Headers],[Tech]],'Employee Info'!$C$2:$J$2,0)),"")</f>
        <v/>
      </c>
      <c r="N1203" s="19" t="str">
        <f>IFERROR(INDEX('Employee Info'!$C$3:$J$200,MATCH(Data7[[#This Row],[Name:]],'Employee Info'!$B$3:$B$200,0),MATCH(Data7[[#Headers],[Other]],'Employee Info'!$C$2:$J$2,0)),"")</f>
        <v/>
      </c>
      <c r="O1203" s="19">
        <f>IFERROR((Data7[[#This Row],[Hours:]]*SUM(Data7[[#This Row],[Rate]:[Other]])),"")</f>
        <v>0</v>
      </c>
      <c r="P1203" s="7" t="str">
        <f>IF(Data7[[#This Row],[WO'#:]]="","Riley #","WO#")</f>
        <v>Riley #</v>
      </c>
      <c r="Q1203" s="7">
        <f>IFERROR(WEEKNUM(Data7[[#This Row],[Date:]]),"")</f>
        <v>26</v>
      </c>
      <c r="R1203" s="6">
        <f t="shared" si="54"/>
        <v>45466</v>
      </c>
      <c r="S1203" s="6">
        <f>Data7[[#This Row],[Week Start]]+7</f>
        <v>45473</v>
      </c>
      <c r="T1203" s="7" t="str">
        <f t="shared" si="55"/>
        <v>6/23/2024 - 6/30/2024</v>
      </c>
      <c r="U1203" s="7" t="str">
        <f t="shared" si="56"/>
        <v>Time Card</v>
      </c>
      <c r="V1203" s="8" t="str">
        <f>RIGHT(TEXT(Data7[[#This Row],[Date:]],"mmddyyyy"),4)</f>
        <v>2024</v>
      </c>
      <c r="W1203" s="8" t="str">
        <f>MID(TEXT(Data7[[#This Row],[Date:]],"mmddyyyy"),3,2)</f>
        <v>27</v>
      </c>
      <c r="X1203" s="8" t="str">
        <f>LEFT(TEXT(Data7[[#This Row],[Date:]],"mmddyyyy"),2)</f>
        <v>06</v>
      </c>
      <c r="Y1203" s="6">
        <f>DATE(Data7[[#This Row],[Year]],Data7[[#This Row],[Month]],Data7[[#This Row],[Day]])</f>
        <v>45470</v>
      </c>
    </row>
    <row r="1204" spans="1:25" x14ac:dyDescent="0.3">
      <c r="A1204" s="5">
        <v>45471.430016435188</v>
      </c>
      <c r="B1204" s="7" t="s">
        <v>66</v>
      </c>
      <c r="C1204" s="6" t="s">
        <v>855</v>
      </c>
      <c r="D1204" s="7" t="s">
        <v>848</v>
      </c>
      <c r="E1204" s="8">
        <v>2</v>
      </c>
      <c r="F1204" s="7" t="s">
        <v>68</v>
      </c>
      <c r="G1204" s="7" t="s">
        <v>68</v>
      </c>
      <c r="H1204" s="7" t="s">
        <v>42</v>
      </c>
      <c r="I1204" s="7" t="s">
        <v>44</v>
      </c>
      <c r="J1204" s="19" t="str">
        <f>IFERROR(INDEX('Employee Info'!$C$3:$E$200,MATCH(Data7[[#This Row],[Name:]],'Employee Info'!$B$3:$B$200,0),MATCH(Data7[[#This Row],[Hours Type:]],'Employee Info'!$C$2:$E$2,0)),"")</f>
        <v/>
      </c>
      <c r="K1204" s="19" t="str">
        <f>IFERROR(INDEX('Employee Info'!$C$3:$J$200,MATCH(Data7[[#This Row],[Name:]],'Employee Info'!$B$3:$B$200,0),MATCH(Data7[[#Headers],[Truck]],'Employee Info'!$C$2:$J$2,0)),"")</f>
        <v/>
      </c>
      <c r="L1204" s="19" t="str">
        <f>IFERROR(INDEX('Employee Info'!$C$3:$J$200,MATCH(Data7[[#This Row],[Name:]],'Employee Info'!$B$3:$B$200,0),MATCH(Data7[[#Headers],[Phone]],'Employee Info'!$C$2:$J$2,0)),"")</f>
        <v/>
      </c>
      <c r="M1204" s="19" t="str">
        <f>IFERROR(INDEX('Employee Info'!$C$3:$J$200,MATCH(Data7[[#This Row],[Name:]],'Employee Info'!$B$3:$B$200,0),MATCH(Data7[[#Headers],[Tech]],'Employee Info'!$C$2:$J$2,0)),"")</f>
        <v/>
      </c>
      <c r="N1204" s="19" t="str">
        <f>IFERROR(INDEX('Employee Info'!$C$3:$J$200,MATCH(Data7[[#This Row],[Name:]],'Employee Info'!$B$3:$B$200,0),MATCH(Data7[[#Headers],[Other]],'Employee Info'!$C$2:$J$2,0)),"")</f>
        <v/>
      </c>
      <c r="O1204" s="19">
        <f>IFERROR((Data7[[#This Row],[Hours:]]*SUM(Data7[[#This Row],[Rate]:[Other]])),"")</f>
        <v>0</v>
      </c>
      <c r="P1204" s="7" t="str">
        <f>IF(Data7[[#This Row],[WO'#:]]="","Riley #","WO#")</f>
        <v>Riley #</v>
      </c>
      <c r="Q1204" s="7">
        <f>IFERROR(WEEKNUM(Data7[[#This Row],[Date:]]),"")</f>
        <v>26</v>
      </c>
      <c r="R1204" s="6">
        <f t="shared" si="54"/>
        <v>45466</v>
      </c>
      <c r="S1204" s="6">
        <f>Data7[[#This Row],[Week Start]]+7</f>
        <v>45473</v>
      </c>
      <c r="T1204" s="7" t="str">
        <f t="shared" si="55"/>
        <v>6/23/2024 - 6/30/2024</v>
      </c>
      <c r="U1204" s="7" t="str">
        <f t="shared" si="56"/>
        <v>Time Card</v>
      </c>
      <c r="V1204" s="8" t="str">
        <f>RIGHT(TEXT(Data7[[#This Row],[Date:]],"mmddyyyy"),4)</f>
        <v>2024</v>
      </c>
      <c r="W1204" s="8" t="str">
        <f>MID(TEXT(Data7[[#This Row],[Date:]],"mmddyyyy"),3,2)</f>
        <v>27</v>
      </c>
      <c r="X1204" s="8" t="str">
        <f>LEFT(TEXT(Data7[[#This Row],[Date:]],"mmddyyyy"),2)</f>
        <v>06</v>
      </c>
      <c r="Y1204" s="6">
        <f>DATE(Data7[[#This Row],[Year]],Data7[[#This Row],[Month]],Data7[[#This Row],[Day]])</f>
        <v>45470</v>
      </c>
    </row>
    <row r="1205" spans="1:25" x14ac:dyDescent="0.3">
      <c r="A1205" s="5">
        <v>45471.44404328704</v>
      </c>
      <c r="B1205" s="7" t="s">
        <v>66</v>
      </c>
      <c r="C1205" s="6" t="s">
        <v>862</v>
      </c>
      <c r="D1205" s="7" t="s">
        <v>863</v>
      </c>
      <c r="E1205" s="8">
        <v>4</v>
      </c>
      <c r="F1205" s="7">
        <v>6984733</v>
      </c>
      <c r="G1205" s="7" t="s">
        <v>68</v>
      </c>
      <c r="H1205" s="7" t="s">
        <v>756</v>
      </c>
      <c r="I1205" s="7" t="s">
        <v>44</v>
      </c>
      <c r="J1205" s="19" t="str">
        <f>IFERROR(INDEX('Employee Info'!$C$3:$E$200,MATCH(Data7[[#This Row],[Name:]],'Employee Info'!$B$3:$B$200,0),MATCH(Data7[[#This Row],[Hours Type:]],'Employee Info'!$C$2:$E$2,0)),"")</f>
        <v/>
      </c>
      <c r="K1205" s="19" t="str">
        <f>IFERROR(INDEX('Employee Info'!$C$3:$J$200,MATCH(Data7[[#This Row],[Name:]],'Employee Info'!$B$3:$B$200,0),MATCH(Data7[[#Headers],[Truck]],'Employee Info'!$C$2:$J$2,0)),"")</f>
        <v/>
      </c>
      <c r="L1205" s="19" t="str">
        <f>IFERROR(INDEX('Employee Info'!$C$3:$J$200,MATCH(Data7[[#This Row],[Name:]],'Employee Info'!$B$3:$B$200,0),MATCH(Data7[[#Headers],[Phone]],'Employee Info'!$C$2:$J$2,0)),"")</f>
        <v/>
      </c>
      <c r="M1205" s="19" t="str">
        <f>IFERROR(INDEX('Employee Info'!$C$3:$J$200,MATCH(Data7[[#This Row],[Name:]],'Employee Info'!$B$3:$B$200,0),MATCH(Data7[[#Headers],[Tech]],'Employee Info'!$C$2:$J$2,0)),"")</f>
        <v/>
      </c>
      <c r="N1205" s="19" t="str">
        <f>IFERROR(INDEX('Employee Info'!$C$3:$J$200,MATCH(Data7[[#This Row],[Name:]],'Employee Info'!$B$3:$B$200,0),MATCH(Data7[[#Headers],[Other]],'Employee Info'!$C$2:$J$2,0)),"")</f>
        <v/>
      </c>
      <c r="O1205" s="19">
        <f>IFERROR((Data7[[#This Row],[Hours:]]*SUM(Data7[[#This Row],[Rate]:[Other]])),"")</f>
        <v>0</v>
      </c>
      <c r="P1205" s="7" t="str">
        <f>IF(Data7[[#This Row],[WO'#:]]="","Riley #","WO#")</f>
        <v>WO#</v>
      </c>
      <c r="Q1205" s="7">
        <f>IFERROR(WEEKNUM(Data7[[#This Row],[Date:]]),"")</f>
        <v>26</v>
      </c>
      <c r="R1205" s="6">
        <f t="shared" si="54"/>
        <v>45466</v>
      </c>
      <c r="S1205" s="6">
        <f>Data7[[#This Row],[Week Start]]+7</f>
        <v>45473</v>
      </c>
      <c r="T1205" s="7" t="str">
        <f t="shared" si="55"/>
        <v>6/23/2024 - 6/30/2024</v>
      </c>
      <c r="U1205" s="7" t="str">
        <f t="shared" si="56"/>
        <v>Time Card</v>
      </c>
      <c r="V1205" s="8" t="str">
        <f>RIGHT(TEXT(Data7[[#This Row],[Date:]],"mmddyyyy"),4)</f>
        <v>2024</v>
      </c>
      <c r="W1205" s="8" t="str">
        <f>MID(TEXT(Data7[[#This Row],[Date:]],"mmddyyyy"),3,2)</f>
        <v>28</v>
      </c>
      <c r="X1205" s="8" t="str">
        <f>LEFT(TEXT(Data7[[#This Row],[Date:]],"mmddyyyy"),2)</f>
        <v>06</v>
      </c>
      <c r="Y1205" s="6">
        <f>DATE(Data7[[#This Row],[Year]],Data7[[#This Row],[Month]],Data7[[#This Row],[Day]])</f>
        <v>45471</v>
      </c>
    </row>
    <row r="1206" spans="1:25" x14ac:dyDescent="0.3">
      <c r="A1206" s="5">
        <v>45471.477206134259</v>
      </c>
      <c r="B1206" s="7" t="s">
        <v>31</v>
      </c>
      <c r="C1206" s="6" t="s">
        <v>862</v>
      </c>
      <c r="D1206" s="7" t="s">
        <v>864</v>
      </c>
      <c r="E1206" s="8">
        <v>2.5</v>
      </c>
      <c r="F1206" s="7">
        <v>6984733</v>
      </c>
      <c r="G1206" s="7" t="s">
        <v>68</v>
      </c>
      <c r="H1206" s="7" t="s">
        <v>756</v>
      </c>
      <c r="I1206" s="7" t="s">
        <v>44</v>
      </c>
      <c r="J1206" s="19" t="str">
        <f>IFERROR(INDEX('Employee Info'!$C$3:$E$200,MATCH(Data7[[#This Row],[Name:]],'Employee Info'!$B$3:$B$200,0),MATCH(Data7[[#This Row],[Hours Type:]],'Employee Info'!$C$2:$E$2,0)),"")</f>
        <v/>
      </c>
      <c r="K1206" s="19" t="str">
        <f>IFERROR(INDEX('Employee Info'!$C$3:$J$200,MATCH(Data7[[#This Row],[Name:]],'Employee Info'!$B$3:$B$200,0),MATCH(Data7[[#Headers],[Truck]],'Employee Info'!$C$2:$J$2,0)),"")</f>
        <v/>
      </c>
      <c r="L1206" s="19" t="str">
        <f>IFERROR(INDEX('Employee Info'!$C$3:$J$200,MATCH(Data7[[#This Row],[Name:]],'Employee Info'!$B$3:$B$200,0),MATCH(Data7[[#Headers],[Phone]],'Employee Info'!$C$2:$J$2,0)),"")</f>
        <v/>
      </c>
      <c r="M1206" s="19" t="str">
        <f>IFERROR(INDEX('Employee Info'!$C$3:$J$200,MATCH(Data7[[#This Row],[Name:]],'Employee Info'!$B$3:$B$200,0),MATCH(Data7[[#Headers],[Tech]],'Employee Info'!$C$2:$J$2,0)),"")</f>
        <v/>
      </c>
      <c r="N1206" s="19" t="str">
        <f>IFERROR(INDEX('Employee Info'!$C$3:$J$200,MATCH(Data7[[#This Row],[Name:]],'Employee Info'!$B$3:$B$200,0),MATCH(Data7[[#Headers],[Other]],'Employee Info'!$C$2:$J$2,0)),"")</f>
        <v/>
      </c>
      <c r="O1206" s="19">
        <f>IFERROR((Data7[[#This Row],[Hours:]]*SUM(Data7[[#This Row],[Rate]:[Other]])),"")</f>
        <v>0</v>
      </c>
      <c r="P1206" s="7" t="str">
        <f>IF(Data7[[#This Row],[WO'#:]]="","Riley #","WO#")</f>
        <v>WO#</v>
      </c>
      <c r="Q1206" s="7">
        <f>IFERROR(WEEKNUM(Data7[[#This Row],[Date:]]),"")</f>
        <v>26</v>
      </c>
      <c r="R1206" s="6">
        <f t="shared" si="54"/>
        <v>45466</v>
      </c>
      <c r="S1206" s="6">
        <f>Data7[[#This Row],[Week Start]]+7</f>
        <v>45473</v>
      </c>
      <c r="T1206" s="7" t="str">
        <f t="shared" si="55"/>
        <v>6/23/2024 - 6/30/2024</v>
      </c>
      <c r="U1206" s="7" t="str">
        <f t="shared" si="56"/>
        <v>Time Card</v>
      </c>
      <c r="V1206" s="8" t="str">
        <f>RIGHT(TEXT(Data7[[#This Row],[Date:]],"mmddyyyy"),4)</f>
        <v>2024</v>
      </c>
      <c r="W1206" s="8" t="str">
        <f>MID(TEXT(Data7[[#This Row],[Date:]],"mmddyyyy"),3,2)</f>
        <v>28</v>
      </c>
      <c r="X1206" s="8" t="str">
        <f>LEFT(TEXT(Data7[[#This Row],[Date:]],"mmddyyyy"),2)</f>
        <v>06</v>
      </c>
      <c r="Y1206" s="6">
        <f>DATE(Data7[[#This Row],[Year]],Data7[[#This Row],[Month]],Data7[[#This Row],[Day]])</f>
        <v>45471</v>
      </c>
    </row>
    <row r="1207" spans="1:25" x14ac:dyDescent="0.3">
      <c r="A1207" s="5">
        <v>45471.477403124998</v>
      </c>
      <c r="B1207" s="7" t="s">
        <v>34</v>
      </c>
      <c r="C1207" s="6" t="s">
        <v>862</v>
      </c>
      <c r="D1207" s="7" t="s">
        <v>864</v>
      </c>
      <c r="E1207" s="8">
        <v>2.5</v>
      </c>
      <c r="F1207" s="7">
        <v>6984733</v>
      </c>
      <c r="G1207" s="7" t="s">
        <v>68</v>
      </c>
      <c r="H1207" s="7" t="s">
        <v>756</v>
      </c>
      <c r="I1207" s="7" t="s">
        <v>44</v>
      </c>
      <c r="J1207" s="19" t="str">
        <f>IFERROR(INDEX('Employee Info'!$C$3:$E$200,MATCH(Data7[[#This Row],[Name:]],'Employee Info'!$B$3:$B$200,0),MATCH(Data7[[#This Row],[Hours Type:]],'Employee Info'!$C$2:$E$2,0)),"")</f>
        <v/>
      </c>
      <c r="K1207" s="19" t="str">
        <f>IFERROR(INDEX('Employee Info'!$C$3:$J$200,MATCH(Data7[[#This Row],[Name:]],'Employee Info'!$B$3:$B$200,0),MATCH(Data7[[#Headers],[Truck]],'Employee Info'!$C$2:$J$2,0)),"")</f>
        <v/>
      </c>
      <c r="L1207" s="19" t="str">
        <f>IFERROR(INDEX('Employee Info'!$C$3:$J$200,MATCH(Data7[[#This Row],[Name:]],'Employee Info'!$B$3:$B$200,0),MATCH(Data7[[#Headers],[Phone]],'Employee Info'!$C$2:$J$2,0)),"")</f>
        <v/>
      </c>
      <c r="M1207" s="19" t="str">
        <f>IFERROR(INDEX('Employee Info'!$C$3:$J$200,MATCH(Data7[[#This Row],[Name:]],'Employee Info'!$B$3:$B$200,0),MATCH(Data7[[#Headers],[Tech]],'Employee Info'!$C$2:$J$2,0)),"")</f>
        <v/>
      </c>
      <c r="N1207" s="19" t="str">
        <f>IFERROR(INDEX('Employee Info'!$C$3:$J$200,MATCH(Data7[[#This Row],[Name:]],'Employee Info'!$B$3:$B$200,0),MATCH(Data7[[#Headers],[Other]],'Employee Info'!$C$2:$J$2,0)),"")</f>
        <v/>
      </c>
      <c r="O1207" s="19">
        <f>IFERROR((Data7[[#This Row],[Hours:]]*SUM(Data7[[#This Row],[Rate]:[Other]])),"")</f>
        <v>0</v>
      </c>
      <c r="P1207" s="7" t="str">
        <f>IF(Data7[[#This Row],[WO'#:]]="","Riley #","WO#")</f>
        <v>WO#</v>
      </c>
      <c r="Q1207" s="7">
        <f>IFERROR(WEEKNUM(Data7[[#This Row],[Date:]]),"")</f>
        <v>26</v>
      </c>
      <c r="R1207" s="6">
        <f t="shared" si="54"/>
        <v>45466</v>
      </c>
      <c r="S1207" s="6">
        <f>Data7[[#This Row],[Week Start]]+7</f>
        <v>45473</v>
      </c>
      <c r="T1207" s="7" t="str">
        <f t="shared" si="55"/>
        <v>6/23/2024 - 6/30/2024</v>
      </c>
      <c r="U1207" s="7" t="str">
        <f t="shared" si="56"/>
        <v>Time Card</v>
      </c>
      <c r="V1207" s="8" t="str">
        <f>RIGHT(TEXT(Data7[[#This Row],[Date:]],"mmddyyyy"),4)</f>
        <v>2024</v>
      </c>
      <c r="W1207" s="8" t="str">
        <f>MID(TEXT(Data7[[#This Row],[Date:]],"mmddyyyy"),3,2)</f>
        <v>28</v>
      </c>
      <c r="X1207" s="8" t="str">
        <f>LEFT(TEXT(Data7[[#This Row],[Date:]],"mmddyyyy"),2)</f>
        <v>06</v>
      </c>
      <c r="Y1207" s="6">
        <f>DATE(Data7[[#This Row],[Year]],Data7[[#This Row],[Month]],Data7[[#This Row],[Day]])</f>
        <v>45471</v>
      </c>
    </row>
    <row r="1208" spans="1:25" x14ac:dyDescent="0.3">
      <c r="A1208" s="5">
        <v>45471.493565509256</v>
      </c>
      <c r="B1208" s="7" t="s">
        <v>23</v>
      </c>
      <c r="C1208" s="6" t="s">
        <v>862</v>
      </c>
      <c r="D1208" s="7" t="s">
        <v>865</v>
      </c>
      <c r="E1208" s="8">
        <v>1.5</v>
      </c>
      <c r="F1208" s="7">
        <v>6984733</v>
      </c>
      <c r="G1208" s="7" t="s">
        <v>68</v>
      </c>
      <c r="H1208" s="7" t="s">
        <v>756</v>
      </c>
      <c r="I1208" s="7" t="s">
        <v>44</v>
      </c>
      <c r="J1208" s="19" t="str">
        <f>IFERROR(INDEX('Employee Info'!$C$3:$E$200,MATCH(Data7[[#This Row],[Name:]],'Employee Info'!$B$3:$B$200,0),MATCH(Data7[[#This Row],[Hours Type:]],'Employee Info'!$C$2:$E$2,0)),"")</f>
        <v/>
      </c>
      <c r="K1208" s="19" t="str">
        <f>IFERROR(INDEX('Employee Info'!$C$3:$J$200,MATCH(Data7[[#This Row],[Name:]],'Employee Info'!$B$3:$B$200,0),MATCH(Data7[[#Headers],[Truck]],'Employee Info'!$C$2:$J$2,0)),"")</f>
        <v/>
      </c>
      <c r="L1208" s="19" t="str">
        <f>IFERROR(INDEX('Employee Info'!$C$3:$J$200,MATCH(Data7[[#This Row],[Name:]],'Employee Info'!$B$3:$B$200,0),MATCH(Data7[[#Headers],[Phone]],'Employee Info'!$C$2:$J$2,0)),"")</f>
        <v/>
      </c>
      <c r="M1208" s="19" t="str">
        <f>IFERROR(INDEX('Employee Info'!$C$3:$J$200,MATCH(Data7[[#This Row],[Name:]],'Employee Info'!$B$3:$B$200,0),MATCH(Data7[[#Headers],[Tech]],'Employee Info'!$C$2:$J$2,0)),"")</f>
        <v/>
      </c>
      <c r="N1208" s="19" t="str">
        <f>IFERROR(INDEX('Employee Info'!$C$3:$J$200,MATCH(Data7[[#This Row],[Name:]],'Employee Info'!$B$3:$B$200,0),MATCH(Data7[[#Headers],[Other]],'Employee Info'!$C$2:$J$2,0)),"")</f>
        <v/>
      </c>
      <c r="O1208" s="19">
        <f>IFERROR((Data7[[#This Row],[Hours:]]*SUM(Data7[[#This Row],[Rate]:[Other]])),"")</f>
        <v>0</v>
      </c>
      <c r="P1208" s="7" t="str">
        <f>IF(Data7[[#This Row],[WO'#:]]="","Riley #","WO#")</f>
        <v>WO#</v>
      </c>
      <c r="Q1208" s="7">
        <f>IFERROR(WEEKNUM(Data7[[#This Row],[Date:]]),"")</f>
        <v>26</v>
      </c>
      <c r="R1208" s="6">
        <f t="shared" si="54"/>
        <v>45466</v>
      </c>
      <c r="S1208" s="6">
        <f>Data7[[#This Row],[Week Start]]+7</f>
        <v>45473</v>
      </c>
      <c r="T1208" s="7" t="str">
        <f t="shared" si="55"/>
        <v>6/23/2024 - 6/30/2024</v>
      </c>
      <c r="U1208" s="7" t="str">
        <f t="shared" si="56"/>
        <v>Time Card</v>
      </c>
      <c r="V1208" s="8" t="str">
        <f>RIGHT(TEXT(Data7[[#This Row],[Date:]],"mmddyyyy"),4)</f>
        <v>2024</v>
      </c>
      <c r="W1208" s="8" t="str">
        <f>MID(TEXT(Data7[[#This Row],[Date:]],"mmddyyyy"),3,2)</f>
        <v>28</v>
      </c>
      <c r="X1208" s="8" t="str">
        <f>LEFT(TEXT(Data7[[#This Row],[Date:]],"mmddyyyy"),2)</f>
        <v>06</v>
      </c>
      <c r="Y1208" s="6">
        <f>DATE(Data7[[#This Row],[Year]],Data7[[#This Row],[Month]],Data7[[#This Row],[Day]])</f>
        <v>45471</v>
      </c>
    </row>
    <row r="1209" spans="1:25" x14ac:dyDescent="0.3">
      <c r="A1209" s="5">
        <v>45471.429670486112</v>
      </c>
      <c r="B1209" s="7" t="s">
        <v>35</v>
      </c>
      <c r="C1209" s="6" t="s">
        <v>862</v>
      </c>
      <c r="D1209" s="7" t="s">
        <v>866</v>
      </c>
      <c r="E1209" s="8">
        <v>4</v>
      </c>
      <c r="F1209" s="7">
        <v>7122222</v>
      </c>
      <c r="G1209" s="7" t="s">
        <v>68</v>
      </c>
      <c r="H1209" s="7" t="s">
        <v>756</v>
      </c>
      <c r="I1209" s="7" t="s">
        <v>44</v>
      </c>
      <c r="J1209" s="19" t="str">
        <f>IFERROR(INDEX('Employee Info'!$C$3:$E$200,MATCH(Data7[[#This Row],[Name:]],'Employee Info'!$B$3:$B$200,0),MATCH(Data7[[#This Row],[Hours Type:]],'Employee Info'!$C$2:$E$2,0)),"")</f>
        <v/>
      </c>
      <c r="K1209" s="19" t="str">
        <f>IFERROR(INDEX('Employee Info'!$C$3:$J$200,MATCH(Data7[[#This Row],[Name:]],'Employee Info'!$B$3:$B$200,0),MATCH(Data7[[#Headers],[Truck]],'Employee Info'!$C$2:$J$2,0)),"")</f>
        <v/>
      </c>
      <c r="L1209" s="19" t="str">
        <f>IFERROR(INDEX('Employee Info'!$C$3:$J$200,MATCH(Data7[[#This Row],[Name:]],'Employee Info'!$B$3:$B$200,0),MATCH(Data7[[#Headers],[Phone]],'Employee Info'!$C$2:$J$2,0)),"")</f>
        <v/>
      </c>
      <c r="M1209" s="19" t="str">
        <f>IFERROR(INDEX('Employee Info'!$C$3:$J$200,MATCH(Data7[[#This Row],[Name:]],'Employee Info'!$B$3:$B$200,0),MATCH(Data7[[#Headers],[Tech]],'Employee Info'!$C$2:$J$2,0)),"")</f>
        <v/>
      </c>
      <c r="N1209" s="19" t="str">
        <f>IFERROR(INDEX('Employee Info'!$C$3:$J$200,MATCH(Data7[[#This Row],[Name:]],'Employee Info'!$B$3:$B$200,0),MATCH(Data7[[#Headers],[Other]],'Employee Info'!$C$2:$J$2,0)),"")</f>
        <v/>
      </c>
      <c r="O1209" s="19">
        <f>IFERROR((Data7[[#This Row],[Hours:]]*SUM(Data7[[#This Row],[Rate]:[Other]])),"")</f>
        <v>0</v>
      </c>
      <c r="P1209" s="7" t="str">
        <f>IF(Data7[[#This Row],[WO'#:]]="","Riley #","WO#")</f>
        <v>WO#</v>
      </c>
      <c r="Q1209" s="7">
        <f>IFERROR(WEEKNUM(Data7[[#This Row],[Date:]]),"")</f>
        <v>26</v>
      </c>
      <c r="R1209" s="6">
        <f t="shared" si="54"/>
        <v>45466</v>
      </c>
      <c r="S1209" s="6">
        <f>Data7[[#This Row],[Week Start]]+7</f>
        <v>45473</v>
      </c>
      <c r="T1209" s="7" t="str">
        <f t="shared" si="55"/>
        <v>6/23/2024 - 6/30/2024</v>
      </c>
      <c r="U1209" s="7" t="str">
        <f t="shared" si="56"/>
        <v>Time Card</v>
      </c>
      <c r="V1209" s="8" t="str">
        <f>RIGHT(TEXT(Data7[[#This Row],[Date:]],"mmddyyyy"),4)</f>
        <v>2024</v>
      </c>
      <c r="W1209" s="8" t="str">
        <f>MID(TEXT(Data7[[#This Row],[Date:]],"mmddyyyy"),3,2)</f>
        <v>28</v>
      </c>
      <c r="X1209" s="8" t="str">
        <f>LEFT(TEXT(Data7[[#This Row],[Date:]],"mmddyyyy"),2)</f>
        <v>06</v>
      </c>
      <c r="Y1209" s="6">
        <f>DATE(Data7[[#This Row],[Year]],Data7[[#This Row],[Month]],Data7[[#This Row],[Day]])</f>
        <v>45471</v>
      </c>
    </row>
    <row r="1210" spans="1:25" x14ac:dyDescent="0.3">
      <c r="A1210" s="5">
        <v>45471.429783333333</v>
      </c>
      <c r="B1210" s="7" t="s">
        <v>23</v>
      </c>
      <c r="C1210" s="6" t="s">
        <v>862</v>
      </c>
      <c r="D1210" s="7" t="s">
        <v>866</v>
      </c>
      <c r="E1210" s="8">
        <v>4</v>
      </c>
      <c r="F1210" s="7">
        <v>7122222</v>
      </c>
      <c r="G1210" s="7" t="s">
        <v>68</v>
      </c>
      <c r="H1210" s="7" t="s">
        <v>756</v>
      </c>
      <c r="I1210" s="7" t="s">
        <v>44</v>
      </c>
      <c r="J1210" s="19" t="str">
        <f>IFERROR(INDEX('Employee Info'!$C$3:$E$200,MATCH(Data7[[#This Row],[Name:]],'Employee Info'!$B$3:$B$200,0),MATCH(Data7[[#This Row],[Hours Type:]],'Employee Info'!$C$2:$E$2,0)),"")</f>
        <v/>
      </c>
      <c r="K1210" s="19" t="str">
        <f>IFERROR(INDEX('Employee Info'!$C$3:$J$200,MATCH(Data7[[#This Row],[Name:]],'Employee Info'!$B$3:$B$200,0),MATCH(Data7[[#Headers],[Truck]],'Employee Info'!$C$2:$J$2,0)),"")</f>
        <v/>
      </c>
      <c r="L1210" s="19" t="str">
        <f>IFERROR(INDEX('Employee Info'!$C$3:$J$200,MATCH(Data7[[#This Row],[Name:]],'Employee Info'!$B$3:$B$200,0),MATCH(Data7[[#Headers],[Phone]],'Employee Info'!$C$2:$J$2,0)),"")</f>
        <v/>
      </c>
      <c r="M1210" s="19" t="str">
        <f>IFERROR(INDEX('Employee Info'!$C$3:$J$200,MATCH(Data7[[#This Row],[Name:]],'Employee Info'!$B$3:$B$200,0),MATCH(Data7[[#Headers],[Tech]],'Employee Info'!$C$2:$J$2,0)),"")</f>
        <v/>
      </c>
      <c r="N1210" s="19" t="str">
        <f>IFERROR(INDEX('Employee Info'!$C$3:$J$200,MATCH(Data7[[#This Row],[Name:]],'Employee Info'!$B$3:$B$200,0),MATCH(Data7[[#Headers],[Other]],'Employee Info'!$C$2:$J$2,0)),"")</f>
        <v/>
      </c>
      <c r="O1210" s="19">
        <f>IFERROR((Data7[[#This Row],[Hours:]]*SUM(Data7[[#This Row],[Rate]:[Other]])),"")</f>
        <v>0</v>
      </c>
      <c r="P1210" s="7" t="str">
        <f>IF(Data7[[#This Row],[WO'#:]]="","Riley #","WO#")</f>
        <v>WO#</v>
      </c>
      <c r="Q1210" s="7">
        <f>IFERROR(WEEKNUM(Data7[[#This Row],[Date:]]),"")</f>
        <v>26</v>
      </c>
      <c r="R1210" s="6">
        <f t="shared" si="54"/>
        <v>45466</v>
      </c>
      <c r="S1210" s="6">
        <f>Data7[[#This Row],[Week Start]]+7</f>
        <v>45473</v>
      </c>
      <c r="T1210" s="7" t="str">
        <f t="shared" si="55"/>
        <v>6/23/2024 - 6/30/2024</v>
      </c>
      <c r="U1210" s="7" t="str">
        <f t="shared" si="56"/>
        <v>Time Card</v>
      </c>
      <c r="V1210" s="8" t="str">
        <f>RIGHT(TEXT(Data7[[#This Row],[Date:]],"mmddyyyy"),4)</f>
        <v>2024</v>
      </c>
      <c r="W1210" s="8" t="str">
        <f>MID(TEXT(Data7[[#This Row],[Date:]],"mmddyyyy"),3,2)</f>
        <v>28</v>
      </c>
      <c r="X1210" s="8" t="str">
        <f>LEFT(TEXT(Data7[[#This Row],[Date:]],"mmddyyyy"),2)</f>
        <v>06</v>
      </c>
      <c r="Y1210" s="6">
        <f>DATE(Data7[[#This Row],[Year]],Data7[[#This Row],[Month]],Data7[[#This Row],[Day]])</f>
        <v>45471</v>
      </c>
    </row>
    <row r="1211" spans="1:25" x14ac:dyDescent="0.3">
      <c r="A1211" s="5">
        <v>45471.440786226849</v>
      </c>
      <c r="B1211" s="7" t="s">
        <v>66</v>
      </c>
      <c r="C1211" s="6" t="s">
        <v>862</v>
      </c>
      <c r="D1211" s="7" t="s">
        <v>866</v>
      </c>
      <c r="E1211" s="8">
        <v>1</v>
      </c>
      <c r="F1211" s="7">
        <v>7122222</v>
      </c>
      <c r="G1211" s="7" t="s">
        <v>68</v>
      </c>
      <c r="H1211" s="7" t="s">
        <v>756</v>
      </c>
      <c r="I1211" s="7" t="s">
        <v>44</v>
      </c>
      <c r="J1211" s="19" t="str">
        <f>IFERROR(INDEX('Employee Info'!$C$3:$E$200,MATCH(Data7[[#This Row],[Name:]],'Employee Info'!$B$3:$B$200,0),MATCH(Data7[[#This Row],[Hours Type:]],'Employee Info'!$C$2:$E$2,0)),"")</f>
        <v/>
      </c>
      <c r="K1211" s="19" t="str">
        <f>IFERROR(INDEX('Employee Info'!$C$3:$J$200,MATCH(Data7[[#This Row],[Name:]],'Employee Info'!$B$3:$B$200,0),MATCH(Data7[[#Headers],[Truck]],'Employee Info'!$C$2:$J$2,0)),"")</f>
        <v/>
      </c>
      <c r="L1211" s="19" t="str">
        <f>IFERROR(INDEX('Employee Info'!$C$3:$J$200,MATCH(Data7[[#This Row],[Name:]],'Employee Info'!$B$3:$B$200,0),MATCH(Data7[[#Headers],[Phone]],'Employee Info'!$C$2:$J$2,0)),"")</f>
        <v/>
      </c>
      <c r="M1211" s="19" t="str">
        <f>IFERROR(INDEX('Employee Info'!$C$3:$J$200,MATCH(Data7[[#This Row],[Name:]],'Employee Info'!$B$3:$B$200,0),MATCH(Data7[[#Headers],[Tech]],'Employee Info'!$C$2:$J$2,0)),"")</f>
        <v/>
      </c>
      <c r="N1211" s="19" t="str">
        <f>IFERROR(INDEX('Employee Info'!$C$3:$J$200,MATCH(Data7[[#This Row],[Name:]],'Employee Info'!$B$3:$B$200,0),MATCH(Data7[[#Headers],[Other]],'Employee Info'!$C$2:$J$2,0)),"")</f>
        <v/>
      </c>
      <c r="O1211" s="19">
        <f>IFERROR((Data7[[#This Row],[Hours:]]*SUM(Data7[[#This Row],[Rate]:[Other]])),"")</f>
        <v>0</v>
      </c>
      <c r="P1211" s="7" t="str">
        <f>IF(Data7[[#This Row],[WO'#:]]="","Riley #","WO#")</f>
        <v>WO#</v>
      </c>
      <c r="Q1211" s="7">
        <f>IFERROR(WEEKNUM(Data7[[#This Row],[Date:]]),"")</f>
        <v>26</v>
      </c>
      <c r="R1211" s="6">
        <f t="shared" si="54"/>
        <v>45466</v>
      </c>
      <c r="S1211" s="6">
        <f>Data7[[#This Row],[Week Start]]+7</f>
        <v>45473</v>
      </c>
      <c r="T1211" s="7" t="str">
        <f t="shared" si="55"/>
        <v>6/23/2024 - 6/30/2024</v>
      </c>
      <c r="U1211" s="7" t="str">
        <f t="shared" si="56"/>
        <v>Time Card</v>
      </c>
      <c r="V1211" s="8" t="str">
        <f>RIGHT(TEXT(Data7[[#This Row],[Date:]],"mmddyyyy"),4)</f>
        <v>2024</v>
      </c>
      <c r="W1211" s="8" t="str">
        <f>MID(TEXT(Data7[[#This Row],[Date:]],"mmddyyyy"),3,2)</f>
        <v>28</v>
      </c>
      <c r="X1211" s="8" t="str">
        <f>LEFT(TEXT(Data7[[#This Row],[Date:]],"mmddyyyy"),2)</f>
        <v>06</v>
      </c>
      <c r="Y1211" s="6">
        <f>DATE(Data7[[#This Row],[Year]],Data7[[#This Row],[Month]],Data7[[#This Row],[Day]])</f>
        <v>45471</v>
      </c>
    </row>
    <row r="1212" spans="1:25" x14ac:dyDescent="0.3">
      <c r="A1212" s="5">
        <v>45471.428941203703</v>
      </c>
      <c r="B1212" s="7" t="s">
        <v>66</v>
      </c>
      <c r="C1212" s="6" t="s">
        <v>862</v>
      </c>
      <c r="D1212" s="7" t="s">
        <v>847</v>
      </c>
      <c r="E1212" s="8">
        <v>1</v>
      </c>
      <c r="F1212" s="7" t="s">
        <v>68</v>
      </c>
      <c r="G1212" s="7" t="s">
        <v>68</v>
      </c>
      <c r="H1212" s="7" t="s">
        <v>808</v>
      </c>
      <c r="I1212" s="7" t="s">
        <v>44</v>
      </c>
      <c r="J1212" s="19" t="str">
        <f>IFERROR(INDEX('Employee Info'!$C$3:$E$200,MATCH(Data7[[#This Row],[Name:]],'Employee Info'!$B$3:$B$200,0),MATCH(Data7[[#This Row],[Hours Type:]],'Employee Info'!$C$2:$E$2,0)),"")</f>
        <v/>
      </c>
      <c r="K1212" s="19" t="str">
        <f>IFERROR(INDEX('Employee Info'!$C$3:$J$200,MATCH(Data7[[#This Row],[Name:]],'Employee Info'!$B$3:$B$200,0),MATCH(Data7[[#Headers],[Truck]],'Employee Info'!$C$2:$J$2,0)),"")</f>
        <v/>
      </c>
      <c r="L1212" s="19" t="str">
        <f>IFERROR(INDEX('Employee Info'!$C$3:$J$200,MATCH(Data7[[#This Row],[Name:]],'Employee Info'!$B$3:$B$200,0),MATCH(Data7[[#Headers],[Phone]],'Employee Info'!$C$2:$J$2,0)),"")</f>
        <v/>
      </c>
      <c r="M1212" s="19" t="str">
        <f>IFERROR(INDEX('Employee Info'!$C$3:$J$200,MATCH(Data7[[#This Row],[Name:]],'Employee Info'!$B$3:$B$200,0),MATCH(Data7[[#Headers],[Tech]],'Employee Info'!$C$2:$J$2,0)),"")</f>
        <v/>
      </c>
      <c r="N1212" s="19" t="str">
        <f>IFERROR(INDEX('Employee Info'!$C$3:$J$200,MATCH(Data7[[#This Row],[Name:]],'Employee Info'!$B$3:$B$200,0),MATCH(Data7[[#Headers],[Other]],'Employee Info'!$C$2:$J$2,0)),"")</f>
        <v/>
      </c>
      <c r="O1212" s="19">
        <f>IFERROR((Data7[[#This Row],[Hours:]]*SUM(Data7[[#This Row],[Rate]:[Other]])),"")</f>
        <v>0</v>
      </c>
      <c r="P1212" s="7" t="str">
        <f>IF(Data7[[#This Row],[WO'#:]]="","Riley #","WO#")</f>
        <v>Riley #</v>
      </c>
      <c r="Q1212" s="7">
        <f>IFERROR(WEEKNUM(Data7[[#This Row],[Date:]]),"")</f>
        <v>26</v>
      </c>
      <c r="R1212" s="6">
        <f t="shared" si="54"/>
        <v>45466</v>
      </c>
      <c r="S1212" s="6">
        <f>Data7[[#This Row],[Week Start]]+7</f>
        <v>45473</v>
      </c>
      <c r="T1212" s="7" t="str">
        <f t="shared" si="55"/>
        <v>6/23/2024 - 6/30/2024</v>
      </c>
      <c r="U1212" s="7" t="str">
        <f t="shared" si="56"/>
        <v>Time Card</v>
      </c>
      <c r="V1212" s="8" t="str">
        <f>RIGHT(TEXT(Data7[[#This Row],[Date:]],"mmddyyyy"),4)</f>
        <v>2024</v>
      </c>
      <c r="W1212" s="8" t="str">
        <f>MID(TEXT(Data7[[#This Row],[Date:]],"mmddyyyy"),3,2)</f>
        <v>28</v>
      </c>
      <c r="X1212" s="8" t="str">
        <f>LEFT(TEXT(Data7[[#This Row],[Date:]],"mmddyyyy"),2)</f>
        <v>06</v>
      </c>
      <c r="Y1212" s="6">
        <f>DATE(Data7[[#This Row],[Year]],Data7[[#This Row],[Month]],Data7[[#This Row],[Day]])</f>
        <v>45471</v>
      </c>
    </row>
    <row r="1213" spans="1:25" x14ac:dyDescent="0.3">
      <c r="A1213" s="5">
        <v>45471.47810335648</v>
      </c>
      <c r="B1213" s="7" t="s">
        <v>34</v>
      </c>
      <c r="C1213" s="6" t="s">
        <v>862</v>
      </c>
      <c r="D1213" s="7" t="s">
        <v>867</v>
      </c>
      <c r="E1213" s="8">
        <v>2.5</v>
      </c>
      <c r="F1213" s="7" t="s">
        <v>68</v>
      </c>
      <c r="G1213" s="7" t="s">
        <v>68</v>
      </c>
      <c r="H1213" s="7" t="s">
        <v>763</v>
      </c>
      <c r="I1213" s="7" t="s">
        <v>44</v>
      </c>
      <c r="J1213" s="19" t="str">
        <f>IFERROR(INDEX('Employee Info'!$C$3:$E$200,MATCH(Data7[[#This Row],[Name:]],'Employee Info'!$B$3:$B$200,0),MATCH(Data7[[#This Row],[Hours Type:]],'Employee Info'!$C$2:$E$2,0)),"")</f>
        <v/>
      </c>
      <c r="K1213" s="19" t="str">
        <f>IFERROR(INDEX('Employee Info'!$C$3:$J$200,MATCH(Data7[[#This Row],[Name:]],'Employee Info'!$B$3:$B$200,0),MATCH(Data7[[#Headers],[Truck]],'Employee Info'!$C$2:$J$2,0)),"")</f>
        <v/>
      </c>
      <c r="L1213" s="19" t="str">
        <f>IFERROR(INDEX('Employee Info'!$C$3:$J$200,MATCH(Data7[[#This Row],[Name:]],'Employee Info'!$B$3:$B$200,0),MATCH(Data7[[#Headers],[Phone]],'Employee Info'!$C$2:$J$2,0)),"")</f>
        <v/>
      </c>
      <c r="M1213" s="19" t="str">
        <f>IFERROR(INDEX('Employee Info'!$C$3:$J$200,MATCH(Data7[[#This Row],[Name:]],'Employee Info'!$B$3:$B$200,0),MATCH(Data7[[#Headers],[Tech]],'Employee Info'!$C$2:$J$2,0)),"")</f>
        <v/>
      </c>
      <c r="N1213" s="19" t="str">
        <f>IFERROR(INDEX('Employee Info'!$C$3:$J$200,MATCH(Data7[[#This Row],[Name:]],'Employee Info'!$B$3:$B$200,0),MATCH(Data7[[#Headers],[Other]],'Employee Info'!$C$2:$J$2,0)),"")</f>
        <v/>
      </c>
      <c r="O1213" s="19">
        <f>IFERROR((Data7[[#This Row],[Hours:]]*SUM(Data7[[#This Row],[Rate]:[Other]])),"")</f>
        <v>0</v>
      </c>
      <c r="P1213" s="7" t="str">
        <f>IF(Data7[[#This Row],[WO'#:]]="","Riley #","WO#")</f>
        <v>Riley #</v>
      </c>
      <c r="Q1213" s="7">
        <f>IFERROR(WEEKNUM(Data7[[#This Row],[Date:]]),"")</f>
        <v>26</v>
      </c>
      <c r="R1213" s="6">
        <f t="shared" si="54"/>
        <v>45466</v>
      </c>
      <c r="S1213" s="6">
        <f>Data7[[#This Row],[Week Start]]+7</f>
        <v>45473</v>
      </c>
      <c r="T1213" s="7" t="str">
        <f t="shared" si="55"/>
        <v>6/23/2024 - 6/30/2024</v>
      </c>
      <c r="U1213" s="7" t="str">
        <f t="shared" si="56"/>
        <v>Time Card</v>
      </c>
      <c r="V1213" s="8" t="str">
        <f>RIGHT(TEXT(Data7[[#This Row],[Date:]],"mmddyyyy"),4)</f>
        <v>2024</v>
      </c>
      <c r="W1213" s="8" t="str">
        <f>MID(TEXT(Data7[[#This Row],[Date:]],"mmddyyyy"),3,2)</f>
        <v>28</v>
      </c>
      <c r="X1213" s="8" t="str">
        <f>LEFT(TEXT(Data7[[#This Row],[Date:]],"mmddyyyy"),2)</f>
        <v>06</v>
      </c>
      <c r="Y1213" s="6">
        <f>DATE(Data7[[#This Row],[Year]],Data7[[#This Row],[Month]],Data7[[#This Row],[Day]])</f>
        <v>45471</v>
      </c>
    </row>
    <row r="1214" spans="1:25" x14ac:dyDescent="0.3">
      <c r="A1214" s="5">
        <v>45471.478195023148</v>
      </c>
      <c r="B1214" s="7" t="s">
        <v>31</v>
      </c>
      <c r="C1214" s="6" t="s">
        <v>862</v>
      </c>
      <c r="D1214" s="7" t="s">
        <v>867</v>
      </c>
      <c r="E1214" s="8">
        <v>2.5</v>
      </c>
      <c r="F1214" s="7" t="s">
        <v>68</v>
      </c>
      <c r="G1214" s="7" t="s">
        <v>68</v>
      </c>
      <c r="H1214" s="7" t="s">
        <v>763</v>
      </c>
      <c r="I1214" s="7" t="s">
        <v>44</v>
      </c>
      <c r="J1214" s="19" t="str">
        <f>IFERROR(INDEX('Employee Info'!$C$3:$E$200,MATCH(Data7[[#This Row],[Name:]],'Employee Info'!$B$3:$B$200,0),MATCH(Data7[[#This Row],[Hours Type:]],'Employee Info'!$C$2:$E$2,0)),"")</f>
        <v/>
      </c>
      <c r="K1214" s="19" t="str">
        <f>IFERROR(INDEX('Employee Info'!$C$3:$J$200,MATCH(Data7[[#This Row],[Name:]],'Employee Info'!$B$3:$B$200,0),MATCH(Data7[[#Headers],[Truck]],'Employee Info'!$C$2:$J$2,0)),"")</f>
        <v/>
      </c>
      <c r="L1214" s="19" t="str">
        <f>IFERROR(INDEX('Employee Info'!$C$3:$J$200,MATCH(Data7[[#This Row],[Name:]],'Employee Info'!$B$3:$B$200,0),MATCH(Data7[[#Headers],[Phone]],'Employee Info'!$C$2:$J$2,0)),"")</f>
        <v/>
      </c>
      <c r="M1214" s="19" t="str">
        <f>IFERROR(INDEX('Employee Info'!$C$3:$J$200,MATCH(Data7[[#This Row],[Name:]],'Employee Info'!$B$3:$B$200,0),MATCH(Data7[[#Headers],[Tech]],'Employee Info'!$C$2:$J$2,0)),"")</f>
        <v/>
      </c>
      <c r="N1214" s="19" t="str">
        <f>IFERROR(INDEX('Employee Info'!$C$3:$J$200,MATCH(Data7[[#This Row],[Name:]],'Employee Info'!$B$3:$B$200,0),MATCH(Data7[[#Headers],[Other]],'Employee Info'!$C$2:$J$2,0)),"")</f>
        <v/>
      </c>
      <c r="O1214" s="19">
        <f>IFERROR((Data7[[#This Row],[Hours:]]*SUM(Data7[[#This Row],[Rate]:[Other]])),"")</f>
        <v>0</v>
      </c>
      <c r="P1214" s="7" t="str">
        <f>IF(Data7[[#This Row],[WO'#:]]="","Riley #","WO#")</f>
        <v>Riley #</v>
      </c>
      <c r="Q1214" s="7">
        <f>IFERROR(WEEKNUM(Data7[[#This Row],[Date:]]),"")</f>
        <v>26</v>
      </c>
      <c r="R1214" s="6">
        <f t="shared" si="54"/>
        <v>45466</v>
      </c>
      <c r="S1214" s="6">
        <f>Data7[[#This Row],[Week Start]]+7</f>
        <v>45473</v>
      </c>
      <c r="T1214" s="7" t="str">
        <f t="shared" si="55"/>
        <v>6/23/2024 - 6/30/2024</v>
      </c>
      <c r="U1214" s="7" t="str">
        <f t="shared" si="56"/>
        <v>Time Card</v>
      </c>
      <c r="V1214" s="8" t="str">
        <f>RIGHT(TEXT(Data7[[#This Row],[Date:]],"mmddyyyy"),4)</f>
        <v>2024</v>
      </c>
      <c r="W1214" s="8" t="str">
        <f>MID(TEXT(Data7[[#This Row],[Date:]],"mmddyyyy"),3,2)</f>
        <v>28</v>
      </c>
      <c r="X1214" s="8" t="str">
        <f>LEFT(TEXT(Data7[[#This Row],[Date:]],"mmddyyyy"),2)</f>
        <v>06</v>
      </c>
      <c r="Y1214" s="6">
        <f>DATE(Data7[[#This Row],[Year]],Data7[[#This Row],[Month]],Data7[[#This Row],[Day]])</f>
        <v>45471</v>
      </c>
    </row>
    <row r="1215" spans="1:25" x14ac:dyDescent="0.3">
      <c r="A1215" s="5">
        <v>45471.429878935189</v>
      </c>
      <c r="B1215" s="7" t="s">
        <v>66</v>
      </c>
      <c r="C1215" s="6" t="s">
        <v>862</v>
      </c>
      <c r="D1215" s="7" t="s">
        <v>848</v>
      </c>
      <c r="E1215" s="8">
        <v>2</v>
      </c>
      <c r="F1215" s="7" t="s">
        <v>68</v>
      </c>
      <c r="G1215" s="7" t="s">
        <v>68</v>
      </c>
      <c r="H1215" s="7" t="s">
        <v>42</v>
      </c>
      <c r="I1215" s="7" t="s">
        <v>44</v>
      </c>
      <c r="J1215" s="19" t="str">
        <f>IFERROR(INDEX('Employee Info'!$C$3:$E$200,MATCH(Data7[[#This Row],[Name:]],'Employee Info'!$B$3:$B$200,0),MATCH(Data7[[#This Row],[Hours Type:]],'Employee Info'!$C$2:$E$2,0)),"")</f>
        <v/>
      </c>
      <c r="K1215" s="19" t="str">
        <f>IFERROR(INDEX('Employee Info'!$C$3:$J$200,MATCH(Data7[[#This Row],[Name:]],'Employee Info'!$B$3:$B$200,0),MATCH(Data7[[#Headers],[Truck]],'Employee Info'!$C$2:$J$2,0)),"")</f>
        <v/>
      </c>
      <c r="L1215" s="19" t="str">
        <f>IFERROR(INDEX('Employee Info'!$C$3:$J$200,MATCH(Data7[[#This Row],[Name:]],'Employee Info'!$B$3:$B$200,0),MATCH(Data7[[#Headers],[Phone]],'Employee Info'!$C$2:$J$2,0)),"")</f>
        <v/>
      </c>
      <c r="M1215" s="19" t="str">
        <f>IFERROR(INDEX('Employee Info'!$C$3:$J$200,MATCH(Data7[[#This Row],[Name:]],'Employee Info'!$B$3:$B$200,0),MATCH(Data7[[#Headers],[Tech]],'Employee Info'!$C$2:$J$2,0)),"")</f>
        <v/>
      </c>
      <c r="N1215" s="19" t="str">
        <f>IFERROR(INDEX('Employee Info'!$C$3:$J$200,MATCH(Data7[[#This Row],[Name:]],'Employee Info'!$B$3:$B$200,0),MATCH(Data7[[#Headers],[Other]],'Employee Info'!$C$2:$J$2,0)),"")</f>
        <v/>
      </c>
      <c r="O1215" s="19">
        <f>IFERROR((Data7[[#This Row],[Hours:]]*SUM(Data7[[#This Row],[Rate]:[Other]])),"")</f>
        <v>0</v>
      </c>
      <c r="P1215" s="7" t="str">
        <f>IF(Data7[[#This Row],[WO'#:]]="","Riley #","WO#")</f>
        <v>Riley #</v>
      </c>
      <c r="Q1215" s="7">
        <f>IFERROR(WEEKNUM(Data7[[#This Row],[Date:]]),"")</f>
        <v>26</v>
      </c>
      <c r="R1215" s="6">
        <f t="shared" si="54"/>
        <v>45466</v>
      </c>
      <c r="S1215" s="6">
        <f>Data7[[#This Row],[Week Start]]+7</f>
        <v>45473</v>
      </c>
      <c r="T1215" s="7" t="str">
        <f t="shared" si="55"/>
        <v>6/23/2024 - 6/30/2024</v>
      </c>
      <c r="U1215" s="7" t="str">
        <f t="shared" si="56"/>
        <v>Time Card</v>
      </c>
      <c r="V1215" s="8" t="str">
        <f>RIGHT(TEXT(Data7[[#This Row],[Date:]],"mmddyyyy"),4)</f>
        <v>2024</v>
      </c>
      <c r="W1215" s="8" t="str">
        <f>MID(TEXT(Data7[[#This Row],[Date:]],"mmddyyyy"),3,2)</f>
        <v>28</v>
      </c>
      <c r="X1215" s="8" t="str">
        <f>LEFT(TEXT(Data7[[#This Row],[Date:]],"mmddyyyy"),2)</f>
        <v>06</v>
      </c>
      <c r="Y1215" s="6">
        <f>DATE(Data7[[#This Row],[Year]],Data7[[#This Row],[Month]],Data7[[#This Row],[Day]])</f>
        <v>45471</v>
      </c>
    </row>
    <row r="1216" spans="1:25" x14ac:dyDescent="0.3">
      <c r="A1216" s="5">
        <v>45471.509143287039</v>
      </c>
      <c r="B1216" s="7" t="s">
        <v>31</v>
      </c>
      <c r="C1216" s="6" t="s">
        <v>862</v>
      </c>
      <c r="D1216" s="7" t="s">
        <v>868</v>
      </c>
      <c r="E1216" s="8">
        <v>3</v>
      </c>
      <c r="F1216" s="7" t="s">
        <v>68</v>
      </c>
      <c r="G1216" s="7" t="s">
        <v>68</v>
      </c>
      <c r="H1216" s="7" t="s">
        <v>42</v>
      </c>
      <c r="I1216" s="7" t="s">
        <v>44</v>
      </c>
      <c r="J1216" s="19" t="str">
        <f>IFERROR(INDEX('Employee Info'!$C$3:$E$200,MATCH(Data7[[#This Row],[Name:]],'Employee Info'!$B$3:$B$200,0),MATCH(Data7[[#This Row],[Hours Type:]],'Employee Info'!$C$2:$E$2,0)),"")</f>
        <v/>
      </c>
      <c r="K1216" s="19" t="str">
        <f>IFERROR(INDEX('Employee Info'!$C$3:$J$200,MATCH(Data7[[#This Row],[Name:]],'Employee Info'!$B$3:$B$200,0),MATCH(Data7[[#Headers],[Truck]],'Employee Info'!$C$2:$J$2,0)),"")</f>
        <v/>
      </c>
      <c r="L1216" s="19" t="str">
        <f>IFERROR(INDEX('Employee Info'!$C$3:$J$200,MATCH(Data7[[#This Row],[Name:]],'Employee Info'!$B$3:$B$200,0),MATCH(Data7[[#Headers],[Phone]],'Employee Info'!$C$2:$J$2,0)),"")</f>
        <v/>
      </c>
      <c r="M1216" s="19" t="str">
        <f>IFERROR(INDEX('Employee Info'!$C$3:$J$200,MATCH(Data7[[#This Row],[Name:]],'Employee Info'!$B$3:$B$200,0),MATCH(Data7[[#Headers],[Tech]],'Employee Info'!$C$2:$J$2,0)),"")</f>
        <v/>
      </c>
      <c r="N1216" s="19" t="str">
        <f>IFERROR(INDEX('Employee Info'!$C$3:$J$200,MATCH(Data7[[#This Row],[Name:]],'Employee Info'!$B$3:$B$200,0),MATCH(Data7[[#Headers],[Other]],'Employee Info'!$C$2:$J$2,0)),"")</f>
        <v/>
      </c>
      <c r="O1216" s="19">
        <f>IFERROR((Data7[[#This Row],[Hours:]]*SUM(Data7[[#This Row],[Rate]:[Other]])),"")</f>
        <v>0</v>
      </c>
      <c r="P1216" s="7" t="str">
        <f>IF(Data7[[#This Row],[WO'#:]]="","Riley #","WO#")</f>
        <v>Riley #</v>
      </c>
      <c r="Q1216" s="7">
        <f>IFERROR(WEEKNUM(Data7[[#This Row],[Date:]]),"")</f>
        <v>26</v>
      </c>
      <c r="R1216" s="6">
        <f t="shared" si="54"/>
        <v>45466</v>
      </c>
      <c r="S1216" s="6">
        <f>Data7[[#This Row],[Week Start]]+7</f>
        <v>45473</v>
      </c>
      <c r="T1216" s="7" t="str">
        <f t="shared" si="55"/>
        <v>6/23/2024 - 6/30/2024</v>
      </c>
      <c r="U1216" s="7" t="str">
        <f t="shared" si="56"/>
        <v>Time Card</v>
      </c>
      <c r="V1216" s="8" t="str">
        <f>RIGHT(TEXT(Data7[[#This Row],[Date:]],"mmddyyyy"),4)</f>
        <v>2024</v>
      </c>
      <c r="W1216" s="8" t="str">
        <f>MID(TEXT(Data7[[#This Row],[Date:]],"mmddyyyy"),3,2)</f>
        <v>28</v>
      </c>
      <c r="X1216" s="8" t="str">
        <f>LEFT(TEXT(Data7[[#This Row],[Date:]],"mmddyyyy"),2)</f>
        <v>06</v>
      </c>
      <c r="Y1216" s="6">
        <f>DATE(Data7[[#This Row],[Year]],Data7[[#This Row],[Month]],Data7[[#This Row],[Day]])</f>
        <v>45471</v>
      </c>
    </row>
    <row r="1217" spans="1:25" x14ac:dyDescent="0.3">
      <c r="A1217" s="5">
        <v>45471.509226388887</v>
      </c>
      <c r="B1217" s="7" t="s">
        <v>34</v>
      </c>
      <c r="C1217" s="6" t="s">
        <v>862</v>
      </c>
      <c r="D1217" s="7" t="s">
        <v>868</v>
      </c>
      <c r="E1217" s="8">
        <v>3</v>
      </c>
      <c r="F1217" s="7" t="s">
        <v>68</v>
      </c>
      <c r="G1217" s="7" t="s">
        <v>68</v>
      </c>
      <c r="H1217" s="7" t="s">
        <v>42</v>
      </c>
      <c r="I1217" s="7" t="s">
        <v>44</v>
      </c>
      <c r="J1217" s="19" t="str">
        <f>IFERROR(INDEX('Employee Info'!$C$3:$E$200,MATCH(Data7[[#This Row],[Name:]],'Employee Info'!$B$3:$B$200,0),MATCH(Data7[[#This Row],[Hours Type:]],'Employee Info'!$C$2:$E$2,0)),"")</f>
        <v/>
      </c>
      <c r="K1217" s="19" t="str">
        <f>IFERROR(INDEX('Employee Info'!$C$3:$J$200,MATCH(Data7[[#This Row],[Name:]],'Employee Info'!$B$3:$B$200,0),MATCH(Data7[[#Headers],[Truck]],'Employee Info'!$C$2:$J$2,0)),"")</f>
        <v/>
      </c>
      <c r="L1217" s="19" t="str">
        <f>IFERROR(INDEX('Employee Info'!$C$3:$J$200,MATCH(Data7[[#This Row],[Name:]],'Employee Info'!$B$3:$B$200,0),MATCH(Data7[[#Headers],[Phone]],'Employee Info'!$C$2:$J$2,0)),"")</f>
        <v/>
      </c>
      <c r="M1217" s="19" t="str">
        <f>IFERROR(INDEX('Employee Info'!$C$3:$J$200,MATCH(Data7[[#This Row],[Name:]],'Employee Info'!$B$3:$B$200,0),MATCH(Data7[[#Headers],[Tech]],'Employee Info'!$C$2:$J$2,0)),"")</f>
        <v/>
      </c>
      <c r="N1217" s="19" t="str">
        <f>IFERROR(INDEX('Employee Info'!$C$3:$J$200,MATCH(Data7[[#This Row],[Name:]],'Employee Info'!$B$3:$B$200,0),MATCH(Data7[[#Headers],[Other]],'Employee Info'!$C$2:$J$2,0)),"")</f>
        <v/>
      </c>
      <c r="O1217" s="19">
        <f>IFERROR((Data7[[#This Row],[Hours:]]*SUM(Data7[[#This Row],[Rate]:[Other]])),"")</f>
        <v>0</v>
      </c>
      <c r="P1217" s="7" t="str">
        <f>IF(Data7[[#This Row],[WO'#:]]="","Riley #","WO#")</f>
        <v>Riley #</v>
      </c>
      <c r="Q1217" s="7">
        <f>IFERROR(WEEKNUM(Data7[[#This Row],[Date:]]),"")</f>
        <v>26</v>
      </c>
      <c r="R1217" s="6">
        <f t="shared" si="54"/>
        <v>45466</v>
      </c>
      <c r="S1217" s="6">
        <f>Data7[[#This Row],[Week Start]]+7</f>
        <v>45473</v>
      </c>
      <c r="T1217" s="7" t="str">
        <f t="shared" si="55"/>
        <v>6/23/2024 - 6/30/2024</v>
      </c>
      <c r="U1217" s="7" t="str">
        <f t="shared" si="56"/>
        <v>Time Card</v>
      </c>
      <c r="V1217" s="8" t="str">
        <f>RIGHT(TEXT(Data7[[#This Row],[Date:]],"mmddyyyy"),4)</f>
        <v>2024</v>
      </c>
      <c r="W1217" s="8" t="str">
        <f>MID(TEXT(Data7[[#This Row],[Date:]],"mmddyyyy"),3,2)</f>
        <v>28</v>
      </c>
      <c r="X1217" s="8" t="str">
        <f>LEFT(TEXT(Data7[[#This Row],[Date:]],"mmddyyyy"),2)</f>
        <v>06</v>
      </c>
      <c r="Y1217" s="6">
        <f>DATE(Data7[[#This Row],[Year]],Data7[[#This Row],[Month]],Data7[[#This Row],[Day]])</f>
        <v>45471</v>
      </c>
    </row>
    <row r="1218" spans="1:25" x14ac:dyDescent="0.3">
      <c r="A1218" s="5">
        <v>45478.535874884263</v>
      </c>
      <c r="B1218" s="7" t="s">
        <v>66</v>
      </c>
      <c r="C1218" s="6" t="s">
        <v>910</v>
      </c>
      <c r="D1218" s="7" t="s">
        <v>931</v>
      </c>
      <c r="E1218" s="8">
        <v>1.5</v>
      </c>
      <c r="F1218" s="7">
        <v>20028</v>
      </c>
      <c r="G1218" s="7" t="s">
        <v>68</v>
      </c>
      <c r="H1218" s="7" t="s">
        <v>756</v>
      </c>
      <c r="I1218" s="7" t="s">
        <v>45</v>
      </c>
      <c r="J1218" s="19" t="str">
        <f>IFERROR(INDEX('Employee Info'!$C$3:$E$200,MATCH(Data7[[#This Row],[Name:]],'Employee Info'!$B$3:$B$200,0),MATCH(Data7[[#This Row],[Hours Type:]],'Employee Info'!$C$2:$E$2,0)),"")</f>
        <v/>
      </c>
      <c r="K1218" s="19" t="str">
        <f>IFERROR(INDEX('Employee Info'!$C$3:$J$200,MATCH(Data7[[#This Row],[Name:]],'Employee Info'!$B$3:$B$200,0),MATCH(Data7[[#Headers],[Truck]],'Employee Info'!$C$2:$J$2,0)),"")</f>
        <v/>
      </c>
      <c r="L1218" s="19" t="str">
        <f>IFERROR(INDEX('Employee Info'!$C$3:$J$200,MATCH(Data7[[#This Row],[Name:]],'Employee Info'!$B$3:$B$200,0),MATCH(Data7[[#Headers],[Phone]],'Employee Info'!$C$2:$J$2,0)),"")</f>
        <v/>
      </c>
      <c r="M1218" s="19" t="str">
        <f>IFERROR(INDEX('Employee Info'!$C$3:$J$200,MATCH(Data7[[#This Row],[Name:]],'Employee Info'!$B$3:$B$200,0),MATCH(Data7[[#Headers],[Tech]],'Employee Info'!$C$2:$J$2,0)),"")</f>
        <v/>
      </c>
      <c r="N1218" s="19" t="str">
        <f>IFERROR(INDEX('Employee Info'!$C$3:$J$200,MATCH(Data7[[#This Row],[Name:]],'Employee Info'!$B$3:$B$200,0),MATCH(Data7[[#Headers],[Other]],'Employee Info'!$C$2:$J$2,0)),"")</f>
        <v/>
      </c>
      <c r="O1218" s="19">
        <f>IFERROR((Data7[[#This Row],[Hours:]]*SUM(Data7[[#This Row],[Rate]:[Other]])),"")</f>
        <v>0</v>
      </c>
      <c r="P1218" s="7" t="str">
        <f>IF(Data7[[#This Row],[WO'#:]]="","Riley #","WO#")</f>
        <v>WO#</v>
      </c>
      <c r="Q1218" s="7">
        <f>IFERROR(WEEKNUM(Data7[[#This Row],[Date:]]),"")</f>
        <v>27</v>
      </c>
      <c r="R1218" s="6">
        <f t="shared" ref="R1218:R1281" si="57">DATE(RIGHT(TEXT(C1218,"mm/dd/yyyy"),4),1,1)+(Q1218-1)*7-(WEEKDAY(DATE(RIGHT(TEXT(C1218,"mm/dd/yyyy"),4),1,1)))+1</f>
        <v>45473</v>
      </c>
      <c r="S1218" s="6">
        <f>Data7[[#This Row],[Week Start]]+7</f>
        <v>45480</v>
      </c>
      <c r="T1218" s="7" t="str">
        <f t="shared" ref="T1218:T1281" si="58">IFERROR(TEXT(R1218, "m/d/yyyy") &amp; " - " &amp; TEXT(S1218, "m/d/yyyy"),"")</f>
        <v>6/30/2024 - 7/7/2024</v>
      </c>
      <c r="U1218" s="7" t="str">
        <f t="shared" ref="U1218:U1281" si="59">"Time Card"</f>
        <v>Time Card</v>
      </c>
      <c r="V1218" s="8" t="str">
        <f>RIGHT(TEXT(Data7[[#This Row],[Date:]],"mmddyyyy"),4)</f>
        <v>2024</v>
      </c>
      <c r="W1218" s="8" t="str">
        <f>MID(TEXT(Data7[[#This Row],[Date:]],"mmddyyyy"),3,2)</f>
        <v>01</v>
      </c>
      <c r="X1218" s="8" t="str">
        <f>LEFT(TEXT(Data7[[#This Row],[Date:]],"mmddyyyy"),2)</f>
        <v>07</v>
      </c>
      <c r="Y1218" s="6">
        <f>DATE(Data7[[#This Row],[Year]],Data7[[#This Row],[Month]],Data7[[#This Row],[Day]])</f>
        <v>45474</v>
      </c>
    </row>
    <row r="1219" spans="1:25" x14ac:dyDescent="0.3">
      <c r="A1219" s="5">
        <v>45478.524761574074</v>
      </c>
      <c r="B1219" s="7" t="s">
        <v>66</v>
      </c>
      <c r="C1219" s="6" t="s">
        <v>910</v>
      </c>
      <c r="D1219" s="7" t="s">
        <v>913</v>
      </c>
      <c r="E1219" s="8">
        <v>8</v>
      </c>
      <c r="F1219" s="7">
        <v>6984733</v>
      </c>
      <c r="G1219" s="7" t="s">
        <v>68</v>
      </c>
      <c r="H1219" s="7" t="s">
        <v>756</v>
      </c>
      <c r="I1219" s="7" t="s">
        <v>44</v>
      </c>
      <c r="J1219" s="19" t="str">
        <f>IFERROR(INDEX('Employee Info'!$C$3:$E$200,MATCH(Data7[[#This Row],[Name:]],'Employee Info'!$B$3:$B$200,0),MATCH(Data7[[#This Row],[Hours Type:]],'Employee Info'!$C$2:$E$2,0)),"")</f>
        <v/>
      </c>
      <c r="K1219" s="19" t="str">
        <f>IFERROR(INDEX('Employee Info'!$C$3:$J$200,MATCH(Data7[[#This Row],[Name:]],'Employee Info'!$B$3:$B$200,0),MATCH(Data7[[#Headers],[Truck]],'Employee Info'!$C$2:$J$2,0)),"")</f>
        <v/>
      </c>
      <c r="L1219" s="19" t="str">
        <f>IFERROR(INDEX('Employee Info'!$C$3:$J$200,MATCH(Data7[[#This Row],[Name:]],'Employee Info'!$B$3:$B$200,0),MATCH(Data7[[#Headers],[Phone]],'Employee Info'!$C$2:$J$2,0)),"")</f>
        <v/>
      </c>
      <c r="M1219" s="19" t="str">
        <f>IFERROR(INDEX('Employee Info'!$C$3:$J$200,MATCH(Data7[[#This Row],[Name:]],'Employee Info'!$B$3:$B$200,0),MATCH(Data7[[#Headers],[Tech]],'Employee Info'!$C$2:$J$2,0)),"")</f>
        <v/>
      </c>
      <c r="N1219" s="19" t="str">
        <f>IFERROR(INDEX('Employee Info'!$C$3:$J$200,MATCH(Data7[[#This Row],[Name:]],'Employee Info'!$B$3:$B$200,0),MATCH(Data7[[#Headers],[Other]],'Employee Info'!$C$2:$J$2,0)),"")</f>
        <v/>
      </c>
      <c r="O1219" s="19">
        <f>IFERROR((Data7[[#This Row],[Hours:]]*SUM(Data7[[#This Row],[Rate]:[Other]])),"")</f>
        <v>0</v>
      </c>
      <c r="P1219" s="7" t="str">
        <f>IF(Data7[[#This Row],[WO'#:]]="","Riley #","WO#")</f>
        <v>WO#</v>
      </c>
      <c r="Q1219" s="7">
        <f>IFERROR(WEEKNUM(Data7[[#This Row],[Date:]]),"")</f>
        <v>27</v>
      </c>
      <c r="R1219" s="6">
        <f t="shared" si="57"/>
        <v>45473</v>
      </c>
      <c r="S1219" s="6">
        <f>Data7[[#This Row],[Week Start]]+7</f>
        <v>45480</v>
      </c>
      <c r="T1219" s="7" t="str">
        <f t="shared" si="58"/>
        <v>6/30/2024 - 7/7/2024</v>
      </c>
      <c r="U1219" s="7" t="str">
        <f t="shared" si="59"/>
        <v>Time Card</v>
      </c>
      <c r="V1219" s="8" t="str">
        <f>RIGHT(TEXT(Data7[[#This Row],[Date:]],"mmddyyyy"),4)</f>
        <v>2024</v>
      </c>
      <c r="W1219" s="8" t="str">
        <f>MID(TEXT(Data7[[#This Row],[Date:]],"mmddyyyy"),3,2)</f>
        <v>01</v>
      </c>
      <c r="X1219" s="8" t="str">
        <f>LEFT(TEXT(Data7[[#This Row],[Date:]],"mmddyyyy"),2)</f>
        <v>07</v>
      </c>
      <c r="Y1219" s="6">
        <f>DATE(Data7[[#This Row],[Year]],Data7[[#This Row],[Month]],Data7[[#This Row],[Day]])</f>
        <v>45474</v>
      </c>
    </row>
    <row r="1220" spans="1:25" x14ac:dyDescent="0.3">
      <c r="A1220" s="5">
        <v>45517.48713483796</v>
      </c>
      <c r="B1220" s="7" t="s">
        <v>76</v>
      </c>
      <c r="C1220" s="6" t="s">
        <v>910</v>
      </c>
      <c r="D1220" s="7" t="s">
        <v>156</v>
      </c>
      <c r="E1220" s="8">
        <v>1</v>
      </c>
      <c r="F1220" s="7">
        <v>6984733</v>
      </c>
      <c r="G1220" s="7" t="s">
        <v>68</v>
      </c>
      <c r="H1220" s="7" t="s">
        <v>756</v>
      </c>
      <c r="I1220" s="7" t="s">
        <v>44</v>
      </c>
      <c r="J1220" s="19" t="str">
        <f>IFERROR(INDEX('Employee Info'!$C$3:$E$200,MATCH(Data7[[#This Row],[Name:]],'Employee Info'!$B$3:$B$200,0),MATCH(Data7[[#This Row],[Hours Type:]],'Employee Info'!$C$2:$E$2,0)),"")</f>
        <v/>
      </c>
      <c r="K1220" s="19" t="str">
        <f>IFERROR(INDEX('Employee Info'!$C$3:$J$200,MATCH(Data7[[#This Row],[Name:]],'Employee Info'!$B$3:$B$200,0),MATCH(Data7[[#Headers],[Truck]],'Employee Info'!$C$2:$J$2,0)),"")</f>
        <v/>
      </c>
      <c r="L1220" s="19" t="str">
        <f>IFERROR(INDEX('Employee Info'!$C$3:$J$200,MATCH(Data7[[#This Row],[Name:]],'Employee Info'!$B$3:$B$200,0),MATCH(Data7[[#Headers],[Phone]],'Employee Info'!$C$2:$J$2,0)),"")</f>
        <v/>
      </c>
      <c r="M1220" s="19" t="str">
        <f>IFERROR(INDEX('Employee Info'!$C$3:$J$200,MATCH(Data7[[#This Row],[Name:]],'Employee Info'!$B$3:$B$200,0),MATCH(Data7[[#Headers],[Tech]],'Employee Info'!$C$2:$J$2,0)),"")</f>
        <v/>
      </c>
      <c r="N1220" s="19" t="str">
        <f>IFERROR(INDEX('Employee Info'!$C$3:$J$200,MATCH(Data7[[#This Row],[Name:]],'Employee Info'!$B$3:$B$200,0),MATCH(Data7[[#Headers],[Other]],'Employee Info'!$C$2:$J$2,0)),"")</f>
        <v/>
      </c>
      <c r="O1220" s="19">
        <f>IFERROR((Data7[[#This Row],[Hours:]]*SUM(Data7[[#This Row],[Rate]:[Other]])),"")</f>
        <v>0</v>
      </c>
      <c r="P1220" s="7" t="str">
        <f>IF(Data7[[#This Row],[WO'#:]]="","Riley #","WO#")</f>
        <v>WO#</v>
      </c>
      <c r="Q1220" s="7">
        <f>IFERROR(WEEKNUM(Data7[[#This Row],[Date:]]),"")</f>
        <v>27</v>
      </c>
      <c r="R1220" s="6">
        <f t="shared" si="57"/>
        <v>45473</v>
      </c>
      <c r="S1220" s="6">
        <f>Data7[[#This Row],[Week Start]]+7</f>
        <v>45480</v>
      </c>
      <c r="T1220" s="7" t="str">
        <f t="shared" si="58"/>
        <v>6/30/2024 - 7/7/2024</v>
      </c>
      <c r="U1220" s="7" t="str">
        <f t="shared" si="59"/>
        <v>Time Card</v>
      </c>
      <c r="V1220" s="8" t="str">
        <f>RIGHT(TEXT(Data7[[#This Row],[Date:]],"mmddyyyy"),4)</f>
        <v>2024</v>
      </c>
      <c r="W1220" s="8" t="str">
        <f>MID(TEXT(Data7[[#This Row],[Date:]],"mmddyyyy"),3,2)</f>
        <v>01</v>
      </c>
      <c r="X1220" s="8" t="str">
        <f>LEFT(TEXT(Data7[[#This Row],[Date:]],"mmddyyyy"),2)</f>
        <v>07</v>
      </c>
      <c r="Y1220" s="6">
        <f>DATE(Data7[[#This Row],[Year]],Data7[[#This Row],[Month]],Data7[[#This Row],[Day]])</f>
        <v>45474</v>
      </c>
    </row>
    <row r="1221" spans="1:25" x14ac:dyDescent="0.3">
      <c r="A1221" s="5">
        <v>45474.583727314814</v>
      </c>
      <c r="B1221" s="7" t="s">
        <v>23</v>
      </c>
      <c r="C1221" s="6" t="s">
        <v>910</v>
      </c>
      <c r="D1221" s="7" t="s">
        <v>831</v>
      </c>
      <c r="E1221" s="8">
        <v>1</v>
      </c>
      <c r="F1221" s="7">
        <v>7122140</v>
      </c>
      <c r="G1221" s="7" t="s">
        <v>68</v>
      </c>
      <c r="H1221" s="7" t="s">
        <v>756</v>
      </c>
      <c r="I1221" s="7" t="s">
        <v>44</v>
      </c>
      <c r="J1221" s="19" t="str">
        <f>IFERROR(INDEX('Employee Info'!$C$3:$E$200,MATCH(Data7[[#This Row],[Name:]],'Employee Info'!$B$3:$B$200,0),MATCH(Data7[[#This Row],[Hours Type:]],'Employee Info'!$C$2:$E$2,0)),"")</f>
        <v/>
      </c>
      <c r="K1221" s="19" t="str">
        <f>IFERROR(INDEX('Employee Info'!$C$3:$J$200,MATCH(Data7[[#This Row],[Name:]],'Employee Info'!$B$3:$B$200,0),MATCH(Data7[[#Headers],[Truck]],'Employee Info'!$C$2:$J$2,0)),"")</f>
        <v/>
      </c>
      <c r="L1221" s="19" t="str">
        <f>IFERROR(INDEX('Employee Info'!$C$3:$J$200,MATCH(Data7[[#This Row],[Name:]],'Employee Info'!$B$3:$B$200,0),MATCH(Data7[[#Headers],[Phone]],'Employee Info'!$C$2:$J$2,0)),"")</f>
        <v/>
      </c>
      <c r="M1221" s="19" t="str">
        <f>IFERROR(INDEX('Employee Info'!$C$3:$J$200,MATCH(Data7[[#This Row],[Name:]],'Employee Info'!$B$3:$B$200,0),MATCH(Data7[[#Headers],[Tech]],'Employee Info'!$C$2:$J$2,0)),"")</f>
        <v/>
      </c>
      <c r="N1221" s="19" t="str">
        <f>IFERROR(INDEX('Employee Info'!$C$3:$J$200,MATCH(Data7[[#This Row],[Name:]],'Employee Info'!$B$3:$B$200,0),MATCH(Data7[[#Headers],[Other]],'Employee Info'!$C$2:$J$2,0)),"")</f>
        <v/>
      </c>
      <c r="O1221" s="19">
        <f>IFERROR((Data7[[#This Row],[Hours:]]*SUM(Data7[[#This Row],[Rate]:[Other]])),"")</f>
        <v>0</v>
      </c>
      <c r="P1221" s="7" t="str">
        <f>IF(Data7[[#This Row],[WO'#:]]="","Riley #","WO#")</f>
        <v>WO#</v>
      </c>
      <c r="Q1221" s="7">
        <f>IFERROR(WEEKNUM(Data7[[#This Row],[Date:]]),"")</f>
        <v>27</v>
      </c>
      <c r="R1221" s="6">
        <f t="shared" si="57"/>
        <v>45473</v>
      </c>
      <c r="S1221" s="6">
        <f>Data7[[#This Row],[Week Start]]+7</f>
        <v>45480</v>
      </c>
      <c r="T1221" s="7" t="str">
        <f t="shared" si="58"/>
        <v>6/30/2024 - 7/7/2024</v>
      </c>
      <c r="U1221" s="7" t="str">
        <f t="shared" si="59"/>
        <v>Time Card</v>
      </c>
      <c r="V1221" s="8" t="str">
        <f>RIGHT(TEXT(Data7[[#This Row],[Date:]],"mmddyyyy"),4)</f>
        <v>2024</v>
      </c>
      <c r="W1221" s="8" t="str">
        <f>MID(TEXT(Data7[[#This Row],[Date:]],"mmddyyyy"),3,2)</f>
        <v>01</v>
      </c>
      <c r="X1221" s="8" t="str">
        <f>LEFT(TEXT(Data7[[#This Row],[Date:]],"mmddyyyy"),2)</f>
        <v>07</v>
      </c>
      <c r="Y1221" s="6">
        <f>DATE(Data7[[#This Row],[Year]],Data7[[#This Row],[Month]],Data7[[#This Row],[Day]])</f>
        <v>45474</v>
      </c>
    </row>
    <row r="1222" spans="1:25" x14ac:dyDescent="0.3">
      <c r="A1222" s="5">
        <v>45474.583785532406</v>
      </c>
      <c r="B1222" s="7" t="s">
        <v>35</v>
      </c>
      <c r="C1222" s="6" t="s">
        <v>910</v>
      </c>
      <c r="D1222" s="7" t="s">
        <v>831</v>
      </c>
      <c r="E1222" s="8">
        <v>1</v>
      </c>
      <c r="F1222" s="7">
        <v>7122140</v>
      </c>
      <c r="G1222" s="7" t="s">
        <v>68</v>
      </c>
      <c r="H1222" s="7" t="s">
        <v>756</v>
      </c>
      <c r="I1222" s="7" t="s">
        <v>44</v>
      </c>
      <c r="J1222" s="19" t="str">
        <f>IFERROR(INDEX('Employee Info'!$C$3:$E$200,MATCH(Data7[[#This Row],[Name:]],'Employee Info'!$B$3:$B$200,0),MATCH(Data7[[#This Row],[Hours Type:]],'Employee Info'!$C$2:$E$2,0)),"")</f>
        <v/>
      </c>
      <c r="K1222" s="19" t="str">
        <f>IFERROR(INDEX('Employee Info'!$C$3:$J$200,MATCH(Data7[[#This Row],[Name:]],'Employee Info'!$B$3:$B$200,0),MATCH(Data7[[#Headers],[Truck]],'Employee Info'!$C$2:$J$2,0)),"")</f>
        <v/>
      </c>
      <c r="L1222" s="19" t="str">
        <f>IFERROR(INDEX('Employee Info'!$C$3:$J$200,MATCH(Data7[[#This Row],[Name:]],'Employee Info'!$B$3:$B$200,0),MATCH(Data7[[#Headers],[Phone]],'Employee Info'!$C$2:$J$2,0)),"")</f>
        <v/>
      </c>
      <c r="M1222" s="19" t="str">
        <f>IFERROR(INDEX('Employee Info'!$C$3:$J$200,MATCH(Data7[[#This Row],[Name:]],'Employee Info'!$B$3:$B$200,0),MATCH(Data7[[#Headers],[Tech]],'Employee Info'!$C$2:$J$2,0)),"")</f>
        <v/>
      </c>
      <c r="N1222" s="19" t="str">
        <f>IFERROR(INDEX('Employee Info'!$C$3:$J$200,MATCH(Data7[[#This Row],[Name:]],'Employee Info'!$B$3:$B$200,0),MATCH(Data7[[#Headers],[Other]],'Employee Info'!$C$2:$J$2,0)),"")</f>
        <v/>
      </c>
      <c r="O1222" s="19">
        <f>IFERROR((Data7[[#This Row],[Hours:]]*SUM(Data7[[#This Row],[Rate]:[Other]])),"")</f>
        <v>0</v>
      </c>
      <c r="P1222" s="7" t="str">
        <f>IF(Data7[[#This Row],[WO'#:]]="","Riley #","WO#")</f>
        <v>WO#</v>
      </c>
      <c r="Q1222" s="7">
        <f>IFERROR(WEEKNUM(Data7[[#This Row],[Date:]]),"")</f>
        <v>27</v>
      </c>
      <c r="R1222" s="6">
        <f t="shared" si="57"/>
        <v>45473</v>
      </c>
      <c r="S1222" s="6">
        <f>Data7[[#This Row],[Week Start]]+7</f>
        <v>45480</v>
      </c>
      <c r="T1222" s="7" t="str">
        <f t="shared" si="58"/>
        <v>6/30/2024 - 7/7/2024</v>
      </c>
      <c r="U1222" s="7" t="str">
        <f t="shared" si="59"/>
        <v>Time Card</v>
      </c>
      <c r="V1222" s="8" t="str">
        <f>RIGHT(TEXT(Data7[[#This Row],[Date:]],"mmddyyyy"),4)</f>
        <v>2024</v>
      </c>
      <c r="W1222" s="8" t="str">
        <f>MID(TEXT(Data7[[#This Row],[Date:]],"mmddyyyy"),3,2)</f>
        <v>01</v>
      </c>
      <c r="X1222" s="8" t="str">
        <f>LEFT(TEXT(Data7[[#This Row],[Date:]],"mmddyyyy"),2)</f>
        <v>07</v>
      </c>
      <c r="Y1222" s="6">
        <f>DATE(Data7[[#This Row],[Year]],Data7[[#This Row],[Month]],Data7[[#This Row],[Day]])</f>
        <v>45474</v>
      </c>
    </row>
    <row r="1223" spans="1:25" x14ac:dyDescent="0.3">
      <c r="A1223" s="5">
        <v>45474.582988078706</v>
      </c>
      <c r="B1223" s="7" t="s">
        <v>35</v>
      </c>
      <c r="C1223" s="6" t="s">
        <v>910</v>
      </c>
      <c r="D1223" s="7" t="s">
        <v>831</v>
      </c>
      <c r="E1223" s="8">
        <v>7</v>
      </c>
      <c r="F1223" s="7" t="s">
        <v>68</v>
      </c>
      <c r="G1223" s="7" t="s">
        <v>68</v>
      </c>
      <c r="H1223" s="7" t="s">
        <v>649</v>
      </c>
      <c r="I1223" s="7" t="s">
        <v>44</v>
      </c>
      <c r="J1223" s="19" t="str">
        <f>IFERROR(INDEX('Employee Info'!$C$3:$E$200,MATCH(Data7[[#This Row],[Name:]],'Employee Info'!$B$3:$B$200,0),MATCH(Data7[[#This Row],[Hours Type:]],'Employee Info'!$C$2:$E$2,0)),"")</f>
        <v/>
      </c>
      <c r="K1223" s="19" t="str">
        <f>IFERROR(INDEX('Employee Info'!$C$3:$J$200,MATCH(Data7[[#This Row],[Name:]],'Employee Info'!$B$3:$B$200,0),MATCH(Data7[[#Headers],[Truck]],'Employee Info'!$C$2:$J$2,0)),"")</f>
        <v/>
      </c>
      <c r="L1223" s="19" t="str">
        <f>IFERROR(INDEX('Employee Info'!$C$3:$J$200,MATCH(Data7[[#This Row],[Name:]],'Employee Info'!$B$3:$B$200,0),MATCH(Data7[[#Headers],[Phone]],'Employee Info'!$C$2:$J$2,0)),"")</f>
        <v/>
      </c>
      <c r="M1223" s="19" t="str">
        <f>IFERROR(INDEX('Employee Info'!$C$3:$J$200,MATCH(Data7[[#This Row],[Name:]],'Employee Info'!$B$3:$B$200,0),MATCH(Data7[[#Headers],[Tech]],'Employee Info'!$C$2:$J$2,0)),"")</f>
        <v/>
      </c>
      <c r="N1223" s="19" t="str">
        <f>IFERROR(INDEX('Employee Info'!$C$3:$J$200,MATCH(Data7[[#This Row],[Name:]],'Employee Info'!$B$3:$B$200,0),MATCH(Data7[[#Headers],[Other]],'Employee Info'!$C$2:$J$2,0)),"")</f>
        <v/>
      </c>
      <c r="O1223" s="19">
        <f>IFERROR((Data7[[#This Row],[Hours:]]*SUM(Data7[[#This Row],[Rate]:[Other]])),"")</f>
        <v>0</v>
      </c>
      <c r="P1223" s="7" t="str">
        <f>IF(Data7[[#This Row],[WO'#:]]="","Riley #","WO#")</f>
        <v>Riley #</v>
      </c>
      <c r="Q1223" s="7">
        <f>IFERROR(WEEKNUM(Data7[[#This Row],[Date:]]),"")</f>
        <v>27</v>
      </c>
      <c r="R1223" s="6">
        <f t="shared" si="57"/>
        <v>45473</v>
      </c>
      <c r="S1223" s="6">
        <f>Data7[[#This Row],[Week Start]]+7</f>
        <v>45480</v>
      </c>
      <c r="T1223" s="7" t="str">
        <f t="shared" si="58"/>
        <v>6/30/2024 - 7/7/2024</v>
      </c>
      <c r="U1223" s="7" t="str">
        <f t="shared" si="59"/>
        <v>Time Card</v>
      </c>
      <c r="V1223" s="8" t="str">
        <f>RIGHT(TEXT(Data7[[#This Row],[Date:]],"mmddyyyy"),4)</f>
        <v>2024</v>
      </c>
      <c r="W1223" s="8" t="str">
        <f>MID(TEXT(Data7[[#This Row],[Date:]],"mmddyyyy"),3,2)</f>
        <v>01</v>
      </c>
      <c r="X1223" s="8" t="str">
        <f>LEFT(TEXT(Data7[[#This Row],[Date:]],"mmddyyyy"),2)</f>
        <v>07</v>
      </c>
      <c r="Y1223" s="6">
        <f>DATE(Data7[[#This Row],[Year]],Data7[[#This Row],[Month]],Data7[[#This Row],[Day]])</f>
        <v>45474</v>
      </c>
    </row>
    <row r="1224" spans="1:25" x14ac:dyDescent="0.3">
      <c r="A1224" s="5">
        <v>45474.583060879631</v>
      </c>
      <c r="B1224" s="7" t="s">
        <v>23</v>
      </c>
      <c r="C1224" s="6" t="s">
        <v>910</v>
      </c>
      <c r="D1224" s="7" t="s">
        <v>831</v>
      </c>
      <c r="E1224" s="8">
        <v>7</v>
      </c>
      <c r="F1224" s="7" t="s">
        <v>68</v>
      </c>
      <c r="G1224" s="7" t="s">
        <v>68</v>
      </c>
      <c r="H1224" s="7" t="s">
        <v>649</v>
      </c>
      <c r="I1224" s="7" t="s">
        <v>44</v>
      </c>
      <c r="J1224" s="19" t="str">
        <f>IFERROR(INDEX('Employee Info'!$C$3:$E$200,MATCH(Data7[[#This Row],[Name:]],'Employee Info'!$B$3:$B$200,0),MATCH(Data7[[#This Row],[Hours Type:]],'Employee Info'!$C$2:$E$2,0)),"")</f>
        <v/>
      </c>
      <c r="K1224" s="19" t="str">
        <f>IFERROR(INDEX('Employee Info'!$C$3:$J$200,MATCH(Data7[[#This Row],[Name:]],'Employee Info'!$B$3:$B$200,0),MATCH(Data7[[#Headers],[Truck]],'Employee Info'!$C$2:$J$2,0)),"")</f>
        <v/>
      </c>
      <c r="L1224" s="19" t="str">
        <f>IFERROR(INDEX('Employee Info'!$C$3:$J$200,MATCH(Data7[[#This Row],[Name:]],'Employee Info'!$B$3:$B$200,0),MATCH(Data7[[#Headers],[Phone]],'Employee Info'!$C$2:$J$2,0)),"")</f>
        <v/>
      </c>
      <c r="M1224" s="19" t="str">
        <f>IFERROR(INDEX('Employee Info'!$C$3:$J$200,MATCH(Data7[[#This Row],[Name:]],'Employee Info'!$B$3:$B$200,0),MATCH(Data7[[#Headers],[Tech]],'Employee Info'!$C$2:$J$2,0)),"")</f>
        <v/>
      </c>
      <c r="N1224" s="19" t="str">
        <f>IFERROR(INDEX('Employee Info'!$C$3:$J$200,MATCH(Data7[[#This Row],[Name:]],'Employee Info'!$B$3:$B$200,0),MATCH(Data7[[#Headers],[Other]],'Employee Info'!$C$2:$J$2,0)),"")</f>
        <v/>
      </c>
      <c r="O1224" s="19">
        <f>IFERROR((Data7[[#This Row],[Hours:]]*SUM(Data7[[#This Row],[Rate]:[Other]])),"")</f>
        <v>0</v>
      </c>
      <c r="P1224" s="7" t="str">
        <f>IF(Data7[[#This Row],[WO'#:]]="","Riley #","WO#")</f>
        <v>Riley #</v>
      </c>
      <c r="Q1224" s="7">
        <f>IFERROR(WEEKNUM(Data7[[#This Row],[Date:]]),"")</f>
        <v>27</v>
      </c>
      <c r="R1224" s="6">
        <f t="shared" si="57"/>
        <v>45473</v>
      </c>
      <c r="S1224" s="6">
        <f>Data7[[#This Row],[Week Start]]+7</f>
        <v>45480</v>
      </c>
      <c r="T1224" s="7" t="str">
        <f t="shared" si="58"/>
        <v>6/30/2024 - 7/7/2024</v>
      </c>
      <c r="U1224" s="7" t="str">
        <f t="shared" si="59"/>
        <v>Time Card</v>
      </c>
      <c r="V1224" s="8" t="str">
        <f>RIGHT(TEXT(Data7[[#This Row],[Date:]],"mmddyyyy"),4)</f>
        <v>2024</v>
      </c>
      <c r="W1224" s="8" t="str">
        <f>MID(TEXT(Data7[[#This Row],[Date:]],"mmddyyyy"),3,2)</f>
        <v>01</v>
      </c>
      <c r="X1224" s="8" t="str">
        <f>LEFT(TEXT(Data7[[#This Row],[Date:]],"mmddyyyy"),2)</f>
        <v>07</v>
      </c>
      <c r="Y1224" s="6">
        <f>DATE(Data7[[#This Row],[Year]],Data7[[#This Row],[Month]],Data7[[#This Row],[Day]])</f>
        <v>45474</v>
      </c>
    </row>
    <row r="1225" spans="1:25" x14ac:dyDescent="0.3">
      <c r="A1225" s="5">
        <v>45474.581806134258</v>
      </c>
      <c r="B1225" s="7" t="s">
        <v>31</v>
      </c>
      <c r="C1225" s="6" t="s">
        <v>910</v>
      </c>
      <c r="D1225" s="7" t="s">
        <v>911</v>
      </c>
      <c r="E1225" s="8">
        <v>6</v>
      </c>
      <c r="F1225" s="7" t="s">
        <v>68</v>
      </c>
      <c r="G1225" s="7" t="s">
        <v>68</v>
      </c>
      <c r="H1225" s="7" t="s">
        <v>912</v>
      </c>
      <c r="I1225" s="7" t="s">
        <v>44</v>
      </c>
      <c r="J1225" s="19" t="str">
        <f>IFERROR(INDEX('Employee Info'!$C$3:$E$200,MATCH(Data7[[#This Row],[Name:]],'Employee Info'!$B$3:$B$200,0),MATCH(Data7[[#This Row],[Hours Type:]],'Employee Info'!$C$2:$E$2,0)),"")</f>
        <v/>
      </c>
      <c r="K1225" s="19" t="str">
        <f>IFERROR(INDEX('Employee Info'!$C$3:$J$200,MATCH(Data7[[#This Row],[Name:]],'Employee Info'!$B$3:$B$200,0),MATCH(Data7[[#Headers],[Truck]],'Employee Info'!$C$2:$J$2,0)),"")</f>
        <v/>
      </c>
      <c r="L1225" s="19" t="str">
        <f>IFERROR(INDEX('Employee Info'!$C$3:$J$200,MATCH(Data7[[#This Row],[Name:]],'Employee Info'!$B$3:$B$200,0),MATCH(Data7[[#Headers],[Phone]],'Employee Info'!$C$2:$J$2,0)),"")</f>
        <v/>
      </c>
      <c r="M1225" s="19" t="str">
        <f>IFERROR(INDEX('Employee Info'!$C$3:$J$200,MATCH(Data7[[#This Row],[Name:]],'Employee Info'!$B$3:$B$200,0),MATCH(Data7[[#Headers],[Tech]],'Employee Info'!$C$2:$J$2,0)),"")</f>
        <v/>
      </c>
      <c r="N1225" s="19" t="str">
        <f>IFERROR(INDEX('Employee Info'!$C$3:$J$200,MATCH(Data7[[#This Row],[Name:]],'Employee Info'!$B$3:$B$200,0),MATCH(Data7[[#Headers],[Other]],'Employee Info'!$C$2:$J$2,0)),"")</f>
        <v/>
      </c>
      <c r="O1225" s="19">
        <f>IFERROR((Data7[[#This Row],[Hours:]]*SUM(Data7[[#This Row],[Rate]:[Other]])),"")</f>
        <v>0</v>
      </c>
      <c r="P1225" s="7" t="str">
        <f>IF(Data7[[#This Row],[WO'#:]]="","Riley #","WO#")</f>
        <v>Riley #</v>
      </c>
      <c r="Q1225" s="7">
        <f>IFERROR(WEEKNUM(Data7[[#This Row],[Date:]]),"")</f>
        <v>27</v>
      </c>
      <c r="R1225" s="6">
        <f t="shared" si="57"/>
        <v>45473</v>
      </c>
      <c r="S1225" s="6">
        <f>Data7[[#This Row],[Week Start]]+7</f>
        <v>45480</v>
      </c>
      <c r="T1225" s="7" t="str">
        <f t="shared" si="58"/>
        <v>6/30/2024 - 7/7/2024</v>
      </c>
      <c r="U1225" s="7" t="str">
        <f t="shared" si="59"/>
        <v>Time Card</v>
      </c>
      <c r="V1225" s="8" t="str">
        <f>RIGHT(TEXT(Data7[[#This Row],[Date:]],"mmddyyyy"),4)</f>
        <v>2024</v>
      </c>
      <c r="W1225" s="8" t="str">
        <f>MID(TEXT(Data7[[#This Row],[Date:]],"mmddyyyy"),3,2)</f>
        <v>01</v>
      </c>
      <c r="X1225" s="8" t="str">
        <f>LEFT(TEXT(Data7[[#This Row],[Date:]],"mmddyyyy"),2)</f>
        <v>07</v>
      </c>
      <c r="Y1225" s="6">
        <f>DATE(Data7[[#This Row],[Year]],Data7[[#This Row],[Month]],Data7[[#This Row],[Day]])</f>
        <v>45474</v>
      </c>
    </row>
    <row r="1226" spans="1:25" x14ac:dyDescent="0.3">
      <c r="A1226" s="5">
        <v>45474.581887152781</v>
      </c>
      <c r="B1226" s="7" t="s">
        <v>34</v>
      </c>
      <c r="C1226" s="6" t="s">
        <v>910</v>
      </c>
      <c r="D1226" s="7" t="s">
        <v>911</v>
      </c>
      <c r="E1226" s="8">
        <v>6</v>
      </c>
      <c r="F1226" s="7" t="s">
        <v>68</v>
      </c>
      <c r="G1226" s="7" t="s">
        <v>68</v>
      </c>
      <c r="H1226" s="7" t="s">
        <v>912</v>
      </c>
      <c r="I1226" s="7" t="s">
        <v>44</v>
      </c>
      <c r="J1226" s="19" t="str">
        <f>IFERROR(INDEX('Employee Info'!$C$3:$E$200,MATCH(Data7[[#This Row],[Name:]],'Employee Info'!$B$3:$B$200,0),MATCH(Data7[[#This Row],[Hours Type:]],'Employee Info'!$C$2:$E$2,0)),"")</f>
        <v/>
      </c>
      <c r="K1226" s="19" t="str">
        <f>IFERROR(INDEX('Employee Info'!$C$3:$J$200,MATCH(Data7[[#This Row],[Name:]],'Employee Info'!$B$3:$B$200,0),MATCH(Data7[[#Headers],[Truck]],'Employee Info'!$C$2:$J$2,0)),"")</f>
        <v/>
      </c>
      <c r="L1226" s="19" t="str">
        <f>IFERROR(INDEX('Employee Info'!$C$3:$J$200,MATCH(Data7[[#This Row],[Name:]],'Employee Info'!$B$3:$B$200,0),MATCH(Data7[[#Headers],[Phone]],'Employee Info'!$C$2:$J$2,0)),"")</f>
        <v/>
      </c>
      <c r="M1226" s="19" t="str">
        <f>IFERROR(INDEX('Employee Info'!$C$3:$J$200,MATCH(Data7[[#This Row],[Name:]],'Employee Info'!$B$3:$B$200,0),MATCH(Data7[[#Headers],[Tech]],'Employee Info'!$C$2:$J$2,0)),"")</f>
        <v/>
      </c>
      <c r="N1226" s="19" t="str">
        <f>IFERROR(INDEX('Employee Info'!$C$3:$J$200,MATCH(Data7[[#This Row],[Name:]],'Employee Info'!$B$3:$B$200,0),MATCH(Data7[[#Headers],[Other]],'Employee Info'!$C$2:$J$2,0)),"")</f>
        <v/>
      </c>
      <c r="O1226" s="19">
        <f>IFERROR((Data7[[#This Row],[Hours:]]*SUM(Data7[[#This Row],[Rate]:[Other]])),"")</f>
        <v>0</v>
      </c>
      <c r="P1226" s="7" t="str">
        <f>IF(Data7[[#This Row],[WO'#:]]="","Riley #","WO#")</f>
        <v>Riley #</v>
      </c>
      <c r="Q1226" s="7">
        <f>IFERROR(WEEKNUM(Data7[[#This Row],[Date:]]),"")</f>
        <v>27</v>
      </c>
      <c r="R1226" s="6">
        <f t="shared" si="57"/>
        <v>45473</v>
      </c>
      <c r="S1226" s="6">
        <f>Data7[[#This Row],[Week Start]]+7</f>
        <v>45480</v>
      </c>
      <c r="T1226" s="7" t="str">
        <f t="shared" si="58"/>
        <v>6/30/2024 - 7/7/2024</v>
      </c>
      <c r="U1226" s="7" t="str">
        <f t="shared" si="59"/>
        <v>Time Card</v>
      </c>
      <c r="V1226" s="8" t="str">
        <f>RIGHT(TEXT(Data7[[#This Row],[Date:]],"mmddyyyy"),4)</f>
        <v>2024</v>
      </c>
      <c r="W1226" s="8" t="str">
        <f>MID(TEXT(Data7[[#This Row],[Date:]],"mmddyyyy"),3,2)</f>
        <v>01</v>
      </c>
      <c r="X1226" s="8" t="str">
        <f>LEFT(TEXT(Data7[[#This Row],[Date:]],"mmddyyyy"),2)</f>
        <v>07</v>
      </c>
      <c r="Y1226" s="6">
        <f>DATE(Data7[[#This Row],[Year]],Data7[[#This Row],[Month]],Data7[[#This Row],[Day]])</f>
        <v>45474</v>
      </c>
    </row>
    <row r="1227" spans="1:25" x14ac:dyDescent="0.3">
      <c r="A1227" s="5">
        <v>45474.580997106481</v>
      </c>
      <c r="B1227" s="7" t="s">
        <v>34</v>
      </c>
      <c r="C1227" s="6" t="s">
        <v>910</v>
      </c>
      <c r="D1227" s="7" t="s">
        <v>868</v>
      </c>
      <c r="E1227" s="8">
        <v>2</v>
      </c>
      <c r="F1227" s="7" t="s">
        <v>68</v>
      </c>
      <c r="G1227" s="7" t="s">
        <v>68</v>
      </c>
      <c r="H1227" s="7" t="s">
        <v>42</v>
      </c>
      <c r="I1227" s="7" t="s">
        <v>44</v>
      </c>
      <c r="J1227" s="19" t="str">
        <f>IFERROR(INDEX('Employee Info'!$C$3:$E$200,MATCH(Data7[[#This Row],[Name:]],'Employee Info'!$B$3:$B$200,0),MATCH(Data7[[#This Row],[Hours Type:]],'Employee Info'!$C$2:$E$2,0)),"")</f>
        <v/>
      </c>
      <c r="K1227" s="19" t="str">
        <f>IFERROR(INDEX('Employee Info'!$C$3:$J$200,MATCH(Data7[[#This Row],[Name:]],'Employee Info'!$B$3:$B$200,0),MATCH(Data7[[#Headers],[Truck]],'Employee Info'!$C$2:$J$2,0)),"")</f>
        <v/>
      </c>
      <c r="L1227" s="19" t="str">
        <f>IFERROR(INDEX('Employee Info'!$C$3:$J$200,MATCH(Data7[[#This Row],[Name:]],'Employee Info'!$B$3:$B$200,0),MATCH(Data7[[#Headers],[Phone]],'Employee Info'!$C$2:$J$2,0)),"")</f>
        <v/>
      </c>
      <c r="M1227" s="19" t="str">
        <f>IFERROR(INDEX('Employee Info'!$C$3:$J$200,MATCH(Data7[[#This Row],[Name:]],'Employee Info'!$B$3:$B$200,0),MATCH(Data7[[#Headers],[Tech]],'Employee Info'!$C$2:$J$2,0)),"")</f>
        <v/>
      </c>
      <c r="N1227" s="19" t="str">
        <f>IFERROR(INDEX('Employee Info'!$C$3:$J$200,MATCH(Data7[[#This Row],[Name:]],'Employee Info'!$B$3:$B$200,0),MATCH(Data7[[#Headers],[Other]],'Employee Info'!$C$2:$J$2,0)),"")</f>
        <v/>
      </c>
      <c r="O1227" s="19">
        <f>IFERROR((Data7[[#This Row],[Hours:]]*SUM(Data7[[#This Row],[Rate]:[Other]])),"")</f>
        <v>0</v>
      </c>
      <c r="P1227" s="7" t="str">
        <f>IF(Data7[[#This Row],[WO'#:]]="","Riley #","WO#")</f>
        <v>Riley #</v>
      </c>
      <c r="Q1227" s="7">
        <f>IFERROR(WEEKNUM(Data7[[#This Row],[Date:]]),"")</f>
        <v>27</v>
      </c>
      <c r="R1227" s="6">
        <f t="shared" si="57"/>
        <v>45473</v>
      </c>
      <c r="S1227" s="6">
        <f>Data7[[#This Row],[Week Start]]+7</f>
        <v>45480</v>
      </c>
      <c r="T1227" s="7" t="str">
        <f t="shared" si="58"/>
        <v>6/30/2024 - 7/7/2024</v>
      </c>
      <c r="U1227" s="7" t="str">
        <f t="shared" si="59"/>
        <v>Time Card</v>
      </c>
      <c r="V1227" s="8" t="str">
        <f>RIGHT(TEXT(Data7[[#This Row],[Date:]],"mmddyyyy"),4)</f>
        <v>2024</v>
      </c>
      <c r="W1227" s="8" t="str">
        <f>MID(TEXT(Data7[[#This Row],[Date:]],"mmddyyyy"),3,2)</f>
        <v>01</v>
      </c>
      <c r="X1227" s="8" t="str">
        <f>LEFT(TEXT(Data7[[#This Row],[Date:]],"mmddyyyy"),2)</f>
        <v>07</v>
      </c>
      <c r="Y1227" s="6">
        <f>DATE(Data7[[#This Row],[Year]],Data7[[#This Row],[Month]],Data7[[#This Row],[Day]])</f>
        <v>45474</v>
      </c>
    </row>
    <row r="1228" spans="1:25" x14ac:dyDescent="0.3">
      <c r="A1228" s="5">
        <v>45474.581254745368</v>
      </c>
      <c r="B1228" s="7" t="s">
        <v>31</v>
      </c>
      <c r="C1228" s="6" t="s">
        <v>910</v>
      </c>
      <c r="D1228" s="7" t="s">
        <v>868</v>
      </c>
      <c r="E1228" s="8">
        <v>2</v>
      </c>
      <c r="F1228" s="7" t="s">
        <v>68</v>
      </c>
      <c r="G1228" s="7" t="s">
        <v>68</v>
      </c>
      <c r="H1228" s="7" t="s">
        <v>42</v>
      </c>
      <c r="I1228" s="7" t="s">
        <v>44</v>
      </c>
      <c r="J1228" s="19" t="str">
        <f>IFERROR(INDEX('Employee Info'!$C$3:$E$200,MATCH(Data7[[#This Row],[Name:]],'Employee Info'!$B$3:$B$200,0),MATCH(Data7[[#This Row],[Hours Type:]],'Employee Info'!$C$2:$E$2,0)),"")</f>
        <v/>
      </c>
      <c r="K1228" s="19" t="str">
        <f>IFERROR(INDEX('Employee Info'!$C$3:$J$200,MATCH(Data7[[#This Row],[Name:]],'Employee Info'!$B$3:$B$200,0),MATCH(Data7[[#Headers],[Truck]],'Employee Info'!$C$2:$J$2,0)),"")</f>
        <v/>
      </c>
      <c r="L1228" s="19" t="str">
        <f>IFERROR(INDEX('Employee Info'!$C$3:$J$200,MATCH(Data7[[#This Row],[Name:]],'Employee Info'!$B$3:$B$200,0),MATCH(Data7[[#Headers],[Phone]],'Employee Info'!$C$2:$J$2,0)),"")</f>
        <v/>
      </c>
      <c r="M1228" s="19" t="str">
        <f>IFERROR(INDEX('Employee Info'!$C$3:$J$200,MATCH(Data7[[#This Row],[Name:]],'Employee Info'!$B$3:$B$200,0),MATCH(Data7[[#Headers],[Tech]],'Employee Info'!$C$2:$J$2,0)),"")</f>
        <v/>
      </c>
      <c r="N1228" s="19" t="str">
        <f>IFERROR(INDEX('Employee Info'!$C$3:$J$200,MATCH(Data7[[#This Row],[Name:]],'Employee Info'!$B$3:$B$200,0),MATCH(Data7[[#Headers],[Other]],'Employee Info'!$C$2:$J$2,0)),"")</f>
        <v/>
      </c>
      <c r="O1228" s="19">
        <f>IFERROR((Data7[[#This Row],[Hours:]]*SUM(Data7[[#This Row],[Rate]:[Other]])),"")</f>
        <v>0</v>
      </c>
      <c r="P1228" s="7" t="str">
        <f>IF(Data7[[#This Row],[WO'#:]]="","Riley #","WO#")</f>
        <v>Riley #</v>
      </c>
      <c r="Q1228" s="7">
        <f>IFERROR(WEEKNUM(Data7[[#This Row],[Date:]]),"")</f>
        <v>27</v>
      </c>
      <c r="R1228" s="6">
        <f t="shared" si="57"/>
        <v>45473</v>
      </c>
      <c r="S1228" s="6">
        <f>Data7[[#This Row],[Week Start]]+7</f>
        <v>45480</v>
      </c>
      <c r="T1228" s="7" t="str">
        <f t="shared" si="58"/>
        <v>6/30/2024 - 7/7/2024</v>
      </c>
      <c r="U1228" s="7" t="str">
        <f t="shared" si="59"/>
        <v>Time Card</v>
      </c>
      <c r="V1228" s="8" t="str">
        <f>RIGHT(TEXT(Data7[[#This Row],[Date:]],"mmddyyyy"),4)</f>
        <v>2024</v>
      </c>
      <c r="W1228" s="8" t="str">
        <f>MID(TEXT(Data7[[#This Row],[Date:]],"mmddyyyy"),3,2)</f>
        <v>01</v>
      </c>
      <c r="X1228" s="8" t="str">
        <f>LEFT(TEXT(Data7[[#This Row],[Date:]],"mmddyyyy"),2)</f>
        <v>07</v>
      </c>
      <c r="Y1228" s="6">
        <f>DATE(Data7[[#This Row],[Year]],Data7[[#This Row],[Month]],Data7[[#This Row],[Day]])</f>
        <v>45474</v>
      </c>
    </row>
    <row r="1229" spans="1:25" x14ac:dyDescent="0.3">
      <c r="A1229" s="5">
        <v>45478.535978472224</v>
      </c>
      <c r="B1229" s="7" t="s">
        <v>66</v>
      </c>
      <c r="C1229" s="6" t="s">
        <v>914</v>
      </c>
      <c r="D1229" s="7" t="s">
        <v>931</v>
      </c>
      <c r="E1229" s="8">
        <v>1.5</v>
      </c>
      <c r="F1229" s="7">
        <v>20028</v>
      </c>
      <c r="G1229" s="7" t="s">
        <v>68</v>
      </c>
      <c r="H1229" s="7" t="s">
        <v>756</v>
      </c>
      <c r="I1229" s="7" t="s">
        <v>45</v>
      </c>
      <c r="J1229" s="19" t="str">
        <f>IFERROR(INDEX('Employee Info'!$C$3:$E$200,MATCH(Data7[[#This Row],[Name:]],'Employee Info'!$B$3:$B$200,0),MATCH(Data7[[#This Row],[Hours Type:]],'Employee Info'!$C$2:$E$2,0)),"")</f>
        <v/>
      </c>
      <c r="K1229" s="19" t="str">
        <f>IFERROR(INDEX('Employee Info'!$C$3:$J$200,MATCH(Data7[[#This Row],[Name:]],'Employee Info'!$B$3:$B$200,0),MATCH(Data7[[#Headers],[Truck]],'Employee Info'!$C$2:$J$2,0)),"")</f>
        <v/>
      </c>
      <c r="L1229" s="19" t="str">
        <f>IFERROR(INDEX('Employee Info'!$C$3:$J$200,MATCH(Data7[[#This Row],[Name:]],'Employee Info'!$B$3:$B$200,0),MATCH(Data7[[#Headers],[Phone]],'Employee Info'!$C$2:$J$2,0)),"")</f>
        <v/>
      </c>
      <c r="M1229" s="19" t="str">
        <f>IFERROR(INDEX('Employee Info'!$C$3:$J$200,MATCH(Data7[[#This Row],[Name:]],'Employee Info'!$B$3:$B$200,0),MATCH(Data7[[#Headers],[Tech]],'Employee Info'!$C$2:$J$2,0)),"")</f>
        <v/>
      </c>
      <c r="N1229" s="19" t="str">
        <f>IFERROR(INDEX('Employee Info'!$C$3:$J$200,MATCH(Data7[[#This Row],[Name:]],'Employee Info'!$B$3:$B$200,0),MATCH(Data7[[#Headers],[Other]],'Employee Info'!$C$2:$J$2,0)),"")</f>
        <v/>
      </c>
      <c r="O1229" s="19">
        <f>IFERROR((Data7[[#This Row],[Hours:]]*SUM(Data7[[#This Row],[Rate]:[Other]])),"")</f>
        <v>0</v>
      </c>
      <c r="P1229" s="7" t="str">
        <f>IF(Data7[[#This Row],[WO'#:]]="","Riley #","WO#")</f>
        <v>WO#</v>
      </c>
      <c r="Q1229" s="7">
        <f>IFERROR(WEEKNUM(Data7[[#This Row],[Date:]]),"")</f>
        <v>27</v>
      </c>
      <c r="R1229" s="6">
        <f t="shared" si="57"/>
        <v>45473</v>
      </c>
      <c r="S1229" s="6">
        <f>Data7[[#This Row],[Week Start]]+7</f>
        <v>45480</v>
      </c>
      <c r="T1229" s="7" t="str">
        <f t="shared" si="58"/>
        <v>6/30/2024 - 7/7/2024</v>
      </c>
      <c r="U1229" s="7" t="str">
        <f t="shared" si="59"/>
        <v>Time Card</v>
      </c>
      <c r="V1229" s="8" t="str">
        <f>RIGHT(TEXT(Data7[[#This Row],[Date:]],"mmddyyyy"),4)</f>
        <v>2024</v>
      </c>
      <c r="W1229" s="8" t="str">
        <f>MID(TEXT(Data7[[#This Row],[Date:]],"mmddyyyy"),3,2)</f>
        <v>02</v>
      </c>
      <c r="X1229" s="8" t="str">
        <f>LEFT(TEXT(Data7[[#This Row],[Date:]],"mmddyyyy"),2)</f>
        <v>07</v>
      </c>
      <c r="Y1229" s="6">
        <f>DATE(Data7[[#This Row],[Year]],Data7[[#This Row],[Month]],Data7[[#This Row],[Day]])</f>
        <v>45475</v>
      </c>
    </row>
    <row r="1230" spans="1:25" x14ac:dyDescent="0.3">
      <c r="A1230" s="5">
        <v>45475.542173148147</v>
      </c>
      <c r="B1230" s="7" t="s">
        <v>31</v>
      </c>
      <c r="C1230" s="6" t="s">
        <v>914</v>
      </c>
      <c r="D1230" s="7" t="s">
        <v>90</v>
      </c>
      <c r="E1230" s="8">
        <v>3</v>
      </c>
      <c r="F1230" s="7">
        <v>6984733</v>
      </c>
      <c r="G1230" s="7" t="s">
        <v>68</v>
      </c>
      <c r="H1230" s="7" t="s">
        <v>756</v>
      </c>
      <c r="I1230" s="7" t="s">
        <v>44</v>
      </c>
      <c r="J1230" s="19" t="str">
        <f>IFERROR(INDEX('Employee Info'!$C$3:$E$200,MATCH(Data7[[#This Row],[Name:]],'Employee Info'!$B$3:$B$200,0),MATCH(Data7[[#This Row],[Hours Type:]],'Employee Info'!$C$2:$E$2,0)),"")</f>
        <v/>
      </c>
      <c r="K1230" s="19" t="str">
        <f>IFERROR(INDEX('Employee Info'!$C$3:$J$200,MATCH(Data7[[#This Row],[Name:]],'Employee Info'!$B$3:$B$200,0),MATCH(Data7[[#Headers],[Truck]],'Employee Info'!$C$2:$J$2,0)),"")</f>
        <v/>
      </c>
      <c r="L1230" s="19" t="str">
        <f>IFERROR(INDEX('Employee Info'!$C$3:$J$200,MATCH(Data7[[#This Row],[Name:]],'Employee Info'!$B$3:$B$200,0),MATCH(Data7[[#Headers],[Phone]],'Employee Info'!$C$2:$J$2,0)),"")</f>
        <v/>
      </c>
      <c r="M1230" s="19" t="str">
        <f>IFERROR(INDEX('Employee Info'!$C$3:$J$200,MATCH(Data7[[#This Row],[Name:]],'Employee Info'!$B$3:$B$200,0),MATCH(Data7[[#Headers],[Tech]],'Employee Info'!$C$2:$J$2,0)),"")</f>
        <v/>
      </c>
      <c r="N1230" s="19" t="str">
        <f>IFERROR(INDEX('Employee Info'!$C$3:$J$200,MATCH(Data7[[#This Row],[Name:]],'Employee Info'!$B$3:$B$200,0),MATCH(Data7[[#Headers],[Other]],'Employee Info'!$C$2:$J$2,0)),"")</f>
        <v/>
      </c>
      <c r="O1230" s="19">
        <f>IFERROR((Data7[[#This Row],[Hours:]]*SUM(Data7[[#This Row],[Rate]:[Other]])),"")</f>
        <v>0</v>
      </c>
      <c r="P1230" s="7" t="str">
        <f>IF(Data7[[#This Row],[WO'#:]]="","Riley #","WO#")</f>
        <v>WO#</v>
      </c>
      <c r="Q1230" s="7">
        <f>IFERROR(WEEKNUM(Data7[[#This Row],[Date:]]),"")</f>
        <v>27</v>
      </c>
      <c r="R1230" s="6">
        <f t="shared" si="57"/>
        <v>45473</v>
      </c>
      <c r="S1230" s="6">
        <f>Data7[[#This Row],[Week Start]]+7</f>
        <v>45480</v>
      </c>
      <c r="T1230" s="7" t="str">
        <f t="shared" si="58"/>
        <v>6/30/2024 - 7/7/2024</v>
      </c>
      <c r="U1230" s="7" t="str">
        <f t="shared" si="59"/>
        <v>Time Card</v>
      </c>
      <c r="V1230" s="8" t="str">
        <f>RIGHT(TEXT(Data7[[#This Row],[Date:]],"mmddyyyy"),4)</f>
        <v>2024</v>
      </c>
      <c r="W1230" s="8" t="str">
        <f>MID(TEXT(Data7[[#This Row],[Date:]],"mmddyyyy"),3,2)</f>
        <v>02</v>
      </c>
      <c r="X1230" s="8" t="str">
        <f>LEFT(TEXT(Data7[[#This Row],[Date:]],"mmddyyyy"),2)</f>
        <v>07</v>
      </c>
      <c r="Y1230" s="6">
        <f>DATE(Data7[[#This Row],[Year]],Data7[[#This Row],[Month]],Data7[[#This Row],[Day]])</f>
        <v>45475</v>
      </c>
    </row>
    <row r="1231" spans="1:25" x14ac:dyDescent="0.3">
      <c r="A1231" s="5">
        <v>45476.413601273147</v>
      </c>
      <c r="B1231" s="7" t="s">
        <v>23</v>
      </c>
      <c r="C1231" s="6" t="s">
        <v>914</v>
      </c>
      <c r="D1231" s="7" t="s">
        <v>90</v>
      </c>
      <c r="E1231" s="8">
        <v>3</v>
      </c>
      <c r="F1231" s="7">
        <v>6984733</v>
      </c>
      <c r="G1231" s="7" t="s">
        <v>68</v>
      </c>
      <c r="H1231" s="7" t="s">
        <v>756</v>
      </c>
      <c r="I1231" s="7" t="s">
        <v>44</v>
      </c>
      <c r="J1231" s="19" t="str">
        <f>IFERROR(INDEX('Employee Info'!$C$3:$E$200,MATCH(Data7[[#This Row],[Name:]],'Employee Info'!$B$3:$B$200,0),MATCH(Data7[[#This Row],[Hours Type:]],'Employee Info'!$C$2:$E$2,0)),"")</f>
        <v/>
      </c>
      <c r="K1231" s="19" t="str">
        <f>IFERROR(INDEX('Employee Info'!$C$3:$J$200,MATCH(Data7[[#This Row],[Name:]],'Employee Info'!$B$3:$B$200,0),MATCH(Data7[[#Headers],[Truck]],'Employee Info'!$C$2:$J$2,0)),"")</f>
        <v/>
      </c>
      <c r="L1231" s="19" t="str">
        <f>IFERROR(INDEX('Employee Info'!$C$3:$J$200,MATCH(Data7[[#This Row],[Name:]],'Employee Info'!$B$3:$B$200,0),MATCH(Data7[[#Headers],[Phone]],'Employee Info'!$C$2:$J$2,0)),"")</f>
        <v/>
      </c>
      <c r="M1231" s="19" t="str">
        <f>IFERROR(INDEX('Employee Info'!$C$3:$J$200,MATCH(Data7[[#This Row],[Name:]],'Employee Info'!$B$3:$B$200,0),MATCH(Data7[[#Headers],[Tech]],'Employee Info'!$C$2:$J$2,0)),"")</f>
        <v/>
      </c>
      <c r="N1231" s="19" t="str">
        <f>IFERROR(INDEX('Employee Info'!$C$3:$J$200,MATCH(Data7[[#This Row],[Name:]],'Employee Info'!$B$3:$B$200,0),MATCH(Data7[[#Headers],[Other]],'Employee Info'!$C$2:$J$2,0)),"")</f>
        <v/>
      </c>
      <c r="O1231" s="19">
        <f>IFERROR((Data7[[#This Row],[Hours:]]*SUM(Data7[[#This Row],[Rate]:[Other]])),"")</f>
        <v>0</v>
      </c>
      <c r="P1231" s="7" t="str">
        <f>IF(Data7[[#This Row],[WO'#:]]="","Riley #","WO#")</f>
        <v>WO#</v>
      </c>
      <c r="Q1231" s="7">
        <f>IFERROR(WEEKNUM(Data7[[#This Row],[Date:]]),"")</f>
        <v>27</v>
      </c>
      <c r="R1231" s="6">
        <f t="shared" si="57"/>
        <v>45473</v>
      </c>
      <c r="S1231" s="6">
        <f>Data7[[#This Row],[Week Start]]+7</f>
        <v>45480</v>
      </c>
      <c r="T1231" s="7" t="str">
        <f t="shared" si="58"/>
        <v>6/30/2024 - 7/7/2024</v>
      </c>
      <c r="U1231" s="7" t="str">
        <f t="shared" si="59"/>
        <v>Time Card</v>
      </c>
      <c r="V1231" s="8" t="str">
        <f>RIGHT(TEXT(Data7[[#This Row],[Date:]],"mmddyyyy"),4)</f>
        <v>2024</v>
      </c>
      <c r="W1231" s="8" t="str">
        <f>MID(TEXT(Data7[[#This Row],[Date:]],"mmddyyyy"),3,2)</f>
        <v>02</v>
      </c>
      <c r="X1231" s="8" t="str">
        <f>LEFT(TEXT(Data7[[#This Row],[Date:]],"mmddyyyy"),2)</f>
        <v>07</v>
      </c>
      <c r="Y1231" s="6">
        <f>DATE(Data7[[#This Row],[Year]],Data7[[#This Row],[Month]],Data7[[#This Row],[Day]])</f>
        <v>45475</v>
      </c>
    </row>
    <row r="1232" spans="1:25" x14ac:dyDescent="0.3">
      <c r="A1232" s="5">
        <v>45476.418474189813</v>
      </c>
      <c r="B1232" s="7" t="s">
        <v>23</v>
      </c>
      <c r="C1232" s="6" t="s">
        <v>914</v>
      </c>
      <c r="D1232" s="7" t="s">
        <v>915</v>
      </c>
      <c r="E1232" s="8">
        <v>1</v>
      </c>
      <c r="F1232" s="7">
        <v>6984733</v>
      </c>
      <c r="G1232" s="7" t="s">
        <v>117</v>
      </c>
      <c r="H1232" s="7" t="s">
        <v>756</v>
      </c>
      <c r="I1232" s="7" t="s">
        <v>44</v>
      </c>
      <c r="J1232" s="19" t="str">
        <f>IFERROR(INDEX('Employee Info'!$C$3:$E$200,MATCH(Data7[[#This Row],[Name:]],'Employee Info'!$B$3:$B$200,0),MATCH(Data7[[#This Row],[Hours Type:]],'Employee Info'!$C$2:$E$2,0)),"")</f>
        <v/>
      </c>
      <c r="K1232" s="19" t="str">
        <f>IFERROR(INDEX('Employee Info'!$C$3:$J$200,MATCH(Data7[[#This Row],[Name:]],'Employee Info'!$B$3:$B$200,0),MATCH(Data7[[#Headers],[Truck]],'Employee Info'!$C$2:$J$2,0)),"")</f>
        <v/>
      </c>
      <c r="L1232" s="19" t="str">
        <f>IFERROR(INDEX('Employee Info'!$C$3:$J$200,MATCH(Data7[[#This Row],[Name:]],'Employee Info'!$B$3:$B$200,0),MATCH(Data7[[#Headers],[Phone]],'Employee Info'!$C$2:$J$2,0)),"")</f>
        <v/>
      </c>
      <c r="M1232" s="19" t="str">
        <f>IFERROR(INDEX('Employee Info'!$C$3:$J$200,MATCH(Data7[[#This Row],[Name:]],'Employee Info'!$B$3:$B$200,0),MATCH(Data7[[#Headers],[Tech]],'Employee Info'!$C$2:$J$2,0)),"")</f>
        <v/>
      </c>
      <c r="N1232" s="19" t="str">
        <f>IFERROR(INDEX('Employee Info'!$C$3:$J$200,MATCH(Data7[[#This Row],[Name:]],'Employee Info'!$B$3:$B$200,0),MATCH(Data7[[#Headers],[Other]],'Employee Info'!$C$2:$J$2,0)),"")</f>
        <v/>
      </c>
      <c r="O1232" s="19">
        <f>IFERROR((Data7[[#This Row],[Hours:]]*SUM(Data7[[#This Row],[Rate]:[Other]])),"")</f>
        <v>0</v>
      </c>
      <c r="P1232" s="7" t="str">
        <f>IF(Data7[[#This Row],[WO'#:]]="","Riley #","WO#")</f>
        <v>WO#</v>
      </c>
      <c r="Q1232" s="7">
        <f>IFERROR(WEEKNUM(Data7[[#This Row],[Date:]]),"")</f>
        <v>27</v>
      </c>
      <c r="R1232" s="6">
        <f t="shared" si="57"/>
        <v>45473</v>
      </c>
      <c r="S1232" s="6">
        <f>Data7[[#This Row],[Week Start]]+7</f>
        <v>45480</v>
      </c>
      <c r="T1232" s="7" t="str">
        <f t="shared" si="58"/>
        <v>6/30/2024 - 7/7/2024</v>
      </c>
      <c r="U1232" s="7" t="str">
        <f t="shared" si="59"/>
        <v>Time Card</v>
      </c>
      <c r="V1232" s="8" t="str">
        <f>RIGHT(TEXT(Data7[[#This Row],[Date:]],"mmddyyyy"),4)</f>
        <v>2024</v>
      </c>
      <c r="W1232" s="8" t="str">
        <f>MID(TEXT(Data7[[#This Row],[Date:]],"mmddyyyy"),3,2)</f>
        <v>02</v>
      </c>
      <c r="X1232" s="8" t="str">
        <f>LEFT(TEXT(Data7[[#This Row],[Date:]],"mmddyyyy"),2)</f>
        <v>07</v>
      </c>
      <c r="Y1232" s="6">
        <f>DATE(Data7[[#This Row],[Year]],Data7[[#This Row],[Month]],Data7[[#This Row],[Day]])</f>
        <v>45475</v>
      </c>
    </row>
    <row r="1233" spans="1:25" x14ac:dyDescent="0.3">
      <c r="A1233" s="5">
        <v>45478.530587152774</v>
      </c>
      <c r="B1233" s="7" t="s">
        <v>66</v>
      </c>
      <c r="C1233" s="6" t="s">
        <v>914</v>
      </c>
      <c r="D1233" s="7" t="s">
        <v>927</v>
      </c>
      <c r="E1233" s="8">
        <v>4</v>
      </c>
      <c r="F1233" s="7">
        <v>6984733</v>
      </c>
      <c r="G1233" s="7" t="s">
        <v>68</v>
      </c>
      <c r="H1233" s="7" t="s">
        <v>756</v>
      </c>
      <c r="I1233" s="7" t="s">
        <v>44</v>
      </c>
      <c r="J1233" s="19" t="str">
        <f>IFERROR(INDEX('Employee Info'!$C$3:$E$200,MATCH(Data7[[#This Row],[Name:]],'Employee Info'!$B$3:$B$200,0),MATCH(Data7[[#This Row],[Hours Type:]],'Employee Info'!$C$2:$E$2,0)),"")</f>
        <v/>
      </c>
      <c r="K1233" s="19" t="str">
        <f>IFERROR(INDEX('Employee Info'!$C$3:$J$200,MATCH(Data7[[#This Row],[Name:]],'Employee Info'!$B$3:$B$200,0),MATCH(Data7[[#Headers],[Truck]],'Employee Info'!$C$2:$J$2,0)),"")</f>
        <v/>
      </c>
      <c r="L1233" s="19" t="str">
        <f>IFERROR(INDEX('Employee Info'!$C$3:$J$200,MATCH(Data7[[#This Row],[Name:]],'Employee Info'!$B$3:$B$200,0),MATCH(Data7[[#Headers],[Phone]],'Employee Info'!$C$2:$J$2,0)),"")</f>
        <v/>
      </c>
      <c r="M1233" s="19" t="str">
        <f>IFERROR(INDEX('Employee Info'!$C$3:$J$200,MATCH(Data7[[#This Row],[Name:]],'Employee Info'!$B$3:$B$200,0),MATCH(Data7[[#Headers],[Tech]],'Employee Info'!$C$2:$J$2,0)),"")</f>
        <v/>
      </c>
      <c r="N1233" s="19" t="str">
        <f>IFERROR(INDEX('Employee Info'!$C$3:$J$200,MATCH(Data7[[#This Row],[Name:]],'Employee Info'!$B$3:$B$200,0),MATCH(Data7[[#Headers],[Other]],'Employee Info'!$C$2:$J$2,0)),"")</f>
        <v/>
      </c>
      <c r="O1233" s="19">
        <f>IFERROR((Data7[[#This Row],[Hours:]]*SUM(Data7[[#This Row],[Rate]:[Other]])),"")</f>
        <v>0</v>
      </c>
      <c r="P1233" s="7" t="str">
        <f>IF(Data7[[#This Row],[WO'#:]]="","Riley #","WO#")</f>
        <v>WO#</v>
      </c>
      <c r="Q1233" s="7">
        <f>IFERROR(WEEKNUM(Data7[[#This Row],[Date:]]),"")</f>
        <v>27</v>
      </c>
      <c r="R1233" s="6">
        <f t="shared" si="57"/>
        <v>45473</v>
      </c>
      <c r="S1233" s="6">
        <f>Data7[[#This Row],[Week Start]]+7</f>
        <v>45480</v>
      </c>
      <c r="T1233" s="7" t="str">
        <f t="shared" si="58"/>
        <v>6/30/2024 - 7/7/2024</v>
      </c>
      <c r="U1233" s="7" t="str">
        <f t="shared" si="59"/>
        <v>Time Card</v>
      </c>
      <c r="V1233" s="8" t="str">
        <f>RIGHT(TEXT(Data7[[#This Row],[Date:]],"mmddyyyy"),4)</f>
        <v>2024</v>
      </c>
      <c r="W1233" s="8" t="str">
        <f>MID(TEXT(Data7[[#This Row],[Date:]],"mmddyyyy"),3,2)</f>
        <v>02</v>
      </c>
      <c r="X1233" s="8" t="str">
        <f>LEFT(TEXT(Data7[[#This Row],[Date:]],"mmddyyyy"),2)</f>
        <v>07</v>
      </c>
      <c r="Y1233" s="6">
        <f>DATE(Data7[[#This Row],[Year]],Data7[[#This Row],[Month]],Data7[[#This Row],[Day]])</f>
        <v>45475</v>
      </c>
    </row>
    <row r="1234" spans="1:25" x14ac:dyDescent="0.3">
      <c r="A1234" s="5">
        <v>45517.487333217592</v>
      </c>
      <c r="B1234" s="7" t="s">
        <v>76</v>
      </c>
      <c r="C1234" s="6" t="s">
        <v>914</v>
      </c>
      <c r="D1234" s="7" t="s">
        <v>156</v>
      </c>
      <c r="E1234" s="8">
        <v>1</v>
      </c>
      <c r="F1234" s="7">
        <v>6984733</v>
      </c>
      <c r="G1234" s="7" t="s">
        <v>68</v>
      </c>
      <c r="H1234" s="7" t="s">
        <v>756</v>
      </c>
      <c r="I1234" s="7" t="s">
        <v>44</v>
      </c>
      <c r="J1234" s="19" t="str">
        <f>IFERROR(INDEX('Employee Info'!$C$3:$E$200,MATCH(Data7[[#This Row],[Name:]],'Employee Info'!$B$3:$B$200,0),MATCH(Data7[[#This Row],[Hours Type:]],'Employee Info'!$C$2:$E$2,0)),"")</f>
        <v/>
      </c>
      <c r="K1234" s="19" t="str">
        <f>IFERROR(INDEX('Employee Info'!$C$3:$J$200,MATCH(Data7[[#This Row],[Name:]],'Employee Info'!$B$3:$B$200,0),MATCH(Data7[[#Headers],[Truck]],'Employee Info'!$C$2:$J$2,0)),"")</f>
        <v/>
      </c>
      <c r="L1234" s="19" t="str">
        <f>IFERROR(INDEX('Employee Info'!$C$3:$J$200,MATCH(Data7[[#This Row],[Name:]],'Employee Info'!$B$3:$B$200,0),MATCH(Data7[[#Headers],[Phone]],'Employee Info'!$C$2:$J$2,0)),"")</f>
        <v/>
      </c>
      <c r="M1234" s="19" t="str">
        <f>IFERROR(INDEX('Employee Info'!$C$3:$J$200,MATCH(Data7[[#This Row],[Name:]],'Employee Info'!$B$3:$B$200,0),MATCH(Data7[[#Headers],[Tech]],'Employee Info'!$C$2:$J$2,0)),"")</f>
        <v/>
      </c>
      <c r="N1234" s="19" t="str">
        <f>IFERROR(INDEX('Employee Info'!$C$3:$J$200,MATCH(Data7[[#This Row],[Name:]],'Employee Info'!$B$3:$B$200,0),MATCH(Data7[[#Headers],[Other]],'Employee Info'!$C$2:$J$2,0)),"")</f>
        <v/>
      </c>
      <c r="O1234" s="19">
        <f>IFERROR((Data7[[#This Row],[Hours:]]*SUM(Data7[[#This Row],[Rate]:[Other]])),"")</f>
        <v>0</v>
      </c>
      <c r="P1234" s="7" t="str">
        <f>IF(Data7[[#This Row],[WO'#:]]="","Riley #","WO#")</f>
        <v>WO#</v>
      </c>
      <c r="Q1234" s="7">
        <f>IFERROR(WEEKNUM(Data7[[#This Row],[Date:]]),"")</f>
        <v>27</v>
      </c>
      <c r="R1234" s="6">
        <f t="shared" si="57"/>
        <v>45473</v>
      </c>
      <c r="S1234" s="6">
        <f>Data7[[#This Row],[Week Start]]+7</f>
        <v>45480</v>
      </c>
      <c r="T1234" s="7" t="str">
        <f t="shared" si="58"/>
        <v>6/30/2024 - 7/7/2024</v>
      </c>
      <c r="U1234" s="7" t="str">
        <f t="shared" si="59"/>
        <v>Time Card</v>
      </c>
      <c r="V1234" s="8" t="str">
        <f>RIGHT(TEXT(Data7[[#This Row],[Date:]],"mmddyyyy"),4)</f>
        <v>2024</v>
      </c>
      <c r="W1234" s="8" t="str">
        <f>MID(TEXT(Data7[[#This Row],[Date:]],"mmddyyyy"),3,2)</f>
        <v>02</v>
      </c>
      <c r="X1234" s="8" t="str">
        <f>LEFT(TEXT(Data7[[#This Row],[Date:]],"mmddyyyy"),2)</f>
        <v>07</v>
      </c>
      <c r="Y1234" s="6">
        <f>DATE(Data7[[#This Row],[Year]],Data7[[#This Row],[Month]],Data7[[#This Row],[Day]])</f>
        <v>45475</v>
      </c>
    </row>
    <row r="1235" spans="1:25" x14ac:dyDescent="0.3">
      <c r="A1235" s="5">
        <v>45478.526914236114</v>
      </c>
      <c r="B1235" s="7" t="s">
        <v>66</v>
      </c>
      <c r="C1235" s="6" t="s">
        <v>914</v>
      </c>
      <c r="D1235" s="7" t="s">
        <v>831</v>
      </c>
      <c r="E1235" s="8">
        <v>1</v>
      </c>
      <c r="F1235" s="7">
        <v>7122140</v>
      </c>
      <c r="G1235" s="7" t="s">
        <v>68</v>
      </c>
      <c r="H1235" s="7" t="s">
        <v>756</v>
      </c>
      <c r="I1235" s="7" t="s">
        <v>44</v>
      </c>
      <c r="J1235" s="19" t="str">
        <f>IFERROR(INDEX('Employee Info'!$C$3:$E$200,MATCH(Data7[[#This Row],[Name:]],'Employee Info'!$B$3:$B$200,0),MATCH(Data7[[#This Row],[Hours Type:]],'Employee Info'!$C$2:$E$2,0)),"")</f>
        <v/>
      </c>
      <c r="K1235" s="19" t="str">
        <f>IFERROR(INDEX('Employee Info'!$C$3:$J$200,MATCH(Data7[[#This Row],[Name:]],'Employee Info'!$B$3:$B$200,0),MATCH(Data7[[#Headers],[Truck]],'Employee Info'!$C$2:$J$2,0)),"")</f>
        <v/>
      </c>
      <c r="L1235" s="19" t="str">
        <f>IFERROR(INDEX('Employee Info'!$C$3:$J$200,MATCH(Data7[[#This Row],[Name:]],'Employee Info'!$B$3:$B$200,0),MATCH(Data7[[#Headers],[Phone]],'Employee Info'!$C$2:$J$2,0)),"")</f>
        <v/>
      </c>
      <c r="M1235" s="19" t="str">
        <f>IFERROR(INDEX('Employee Info'!$C$3:$J$200,MATCH(Data7[[#This Row],[Name:]],'Employee Info'!$B$3:$B$200,0),MATCH(Data7[[#Headers],[Tech]],'Employee Info'!$C$2:$J$2,0)),"")</f>
        <v/>
      </c>
      <c r="N1235" s="19" t="str">
        <f>IFERROR(INDEX('Employee Info'!$C$3:$J$200,MATCH(Data7[[#This Row],[Name:]],'Employee Info'!$B$3:$B$200,0),MATCH(Data7[[#Headers],[Other]],'Employee Info'!$C$2:$J$2,0)),"")</f>
        <v/>
      </c>
      <c r="O1235" s="19">
        <f>IFERROR((Data7[[#This Row],[Hours:]]*SUM(Data7[[#This Row],[Rate]:[Other]])),"")</f>
        <v>0</v>
      </c>
      <c r="P1235" s="7" t="str">
        <f>IF(Data7[[#This Row],[WO'#:]]="","Riley #","WO#")</f>
        <v>WO#</v>
      </c>
      <c r="Q1235" s="7">
        <f>IFERROR(WEEKNUM(Data7[[#This Row],[Date:]]),"")</f>
        <v>27</v>
      </c>
      <c r="R1235" s="6">
        <f t="shared" si="57"/>
        <v>45473</v>
      </c>
      <c r="S1235" s="6">
        <f>Data7[[#This Row],[Week Start]]+7</f>
        <v>45480</v>
      </c>
      <c r="T1235" s="7" t="str">
        <f t="shared" si="58"/>
        <v>6/30/2024 - 7/7/2024</v>
      </c>
      <c r="U1235" s="7" t="str">
        <f t="shared" si="59"/>
        <v>Time Card</v>
      </c>
      <c r="V1235" s="8" t="str">
        <f>RIGHT(TEXT(Data7[[#This Row],[Date:]],"mmddyyyy"),4)</f>
        <v>2024</v>
      </c>
      <c r="W1235" s="8" t="str">
        <f>MID(TEXT(Data7[[#This Row],[Date:]],"mmddyyyy"),3,2)</f>
        <v>02</v>
      </c>
      <c r="X1235" s="8" t="str">
        <f>LEFT(TEXT(Data7[[#This Row],[Date:]],"mmddyyyy"),2)</f>
        <v>07</v>
      </c>
      <c r="Y1235" s="6">
        <f>DATE(Data7[[#This Row],[Year]],Data7[[#This Row],[Month]],Data7[[#This Row],[Day]])</f>
        <v>45475</v>
      </c>
    </row>
    <row r="1236" spans="1:25" x14ac:dyDescent="0.3">
      <c r="A1236" s="5">
        <v>45475.541626967592</v>
      </c>
      <c r="B1236" s="7" t="s">
        <v>31</v>
      </c>
      <c r="C1236" s="6" t="s">
        <v>914</v>
      </c>
      <c r="D1236" s="7" t="s">
        <v>916</v>
      </c>
      <c r="E1236" s="8">
        <v>2.5</v>
      </c>
      <c r="F1236" s="7">
        <v>7122222</v>
      </c>
      <c r="G1236" s="7" t="s">
        <v>68</v>
      </c>
      <c r="H1236" s="7" t="s">
        <v>756</v>
      </c>
      <c r="I1236" s="7" t="s">
        <v>44</v>
      </c>
      <c r="J1236" s="19" t="str">
        <f>IFERROR(INDEX('Employee Info'!$C$3:$E$200,MATCH(Data7[[#This Row],[Name:]],'Employee Info'!$B$3:$B$200,0),MATCH(Data7[[#This Row],[Hours Type:]],'Employee Info'!$C$2:$E$2,0)),"")</f>
        <v/>
      </c>
      <c r="K1236" s="19" t="str">
        <f>IFERROR(INDEX('Employee Info'!$C$3:$J$200,MATCH(Data7[[#This Row],[Name:]],'Employee Info'!$B$3:$B$200,0),MATCH(Data7[[#Headers],[Truck]],'Employee Info'!$C$2:$J$2,0)),"")</f>
        <v/>
      </c>
      <c r="L1236" s="19" t="str">
        <f>IFERROR(INDEX('Employee Info'!$C$3:$J$200,MATCH(Data7[[#This Row],[Name:]],'Employee Info'!$B$3:$B$200,0),MATCH(Data7[[#Headers],[Phone]],'Employee Info'!$C$2:$J$2,0)),"")</f>
        <v/>
      </c>
      <c r="M1236" s="19" t="str">
        <f>IFERROR(INDEX('Employee Info'!$C$3:$J$200,MATCH(Data7[[#This Row],[Name:]],'Employee Info'!$B$3:$B$200,0),MATCH(Data7[[#Headers],[Tech]],'Employee Info'!$C$2:$J$2,0)),"")</f>
        <v/>
      </c>
      <c r="N1236" s="19" t="str">
        <f>IFERROR(INDEX('Employee Info'!$C$3:$J$200,MATCH(Data7[[#This Row],[Name:]],'Employee Info'!$B$3:$B$200,0),MATCH(Data7[[#Headers],[Other]],'Employee Info'!$C$2:$J$2,0)),"")</f>
        <v/>
      </c>
      <c r="O1236" s="19">
        <f>IFERROR((Data7[[#This Row],[Hours:]]*SUM(Data7[[#This Row],[Rate]:[Other]])),"")</f>
        <v>0</v>
      </c>
      <c r="P1236" s="7" t="str">
        <f>IF(Data7[[#This Row],[WO'#:]]="","Riley #","WO#")</f>
        <v>WO#</v>
      </c>
      <c r="Q1236" s="7">
        <f>IFERROR(WEEKNUM(Data7[[#This Row],[Date:]]),"")</f>
        <v>27</v>
      </c>
      <c r="R1236" s="6">
        <f t="shared" si="57"/>
        <v>45473</v>
      </c>
      <c r="S1236" s="6">
        <f>Data7[[#This Row],[Week Start]]+7</f>
        <v>45480</v>
      </c>
      <c r="T1236" s="7" t="str">
        <f t="shared" si="58"/>
        <v>6/30/2024 - 7/7/2024</v>
      </c>
      <c r="U1236" s="7" t="str">
        <f t="shared" si="59"/>
        <v>Time Card</v>
      </c>
      <c r="V1236" s="8" t="str">
        <f>RIGHT(TEXT(Data7[[#This Row],[Date:]],"mmddyyyy"),4)</f>
        <v>2024</v>
      </c>
      <c r="W1236" s="8" t="str">
        <f>MID(TEXT(Data7[[#This Row],[Date:]],"mmddyyyy"),3,2)</f>
        <v>02</v>
      </c>
      <c r="X1236" s="8" t="str">
        <f>LEFT(TEXT(Data7[[#This Row],[Date:]],"mmddyyyy"),2)</f>
        <v>07</v>
      </c>
      <c r="Y1236" s="6">
        <f>DATE(Data7[[#This Row],[Year]],Data7[[#This Row],[Month]],Data7[[#This Row],[Day]])</f>
        <v>45475</v>
      </c>
    </row>
    <row r="1237" spans="1:25" x14ac:dyDescent="0.3">
      <c r="A1237" s="5">
        <v>45476.415106365741</v>
      </c>
      <c r="B1237" s="7" t="s">
        <v>23</v>
      </c>
      <c r="C1237" s="6" t="s">
        <v>914</v>
      </c>
      <c r="D1237" s="7" t="s">
        <v>917</v>
      </c>
      <c r="E1237" s="8">
        <v>4</v>
      </c>
      <c r="F1237" s="7">
        <v>7122222</v>
      </c>
      <c r="G1237" s="7" t="s">
        <v>68</v>
      </c>
      <c r="H1237" s="7" t="s">
        <v>756</v>
      </c>
      <c r="I1237" s="7" t="s">
        <v>44</v>
      </c>
      <c r="J1237" s="19" t="str">
        <f>IFERROR(INDEX('Employee Info'!$C$3:$E$200,MATCH(Data7[[#This Row],[Name:]],'Employee Info'!$B$3:$B$200,0),MATCH(Data7[[#This Row],[Hours Type:]],'Employee Info'!$C$2:$E$2,0)),"")</f>
        <v/>
      </c>
      <c r="K1237" s="19" t="str">
        <f>IFERROR(INDEX('Employee Info'!$C$3:$J$200,MATCH(Data7[[#This Row],[Name:]],'Employee Info'!$B$3:$B$200,0),MATCH(Data7[[#Headers],[Truck]],'Employee Info'!$C$2:$J$2,0)),"")</f>
        <v/>
      </c>
      <c r="L1237" s="19" t="str">
        <f>IFERROR(INDEX('Employee Info'!$C$3:$J$200,MATCH(Data7[[#This Row],[Name:]],'Employee Info'!$B$3:$B$200,0),MATCH(Data7[[#Headers],[Phone]],'Employee Info'!$C$2:$J$2,0)),"")</f>
        <v/>
      </c>
      <c r="M1237" s="19" t="str">
        <f>IFERROR(INDEX('Employee Info'!$C$3:$J$200,MATCH(Data7[[#This Row],[Name:]],'Employee Info'!$B$3:$B$200,0),MATCH(Data7[[#Headers],[Tech]],'Employee Info'!$C$2:$J$2,0)),"")</f>
        <v/>
      </c>
      <c r="N1237" s="19" t="str">
        <f>IFERROR(INDEX('Employee Info'!$C$3:$J$200,MATCH(Data7[[#This Row],[Name:]],'Employee Info'!$B$3:$B$200,0),MATCH(Data7[[#Headers],[Other]],'Employee Info'!$C$2:$J$2,0)),"")</f>
        <v/>
      </c>
      <c r="O1237" s="19">
        <f>IFERROR((Data7[[#This Row],[Hours:]]*SUM(Data7[[#This Row],[Rate]:[Other]])),"")</f>
        <v>0</v>
      </c>
      <c r="P1237" s="7" t="str">
        <f>IF(Data7[[#This Row],[WO'#:]]="","Riley #","WO#")</f>
        <v>WO#</v>
      </c>
      <c r="Q1237" s="7">
        <f>IFERROR(WEEKNUM(Data7[[#This Row],[Date:]]),"")</f>
        <v>27</v>
      </c>
      <c r="R1237" s="6">
        <f t="shared" si="57"/>
        <v>45473</v>
      </c>
      <c r="S1237" s="6">
        <f>Data7[[#This Row],[Week Start]]+7</f>
        <v>45480</v>
      </c>
      <c r="T1237" s="7" t="str">
        <f t="shared" si="58"/>
        <v>6/30/2024 - 7/7/2024</v>
      </c>
      <c r="U1237" s="7" t="str">
        <f t="shared" si="59"/>
        <v>Time Card</v>
      </c>
      <c r="V1237" s="8" t="str">
        <f>RIGHT(TEXT(Data7[[#This Row],[Date:]],"mmddyyyy"),4)</f>
        <v>2024</v>
      </c>
      <c r="W1237" s="8" t="str">
        <f>MID(TEXT(Data7[[#This Row],[Date:]],"mmddyyyy"),3,2)</f>
        <v>02</v>
      </c>
      <c r="X1237" s="8" t="str">
        <f>LEFT(TEXT(Data7[[#This Row],[Date:]],"mmddyyyy"),2)</f>
        <v>07</v>
      </c>
      <c r="Y1237" s="6">
        <f>DATE(Data7[[#This Row],[Year]],Data7[[#This Row],[Month]],Data7[[#This Row],[Day]])</f>
        <v>45475</v>
      </c>
    </row>
    <row r="1238" spans="1:25" x14ac:dyDescent="0.3">
      <c r="A1238" s="5">
        <v>45478.527372685188</v>
      </c>
      <c r="B1238" s="7" t="s">
        <v>66</v>
      </c>
      <c r="C1238" s="6" t="s">
        <v>914</v>
      </c>
      <c r="D1238" s="7" t="s">
        <v>917</v>
      </c>
      <c r="E1238" s="8">
        <v>1</v>
      </c>
      <c r="F1238" s="7">
        <v>7122222</v>
      </c>
      <c r="G1238" s="7" t="s">
        <v>68</v>
      </c>
      <c r="H1238" s="7" t="s">
        <v>756</v>
      </c>
      <c r="I1238" s="7" t="s">
        <v>44</v>
      </c>
      <c r="J1238" s="19" t="str">
        <f>IFERROR(INDEX('Employee Info'!$C$3:$E$200,MATCH(Data7[[#This Row],[Name:]],'Employee Info'!$B$3:$B$200,0),MATCH(Data7[[#This Row],[Hours Type:]],'Employee Info'!$C$2:$E$2,0)),"")</f>
        <v/>
      </c>
      <c r="K1238" s="19" t="str">
        <f>IFERROR(INDEX('Employee Info'!$C$3:$J$200,MATCH(Data7[[#This Row],[Name:]],'Employee Info'!$B$3:$B$200,0),MATCH(Data7[[#Headers],[Truck]],'Employee Info'!$C$2:$J$2,0)),"")</f>
        <v/>
      </c>
      <c r="L1238" s="19" t="str">
        <f>IFERROR(INDEX('Employee Info'!$C$3:$J$200,MATCH(Data7[[#This Row],[Name:]],'Employee Info'!$B$3:$B$200,0),MATCH(Data7[[#Headers],[Phone]],'Employee Info'!$C$2:$J$2,0)),"")</f>
        <v/>
      </c>
      <c r="M1238" s="19" t="str">
        <f>IFERROR(INDEX('Employee Info'!$C$3:$J$200,MATCH(Data7[[#This Row],[Name:]],'Employee Info'!$B$3:$B$200,0),MATCH(Data7[[#Headers],[Tech]],'Employee Info'!$C$2:$J$2,0)),"")</f>
        <v/>
      </c>
      <c r="N1238" s="19" t="str">
        <f>IFERROR(INDEX('Employee Info'!$C$3:$J$200,MATCH(Data7[[#This Row],[Name:]],'Employee Info'!$B$3:$B$200,0),MATCH(Data7[[#Headers],[Other]],'Employee Info'!$C$2:$J$2,0)),"")</f>
        <v/>
      </c>
      <c r="O1238" s="19">
        <f>IFERROR((Data7[[#This Row],[Hours:]]*SUM(Data7[[#This Row],[Rate]:[Other]])),"")</f>
        <v>0</v>
      </c>
      <c r="P1238" s="7" t="str">
        <f>IF(Data7[[#This Row],[WO'#:]]="","Riley #","WO#")</f>
        <v>WO#</v>
      </c>
      <c r="Q1238" s="7">
        <f>IFERROR(WEEKNUM(Data7[[#This Row],[Date:]]),"")</f>
        <v>27</v>
      </c>
      <c r="R1238" s="6">
        <f t="shared" si="57"/>
        <v>45473</v>
      </c>
      <c r="S1238" s="6">
        <f>Data7[[#This Row],[Week Start]]+7</f>
        <v>45480</v>
      </c>
      <c r="T1238" s="7" t="str">
        <f t="shared" si="58"/>
        <v>6/30/2024 - 7/7/2024</v>
      </c>
      <c r="U1238" s="7" t="str">
        <f t="shared" si="59"/>
        <v>Time Card</v>
      </c>
      <c r="V1238" s="8" t="str">
        <f>RIGHT(TEXT(Data7[[#This Row],[Date:]],"mmddyyyy"),4)</f>
        <v>2024</v>
      </c>
      <c r="W1238" s="8" t="str">
        <f>MID(TEXT(Data7[[#This Row],[Date:]],"mmddyyyy"),3,2)</f>
        <v>02</v>
      </c>
      <c r="X1238" s="8" t="str">
        <f>LEFT(TEXT(Data7[[#This Row],[Date:]],"mmddyyyy"),2)</f>
        <v>07</v>
      </c>
      <c r="Y1238" s="6">
        <f>DATE(Data7[[#This Row],[Year]],Data7[[#This Row],[Month]],Data7[[#This Row],[Day]])</f>
        <v>45475</v>
      </c>
    </row>
    <row r="1239" spans="1:25" x14ac:dyDescent="0.3">
      <c r="A1239" s="5">
        <v>45475.540944907407</v>
      </c>
      <c r="B1239" s="7" t="s">
        <v>31</v>
      </c>
      <c r="C1239" s="6" t="s">
        <v>914</v>
      </c>
      <c r="D1239" s="7" t="s">
        <v>918</v>
      </c>
      <c r="E1239" s="8">
        <v>1.5</v>
      </c>
      <c r="F1239" s="7">
        <v>7122715</v>
      </c>
      <c r="G1239" s="7" t="s">
        <v>68</v>
      </c>
      <c r="H1239" s="7" t="s">
        <v>756</v>
      </c>
      <c r="I1239" s="7" t="s">
        <v>44</v>
      </c>
      <c r="J1239" s="19" t="str">
        <f>IFERROR(INDEX('Employee Info'!$C$3:$E$200,MATCH(Data7[[#This Row],[Name:]],'Employee Info'!$B$3:$B$200,0),MATCH(Data7[[#This Row],[Hours Type:]],'Employee Info'!$C$2:$E$2,0)),"")</f>
        <v/>
      </c>
      <c r="K1239" s="19" t="str">
        <f>IFERROR(INDEX('Employee Info'!$C$3:$J$200,MATCH(Data7[[#This Row],[Name:]],'Employee Info'!$B$3:$B$200,0),MATCH(Data7[[#Headers],[Truck]],'Employee Info'!$C$2:$J$2,0)),"")</f>
        <v/>
      </c>
      <c r="L1239" s="19" t="str">
        <f>IFERROR(INDEX('Employee Info'!$C$3:$J$200,MATCH(Data7[[#This Row],[Name:]],'Employee Info'!$B$3:$B$200,0),MATCH(Data7[[#Headers],[Phone]],'Employee Info'!$C$2:$J$2,0)),"")</f>
        <v/>
      </c>
      <c r="M1239" s="19" t="str">
        <f>IFERROR(INDEX('Employee Info'!$C$3:$J$200,MATCH(Data7[[#This Row],[Name:]],'Employee Info'!$B$3:$B$200,0),MATCH(Data7[[#Headers],[Tech]],'Employee Info'!$C$2:$J$2,0)),"")</f>
        <v/>
      </c>
      <c r="N1239" s="19" t="str">
        <f>IFERROR(INDEX('Employee Info'!$C$3:$J$200,MATCH(Data7[[#This Row],[Name:]],'Employee Info'!$B$3:$B$200,0),MATCH(Data7[[#Headers],[Other]],'Employee Info'!$C$2:$J$2,0)),"")</f>
        <v/>
      </c>
      <c r="O1239" s="19">
        <f>IFERROR((Data7[[#This Row],[Hours:]]*SUM(Data7[[#This Row],[Rate]:[Other]])),"")</f>
        <v>0</v>
      </c>
      <c r="P1239" s="7" t="str">
        <f>IF(Data7[[#This Row],[WO'#:]]="","Riley #","WO#")</f>
        <v>WO#</v>
      </c>
      <c r="Q1239" s="7">
        <f>IFERROR(WEEKNUM(Data7[[#This Row],[Date:]]),"")</f>
        <v>27</v>
      </c>
      <c r="R1239" s="6">
        <f t="shared" si="57"/>
        <v>45473</v>
      </c>
      <c r="S1239" s="6">
        <f>Data7[[#This Row],[Week Start]]+7</f>
        <v>45480</v>
      </c>
      <c r="T1239" s="7" t="str">
        <f t="shared" si="58"/>
        <v>6/30/2024 - 7/7/2024</v>
      </c>
      <c r="U1239" s="7" t="str">
        <f t="shared" si="59"/>
        <v>Time Card</v>
      </c>
      <c r="V1239" s="8" t="str">
        <f>RIGHT(TEXT(Data7[[#This Row],[Date:]],"mmddyyyy"),4)</f>
        <v>2024</v>
      </c>
      <c r="W1239" s="8" t="str">
        <f>MID(TEXT(Data7[[#This Row],[Date:]],"mmddyyyy"),3,2)</f>
        <v>02</v>
      </c>
      <c r="X1239" s="8" t="str">
        <f>LEFT(TEXT(Data7[[#This Row],[Date:]],"mmddyyyy"),2)</f>
        <v>07</v>
      </c>
      <c r="Y1239" s="6">
        <f>DATE(Data7[[#This Row],[Year]],Data7[[#This Row],[Month]],Data7[[#This Row],[Day]])</f>
        <v>45475</v>
      </c>
    </row>
    <row r="1240" spans="1:25" x14ac:dyDescent="0.3">
      <c r="A1240" s="5">
        <v>45476.572675347219</v>
      </c>
      <c r="B1240" s="7" t="s">
        <v>35</v>
      </c>
      <c r="C1240" s="6" t="s">
        <v>914</v>
      </c>
      <c r="D1240" s="7" t="s">
        <v>919</v>
      </c>
      <c r="E1240" s="8">
        <v>4</v>
      </c>
      <c r="F1240" s="7">
        <v>7122715</v>
      </c>
      <c r="G1240" s="7" t="s">
        <v>117</v>
      </c>
      <c r="H1240" s="7" t="s">
        <v>756</v>
      </c>
      <c r="I1240" s="7" t="s">
        <v>44</v>
      </c>
      <c r="J1240" s="19" t="str">
        <f>IFERROR(INDEX('Employee Info'!$C$3:$E$200,MATCH(Data7[[#This Row],[Name:]],'Employee Info'!$B$3:$B$200,0),MATCH(Data7[[#This Row],[Hours Type:]],'Employee Info'!$C$2:$E$2,0)),"")</f>
        <v/>
      </c>
      <c r="K1240" s="19" t="str">
        <f>IFERROR(INDEX('Employee Info'!$C$3:$J$200,MATCH(Data7[[#This Row],[Name:]],'Employee Info'!$B$3:$B$200,0),MATCH(Data7[[#Headers],[Truck]],'Employee Info'!$C$2:$J$2,0)),"")</f>
        <v/>
      </c>
      <c r="L1240" s="19" t="str">
        <f>IFERROR(INDEX('Employee Info'!$C$3:$J$200,MATCH(Data7[[#This Row],[Name:]],'Employee Info'!$B$3:$B$200,0),MATCH(Data7[[#Headers],[Phone]],'Employee Info'!$C$2:$J$2,0)),"")</f>
        <v/>
      </c>
      <c r="M1240" s="19" t="str">
        <f>IFERROR(INDEX('Employee Info'!$C$3:$J$200,MATCH(Data7[[#This Row],[Name:]],'Employee Info'!$B$3:$B$200,0),MATCH(Data7[[#Headers],[Tech]],'Employee Info'!$C$2:$J$2,0)),"")</f>
        <v/>
      </c>
      <c r="N1240" s="19" t="str">
        <f>IFERROR(INDEX('Employee Info'!$C$3:$J$200,MATCH(Data7[[#This Row],[Name:]],'Employee Info'!$B$3:$B$200,0),MATCH(Data7[[#Headers],[Other]],'Employee Info'!$C$2:$J$2,0)),"")</f>
        <v/>
      </c>
      <c r="O1240" s="19">
        <f>IFERROR((Data7[[#This Row],[Hours:]]*SUM(Data7[[#This Row],[Rate]:[Other]])),"")</f>
        <v>0</v>
      </c>
      <c r="P1240" s="7" t="str">
        <f>IF(Data7[[#This Row],[WO'#:]]="","Riley #","WO#")</f>
        <v>WO#</v>
      </c>
      <c r="Q1240" s="7">
        <f>IFERROR(WEEKNUM(Data7[[#This Row],[Date:]]),"")</f>
        <v>27</v>
      </c>
      <c r="R1240" s="6">
        <f t="shared" si="57"/>
        <v>45473</v>
      </c>
      <c r="S1240" s="6">
        <f>Data7[[#This Row],[Week Start]]+7</f>
        <v>45480</v>
      </c>
      <c r="T1240" s="7" t="str">
        <f t="shared" si="58"/>
        <v>6/30/2024 - 7/7/2024</v>
      </c>
      <c r="U1240" s="7" t="str">
        <f t="shared" si="59"/>
        <v>Time Card</v>
      </c>
      <c r="V1240" s="8" t="str">
        <f>RIGHT(TEXT(Data7[[#This Row],[Date:]],"mmddyyyy"),4)</f>
        <v>2024</v>
      </c>
      <c r="W1240" s="8" t="str">
        <f>MID(TEXT(Data7[[#This Row],[Date:]],"mmddyyyy"),3,2)</f>
        <v>02</v>
      </c>
      <c r="X1240" s="8" t="str">
        <f>LEFT(TEXT(Data7[[#This Row],[Date:]],"mmddyyyy"),2)</f>
        <v>07</v>
      </c>
      <c r="Y1240" s="6">
        <f>DATE(Data7[[#This Row],[Year]],Data7[[#This Row],[Month]],Data7[[#This Row],[Day]])</f>
        <v>45475</v>
      </c>
    </row>
    <row r="1241" spans="1:25" x14ac:dyDescent="0.3">
      <c r="A1241" s="5">
        <v>45478.527879513887</v>
      </c>
      <c r="B1241" s="7" t="s">
        <v>66</v>
      </c>
      <c r="C1241" s="6" t="s">
        <v>914</v>
      </c>
      <c r="D1241" s="7" t="s">
        <v>919</v>
      </c>
      <c r="E1241" s="8">
        <v>1</v>
      </c>
      <c r="F1241" s="7">
        <v>7122715</v>
      </c>
      <c r="G1241" s="7" t="s">
        <v>68</v>
      </c>
      <c r="H1241" s="7" t="s">
        <v>756</v>
      </c>
      <c r="I1241" s="7" t="s">
        <v>44</v>
      </c>
      <c r="J1241" s="19" t="str">
        <f>IFERROR(INDEX('Employee Info'!$C$3:$E$200,MATCH(Data7[[#This Row],[Name:]],'Employee Info'!$B$3:$B$200,0),MATCH(Data7[[#This Row],[Hours Type:]],'Employee Info'!$C$2:$E$2,0)),"")</f>
        <v/>
      </c>
      <c r="K1241" s="19" t="str">
        <f>IFERROR(INDEX('Employee Info'!$C$3:$J$200,MATCH(Data7[[#This Row],[Name:]],'Employee Info'!$B$3:$B$200,0),MATCH(Data7[[#Headers],[Truck]],'Employee Info'!$C$2:$J$2,0)),"")</f>
        <v/>
      </c>
      <c r="L1241" s="19" t="str">
        <f>IFERROR(INDEX('Employee Info'!$C$3:$J$200,MATCH(Data7[[#This Row],[Name:]],'Employee Info'!$B$3:$B$200,0),MATCH(Data7[[#Headers],[Phone]],'Employee Info'!$C$2:$J$2,0)),"")</f>
        <v/>
      </c>
      <c r="M1241" s="19" t="str">
        <f>IFERROR(INDEX('Employee Info'!$C$3:$J$200,MATCH(Data7[[#This Row],[Name:]],'Employee Info'!$B$3:$B$200,0),MATCH(Data7[[#Headers],[Tech]],'Employee Info'!$C$2:$J$2,0)),"")</f>
        <v/>
      </c>
      <c r="N1241" s="19" t="str">
        <f>IFERROR(INDEX('Employee Info'!$C$3:$J$200,MATCH(Data7[[#This Row],[Name:]],'Employee Info'!$B$3:$B$200,0),MATCH(Data7[[#Headers],[Other]],'Employee Info'!$C$2:$J$2,0)),"")</f>
        <v/>
      </c>
      <c r="O1241" s="19">
        <f>IFERROR((Data7[[#This Row],[Hours:]]*SUM(Data7[[#This Row],[Rate]:[Other]])),"")</f>
        <v>0</v>
      </c>
      <c r="P1241" s="7" t="str">
        <f>IF(Data7[[#This Row],[WO'#:]]="","Riley #","WO#")</f>
        <v>WO#</v>
      </c>
      <c r="Q1241" s="7">
        <f>IFERROR(WEEKNUM(Data7[[#This Row],[Date:]]),"")</f>
        <v>27</v>
      </c>
      <c r="R1241" s="6">
        <f t="shared" si="57"/>
        <v>45473</v>
      </c>
      <c r="S1241" s="6">
        <f>Data7[[#This Row],[Week Start]]+7</f>
        <v>45480</v>
      </c>
      <c r="T1241" s="7" t="str">
        <f t="shared" si="58"/>
        <v>6/30/2024 - 7/7/2024</v>
      </c>
      <c r="U1241" s="7" t="str">
        <f t="shared" si="59"/>
        <v>Time Card</v>
      </c>
      <c r="V1241" s="8" t="str">
        <f>RIGHT(TEXT(Data7[[#This Row],[Date:]],"mmddyyyy"),4)</f>
        <v>2024</v>
      </c>
      <c r="W1241" s="8" t="str">
        <f>MID(TEXT(Data7[[#This Row],[Date:]],"mmddyyyy"),3,2)</f>
        <v>02</v>
      </c>
      <c r="X1241" s="8" t="str">
        <f>LEFT(TEXT(Data7[[#This Row],[Date:]],"mmddyyyy"),2)</f>
        <v>07</v>
      </c>
      <c r="Y1241" s="6">
        <f>DATE(Data7[[#This Row],[Year]],Data7[[#This Row],[Month]],Data7[[#This Row],[Day]])</f>
        <v>45475</v>
      </c>
    </row>
    <row r="1242" spans="1:25" x14ac:dyDescent="0.3">
      <c r="A1242" s="5">
        <v>45476.573253935188</v>
      </c>
      <c r="B1242" s="7" t="s">
        <v>35</v>
      </c>
      <c r="C1242" s="6" t="s">
        <v>914</v>
      </c>
      <c r="D1242" s="7" t="s">
        <v>920</v>
      </c>
      <c r="E1242" s="8">
        <v>4</v>
      </c>
      <c r="F1242" s="7" t="s">
        <v>68</v>
      </c>
      <c r="G1242" s="7" t="s">
        <v>117</v>
      </c>
      <c r="H1242" s="7" t="s">
        <v>573</v>
      </c>
      <c r="I1242" s="7" t="s">
        <v>44</v>
      </c>
      <c r="J1242" s="19" t="str">
        <f>IFERROR(INDEX('Employee Info'!$C$3:$E$200,MATCH(Data7[[#This Row],[Name:]],'Employee Info'!$B$3:$B$200,0),MATCH(Data7[[#This Row],[Hours Type:]],'Employee Info'!$C$2:$E$2,0)),"")</f>
        <v/>
      </c>
      <c r="K1242" s="19" t="str">
        <f>IFERROR(INDEX('Employee Info'!$C$3:$J$200,MATCH(Data7[[#This Row],[Name:]],'Employee Info'!$B$3:$B$200,0),MATCH(Data7[[#Headers],[Truck]],'Employee Info'!$C$2:$J$2,0)),"")</f>
        <v/>
      </c>
      <c r="L1242" s="19" t="str">
        <f>IFERROR(INDEX('Employee Info'!$C$3:$J$200,MATCH(Data7[[#This Row],[Name:]],'Employee Info'!$B$3:$B$200,0),MATCH(Data7[[#Headers],[Phone]],'Employee Info'!$C$2:$J$2,0)),"")</f>
        <v/>
      </c>
      <c r="M1242" s="19" t="str">
        <f>IFERROR(INDEX('Employee Info'!$C$3:$J$200,MATCH(Data7[[#This Row],[Name:]],'Employee Info'!$B$3:$B$200,0),MATCH(Data7[[#Headers],[Tech]],'Employee Info'!$C$2:$J$2,0)),"")</f>
        <v/>
      </c>
      <c r="N1242" s="19" t="str">
        <f>IFERROR(INDEX('Employee Info'!$C$3:$J$200,MATCH(Data7[[#This Row],[Name:]],'Employee Info'!$B$3:$B$200,0),MATCH(Data7[[#Headers],[Other]],'Employee Info'!$C$2:$J$2,0)),"")</f>
        <v/>
      </c>
      <c r="O1242" s="19">
        <f>IFERROR((Data7[[#This Row],[Hours:]]*SUM(Data7[[#This Row],[Rate]:[Other]])),"")</f>
        <v>0</v>
      </c>
      <c r="P1242" s="7" t="str">
        <f>IF(Data7[[#This Row],[WO'#:]]="","Riley #","WO#")</f>
        <v>Riley #</v>
      </c>
      <c r="Q1242" s="7">
        <f>IFERROR(WEEKNUM(Data7[[#This Row],[Date:]]),"")</f>
        <v>27</v>
      </c>
      <c r="R1242" s="6">
        <f t="shared" si="57"/>
        <v>45473</v>
      </c>
      <c r="S1242" s="6">
        <f>Data7[[#This Row],[Week Start]]+7</f>
        <v>45480</v>
      </c>
      <c r="T1242" s="7" t="str">
        <f t="shared" si="58"/>
        <v>6/30/2024 - 7/7/2024</v>
      </c>
      <c r="U1242" s="7" t="str">
        <f t="shared" si="59"/>
        <v>Time Card</v>
      </c>
      <c r="V1242" s="8" t="str">
        <f>RIGHT(TEXT(Data7[[#This Row],[Date:]],"mmddyyyy"),4)</f>
        <v>2024</v>
      </c>
      <c r="W1242" s="8" t="str">
        <f>MID(TEXT(Data7[[#This Row],[Date:]],"mmddyyyy"),3,2)</f>
        <v>02</v>
      </c>
      <c r="X1242" s="8" t="str">
        <f>LEFT(TEXT(Data7[[#This Row],[Date:]],"mmddyyyy"),2)</f>
        <v>07</v>
      </c>
      <c r="Y1242" s="6">
        <f>DATE(Data7[[#This Row],[Year]],Data7[[#This Row],[Month]],Data7[[#This Row],[Day]])</f>
        <v>45475</v>
      </c>
    </row>
    <row r="1243" spans="1:25" x14ac:dyDescent="0.3">
      <c r="A1243" s="5">
        <v>45478.528319560188</v>
      </c>
      <c r="B1243" s="7" t="s">
        <v>66</v>
      </c>
      <c r="C1243" s="6" t="s">
        <v>914</v>
      </c>
      <c r="D1243" s="7" t="s">
        <v>920</v>
      </c>
      <c r="E1243" s="8">
        <v>1</v>
      </c>
      <c r="F1243" s="7" t="s">
        <v>68</v>
      </c>
      <c r="G1243" s="7" t="s">
        <v>68</v>
      </c>
      <c r="H1243" s="7" t="s">
        <v>573</v>
      </c>
      <c r="I1243" s="7" t="s">
        <v>44</v>
      </c>
      <c r="J1243" s="19" t="str">
        <f>IFERROR(INDEX('Employee Info'!$C$3:$E$200,MATCH(Data7[[#This Row],[Name:]],'Employee Info'!$B$3:$B$200,0),MATCH(Data7[[#This Row],[Hours Type:]],'Employee Info'!$C$2:$E$2,0)),"")</f>
        <v/>
      </c>
      <c r="K1243" s="19" t="str">
        <f>IFERROR(INDEX('Employee Info'!$C$3:$J$200,MATCH(Data7[[#This Row],[Name:]],'Employee Info'!$B$3:$B$200,0),MATCH(Data7[[#Headers],[Truck]],'Employee Info'!$C$2:$J$2,0)),"")</f>
        <v/>
      </c>
      <c r="L1243" s="19" t="str">
        <f>IFERROR(INDEX('Employee Info'!$C$3:$J$200,MATCH(Data7[[#This Row],[Name:]],'Employee Info'!$B$3:$B$200,0),MATCH(Data7[[#Headers],[Phone]],'Employee Info'!$C$2:$J$2,0)),"")</f>
        <v/>
      </c>
      <c r="M1243" s="19" t="str">
        <f>IFERROR(INDEX('Employee Info'!$C$3:$J$200,MATCH(Data7[[#This Row],[Name:]],'Employee Info'!$B$3:$B$200,0),MATCH(Data7[[#Headers],[Tech]],'Employee Info'!$C$2:$J$2,0)),"")</f>
        <v/>
      </c>
      <c r="N1243" s="19" t="str">
        <f>IFERROR(INDEX('Employee Info'!$C$3:$J$200,MATCH(Data7[[#This Row],[Name:]],'Employee Info'!$B$3:$B$200,0),MATCH(Data7[[#Headers],[Other]],'Employee Info'!$C$2:$J$2,0)),"")</f>
        <v/>
      </c>
      <c r="O1243" s="19">
        <f>IFERROR((Data7[[#This Row],[Hours:]]*SUM(Data7[[#This Row],[Rate]:[Other]])),"")</f>
        <v>0</v>
      </c>
      <c r="P1243" s="7" t="str">
        <f>IF(Data7[[#This Row],[WO'#:]]="","Riley #","WO#")</f>
        <v>Riley #</v>
      </c>
      <c r="Q1243" s="7">
        <f>IFERROR(WEEKNUM(Data7[[#This Row],[Date:]]),"")</f>
        <v>27</v>
      </c>
      <c r="R1243" s="6">
        <f t="shared" si="57"/>
        <v>45473</v>
      </c>
      <c r="S1243" s="6">
        <f>Data7[[#This Row],[Week Start]]+7</f>
        <v>45480</v>
      </c>
      <c r="T1243" s="7" t="str">
        <f t="shared" si="58"/>
        <v>6/30/2024 - 7/7/2024</v>
      </c>
      <c r="U1243" s="7" t="str">
        <f t="shared" si="59"/>
        <v>Time Card</v>
      </c>
      <c r="V1243" s="8" t="str">
        <f>RIGHT(TEXT(Data7[[#This Row],[Date:]],"mmddyyyy"),4)</f>
        <v>2024</v>
      </c>
      <c r="W1243" s="8" t="str">
        <f>MID(TEXT(Data7[[#This Row],[Date:]],"mmddyyyy"),3,2)</f>
        <v>02</v>
      </c>
      <c r="X1243" s="8" t="str">
        <f>LEFT(TEXT(Data7[[#This Row],[Date:]],"mmddyyyy"),2)</f>
        <v>07</v>
      </c>
      <c r="Y1243" s="6">
        <f>DATE(Data7[[#This Row],[Year]],Data7[[#This Row],[Month]],Data7[[#This Row],[Day]])</f>
        <v>45475</v>
      </c>
    </row>
    <row r="1244" spans="1:25" x14ac:dyDescent="0.3">
      <c r="A1244" s="5">
        <v>45478.536031249998</v>
      </c>
      <c r="B1244" s="7" t="s">
        <v>66</v>
      </c>
      <c r="C1244" s="6" t="s">
        <v>921</v>
      </c>
      <c r="D1244" s="7" t="s">
        <v>931</v>
      </c>
      <c r="E1244" s="8">
        <v>1.5</v>
      </c>
      <c r="F1244" s="7">
        <v>20028</v>
      </c>
      <c r="G1244" s="7" t="s">
        <v>68</v>
      </c>
      <c r="H1244" s="7" t="s">
        <v>756</v>
      </c>
      <c r="I1244" s="7" t="s">
        <v>45</v>
      </c>
      <c r="J1244" s="19" t="str">
        <f>IFERROR(INDEX('Employee Info'!$C$3:$E$200,MATCH(Data7[[#This Row],[Name:]],'Employee Info'!$B$3:$B$200,0),MATCH(Data7[[#This Row],[Hours Type:]],'Employee Info'!$C$2:$E$2,0)),"")</f>
        <v/>
      </c>
      <c r="K1244" s="19" t="str">
        <f>IFERROR(INDEX('Employee Info'!$C$3:$J$200,MATCH(Data7[[#This Row],[Name:]],'Employee Info'!$B$3:$B$200,0),MATCH(Data7[[#Headers],[Truck]],'Employee Info'!$C$2:$J$2,0)),"")</f>
        <v/>
      </c>
      <c r="L1244" s="19" t="str">
        <f>IFERROR(INDEX('Employee Info'!$C$3:$J$200,MATCH(Data7[[#This Row],[Name:]],'Employee Info'!$B$3:$B$200,0),MATCH(Data7[[#Headers],[Phone]],'Employee Info'!$C$2:$J$2,0)),"")</f>
        <v/>
      </c>
      <c r="M1244" s="19" t="str">
        <f>IFERROR(INDEX('Employee Info'!$C$3:$J$200,MATCH(Data7[[#This Row],[Name:]],'Employee Info'!$B$3:$B$200,0),MATCH(Data7[[#Headers],[Tech]],'Employee Info'!$C$2:$J$2,0)),"")</f>
        <v/>
      </c>
      <c r="N1244" s="19" t="str">
        <f>IFERROR(INDEX('Employee Info'!$C$3:$J$200,MATCH(Data7[[#This Row],[Name:]],'Employee Info'!$B$3:$B$200,0),MATCH(Data7[[#Headers],[Other]],'Employee Info'!$C$2:$J$2,0)),"")</f>
        <v/>
      </c>
      <c r="O1244" s="19">
        <f>IFERROR((Data7[[#This Row],[Hours:]]*SUM(Data7[[#This Row],[Rate]:[Other]])),"")</f>
        <v>0</v>
      </c>
      <c r="P1244" s="7" t="str">
        <f>IF(Data7[[#This Row],[WO'#:]]="","Riley #","WO#")</f>
        <v>WO#</v>
      </c>
      <c r="Q1244" s="7">
        <f>IFERROR(WEEKNUM(Data7[[#This Row],[Date:]]),"")</f>
        <v>27</v>
      </c>
      <c r="R1244" s="6">
        <f t="shared" si="57"/>
        <v>45473</v>
      </c>
      <c r="S1244" s="6">
        <f>Data7[[#This Row],[Week Start]]+7</f>
        <v>45480</v>
      </c>
      <c r="T1244" s="7" t="str">
        <f t="shared" si="58"/>
        <v>6/30/2024 - 7/7/2024</v>
      </c>
      <c r="U1244" s="7" t="str">
        <f t="shared" si="59"/>
        <v>Time Card</v>
      </c>
      <c r="V1244" s="8" t="str">
        <f>RIGHT(TEXT(Data7[[#This Row],[Date:]],"mmddyyyy"),4)</f>
        <v>2024</v>
      </c>
      <c r="W1244" s="8" t="str">
        <f>MID(TEXT(Data7[[#This Row],[Date:]],"mmddyyyy"),3,2)</f>
        <v>03</v>
      </c>
      <c r="X1244" s="8" t="str">
        <f>LEFT(TEXT(Data7[[#This Row],[Date:]],"mmddyyyy"),2)</f>
        <v>07</v>
      </c>
      <c r="Y1244" s="6">
        <f>DATE(Data7[[#This Row],[Year]],Data7[[#This Row],[Month]],Data7[[#This Row],[Day]])</f>
        <v>45476</v>
      </c>
    </row>
    <row r="1245" spans="1:25" x14ac:dyDescent="0.3">
      <c r="A1245" s="5">
        <v>45476.576248726851</v>
      </c>
      <c r="B1245" s="7" t="s">
        <v>35</v>
      </c>
      <c r="C1245" s="6" t="s">
        <v>921</v>
      </c>
      <c r="D1245" s="7" t="s">
        <v>925</v>
      </c>
      <c r="E1245" s="8">
        <v>1</v>
      </c>
      <c r="F1245" s="7">
        <v>79024</v>
      </c>
      <c r="G1245" s="7" t="s">
        <v>117</v>
      </c>
      <c r="H1245" s="7" t="s">
        <v>756</v>
      </c>
      <c r="I1245" s="7" t="s">
        <v>44</v>
      </c>
      <c r="J1245" s="19" t="str">
        <f>IFERROR(INDEX('Employee Info'!$C$3:$E$200,MATCH(Data7[[#This Row],[Name:]],'Employee Info'!$B$3:$B$200,0),MATCH(Data7[[#This Row],[Hours Type:]],'Employee Info'!$C$2:$E$2,0)),"")</f>
        <v/>
      </c>
      <c r="K1245" s="19" t="str">
        <f>IFERROR(INDEX('Employee Info'!$C$3:$J$200,MATCH(Data7[[#This Row],[Name:]],'Employee Info'!$B$3:$B$200,0),MATCH(Data7[[#Headers],[Truck]],'Employee Info'!$C$2:$J$2,0)),"")</f>
        <v/>
      </c>
      <c r="L1245" s="19" t="str">
        <f>IFERROR(INDEX('Employee Info'!$C$3:$J$200,MATCH(Data7[[#This Row],[Name:]],'Employee Info'!$B$3:$B$200,0),MATCH(Data7[[#Headers],[Phone]],'Employee Info'!$C$2:$J$2,0)),"")</f>
        <v/>
      </c>
      <c r="M1245" s="19" t="str">
        <f>IFERROR(INDEX('Employee Info'!$C$3:$J$200,MATCH(Data7[[#This Row],[Name:]],'Employee Info'!$B$3:$B$200,0),MATCH(Data7[[#Headers],[Tech]],'Employee Info'!$C$2:$J$2,0)),"")</f>
        <v/>
      </c>
      <c r="N1245" s="19" t="str">
        <f>IFERROR(INDEX('Employee Info'!$C$3:$J$200,MATCH(Data7[[#This Row],[Name:]],'Employee Info'!$B$3:$B$200,0),MATCH(Data7[[#Headers],[Other]],'Employee Info'!$C$2:$J$2,0)),"")</f>
        <v/>
      </c>
      <c r="O1245" s="19">
        <f>IFERROR((Data7[[#This Row],[Hours:]]*SUM(Data7[[#This Row],[Rate]:[Other]])),"")</f>
        <v>0</v>
      </c>
      <c r="P1245" s="7" t="str">
        <f>IF(Data7[[#This Row],[WO'#:]]="","Riley #","WO#")</f>
        <v>WO#</v>
      </c>
      <c r="Q1245" s="7">
        <f>IFERROR(WEEKNUM(Data7[[#This Row],[Date:]]),"")</f>
        <v>27</v>
      </c>
      <c r="R1245" s="6">
        <f t="shared" si="57"/>
        <v>45473</v>
      </c>
      <c r="S1245" s="6">
        <f>Data7[[#This Row],[Week Start]]+7</f>
        <v>45480</v>
      </c>
      <c r="T1245" s="7" t="str">
        <f t="shared" si="58"/>
        <v>6/30/2024 - 7/7/2024</v>
      </c>
      <c r="U1245" s="7" t="str">
        <f t="shared" si="59"/>
        <v>Time Card</v>
      </c>
      <c r="V1245" s="8" t="str">
        <f>RIGHT(TEXT(Data7[[#This Row],[Date:]],"mmddyyyy"),4)</f>
        <v>2024</v>
      </c>
      <c r="W1245" s="8" t="str">
        <f>MID(TEXT(Data7[[#This Row],[Date:]],"mmddyyyy"),3,2)</f>
        <v>03</v>
      </c>
      <c r="X1245" s="8" t="str">
        <f>LEFT(TEXT(Data7[[#This Row],[Date:]],"mmddyyyy"),2)</f>
        <v>07</v>
      </c>
      <c r="Y1245" s="6">
        <f>DATE(Data7[[#This Row],[Year]],Data7[[#This Row],[Month]],Data7[[#This Row],[Day]])</f>
        <v>45476</v>
      </c>
    </row>
    <row r="1246" spans="1:25" x14ac:dyDescent="0.3">
      <c r="A1246" s="5">
        <v>45478.531702777778</v>
      </c>
      <c r="B1246" s="7" t="s">
        <v>66</v>
      </c>
      <c r="C1246" s="6" t="s">
        <v>921</v>
      </c>
      <c r="D1246" s="7" t="s">
        <v>928</v>
      </c>
      <c r="E1246" s="8">
        <v>7</v>
      </c>
      <c r="F1246" s="7">
        <v>6984733</v>
      </c>
      <c r="G1246" s="7" t="s">
        <v>68</v>
      </c>
      <c r="H1246" s="7" t="s">
        <v>756</v>
      </c>
      <c r="I1246" s="7" t="s">
        <v>44</v>
      </c>
      <c r="J1246" s="19" t="str">
        <f>IFERROR(INDEX('Employee Info'!$C$3:$E$200,MATCH(Data7[[#This Row],[Name:]],'Employee Info'!$B$3:$B$200,0),MATCH(Data7[[#This Row],[Hours Type:]],'Employee Info'!$C$2:$E$2,0)),"")</f>
        <v/>
      </c>
      <c r="K1246" s="19" t="str">
        <f>IFERROR(INDEX('Employee Info'!$C$3:$J$200,MATCH(Data7[[#This Row],[Name:]],'Employee Info'!$B$3:$B$200,0),MATCH(Data7[[#Headers],[Truck]],'Employee Info'!$C$2:$J$2,0)),"")</f>
        <v/>
      </c>
      <c r="L1246" s="19" t="str">
        <f>IFERROR(INDEX('Employee Info'!$C$3:$J$200,MATCH(Data7[[#This Row],[Name:]],'Employee Info'!$B$3:$B$200,0),MATCH(Data7[[#Headers],[Phone]],'Employee Info'!$C$2:$J$2,0)),"")</f>
        <v/>
      </c>
      <c r="M1246" s="19" t="str">
        <f>IFERROR(INDEX('Employee Info'!$C$3:$J$200,MATCH(Data7[[#This Row],[Name:]],'Employee Info'!$B$3:$B$200,0),MATCH(Data7[[#Headers],[Tech]],'Employee Info'!$C$2:$J$2,0)),"")</f>
        <v/>
      </c>
      <c r="N1246" s="19" t="str">
        <f>IFERROR(INDEX('Employee Info'!$C$3:$J$200,MATCH(Data7[[#This Row],[Name:]],'Employee Info'!$B$3:$B$200,0),MATCH(Data7[[#Headers],[Other]],'Employee Info'!$C$2:$J$2,0)),"")</f>
        <v/>
      </c>
      <c r="O1246" s="19">
        <f>IFERROR((Data7[[#This Row],[Hours:]]*SUM(Data7[[#This Row],[Rate]:[Other]])),"")</f>
        <v>0</v>
      </c>
      <c r="P1246" s="7" t="str">
        <f>IF(Data7[[#This Row],[WO'#:]]="","Riley #","WO#")</f>
        <v>WO#</v>
      </c>
      <c r="Q1246" s="7">
        <f>IFERROR(WEEKNUM(Data7[[#This Row],[Date:]]),"")</f>
        <v>27</v>
      </c>
      <c r="R1246" s="6">
        <f t="shared" si="57"/>
        <v>45473</v>
      </c>
      <c r="S1246" s="6">
        <f>Data7[[#This Row],[Week Start]]+7</f>
        <v>45480</v>
      </c>
      <c r="T1246" s="7" t="str">
        <f t="shared" si="58"/>
        <v>6/30/2024 - 7/7/2024</v>
      </c>
      <c r="U1246" s="7" t="str">
        <f t="shared" si="59"/>
        <v>Time Card</v>
      </c>
      <c r="V1246" s="8" t="str">
        <f>RIGHT(TEXT(Data7[[#This Row],[Date:]],"mmddyyyy"),4)</f>
        <v>2024</v>
      </c>
      <c r="W1246" s="8" t="str">
        <f>MID(TEXT(Data7[[#This Row],[Date:]],"mmddyyyy"),3,2)</f>
        <v>03</v>
      </c>
      <c r="X1246" s="8" t="str">
        <f>LEFT(TEXT(Data7[[#This Row],[Date:]],"mmddyyyy"),2)</f>
        <v>07</v>
      </c>
      <c r="Y1246" s="6">
        <f>DATE(Data7[[#This Row],[Year]],Data7[[#This Row],[Month]],Data7[[#This Row],[Day]])</f>
        <v>45476</v>
      </c>
    </row>
    <row r="1247" spans="1:25" x14ac:dyDescent="0.3">
      <c r="A1247" s="5">
        <v>45517.48750891204</v>
      </c>
      <c r="B1247" s="7" t="s">
        <v>76</v>
      </c>
      <c r="C1247" s="6" t="s">
        <v>921</v>
      </c>
      <c r="D1247" s="7" t="s">
        <v>156</v>
      </c>
      <c r="E1247" s="8">
        <v>1</v>
      </c>
      <c r="F1247" s="7">
        <v>6984733</v>
      </c>
      <c r="G1247" s="7" t="s">
        <v>68</v>
      </c>
      <c r="H1247" s="7" t="s">
        <v>756</v>
      </c>
      <c r="I1247" s="7" t="s">
        <v>44</v>
      </c>
      <c r="J1247" s="19" t="str">
        <f>IFERROR(INDEX('Employee Info'!$C$3:$E$200,MATCH(Data7[[#This Row],[Name:]],'Employee Info'!$B$3:$B$200,0),MATCH(Data7[[#This Row],[Hours Type:]],'Employee Info'!$C$2:$E$2,0)),"")</f>
        <v/>
      </c>
      <c r="K1247" s="19" t="str">
        <f>IFERROR(INDEX('Employee Info'!$C$3:$J$200,MATCH(Data7[[#This Row],[Name:]],'Employee Info'!$B$3:$B$200,0),MATCH(Data7[[#Headers],[Truck]],'Employee Info'!$C$2:$J$2,0)),"")</f>
        <v/>
      </c>
      <c r="L1247" s="19" t="str">
        <f>IFERROR(INDEX('Employee Info'!$C$3:$J$200,MATCH(Data7[[#This Row],[Name:]],'Employee Info'!$B$3:$B$200,0),MATCH(Data7[[#Headers],[Phone]],'Employee Info'!$C$2:$J$2,0)),"")</f>
        <v/>
      </c>
      <c r="M1247" s="19" t="str">
        <f>IFERROR(INDEX('Employee Info'!$C$3:$J$200,MATCH(Data7[[#This Row],[Name:]],'Employee Info'!$B$3:$B$200,0),MATCH(Data7[[#Headers],[Tech]],'Employee Info'!$C$2:$J$2,0)),"")</f>
        <v/>
      </c>
      <c r="N1247" s="19" t="str">
        <f>IFERROR(INDEX('Employee Info'!$C$3:$J$200,MATCH(Data7[[#This Row],[Name:]],'Employee Info'!$B$3:$B$200,0),MATCH(Data7[[#Headers],[Other]],'Employee Info'!$C$2:$J$2,0)),"")</f>
        <v/>
      </c>
      <c r="O1247" s="19">
        <f>IFERROR((Data7[[#This Row],[Hours:]]*SUM(Data7[[#This Row],[Rate]:[Other]])),"")</f>
        <v>0</v>
      </c>
      <c r="P1247" s="7" t="str">
        <f>IF(Data7[[#This Row],[WO'#:]]="","Riley #","WO#")</f>
        <v>WO#</v>
      </c>
      <c r="Q1247" s="7">
        <f>IFERROR(WEEKNUM(Data7[[#This Row],[Date:]]),"")</f>
        <v>27</v>
      </c>
      <c r="R1247" s="6">
        <f t="shared" si="57"/>
        <v>45473</v>
      </c>
      <c r="S1247" s="6">
        <f>Data7[[#This Row],[Week Start]]+7</f>
        <v>45480</v>
      </c>
      <c r="T1247" s="7" t="str">
        <f t="shared" si="58"/>
        <v>6/30/2024 - 7/7/2024</v>
      </c>
      <c r="U1247" s="7" t="str">
        <f t="shared" si="59"/>
        <v>Time Card</v>
      </c>
      <c r="V1247" s="8" t="str">
        <f>RIGHT(TEXT(Data7[[#This Row],[Date:]],"mmddyyyy"),4)</f>
        <v>2024</v>
      </c>
      <c r="W1247" s="8" t="str">
        <f>MID(TEXT(Data7[[#This Row],[Date:]],"mmddyyyy"),3,2)</f>
        <v>03</v>
      </c>
      <c r="X1247" s="8" t="str">
        <f>LEFT(TEXT(Data7[[#This Row],[Date:]],"mmddyyyy"),2)</f>
        <v>07</v>
      </c>
      <c r="Y1247" s="6">
        <f>DATE(Data7[[#This Row],[Year]],Data7[[#This Row],[Month]],Data7[[#This Row],[Day]])</f>
        <v>45476</v>
      </c>
    </row>
    <row r="1248" spans="1:25" x14ac:dyDescent="0.3">
      <c r="A1248" s="5">
        <v>45478.528361921293</v>
      </c>
      <c r="B1248" s="7" t="s">
        <v>66</v>
      </c>
      <c r="C1248" s="6" t="s">
        <v>921</v>
      </c>
      <c r="D1248" s="7" t="s">
        <v>920</v>
      </c>
      <c r="E1248" s="8">
        <v>1</v>
      </c>
      <c r="F1248" s="7" t="s">
        <v>68</v>
      </c>
      <c r="G1248" s="7" t="s">
        <v>68</v>
      </c>
      <c r="H1248" s="7" t="s">
        <v>573</v>
      </c>
      <c r="I1248" s="7" t="s">
        <v>44</v>
      </c>
      <c r="J1248" s="19" t="str">
        <f>IFERROR(INDEX('Employee Info'!$C$3:$E$200,MATCH(Data7[[#This Row],[Name:]],'Employee Info'!$B$3:$B$200,0),MATCH(Data7[[#This Row],[Hours Type:]],'Employee Info'!$C$2:$E$2,0)),"")</f>
        <v/>
      </c>
      <c r="K1248" s="19" t="str">
        <f>IFERROR(INDEX('Employee Info'!$C$3:$J$200,MATCH(Data7[[#This Row],[Name:]],'Employee Info'!$B$3:$B$200,0),MATCH(Data7[[#Headers],[Truck]],'Employee Info'!$C$2:$J$2,0)),"")</f>
        <v/>
      </c>
      <c r="L1248" s="19" t="str">
        <f>IFERROR(INDEX('Employee Info'!$C$3:$J$200,MATCH(Data7[[#This Row],[Name:]],'Employee Info'!$B$3:$B$200,0),MATCH(Data7[[#Headers],[Phone]],'Employee Info'!$C$2:$J$2,0)),"")</f>
        <v/>
      </c>
      <c r="M1248" s="19" t="str">
        <f>IFERROR(INDEX('Employee Info'!$C$3:$J$200,MATCH(Data7[[#This Row],[Name:]],'Employee Info'!$B$3:$B$200,0),MATCH(Data7[[#Headers],[Tech]],'Employee Info'!$C$2:$J$2,0)),"")</f>
        <v/>
      </c>
      <c r="N1248" s="19" t="str">
        <f>IFERROR(INDEX('Employee Info'!$C$3:$J$200,MATCH(Data7[[#This Row],[Name:]],'Employee Info'!$B$3:$B$200,0),MATCH(Data7[[#Headers],[Other]],'Employee Info'!$C$2:$J$2,0)),"")</f>
        <v/>
      </c>
      <c r="O1248" s="19">
        <f>IFERROR((Data7[[#This Row],[Hours:]]*SUM(Data7[[#This Row],[Rate]:[Other]])),"")</f>
        <v>0</v>
      </c>
      <c r="P1248" s="7" t="str">
        <f>IF(Data7[[#This Row],[WO'#:]]="","Riley #","WO#")</f>
        <v>Riley #</v>
      </c>
      <c r="Q1248" s="7">
        <f>IFERROR(WEEKNUM(Data7[[#This Row],[Date:]]),"")</f>
        <v>27</v>
      </c>
      <c r="R1248" s="6">
        <f t="shared" si="57"/>
        <v>45473</v>
      </c>
      <c r="S1248" s="6">
        <f>Data7[[#This Row],[Week Start]]+7</f>
        <v>45480</v>
      </c>
      <c r="T1248" s="7" t="str">
        <f t="shared" si="58"/>
        <v>6/30/2024 - 7/7/2024</v>
      </c>
      <c r="U1248" s="7" t="str">
        <f t="shared" si="59"/>
        <v>Time Card</v>
      </c>
      <c r="V1248" s="8" t="str">
        <f>RIGHT(TEXT(Data7[[#This Row],[Date:]],"mmddyyyy"),4)</f>
        <v>2024</v>
      </c>
      <c r="W1248" s="8" t="str">
        <f>MID(TEXT(Data7[[#This Row],[Date:]],"mmddyyyy"),3,2)</f>
        <v>03</v>
      </c>
      <c r="X1248" s="8" t="str">
        <f>LEFT(TEXT(Data7[[#This Row],[Date:]],"mmddyyyy"),2)</f>
        <v>07</v>
      </c>
      <c r="Y1248" s="6">
        <f>DATE(Data7[[#This Row],[Year]],Data7[[#This Row],[Month]],Data7[[#This Row],[Day]])</f>
        <v>45476</v>
      </c>
    </row>
    <row r="1249" spans="1:25" x14ac:dyDescent="0.3">
      <c r="A1249" s="5">
        <v>45476.573969907404</v>
      </c>
      <c r="B1249" s="7" t="s">
        <v>35</v>
      </c>
      <c r="C1249" s="6" t="s">
        <v>921</v>
      </c>
      <c r="D1249" s="7" t="s">
        <v>923</v>
      </c>
      <c r="E1249" s="8">
        <v>7</v>
      </c>
      <c r="F1249" s="7" t="s">
        <v>68</v>
      </c>
      <c r="G1249" s="7" t="s">
        <v>117</v>
      </c>
      <c r="H1249" s="7" t="s">
        <v>924</v>
      </c>
      <c r="I1249" s="7" t="s">
        <v>44</v>
      </c>
      <c r="J1249" s="19" t="str">
        <f>IFERROR(INDEX('Employee Info'!$C$3:$E$200,MATCH(Data7[[#This Row],[Name:]],'Employee Info'!$B$3:$B$200,0),MATCH(Data7[[#This Row],[Hours Type:]],'Employee Info'!$C$2:$E$2,0)),"")</f>
        <v/>
      </c>
      <c r="K1249" s="19" t="str">
        <f>IFERROR(INDEX('Employee Info'!$C$3:$J$200,MATCH(Data7[[#This Row],[Name:]],'Employee Info'!$B$3:$B$200,0),MATCH(Data7[[#Headers],[Truck]],'Employee Info'!$C$2:$J$2,0)),"")</f>
        <v/>
      </c>
      <c r="L1249" s="19" t="str">
        <f>IFERROR(INDEX('Employee Info'!$C$3:$J$200,MATCH(Data7[[#This Row],[Name:]],'Employee Info'!$B$3:$B$200,0),MATCH(Data7[[#Headers],[Phone]],'Employee Info'!$C$2:$J$2,0)),"")</f>
        <v/>
      </c>
      <c r="M1249" s="19" t="str">
        <f>IFERROR(INDEX('Employee Info'!$C$3:$J$200,MATCH(Data7[[#This Row],[Name:]],'Employee Info'!$B$3:$B$200,0),MATCH(Data7[[#Headers],[Tech]],'Employee Info'!$C$2:$J$2,0)),"")</f>
        <v/>
      </c>
      <c r="N1249" s="19" t="str">
        <f>IFERROR(INDEX('Employee Info'!$C$3:$J$200,MATCH(Data7[[#This Row],[Name:]],'Employee Info'!$B$3:$B$200,0),MATCH(Data7[[#Headers],[Other]],'Employee Info'!$C$2:$J$2,0)),"")</f>
        <v/>
      </c>
      <c r="O1249" s="19">
        <f>IFERROR((Data7[[#This Row],[Hours:]]*SUM(Data7[[#This Row],[Rate]:[Other]])),"")</f>
        <v>0</v>
      </c>
      <c r="P1249" s="7" t="str">
        <f>IF(Data7[[#This Row],[WO'#:]]="","Riley #","WO#")</f>
        <v>Riley #</v>
      </c>
      <c r="Q1249" s="7">
        <f>IFERROR(WEEKNUM(Data7[[#This Row],[Date:]]),"")</f>
        <v>27</v>
      </c>
      <c r="R1249" s="6">
        <f t="shared" si="57"/>
        <v>45473</v>
      </c>
      <c r="S1249" s="6">
        <f>Data7[[#This Row],[Week Start]]+7</f>
        <v>45480</v>
      </c>
      <c r="T1249" s="7" t="str">
        <f t="shared" si="58"/>
        <v>6/30/2024 - 7/7/2024</v>
      </c>
      <c r="U1249" s="7" t="str">
        <f t="shared" si="59"/>
        <v>Time Card</v>
      </c>
      <c r="V1249" s="8" t="str">
        <f>RIGHT(TEXT(Data7[[#This Row],[Date:]],"mmddyyyy"),4)</f>
        <v>2024</v>
      </c>
      <c r="W1249" s="8" t="str">
        <f>MID(TEXT(Data7[[#This Row],[Date:]],"mmddyyyy"),3,2)</f>
        <v>03</v>
      </c>
      <c r="X1249" s="8" t="str">
        <f>LEFT(TEXT(Data7[[#This Row],[Date:]],"mmddyyyy"),2)</f>
        <v>07</v>
      </c>
      <c r="Y1249" s="6">
        <f>DATE(Data7[[#This Row],[Year]],Data7[[#This Row],[Month]],Data7[[#This Row],[Day]])</f>
        <v>45476</v>
      </c>
    </row>
    <row r="1250" spans="1:25" x14ac:dyDescent="0.3">
      <c r="A1250" s="5">
        <v>45476.419855902779</v>
      </c>
      <c r="B1250" s="7" t="s">
        <v>23</v>
      </c>
      <c r="C1250" s="6" t="s">
        <v>921</v>
      </c>
      <c r="D1250" s="7" t="s">
        <v>830</v>
      </c>
      <c r="E1250" s="8">
        <v>7</v>
      </c>
      <c r="F1250" s="7" t="s">
        <v>68</v>
      </c>
      <c r="G1250" s="7" t="s">
        <v>117</v>
      </c>
      <c r="H1250" s="7" t="s">
        <v>922</v>
      </c>
      <c r="I1250" s="7" t="s">
        <v>44</v>
      </c>
      <c r="J1250" s="19" t="str">
        <f>IFERROR(INDEX('Employee Info'!$C$3:$E$200,MATCH(Data7[[#This Row],[Name:]],'Employee Info'!$B$3:$B$200,0),MATCH(Data7[[#This Row],[Hours Type:]],'Employee Info'!$C$2:$E$2,0)),"")</f>
        <v/>
      </c>
      <c r="K1250" s="19" t="str">
        <f>IFERROR(INDEX('Employee Info'!$C$3:$J$200,MATCH(Data7[[#This Row],[Name:]],'Employee Info'!$B$3:$B$200,0),MATCH(Data7[[#Headers],[Truck]],'Employee Info'!$C$2:$J$2,0)),"")</f>
        <v/>
      </c>
      <c r="L1250" s="19" t="str">
        <f>IFERROR(INDEX('Employee Info'!$C$3:$J$200,MATCH(Data7[[#This Row],[Name:]],'Employee Info'!$B$3:$B$200,0),MATCH(Data7[[#Headers],[Phone]],'Employee Info'!$C$2:$J$2,0)),"")</f>
        <v/>
      </c>
      <c r="M1250" s="19" t="str">
        <f>IFERROR(INDEX('Employee Info'!$C$3:$J$200,MATCH(Data7[[#This Row],[Name:]],'Employee Info'!$B$3:$B$200,0),MATCH(Data7[[#Headers],[Tech]],'Employee Info'!$C$2:$J$2,0)),"")</f>
        <v/>
      </c>
      <c r="N1250" s="19" t="str">
        <f>IFERROR(INDEX('Employee Info'!$C$3:$J$200,MATCH(Data7[[#This Row],[Name:]],'Employee Info'!$B$3:$B$200,0),MATCH(Data7[[#Headers],[Other]],'Employee Info'!$C$2:$J$2,0)),"")</f>
        <v/>
      </c>
      <c r="O1250" s="19">
        <f>IFERROR((Data7[[#This Row],[Hours:]]*SUM(Data7[[#This Row],[Rate]:[Other]])),"")</f>
        <v>0</v>
      </c>
      <c r="P1250" s="7" t="str">
        <f>IF(Data7[[#This Row],[WO'#:]]="","Riley #","WO#")</f>
        <v>Riley #</v>
      </c>
      <c r="Q1250" s="7">
        <f>IFERROR(WEEKNUM(Data7[[#This Row],[Date:]]),"")</f>
        <v>27</v>
      </c>
      <c r="R1250" s="6">
        <f t="shared" si="57"/>
        <v>45473</v>
      </c>
      <c r="S1250" s="6">
        <f>Data7[[#This Row],[Week Start]]+7</f>
        <v>45480</v>
      </c>
      <c r="T1250" s="7" t="str">
        <f t="shared" si="58"/>
        <v>6/30/2024 - 7/7/2024</v>
      </c>
      <c r="U1250" s="7" t="str">
        <f t="shared" si="59"/>
        <v>Time Card</v>
      </c>
      <c r="V1250" s="8" t="str">
        <f>RIGHT(TEXT(Data7[[#This Row],[Date:]],"mmddyyyy"),4)</f>
        <v>2024</v>
      </c>
      <c r="W1250" s="8" t="str">
        <f>MID(TEXT(Data7[[#This Row],[Date:]],"mmddyyyy"),3,2)</f>
        <v>03</v>
      </c>
      <c r="X1250" s="8" t="str">
        <f>LEFT(TEXT(Data7[[#This Row],[Date:]],"mmddyyyy"),2)</f>
        <v>07</v>
      </c>
      <c r="Y1250" s="6">
        <f>DATE(Data7[[#This Row],[Year]],Data7[[#This Row],[Month]],Data7[[#This Row],[Day]])</f>
        <v>45476</v>
      </c>
    </row>
    <row r="1251" spans="1:25" x14ac:dyDescent="0.3">
      <c r="A1251" s="5">
        <v>45476.421389351854</v>
      </c>
      <c r="B1251" s="7" t="s">
        <v>34</v>
      </c>
      <c r="C1251" s="6" t="s">
        <v>921</v>
      </c>
      <c r="D1251" s="7" t="s">
        <v>830</v>
      </c>
      <c r="E1251" s="8">
        <v>7</v>
      </c>
      <c r="F1251" s="7" t="s">
        <v>68</v>
      </c>
      <c r="G1251" s="7" t="s">
        <v>117</v>
      </c>
      <c r="H1251" s="7" t="s">
        <v>922</v>
      </c>
      <c r="I1251" s="7" t="s">
        <v>44</v>
      </c>
      <c r="J1251" s="19" t="str">
        <f>IFERROR(INDEX('Employee Info'!$C$3:$E$200,MATCH(Data7[[#This Row],[Name:]],'Employee Info'!$B$3:$B$200,0),MATCH(Data7[[#This Row],[Hours Type:]],'Employee Info'!$C$2:$E$2,0)),"")</f>
        <v/>
      </c>
      <c r="K1251" s="19" t="str">
        <f>IFERROR(INDEX('Employee Info'!$C$3:$J$200,MATCH(Data7[[#This Row],[Name:]],'Employee Info'!$B$3:$B$200,0),MATCH(Data7[[#Headers],[Truck]],'Employee Info'!$C$2:$J$2,0)),"")</f>
        <v/>
      </c>
      <c r="L1251" s="19" t="str">
        <f>IFERROR(INDEX('Employee Info'!$C$3:$J$200,MATCH(Data7[[#This Row],[Name:]],'Employee Info'!$B$3:$B$200,0),MATCH(Data7[[#Headers],[Phone]],'Employee Info'!$C$2:$J$2,0)),"")</f>
        <v/>
      </c>
      <c r="M1251" s="19" t="str">
        <f>IFERROR(INDEX('Employee Info'!$C$3:$J$200,MATCH(Data7[[#This Row],[Name:]],'Employee Info'!$B$3:$B$200,0),MATCH(Data7[[#Headers],[Tech]],'Employee Info'!$C$2:$J$2,0)),"")</f>
        <v/>
      </c>
      <c r="N1251" s="19" t="str">
        <f>IFERROR(INDEX('Employee Info'!$C$3:$J$200,MATCH(Data7[[#This Row],[Name:]],'Employee Info'!$B$3:$B$200,0),MATCH(Data7[[#Headers],[Other]],'Employee Info'!$C$2:$J$2,0)),"")</f>
        <v/>
      </c>
      <c r="O1251" s="19">
        <f>IFERROR((Data7[[#This Row],[Hours:]]*SUM(Data7[[#This Row],[Rate]:[Other]])),"")</f>
        <v>0</v>
      </c>
      <c r="P1251" s="7" t="str">
        <f>IF(Data7[[#This Row],[WO'#:]]="","Riley #","WO#")</f>
        <v>Riley #</v>
      </c>
      <c r="Q1251" s="7">
        <f>IFERROR(WEEKNUM(Data7[[#This Row],[Date:]]),"")</f>
        <v>27</v>
      </c>
      <c r="R1251" s="6">
        <f t="shared" si="57"/>
        <v>45473</v>
      </c>
      <c r="S1251" s="6">
        <f>Data7[[#This Row],[Week Start]]+7</f>
        <v>45480</v>
      </c>
      <c r="T1251" s="7" t="str">
        <f t="shared" si="58"/>
        <v>6/30/2024 - 7/7/2024</v>
      </c>
      <c r="U1251" s="7" t="str">
        <f t="shared" si="59"/>
        <v>Time Card</v>
      </c>
      <c r="V1251" s="8" t="str">
        <f>RIGHT(TEXT(Data7[[#This Row],[Date:]],"mmddyyyy"),4)</f>
        <v>2024</v>
      </c>
      <c r="W1251" s="8" t="str">
        <f>MID(TEXT(Data7[[#This Row],[Date:]],"mmddyyyy"),3,2)</f>
        <v>03</v>
      </c>
      <c r="X1251" s="8" t="str">
        <f>LEFT(TEXT(Data7[[#This Row],[Date:]],"mmddyyyy"),2)</f>
        <v>07</v>
      </c>
      <c r="Y1251" s="6">
        <f>DATE(Data7[[#This Row],[Year]],Data7[[#This Row],[Month]],Data7[[#This Row],[Day]])</f>
        <v>45476</v>
      </c>
    </row>
    <row r="1252" spans="1:25" x14ac:dyDescent="0.3">
      <c r="A1252" s="5">
        <v>45478.536091319445</v>
      </c>
      <c r="B1252" s="7" t="s">
        <v>66</v>
      </c>
      <c r="C1252" s="6" t="s">
        <v>926</v>
      </c>
      <c r="D1252" s="7" t="s">
        <v>931</v>
      </c>
      <c r="E1252" s="8">
        <v>1.5</v>
      </c>
      <c r="F1252" s="7">
        <v>20028</v>
      </c>
      <c r="G1252" s="7" t="s">
        <v>68</v>
      </c>
      <c r="H1252" s="7" t="s">
        <v>756</v>
      </c>
      <c r="I1252" s="7" t="s">
        <v>45</v>
      </c>
      <c r="J1252" s="19" t="str">
        <f>IFERROR(INDEX('Employee Info'!$C$3:$E$200,MATCH(Data7[[#This Row],[Name:]],'Employee Info'!$B$3:$B$200,0),MATCH(Data7[[#This Row],[Hours Type:]],'Employee Info'!$C$2:$E$2,0)),"")</f>
        <v/>
      </c>
      <c r="K1252" s="19" t="str">
        <f>IFERROR(INDEX('Employee Info'!$C$3:$J$200,MATCH(Data7[[#This Row],[Name:]],'Employee Info'!$B$3:$B$200,0),MATCH(Data7[[#Headers],[Truck]],'Employee Info'!$C$2:$J$2,0)),"")</f>
        <v/>
      </c>
      <c r="L1252" s="19" t="str">
        <f>IFERROR(INDEX('Employee Info'!$C$3:$J$200,MATCH(Data7[[#This Row],[Name:]],'Employee Info'!$B$3:$B$200,0),MATCH(Data7[[#Headers],[Phone]],'Employee Info'!$C$2:$J$2,0)),"")</f>
        <v/>
      </c>
      <c r="M1252" s="19" t="str">
        <f>IFERROR(INDEX('Employee Info'!$C$3:$J$200,MATCH(Data7[[#This Row],[Name:]],'Employee Info'!$B$3:$B$200,0),MATCH(Data7[[#Headers],[Tech]],'Employee Info'!$C$2:$J$2,0)),"")</f>
        <v/>
      </c>
      <c r="N1252" s="19" t="str">
        <f>IFERROR(INDEX('Employee Info'!$C$3:$J$200,MATCH(Data7[[#This Row],[Name:]],'Employee Info'!$B$3:$B$200,0),MATCH(Data7[[#Headers],[Other]],'Employee Info'!$C$2:$J$2,0)),"")</f>
        <v/>
      </c>
      <c r="O1252" s="19">
        <f>IFERROR((Data7[[#This Row],[Hours:]]*SUM(Data7[[#This Row],[Rate]:[Other]])),"")</f>
        <v>0</v>
      </c>
      <c r="P1252" s="7" t="str">
        <f>IF(Data7[[#This Row],[WO'#:]]="","Riley #","WO#")</f>
        <v>WO#</v>
      </c>
      <c r="Q1252" s="7">
        <f>IFERROR(WEEKNUM(Data7[[#This Row],[Date:]]),"")</f>
        <v>27</v>
      </c>
      <c r="R1252" s="6">
        <f t="shared" si="57"/>
        <v>45473</v>
      </c>
      <c r="S1252" s="6">
        <f>Data7[[#This Row],[Week Start]]+7</f>
        <v>45480</v>
      </c>
      <c r="T1252" s="7" t="str">
        <f t="shared" si="58"/>
        <v>6/30/2024 - 7/7/2024</v>
      </c>
      <c r="U1252" s="7" t="str">
        <f t="shared" si="59"/>
        <v>Time Card</v>
      </c>
      <c r="V1252" s="8" t="str">
        <f>RIGHT(TEXT(Data7[[#This Row],[Date:]],"mmddyyyy"),4)</f>
        <v>2024</v>
      </c>
      <c r="W1252" s="8" t="str">
        <f>MID(TEXT(Data7[[#This Row],[Date:]],"mmddyyyy"),3,2)</f>
        <v>05</v>
      </c>
      <c r="X1252" s="8" t="str">
        <f>LEFT(TEXT(Data7[[#This Row],[Date:]],"mmddyyyy"),2)</f>
        <v>07</v>
      </c>
      <c r="Y1252" s="6">
        <f>DATE(Data7[[#This Row],[Year]],Data7[[#This Row],[Month]],Data7[[#This Row],[Day]])</f>
        <v>45478</v>
      </c>
    </row>
    <row r="1253" spans="1:25" x14ac:dyDescent="0.3">
      <c r="A1253" s="5">
        <v>45517.487916550926</v>
      </c>
      <c r="B1253" s="7" t="s">
        <v>76</v>
      </c>
      <c r="C1253" s="6" t="s">
        <v>926</v>
      </c>
      <c r="D1253" s="7" t="s">
        <v>156</v>
      </c>
      <c r="E1253" s="8">
        <v>1</v>
      </c>
      <c r="F1253" s="7">
        <v>6984733</v>
      </c>
      <c r="G1253" s="7" t="s">
        <v>68</v>
      </c>
      <c r="H1253" s="7" t="s">
        <v>756</v>
      </c>
      <c r="I1253" s="7" t="s">
        <v>44</v>
      </c>
      <c r="J1253" s="19" t="str">
        <f>IFERROR(INDEX('Employee Info'!$C$3:$E$200,MATCH(Data7[[#This Row],[Name:]],'Employee Info'!$B$3:$B$200,0),MATCH(Data7[[#This Row],[Hours Type:]],'Employee Info'!$C$2:$E$2,0)),"")</f>
        <v/>
      </c>
      <c r="K1253" s="19" t="str">
        <f>IFERROR(INDEX('Employee Info'!$C$3:$J$200,MATCH(Data7[[#This Row],[Name:]],'Employee Info'!$B$3:$B$200,0),MATCH(Data7[[#Headers],[Truck]],'Employee Info'!$C$2:$J$2,0)),"")</f>
        <v/>
      </c>
      <c r="L1253" s="19" t="str">
        <f>IFERROR(INDEX('Employee Info'!$C$3:$J$200,MATCH(Data7[[#This Row],[Name:]],'Employee Info'!$B$3:$B$200,0),MATCH(Data7[[#Headers],[Phone]],'Employee Info'!$C$2:$J$2,0)),"")</f>
        <v/>
      </c>
      <c r="M1253" s="19" t="str">
        <f>IFERROR(INDEX('Employee Info'!$C$3:$J$200,MATCH(Data7[[#This Row],[Name:]],'Employee Info'!$B$3:$B$200,0),MATCH(Data7[[#Headers],[Tech]],'Employee Info'!$C$2:$J$2,0)),"")</f>
        <v/>
      </c>
      <c r="N1253" s="19" t="str">
        <f>IFERROR(INDEX('Employee Info'!$C$3:$J$200,MATCH(Data7[[#This Row],[Name:]],'Employee Info'!$B$3:$B$200,0),MATCH(Data7[[#Headers],[Other]],'Employee Info'!$C$2:$J$2,0)),"")</f>
        <v/>
      </c>
      <c r="O1253" s="19">
        <f>IFERROR((Data7[[#This Row],[Hours:]]*SUM(Data7[[#This Row],[Rate]:[Other]])),"")</f>
        <v>0</v>
      </c>
      <c r="P1253" s="7" t="str">
        <f>IF(Data7[[#This Row],[WO'#:]]="","Riley #","WO#")</f>
        <v>WO#</v>
      </c>
      <c r="Q1253" s="7">
        <f>IFERROR(WEEKNUM(Data7[[#This Row],[Date:]]),"")</f>
        <v>27</v>
      </c>
      <c r="R1253" s="6">
        <f t="shared" si="57"/>
        <v>45473</v>
      </c>
      <c r="S1253" s="6">
        <f>Data7[[#This Row],[Week Start]]+7</f>
        <v>45480</v>
      </c>
      <c r="T1253" s="7" t="str">
        <f t="shared" si="58"/>
        <v>6/30/2024 - 7/7/2024</v>
      </c>
      <c r="U1253" s="7" t="str">
        <f t="shared" si="59"/>
        <v>Time Card</v>
      </c>
      <c r="V1253" s="8" t="str">
        <f>RIGHT(TEXT(Data7[[#This Row],[Date:]],"mmddyyyy"),4)</f>
        <v>2024</v>
      </c>
      <c r="W1253" s="8" t="str">
        <f>MID(TEXT(Data7[[#This Row],[Date:]],"mmddyyyy"),3,2)</f>
        <v>05</v>
      </c>
      <c r="X1253" s="8" t="str">
        <f>LEFT(TEXT(Data7[[#This Row],[Date:]],"mmddyyyy"),2)</f>
        <v>07</v>
      </c>
      <c r="Y1253" s="6">
        <f>DATE(Data7[[#This Row],[Year]],Data7[[#This Row],[Month]],Data7[[#This Row],[Day]])</f>
        <v>45478</v>
      </c>
    </row>
    <row r="1254" spans="1:25" x14ac:dyDescent="0.3">
      <c r="A1254" s="5">
        <v>45478.533977430554</v>
      </c>
      <c r="B1254" s="7" t="s">
        <v>66</v>
      </c>
      <c r="C1254" s="6" t="s">
        <v>926</v>
      </c>
      <c r="D1254" s="7" t="s">
        <v>929</v>
      </c>
      <c r="E1254" s="8">
        <v>7</v>
      </c>
      <c r="F1254" s="7">
        <v>7126075</v>
      </c>
      <c r="G1254" s="7" t="s">
        <v>68</v>
      </c>
      <c r="H1254" s="7" t="s">
        <v>756</v>
      </c>
      <c r="I1254" s="7" t="s">
        <v>44</v>
      </c>
      <c r="J1254" s="19" t="str">
        <f>IFERROR(INDEX('Employee Info'!$C$3:$E$200,MATCH(Data7[[#This Row],[Name:]],'Employee Info'!$B$3:$B$200,0),MATCH(Data7[[#This Row],[Hours Type:]],'Employee Info'!$C$2:$E$2,0)),"")</f>
        <v/>
      </c>
      <c r="K1254" s="19" t="str">
        <f>IFERROR(INDEX('Employee Info'!$C$3:$J$200,MATCH(Data7[[#This Row],[Name:]],'Employee Info'!$B$3:$B$200,0),MATCH(Data7[[#Headers],[Truck]],'Employee Info'!$C$2:$J$2,0)),"")</f>
        <v/>
      </c>
      <c r="L1254" s="19" t="str">
        <f>IFERROR(INDEX('Employee Info'!$C$3:$J$200,MATCH(Data7[[#This Row],[Name:]],'Employee Info'!$B$3:$B$200,0),MATCH(Data7[[#Headers],[Phone]],'Employee Info'!$C$2:$J$2,0)),"")</f>
        <v/>
      </c>
      <c r="M1254" s="19" t="str">
        <f>IFERROR(INDEX('Employee Info'!$C$3:$J$200,MATCH(Data7[[#This Row],[Name:]],'Employee Info'!$B$3:$B$200,0),MATCH(Data7[[#Headers],[Tech]],'Employee Info'!$C$2:$J$2,0)),"")</f>
        <v/>
      </c>
      <c r="N1254" s="19" t="str">
        <f>IFERROR(INDEX('Employee Info'!$C$3:$J$200,MATCH(Data7[[#This Row],[Name:]],'Employee Info'!$B$3:$B$200,0),MATCH(Data7[[#Headers],[Other]],'Employee Info'!$C$2:$J$2,0)),"")</f>
        <v/>
      </c>
      <c r="O1254" s="19">
        <f>IFERROR((Data7[[#This Row],[Hours:]]*SUM(Data7[[#This Row],[Rate]:[Other]])),"")</f>
        <v>0</v>
      </c>
      <c r="P1254" s="7" t="str">
        <f>IF(Data7[[#This Row],[WO'#:]]="","Riley #","WO#")</f>
        <v>WO#</v>
      </c>
      <c r="Q1254" s="7">
        <f>IFERROR(WEEKNUM(Data7[[#This Row],[Date:]]),"")</f>
        <v>27</v>
      </c>
      <c r="R1254" s="6">
        <f t="shared" si="57"/>
        <v>45473</v>
      </c>
      <c r="S1254" s="6">
        <f>Data7[[#This Row],[Week Start]]+7</f>
        <v>45480</v>
      </c>
      <c r="T1254" s="7" t="str">
        <f t="shared" si="58"/>
        <v>6/30/2024 - 7/7/2024</v>
      </c>
      <c r="U1254" s="7" t="str">
        <f t="shared" si="59"/>
        <v>Time Card</v>
      </c>
      <c r="V1254" s="8" t="str">
        <f>RIGHT(TEXT(Data7[[#This Row],[Date:]],"mmddyyyy"),4)</f>
        <v>2024</v>
      </c>
      <c r="W1254" s="8" t="str">
        <f>MID(TEXT(Data7[[#This Row],[Date:]],"mmddyyyy"),3,2)</f>
        <v>05</v>
      </c>
      <c r="X1254" s="8" t="str">
        <f>LEFT(TEXT(Data7[[#This Row],[Date:]],"mmddyyyy"),2)</f>
        <v>07</v>
      </c>
      <c r="Y1254" s="6">
        <f>DATE(Data7[[#This Row],[Year]],Data7[[#This Row],[Month]],Data7[[#This Row],[Day]])</f>
        <v>45478</v>
      </c>
    </row>
    <row r="1255" spans="1:25" x14ac:dyDescent="0.3">
      <c r="A1255" s="5">
        <v>45478.534267824078</v>
      </c>
      <c r="B1255" s="7" t="s">
        <v>23</v>
      </c>
      <c r="C1255" s="6" t="s">
        <v>926</v>
      </c>
      <c r="D1255" s="7" t="s">
        <v>930</v>
      </c>
      <c r="E1255" s="8">
        <v>6</v>
      </c>
      <c r="F1255" s="7">
        <v>7126075</v>
      </c>
      <c r="G1255" s="7" t="s">
        <v>68</v>
      </c>
      <c r="H1255" s="7" t="s">
        <v>756</v>
      </c>
      <c r="I1255" s="7" t="s">
        <v>44</v>
      </c>
      <c r="J1255" s="19" t="str">
        <f>IFERROR(INDEX('Employee Info'!$C$3:$E$200,MATCH(Data7[[#This Row],[Name:]],'Employee Info'!$B$3:$B$200,0),MATCH(Data7[[#This Row],[Hours Type:]],'Employee Info'!$C$2:$E$2,0)),"")</f>
        <v/>
      </c>
      <c r="K1255" s="19" t="str">
        <f>IFERROR(INDEX('Employee Info'!$C$3:$J$200,MATCH(Data7[[#This Row],[Name:]],'Employee Info'!$B$3:$B$200,0),MATCH(Data7[[#Headers],[Truck]],'Employee Info'!$C$2:$J$2,0)),"")</f>
        <v/>
      </c>
      <c r="L1255" s="19" t="str">
        <f>IFERROR(INDEX('Employee Info'!$C$3:$J$200,MATCH(Data7[[#This Row],[Name:]],'Employee Info'!$B$3:$B$200,0),MATCH(Data7[[#Headers],[Phone]],'Employee Info'!$C$2:$J$2,0)),"")</f>
        <v/>
      </c>
      <c r="M1255" s="19" t="str">
        <f>IFERROR(INDEX('Employee Info'!$C$3:$J$200,MATCH(Data7[[#This Row],[Name:]],'Employee Info'!$B$3:$B$200,0),MATCH(Data7[[#Headers],[Tech]],'Employee Info'!$C$2:$J$2,0)),"")</f>
        <v/>
      </c>
      <c r="N1255" s="19" t="str">
        <f>IFERROR(INDEX('Employee Info'!$C$3:$J$200,MATCH(Data7[[#This Row],[Name:]],'Employee Info'!$B$3:$B$200,0),MATCH(Data7[[#Headers],[Other]],'Employee Info'!$C$2:$J$2,0)),"")</f>
        <v/>
      </c>
      <c r="O1255" s="19">
        <f>IFERROR((Data7[[#This Row],[Hours:]]*SUM(Data7[[#This Row],[Rate]:[Other]])),"")</f>
        <v>0</v>
      </c>
      <c r="P1255" s="7" t="str">
        <f>IF(Data7[[#This Row],[WO'#:]]="","Riley #","WO#")</f>
        <v>WO#</v>
      </c>
      <c r="Q1255" s="7">
        <f>IFERROR(WEEKNUM(Data7[[#This Row],[Date:]]),"")</f>
        <v>27</v>
      </c>
      <c r="R1255" s="6">
        <f t="shared" si="57"/>
        <v>45473</v>
      </c>
      <c r="S1255" s="6">
        <f>Data7[[#This Row],[Week Start]]+7</f>
        <v>45480</v>
      </c>
      <c r="T1255" s="7" t="str">
        <f t="shared" si="58"/>
        <v>6/30/2024 - 7/7/2024</v>
      </c>
      <c r="U1255" s="7" t="str">
        <f t="shared" si="59"/>
        <v>Time Card</v>
      </c>
      <c r="V1255" s="8" t="str">
        <f>RIGHT(TEXT(Data7[[#This Row],[Date:]],"mmddyyyy"),4)</f>
        <v>2024</v>
      </c>
      <c r="W1255" s="8" t="str">
        <f>MID(TEXT(Data7[[#This Row],[Date:]],"mmddyyyy"),3,2)</f>
        <v>05</v>
      </c>
      <c r="X1255" s="8" t="str">
        <f>LEFT(TEXT(Data7[[#This Row],[Date:]],"mmddyyyy"),2)</f>
        <v>07</v>
      </c>
      <c r="Y1255" s="6">
        <f>DATE(Data7[[#This Row],[Year]],Data7[[#This Row],[Month]],Data7[[#This Row],[Day]])</f>
        <v>45478</v>
      </c>
    </row>
    <row r="1256" spans="1:25" x14ac:dyDescent="0.3">
      <c r="A1256" s="5">
        <v>45478.528457291664</v>
      </c>
      <c r="B1256" s="7" t="s">
        <v>66</v>
      </c>
      <c r="C1256" s="6" t="s">
        <v>926</v>
      </c>
      <c r="D1256" s="7" t="s">
        <v>920</v>
      </c>
      <c r="E1256" s="8">
        <v>1</v>
      </c>
      <c r="F1256" s="7" t="s">
        <v>68</v>
      </c>
      <c r="G1256" s="7" t="s">
        <v>68</v>
      </c>
      <c r="H1256" s="7" t="s">
        <v>573</v>
      </c>
      <c r="I1256" s="7" t="s">
        <v>44</v>
      </c>
      <c r="J1256" s="19" t="str">
        <f>IFERROR(INDEX('Employee Info'!$C$3:$E$200,MATCH(Data7[[#This Row],[Name:]],'Employee Info'!$B$3:$B$200,0),MATCH(Data7[[#This Row],[Hours Type:]],'Employee Info'!$C$2:$E$2,0)),"")</f>
        <v/>
      </c>
      <c r="K1256" s="19" t="str">
        <f>IFERROR(INDEX('Employee Info'!$C$3:$J$200,MATCH(Data7[[#This Row],[Name:]],'Employee Info'!$B$3:$B$200,0),MATCH(Data7[[#Headers],[Truck]],'Employee Info'!$C$2:$J$2,0)),"")</f>
        <v/>
      </c>
      <c r="L1256" s="19" t="str">
        <f>IFERROR(INDEX('Employee Info'!$C$3:$J$200,MATCH(Data7[[#This Row],[Name:]],'Employee Info'!$B$3:$B$200,0),MATCH(Data7[[#Headers],[Phone]],'Employee Info'!$C$2:$J$2,0)),"")</f>
        <v/>
      </c>
      <c r="M1256" s="19" t="str">
        <f>IFERROR(INDEX('Employee Info'!$C$3:$J$200,MATCH(Data7[[#This Row],[Name:]],'Employee Info'!$B$3:$B$200,0),MATCH(Data7[[#Headers],[Tech]],'Employee Info'!$C$2:$J$2,0)),"")</f>
        <v/>
      </c>
      <c r="N1256" s="19" t="str">
        <f>IFERROR(INDEX('Employee Info'!$C$3:$J$200,MATCH(Data7[[#This Row],[Name:]],'Employee Info'!$B$3:$B$200,0),MATCH(Data7[[#Headers],[Other]],'Employee Info'!$C$2:$J$2,0)),"")</f>
        <v/>
      </c>
      <c r="O1256" s="19">
        <f>IFERROR((Data7[[#This Row],[Hours:]]*SUM(Data7[[#This Row],[Rate]:[Other]])),"")</f>
        <v>0</v>
      </c>
      <c r="P1256" s="7" t="str">
        <f>IF(Data7[[#This Row],[WO'#:]]="","Riley #","WO#")</f>
        <v>Riley #</v>
      </c>
      <c r="Q1256" s="7">
        <f>IFERROR(WEEKNUM(Data7[[#This Row],[Date:]]),"")</f>
        <v>27</v>
      </c>
      <c r="R1256" s="6">
        <f t="shared" si="57"/>
        <v>45473</v>
      </c>
      <c r="S1256" s="6">
        <f>Data7[[#This Row],[Week Start]]+7</f>
        <v>45480</v>
      </c>
      <c r="T1256" s="7" t="str">
        <f t="shared" si="58"/>
        <v>6/30/2024 - 7/7/2024</v>
      </c>
      <c r="U1256" s="7" t="str">
        <f t="shared" si="59"/>
        <v>Time Card</v>
      </c>
      <c r="V1256" s="8" t="str">
        <f>RIGHT(TEXT(Data7[[#This Row],[Date:]],"mmddyyyy"),4)</f>
        <v>2024</v>
      </c>
      <c r="W1256" s="8" t="str">
        <f>MID(TEXT(Data7[[#This Row],[Date:]],"mmddyyyy"),3,2)</f>
        <v>05</v>
      </c>
      <c r="X1256" s="8" t="str">
        <f>LEFT(TEXT(Data7[[#This Row],[Date:]],"mmddyyyy"),2)</f>
        <v>07</v>
      </c>
      <c r="Y1256" s="6">
        <f>DATE(Data7[[#This Row],[Year]],Data7[[#This Row],[Month]],Data7[[#This Row],[Day]])</f>
        <v>45478</v>
      </c>
    </row>
    <row r="1257" spans="1:25" x14ac:dyDescent="0.3">
      <c r="A1257" s="5">
        <v>45485.525429629626</v>
      </c>
      <c r="B1257" s="7" t="s">
        <v>66</v>
      </c>
      <c r="C1257" s="6" t="s">
        <v>934</v>
      </c>
      <c r="D1257" s="7" t="s">
        <v>1866</v>
      </c>
      <c r="E1257" s="8">
        <v>8</v>
      </c>
      <c r="F1257" s="7">
        <v>6984733</v>
      </c>
      <c r="G1257" s="7" t="s">
        <v>68</v>
      </c>
      <c r="H1257" s="7" t="s">
        <v>756</v>
      </c>
      <c r="I1257" s="7" t="s">
        <v>44</v>
      </c>
      <c r="J1257" s="19" t="str">
        <f>IFERROR(INDEX('Employee Info'!$C$3:$E$200,MATCH(Data7[[#This Row],[Name:]],'Employee Info'!$B$3:$B$200,0),MATCH(Data7[[#This Row],[Hours Type:]],'Employee Info'!$C$2:$E$2,0)),"")</f>
        <v/>
      </c>
      <c r="K1257" s="19" t="str">
        <f>IFERROR(INDEX('Employee Info'!$C$3:$J$200,MATCH(Data7[[#This Row],[Name:]],'Employee Info'!$B$3:$B$200,0),MATCH(Data7[[#Headers],[Truck]],'Employee Info'!$C$2:$J$2,0)),"")</f>
        <v/>
      </c>
      <c r="L1257" s="19" t="str">
        <f>IFERROR(INDEX('Employee Info'!$C$3:$J$200,MATCH(Data7[[#This Row],[Name:]],'Employee Info'!$B$3:$B$200,0),MATCH(Data7[[#Headers],[Phone]],'Employee Info'!$C$2:$J$2,0)),"")</f>
        <v/>
      </c>
      <c r="M1257" s="19" t="str">
        <f>IFERROR(INDEX('Employee Info'!$C$3:$J$200,MATCH(Data7[[#This Row],[Name:]],'Employee Info'!$B$3:$B$200,0),MATCH(Data7[[#Headers],[Tech]],'Employee Info'!$C$2:$J$2,0)),"")</f>
        <v/>
      </c>
      <c r="N1257" s="19" t="str">
        <f>IFERROR(INDEX('Employee Info'!$C$3:$J$200,MATCH(Data7[[#This Row],[Name:]],'Employee Info'!$B$3:$B$200,0),MATCH(Data7[[#Headers],[Other]],'Employee Info'!$C$2:$J$2,0)),"")</f>
        <v/>
      </c>
      <c r="O1257" s="19">
        <f>IFERROR((Data7[[#This Row],[Hours:]]*SUM(Data7[[#This Row],[Rate]:[Other]])),"")</f>
        <v>0</v>
      </c>
      <c r="P1257" s="7" t="str">
        <f>IF(Data7[[#This Row],[WO'#:]]="","Riley #","WO#")</f>
        <v>WO#</v>
      </c>
      <c r="Q1257" s="7">
        <f>IFERROR(WEEKNUM(Data7[[#This Row],[Date:]]),"")</f>
        <v>28</v>
      </c>
      <c r="R1257" s="6">
        <f t="shared" si="57"/>
        <v>45480</v>
      </c>
      <c r="S1257" s="6">
        <f>Data7[[#This Row],[Week Start]]+7</f>
        <v>45487</v>
      </c>
      <c r="T1257" s="7" t="str">
        <f t="shared" si="58"/>
        <v>7/7/2024 - 7/14/2024</v>
      </c>
      <c r="U1257" s="7" t="str">
        <f t="shared" si="59"/>
        <v>Time Card</v>
      </c>
      <c r="V1257" s="8" t="str">
        <f>RIGHT(TEXT(Data7[[#This Row],[Date:]],"mmddyyyy"),4)</f>
        <v>2024</v>
      </c>
      <c r="W1257" s="8" t="str">
        <f>MID(TEXT(Data7[[#This Row],[Date:]],"mmddyyyy"),3,2)</f>
        <v>08</v>
      </c>
      <c r="X1257" s="8" t="str">
        <f>LEFT(TEXT(Data7[[#This Row],[Date:]],"mmddyyyy"),2)</f>
        <v>07</v>
      </c>
      <c r="Y1257" s="6">
        <f>DATE(Data7[[#This Row],[Year]],Data7[[#This Row],[Month]],Data7[[#This Row],[Day]])</f>
        <v>45481</v>
      </c>
    </row>
    <row r="1258" spans="1:25" x14ac:dyDescent="0.3">
      <c r="A1258" s="5">
        <v>45517.488047916668</v>
      </c>
      <c r="B1258" s="7" t="s">
        <v>76</v>
      </c>
      <c r="C1258" s="6" t="s">
        <v>934</v>
      </c>
      <c r="D1258" s="7" t="s">
        <v>156</v>
      </c>
      <c r="E1258" s="8">
        <v>1</v>
      </c>
      <c r="F1258" s="7">
        <v>6984733</v>
      </c>
      <c r="G1258" s="7" t="s">
        <v>68</v>
      </c>
      <c r="H1258" s="7" t="s">
        <v>756</v>
      </c>
      <c r="I1258" s="7" t="s">
        <v>44</v>
      </c>
      <c r="J1258" s="19" t="str">
        <f>IFERROR(INDEX('Employee Info'!$C$3:$E$200,MATCH(Data7[[#This Row],[Name:]],'Employee Info'!$B$3:$B$200,0),MATCH(Data7[[#This Row],[Hours Type:]],'Employee Info'!$C$2:$E$2,0)),"")</f>
        <v/>
      </c>
      <c r="K1258" s="19" t="str">
        <f>IFERROR(INDEX('Employee Info'!$C$3:$J$200,MATCH(Data7[[#This Row],[Name:]],'Employee Info'!$B$3:$B$200,0),MATCH(Data7[[#Headers],[Truck]],'Employee Info'!$C$2:$J$2,0)),"")</f>
        <v/>
      </c>
      <c r="L1258" s="19" t="str">
        <f>IFERROR(INDEX('Employee Info'!$C$3:$J$200,MATCH(Data7[[#This Row],[Name:]],'Employee Info'!$B$3:$B$200,0),MATCH(Data7[[#Headers],[Phone]],'Employee Info'!$C$2:$J$2,0)),"")</f>
        <v/>
      </c>
      <c r="M1258" s="19" t="str">
        <f>IFERROR(INDEX('Employee Info'!$C$3:$J$200,MATCH(Data7[[#This Row],[Name:]],'Employee Info'!$B$3:$B$200,0),MATCH(Data7[[#Headers],[Tech]],'Employee Info'!$C$2:$J$2,0)),"")</f>
        <v/>
      </c>
      <c r="N1258" s="19" t="str">
        <f>IFERROR(INDEX('Employee Info'!$C$3:$J$200,MATCH(Data7[[#This Row],[Name:]],'Employee Info'!$B$3:$B$200,0),MATCH(Data7[[#Headers],[Other]],'Employee Info'!$C$2:$J$2,0)),"")</f>
        <v/>
      </c>
      <c r="O1258" s="19">
        <f>IFERROR((Data7[[#This Row],[Hours:]]*SUM(Data7[[#This Row],[Rate]:[Other]])),"")</f>
        <v>0</v>
      </c>
      <c r="P1258" s="7" t="str">
        <f>IF(Data7[[#This Row],[WO'#:]]="","Riley #","WO#")</f>
        <v>WO#</v>
      </c>
      <c r="Q1258" s="7">
        <f>IFERROR(WEEKNUM(Data7[[#This Row],[Date:]]),"")</f>
        <v>28</v>
      </c>
      <c r="R1258" s="6">
        <f t="shared" si="57"/>
        <v>45480</v>
      </c>
      <c r="S1258" s="6">
        <f>Data7[[#This Row],[Week Start]]+7</f>
        <v>45487</v>
      </c>
      <c r="T1258" s="7" t="str">
        <f t="shared" si="58"/>
        <v>7/7/2024 - 7/14/2024</v>
      </c>
      <c r="U1258" s="7" t="str">
        <f t="shared" si="59"/>
        <v>Time Card</v>
      </c>
      <c r="V1258" s="8" t="str">
        <f>RIGHT(TEXT(Data7[[#This Row],[Date:]],"mmddyyyy"),4)</f>
        <v>2024</v>
      </c>
      <c r="W1258" s="8" t="str">
        <f>MID(TEXT(Data7[[#This Row],[Date:]],"mmddyyyy"),3,2)</f>
        <v>08</v>
      </c>
      <c r="X1258" s="8" t="str">
        <f>LEFT(TEXT(Data7[[#This Row],[Date:]],"mmddyyyy"),2)</f>
        <v>07</v>
      </c>
      <c r="Y1258" s="6">
        <f>DATE(Data7[[#This Row],[Year]],Data7[[#This Row],[Month]],Data7[[#This Row],[Day]])</f>
        <v>45481</v>
      </c>
    </row>
    <row r="1259" spans="1:25" x14ac:dyDescent="0.3">
      <c r="A1259" s="5">
        <v>45483.421070254626</v>
      </c>
      <c r="B1259" s="7" t="s">
        <v>34</v>
      </c>
      <c r="C1259" s="6" t="s">
        <v>934</v>
      </c>
      <c r="D1259" s="7" t="s">
        <v>937</v>
      </c>
      <c r="E1259" s="8">
        <v>8</v>
      </c>
      <c r="F1259" s="7">
        <v>6984733</v>
      </c>
      <c r="G1259" s="7" t="s">
        <v>68</v>
      </c>
      <c r="H1259" s="7" t="s">
        <v>808</v>
      </c>
      <c r="I1259" s="7" t="s">
        <v>44</v>
      </c>
      <c r="J1259" s="19" t="str">
        <f>IFERROR(INDEX('Employee Info'!$C$3:$E$200,MATCH(Data7[[#This Row],[Name:]],'Employee Info'!$B$3:$B$200,0),MATCH(Data7[[#This Row],[Hours Type:]],'Employee Info'!$C$2:$E$2,0)),"")</f>
        <v/>
      </c>
      <c r="K1259" s="19" t="str">
        <f>IFERROR(INDEX('Employee Info'!$C$3:$J$200,MATCH(Data7[[#This Row],[Name:]],'Employee Info'!$B$3:$B$200,0),MATCH(Data7[[#Headers],[Truck]],'Employee Info'!$C$2:$J$2,0)),"")</f>
        <v/>
      </c>
      <c r="L1259" s="19" t="str">
        <f>IFERROR(INDEX('Employee Info'!$C$3:$J$200,MATCH(Data7[[#This Row],[Name:]],'Employee Info'!$B$3:$B$200,0),MATCH(Data7[[#Headers],[Phone]],'Employee Info'!$C$2:$J$2,0)),"")</f>
        <v/>
      </c>
      <c r="M1259" s="19" t="str">
        <f>IFERROR(INDEX('Employee Info'!$C$3:$J$200,MATCH(Data7[[#This Row],[Name:]],'Employee Info'!$B$3:$B$200,0),MATCH(Data7[[#Headers],[Tech]],'Employee Info'!$C$2:$J$2,0)),"")</f>
        <v/>
      </c>
      <c r="N1259" s="19" t="str">
        <f>IFERROR(INDEX('Employee Info'!$C$3:$J$200,MATCH(Data7[[#This Row],[Name:]],'Employee Info'!$B$3:$B$200,0),MATCH(Data7[[#Headers],[Other]],'Employee Info'!$C$2:$J$2,0)),"")</f>
        <v/>
      </c>
      <c r="O1259" s="19">
        <f>IFERROR((Data7[[#This Row],[Hours:]]*SUM(Data7[[#This Row],[Rate]:[Other]])),"")</f>
        <v>0</v>
      </c>
      <c r="P1259" s="7" t="str">
        <f>IF(Data7[[#This Row],[WO'#:]]="","Riley #","WO#")</f>
        <v>WO#</v>
      </c>
      <c r="Q1259" s="7">
        <f>IFERROR(WEEKNUM(Data7[[#This Row],[Date:]]),"")</f>
        <v>28</v>
      </c>
      <c r="R1259" s="6">
        <f t="shared" si="57"/>
        <v>45480</v>
      </c>
      <c r="S1259" s="6">
        <f>Data7[[#This Row],[Week Start]]+7</f>
        <v>45487</v>
      </c>
      <c r="T1259" s="7" t="str">
        <f t="shared" si="58"/>
        <v>7/7/2024 - 7/14/2024</v>
      </c>
      <c r="U1259" s="7" t="str">
        <f t="shared" si="59"/>
        <v>Time Card</v>
      </c>
      <c r="V1259" s="8" t="str">
        <f>RIGHT(TEXT(Data7[[#This Row],[Date:]],"mmddyyyy"),4)</f>
        <v>2024</v>
      </c>
      <c r="W1259" s="8" t="str">
        <f>MID(TEXT(Data7[[#This Row],[Date:]],"mmddyyyy"),3,2)</f>
        <v>08</v>
      </c>
      <c r="X1259" s="8" t="str">
        <f>LEFT(TEXT(Data7[[#This Row],[Date:]],"mmddyyyy"),2)</f>
        <v>07</v>
      </c>
      <c r="Y1259" s="6">
        <f>DATE(Data7[[#This Row],[Year]],Data7[[#This Row],[Month]],Data7[[#This Row],[Day]])</f>
        <v>45481</v>
      </c>
    </row>
    <row r="1260" spans="1:25" x14ac:dyDescent="0.3">
      <c r="A1260" s="5">
        <v>45486.469965277778</v>
      </c>
      <c r="B1260" s="7" t="s">
        <v>66</v>
      </c>
      <c r="C1260" s="6" t="s">
        <v>932</v>
      </c>
      <c r="D1260" s="7" t="s">
        <v>1877</v>
      </c>
      <c r="E1260" s="8">
        <v>1</v>
      </c>
      <c r="F1260" s="7">
        <v>20028</v>
      </c>
      <c r="G1260" s="7" t="s">
        <v>68</v>
      </c>
      <c r="H1260" s="7" t="s">
        <v>756</v>
      </c>
      <c r="I1260" s="7" t="s">
        <v>45</v>
      </c>
      <c r="J1260" s="19" t="str">
        <f>IFERROR(INDEX('Employee Info'!$C$3:$E$200,MATCH(Data7[[#This Row],[Name:]],'Employee Info'!$B$3:$B$200,0),MATCH(Data7[[#This Row],[Hours Type:]],'Employee Info'!$C$2:$E$2,0)),"")</f>
        <v/>
      </c>
      <c r="K1260" s="19" t="str">
        <f>IFERROR(INDEX('Employee Info'!$C$3:$J$200,MATCH(Data7[[#This Row],[Name:]],'Employee Info'!$B$3:$B$200,0),MATCH(Data7[[#Headers],[Truck]],'Employee Info'!$C$2:$J$2,0)),"")</f>
        <v/>
      </c>
      <c r="L1260" s="19" t="str">
        <f>IFERROR(INDEX('Employee Info'!$C$3:$J$200,MATCH(Data7[[#This Row],[Name:]],'Employee Info'!$B$3:$B$200,0),MATCH(Data7[[#Headers],[Phone]],'Employee Info'!$C$2:$J$2,0)),"")</f>
        <v/>
      </c>
      <c r="M1260" s="19" t="str">
        <f>IFERROR(INDEX('Employee Info'!$C$3:$J$200,MATCH(Data7[[#This Row],[Name:]],'Employee Info'!$B$3:$B$200,0),MATCH(Data7[[#Headers],[Tech]],'Employee Info'!$C$2:$J$2,0)),"")</f>
        <v/>
      </c>
      <c r="N1260" s="19" t="str">
        <f>IFERROR(INDEX('Employee Info'!$C$3:$J$200,MATCH(Data7[[#This Row],[Name:]],'Employee Info'!$B$3:$B$200,0),MATCH(Data7[[#Headers],[Other]],'Employee Info'!$C$2:$J$2,0)),"")</f>
        <v/>
      </c>
      <c r="O1260" s="19">
        <f>IFERROR((Data7[[#This Row],[Hours:]]*SUM(Data7[[#This Row],[Rate]:[Other]])),"")</f>
        <v>0</v>
      </c>
      <c r="P1260" s="7" t="str">
        <f>IF(Data7[[#This Row],[WO'#:]]="","Riley #","WO#")</f>
        <v>WO#</v>
      </c>
      <c r="Q1260" s="7">
        <f>IFERROR(WEEKNUM(Data7[[#This Row],[Date:]]),"")</f>
        <v>28</v>
      </c>
      <c r="R1260" s="6">
        <f t="shared" si="57"/>
        <v>45480</v>
      </c>
      <c r="S1260" s="6">
        <f>Data7[[#This Row],[Week Start]]+7</f>
        <v>45487</v>
      </c>
      <c r="T1260" s="7" t="str">
        <f t="shared" si="58"/>
        <v>7/7/2024 - 7/14/2024</v>
      </c>
      <c r="U1260" s="7" t="str">
        <f t="shared" si="59"/>
        <v>Time Card</v>
      </c>
      <c r="V1260" s="8" t="str">
        <f>RIGHT(TEXT(Data7[[#This Row],[Date:]],"mmddyyyy"),4)</f>
        <v>2024</v>
      </c>
      <c r="W1260" s="8" t="str">
        <f>MID(TEXT(Data7[[#This Row],[Date:]],"mmddyyyy"),3,2)</f>
        <v>09</v>
      </c>
      <c r="X1260" s="8" t="str">
        <f>LEFT(TEXT(Data7[[#This Row],[Date:]],"mmddyyyy"),2)</f>
        <v>07</v>
      </c>
      <c r="Y1260" s="6">
        <f>DATE(Data7[[#This Row],[Year]],Data7[[#This Row],[Month]],Data7[[#This Row],[Day]])</f>
        <v>45482</v>
      </c>
    </row>
    <row r="1261" spans="1:25" x14ac:dyDescent="0.3">
      <c r="A1261" s="5">
        <v>45485.528449652775</v>
      </c>
      <c r="B1261" s="7" t="s">
        <v>66</v>
      </c>
      <c r="C1261" s="6" t="s">
        <v>932</v>
      </c>
      <c r="D1261" s="7" t="s">
        <v>1867</v>
      </c>
      <c r="E1261" s="8">
        <v>8</v>
      </c>
      <c r="F1261" s="7">
        <v>6984733</v>
      </c>
      <c r="G1261" s="7" t="s">
        <v>68</v>
      </c>
      <c r="H1261" s="7" t="s">
        <v>756</v>
      </c>
      <c r="I1261" s="7" t="s">
        <v>44</v>
      </c>
      <c r="J1261" s="19" t="str">
        <f>IFERROR(INDEX('Employee Info'!$C$3:$E$200,MATCH(Data7[[#This Row],[Name:]],'Employee Info'!$B$3:$B$200,0),MATCH(Data7[[#This Row],[Hours Type:]],'Employee Info'!$C$2:$E$2,0)),"")</f>
        <v/>
      </c>
      <c r="K1261" s="19" t="str">
        <f>IFERROR(INDEX('Employee Info'!$C$3:$J$200,MATCH(Data7[[#This Row],[Name:]],'Employee Info'!$B$3:$B$200,0),MATCH(Data7[[#Headers],[Truck]],'Employee Info'!$C$2:$J$2,0)),"")</f>
        <v/>
      </c>
      <c r="L1261" s="19" t="str">
        <f>IFERROR(INDEX('Employee Info'!$C$3:$J$200,MATCH(Data7[[#This Row],[Name:]],'Employee Info'!$B$3:$B$200,0),MATCH(Data7[[#Headers],[Phone]],'Employee Info'!$C$2:$J$2,0)),"")</f>
        <v/>
      </c>
      <c r="M1261" s="19" t="str">
        <f>IFERROR(INDEX('Employee Info'!$C$3:$J$200,MATCH(Data7[[#This Row],[Name:]],'Employee Info'!$B$3:$B$200,0),MATCH(Data7[[#Headers],[Tech]],'Employee Info'!$C$2:$J$2,0)),"")</f>
        <v/>
      </c>
      <c r="N1261" s="19" t="str">
        <f>IFERROR(INDEX('Employee Info'!$C$3:$J$200,MATCH(Data7[[#This Row],[Name:]],'Employee Info'!$B$3:$B$200,0),MATCH(Data7[[#Headers],[Other]],'Employee Info'!$C$2:$J$2,0)),"")</f>
        <v/>
      </c>
      <c r="O1261" s="19">
        <f>IFERROR((Data7[[#This Row],[Hours:]]*SUM(Data7[[#This Row],[Rate]:[Other]])),"")</f>
        <v>0</v>
      </c>
      <c r="P1261" s="7" t="str">
        <f>IF(Data7[[#This Row],[WO'#:]]="","Riley #","WO#")</f>
        <v>WO#</v>
      </c>
      <c r="Q1261" s="7">
        <f>IFERROR(WEEKNUM(Data7[[#This Row],[Date:]]),"")</f>
        <v>28</v>
      </c>
      <c r="R1261" s="6">
        <f t="shared" si="57"/>
        <v>45480</v>
      </c>
      <c r="S1261" s="6">
        <f>Data7[[#This Row],[Week Start]]+7</f>
        <v>45487</v>
      </c>
      <c r="T1261" s="7" t="str">
        <f t="shared" si="58"/>
        <v>7/7/2024 - 7/14/2024</v>
      </c>
      <c r="U1261" s="7" t="str">
        <f t="shared" si="59"/>
        <v>Time Card</v>
      </c>
      <c r="V1261" s="8" t="str">
        <f>RIGHT(TEXT(Data7[[#This Row],[Date:]],"mmddyyyy"),4)</f>
        <v>2024</v>
      </c>
      <c r="W1261" s="8" t="str">
        <f>MID(TEXT(Data7[[#This Row],[Date:]],"mmddyyyy"),3,2)</f>
        <v>09</v>
      </c>
      <c r="X1261" s="8" t="str">
        <f>LEFT(TEXT(Data7[[#This Row],[Date:]],"mmddyyyy"),2)</f>
        <v>07</v>
      </c>
      <c r="Y1261" s="6">
        <f>DATE(Data7[[#This Row],[Year]],Data7[[#This Row],[Month]],Data7[[#This Row],[Day]])</f>
        <v>45482</v>
      </c>
    </row>
    <row r="1262" spans="1:25" x14ac:dyDescent="0.3">
      <c r="A1262" s="5">
        <v>45517.488195254627</v>
      </c>
      <c r="B1262" s="7" t="s">
        <v>76</v>
      </c>
      <c r="C1262" s="6" t="s">
        <v>932</v>
      </c>
      <c r="D1262" s="7" t="s">
        <v>156</v>
      </c>
      <c r="E1262" s="8">
        <v>1</v>
      </c>
      <c r="F1262" s="7">
        <v>6984733</v>
      </c>
      <c r="G1262" s="7" t="s">
        <v>68</v>
      </c>
      <c r="H1262" s="7" t="s">
        <v>756</v>
      </c>
      <c r="I1262" s="7" t="s">
        <v>44</v>
      </c>
      <c r="J1262" s="19" t="str">
        <f>IFERROR(INDEX('Employee Info'!$C$3:$E$200,MATCH(Data7[[#This Row],[Name:]],'Employee Info'!$B$3:$B$200,0),MATCH(Data7[[#This Row],[Hours Type:]],'Employee Info'!$C$2:$E$2,0)),"")</f>
        <v/>
      </c>
      <c r="K1262" s="19" t="str">
        <f>IFERROR(INDEX('Employee Info'!$C$3:$J$200,MATCH(Data7[[#This Row],[Name:]],'Employee Info'!$B$3:$B$200,0),MATCH(Data7[[#Headers],[Truck]],'Employee Info'!$C$2:$J$2,0)),"")</f>
        <v/>
      </c>
      <c r="L1262" s="19" t="str">
        <f>IFERROR(INDEX('Employee Info'!$C$3:$J$200,MATCH(Data7[[#This Row],[Name:]],'Employee Info'!$B$3:$B$200,0),MATCH(Data7[[#Headers],[Phone]],'Employee Info'!$C$2:$J$2,0)),"")</f>
        <v/>
      </c>
      <c r="M1262" s="19" t="str">
        <f>IFERROR(INDEX('Employee Info'!$C$3:$J$200,MATCH(Data7[[#This Row],[Name:]],'Employee Info'!$B$3:$B$200,0),MATCH(Data7[[#Headers],[Tech]],'Employee Info'!$C$2:$J$2,0)),"")</f>
        <v/>
      </c>
      <c r="N1262" s="19" t="str">
        <f>IFERROR(INDEX('Employee Info'!$C$3:$J$200,MATCH(Data7[[#This Row],[Name:]],'Employee Info'!$B$3:$B$200,0),MATCH(Data7[[#Headers],[Other]],'Employee Info'!$C$2:$J$2,0)),"")</f>
        <v/>
      </c>
      <c r="O1262" s="19">
        <f>IFERROR((Data7[[#This Row],[Hours:]]*SUM(Data7[[#This Row],[Rate]:[Other]])),"")</f>
        <v>0</v>
      </c>
      <c r="P1262" s="7" t="str">
        <f>IF(Data7[[#This Row],[WO'#:]]="","Riley #","WO#")</f>
        <v>WO#</v>
      </c>
      <c r="Q1262" s="7">
        <f>IFERROR(WEEKNUM(Data7[[#This Row],[Date:]]),"")</f>
        <v>28</v>
      </c>
      <c r="R1262" s="6">
        <f t="shared" si="57"/>
        <v>45480</v>
      </c>
      <c r="S1262" s="6">
        <f>Data7[[#This Row],[Week Start]]+7</f>
        <v>45487</v>
      </c>
      <c r="T1262" s="7" t="str">
        <f t="shared" si="58"/>
        <v>7/7/2024 - 7/14/2024</v>
      </c>
      <c r="U1262" s="7" t="str">
        <f t="shared" si="59"/>
        <v>Time Card</v>
      </c>
      <c r="V1262" s="8" t="str">
        <f>RIGHT(TEXT(Data7[[#This Row],[Date:]],"mmddyyyy"),4)</f>
        <v>2024</v>
      </c>
      <c r="W1262" s="8" t="str">
        <f>MID(TEXT(Data7[[#This Row],[Date:]],"mmddyyyy"),3,2)</f>
        <v>09</v>
      </c>
      <c r="X1262" s="8" t="str">
        <f>LEFT(TEXT(Data7[[#This Row],[Date:]],"mmddyyyy"),2)</f>
        <v>07</v>
      </c>
      <c r="Y1262" s="6">
        <f>DATE(Data7[[#This Row],[Year]],Data7[[#This Row],[Month]],Data7[[#This Row],[Day]])</f>
        <v>45482</v>
      </c>
    </row>
    <row r="1263" spans="1:25" x14ac:dyDescent="0.3">
      <c r="A1263" s="5">
        <v>45482.583339236109</v>
      </c>
      <c r="B1263" s="7" t="s">
        <v>35</v>
      </c>
      <c r="C1263" s="6" t="s">
        <v>932</v>
      </c>
      <c r="D1263" s="7" t="s">
        <v>648</v>
      </c>
      <c r="E1263" s="8">
        <v>8</v>
      </c>
      <c r="F1263" s="7" t="s">
        <v>68</v>
      </c>
      <c r="G1263" s="7" t="s">
        <v>68</v>
      </c>
      <c r="H1263" s="7" t="s">
        <v>649</v>
      </c>
      <c r="I1263" s="7" t="s">
        <v>44</v>
      </c>
      <c r="J1263" s="19" t="str">
        <f>IFERROR(INDEX('Employee Info'!$C$3:$E$200,MATCH(Data7[[#This Row],[Name:]],'Employee Info'!$B$3:$B$200,0),MATCH(Data7[[#This Row],[Hours Type:]],'Employee Info'!$C$2:$E$2,0)),"")</f>
        <v/>
      </c>
      <c r="K1263" s="19" t="str">
        <f>IFERROR(INDEX('Employee Info'!$C$3:$J$200,MATCH(Data7[[#This Row],[Name:]],'Employee Info'!$B$3:$B$200,0),MATCH(Data7[[#Headers],[Truck]],'Employee Info'!$C$2:$J$2,0)),"")</f>
        <v/>
      </c>
      <c r="L1263" s="19" t="str">
        <f>IFERROR(INDEX('Employee Info'!$C$3:$J$200,MATCH(Data7[[#This Row],[Name:]],'Employee Info'!$B$3:$B$200,0),MATCH(Data7[[#Headers],[Phone]],'Employee Info'!$C$2:$J$2,0)),"")</f>
        <v/>
      </c>
      <c r="M1263" s="19" t="str">
        <f>IFERROR(INDEX('Employee Info'!$C$3:$J$200,MATCH(Data7[[#This Row],[Name:]],'Employee Info'!$B$3:$B$200,0),MATCH(Data7[[#Headers],[Tech]],'Employee Info'!$C$2:$J$2,0)),"")</f>
        <v/>
      </c>
      <c r="N1263" s="19" t="str">
        <f>IFERROR(INDEX('Employee Info'!$C$3:$J$200,MATCH(Data7[[#This Row],[Name:]],'Employee Info'!$B$3:$B$200,0),MATCH(Data7[[#Headers],[Other]],'Employee Info'!$C$2:$J$2,0)),"")</f>
        <v/>
      </c>
      <c r="O1263" s="19">
        <f>IFERROR((Data7[[#This Row],[Hours:]]*SUM(Data7[[#This Row],[Rate]:[Other]])),"")</f>
        <v>0</v>
      </c>
      <c r="P1263" s="7" t="str">
        <f>IF(Data7[[#This Row],[WO'#:]]="","Riley #","WO#")</f>
        <v>Riley #</v>
      </c>
      <c r="Q1263" s="7">
        <f>IFERROR(WEEKNUM(Data7[[#This Row],[Date:]]),"")</f>
        <v>28</v>
      </c>
      <c r="R1263" s="6">
        <f t="shared" si="57"/>
        <v>45480</v>
      </c>
      <c r="S1263" s="6">
        <f>Data7[[#This Row],[Week Start]]+7</f>
        <v>45487</v>
      </c>
      <c r="T1263" s="7" t="str">
        <f t="shared" si="58"/>
        <v>7/7/2024 - 7/14/2024</v>
      </c>
      <c r="U1263" s="7" t="str">
        <f t="shared" si="59"/>
        <v>Time Card</v>
      </c>
      <c r="V1263" s="8" t="str">
        <f>RIGHT(TEXT(Data7[[#This Row],[Date:]],"mmddyyyy"),4)</f>
        <v>2024</v>
      </c>
      <c r="W1263" s="8" t="str">
        <f>MID(TEXT(Data7[[#This Row],[Date:]],"mmddyyyy"),3,2)</f>
        <v>09</v>
      </c>
      <c r="X1263" s="8" t="str">
        <f>LEFT(TEXT(Data7[[#This Row],[Date:]],"mmddyyyy"),2)</f>
        <v>07</v>
      </c>
      <c r="Y1263" s="6">
        <f>DATE(Data7[[#This Row],[Year]],Data7[[#This Row],[Month]],Data7[[#This Row],[Day]])</f>
        <v>45482</v>
      </c>
    </row>
    <row r="1264" spans="1:25" x14ac:dyDescent="0.3">
      <c r="A1264" s="5">
        <v>45482.583415046298</v>
      </c>
      <c r="B1264" s="7" t="s">
        <v>23</v>
      </c>
      <c r="C1264" s="6" t="s">
        <v>932</v>
      </c>
      <c r="D1264" s="7" t="s">
        <v>648</v>
      </c>
      <c r="E1264" s="8">
        <v>8</v>
      </c>
      <c r="F1264" s="7" t="s">
        <v>68</v>
      </c>
      <c r="G1264" s="7" t="s">
        <v>68</v>
      </c>
      <c r="H1264" s="7" t="s">
        <v>649</v>
      </c>
      <c r="I1264" s="7" t="s">
        <v>44</v>
      </c>
      <c r="J1264" s="19" t="str">
        <f>IFERROR(INDEX('Employee Info'!$C$3:$E$200,MATCH(Data7[[#This Row],[Name:]],'Employee Info'!$B$3:$B$200,0),MATCH(Data7[[#This Row],[Hours Type:]],'Employee Info'!$C$2:$E$2,0)),"")</f>
        <v/>
      </c>
      <c r="K1264" s="19" t="str">
        <f>IFERROR(INDEX('Employee Info'!$C$3:$J$200,MATCH(Data7[[#This Row],[Name:]],'Employee Info'!$B$3:$B$200,0),MATCH(Data7[[#Headers],[Truck]],'Employee Info'!$C$2:$J$2,0)),"")</f>
        <v/>
      </c>
      <c r="L1264" s="19" t="str">
        <f>IFERROR(INDEX('Employee Info'!$C$3:$J$200,MATCH(Data7[[#This Row],[Name:]],'Employee Info'!$B$3:$B$200,0),MATCH(Data7[[#Headers],[Phone]],'Employee Info'!$C$2:$J$2,0)),"")</f>
        <v/>
      </c>
      <c r="M1264" s="19" t="str">
        <f>IFERROR(INDEX('Employee Info'!$C$3:$J$200,MATCH(Data7[[#This Row],[Name:]],'Employee Info'!$B$3:$B$200,0),MATCH(Data7[[#Headers],[Tech]],'Employee Info'!$C$2:$J$2,0)),"")</f>
        <v/>
      </c>
      <c r="N1264" s="19" t="str">
        <f>IFERROR(INDEX('Employee Info'!$C$3:$J$200,MATCH(Data7[[#This Row],[Name:]],'Employee Info'!$B$3:$B$200,0),MATCH(Data7[[#Headers],[Other]],'Employee Info'!$C$2:$J$2,0)),"")</f>
        <v/>
      </c>
      <c r="O1264" s="19">
        <f>IFERROR((Data7[[#This Row],[Hours:]]*SUM(Data7[[#This Row],[Rate]:[Other]])),"")</f>
        <v>0</v>
      </c>
      <c r="P1264" s="7" t="str">
        <f>IF(Data7[[#This Row],[WO'#:]]="","Riley #","WO#")</f>
        <v>Riley #</v>
      </c>
      <c r="Q1264" s="7">
        <f>IFERROR(WEEKNUM(Data7[[#This Row],[Date:]]),"")</f>
        <v>28</v>
      </c>
      <c r="R1264" s="6">
        <f t="shared" si="57"/>
        <v>45480</v>
      </c>
      <c r="S1264" s="6">
        <f>Data7[[#This Row],[Week Start]]+7</f>
        <v>45487</v>
      </c>
      <c r="T1264" s="7" t="str">
        <f t="shared" si="58"/>
        <v>7/7/2024 - 7/14/2024</v>
      </c>
      <c r="U1264" s="7" t="str">
        <f t="shared" si="59"/>
        <v>Time Card</v>
      </c>
      <c r="V1264" s="8" t="str">
        <f>RIGHT(TEXT(Data7[[#This Row],[Date:]],"mmddyyyy"),4)</f>
        <v>2024</v>
      </c>
      <c r="W1264" s="8" t="str">
        <f>MID(TEXT(Data7[[#This Row],[Date:]],"mmddyyyy"),3,2)</f>
        <v>09</v>
      </c>
      <c r="X1264" s="8" t="str">
        <f>LEFT(TEXT(Data7[[#This Row],[Date:]],"mmddyyyy"),2)</f>
        <v>07</v>
      </c>
      <c r="Y1264" s="6">
        <f>DATE(Data7[[#This Row],[Year]],Data7[[#This Row],[Month]],Data7[[#This Row],[Day]])</f>
        <v>45482</v>
      </c>
    </row>
    <row r="1265" spans="1:25" x14ac:dyDescent="0.3">
      <c r="A1265" s="5">
        <v>45482.581175347223</v>
      </c>
      <c r="B1265" s="7" t="s">
        <v>34</v>
      </c>
      <c r="C1265" s="6" t="s">
        <v>932</v>
      </c>
      <c r="D1265" s="7" t="s">
        <v>933</v>
      </c>
      <c r="E1265" s="8" t="s">
        <v>68</v>
      </c>
      <c r="F1265" s="7" t="s">
        <v>68</v>
      </c>
      <c r="G1265" s="7" t="s">
        <v>68</v>
      </c>
      <c r="H1265" s="7" t="s">
        <v>922</v>
      </c>
      <c r="I1265" s="7" t="s">
        <v>44</v>
      </c>
      <c r="J1265" s="19" t="str">
        <f>IFERROR(INDEX('Employee Info'!$C$3:$E$200,MATCH(Data7[[#This Row],[Name:]],'Employee Info'!$B$3:$B$200,0),MATCH(Data7[[#This Row],[Hours Type:]],'Employee Info'!$C$2:$E$2,0)),"")</f>
        <v/>
      </c>
      <c r="K1265" s="19" t="str">
        <f>IFERROR(INDEX('Employee Info'!$C$3:$J$200,MATCH(Data7[[#This Row],[Name:]],'Employee Info'!$B$3:$B$200,0),MATCH(Data7[[#Headers],[Truck]],'Employee Info'!$C$2:$J$2,0)),"")</f>
        <v/>
      </c>
      <c r="L1265" s="19" t="str">
        <f>IFERROR(INDEX('Employee Info'!$C$3:$J$200,MATCH(Data7[[#This Row],[Name:]],'Employee Info'!$B$3:$B$200,0),MATCH(Data7[[#Headers],[Phone]],'Employee Info'!$C$2:$J$2,0)),"")</f>
        <v/>
      </c>
      <c r="M1265" s="19" t="str">
        <f>IFERROR(INDEX('Employee Info'!$C$3:$J$200,MATCH(Data7[[#This Row],[Name:]],'Employee Info'!$B$3:$B$200,0),MATCH(Data7[[#Headers],[Tech]],'Employee Info'!$C$2:$J$2,0)),"")</f>
        <v/>
      </c>
      <c r="N1265" s="19" t="str">
        <f>IFERROR(INDEX('Employee Info'!$C$3:$J$200,MATCH(Data7[[#This Row],[Name:]],'Employee Info'!$B$3:$B$200,0),MATCH(Data7[[#Headers],[Other]],'Employee Info'!$C$2:$J$2,0)),"")</f>
        <v/>
      </c>
      <c r="O1265" s="19" t="str">
        <f>IFERROR((Data7[[#This Row],[Hours:]]*SUM(Data7[[#This Row],[Rate]:[Other]])),"")</f>
        <v/>
      </c>
      <c r="P1265" s="7" t="str">
        <f>IF(Data7[[#This Row],[WO'#:]]="","Riley #","WO#")</f>
        <v>Riley #</v>
      </c>
      <c r="Q1265" s="7">
        <f>IFERROR(WEEKNUM(Data7[[#This Row],[Date:]]),"")</f>
        <v>28</v>
      </c>
      <c r="R1265" s="6">
        <f t="shared" si="57"/>
        <v>45480</v>
      </c>
      <c r="S1265" s="6">
        <f>Data7[[#This Row],[Week Start]]+7</f>
        <v>45487</v>
      </c>
      <c r="T1265" s="7" t="str">
        <f t="shared" si="58"/>
        <v>7/7/2024 - 7/14/2024</v>
      </c>
      <c r="U1265" s="7" t="str">
        <f t="shared" si="59"/>
        <v>Time Card</v>
      </c>
      <c r="V1265" s="8" t="str">
        <f>RIGHT(TEXT(Data7[[#This Row],[Date:]],"mmddyyyy"),4)</f>
        <v>2024</v>
      </c>
      <c r="W1265" s="8" t="str">
        <f>MID(TEXT(Data7[[#This Row],[Date:]],"mmddyyyy"),3,2)</f>
        <v>09</v>
      </c>
      <c r="X1265" s="8" t="str">
        <f>LEFT(TEXT(Data7[[#This Row],[Date:]],"mmddyyyy"),2)</f>
        <v>07</v>
      </c>
      <c r="Y1265" s="6">
        <f>DATE(Data7[[#This Row],[Year]],Data7[[#This Row],[Month]],Data7[[#This Row],[Day]])</f>
        <v>45482</v>
      </c>
    </row>
    <row r="1266" spans="1:25" x14ac:dyDescent="0.3">
      <c r="A1266" s="5">
        <v>45482.581564583335</v>
      </c>
      <c r="B1266" s="7" t="s">
        <v>31</v>
      </c>
      <c r="C1266" s="6" t="s">
        <v>932</v>
      </c>
      <c r="D1266" s="7" t="s">
        <v>933</v>
      </c>
      <c r="E1266" s="8">
        <v>8</v>
      </c>
      <c r="F1266" s="7" t="s">
        <v>68</v>
      </c>
      <c r="G1266" s="7" t="s">
        <v>68</v>
      </c>
      <c r="H1266" s="7" t="s">
        <v>922</v>
      </c>
      <c r="I1266" s="7" t="s">
        <v>44</v>
      </c>
      <c r="J1266" s="19" t="str">
        <f>IFERROR(INDEX('Employee Info'!$C$3:$E$200,MATCH(Data7[[#This Row],[Name:]],'Employee Info'!$B$3:$B$200,0),MATCH(Data7[[#This Row],[Hours Type:]],'Employee Info'!$C$2:$E$2,0)),"")</f>
        <v/>
      </c>
      <c r="K1266" s="19" t="str">
        <f>IFERROR(INDEX('Employee Info'!$C$3:$J$200,MATCH(Data7[[#This Row],[Name:]],'Employee Info'!$B$3:$B$200,0),MATCH(Data7[[#Headers],[Truck]],'Employee Info'!$C$2:$J$2,0)),"")</f>
        <v/>
      </c>
      <c r="L1266" s="19" t="str">
        <f>IFERROR(INDEX('Employee Info'!$C$3:$J$200,MATCH(Data7[[#This Row],[Name:]],'Employee Info'!$B$3:$B$200,0),MATCH(Data7[[#Headers],[Phone]],'Employee Info'!$C$2:$J$2,0)),"")</f>
        <v/>
      </c>
      <c r="M1266" s="19" t="str">
        <f>IFERROR(INDEX('Employee Info'!$C$3:$J$200,MATCH(Data7[[#This Row],[Name:]],'Employee Info'!$B$3:$B$200,0),MATCH(Data7[[#Headers],[Tech]],'Employee Info'!$C$2:$J$2,0)),"")</f>
        <v/>
      </c>
      <c r="N1266" s="19" t="str">
        <f>IFERROR(INDEX('Employee Info'!$C$3:$J$200,MATCH(Data7[[#This Row],[Name:]],'Employee Info'!$B$3:$B$200,0),MATCH(Data7[[#Headers],[Other]],'Employee Info'!$C$2:$J$2,0)),"")</f>
        <v/>
      </c>
      <c r="O1266" s="19">
        <f>IFERROR((Data7[[#This Row],[Hours:]]*SUM(Data7[[#This Row],[Rate]:[Other]])),"")</f>
        <v>0</v>
      </c>
      <c r="P1266" s="7" t="str">
        <f>IF(Data7[[#This Row],[WO'#:]]="","Riley #","WO#")</f>
        <v>Riley #</v>
      </c>
      <c r="Q1266" s="7">
        <f>IFERROR(WEEKNUM(Data7[[#This Row],[Date:]]),"")</f>
        <v>28</v>
      </c>
      <c r="R1266" s="6">
        <f t="shared" si="57"/>
        <v>45480</v>
      </c>
      <c r="S1266" s="6">
        <f>Data7[[#This Row],[Week Start]]+7</f>
        <v>45487</v>
      </c>
      <c r="T1266" s="7" t="str">
        <f t="shared" si="58"/>
        <v>7/7/2024 - 7/14/2024</v>
      </c>
      <c r="U1266" s="7" t="str">
        <f t="shared" si="59"/>
        <v>Time Card</v>
      </c>
      <c r="V1266" s="8" t="str">
        <f>RIGHT(TEXT(Data7[[#This Row],[Date:]],"mmddyyyy"),4)</f>
        <v>2024</v>
      </c>
      <c r="W1266" s="8" t="str">
        <f>MID(TEXT(Data7[[#This Row],[Date:]],"mmddyyyy"),3,2)</f>
        <v>09</v>
      </c>
      <c r="X1266" s="8" t="str">
        <f>LEFT(TEXT(Data7[[#This Row],[Date:]],"mmddyyyy"),2)</f>
        <v>07</v>
      </c>
      <c r="Y1266" s="6">
        <f>DATE(Data7[[#This Row],[Year]],Data7[[#This Row],[Month]],Data7[[#This Row],[Day]])</f>
        <v>45482</v>
      </c>
    </row>
    <row r="1267" spans="1:25" x14ac:dyDescent="0.3">
      <c r="A1267" s="5">
        <v>45482.581653703703</v>
      </c>
      <c r="B1267" s="7" t="s">
        <v>34</v>
      </c>
      <c r="C1267" s="6" t="s">
        <v>932</v>
      </c>
      <c r="D1267" s="7" t="s">
        <v>933</v>
      </c>
      <c r="E1267" s="8">
        <v>8</v>
      </c>
      <c r="F1267" s="7" t="s">
        <v>68</v>
      </c>
      <c r="G1267" s="7" t="s">
        <v>68</v>
      </c>
      <c r="H1267" s="7" t="s">
        <v>922</v>
      </c>
      <c r="I1267" s="7" t="s">
        <v>44</v>
      </c>
      <c r="J1267" s="19" t="str">
        <f>IFERROR(INDEX('Employee Info'!$C$3:$E$200,MATCH(Data7[[#This Row],[Name:]],'Employee Info'!$B$3:$B$200,0),MATCH(Data7[[#This Row],[Hours Type:]],'Employee Info'!$C$2:$E$2,0)),"")</f>
        <v/>
      </c>
      <c r="K1267" s="19" t="str">
        <f>IFERROR(INDEX('Employee Info'!$C$3:$J$200,MATCH(Data7[[#This Row],[Name:]],'Employee Info'!$B$3:$B$200,0),MATCH(Data7[[#Headers],[Truck]],'Employee Info'!$C$2:$J$2,0)),"")</f>
        <v/>
      </c>
      <c r="L1267" s="19" t="str">
        <f>IFERROR(INDEX('Employee Info'!$C$3:$J$200,MATCH(Data7[[#This Row],[Name:]],'Employee Info'!$B$3:$B$200,0),MATCH(Data7[[#Headers],[Phone]],'Employee Info'!$C$2:$J$2,0)),"")</f>
        <v/>
      </c>
      <c r="M1267" s="19" t="str">
        <f>IFERROR(INDEX('Employee Info'!$C$3:$J$200,MATCH(Data7[[#This Row],[Name:]],'Employee Info'!$B$3:$B$200,0),MATCH(Data7[[#Headers],[Tech]],'Employee Info'!$C$2:$J$2,0)),"")</f>
        <v/>
      </c>
      <c r="N1267" s="19" t="str">
        <f>IFERROR(INDEX('Employee Info'!$C$3:$J$200,MATCH(Data7[[#This Row],[Name:]],'Employee Info'!$B$3:$B$200,0),MATCH(Data7[[#Headers],[Other]],'Employee Info'!$C$2:$J$2,0)),"")</f>
        <v/>
      </c>
      <c r="O1267" s="19">
        <f>IFERROR((Data7[[#This Row],[Hours:]]*SUM(Data7[[#This Row],[Rate]:[Other]])),"")</f>
        <v>0</v>
      </c>
      <c r="P1267" s="7" t="str">
        <f>IF(Data7[[#This Row],[WO'#:]]="","Riley #","WO#")</f>
        <v>Riley #</v>
      </c>
      <c r="Q1267" s="7">
        <f>IFERROR(WEEKNUM(Data7[[#This Row],[Date:]]),"")</f>
        <v>28</v>
      </c>
      <c r="R1267" s="6">
        <f t="shared" si="57"/>
        <v>45480</v>
      </c>
      <c r="S1267" s="6">
        <f>Data7[[#This Row],[Week Start]]+7</f>
        <v>45487</v>
      </c>
      <c r="T1267" s="7" t="str">
        <f t="shared" si="58"/>
        <v>7/7/2024 - 7/14/2024</v>
      </c>
      <c r="U1267" s="7" t="str">
        <f t="shared" si="59"/>
        <v>Time Card</v>
      </c>
      <c r="V1267" s="8" t="str">
        <f>RIGHT(TEXT(Data7[[#This Row],[Date:]],"mmddyyyy"),4)</f>
        <v>2024</v>
      </c>
      <c r="W1267" s="8" t="str">
        <f>MID(TEXT(Data7[[#This Row],[Date:]],"mmddyyyy"),3,2)</f>
        <v>09</v>
      </c>
      <c r="X1267" s="8" t="str">
        <f>LEFT(TEXT(Data7[[#This Row],[Date:]],"mmddyyyy"),2)</f>
        <v>07</v>
      </c>
      <c r="Y1267" s="6">
        <f>DATE(Data7[[#This Row],[Year]],Data7[[#This Row],[Month]],Data7[[#This Row],[Day]])</f>
        <v>45482</v>
      </c>
    </row>
    <row r="1268" spans="1:25" x14ac:dyDescent="0.3">
      <c r="A1268" s="5">
        <v>45485.530944212966</v>
      </c>
      <c r="B1268" s="7" t="s">
        <v>66</v>
      </c>
      <c r="C1268" s="6" t="s">
        <v>935</v>
      </c>
      <c r="D1268" s="7" t="s">
        <v>1868</v>
      </c>
      <c r="E1268" s="8">
        <v>8</v>
      </c>
      <c r="F1268" s="7">
        <v>6984733</v>
      </c>
      <c r="G1268" s="7" t="s">
        <v>68</v>
      </c>
      <c r="H1268" s="7" t="s">
        <v>756</v>
      </c>
      <c r="I1268" s="7" t="s">
        <v>44</v>
      </c>
      <c r="J1268" s="19" t="str">
        <f>IFERROR(INDEX('Employee Info'!$C$3:$E$200,MATCH(Data7[[#This Row],[Name:]],'Employee Info'!$B$3:$B$200,0),MATCH(Data7[[#This Row],[Hours Type:]],'Employee Info'!$C$2:$E$2,0)),"")</f>
        <v/>
      </c>
      <c r="K1268" s="19" t="str">
        <f>IFERROR(INDEX('Employee Info'!$C$3:$J$200,MATCH(Data7[[#This Row],[Name:]],'Employee Info'!$B$3:$B$200,0),MATCH(Data7[[#Headers],[Truck]],'Employee Info'!$C$2:$J$2,0)),"")</f>
        <v/>
      </c>
      <c r="L1268" s="19" t="str">
        <f>IFERROR(INDEX('Employee Info'!$C$3:$J$200,MATCH(Data7[[#This Row],[Name:]],'Employee Info'!$B$3:$B$200,0),MATCH(Data7[[#Headers],[Phone]],'Employee Info'!$C$2:$J$2,0)),"")</f>
        <v/>
      </c>
      <c r="M1268" s="19" t="str">
        <f>IFERROR(INDEX('Employee Info'!$C$3:$J$200,MATCH(Data7[[#This Row],[Name:]],'Employee Info'!$B$3:$B$200,0),MATCH(Data7[[#Headers],[Tech]],'Employee Info'!$C$2:$J$2,0)),"")</f>
        <v/>
      </c>
      <c r="N1268" s="19" t="str">
        <f>IFERROR(INDEX('Employee Info'!$C$3:$J$200,MATCH(Data7[[#This Row],[Name:]],'Employee Info'!$B$3:$B$200,0),MATCH(Data7[[#Headers],[Other]],'Employee Info'!$C$2:$J$2,0)),"")</f>
        <v/>
      </c>
      <c r="O1268" s="19">
        <f>IFERROR((Data7[[#This Row],[Hours:]]*SUM(Data7[[#This Row],[Rate]:[Other]])),"")</f>
        <v>0</v>
      </c>
      <c r="P1268" s="7" t="str">
        <f>IF(Data7[[#This Row],[WO'#:]]="","Riley #","WO#")</f>
        <v>WO#</v>
      </c>
      <c r="Q1268" s="7">
        <f>IFERROR(WEEKNUM(Data7[[#This Row],[Date:]]),"")</f>
        <v>28</v>
      </c>
      <c r="R1268" s="6">
        <f t="shared" si="57"/>
        <v>45480</v>
      </c>
      <c r="S1268" s="6">
        <f>Data7[[#This Row],[Week Start]]+7</f>
        <v>45487</v>
      </c>
      <c r="T1268" s="7" t="str">
        <f t="shared" si="58"/>
        <v>7/7/2024 - 7/14/2024</v>
      </c>
      <c r="U1268" s="7" t="str">
        <f t="shared" si="59"/>
        <v>Time Card</v>
      </c>
      <c r="V1268" s="8" t="str">
        <f>RIGHT(TEXT(Data7[[#This Row],[Date:]],"mmddyyyy"),4)</f>
        <v>2024</v>
      </c>
      <c r="W1268" s="8" t="str">
        <f>MID(TEXT(Data7[[#This Row],[Date:]],"mmddyyyy"),3,2)</f>
        <v>10</v>
      </c>
      <c r="X1268" s="8" t="str">
        <f>LEFT(TEXT(Data7[[#This Row],[Date:]],"mmddyyyy"),2)</f>
        <v>07</v>
      </c>
      <c r="Y1268" s="6">
        <f>DATE(Data7[[#This Row],[Year]],Data7[[#This Row],[Month]],Data7[[#This Row],[Day]])</f>
        <v>45483</v>
      </c>
    </row>
    <row r="1269" spans="1:25" x14ac:dyDescent="0.3">
      <c r="A1269" s="5">
        <v>45517.48835</v>
      </c>
      <c r="B1269" s="7" t="s">
        <v>76</v>
      </c>
      <c r="C1269" s="6" t="s">
        <v>935</v>
      </c>
      <c r="D1269" s="7" t="s">
        <v>156</v>
      </c>
      <c r="E1269" s="8">
        <v>1</v>
      </c>
      <c r="F1269" s="7">
        <v>6984733</v>
      </c>
      <c r="G1269" s="7" t="s">
        <v>68</v>
      </c>
      <c r="H1269" s="7" t="s">
        <v>756</v>
      </c>
      <c r="I1269" s="7" t="s">
        <v>44</v>
      </c>
      <c r="J1269" s="19" t="str">
        <f>IFERROR(INDEX('Employee Info'!$C$3:$E$200,MATCH(Data7[[#This Row],[Name:]],'Employee Info'!$B$3:$B$200,0),MATCH(Data7[[#This Row],[Hours Type:]],'Employee Info'!$C$2:$E$2,0)),"")</f>
        <v/>
      </c>
      <c r="K1269" s="19" t="str">
        <f>IFERROR(INDEX('Employee Info'!$C$3:$J$200,MATCH(Data7[[#This Row],[Name:]],'Employee Info'!$B$3:$B$200,0),MATCH(Data7[[#Headers],[Truck]],'Employee Info'!$C$2:$J$2,0)),"")</f>
        <v/>
      </c>
      <c r="L1269" s="19" t="str">
        <f>IFERROR(INDEX('Employee Info'!$C$3:$J$200,MATCH(Data7[[#This Row],[Name:]],'Employee Info'!$B$3:$B$200,0),MATCH(Data7[[#Headers],[Phone]],'Employee Info'!$C$2:$J$2,0)),"")</f>
        <v/>
      </c>
      <c r="M1269" s="19" t="str">
        <f>IFERROR(INDEX('Employee Info'!$C$3:$J$200,MATCH(Data7[[#This Row],[Name:]],'Employee Info'!$B$3:$B$200,0),MATCH(Data7[[#Headers],[Tech]],'Employee Info'!$C$2:$J$2,0)),"")</f>
        <v/>
      </c>
      <c r="N1269" s="19" t="str">
        <f>IFERROR(INDEX('Employee Info'!$C$3:$J$200,MATCH(Data7[[#This Row],[Name:]],'Employee Info'!$B$3:$B$200,0),MATCH(Data7[[#Headers],[Other]],'Employee Info'!$C$2:$J$2,0)),"")</f>
        <v/>
      </c>
      <c r="O1269" s="19">
        <f>IFERROR((Data7[[#This Row],[Hours:]]*SUM(Data7[[#This Row],[Rate]:[Other]])),"")</f>
        <v>0</v>
      </c>
      <c r="P1269" s="7" t="str">
        <f>IF(Data7[[#This Row],[WO'#:]]="","Riley #","WO#")</f>
        <v>WO#</v>
      </c>
      <c r="Q1269" s="7">
        <f>IFERROR(WEEKNUM(Data7[[#This Row],[Date:]]),"")</f>
        <v>28</v>
      </c>
      <c r="R1269" s="6">
        <f t="shared" si="57"/>
        <v>45480</v>
      </c>
      <c r="S1269" s="6">
        <f>Data7[[#This Row],[Week Start]]+7</f>
        <v>45487</v>
      </c>
      <c r="T1269" s="7" t="str">
        <f t="shared" si="58"/>
        <v>7/7/2024 - 7/14/2024</v>
      </c>
      <c r="U1269" s="7" t="str">
        <f t="shared" si="59"/>
        <v>Time Card</v>
      </c>
      <c r="V1269" s="8" t="str">
        <f>RIGHT(TEXT(Data7[[#This Row],[Date:]],"mmddyyyy"),4)</f>
        <v>2024</v>
      </c>
      <c r="W1269" s="8" t="str">
        <f>MID(TEXT(Data7[[#This Row],[Date:]],"mmddyyyy"),3,2)</f>
        <v>10</v>
      </c>
      <c r="X1269" s="8" t="str">
        <f>LEFT(TEXT(Data7[[#This Row],[Date:]],"mmddyyyy"),2)</f>
        <v>07</v>
      </c>
      <c r="Y1269" s="6">
        <f>DATE(Data7[[#This Row],[Year]],Data7[[#This Row],[Month]],Data7[[#This Row],[Day]])</f>
        <v>45483</v>
      </c>
    </row>
    <row r="1270" spans="1:25" x14ac:dyDescent="0.3">
      <c r="A1270" s="5">
        <v>45483.49331273148</v>
      </c>
      <c r="B1270" s="7" t="s">
        <v>35</v>
      </c>
      <c r="C1270" s="6" t="s">
        <v>935</v>
      </c>
      <c r="D1270" s="7" t="s">
        <v>652</v>
      </c>
      <c r="E1270" s="8">
        <v>6</v>
      </c>
      <c r="F1270" s="7" t="s">
        <v>68</v>
      </c>
      <c r="G1270" s="7" t="s">
        <v>68</v>
      </c>
      <c r="H1270" s="7" t="s">
        <v>649</v>
      </c>
      <c r="I1270" s="7" t="s">
        <v>44</v>
      </c>
      <c r="J1270" s="19" t="str">
        <f>IFERROR(INDEX('Employee Info'!$C$3:$E$200,MATCH(Data7[[#This Row],[Name:]],'Employee Info'!$B$3:$B$200,0),MATCH(Data7[[#This Row],[Hours Type:]],'Employee Info'!$C$2:$E$2,0)),"")</f>
        <v/>
      </c>
      <c r="K1270" s="19" t="str">
        <f>IFERROR(INDEX('Employee Info'!$C$3:$J$200,MATCH(Data7[[#This Row],[Name:]],'Employee Info'!$B$3:$B$200,0),MATCH(Data7[[#Headers],[Truck]],'Employee Info'!$C$2:$J$2,0)),"")</f>
        <v/>
      </c>
      <c r="L1270" s="19" t="str">
        <f>IFERROR(INDEX('Employee Info'!$C$3:$J$200,MATCH(Data7[[#This Row],[Name:]],'Employee Info'!$B$3:$B$200,0),MATCH(Data7[[#Headers],[Phone]],'Employee Info'!$C$2:$J$2,0)),"")</f>
        <v/>
      </c>
      <c r="M1270" s="19" t="str">
        <f>IFERROR(INDEX('Employee Info'!$C$3:$J$200,MATCH(Data7[[#This Row],[Name:]],'Employee Info'!$B$3:$B$200,0),MATCH(Data7[[#Headers],[Tech]],'Employee Info'!$C$2:$J$2,0)),"")</f>
        <v/>
      </c>
      <c r="N1270" s="19" t="str">
        <f>IFERROR(INDEX('Employee Info'!$C$3:$J$200,MATCH(Data7[[#This Row],[Name:]],'Employee Info'!$B$3:$B$200,0),MATCH(Data7[[#Headers],[Other]],'Employee Info'!$C$2:$J$2,0)),"")</f>
        <v/>
      </c>
      <c r="O1270" s="19">
        <f>IFERROR((Data7[[#This Row],[Hours:]]*SUM(Data7[[#This Row],[Rate]:[Other]])),"")</f>
        <v>0</v>
      </c>
      <c r="P1270" s="7" t="str">
        <f>IF(Data7[[#This Row],[WO'#:]]="","Riley #","WO#")</f>
        <v>Riley #</v>
      </c>
      <c r="Q1270" s="7">
        <f>IFERROR(WEEKNUM(Data7[[#This Row],[Date:]]),"")</f>
        <v>28</v>
      </c>
      <c r="R1270" s="6">
        <f t="shared" si="57"/>
        <v>45480</v>
      </c>
      <c r="S1270" s="6">
        <f>Data7[[#This Row],[Week Start]]+7</f>
        <v>45487</v>
      </c>
      <c r="T1270" s="7" t="str">
        <f t="shared" si="58"/>
        <v>7/7/2024 - 7/14/2024</v>
      </c>
      <c r="U1270" s="7" t="str">
        <f t="shared" si="59"/>
        <v>Time Card</v>
      </c>
      <c r="V1270" s="8" t="str">
        <f>RIGHT(TEXT(Data7[[#This Row],[Date:]],"mmddyyyy"),4)</f>
        <v>2024</v>
      </c>
      <c r="W1270" s="8" t="str">
        <f>MID(TEXT(Data7[[#This Row],[Date:]],"mmddyyyy"),3,2)</f>
        <v>10</v>
      </c>
      <c r="X1270" s="8" t="str">
        <f>LEFT(TEXT(Data7[[#This Row],[Date:]],"mmddyyyy"),2)</f>
        <v>07</v>
      </c>
      <c r="Y1270" s="6">
        <f>DATE(Data7[[#This Row],[Year]],Data7[[#This Row],[Month]],Data7[[#This Row],[Day]])</f>
        <v>45483</v>
      </c>
    </row>
    <row r="1271" spans="1:25" x14ac:dyDescent="0.3">
      <c r="A1271" s="5">
        <v>45483.494563657405</v>
      </c>
      <c r="B1271" s="7" t="s">
        <v>23</v>
      </c>
      <c r="C1271" s="6" t="s">
        <v>935</v>
      </c>
      <c r="D1271" s="7" t="s">
        <v>652</v>
      </c>
      <c r="E1271" s="8">
        <v>6</v>
      </c>
      <c r="F1271" s="7" t="s">
        <v>68</v>
      </c>
      <c r="G1271" s="7" t="s">
        <v>68</v>
      </c>
      <c r="H1271" s="7" t="s">
        <v>649</v>
      </c>
      <c r="I1271" s="7" t="s">
        <v>44</v>
      </c>
      <c r="J1271" s="19" t="str">
        <f>IFERROR(INDEX('Employee Info'!$C$3:$E$200,MATCH(Data7[[#This Row],[Name:]],'Employee Info'!$B$3:$B$200,0),MATCH(Data7[[#This Row],[Hours Type:]],'Employee Info'!$C$2:$E$2,0)),"")</f>
        <v/>
      </c>
      <c r="K1271" s="19" t="str">
        <f>IFERROR(INDEX('Employee Info'!$C$3:$J$200,MATCH(Data7[[#This Row],[Name:]],'Employee Info'!$B$3:$B$200,0),MATCH(Data7[[#Headers],[Truck]],'Employee Info'!$C$2:$J$2,0)),"")</f>
        <v/>
      </c>
      <c r="L1271" s="19" t="str">
        <f>IFERROR(INDEX('Employee Info'!$C$3:$J$200,MATCH(Data7[[#This Row],[Name:]],'Employee Info'!$B$3:$B$200,0),MATCH(Data7[[#Headers],[Phone]],'Employee Info'!$C$2:$J$2,0)),"")</f>
        <v/>
      </c>
      <c r="M1271" s="19" t="str">
        <f>IFERROR(INDEX('Employee Info'!$C$3:$J$200,MATCH(Data7[[#This Row],[Name:]],'Employee Info'!$B$3:$B$200,0),MATCH(Data7[[#Headers],[Tech]],'Employee Info'!$C$2:$J$2,0)),"")</f>
        <v/>
      </c>
      <c r="N1271" s="19" t="str">
        <f>IFERROR(INDEX('Employee Info'!$C$3:$J$200,MATCH(Data7[[#This Row],[Name:]],'Employee Info'!$B$3:$B$200,0),MATCH(Data7[[#Headers],[Other]],'Employee Info'!$C$2:$J$2,0)),"")</f>
        <v/>
      </c>
      <c r="O1271" s="19">
        <f>IFERROR((Data7[[#This Row],[Hours:]]*SUM(Data7[[#This Row],[Rate]:[Other]])),"")</f>
        <v>0</v>
      </c>
      <c r="P1271" s="7" t="str">
        <f>IF(Data7[[#This Row],[WO'#:]]="","Riley #","WO#")</f>
        <v>Riley #</v>
      </c>
      <c r="Q1271" s="7">
        <f>IFERROR(WEEKNUM(Data7[[#This Row],[Date:]]),"")</f>
        <v>28</v>
      </c>
      <c r="R1271" s="6">
        <f t="shared" si="57"/>
        <v>45480</v>
      </c>
      <c r="S1271" s="6">
        <f>Data7[[#This Row],[Week Start]]+7</f>
        <v>45487</v>
      </c>
      <c r="T1271" s="7" t="str">
        <f t="shared" si="58"/>
        <v>7/7/2024 - 7/14/2024</v>
      </c>
      <c r="U1271" s="7" t="str">
        <f t="shared" si="59"/>
        <v>Time Card</v>
      </c>
      <c r="V1271" s="8" t="str">
        <f>RIGHT(TEXT(Data7[[#This Row],[Date:]],"mmddyyyy"),4)</f>
        <v>2024</v>
      </c>
      <c r="W1271" s="8" t="str">
        <f>MID(TEXT(Data7[[#This Row],[Date:]],"mmddyyyy"),3,2)</f>
        <v>10</v>
      </c>
      <c r="X1271" s="8" t="str">
        <f>LEFT(TEXT(Data7[[#This Row],[Date:]],"mmddyyyy"),2)</f>
        <v>07</v>
      </c>
      <c r="Y1271" s="6">
        <f>DATE(Data7[[#This Row],[Year]],Data7[[#This Row],[Month]],Data7[[#This Row],[Day]])</f>
        <v>45483</v>
      </c>
    </row>
    <row r="1272" spans="1:25" x14ac:dyDescent="0.3">
      <c r="A1272" s="5">
        <v>45483.406064583331</v>
      </c>
      <c r="B1272" s="7" t="s">
        <v>31</v>
      </c>
      <c r="C1272" s="6" t="s">
        <v>935</v>
      </c>
      <c r="D1272" s="7" t="s">
        <v>936</v>
      </c>
      <c r="E1272" s="8">
        <v>8</v>
      </c>
      <c r="F1272" s="7" t="s">
        <v>68</v>
      </c>
      <c r="G1272" s="7" t="s">
        <v>68</v>
      </c>
      <c r="H1272" s="7" t="s">
        <v>922</v>
      </c>
      <c r="I1272" s="7" t="s">
        <v>44</v>
      </c>
      <c r="J1272" s="19" t="str">
        <f>IFERROR(INDEX('Employee Info'!$C$3:$E$200,MATCH(Data7[[#This Row],[Name:]],'Employee Info'!$B$3:$B$200,0),MATCH(Data7[[#This Row],[Hours Type:]],'Employee Info'!$C$2:$E$2,0)),"")</f>
        <v/>
      </c>
      <c r="K1272" s="19" t="str">
        <f>IFERROR(INDEX('Employee Info'!$C$3:$J$200,MATCH(Data7[[#This Row],[Name:]],'Employee Info'!$B$3:$B$200,0),MATCH(Data7[[#Headers],[Truck]],'Employee Info'!$C$2:$J$2,0)),"")</f>
        <v/>
      </c>
      <c r="L1272" s="19" t="str">
        <f>IFERROR(INDEX('Employee Info'!$C$3:$J$200,MATCH(Data7[[#This Row],[Name:]],'Employee Info'!$B$3:$B$200,0),MATCH(Data7[[#Headers],[Phone]],'Employee Info'!$C$2:$J$2,0)),"")</f>
        <v/>
      </c>
      <c r="M1272" s="19" t="str">
        <f>IFERROR(INDEX('Employee Info'!$C$3:$J$200,MATCH(Data7[[#This Row],[Name:]],'Employee Info'!$B$3:$B$200,0),MATCH(Data7[[#Headers],[Tech]],'Employee Info'!$C$2:$J$2,0)),"")</f>
        <v/>
      </c>
      <c r="N1272" s="19" t="str">
        <f>IFERROR(INDEX('Employee Info'!$C$3:$J$200,MATCH(Data7[[#This Row],[Name:]],'Employee Info'!$B$3:$B$200,0),MATCH(Data7[[#Headers],[Other]],'Employee Info'!$C$2:$J$2,0)),"")</f>
        <v/>
      </c>
      <c r="O1272" s="19">
        <f>IFERROR((Data7[[#This Row],[Hours:]]*SUM(Data7[[#This Row],[Rate]:[Other]])),"")</f>
        <v>0</v>
      </c>
      <c r="P1272" s="7" t="str">
        <f>IF(Data7[[#This Row],[WO'#:]]="","Riley #","WO#")</f>
        <v>Riley #</v>
      </c>
      <c r="Q1272" s="7">
        <f>IFERROR(WEEKNUM(Data7[[#This Row],[Date:]]),"")</f>
        <v>28</v>
      </c>
      <c r="R1272" s="6">
        <f t="shared" si="57"/>
        <v>45480</v>
      </c>
      <c r="S1272" s="6">
        <f>Data7[[#This Row],[Week Start]]+7</f>
        <v>45487</v>
      </c>
      <c r="T1272" s="7" t="str">
        <f t="shared" si="58"/>
        <v>7/7/2024 - 7/14/2024</v>
      </c>
      <c r="U1272" s="7" t="str">
        <f t="shared" si="59"/>
        <v>Time Card</v>
      </c>
      <c r="V1272" s="8" t="str">
        <f>RIGHT(TEXT(Data7[[#This Row],[Date:]],"mmddyyyy"),4)</f>
        <v>2024</v>
      </c>
      <c r="W1272" s="8" t="str">
        <f>MID(TEXT(Data7[[#This Row],[Date:]],"mmddyyyy"),3,2)</f>
        <v>10</v>
      </c>
      <c r="X1272" s="8" t="str">
        <f>LEFT(TEXT(Data7[[#This Row],[Date:]],"mmddyyyy"),2)</f>
        <v>07</v>
      </c>
      <c r="Y1272" s="6">
        <f>DATE(Data7[[#This Row],[Year]],Data7[[#This Row],[Month]],Data7[[#This Row],[Day]])</f>
        <v>45483</v>
      </c>
    </row>
    <row r="1273" spans="1:25" x14ac:dyDescent="0.3">
      <c r="A1273" s="5">
        <v>45483.406216782409</v>
      </c>
      <c r="B1273" s="7" t="s">
        <v>34</v>
      </c>
      <c r="C1273" s="6" t="s">
        <v>935</v>
      </c>
      <c r="D1273" s="7" t="s">
        <v>936</v>
      </c>
      <c r="E1273" s="8">
        <v>8</v>
      </c>
      <c r="F1273" s="7" t="s">
        <v>68</v>
      </c>
      <c r="G1273" s="7" t="s">
        <v>68</v>
      </c>
      <c r="H1273" s="7" t="s">
        <v>922</v>
      </c>
      <c r="I1273" s="7" t="s">
        <v>44</v>
      </c>
      <c r="J1273" s="19" t="str">
        <f>IFERROR(INDEX('Employee Info'!$C$3:$E$200,MATCH(Data7[[#This Row],[Name:]],'Employee Info'!$B$3:$B$200,0),MATCH(Data7[[#This Row],[Hours Type:]],'Employee Info'!$C$2:$E$2,0)),"")</f>
        <v/>
      </c>
      <c r="K1273" s="19" t="str">
        <f>IFERROR(INDEX('Employee Info'!$C$3:$J$200,MATCH(Data7[[#This Row],[Name:]],'Employee Info'!$B$3:$B$200,0),MATCH(Data7[[#Headers],[Truck]],'Employee Info'!$C$2:$J$2,0)),"")</f>
        <v/>
      </c>
      <c r="L1273" s="19" t="str">
        <f>IFERROR(INDEX('Employee Info'!$C$3:$J$200,MATCH(Data7[[#This Row],[Name:]],'Employee Info'!$B$3:$B$200,0),MATCH(Data7[[#Headers],[Phone]],'Employee Info'!$C$2:$J$2,0)),"")</f>
        <v/>
      </c>
      <c r="M1273" s="19" t="str">
        <f>IFERROR(INDEX('Employee Info'!$C$3:$J$200,MATCH(Data7[[#This Row],[Name:]],'Employee Info'!$B$3:$B$200,0),MATCH(Data7[[#Headers],[Tech]],'Employee Info'!$C$2:$J$2,0)),"")</f>
        <v/>
      </c>
      <c r="N1273" s="19" t="str">
        <f>IFERROR(INDEX('Employee Info'!$C$3:$J$200,MATCH(Data7[[#This Row],[Name:]],'Employee Info'!$B$3:$B$200,0),MATCH(Data7[[#Headers],[Other]],'Employee Info'!$C$2:$J$2,0)),"")</f>
        <v/>
      </c>
      <c r="O1273" s="19">
        <f>IFERROR((Data7[[#This Row],[Hours:]]*SUM(Data7[[#This Row],[Rate]:[Other]])),"")</f>
        <v>0</v>
      </c>
      <c r="P1273" s="7" t="str">
        <f>IF(Data7[[#This Row],[WO'#:]]="","Riley #","WO#")</f>
        <v>Riley #</v>
      </c>
      <c r="Q1273" s="7">
        <f>IFERROR(WEEKNUM(Data7[[#This Row],[Date:]]),"")</f>
        <v>28</v>
      </c>
      <c r="R1273" s="6">
        <f t="shared" si="57"/>
        <v>45480</v>
      </c>
      <c r="S1273" s="6">
        <f>Data7[[#This Row],[Week Start]]+7</f>
        <v>45487</v>
      </c>
      <c r="T1273" s="7" t="str">
        <f t="shared" si="58"/>
        <v>7/7/2024 - 7/14/2024</v>
      </c>
      <c r="U1273" s="7" t="str">
        <f t="shared" si="59"/>
        <v>Time Card</v>
      </c>
      <c r="V1273" s="8" t="str">
        <f>RIGHT(TEXT(Data7[[#This Row],[Date:]],"mmddyyyy"),4)</f>
        <v>2024</v>
      </c>
      <c r="W1273" s="8" t="str">
        <f>MID(TEXT(Data7[[#This Row],[Date:]],"mmddyyyy"),3,2)</f>
        <v>10</v>
      </c>
      <c r="X1273" s="8" t="str">
        <f>LEFT(TEXT(Data7[[#This Row],[Date:]],"mmddyyyy"),2)</f>
        <v>07</v>
      </c>
      <c r="Y1273" s="6">
        <f>DATE(Data7[[#This Row],[Year]],Data7[[#This Row],[Month]],Data7[[#This Row],[Day]])</f>
        <v>45483</v>
      </c>
    </row>
    <row r="1274" spans="1:25" x14ac:dyDescent="0.3">
      <c r="A1274" s="5">
        <v>45483.586573611108</v>
      </c>
      <c r="B1274" s="7" t="s">
        <v>23</v>
      </c>
      <c r="C1274" s="6" t="s">
        <v>935</v>
      </c>
      <c r="D1274" s="7" t="s">
        <v>33</v>
      </c>
      <c r="E1274" s="8">
        <v>2</v>
      </c>
      <c r="F1274" s="7" t="s">
        <v>68</v>
      </c>
      <c r="G1274" s="7" t="s">
        <v>68</v>
      </c>
      <c r="H1274" s="7" t="s">
        <v>42</v>
      </c>
      <c r="I1274" s="7" t="s">
        <v>44</v>
      </c>
      <c r="J1274" s="19" t="str">
        <f>IFERROR(INDEX('Employee Info'!$C$3:$E$200,MATCH(Data7[[#This Row],[Name:]],'Employee Info'!$B$3:$B$200,0),MATCH(Data7[[#This Row],[Hours Type:]],'Employee Info'!$C$2:$E$2,0)),"")</f>
        <v/>
      </c>
      <c r="K1274" s="19" t="str">
        <f>IFERROR(INDEX('Employee Info'!$C$3:$J$200,MATCH(Data7[[#This Row],[Name:]],'Employee Info'!$B$3:$B$200,0),MATCH(Data7[[#Headers],[Truck]],'Employee Info'!$C$2:$J$2,0)),"")</f>
        <v/>
      </c>
      <c r="L1274" s="19" t="str">
        <f>IFERROR(INDEX('Employee Info'!$C$3:$J$200,MATCH(Data7[[#This Row],[Name:]],'Employee Info'!$B$3:$B$200,0),MATCH(Data7[[#Headers],[Phone]],'Employee Info'!$C$2:$J$2,0)),"")</f>
        <v/>
      </c>
      <c r="M1274" s="19" t="str">
        <f>IFERROR(INDEX('Employee Info'!$C$3:$J$200,MATCH(Data7[[#This Row],[Name:]],'Employee Info'!$B$3:$B$200,0),MATCH(Data7[[#Headers],[Tech]],'Employee Info'!$C$2:$J$2,0)),"")</f>
        <v/>
      </c>
      <c r="N1274" s="19" t="str">
        <f>IFERROR(INDEX('Employee Info'!$C$3:$J$200,MATCH(Data7[[#This Row],[Name:]],'Employee Info'!$B$3:$B$200,0),MATCH(Data7[[#Headers],[Other]],'Employee Info'!$C$2:$J$2,0)),"")</f>
        <v/>
      </c>
      <c r="O1274" s="19">
        <f>IFERROR((Data7[[#This Row],[Hours:]]*SUM(Data7[[#This Row],[Rate]:[Other]])),"")</f>
        <v>0</v>
      </c>
      <c r="P1274" s="7" t="str">
        <f>IF(Data7[[#This Row],[WO'#:]]="","Riley #","WO#")</f>
        <v>Riley #</v>
      </c>
      <c r="Q1274" s="7">
        <f>IFERROR(WEEKNUM(Data7[[#This Row],[Date:]]),"")</f>
        <v>28</v>
      </c>
      <c r="R1274" s="6">
        <f t="shared" si="57"/>
        <v>45480</v>
      </c>
      <c r="S1274" s="6">
        <f>Data7[[#This Row],[Week Start]]+7</f>
        <v>45487</v>
      </c>
      <c r="T1274" s="7" t="str">
        <f t="shared" si="58"/>
        <v>7/7/2024 - 7/14/2024</v>
      </c>
      <c r="U1274" s="7" t="str">
        <f t="shared" si="59"/>
        <v>Time Card</v>
      </c>
      <c r="V1274" s="8" t="str">
        <f>RIGHT(TEXT(Data7[[#This Row],[Date:]],"mmddyyyy"),4)</f>
        <v>2024</v>
      </c>
      <c r="W1274" s="8" t="str">
        <f>MID(TEXT(Data7[[#This Row],[Date:]],"mmddyyyy"),3,2)</f>
        <v>10</v>
      </c>
      <c r="X1274" s="8" t="str">
        <f>LEFT(TEXT(Data7[[#This Row],[Date:]],"mmddyyyy"),2)</f>
        <v>07</v>
      </c>
      <c r="Y1274" s="6">
        <f>DATE(Data7[[#This Row],[Year]],Data7[[#This Row],[Month]],Data7[[#This Row],[Day]])</f>
        <v>45483</v>
      </c>
    </row>
    <row r="1275" spans="1:25" x14ac:dyDescent="0.3">
      <c r="A1275" s="5">
        <v>45484.576979976853</v>
      </c>
      <c r="B1275" s="7" t="s">
        <v>35</v>
      </c>
      <c r="C1275" s="6" t="s">
        <v>935</v>
      </c>
      <c r="D1275" s="7" t="s">
        <v>1858</v>
      </c>
      <c r="E1275" s="8">
        <v>2</v>
      </c>
      <c r="F1275" s="7" t="s">
        <v>68</v>
      </c>
      <c r="G1275" s="7" t="s">
        <v>68</v>
      </c>
      <c r="H1275" s="7" t="s">
        <v>42</v>
      </c>
      <c r="I1275" s="7" t="s">
        <v>44</v>
      </c>
      <c r="J1275" s="19" t="str">
        <f>IFERROR(INDEX('Employee Info'!$C$3:$E$200,MATCH(Data7[[#This Row],[Name:]],'Employee Info'!$B$3:$B$200,0),MATCH(Data7[[#This Row],[Hours Type:]],'Employee Info'!$C$2:$E$2,0)),"")</f>
        <v/>
      </c>
      <c r="K1275" s="19" t="str">
        <f>IFERROR(INDEX('Employee Info'!$C$3:$J$200,MATCH(Data7[[#This Row],[Name:]],'Employee Info'!$B$3:$B$200,0),MATCH(Data7[[#Headers],[Truck]],'Employee Info'!$C$2:$J$2,0)),"")</f>
        <v/>
      </c>
      <c r="L1275" s="19" t="str">
        <f>IFERROR(INDEX('Employee Info'!$C$3:$J$200,MATCH(Data7[[#This Row],[Name:]],'Employee Info'!$B$3:$B$200,0),MATCH(Data7[[#Headers],[Phone]],'Employee Info'!$C$2:$J$2,0)),"")</f>
        <v/>
      </c>
      <c r="M1275" s="19" t="str">
        <f>IFERROR(INDEX('Employee Info'!$C$3:$J$200,MATCH(Data7[[#This Row],[Name:]],'Employee Info'!$B$3:$B$200,0),MATCH(Data7[[#Headers],[Tech]],'Employee Info'!$C$2:$J$2,0)),"")</f>
        <v/>
      </c>
      <c r="N1275" s="19" t="str">
        <f>IFERROR(INDEX('Employee Info'!$C$3:$J$200,MATCH(Data7[[#This Row],[Name:]],'Employee Info'!$B$3:$B$200,0),MATCH(Data7[[#Headers],[Other]],'Employee Info'!$C$2:$J$2,0)),"")</f>
        <v/>
      </c>
      <c r="O1275" s="19">
        <f>IFERROR((Data7[[#This Row],[Hours:]]*SUM(Data7[[#This Row],[Rate]:[Other]])),"")</f>
        <v>0</v>
      </c>
      <c r="P1275" s="7" t="str">
        <f>IF(Data7[[#This Row],[WO'#:]]="","Riley #","WO#")</f>
        <v>Riley #</v>
      </c>
      <c r="Q1275" s="7">
        <f>IFERROR(WEEKNUM(Data7[[#This Row],[Date:]]),"")</f>
        <v>28</v>
      </c>
      <c r="R1275" s="6">
        <f t="shared" si="57"/>
        <v>45480</v>
      </c>
      <c r="S1275" s="6">
        <f>Data7[[#This Row],[Week Start]]+7</f>
        <v>45487</v>
      </c>
      <c r="T1275" s="7" t="str">
        <f t="shared" si="58"/>
        <v>7/7/2024 - 7/14/2024</v>
      </c>
      <c r="U1275" s="7" t="str">
        <f t="shared" si="59"/>
        <v>Time Card</v>
      </c>
      <c r="V1275" s="8" t="str">
        <f>RIGHT(TEXT(Data7[[#This Row],[Date:]],"mmddyyyy"),4)</f>
        <v>2024</v>
      </c>
      <c r="W1275" s="8" t="str">
        <f>MID(TEXT(Data7[[#This Row],[Date:]],"mmddyyyy"),3,2)</f>
        <v>10</v>
      </c>
      <c r="X1275" s="8" t="str">
        <f>LEFT(TEXT(Data7[[#This Row],[Date:]],"mmddyyyy"),2)</f>
        <v>07</v>
      </c>
      <c r="Y1275" s="6">
        <f>DATE(Data7[[#This Row],[Year]],Data7[[#This Row],[Month]],Data7[[#This Row],[Day]])</f>
        <v>45483</v>
      </c>
    </row>
    <row r="1276" spans="1:25" x14ac:dyDescent="0.3">
      <c r="A1276" s="5">
        <v>45517.489654861114</v>
      </c>
      <c r="B1276" s="7" t="s">
        <v>76</v>
      </c>
      <c r="C1276" s="6" t="s">
        <v>1859</v>
      </c>
      <c r="D1276" s="7" t="s">
        <v>156</v>
      </c>
      <c r="E1276" s="8">
        <v>1</v>
      </c>
      <c r="F1276" s="7">
        <v>6984733</v>
      </c>
      <c r="G1276" s="7" t="s">
        <v>68</v>
      </c>
      <c r="H1276" s="7" t="s">
        <v>756</v>
      </c>
      <c r="I1276" s="7" t="s">
        <v>44</v>
      </c>
      <c r="J1276" s="19" t="str">
        <f>IFERROR(INDEX('Employee Info'!$C$3:$E$200,MATCH(Data7[[#This Row],[Name:]],'Employee Info'!$B$3:$B$200,0),MATCH(Data7[[#This Row],[Hours Type:]],'Employee Info'!$C$2:$E$2,0)),"")</f>
        <v/>
      </c>
      <c r="K1276" s="19" t="str">
        <f>IFERROR(INDEX('Employee Info'!$C$3:$J$200,MATCH(Data7[[#This Row],[Name:]],'Employee Info'!$B$3:$B$200,0),MATCH(Data7[[#Headers],[Truck]],'Employee Info'!$C$2:$J$2,0)),"")</f>
        <v/>
      </c>
      <c r="L1276" s="19" t="str">
        <f>IFERROR(INDEX('Employee Info'!$C$3:$J$200,MATCH(Data7[[#This Row],[Name:]],'Employee Info'!$B$3:$B$200,0),MATCH(Data7[[#Headers],[Phone]],'Employee Info'!$C$2:$J$2,0)),"")</f>
        <v/>
      </c>
      <c r="M1276" s="19" t="str">
        <f>IFERROR(INDEX('Employee Info'!$C$3:$J$200,MATCH(Data7[[#This Row],[Name:]],'Employee Info'!$B$3:$B$200,0),MATCH(Data7[[#Headers],[Tech]],'Employee Info'!$C$2:$J$2,0)),"")</f>
        <v/>
      </c>
      <c r="N1276" s="19" t="str">
        <f>IFERROR(INDEX('Employee Info'!$C$3:$J$200,MATCH(Data7[[#This Row],[Name:]],'Employee Info'!$B$3:$B$200,0),MATCH(Data7[[#Headers],[Other]],'Employee Info'!$C$2:$J$2,0)),"")</f>
        <v/>
      </c>
      <c r="O1276" s="19">
        <f>IFERROR((Data7[[#This Row],[Hours:]]*SUM(Data7[[#This Row],[Rate]:[Other]])),"")</f>
        <v>0</v>
      </c>
      <c r="P1276" s="7" t="str">
        <f>IF(Data7[[#This Row],[WO'#:]]="","Riley #","WO#")</f>
        <v>WO#</v>
      </c>
      <c r="Q1276" s="7">
        <f>IFERROR(WEEKNUM(Data7[[#This Row],[Date:]]),"")</f>
        <v>28</v>
      </c>
      <c r="R1276" s="6">
        <f t="shared" si="57"/>
        <v>45480</v>
      </c>
      <c r="S1276" s="6">
        <f>Data7[[#This Row],[Week Start]]+7</f>
        <v>45487</v>
      </c>
      <c r="T1276" s="7" t="str">
        <f t="shared" si="58"/>
        <v>7/7/2024 - 7/14/2024</v>
      </c>
      <c r="U1276" s="7" t="str">
        <f t="shared" si="59"/>
        <v>Time Card</v>
      </c>
      <c r="V1276" s="8" t="str">
        <f>RIGHT(TEXT(Data7[[#This Row],[Date:]],"mmddyyyy"),4)</f>
        <v>2024</v>
      </c>
      <c r="W1276" s="8" t="str">
        <f>MID(TEXT(Data7[[#This Row],[Date:]],"mmddyyyy"),3,2)</f>
        <v>11</v>
      </c>
      <c r="X1276" s="8" t="str">
        <f>LEFT(TEXT(Data7[[#This Row],[Date:]],"mmddyyyy"),2)</f>
        <v>07</v>
      </c>
      <c r="Y1276" s="6">
        <f>DATE(Data7[[#This Row],[Year]],Data7[[#This Row],[Month]],Data7[[#This Row],[Day]])</f>
        <v>45484</v>
      </c>
    </row>
    <row r="1277" spans="1:25" x14ac:dyDescent="0.3">
      <c r="A1277" s="5">
        <v>45484.584222685182</v>
      </c>
      <c r="B1277" s="7" t="s">
        <v>34</v>
      </c>
      <c r="C1277" s="6" t="s">
        <v>1859</v>
      </c>
      <c r="D1277" s="7" t="s">
        <v>1862</v>
      </c>
      <c r="E1277" s="8">
        <v>3</v>
      </c>
      <c r="F1277" s="7">
        <v>7128629</v>
      </c>
      <c r="G1277" s="7" t="s">
        <v>68</v>
      </c>
      <c r="H1277" s="7" t="s">
        <v>756</v>
      </c>
      <c r="I1277" s="7" t="s">
        <v>44</v>
      </c>
      <c r="J1277" s="19" t="str">
        <f>IFERROR(INDEX('Employee Info'!$C$3:$E$200,MATCH(Data7[[#This Row],[Name:]],'Employee Info'!$B$3:$B$200,0),MATCH(Data7[[#This Row],[Hours Type:]],'Employee Info'!$C$2:$E$2,0)),"")</f>
        <v/>
      </c>
      <c r="K1277" s="19" t="str">
        <f>IFERROR(INDEX('Employee Info'!$C$3:$J$200,MATCH(Data7[[#This Row],[Name:]],'Employee Info'!$B$3:$B$200,0),MATCH(Data7[[#Headers],[Truck]],'Employee Info'!$C$2:$J$2,0)),"")</f>
        <v/>
      </c>
      <c r="L1277" s="19" t="str">
        <f>IFERROR(INDEX('Employee Info'!$C$3:$J$200,MATCH(Data7[[#This Row],[Name:]],'Employee Info'!$B$3:$B$200,0),MATCH(Data7[[#Headers],[Phone]],'Employee Info'!$C$2:$J$2,0)),"")</f>
        <v/>
      </c>
      <c r="M1277" s="19" t="str">
        <f>IFERROR(INDEX('Employee Info'!$C$3:$J$200,MATCH(Data7[[#This Row],[Name:]],'Employee Info'!$B$3:$B$200,0),MATCH(Data7[[#Headers],[Tech]],'Employee Info'!$C$2:$J$2,0)),"")</f>
        <v/>
      </c>
      <c r="N1277" s="19" t="str">
        <f>IFERROR(INDEX('Employee Info'!$C$3:$J$200,MATCH(Data7[[#This Row],[Name:]],'Employee Info'!$B$3:$B$200,0),MATCH(Data7[[#Headers],[Other]],'Employee Info'!$C$2:$J$2,0)),"")</f>
        <v/>
      </c>
      <c r="O1277" s="19">
        <f>IFERROR((Data7[[#This Row],[Hours:]]*SUM(Data7[[#This Row],[Rate]:[Other]])),"")</f>
        <v>0</v>
      </c>
      <c r="P1277" s="7" t="str">
        <f>IF(Data7[[#This Row],[WO'#:]]="","Riley #","WO#")</f>
        <v>WO#</v>
      </c>
      <c r="Q1277" s="7">
        <f>IFERROR(WEEKNUM(Data7[[#This Row],[Date:]]),"")</f>
        <v>28</v>
      </c>
      <c r="R1277" s="6">
        <f t="shared" si="57"/>
        <v>45480</v>
      </c>
      <c r="S1277" s="6">
        <f>Data7[[#This Row],[Week Start]]+7</f>
        <v>45487</v>
      </c>
      <c r="T1277" s="7" t="str">
        <f t="shared" si="58"/>
        <v>7/7/2024 - 7/14/2024</v>
      </c>
      <c r="U1277" s="7" t="str">
        <f t="shared" si="59"/>
        <v>Time Card</v>
      </c>
      <c r="V1277" s="8" t="str">
        <f>RIGHT(TEXT(Data7[[#This Row],[Date:]],"mmddyyyy"),4)</f>
        <v>2024</v>
      </c>
      <c r="W1277" s="8" t="str">
        <f>MID(TEXT(Data7[[#This Row],[Date:]],"mmddyyyy"),3,2)</f>
        <v>11</v>
      </c>
      <c r="X1277" s="8" t="str">
        <f>LEFT(TEXT(Data7[[#This Row],[Date:]],"mmddyyyy"),2)</f>
        <v>07</v>
      </c>
      <c r="Y1277" s="6">
        <f>DATE(Data7[[#This Row],[Year]],Data7[[#This Row],[Month]],Data7[[#This Row],[Day]])</f>
        <v>45484</v>
      </c>
    </row>
    <row r="1278" spans="1:25" x14ac:dyDescent="0.3">
      <c r="A1278" s="5">
        <v>45484.584336458334</v>
      </c>
      <c r="B1278" s="7" t="s">
        <v>31</v>
      </c>
      <c r="C1278" s="6" t="s">
        <v>1859</v>
      </c>
      <c r="D1278" s="7" t="s">
        <v>1862</v>
      </c>
      <c r="E1278" s="8">
        <v>3</v>
      </c>
      <c r="F1278" s="7">
        <v>7128629</v>
      </c>
      <c r="G1278" s="7" t="s">
        <v>68</v>
      </c>
      <c r="H1278" s="7" t="s">
        <v>756</v>
      </c>
      <c r="I1278" s="7" t="s">
        <v>44</v>
      </c>
      <c r="J1278" s="19" t="str">
        <f>IFERROR(INDEX('Employee Info'!$C$3:$E$200,MATCH(Data7[[#This Row],[Name:]],'Employee Info'!$B$3:$B$200,0),MATCH(Data7[[#This Row],[Hours Type:]],'Employee Info'!$C$2:$E$2,0)),"")</f>
        <v/>
      </c>
      <c r="K1278" s="19" t="str">
        <f>IFERROR(INDEX('Employee Info'!$C$3:$J$200,MATCH(Data7[[#This Row],[Name:]],'Employee Info'!$B$3:$B$200,0),MATCH(Data7[[#Headers],[Truck]],'Employee Info'!$C$2:$J$2,0)),"")</f>
        <v/>
      </c>
      <c r="L1278" s="19" t="str">
        <f>IFERROR(INDEX('Employee Info'!$C$3:$J$200,MATCH(Data7[[#This Row],[Name:]],'Employee Info'!$B$3:$B$200,0),MATCH(Data7[[#Headers],[Phone]],'Employee Info'!$C$2:$J$2,0)),"")</f>
        <v/>
      </c>
      <c r="M1278" s="19" t="str">
        <f>IFERROR(INDEX('Employee Info'!$C$3:$J$200,MATCH(Data7[[#This Row],[Name:]],'Employee Info'!$B$3:$B$200,0),MATCH(Data7[[#Headers],[Tech]],'Employee Info'!$C$2:$J$2,0)),"")</f>
        <v/>
      </c>
      <c r="N1278" s="19" t="str">
        <f>IFERROR(INDEX('Employee Info'!$C$3:$J$200,MATCH(Data7[[#This Row],[Name:]],'Employee Info'!$B$3:$B$200,0),MATCH(Data7[[#Headers],[Other]],'Employee Info'!$C$2:$J$2,0)),"")</f>
        <v/>
      </c>
      <c r="O1278" s="19">
        <f>IFERROR((Data7[[#This Row],[Hours:]]*SUM(Data7[[#This Row],[Rate]:[Other]])),"")</f>
        <v>0</v>
      </c>
      <c r="P1278" s="7" t="str">
        <f>IF(Data7[[#This Row],[WO'#:]]="","Riley #","WO#")</f>
        <v>WO#</v>
      </c>
      <c r="Q1278" s="7">
        <f>IFERROR(WEEKNUM(Data7[[#This Row],[Date:]]),"")</f>
        <v>28</v>
      </c>
      <c r="R1278" s="6">
        <f t="shared" si="57"/>
        <v>45480</v>
      </c>
      <c r="S1278" s="6">
        <f>Data7[[#This Row],[Week Start]]+7</f>
        <v>45487</v>
      </c>
      <c r="T1278" s="7" t="str">
        <f t="shared" si="58"/>
        <v>7/7/2024 - 7/14/2024</v>
      </c>
      <c r="U1278" s="7" t="str">
        <f t="shared" si="59"/>
        <v>Time Card</v>
      </c>
      <c r="V1278" s="8" t="str">
        <f>RIGHT(TEXT(Data7[[#This Row],[Date:]],"mmddyyyy"),4)</f>
        <v>2024</v>
      </c>
      <c r="W1278" s="8" t="str">
        <f>MID(TEXT(Data7[[#This Row],[Date:]],"mmddyyyy"),3,2)</f>
        <v>11</v>
      </c>
      <c r="X1278" s="8" t="str">
        <f>LEFT(TEXT(Data7[[#This Row],[Date:]],"mmddyyyy"),2)</f>
        <v>07</v>
      </c>
      <c r="Y1278" s="6">
        <f>DATE(Data7[[#This Row],[Year]],Data7[[#This Row],[Month]],Data7[[#This Row],[Day]])</f>
        <v>45484</v>
      </c>
    </row>
    <row r="1279" spans="1:25" x14ac:dyDescent="0.3">
      <c r="A1279" s="5">
        <v>45484.578305787036</v>
      </c>
      <c r="B1279" s="7" t="s">
        <v>35</v>
      </c>
      <c r="C1279" s="6" t="s">
        <v>1859</v>
      </c>
      <c r="D1279" s="7" t="s">
        <v>831</v>
      </c>
      <c r="E1279" s="8">
        <v>4</v>
      </c>
      <c r="F1279" s="7" t="s">
        <v>68</v>
      </c>
      <c r="G1279" s="7" t="s">
        <v>68</v>
      </c>
      <c r="H1279" s="7" t="s">
        <v>649</v>
      </c>
      <c r="I1279" s="7" t="s">
        <v>44</v>
      </c>
      <c r="J1279" s="19" t="str">
        <f>IFERROR(INDEX('Employee Info'!$C$3:$E$200,MATCH(Data7[[#This Row],[Name:]],'Employee Info'!$B$3:$B$200,0),MATCH(Data7[[#This Row],[Hours Type:]],'Employee Info'!$C$2:$E$2,0)),"")</f>
        <v/>
      </c>
      <c r="K1279" s="19" t="str">
        <f>IFERROR(INDEX('Employee Info'!$C$3:$J$200,MATCH(Data7[[#This Row],[Name:]],'Employee Info'!$B$3:$B$200,0),MATCH(Data7[[#Headers],[Truck]],'Employee Info'!$C$2:$J$2,0)),"")</f>
        <v/>
      </c>
      <c r="L1279" s="19" t="str">
        <f>IFERROR(INDEX('Employee Info'!$C$3:$J$200,MATCH(Data7[[#This Row],[Name:]],'Employee Info'!$B$3:$B$200,0),MATCH(Data7[[#Headers],[Phone]],'Employee Info'!$C$2:$J$2,0)),"")</f>
        <v/>
      </c>
      <c r="M1279" s="19" t="str">
        <f>IFERROR(INDEX('Employee Info'!$C$3:$J$200,MATCH(Data7[[#This Row],[Name:]],'Employee Info'!$B$3:$B$200,0),MATCH(Data7[[#Headers],[Tech]],'Employee Info'!$C$2:$J$2,0)),"")</f>
        <v/>
      </c>
      <c r="N1279" s="19" t="str">
        <f>IFERROR(INDEX('Employee Info'!$C$3:$J$200,MATCH(Data7[[#This Row],[Name:]],'Employee Info'!$B$3:$B$200,0),MATCH(Data7[[#Headers],[Other]],'Employee Info'!$C$2:$J$2,0)),"")</f>
        <v/>
      </c>
      <c r="O1279" s="19">
        <f>IFERROR((Data7[[#This Row],[Hours:]]*SUM(Data7[[#This Row],[Rate]:[Other]])),"")</f>
        <v>0</v>
      </c>
      <c r="P1279" s="7" t="str">
        <f>IF(Data7[[#This Row],[WO'#:]]="","Riley #","WO#")</f>
        <v>Riley #</v>
      </c>
      <c r="Q1279" s="7">
        <f>IFERROR(WEEKNUM(Data7[[#This Row],[Date:]]),"")</f>
        <v>28</v>
      </c>
      <c r="R1279" s="6">
        <f t="shared" si="57"/>
        <v>45480</v>
      </c>
      <c r="S1279" s="6">
        <f>Data7[[#This Row],[Week Start]]+7</f>
        <v>45487</v>
      </c>
      <c r="T1279" s="7" t="str">
        <f t="shared" si="58"/>
        <v>7/7/2024 - 7/14/2024</v>
      </c>
      <c r="U1279" s="7" t="str">
        <f t="shared" si="59"/>
        <v>Time Card</v>
      </c>
      <c r="V1279" s="8" t="str">
        <f>RIGHT(TEXT(Data7[[#This Row],[Date:]],"mmddyyyy"),4)</f>
        <v>2024</v>
      </c>
      <c r="W1279" s="8" t="str">
        <f>MID(TEXT(Data7[[#This Row],[Date:]],"mmddyyyy"),3,2)</f>
        <v>11</v>
      </c>
      <c r="X1279" s="8" t="str">
        <f>LEFT(TEXT(Data7[[#This Row],[Date:]],"mmddyyyy"),2)</f>
        <v>07</v>
      </c>
      <c r="Y1279" s="6">
        <f>DATE(Data7[[#This Row],[Year]],Data7[[#This Row],[Month]],Data7[[#This Row],[Day]])</f>
        <v>45484</v>
      </c>
    </row>
    <row r="1280" spans="1:25" x14ac:dyDescent="0.3">
      <c r="A1280" s="5">
        <v>45484.579324652776</v>
      </c>
      <c r="B1280" s="7" t="s">
        <v>23</v>
      </c>
      <c r="C1280" s="6" t="s">
        <v>1859</v>
      </c>
      <c r="D1280" s="7" t="s">
        <v>831</v>
      </c>
      <c r="E1280" s="8">
        <v>4</v>
      </c>
      <c r="F1280" s="7" t="s">
        <v>68</v>
      </c>
      <c r="G1280" s="7" t="s">
        <v>68</v>
      </c>
      <c r="H1280" s="7" t="s">
        <v>649</v>
      </c>
      <c r="I1280" s="7" t="s">
        <v>44</v>
      </c>
      <c r="J1280" s="19" t="str">
        <f>IFERROR(INDEX('Employee Info'!$C$3:$E$200,MATCH(Data7[[#This Row],[Name:]],'Employee Info'!$B$3:$B$200,0),MATCH(Data7[[#This Row],[Hours Type:]],'Employee Info'!$C$2:$E$2,0)),"")</f>
        <v/>
      </c>
      <c r="K1280" s="19" t="str">
        <f>IFERROR(INDEX('Employee Info'!$C$3:$J$200,MATCH(Data7[[#This Row],[Name:]],'Employee Info'!$B$3:$B$200,0),MATCH(Data7[[#Headers],[Truck]],'Employee Info'!$C$2:$J$2,0)),"")</f>
        <v/>
      </c>
      <c r="L1280" s="19" t="str">
        <f>IFERROR(INDEX('Employee Info'!$C$3:$J$200,MATCH(Data7[[#This Row],[Name:]],'Employee Info'!$B$3:$B$200,0),MATCH(Data7[[#Headers],[Phone]],'Employee Info'!$C$2:$J$2,0)),"")</f>
        <v/>
      </c>
      <c r="M1280" s="19" t="str">
        <f>IFERROR(INDEX('Employee Info'!$C$3:$J$200,MATCH(Data7[[#This Row],[Name:]],'Employee Info'!$B$3:$B$200,0),MATCH(Data7[[#Headers],[Tech]],'Employee Info'!$C$2:$J$2,0)),"")</f>
        <v/>
      </c>
      <c r="N1280" s="19" t="str">
        <f>IFERROR(INDEX('Employee Info'!$C$3:$J$200,MATCH(Data7[[#This Row],[Name:]],'Employee Info'!$B$3:$B$200,0),MATCH(Data7[[#Headers],[Other]],'Employee Info'!$C$2:$J$2,0)),"")</f>
        <v/>
      </c>
      <c r="O1280" s="19">
        <f>IFERROR((Data7[[#This Row],[Hours:]]*SUM(Data7[[#This Row],[Rate]:[Other]])),"")</f>
        <v>0</v>
      </c>
      <c r="P1280" s="7" t="str">
        <f>IF(Data7[[#This Row],[WO'#:]]="","Riley #","WO#")</f>
        <v>Riley #</v>
      </c>
      <c r="Q1280" s="7">
        <f>IFERROR(WEEKNUM(Data7[[#This Row],[Date:]]),"")</f>
        <v>28</v>
      </c>
      <c r="R1280" s="6">
        <f t="shared" si="57"/>
        <v>45480</v>
      </c>
      <c r="S1280" s="6">
        <f>Data7[[#This Row],[Week Start]]+7</f>
        <v>45487</v>
      </c>
      <c r="T1280" s="7" t="str">
        <f t="shared" si="58"/>
        <v>7/7/2024 - 7/14/2024</v>
      </c>
      <c r="U1280" s="7" t="str">
        <f t="shared" si="59"/>
        <v>Time Card</v>
      </c>
      <c r="V1280" s="8" t="str">
        <f>RIGHT(TEXT(Data7[[#This Row],[Date:]],"mmddyyyy"),4)</f>
        <v>2024</v>
      </c>
      <c r="W1280" s="8" t="str">
        <f>MID(TEXT(Data7[[#This Row],[Date:]],"mmddyyyy"),3,2)</f>
        <v>11</v>
      </c>
      <c r="X1280" s="8" t="str">
        <f>LEFT(TEXT(Data7[[#This Row],[Date:]],"mmddyyyy"),2)</f>
        <v>07</v>
      </c>
      <c r="Y1280" s="6">
        <f>DATE(Data7[[#This Row],[Year]],Data7[[#This Row],[Month]],Data7[[#This Row],[Day]])</f>
        <v>45484</v>
      </c>
    </row>
    <row r="1281" spans="1:25" x14ac:dyDescent="0.3">
      <c r="A1281" s="5">
        <v>45484.586815046299</v>
      </c>
      <c r="B1281" s="7" t="s">
        <v>23</v>
      </c>
      <c r="C1281" s="6" t="s">
        <v>1859</v>
      </c>
      <c r="D1281" s="7" t="s">
        <v>1863</v>
      </c>
      <c r="E1281" s="8">
        <v>4</v>
      </c>
      <c r="F1281" s="7" t="s">
        <v>68</v>
      </c>
      <c r="G1281" s="7" t="s">
        <v>68</v>
      </c>
      <c r="H1281" s="7" t="s">
        <v>649</v>
      </c>
      <c r="I1281" s="7" t="s">
        <v>44</v>
      </c>
      <c r="J1281" s="19" t="str">
        <f>IFERROR(INDEX('Employee Info'!$C$3:$E$200,MATCH(Data7[[#This Row],[Name:]],'Employee Info'!$B$3:$B$200,0),MATCH(Data7[[#This Row],[Hours Type:]],'Employee Info'!$C$2:$E$2,0)),"")</f>
        <v/>
      </c>
      <c r="K1281" s="19" t="str">
        <f>IFERROR(INDEX('Employee Info'!$C$3:$J$200,MATCH(Data7[[#This Row],[Name:]],'Employee Info'!$B$3:$B$200,0),MATCH(Data7[[#Headers],[Truck]],'Employee Info'!$C$2:$J$2,0)),"")</f>
        <v/>
      </c>
      <c r="L1281" s="19" t="str">
        <f>IFERROR(INDEX('Employee Info'!$C$3:$J$200,MATCH(Data7[[#This Row],[Name:]],'Employee Info'!$B$3:$B$200,0),MATCH(Data7[[#Headers],[Phone]],'Employee Info'!$C$2:$J$2,0)),"")</f>
        <v/>
      </c>
      <c r="M1281" s="19" t="str">
        <f>IFERROR(INDEX('Employee Info'!$C$3:$J$200,MATCH(Data7[[#This Row],[Name:]],'Employee Info'!$B$3:$B$200,0),MATCH(Data7[[#Headers],[Tech]],'Employee Info'!$C$2:$J$2,0)),"")</f>
        <v/>
      </c>
      <c r="N1281" s="19" t="str">
        <f>IFERROR(INDEX('Employee Info'!$C$3:$J$200,MATCH(Data7[[#This Row],[Name:]],'Employee Info'!$B$3:$B$200,0),MATCH(Data7[[#Headers],[Other]],'Employee Info'!$C$2:$J$2,0)),"")</f>
        <v/>
      </c>
      <c r="O1281" s="19">
        <f>IFERROR((Data7[[#This Row],[Hours:]]*SUM(Data7[[#This Row],[Rate]:[Other]])),"")</f>
        <v>0</v>
      </c>
      <c r="P1281" s="7" t="str">
        <f>IF(Data7[[#This Row],[WO'#:]]="","Riley #","WO#")</f>
        <v>Riley #</v>
      </c>
      <c r="Q1281" s="7">
        <f>IFERROR(WEEKNUM(Data7[[#This Row],[Date:]]),"")</f>
        <v>28</v>
      </c>
      <c r="R1281" s="6">
        <f t="shared" si="57"/>
        <v>45480</v>
      </c>
      <c r="S1281" s="6">
        <f>Data7[[#This Row],[Week Start]]+7</f>
        <v>45487</v>
      </c>
      <c r="T1281" s="7" t="str">
        <f t="shared" si="58"/>
        <v>7/7/2024 - 7/14/2024</v>
      </c>
      <c r="U1281" s="7" t="str">
        <f t="shared" si="59"/>
        <v>Time Card</v>
      </c>
      <c r="V1281" s="8" t="str">
        <f>RIGHT(TEXT(Data7[[#This Row],[Date:]],"mmddyyyy"),4)</f>
        <v>2024</v>
      </c>
      <c r="W1281" s="8" t="str">
        <f>MID(TEXT(Data7[[#This Row],[Date:]],"mmddyyyy"),3,2)</f>
        <v>11</v>
      </c>
      <c r="X1281" s="8" t="str">
        <f>LEFT(TEXT(Data7[[#This Row],[Date:]],"mmddyyyy"),2)</f>
        <v>07</v>
      </c>
      <c r="Y1281" s="6">
        <f>DATE(Data7[[#This Row],[Year]],Data7[[#This Row],[Month]],Data7[[#This Row],[Day]])</f>
        <v>45484</v>
      </c>
    </row>
    <row r="1282" spans="1:25" x14ac:dyDescent="0.3">
      <c r="A1282" s="5">
        <v>45484.578730208334</v>
      </c>
      <c r="B1282" s="7" t="s">
        <v>35</v>
      </c>
      <c r="C1282" s="6" t="s">
        <v>1859</v>
      </c>
      <c r="D1282" s="7" t="s">
        <v>1860</v>
      </c>
      <c r="E1282" s="8">
        <v>4</v>
      </c>
      <c r="F1282" s="7" t="s">
        <v>68</v>
      </c>
      <c r="G1282" s="7" t="s">
        <v>68</v>
      </c>
      <c r="H1282" s="7" t="s">
        <v>924</v>
      </c>
      <c r="I1282" s="7" t="s">
        <v>44</v>
      </c>
      <c r="J1282" s="19" t="str">
        <f>IFERROR(INDEX('Employee Info'!$C$3:$E$200,MATCH(Data7[[#This Row],[Name:]],'Employee Info'!$B$3:$B$200,0),MATCH(Data7[[#This Row],[Hours Type:]],'Employee Info'!$C$2:$E$2,0)),"")</f>
        <v/>
      </c>
      <c r="K1282" s="19" t="str">
        <f>IFERROR(INDEX('Employee Info'!$C$3:$J$200,MATCH(Data7[[#This Row],[Name:]],'Employee Info'!$B$3:$B$200,0),MATCH(Data7[[#Headers],[Truck]],'Employee Info'!$C$2:$J$2,0)),"")</f>
        <v/>
      </c>
      <c r="L1282" s="19" t="str">
        <f>IFERROR(INDEX('Employee Info'!$C$3:$J$200,MATCH(Data7[[#This Row],[Name:]],'Employee Info'!$B$3:$B$200,0),MATCH(Data7[[#Headers],[Phone]],'Employee Info'!$C$2:$J$2,0)),"")</f>
        <v/>
      </c>
      <c r="M1282" s="19" t="str">
        <f>IFERROR(INDEX('Employee Info'!$C$3:$J$200,MATCH(Data7[[#This Row],[Name:]],'Employee Info'!$B$3:$B$200,0),MATCH(Data7[[#Headers],[Tech]],'Employee Info'!$C$2:$J$2,0)),"")</f>
        <v/>
      </c>
      <c r="N1282" s="19" t="str">
        <f>IFERROR(INDEX('Employee Info'!$C$3:$J$200,MATCH(Data7[[#This Row],[Name:]],'Employee Info'!$B$3:$B$200,0),MATCH(Data7[[#Headers],[Other]],'Employee Info'!$C$2:$J$2,0)),"")</f>
        <v/>
      </c>
      <c r="O1282" s="19">
        <f>IFERROR((Data7[[#This Row],[Hours:]]*SUM(Data7[[#This Row],[Rate]:[Other]])),"")</f>
        <v>0</v>
      </c>
      <c r="P1282" s="7" t="str">
        <f>IF(Data7[[#This Row],[WO'#:]]="","Riley #","WO#")</f>
        <v>Riley #</v>
      </c>
      <c r="Q1282" s="7">
        <f>IFERROR(WEEKNUM(Data7[[#This Row],[Date:]]),"")</f>
        <v>28</v>
      </c>
      <c r="R1282" s="6">
        <f t="shared" ref="R1282:R1345" si="60">DATE(RIGHT(TEXT(C1282,"mm/dd/yyyy"),4),1,1)+(Q1282-1)*7-(WEEKDAY(DATE(RIGHT(TEXT(C1282,"mm/dd/yyyy"),4),1,1)))+1</f>
        <v>45480</v>
      </c>
      <c r="S1282" s="6">
        <f>Data7[[#This Row],[Week Start]]+7</f>
        <v>45487</v>
      </c>
      <c r="T1282" s="7" t="str">
        <f t="shared" ref="T1282:T1345" si="61">IFERROR(TEXT(R1282, "m/d/yyyy") &amp; " - " &amp; TEXT(S1282, "m/d/yyyy"),"")</f>
        <v>7/7/2024 - 7/14/2024</v>
      </c>
      <c r="U1282" s="7" t="str">
        <f t="shared" ref="U1282:U1345" si="62">"Time Card"</f>
        <v>Time Card</v>
      </c>
      <c r="V1282" s="8" t="str">
        <f>RIGHT(TEXT(Data7[[#This Row],[Date:]],"mmddyyyy"),4)</f>
        <v>2024</v>
      </c>
      <c r="W1282" s="8" t="str">
        <f>MID(TEXT(Data7[[#This Row],[Date:]],"mmddyyyy"),3,2)</f>
        <v>11</v>
      </c>
      <c r="X1282" s="8" t="str">
        <f>LEFT(TEXT(Data7[[#This Row],[Date:]],"mmddyyyy"),2)</f>
        <v>07</v>
      </c>
      <c r="Y1282" s="6">
        <f>DATE(Data7[[#This Row],[Year]],Data7[[#This Row],[Month]],Data7[[#This Row],[Day]])</f>
        <v>45484</v>
      </c>
    </row>
    <row r="1283" spans="1:25" x14ac:dyDescent="0.3">
      <c r="A1283" s="5">
        <v>45484.583470370373</v>
      </c>
      <c r="B1283" s="7" t="s">
        <v>31</v>
      </c>
      <c r="C1283" s="6" t="s">
        <v>1859</v>
      </c>
      <c r="D1283" s="7" t="s">
        <v>1861</v>
      </c>
      <c r="E1283" s="8">
        <v>5</v>
      </c>
      <c r="F1283" s="7" t="s">
        <v>68</v>
      </c>
      <c r="G1283" s="7" t="s">
        <v>68</v>
      </c>
      <c r="H1283" s="7" t="s">
        <v>922</v>
      </c>
      <c r="I1283" s="7" t="s">
        <v>44</v>
      </c>
      <c r="J1283" s="19" t="str">
        <f>IFERROR(INDEX('Employee Info'!$C$3:$E$200,MATCH(Data7[[#This Row],[Name:]],'Employee Info'!$B$3:$B$200,0),MATCH(Data7[[#This Row],[Hours Type:]],'Employee Info'!$C$2:$E$2,0)),"")</f>
        <v/>
      </c>
      <c r="K1283" s="19" t="str">
        <f>IFERROR(INDEX('Employee Info'!$C$3:$J$200,MATCH(Data7[[#This Row],[Name:]],'Employee Info'!$B$3:$B$200,0),MATCH(Data7[[#Headers],[Truck]],'Employee Info'!$C$2:$J$2,0)),"")</f>
        <v/>
      </c>
      <c r="L1283" s="19" t="str">
        <f>IFERROR(INDEX('Employee Info'!$C$3:$J$200,MATCH(Data7[[#This Row],[Name:]],'Employee Info'!$B$3:$B$200,0),MATCH(Data7[[#Headers],[Phone]],'Employee Info'!$C$2:$J$2,0)),"")</f>
        <v/>
      </c>
      <c r="M1283" s="19" t="str">
        <f>IFERROR(INDEX('Employee Info'!$C$3:$J$200,MATCH(Data7[[#This Row],[Name:]],'Employee Info'!$B$3:$B$200,0),MATCH(Data7[[#Headers],[Tech]],'Employee Info'!$C$2:$J$2,0)),"")</f>
        <v/>
      </c>
      <c r="N1283" s="19" t="str">
        <f>IFERROR(INDEX('Employee Info'!$C$3:$J$200,MATCH(Data7[[#This Row],[Name:]],'Employee Info'!$B$3:$B$200,0),MATCH(Data7[[#Headers],[Other]],'Employee Info'!$C$2:$J$2,0)),"")</f>
        <v/>
      </c>
      <c r="O1283" s="19">
        <f>IFERROR((Data7[[#This Row],[Hours:]]*SUM(Data7[[#This Row],[Rate]:[Other]])),"")</f>
        <v>0</v>
      </c>
      <c r="P1283" s="7" t="str">
        <f>IF(Data7[[#This Row],[WO'#:]]="","Riley #","WO#")</f>
        <v>Riley #</v>
      </c>
      <c r="Q1283" s="7">
        <f>IFERROR(WEEKNUM(Data7[[#This Row],[Date:]]),"")</f>
        <v>28</v>
      </c>
      <c r="R1283" s="6">
        <f t="shared" si="60"/>
        <v>45480</v>
      </c>
      <c r="S1283" s="6">
        <f>Data7[[#This Row],[Week Start]]+7</f>
        <v>45487</v>
      </c>
      <c r="T1283" s="7" t="str">
        <f t="shared" si="61"/>
        <v>7/7/2024 - 7/14/2024</v>
      </c>
      <c r="U1283" s="7" t="str">
        <f t="shared" si="62"/>
        <v>Time Card</v>
      </c>
      <c r="V1283" s="8" t="str">
        <f>RIGHT(TEXT(Data7[[#This Row],[Date:]],"mmddyyyy"),4)</f>
        <v>2024</v>
      </c>
      <c r="W1283" s="8" t="str">
        <f>MID(TEXT(Data7[[#This Row],[Date:]],"mmddyyyy"),3,2)</f>
        <v>11</v>
      </c>
      <c r="X1283" s="8" t="str">
        <f>LEFT(TEXT(Data7[[#This Row],[Date:]],"mmddyyyy"),2)</f>
        <v>07</v>
      </c>
      <c r="Y1283" s="6">
        <f>DATE(Data7[[#This Row],[Year]],Data7[[#This Row],[Month]],Data7[[#This Row],[Day]])</f>
        <v>45484</v>
      </c>
    </row>
    <row r="1284" spans="1:25" x14ac:dyDescent="0.3">
      <c r="A1284" s="5">
        <v>45484.58359652778</v>
      </c>
      <c r="B1284" s="7" t="s">
        <v>34</v>
      </c>
      <c r="C1284" s="6" t="s">
        <v>1859</v>
      </c>
      <c r="D1284" s="7" t="s">
        <v>1861</v>
      </c>
      <c r="E1284" s="8">
        <v>5</v>
      </c>
      <c r="F1284" s="7" t="s">
        <v>68</v>
      </c>
      <c r="G1284" s="7" t="s">
        <v>68</v>
      </c>
      <c r="H1284" s="7" t="s">
        <v>922</v>
      </c>
      <c r="I1284" s="7" t="s">
        <v>44</v>
      </c>
      <c r="J1284" s="19" t="str">
        <f>IFERROR(INDEX('Employee Info'!$C$3:$E$200,MATCH(Data7[[#This Row],[Name:]],'Employee Info'!$B$3:$B$200,0),MATCH(Data7[[#This Row],[Hours Type:]],'Employee Info'!$C$2:$E$2,0)),"")</f>
        <v/>
      </c>
      <c r="K1284" s="19" t="str">
        <f>IFERROR(INDEX('Employee Info'!$C$3:$J$200,MATCH(Data7[[#This Row],[Name:]],'Employee Info'!$B$3:$B$200,0),MATCH(Data7[[#Headers],[Truck]],'Employee Info'!$C$2:$J$2,0)),"")</f>
        <v/>
      </c>
      <c r="L1284" s="19" t="str">
        <f>IFERROR(INDEX('Employee Info'!$C$3:$J$200,MATCH(Data7[[#This Row],[Name:]],'Employee Info'!$B$3:$B$200,0),MATCH(Data7[[#Headers],[Phone]],'Employee Info'!$C$2:$J$2,0)),"")</f>
        <v/>
      </c>
      <c r="M1284" s="19" t="str">
        <f>IFERROR(INDEX('Employee Info'!$C$3:$J$200,MATCH(Data7[[#This Row],[Name:]],'Employee Info'!$B$3:$B$200,0),MATCH(Data7[[#Headers],[Tech]],'Employee Info'!$C$2:$J$2,0)),"")</f>
        <v/>
      </c>
      <c r="N1284" s="19" t="str">
        <f>IFERROR(INDEX('Employee Info'!$C$3:$J$200,MATCH(Data7[[#This Row],[Name:]],'Employee Info'!$B$3:$B$200,0),MATCH(Data7[[#Headers],[Other]],'Employee Info'!$C$2:$J$2,0)),"")</f>
        <v/>
      </c>
      <c r="O1284" s="19">
        <f>IFERROR((Data7[[#This Row],[Hours:]]*SUM(Data7[[#This Row],[Rate]:[Other]])),"")</f>
        <v>0</v>
      </c>
      <c r="P1284" s="7" t="str">
        <f>IF(Data7[[#This Row],[WO'#:]]="","Riley #","WO#")</f>
        <v>Riley #</v>
      </c>
      <c r="Q1284" s="7">
        <f>IFERROR(WEEKNUM(Data7[[#This Row],[Date:]]),"")</f>
        <v>28</v>
      </c>
      <c r="R1284" s="6">
        <f t="shared" si="60"/>
        <v>45480</v>
      </c>
      <c r="S1284" s="6">
        <f>Data7[[#This Row],[Week Start]]+7</f>
        <v>45487</v>
      </c>
      <c r="T1284" s="7" t="str">
        <f t="shared" si="61"/>
        <v>7/7/2024 - 7/14/2024</v>
      </c>
      <c r="U1284" s="7" t="str">
        <f t="shared" si="62"/>
        <v>Time Card</v>
      </c>
      <c r="V1284" s="8" t="str">
        <f>RIGHT(TEXT(Data7[[#This Row],[Date:]],"mmddyyyy"),4)</f>
        <v>2024</v>
      </c>
      <c r="W1284" s="8" t="str">
        <f>MID(TEXT(Data7[[#This Row],[Date:]],"mmddyyyy"),3,2)</f>
        <v>11</v>
      </c>
      <c r="X1284" s="8" t="str">
        <f>LEFT(TEXT(Data7[[#This Row],[Date:]],"mmddyyyy"),2)</f>
        <v>07</v>
      </c>
      <c r="Y1284" s="6">
        <f>DATE(Data7[[#This Row],[Year]],Data7[[#This Row],[Month]],Data7[[#This Row],[Day]])</f>
        <v>45484</v>
      </c>
    </row>
    <row r="1285" spans="1:25" x14ac:dyDescent="0.3">
      <c r="A1285" s="5">
        <v>45486.43859513889</v>
      </c>
      <c r="B1285" s="7" t="s">
        <v>66</v>
      </c>
      <c r="C1285" s="6" t="s">
        <v>1859</v>
      </c>
      <c r="D1285" s="7" t="s">
        <v>1874</v>
      </c>
      <c r="E1285" s="8">
        <v>8</v>
      </c>
      <c r="F1285" s="7" t="s">
        <v>68</v>
      </c>
      <c r="G1285" s="7" t="s">
        <v>68</v>
      </c>
      <c r="H1285" s="7" t="s">
        <v>42</v>
      </c>
      <c r="I1285" s="7" t="s">
        <v>44</v>
      </c>
      <c r="J1285" s="19" t="str">
        <f>IFERROR(INDEX('Employee Info'!$C$3:$E$200,MATCH(Data7[[#This Row],[Name:]],'Employee Info'!$B$3:$B$200,0),MATCH(Data7[[#This Row],[Hours Type:]],'Employee Info'!$C$2:$E$2,0)),"")</f>
        <v/>
      </c>
      <c r="K1285" s="19" t="str">
        <f>IFERROR(INDEX('Employee Info'!$C$3:$J$200,MATCH(Data7[[#This Row],[Name:]],'Employee Info'!$B$3:$B$200,0),MATCH(Data7[[#Headers],[Truck]],'Employee Info'!$C$2:$J$2,0)),"")</f>
        <v/>
      </c>
      <c r="L1285" s="19" t="str">
        <f>IFERROR(INDEX('Employee Info'!$C$3:$J$200,MATCH(Data7[[#This Row],[Name:]],'Employee Info'!$B$3:$B$200,0),MATCH(Data7[[#Headers],[Phone]],'Employee Info'!$C$2:$J$2,0)),"")</f>
        <v/>
      </c>
      <c r="M1285" s="19" t="str">
        <f>IFERROR(INDEX('Employee Info'!$C$3:$J$200,MATCH(Data7[[#This Row],[Name:]],'Employee Info'!$B$3:$B$200,0),MATCH(Data7[[#Headers],[Tech]],'Employee Info'!$C$2:$J$2,0)),"")</f>
        <v/>
      </c>
      <c r="N1285" s="19" t="str">
        <f>IFERROR(INDEX('Employee Info'!$C$3:$J$200,MATCH(Data7[[#This Row],[Name:]],'Employee Info'!$B$3:$B$200,0),MATCH(Data7[[#Headers],[Other]],'Employee Info'!$C$2:$J$2,0)),"")</f>
        <v/>
      </c>
      <c r="O1285" s="19">
        <f>IFERROR((Data7[[#This Row],[Hours:]]*SUM(Data7[[#This Row],[Rate]:[Other]])),"")</f>
        <v>0</v>
      </c>
      <c r="P1285" s="7" t="str">
        <f>IF(Data7[[#This Row],[WO'#:]]="","Riley #","WO#")</f>
        <v>Riley #</v>
      </c>
      <c r="Q1285" s="7">
        <f>IFERROR(WEEKNUM(Data7[[#This Row],[Date:]]),"")</f>
        <v>28</v>
      </c>
      <c r="R1285" s="6">
        <f t="shared" si="60"/>
        <v>45480</v>
      </c>
      <c r="S1285" s="6">
        <f>Data7[[#This Row],[Week Start]]+7</f>
        <v>45487</v>
      </c>
      <c r="T1285" s="7" t="str">
        <f t="shared" si="61"/>
        <v>7/7/2024 - 7/14/2024</v>
      </c>
      <c r="U1285" s="7" t="str">
        <f t="shared" si="62"/>
        <v>Time Card</v>
      </c>
      <c r="V1285" s="8" t="str">
        <f>RIGHT(TEXT(Data7[[#This Row],[Date:]],"mmddyyyy"),4)</f>
        <v>2024</v>
      </c>
      <c r="W1285" s="8" t="str">
        <f>MID(TEXT(Data7[[#This Row],[Date:]],"mmddyyyy"),3,2)</f>
        <v>11</v>
      </c>
      <c r="X1285" s="8" t="str">
        <f>LEFT(TEXT(Data7[[#This Row],[Date:]],"mmddyyyy"),2)</f>
        <v>07</v>
      </c>
      <c r="Y1285" s="6">
        <f>DATE(Data7[[#This Row],[Year]],Data7[[#This Row],[Month]],Data7[[#This Row],[Day]])</f>
        <v>45484</v>
      </c>
    </row>
    <row r="1286" spans="1:25" x14ac:dyDescent="0.3">
      <c r="A1286" s="5">
        <v>45517.489764467595</v>
      </c>
      <c r="B1286" s="7" t="s">
        <v>76</v>
      </c>
      <c r="C1286" s="6" t="s">
        <v>1870</v>
      </c>
      <c r="D1286" s="7" t="s">
        <v>156</v>
      </c>
      <c r="E1286" s="8">
        <v>1</v>
      </c>
      <c r="F1286" s="7">
        <v>6984733</v>
      </c>
      <c r="G1286" s="7" t="s">
        <v>68</v>
      </c>
      <c r="H1286" s="7" t="s">
        <v>756</v>
      </c>
      <c r="I1286" s="7" t="s">
        <v>44</v>
      </c>
      <c r="J1286" s="19" t="str">
        <f>IFERROR(INDEX('Employee Info'!$C$3:$E$200,MATCH(Data7[[#This Row],[Name:]],'Employee Info'!$B$3:$B$200,0),MATCH(Data7[[#This Row],[Hours Type:]],'Employee Info'!$C$2:$E$2,0)),"")</f>
        <v/>
      </c>
      <c r="K1286" s="19" t="str">
        <f>IFERROR(INDEX('Employee Info'!$C$3:$J$200,MATCH(Data7[[#This Row],[Name:]],'Employee Info'!$B$3:$B$200,0),MATCH(Data7[[#Headers],[Truck]],'Employee Info'!$C$2:$J$2,0)),"")</f>
        <v/>
      </c>
      <c r="L1286" s="19" t="str">
        <f>IFERROR(INDEX('Employee Info'!$C$3:$J$200,MATCH(Data7[[#This Row],[Name:]],'Employee Info'!$B$3:$B$200,0),MATCH(Data7[[#Headers],[Phone]],'Employee Info'!$C$2:$J$2,0)),"")</f>
        <v/>
      </c>
      <c r="M1286" s="19" t="str">
        <f>IFERROR(INDEX('Employee Info'!$C$3:$J$200,MATCH(Data7[[#This Row],[Name:]],'Employee Info'!$B$3:$B$200,0),MATCH(Data7[[#Headers],[Tech]],'Employee Info'!$C$2:$J$2,0)),"")</f>
        <v/>
      </c>
      <c r="N1286" s="19" t="str">
        <f>IFERROR(INDEX('Employee Info'!$C$3:$J$200,MATCH(Data7[[#This Row],[Name:]],'Employee Info'!$B$3:$B$200,0),MATCH(Data7[[#Headers],[Other]],'Employee Info'!$C$2:$J$2,0)),"")</f>
        <v/>
      </c>
      <c r="O1286" s="19">
        <f>IFERROR((Data7[[#This Row],[Hours:]]*SUM(Data7[[#This Row],[Rate]:[Other]])),"")</f>
        <v>0</v>
      </c>
      <c r="P1286" s="7" t="str">
        <f>IF(Data7[[#This Row],[WO'#:]]="","Riley #","WO#")</f>
        <v>WO#</v>
      </c>
      <c r="Q1286" s="7">
        <f>IFERROR(WEEKNUM(Data7[[#This Row],[Date:]]),"")</f>
        <v>28</v>
      </c>
      <c r="R1286" s="6">
        <f t="shared" si="60"/>
        <v>45480</v>
      </c>
      <c r="S1286" s="6">
        <f>Data7[[#This Row],[Week Start]]+7</f>
        <v>45487</v>
      </c>
      <c r="T1286" s="7" t="str">
        <f t="shared" si="61"/>
        <v>7/7/2024 - 7/14/2024</v>
      </c>
      <c r="U1286" s="7" t="str">
        <f t="shared" si="62"/>
        <v>Time Card</v>
      </c>
      <c r="V1286" s="8" t="str">
        <f>RIGHT(TEXT(Data7[[#This Row],[Date:]],"mmddyyyy"),4)</f>
        <v>2024</v>
      </c>
      <c r="W1286" s="8" t="str">
        <f>MID(TEXT(Data7[[#This Row],[Date:]],"mmddyyyy"),3,2)</f>
        <v>12</v>
      </c>
      <c r="X1286" s="8" t="str">
        <f>LEFT(TEXT(Data7[[#This Row],[Date:]],"mmddyyyy"),2)</f>
        <v>07</v>
      </c>
      <c r="Y1286" s="6">
        <f>DATE(Data7[[#This Row],[Year]],Data7[[#This Row],[Month]],Data7[[#This Row],[Day]])</f>
        <v>45485</v>
      </c>
    </row>
    <row r="1287" spans="1:25" x14ac:dyDescent="0.3">
      <c r="A1287" s="5">
        <v>45485.543571759263</v>
      </c>
      <c r="B1287" s="7" t="s">
        <v>34</v>
      </c>
      <c r="C1287" s="6" t="s">
        <v>1870</v>
      </c>
      <c r="D1287" s="7" t="s">
        <v>1869</v>
      </c>
      <c r="E1287" s="8">
        <v>8</v>
      </c>
      <c r="F1287" s="7">
        <v>7128629</v>
      </c>
      <c r="G1287" s="7" t="s">
        <v>68</v>
      </c>
      <c r="H1287" s="7" t="s">
        <v>756</v>
      </c>
      <c r="I1287" s="7" t="s">
        <v>44</v>
      </c>
      <c r="J1287" s="19" t="str">
        <f>IFERROR(INDEX('Employee Info'!$C$3:$E$200,MATCH(Data7[[#This Row],[Name:]],'Employee Info'!$B$3:$B$200,0),MATCH(Data7[[#This Row],[Hours Type:]],'Employee Info'!$C$2:$E$2,0)),"")</f>
        <v/>
      </c>
      <c r="K1287" s="19" t="str">
        <f>IFERROR(INDEX('Employee Info'!$C$3:$J$200,MATCH(Data7[[#This Row],[Name:]],'Employee Info'!$B$3:$B$200,0),MATCH(Data7[[#Headers],[Truck]],'Employee Info'!$C$2:$J$2,0)),"")</f>
        <v/>
      </c>
      <c r="L1287" s="19" t="str">
        <f>IFERROR(INDEX('Employee Info'!$C$3:$J$200,MATCH(Data7[[#This Row],[Name:]],'Employee Info'!$B$3:$B$200,0),MATCH(Data7[[#Headers],[Phone]],'Employee Info'!$C$2:$J$2,0)),"")</f>
        <v/>
      </c>
      <c r="M1287" s="19" t="str">
        <f>IFERROR(INDEX('Employee Info'!$C$3:$J$200,MATCH(Data7[[#This Row],[Name:]],'Employee Info'!$B$3:$B$200,0),MATCH(Data7[[#Headers],[Tech]],'Employee Info'!$C$2:$J$2,0)),"")</f>
        <v/>
      </c>
      <c r="N1287" s="19" t="str">
        <f>IFERROR(INDEX('Employee Info'!$C$3:$J$200,MATCH(Data7[[#This Row],[Name:]],'Employee Info'!$B$3:$B$200,0),MATCH(Data7[[#Headers],[Other]],'Employee Info'!$C$2:$J$2,0)),"")</f>
        <v/>
      </c>
      <c r="O1287" s="19">
        <f>IFERROR((Data7[[#This Row],[Hours:]]*SUM(Data7[[#This Row],[Rate]:[Other]])),"")</f>
        <v>0</v>
      </c>
      <c r="P1287" s="7" t="str">
        <f>IF(Data7[[#This Row],[WO'#:]]="","Riley #","WO#")</f>
        <v>WO#</v>
      </c>
      <c r="Q1287" s="7">
        <f>IFERROR(WEEKNUM(Data7[[#This Row],[Date:]]),"")</f>
        <v>28</v>
      </c>
      <c r="R1287" s="6">
        <f t="shared" si="60"/>
        <v>45480</v>
      </c>
      <c r="S1287" s="6">
        <f>Data7[[#This Row],[Week Start]]+7</f>
        <v>45487</v>
      </c>
      <c r="T1287" s="7" t="str">
        <f t="shared" si="61"/>
        <v>7/7/2024 - 7/14/2024</v>
      </c>
      <c r="U1287" s="7" t="str">
        <f t="shared" si="62"/>
        <v>Time Card</v>
      </c>
      <c r="V1287" s="8" t="str">
        <f>RIGHT(TEXT(Data7[[#This Row],[Date:]],"mmddyyyy"),4)</f>
        <v>2024</v>
      </c>
      <c r="W1287" s="8" t="str">
        <f>MID(TEXT(Data7[[#This Row],[Date:]],"mmddyyyy"),3,2)</f>
        <v>12</v>
      </c>
      <c r="X1287" s="8" t="str">
        <f>LEFT(TEXT(Data7[[#This Row],[Date:]],"mmddyyyy"),2)</f>
        <v>07</v>
      </c>
      <c r="Y1287" s="6">
        <f>DATE(Data7[[#This Row],[Year]],Data7[[#This Row],[Month]],Data7[[#This Row],[Day]])</f>
        <v>45485</v>
      </c>
    </row>
    <row r="1288" spans="1:25" x14ac:dyDescent="0.3">
      <c r="A1288" s="5">
        <v>45485.581523032408</v>
      </c>
      <c r="B1288" s="7" t="s">
        <v>35</v>
      </c>
      <c r="C1288" s="6" t="s">
        <v>1870</v>
      </c>
      <c r="D1288" s="7" t="s">
        <v>1873</v>
      </c>
      <c r="E1288" s="8">
        <v>8</v>
      </c>
      <c r="F1288" s="7" t="s">
        <v>68</v>
      </c>
      <c r="G1288" s="7" t="s">
        <v>68</v>
      </c>
      <c r="H1288" s="7" t="s">
        <v>756</v>
      </c>
      <c r="I1288" s="7" t="s">
        <v>44</v>
      </c>
      <c r="J1288" s="19" t="str">
        <f>IFERROR(INDEX('Employee Info'!$C$3:$E$200,MATCH(Data7[[#This Row],[Name:]],'Employee Info'!$B$3:$B$200,0),MATCH(Data7[[#This Row],[Hours Type:]],'Employee Info'!$C$2:$E$2,0)),"")</f>
        <v/>
      </c>
      <c r="K1288" s="19" t="str">
        <f>IFERROR(INDEX('Employee Info'!$C$3:$J$200,MATCH(Data7[[#This Row],[Name:]],'Employee Info'!$B$3:$B$200,0),MATCH(Data7[[#Headers],[Truck]],'Employee Info'!$C$2:$J$2,0)),"")</f>
        <v/>
      </c>
      <c r="L1288" s="19" t="str">
        <f>IFERROR(INDEX('Employee Info'!$C$3:$J$200,MATCH(Data7[[#This Row],[Name:]],'Employee Info'!$B$3:$B$200,0),MATCH(Data7[[#Headers],[Phone]],'Employee Info'!$C$2:$J$2,0)),"")</f>
        <v/>
      </c>
      <c r="M1288" s="19" t="str">
        <f>IFERROR(INDEX('Employee Info'!$C$3:$J$200,MATCH(Data7[[#This Row],[Name:]],'Employee Info'!$B$3:$B$200,0),MATCH(Data7[[#Headers],[Tech]],'Employee Info'!$C$2:$J$2,0)),"")</f>
        <v/>
      </c>
      <c r="N1288" s="19" t="str">
        <f>IFERROR(INDEX('Employee Info'!$C$3:$J$200,MATCH(Data7[[#This Row],[Name:]],'Employee Info'!$B$3:$B$200,0),MATCH(Data7[[#Headers],[Other]],'Employee Info'!$C$2:$J$2,0)),"")</f>
        <v/>
      </c>
      <c r="O1288" s="19">
        <f>IFERROR((Data7[[#This Row],[Hours:]]*SUM(Data7[[#This Row],[Rate]:[Other]])),"")</f>
        <v>0</v>
      </c>
      <c r="P1288" s="7" t="str">
        <f>IF(Data7[[#This Row],[WO'#:]]="","Riley #","WO#")</f>
        <v>Riley #</v>
      </c>
      <c r="Q1288" s="7">
        <f>IFERROR(WEEKNUM(Data7[[#This Row],[Date:]]),"")</f>
        <v>28</v>
      </c>
      <c r="R1288" s="6">
        <f t="shared" si="60"/>
        <v>45480</v>
      </c>
      <c r="S1288" s="6">
        <f>Data7[[#This Row],[Week Start]]+7</f>
        <v>45487</v>
      </c>
      <c r="T1288" s="7" t="str">
        <f t="shared" si="61"/>
        <v>7/7/2024 - 7/14/2024</v>
      </c>
      <c r="U1288" s="7" t="str">
        <f t="shared" si="62"/>
        <v>Time Card</v>
      </c>
      <c r="V1288" s="8" t="str">
        <f>RIGHT(TEXT(Data7[[#This Row],[Date:]],"mmddyyyy"),4)</f>
        <v>2024</v>
      </c>
      <c r="W1288" s="8" t="str">
        <f>MID(TEXT(Data7[[#This Row],[Date:]],"mmddyyyy"),3,2)</f>
        <v>12</v>
      </c>
      <c r="X1288" s="8" t="str">
        <f>LEFT(TEXT(Data7[[#This Row],[Date:]],"mmddyyyy"),2)</f>
        <v>07</v>
      </c>
      <c r="Y1288" s="6">
        <f>DATE(Data7[[#This Row],[Year]],Data7[[#This Row],[Month]],Data7[[#This Row],[Day]])</f>
        <v>45485</v>
      </c>
    </row>
    <row r="1289" spans="1:25" x14ac:dyDescent="0.3">
      <c r="A1289" s="5">
        <v>45485.571691203702</v>
      </c>
      <c r="B1289" s="7" t="s">
        <v>23</v>
      </c>
      <c r="C1289" s="6" t="s">
        <v>1870</v>
      </c>
      <c r="D1289" s="7" t="s">
        <v>1871</v>
      </c>
      <c r="E1289" s="8">
        <v>2</v>
      </c>
      <c r="F1289" s="7" t="s">
        <v>68</v>
      </c>
      <c r="G1289" s="7" t="s">
        <v>68</v>
      </c>
      <c r="H1289" s="7" t="s">
        <v>468</v>
      </c>
      <c r="I1289" s="7" t="s">
        <v>44</v>
      </c>
      <c r="J1289" s="19" t="str">
        <f>IFERROR(INDEX('Employee Info'!$C$3:$E$200,MATCH(Data7[[#This Row],[Name:]],'Employee Info'!$B$3:$B$200,0),MATCH(Data7[[#This Row],[Hours Type:]],'Employee Info'!$C$2:$E$2,0)),"")</f>
        <v/>
      </c>
      <c r="K1289" s="19" t="str">
        <f>IFERROR(INDEX('Employee Info'!$C$3:$J$200,MATCH(Data7[[#This Row],[Name:]],'Employee Info'!$B$3:$B$200,0),MATCH(Data7[[#Headers],[Truck]],'Employee Info'!$C$2:$J$2,0)),"")</f>
        <v/>
      </c>
      <c r="L1289" s="19" t="str">
        <f>IFERROR(INDEX('Employee Info'!$C$3:$J$200,MATCH(Data7[[#This Row],[Name:]],'Employee Info'!$B$3:$B$200,0),MATCH(Data7[[#Headers],[Phone]],'Employee Info'!$C$2:$J$2,0)),"")</f>
        <v/>
      </c>
      <c r="M1289" s="19" t="str">
        <f>IFERROR(INDEX('Employee Info'!$C$3:$J$200,MATCH(Data7[[#This Row],[Name:]],'Employee Info'!$B$3:$B$200,0),MATCH(Data7[[#Headers],[Tech]],'Employee Info'!$C$2:$J$2,0)),"")</f>
        <v/>
      </c>
      <c r="N1289" s="19" t="str">
        <f>IFERROR(INDEX('Employee Info'!$C$3:$J$200,MATCH(Data7[[#This Row],[Name:]],'Employee Info'!$B$3:$B$200,0),MATCH(Data7[[#Headers],[Other]],'Employee Info'!$C$2:$J$2,0)),"")</f>
        <v/>
      </c>
      <c r="O1289" s="19">
        <f>IFERROR((Data7[[#This Row],[Hours:]]*SUM(Data7[[#This Row],[Rate]:[Other]])),"")</f>
        <v>0</v>
      </c>
      <c r="P1289" s="7" t="str">
        <f>IF(Data7[[#This Row],[WO'#:]]="","Riley #","WO#")</f>
        <v>Riley #</v>
      </c>
      <c r="Q1289" s="7">
        <f>IFERROR(WEEKNUM(Data7[[#This Row],[Date:]]),"")</f>
        <v>28</v>
      </c>
      <c r="R1289" s="6">
        <f t="shared" si="60"/>
        <v>45480</v>
      </c>
      <c r="S1289" s="6">
        <f>Data7[[#This Row],[Week Start]]+7</f>
        <v>45487</v>
      </c>
      <c r="T1289" s="7" t="str">
        <f t="shared" si="61"/>
        <v>7/7/2024 - 7/14/2024</v>
      </c>
      <c r="U1289" s="7" t="str">
        <f t="shared" si="62"/>
        <v>Time Card</v>
      </c>
      <c r="V1289" s="8" t="str">
        <f>RIGHT(TEXT(Data7[[#This Row],[Date:]],"mmddyyyy"),4)</f>
        <v>2024</v>
      </c>
      <c r="W1289" s="8" t="str">
        <f>MID(TEXT(Data7[[#This Row],[Date:]],"mmddyyyy"),3,2)</f>
        <v>12</v>
      </c>
      <c r="X1289" s="8" t="str">
        <f>LEFT(TEXT(Data7[[#This Row],[Date:]],"mmddyyyy"),2)</f>
        <v>07</v>
      </c>
      <c r="Y1289" s="6">
        <f>DATE(Data7[[#This Row],[Year]],Data7[[#This Row],[Month]],Data7[[#This Row],[Day]])</f>
        <v>45485</v>
      </c>
    </row>
    <row r="1290" spans="1:25" x14ac:dyDescent="0.3">
      <c r="A1290" s="5">
        <v>45485.573255787036</v>
      </c>
      <c r="B1290" s="7" t="s">
        <v>23</v>
      </c>
      <c r="C1290" s="6" t="s">
        <v>1870</v>
      </c>
      <c r="D1290" s="7" t="s">
        <v>1872</v>
      </c>
      <c r="E1290" s="8">
        <v>6</v>
      </c>
      <c r="F1290" s="7" t="s">
        <v>68</v>
      </c>
      <c r="G1290" s="7" t="s">
        <v>68</v>
      </c>
      <c r="H1290" s="7" t="s">
        <v>702</v>
      </c>
      <c r="I1290" s="7" t="s">
        <v>44</v>
      </c>
      <c r="J1290" s="19" t="str">
        <f>IFERROR(INDEX('Employee Info'!$C$3:$E$200,MATCH(Data7[[#This Row],[Name:]],'Employee Info'!$B$3:$B$200,0),MATCH(Data7[[#This Row],[Hours Type:]],'Employee Info'!$C$2:$E$2,0)),"")</f>
        <v/>
      </c>
      <c r="K1290" s="19" t="str">
        <f>IFERROR(INDEX('Employee Info'!$C$3:$J$200,MATCH(Data7[[#This Row],[Name:]],'Employee Info'!$B$3:$B$200,0),MATCH(Data7[[#Headers],[Truck]],'Employee Info'!$C$2:$J$2,0)),"")</f>
        <v/>
      </c>
      <c r="L1290" s="19" t="str">
        <f>IFERROR(INDEX('Employee Info'!$C$3:$J$200,MATCH(Data7[[#This Row],[Name:]],'Employee Info'!$B$3:$B$200,0),MATCH(Data7[[#Headers],[Phone]],'Employee Info'!$C$2:$J$2,0)),"")</f>
        <v/>
      </c>
      <c r="M1290" s="19" t="str">
        <f>IFERROR(INDEX('Employee Info'!$C$3:$J$200,MATCH(Data7[[#This Row],[Name:]],'Employee Info'!$B$3:$B$200,0),MATCH(Data7[[#Headers],[Tech]],'Employee Info'!$C$2:$J$2,0)),"")</f>
        <v/>
      </c>
      <c r="N1290" s="19" t="str">
        <f>IFERROR(INDEX('Employee Info'!$C$3:$J$200,MATCH(Data7[[#This Row],[Name:]],'Employee Info'!$B$3:$B$200,0),MATCH(Data7[[#Headers],[Other]],'Employee Info'!$C$2:$J$2,0)),"")</f>
        <v/>
      </c>
      <c r="O1290" s="19">
        <f>IFERROR((Data7[[#This Row],[Hours:]]*SUM(Data7[[#This Row],[Rate]:[Other]])),"")</f>
        <v>0</v>
      </c>
      <c r="P1290" s="7" t="str">
        <f>IF(Data7[[#This Row],[WO'#:]]="","Riley #","WO#")</f>
        <v>Riley #</v>
      </c>
      <c r="Q1290" s="7">
        <f>IFERROR(WEEKNUM(Data7[[#This Row],[Date:]]),"")</f>
        <v>28</v>
      </c>
      <c r="R1290" s="6">
        <f t="shared" si="60"/>
        <v>45480</v>
      </c>
      <c r="S1290" s="6">
        <f>Data7[[#This Row],[Week Start]]+7</f>
        <v>45487</v>
      </c>
      <c r="T1290" s="7" t="str">
        <f t="shared" si="61"/>
        <v>7/7/2024 - 7/14/2024</v>
      </c>
      <c r="U1290" s="7" t="str">
        <f t="shared" si="62"/>
        <v>Time Card</v>
      </c>
      <c r="V1290" s="8" t="str">
        <f>RIGHT(TEXT(Data7[[#This Row],[Date:]],"mmddyyyy"),4)</f>
        <v>2024</v>
      </c>
      <c r="W1290" s="8" t="str">
        <f>MID(TEXT(Data7[[#This Row],[Date:]],"mmddyyyy"),3,2)</f>
        <v>12</v>
      </c>
      <c r="X1290" s="8" t="str">
        <f>LEFT(TEXT(Data7[[#This Row],[Date:]],"mmddyyyy"),2)</f>
        <v>07</v>
      </c>
      <c r="Y1290" s="6">
        <f>DATE(Data7[[#This Row],[Year]],Data7[[#This Row],[Month]],Data7[[#This Row],[Day]])</f>
        <v>45485</v>
      </c>
    </row>
    <row r="1291" spans="1:25" x14ac:dyDescent="0.3">
      <c r="A1291" s="5">
        <v>45486.441970023145</v>
      </c>
      <c r="B1291" s="7" t="s">
        <v>66</v>
      </c>
      <c r="C1291" s="6" t="s">
        <v>1876</v>
      </c>
      <c r="D1291" s="7" t="s">
        <v>1875</v>
      </c>
      <c r="E1291" s="8">
        <v>2</v>
      </c>
      <c r="F1291" s="7">
        <v>20028</v>
      </c>
      <c r="G1291" s="7" t="s">
        <v>68</v>
      </c>
      <c r="H1291" s="7" t="s">
        <v>756</v>
      </c>
      <c r="I1291" s="7" t="s">
        <v>45</v>
      </c>
      <c r="J1291" s="19" t="str">
        <f>IFERROR(INDEX('Employee Info'!$C$3:$E$200,MATCH(Data7[[#This Row],[Name:]],'Employee Info'!$B$3:$B$200,0),MATCH(Data7[[#This Row],[Hours Type:]],'Employee Info'!$C$2:$E$2,0)),"")</f>
        <v/>
      </c>
      <c r="K1291" s="19" t="str">
        <f>IFERROR(INDEX('Employee Info'!$C$3:$J$200,MATCH(Data7[[#This Row],[Name:]],'Employee Info'!$B$3:$B$200,0),MATCH(Data7[[#Headers],[Truck]],'Employee Info'!$C$2:$J$2,0)),"")</f>
        <v/>
      </c>
      <c r="L1291" s="19" t="str">
        <f>IFERROR(INDEX('Employee Info'!$C$3:$J$200,MATCH(Data7[[#This Row],[Name:]],'Employee Info'!$B$3:$B$200,0),MATCH(Data7[[#Headers],[Phone]],'Employee Info'!$C$2:$J$2,0)),"")</f>
        <v/>
      </c>
      <c r="M1291" s="19" t="str">
        <f>IFERROR(INDEX('Employee Info'!$C$3:$J$200,MATCH(Data7[[#This Row],[Name:]],'Employee Info'!$B$3:$B$200,0),MATCH(Data7[[#Headers],[Tech]],'Employee Info'!$C$2:$J$2,0)),"")</f>
        <v/>
      </c>
      <c r="N1291" s="19" t="str">
        <f>IFERROR(INDEX('Employee Info'!$C$3:$J$200,MATCH(Data7[[#This Row],[Name:]],'Employee Info'!$B$3:$B$200,0),MATCH(Data7[[#Headers],[Other]],'Employee Info'!$C$2:$J$2,0)),"")</f>
        <v/>
      </c>
      <c r="O1291" s="19">
        <f>IFERROR((Data7[[#This Row],[Hours:]]*SUM(Data7[[#This Row],[Rate]:[Other]])),"")</f>
        <v>0</v>
      </c>
      <c r="P1291" s="7" t="str">
        <f>IF(Data7[[#This Row],[WO'#:]]="","Riley #","WO#")</f>
        <v>WO#</v>
      </c>
      <c r="Q1291" s="7">
        <f>IFERROR(WEEKNUM(Data7[[#This Row],[Date:]]),"")</f>
        <v>28</v>
      </c>
      <c r="R1291" s="6">
        <f t="shared" si="60"/>
        <v>45480</v>
      </c>
      <c r="S1291" s="6">
        <f>Data7[[#This Row],[Week Start]]+7</f>
        <v>45487</v>
      </c>
      <c r="T1291" s="7" t="str">
        <f t="shared" si="61"/>
        <v>7/7/2024 - 7/14/2024</v>
      </c>
      <c r="U1291" s="7" t="str">
        <f t="shared" si="62"/>
        <v>Time Card</v>
      </c>
      <c r="V1291" s="8" t="str">
        <f>RIGHT(TEXT(Data7[[#This Row],[Date:]],"mmddyyyy"),4)</f>
        <v>2024</v>
      </c>
      <c r="W1291" s="8" t="str">
        <f>MID(TEXT(Data7[[#This Row],[Date:]],"mmddyyyy"),3,2)</f>
        <v>13</v>
      </c>
      <c r="X1291" s="8" t="str">
        <f>LEFT(TEXT(Data7[[#This Row],[Date:]],"mmddyyyy"),2)</f>
        <v>07</v>
      </c>
      <c r="Y1291" s="6">
        <f>DATE(Data7[[#This Row],[Year]],Data7[[#This Row],[Month]],Data7[[#This Row],[Day]])</f>
        <v>45486</v>
      </c>
    </row>
    <row r="1292" spans="1:25" x14ac:dyDescent="0.3">
      <c r="A1292" s="5">
        <v>45488.580750925925</v>
      </c>
      <c r="B1292" s="7" t="s">
        <v>31</v>
      </c>
      <c r="C1292" s="6" t="s">
        <v>1879</v>
      </c>
      <c r="D1292" s="7" t="s">
        <v>340</v>
      </c>
      <c r="E1292" s="8">
        <v>4</v>
      </c>
      <c r="F1292" s="7">
        <v>6984733</v>
      </c>
      <c r="G1292" s="7" t="s">
        <v>68</v>
      </c>
      <c r="H1292" s="7" t="s">
        <v>756</v>
      </c>
      <c r="I1292" s="7" t="s">
        <v>44</v>
      </c>
      <c r="J1292" s="19" t="str">
        <f>IFERROR(INDEX('Employee Info'!$C$3:$E$200,MATCH(Data7[[#This Row],[Name:]],'Employee Info'!$B$3:$B$200,0),MATCH(Data7[[#This Row],[Hours Type:]],'Employee Info'!$C$2:$E$2,0)),"")</f>
        <v/>
      </c>
      <c r="K1292" s="19" t="str">
        <f>IFERROR(INDEX('Employee Info'!$C$3:$J$200,MATCH(Data7[[#This Row],[Name:]],'Employee Info'!$B$3:$B$200,0),MATCH(Data7[[#Headers],[Truck]],'Employee Info'!$C$2:$J$2,0)),"")</f>
        <v/>
      </c>
      <c r="L1292" s="19" t="str">
        <f>IFERROR(INDEX('Employee Info'!$C$3:$J$200,MATCH(Data7[[#This Row],[Name:]],'Employee Info'!$B$3:$B$200,0),MATCH(Data7[[#Headers],[Phone]],'Employee Info'!$C$2:$J$2,0)),"")</f>
        <v/>
      </c>
      <c r="M1292" s="19" t="str">
        <f>IFERROR(INDEX('Employee Info'!$C$3:$J$200,MATCH(Data7[[#This Row],[Name:]],'Employee Info'!$B$3:$B$200,0),MATCH(Data7[[#Headers],[Tech]],'Employee Info'!$C$2:$J$2,0)),"")</f>
        <v/>
      </c>
      <c r="N1292" s="19" t="str">
        <f>IFERROR(INDEX('Employee Info'!$C$3:$J$200,MATCH(Data7[[#This Row],[Name:]],'Employee Info'!$B$3:$B$200,0),MATCH(Data7[[#Headers],[Other]],'Employee Info'!$C$2:$J$2,0)),"")</f>
        <v/>
      </c>
      <c r="O1292" s="19">
        <f>IFERROR((Data7[[#This Row],[Hours:]]*SUM(Data7[[#This Row],[Rate]:[Other]])),"")</f>
        <v>0</v>
      </c>
      <c r="P1292" s="7" t="str">
        <f>IF(Data7[[#This Row],[WO'#:]]="","Riley #","WO#")</f>
        <v>WO#</v>
      </c>
      <c r="Q1292" s="7">
        <f>IFERROR(WEEKNUM(Data7[[#This Row],[Date:]]),"")</f>
        <v>29</v>
      </c>
      <c r="R1292" s="6">
        <f t="shared" si="60"/>
        <v>45487</v>
      </c>
      <c r="S1292" s="6">
        <f>Data7[[#This Row],[Week Start]]+7</f>
        <v>45494</v>
      </c>
      <c r="T1292" s="7" t="str">
        <f t="shared" si="61"/>
        <v>7/14/2024 - 7/21/2024</v>
      </c>
      <c r="U1292" s="7" t="str">
        <f t="shared" si="62"/>
        <v>Time Card</v>
      </c>
      <c r="V1292" s="8" t="str">
        <f>RIGHT(TEXT(Data7[[#This Row],[Date:]],"mmddyyyy"),4)</f>
        <v>2024</v>
      </c>
      <c r="W1292" s="8" t="str">
        <f>MID(TEXT(Data7[[#This Row],[Date:]],"mmddyyyy"),3,2)</f>
        <v>15</v>
      </c>
      <c r="X1292" s="8" t="str">
        <f>LEFT(TEXT(Data7[[#This Row],[Date:]],"mmddyyyy"),2)</f>
        <v>07</v>
      </c>
      <c r="Y1292" s="6">
        <f>DATE(Data7[[#This Row],[Year]],Data7[[#This Row],[Month]],Data7[[#This Row],[Day]])</f>
        <v>45488</v>
      </c>
    </row>
    <row r="1293" spans="1:25" x14ac:dyDescent="0.3">
      <c r="A1293" s="5">
        <v>45492.555175810186</v>
      </c>
      <c r="B1293" s="7" t="s">
        <v>66</v>
      </c>
      <c r="C1293" s="6" t="s">
        <v>1879</v>
      </c>
      <c r="D1293" s="7" t="s">
        <v>1909</v>
      </c>
      <c r="E1293" s="8">
        <v>5</v>
      </c>
      <c r="F1293" s="7">
        <v>6984733</v>
      </c>
      <c r="G1293" s="7" t="s">
        <v>68</v>
      </c>
      <c r="H1293" s="7" t="s">
        <v>756</v>
      </c>
      <c r="I1293" s="7" t="s">
        <v>44</v>
      </c>
      <c r="J1293" s="19" t="str">
        <f>IFERROR(INDEX('Employee Info'!$C$3:$E$200,MATCH(Data7[[#This Row],[Name:]],'Employee Info'!$B$3:$B$200,0),MATCH(Data7[[#This Row],[Hours Type:]],'Employee Info'!$C$2:$E$2,0)),"")</f>
        <v/>
      </c>
      <c r="K1293" s="19" t="str">
        <f>IFERROR(INDEX('Employee Info'!$C$3:$J$200,MATCH(Data7[[#This Row],[Name:]],'Employee Info'!$B$3:$B$200,0),MATCH(Data7[[#Headers],[Truck]],'Employee Info'!$C$2:$J$2,0)),"")</f>
        <v/>
      </c>
      <c r="L1293" s="19" t="str">
        <f>IFERROR(INDEX('Employee Info'!$C$3:$J$200,MATCH(Data7[[#This Row],[Name:]],'Employee Info'!$B$3:$B$200,0),MATCH(Data7[[#Headers],[Phone]],'Employee Info'!$C$2:$J$2,0)),"")</f>
        <v/>
      </c>
      <c r="M1293" s="19" t="str">
        <f>IFERROR(INDEX('Employee Info'!$C$3:$J$200,MATCH(Data7[[#This Row],[Name:]],'Employee Info'!$B$3:$B$200,0),MATCH(Data7[[#Headers],[Tech]],'Employee Info'!$C$2:$J$2,0)),"")</f>
        <v/>
      </c>
      <c r="N1293" s="19" t="str">
        <f>IFERROR(INDEX('Employee Info'!$C$3:$J$200,MATCH(Data7[[#This Row],[Name:]],'Employee Info'!$B$3:$B$200,0),MATCH(Data7[[#Headers],[Other]],'Employee Info'!$C$2:$J$2,0)),"")</f>
        <v/>
      </c>
      <c r="O1293" s="19">
        <f>IFERROR((Data7[[#This Row],[Hours:]]*SUM(Data7[[#This Row],[Rate]:[Other]])),"")</f>
        <v>0</v>
      </c>
      <c r="P1293" s="7" t="str">
        <f>IF(Data7[[#This Row],[WO'#:]]="","Riley #","WO#")</f>
        <v>WO#</v>
      </c>
      <c r="Q1293" s="7">
        <f>IFERROR(WEEKNUM(Data7[[#This Row],[Date:]]),"")</f>
        <v>29</v>
      </c>
      <c r="R1293" s="6">
        <f t="shared" si="60"/>
        <v>45487</v>
      </c>
      <c r="S1293" s="6">
        <f>Data7[[#This Row],[Week Start]]+7</f>
        <v>45494</v>
      </c>
      <c r="T1293" s="7" t="str">
        <f t="shared" si="61"/>
        <v>7/14/2024 - 7/21/2024</v>
      </c>
      <c r="U1293" s="7" t="str">
        <f t="shared" si="62"/>
        <v>Time Card</v>
      </c>
      <c r="V1293" s="8" t="str">
        <f>RIGHT(TEXT(Data7[[#This Row],[Date:]],"mmddyyyy"),4)</f>
        <v>2024</v>
      </c>
      <c r="W1293" s="8" t="str">
        <f>MID(TEXT(Data7[[#This Row],[Date:]],"mmddyyyy"),3,2)</f>
        <v>15</v>
      </c>
      <c r="X1293" s="8" t="str">
        <f>LEFT(TEXT(Data7[[#This Row],[Date:]],"mmddyyyy"),2)</f>
        <v>07</v>
      </c>
      <c r="Y1293" s="6">
        <f>DATE(Data7[[#This Row],[Year]],Data7[[#This Row],[Month]],Data7[[#This Row],[Day]])</f>
        <v>45488</v>
      </c>
    </row>
    <row r="1294" spans="1:25" x14ac:dyDescent="0.3">
      <c r="A1294" s="5">
        <v>45492.555354745367</v>
      </c>
      <c r="B1294" s="7" t="s">
        <v>66</v>
      </c>
      <c r="C1294" s="6" t="s">
        <v>1879</v>
      </c>
      <c r="D1294" s="7" t="s">
        <v>1909</v>
      </c>
      <c r="E1294" s="8">
        <v>1</v>
      </c>
      <c r="F1294" s="7">
        <v>6984733</v>
      </c>
      <c r="G1294" s="7" t="s">
        <v>68</v>
      </c>
      <c r="H1294" s="7" t="s">
        <v>756</v>
      </c>
      <c r="I1294" s="7" t="s">
        <v>45</v>
      </c>
      <c r="J1294" s="19" t="str">
        <f>IFERROR(INDEX('Employee Info'!$C$3:$E$200,MATCH(Data7[[#This Row],[Name:]],'Employee Info'!$B$3:$B$200,0),MATCH(Data7[[#This Row],[Hours Type:]],'Employee Info'!$C$2:$E$2,0)),"")</f>
        <v/>
      </c>
      <c r="K1294" s="19" t="str">
        <f>IFERROR(INDEX('Employee Info'!$C$3:$J$200,MATCH(Data7[[#This Row],[Name:]],'Employee Info'!$B$3:$B$200,0),MATCH(Data7[[#Headers],[Truck]],'Employee Info'!$C$2:$J$2,0)),"")</f>
        <v/>
      </c>
      <c r="L1294" s="19" t="str">
        <f>IFERROR(INDEX('Employee Info'!$C$3:$J$200,MATCH(Data7[[#This Row],[Name:]],'Employee Info'!$B$3:$B$200,0),MATCH(Data7[[#Headers],[Phone]],'Employee Info'!$C$2:$J$2,0)),"")</f>
        <v/>
      </c>
      <c r="M1294" s="19" t="str">
        <f>IFERROR(INDEX('Employee Info'!$C$3:$J$200,MATCH(Data7[[#This Row],[Name:]],'Employee Info'!$B$3:$B$200,0),MATCH(Data7[[#Headers],[Tech]],'Employee Info'!$C$2:$J$2,0)),"")</f>
        <v/>
      </c>
      <c r="N1294" s="19" t="str">
        <f>IFERROR(INDEX('Employee Info'!$C$3:$J$200,MATCH(Data7[[#This Row],[Name:]],'Employee Info'!$B$3:$B$200,0),MATCH(Data7[[#Headers],[Other]],'Employee Info'!$C$2:$J$2,0)),"")</f>
        <v/>
      </c>
      <c r="O1294" s="19">
        <f>IFERROR((Data7[[#This Row],[Hours:]]*SUM(Data7[[#This Row],[Rate]:[Other]])),"")</f>
        <v>0</v>
      </c>
      <c r="P1294" s="7" t="str">
        <f>IF(Data7[[#This Row],[WO'#:]]="","Riley #","WO#")</f>
        <v>WO#</v>
      </c>
      <c r="Q1294" s="7">
        <f>IFERROR(WEEKNUM(Data7[[#This Row],[Date:]]),"")</f>
        <v>29</v>
      </c>
      <c r="R1294" s="6">
        <f t="shared" si="60"/>
        <v>45487</v>
      </c>
      <c r="S1294" s="6">
        <f>Data7[[#This Row],[Week Start]]+7</f>
        <v>45494</v>
      </c>
      <c r="T1294" s="7" t="str">
        <f t="shared" si="61"/>
        <v>7/14/2024 - 7/21/2024</v>
      </c>
      <c r="U1294" s="7" t="str">
        <f t="shared" si="62"/>
        <v>Time Card</v>
      </c>
      <c r="V1294" s="8" t="str">
        <f>RIGHT(TEXT(Data7[[#This Row],[Date:]],"mmddyyyy"),4)</f>
        <v>2024</v>
      </c>
      <c r="W1294" s="8" t="str">
        <f>MID(TEXT(Data7[[#This Row],[Date:]],"mmddyyyy"),3,2)</f>
        <v>15</v>
      </c>
      <c r="X1294" s="8" t="str">
        <f>LEFT(TEXT(Data7[[#This Row],[Date:]],"mmddyyyy"),2)</f>
        <v>07</v>
      </c>
      <c r="Y1294" s="6">
        <f>DATE(Data7[[#This Row],[Year]],Data7[[#This Row],[Month]],Data7[[#This Row],[Day]])</f>
        <v>45488</v>
      </c>
    </row>
    <row r="1295" spans="1:25" x14ac:dyDescent="0.3">
      <c r="A1295" s="5">
        <v>45517.490063078701</v>
      </c>
      <c r="B1295" s="7" t="s">
        <v>76</v>
      </c>
      <c r="C1295" s="6" t="s">
        <v>1879</v>
      </c>
      <c r="D1295" s="7" t="s">
        <v>156</v>
      </c>
      <c r="E1295" s="8">
        <v>1</v>
      </c>
      <c r="F1295" s="7">
        <v>6984733</v>
      </c>
      <c r="G1295" s="7" t="s">
        <v>68</v>
      </c>
      <c r="H1295" s="7" t="s">
        <v>756</v>
      </c>
      <c r="I1295" s="7" t="s">
        <v>44</v>
      </c>
      <c r="J1295" s="19" t="str">
        <f>IFERROR(INDEX('Employee Info'!$C$3:$E$200,MATCH(Data7[[#This Row],[Name:]],'Employee Info'!$B$3:$B$200,0),MATCH(Data7[[#This Row],[Hours Type:]],'Employee Info'!$C$2:$E$2,0)),"")</f>
        <v/>
      </c>
      <c r="K1295" s="19" t="str">
        <f>IFERROR(INDEX('Employee Info'!$C$3:$J$200,MATCH(Data7[[#This Row],[Name:]],'Employee Info'!$B$3:$B$200,0),MATCH(Data7[[#Headers],[Truck]],'Employee Info'!$C$2:$J$2,0)),"")</f>
        <v/>
      </c>
      <c r="L1295" s="19" t="str">
        <f>IFERROR(INDEX('Employee Info'!$C$3:$J$200,MATCH(Data7[[#This Row],[Name:]],'Employee Info'!$B$3:$B$200,0),MATCH(Data7[[#Headers],[Phone]],'Employee Info'!$C$2:$J$2,0)),"")</f>
        <v/>
      </c>
      <c r="M1295" s="19" t="str">
        <f>IFERROR(INDEX('Employee Info'!$C$3:$J$200,MATCH(Data7[[#This Row],[Name:]],'Employee Info'!$B$3:$B$200,0),MATCH(Data7[[#Headers],[Tech]],'Employee Info'!$C$2:$J$2,0)),"")</f>
        <v/>
      </c>
      <c r="N1295" s="19" t="str">
        <f>IFERROR(INDEX('Employee Info'!$C$3:$J$200,MATCH(Data7[[#This Row],[Name:]],'Employee Info'!$B$3:$B$200,0),MATCH(Data7[[#Headers],[Other]],'Employee Info'!$C$2:$J$2,0)),"")</f>
        <v/>
      </c>
      <c r="O1295" s="19">
        <f>IFERROR((Data7[[#This Row],[Hours:]]*SUM(Data7[[#This Row],[Rate]:[Other]])),"")</f>
        <v>0</v>
      </c>
      <c r="P1295" s="7" t="str">
        <f>IF(Data7[[#This Row],[WO'#:]]="","Riley #","WO#")</f>
        <v>WO#</v>
      </c>
      <c r="Q1295" s="7">
        <f>IFERROR(WEEKNUM(Data7[[#This Row],[Date:]]),"")</f>
        <v>29</v>
      </c>
      <c r="R1295" s="6">
        <f t="shared" si="60"/>
        <v>45487</v>
      </c>
      <c r="S1295" s="6">
        <f>Data7[[#This Row],[Week Start]]+7</f>
        <v>45494</v>
      </c>
      <c r="T1295" s="7" t="str">
        <f t="shared" si="61"/>
        <v>7/14/2024 - 7/21/2024</v>
      </c>
      <c r="U1295" s="7" t="str">
        <f t="shared" si="62"/>
        <v>Time Card</v>
      </c>
      <c r="V1295" s="8" t="str">
        <f>RIGHT(TEXT(Data7[[#This Row],[Date:]],"mmddyyyy"),4)</f>
        <v>2024</v>
      </c>
      <c r="W1295" s="8" t="str">
        <f>MID(TEXT(Data7[[#This Row],[Date:]],"mmddyyyy"),3,2)</f>
        <v>15</v>
      </c>
      <c r="X1295" s="8" t="str">
        <f>LEFT(TEXT(Data7[[#This Row],[Date:]],"mmddyyyy"),2)</f>
        <v>07</v>
      </c>
      <c r="Y1295" s="6">
        <f>DATE(Data7[[#This Row],[Year]],Data7[[#This Row],[Month]],Data7[[#This Row],[Day]])</f>
        <v>45488</v>
      </c>
    </row>
    <row r="1296" spans="1:25" x14ac:dyDescent="0.3">
      <c r="A1296" s="5">
        <v>45492.545558101854</v>
      </c>
      <c r="B1296" s="7" t="s">
        <v>66</v>
      </c>
      <c r="C1296" s="6" t="s">
        <v>1879</v>
      </c>
      <c r="D1296" s="7" t="s">
        <v>1903</v>
      </c>
      <c r="E1296" s="8">
        <v>1</v>
      </c>
      <c r="F1296" s="7">
        <v>7129674</v>
      </c>
      <c r="G1296" s="7" t="s">
        <v>68</v>
      </c>
      <c r="H1296" s="7" t="s">
        <v>756</v>
      </c>
      <c r="I1296" s="7" t="s">
        <v>44</v>
      </c>
      <c r="J1296" s="19" t="str">
        <f>IFERROR(INDEX('Employee Info'!$C$3:$E$200,MATCH(Data7[[#This Row],[Name:]],'Employee Info'!$B$3:$B$200,0),MATCH(Data7[[#This Row],[Hours Type:]],'Employee Info'!$C$2:$E$2,0)),"")</f>
        <v/>
      </c>
      <c r="K1296" s="19" t="str">
        <f>IFERROR(INDEX('Employee Info'!$C$3:$J$200,MATCH(Data7[[#This Row],[Name:]],'Employee Info'!$B$3:$B$200,0),MATCH(Data7[[#Headers],[Truck]],'Employee Info'!$C$2:$J$2,0)),"")</f>
        <v/>
      </c>
      <c r="L1296" s="19" t="str">
        <f>IFERROR(INDEX('Employee Info'!$C$3:$J$200,MATCH(Data7[[#This Row],[Name:]],'Employee Info'!$B$3:$B$200,0),MATCH(Data7[[#Headers],[Phone]],'Employee Info'!$C$2:$J$2,0)),"")</f>
        <v/>
      </c>
      <c r="M1296" s="19" t="str">
        <f>IFERROR(INDEX('Employee Info'!$C$3:$J$200,MATCH(Data7[[#This Row],[Name:]],'Employee Info'!$B$3:$B$200,0),MATCH(Data7[[#Headers],[Tech]],'Employee Info'!$C$2:$J$2,0)),"")</f>
        <v/>
      </c>
      <c r="N1296" s="19" t="str">
        <f>IFERROR(INDEX('Employee Info'!$C$3:$J$200,MATCH(Data7[[#This Row],[Name:]],'Employee Info'!$B$3:$B$200,0),MATCH(Data7[[#Headers],[Other]],'Employee Info'!$C$2:$J$2,0)),"")</f>
        <v/>
      </c>
      <c r="O1296" s="19">
        <f>IFERROR((Data7[[#This Row],[Hours:]]*SUM(Data7[[#This Row],[Rate]:[Other]])),"")</f>
        <v>0</v>
      </c>
      <c r="P1296" s="7" t="str">
        <f>IF(Data7[[#This Row],[WO'#:]]="","Riley #","WO#")</f>
        <v>WO#</v>
      </c>
      <c r="Q1296" s="7">
        <f>IFERROR(WEEKNUM(Data7[[#This Row],[Date:]]),"")</f>
        <v>29</v>
      </c>
      <c r="R1296" s="6">
        <f t="shared" si="60"/>
        <v>45487</v>
      </c>
      <c r="S1296" s="6">
        <f>Data7[[#This Row],[Week Start]]+7</f>
        <v>45494</v>
      </c>
      <c r="T1296" s="7" t="str">
        <f t="shared" si="61"/>
        <v>7/14/2024 - 7/21/2024</v>
      </c>
      <c r="U1296" s="7" t="str">
        <f t="shared" si="62"/>
        <v>Time Card</v>
      </c>
      <c r="V1296" s="8" t="str">
        <f>RIGHT(TEXT(Data7[[#This Row],[Date:]],"mmddyyyy"),4)</f>
        <v>2024</v>
      </c>
      <c r="W1296" s="8" t="str">
        <f>MID(TEXT(Data7[[#This Row],[Date:]],"mmddyyyy"),3,2)</f>
        <v>15</v>
      </c>
      <c r="X1296" s="8" t="str">
        <f>LEFT(TEXT(Data7[[#This Row],[Date:]],"mmddyyyy"),2)</f>
        <v>07</v>
      </c>
      <c r="Y1296" s="6">
        <f>DATE(Data7[[#This Row],[Year]],Data7[[#This Row],[Month]],Data7[[#This Row],[Day]])</f>
        <v>45488</v>
      </c>
    </row>
    <row r="1297" spans="1:25" x14ac:dyDescent="0.3">
      <c r="A1297" s="5">
        <v>45492.547570370371</v>
      </c>
      <c r="B1297" s="7" t="s">
        <v>66</v>
      </c>
      <c r="C1297" s="6" t="s">
        <v>1879</v>
      </c>
      <c r="D1297" s="7" t="s">
        <v>1905</v>
      </c>
      <c r="E1297" s="8">
        <v>1</v>
      </c>
      <c r="F1297" s="7">
        <v>7130544</v>
      </c>
      <c r="G1297" s="7" t="s">
        <v>68</v>
      </c>
      <c r="H1297" s="7" t="s">
        <v>756</v>
      </c>
      <c r="I1297" s="7" t="s">
        <v>44</v>
      </c>
      <c r="J1297" s="19" t="str">
        <f>IFERROR(INDEX('Employee Info'!$C$3:$E$200,MATCH(Data7[[#This Row],[Name:]],'Employee Info'!$B$3:$B$200,0),MATCH(Data7[[#This Row],[Hours Type:]],'Employee Info'!$C$2:$E$2,0)),"")</f>
        <v/>
      </c>
      <c r="K1297" s="19" t="str">
        <f>IFERROR(INDEX('Employee Info'!$C$3:$J$200,MATCH(Data7[[#This Row],[Name:]],'Employee Info'!$B$3:$B$200,0),MATCH(Data7[[#Headers],[Truck]],'Employee Info'!$C$2:$J$2,0)),"")</f>
        <v/>
      </c>
      <c r="L1297" s="19" t="str">
        <f>IFERROR(INDEX('Employee Info'!$C$3:$J$200,MATCH(Data7[[#This Row],[Name:]],'Employee Info'!$B$3:$B$200,0),MATCH(Data7[[#Headers],[Phone]],'Employee Info'!$C$2:$J$2,0)),"")</f>
        <v/>
      </c>
      <c r="M1297" s="19" t="str">
        <f>IFERROR(INDEX('Employee Info'!$C$3:$J$200,MATCH(Data7[[#This Row],[Name:]],'Employee Info'!$B$3:$B$200,0),MATCH(Data7[[#Headers],[Tech]],'Employee Info'!$C$2:$J$2,0)),"")</f>
        <v/>
      </c>
      <c r="N1297" s="19" t="str">
        <f>IFERROR(INDEX('Employee Info'!$C$3:$J$200,MATCH(Data7[[#This Row],[Name:]],'Employee Info'!$B$3:$B$200,0),MATCH(Data7[[#Headers],[Other]],'Employee Info'!$C$2:$J$2,0)),"")</f>
        <v/>
      </c>
      <c r="O1297" s="19">
        <f>IFERROR((Data7[[#This Row],[Hours:]]*SUM(Data7[[#This Row],[Rate]:[Other]])),"")</f>
        <v>0</v>
      </c>
      <c r="P1297" s="7" t="str">
        <f>IF(Data7[[#This Row],[WO'#:]]="","Riley #","WO#")</f>
        <v>WO#</v>
      </c>
      <c r="Q1297" s="7">
        <f>IFERROR(WEEKNUM(Data7[[#This Row],[Date:]]),"")</f>
        <v>29</v>
      </c>
      <c r="R1297" s="6">
        <f t="shared" si="60"/>
        <v>45487</v>
      </c>
      <c r="S1297" s="6">
        <f>Data7[[#This Row],[Week Start]]+7</f>
        <v>45494</v>
      </c>
      <c r="T1297" s="7" t="str">
        <f t="shared" si="61"/>
        <v>7/14/2024 - 7/21/2024</v>
      </c>
      <c r="U1297" s="7" t="str">
        <f t="shared" si="62"/>
        <v>Time Card</v>
      </c>
      <c r="V1297" s="8" t="str">
        <f>RIGHT(TEXT(Data7[[#This Row],[Date:]],"mmddyyyy"),4)</f>
        <v>2024</v>
      </c>
      <c r="W1297" s="8" t="str">
        <f>MID(TEXT(Data7[[#This Row],[Date:]],"mmddyyyy"),3,2)</f>
        <v>15</v>
      </c>
      <c r="X1297" s="8" t="str">
        <f>LEFT(TEXT(Data7[[#This Row],[Date:]],"mmddyyyy"),2)</f>
        <v>07</v>
      </c>
      <c r="Y1297" s="6">
        <f>DATE(Data7[[#This Row],[Year]],Data7[[#This Row],[Month]],Data7[[#This Row],[Day]])</f>
        <v>45488</v>
      </c>
    </row>
    <row r="1298" spans="1:25" x14ac:dyDescent="0.3">
      <c r="A1298" s="5">
        <v>45488.585259143518</v>
      </c>
      <c r="B1298" s="7" t="s">
        <v>35</v>
      </c>
      <c r="C1298" s="6" t="s">
        <v>1879</v>
      </c>
      <c r="D1298" s="7" t="s">
        <v>1882</v>
      </c>
      <c r="E1298" s="8">
        <v>8</v>
      </c>
      <c r="F1298" s="7" t="s">
        <v>68</v>
      </c>
      <c r="G1298" s="7" t="s">
        <v>68</v>
      </c>
      <c r="H1298" s="7" t="s">
        <v>756</v>
      </c>
      <c r="I1298" s="7" t="s">
        <v>44</v>
      </c>
      <c r="J1298" s="19" t="str">
        <f>IFERROR(INDEX('Employee Info'!$C$3:$E$200,MATCH(Data7[[#This Row],[Name:]],'Employee Info'!$B$3:$B$200,0),MATCH(Data7[[#This Row],[Hours Type:]],'Employee Info'!$C$2:$E$2,0)),"")</f>
        <v/>
      </c>
      <c r="K1298" s="19" t="str">
        <f>IFERROR(INDEX('Employee Info'!$C$3:$J$200,MATCH(Data7[[#This Row],[Name:]],'Employee Info'!$B$3:$B$200,0),MATCH(Data7[[#Headers],[Truck]],'Employee Info'!$C$2:$J$2,0)),"")</f>
        <v/>
      </c>
      <c r="L1298" s="19" t="str">
        <f>IFERROR(INDEX('Employee Info'!$C$3:$J$200,MATCH(Data7[[#This Row],[Name:]],'Employee Info'!$B$3:$B$200,0),MATCH(Data7[[#Headers],[Phone]],'Employee Info'!$C$2:$J$2,0)),"")</f>
        <v/>
      </c>
      <c r="M1298" s="19" t="str">
        <f>IFERROR(INDEX('Employee Info'!$C$3:$J$200,MATCH(Data7[[#This Row],[Name:]],'Employee Info'!$B$3:$B$200,0),MATCH(Data7[[#Headers],[Tech]],'Employee Info'!$C$2:$J$2,0)),"")</f>
        <v/>
      </c>
      <c r="N1298" s="19" t="str">
        <f>IFERROR(INDEX('Employee Info'!$C$3:$J$200,MATCH(Data7[[#This Row],[Name:]],'Employee Info'!$B$3:$B$200,0),MATCH(Data7[[#Headers],[Other]],'Employee Info'!$C$2:$J$2,0)),"")</f>
        <v/>
      </c>
      <c r="O1298" s="19">
        <f>IFERROR((Data7[[#This Row],[Hours:]]*SUM(Data7[[#This Row],[Rate]:[Other]])),"")</f>
        <v>0</v>
      </c>
      <c r="P1298" s="7" t="str">
        <f>IF(Data7[[#This Row],[WO'#:]]="","Riley #","WO#")</f>
        <v>Riley #</v>
      </c>
      <c r="Q1298" s="7">
        <f>IFERROR(WEEKNUM(Data7[[#This Row],[Date:]]),"")</f>
        <v>29</v>
      </c>
      <c r="R1298" s="6">
        <f t="shared" si="60"/>
        <v>45487</v>
      </c>
      <c r="S1298" s="6">
        <f>Data7[[#This Row],[Week Start]]+7</f>
        <v>45494</v>
      </c>
      <c r="T1298" s="7" t="str">
        <f t="shared" si="61"/>
        <v>7/14/2024 - 7/21/2024</v>
      </c>
      <c r="U1298" s="7" t="str">
        <f t="shared" si="62"/>
        <v>Time Card</v>
      </c>
      <c r="V1298" s="8" t="str">
        <f>RIGHT(TEXT(Data7[[#This Row],[Date:]],"mmddyyyy"),4)</f>
        <v>2024</v>
      </c>
      <c r="W1298" s="8" t="str">
        <f>MID(TEXT(Data7[[#This Row],[Date:]],"mmddyyyy"),3,2)</f>
        <v>15</v>
      </c>
      <c r="X1298" s="8" t="str">
        <f>LEFT(TEXT(Data7[[#This Row],[Date:]],"mmddyyyy"),2)</f>
        <v>07</v>
      </c>
      <c r="Y1298" s="6">
        <f>DATE(Data7[[#This Row],[Year]],Data7[[#This Row],[Month]],Data7[[#This Row],[Day]])</f>
        <v>45488</v>
      </c>
    </row>
    <row r="1299" spans="1:25" x14ac:dyDescent="0.3">
      <c r="A1299" s="5">
        <v>45489.583542476852</v>
      </c>
      <c r="B1299" s="7" t="s">
        <v>34</v>
      </c>
      <c r="C1299" s="6" t="s">
        <v>1879</v>
      </c>
      <c r="D1299" s="7" t="s">
        <v>1885</v>
      </c>
      <c r="E1299" s="8">
        <v>8</v>
      </c>
      <c r="F1299" s="7" t="s">
        <v>68</v>
      </c>
      <c r="G1299" s="7" t="s">
        <v>68</v>
      </c>
      <c r="H1299" s="7" t="s">
        <v>468</v>
      </c>
      <c r="I1299" s="7" t="s">
        <v>44</v>
      </c>
      <c r="J1299" s="19" t="str">
        <f>IFERROR(INDEX('Employee Info'!$C$3:$E$200,MATCH(Data7[[#This Row],[Name:]],'Employee Info'!$B$3:$B$200,0),MATCH(Data7[[#This Row],[Hours Type:]],'Employee Info'!$C$2:$E$2,0)),"")</f>
        <v/>
      </c>
      <c r="K1299" s="19" t="str">
        <f>IFERROR(INDEX('Employee Info'!$C$3:$J$200,MATCH(Data7[[#This Row],[Name:]],'Employee Info'!$B$3:$B$200,0),MATCH(Data7[[#Headers],[Truck]],'Employee Info'!$C$2:$J$2,0)),"")</f>
        <v/>
      </c>
      <c r="L1299" s="19" t="str">
        <f>IFERROR(INDEX('Employee Info'!$C$3:$J$200,MATCH(Data7[[#This Row],[Name:]],'Employee Info'!$B$3:$B$200,0),MATCH(Data7[[#Headers],[Phone]],'Employee Info'!$C$2:$J$2,0)),"")</f>
        <v/>
      </c>
      <c r="M1299" s="19" t="str">
        <f>IFERROR(INDEX('Employee Info'!$C$3:$J$200,MATCH(Data7[[#This Row],[Name:]],'Employee Info'!$B$3:$B$200,0),MATCH(Data7[[#Headers],[Tech]],'Employee Info'!$C$2:$J$2,0)),"")</f>
        <v/>
      </c>
      <c r="N1299" s="19" t="str">
        <f>IFERROR(INDEX('Employee Info'!$C$3:$J$200,MATCH(Data7[[#This Row],[Name:]],'Employee Info'!$B$3:$B$200,0),MATCH(Data7[[#Headers],[Other]],'Employee Info'!$C$2:$J$2,0)),"")</f>
        <v/>
      </c>
      <c r="O1299" s="19">
        <f>IFERROR((Data7[[#This Row],[Hours:]]*SUM(Data7[[#This Row],[Rate]:[Other]])),"")</f>
        <v>0</v>
      </c>
      <c r="P1299" s="7" t="str">
        <f>IF(Data7[[#This Row],[WO'#:]]="","Riley #","WO#")</f>
        <v>Riley #</v>
      </c>
      <c r="Q1299" s="7">
        <f>IFERROR(WEEKNUM(Data7[[#This Row],[Date:]]),"")</f>
        <v>29</v>
      </c>
      <c r="R1299" s="6">
        <f t="shared" si="60"/>
        <v>45487</v>
      </c>
      <c r="S1299" s="6">
        <f>Data7[[#This Row],[Week Start]]+7</f>
        <v>45494</v>
      </c>
      <c r="T1299" s="7" t="str">
        <f t="shared" si="61"/>
        <v>7/14/2024 - 7/21/2024</v>
      </c>
      <c r="U1299" s="7" t="str">
        <f t="shared" si="62"/>
        <v>Time Card</v>
      </c>
      <c r="V1299" s="8" t="str">
        <f>RIGHT(TEXT(Data7[[#This Row],[Date:]],"mmddyyyy"),4)</f>
        <v>2024</v>
      </c>
      <c r="W1299" s="8" t="str">
        <f>MID(TEXT(Data7[[#This Row],[Date:]],"mmddyyyy"),3,2)</f>
        <v>15</v>
      </c>
      <c r="X1299" s="8" t="str">
        <f>LEFT(TEXT(Data7[[#This Row],[Date:]],"mmddyyyy"),2)</f>
        <v>07</v>
      </c>
      <c r="Y1299" s="6">
        <f>DATE(Data7[[#This Row],[Year]],Data7[[#This Row],[Month]],Data7[[#This Row],[Day]])</f>
        <v>45488</v>
      </c>
    </row>
    <row r="1300" spans="1:25" x14ac:dyDescent="0.3">
      <c r="A1300" s="5">
        <v>45488.582636226849</v>
      </c>
      <c r="B1300" s="7" t="s">
        <v>23</v>
      </c>
      <c r="C1300" s="6" t="s">
        <v>1879</v>
      </c>
      <c r="D1300" s="7" t="s">
        <v>1881</v>
      </c>
      <c r="E1300" s="8">
        <v>8</v>
      </c>
      <c r="F1300" s="7" t="s">
        <v>68</v>
      </c>
      <c r="G1300" s="7" t="s">
        <v>68</v>
      </c>
      <c r="H1300" s="7" t="s">
        <v>649</v>
      </c>
      <c r="I1300" s="7" t="s">
        <v>44</v>
      </c>
      <c r="J1300" s="19" t="str">
        <f>IFERROR(INDEX('Employee Info'!$C$3:$E$200,MATCH(Data7[[#This Row],[Name:]],'Employee Info'!$B$3:$B$200,0),MATCH(Data7[[#This Row],[Hours Type:]],'Employee Info'!$C$2:$E$2,0)),"")</f>
        <v/>
      </c>
      <c r="K1300" s="19" t="str">
        <f>IFERROR(INDEX('Employee Info'!$C$3:$J$200,MATCH(Data7[[#This Row],[Name:]],'Employee Info'!$B$3:$B$200,0),MATCH(Data7[[#Headers],[Truck]],'Employee Info'!$C$2:$J$2,0)),"")</f>
        <v/>
      </c>
      <c r="L1300" s="19" t="str">
        <f>IFERROR(INDEX('Employee Info'!$C$3:$J$200,MATCH(Data7[[#This Row],[Name:]],'Employee Info'!$B$3:$B$200,0),MATCH(Data7[[#Headers],[Phone]],'Employee Info'!$C$2:$J$2,0)),"")</f>
        <v/>
      </c>
      <c r="M1300" s="19" t="str">
        <f>IFERROR(INDEX('Employee Info'!$C$3:$J$200,MATCH(Data7[[#This Row],[Name:]],'Employee Info'!$B$3:$B$200,0),MATCH(Data7[[#Headers],[Tech]],'Employee Info'!$C$2:$J$2,0)),"")</f>
        <v/>
      </c>
      <c r="N1300" s="19" t="str">
        <f>IFERROR(INDEX('Employee Info'!$C$3:$J$200,MATCH(Data7[[#This Row],[Name:]],'Employee Info'!$B$3:$B$200,0),MATCH(Data7[[#Headers],[Other]],'Employee Info'!$C$2:$J$2,0)),"")</f>
        <v/>
      </c>
      <c r="O1300" s="19">
        <f>IFERROR((Data7[[#This Row],[Hours:]]*SUM(Data7[[#This Row],[Rate]:[Other]])),"")</f>
        <v>0</v>
      </c>
      <c r="P1300" s="7" t="str">
        <f>IF(Data7[[#This Row],[WO'#:]]="","Riley #","WO#")</f>
        <v>Riley #</v>
      </c>
      <c r="Q1300" s="7">
        <f>IFERROR(WEEKNUM(Data7[[#This Row],[Date:]]),"")</f>
        <v>29</v>
      </c>
      <c r="R1300" s="6">
        <f t="shared" si="60"/>
        <v>45487</v>
      </c>
      <c r="S1300" s="6">
        <f>Data7[[#This Row],[Week Start]]+7</f>
        <v>45494</v>
      </c>
      <c r="T1300" s="7" t="str">
        <f t="shared" si="61"/>
        <v>7/14/2024 - 7/21/2024</v>
      </c>
      <c r="U1300" s="7" t="str">
        <f t="shared" si="62"/>
        <v>Time Card</v>
      </c>
      <c r="V1300" s="8" t="str">
        <f>RIGHT(TEXT(Data7[[#This Row],[Date:]],"mmddyyyy"),4)</f>
        <v>2024</v>
      </c>
      <c r="W1300" s="8" t="str">
        <f>MID(TEXT(Data7[[#This Row],[Date:]],"mmddyyyy"),3,2)</f>
        <v>15</v>
      </c>
      <c r="X1300" s="8" t="str">
        <f>LEFT(TEXT(Data7[[#This Row],[Date:]],"mmddyyyy"),2)</f>
        <v>07</v>
      </c>
      <c r="Y1300" s="6">
        <f>DATE(Data7[[#This Row],[Year]],Data7[[#This Row],[Month]],Data7[[#This Row],[Day]])</f>
        <v>45488</v>
      </c>
    </row>
    <row r="1301" spans="1:25" x14ac:dyDescent="0.3">
      <c r="A1301" s="5">
        <v>45488.57954259259</v>
      </c>
      <c r="B1301" s="7" t="s">
        <v>31</v>
      </c>
      <c r="C1301" s="6" t="s">
        <v>1879</v>
      </c>
      <c r="D1301" s="7" t="s">
        <v>1878</v>
      </c>
      <c r="E1301" s="8">
        <v>2</v>
      </c>
      <c r="F1301" s="7" t="s">
        <v>68</v>
      </c>
      <c r="G1301" s="7" t="s">
        <v>68</v>
      </c>
      <c r="H1301" s="7" t="s">
        <v>912</v>
      </c>
      <c r="I1301" s="7" t="s">
        <v>44</v>
      </c>
      <c r="J1301" s="19" t="str">
        <f>IFERROR(INDEX('Employee Info'!$C$3:$E$200,MATCH(Data7[[#This Row],[Name:]],'Employee Info'!$B$3:$B$200,0),MATCH(Data7[[#This Row],[Hours Type:]],'Employee Info'!$C$2:$E$2,0)),"")</f>
        <v/>
      </c>
      <c r="K1301" s="19" t="str">
        <f>IFERROR(INDEX('Employee Info'!$C$3:$J$200,MATCH(Data7[[#This Row],[Name:]],'Employee Info'!$B$3:$B$200,0),MATCH(Data7[[#Headers],[Truck]],'Employee Info'!$C$2:$J$2,0)),"")</f>
        <v/>
      </c>
      <c r="L1301" s="19" t="str">
        <f>IFERROR(INDEX('Employee Info'!$C$3:$J$200,MATCH(Data7[[#This Row],[Name:]],'Employee Info'!$B$3:$B$200,0),MATCH(Data7[[#Headers],[Phone]],'Employee Info'!$C$2:$J$2,0)),"")</f>
        <v/>
      </c>
      <c r="M1301" s="19" t="str">
        <f>IFERROR(INDEX('Employee Info'!$C$3:$J$200,MATCH(Data7[[#This Row],[Name:]],'Employee Info'!$B$3:$B$200,0),MATCH(Data7[[#Headers],[Tech]],'Employee Info'!$C$2:$J$2,0)),"")</f>
        <v/>
      </c>
      <c r="N1301" s="19" t="str">
        <f>IFERROR(INDEX('Employee Info'!$C$3:$J$200,MATCH(Data7[[#This Row],[Name:]],'Employee Info'!$B$3:$B$200,0),MATCH(Data7[[#Headers],[Other]],'Employee Info'!$C$2:$J$2,0)),"")</f>
        <v/>
      </c>
      <c r="O1301" s="19">
        <f>IFERROR((Data7[[#This Row],[Hours:]]*SUM(Data7[[#This Row],[Rate]:[Other]])),"")</f>
        <v>0</v>
      </c>
      <c r="P1301" s="7" t="str">
        <f>IF(Data7[[#This Row],[WO'#:]]="","Riley #","WO#")</f>
        <v>Riley #</v>
      </c>
      <c r="Q1301" s="7">
        <f>IFERROR(WEEKNUM(Data7[[#This Row],[Date:]]),"")</f>
        <v>29</v>
      </c>
      <c r="R1301" s="6">
        <f t="shared" si="60"/>
        <v>45487</v>
      </c>
      <c r="S1301" s="6">
        <f>Data7[[#This Row],[Week Start]]+7</f>
        <v>45494</v>
      </c>
      <c r="T1301" s="7" t="str">
        <f t="shared" si="61"/>
        <v>7/14/2024 - 7/21/2024</v>
      </c>
      <c r="U1301" s="7" t="str">
        <f t="shared" si="62"/>
        <v>Time Card</v>
      </c>
      <c r="V1301" s="8" t="str">
        <f>RIGHT(TEXT(Data7[[#This Row],[Date:]],"mmddyyyy"),4)</f>
        <v>2024</v>
      </c>
      <c r="W1301" s="8" t="str">
        <f>MID(TEXT(Data7[[#This Row],[Date:]],"mmddyyyy"),3,2)</f>
        <v>15</v>
      </c>
      <c r="X1301" s="8" t="str">
        <f>LEFT(TEXT(Data7[[#This Row],[Date:]],"mmddyyyy"),2)</f>
        <v>07</v>
      </c>
      <c r="Y1301" s="6">
        <f>DATE(Data7[[#This Row],[Year]],Data7[[#This Row],[Month]],Data7[[#This Row],[Day]])</f>
        <v>45488</v>
      </c>
    </row>
    <row r="1302" spans="1:25" x14ac:dyDescent="0.3">
      <c r="A1302" s="5">
        <v>45492.552454050929</v>
      </c>
      <c r="B1302" s="7" t="s">
        <v>66</v>
      </c>
      <c r="C1302" s="6" t="s">
        <v>1879</v>
      </c>
      <c r="D1302" s="7" t="s">
        <v>1908</v>
      </c>
      <c r="E1302" s="8">
        <v>1</v>
      </c>
      <c r="F1302" s="7" t="s">
        <v>68</v>
      </c>
      <c r="G1302" s="7" t="s">
        <v>68</v>
      </c>
      <c r="H1302" s="7" t="s">
        <v>912</v>
      </c>
      <c r="I1302" s="7" t="s">
        <v>44</v>
      </c>
      <c r="J1302" s="19" t="str">
        <f>IFERROR(INDEX('Employee Info'!$C$3:$E$200,MATCH(Data7[[#This Row],[Name:]],'Employee Info'!$B$3:$B$200,0),MATCH(Data7[[#This Row],[Hours Type:]],'Employee Info'!$C$2:$E$2,0)),"")</f>
        <v/>
      </c>
      <c r="K1302" s="19" t="str">
        <f>IFERROR(INDEX('Employee Info'!$C$3:$J$200,MATCH(Data7[[#This Row],[Name:]],'Employee Info'!$B$3:$B$200,0),MATCH(Data7[[#Headers],[Truck]],'Employee Info'!$C$2:$J$2,0)),"")</f>
        <v/>
      </c>
      <c r="L1302" s="19" t="str">
        <f>IFERROR(INDEX('Employee Info'!$C$3:$J$200,MATCH(Data7[[#This Row],[Name:]],'Employee Info'!$B$3:$B$200,0),MATCH(Data7[[#Headers],[Phone]],'Employee Info'!$C$2:$J$2,0)),"")</f>
        <v/>
      </c>
      <c r="M1302" s="19" t="str">
        <f>IFERROR(INDEX('Employee Info'!$C$3:$J$200,MATCH(Data7[[#This Row],[Name:]],'Employee Info'!$B$3:$B$200,0),MATCH(Data7[[#Headers],[Tech]],'Employee Info'!$C$2:$J$2,0)),"")</f>
        <v/>
      </c>
      <c r="N1302" s="19" t="str">
        <f>IFERROR(INDEX('Employee Info'!$C$3:$J$200,MATCH(Data7[[#This Row],[Name:]],'Employee Info'!$B$3:$B$200,0),MATCH(Data7[[#Headers],[Other]],'Employee Info'!$C$2:$J$2,0)),"")</f>
        <v/>
      </c>
      <c r="O1302" s="19">
        <f>IFERROR((Data7[[#This Row],[Hours:]]*SUM(Data7[[#This Row],[Rate]:[Other]])),"")</f>
        <v>0</v>
      </c>
      <c r="P1302" s="7" t="str">
        <f>IF(Data7[[#This Row],[WO'#:]]="","Riley #","WO#")</f>
        <v>Riley #</v>
      </c>
      <c r="Q1302" s="7">
        <f>IFERROR(WEEKNUM(Data7[[#This Row],[Date:]]),"")</f>
        <v>29</v>
      </c>
      <c r="R1302" s="6">
        <f t="shared" si="60"/>
        <v>45487</v>
      </c>
      <c r="S1302" s="6">
        <f>Data7[[#This Row],[Week Start]]+7</f>
        <v>45494</v>
      </c>
      <c r="T1302" s="7" t="str">
        <f t="shared" si="61"/>
        <v>7/14/2024 - 7/21/2024</v>
      </c>
      <c r="U1302" s="7" t="str">
        <f t="shared" si="62"/>
        <v>Time Card</v>
      </c>
      <c r="V1302" s="8" t="str">
        <f>RIGHT(TEXT(Data7[[#This Row],[Date:]],"mmddyyyy"),4)</f>
        <v>2024</v>
      </c>
      <c r="W1302" s="8" t="str">
        <f>MID(TEXT(Data7[[#This Row],[Date:]],"mmddyyyy"),3,2)</f>
        <v>15</v>
      </c>
      <c r="X1302" s="8" t="str">
        <f>LEFT(TEXT(Data7[[#This Row],[Date:]],"mmddyyyy"),2)</f>
        <v>07</v>
      </c>
      <c r="Y1302" s="6">
        <f>DATE(Data7[[#This Row],[Year]],Data7[[#This Row],[Month]],Data7[[#This Row],[Day]])</f>
        <v>45488</v>
      </c>
    </row>
    <row r="1303" spans="1:25" x14ac:dyDescent="0.3">
      <c r="A1303" s="5">
        <v>45488.580246990743</v>
      </c>
      <c r="B1303" s="7" t="s">
        <v>31</v>
      </c>
      <c r="C1303" s="6" t="s">
        <v>1879</v>
      </c>
      <c r="D1303" s="7" t="s">
        <v>1880</v>
      </c>
      <c r="E1303" s="8">
        <v>2</v>
      </c>
      <c r="F1303" s="7" t="s">
        <v>68</v>
      </c>
      <c r="G1303" s="7" t="s">
        <v>68</v>
      </c>
      <c r="H1303" s="7" t="s">
        <v>922</v>
      </c>
      <c r="I1303" s="7" t="s">
        <v>44</v>
      </c>
      <c r="J1303" s="19" t="str">
        <f>IFERROR(INDEX('Employee Info'!$C$3:$E$200,MATCH(Data7[[#This Row],[Name:]],'Employee Info'!$B$3:$B$200,0),MATCH(Data7[[#This Row],[Hours Type:]],'Employee Info'!$C$2:$E$2,0)),"")</f>
        <v/>
      </c>
      <c r="K1303" s="19" t="str">
        <f>IFERROR(INDEX('Employee Info'!$C$3:$J$200,MATCH(Data7[[#This Row],[Name:]],'Employee Info'!$B$3:$B$200,0),MATCH(Data7[[#Headers],[Truck]],'Employee Info'!$C$2:$J$2,0)),"")</f>
        <v/>
      </c>
      <c r="L1303" s="19" t="str">
        <f>IFERROR(INDEX('Employee Info'!$C$3:$J$200,MATCH(Data7[[#This Row],[Name:]],'Employee Info'!$B$3:$B$200,0),MATCH(Data7[[#Headers],[Phone]],'Employee Info'!$C$2:$J$2,0)),"")</f>
        <v/>
      </c>
      <c r="M1303" s="19" t="str">
        <f>IFERROR(INDEX('Employee Info'!$C$3:$J$200,MATCH(Data7[[#This Row],[Name:]],'Employee Info'!$B$3:$B$200,0),MATCH(Data7[[#Headers],[Tech]],'Employee Info'!$C$2:$J$2,0)),"")</f>
        <v/>
      </c>
      <c r="N1303" s="19" t="str">
        <f>IFERROR(INDEX('Employee Info'!$C$3:$J$200,MATCH(Data7[[#This Row],[Name:]],'Employee Info'!$B$3:$B$200,0),MATCH(Data7[[#Headers],[Other]],'Employee Info'!$C$2:$J$2,0)),"")</f>
        <v/>
      </c>
      <c r="O1303" s="19">
        <f>IFERROR((Data7[[#This Row],[Hours:]]*SUM(Data7[[#This Row],[Rate]:[Other]])),"")</f>
        <v>0</v>
      </c>
      <c r="P1303" s="7" t="str">
        <f>IF(Data7[[#This Row],[WO'#:]]="","Riley #","WO#")</f>
        <v>Riley #</v>
      </c>
      <c r="Q1303" s="7">
        <f>IFERROR(WEEKNUM(Data7[[#This Row],[Date:]]),"")</f>
        <v>29</v>
      </c>
      <c r="R1303" s="6">
        <f t="shared" si="60"/>
        <v>45487</v>
      </c>
      <c r="S1303" s="6">
        <f>Data7[[#This Row],[Week Start]]+7</f>
        <v>45494</v>
      </c>
      <c r="T1303" s="7" t="str">
        <f t="shared" si="61"/>
        <v>7/14/2024 - 7/21/2024</v>
      </c>
      <c r="U1303" s="7" t="str">
        <f t="shared" si="62"/>
        <v>Time Card</v>
      </c>
      <c r="V1303" s="8" t="str">
        <f>RIGHT(TEXT(Data7[[#This Row],[Date:]],"mmddyyyy"),4)</f>
        <v>2024</v>
      </c>
      <c r="W1303" s="8" t="str">
        <f>MID(TEXT(Data7[[#This Row],[Date:]],"mmddyyyy"),3,2)</f>
        <v>15</v>
      </c>
      <c r="X1303" s="8" t="str">
        <f>LEFT(TEXT(Data7[[#This Row],[Date:]],"mmddyyyy"),2)</f>
        <v>07</v>
      </c>
      <c r="Y1303" s="6">
        <f>DATE(Data7[[#This Row],[Year]],Data7[[#This Row],[Month]],Data7[[#This Row],[Day]])</f>
        <v>45488</v>
      </c>
    </row>
    <row r="1304" spans="1:25" x14ac:dyDescent="0.3">
      <c r="A1304" s="5">
        <v>45489.580095254627</v>
      </c>
      <c r="B1304" s="7" t="s">
        <v>31</v>
      </c>
      <c r="C1304" s="6" t="s">
        <v>1884</v>
      </c>
      <c r="D1304" s="7" t="s">
        <v>515</v>
      </c>
      <c r="E1304" s="8">
        <v>1.5</v>
      </c>
      <c r="F1304" s="7">
        <v>6984733</v>
      </c>
      <c r="G1304" s="7" t="s">
        <v>68</v>
      </c>
      <c r="H1304" s="7" t="s">
        <v>756</v>
      </c>
      <c r="I1304" s="7" t="s">
        <v>44</v>
      </c>
      <c r="J1304" s="19" t="str">
        <f>IFERROR(INDEX('Employee Info'!$C$3:$E$200,MATCH(Data7[[#This Row],[Name:]],'Employee Info'!$B$3:$B$200,0),MATCH(Data7[[#This Row],[Hours Type:]],'Employee Info'!$C$2:$E$2,0)),"")</f>
        <v/>
      </c>
      <c r="K1304" s="19" t="str">
        <f>IFERROR(INDEX('Employee Info'!$C$3:$J$200,MATCH(Data7[[#This Row],[Name:]],'Employee Info'!$B$3:$B$200,0),MATCH(Data7[[#Headers],[Truck]],'Employee Info'!$C$2:$J$2,0)),"")</f>
        <v/>
      </c>
      <c r="L1304" s="19" t="str">
        <f>IFERROR(INDEX('Employee Info'!$C$3:$J$200,MATCH(Data7[[#This Row],[Name:]],'Employee Info'!$B$3:$B$200,0),MATCH(Data7[[#Headers],[Phone]],'Employee Info'!$C$2:$J$2,0)),"")</f>
        <v/>
      </c>
      <c r="M1304" s="19" t="str">
        <f>IFERROR(INDEX('Employee Info'!$C$3:$J$200,MATCH(Data7[[#This Row],[Name:]],'Employee Info'!$B$3:$B$200,0),MATCH(Data7[[#Headers],[Tech]],'Employee Info'!$C$2:$J$2,0)),"")</f>
        <v/>
      </c>
      <c r="N1304" s="19" t="str">
        <f>IFERROR(INDEX('Employee Info'!$C$3:$J$200,MATCH(Data7[[#This Row],[Name:]],'Employee Info'!$B$3:$B$200,0),MATCH(Data7[[#Headers],[Other]],'Employee Info'!$C$2:$J$2,0)),"")</f>
        <v/>
      </c>
      <c r="O1304" s="19">
        <f>IFERROR((Data7[[#This Row],[Hours:]]*SUM(Data7[[#This Row],[Rate]:[Other]])),"")</f>
        <v>0</v>
      </c>
      <c r="P1304" s="7" t="str">
        <f>IF(Data7[[#This Row],[WO'#:]]="","Riley #","WO#")</f>
        <v>WO#</v>
      </c>
      <c r="Q1304" s="7">
        <f>IFERROR(WEEKNUM(Data7[[#This Row],[Date:]]),"")</f>
        <v>29</v>
      </c>
      <c r="R1304" s="6">
        <f t="shared" si="60"/>
        <v>45487</v>
      </c>
      <c r="S1304" s="6">
        <f>Data7[[#This Row],[Week Start]]+7</f>
        <v>45494</v>
      </c>
      <c r="T1304" s="7" t="str">
        <f t="shared" si="61"/>
        <v>7/14/2024 - 7/21/2024</v>
      </c>
      <c r="U1304" s="7" t="str">
        <f t="shared" si="62"/>
        <v>Time Card</v>
      </c>
      <c r="V1304" s="8" t="str">
        <f>RIGHT(TEXT(Data7[[#This Row],[Date:]],"mmddyyyy"),4)</f>
        <v>2024</v>
      </c>
      <c r="W1304" s="8" t="str">
        <f>MID(TEXT(Data7[[#This Row],[Date:]],"mmddyyyy"),3,2)</f>
        <v>16</v>
      </c>
      <c r="X1304" s="8" t="str">
        <f>LEFT(TEXT(Data7[[#This Row],[Date:]],"mmddyyyy"),2)</f>
        <v>07</v>
      </c>
      <c r="Y1304" s="6">
        <f>DATE(Data7[[#This Row],[Year]],Data7[[#This Row],[Month]],Data7[[#This Row],[Day]])</f>
        <v>45489</v>
      </c>
    </row>
    <row r="1305" spans="1:25" x14ac:dyDescent="0.3">
      <c r="A1305" s="5">
        <v>45492.556893171299</v>
      </c>
      <c r="B1305" s="7" t="s">
        <v>66</v>
      </c>
      <c r="C1305" s="6" t="s">
        <v>1884</v>
      </c>
      <c r="D1305" s="7" t="s">
        <v>1910</v>
      </c>
      <c r="E1305" s="8">
        <v>5</v>
      </c>
      <c r="F1305" s="7">
        <v>6984733</v>
      </c>
      <c r="G1305" s="7" t="s">
        <v>68</v>
      </c>
      <c r="H1305" s="7" t="s">
        <v>756</v>
      </c>
      <c r="I1305" s="7" t="s">
        <v>44</v>
      </c>
      <c r="J1305" s="19" t="str">
        <f>IFERROR(INDEX('Employee Info'!$C$3:$E$200,MATCH(Data7[[#This Row],[Name:]],'Employee Info'!$B$3:$B$200,0),MATCH(Data7[[#This Row],[Hours Type:]],'Employee Info'!$C$2:$E$2,0)),"")</f>
        <v/>
      </c>
      <c r="K1305" s="19" t="str">
        <f>IFERROR(INDEX('Employee Info'!$C$3:$J$200,MATCH(Data7[[#This Row],[Name:]],'Employee Info'!$B$3:$B$200,0),MATCH(Data7[[#Headers],[Truck]],'Employee Info'!$C$2:$J$2,0)),"")</f>
        <v/>
      </c>
      <c r="L1305" s="19" t="str">
        <f>IFERROR(INDEX('Employee Info'!$C$3:$J$200,MATCH(Data7[[#This Row],[Name:]],'Employee Info'!$B$3:$B$200,0),MATCH(Data7[[#Headers],[Phone]],'Employee Info'!$C$2:$J$2,0)),"")</f>
        <v/>
      </c>
      <c r="M1305" s="19" t="str">
        <f>IFERROR(INDEX('Employee Info'!$C$3:$J$200,MATCH(Data7[[#This Row],[Name:]],'Employee Info'!$B$3:$B$200,0),MATCH(Data7[[#Headers],[Tech]],'Employee Info'!$C$2:$J$2,0)),"")</f>
        <v/>
      </c>
      <c r="N1305" s="19" t="str">
        <f>IFERROR(INDEX('Employee Info'!$C$3:$J$200,MATCH(Data7[[#This Row],[Name:]],'Employee Info'!$B$3:$B$200,0),MATCH(Data7[[#Headers],[Other]],'Employee Info'!$C$2:$J$2,0)),"")</f>
        <v/>
      </c>
      <c r="O1305" s="19">
        <f>IFERROR((Data7[[#This Row],[Hours:]]*SUM(Data7[[#This Row],[Rate]:[Other]])),"")</f>
        <v>0</v>
      </c>
      <c r="P1305" s="7" t="str">
        <f>IF(Data7[[#This Row],[WO'#:]]="","Riley #","WO#")</f>
        <v>WO#</v>
      </c>
      <c r="Q1305" s="7">
        <f>IFERROR(WEEKNUM(Data7[[#This Row],[Date:]]),"")</f>
        <v>29</v>
      </c>
      <c r="R1305" s="6">
        <f t="shared" si="60"/>
        <v>45487</v>
      </c>
      <c r="S1305" s="6">
        <f>Data7[[#This Row],[Week Start]]+7</f>
        <v>45494</v>
      </c>
      <c r="T1305" s="7" t="str">
        <f t="shared" si="61"/>
        <v>7/14/2024 - 7/21/2024</v>
      </c>
      <c r="U1305" s="7" t="str">
        <f t="shared" si="62"/>
        <v>Time Card</v>
      </c>
      <c r="V1305" s="8" t="str">
        <f>RIGHT(TEXT(Data7[[#This Row],[Date:]],"mmddyyyy"),4)</f>
        <v>2024</v>
      </c>
      <c r="W1305" s="8" t="str">
        <f>MID(TEXT(Data7[[#This Row],[Date:]],"mmddyyyy"),3,2)</f>
        <v>16</v>
      </c>
      <c r="X1305" s="8" t="str">
        <f>LEFT(TEXT(Data7[[#This Row],[Date:]],"mmddyyyy"),2)</f>
        <v>07</v>
      </c>
      <c r="Y1305" s="6">
        <f>DATE(Data7[[#This Row],[Year]],Data7[[#This Row],[Month]],Data7[[#This Row],[Day]])</f>
        <v>45489</v>
      </c>
    </row>
    <row r="1306" spans="1:25" x14ac:dyDescent="0.3">
      <c r="A1306" s="5">
        <v>45492.556970254627</v>
      </c>
      <c r="B1306" s="7" t="s">
        <v>66</v>
      </c>
      <c r="C1306" s="6" t="s">
        <v>1884</v>
      </c>
      <c r="D1306" s="7" t="s">
        <v>1910</v>
      </c>
      <c r="E1306" s="8">
        <v>1</v>
      </c>
      <c r="F1306" s="7">
        <v>6984733</v>
      </c>
      <c r="G1306" s="7" t="s">
        <v>68</v>
      </c>
      <c r="H1306" s="7" t="s">
        <v>756</v>
      </c>
      <c r="I1306" s="7" t="s">
        <v>45</v>
      </c>
      <c r="J1306" s="19" t="str">
        <f>IFERROR(INDEX('Employee Info'!$C$3:$E$200,MATCH(Data7[[#This Row],[Name:]],'Employee Info'!$B$3:$B$200,0),MATCH(Data7[[#This Row],[Hours Type:]],'Employee Info'!$C$2:$E$2,0)),"")</f>
        <v/>
      </c>
      <c r="K1306" s="19" t="str">
        <f>IFERROR(INDEX('Employee Info'!$C$3:$J$200,MATCH(Data7[[#This Row],[Name:]],'Employee Info'!$B$3:$B$200,0),MATCH(Data7[[#Headers],[Truck]],'Employee Info'!$C$2:$J$2,0)),"")</f>
        <v/>
      </c>
      <c r="L1306" s="19" t="str">
        <f>IFERROR(INDEX('Employee Info'!$C$3:$J$200,MATCH(Data7[[#This Row],[Name:]],'Employee Info'!$B$3:$B$200,0),MATCH(Data7[[#Headers],[Phone]],'Employee Info'!$C$2:$J$2,0)),"")</f>
        <v/>
      </c>
      <c r="M1306" s="19" t="str">
        <f>IFERROR(INDEX('Employee Info'!$C$3:$J$200,MATCH(Data7[[#This Row],[Name:]],'Employee Info'!$B$3:$B$200,0),MATCH(Data7[[#Headers],[Tech]],'Employee Info'!$C$2:$J$2,0)),"")</f>
        <v/>
      </c>
      <c r="N1306" s="19" t="str">
        <f>IFERROR(INDEX('Employee Info'!$C$3:$J$200,MATCH(Data7[[#This Row],[Name:]],'Employee Info'!$B$3:$B$200,0),MATCH(Data7[[#Headers],[Other]],'Employee Info'!$C$2:$J$2,0)),"")</f>
        <v/>
      </c>
      <c r="O1306" s="19">
        <f>IFERROR((Data7[[#This Row],[Hours:]]*SUM(Data7[[#This Row],[Rate]:[Other]])),"")</f>
        <v>0</v>
      </c>
      <c r="P1306" s="7" t="str">
        <f>IF(Data7[[#This Row],[WO'#:]]="","Riley #","WO#")</f>
        <v>WO#</v>
      </c>
      <c r="Q1306" s="7">
        <f>IFERROR(WEEKNUM(Data7[[#This Row],[Date:]]),"")</f>
        <v>29</v>
      </c>
      <c r="R1306" s="6">
        <f t="shared" si="60"/>
        <v>45487</v>
      </c>
      <c r="S1306" s="6">
        <f>Data7[[#This Row],[Week Start]]+7</f>
        <v>45494</v>
      </c>
      <c r="T1306" s="7" t="str">
        <f t="shared" si="61"/>
        <v>7/14/2024 - 7/21/2024</v>
      </c>
      <c r="U1306" s="7" t="str">
        <f t="shared" si="62"/>
        <v>Time Card</v>
      </c>
      <c r="V1306" s="8" t="str">
        <f>RIGHT(TEXT(Data7[[#This Row],[Date:]],"mmddyyyy"),4)</f>
        <v>2024</v>
      </c>
      <c r="W1306" s="8" t="str">
        <f>MID(TEXT(Data7[[#This Row],[Date:]],"mmddyyyy"),3,2)</f>
        <v>16</v>
      </c>
      <c r="X1306" s="8" t="str">
        <f>LEFT(TEXT(Data7[[#This Row],[Date:]],"mmddyyyy"),2)</f>
        <v>07</v>
      </c>
      <c r="Y1306" s="6">
        <f>DATE(Data7[[#This Row],[Year]],Data7[[#This Row],[Month]],Data7[[#This Row],[Day]])</f>
        <v>45489</v>
      </c>
    </row>
    <row r="1307" spans="1:25" x14ac:dyDescent="0.3">
      <c r="A1307" s="5">
        <v>45517.490162499998</v>
      </c>
      <c r="B1307" s="7" t="s">
        <v>76</v>
      </c>
      <c r="C1307" s="6" t="s">
        <v>1884</v>
      </c>
      <c r="D1307" s="7" t="s">
        <v>156</v>
      </c>
      <c r="E1307" s="8">
        <v>1</v>
      </c>
      <c r="F1307" s="7">
        <v>6984733</v>
      </c>
      <c r="G1307" s="7" t="s">
        <v>68</v>
      </c>
      <c r="H1307" s="7" t="s">
        <v>756</v>
      </c>
      <c r="I1307" s="7" t="s">
        <v>44</v>
      </c>
      <c r="J1307" s="19" t="str">
        <f>IFERROR(INDEX('Employee Info'!$C$3:$E$200,MATCH(Data7[[#This Row],[Name:]],'Employee Info'!$B$3:$B$200,0),MATCH(Data7[[#This Row],[Hours Type:]],'Employee Info'!$C$2:$E$2,0)),"")</f>
        <v/>
      </c>
      <c r="K1307" s="19" t="str">
        <f>IFERROR(INDEX('Employee Info'!$C$3:$J$200,MATCH(Data7[[#This Row],[Name:]],'Employee Info'!$B$3:$B$200,0),MATCH(Data7[[#Headers],[Truck]],'Employee Info'!$C$2:$J$2,0)),"")</f>
        <v/>
      </c>
      <c r="L1307" s="19" t="str">
        <f>IFERROR(INDEX('Employee Info'!$C$3:$J$200,MATCH(Data7[[#This Row],[Name:]],'Employee Info'!$B$3:$B$200,0),MATCH(Data7[[#Headers],[Phone]],'Employee Info'!$C$2:$J$2,0)),"")</f>
        <v/>
      </c>
      <c r="M1307" s="19" t="str">
        <f>IFERROR(INDEX('Employee Info'!$C$3:$J$200,MATCH(Data7[[#This Row],[Name:]],'Employee Info'!$B$3:$B$200,0),MATCH(Data7[[#Headers],[Tech]],'Employee Info'!$C$2:$J$2,0)),"")</f>
        <v/>
      </c>
      <c r="N1307" s="19" t="str">
        <f>IFERROR(INDEX('Employee Info'!$C$3:$J$200,MATCH(Data7[[#This Row],[Name:]],'Employee Info'!$B$3:$B$200,0),MATCH(Data7[[#Headers],[Other]],'Employee Info'!$C$2:$J$2,0)),"")</f>
        <v/>
      </c>
      <c r="O1307" s="19">
        <f>IFERROR((Data7[[#This Row],[Hours:]]*SUM(Data7[[#This Row],[Rate]:[Other]])),"")</f>
        <v>0</v>
      </c>
      <c r="P1307" s="7" t="str">
        <f>IF(Data7[[#This Row],[WO'#:]]="","Riley #","WO#")</f>
        <v>WO#</v>
      </c>
      <c r="Q1307" s="7">
        <f>IFERROR(WEEKNUM(Data7[[#This Row],[Date:]]),"")</f>
        <v>29</v>
      </c>
      <c r="R1307" s="6">
        <f t="shared" si="60"/>
        <v>45487</v>
      </c>
      <c r="S1307" s="6">
        <f>Data7[[#This Row],[Week Start]]+7</f>
        <v>45494</v>
      </c>
      <c r="T1307" s="7" t="str">
        <f t="shared" si="61"/>
        <v>7/14/2024 - 7/21/2024</v>
      </c>
      <c r="U1307" s="7" t="str">
        <f t="shared" si="62"/>
        <v>Time Card</v>
      </c>
      <c r="V1307" s="8" t="str">
        <f>RIGHT(TEXT(Data7[[#This Row],[Date:]],"mmddyyyy"),4)</f>
        <v>2024</v>
      </c>
      <c r="W1307" s="8" t="str">
        <f>MID(TEXT(Data7[[#This Row],[Date:]],"mmddyyyy"),3,2)</f>
        <v>16</v>
      </c>
      <c r="X1307" s="8" t="str">
        <f>LEFT(TEXT(Data7[[#This Row],[Date:]],"mmddyyyy"),2)</f>
        <v>07</v>
      </c>
      <c r="Y1307" s="6">
        <f>DATE(Data7[[#This Row],[Year]],Data7[[#This Row],[Month]],Data7[[#This Row],[Day]])</f>
        <v>45489</v>
      </c>
    </row>
    <row r="1308" spans="1:25" x14ac:dyDescent="0.3">
      <c r="A1308" s="5">
        <v>45489.579543749998</v>
      </c>
      <c r="B1308" s="7" t="s">
        <v>31</v>
      </c>
      <c r="C1308" s="6" t="s">
        <v>1884</v>
      </c>
      <c r="D1308" s="7" t="s">
        <v>1883</v>
      </c>
      <c r="E1308" s="8">
        <v>4</v>
      </c>
      <c r="F1308" s="7">
        <v>7129674</v>
      </c>
      <c r="G1308" s="7" t="s">
        <v>68</v>
      </c>
      <c r="H1308" s="7" t="s">
        <v>756</v>
      </c>
      <c r="I1308" s="7" t="s">
        <v>44</v>
      </c>
      <c r="J1308" s="19" t="str">
        <f>IFERROR(INDEX('Employee Info'!$C$3:$E$200,MATCH(Data7[[#This Row],[Name:]],'Employee Info'!$B$3:$B$200,0),MATCH(Data7[[#This Row],[Hours Type:]],'Employee Info'!$C$2:$E$2,0)),"")</f>
        <v/>
      </c>
      <c r="K1308" s="19" t="str">
        <f>IFERROR(INDEX('Employee Info'!$C$3:$J$200,MATCH(Data7[[#This Row],[Name:]],'Employee Info'!$B$3:$B$200,0),MATCH(Data7[[#Headers],[Truck]],'Employee Info'!$C$2:$J$2,0)),"")</f>
        <v/>
      </c>
      <c r="L1308" s="19" t="str">
        <f>IFERROR(INDEX('Employee Info'!$C$3:$J$200,MATCH(Data7[[#This Row],[Name:]],'Employee Info'!$B$3:$B$200,0),MATCH(Data7[[#Headers],[Phone]],'Employee Info'!$C$2:$J$2,0)),"")</f>
        <v/>
      </c>
      <c r="M1308" s="19" t="str">
        <f>IFERROR(INDEX('Employee Info'!$C$3:$J$200,MATCH(Data7[[#This Row],[Name:]],'Employee Info'!$B$3:$B$200,0),MATCH(Data7[[#Headers],[Tech]],'Employee Info'!$C$2:$J$2,0)),"")</f>
        <v/>
      </c>
      <c r="N1308" s="19" t="str">
        <f>IFERROR(INDEX('Employee Info'!$C$3:$J$200,MATCH(Data7[[#This Row],[Name:]],'Employee Info'!$B$3:$B$200,0),MATCH(Data7[[#Headers],[Other]],'Employee Info'!$C$2:$J$2,0)),"")</f>
        <v/>
      </c>
      <c r="O1308" s="19">
        <f>IFERROR((Data7[[#This Row],[Hours:]]*SUM(Data7[[#This Row],[Rate]:[Other]])),"")</f>
        <v>0</v>
      </c>
      <c r="P1308" s="7" t="str">
        <f>IF(Data7[[#This Row],[WO'#:]]="","Riley #","WO#")</f>
        <v>WO#</v>
      </c>
      <c r="Q1308" s="7">
        <f>IFERROR(WEEKNUM(Data7[[#This Row],[Date:]]),"")</f>
        <v>29</v>
      </c>
      <c r="R1308" s="6">
        <f t="shared" si="60"/>
        <v>45487</v>
      </c>
      <c r="S1308" s="6">
        <f>Data7[[#This Row],[Week Start]]+7</f>
        <v>45494</v>
      </c>
      <c r="T1308" s="7" t="str">
        <f t="shared" si="61"/>
        <v>7/14/2024 - 7/21/2024</v>
      </c>
      <c r="U1308" s="7" t="str">
        <f t="shared" si="62"/>
        <v>Time Card</v>
      </c>
      <c r="V1308" s="8" t="str">
        <f>RIGHT(TEXT(Data7[[#This Row],[Date:]],"mmddyyyy"),4)</f>
        <v>2024</v>
      </c>
      <c r="W1308" s="8" t="str">
        <f>MID(TEXT(Data7[[#This Row],[Date:]],"mmddyyyy"),3,2)</f>
        <v>16</v>
      </c>
      <c r="X1308" s="8" t="str">
        <f>LEFT(TEXT(Data7[[#This Row],[Date:]],"mmddyyyy"),2)</f>
        <v>07</v>
      </c>
      <c r="Y1308" s="6">
        <f>DATE(Data7[[#This Row],[Year]],Data7[[#This Row],[Month]],Data7[[#This Row],[Day]])</f>
        <v>45489</v>
      </c>
    </row>
    <row r="1309" spans="1:25" x14ac:dyDescent="0.3">
      <c r="A1309" s="5">
        <v>45492.545766087962</v>
      </c>
      <c r="B1309" s="7" t="s">
        <v>66</v>
      </c>
      <c r="C1309" s="6" t="s">
        <v>1884</v>
      </c>
      <c r="D1309" s="7" t="s">
        <v>1903</v>
      </c>
      <c r="E1309" s="8">
        <v>1</v>
      </c>
      <c r="F1309" s="7">
        <v>7129674</v>
      </c>
      <c r="G1309" s="7" t="s">
        <v>68</v>
      </c>
      <c r="H1309" s="7" t="s">
        <v>756</v>
      </c>
      <c r="I1309" s="7" t="s">
        <v>44</v>
      </c>
      <c r="J1309" s="19" t="str">
        <f>IFERROR(INDEX('Employee Info'!$C$3:$E$200,MATCH(Data7[[#This Row],[Name:]],'Employee Info'!$B$3:$B$200,0),MATCH(Data7[[#This Row],[Hours Type:]],'Employee Info'!$C$2:$E$2,0)),"")</f>
        <v/>
      </c>
      <c r="K1309" s="19" t="str">
        <f>IFERROR(INDEX('Employee Info'!$C$3:$J$200,MATCH(Data7[[#This Row],[Name:]],'Employee Info'!$B$3:$B$200,0),MATCH(Data7[[#Headers],[Truck]],'Employee Info'!$C$2:$J$2,0)),"")</f>
        <v/>
      </c>
      <c r="L1309" s="19" t="str">
        <f>IFERROR(INDEX('Employee Info'!$C$3:$J$200,MATCH(Data7[[#This Row],[Name:]],'Employee Info'!$B$3:$B$200,0),MATCH(Data7[[#Headers],[Phone]],'Employee Info'!$C$2:$J$2,0)),"")</f>
        <v/>
      </c>
      <c r="M1309" s="19" t="str">
        <f>IFERROR(INDEX('Employee Info'!$C$3:$J$200,MATCH(Data7[[#This Row],[Name:]],'Employee Info'!$B$3:$B$200,0),MATCH(Data7[[#Headers],[Tech]],'Employee Info'!$C$2:$J$2,0)),"")</f>
        <v/>
      </c>
      <c r="N1309" s="19" t="str">
        <f>IFERROR(INDEX('Employee Info'!$C$3:$J$200,MATCH(Data7[[#This Row],[Name:]],'Employee Info'!$B$3:$B$200,0),MATCH(Data7[[#Headers],[Other]],'Employee Info'!$C$2:$J$2,0)),"")</f>
        <v/>
      </c>
      <c r="O1309" s="19">
        <f>IFERROR((Data7[[#This Row],[Hours:]]*SUM(Data7[[#This Row],[Rate]:[Other]])),"")</f>
        <v>0</v>
      </c>
      <c r="P1309" s="7" t="str">
        <f>IF(Data7[[#This Row],[WO'#:]]="","Riley #","WO#")</f>
        <v>WO#</v>
      </c>
      <c r="Q1309" s="7">
        <f>IFERROR(WEEKNUM(Data7[[#This Row],[Date:]]),"")</f>
        <v>29</v>
      </c>
      <c r="R1309" s="6">
        <f t="shared" si="60"/>
        <v>45487</v>
      </c>
      <c r="S1309" s="6">
        <f>Data7[[#This Row],[Week Start]]+7</f>
        <v>45494</v>
      </c>
      <c r="T1309" s="7" t="str">
        <f t="shared" si="61"/>
        <v>7/14/2024 - 7/21/2024</v>
      </c>
      <c r="U1309" s="7" t="str">
        <f t="shared" si="62"/>
        <v>Time Card</v>
      </c>
      <c r="V1309" s="8" t="str">
        <f>RIGHT(TEXT(Data7[[#This Row],[Date:]],"mmddyyyy"),4)</f>
        <v>2024</v>
      </c>
      <c r="W1309" s="8" t="str">
        <f>MID(TEXT(Data7[[#This Row],[Date:]],"mmddyyyy"),3,2)</f>
        <v>16</v>
      </c>
      <c r="X1309" s="8" t="str">
        <f>LEFT(TEXT(Data7[[#This Row],[Date:]],"mmddyyyy"),2)</f>
        <v>07</v>
      </c>
      <c r="Y1309" s="6">
        <f>DATE(Data7[[#This Row],[Year]],Data7[[#This Row],[Month]],Data7[[#This Row],[Day]])</f>
        <v>45489</v>
      </c>
    </row>
    <row r="1310" spans="1:25" x14ac:dyDescent="0.3">
      <c r="A1310" s="5">
        <v>45491.284235879626</v>
      </c>
      <c r="B1310" s="7" t="s">
        <v>35</v>
      </c>
      <c r="C1310" s="6" t="s">
        <v>1884</v>
      </c>
      <c r="D1310" s="7" t="s">
        <v>1889</v>
      </c>
      <c r="E1310" s="8">
        <v>2</v>
      </c>
      <c r="F1310" s="7">
        <v>7130048</v>
      </c>
      <c r="G1310" s="7" t="s">
        <v>68</v>
      </c>
      <c r="H1310" s="7" t="s">
        <v>756</v>
      </c>
      <c r="I1310" s="7" t="s">
        <v>44</v>
      </c>
      <c r="J1310" s="19" t="str">
        <f>IFERROR(INDEX('Employee Info'!$C$3:$E$200,MATCH(Data7[[#This Row],[Name:]],'Employee Info'!$B$3:$B$200,0),MATCH(Data7[[#This Row],[Hours Type:]],'Employee Info'!$C$2:$E$2,0)),"")</f>
        <v/>
      </c>
      <c r="K1310" s="19" t="str">
        <f>IFERROR(INDEX('Employee Info'!$C$3:$J$200,MATCH(Data7[[#This Row],[Name:]],'Employee Info'!$B$3:$B$200,0),MATCH(Data7[[#Headers],[Truck]],'Employee Info'!$C$2:$J$2,0)),"")</f>
        <v/>
      </c>
      <c r="L1310" s="19" t="str">
        <f>IFERROR(INDEX('Employee Info'!$C$3:$J$200,MATCH(Data7[[#This Row],[Name:]],'Employee Info'!$B$3:$B$200,0),MATCH(Data7[[#Headers],[Phone]],'Employee Info'!$C$2:$J$2,0)),"")</f>
        <v/>
      </c>
      <c r="M1310" s="19" t="str">
        <f>IFERROR(INDEX('Employee Info'!$C$3:$J$200,MATCH(Data7[[#This Row],[Name:]],'Employee Info'!$B$3:$B$200,0),MATCH(Data7[[#Headers],[Tech]],'Employee Info'!$C$2:$J$2,0)),"")</f>
        <v/>
      </c>
      <c r="N1310" s="19" t="str">
        <f>IFERROR(INDEX('Employee Info'!$C$3:$J$200,MATCH(Data7[[#This Row],[Name:]],'Employee Info'!$B$3:$B$200,0),MATCH(Data7[[#Headers],[Other]],'Employee Info'!$C$2:$J$2,0)),"")</f>
        <v/>
      </c>
      <c r="O1310" s="19">
        <f>IFERROR((Data7[[#This Row],[Hours:]]*SUM(Data7[[#This Row],[Rate]:[Other]])),"")</f>
        <v>0</v>
      </c>
      <c r="P1310" s="7" t="str">
        <f>IF(Data7[[#This Row],[WO'#:]]="","Riley #","WO#")</f>
        <v>WO#</v>
      </c>
      <c r="Q1310" s="7">
        <f>IFERROR(WEEKNUM(Data7[[#This Row],[Date:]]),"")</f>
        <v>29</v>
      </c>
      <c r="R1310" s="6">
        <f t="shared" si="60"/>
        <v>45487</v>
      </c>
      <c r="S1310" s="6">
        <f>Data7[[#This Row],[Week Start]]+7</f>
        <v>45494</v>
      </c>
      <c r="T1310" s="7" t="str">
        <f t="shared" si="61"/>
        <v>7/14/2024 - 7/21/2024</v>
      </c>
      <c r="U1310" s="7" t="str">
        <f t="shared" si="62"/>
        <v>Time Card</v>
      </c>
      <c r="V1310" s="8" t="str">
        <f>RIGHT(TEXT(Data7[[#This Row],[Date:]],"mmddyyyy"),4)</f>
        <v>2024</v>
      </c>
      <c r="W1310" s="8" t="str">
        <f>MID(TEXT(Data7[[#This Row],[Date:]],"mmddyyyy"),3,2)</f>
        <v>16</v>
      </c>
      <c r="X1310" s="8" t="str">
        <f>LEFT(TEXT(Data7[[#This Row],[Date:]],"mmddyyyy"),2)</f>
        <v>07</v>
      </c>
      <c r="Y1310" s="6">
        <f>DATE(Data7[[#This Row],[Year]],Data7[[#This Row],[Month]],Data7[[#This Row],[Day]])</f>
        <v>45489</v>
      </c>
    </row>
    <row r="1311" spans="1:25" x14ac:dyDescent="0.3">
      <c r="A1311" s="5">
        <v>45492.547634143521</v>
      </c>
      <c r="B1311" s="7" t="s">
        <v>66</v>
      </c>
      <c r="C1311" s="6" t="s">
        <v>1884</v>
      </c>
      <c r="D1311" s="7" t="s">
        <v>1905</v>
      </c>
      <c r="E1311" s="8">
        <v>1</v>
      </c>
      <c r="F1311" s="7">
        <v>7130544</v>
      </c>
      <c r="G1311" s="7" t="s">
        <v>68</v>
      </c>
      <c r="H1311" s="7" t="s">
        <v>756</v>
      </c>
      <c r="I1311" s="7" t="s">
        <v>44</v>
      </c>
      <c r="J1311" s="19" t="str">
        <f>IFERROR(INDEX('Employee Info'!$C$3:$E$200,MATCH(Data7[[#This Row],[Name:]],'Employee Info'!$B$3:$B$200,0),MATCH(Data7[[#This Row],[Hours Type:]],'Employee Info'!$C$2:$E$2,0)),"")</f>
        <v/>
      </c>
      <c r="K1311" s="19" t="str">
        <f>IFERROR(INDEX('Employee Info'!$C$3:$J$200,MATCH(Data7[[#This Row],[Name:]],'Employee Info'!$B$3:$B$200,0),MATCH(Data7[[#Headers],[Truck]],'Employee Info'!$C$2:$J$2,0)),"")</f>
        <v/>
      </c>
      <c r="L1311" s="19" t="str">
        <f>IFERROR(INDEX('Employee Info'!$C$3:$J$200,MATCH(Data7[[#This Row],[Name:]],'Employee Info'!$B$3:$B$200,0),MATCH(Data7[[#Headers],[Phone]],'Employee Info'!$C$2:$J$2,0)),"")</f>
        <v/>
      </c>
      <c r="M1311" s="19" t="str">
        <f>IFERROR(INDEX('Employee Info'!$C$3:$J$200,MATCH(Data7[[#This Row],[Name:]],'Employee Info'!$B$3:$B$200,0),MATCH(Data7[[#Headers],[Tech]],'Employee Info'!$C$2:$J$2,0)),"")</f>
        <v/>
      </c>
      <c r="N1311" s="19" t="str">
        <f>IFERROR(INDEX('Employee Info'!$C$3:$J$200,MATCH(Data7[[#This Row],[Name:]],'Employee Info'!$B$3:$B$200,0),MATCH(Data7[[#Headers],[Other]],'Employee Info'!$C$2:$J$2,0)),"")</f>
        <v/>
      </c>
      <c r="O1311" s="19">
        <f>IFERROR((Data7[[#This Row],[Hours:]]*SUM(Data7[[#This Row],[Rate]:[Other]])),"")</f>
        <v>0</v>
      </c>
      <c r="P1311" s="7" t="str">
        <f>IF(Data7[[#This Row],[WO'#:]]="","Riley #","WO#")</f>
        <v>WO#</v>
      </c>
      <c r="Q1311" s="7">
        <f>IFERROR(WEEKNUM(Data7[[#This Row],[Date:]]),"")</f>
        <v>29</v>
      </c>
      <c r="R1311" s="6">
        <f t="shared" si="60"/>
        <v>45487</v>
      </c>
      <c r="S1311" s="6">
        <f>Data7[[#This Row],[Week Start]]+7</f>
        <v>45494</v>
      </c>
      <c r="T1311" s="7" t="str">
        <f t="shared" si="61"/>
        <v>7/14/2024 - 7/21/2024</v>
      </c>
      <c r="U1311" s="7" t="str">
        <f t="shared" si="62"/>
        <v>Time Card</v>
      </c>
      <c r="V1311" s="8" t="str">
        <f>RIGHT(TEXT(Data7[[#This Row],[Date:]],"mmddyyyy"),4)</f>
        <v>2024</v>
      </c>
      <c r="W1311" s="8" t="str">
        <f>MID(TEXT(Data7[[#This Row],[Date:]],"mmddyyyy"),3,2)</f>
        <v>16</v>
      </c>
      <c r="X1311" s="8" t="str">
        <f>LEFT(TEXT(Data7[[#This Row],[Date:]],"mmddyyyy"),2)</f>
        <v>07</v>
      </c>
      <c r="Y1311" s="6">
        <f>DATE(Data7[[#This Row],[Year]],Data7[[#This Row],[Month]],Data7[[#This Row],[Day]])</f>
        <v>45489</v>
      </c>
    </row>
    <row r="1312" spans="1:25" x14ac:dyDescent="0.3">
      <c r="A1312" s="5">
        <v>45491.283385648145</v>
      </c>
      <c r="B1312" s="7" t="s">
        <v>35</v>
      </c>
      <c r="C1312" s="6" t="s">
        <v>1884</v>
      </c>
      <c r="D1312" s="7" t="s">
        <v>1887</v>
      </c>
      <c r="E1312" s="8">
        <v>1</v>
      </c>
      <c r="F1312" s="7" t="s">
        <v>68</v>
      </c>
      <c r="G1312" s="7" t="s">
        <v>68</v>
      </c>
      <c r="H1312" s="7" t="s">
        <v>68</v>
      </c>
      <c r="I1312" s="7" t="s">
        <v>44</v>
      </c>
      <c r="J1312" s="19" t="str">
        <f>IFERROR(INDEX('Employee Info'!$C$3:$E$200,MATCH(Data7[[#This Row],[Name:]],'Employee Info'!$B$3:$B$200,0),MATCH(Data7[[#This Row],[Hours Type:]],'Employee Info'!$C$2:$E$2,0)),"")</f>
        <v/>
      </c>
      <c r="K1312" s="19" t="str">
        <f>IFERROR(INDEX('Employee Info'!$C$3:$J$200,MATCH(Data7[[#This Row],[Name:]],'Employee Info'!$B$3:$B$200,0),MATCH(Data7[[#Headers],[Truck]],'Employee Info'!$C$2:$J$2,0)),"")</f>
        <v/>
      </c>
      <c r="L1312" s="19" t="str">
        <f>IFERROR(INDEX('Employee Info'!$C$3:$J$200,MATCH(Data7[[#This Row],[Name:]],'Employee Info'!$B$3:$B$200,0),MATCH(Data7[[#Headers],[Phone]],'Employee Info'!$C$2:$J$2,0)),"")</f>
        <v/>
      </c>
      <c r="M1312" s="19" t="str">
        <f>IFERROR(INDEX('Employee Info'!$C$3:$J$200,MATCH(Data7[[#This Row],[Name:]],'Employee Info'!$B$3:$B$200,0),MATCH(Data7[[#Headers],[Tech]],'Employee Info'!$C$2:$J$2,0)),"")</f>
        <v/>
      </c>
      <c r="N1312" s="19" t="str">
        <f>IFERROR(INDEX('Employee Info'!$C$3:$J$200,MATCH(Data7[[#This Row],[Name:]],'Employee Info'!$B$3:$B$200,0),MATCH(Data7[[#Headers],[Other]],'Employee Info'!$C$2:$J$2,0)),"")</f>
        <v/>
      </c>
      <c r="O1312" s="19">
        <f>IFERROR((Data7[[#This Row],[Hours:]]*SUM(Data7[[#This Row],[Rate]:[Other]])),"")</f>
        <v>0</v>
      </c>
      <c r="P1312" s="7" t="str">
        <f>IF(Data7[[#This Row],[WO'#:]]="","Riley #","WO#")</f>
        <v>Riley #</v>
      </c>
      <c r="Q1312" s="7">
        <f>IFERROR(WEEKNUM(Data7[[#This Row],[Date:]]),"")</f>
        <v>29</v>
      </c>
      <c r="R1312" s="6">
        <f t="shared" si="60"/>
        <v>45487</v>
      </c>
      <c r="S1312" s="6">
        <f>Data7[[#This Row],[Week Start]]+7</f>
        <v>45494</v>
      </c>
      <c r="T1312" s="7" t="str">
        <f t="shared" si="61"/>
        <v>7/14/2024 - 7/21/2024</v>
      </c>
      <c r="U1312" s="7" t="str">
        <f t="shared" si="62"/>
        <v>Time Card</v>
      </c>
      <c r="V1312" s="8" t="str">
        <f>RIGHT(TEXT(Data7[[#This Row],[Date:]],"mmddyyyy"),4)</f>
        <v>2024</v>
      </c>
      <c r="W1312" s="8" t="str">
        <f>MID(TEXT(Data7[[#This Row],[Date:]],"mmddyyyy"),3,2)</f>
        <v>16</v>
      </c>
      <c r="X1312" s="8" t="str">
        <f>LEFT(TEXT(Data7[[#This Row],[Date:]],"mmddyyyy"),2)</f>
        <v>07</v>
      </c>
      <c r="Y1312" s="6">
        <f>DATE(Data7[[#This Row],[Year]],Data7[[#This Row],[Month]],Data7[[#This Row],[Day]])</f>
        <v>45489</v>
      </c>
    </row>
    <row r="1313" spans="1:25" x14ac:dyDescent="0.3">
      <c r="A1313" s="5">
        <v>45491.286000231485</v>
      </c>
      <c r="B1313" s="7" t="s">
        <v>35</v>
      </c>
      <c r="C1313" s="6" t="s">
        <v>1884</v>
      </c>
      <c r="D1313" s="7" t="s">
        <v>1890</v>
      </c>
      <c r="E1313" s="8">
        <v>1</v>
      </c>
      <c r="F1313" s="7" t="s">
        <v>68</v>
      </c>
      <c r="G1313" s="7" t="s">
        <v>68</v>
      </c>
      <c r="H1313" s="7" t="s">
        <v>68</v>
      </c>
      <c r="I1313" s="7" t="s">
        <v>44</v>
      </c>
      <c r="J1313" s="19" t="str">
        <f>IFERROR(INDEX('Employee Info'!$C$3:$E$200,MATCH(Data7[[#This Row],[Name:]],'Employee Info'!$B$3:$B$200,0),MATCH(Data7[[#This Row],[Hours Type:]],'Employee Info'!$C$2:$E$2,0)),"")</f>
        <v/>
      </c>
      <c r="K1313" s="19" t="str">
        <f>IFERROR(INDEX('Employee Info'!$C$3:$J$200,MATCH(Data7[[#This Row],[Name:]],'Employee Info'!$B$3:$B$200,0),MATCH(Data7[[#Headers],[Truck]],'Employee Info'!$C$2:$J$2,0)),"")</f>
        <v/>
      </c>
      <c r="L1313" s="19" t="str">
        <f>IFERROR(INDEX('Employee Info'!$C$3:$J$200,MATCH(Data7[[#This Row],[Name:]],'Employee Info'!$B$3:$B$200,0),MATCH(Data7[[#Headers],[Phone]],'Employee Info'!$C$2:$J$2,0)),"")</f>
        <v/>
      </c>
      <c r="M1313" s="19" t="str">
        <f>IFERROR(INDEX('Employee Info'!$C$3:$J$200,MATCH(Data7[[#This Row],[Name:]],'Employee Info'!$B$3:$B$200,0),MATCH(Data7[[#Headers],[Tech]],'Employee Info'!$C$2:$J$2,0)),"")</f>
        <v/>
      </c>
      <c r="N1313" s="19" t="str">
        <f>IFERROR(INDEX('Employee Info'!$C$3:$J$200,MATCH(Data7[[#This Row],[Name:]],'Employee Info'!$B$3:$B$200,0),MATCH(Data7[[#Headers],[Other]],'Employee Info'!$C$2:$J$2,0)),"")</f>
        <v/>
      </c>
      <c r="O1313" s="19">
        <f>IFERROR((Data7[[#This Row],[Hours:]]*SUM(Data7[[#This Row],[Rate]:[Other]])),"")</f>
        <v>0</v>
      </c>
      <c r="P1313" s="7" t="str">
        <f>IF(Data7[[#This Row],[WO'#:]]="","Riley #","WO#")</f>
        <v>Riley #</v>
      </c>
      <c r="Q1313" s="7">
        <f>IFERROR(WEEKNUM(Data7[[#This Row],[Date:]]),"")</f>
        <v>29</v>
      </c>
      <c r="R1313" s="6">
        <f t="shared" si="60"/>
        <v>45487</v>
      </c>
      <c r="S1313" s="6">
        <f>Data7[[#This Row],[Week Start]]+7</f>
        <v>45494</v>
      </c>
      <c r="T1313" s="7" t="str">
        <f t="shared" si="61"/>
        <v>7/14/2024 - 7/21/2024</v>
      </c>
      <c r="U1313" s="7" t="str">
        <f t="shared" si="62"/>
        <v>Time Card</v>
      </c>
      <c r="V1313" s="8" t="str">
        <f>RIGHT(TEXT(Data7[[#This Row],[Date:]],"mmddyyyy"),4)</f>
        <v>2024</v>
      </c>
      <c r="W1313" s="8" t="str">
        <f>MID(TEXT(Data7[[#This Row],[Date:]],"mmddyyyy"),3,2)</f>
        <v>16</v>
      </c>
      <c r="X1313" s="8" t="str">
        <f>LEFT(TEXT(Data7[[#This Row],[Date:]],"mmddyyyy"),2)</f>
        <v>07</v>
      </c>
      <c r="Y1313" s="6">
        <f>DATE(Data7[[#This Row],[Year]],Data7[[#This Row],[Month]],Data7[[#This Row],[Day]])</f>
        <v>45489</v>
      </c>
    </row>
    <row r="1314" spans="1:25" x14ac:dyDescent="0.3">
      <c r="A1314" s="5">
        <v>45489.580664814814</v>
      </c>
      <c r="B1314" s="7" t="s">
        <v>31</v>
      </c>
      <c r="C1314" s="6" t="s">
        <v>1884</v>
      </c>
      <c r="D1314" s="7" t="s">
        <v>1885</v>
      </c>
      <c r="E1314" s="8">
        <v>1.5</v>
      </c>
      <c r="F1314" s="7" t="s">
        <v>68</v>
      </c>
      <c r="G1314" s="7" t="s">
        <v>68</v>
      </c>
      <c r="H1314" s="7" t="s">
        <v>468</v>
      </c>
      <c r="I1314" s="7" t="s">
        <v>44</v>
      </c>
      <c r="J1314" s="19" t="str">
        <f>IFERROR(INDEX('Employee Info'!$C$3:$E$200,MATCH(Data7[[#This Row],[Name:]],'Employee Info'!$B$3:$B$200,0),MATCH(Data7[[#This Row],[Hours Type:]],'Employee Info'!$C$2:$E$2,0)),"")</f>
        <v/>
      </c>
      <c r="K1314" s="19" t="str">
        <f>IFERROR(INDEX('Employee Info'!$C$3:$J$200,MATCH(Data7[[#This Row],[Name:]],'Employee Info'!$B$3:$B$200,0),MATCH(Data7[[#Headers],[Truck]],'Employee Info'!$C$2:$J$2,0)),"")</f>
        <v/>
      </c>
      <c r="L1314" s="19" t="str">
        <f>IFERROR(INDEX('Employee Info'!$C$3:$J$200,MATCH(Data7[[#This Row],[Name:]],'Employee Info'!$B$3:$B$200,0),MATCH(Data7[[#Headers],[Phone]],'Employee Info'!$C$2:$J$2,0)),"")</f>
        <v/>
      </c>
      <c r="M1314" s="19" t="str">
        <f>IFERROR(INDEX('Employee Info'!$C$3:$J$200,MATCH(Data7[[#This Row],[Name:]],'Employee Info'!$B$3:$B$200,0),MATCH(Data7[[#Headers],[Tech]],'Employee Info'!$C$2:$J$2,0)),"")</f>
        <v/>
      </c>
      <c r="N1314" s="19" t="str">
        <f>IFERROR(INDEX('Employee Info'!$C$3:$J$200,MATCH(Data7[[#This Row],[Name:]],'Employee Info'!$B$3:$B$200,0),MATCH(Data7[[#Headers],[Other]],'Employee Info'!$C$2:$J$2,0)),"")</f>
        <v/>
      </c>
      <c r="O1314" s="19">
        <f>IFERROR((Data7[[#This Row],[Hours:]]*SUM(Data7[[#This Row],[Rate]:[Other]])),"")</f>
        <v>0</v>
      </c>
      <c r="P1314" s="7" t="str">
        <f>IF(Data7[[#This Row],[WO'#:]]="","Riley #","WO#")</f>
        <v>Riley #</v>
      </c>
      <c r="Q1314" s="7">
        <f>IFERROR(WEEKNUM(Data7[[#This Row],[Date:]]),"")</f>
        <v>29</v>
      </c>
      <c r="R1314" s="6">
        <f t="shared" si="60"/>
        <v>45487</v>
      </c>
      <c r="S1314" s="6">
        <f>Data7[[#This Row],[Week Start]]+7</f>
        <v>45494</v>
      </c>
      <c r="T1314" s="7" t="str">
        <f t="shared" si="61"/>
        <v>7/14/2024 - 7/21/2024</v>
      </c>
      <c r="U1314" s="7" t="str">
        <f t="shared" si="62"/>
        <v>Time Card</v>
      </c>
      <c r="V1314" s="8" t="str">
        <f>RIGHT(TEXT(Data7[[#This Row],[Date:]],"mmddyyyy"),4)</f>
        <v>2024</v>
      </c>
      <c r="W1314" s="8" t="str">
        <f>MID(TEXT(Data7[[#This Row],[Date:]],"mmddyyyy"),3,2)</f>
        <v>16</v>
      </c>
      <c r="X1314" s="8" t="str">
        <f>LEFT(TEXT(Data7[[#This Row],[Date:]],"mmddyyyy"),2)</f>
        <v>07</v>
      </c>
      <c r="Y1314" s="6">
        <f>DATE(Data7[[#This Row],[Year]],Data7[[#This Row],[Month]],Data7[[#This Row],[Day]])</f>
        <v>45489</v>
      </c>
    </row>
    <row r="1315" spans="1:25" x14ac:dyDescent="0.3">
      <c r="A1315" s="5">
        <v>45489.581734375002</v>
      </c>
      <c r="B1315" s="7" t="s">
        <v>23</v>
      </c>
      <c r="C1315" s="6" t="s">
        <v>1884</v>
      </c>
      <c r="D1315" s="7" t="s">
        <v>1885</v>
      </c>
      <c r="E1315" s="8">
        <v>5</v>
      </c>
      <c r="F1315" s="7" t="s">
        <v>68</v>
      </c>
      <c r="G1315" s="7" t="s">
        <v>68</v>
      </c>
      <c r="H1315" s="7" t="s">
        <v>468</v>
      </c>
      <c r="I1315" s="7" t="s">
        <v>44</v>
      </c>
      <c r="J1315" s="19" t="str">
        <f>IFERROR(INDEX('Employee Info'!$C$3:$E$200,MATCH(Data7[[#This Row],[Name:]],'Employee Info'!$B$3:$B$200,0),MATCH(Data7[[#This Row],[Hours Type:]],'Employee Info'!$C$2:$E$2,0)),"")</f>
        <v/>
      </c>
      <c r="K1315" s="19" t="str">
        <f>IFERROR(INDEX('Employee Info'!$C$3:$J$200,MATCH(Data7[[#This Row],[Name:]],'Employee Info'!$B$3:$B$200,0),MATCH(Data7[[#Headers],[Truck]],'Employee Info'!$C$2:$J$2,0)),"")</f>
        <v/>
      </c>
      <c r="L1315" s="19" t="str">
        <f>IFERROR(INDEX('Employee Info'!$C$3:$J$200,MATCH(Data7[[#This Row],[Name:]],'Employee Info'!$B$3:$B$200,0),MATCH(Data7[[#Headers],[Phone]],'Employee Info'!$C$2:$J$2,0)),"")</f>
        <v/>
      </c>
      <c r="M1315" s="19" t="str">
        <f>IFERROR(INDEX('Employee Info'!$C$3:$J$200,MATCH(Data7[[#This Row],[Name:]],'Employee Info'!$B$3:$B$200,0),MATCH(Data7[[#Headers],[Tech]],'Employee Info'!$C$2:$J$2,0)),"")</f>
        <v/>
      </c>
      <c r="N1315" s="19" t="str">
        <f>IFERROR(INDEX('Employee Info'!$C$3:$J$200,MATCH(Data7[[#This Row],[Name:]],'Employee Info'!$B$3:$B$200,0),MATCH(Data7[[#Headers],[Other]],'Employee Info'!$C$2:$J$2,0)),"")</f>
        <v/>
      </c>
      <c r="O1315" s="19">
        <f>IFERROR((Data7[[#This Row],[Hours:]]*SUM(Data7[[#This Row],[Rate]:[Other]])),"")</f>
        <v>0</v>
      </c>
      <c r="P1315" s="7" t="str">
        <f>IF(Data7[[#This Row],[WO'#:]]="","Riley #","WO#")</f>
        <v>Riley #</v>
      </c>
      <c r="Q1315" s="7">
        <f>IFERROR(WEEKNUM(Data7[[#This Row],[Date:]]),"")</f>
        <v>29</v>
      </c>
      <c r="R1315" s="6">
        <f t="shared" si="60"/>
        <v>45487</v>
      </c>
      <c r="S1315" s="6">
        <f>Data7[[#This Row],[Week Start]]+7</f>
        <v>45494</v>
      </c>
      <c r="T1315" s="7" t="str">
        <f t="shared" si="61"/>
        <v>7/14/2024 - 7/21/2024</v>
      </c>
      <c r="U1315" s="7" t="str">
        <f t="shared" si="62"/>
        <v>Time Card</v>
      </c>
      <c r="V1315" s="8" t="str">
        <f>RIGHT(TEXT(Data7[[#This Row],[Date:]],"mmddyyyy"),4)</f>
        <v>2024</v>
      </c>
      <c r="W1315" s="8" t="str">
        <f>MID(TEXT(Data7[[#This Row],[Date:]],"mmddyyyy"),3,2)</f>
        <v>16</v>
      </c>
      <c r="X1315" s="8" t="str">
        <f>LEFT(TEXT(Data7[[#This Row],[Date:]],"mmddyyyy"),2)</f>
        <v>07</v>
      </c>
      <c r="Y1315" s="6">
        <f>DATE(Data7[[#This Row],[Year]],Data7[[#This Row],[Month]],Data7[[#This Row],[Day]])</f>
        <v>45489</v>
      </c>
    </row>
    <row r="1316" spans="1:25" x14ac:dyDescent="0.3">
      <c r="A1316" s="5">
        <v>45489.583388541665</v>
      </c>
      <c r="B1316" s="7" t="s">
        <v>34</v>
      </c>
      <c r="C1316" s="6" t="s">
        <v>1884</v>
      </c>
      <c r="D1316" s="7" t="s">
        <v>1885</v>
      </c>
      <c r="E1316" s="8">
        <v>8</v>
      </c>
      <c r="F1316" s="7" t="s">
        <v>68</v>
      </c>
      <c r="G1316" s="7" t="s">
        <v>68</v>
      </c>
      <c r="H1316" s="7" t="s">
        <v>468</v>
      </c>
      <c r="I1316" s="7" t="s">
        <v>44</v>
      </c>
      <c r="J1316" s="19" t="str">
        <f>IFERROR(INDEX('Employee Info'!$C$3:$E$200,MATCH(Data7[[#This Row],[Name:]],'Employee Info'!$B$3:$B$200,0),MATCH(Data7[[#This Row],[Hours Type:]],'Employee Info'!$C$2:$E$2,0)),"")</f>
        <v/>
      </c>
      <c r="K1316" s="19" t="str">
        <f>IFERROR(INDEX('Employee Info'!$C$3:$J$200,MATCH(Data7[[#This Row],[Name:]],'Employee Info'!$B$3:$B$200,0),MATCH(Data7[[#Headers],[Truck]],'Employee Info'!$C$2:$J$2,0)),"")</f>
        <v/>
      </c>
      <c r="L1316" s="19" t="str">
        <f>IFERROR(INDEX('Employee Info'!$C$3:$J$200,MATCH(Data7[[#This Row],[Name:]],'Employee Info'!$B$3:$B$200,0),MATCH(Data7[[#Headers],[Phone]],'Employee Info'!$C$2:$J$2,0)),"")</f>
        <v/>
      </c>
      <c r="M1316" s="19" t="str">
        <f>IFERROR(INDEX('Employee Info'!$C$3:$J$200,MATCH(Data7[[#This Row],[Name:]],'Employee Info'!$B$3:$B$200,0),MATCH(Data7[[#Headers],[Tech]],'Employee Info'!$C$2:$J$2,0)),"")</f>
        <v/>
      </c>
      <c r="N1316" s="19" t="str">
        <f>IFERROR(INDEX('Employee Info'!$C$3:$J$200,MATCH(Data7[[#This Row],[Name:]],'Employee Info'!$B$3:$B$200,0),MATCH(Data7[[#Headers],[Other]],'Employee Info'!$C$2:$J$2,0)),"")</f>
        <v/>
      </c>
      <c r="O1316" s="19">
        <f>IFERROR((Data7[[#This Row],[Hours:]]*SUM(Data7[[#This Row],[Rate]:[Other]])),"")</f>
        <v>0</v>
      </c>
      <c r="P1316" s="7" t="str">
        <f>IF(Data7[[#This Row],[WO'#:]]="","Riley #","WO#")</f>
        <v>Riley #</v>
      </c>
      <c r="Q1316" s="7">
        <f>IFERROR(WEEKNUM(Data7[[#This Row],[Date:]]),"")</f>
        <v>29</v>
      </c>
      <c r="R1316" s="6">
        <f t="shared" si="60"/>
        <v>45487</v>
      </c>
      <c r="S1316" s="6">
        <f>Data7[[#This Row],[Week Start]]+7</f>
        <v>45494</v>
      </c>
      <c r="T1316" s="7" t="str">
        <f t="shared" si="61"/>
        <v>7/14/2024 - 7/21/2024</v>
      </c>
      <c r="U1316" s="7" t="str">
        <f t="shared" si="62"/>
        <v>Time Card</v>
      </c>
      <c r="V1316" s="8" t="str">
        <f>RIGHT(TEXT(Data7[[#This Row],[Date:]],"mmddyyyy"),4)</f>
        <v>2024</v>
      </c>
      <c r="W1316" s="8" t="str">
        <f>MID(TEXT(Data7[[#This Row],[Date:]],"mmddyyyy"),3,2)</f>
        <v>16</v>
      </c>
      <c r="X1316" s="8" t="str">
        <f>LEFT(TEXT(Data7[[#This Row],[Date:]],"mmddyyyy"),2)</f>
        <v>07</v>
      </c>
      <c r="Y1316" s="6">
        <f>DATE(Data7[[#This Row],[Year]],Data7[[#This Row],[Month]],Data7[[#This Row],[Day]])</f>
        <v>45489</v>
      </c>
    </row>
    <row r="1317" spans="1:25" x14ac:dyDescent="0.3">
      <c r="A1317" s="5">
        <v>45489.582427199071</v>
      </c>
      <c r="B1317" s="7" t="s">
        <v>23</v>
      </c>
      <c r="C1317" s="6" t="s">
        <v>1884</v>
      </c>
      <c r="D1317" s="7" t="s">
        <v>1881</v>
      </c>
      <c r="E1317" s="8">
        <v>3</v>
      </c>
      <c r="F1317" s="7" t="s">
        <v>68</v>
      </c>
      <c r="G1317" s="7" t="s">
        <v>68</v>
      </c>
      <c r="H1317" s="7" t="s">
        <v>649</v>
      </c>
      <c r="I1317" s="7" t="s">
        <v>44</v>
      </c>
      <c r="J1317" s="19" t="str">
        <f>IFERROR(INDEX('Employee Info'!$C$3:$E$200,MATCH(Data7[[#This Row],[Name:]],'Employee Info'!$B$3:$B$200,0),MATCH(Data7[[#This Row],[Hours Type:]],'Employee Info'!$C$2:$E$2,0)),"")</f>
        <v/>
      </c>
      <c r="K1317" s="19" t="str">
        <f>IFERROR(INDEX('Employee Info'!$C$3:$J$200,MATCH(Data7[[#This Row],[Name:]],'Employee Info'!$B$3:$B$200,0),MATCH(Data7[[#Headers],[Truck]],'Employee Info'!$C$2:$J$2,0)),"")</f>
        <v/>
      </c>
      <c r="L1317" s="19" t="str">
        <f>IFERROR(INDEX('Employee Info'!$C$3:$J$200,MATCH(Data7[[#This Row],[Name:]],'Employee Info'!$B$3:$B$200,0),MATCH(Data7[[#Headers],[Phone]],'Employee Info'!$C$2:$J$2,0)),"")</f>
        <v/>
      </c>
      <c r="M1317" s="19" t="str">
        <f>IFERROR(INDEX('Employee Info'!$C$3:$J$200,MATCH(Data7[[#This Row],[Name:]],'Employee Info'!$B$3:$B$200,0),MATCH(Data7[[#Headers],[Tech]],'Employee Info'!$C$2:$J$2,0)),"")</f>
        <v/>
      </c>
      <c r="N1317" s="19" t="str">
        <f>IFERROR(INDEX('Employee Info'!$C$3:$J$200,MATCH(Data7[[#This Row],[Name:]],'Employee Info'!$B$3:$B$200,0),MATCH(Data7[[#Headers],[Other]],'Employee Info'!$C$2:$J$2,0)),"")</f>
        <v/>
      </c>
      <c r="O1317" s="19">
        <f>IFERROR((Data7[[#This Row],[Hours:]]*SUM(Data7[[#This Row],[Rate]:[Other]])),"")</f>
        <v>0</v>
      </c>
      <c r="P1317" s="7" t="str">
        <f>IF(Data7[[#This Row],[WO'#:]]="","Riley #","WO#")</f>
        <v>Riley #</v>
      </c>
      <c r="Q1317" s="7">
        <f>IFERROR(WEEKNUM(Data7[[#This Row],[Date:]]),"")</f>
        <v>29</v>
      </c>
      <c r="R1317" s="6">
        <f t="shared" si="60"/>
        <v>45487</v>
      </c>
      <c r="S1317" s="6">
        <f>Data7[[#This Row],[Week Start]]+7</f>
        <v>45494</v>
      </c>
      <c r="T1317" s="7" t="str">
        <f t="shared" si="61"/>
        <v>7/14/2024 - 7/21/2024</v>
      </c>
      <c r="U1317" s="7" t="str">
        <f t="shared" si="62"/>
        <v>Time Card</v>
      </c>
      <c r="V1317" s="8" t="str">
        <f>RIGHT(TEXT(Data7[[#This Row],[Date:]],"mmddyyyy"),4)</f>
        <v>2024</v>
      </c>
      <c r="W1317" s="8" t="str">
        <f>MID(TEXT(Data7[[#This Row],[Date:]],"mmddyyyy"),3,2)</f>
        <v>16</v>
      </c>
      <c r="X1317" s="8" t="str">
        <f>LEFT(TEXT(Data7[[#This Row],[Date:]],"mmddyyyy"),2)</f>
        <v>07</v>
      </c>
      <c r="Y1317" s="6">
        <f>DATE(Data7[[#This Row],[Year]],Data7[[#This Row],[Month]],Data7[[#This Row],[Day]])</f>
        <v>45489</v>
      </c>
    </row>
    <row r="1318" spans="1:25" x14ac:dyDescent="0.3">
      <c r="A1318" s="5">
        <v>45492.552596643516</v>
      </c>
      <c r="B1318" s="7" t="s">
        <v>66</v>
      </c>
      <c r="C1318" s="6" t="s">
        <v>1884</v>
      </c>
      <c r="D1318" s="7" t="s">
        <v>1908</v>
      </c>
      <c r="E1318" s="8">
        <v>1</v>
      </c>
      <c r="F1318" s="7" t="s">
        <v>68</v>
      </c>
      <c r="G1318" s="7" t="s">
        <v>68</v>
      </c>
      <c r="H1318" s="7" t="s">
        <v>912</v>
      </c>
      <c r="I1318" s="7" t="s">
        <v>44</v>
      </c>
      <c r="J1318" s="19" t="str">
        <f>IFERROR(INDEX('Employee Info'!$C$3:$E$200,MATCH(Data7[[#This Row],[Name:]],'Employee Info'!$B$3:$B$200,0),MATCH(Data7[[#This Row],[Hours Type:]],'Employee Info'!$C$2:$E$2,0)),"")</f>
        <v/>
      </c>
      <c r="K1318" s="19" t="str">
        <f>IFERROR(INDEX('Employee Info'!$C$3:$J$200,MATCH(Data7[[#This Row],[Name:]],'Employee Info'!$B$3:$B$200,0),MATCH(Data7[[#Headers],[Truck]],'Employee Info'!$C$2:$J$2,0)),"")</f>
        <v/>
      </c>
      <c r="L1318" s="19" t="str">
        <f>IFERROR(INDEX('Employee Info'!$C$3:$J$200,MATCH(Data7[[#This Row],[Name:]],'Employee Info'!$B$3:$B$200,0),MATCH(Data7[[#Headers],[Phone]],'Employee Info'!$C$2:$J$2,0)),"")</f>
        <v/>
      </c>
      <c r="M1318" s="19" t="str">
        <f>IFERROR(INDEX('Employee Info'!$C$3:$J$200,MATCH(Data7[[#This Row],[Name:]],'Employee Info'!$B$3:$B$200,0),MATCH(Data7[[#Headers],[Tech]],'Employee Info'!$C$2:$J$2,0)),"")</f>
        <v/>
      </c>
      <c r="N1318" s="19" t="str">
        <f>IFERROR(INDEX('Employee Info'!$C$3:$J$200,MATCH(Data7[[#This Row],[Name:]],'Employee Info'!$B$3:$B$200,0),MATCH(Data7[[#Headers],[Other]],'Employee Info'!$C$2:$J$2,0)),"")</f>
        <v/>
      </c>
      <c r="O1318" s="19">
        <f>IFERROR((Data7[[#This Row],[Hours:]]*SUM(Data7[[#This Row],[Rate]:[Other]])),"")</f>
        <v>0</v>
      </c>
      <c r="P1318" s="7" t="str">
        <f>IF(Data7[[#This Row],[WO'#:]]="","Riley #","WO#")</f>
        <v>Riley #</v>
      </c>
      <c r="Q1318" s="7">
        <f>IFERROR(WEEKNUM(Data7[[#This Row],[Date:]]),"")</f>
        <v>29</v>
      </c>
      <c r="R1318" s="6">
        <f t="shared" si="60"/>
        <v>45487</v>
      </c>
      <c r="S1318" s="6">
        <f>Data7[[#This Row],[Week Start]]+7</f>
        <v>45494</v>
      </c>
      <c r="T1318" s="7" t="str">
        <f t="shared" si="61"/>
        <v>7/14/2024 - 7/21/2024</v>
      </c>
      <c r="U1318" s="7" t="str">
        <f t="shared" si="62"/>
        <v>Time Card</v>
      </c>
      <c r="V1318" s="8" t="str">
        <f>RIGHT(TEXT(Data7[[#This Row],[Date:]],"mmddyyyy"),4)</f>
        <v>2024</v>
      </c>
      <c r="W1318" s="8" t="str">
        <f>MID(TEXT(Data7[[#This Row],[Date:]],"mmddyyyy"),3,2)</f>
        <v>16</v>
      </c>
      <c r="X1318" s="8" t="str">
        <f>LEFT(TEXT(Data7[[#This Row],[Date:]],"mmddyyyy"),2)</f>
        <v>07</v>
      </c>
      <c r="Y1318" s="6">
        <f>DATE(Data7[[#This Row],[Year]],Data7[[#This Row],[Month]],Data7[[#This Row],[Day]])</f>
        <v>45489</v>
      </c>
    </row>
    <row r="1319" spans="1:25" x14ac:dyDescent="0.3">
      <c r="A1319" s="5">
        <v>45492.557978935183</v>
      </c>
      <c r="B1319" s="7" t="s">
        <v>66</v>
      </c>
      <c r="C1319" s="6" t="s">
        <v>1886</v>
      </c>
      <c r="D1319" s="7" t="s">
        <v>1911</v>
      </c>
      <c r="E1319" s="8">
        <v>4</v>
      </c>
      <c r="F1319" s="7">
        <v>6984733</v>
      </c>
      <c r="G1319" s="7" t="s">
        <v>68</v>
      </c>
      <c r="H1319" s="7" t="s">
        <v>756</v>
      </c>
      <c r="I1319" s="7" t="s">
        <v>44</v>
      </c>
      <c r="J1319" s="19" t="str">
        <f>IFERROR(INDEX('Employee Info'!$C$3:$E$200,MATCH(Data7[[#This Row],[Name:]],'Employee Info'!$B$3:$B$200,0),MATCH(Data7[[#This Row],[Hours Type:]],'Employee Info'!$C$2:$E$2,0)),"")</f>
        <v/>
      </c>
      <c r="K1319" s="19" t="str">
        <f>IFERROR(INDEX('Employee Info'!$C$3:$J$200,MATCH(Data7[[#This Row],[Name:]],'Employee Info'!$B$3:$B$200,0),MATCH(Data7[[#Headers],[Truck]],'Employee Info'!$C$2:$J$2,0)),"")</f>
        <v/>
      </c>
      <c r="L1319" s="19" t="str">
        <f>IFERROR(INDEX('Employee Info'!$C$3:$J$200,MATCH(Data7[[#This Row],[Name:]],'Employee Info'!$B$3:$B$200,0),MATCH(Data7[[#Headers],[Phone]],'Employee Info'!$C$2:$J$2,0)),"")</f>
        <v/>
      </c>
      <c r="M1319" s="19" t="str">
        <f>IFERROR(INDEX('Employee Info'!$C$3:$J$200,MATCH(Data7[[#This Row],[Name:]],'Employee Info'!$B$3:$B$200,0),MATCH(Data7[[#Headers],[Tech]],'Employee Info'!$C$2:$J$2,0)),"")</f>
        <v/>
      </c>
      <c r="N1319" s="19" t="str">
        <f>IFERROR(INDEX('Employee Info'!$C$3:$J$200,MATCH(Data7[[#This Row],[Name:]],'Employee Info'!$B$3:$B$200,0),MATCH(Data7[[#Headers],[Other]],'Employee Info'!$C$2:$J$2,0)),"")</f>
        <v/>
      </c>
      <c r="O1319" s="19">
        <f>IFERROR((Data7[[#This Row],[Hours:]]*SUM(Data7[[#This Row],[Rate]:[Other]])),"")</f>
        <v>0</v>
      </c>
      <c r="P1319" s="7" t="str">
        <f>IF(Data7[[#This Row],[WO'#:]]="","Riley #","WO#")</f>
        <v>WO#</v>
      </c>
      <c r="Q1319" s="7">
        <f>IFERROR(WEEKNUM(Data7[[#This Row],[Date:]]),"")</f>
        <v>29</v>
      </c>
      <c r="R1319" s="6">
        <f t="shared" si="60"/>
        <v>45487</v>
      </c>
      <c r="S1319" s="6">
        <f>Data7[[#This Row],[Week Start]]+7</f>
        <v>45494</v>
      </c>
      <c r="T1319" s="7" t="str">
        <f t="shared" si="61"/>
        <v>7/14/2024 - 7/21/2024</v>
      </c>
      <c r="U1319" s="7" t="str">
        <f t="shared" si="62"/>
        <v>Time Card</v>
      </c>
      <c r="V1319" s="8" t="str">
        <f>RIGHT(TEXT(Data7[[#This Row],[Date:]],"mmddyyyy"),4)</f>
        <v>2024</v>
      </c>
      <c r="W1319" s="8" t="str">
        <f>MID(TEXT(Data7[[#This Row],[Date:]],"mmddyyyy"),3,2)</f>
        <v>17</v>
      </c>
      <c r="X1319" s="8" t="str">
        <f>LEFT(TEXT(Data7[[#This Row],[Date:]],"mmddyyyy"),2)</f>
        <v>07</v>
      </c>
      <c r="Y1319" s="6">
        <f>DATE(Data7[[#This Row],[Year]],Data7[[#This Row],[Month]],Data7[[#This Row],[Day]])</f>
        <v>45490</v>
      </c>
    </row>
    <row r="1320" spans="1:25" x14ac:dyDescent="0.3">
      <c r="A1320" s="5">
        <v>45492.558045717589</v>
      </c>
      <c r="B1320" s="7" t="s">
        <v>66</v>
      </c>
      <c r="C1320" s="6" t="s">
        <v>1886</v>
      </c>
      <c r="D1320" s="7" t="s">
        <v>1911</v>
      </c>
      <c r="E1320" s="8">
        <v>1</v>
      </c>
      <c r="F1320" s="7">
        <v>6984733</v>
      </c>
      <c r="G1320" s="7" t="s">
        <v>68</v>
      </c>
      <c r="H1320" s="7" t="s">
        <v>756</v>
      </c>
      <c r="I1320" s="7" t="s">
        <v>45</v>
      </c>
      <c r="J1320" s="19" t="str">
        <f>IFERROR(INDEX('Employee Info'!$C$3:$E$200,MATCH(Data7[[#This Row],[Name:]],'Employee Info'!$B$3:$B$200,0),MATCH(Data7[[#This Row],[Hours Type:]],'Employee Info'!$C$2:$E$2,0)),"")</f>
        <v/>
      </c>
      <c r="K1320" s="19" t="str">
        <f>IFERROR(INDEX('Employee Info'!$C$3:$J$200,MATCH(Data7[[#This Row],[Name:]],'Employee Info'!$B$3:$B$200,0),MATCH(Data7[[#Headers],[Truck]],'Employee Info'!$C$2:$J$2,0)),"")</f>
        <v/>
      </c>
      <c r="L1320" s="19" t="str">
        <f>IFERROR(INDEX('Employee Info'!$C$3:$J$200,MATCH(Data7[[#This Row],[Name:]],'Employee Info'!$B$3:$B$200,0),MATCH(Data7[[#Headers],[Phone]],'Employee Info'!$C$2:$J$2,0)),"")</f>
        <v/>
      </c>
      <c r="M1320" s="19" t="str">
        <f>IFERROR(INDEX('Employee Info'!$C$3:$J$200,MATCH(Data7[[#This Row],[Name:]],'Employee Info'!$B$3:$B$200,0),MATCH(Data7[[#Headers],[Tech]],'Employee Info'!$C$2:$J$2,0)),"")</f>
        <v/>
      </c>
      <c r="N1320" s="19" t="str">
        <f>IFERROR(INDEX('Employee Info'!$C$3:$J$200,MATCH(Data7[[#This Row],[Name:]],'Employee Info'!$B$3:$B$200,0),MATCH(Data7[[#Headers],[Other]],'Employee Info'!$C$2:$J$2,0)),"")</f>
        <v/>
      </c>
      <c r="O1320" s="19">
        <f>IFERROR((Data7[[#This Row],[Hours:]]*SUM(Data7[[#This Row],[Rate]:[Other]])),"")</f>
        <v>0</v>
      </c>
      <c r="P1320" s="7" t="str">
        <f>IF(Data7[[#This Row],[WO'#:]]="","Riley #","WO#")</f>
        <v>WO#</v>
      </c>
      <c r="Q1320" s="7">
        <f>IFERROR(WEEKNUM(Data7[[#This Row],[Date:]]),"")</f>
        <v>29</v>
      </c>
      <c r="R1320" s="6">
        <f t="shared" si="60"/>
        <v>45487</v>
      </c>
      <c r="S1320" s="6">
        <f>Data7[[#This Row],[Week Start]]+7</f>
        <v>45494</v>
      </c>
      <c r="T1320" s="7" t="str">
        <f t="shared" si="61"/>
        <v>7/14/2024 - 7/21/2024</v>
      </c>
      <c r="U1320" s="7" t="str">
        <f t="shared" si="62"/>
        <v>Time Card</v>
      </c>
      <c r="V1320" s="8" t="str">
        <f>RIGHT(TEXT(Data7[[#This Row],[Date:]],"mmddyyyy"),4)</f>
        <v>2024</v>
      </c>
      <c r="W1320" s="8" t="str">
        <f>MID(TEXT(Data7[[#This Row],[Date:]],"mmddyyyy"),3,2)</f>
        <v>17</v>
      </c>
      <c r="X1320" s="8" t="str">
        <f>LEFT(TEXT(Data7[[#This Row],[Date:]],"mmddyyyy"),2)</f>
        <v>07</v>
      </c>
      <c r="Y1320" s="6">
        <f>DATE(Data7[[#This Row],[Year]],Data7[[#This Row],[Month]],Data7[[#This Row],[Day]])</f>
        <v>45490</v>
      </c>
    </row>
    <row r="1321" spans="1:25" x14ac:dyDescent="0.3">
      <c r="A1321" s="5">
        <v>45517.490314236115</v>
      </c>
      <c r="B1321" s="7" t="s">
        <v>76</v>
      </c>
      <c r="C1321" s="6" t="s">
        <v>1886</v>
      </c>
      <c r="D1321" s="7" t="s">
        <v>156</v>
      </c>
      <c r="E1321" s="8">
        <v>1</v>
      </c>
      <c r="F1321" s="7">
        <v>6984733</v>
      </c>
      <c r="G1321" s="7" t="s">
        <v>68</v>
      </c>
      <c r="H1321" s="7" t="s">
        <v>756</v>
      </c>
      <c r="I1321" s="7" t="s">
        <v>44</v>
      </c>
      <c r="J1321" s="19" t="str">
        <f>IFERROR(INDEX('Employee Info'!$C$3:$E$200,MATCH(Data7[[#This Row],[Name:]],'Employee Info'!$B$3:$B$200,0),MATCH(Data7[[#This Row],[Hours Type:]],'Employee Info'!$C$2:$E$2,0)),"")</f>
        <v/>
      </c>
      <c r="K1321" s="19" t="str">
        <f>IFERROR(INDEX('Employee Info'!$C$3:$J$200,MATCH(Data7[[#This Row],[Name:]],'Employee Info'!$B$3:$B$200,0),MATCH(Data7[[#Headers],[Truck]],'Employee Info'!$C$2:$J$2,0)),"")</f>
        <v/>
      </c>
      <c r="L1321" s="19" t="str">
        <f>IFERROR(INDEX('Employee Info'!$C$3:$J$200,MATCH(Data7[[#This Row],[Name:]],'Employee Info'!$B$3:$B$200,0),MATCH(Data7[[#Headers],[Phone]],'Employee Info'!$C$2:$J$2,0)),"")</f>
        <v/>
      </c>
      <c r="M1321" s="19" t="str">
        <f>IFERROR(INDEX('Employee Info'!$C$3:$J$200,MATCH(Data7[[#This Row],[Name:]],'Employee Info'!$B$3:$B$200,0),MATCH(Data7[[#Headers],[Tech]],'Employee Info'!$C$2:$J$2,0)),"")</f>
        <v/>
      </c>
      <c r="N1321" s="19" t="str">
        <f>IFERROR(INDEX('Employee Info'!$C$3:$J$200,MATCH(Data7[[#This Row],[Name:]],'Employee Info'!$B$3:$B$200,0),MATCH(Data7[[#Headers],[Other]],'Employee Info'!$C$2:$J$2,0)),"")</f>
        <v/>
      </c>
      <c r="O1321" s="19">
        <f>IFERROR((Data7[[#This Row],[Hours:]]*SUM(Data7[[#This Row],[Rate]:[Other]])),"")</f>
        <v>0</v>
      </c>
      <c r="P1321" s="7" t="str">
        <f>IF(Data7[[#This Row],[WO'#:]]="","Riley #","WO#")</f>
        <v>WO#</v>
      </c>
      <c r="Q1321" s="7">
        <f>IFERROR(WEEKNUM(Data7[[#This Row],[Date:]]),"")</f>
        <v>29</v>
      </c>
      <c r="R1321" s="6">
        <f t="shared" si="60"/>
        <v>45487</v>
      </c>
      <c r="S1321" s="6">
        <f>Data7[[#This Row],[Week Start]]+7</f>
        <v>45494</v>
      </c>
      <c r="T1321" s="7" t="str">
        <f t="shared" si="61"/>
        <v>7/14/2024 - 7/21/2024</v>
      </c>
      <c r="U1321" s="7" t="str">
        <f t="shared" si="62"/>
        <v>Time Card</v>
      </c>
      <c r="V1321" s="8" t="str">
        <f>RIGHT(TEXT(Data7[[#This Row],[Date:]],"mmddyyyy"),4)</f>
        <v>2024</v>
      </c>
      <c r="W1321" s="8" t="str">
        <f>MID(TEXT(Data7[[#This Row],[Date:]],"mmddyyyy"),3,2)</f>
        <v>17</v>
      </c>
      <c r="X1321" s="8" t="str">
        <f>LEFT(TEXT(Data7[[#This Row],[Date:]],"mmddyyyy"),2)</f>
        <v>07</v>
      </c>
      <c r="Y1321" s="6">
        <f>DATE(Data7[[#This Row],[Year]],Data7[[#This Row],[Month]],Data7[[#This Row],[Day]])</f>
        <v>45490</v>
      </c>
    </row>
    <row r="1322" spans="1:25" x14ac:dyDescent="0.3">
      <c r="A1322" s="5">
        <v>45492.546082523149</v>
      </c>
      <c r="B1322" s="7" t="s">
        <v>66</v>
      </c>
      <c r="C1322" s="6" t="s">
        <v>1886</v>
      </c>
      <c r="D1322" s="7" t="s">
        <v>1903</v>
      </c>
      <c r="E1322" s="8">
        <v>1</v>
      </c>
      <c r="F1322" s="7">
        <v>7129674</v>
      </c>
      <c r="G1322" s="7" t="s">
        <v>68</v>
      </c>
      <c r="H1322" s="7" t="s">
        <v>756</v>
      </c>
      <c r="I1322" s="7" t="s">
        <v>44</v>
      </c>
      <c r="J1322" s="19" t="str">
        <f>IFERROR(INDEX('Employee Info'!$C$3:$E$200,MATCH(Data7[[#This Row],[Name:]],'Employee Info'!$B$3:$B$200,0),MATCH(Data7[[#This Row],[Hours Type:]],'Employee Info'!$C$2:$E$2,0)),"")</f>
        <v/>
      </c>
      <c r="K1322" s="19" t="str">
        <f>IFERROR(INDEX('Employee Info'!$C$3:$J$200,MATCH(Data7[[#This Row],[Name:]],'Employee Info'!$B$3:$B$200,0),MATCH(Data7[[#Headers],[Truck]],'Employee Info'!$C$2:$J$2,0)),"")</f>
        <v/>
      </c>
      <c r="L1322" s="19" t="str">
        <f>IFERROR(INDEX('Employee Info'!$C$3:$J$200,MATCH(Data7[[#This Row],[Name:]],'Employee Info'!$B$3:$B$200,0),MATCH(Data7[[#Headers],[Phone]],'Employee Info'!$C$2:$J$2,0)),"")</f>
        <v/>
      </c>
      <c r="M1322" s="19" t="str">
        <f>IFERROR(INDEX('Employee Info'!$C$3:$J$200,MATCH(Data7[[#This Row],[Name:]],'Employee Info'!$B$3:$B$200,0),MATCH(Data7[[#Headers],[Tech]],'Employee Info'!$C$2:$J$2,0)),"")</f>
        <v/>
      </c>
      <c r="N1322" s="19" t="str">
        <f>IFERROR(INDEX('Employee Info'!$C$3:$J$200,MATCH(Data7[[#This Row],[Name:]],'Employee Info'!$B$3:$B$200,0),MATCH(Data7[[#Headers],[Other]],'Employee Info'!$C$2:$J$2,0)),"")</f>
        <v/>
      </c>
      <c r="O1322" s="19">
        <f>IFERROR((Data7[[#This Row],[Hours:]]*SUM(Data7[[#This Row],[Rate]:[Other]])),"")</f>
        <v>0</v>
      </c>
      <c r="P1322" s="7" t="str">
        <f>IF(Data7[[#This Row],[WO'#:]]="","Riley #","WO#")</f>
        <v>WO#</v>
      </c>
      <c r="Q1322" s="7">
        <f>IFERROR(WEEKNUM(Data7[[#This Row],[Date:]]),"")</f>
        <v>29</v>
      </c>
      <c r="R1322" s="6">
        <f t="shared" si="60"/>
        <v>45487</v>
      </c>
      <c r="S1322" s="6">
        <f>Data7[[#This Row],[Week Start]]+7</f>
        <v>45494</v>
      </c>
      <c r="T1322" s="7" t="str">
        <f t="shared" si="61"/>
        <v>7/14/2024 - 7/21/2024</v>
      </c>
      <c r="U1322" s="7" t="str">
        <f t="shared" si="62"/>
        <v>Time Card</v>
      </c>
      <c r="V1322" s="8" t="str">
        <f>RIGHT(TEXT(Data7[[#This Row],[Date:]],"mmddyyyy"),4)</f>
        <v>2024</v>
      </c>
      <c r="W1322" s="8" t="str">
        <f>MID(TEXT(Data7[[#This Row],[Date:]],"mmddyyyy"),3,2)</f>
        <v>17</v>
      </c>
      <c r="X1322" s="8" t="str">
        <f>LEFT(TEXT(Data7[[#This Row],[Date:]],"mmddyyyy"),2)</f>
        <v>07</v>
      </c>
      <c r="Y1322" s="6">
        <f>DATE(Data7[[#This Row],[Year]],Data7[[#This Row],[Month]],Data7[[#This Row],[Day]])</f>
        <v>45490</v>
      </c>
    </row>
    <row r="1323" spans="1:25" x14ac:dyDescent="0.3">
      <c r="A1323" s="5">
        <v>45492.54769259259</v>
      </c>
      <c r="B1323" s="7" t="s">
        <v>66</v>
      </c>
      <c r="C1323" s="6" t="s">
        <v>1886</v>
      </c>
      <c r="D1323" s="7" t="s">
        <v>1905</v>
      </c>
      <c r="E1323" s="8">
        <v>1</v>
      </c>
      <c r="F1323" s="7">
        <v>7130544</v>
      </c>
      <c r="G1323" s="7" t="s">
        <v>68</v>
      </c>
      <c r="H1323" s="7" t="s">
        <v>756</v>
      </c>
      <c r="I1323" s="7" t="s">
        <v>44</v>
      </c>
      <c r="J1323" s="19" t="str">
        <f>IFERROR(INDEX('Employee Info'!$C$3:$E$200,MATCH(Data7[[#This Row],[Name:]],'Employee Info'!$B$3:$B$200,0),MATCH(Data7[[#This Row],[Hours Type:]],'Employee Info'!$C$2:$E$2,0)),"")</f>
        <v/>
      </c>
      <c r="K1323" s="19" t="str">
        <f>IFERROR(INDEX('Employee Info'!$C$3:$J$200,MATCH(Data7[[#This Row],[Name:]],'Employee Info'!$B$3:$B$200,0),MATCH(Data7[[#Headers],[Truck]],'Employee Info'!$C$2:$J$2,0)),"")</f>
        <v/>
      </c>
      <c r="L1323" s="19" t="str">
        <f>IFERROR(INDEX('Employee Info'!$C$3:$J$200,MATCH(Data7[[#This Row],[Name:]],'Employee Info'!$B$3:$B$200,0),MATCH(Data7[[#Headers],[Phone]],'Employee Info'!$C$2:$J$2,0)),"")</f>
        <v/>
      </c>
      <c r="M1323" s="19" t="str">
        <f>IFERROR(INDEX('Employee Info'!$C$3:$J$200,MATCH(Data7[[#This Row],[Name:]],'Employee Info'!$B$3:$B$200,0),MATCH(Data7[[#Headers],[Tech]],'Employee Info'!$C$2:$J$2,0)),"")</f>
        <v/>
      </c>
      <c r="N1323" s="19" t="str">
        <f>IFERROR(INDEX('Employee Info'!$C$3:$J$200,MATCH(Data7[[#This Row],[Name:]],'Employee Info'!$B$3:$B$200,0),MATCH(Data7[[#Headers],[Other]],'Employee Info'!$C$2:$J$2,0)),"")</f>
        <v/>
      </c>
      <c r="O1323" s="19">
        <f>IFERROR((Data7[[#This Row],[Hours:]]*SUM(Data7[[#This Row],[Rate]:[Other]])),"")</f>
        <v>0</v>
      </c>
      <c r="P1323" s="7" t="str">
        <f>IF(Data7[[#This Row],[WO'#:]]="","Riley #","WO#")</f>
        <v>WO#</v>
      </c>
      <c r="Q1323" s="7">
        <f>IFERROR(WEEKNUM(Data7[[#This Row],[Date:]]),"")</f>
        <v>29</v>
      </c>
      <c r="R1323" s="6">
        <f t="shared" si="60"/>
        <v>45487</v>
      </c>
      <c r="S1323" s="6">
        <f>Data7[[#This Row],[Week Start]]+7</f>
        <v>45494</v>
      </c>
      <c r="T1323" s="7" t="str">
        <f t="shared" si="61"/>
        <v>7/14/2024 - 7/21/2024</v>
      </c>
      <c r="U1323" s="7" t="str">
        <f t="shared" si="62"/>
        <v>Time Card</v>
      </c>
      <c r="V1323" s="8" t="str">
        <f>RIGHT(TEXT(Data7[[#This Row],[Date:]],"mmddyyyy"),4)</f>
        <v>2024</v>
      </c>
      <c r="W1323" s="8" t="str">
        <f>MID(TEXT(Data7[[#This Row],[Date:]],"mmddyyyy"),3,2)</f>
        <v>17</v>
      </c>
      <c r="X1323" s="8" t="str">
        <f>LEFT(TEXT(Data7[[#This Row],[Date:]],"mmddyyyy"),2)</f>
        <v>07</v>
      </c>
      <c r="Y1323" s="6">
        <f>DATE(Data7[[#This Row],[Year]],Data7[[#This Row],[Month]],Data7[[#This Row],[Day]])</f>
        <v>45490</v>
      </c>
    </row>
    <row r="1324" spans="1:25" x14ac:dyDescent="0.3">
      <c r="A1324" s="5">
        <v>45492.548126273148</v>
      </c>
      <c r="B1324" s="7" t="s">
        <v>66</v>
      </c>
      <c r="C1324" s="6" t="s">
        <v>1886</v>
      </c>
      <c r="D1324" s="7" t="s">
        <v>1906</v>
      </c>
      <c r="E1324" s="8">
        <v>1</v>
      </c>
      <c r="F1324" s="7">
        <v>7130810</v>
      </c>
      <c r="G1324" s="7" t="s">
        <v>68</v>
      </c>
      <c r="H1324" s="7" t="s">
        <v>756</v>
      </c>
      <c r="I1324" s="7" t="s">
        <v>44</v>
      </c>
      <c r="J1324" s="19" t="str">
        <f>IFERROR(INDEX('Employee Info'!$C$3:$E$200,MATCH(Data7[[#This Row],[Name:]],'Employee Info'!$B$3:$B$200,0),MATCH(Data7[[#This Row],[Hours Type:]],'Employee Info'!$C$2:$E$2,0)),"")</f>
        <v/>
      </c>
      <c r="K1324" s="19" t="str">
        <f>IFERROR(INDEX('Employee Info'!$C$3:$J$200,MATCH(Data7[[#This Row],[Name:]],'Employee Info'!$B$3:$B$200,0),MATCH(Data7[[#Headers],[Truck]],'Employee Info'!$C$2:$J$2,0)),"")</f>
        <v/>
      </c>
      <c r="L1324" s="19" t="str">
        <f>IFERROR(INDEX('Employee Info'!$C$3:$J$200,MATCH(Data7[[#This Row],[Name:]],'Employee Info'!$B$3:$B$200,0),MATCH(Data7[[#Headers],[Phone]],'Employee Info'!$C$2:$J$2,0)),"")</f>
        <v/>
      </c>
      <c r="M1324" s="19" t="str">
        <f>IFERROR(INDEX('Employee Info'!$C$3:$J$200,MATCH(Data7[[#This Row],[Name:]],'Employee Info'!$B$3:$B$200,0),MATCH(Data7[[#Headers],[Tech]],'Employee Info'!$C$2:$J$2,0)),"")</f>
        <v/>
      </c>
      <c r="N1324" s="19" t="str">
        <f>IFERROR(INDEX('Employee Info'!$C$3:$J$200,MATCH(Data7[[#This Row],[Name:]],'Employee Info'!$B$3:$B$200,0),MATCH(Data7[[#Headers],[Other]],'Employee Info'!$C$2:$J$2,0)),"")</f>
        <v/>
      </c>
      <c r="O1324" s="19">
        <f>IFERROR((Data7[[#This Row],[Hours:]]*SUM(Data7[[#This Row],[Rate]:[Other]])),"")</f>
        <v>0</v>
      </c>
      <c r="P1324" s="7" t="str">
        <f>IF(Data7[[#This Row],[WO'#:]]="","Riley #","WO#")</f>
        <v>WO#</v>
      </c>
      <c r="Q1324" s="7">
        <f>IFERROR(WEEKNUM(Data7[[#This Row],[Date:]]),"")</f>
        <v>29</v>
      </c>
      <c r="R1324" s="6">
        <f t="shared" si="60"/>
        <v>45487</v>
      </c>
      <c r="S1324" s="6">
        <f>Data7[[#This Row],[Week Start]]+7</f>
        <v>45494</v>
      </c>
      <c r="T1324" s="7" t="str">
        <f t="shared" si="61"/>
        <v>7/14/2024 - 7/21/2024</v>
      </c>
      <c r="U1324" s="7" t="str">
        <f t="shared" si="62"/>
        <v>Time Card</v>
      </c>
      <c r="V1324" s="8" t="str">
        <f>RIGHT(TEXT(Data7[[#This Row],[Date:]],"mmddyyyy"),4)</f>
        <v>2024</v>
      </c>
      <c r="W1324" s="8" t="str">
        <f>MID(TEXT(Data7[[#This Row],[Date:]],"mmddyyyy"),3,2)</f>
        <v>17</v>
      </c>
      <c r="X1324" s="8" t="str">
        <f>LEFT(TEXT(Data7[[#This Row],[Date:]],"mmddyyyy"),2)</f>
        <v>07</v>
      </c>
      <c r="Y1324" s="6">
        <f>DATE(Data7[[#This Row],[Year]],Data7[[#This Row],[Month]],Data7[[#This Row],[Day]])</f>
        <v>45490</v>
      </c>
    </row>
    <row r="1325" spans="1:25" x14ac:dyDescent="0.3">
      <c r="A1325" s="5">
        <v>45490.483906597219</v>
      </c>
      <c r="B1325" s="7" t="s">
        <v>34</v>
      </c>
      <c r="C1325" s="6" t="s">
        <v>1886</v>
      </c>
      <c r="D1325" s="7" t="s">
        <v>1885</v>
      </c>
      <c r="E1325" s="8">
        <v>6</v>
      </c>
      <c r="F1325" s="7" t="s">
        <v>68</v>
      </c>
      <c r="G1325" s="7" t="s">
        <v>68</v>
      </c>
      <c r="H1325" s="7" t="s">
        <v>468</v>
      </c>
      <c r="I1325" s="7" t="s">
        <v>44</v>
      </c>
      <c r="J1325" s="19" t="str">
        <f>IFERROR(INDEX('Employee Info'!$C$3:$E$200,MATCH(Data7[[#This Row],[Name:]],'Employee Info'!$B$3:$B$200,0),MATCH(Data7[[#This Row],[Hours Type:]],'Employee Info'!$C$2:$E$2,0)),"")</f>
        <v/>
      </c>
      <c r="K1325" s="19" t="str">
        <f>IFERROR(INDEX('Employee Info'!$C$3:$J$200,MATCH(Data7[[#This Row],[Name:]],'Employee Info'!$B$3:$B$200,0),MATCH(Data7[[#Headers],[Truck]],'Employee Info'!$C$2:$J$2,0)),"")</f>
        <v/>
      </c>
      <c r="L1325" s="19" t="str">
        <f>IFERROR(INDEX('Employee Info'!$C$3:$J$200,MATCH(Data7[[#This Row],[Name:]],'Employee Info'!$B$3:$B$200,0),MATCH(Data7[[#Headers],[Phone]],'Employee Info'!$C$2:$J$2,0)),"")</f>
        <v/>
      </c>
      <c r="M1325" s="19" t="str">
        <f>IFERROR(INDEX('Employee Info'!$C$3:$J$200,MATCH(Data7[[#This Row],[Name:]],'Employee Info'!$B$3:$B$200,0),MATCH(Data7[[#Headers],[Tech]],'Employee Info'!$C$2:$J$2,0)),"")</f>
        <v/>
      </c>
      <c r="N1325" s="19" t="str">
        <f>IFERROR(INDEX('Employee Info'!$C$3:$J$200,MATCH(Data7[[#This Row],[Name:]],'Employee Info'!$B$3:$B$200,0),MATCH(Data7[[#Headers],[Other]],'Employee Info'!$C$2:$J$2,0)),"")</f>
        <v/>
      </c>
      <c r="O1325" s="19">
        <f>IFERROR((Data7[[#This Row],[Hours:]]*SUM(Data7[[#This Row],[Rate]:[Other]])),"")</f>
        <v>0</v>
      </c>
      <c r="P1325" s="7" t="str">
        <f>IF(Data7[[#This Row],[WO'#:]]="","Riley #","WO#")</f>
        <v>Riley #</v>
      </c>
      <c r="Q1325" s="7">
        <f>IFERROR(WEEKNUM(Data7[[#This Row],[Date:]]),"")</f>
        <v>29</v>
      </c>
      <c r="R1325" s="6">
        <f t="shared" si="60"/>
        <v>45487</v>
      </c>
      <c r="S1325" s="6">
        <f>Data7[[#This Row],[Week Start]]+7</f>
        <v>45494</v>
      </c>
      <c r="T1325" s="7" t="str">
        <f t="shared" si="61"/>
        <v>7/14/2024 - 7/21/2024</v>
      </c>
      <c r="U1325" s="7" t="str">
        <f t="shared" si="62"/>
        <v>Time Card</v>
      </c>
      <c r="V1325" s="8" t="str">
        <f>RIGHT(TEXT(Data7[[#This Row],[Date:]],"mmddyyyy"),4)</f>
        <v>2024</v>
      </c>
      <c r="W1325" s="8" t="str">
        <f>MID(TEXT(Data7[[#This Row],[Date:]],"mmddyyyy"),3,2)</f>
        <v>17</v>
      </c>
      <c r="X1325" s="8" t="str">
        <f>LEFT(TEXT(Data7[[#This Row],[Date:]],"mmddyyyy"),2)</f>
        <v>07</v>
      </c>
      <c r="Y1325" s="6">
        <f>DATE(Data7[[#This Row],[Year]],Data7[[#This Row],[Month]],Data7[[#This Row],[Day]])</f>
        <v>45490</v>
      </c>
    </row>
    <row r="1326" spans="1:25" x14ac:dyDescent="0.3">
      <c r="A1326" s="5">
        <v>45490.484141666668</v>
      </c>
      <c r="B1326" s="7" t="s">
        <v>31</v>
      </c>
      <c r="C1326" s="6" t="s">
        <v>1886</v>
      </c>
      <c r="D1326" s="7" t="s">
        <v>1885</v>
      </c>
      <c r="E1326" s="8">
        <v>6</v>
      </c>
      <c r="F1326" s="7" t="s">
        <v>68</v>
      </c>
      <c r="G1326" s="7" t="s">
        <v>68</v>
      </c>
      <c r="H1326" s="7" t="s">
        <v>468</v>
      </c>
      <c r="I1326" s="7" t="s">
        <v>44</v>
      </c>
      <c r="J1326" s="19" t="str">
        <f>IFERROR(INDEX('Employee Info'!$C$3:$E$200,MATCH(Data7[[#This Row],[Name:]],'Employee Info'!$B$3:$B$200,0),MATCH(Data7[[#This Row],[Hours Type:]],'Employee Info'!$C$2:$E$2,0)),"")</f>
        <v/>
      </c>
      <c r="K1326" s="19" t="str">
        <f>IFERROR(INDEX('Employee Info'!$C$3:$J$200,MATCH(Data7[[#This Row],[Name:]],'Employee Info'!$B$3:$B$200,0),MATCH(Data7[[#Headers],[Truck]],'Employee Info'!$C$2:$J$2,0)),"")</f>
        <v/>
      </c>
      <c r="L1326" s="19" t="str">
        <f>IFERROR(INDEX('Employee Info'!$C$3:$J$200,MATCH(Data7[[#This Row],[Name:]],'Employee Info'!$B$3:$B$200,0),MATCH(Data7[[#Headers],[Phone]],'Employee Info'!$C$2:$J$2,0)),"")</f>
        <v/>
      </c>
      <c r="M1326" s="19" t="str">
        <f>IFERROR(INDEX('Employee Info'!$C$3:$J$200,MATCH(Data7[[#This Row],[Name:]],'Employee Info'!$B$3:$B$200,0),MATCH(Data7[[#Headers],[Tech]],'Employee Info'!$C$2:$J$2,0)),"")</f>
        <v/>
      </c>
      <c r="N1326" s="19" t="str">
        <f>IFERROR(INDEX('Employee Info'!$C$3:$J$200,MATCH(Data7[[#This Row],[Name:]],'Employee Info'!$B$3:$B$200,0),MATCH(Data7[[#Headers],[Other]],'Employee Info'!$C$2:$J$2,0)),"")</f>
        <v/>
      </c>
      <c r="O1326" s="19">
        <f>IFERROR((Data7[[#This Row],[Hours:]]*SUM(Data7[[#This Row],[Rate]:[Other]])),"")</f>
        <v>0</v>
      </c>
      <c r="P1326" s="7" t="str">
        <f>IF(Data7[[#This Row],[WO'#:]]="","Riley #","WO#")</f>
        <v>Riley #</v>
      </c>
      <c r="Q1326" s="7">
        <f>IFERROR(WEEKNUM(Data7[[#This Row],[Date:]]),"")</f>
        <v>29</v>
      </c>
      <c r="R1326" s="6">
        <f t="shared" si="60"/>
        <v>45487</v>
      </c>
      <c r="S1326" s="6">
        <f>Data7[[#This Row],[Week Start]]+7</f>
        <v>45494</v>
      </c>
      <c r="T1326" s="7" t="str">
        <f t="shared" si="61"/>
        <v>7/14/2024 - 7/21/2024</v>
      </c>
      <c r="U1326" s="7" t="str">
        <f t="shared" si="62"/>
        <v>Time Card</v>
      </c>
      <c r="V1326" s="8" t="str">
        <f>RIGHT(TEXT(Data7[[#This Row],[Date:]],"mmddyyyy"),4)</f>
        <v>2024</v>
      </c>
      <c r="W1326" s="8" t="str">
        <f>MID(TEXT(Data7[[#This Row],[Date:]],"mmddyyyy"),3,2)</f>
        <v>17</v>
      </c>
      <c r="X1326" s="8" t="str">
        <f>LEFT(TEXT(Data7[[#This Row],[Date:]],"mmddyyyy"),2)</f>
        <v>07</v>
      </c>
      <c r="Y1326" s="6">
        <f>DATE(Data7[[#This Row],[Year]],Data7[[#This Row],[Month]],Data7[[#This Row],[Day]])</f>
        <v>45490</v>
      </c>
    </row>
    <row r="1327" spans="1:25" x14ac:dyDescent="0.3">
      <c r="A1327" s="5">
        <v>45490.582288078702</v>
      </c>
      <c r="B1327" s="7" t="s">
        <v>34</v>
      </c>
      <c r="C1327" s="6" t="s">
        <v>1886</v>
      </c>
      <c r="D1327" s="7" t="s">
        <v>1885</v>
      </c>
      <c r="E1327" s="8">
        <v>2</v>
      </c>
      <c r="F1327" s="7" t="s">
        <v>68</v>
      </c>
      <c r="G1327" s="7" t="s">
        <v>68</v>
      </c>
      <c r="H1327" s="7" t="s">
        <v>468</v>
      </c>
      <c r="I1327" s="7" t="s">
        <v>44</v>
      </c>
      <c r="J1327" s="19" t="str">
        <f>IFERROR(INDEX('Employee Info'!$C$3:$E$200,MATCH(Data7[[#This Row],[Name:]],'Employee Info'!$B$3:$B$200,0),MATCH(Data7[[#This Row],[Hours Type:]],'Employee Info'!$C$2:$E$2,0)),"")</f>
        <v/>
      </c>
      <c r="K1327" s="19" t="str">
        <f>IFERROR(INDEX('Employee Info'!$C$3:$J$200,MATCH(Data7[[#This Row],[Name:]],'Employee Info'!$B$3:$B$200,0),MATCH(Data7[[#Headers],[Truck]],'Employee Info'!$C$2:$J$2,0)),"")</f>
        <v/>
      </c>
      <c r="L1327" s="19" t="str">
        <f>IFERROR(INDEX('Employee Info'!$C$3:$J$200,MATCH(Data7[[#This Row],[Name:]],'Employee Info'!$B$3:$B$200,0),MATCH(Data7[[#Headers],[Phone]],'Employee Info'!$C$2:$J$2,0)),"")</f>
        <v/>
      </c>
      <c r="M1327" s="19" t="str">
        <f>IFERROR(INDEX('Employee Info'!$C$3:$J$200,MATCH(Data7[[#This Row],[Name:]],'Employee Info'!$B$3:$B$200,0),MATCH(Data7[[#Headers],[Tech]],'Employee Info'!$C$2:$J$2,0)),"")</f>
        <v/>
      </c>
      <c r="N1327" s="19" t="str">
        <f>IFERROR(INDEX('Employee Info'!$C$3:$J$200,MATCH(Data7[[#This Row],[Name:]],'Employee Info'!$B$3:$B$200,0),MATCH(Data7[[#Headers],[Other]],'Employee Info'!$C$2:$J$2,0)),"")</f>
        <v/>
      </c>
      <c r="O1327" s="19">
        <f>IFERROR((Data7[[#This Row],[Hours:]]*SUM(Data7[[#This Row],[Rate]:[Other]])),"")</f>
        <v>0</v>
      </c>
      <c r="P1327" s="7" t="str">
        <f>IF(Data7[[#This Row],[WO'#:]]="","Riley #","WO#")</f>
        <v>Riley #</v>
      </c>
      <c r="Q1327" s="7">
        <f>IFERROR(WEEKNUM(Data7[[#This Row],[Date:]]),"")</f>
        <v>29</v>
      </c>
      <c r="R1327" s="6">
        <f t="shared" si="60"/>
        <v>45487</v>
      </c>
      <c r="S1327" s="6">
        <f>Data7[[#This Row],[Week Start]]+7</f>
        <v>45494</v>
      </c>
      <c r="T1327" s="7" t="str">
        <f t="shared" si="61"/>
        <v>7/14/2024 - 7/21/2024</v>
      </c>
      <c r="U1327" s="7" t="str">
        <f t="shared" si="62"/>
        <v>Time Card</v>
      </c>
      <c r="V1327" s="8" t="str">
        <f>RIGHT(TEXT(Data7[[#This Row],[Date:]],"mmddyyyy"),4)</f>
        <v>2024</v>
      </c>
      <c r="W1327" s="8" t="str">
        <f>MID(TEXT(Data7[[#This Row],[Date:]],"mmddyyyy"),3,2)</f>
        <v>17</v>
      </c>
      <c r="X1327" s="8" t="str">
        <f>LEFT(TEXT(Data7[[#This Row],[Date:]],"mmddyyyy"),2)</f>
        <v>07</v>
      </c>
      <c r="Y1327" s="6">
        <f>DATE(Data7[[#This Row],[Year]],Data7[[#This Row],[Month]],Data7[[#This Row],[Day]])</f>
        <v>45490</v>
      </c>
    </row>
    <row r="1328" spans="1:25" x14ac:dyDescent="0.3">
      <c r="A1328" s="5">
        <v>45491.288383796295</v>
      </c>
      <c r="B1328" s="7" t="s">
        <v>35</v>
      </c>
      <c r="C1328" s="6" t="s">
        <v>1886</v>
      </c>
      <c r="D1328" s="7" t="s">
        <v>1891</v>
      </c>
      <c r="E1328" s="8">
        <v>6.5</v>
      </c>
      <c r="F1328" s="7" t="s">
        <v>68</v>
      </c>
      <c r="G1328" s="7" t="s">
        <v>68</v>
      </c>
      <c r="H1328" s="7" t="s">
        <v>468</v>
      </c>
      <c r="I1328" s="7" t="s">
        <v>44</v>
      </c>
      <c r="J1328" s="19" t="str">
        <f>IFERROR(INDEX('Employee Info'!$C$3:$E$200,MATCH(Data7[[#This Row],[Name:]],'Employee Info'!$B$3:$B$200,0),MATCH(Data7[[#This Row],[Hours Type:]],'Employee Info'!$C$2:$E$2,0)),"")</f>
        <v/>
      </c>
      <c r="K1328" s="19" t="str">
        <f>IFERROR(INDEX('Employee Info'!$C$3:$J$200,MATCH(Data7[[#This Row],[Name:]],'Employee Info'!$B$3:$B$200,0),MATCH(Data7[[#Headers],[Truck]],'Employee Info'!$C$2:$J$2,0)),"")</f>
        <v/>
      </c>
      <c r="L1328" s="19" t="str">
        <f>IFERROR(INDEX('Employee Info'!$C$3:$J$200,MATCH(Data7[[#This Row],[Name:]],'Employee Info'!$B$3:$B$200,0),MATCH(Data7[[#Headers],[Phone]],'Employee Info'!$C$2:$J$2,0)),"")</f>
        <v/>
      </c>
      <c r="M1328" s="19" t="str">
        <f>IFERROR(INDEX('Employee Info'!$C$3:$J$200,MATCH(Data7[[#This Row],[Name:]],'Employee Info'!$B$3:$B$200,0),MATCH(Data7[[#Headers],[Tech]],'Employee Info'!$C$2:$J$2,0)),"")</f>
        <v/>
      </c>
      <c r="N1328" s="19" t="str">
        <f>IFERROR(INDEX('Employee Info'!$C$3:$J$200,MATCH(Data7[[#This Row],[Name:]],'Employee Info'!$B$3:$B$200,0),MATCH(Data7[[#Headers],[Other]],'Employee Info'!$C$2:$J$2,0)),"")</f>
        <v/>
      </c>
      <c r="O1328" s="19">
        <f>IFERROR((Data7[[#This Row],[Hours:]]*SUM(Data7[[#This Row],[Rate]:[Other]])),"")</f>
        <v>0</v>
      </c>
      <c r="P1328" s="7" t="str">
        <f>IF(Data7[[#This Row],[WO'#:]]="","Riley #","WO#")</f>
        <v>Riley #</v>
      </c>
      <c r="Q1328" s="7">
        <f>IFERROR(WEEKNUM(Data7[[#This Row],[Date:]]),"")</f>
        <v>29</v>
      </c>
      <c r="R1328" s="6">
        <f t="shared" si="60"/>
        <v>45487</v>
      </c>
      <c r="S1328" s="6">
        <f>Data7[[#This Row],[Week Start]]+7</f>
        <v>45494</v>
      </c>
      <c r="T1328" s="7" t="str">
        <f t="shared" si="61"/>
        <v>7/14/2024 - 7/21/2024</v>
      </c>
      <c r="U1328" s="7" t="str">
        <f t="shared" si="62"/>
        <v>Time Card</v>
      </c>
      <c r="V1328" s="8" t="str">
        <f>RIGHT(TEXT(Data7[[#This Row],[Date:]],"mmddyyyy"),4)</f>
        <v>2024</v>
      </c>
      <c r="W1328" s="8" t="str">
        <f>MID(TEXT(Data7[[#This Row],[Date:]],"mmddyyyy"),3,2)</f>
        <v>17</v>
      </c>
      <c r="X1328" s="8" t="str">
        <f>LEFT(TEXT(Data7[[#This Row],[Date:]],"mmddyyyy"),2)</f>
        <v>07</v>
      </c>
      <c r="Y1328" s="6">
        <f>DATE(Data7[[#This Row],[Year]],Data7[[#This Row],[Month]],Data7[[#This Row],[Day]])</f>
        <v>45490</v>
      </c>
    </row>
    <row r="1329" spans="1:25" x14ac:dyDescent="0.3">
      <c r="A1329" s="5">
        <v>45491.288999189812</v>
      </c>
      <c r="B1329" s="7" t="s">
        <v>35</v>
      </c>
      <c r="C1329" s="6" t="s">
        <v>1886</v>
      </c>
      <c r="D1329" s="7" t="s">
        <v>1892</v>
      </c>
      <c r="E1329" s="8">
        <v>1.5</v>
      </c>
      <c r="F1329" s="7" t="s">
        <v>68</v>
      </c>
      <c r="G1329" s="7" t="s">
        <v>68</v>
      </c>
      <c r="H1329" s="7" t="s">
        <v>649</v>
      </c>
      <c r="I1329" s="7" t="s">
        <v>44</v>
      </c>
      <c r="J1329" s="19" t="str">
        <f>IFERROR(INDEX('Employee Info'!$C$3:$E$200,MATCH(Data7[[#This Row],[Name:]],'Employee Info'!$B$3:$B$200,0),MATCH(Data7[[#This Row],[Hours Type:]],'Employee Info'!$C$2:$E$2,0)),"")</f>
        <v/>
      </c>
      <c r="K1329" s="19" t="str">
        <f>IFERROR(INDEX('Employee Info'!$C$3:$J$200,MATCH(Data7[[#This Row],[Name:]],'Employee Info'!$B$3:$B$200,0),MATCH(Data7[[#Headers],[Truck]],'Employee Info'!$C$2:$J$2,0)),"")</f>
        <v/>
      </c>
      <c r="L1329" s="19" t="str">
        <f>IFERROR(INDEX('Employee Info'!$C$3:$J$200,MATCH(Data7[[#This Row],[Name:]],'Employee Info'!$B$3:$B$200,0),MATCH(Data7[[#Headers],[Phone]],'Employee Info'!$C$2:$J$2,0)),"")</f>
        <v/>
      </c>
      <c r="M1329" s="19" t="str">
        <f>IFERROR(INDEX('Employee Info'!$C$3:$J$200,MATCH(Data7[[#This Row],[Name:]],'Employee Info'!$B$3:$B$200,0),MATCH(Data7[[#Headers],[Tech]],'Employee Info'!$C$2:$J$2,0)),"")</f>
        <v/>
      </c>
      <c r="N1329" s="19" t="str">
        <f>IFERROR(INDEX('Employee Info'!$C$3:$J$200,MATCH(Data7[[#This Row],[Name:]],'Employee Info'!$B$3:$B$200,0),MATCH(Data7[[#Headers],[Other]],'Employee Info'!$C$2:$J$2,0)),"")</f>
        <v/>
      </c>
      <c r="O1329" s="19">
        <f>IFERROR((Data7[[#This Row],[Hours:]]*SUM(Data7[[#This Row],[Rate]:[Other]])),"")</f>
        <v>0</v>
      </c>
      <c r="P1329" s="7" t="str">
        <f>IF(Data7[[#This Row],[WO'#:]]="","Riley #","WO#")</f>
        <v>Riley #</v>
      </c>
      <c r="Q1329" s="7">
        <f>IFERROR(WEEKNUM(Data7[[#This Row],[Date:]]),"")</f>
        <v>29</v>
      </c>
      <c r="R1329" s="6">
        <f t="shared" si="60"/>
        <v>45487</v>
      </c>
      <c r="S1329" s="6">
        <f>Data7[[#This Row],[Week Start]]+7</f>
        <v>45494</v>
      </c>
      <c r="T1329" s="7" t="str">
        <f t="shared" si="61"/>
        <v>7/14/2024 - 7/21/2024</v>
      </c>
      <c r="U1329" s="7" t="str">
        <f t="shared" si="62"/>
        <v>Time Card</v>
      </c>
      <c r="V1329" s="8" t="str">
        <f>RIGHT(TEXT(Data7[[#This Row],[Date:]],"mmddyyyy"),4)</f>
        <v>2024</v>
      </c>
      <c r="W1329" s="8" t="str">
        <f>MID(TEXT(Data7[[#This Row],[Date:]],"mmddyyyy"),3,2)</f>
        <v>17</v>
      </c>
      <c r="X1329" s="8" t="str">
        <f>LEFT(TEXT(Data7[[#This Row],[Date:]],"mmddyyyy"),2)</f>
        <v>07</v>
      </c>
      <c r="Y1329" s="6">
        <f>DATE(Data7[[#This Row],[Year]],Data7[[#This Row],[Month]],Data7[[#This Row],[Day]])</f>
        <v>45490</v>
      </c>
    </row>
    <row r="1330" spans="1:25" x14ac:dyDescent="0.3">
      <c r="A1330" s="5">
        <v>45492.552675578707</v>
      </c>
      <c r="B1330" s="7" t="s">
        <v>66</v>
      </c>
      <c r="C1330" s="6" t="s">
        <v>1886</v>
      </c>
      <c r="D1330" s="7" t="s">
        <v>1908</v>
      </c>
      <c r="E1330" s="8">
        <v>1</v>
      </c>
      <c r="F1330" s="7" t="s">
        <v>68</v>
      </c>
      <c r="G1330" s="7" t="s">
        <v>68</v>
      </c>
      <c r="H1330" s="7" t="s">
        <v>912</v>
      </c>
      <c r="I1330" s="7" t="s">
        <v>44</v>
      </c>
      <c r="J1330" s="19" t="str">
        <f>IFERROR(INDEX('Employee Info'!$C$3:$E$200,MATCH(Data7[[#This Row],[Name:]],'Employee Info'!$B$3:$B$200,0),MATCH(Data7[[#This Row],[Hours Type:]],'Employee Info'!$C$2:$E$2,0)),"")</f>
        <v/>
      </c>
      <c r="K1330" s="19" t="str">
        <f>IFERROR(INDEX('Employee Info'!$C$3:$J$200,MATCH(Data7[[#This Row],[Name:]],'Employee Info'!$B$3:$B$200,0),MATCH(Data7[[#Headers],[Truck]],'Employee Info'!$C$2:$J$2,0)),"")</f>
        <v/>
      </c>
      <c r="L1330" s="19" t="str">
        <f>IFERROR(INDEX('Employee Info'!$C$3:$J$200,MATCH(Data7[[#This Row],[Name:]],'Employee Info'!$B$3:$B$200,0),MATCH(Data7[[#Headers],[Phone]],'Employee Info'!$C$2:$J$2,0)),"")</f>
        <v/>
      </c>
      <c r="M1330" s="19" t="str">
        <f>IFERROR(INDEX('Employee Info'!$C$3:$J$200,MATCH(Data7[[#This Row],[Name:]],'Employee Info'!$B$3:$B$200,0),MATCH(Data7[[#Headers],[Tech]],'Employee Info'!$C$2:$J$2,0)),"")</f>
        <v/>
      </c>
      <c r="N1330" s="19" t="str">
        <f>IFERROR(INDEX('Employee Info'!$C$3:$J$200,MATCH(Data7[[#This Row],[Name:]],'Employee Info'!$B$3:$B$200,0),MATCH(Data7[[#Headers],[Other]],'Employee Info'!$C$2:$J$2,0)),"")</f>
        <v/>
      </c>
      <c r="O1330" s="19">
        <f>IFERROR((Data7[[#This Row],[Hours:]]*SUM(Data7[[#This Row],[Rate]:[Other]])),"")</f>
        <v>0</v>
      </c>
      <c r="P1330" s="7" t="str">
        <f>IF(Data7[[#This Row],[WO'#:]]="","Riley #","WO#")</f>
        <v>Riley #</v>
      </c>
      <c r="Q1330" s="7">
        <f>IFERROR(WEEKNUM(Data7[[#This Row],[Date:]]),"")</f>
        <v>29</v>
      </c>
      <c r="R1330" s="6">
        <f t="shared" si="60"/>
        <v>45487</v>
      </c>
      <c r="S1330" s="6">
        <f>Data7[[#This Row],[Week Start]]+7</f>
        <v>45494</v>
      </c>
      <c r="T1330" s="7" t="str">
        <f t="shared" si="61"/>
        <v>7/14/2024 - 7/21/2024</v>
      </c>
      <c r="U1330" s="7" t="str">
        <f t="shared" si="62"/>
        <v>Time Card</v>
      </c>
      <c r="V1330" s="8" t="str">
        <f>RIGHT(TEXT(Data7[[#This Row],[Date:]],"mmddyyyy"),4)</f>
        <v>2024</v>
      </c>
      <c r="W1330" s="8" t="str">
        <f>MID(TEXT(Data7[[#This Row],[Date:]],"mmddyyyy"),3,2)</f>
        <v>17</v>
      </c>
      <c r="X1330" s="8" t="str">
        <f>LEFT(TEXT(Data7[[#This Row],[Date:]],"mmddyyyy"),2)</f>
        <v>07</v>
      </c>
      <c r="Y1330" s="6">
        <f>DATE(Data7[[#This Row],[Year]],Data7[[#This Row],[Month]],Data7[[#This Row],[Day]])</f>
        <v>45490</v>
      </c>
    </row>
    <row r="1331" spans="1:25" x14ac:dyDescent="0.3">
      <c r="A1331" s="5">
        <v>45492.559682060186</v>
      </c>
      <c r="B1331" s="7" t="s">
        <v>66</v>
      </c>
      <c r="C1331" s="6" t="s">
        <v>1894</v>
      </c>
      <c r="D1331" s="7" t="s">
        <v>1912</v>
      </c>
      <c r="E1331" s="8">
        <v>4</v>
      </c>
      <c r="F1331" s="7">
        <v>6984733</v>
      </c>
      <c r="G1331" s="7" t="s">
        <v>68</v>
      </c>
      <c r="H1331" s="7" t="s">
        <v>756</v>
      </c>
      <c r="I1331" s="7" t="s">
        <v>44</v>
      </c>
      <c r="J1331" s="19" t="str">
        <f>IFERROR(INDEX('Employee Info'!$C$3:$E$200,MATCH(Data7[[#This Row],[Name:]],'Employee Info'!$B$3:$B$200,0),MATCH(Data7[[#This Row],[Hours Type:]],'Employee Info'!$C$2:$E$2,0)),"")</f>
        <v/>
      </c>
      <c r="K1331" s="19" t="str">
        <f>IFERROR(INDEX('Employee Info'!$C$3:$J$200,MATCH(Data7[[#This Row],[Name:]],'Employee Info'!$B$3:$B$200,0),MATCH(Data7[[#Headers],[Truck]],'Employee Info'!$C$2:$J$2,0)),"")</f>
        <v/>
      </c>
      <c r="L1331" s="19" t="str">
        <f>IFERROR(INDEX('Employee Info'!$C$3:$J$200,MATCH(Data7[[#This Row],[Name:]],'Employee Info'!$B$3:$B$200,0),MATCH(Data7[[#Headers],[Phone]],'Employee Info'!$C$2:$J$2,0)),"")</f>
        <v/>
      </c>
      <c r="M1331" s="19" t="str">
        <f>IFERROR(INDEX('Employee Info'!$C$3:$J$200,MATCH(Data7[[#This Row],[Name:]],'Employee Info'!$B$3:$B$200,0),MATCH(Data7[[#Headers],[Tech]],'Employee Info'!$C$2:$J$2,0)),"")</f>
        <v/>
      </c>
      <c r="N1331" s="19" t="str">
        <f>IFERROR(INDEX('Employee Info'!$C$3:$J$200,MATCH(Data7[[#This Row],[Name:]],'Employee Info'!$B$3:$B$200,0),MATCH(Data7[[#Headers],[Other]],'Employee Info'!$C$2:$J$2,0)),"")</f>
        <v/>
      </c>
      <c r="O1331" s="19">
        <f>IFERROR((Data7[[#This Row],[Hours:]]*SUM(Data7[[#This Row],[Rate]:[Other]])),"")</f>
        <v>0</v>
      </c>
      <c r="P1331" s="7" t="str">
        <f>IF(Data7[[#This Row],[WO'#:]]="","Riley #","WO#")</f>
        <v>WO#</v>
      </c>
      <c r="Q1331" s="7">
        <f>IFERROR(WEEKNUM(Data7[[#This Row],[Date:]]),"")</f>
        <v>29</v>
      </c>
      <c r="R1331" s="6">
        <f t="shared" si="60"/>
        <v>45487</v>
      </c>
      <c r="S1331" s="6">
        <f>Data7[[#This Row],[Week Start]]+7</f>
        <v>45494</v>
      </c>
      <c r="T1331" s="7" t="str">
        <f t="shared" si="61"/>
        <v>7/14/2024 - 7/21/2024</v>
      </c>
      <c r="U1331" s="7" t="str">
        <f t="shared" si="62"/>
        <v>Time Card</v>
      </c>
      <c r="V1331" s="8" t="str">
        <f>RIGHT(TEXT(Data7[[#This Row],[Date:]],"mmddyyyy"),4)</f>
        <v>2024</v>
      </c>
      <c r="W1331" s="8" t="str">
        <f>MID(TEXT(Data7[[#This Row],[Date:]],"mmddyyyy"),3,2)</f>
        <v>18</v>
      </c>
      <c r="X1331" s="8" t="str">
        <f>LEFT(TEXT(Data7[[#This Row],[Date:]],"mmddyyyy"),2)</f>
        <v>07</v>
      </c>
      <c r="Y1331" s="6">
        <f>DATE(Data7[[#This Row],[Year]],Data7[[#This Row],[Month]],Data7[[#This Row],[Day]])</f>
        <v>45491</v>
      </c>
    </row>
    <row r="1332" spans="1:25" x14ac:dyDescent="0.3">
      <c r="A1332" s="5">
        <v>45492.559749189815</v>
      </c>
      <c r="B1332" s="7" t="s">
        <v>66</v>
      </c>
      <c r="C1332" s="6" t="s">
        <v>1894</v>
      </c>
      <c r="D1332" s="7" t="s">
        <v>1912</v>
      </c>
      <c r="E1332" s="8">
        <v>1</v>
      </c>
      <c r="F1332" s="7">
        <v>6984733</v>
      </c>
      <c r="G1332" s="7" t="s">
        <v>68</v>
      </c>
      <c r="H1332" s="7" t="s">
        <v>756</v>
      </c>
      <c r="I1332" s="7" t="s">
        <v>45</v>
      </c>
      <c r="J1332" s="19" t="str">
        <f>IFERROR(INDEX('Employee Info'!$C$3:$E$200,MATCH(Data7[[#This Row],[Name:]],'Employee Info'!$B$3:$B$200,0),MATCH(Data7[[#This Row],[Hours Type:]],'Employee Info'!$C$2:$E$2,0)),"")</f>
        <v/>
      </c>
      <c r="K1332" s="19" t="str">
        <f>IFERROR(INDEX('Employee Info'!$C$3:$J$200,MATCH(Data7[[#This Row],[Name:]],'Employee Info'!$B$3:$B$200,0),MATCH(Data7[[#Headers],[Truck]],'Employee Info'!$C$2:$J$2,0)),"")</f>
        <v/>
      </c>
      <c r="L1332" s="19" t="str">
        <f>IFERROR(INDEX('Employee Info'!$C$3:$J$200,MATCH(Data7[[#This Row],[Name:]],'Employee Info'!$B$3:$B$200,0),MATCH(Data7[[#Headers],[Phone]],'Employee Info'!$C$2:$J$2,0)),"")</f>
        <v/>
      </c>
      <c r="M1332" s="19" t="str">
        <f>IFERROR(INDEX('Employee Info'!$C$3:$J$200,MATCH(Data7[[#This Row],[Name:]],'Employee Info'!$B$3:$B$200,0),MATCH(Data7[[#Headers],[Tech]],'Employee Info'!$C$2:$J$2,0)),"")</f>
        <v/>
      </c>
      <c r="N1332" s="19" t="str">
        <f>IFERROR(INDEX('Employee Info'!$C$3:$J$200,MATCH(Data7[[#This Row],[Name:]],'Employee Info'!$B$3:$B$200,0),MATCH(Data7[[#Headers],[Other]],'Employee Info'!$C$2:$J$2,0)),"")</f>
        <v/>
      </c>
      <c r="O1332" s="19">
        <f>IFERROR((Data7[[#This Row],[Hours:]]*SUM(Data7[[#This Row],[Rate]:[Other]])),"")</f>
        <v>0</v>
      </c>
      <c r="P1332" s="7" t="str">
        <f>IF(Data7[[#This Row],[WO'#:]]="","Riley #","WO#")</f>
        <v>WO#</v>
      </c>
      <c r="Q1332" s="7">
        <f>IFERROR(WEEKNUM(Data7[[#This Row],[Date:]]),"")</f>
        <v>29</v>
      </c>
      <c r="R1332" s="6">
        <f t="shared" si="60"/>
        <v>45487</v>
      </c>
      <c r="S1332" s="6">
        <f>Data7[[#This Row],[Week Start]]+7</f>
        <v>45494</v>
      </c>
      <c r="T1332" s="7" t="str">
        <f t="shared" si="61"/>
        <v>7/14/2024 - 7/21/2024</v>
      </c>
      <c r="U1332" s="7" t="str">
        <f t="shared" si="62"/>
        <v>Time Card</v>
      </c>
      <c r="V1332" s="8" t="str">
        <f>RIGHT(TEXT(Data7[[#This Row],[Date:]],"mmddyyyy"),4)</f>
        <v>2024</v>
      </c>
      <c r="W1332" s="8" t="str">
        <f>MID(TEXT(Data7[[#This Row],[Date:]],"mmddyyyy"),3,2)</f>
        <v>18</v>
      </c>
      <c r="X1332" s="8" t="str">
        <f>LEFT(TEXT(Data7[[#This Row],[Date:]],"mmddyyyy"),2)</f>
        <v>07</v>
      </c>
      <c r="Y1332" s="6">
        <f>DATE(Data7[[#This Row],[Year]],Data7[[#This Row],[Month]],Data7[[#This Row],[Day]])</f>
        <v>45491</v>
      </c>
    </row>
    <row r="1333" spans="1:25" x14ac:dyDescent="0.3">
      <c r="A1333" s="5">
        <v>45517.490527430557</v>
      </c>
      <c r="B1333" s="7" t="s">
        <v>76</v>
      </c>
      <c r="C1333" s="6" t="s">
        <v>1894</v>
      </c>
      <c r="D1333" s="7" t="s">
        <v>156</v>
      </c>
      <c r="E1333" s="8">
        <v>1</v>
      </c>
      <c r="F1333" s="7">
        <v>6984733</v>
      </c>
      <c r="G1333" s="7" t="s">
        <v>68</v>
      </c>
      <c r="H1333" s="7" t="s">
        <v>756</v>
      </c>
      <c r="I1333" s="7" t="s">
        <v>44</v>
      </c>
      <c r="J1333" s="19" t="str">
        <f>IFERROR(INDEX('Employee Info'!$C$3:$E$200,MATCH(Data7[[#This Row],[Name:]],'Employee Info'!$B$3:$B$200,0),MATCH(Data7[[#This Row],[Hours Type:]],'Employee Info'!$C$2:$E$2,0)),"")</f>
        <v/>
      </c>
      <c r="K1333" s="19" t="str">
        <f>IFERROR(INDEX('Employee Info'!$C$3:$J$200,MATCH(Data7[[#This Row],[Name:]],'Employee Info'!$B$3:$B$200,0),MATCH(Data7[[#Headers],[Truck]],'Employee Info'!$C$2:$J$2,0)),"")</f>
        <v/>
      </c>
      <c r="L1333" s="19" t="str">
        <f>IFERROR(INDEX('Employee Info'!$C$3:$J$200,MATCH(Data7[[#This Row],[Name:]],'Employee Info'!$B$3:$B$200,0),MATCH(Data7[[#Headers],[Phone]],'Employee Info'!$C$2:$J$2,0)),"")</f>
        <v/>
      </c>
      <c r="M1333" s="19" t="str">
        <f>IFERROR(INDEX('Employee Info'!$C$3:$J$200,MATCH(Data7[[#This Row],[Name:]],'Employee Info'!$B$3:$B$200,0),MATCH(Data7[[#Headers],[Tech]],'Employee Info'!$C$2:$J$2,0)),"")</f>
        <v/>
      </c>
      <c r="N1333" s="19" t="str">
        <f>IFERROR(INDEX('Employee Info'!$C$3:$J$200,MATCH(Data7[[#This Row],[Name:]],'Employee Info'!$B$3:$B$200,0),MATCH(Data7[[#Headers],[Other]],'Employee Info'!$C$2:$J$2,0)),"")</f>
        <v/>
      </c>
      <c r="O1333" s="19">
        <f>IFERROR((Data7[[#This Row],[Hours:]]*SUM(Data7[[#This Row],[Rate]:[Other]])),"")</f>
        <v>0</v>
      </c>
      <c r="P1333" s="7" t="str">
        <f>IF(Data7[[#This Row],[WO'#:]]="","Riley #","WO#")</f>
        <v>WO#</v>
      </c>
      <c r="Q1333" s="7">
        <f>IFERROR(WEEKNUM(Data7[[#This Row],[Date:]]),"")</f>
        <v>29</v>
      </c>
      <c r="R1333" s="6">
        <f t="shared" si="60"/>
        <v>45487</v>
      </c>
      <c r="S1333" s="6">
        <f>Data7[[#This Row],[Week Start]]+7</f>
        <v>45494</v>
      </c>
      <c r="T1333" s="7" t="str">
        <f t="shared" si="61"/>
        <v>7/14/2024 - 7/21/2024</v>
      </c>
      <c r="U1333" s="7" t="str">
        <f t="shared" si="62"/>
        <v>Time Card</v>
      </c>
      <c r="V1333" s="8" t="str">
        <f>RIGHT(TEXT(Data7[[#This Row],[Date:]],"mmddyyyy"),4)</f>
        <v>2024</v>
      </c>
      <c r="W1333" s="8" t="str">
        <f>MID(TEXT(Data7[[#This Row],[Date:]],"mmddyyyy"),3,2)</f>
        <v>18</v>
      </c>
      <c r="X1333" s="8" t="str">
        <f>LEFT(TEXT(Data7[[#This Row],[Date:]],"mmddyyyy"),2)</f>
        <v>07</v>
      </c>
      <c r="Y1333" s="6">
        <f>DATE(Data7[[#This Row],[Year]],Data7[[#This Row],[Month]],Data7[[#This Row],[Day]])</f>
        <v>45491</v>
      </c>
    </row>
    <row r="1334" spans="1:25" x14ac:dyDescent="0.3">
      <c r="A1334" s="5">
        <v>45491.581545601854</v>
      </c>
      <c r="B1334" s="7" t="s">
        <v>31</v>
      </c>
      <c r="C1334" s="6" t="s">
        <v>1894</v>
      </c>
      <c r="D1334" s="7" t="s">
        <v>1896</v>
      </c>
      <c r="E1334" s="8">
        <v>3</v>
      </c>
      <c r="F1334" s="7">
        <v>7129674</v>
      </c>
      <c r="G1334" s="7" t="s">
        <v>68</v>
      </c>
      <c r="H1334" s="7" t="s">
        <v>756</v>
      </c>
      <c r="I1334" s="7" t="s">
        <v>44</v>
      </c>
      <c r="J1334" s="19" t="str">
        <f>IFERROR(INDEX('Employee Info'!$C$3:$E$200,MATCH(Data7[[#This Row],[Name:]],'Employee Info'!$B$3:$B$200,0),MATCH(Data7[[#This Row],[Hours Type:]],'Employee Info'!$C$2:$E$2,0)),"")</f>
        <v/>
      </c>
      <c r="K1334" s="19" t="str">
        <f>IFERROR(INDEX('Employee Info'!$C$3:$J$200,MATCH(Data7[[#This Row],[Name:]],'Employee Info'!$B$3:$B$200,0),MATCH(Data7[[#Headers],[Truck]],'Employee Info'!$C$2:$J$2,0)),"")</f>
        <v/>
      </c>
      <c r="L1334" s="19" t="str">
        <f>IFERROR(INDEX('Employee Info'!$C$3:$J$200,MATCH(Data7[[#This Row],[Name:]],'Employee Info'!$B$3:$B$200,0),MATCH(Data7[[#Headers],[Phone]],'Employee Info'!$C$2:$J$2,0)),"")</f>
        <v/>
      </c>
      <c r="M1334" s="19" t="str">
        <f>IFERROR(INDEX('Employee Info'!$C$3:$J$200,MATCH(Data7[[#This Row],[Name:]],'Employee Info'!$B$3:$B$200,0),MATCH(Data7[[#Headers],[Tech]],'Employee Info'!$C$2:$J$2,0)),"")</f>
        <v/>
      </c>
      <c r="N1334" s="19" t="str">
        <f>IFERROR(INDEX('Employee Info'!$C$3:$J$200,MATCH(Data7[[#This Row],[Name:]],'Employee Info'!$B$3:$B$200,0),MATCH(Data7[[#Headers],[Other]],'Employee Info'!$C$2:$J$2,0)),"")</f>
        <v/>
      </c>
      <c r="O1334" s="19">
        <f>IFERROR((Data7[[#This Row],[Hours:]]*SUM(Data7[[#This Row],[Rate]:[Other]])),"")</f>
        <v>0</v>
      </c>
      <c r="P1334" s="7" t="str">
        <f>IF(Data7[[#This Row],[WO'#:]]="","Riley #","WO#")</f>
        <v>WO#</v>
      </c>
      <c r="Q1334" s="7">
        <f>IFERROR(WEEKNUM(Data7[[#This Row],[Date:]]),"")</f>
        <v>29</v>
      </c>
      <c r="R1334" s="6">
        <f t="shared" si="60"/>
        <v>45487</v>
      </c>
      <c r="S1334" s="6">
        <f>Data7[[#This Row],[Week Start]]+7</f>
        <v>45494</v>
      </c>
      <c r="T1334" s="7" t="str">
        <f t="shared" si="61"/>
        <v>7/14/2024 - 7/21/2024</v>
      </c>
      <c r="U1334" s="7" t="str">
        <f t="shared" si="62"/>
        <v>Time Card</v>
      </c>
      <c r="V1334" s="8" t="str">
        <f>RIGHT(TEXT(Data7[[#This Row],[Date:]],"mmddyyyy"),4)</f>
        <v>2024</v>
      </c>
      <c r="W1334" s="8" t="str">
        <f>MID(TEXT(Data7[[#This Row],[Date:]],"mmddyyyy"),3,2)</f>
        <v>18</v>
      </c>
      <c r="X1334" s="8" t="str">
        <f>LEFT(TEXT(Data7[[#This Row],[Date:]],"mmddyyyy"),2)</f>
        <v>07</v>
      </c>
      <c r="Y1334" s="6">
        <f>DATE(Data7[[#This Row],[Year]],Data7[[#This Row],[Month]],Data7[[#This Row],[Day]])</f>
        <v>45491</v>
      </c>
    </row>
    <row r="1335" spans="1:25" x14ac:dyDescent="0.3">
      <c r="A1335" s="5">
        <v>45491.581822569446</v>
      </c>
      <c r="B1335" s="7" t="s">
        <v>31</v>
      </c>
      <c r="C1335" s="6" t="s">
        <v>1894</v>
      </c>
      <c r="D1335" s="7" t="s">
        <v>1896</v>
      </c>
      <c r="E1335" s="8">
        <v>5</v>
      </c>
      <c r="F1335" s="7">
        <v>7129674</v>
      </c>
      <c r="G1335" s="7" t="s">
        <v>68</v>
      </c>
      <c r="H1335" s="7" t="s">
        <v>756</v>
      </c>
      <c r="I1335" s="7" t="s">
        <v>44</v>
      </c>
      <c r="J1335" s="19" t="str">
        <f>IFERROR(INDEX('Employee Info'!$C$3:$E$200,MATCH(Data7[[#This Row],[Name:]],'Employee Info'!$B$3:$B$200,0),MATCH(Data7[[#This Row],[Hours Type:]],'Employee Info'!$C$2:$E$2,0)),"")</f>
        <v/>
      </c>
      <c r="K1335" s="19" t="str">
        <f>IFERROR(INDEX('Employee Info'!$C$3:$J$200,MATCH(Data7[[#This Row],[Name:]],'Employee Info'!$B$3:$B$200,0),MATCH(Data7[[#Headers],[Truck]],'Employee Info'!$C$2:$J$2,0)),"")</f>
        <v/>
      </c>
      <c r="L1335" s="19" t="str">
        <f>IFERROR(INDEX('Employee Info'!$C$3:$J$200,MATCH(Data7[[#This Row],[Name:]],'Employee Info'!$B$3:$B$200,0),MATCH(Data7[[#Headers],[Phone]],'Employee Info'!$C$2:$J$2,0)),"")</f>
        <v/>
      </c>
      <c r="M1335" s="19" t="str">
        <f>IFERROR(INDEX('Employee Info'!$C$3:$J$200,MATCH(Data7[[#This Row],[Name:]],'Employee Info'!$B$3:$B$200,0),MATCH(Data7[[#Headers],[Tech]],'Employee Info'!$C$2:$J$2,0)),"")</f>
        <v/>
      </c>
      <c r="N1335" s="19" t="str">
        <f>IFERROR(INDEX('Employee Info'!$C$3:$J$200,MATCH(Data7[[#This Row],[Name:]],'Employee Info'!$B$3:$B$200,0),MATCH(Data7[[#Headers],[Other]],'Employee Info'!$C$2:$J$2,0)),"")</f>
        <v/>
      </c>
      <c r="O1335" s="19">
        <f>IFERROR((Data7[[#This Row],[Hours:]]*SUM(Data7[[#This Row],[Rate]:[Other]])),"")</f>
        <v>0</v>
      </c>
      <c r="P1335" s="7" t="str">
        <f>IF(Data7[[#This Row],[WO'#:]]="","Riley #","WO#")</f>
        <v>WO#</v>
      </c>
      <c r="Q1335" s="7">
        <f>IFERROR(WEEKNUM(Data7[[#This Row],[Date:]]),"")</f>
        <v>29</v>
      </c>
      <c r="R1335" s="6">
        <f t="shared" si="60"/>
        <v>45487</v>
      </c>
      <c r="S1335" s="6">
        <f>Data7[[#This Row],[Week Start]]+7</f>
        <v>45494</v>
      </c>
      <c r="T1335" s="7" t="str">
        <f t="shared" si="61"/>
        <v>7/14/2024 - 7/21/2024</v>
      </c>
      <c r="U1335" s="7" t="str">
        <f t="shared" si="62"/>
        <v>Time Card</v>
      </c>
      <c r="V1335" s="8" t="str">
        <f>RIGHT(TEXT(Data7[[#This Row],[Date:]],"mmddyyyy"),4)</f>
        <v>2024</v>
      </c>
      <c r="W1335" s="8" t="str">
        <f>MID(TEXT(Data7[[#This Row],[Date:]],"mmddyyyy"),3,2)</f>
        <v>18</v>
      </c>
      <c r="X1335" s="8" t="str">
        <f>LEFT(TEXT(Data7[[#This Row],[Date:]],"mmddyyyy"),2)</f>
        <v>07</v>
      </c>
      <c r="Y1335" s="6">
        <f>DATE(Data7[[#This Row],[Year]],Data7[[#This Row],[Month]],Data7[[#This Row],[Day]])</f>
        <v>45491</v>
      </c>
    </row>
    <row r="1336" spans="1:25" x14ac:dyDescent="0.3">
      <c r="A1336" s="5">
        <v>45491.582014004627</v>
      </c>
      <c r="B1336" s="7" t="s">
        <v>34</v>
      </c>
      <c r="C1336" s="6" t="s">
        <v>1894</v>
      </c>
      <c r="D1336" s="7" t="s">
        <v>1896</v>
      </c>
      <c r="E1336" s="8">
        <v>8</v>
      </c>
      <c r="F1336" s="7">
        <v>7129674</v>
      </c>
      <c r="G1336" s="7" t="s">
        <v>68</v>
      </c>
      <c r="H1336" s="7" t="s">
        <v>756</v>
      </c>
      <c r="I1336" s="7" t="s">
        <v>44</v>
      </c>
      <c r="J1336" s="19" t="str">
        <f>IFERROR(INDEX('Employee Info'!$C$3:$E$200,MATCH(Data7[[#This Row],[Name:]],'Employee Info'!$B$3:$B$200,0),MATCH(Data7[[#This Row],[Hours Type:]],'Employee Info'!$C$2:$E$2,0)),"")</f>
        <v/>
      </c>
      <c r="K1336" s="19" t="str">
        <f>IFERROR(INDEX('Employee Info'!$C$3:$J$200,MATCH(Data7[[#This Row],[Name:]],'Employee Info'!$B$3:$B$200,0),MATCH(Data7[[#Headers],[Truck]],'Employee Info'!$C$2:$J$2,0)),"")</f>
        <v/>
      </c>
      <c r="L1336" s="19" t="str">
        <f>IFERROR(INDEX('Employee Info'!$C$3:$J$200,MATCH(Data7[[#This Row],[Name:]],'Employee Info'!$B$3:$B$200,0),MATCH(Data7[[#Headers],[Phone]],'Employee Info'!$C$2:$J$2,0)),"")</f>
        <v/>
      </c>
      <c r="M1336" s="19" t="str">
        <f>IFERROR(INDEX('Employee Info'!$C$3:$J$200,MATCH(Data7[[#This Row],[Name:]],'Employee Info'!$B$3:$B$200,0),MATCH(Data7[[#Headers],[Tech]],'Employee Info'!$C$2:$J$2,0)),"")</f>
        <v/>
      </c>
      <c r="N1336" s="19" t="str">
        <f>IFERROR(INDEX('Employee Info'!$C$3:$J$200,MATCH(Data7[[#This Row],[Name:]],'Employee Info'!$B$3:$B$200,0),MATCH(Data7[[#Headers],[Other]],'Employee Info'!$C$2:$J$2,0)),"")</f>
        <v/>
      </c>
      <c r="O1336" s="19">
        <f>IFERROR((Data7[[#This Row],[Hours:]]*SUM(Data7[[#This Row],[Rate]:[Other]])),"")</f>
        <v>0</v>
      </c>
      <c r="P1336" s="7" t="str">
        <f>IF(Data7[[#This Row],[WO'#:]]="","Riley #","WO#")</f>
        <v>WO#</v>
      </c>
      <c r="Q1336" s="7">
        <f>IFERROR(WEEKNUM(Data7[[#This Row],[Date:]]),"")</f>
        <v>29</v>
      </c>
      <c r="R1336" s="6">
        <f t="shared" si="60"/>
        <v>45487</v>
      </c>
      <c r="S1336" s="6">
        <f>Data7[[#This Row],[Week Start]]+7</f>
        <v>45494</v>
      </c>
      <c r="T1336" s="7" t="str">
        <f t="shared" si="61"/>
        <v>7/14/2024 - 7/21/2024</v>
      </c>
      <c r="U1336" s="7" t="str">
        <f t="shared" si="62"/>
        <v>Time Card</v>
      </c>
      <c r="V1336" s="8" t="str">
        <f>RIGHT(TEXT(Data7[[#This Row],[Date:]],"mmddyyyy"),4)</f>
        <v>2024</v>
      </c>
      <c r="W1336" s="8" t="str">
        <f>MID(TEXT(Data7[[#This Row],[Date:]],"mmddyyyy"),3,2)</f>
        <v>18</v>
      </c>
      <c r="X1336" s="8" t="str">
        <f>LEFT(TEXT(Data7[[#This Row],[Date:]],"mmddyyyy"),2)</f>
        <v>07</v>
      </c>
      <c r="Y1336" s="6">
        <f>DATE(Data7[[#This Row],[Year]],Data7[[#This Row],[Month]],Data7[[#This Row],[Day]])</f>
        <v>45491</v>
      </c>
    </row>
    <row r="1337" spans="1:25" x14ac:dyDescent="0.3">
      <c r="A1337" s="5">
        <v>45492.546148263886</v>
      </c>
      <c r="B1337" s="7" t="s">
        <v>66</v>
      </c>
      <c r="C1337" s="6" t="s">
        <v>1894</v>
      </c>
      <c r="D1337" s="7" t="s">
        <v>1903</v>
      </c>
      <c r="E1337" s="8">
        <v>1</v>
      </c>
      <c r="F1337" s="7">
        <v>7129674</v>
      </c>
      <c r="G1337" s="7" t="s">
        <v>68</v>
      </c>
      <c r="H1337" s="7" t="s">
        <v>756</v>
      </c>
      <c r="I1337" s="7" t="s">
        <v>44</v>
      </c>
      <c r="J1337" s="19" t="str">
        <f>IFERROR(INDEX('Employee Info'!$C$3:$E$200,MATCH(Data7[[#This Row],[Name:]],'Employee Info'!$B$3:$B$200,0),MATCH(Data7[[#This Row],[Hours Type:]],'Employee Info'!$C$2:$E$2,0)),"")</f>
        <v/>
      </c>
      <c r="K1337" s="19" t="str">
        <f>IFERROR(INDEX('Employee Info'!$C$3:$J$200,MATCH(Data7[[#This Row],[Name:]],'Employee Info'!$B$3:$B$200,0),MATCH(Data7[[#Headers],[Truck]],'Employee Info'!$C$2:$J$2,0)),"")</f>
        <v/>
      </c>
      <c r="L1337" s="19" t="str">
        <f>IFERROR(INDEX('Employee Info'!$C$3:$J$200,MATCH(Data7[[#This Row],[Name:]],'Employee Info'!$B$3:$B$200,0),MATCH(Data7[[#Headers],[Phone]],'Employee Info'!$C$2:$J$2,0)),"")</f>
        <v/>
      </c>
      <c r="M1337" s="19" t="str">
        <f>IFERROR(INDEX('Employee Info'!$C$3:$J$200,MATCH(Data7[[#This Row],[Name:]],'Employee Info'!$B$3:$B$200,0),MATCH(Data7[[#Headers],[Tech]],'Employee Info'!$C$2:$J$2,0)),"")</f>
        <v/>
      </c>
      <c r="N1337" s="19" t="str">
        <f>IFERROR(INDEX('Employee Info'!$C$3:$J$200,MATCH(Data7[[#This Row],[Name:]],'Employee Info'!$B$3:$B$200,0),MATCH(Data7[[#Headers],[Other]],'Employee Info'!$C$2:$J$2,0)),"")</f>
        <v/>
      </c>
      <c r="O1337" s="19">
        <f>IFERROR((Data7[[#This Row],[Hours:]]*SUM(Data7[[#This Row],[Rate]:[Other]])),"")</f>
        <v>0</v>
      </c>
      <c r="P1337" s="7" t="str">
        <f>IF(Data7[[#This Row],[WO'#:]]="","Riley #","WO#")</f>
        <v>WO#</v>
      </c>
      <c r="Q1337" s="7">
        <f>IFERROR(WEEKNUM(Data7[[#This Row],[Date:]]),"")</f>
        <v>29</v>
      </c>
      <c r="R1337" s="6">
        <f t="shared" si="60"/>
        <v>45487</v>
      </c>
      <c r="S1337" s="6">
        <f>Data7[[#This Row],[Week Start]]+7</f>
        <v>45494</v>
      </c>
      <c r="T1337" s="7" t="str">
        <f t="shared" si="61"/>
        <v>7/14/2024 - 7/21/2024</v>
      </c>
      <c r="U1337" s="7" t="str">
        <f t="shared" si="62"/>
        <v>Time Card</v>
      </c>
      <c r="V1337" s="8" t="str">
        <f>RIGHT(TEXT(Data7[[#This Row],[Date:]],"mmddyyyy"),4)</f>
        <v>2024</v>
      </c>
      <c r="W1337" s="8" t="str">
        <f>MID(TEXT(Data7[[#This Row],[Date:]],"mmddyyyy"),3,2)</f>
        <v>18</v>
      </c>
      <c r="X1337" s="8" t="str">
        <f>LEFT(TEXT(Data7[[#This Row],[Date:]],"mmddyyyy"),2)</f>
        <v>07</v>
      </c>
      <c r="Y1337" s="6">
        <f>DATE(Data7[[#This Row],[Year]],Data7[[#This Row],[Month]],Data7[[#This Row],[Day]])</f>
        <v>45491</v>
      </c>
    </row>
    <row r="1338" spans="1:25" x14ac:dyDescent="0.3">
      <c r="A1338" s="5">
        <v>45491.292315046296</v>
      </c>
      <c r="B1338" s="7" t="s">
        <v>35</v>
      </c>
      <c r="C1338" s="6" t="s">
        <v>1894</v>
      </c>
      <c r="D1338" s="7" t="s">
        <v>1893</v>
      </c>
      <c r="E1338" s="8">
        <v>1</v>
      </c>
      <c r="F1338" s="7">
        <v>7130544</v>
      </c>
      <c r="G1338" s="7" t="s">
        <v>68</v>
      </c>
      <c r="H1338" s="7" t="s">
        <v>756</v>
      </c>
      <c r="I1338" s="7" t="s">
        <v>44</v>
      </c>
      <c r="J1338" s="19" t="str">
        <f>IFERROR(INDEX('Employee Info'!$C$3:$E$200,MATCH(Data7[[#This Row],[Name:]],'Employee Info'!$B$3:$B$200,0),MATCH(Data7[[#This Row],[Hours Type:]],'Employee Info'!$C$2:$E$2,0)),"")</f>
        <v/>
      </c>
      <c r="K1338" s="19" t="str">
        <f>IFERROR(INDEX('Employee Info'!$C$3:$J$200,MATCH(Data7[[#This Row],[Name:]],'Employee Info'!$B$3:$B$200,0),MATCH(Data7[[#Headers],[Truck]],'Employee Info'!$C$2:$J$2,0)),"")</f>
        <v/>
      </c>
      <c r="L1338" s="19" t="str">
        <f>IFERROR(INDEX('Employee Info'!$C$3:$J$200,MATCH(Data7[[#This Row],[Name:]],'Employee Info'!$B$3:$B$200,0),MATCH(Data7[[#Headers],[Phone]],'Employee Info'!$C$2:$J$2,0)),"")</f>
        <v/>
      </c>
      <c r="M1338" s="19" t="str">
        <f>IFERROR(INDEX('Employee Info'!$C$3:$J$200,MATCH(Data7[[#This Row],[Name:]],'Employee Info'!$B$3:$B$200,0),MATCH(Data7[[#Headers],[Tech]],'Employee Info'!$C$2:$J$2,0)),"")</f>
        <v/>
      </c>
      <c r="N1338" s="19" t="str">
        <f>IFERROR(INDEX('Employee Info'!$C$3:$J$200,MATCH(Data7[[#This Row],[Name:]],'Employee Info'!$B$3:$B$200,0),MATCH(Data7[[#Headers],[Other]],'Employee Info'!$C$2:$J$2,0)),"")</f>
        <v/>
      </c>
      <c r="O1338" s="19">
        <f>IFERROR((Data7[[#This Row],[Hours:]]*SUM(Data7[[#This Row],[Rate]:[Other]])),"")</f>
        <v>0</v>
      </c>
      <c r="P1338" s="7" t="str">
        <f>IF(Data7[[#This Row],[WO'#:]]="","Riley #","WO#")</f>
        <v>WO#</v>
      </c>
      <c r="Q1338" s="7">
        <f>IFERROR(WEEKNUM(Data7[[#This Row],[Date:]]),"")</f>
        <v>29</v>
      </c>
      <c r="R1338" s="6">
        <f t="shared" si="60"/>
        <v>45487</v>
      </c>
      <c r="S1338" s="6">
        <f>Data7[[#This Row],[Week Start]]+7</f>
        <v>45494</v>
      </c>
      <c r="T1338" s="7" t="str">
        <f t="shared" si="61"/>
        <v>7/14/2024 - 7/21/2024</v>
      </c>
      <c r="U1338" s="7" t="str">
        <f t="shared" si="62"/>
        <v>Time Card</v>
      </c>
      <c r="V1338" s="8" t="str">
        <f>RIGHT(TEXT(Data7[[#This Row],[Date:]],"mmddyyyy"),4)</f>
        <v>2024</v>
      </c>
      <c r="W1338" s="8" t="str">
        <f>MID(TEXT(Data7[[#This Row],[Date:]],"mmddyyyy"),3,2)</f>
        <v>18</v>
      </c>
      <c r="X1338" s="8" t="str">
        <f>LEFT(TEXT(Data7[[#This Row],[Date:]],"mmddyyyy"),2)</f>
        <v>07</v>
      </c>
      <c r="Y1338" s="6">
        <f>DATE(Data7[[#This Row],[Year]],Data7[[#This Row],[Month]],Data7[[#This Row],[Day]])</f>
        <v>45491</v>
      </c>
    </row>
    <row r="1339" spans="1:25" x14ac:dyDescent="0.3">
      <c r="A1339" s="5">
        <v>45491.422996643516</v>
      </c>
      <c r="B1339" s="7" t="s">
        <v>35</v>
      </c>
      <c r="C1339" s="6" t="s">
        <v>1894</v>
      </c>
      <c r="D1339" s="7" t="s">
        <v>1895</v>
      </c>
      <c r="E1339" s="8">
        <v>3</v>
      </c>
      <c r="F1339" s="7">
        <v>7130810</v>
      </c>
      <c r="G1339" s="7" t="s">
        <v>68</v>
      </c>
      <c r="H1339" s="7" t="s">
        <v>756</v>
      </c>
      <c r="I1339" s="7" t="s">
        <v>44</v>
      </c>
      <c r="J1339" s="19" t="str">
        <f>IFERROR(INDEX('Employee Info'!$C$3:$E$200,MATCH(Data7[[#This Row],[Name:]],'Employee Info'!$B$3:$B$200,0),MATCH(Data7[[#This Row],[Hours Type:]],'Employee Info'!$C$2:$E$2,0)),"")</f>
        <v/>
      </c>
      <c r="K1339" s="19" t="str">
        <f>IFERROR(INDEX('Employee Info'!$C$3:$J$200,MATCH(Data7[[#This Row],[Name:]],'Employee Info'!$B$3:$B$200,0),MATCH(Data7[[#Headers],[Truck]],'Employee Info'!$C$2:$J$2,0)),"")</f>
        <v/>
      </c>
      <c r="L1339" s="19" t="str">
        <f>IFERROR(INDEX('Employee Info'!$C$3:$J$200,MATCH(Data7[[#This Row],[Name:]],'Employee Info'!$B$3:$B$200,0),MATCH(Data7[[#Headers],[Phone]],'Employee Info'!$C$2:$J$2,0)),"")</f>
        <v/>
      </c>
      <c r="M1339" s="19" t="str">
        <f>IFERROR(INDEX('Employee Info'!$C$3:$J$200,MATCH(Data7[[#This Row],[Name:]],'Employee Info'!$B$3:$B$200,0),MATCH(Data7[[#Headers],[Tech]],'Employee Info'!$C$2:$J$2,0)),"")</f>
        <v/>
      </c>
      <c r="N1339" s="19" t="str">
        <f>IFERROR(INDEX('Employee Info'!$C$3:$J$200,MATCH(Data7[[#This Row],[Name:]],'Employee Info'!$B$3:$B$200,0),MATCH(Data7[[#Headers],[Other]],'Employee Info'!$C$2:$J$2,0)),"")</f>
        <v/>
      </c>
      <c r="O1339" s="19">
        <f>IFERROR((Data7[[#This Row],[Hours:]]*SUM(Data7[[#This Row],[Rate]:[Other]])),"")</f>
        <v>0</v>
      </c>
      <c r="P1339" s="7" t="str">
        <f>IF(Data7[[#This Row],[WO'#:]]="","Riley #","WO#")</f>
        <v>WO#</v>
      </c>
      <c r="Q1339" s="7">
        <f>IFERROR(WEEKNUM(Data7[[#This Row],[Date:]]),"")</f>
        <v>29</v>
      </c>
      <c r="R1339" s="6">
        <f t="shared" si="60"/>
        <v>45487</v>
      </c>
      <c r="S1339" s="6">
        <f>Data7[[#This Row],[Week Start]]+7</f>
        <v>45494</v>
      </c>
      <c r="T1339" s="7" t="str">
        <f t="shared" si="61"/>
        <v>7/14/2024 - 7/21/2024</v>
      </c>
      <c r="U1339" s="7" t="str">
        <f t="shared" si="62"/>
        <v>Time Card</v>
      </c>
      <c r="V1339" s="8" t="str">
        <f>RIGHT(TEXT(Data7[[#This Row],[Date:]],"mmddyyyy"),4)</f>
        <v>2024</v>
      </c>
      <c r="W1339" s="8" t="str">
        <f>MID(TEXT(Data7[[#This Row],[Date:]],"mmddyyyy"),3,2)</f>
        <v>18</v>
      </c>
      <c r="X1339" s="8" t="str">
        <f>LEFT(TEXT(Data7[[#This Row],[Date:]],"mmddyyyy"),2)</f>
        <v>07</v>
      </c>
      <c r="Y1339" s="6">
        <f>DATE(Data7[[#This Row],[Year]],Data7[[#This Row],[Month]],Data7[[#This Row],[Day]])</f>
        <v>45491</v>
      </c>
    </row>
    <row r="1340" spans="1:25" x14ac:dyDescent="0.3">
      <c r="A1340" s="5">
        <v>45492.548191550923</v>
      </c>
      <c r="B1340" s="7" t="s">
        <v>66</v>
      </c>
      <c r="C1340" s="6" t="s">
        <v>1894</v>
      </c>
      <c r="D1340" s="7" t="s">
        <v>1906</v>
      </c>
      <c r="E1340" s="8">
        <v>1</v>
      </c>
      <c r="F1340" s="7">
        <v>7130810</v>
      </c>
      <c r="G1340" s="7" t="s">
        <v>68</v>
      </c>
      <c r="H1340" s="7" t="s">
        <v>756</v>
      </c>
      <c r="I1340" s="7" t="s">
        <v>44</v>
      </c>
      <c r="J1340" s="19" t="str">
        <f>IFERROR(INDEX('Employee Info'!$C$3:$E$200,MATCH(Data7[[#This Row],[Name:]],'Employee Info'!$B$3:$B$200,0),MATCH(Data7[[#This Row],[Hours Type:]],'Employee Info'!$C$2:$E$2,0)),"")</f>
        <v/>
      </c>
      <c r="K1340" s="19" t="str">
        <f>IFERROR(INDEX('Employee Info'!$C$3:$J$200,MATCH(Data7[[#This Row],[Name:]],'Employee Info'!$B$3:$B$200,0),MATCH(Data7[[#Headers],[Truck]],'Employee Info'!$C$2:$J$2,0)),"")</f>
        <v/>
      </c>
      <c r="L1340" s="19" t="str">
        <f>IFERROR(INDEX('Employee Info'!$C$3:$J$200,MATCH(Data7[[#This Row],[Name:]],'Employee Info'!$B$3:$B$200,0),MATCH(Data7[[#Headers],[Phone]],'Employee Info'!$C$2:$J$2,0)),"")</f>
        <v/>
      </c>
      <c r="M1340" s="19" t="str">
        <f>IFERROR(INDEX('Employee Info'!$C$3:$J$200,MATCH(Data7[[#This Row],[Name:]],'Employee Info'!$B$3:$B$200,0),MATCH(Data7[[#Headers],[Tech]],'Employee Info'!$C$2:$J$2,0)),"")</f>
        <v/>
      </c>
      <c r="N1340" s="19" t="str">
        <f>IFERROR(INDEX('Employee Info'!$C$3:$J$200,MATCH(Data7[[#This Row],[Name:]],'Employee Info'!$B$3:$B$200,0),MATCH(Data7[[#Headers],[Other]],'Employee Info'!$C$2:$J$2,0)),"")</f>
        <v/>
      </c>
      <c r="O1340" s="19">
        <f>IFERROR((Data7[[#This Row],[Hours:]]*SUM(Data7[[#This Row],[Rate]:[Other]])),"")</f>
        <v>0</v>
      </c>
      <c r="P1340" s="7" t="str">
        <f>IF(Data7[[#This Row],[WO'#:]]="","Riley #","WO#")</f>
        <v>WO#</v>
      </c>
      <c r="Q1340" s="7">
        <f>IFERROR(WEEKNUM(Data7[[#This Row],[Date:]]),"")</f>
        <v>29</v>
      </c>
      <c r="R1340" s="6">
        <f t="shared" si="60"/>
        <v>45487</v>
      </c>
      <c r="S1340" s="6">
        <f>Data7[[#This Row],[Week Start]]+7</f>
        <v>45494</v>
      </c>
      <c r="T1340" s="7" t="str">
        <f t="shared" si="61"/>
        <v>7/14/2024 - 7/21/2024</v>
      </c>
      <c r="U1340" s="7" t="str">
        <f t="shared" si="62"/>
        <v>Time Card</v>
      </c>
      <c r="V1340" s="8" t="str">
        <f>RIGHT(TEXT(Data7[[#This Row],[Date:]],"mmddyyyy"),4)</f>
        <v>2024</v>
      </c>
      <c r="W1340" s="8" t="str">
        <f>MID(TEXT(Data7[[#This Row],[Date:]],"mmddyyyy"),3,2)</f>
        <v>18</v>
      </c>
      <c r="X1340" s="8" t="str">
        <f>LEFT(TEXT(Data7[[#This Row],[Date:]],"mmddyyyy"),2)</f>
        <v>07</v>
      </c>
      <c r="Y1340" s="6">
        <f>DATE(Data7[[#This Row],[Year]],Data7[[#This Row],[Month]],Data7[[#This Row],[Day]])</f>
        <v>45491</v>
      </c>
    </row>
    <row r="1341" spans="1:25" x14ac:dyDescent="0.3">
      <c r="A1341" s="5">
        <v>45492.42417997685</v>
      </c>
      <c r="B1341" s="7" t="s">
        <v>23</v>
      </c>
      <c r="C1341" s="6" t="s">
        <v>1894</v>
      </c>
      <c r="D1341" s="7" t="s">
        <v>1899</v>
      </c>
      <c r="E1341" s="8">
        <v>4</v>
      </c>
      <c r="F1341" s="7" t="s">
        <v>68</v>
      </c>
      <c r="G1341" s="7" t="s">
        <v>68</v>
      </c>
      <c r="H1341" s="7" t="s">
        <v>756</v>
      </c>
      <c r="I1341" s="7" t="s">
        <v>44</v>
      </c>
      <c r="J1341" s="19" t="str">
        <f>IFERROR(INDEX('Employee Info'!$C$3:$E$200,MATCH(Data7[[#This Row],[Name:]],'Employee Info'!$B$3:$B$200,0),MATCH(Data7[[#This Row],[Hours Type:]],'Employee Info'!$C$2:$E$2,0)),"")</f>
        <v/>
      </c>
      <c r="K1341" s="19" t="str">
        <f>IFERROR(INDEX('Employee Info'!$C$3:$J$200,MATCH(Data7[[#This Row],[Name:]],'Employee Info'!$B$3:$B$200,0),MATCH(Data7[[#Headers],[Truck]],'Employee Info'!$C$2:$J$2,0)),"")</f>
        <v/>
      </c>
      <c r="L1341" s="19" t="str">
        <f>IFERROR(INDEX('Employee Info'!$C$3:$J$200,MATCH(Data7[[#This Row],[Name:]],'Employee Info'!$B$3:$B$200,0),MATCH(Data7[[#Headers],[Phone]],'Employee Info'!$C$2:$J$2,0)),"")</f>
        <v/>
      </c>
      <c r="M1341" s="19" t="str">
        <f>IFERROR(INDEX('Employee Info'!$C$3:$J$200,MATCH(Data7[[#This Row],[Name:]],'Employee Info'!$B$3:$B$200,0),MATCH(Data7[[#Headers],[Tech]],'Employee Info'!$C$2:$J$2,0)),"")</f>
        <v/>
      </c>
      <c r="N1341" s="19" t="str">
        <f>IFERROR(INDEX('Employee Info'!$C$3:$J$200,MATCH(Data7[[#This Row],[Name:]],'Employee Info'!$B$3:$B$200,0),MATCH(Data7[[#Headers],[Other]],'Employee Info'!$C$2:$J$2,0)),"")</f>
        <v/>
      </c>
      <c r="O1341" s="19">
        <f>IFERROR((Data7[[#This Row],[Hours:]]*SUM(Data7[[#This Row],[Rate]:[Other]])),"")</f>
        <v>0</v>
      </c>
      <c r="P1341" s="7" t="str">
        <f>IF(Data7[[#This Row],[WO'#:]]="","Riley #","WO#")</f>
        <v>Riley #</v>
      </c>
      <c r="Q1341" s="7">
        <f>IFERROR(WEEKNUM(Data7[[#This Row],[Date:]]),"")</f>
        <v>29</v>
      </c>
      <c r="R1341" s="6">
        <f t="shared" si="60"/>
        <v>45487</v>
      </c>
      <c r="S1341" s="6">
        <f>Data7[[#This Row],[Week Start]]+7</f>
        <v>45494</v>
      </c>
      <c r="T1341" s="7" t="str">
        <f t="shared" si="61"/>
        <v>7/14/2024 - 7/21/2024</v>
      </c>
      <c r="U1341" s="7" t="str">
        <f t="shared" si="62"/>
        <v>Time Card</v>
      </c>
      <c r="V1341" s="8" t="str">
        <f>RIGHT(TEXT(Data7[[#This Row],[Date:]],"mmddyyyy"),4)</f>
        <v>2024</v>
      </c>
      <c r="W1341" s="8" t="str">
        <f>MID(TEXT(Data7[[#This Row],[Date:]],"mmddyyyy"),3,2)</f>
        <v>18</v>
      </c>
      <c r="X1341" s="8" t="str">
        <f>LEFT(TEXT(Data7[[#This Row],[Date:]],"mmddyyyy"),2)</f>
        <v>07</v>
      </c>
      <c r="Y1341" s="6">
        <f>DATE(Data7[[#This Row],[Year]],Data7[[#This Row],[Month]],Data7[[#This Row],[Day]])</f>
        <v>45491</v>
      </c>
    </row>
    <row r="1342" spans="1:25" x14ac:dyDescent="0.3">
      <c r="A1342" s="5">
        <v>45492.55062858796</v>
      </c>
      <c r="B1342" s="7" t="s">
        <v>66</v>
      </c>
      <c r="C1342" s="6" t="s">
        <v>1894</v>
      </c>
      <c r="D1342" s="7" t="s">
        <v>1907</v>
      </c>
      <c r="E1342" s="8">
        <v>1</v>
      </c>
      <c r="F1342" s="7" t="s">
        <v>68</v>
      </c>
      <c r="G1342" s="7" t="s">
        <v>68</v>
      </c>
      <c r="H1342" s="7" t="s">
        <v>649</v>
      </c>
      <c r="I1342" s="7" t="s">
        <v>44</v>
      </c>
      <c r="J1342" s="19" t="str">
        <f>IFERROR(INDEX('Employee Info'!$C$3:$E$200,MATCH(Data7[[#This Row],[Name:]],'Employee Info'!$B$3:$B$200,0),MATCH(Data7[[#This Row],[Hours Type:]],'Employee Info'!$C$2:$E$2,0)),"")</f>
        <v/>
      </c>
      <c r="K1342" s="19" t="str">
        <f>IFERROR(INDEX('Employee Info'!$C$3:$J$200,MATCH(Data7[[#This Row],[Name:]],'Employee Info'!$B$3:$B$200,0),MATCH(Data7[[#Headers],[Truck]],'Employee Info'!$C$2:$J$2,0)),"")</f>
        <v/>
      </c>
      <c r="L1342" s="19" t="str">
        <f>IFERROR(INDEX('Employee Info'!$C$3:$J$200,MATCH(Data7[[#This Row],[Name:]],'Employee Info'!$B$3:$B$200,0),MATCH(Data7[[#Headers],[Phone]],'Employee Info'!$C$2:$J$2,0)),"")</f>
        <v/>
      </c>
      <c r="M1342" s="19" t="str">
        <f>IFERROR(INDEX('Employee Info'!$C$3:$J$200,MATCH(Data7[[#This Row],[Name:]],'Employee Info'!$B$3:$B$200,0),MATCH(Data7[[#Headers],[Tech]],'Employee Info'!$C$2:$J$2,0)),"")</f>
        <v/>
      </c>
      <c r="N1342" s="19" t="str">
        <f>IFERROR(INDEX('Employee Info'!$C$3:$J$200,MATCH(Data7[[#This Row],[Name:]],'Employee Info'!$B$3:$B$200,0),MATCH(Data7[[#Headers],[Other]],'Employee Info'!$C$2:$J$2,0)),"")</f>
        <v/>
      </c>
      <c r="O1342" s="19">
        <f>IFERROR((Data7[[#This Row],[Hours:]]*SUM(Data7[[#This Row],[Rate]:[Other]])),"")</f>
        <v>0</v>
      </c>
      <c r="P1342" s="7" t="str">
        <f>IF(Data7[[#This Row],[WO'#:]]="","Riley #","WO#")</f>
        <v>Riley #</v>
      </c>
      <c r="Q1342" s="7">
        <f>IFERROR(WEEKNUM(Data7[[#This Row],[Date:]]),"")</f>
        <v>29</v>
      </c>
      <c r="R1342" s="6">
        <f t="shared" si="60"/>
        <v>45487</v>
      </c>
      <c r="S1342" s="6">
        <f>Data7[[#This Row],[Week Start]]+7</f>
        <v>45494</v>
      </c>
      <c r="T1342" s="7" t="str">
        <f t="shared" si="61"/>
        <v>7/14/2024 - 7/21/2024</v>
      </c>
      <c r="U1342" s="7" t="str">
        <f t="shared" si="62"/>
        <v>Time Card</v>
      </c>
      <c r="V1342" s="8" t="str">
        <f>RIGHT(TEXT(Data7[[#This Row],[Date:]],"mmddyyyy"),4)</f>
        <v>2024</v>
      </c>
      <c r="W1342" s="8" t="str">
        <f>MID(TEXT(Data7[[#This Row],[Date:]],"mmddyyyy"),3,2)</f>
        <v>18</v>
      </c>
      <c r="X1342" s="8" t="str">
        <f>LEFT(TEXT(Data7[[#This Row],[Date:]],"mmddyyyy"),2)</f>
        <v>07</v>
      </c>
      <c r="Y1342" s="6">
        <f>DATE(Data7[[#This Row],[Year]],Data7[[#This Row],[Month]],Data7[[#This Row],[Day]])</f>
        <v>45491</v>
      </c>
    </row>
    <row r="1343" spans="1:25" x14ac:dyDescent="0.3">
      <c r="A1343" s="5">
        <v>45492.425809375003</v>
      </c>
      <c r="B1343" s="7" t="s">
        <v>23</v>
      </c>
      <c r="C1343" s="6" t="s">
        <v>1894</v>
      </c>
      <c r="D1343" s="7" t="s">
        <v>1900</v>
      </c>
      <c r="E1343" s="8">
        <v>4</v>
      </c>
      <c r="F1343" s="7" t="s">
        <v>68</v>
      </c>
      <c r="G1343" s="7" t="s">
        <v>68</v>
      </c>
      <c r="H1343" s="7" t="s">
        <v>912</v>
      </c>
      <c r="I1343" s="7" t="s">
        <v>44</v>
      </c>
      <c r="J1343" s="19" t="str">
        <f>IFERROR(INDEX('Employee Info'!$C$3:$E$200,MATCH(Data7[[#This Row],[Name:]],'Employee Info'!$B$3:$B$200,0),MATCH(Data7[[#This Row],[Hours Type:]],'Employee Info'!$C$2:$E$2,0)),"")</f>
        <v/>
      </c>
      <c r="K1343" s="19" t="str">
        <f>IFERROR(INDEX('Employee Info'!$C$3:$J$200,MATCH(Data7[[#This Row],[Name:]],'Employee Info'!$B$3:$B$200,0),MATCH(Data7[[#Headers],[Truck]],'Employee Info'!$C$2:$J$2,0)),"")</f>
        <v/>
      </c>
      <c r="L1343" s="19" t="str">
        <f>IFERROR(INDEX('Employee Info'!$C$3:$J$200,MATCH(Data7[[#This Row],[Name:]],'Employee Info'!$B$3:$B$200,0),MATCH(Data7[[#Headers],[Phone]],'Employee Info'!$C$2:$J$2,0)),"")</f>
        <v/>
      </c>
      <c r="M1343" s="19" t="str">
        <f>IFERROR(INDEX('Employee Info'!$C$3:$J$200,MATCH(Data7[[#This Row],[Name:]],'Employee Info'!$B$3:$B$200,0),MATCH(Data7[[#Headers],[Tech]],'Employee Info'!$C$2:$J$2,0)),"")</f>
        <v/>
      </c>
      <c r="N1343" s="19" t="str">
        <f>IFERROR(INDEX('Employee Info'!$C$3:$J$200,MATCH(Data7[[#This Row],[Name:]],'Employee Info'!$B$3:$B$200,0),MATCH(Data7[[#Headers],[Other]],'Employee Info'!$C$2:$J$2,0)),"")</f>
        <v/>
      </c>
      <c r="O1343" s="19">
        <f>IFERROR((Data7[[#This Row],[Hours:]]*SUM(Data7[[#This Row],[Rate]:[Other]])),"")</f>
        <v>0</v>
      </c>
      <c r="P1343" s="7" t="str">
        <f>IF(Data7[[#This Row],[WO'#:]]="","Riley #","WO#")</f>
        <v>Riley #</v>
      </c>
      <c r="Q1343" s="7">
        <f>IFERROR(WEEKNUM(Data7[[#This Row],[Date:]]),"")</f>
        <v>29</v>
      </c>
      <c r="R1343" s="6">
        <f t="shared" si="60"/>
        <v>45487</v>
      </c>
      <c r="S1343" s="6">
        <f>Data7[[#This Row],[Week Start]]+7</f>
        <v>45494</v>
      </c>
      <c r="T1343" s="7" t="str">
        <f t="shared" si="61"/>
        <v>7/14/2024 - 7/21/2024</v>
      </c>
      <c r="U1343" s="7" t="str">
        <f t="shared" si="62"/>
        <v>Time Card</v>
      </c>
      <c r="V1343" s="8" t="str">
        <f>RIGHT(TEXT(Data7[[#This Row],[Date:]],"mmddyyyy"),4)</f>
        <v>2024</v>
      </c>
      <c r="W1343" s="8" t="str">
        <f>MID(TEXT(Data7[[#This Row],[Date:]],"mmddyyyy"),3,2)</f>
        <v>18</v>
      </c>
      <c r="X1343" s="8" t="str">
        <f>LEFT(TEXT(Data7[[#This Row],[Date:]],"mmddyyyy"),2)</f>
        <v>07</v>
      </c>
      <c r="Y1343" s="6">
        <f>DATE(Data7[[#This Row],[Year]],Data7[[#This Row],[Month]],Data7[[#This Row],[Day]])</f>
        <v>45491</v>
      </c>
    </row>
    <row r="1344" spans="1:25" x14ac:dyDescent="0.3">
      <c r="A1344" s="5">
        <v>45492.55272349537</v>
      </c>
      <c r="B1344" s="7" t="s">
        <v>66</v>
      </c>
      <c r="C1344" s="6" t="s">
        <v>1894</v>
      </c>
      <c r="D1344" s="7" t="s">
        <v>1908</v>
      </c>
      <c r="E1344" s="8">
        <v>1</v>
      </c>
      <c r="F1344" s="7" t="s">
        <v>68</v>
      </c>
      <c r="G1344" s="7" t="s">
        <v>68</v>
      </c>
      <c r="H1344" s="7" t="s">
        <v>912</v>
      </c>
      <c r="I1344" s="7" t="s">
        <v>44</v>
      </c>
      <c r="J1344" s="19" t="str">
        <f>IFERROR(INDEX('Employee Info'!$C$3:$E$200,MATCH(Data7[[#This Row],[Name:]],'Employee Info'!$B$3:$B$200,0),MATCH(Data7[[#This Row],[Hours Type:]],'Employee Info'!$C$2:$E$2,0)),"")</f>
        <v/>
      </c>
      <c r="K1344" s="19" t="str">
        <f>IFERROR(INDEX('Employee Info'!$C$3:$J$200,MATCH(Data7[[#This Row],[Name:]],'Employee Info'!$B$3:$B$200,0),MATCH(Data7[[#Headers],[Truck]],'Employee Info'!$C$2:$J$2,0)),"")</f>
        <v/>
      </c>
      <c r="L1344" s="19" t="str">
        <f>IFERROR(INDEX('Employee Info'!$C$3:$J$200,MATCH(Data7[[#This Row],[Name:]],'Employee Info'!$B$3:$B$200,0),MATCH(Data7[[#Headers],[Phone]],'Employee Info'!$C$2:$J$2,0)),"")</f>
        <v/>
      </c>
      <c r="M1344" s="19" t="str">
        <f>IFERROR(INDEX('Employee Info'!$C$3:$J$200,MATCH(Data7[[#This Row],[Name:]],'Employee Info'!$B$3:$B$200,0),MATCH(Data7[[#Headers],[Tech]],'Employee Info'!$C$2:$J$2,0)),"")</f>
        <v/>
      </c>
      <c r="N1344" s="19" t="str">
        <f>IFERROR(INDEX('Employee Info'!$C$3:$J$200,MATCH(Data7[[#This Row],[Name:]],'Employee Info'!$B$3:$B$200,0),MATCH(Data7[[#Headers],[Other]],'Employee Info'!$C$2:$J$2,0)),"")</f>
        <v/>
      </c>
      <c r="O1344" s="19">
        <f>IFERROR((Data7[[#This Row],[Hours:]]*SUM(Data7[[#This Row],[Rate]:[Other]])),"")</f>
        <v>0</v>
      </c>
      <c r="P1344" s="7" t="str">
        <f>IF(Data7[[#This Row],[WO'#:]]="","Riley #","WO#")</f>
        <v>Riley #</v>
      </c>
      <c r="Q1344" s="7">
        <f>IFERROR(WEEKNUM(Data7[[#This Row],[Date:]]),"")</f>
        <v>29</v>
      </c>
      <c r="R1344" s="6">
        <f t="shared" si="60"/>
        <v>45487</v>
      </c>
      <c r="S1344" s="6">
        <f>Data7[[#This Row],[Week Start]]+7</f>
        <v>45494</v>
      </c>
      <c r="T1344" s="7" t="str">
        <f t="shared" si="61"/>
        <v>7/14/2024 - 7/21/2024</v>
      </c>
      <c r="U1344" s="7" t="str">
        <f t="shared" si="62"/>
        <v>Time Card</v>
      </c>
      <c r="V1344" s="8" t="str">
        <f>RIGHT(TEXT(Data7[[#This Row],[Date:]],"mmddyyyy"),4)</f>
        <v>2024</v>
      </c>
      <c r="W1344" s="8" t="str">
        <f>MID(TEXT(Data7[[#This Row],[Date:]],"mmddyyyy"),3,2)</f>
        <v>18</v>
      </c>
      <c r="X1344" s="8" t="str">
        <f>LEFT(TEXT(Data7[[#This Row],[Date:]],"mmddyyyy"),2)</f>
        <v>07</v>
      </c>
      <c r="Y1344" s="6">
        <f>DATE(Data7[[#This Row],[Year]],Data7[[#This Row],[Month]],Data7[[#This Row],[Day]])</f>
        <v>45491</v>
      </c>
    </row>
    <row r="1345" spans="1:25" x14ac:dyDescent="0.3">
      <c r="A1345" s="5">
        <v>45492.577783912035</v>
      </c>
      <c r="B1345" s="7" t="s">
        <v>66</v>
      </c>
      <c r="C1345" s="6" t="s">
        <v>1898</v>
      </c>
      <c r="D1345" s="7" t="s">
        <v>1913</v>
      </c>
      <c r="E1345" s="8">
        <v>4</v>
      </c>
      <c r="F1345" s="7">
        <v>6984733</v>
      </c>
      <c r="G1345" s="7" t="s">
        <v>68</v>
      </c>
      <c r="H1345" s="7" t="s">
        <v>756</v>
      </c>
      <c r="I1345" s="7" t="s">
        <v>44</v>
      </c>
      <c r="J1345" s="19" t="str">
        <f>IFERROR(INDEX('Employee Info'!$C$3:$E$200,MATCH(Data7[[#This Row],[Name:]],'Employee Info'!$B$3:$B$200,0),MATCH(Data7[[#This Row],[Hours Type:]],'Employee Info'!$C$2:$E$2,0)),"")</f>
        <v/>
      </c>
      <c r="K1345" s="19" t="str">
        <f>IFERROR(INDEX('Employee Info'!$C$3:$J$200,MATCH(Data7[[#This Row],[Name:]],'Employee Info'!$B$3:$B$200,0),MATCH(Data7[[#Headers],[Truck]],'Employee Info'!$C$2:$J$2,0)),"")</f>
        <v/>
      </c>
      <c r="L1345" s="19" t="str">
        <f>IFERROR(INDEX('Employee Info'!$C$3:$J$200,MATCH(Data7[[#This Row],[Name:]],'Employee Info'!$B$3:$B$200,0),MATCH(Data7[[#Headers],[Phone]],'Employee Info'!$C$2:$J$2,0)),"")</f>
        <v/>
      </c>
      <c r="M1345" s="19" t="str">
        <f>IFERROR(INDEX('Employee Info'!$C$3:$J$200,MATCH(Data7[[#This Row],[Name:]],'Employee Info'!$B$3:$B$200,0),MATCH(Data7[[#Headers],[Tech]],'Employee Info'!$C$2:$J$2,0)),"")</f>
        <v/>
      </c>
      <c r="N1345" s="19" t="str">
        <f>IFERROR(INDEX('Employee Info'!$C$3:$J$200,MATCH(Data7[[#This Row],[Name:]],'Employee Info'!$B$3:$B$200,0),MATCH(Data7[[#Headers],[Other]],'Employee Info'!$C$2:$J$2,0)),"")</f>
        <v/>
      </c>
      <c r="O1345" s="19">
        <f>IFERROR((Data7[[#This Row],[Hours:]]*SUM(Data7[[#This Row],[Rate]:[Other]])),"")</f>
        <v>0</v>
      </c>
      <c r="P1345" s="7" t="str">
        <f>IF(Data7[[#This Row],[WO'#:]]="","Riley #","WO#")</f>
        <v>WO#</v>
      </c>
      <c r="Q1345" s="7">
        <f>IFERROR(WEEKNUM(Data7[[#This Row],[Date:]]),"")</f>
        <v>29</v>
      </c>
      <c r="R1345" s="6">
        <f t="shared" si="60"/>
        <v>45487</v>
      </c>
      <c r="S1345" s="6">
        <f>Data7[[#This Row],[Week Start]]+7</f>
        <v>45494</v>
      </c>
      <c r="T1345" s="7" t="str">
        <f t="shared" si="61"/>
        <v>7/14/2024 - 7/21/2024</v>
      </c>
      <c r="U1345" s="7" t="str">
        <f t="shared" si="62"/>
        <v>Time Card</v>
      </c>
      <c r="V1345" s="8" t="str">
        <f>RIGHT(TEXT(Data7[[#This Row],[Date:]],"mmddyyyy"),4)</f>
        <v>2024</v>
      </c>
      <c r="W1345" s="8" t="str">
        <f>MID(TEXT(Data7[[#This Row],[Date:]],"mmddyyyy"),3,2)</f>
        <v>19</v>
      </c>
      <c r="X1345" s="8" t="str">
        <f>LEFT(TEXT(Data7[[#This Row],[Date:]],"mmddyyyy"),2)</f>
        <v>07</v>
      </c>
      <c r="Y1345" s="6">
        <f>DATE(Data7[[#This Row],[Year]],Data7[[#This Row],[Month]],Data7[[#This Row],[Day]])</f>
        <v>45492</v>
      </c>
    </row>
    <row r="1346" spans="1:25" x14ac:dyDescent="0.3">
      <c r="A1346" s="5">
        <v>45492.57794722222</v>
      </c>
      <c r="B1346" s="7" t="s">
        <v>66</v>
      </c>
      <c r="C1346" s="6" t="s">
        <v>1898</v>
      </c>
      <c r="D1346" s="7" t="s">
        <v>1913</v>
      </c>
      <c r="E1346" s="8">
        <v>1</v>
      </c>
      <c r="F1346" s="7">
        <v>6984733</v>
      </c>
      <c r="G1346" s="7" t="s">
        <v>68</v>
      </c>
      <c r="H1346" s="7" t="s">
        <v>756</v>
      </c>
      <c r="I1346" s="7" t="s">
        <v>45</v>
      </c>
      <c r="J1346" s="19" t="str">
        <f>IFERROR(INDEX('Employee Info'!$C$3:$E$200,MATCH(Data7[[#This Row],[Name:]],'Employee Info'!$B$3:$B$200,0),MATCH(Data7[[#This Row],[Hours Type:]],'Employee Info'!$C$2:$E$2,0)),"")</f>
        <v/>
      </c>
      <c r="K1346" s="19" t="str">
        <f>IFERROR(INDEX('Employee Info'!$C$3:$J$200,MATCH(Data7[[#This Row],[Name:]],'Employee Info'!$B$3:$B$200,0),MATCH(Data7[[#Headers],[Truck]],'Employee Info'!$C$2:$J$2,0)),"")</f>
        <v/>
      </c>
      <c r="L1346" s="19" t="str">
        <f>IFERROR(INDEX('Employee Info'!$C$3:$J$200,MATCH(Data7[[#This Row],[Name:]],'Employee Info'!$B$3:$B$200,0),MATCH(Data7[[#Headers],[Phone]],'Employee Info'!$C$2:$J$2,0)),"")</f>
        <v/>
      </c>
      <c r="M1346" s="19" t="str">
        <f>IFERROR(INDEX('Employee Info'!$C$3:$J$200,MATCH(Data7[[#This Row],[Name:]],'Employee Info'!$B$3:$B$200,0),MATCH(Data7[[#Headers],[Tech]],'Employee Info'!$C$2:$J$2,0)),"")</f>
        <v/>
      </c>
      <c r="N1346" s="19" t="str">
        <f>IFERROR(INDEX('Employee Info'!$C$3:$J$200,MATCH(Data7[[#This Row],[Name:]],'Employee Info'!$B$3:$B$200,0),MATCH(Data7[[#Headers],[Other]],'Employee Info'!$C$2:$J$2,0)),"")</f>
        <v/>
      </c>
      <c r="O1346" s="19">
        <f>IFERROR((Data7[[#This Row],[Hours:]]*SUM(Data7[[#This Row],[Rate]:[Other]])),"")</f>
        <v>0</v>
      </c>
      <c r="P1346" s="7" t="str">
        <f>IF(Data7[[#This Row],[WO'#:]]="","Riley #","WO#")</f>
        <v>WO#</v>
      </c>
      <c r="Q1346" s="7">
        <f>IFERROR(WEEKNUM(Data7[[#This Row],[Date:]]),"")</f>
        <v>29</v>
      </c>
      <c r="R1346" s="6">
        <f t="shared" ref="R1346:R1409" si="63">DATE(RIGHT(TEXT(C1346,"mm/dd/yyyy"),4),1,1)+(Q1346-1)*7-(WEEKDAY(DATE(RIGHT(TEXT(C1346,"mm/dd/yyyy"),4),1,1)))+1</f>
        <v>45487</v>
      </c>
      <c r="S1346" s="6">
        <f>Data7[[#This Row],[Week Start]]+7</f>
        <v>45494</v>
      </c>
      <c r="T1346" s="7" t="str">
        <f t="shared" ref="T1346:T1409" si="64">IFERROR(TEXT(R1346, "m/d/yyyy") &amp; " - " &amp; TEXT(S1346, "m/d/yyyy"),"")</f>
        <v>7/14/2024 - 7/21/2024</v>
      </c>
      <c r="U1346" s="7" t="str">
        <f t="shared" ref="U1346:U1409" si="65">"Time Card"</f>
        <v>Time Card</v>
      </c>
      <c r="V1346" s="8" t="str">
        <f>RIGHT(TEXT(Data7[[#This Row],[Date:]],"mmddyyyy"),4)</f>
        <v>2024</v>
      </c>
      <c r="W1346" s="8" t="str">
        <f>MID(TEXT(Data7[[#This Row],[Date:]],"mmddyyyy"),3,2)</f>
        <v>19</v>
      </c>
      <c r="X1346" s="8" t="str">
        <f>LEFT(TEXT(Data7[[#This Row],[Date:]],"mmddyyyy"),2)</f>
        <v>07</v>
      </c>
      <c r="Y1346" s="6">
        <f>DATE(Data7[[#This Row],[Year]],Data7[[#This Row],[Month]],Data7[[#This Row],[Day]])</f>
        <v>45492</v>
      </c>
    </row>
    <row r="1347" spans="1:25" x14ac:dyDescent="0.3">
      <c r="A1347" s="5">
        <v>45492.54621990741</v>
      </c>
      <c r="B1347" s="7" t="s">
        <v>66</v>
      </c>
      <c r="C1347" s="6" t="s">
        <v>1898</v>
      </c>
      <c r="D1347" s="7" t="s">
        <v>1903</v>
      </c>
      <c r="E1347" s="8">
        <v>1</v>
      </c>
      <c r="F1347" s="7">
        <v>7129674</v>
      </c>
      <c r="G1347" s="7" t="s">
        <v>68</v>
      </c>
      <c r="H1347" s="7" t="s">
        <v>756</v>
      </c>
      <c r="I1347" s="7" t="s">
        <v>44</v>
      </c>
      <c r="J1347" s="19" t="str">
        <f>IFERROR(INDEX('Employee Info'!$C$3:$E$200,MATCH(Data7[[#This Row],[Name:]],'Employee Info'!$B$3:$B$200,0),MATCH(Data7[[#This Row],[Hours Type:]],'Employee Info'!$C$2:$E$2,0)),"")</f>
        <v/>
      </c>
      <c r="K1347" s="19" t="str">
        <f>IFERROR(INDEX('Employee Info'!$C$3:$J$200,MATCH(Data7[[#This Row],[Name:]],'Employee Info'!$B$3:$B$200,0),MATCH(Data7[[#Headers],[Truck]],'Employee Info'!$C$2:$J$2,0)),"")</f>
        <v/>
      </c>
      <c r="L1347" s="19" t="str">
        <f>IFERROR(INDEX('Employee Info'!$C$3:$J$200,MATCH(Data7[[#This Row],[Name:]],'Employee Info'!$B$3:$B$200,0),MATCH(Data7[[#Headers],[Phone]],'Employee Info'!$C$2:$J$2,0)),"")</f>
        <v/>
      </c>
      <c r="M1347" s="19" t="str">
        <f>IFERROR(INDEX('Employee Info'!$C$3:$J$200,MATCH(Data7[[#This Row],[Name:]],'Employee Info'!$B$3:$B$200,0),MATCH(Data7[[#Headers],[Tech]],'Employee Info'!$C$2:$J$2,0)),"")</f>
        <v/>
      </c>
      <c r="N1347" s="19" t="str">
        <f>IFERROR(INDEX('Employee Info'!$C$3:$J$200,MATCH(Data7[[#This Row],[Name:]],'Employee Info'!$B$3:$B$200,0),MATCH(Data7[[#Headers],[Other]],'Employee Info'!$C$2:$J$2,0)),"")</f>
        <v/>
      </c>
      <c r="O1347" s="19">
        <f>IFERROR((Data7[[#This Row],[Hours:]]*SUM(Data7[[#This Row],[Rate]:[Other]])),"")</f>
        <v>0</v>
      </c>
      <c r="P1347" s="7" t="str">
        <f>IF(Data7[[#This Row],[WO'#:]]="","Riley #","WO#")</f>
        <v>WO#</v>
      </c>
      <c r="Q1347" s="7">
        <f>IFERROR(WEEKNUM(Data7[[#This Row],[Date:]]),"")</f>
        <v>29</v>
      </c>
      <c r="R1347" s="6">
        <f t="shared" si="63"/>
        <v>45487</v>
      </c>
      <c r="S1347" s="6">
        <f>Data7[[#This Row],[Week Start]]+7</f>
        <v>45494</v>
      </c>
      <c r="T1347" s="7" t="str">
        <f t="shared" si="64"/>
        <v>7/14/2024 - 7/21/2024</v>
      </c>
      <c r="U1347" s="7" t="str">
        <f t="shared" si="65"/>
        <v>Time Card</v>
      </c>
      <c r="V1347" s="8" t="str">
        <f>RIGHT(TEXT(Data7[[#This Row],[Date:]],"mmddyyyy"),4)</f>
        <v>2024</v>
      </c>
      <c r="W1347" s="8" t="str">
        <f>MID(TEXT(Data7[[#This Row],[Date:]],"mmddyyyy"),3,2)</f>
        <v>19</v>
      </c>
      <c r="X1347" s="8" t="str">
        <f>LEFT(TEXT(Data7[[#This Row],[Date:]],"mmddyyyy"),2)</f>
        <v>07</v>
      </c>
      <c r="Y1347" s="6">
        <f>DATE(Data7[[#This Row],[Year]],Data7[[#This Row],[Month]],Data7[[#This Row],[Day]])</f>
        <v>45492</v>
      </c>
    </row>
    <row r="1348" spans="1:25" x14ac:dyDescent="0.3">
      <c r="A1348" s="5">
        <v>45492.54670590278</v>
      </c>
      <c r="B1348" s="7" t="s">
        <v>66</v>
      </c>
      <c r="C1348" s="6" t="s">
        <v>1898</v>
      </c>
      <c r="D1348" s="7" t="s">
        <v>1904</v>
      </c>
      <c r="E1348" s="8">
        <v>1</v>
      </c>
      <c r="F1348" s="7">
        <v>7130544</v>
      </c>
      <c r="G1348" s="7" t="s">
        <v>68</v>
      </c>
      <c r="H1348" s="7" t="s">
        <v>756</v>
      </c>
      <c r="I1348" s="7" t="s">
        <v>44</v>
      </c>
      <c r="J1348" s="19" t="str">
        <f>IFERROR(INDEX('Employee Info'!$C$3:$E$200,MATCH(Data7[[#This Row],[Name:]],'Employee Info'!$B$3:$B$200,0),MATCH(Data7[[#This Row],[Hours Type:]],'Employee Info'!$C$2:$E$2,0)),"")</f>
        <v/>
      </c>
      <c r="K1348" s="19" t="str">
        <f>IFERROR(INDEX('Employee Info'!$C$3:$J$200,MATCH(Data7[[#This Row],[Name:]],'Employee Info'!$B$3:$B$200,0),MATCH(Data7[[#Headers],[Truck]],'Employee Info'!$C$2:$J$2,0)),"")</f>
        <v/>
      </c>
      <c r="L1348" s="19" t="str">
        <f>IFERROR(INDEX('Employee Info'!$C$3:$J$200,MATCH(Data7[[#This Row],[Name:]],'Employee Info'!$B$3:$B$200,0),MATCH(Data7[[#Headers],[Phone]],'Employee Info'!$C$2:$J$2,0)),"")</f>
        <v/>
      </c>
      <c r="M1348" s="19" t="str">
        <f>IFERROR(INDEX('Employee Info'!$C$3:$J$200,MATCH(Data7[[#This Row],[Name:]],'Employee Info'!$B$3:$B$200,0),MATCH(Data7[[#Headers],[Tech]],'Employee Info'!$C$2:$J$2,0)),"")</f>
        <v/>
      </c>
      <c r="N1348" s="19" t="str">
        <f>IFERROR(INDEX('Employee Info'!$C$3:$J$200,MATCH(Data7[[#This Row],[Name:]],'Employee Info'!$B$3:$B$200,0),MATCH(Data7[[#Headers],[Other]],'Employee Info'!$C$2:$J$2,0)),"")</f>
        <v/>
      </c>
      <c r="O1348" s="19">
        <f>IFERROR((Data7[[#This Row],[Hours:]]*SUM(Data7[[#This Row],[Rate]:[Other]])),"")</f>
        <v>0</v>
      </c>
      <c r="P1348" s="7" t="str">
        <f>IF(Data7[[#This Row],[WO'#:]]="","Riley #","WO#")</f>
        <v>WO#</v>
      </c>
      <c r="Q1348" s="7">
        <f>IFERROR(WEEKNUM(Data7[[#This Row],[Date:]]),"")</f>
        <v>29</v>
      </c>
      <c r="R1348" s="6">
        <f t="shared" si="63"/>
        <v>45487</v>
      </c>
      <c r="S1348" s="6">
        <f>Data7[[#This Row],[Week Start]]+7</f>
        <v>45494</v>
      </c>
      <c r="T1348" s="7" t="str">
        <f t="shared" si="64"/>
        <v>7/14/2024 - 7/21/2024</v>
      </c>
      <c r="U1348" s="7" t="str">
        <f t="shared" si="65"/>
        <v>Time Card</v>
      </c>
      <c r="V1348" s="8" t="str">
        <f>RIGHT(TEXT(Data7[[#This Row],[Date:]],"mmddyyyy"),4)</f>
        <v>2024</v>
      </c>
      <c r="W1348" s="8" t="str">
        <f>MID(TEXT(Data7[[#This Row],[Date:]],"mmddyyyy"),3,2)</f>
        <v>19</v>
      </c>
      <c r="X1348" s="8" t="str">
        <f>LEFT(TEXT(Data7[[#This Row],[Date:]],"mmddyyyy"),2)</f>
        <v>07</v>
      </c>
      <c r="Y1348" s="6">
        <f>DATE(Data7[[#This Row],[Year]],Data7[[#This Row],[Month]],Data7[[#This Row],[Day]])</f>
        <v>45492</v>
      </c>
    </row>
    <row r="1349" spans="1:25" x14ac:dyDescent="0.3">
      <c r="A1349" s="5">
        <v>45492.547433796295</v>
      </c>
      <c r="B1349" s="7" t="s">
        <v>66</v>
      </c>
      <c r="C1349" s="6" t="s">
        <v>1898</v>
      </c>
      <c r="D1349" s="7" t="s">
        <v>1905</v>
      </c>
      <c r="E1349" s="8">
        <v>1</v>
      </c>
      <c r="F1349" s="7">
        <v>7130544</v>
      </c>
      <c r="G1349" s="7" t="s">
        <v>68</v>
      </c>
      <c r="H1349" s="7" t="s">
        <v>756</v>
      </c>
      <c r="I1349" s="7" t="s">
        <v>44</v>
      </c>
      <c r="J1349" s="19" t="str">
        <f>IFERROR(INDEX('Employee Info'!$C$3:$E$200,MATCH(Data7[[#This Row],[Name:]],'Employee Info'!$B$3:$B$200,0),MATCH(Data7[[#This Row],[Hours Type:]],'Employee Info'!$C$2:$E$2,0)),"")</f>
        <v/>
      </c>
      <c r="K1349" s="19" t="str">
        <f>IFERROR(INDEX('Employee Info'!$C$3:$J$200,MATCH(Data7[[#This Row],[Name:]],'Employee Info'!$B$3:$B$200,0),MATCH(Data7[[#Headers],[Truck]],'Employee Info'!$C$2:$J$2,0)),"")</f>
        <v/>
      </c>
      <c r="L1349" s="19" t="str">
        <f>IFERROR(INDEX('Employee Info'!$C$3:$J$200,MATCH(Data7[[#This Row],[Name:]],'Employee Info'!$B$3:$B$200,0),MATCH(Data7[[#Headers],[Phone]],'Employee Info'!$C$2:$J$2,0)),"")</f>
        <v/>
      </c>
      <c r="M1349" s="19" t="str">
        <f>IFERROR(INDEX('Employee Info'!$C$3:$J$200,MATCH(Data7[[#This Row],[Name:]],'Employee Info'!$B$3:$B$200,0),MATCH(Data7[[#Headers],[Tech]],'Employee Info'!$C$2:$J$2,0)),"")</f>
        <v/>
      </c>
      <c r="N1349" s="19" t="str">
        <f>IFERROR(INDEX('Employee Info'!$C$3:$J$200,MATCH(Data7[[#This Row],[Name:]],'Employee Info'!$B$3:$B$200,0),MATCH(Data7[[#Headers],[Other]],'Employee Info'!$C$2:$J$2,0)),"")</f>
        <v/>
      </c>
      <c r="O1349" s="19">
        <f>IFERROR((Data7[[#This Row],[Hours:]]*SUM(Data7[[#This Row],[Rate]:[Other]])),"")</f>
        <v>0</v>
      </c>
      <c r="P1349" s="7" t="str">
        <f>IF(Data7[[#This Row],[WO'#:]]="","Riley #","WO#")</f>
        <v>WO#</v>
      </c>
      <c r="Q1349" s="7">
        <f>IFERROR(WEEKNUM(Data7[[#This Row],[Date:]]),"")</f>
        <v>29</v>
      </c>
      <c r="R1349" s="6">
        <f t="shared" si="63"/>
        <v>45487</v>
      </c>
      <c r="S1349" s="6">
        <f>Data7[[#This Row],[Week Start]]+7</f>
        <v>45494</v>
      </c>
      <c r="T1349" s="7" t="str">
        <f t="shared" si="64"/>
        <v>7/14/2024 - 7/21/2024</v>
      </c>
      <c r="U1349" s="7" t="str">
        <f t="shared" si="65"/>
        <v>Time Card</v>
      </c>
      <c r="V1349" s="8" t="str">
        <f>RIGHT(TEXT(Data7[[#This Row],[Date:]],"mmddyyyy"),4)</f>
        <v>2024</v>
      </c>
      <c r="W1349" s="8" t="str">
        <f>MID(TEXT(Data7[[#This Row],[Date:]],"mmddyyyy"),3,2)</f>
        <v>19</v>
      </c>
      <c r="X1349" s="8" t="str">
        <f>LEFT(TEXT(Data7[[#This Row],[Date:]],"mmddyyyy"),2)</f>
        <v>07</v>
      </c>
      <c r="Y1349" s="6">
        <f>DATE(Data7[[#This Row],[Year]],Data7[[#This Row],[Month]],Data7[[#This Row],[Day]])</f>
        <v>45492</v>
      </c>
    </row>
    <row r="1350" spans="1:25" x14ac:dyDescent="0.3">
      <c r="A1350" s="5">
        <v>45492.427535532406</v>
      </c>
      <c r="B1350" s="7" t="s">
        <v>35</v>
      </c>
      <c r="C1350" s="6" t="s">
        <v>1898</v>
      </c>
      <c r="D1350" s="7" t="s">
        <v>812</v>
      </c>
      <c r="E1350" s="8">
        <v>8</v>
      </c>
      <c r="F1350" s="7" t="s">
        <v>68</v>
      </c>
      <c r="G1350" s="7" t="s">
        <v>68</v>
      </c>
      <c r="H1350" s="7" t="s">
        <v>649</v>
      </c>
      <c r="I1350" s="7" t="s">
        <v>44</v>
      </c>
      <c r="J1350" s="19" t="str">
        <f>IFERROR(INDEX('Employee Info'!$C$3:$E$200,MATCH(Data7[[#This Row],[Name:]],'Employee Info'!$B$3:$B$200,0),MATCH(Data7[[#This Row],[Hours Type:]],'Employee Info'!$C$2:$E$2,0)),"")</f>
        <v/>
      </c>
      <c r="K1350" s="19" t="str">
        <f>IFERROR(INDEX('Employee Info'!$C$3:$J$200,MATCH(Data7[[#This Row],[Name:]],'Employee Info'!$B$3:$B$200,0),MATCH(Data7[[#Headers],[Truck]],'Employee Info'!$C$2:$J$2,0)),"")</f>
        <v/>
      </c>
      <c r="L1350" s="19" t="str">
        <f>IFERROR(INDEX('Employee Info'!$C$3:$J$200,MATCH(Data7[[#This Row],[Name:]],'Employee Info'!$B$3:$B$200,0),MATCH(Data7[[#Headers],[Phone]],'Employee Info'!$C$2:$J$2,0)),"")</f>
        <v/>
      </c>
      <c r="M1350" s="19" t="str">
        <f>IFERROR(INDEX('Employee Info'!$C$3:$J$200,MATCH(Data7[[#This Row],[Name:]],'Employee Info'!$B$3:$B$200,0),MATCH(Data7[[#Headers],[Tech]],'Employee Info'!$C$2:$J$2,0)),"")</f>
        <v/>
      </c>
      <c r="N1350" s="19" t="str">
        <f>IFERROR(INDEX('Employee Info'!$C$3:$J$200,MATCH(Data7[[#This Row],[Name:]],'Employee Info'!$B$3:$B$200,0),MATCH(Data7[[#Headers],[Other]],'Employee Info'!$C$2:$J$2,0)),"")</f>
        <v/>
      </c>
      <c r="O1350" s="19">
        <f>IFERROR((Data7[[#This Row],[Hours:]]*SUM(Data7[[#This Row],[Rate]:[Other]])),"")</f>
        <v>0</v>
      </c>
      <c r="P1350" s="7" t="str">
        <f>IF(Data7[[#This Row],[WO'#:]]="","Riley #","WO#")</f>
        <v>Riley #</v>
      </c>
      <c r="Q1350" s="7">
        <f>IFERROR(WEEKNUM(Data7[[#This Row],[Date:]]),"")</f>
        <v>29</v>
      </c>
      <c r="R1350" s="6">
        <f t="shared" si="63"/>
        <v>45487</v>
      </c>
      <c r="S1350" s="6">
        <f>Data7[[#This Row],[Week Start]]+7</f>
        <v>45494</v>
      </c>
      <c r="T1350" s="7" t="str">
        <f t="shared" si="64"/>
        <v>7/14/2024 - 7/21/2024</v>
      </c>
      <c r="U1350" s="7" t="str">
        <f t="shared" si="65"/>
        <v>Time Card</v>
      </c>
      <c r="V1350" s="8" t="str">
        <f>RIGHT(TEXT(Data7[[#This Row],[Date:]],"mmddyyyy"),4)</f>
        <v>2024</v>
      </c>
      <c r="W1350" s="8" t="str">
        <f>MID(TEXT(Data7[[#This Row],[Date:]],"mmddyyyy"),3,2)</f>
        <v>19</v>
      </c>
      <c r="X1350" s="8" t="str">
        <f>LEFT(TEXT(Data7[[#This Row],[Date:]],"mmddyyyy"),2)</f>
        <v>07</v>
      </c>
      <c r="Y1350" s="6">
        <f>DATE(Data7[[#This Row],[Year]],Data7[[#This Row],[Month]],Data7[[#This Row],[Day]])</f>
        <v>45492</v>
      </c>
    </row>
    <row r="1351" spans="1:25" x14ac:dyDescent="0.3">
      <c r="A1351" s="5">
        <v>45492.427624305557</v>
      </c>
      <c r="B1351" s="7" t="s">
        <v>23</v>
      </c>
      <c r="C1351" s="6" t="s">
        <v>1898</v>
      </c>
      <c r="D1351" s="7" t="s">
        <v>812</v>
      </c>
      <c r="E1351" s="8">
        <v>8</v>
      </c>
      <c r="F1351" s="7" t="s">
        <v>68</v>
      </c>
      <c r="G1351" s="7" t="s">
        <v>68</v>
      </c>
      <c r="H1351" s="7" t="s">
        <v>649</v>
      </c>
      <c r="I1351" s="7" t="s">
        <v>44</v>
      </c>
      <c r="J1351" s="19" t="str">
        <f>IFERROR(INDEX('Employee Info'!$C$3:$E$200,MATCH(Data7[[#This Row],[Name:]],'Employee Info'!$B$3:$B$200,0),MATCH(Data7[[#This Row],[Hours Type:]],'Employee Info'!$C$2:$E$2,0)),"")</f>
        <v/>
      </c>
      <c r="K1351" s="19" t="str">
        <f>IFERROR(INDEX('Employee Info'!$C$3:$J$200,MATCH(Data7[[#This Row],[Name:]],'Employee Info'!$B$3:$B$200,0),MATCH(Data7[[#Headers],[Truck]],'Employee Info'!$C$2:$J$2,0)),"")</f>
        <v/>
      </c>
      <c r="L1351" s="19" t="str">
        <f>IFERROR(INDEX('Employee Info'!$C$3:$J$200,MATCH(Data7[[#This Row],[Name:]],'Employee Info'!$B$3:$B$200,0),MATCH(Data7[[#Headers],[Phone]],'Employee Info'!$C$2:$J$2,0)),"")</f>
        <v/>
      </c>
      <c r="M1351" s="19" t="str">
        <f>IFERROR(INDEX('Employee Info'!$C$3:$J$200,MATCH(Data7[[#This Row],[Name:]],'Employee Info'!$B$3:$B$200,0),MATCH(Data7[[#Headers],[Tech]],'Employee Info'!$C$2:$J$2,0)),"")</f>
        <v/>
      </c>
      <c r="N1351" s="19" t="str">
        <f>IFERROR(INDEX('Employee Info'!$C$3:$J$200,MATCH(Data7[[#This Row],[Name:]],'Employee Info'!$B$3:$B$200,0),MATCH(Data7[[#Headers],[Other]],'Employee Info'!$C$2:$J$2,0)),"")</f>
        <v/>
      </c>
      <c r="O1351" s="19">
        <f>IFERROR((Data7[[#This Row],[Hours:]]*SUM(Data7[[#This Row],[Rate]:[Other]])),"")</f>
        <v>0</v>
      </c>
      <c r="P1351" s="7" t="str">
        <f>IF(Data7[[#This Row],[WO'#:]]="","Riley #","WO#")</f>
        <v>Riley #</v>
      </c>
      <c r="Q1351" s="7">
        <f>IFERROR(WEEKNUM(Data7[[#This Row],[Date:]]),"")</f>
        <v>29</v>
      </c>
      <c r="R1351" s="6">
        <f t="shared" si="63"/>
        <v>45487</v>
      </c>
      <c r="S1351" s="6">
        <f>Data7[[#This Row],[Week Start]]+7</f>
        <v>45494</v>
      </c>
      <c r="T1351" s="7" t="str">
        <f t="shared" si="64"/>
        <v>7/14/2024 - 7/21/2024</v>
      </c>
      <c r="U1351" s="7" t="str">
        <f t="shared" si="65"/>
        <v>Time Card</v>
      </c>
      <c r="V1351" s="8" t="str">
        <f>RIGHT(TEXT(Data7[[#This Row],[Date:]],"mmddyyyy"),4)</f>
        <v>2024</v>
      </c>
      <c r="W1351" s="8" t="str">
        <f>MID(TEXT(Data7[[#This Row],[Date:]],"mmddyyyy"),3,2)</f>
        <v>19</v>
      </c>
      <c r="X1351" s="8" t="str">
        <f>LEFT(TEXT(Data7[[#This Row],[Date:]],"mmddyyyy"),2)</f>
        <v>07</v>
      </c>
      <c r="Y1351" s="6">
        <f>DATE(Data7[[#This Row],[Year]],Data7[[#This Row],[Month]],Data7[[#This Row],[Day]])</f>
        <v>45492</v>
      </c>
    </row>
    <row r="1352" spans="1:25" x14ac:dyDescent="0.3">
      <c r="A1352" s="5">
        <v>45492.402576157408</v>
      </c>
      <c r="B1352" s="7" t="s">
        <v>34</v>
      </c>
      <c r="C1352" s="6" t="s">
        <v>1898</v>
      </c>
      <c r="D1352" s="7" t="s">
        <v>1897</v>
      </c>
      <c r="E1352" s="8">
        <v>8</v>
      </c>
      <c r="F1352" s="7" t="s">
        <v>68</v>
      </c>
      <c r="G1352" s="7" t="s">
        <v>68</v>
      </c>
      <c r="H1352" s="7" t="s">
        <v>912</v>
      </c>
      <c r="I1352" s="7" t="s">
        <v>44</v>
      </c>
      <c r="J1352" s="19" t="str">
        <f>IFERROR(INDEX('Employee Info'!$C$3:$E$200,MATCH(Data7[[#This Row],[Name:]],'Employee Info'!$B$3:$B$200,0),MATCH(Data7[[#This Row],[Hours Type:]],'Employee Info'!$C$2:$E$2,0)),"")</f>
        <v/>
      </c>
      <c r="K1352" s="19" t="str">
        <f>IFERROR(INDEX('Employee Info'!$C$3:$J$200,MATCH(Data7[[#This Row],[Name:]],'Employee Info'!$B$3:$B$200,0),MATCH(Data7[[#Headers],[Truck]],'Employee Info'!$C$2:$J$2,0)),"")</f>
        <v/>
      </c>
      <c r="L1352" s="19" t="str">
        <f>IFERROR(INDEX('Employee Info'!$C$3:$J$200,MATCH(Data7[[#This Row],[Name:]],'Employee Info'!$B$3:$B$200,0),MATCH(Data7[[#Headers],[Phone]],'Employee Info'!$C$2:$J$2,0)),"")</f>
        <v/>
      </c>
      <c r="M1352" s="19" t="str">
        <f>IFERROR(INDEX('Employee Info'!$C$3:$J$200,MATCH(Data7[[#This Row],[Name:]],'Employee Info'!$B$3:$B$200,0),MATCH(Data7[[#Headers],[Tech]],'Employee Info'!$C$2:$J$2,0)),"")</f>
        <v/>
      </c>
      <c r="N1352" s="19" t="str">
        <f>IFERROR(INDEX('Employee Info'!$C$3:$J$200,MATCH(Data7[[#This Row],[Name:]],'Employee Info'!$B$3:$B$200,0),MATCH(Data7[[#Headers],[Other]],'Employee Info'!$C$2:$J$2,0)),"")</f>
        <v/>
      </c>
      <c r="O1352" s="19">
        <f>IFERROR((Data7[[#This Row],[Hours:]]*SUM(Data7[[#This Row],[Rate]:[Other]])),"")</f>
        <v>0</v>
      </c>
      <c r="P1352" s="7" t="str">
        <f>IF(Data7[[#This Row],[WO'#:]]="","Riley #","WO#")</f>
        <v>Riley #</v>
      </c>
      <c r="Q1352" s="7">
        <f>IFERROR(WEEKNUM(Data7[[#This Row],[Date:]]),"")</f>
        <v>29</v>
      </c>
      <c r="R1352" s="6">
        <f t="shared" si="63"/>
        <v>45487</v>
      </c>
      <c r="S1352" s="6">
        <f>Data7[[#This Row],[Week Start]]+7</f>
        <v>45494</v>
      </c>
      <c r="T1352" s="7" t="str">
        <f t="shared" si="64"/>
        <v>7/14/2024 - 7/21/2024</v>
      </c>
      <c r="U1352" s="7" t="str">
        <f t="shared" si="65"/>
        <v>Time Card</v>
      </c>
      <c r="V1352" s="8" t="str">
        <f>RIGHT(TEXT(Data7[[#This Row],[Date:]],"mmddyyyy"),4)</f>
        <v>2024</v>
      </c>
      <c r="W1352" s="8" t="str">
        <f>MID(TEXT(Data7[[#This Row],[Date:]],"mmddyyyy"),3,2)</f>
        <v>19</v>
      </c>
      <c r="X1352" s="8" t="str">
        <f>LEFT(TEXT(Data7[[#This Row],[Date:]],"mmddyyyy"),2)</f>
        <v>07</v>
      </c>
      <c r="Y1352" s="6">
        <f>DATE(Data7[[#This Row],[Year]],Data7[[#This Row],[Month]],Data7[[#This Row],[Day]])</f>
        <v>45492</v>
      </c>
    </row>
    <row r="1353" spans="1:25" x14ac:dyDescent="0.3">
      <c r="A1353" s="5">
        <v>45492.402704050925</v>
      </c>
      <c r="B1353" s="7" t="s">
        <v>31</v>
      </c>
      <c r="C1353" s="6" t="s">
        <v>1898</v>
      </c>
      <c r="D1353" s="7" t="s">
        <v>1897</v>
      </c>
      <c r="E1353" s="8">
        <v>8</v>
      </c>
      <c r="F1353" s="7" t="s">
        <v>68</v>
      </c>
      <c r="G1353" s="7" t="s">
        <v>68</v>
      </c>
      <c r="H1353" s="7" t="s">
        <v>912</v>
      </c>
      <c r="I1353" s="7" t="s">
        <v>44</v>
      </c>
      <c r="J1353" s="19" t="str">
        <f>IFERROR(INDEX('Employee Info'!$C$3:$E$200,MATCH(Data7[[#This Row],[Name:]],'Employee Info'!$B$3:$B$200,0),MATCH(Data7[[#This Row],[Hours Type:]],'Employee Info'!$C$2:$E$2,0)),"")</f>
        <v/>
      </c>
      <c r="K1353" s="19" t="str">
        <f>IFERROR(INDEX('Employee Info'!$C$3:$J$200,MATCH(Data7[[#This Row],[Name:]],'Employee Info'!$B$3:$B$200,0),MATCH(Data7[[#Headers],[Truck]],'Employee Info'!$C$2:$J$2,0)),"")</f>
        <v/>
      </c>
      <c r="L1353" s="19" t="str">
        <f>IFERROR(INDEX('Employee Info'!$C$3:$J$200,MATCH(Data7[[#This Row],[Name:]],'Employee Info'!$B$3:$B$200,0),MATCH(Data7[[#Headers],[Phone]],'Employee Info'!$C$2:$J$2,0)),"")</f>
        <v/>
      </c>
      <c r="M1353" s="19" t="str">
        <f>IFERROR(INDEX('Employee Info'!$C$3:$J$200,MATCH(Data7[[#This Row],[Name:]],'Employee Info'!$B$3:$B$200,0),MATCH(Data7[[#Headers],[Tech]],'Employee Info'!$C$2:$J$2,0)),"")</f>
        <v/>
      </c>
      <c r="N1353" s="19" t="str">
        <f>IFERROR(INDEX('Employee Info'!$C$3:$J$200,MATCH(Data7[[#This Row],[Name:]],'Employee Info'!$B$3:$B$200,0),MATCH(Data7[[#Headers],[Other]],'Employee Info'!$C$2:$J$2,0)),"")</f>
        <v/>
      </c>
      <c r="O1353" s="19">
        <f>IFERROR((Data7[[#This Row],[Hours:]]*SUM(Data7[[#This Row],[Rate]:[Other]])),"")</f>
        <v>0</v>
      </c>
      <c r="P1353" s="7" t="str">
        <f>IF(Data7[[#This Row],[WO'#:]]="","Riley #","WO#")</f>
        <v>Riley #</v>
      </c>
      <c r="Q1353" s="7">
        <f>IFERROR(WEEKNUM(Data7[[#This Row],[Date:]]),"")</f>
        <v>29</v>
      </c>
      <c r="R1353" s="6">
        <f t="shared" si="63"/>
        <v>45487</v>
      </c>
      <c r="S1353" s="6">
        <f>Data7[[#This Row],[Week Start]]+7</f>
        <v>45494</v>
      </c>
      <c r="T1353" s="7" t="str">
        <f t="shared" si="64"/>
        <v>7/14/2024 - 7/21/2024</v>
      </c>
      <c r="U1353" s="7" t="str">
        <f t="shared" si="65"/>
        <v>Time Card</v>
      </c>
      <c r="V1353" s="8" t="str">
        <f>RIGHT(TEXT(Data7[[#This Row],[Date:]],"mmddyyyy"),4)</f>
        <v>2024</v>
      </c>
      <c r="W1353" s="8" t="str">
        <f>MID(TEXT(Data7[[#This Row],[Date:]],"mmddyyyy"),3,2)</f>
        <v>19</v>
      </c>
      <c r="X1353" s="8" t="str">
        <f>LEFT(TEXT(Data7[[#This Row],[Date:]],"mmddyyyy"),2)</f>
        <v>07</v>
      </c>
      <c r="Y1353" s="6">
        <f>DATE(Data7[[#This Row],[Year]],Data7[[#This Row],[Month]],Data7[[#This Row],[Day]])</f>
        <v>45492</v>
      </c>
    </row>
    <row r="1354" spans="1:25" x14ac:dyDescent="0.3">
      <c r="A1354" s="5">
        <v>45492.55277858796</v>
      </c>
      <c r="B1354" s="7" t="s">
        <v>66</v>
      </c>
      <c r="C1354" s="6" t="s">
        <v>1898</v>
      </c>
      <c r="D1354" s="7" t="s">
        <v>1908</v>
      </c>
      <c r="E1354" s="8">
        <v>1</v>
      </c>
      <c r="F1354" s="7" t="s">
        <v>68</v>
      </c>
      <c r="G1354" s="7" t="s">
        <v>68</v>
      </c>
      <c r="H1354" s="7" t="s">
        <v>912</v>
      </c>
      <c r="I1354" s="7" t="s">
        <v>44</v>
      </c>
      <c r="J1354" s="19" t="str">
        <f>IFERROR(INDEX('Employee Info'!$C$3:$E$200,MATCH(Data7[[#This Row],[Name:]],'Employee Info'!$B$3:$B$200,0),MATCH(Data7[[#This Row],[Hours Type:]],'Employee Info'!$C$2:$E$2,0)),"")</f>
        <v/>
      </c>
      <c r="K1354" s="19" t="str">
        <f>IFERROR(INDEX('Employee Info'!$C$3:$J$200,MATCH(Data7[[#This Row],[Name:]],'Employee Info'!$B$3:$B$200,0),MATCH(Data7[[#Headers],[Truck]],'Employee Info'!$C$2:$J$2,0)),"")</f>
        <v/>
      </c>
      <c r="L1354" s="19" t="str">
        <f>IFERROR(INDEX('Employee Info'!$C$3:$J$200,MATCH(Data7[[#This Row],[Name:]],'Employee Info'!$B$3:$B$200,0),MATCH(Data7[[#Headers],[Phone]],'Employee Info'!$C$2:$J$2,0)),"")</f>
        <v/>
      </c>
      <c r="M1354" s="19" t="str">
        <f>IFERROR(INDEX('Employee Info'!$C$3:$J$200,MATCH(Data7[[#This Row],[Name:]],'Employee Info'!$B$3:$B$200,0),MATCH(Data7[[#Headers],[Tech]],'Employee Info'!$C$2:$J$2,0)),"")</f>
        <v/>
      </c>
      <c r="N1354" s="19" t="str">
        <f>IFERROR(INDEX('Employee Info'!$C$3:$J$200,MATCH(Data7[[#This Row],[Name:]],'Employee Info'!$B$3:$B$200,0),MATCH(Data7[[#Headers],[Other]],'Employee Info'!$C$2:$J$2,0)),"")</f>
        <v/>
      </c>
      <c r="O1354" s="19">
        <f>IFERROR((Data7[[#This Row],[Hours:]]*SUM(Data7[[#This Row],[Rate]:[Other]])),"")</f>
        <v>0</v>
      </c>
      <c r="P1354" s="7" t="str">
        <f>IF(Data7[[#This Row],[WO'#:]]="","Riley #","WO#")</f>
        <v>Riley #</v>
      </c>
      <c r="Q1354" s="7">
        <f>IFERROR(WEEKNUM(Data7[[#This Row],[Date:]]),"")</f>
        <v>29</v>
      </c>
      <c r="R1354" s="6">
        <f t="shared" si="63"/>
        <v>45487</v>
      </c>
      <c r="S1354" s="6">
        <f>Data7[[#This Row],[Week Start]]+7</f>
        <v>45494</v>
      </c>
      <c r="T1354" s="7" t="str">
        <f t="shared" si="64"/>
        <v>7/14/2024 - 7/21/2024</v>
      </c>
      <c r="U1354" s="7" t="str">
        <f t="shared" si="65"/>
        <v>Time Card</v>
      </c>
      <c r="V1354" s="8" t="str">
        <f>RIGHT(TEXT(Data7[[#This Row],[Date:]],"mmddyyyy"),4)</f>
        <v>2024</v>
      </c>
      <c r="W1354" s="8" t="str">
        <f>MID(TEXT(Data7[[#This Row],[Date:]],"mmddyyyy"),3,2)</f>
        <v>19</v>
      </c>
      <c r="X1354" s="8" t="str">
        <f>LEFT(TEXT(Data7[[#This Row],[Date:]],"mmddyyyy"),2)</f>
        <v>07</v>
      </c>
      <c r="Y1354" s="6">
        <f>DATE(Data7[[#This Row],[Year]],Data7[[#This Row],[Month]],Data7[[#This Row],[Day]])</f>
        <v>45492</v>
      </c>
    </row>
    <row r="1355" spans="1:25" x14ac:dyDescent="0.3">
      <c r="A1355" s="5">
        <v>45499.546175925927</v>
      </c>
      <c r="B1355" s="7" t="s">
        <v>66</v>
      </c>
      <c r="C1355" s="6" t="s">
        <v>1915</v>
      </c>
      <c r="D1355" s="7" t="s">
        <v>1935</v>
      </c>
      <c r="E1355" s="8">
        <v>5</v>
      </c>
      <c r="F1355" s="7">
        <v>6984733</v>
      </c>
      <c r="G1355" s="7" t="s">
        <v>68</v>
      </c>
      <c r="H1355" s="7" t="s">
        <v>756</v>
      </c>
      <c r="I1355" s="7" t="s">
        <v>44</v>
      </c>
      <c r="J1355" s="19" t="str">
        <f>IFERROR(INDEX('Employee Info'!$C$3:$E$200,MATCH(Data7[[#This Row],[Name:]],'Employee Info'!$B$3:$B$200,0),MATCH(Data7[[#This Row],[Hours Type:]],'Employee Info'!$C$2:$E$2,0)),"")</f>
        <v/>
      </c>
      <c r="K1355" s="19" t="str">
        <f>IFERROR(INDEX('Employee Info'!$C$3:$J$200,MATCH(Data7[[#This Row],[Name:]],'Employee Info'!$B$3:$B$200,0),MATCH(Data7[[#Headers],[Truck]],'Employee Info'!$C$2:$J$2,0)),"")</f>
        <v/>
      </c>
      <c r="L1355" s="19" t="str">
        <f>IFERROR(INDEX('Employee Info'!$C$3:$J$200,MATCH(Data7[[#This Row],[Name:]],'Employee Info'!$B$3:$B$200,0),MATCH(Data7[[#Headers],[Phone]],'Employee Info'!$C$2:$J$2,0)),"")</f>
        <v/>
      </c>
      <c r="M1355" s="19" t="str">
        <f>IFERROR(INDEX('Employee Info'!$C$3:$J$200,MATCH(Data7[[#This Row],[Name:]],'Employee Info'!$B$3:$B$200,0),MATCH(Data7[[#Headers],[Tech]],'Employee Info'!$C$2:$J$2,0)),"")</f>
        <v/>
      </c>
      <c r="N1355" s="19" t="str">
        <f>IFERROR(INDEX('Employee Info'!$C$3:$J$200,MATCH(Data7[[#This Row],[Name:]],'Employee Info'!$B$3:$B$200,0),MATCH(Data7[[#Headers],[Other]],'Employee Info'!$C$2:$J$2,0)),"")</f>
        <v/>
      </c>
      <c r="O1355" s="19">
        <f>IFERROR((Data7[[#This Row],[Hours:]]*SUM(Data7[[#This Row],[Rate]:[Other]])),"")</f>
        <v>0</v>
      </c>
      <c r="P1355" s="7" t="str">
        <f>IF(Data7[[#This Row],[WO'#:]]="","Riley #","WO#")</f>
        <v>WO#</v>
      </c>
      <c r="Q1355" s="7">
        <f>IFERROR(WEEKNUM(Data7[[#This Row],[Date:]]),"")</f>
        <v>30</v>
      </c>
      <c r="R1355" s="6">
        <f t="shared" si="63"/>
        <v>45494</v>
      </c>
      <c r="S1355" s="6">
        <f>Data7[[#This Row],[Week Start]]+7</f>
        <v>45501</v>
      </c>
      <c r="T1355" s="7" t="str">
        <f t="shared" si="64"/>
        <v>7/21/2024 - 7/28/2024</v>
      </c>
      <c r="U1355" s="7" t="str">
        <f t="shared" si="65"/>
        <v>Time Card</v>
      </c>
      <c r="V1355" s="8" t="str">
        <f>RIGHT(TEXT(Data7[[#This Row],[Date:]],"mmddyyyy"),4)</f>
        <v>2024</v>
      </c>
      <c r="W1355" s="8" t="str">
        <f>MID(TEXT(Data7[[#This Row],[Date:]],"mmddyyyy"),3,2)</f>
        <v>22</v>
      </c>
      <c r="X1355" s="8" t="str">
        <f>LEFT(TEXT(Data7[[#This Row],[Date:]],"mmddyyyy"),2)</f>
        <v>07</v>
      </c>
      <c r="Y1355" s="6">
        <f>DATE(Data7[[#This Row],[Year]],Data7[[#This Row],[Month]],Data7[[#This Row],[Day]])</f>
        <v>45495</v>
      </c>
    </row>
    <row r="1356" spans="1:25" x14ac:dyDescent="0.3">
      <c r="A1356" s="5">
        <v>45517.49076724537</v>
      </c>
      <c r="B1356" s="7" t="s">
        <v>76</v>
      </c>
      <c r="C1356" s="6" t="s">
        <v>1915</v>
      </c>
      <c r="D1356" s="7" t="s">
        <v>156</v>
      </c>
      <c r="E1356" s="8">
        <v>1</v>
      </c>
      <c r="F1356" s="7">
        <v>6984733</v>
      </c>
      <c r="G1356" s="7" t="s">
        <v>68</v>
      </c>
      <c r="H1356" s="7" t="s">
        <v>756</v>
      </c>
      <c r="I1356" s="7" t="s">
        <v>44</v>
      </c>
      <c r="J1356" s="19" t="str">
        <f>IFERROR(INDEX('Employee Info'!$C$3:$E$200,MATCH(Data7[[#This Row],[Name:]],'Employee Info'!$B$3:$B$200,0),MATCH(Data7[[#This Row],[Hours Type:]],'Employee Info'!$C$2:$E$2,0)),"")</f>
        <v/>
      </c>
      <c r="K1356" s="19" t="str">
        <f>IFERROR(INDEX('Employee Info'!$C$3:$J$200,MATCH(Data7[[#This Row],[Name:]],'Employee Info'!$B$3:$B$200,0),MATCH(Data7[[#Headers],[Truck]],'Employee Info'!$C$2:$J$2,0)),"")</f>
        <v/>
      </c>
      <c r="L1356" s="19" t="str">
        <f>IFERROR(INDEX('Employee Info'!$C$3:$J$200,MATCH(Data7[[#This Row],[Name:]],'Employee Info'!$B$3:$B$200,0),MATCH(Data7[[#Headers],[Phone]],'Employee Info'!$C$2:$J$2,0)),"")</f>
        <v/>
      </c>
      <c r="M1356" s="19" t="str">
        <f>IFERROR(INDEX('Employee Info'!$C$3:$J$200,MATCH(Data7[[#This Row],[Name:]],'Employee Info'!$B$3:$B$200,0),MATCH(Data7[[#Headers],[Tech]],'Employee Info'!$C$2:$J$2,0)),"")</f>
        <v/>
      </c>
      <c r="N1356" s="19" t="str">
        <f>IFERROR(INDEX('Employee Info'!$C$3:$J$200,MATCH(Data7[[#This Row],[Name:]],'Employee Info'!$B$3:$B$200,0),MATCH(Data7[[#Headers],[Other]],'Employee Info'!$C$2:$J$2,0)),"")</f>
        <v/>
      </c>
      <c r="O1356" s="19">
        <f>IFERROR((Data7[[#This Row],[Hours:]]*SUM(Data7[[#This Row],[Rate]:[Other]])),"")</f>
        <v>0</v>
      </c>
      <c r="P1356" s="7" t="str">
        <f>IF(Data7[[#This Row],[WO'#:]]="","Riley #","WO#")</f>
        <v>WO#</v>
      </c>
      <c r="Q1356" s="7">
        <f>IFERROR(WEEKNUM(Data7[[#This Row],[Date:]]),"")</f>
        <v>30</v>
      </c>
      <c r="R1356" s="6">
        <f t="shared" si="63"/>
        <v>45494</v>
      </c>
      <c r="S1356" s="6">
        <f>Data7[[#This Row],[Week Start]]+7</f>
        <v>45501</v>
      </c>
      <c r="T1356" s="7" t="str">
        <f t="shared" si="64"/>
        <v>7/21/2024 - 7/28/2024</v>
      </c>
      <c r="U1356" s="7" t="str">
        <f t="shared" si="65"/>
        <v>Time Card</v>
      </c>
      <c r="V1356" s="8" t="str">
        <f>RIGHT(TEXT(Data7[[#This Row],[Date:]],"mmddyyyy"),4)</f>
        <v>2024</v>
      </c>
      <c r="W1356" s="8" t="str">
        <f>MID(TEXT(Data7[[#This Row],[Date:]],"mmddyyyy"),3,2)</f>
        <v>22</v>
      </c>
      <c r="X1356" s="8" t="str">
        <f>LEFT(TEXT(Data7[[#This Row],[Date:]],"mmddyyyy"),2)</f>
        <v>07</v>
      </c>
      <c r="Y1356" s="6">
        <f>DATE(Data7[[#This Row],[Year]],Data7[[#This Row],[Month]],Data7[[#This Row],[Day]])</f>
        <v>45495</v>
      </c>
    </row>
    <row r="1357" spans="1:25" x14ac:dyDescent="0.3">
      <c r="A1357" s="5">
        <v>45497.495956828701</v>
      </c>
      <c r="B1357" s="7" t="s">
        <v>34</v>
      </c>
      <c r="C1357" s="6" t="s">
        <v>1915</v>
      </c>
      <c r="D1357" s="7" t="s">
        <v>1914</v>
      </c>
      <c r="E1357" s="8">
        <v>6.5</v>
      </c>
      <c r="F1357" s="7">
        <v>7129401</v>
      </c>
      <c r="G1357" s="7" t="s">
        <v>117</v>
      </c>
      <c r="H1357" s="7" t="s">
        <v>756</v>
      </c>
      <c r="I1357" s="7" t="s">
        <v>44</v>
      </c>
      <c r="J1357" s="19" t="str">
        <f>IFERROR(INDEX('Employee Info'!$C$3:$E$200,MATCH(Data7[[#This Row],[Name:]],'Employee Info'!$B$3:$B$200,0),MATCH(Data7[[#This Row],[Hours Type:]],'Employee Info'!$C$2:$E$2,0)),"")</f>
        <v/>
      </c>
      <c r="K1357" s="19" t="str">
        <f>IFERROR(INDEX('Employee Info'!$C$3:$J$200,MATCH(Data7[[#This Row],[Name:]],'Employee Info'!$B$3:$B$200,0),MATCH(Data7[[#Headers],[Truck]],'Employee Info'!$C$2:$J$2,0)),"")</f>
        <v/>
      </c>
      <c r="L1357" s="19" t="str">
        <f>IFERROR(INDEX('Employee Info'!$C$3:$J$200,MATCH(Data7[[#This Row],[Name:]],'Employee Info'!$B$3:$B$200,0),MATCH(Data7[[#Headers],[Phone]],'Employee Info'!$C$2:$J$2,0)),"")</f>
        <v/>
      </c>
      <c r="M1357" s="19" t="str">
        <f>IFERROR(INDEX('Employee Info'!$C$3:$J$200,MATCH(Data7[[#This Row],[Name:]],'Employee Info'!$B$3:$B$200,0),MATCH(Data7[[#Headers],[Tech]],'Employee Info'!$C$2:$J$2,0)),"")</f>
        <v/>
      </c>
      <c r="N1357" s="19" t="str">
        <f>IFERROR(INDEX('Employee Info'!$C$3:$J$200,MATCH(Data7[[#This Row],[Name:]],'Employee Info'!$B$3:$B$200,0),MATCH(Data7[[#Headers],[Other]],'Employee Info'!$C$2:$J$2,0)),"")</f>
        <v/>
      </c>
      <c r="O1357" s="19">
        <f>IFERROR((Data7[[#This Row],[Hours:]]*SUM(Data7[[#This Row],[Rate]:[Other]])),"")</f>
        <v>0</v>
      </c>
      <c r="P1357" s="7" t="str">
        <f>IF(Data7[[#This Row],[WO'#:]]="","Riley #","WO#")</f>
        <v>WO#</v>
      </c>
      <c r="Q1357" s="7">
        <f>IFERROR(WEEKNUM(Data7[[#This Row],[Date:]]),"")</f>
        <v>30</v>
      </c>
      <c r="R1357" s="6">
        <f t="shared" si="63"/>
        <v>45494</v>
      </c>
      <c r="S1357" s="6">
        <f>Data7[[#This Row],[Week Start]]+7</f>
        <v>45501</v>
      </c>
      <c r="T1357" s="7" t="str">
        <f t="shared" si="64"/>
        <v>7/21/2024 - 7/28/2024</v>
      </c>
      <c r="U1357" s="7" t="str">
        <f t="shared" si="65"/>
        <v>Time Card</v>
      </c>
      <c r="V1357" s="8" t="str">
        <f>RIGHT(TEXT(Data7[[#This Row],[Date:]],"mmddyyyy"),4)</f>
        <v>2024</v>
      </c>
      <c r="W1357" s="8" t="str">
        <f>MID(TEXT(Data7[[#This Row],[Date:]],"mmddyyyy"),3,2)</f>
        <v>22</v>
      </c>
      <c r="X1357" s="8" t="str">
        <f>LEFT(TEXT(Data7[[#This Row],[Date:]],"mmddyyyy"),2)</f>
        <v>07</v>
      </c>
      <c r="Y1357" s="6">
        <f>DATE(Data7[[#This Row],[Year]],Data7[[#This Row],[Month]],Data7[[#This Row],[Day]])</f>
        <v>45495</v>
      </c>
    </row>
    <row r="1358" spans="1:25" x14ac:dyDescent="0.3">
      <c r="A1358" s="5">
        <v>45499.538908912036</v>
      </c>
      <c r="B1358" s="7" t="s">
        <v>66</v>
      </c>
      <c r="C1358" s="6" t="s">
        <v>1915</v>
      </c>
      <c r="D1358" s="7" t="s">
        <v>1931</v>
      </c>
      <c r="E1358" s="8">
        <v>1</v>
      </c>
      <c r="F1358" s="7">
        <v>7129401</v>
      </c>
      <c r="G1358" s="7" t="s">
        <v>68</v>
      </c>
      <c r="H1358" s="7" t="s">
        <v>756</v>
      </c>
      <c r="I1358" s="7" t="s">
        <v>44</v>
      </c>
      <c r="J1358" s="19" t="str">
        <f>IFERROR(INDEX('Employee Info'!$C$3:$E$200,MATCH(Data7[[#This Row],[Name:]],'Employee Info'!$B$3:$B$200,0),MATCH(Data7[[#This Row],[Hours Type:]],'Employee Info'!$C$2:$E$2,0)),"")</f>
        <v/>
      </c>
      <c r="K1358" s="19" t="str">
        <f>IFERROR(INDEX('Employee Info'!$C$3:$J$200,MATCH(Data7[[#This Row],[Name:]],'Employee Info'!$B$3:$B$200,0),MATCH(Data7[[#Headers],[Truck]],'Employee Info'!$C$2:$J$2,0)),"")</f>
        <v/>
      </c>
      <c r="L1358" s="19" t="str">
        <f>IFERROR(INDEX('Employee Info'!$C$3:$J$200,MATCH(Data7[[#This Row],[Name:]],'Employee Info'!$B$3:$B$200,0),MATCH(Data7[[#Headers],[Phone]],'Employee Info'!$C$2:$J$2,0)),"")</f>
        <v/>
      </c>
      <c r="M1358" s="19" t="str">
        <f>IFERROR(INDEX('Employee Info'!$C$3:$J$200,MATCH(Data7[[#This Row],[Name:]],'Employee Info'!$B$3:$B$200,0),MATCH(Data7[[#Headers],[Tech]],'Employee Info'!$C$2:$J$2,0)),"")</f>
        <v/>
      </c>
      <c r="N1358" s="19" t="str">
        <f>IFERROR(INDEX('Employee Info'!$C$3:$J$200,MATCH(Data7[[#This Row],[Name:]],'Employee Info'!$B$3:$B$200,0),MATCH(Data7[[#Headers],[Other]],'Employee Info'!$C$2:$J$2,0)),"")</f>
        <v/>
      </c>
      <c r="O1358" s="19">
        <f>IFERROR((Data7[[#This Row],[Hours:]]*SUM(Data7[[#This Row],[Rate]:[Other]])),"")</f>
        <v>0</v>
      </c>
      <c r="P1358" s="7" t="str">
        <f>IF(Data7[[#This Row],[WO'#:]]="","Riley #","WO#")</f>
        <v>WO#</v>
      </c>
      <c r="Q1358" s="7">
        <f>IFERROR(WEEKNUM(Data7[[#This Row],[Date:]]),"")</f>
        <v>30</v>
      </c>
      <c r="R1358" s="6">
        <f t="shared" si="63"/>
        <v>45494</v>
      </c>
      <c r="S1358" s="6">
        <f>Data7[[#This Row],[Week Start]]+7</f>
        <v>45501</v>
      </c>
      <c r="T1358" s="7" t="str">
        <f t="shared" si="64"/>
        <v>7/21/2024 - 7/28/2024</v>
      </c>
      <c r="U1358" s="7" t="str">
        <f t="shared" si="65"/>
        <v>Time Card</v>
      </c>
      <c r="V1358" s="8" t="str">
        <f>RIGHT(TEXT(Data7[[#This Row],[Date:]],"mmddyyyy"),4)</f>
        <v>2024</v>
      </c>
      <c r="W1358" s="8" t="str">
        <f>MID(TEXT(Data7[[#This Row],[Date:]],"mmddyyyy"),3,2)</f>
        <v>22</v>
      </c>
      <c r="X1358" s="8" t="str">
        <f>LEFT(TEXT(Data7[[#This Row],[Date:]],"mmddyyyy"),2)</f>
        <v>07</v>
      </c>
      <c r="Y1358" s="6">
        <f>DATE(Data7[[#This Row],[Year]],Data7[[#This Row],[Month]],Data7[[#This Row],[Day]])</f>
        <v>45495</v>
      </c>
    </row>
    <row r="1359" spans="1:25" x14ac:dyDescent="0.3">
      <c r="A1359" s="5">
        <v>45497.530262152781</v>
      </c>
      <c r="B1359" s="7" t="s">
        <v>31</v>
      </c>
      <c r="C1359" s="6" t="s">
        <v>1915</v>
      </c>
      <c r="D1359" s="7" t="s">
        <v>1922</v>
      </c>
      <c r="E1359" s="8">
        <v>3</v>
      </c>
      <c r="F1359" s="7">
        <v>7130988</v>
      </c>
      <c r="G1359" s="7" t="s">
        <v>117</v>
      </c>
      <c r="H1359" s="7" t="s">
        <v>756</v>
      </c>
      <c r="I1359" s="7" t="s">
        <v>44</v>
      </c>
      <c r="J1359" s="19" t="str">
        <f>IFERROR(INDEX('Employee Info'!$C$3:$E$200,MATCH(Data7[[#This Row],[Name:]],'Employee Info'!$B$3:$B$200,0),MATCH(Data7[[#This Row],[Hours Type:]],'Employee Info'!$C$2:$E$2,0)),"")</f>
        <v/>
      </c>
      <c r="K1359" s="19" t="str">
        <f>IFERROR(INDEX('Employee Info'!$C$3:$J$200,MATCH(Data7[[#This Row],[Name:]],'Employee Info'!$B$3:$B$200,0),MATCH(Data7[[#Headers],[Truck]],'Employee Info'!$C$2:$J$2,0)),"")</f>
        <v/>
      </c>
      <c r="L1359" s="19" t="str">
        <f>IFERROR(INDEX('Employee Info'!$C$3:$J$200,MATCH(Data7[[#This Row],[Name:]],'Employee Info'!$B$3:$B$200,0),MATCH(Data7[[#Headers],[Phone]],'Employee Info'!$C$2:$J$2,0)),"")</f>
        <v/>
      </c>
      <c r="M1359" s="19" t="str">
        <f>IFERROR(INDEX('Employee Info'!$C$3:$J$200,MATCH(Data7[[#This Row],[Name:]],'Employee Info'!$B$3:$B$200,0),MATCH(Data7[[#Headers],[Tech]],'Employee Info'!$C$2:$J$2,0)),"")</f>
        <v/>
      </c>
      <c r="N1359" s="19" t="str">
        <f>IFERROR(INDEX('Employee Info'!$C$3:$J$200,MATCH(Data7[[#This Row],[Name:]],'Employee Info'!$B$3:$B$200,0),MATCH(Data7[[#Headers],[Other]],'Employee Info'!$C$2:$J$2,0)),"")</f>
        <v/>
      </c>
      <c r="O1359" s="19">
        <f>IFERROR((Data7[[#This Row],[Hours:]]*SUM(Data7[[#This Row],[Rate]:[Other]])),"")</f>
        <v>0</v>
      </c>
      <c r="P1359" s="7" t="str">
        <f>IF(Data7[[#This Row],[WO'#:]]="","Riley #","WO#")</f>
        <v>WO#</v>
      </c>
      <c r="Q1359" s="7">
        <f>IFERROR(WEEKNUM(Data7[[#This Row],[Date:]]),"")</f>
        <v>30</v>
      </c>
      <c r="R1359" s="6">
        <f t="shared" si="63"/>
        <v>45494</v>
      </c>
      <c r="S1359" s="6">
        <f>Data7[[#This Row],[Week Start]]+7</f>
        <v>45501</v>
      </c>
      <c r="T1359" s="7" t="str">
        <f t="shared" si="64"/>
        <v>7/21/2024 - 7/28/2024</v>
      </c>
      <c r="U1359" s="7" t="str">
        <f t="shared" si="65"/>
        <v>Time Card</v>
      </c>
      <c r="V1359" s="8" t="str">
        <f>RIGHT(TEXT(Data7[[#This Row],[Date:]],"mmddyyyy"),4)</f>
        <v>2024</v>
      </c>
      <c r="W1359" s="8" t="str">
        <f>MID(TEXT(Data7[[#This Row],[Date:]],"mmddyyyy"),3,2)</f>
        <v>22</v>
      </c>
      <c r="X1359" s="8" t="str">
        <f>LEFT(TEXT(Data7[[#This Row],[Date:]],"mmddyyyy"),2)</f>
        <v>07</v>
      </c>
      <c r="Y1359" s="6">
        <f>DATE(Data7[[#This Row],[Year]],Data7[[#This Row],[Month]],Data7[[#This Row],[Day]])</f>
        <v>45495</v>
      </c>
    </row>
    <row r="1360" spans="1:25" x14ac:dyDescent="0.3">
      <c r="A1360" s="5">
        <v>45497.530410648149</v>
      </c>
      <c r="B1360" s="7" t="s">
        <v>342</v>
      </c>
      <c r="C1360" s="6" t="s">
        <v>1915</v>
      </c>
      <c r="D1360" s="7" t="s">
        <v>1922</v>
      </c>
      <c r="E1360" s="8">
        <v>3</v>
      </c>
      <c r="F1360" s="7">
        <v>7130988</v>
      </c>
      <c r="G1360" s="7" t="s">
        <v>117</v>
      </c>
      <c r="H1360" s="7" t="s">
        <v>756</v>
      </c>
      <c r="I1360" s="7" t="s">
        <v>44</v>
      </c>
      <c r="J1360" s="19" t="str">
        <f>IFERROR(INDEX('Employee Info'!$C$3:$E$200,MATCH(Data7[[#This Row],[Name:]],'Employee Info'!$B$3:$B$200,0),MATCH(Data7[[#This Row],[Hours Type:]],'Employee Info'!$C$2:$E$2,0)),"")</f>
        <v/>
      </c>
      <c r="K1360" s="19" t="str">
        <f>IFERROR(INDEX('Employee Info'!$C$3:$J$200,MATCH(Data7[[#This Row],[Name:]],'Employee Info'!$B$3:$B$200,0),MATCH(Data7[[#Headers],[Truck]],'Employee Info'!$C$2:$J$2,0)),"")</f>
        <v/>
      </c>
      <c r="L1360" s="19" t="str">
        <f>IFERROR(INDEX('Employee Info'!$C$3:$J$200,MATCH(Data7[[#This Row],[Name:]],'Employee Info'!$B$3:$B$200,0),MATCH(Data7[[#Headers],[Phone]],'Employee Info'!$C$2:$J$2,0)),"")</f>
        <v/>
      </c>
      <c r="M1360" s="19" t="str">
        <f>IFERROR(INDEX('Employee Info'!$C$3:$J$200,MATCH(Data7[[#This Row],[Name:]],'Employee Info'!$B$3:$B$200,0),MATCH(Data7[[#Headers],[Tech]],'Employee Info'!$C$2:$J$2,0)),"")</f>
        <v/>
      </c>
      <c r="N1360" s="19" t="str">
        <f>IFERROR(INDEX('Employee Info'!$C$3:$J$200,MATCH(Data7[[#This Row],[Name:]],'Employee Info'!$B$3:$B$200,0),MATCH(Data7[[#Headers],[Other]],'Employee Info'!$C$2:$J$2,0)),"")</f>
        <v/>
      </c>
      <c r="O1360" s="19">
        <f>IFERROR((Data7[[#This Row],[Hours:]]*SUM(Data7[[#This Row],[Rate]:[Other]])),"")</f>
        <v>0</v>
      </c>
      <c r="P1360" s="7" t="str">
        <f>IF(Data7[[#This Row],[WO'#:]]="","Riley #","WO#")</f>
        <v>WO#</v>
      </c>
      <c r="Q1360" s="7">
        <f>IFERROR(WEEKNUM(Data7[[#This Row],[Date:]]),"")</f>
        <v>30</v>
      </c>
      <c r="R1360" s="6">
        <f t="shared" si="63"/>
        <v>45494</v>
      </c>
      <c r="S1360" s="6">
        <f>Data7[[#This Row],[Week Start]]+7</f>
        <v>45501</v>
      </c>
      <c r="T1360" s="7" t="str">
        <f t="shared" si="64"/>
        <v>7/21/2024 - 7/28/2024</v>
      </c>
      <c r="U1360" s="7" t="str">
        <f t="shared" si="65"/>
        <v>Time Card</v>
      </c>
      <c r="V1360" s="8" t="str">
        <f>RIGHT(TEXT(Data7[[#This Row],[Date:]],"mmddyyyy"),4)</f>
        <v>2024</v>
      </c>
      <c r="W1360" s="8" t="str">
        <f>MID(TEXT(Data7[[#This Row],[Date:]],"mmddyyyy"),3,2)</f>
        <v>22</v>
      </c>
      <c r="X1360" s="8" t="str">
        <f>LEFT(TEXT(Data7[[#This Row],[Date:]],"mmddyyyy"),2)</f>
        <v>07</v>
      </c>
      <c r="Y1360" s="6">
        <f>DATE(Data7[[#This Row],[Year]],Data7[[#This Row],[Month]],Data7[[#This Row],[Day]])</f>
        <v>45495</v>
      </c>
    </row>
    <row r="1361" spans="1:25" x14ac:dyDescent="0.3">
      <c r="A1361" s="5">
        <v>45499.53996574074</v>
      </c>
      <c r="B1361" s="7" t="s">
        <v>66</v>
      </c>
      <c r="C1361" s="6" t="s">
        <v>1915</v>
      </c>
      <c r="D1361" s="7" t="s">
        <v>1932</v>
      </c>
      <c r="E1361" s="8">
        <v>1</v>
      </c>
      <c r="F1361" s="7">
        <v>7130988</v>
      </c>
      <c r="G1361" s="7" t="s">
        <v>68</v>
      </c>
      <c r="H1361" s="7" t="s">
        <v>756</v>
      </c>
      <c r="I1361" s="7" t="s">
        <v>44</v>
      </c>
      <c r="J1361" s="19" t="str">
        <f>IFERROR(INDEX('Employee Info'!$C$3:$E$200,MATCH(Data7[[#This Row],[Name:]],'Employee Info'!$B$3:$B$200,0),MATCH(Data7[[#This Row],[Hours Type:]],'Employee Info'!$C$2:$E$2,0)),"")</f>
        <v/>
      </c>
      <c r="K1361" s="19" t="str">
        <f>IFERROR(INDEX('Employee Info'!$C$3:$J$200,MATCH(Data7[[#This Row],[Name:]],'Employee Info'!$B$3:$B$200,0),MATCH(Data7[[#Headers],[Truck]],'Employee Info'!$C$2:$J$2,0)),"")</f>
        <v/>
      </c>
      <c r="L1361" s="19" t="str">
        <f>IFERROR(INDEX('Employee Info'!$C$3:$J$200,MATCH(Data7[[#This Row],[Name:]],'Employee Info'!$B$3:$B$200,0),MATCH(Data7[[#Headers],[Phone]],'Employee Info'!$C$2:$J$2,0)),"")</f>
        <v/>
      </c>
      <c r="M1361" s="19" t="str">
        <f>IFERROR(INDEX('Employee Info'!$C$3:$J$200,MATCH(Data7[[#This Row],[Name:]],'Employee Info'!$B$3:$B$200,0),MATCH(Data7[[#Headers],[Tech]],'Employee Info'!$C$2:$J$2,0)),"")</f>
        <v/>
      </c>
      <c r="N1361" s="19" t="str">
        <f>IFERROR(INDEX('Employee Info'!$C$3:$J$200,MATCH(Data7[[#This Row],[Name:]],'Employee Info'!$B$3:$B$200,0),MATCH(Data7[[#Headers],[Other]],'Employee Info'!$C$2:$J$2,0)),"")</f>
        <v/>
      </c>
      <c r="O1361" s="19">
        <f>IFERROR((Data7[[#This Row],[Hours:]]*SUM(Data7[[#This Row],[Rate]:[Other]])),"")</f>
        <v>0</v>
      </c>
      <c r="P1361" s="7" t="str">
        <f>IF(Data7[[#This Row],[WO'#:]]="","Riley #","WO#")</f>
        <v>WO#</v>
      </c>
      <c r="Q1361" s="7">
        <f>IFERROR(WEEKNUM(Data7[[#This Row],[Date:]]),"")</f>
        <v>30</v>
      </c>
      <c r="R1361" s="6">
        <f t="shared" si="63"/>
        <v>45494</v>
      </c>
      <c r="S1361" s="6">
        <f>Data7[[#This Row],[Week Start]]+7</f>
        <v>45501</v>
      </c>
      <c r="T1361" s="7" t="str">
        <f t="shared" si="64"/>
        <v>7/21/2024 - 7/28/2024</v>
      </c>
      <c r="U1361" s="7" t="str">
        <f t="shared" si="65"/>
        <v>Time Card</v>
      </c>
      <c r="V1361" s="8" t="str">
        <f>RIGHT(TEXT(Data7[[#This Row],[Date:]],"mmddyyyy"),4)</f>
        <v>2024</v>
      </c>
      <c r="W1361" s="8" t="str">
        <f>MID(TEXT(Data7[[#This Row],[Date:]],"mmddyyyy"),3,2)</f>
        <v>22</v>
      </c>
      <c r="X1361" s="8" t="str">
        <f>LEFT(TEXT(Data7[[#This Row],[Date:]],"mmddyyyy"),2)</f>
        <v>07</v>
      </c>
      <c r="Y1361" s="6">
        <f>DATE(Data7[[#This Row],[Year]],Data7[[#This Row],[Month]],Data7[[#This Row],[Day]])</f>
        <v>45495</v>
      </c>
    </row>
    <row r="1362" spans="1:25" x14ac:dyDescent="0.3">
      <c r="A1362" s="5">
        <v>45497.497740046296</v>
      </c>
      <c r="B1362" s="7" t="s">
        <v>34</v>
      </c>
      <c r="C1362" s="6" t="s">
        <v>1915</v>
      </c>
      <c r="D1362" s="7" t="s">
        <v>1916</v>
      </c>
      <c r="E1362" s="8">
        <v>1</v>
      </c>
      <c r="F1362" s="7">
        <v>7131208</v>
      </c>
      <c r="G1362" s="7" t="s">
        <v>117</v>
      </c>
      <c r="H1362" s="7" t="s">
        <v>756</v>
      </c>
      <c r="I1362" s="7" t="s">
        <v>44</v>
      </c>
      <c r="J1362" s="19" t="str">
        <f>IFERROR(INDEX('Employee Info'!$C$3:$E$200,MATCH(Data7[[#This Row],[Name:]],'Employee Info'!$B$3:$B$200,0),MATCH(Data7[[#This Row],[Hours Type:]],'Employee Info'!$C$2:$E$2,0)),"")</f>
        <v/>
      </c>
      <c r="K1362" s="19" t="str">
        <f>IFERROR(INDEX('Employee Info'!$C$3:$J$200,MATCH(Data7[[#This Row],[Name:]],'Employee Info'!$B$3:$B$200,0),MATCH(Data7[[#Headers],[Truck]],'Employee Info'!$C$2:$J$2,0)),"")</f>
        <v/>
      </c>
      <c r="L1362" s="19" t="str">
        <f>IFERROR(INDEX('Employee Info'!$C$3:$J$200,MATCH(Data7[[#This Row],[Name:]],'Employee Info'!$B$3:$B$200,0),MATCH(Data7[[#Headers],[Phone]],'Employee Info'!$C$2:$J$2,0)),"")</f>
        <v/>
      </c>
      <c r="M1362" s="19" t="str">
        <f>IFERROR(INDEX('Employee Info'!$C$3:$J$200,MATCH(Data7[[#This Row],[Name:]],'Employee Info'!$B$3:$B$200,0),MATCH(Data7[[#Headers],[Tech]],'Employee Info'!$C$2:$J$2,0)),"")</f>
        <v/>
      </c>
      <c r="N1362" s="19" t="str">
        <f>IFERROR(INDEX('Employee Info'!$C$3:$J$200,MATCH(Data7[[#This Row],[Name:]],'Employee Info'!$B$3:$B$200,0),MATCH(Data7[[#Headers],[Other]],'Employee Info'!$C$2:$J$2,0)),"")</f>
        <v/>
      </c>
      <c r="O1362" s="19">
        <f>IFERROR((Data7[[#This Row],[Hours:]]*SUM(Data7[[#This Row],[Rate]:[Other]])),"")</f>
        <v>0</v>
      </c>
      <c r="P1362" s="7" t="str">
        <f>IF(Data7[[#This Row],[WO'#:]]="","Riley #","WO#")</f>
        <v>WO#</v>
      </c>
      <c r="Q1362" s="7">
        <f>IFERROR(WEEKNUM(Data7[[#This Row],[Date:]]),"")</f>
        <v>30</v>
      </c>
      <c r="R1362" s="6">
        <f t="shared" si="63"/>
        <v>45494</v>
      </c>
      <c r="S1362" s="6">
        <f>Data7[[#This Row],[Week Start]]+7</f>
        <v>45501</v>
      </c>
      <c r="T1362" s="7" t="str">
        <f t="shared" si="64"/>
        <v>7/21/2024 - 7/28/2024</v>
      </c>
      <c r="U1362" s="7" t="str">
        <f t="shared" si="65"/>
        <v>Time Card</v>
      </c>
      <c r="V1362" s="8" t="str">
        <f>RIGHT(TEXT(Data7[[#This Row],[Date:]],"mmddyyyy"),4)</f>
        <v>2024</v>
      </c>
      <c r="W1362" s="8" t="str">
        <f>MID(TEXT(Data7[[#This Row],[Date:]],"mmddyyyy"),3,2)</f>
        <v>22</v>
      </c>
      <c r="X1362" s="8" t="str">
        <f>LEFT(TEXT(Data7[[#This Row],[Date:]],"mmddyyyy"),2)</f>
        <v>07</v>
      </c>
      <c r="Y1362" s="6">
        <f>DATE(Data7[[#This Row],[Year]],Data7[[#This Row],[Month]],Data7[[#This Row],[Day]])</f>
        <v>45495</v>
      </c>
    </row>
    <row r="1363" spans="1:25" x14ac:dyDescent="0.3">
      <c r="A1363" s="5">
        <v>45497.58254722222</v>
      </c>
      <c r="B1363" s="7" t="s">
        <v>35</v>
      </c>
      <c r="C1363" s="6" t="s">
        <v>1915</v>
      </c>
      <c r="D1363" s="7" t="s">
        <v>648</v>
      </c>
      <c r="E1363" s="8">
        <v>8</v>
      </c>
      <c r="F1363" s="7" t="s">
        <v>68</v>
      </c>
      <c r="G1363" s="7" t="s">
        <v>117</v>
      </c>
      <c r="H1363" s="7" t="s">
        <v>649</v>
      </c>
      <c r="I1363" s="7" t="s">
        <v>44</v>
      </c>
      <c r="J1363" s="19" t="str">
        <f>IFERROR(INDEX('Employee Info'!$C$3:$E$200,MATCH(Data7[[#This Row],[Name:]],'Employee Info'!$B$3:$B$200,0),MATCH(Data7[[#This Row],[Hours Type:]],'Employee Info'!$C$2:$E$2,0)),"")</f>
        <v/>
      </c>
      <c r="K1363" s="19" t="str">
        <f>IFERROR(INDEX('Employee Info'!$C$3:$J$200,MATCH(Data7[[#This Row],[Name:]],'Employee Info'!$B$3:$B$200,0),MATCH(Data7[[#Headers],[Truck]],'Employee Info'!$C$2:$J$2,0)),"")</f>
        <v/>
      </c>
      <c r="L1363" s="19" t="str">
        <f>IFERROR(INDEX('Employee Info'!$C$3:$J$200,MATCH(Data7[[#This Row],[Name:]],'Employee Info'!$B$3:$B$200,0),MATCH(Data7[[#Headers],[Phone]],'Employee Info'!$C$2:$J$2,0)),"")</f>
        <v/>
      </c>
      <c r="M1363" s="19" t="str">
        <f>IFERROR(INDEX('Employee Info'!$C$3:$J$200,MATCH(Data7[[#This Row],[Name:]],'Employee Info'!$B$3:$B$200,0),MATCH(Data7[[#Headers],[Tech]],'Employee Info'!$C$2:$J$2,0)),"")</f>
        <v/>
      </c>
      <c r="N1363" s="19" t="str">
        <f>IFERROR(INDEX('Employee Info'!$C$3:$J$200,MATCH(Data7[[#This Row],[Name:]],'Employee Info'!$B$3:$B$200,0),MATCH(Data7[[#Headers],[Other]],'Employee Info'!$C$2:$J$2,0)),"")</f>
        <v/>
      </c>
      <c r="O1363" s="19">
        <f>IFERROR((Data7[[#This Row],[Hours:]]*SUM(Data7[[#This Row],[Rate]:[Other]])),"")</f>
        <v>0</v>
      </c>
      <c r="P1363" s="7" t="str">
        <f>IF(Data7[[#This Row],[WO'#:]]="","Riley #","WO#")</f>
        <v>Riley #</v>
      </c>
      <c r="Q1363" s="7">
        <f>IFERROR(WEEKNUM(Data7[[#This Row],[Date:]]),"")</f>
        <v>30</v>
      </c>
      <c r="R1363" s="6">
        <f t="shared" si="63"/>
        <v>45494</v>
      </c>
      <c r="S1363" s="6">
        <f>Data7[[#This Row],[Week Start]]+7</f>
        <v>45501</v>
      </c>
      <c r="T1363" s="7" t="str">
        <f t="shared" si="64"/>
        <v>7/21/2024 - 7/28/2024</v>
      </c>
      <c r="U1363" s="7" t="str">
        <f t="shared" si="65"/>
        <v>Time Card</v>
      </c>
      <c r="V1363" s="8" t="str">
        <f>RIGHT(TEXT(Data7[[#This Row],[Date:]],"mmddyyyy"),4)</f>
        <v>2024</v>
      </c>
      <c r="W1363" s="8" t="str">
        <f>MID(TEXT(Data7[[#This Row],[Date:]],"mmddyyyy"),3,2)</f>
        <v>22</v>
      </c>
      <c r="X1363" s="8" t="str">
        <f>LEFT(TEXT(Data7[[#This Row],[Date:]],"mmddyyyy"),2)</f>
        <v>07</v>
      </c>
      <c r="Y1363" s="6">
        <f>DATE(Data7[[#This Row],[Year]],Data7[[#This Row],[Month]],Data7[[#This Row],[Day]])</f>
        <v>45495</v>
      </c>
    </row>
    <row r="1364" spans="1:25" x14ac:dyDescent="0.3">
      <c r="A1364" s="5">
        <v>45497.582635069448</v>
      </c>
      <c r="B1364" s="7" t="s">
        <v>23</v>
      </c>
      <c r="C1364" s="6" t="s">
        <v>1915</v>
      </c>
      <c r="D1364" s="7" t="s">
        <v>648</v>
      </c>
      <c r="E1364" s="8">
        <v>8</v>
      </c>
      <c r="F1364" s="7" t="s">
        <v>68</v>
      </c>
      <c r="G1364" s="7" t="s">
        <v>117</v>
      </c>
      <c r="H1364" s="7" t="s">
        <v>649</v>
      </c>
      <c r="I1364" s="7" t="s">
        <v>44</v>
      </c>
      <c r="J1364" s="19" t="str">
        <f>IFERROR(INDEX('Employee Info'!$C$3:$E$200,MATCH(Data7[[#This Row],[Name:]],'Employee Info'!$B$3:$B$200,0),MATCH(Data7[[#This Row],[Hours Type:]],'Employee Info'!$C$2:$E$2,0)),"")</f>
        <v/>
      </c>
      <c r="K1364" s="19" t="str">
        <f>IFERROR(INDEX('Employee Info'!$C$3:$J$200,MATCH(Data7[[#This Row],[Name:]],'Employee Info'!$B$3:$B$200,0),MATCH(Data7[[#Headers],[Truck]],'Employee Info'!$C$2:$J$2,0)),"")</f>
        <v/>
      </c>
      <c r="L1364" s="19" t="str">
        <f>IFERROR(INDEX('Employee Info'!$C$3:$J$200,MATCH(Data7[[#This Row],[Name:]],'Employee Info'!$B$3:$B$200,0),MATCH(Data7[[#Headers],[Phone]],'Employee Info'!$C$2:$J$2,0)),"")</f>
        <v/>
      </c>
      <c r="M1364" s="19" t="str">
        <f>IFERROR(INDEX('Employee Info'!$C$3:$J$200,MATCH(Data7[[#This Row],[Name:]],'Employee Info'!$B$3:$B$200,0),MATCH(Data7[[#Headers],[Tech]],'Employee Info'!$C$2:$J$2,0)),"")</f>
        <v/>
      </c>
      <c r="N1364" s="19" t="str">
        <f>IFERROR(INDEX('Employee Info'!$C$3:$J$200,MATCH(Data7[[#This Row],[Name:]],'Employee Info'!$B$3:$B$200,0),MATCH(Data7[[#Headers],[Other]],'Employee Info'!$C$2:$J$2,0)),"")</f>
        <v/>
      </c>
      <c r="O1364" s="19">
        <f>IFERROR((Data7[[#This Row],[Hours:]]*SUM(Data7[[#This Row],[Rate]:[Other]])),"")</f>
        <v>0</v>
      </c>
      <c r="P1364" s="7" t="str">
        <f>IF(Data7[[#This Row],[WO'#:]]="","Riley #","WO#")</f>
        <v>Riley #</v>
      </c>
      <c r="Q1364" s="7">
        <f>IFERROR(WEEKNUM(Data7[[#This Row],[Date:]]),"")</f>
        <v>30</v>
      </c>
      <c r="R1364" s="6">
        <f t="shared" si="63"/>
        <v>45494</v>
      </c>
      <c r="S1364" s="6">
        <f>Data7[[#This Row],[Week Start]]+7</f>
        <v>45501</v>
      </c>
      <c r="T1364" s="7" t="str">
        <f t="shared" si="64"/>
        <v>7/21/2024 - 7/28/2024</v>
      </c>
      <c r="U1364" s="7" t="str">
        <f t="shared" si="65"/>
        <v>Time Card</v>
      </c>
      <c r="V1364" s="8" t="str">
        <f>RIGHT(TEXT(Data7[[#This Row],[Date:]],"mmddyyyy"),4)</f>
        <v>2024</v>
      </c>
      <c r="W1364" s="8" t="str">
        <f>MID(TEXT(Data7[[#This Row],[Date:]],"mmddyyyy"),3,2)</f>
        <v>22</v>
      </c>
      <c r="X1364" s="8" t="str">
        <f>LEFT(TEXT(Data7[[#This Row],[Date:]],"mmddyyyy"),2)</f>
        <v>07</v>
      </c>
      <c r="Y1364" s="6">
        <f>DATE(Data7[[#This Row],[Year]],Data7[[#This Row],[Month]],Data7[[#This Row],[Day]])</f>
        <v>45495</v>
      </c>
    </row>
    <row r="1365" spans="1:25" x14ac:dyDescent="0.3">
      <c r="A1365" s="5">
        <v>45497.50154409722</v>
      </c>
      <c r="B1365" s="7" t="s">
        <v>34</v>
      </c>
      <c r="C1365" s="6" t="s">
        <v>1915</v>
      </c>
      <c r="D1365" s="7" t="s">
        <v>1917</v>
      </c>
      <c r="E1365" s="8">
        <v>0.5</v>
      </c>
      <c r="F1365" s="7" t="s">
        <v>68</v>
      </c>
      <c r="G1365" s="7" t="s">
        <v>117</v>
      </c>
      <c r="H1365" s="7" t="s">
        <v>912</v>
      </c>
      <c r="I1365" s="7" t="s">
        <v>44</v>
      </c>
      <c r="J1365" s="19" t="str">
        <f>IFERROR(INDEX('Employee Info'!$C$3:$E$200,MATCH(Data7[[#This Row],[Name:]],'Employee Info'!$B$3:$B$200,0),MATCH(Data7[[#This Row],[Hours Type:]],'Employee Info'!$C$2:$E$2,0)),"")</f>
        <v/>
      </c>
      <c r="K1365" s="19" t="str">
        <f>IFERROR(INDEX('Employee Info'!$C$3:$J$200,MATCH(Data7[[#This Row],[Name:]],'Employee Info'!$B$3:$B$200,0),MATCH(Data7[[#Headers],[Truck]],'Employee Info'!$C$2:$J$2,0)),"")</f>
        <v/>
      </c>
      <c r="L1365" s="19" t="str">
        <f>IFERROR(INDEX('Employee Info'!$C$3:$J$200,MATCH(Data7[[#This Row],[Name:]],'Employee Info'!$B$3:$B$200,0),MATCH(Data7[[#Headers],[Phone]],'Employee Info'!$C$2:$J$2,0)),"")</f>
        <v/>
      </c>
      <c r="M1365" s="19" t="str">
        <f>IFERROR(INDEX('Employee Info'!$C$3:$J$200,MATCH(Data7[[#This Row],[Name:]],'Employee Info'!$B$3:$B$200,0),MATCH(Data7[[#Headers],[Tech]],'Employee Info'!$C$2:$J$2,0)),"")</f>
        <v/>
      </c>
      <c r="N1365" s="19" t="str">
        <f>IFERROR(INDEX('Employee Info'!$C$3:$J$200,MATCH(Data7[[#This Row],[Name:]],'Employee Info'!$B$3:$B$200,0),MATCH(Data7[[#Headers],[Other]],'Employee Info'!$C$2:$J$2,0)),"")</f>
        <v/>
      </c>
      <c r="O1365" s="19">
        <f>IFERROR((Data7[[#This Row],[Hours:]]*SUM(Data7[[#This Row],[Rate]:[Other]])),"")</f>
        <v>0</v>
      </c>
      <c r="P1365" s="7" t="str">
        <f>IF(Data7[[#This Row],[WO'#:]]="","Riley #","WO#")</f>
        <v>Riley #</v>
      </c>
      <c r="Q1365" s="7">
        <f>IFERROR(WEEKNUM(Data7[[#This Row],[Date:]]),"")</f>
        <v>30</v>
      </c>
      <c r="R1365" s="6">
        <f t="shared" si="63"/>
        <v>45494</v>
      </c>
      <c r="S1365" s="6">
        <f>Data7[[#This Row],[Week Start]]+7</f>
        <v>45501</v>
      </c>
      <c r="T1365" s="7" t="str">
        <f t="shared" si="64"/>
        <v>7/21/2024 - 7/28/2024</v>
      </c>
      <c r="U1365" s="7" t="str">
        <f t="shared" si="65"/>
        <v>Time Card</v>
      </c>
      <c r="V1365" s="8" t="str">
        <f>RIGHT(TEXT(Data7[[#This Row],[Date:]],"mmddyyyy"),4)</f>
        <v>2024</v>
      </c>
      <c r="W1365" s="8" t="str">
        <f>MID(TEXT(Data7[[#This Row],[Date:]],"mmddyyyy"),3,2)</f>
        <v>22</v>
      </c>
      <c r="X1365" s="8" t="str">
        <f>LEFT(TEXT(Data7[[#This Row],[Date:]],"mmddyyyy"),2)</f>
        <v>07</v>
      </c>
      <c r="Y1365" s="6">
        <f>DATE(Data7[[#This Row],[Year]],Data7[[#This Row],[Month]],Data7[[#This Row],[Day]])</f>
        <v>45495</v>
      </c>
    </row>
    <row r="1366" spans="1:25" x14ac:dyDescent="0.3">
      <c r="A1366" s="5">
        <v>45497.531042592593</v>
      </c>
      <c r="B1366" s="7" t="s">
        <v>342</v>
      </c>
      <c r="C1366" s="6" t="s">
        <v>1915</v>
      </c>
      <c r="D1366" s="7" t="s">
        <v>1923</v>
      </c>
      <c r="E1366" s="8">
        <v>5</v>
      </c>
      <c r="F1366" s="7" t="s">
        <v>68</v>
      </c>
      <c r="G1366" s="7" t="s">
        <v>117</v>
      </c>
      <c r="H1366" s="7" t="s">
        <v>912</v>
      </c>
      <c r="I1366" s="7" t="s">
        <v>44</v>
      </c>
      <c r="J1366" s="19" t="str">
        <f>IFERROR(INDEX('Employee Info'!$C$3:$E$200,MATCH(Data7[[#This Row],[Name:]],'Employee Info'!$B$3:$B$200,0),MATCH(Data7[[#This Row],[Hours Type:]],'Employee Info'!$C$2:$E$2,0)),"")</f>
        <v/>
      </c>
      <c r="K1366" s="19" t="str">
        <f>IFERROR(INDEX('Employee Info'!$C$3:$J$200,MATCH(Data7[[#This Row],[Name:]],'Employee Info'!$B$3:$B$200,0),MATCH(Data7[[#Headers],[Truck]],'Employee Info'!$C$2:$J$2,0)),"")</f>
        <v/>
      </c>
      <c r="L1366" s="19" t="str">
        <f>IFERROR(INDEX('Employee Info'!$C$3:$J$200,MATCH(Data7[[#This Row],[Name:]],'Employee Info'!$B$3:$B$200,0),MATCH(Data7[[#Headers],[Phone]],'Employee Info'!$C$2:$J$2,0)),"")</f>
        <v/>
      </c>
      <c r="M1366" s="19" t="str">
        <f>IFERROR(INDEX('Employee Info'!$C$3:$J$200,MATCH(Data7[[#This Row],[Name:]],'Employee Info'!$B$3:$B$200,0),MATCH(Data7[[#Headers],[Tech]],'Employee Info'!$C$2:$J$2,0)),"")</f>
        <v/>
      </c>
      <c r="N1366" s="19" t="str">
        <f>IFERROR(INDEX('Employee Info'!$C$3:$J$200,MATCH(Data7[[#This Row],[Name:]],'Employee Info'!$B$3:$B$200,0),MATCH(Data7[[#Headers],[Other]],'Employee Info'!$C$2:$J$2,0)),"")</f>
        <v/>
      </c>
      <c r="O1366" s="19">
        <f>IFERROR((Data7[[#This Row],[Hours:]]*SUM(Data7[[#This Row],[Rate]:[Other]])),"")</f>
        <v>0</v>
      </c>
      <c r="P1366" s="7" t="str">
        <f>IF(Data7[[#This Row],[WO'#:]]="","Riley #","WO#")</f>
        <v>Riley #</v>
      </c>
      <c r="Q1366" s="7">
        <f>IFERROR(WEEKNUM(Data7[[#This Row],[Date:]]),"")</f>
        <v>30</v>
      </c>
      <c r="R1366" s="6">
        <f t="shared" si="63"/>
        <v>45494</v>
      </c>
      <c r="S1366" s="6">
        <f>Data7[[#This Row],[Week Start]]+7</f>
        <v>45501</v>
      </c>
      <c r="T1366" s="7" t="str">
        <f t="shared" si="64"/>
        <v>7/21/2024 - 7/28/2024</v>
      </c>
      <c r="U1366" s="7" t="str">
        <f t="shared" si="65"/>
        <v>Time Card</v>
      </c>
      <c r="V1366" s="8" t="str">
        <f>RIGHT(TEXT(Data7[[#This Row],[Date:]],"mmddyyyy"),4)</f>
        <v>2024</v>
      </c>
      <c r="W1366" s="8" t="str">
        <f>MID(TEXT(Data7[[#This Row],[Date:]],"mmddyyyy"),3,2)</f>
        <v>22</v>
      </c>
      <c r="X1366" s="8" t="str">
        <f>LEFT(TEXT(Data7[[#This Row],[Date:]],"mmddyyyy"),2)</f>
        <v>07</v>
      </c>
      <c r="Y1366" s="6">
        <f>DATE(Data7[[#This Row],[Year]],Data7[[#This Row],[Month]],Data7[[#This Row],[Day]])</f>
        <v>45495</v>
      </c>
    </row>
    <row r="1367" spans="1:25" x14ac:dyDescent="0.3">
      <c r="A1367" s="5">
        <v>45497.531125000001</v>
      </c>
      <c r="B1367" s="7" t="s">
        <v>31</v>
      </c>
      <c r="C1367" s="6" t="s">
        <v>1915</v>
      </c>
      <c r="D1367" s="7" t="s">
        <v>1923</v>
      </c>
      <c r="E1367" s="8">
        <v>5</v>
      </c>
      <c r="F1367" s="7" t="s">
        <v>68</v>
      </c>
      <c r="G1367" s="7" t="s">
        <v>117</v>
      </c>
      <c r="H1367" s="7" t="s">
        <v>912</v>
      </c>
      <c r="I1367" s="7" t="s">
        <v>44</v>
      </c>
      <c r="J1367" s="19" t="str">
        <f>IFERROR(INDEX('Employee Info'!$C$3:$E$200,MATCH(Data7[[#This Row],[Name:]],'Employee Info'!$B$3:$B$200,0),MATCH(Data7[[#This Row],[Hours Type:]],'Employee Info'!$C$2:$E$2,0)),"")</f>
        <v/>
      </c>
      <c r="K1367" s="19" t="str">
        <f>IFERROR(INDEX('Employee Info'!$C$3:$J$200,MATCH(Data7[[#This Row],[Name:]],'Employee Info'!$B$3:$B$200,0),MATCH(Data7[[#Headers],[Truck]],'Employee Info'!$C$2:$J$2,0)),"")</f>
        <v/>
      </c>
      <c r="L1367" s="19" t="str">
        <f>IFERROR(INDEX('Employee Info'!$C$3:$J$200,MATCH(Data7[[#This Row],[Name:]],'Employee Info'!$B$3:$B$200,0),MATCH(Data7[[#Headers],[Phone]],'Employee Info'!$C$2:$J$2,0)),"")</f>
        <v/>
      </c>
      <c r="M1367" s="19" t="str">
        <f>IFERROR(INDEX('Employee Info'!$C$3:$J$200,MATCH(Data7[[#This Row],[Name:]],'Employee Info'!$B$3:$B$200,0),MATCH(Data7[[#Headers],[Tech]],'Employee Info'!$C$2:$J$2,0)),"")</f>
        <v/>
      </c>
      <c r="N1367" s="19" t="str">
        <f>IFERROR(INDEX('Employee Info'!$C$3:$J$200,MATCH(Data7[[#This Row],[Name:]],'Employee Info'!$B$3:$B$200,0),MATCH(Data7[[#Headers],[Other]],'Employee Info'!$C$2:$J$2,0)),"")</f>
        <v/>
      </c>
      <c r="O1367" s="19">
        <f>IFERROR((Data7[[#This Row],[Hours:]]*SUM(Data7[[#This Row],[Rate]:[Other]])),"")</f>
        <v>0</v>
      </c>
      <c r="P1367" s="7" t="str">
        <f>IF(Data7[[#This Row],[WO'#:]]="","Riley #","WO#")</f>
        <v>Riley #</v>
      </c>
      <c r="Q1367" s="7">
        <f>IFERROR(WEEKNUM(Data7[[#This Row],[Date:]]),"")</f>
        <v>30</v>
      </c>
      <c r="R1367" s="6">
        <f t="shared" si="63"/>
        <v>45494</v>
      </c>
      <c r="S1367" s="6">
        <f>Data7[[#This Row],[Week Start]]+7</f>
        <v>45501</v>
      </c>
      <c r="T1367" s="7" t="str">
        <f t="shared" si="64"/>
        <v>7/21/2024 - 7/28/2024</v>
      </c>
      <c r="U1367" s="7" t="str">
        <f t="shared" si="65"/>
        <v>Time Card</v>
      </c>
      <c r="V1367" s="8" t="str">
        <f>RIGHT(TEXT(Data7[[#This Row],[Date:]],"mmddyyyy"),4)</f>
        <v>2024</v>
      </c>
      <c r="W1367" s="8" t="str">
        <f>MID(TEXT(Data7[[#This Row],[Date:]],"mmddyyyy"),3,2)</f>
        <v>22</v>
      </c>
      <c r="X1367" s="8" t="str">
        <f>LEFT(TEXT(Data7[[#This Row],[Date:]],"mmddyyyy"),2)</f>
        <v>07</v>
      </c>
      <c r="Y1367" s="6">
        <f>DATE(Data7[[#This Row],[Year]],Data7[[#This Row],[Month]],Data7[[#This Row],[Day]])</f>
        <v>45495</v>
      </c>
    </row>
    <row r="1368" spans="1:25" x14ac:dyDescent="0.3">
      <c r="A1368" s="5">
        <v>45499.54293009259</v>
      </c>
      <c r="B1368" s="7" t="s">
        <v>66</v>
      </c>
      <c r="C1368" s="6" t="s">
        <v>1915</v>
      </c>
      <c r="D1368" s="7" t="s">
        <v>1934</v>
      </c>
      <c r="E1368" s="8">
        <v>1</v>
      </c>
      <c r="F1368" s="7" t="s">
        <v>68</v>
      </c>
      <c r="G1368" s="7" t="s">
        <v>68</v>
      </c>
      <c r="H1368" s="7" t="s">
        <v>912</v>
      </c>
      <c r="I1368" s="7" t="s">
        <v>44</v>
      </c>
      <c r="J1368" s="19" t="str">
        <f>IFERROR(INDEX('Employee Info'!$C$3:$E$200,MATCH(Data7[[#This Row],[Name:]],'Employee Info'!$B$3:$B$200,0),MATCH(Data7[[#This Row],[Hours Type:]],'Employee Info'!$C$2:$E$2,0)),"")</f>
        <v/>
      </c>
      <c r="K1368" s="19" t="str">
        <f>IFERROR(INDEX('Employee Info'!$C$3:$J$200,MATCH(Data7[[#This Row],[Name:]],'Employee Info'!$B$3:$B$200,0),MATCH(Data7[[#Headers],[Truck]],'Employee Info'!$C$2:$J$2,0)),"")</f>
        <v/>
      </c>
      <c r="L1368" s="19" t="str">
        <f>IFERROR(INDEX('Employee Info'!$C$3:$J$200,MATCH(Data7[[#This Row],[Name:]],'Employee Info'!$B$3:$B$200,0),MATCH(Data7[[#Headers],[Phone]],'Employee Info'!$C$2:$J$2,0)),"")</f>
        <v/>
      </c>
      <c r="M1368" s="19" t="str">
        <f>IFERROR(INDEX('Employee Info'!$C$3:$J$200,MATCH(Data7[[#This Row],[Name:]],'Employee Info'!$B$3:$B$200,0),MATCH(Data7[[#Headers],[Tech]],'Employee Info'!$C$2:$J$2,0)),"")</f>
        <v/>
      </c>
      <c r="N1368" s="19" t="str">
        <f>IFERROR(INDEX('Employee Info'!$C$3:$J$200,MATCH(Data7[[#This Row],[Name:]],'Employee Info'!$B$3:$B$200,0),MATCH(Data7[[#Headers],[Other]],'Employee Info'!$C$2:$J$2,0)),"")</f>
        <v/>
      </c>
      <c r="O1368" s="19">
        <f>IFERROR((Data7[[#This Row],[Hours:]]*SUM(Data7[[#This Row],[Rate]:[Other]])),"")</f>
        <v>0</v>
      </c>
      <c r="P1368" s="7" t="str">
        <f>IF(Data7[[#This Row],[WO'#:]]="","Riley #","WO#")</f>
        <v>Riley #</v>
      </c>
      <c r="Q1368" s="7">
        <f>IFERROR(WEEKNUM(Data7[[#This Row],[Date:]]),"")</f>
        <v>30</v>
      </c>
      <c r="R1368" s="6">
        <f t="shared" si="63"/>
        <v>45494</v>
      </c>
      <c r="S1368" s="6">
        <f>Data7[[#This Row],[Week Start]]+7</f>
        <v>45501</v>
      </c>
      <c r="T1368" s="7" t="str">
        <f t="shared" si="64"/>
        <v>7/21/2024 - 7/28/2024</v>
      </c>
      <c r="U1368" s="7" t="str">
        <f t="shared" si="65"/>
        <v>Time Card</v>
      </c>
      <c r="V1368" s="8" t="str">
        <f>RIGHT(TEXT(Data7[[#This Row],[Date:]],"mmddyyyy"),4)</f>
        <v>2024</v>
      </c>
      <c r="W1368" s="8" t="str">
        <f>MID(TEXT(Data7[[#This Row],[Date:]],"mmddyyyy"),3,2)</f>
        <v>22</v>
      </c>
      <c r="X1368" s="8" t="str">
        <f>LEFT(TEXT(Data7[[#This Row],[Date:]],"mmddyyyy"),2)</f>
        <v>07</v>
      </c>
      <c r="Y1368" s="6">
        <f>DATE(Data7[[#This Row],[Year]],Data7[[#This Row],[Month]],Data7[[#This Row],[Day]])</f>
        <v>45495</v>
      </c>
    </row>
    <row r="1369" spans="1:25" x14ac:dyDescent="0.3">
      <c r="A1369" s="5">
        <v>45499.546271296298</v>
      </c>
      <c r="B1369" s="7" t="s">
        <v>66</v>
      </c>
      <c r="C1369" s="6" t="s">
        <v>1919</v>
      </c>
      <c r="D1369" s="7" t="s">
        <v>1935</v>
      </c>
      <c r="E1369" s="8">
        <v>5</v>
      </c>
      <c r="F1369" s="7">
        <v>6984733</v>
      </c>
      <c r="G1369" s="7" t="s">
        <v>68</v>
      </c>
      <c r="H1369" s="7" t="s">
        <v>756</v>
      </c>
      <c r="I1369" s="7" t="s">
        <v>44</v>
      </c>
      <c r="J1369" s="19" t="str">
        <f>IFERROR(INDEX('Employee Info'!$C$3:$E$200,MATCH(Data7[[#This Row],[Name:]],'Employee Info'!$B$3:$B$200,0),MATCH(Data7[[#This Row],[Hours Type:]],'Employee Info'!$C$2:$E$2,0)),"")</f>
        <v/>
      </c>
      <c r="K1369" s="19" t="str">
        <f>IFERROR(INDEX('Employee Info'!$C$3:$J$200,MATCH(Data7[[#This Row],[Name:]],'Employee Info'!$B$3:$B$200,0),MATCH(Data7[[#Headers],[Truck]],'Employee Info'!$C$2:$J$2,0)),"")</f>
        <v/>
      </c>
      <c r="L1369" s="19" t="str">
        <f>IFERROR(INDEX('Employee Info'!$C$3:$J$200,MATCH(Data7[[#This Row],[Name:]],'Employee Info'!$B$3:$B$200,0),MATCH(Data7[[#Headers],[Phone]],'Employee Info'!$C$2:$J$2,0)),"")</f>
        <v/>
      </c>
      <c r="M1369" s="19" t="str">
        <f>IFERROR(INDEX('Employee Info'!$C$3:$J$200,MATCH(Data7[[#This Row],[Name:]],'Employee Info'!$B$3:$B$200,0),MATCH(Data7[[#Headers],[Tech]],'Employee Info'!$C$2:$J$2,0)),"")</f>
        <v/>
      </c>
      <c r="N1369" s="19" t="str">
        <f>IFERROR(INDEX('Employee Info'!$C$3:$J$200,MATCH(Data7[[#This Row],[Name:]],'Employee Info'!$B$3:$B$200,0),MATCH(Data7[[#Headers],[Other]],'Employee Info'!$C$2:$J$2,0)),"")</f>
        <v/>
      </c>
      <c r="O1369" s="19">
        <f>IFERROR((Data7[[#This Row],[Hours:]]*SUM(Data7[[#This Row],[Rate]:[Other]])),"")</f>
        <v>0</v>
      </c>
      <c r="P1369" s="7" t="str">
        <f>IF(Data7[[#This Row],[WO'#:]]="","Riley #","WO#")</f>
        <v>WO#</v>
      </c>
      <c r="Q1369" s="7">
        <f>IFERROR(WEEKNUM(Data7[[#This Row],[Date:]]),"")</f>
        <v>30</v>
      </c>
      <c r="R1369" s="6">
        <f t="shared" si="63"/>
        <v>45494</v>
      </c>
      <c r="S1369" s="6">
        <f>Data7[[#This Row],[Week Start]]+7</f>
        <v>45501</v>
      </c>
      <c r="T1369" s="7" t="str">
        <f t="shared" si="64"/>
        <v>7/21/2024 - 7/28/2024</v>
      </c>
      <c r="U1369" s="7" t="str">
        <f t="shared" si="65"/>
        <v>Time Card</v>
      </c>
      <c r="V1369" s="8" t="str">
        <f>RIGHT(TEXT(Data7[[#This Row],[Date:]],"mmddyyyy"),4)</f>
        <v>2024</v>
      </c>
      <c r="W1369" s="8" t="str">
        <f>MID(TEXT(Data7[[#This Row],[Date:]],"mmddyyyy"),3,2)</f>
        <v>23</v>
      </c>
      <c r="X1369" s="8" t="str">
        <f>LEFT(TEXT(Data7[[#This Row],[Date:]],"mmddyyyy"),2)</f>
        <v>07</v>
      </c>
      <c r="Y1369" s="6">
        <f>DATE(Data7[[#This Row],[Year]],Data7[[#This Row],[Month]],Data7[[#This Row],[Day]])</f>
        <v>45496</v>
      </c>
    </row>
    <row r="1370" spans="1:25" x14ac:dyDescent="0.3">
      <c r="A1370" s="5">
        <v>45517.490918055555</v>
      </c>
      <c r="B1370" s="7" t="s">
        <v>76</v>
      </c>
      <c r="C1370" s="6" t="s">
        <v>1919</v>
      </c>
      <c r="D1370" s="7" t="s">
        <v>156</v>
      </c>
      <c r="E1370" s="8">
        <v>1</v>
      </c>
      <c r="F1370" s="7">
        <v>6984733</v>
      </c>
      <c r="G1370" s="7" t="s">
        <v>68</v>
      </c>
      <c r="H1370" s="7" t="s">
        <v>756</v>
      </c>
      <c r="I1370" s="7" t="s">
        <v>44</v>
      </c>
      <c r="J1370" s="19" t="str">
        <f>IFERROR(INDEX('Employee Info'!$C$3:$E$200,MATCH(Data7[[#This Row],[Name:]],'Employee Info'!$B$3:$B$200,0),MATCH(Data7[[#This Row],[Hours Type:]],'Employee Info'!$C$2:$E$2,0)),"")</f>
        <v/>
      </c>
      <c r="K1370" s="19" t="str">
        <f>IFERROR(INDEX('Employee Info'!$C$3:$J$200,MATCH(Data7[[#This Row],[Name:]],'Employee Info'!$B$3:$B$200,0),MATCH(Data7[[#Headers],[Truck]],'Employee Info'!$C$2:$J$2,0)),"")</f>
        <v/>
      </c>
      <c r="L1370" s="19" t="str">
        <f>IFERROR(INDEX('Employee Info'!$C$3:$J$200,MATCH(Data7[[#This Row],[Name:]],'Employee Info'!$B$3:$B$200,0),MATCH(Data7[[#Headers],[Phone]],'Employee Info'!$C$2:$J$2,0)),"")</f>
        <v/>
      </c>
      <c r="M1370" s="19" t="str">
        <f>IFERROR(INDEX('Employee Info'!$C$3:$J$200,MATCH(Data7[[#This Row],[Name:]],'Employee Info'!$B$3:$B$200,0),MATCH(Data7[[#Headers],[Tech]],'Employee Info'!$C$2:$J$2,0)),"")</f>
        <v/>
      </c>
      <c r="N1370" s="19" t="str">
        <f>IFERROR(INDEX('Employee Info'!$C$3:$J$200,MATCH(Data7[[#This Row],[Name:]],'Employee Info'!$B$3:$B$200,0),MATCH(Data7[[#Headers],[Other]],'Employee Info'!$C$2:$J$2,0)),"")</f>
        <v/>
      </c>
      <c r="O1370" s="19">
        <f>IFERROR((Data7[[#This Row],[Hours:]]*SUM(Data7[[#This Row],[Rate]:[Other]])),"")</f>
        <v>0</v>
      </c>
      <c r="P1370" s="7" t="str">
        <f>IF(Data7[[#This Row],[WO'#:]]="","Riley #","WO#")</f>
        <v>WO#</v>
      </c>
      <c r="Q1370" s="7">
        <f>IFERROR(WEEKNUM(Data7[[#This Row],[Date:]]),"")</f>
        <v>30</v>
      </c>
      <c r="R1370" s="6">
        <f t="shared" si="63"/>
        <v>45494</v>
      </c>
      <c r="S1370" s="6">
        <f>Data7[[#This Row],[Week Start]]+7</f>
        <v>45501</v>
      </c>
      <c r="T1370" s="7" t="str">
        <f t="shared" si="64"/>
        <v>7/21/2024 - 7/28/2024</v>
      </c>
      <c r="U1370" s="7" t="str">
        <f t="shared" si="65"/>
        <v>Time Card</v>
      </c>
      <c r="V1370" s="8" t="str">
        <f>RIGHT(TEXT(Data7[[#This Row],[Date:]],"mmddyyyy"),4)</f>
        <v>2024</v>
      </c>
      <c r="W1370" s="8" t="str">
        <f>MID(TEXT(Data7[[#This Row],[Date:]],"mmddyyyy"),3,2)</f>
        <v>23</v>
      </c>
      <c r="X1370" s="8" t="str">
        <f>LEFT(TEXT(Data7[[#This Row],[Date:]],"mmddyyyy"),2)</f>
        <v>07</v>
      </c>
      <c r="Y1370" s="6">
        <f>DATE(Data7[[#This Row],[Year]],Data7[[#This Row],[Month]],Data7[[#This Row],[Day]])</f>
        <v>45496</v>
      </c>
    </row>
    <row r="1371" spans="1:25" x14ac:dyDescent="0.3">
      <c r="A1371" s="5">
        <v>45499.539005324077</v>
      </c>
      <c r="B1371" s="7" t="s">
        <v>66</v>
      </c>
      <c r="C1371" s="6" t="s">
        <v>1919</v>
      </c>
      <c r="D1371" s="7" t="s">
        <v>1931</v>
      </c>
      <c r="E1371" s="8">
        <v>1</v>
      </c>
      <c r="F1371" s="7">
        <v>7129401</v>
      </c>
      <c r="G1371" s="7" t="s">
        <v>68</v>
      </c>
      <c r="H1371" s="7" t="s">
        <v>756</v>
      </c>
      <c r="I1371" s="7" t="s">
        <v>44</v>
      </c>
      <c r="J1371" s="19" t="str">
        <f>IFERROR(INDEX('Employee Info'!$C$3:$E$200,MATCH(Data7[[#This Row],[Name:]],'Employee Info'!$B$3:$B$200,0),MATCH(Data7[[#This Row],[Hours Type:]],'Employee Info'!$C$2:$E$2,0)),"")</f>
        <v/>
      </c>
      <c r="K1371" s="19" t="str">
        <f>IFERROR(INDEX('Employee Info'!$C$3:$J$200,MATCH(Data7[[#This Row],[Name:]],'Employee Info'!$B$3:$B$200,0),MATCH(Data7[[#Headers],[Truck]],'Employee Info'!$C$2:$J$2,0)),"")</f>
        <v/>
      </c>
      <c r="L1371" s="19" t="str">
        <f>IFERROR(INDEX('Employee Info'!$C$3:$J$200,MATCH(Data7[[#This Row],[Name:]],'Employee Info'!$B$3:$B$200,0),MATCH(Data7[[#Headers],[Phone]],'Employee Info'!$C$2:$J$2,0)),"")</f>
        <v/>
      </c>
      <c r="M1371" s="19" t="str">
        <f>IFERROR(INDEX('Employee Info'!$C$3:$J$200,MATCH(Data7[[#This Row],[Name:]],'Employee Info'!$B$3:$B$200,0),MATCH(Data7[[#Headers],[Tech]],'Employee Info'!$C$2:$J$2,0)),"")</f>
        <v/>
      </c>
      <c r="N1371" s="19" t="str">
        <f>IFERROR(INDEX('Employee Info'!$C$3:$J$200,MATCH(Data7[[#This Row],[Name:]],'Employee Info'!$B$3:$B$200,0),MATCH(Data7[[#Headers],[Other]],'Employee Info'!$C$2:$J$2,0)),"")</f>
        <v/>
      </c>
      <c r="O1371" s="19">
        <f>IFERROR((Data7[[#This Row],[Hours:]]*SUM(Data7[[#This Row],[Rate]:[Other]])),"")</f>
        <v>0</v>
      </c>
      <c r="P1371" s="7" t="str">
        <f>IF(Data7[[#This Row],[WO'#:]]="","Riley #","WO#")</f>
        <v>WO#</v>
      </c>
      <c r="Q1371" s="7">
        <f>IFERROR(WEEKNUM(Data7[[#This Row],[Date:]]),"")</f>
        <v>30</v>
      </c>
      <c r="R1371" s="6">
        <f t="shared" si="63"/>
        <v>45494</v>
      </c>
      <c r="S1371" s="6">
        <f>Data7[[#This Row],[Week Start]]+7</f>
        <v>45501</v>
      </c>
      <c r="T1371" s="7" t="str">
        <f t="shared" si="64"/>
        <v>7/21/2024 - 7/28/2024</v>
      </c>
      <c r="U1371" s="7" t="str">
        <f t="shared" si="65"/>
        <v>Time Card</v>
      </c>
      <c r="V1371" s="8" t="str">
        <f>RIGHT(TEXT(Data7[[#This Row],[Date:]],"mmddyyyy"),4)</f>
        <v>2024</v>
      </c>
      <c r="W1371" s="8" t="str">
        <f>MID(TEXT(Data7[[#This Row],[Date:]],"mmddyyyy"),3,2)</f>
        <v>23</v>
      </c>
      <c r="X1371" s="8" t="str">
        <f>LEFT(TEXT(Data7[[#This Row],[Date:]],"mmddyyyy"),2)</f>
        <v>07</v>
      </c>
      <c r="Y1371" s="6">
        <f>DATE(Data7[[#This Row],[Year]],Data7[[#This Row],[Month]],Data7[[#This Row],[Day]])</f>
        <v>45496</v>
      </c>
    </row>
    <row r="1372" spans="1:25" x14ac:dyDescent="0.3">
      <c r="A1372" s="5">
        <v>45497.503194907411</v>
      </c>
      <c r="B1372" s="7" t="s">
        <v>34</v>
      </c>
      <c r="C1372" s="6" t="s">
        <v>1919</v>
      </c>
      <c r="D1372" s="7" t="s">
        <v>1918</v>
      </c>
      <c r="E1372" s="8">
        <v>8</v>
      </c>
      <c r="F1372" s="7">
        <v>7130988</v>
      </c>
      <c r="G1372" s="7" t="s">
        <v>117</v>
      </c>
      <c r="H1372" s="7" t="s">
        <v>756</v>
      </c>
      <c r="I1372" s="7" t="s">
        <v>44</v>
      </c>
      <c r="J1372" s="19" t="str">
        <f>IFERROR(INDEX('Employee Info'!$C$3:$E$200,MATCH(Data7[[#This Row],[Name:]],'Employee Info'!$B$3:$B$200,0),MATCH(Data7[[#This Row],[Hours Type:]],'Employee Info'!$C$2:$E$2,0)),"")</f>
        <v/>
      </c>
      <c r="K1372" s="19" t="str">
        <f>IFERROR(INDEX('Employee Info'!$C$3:$J$200,MATCH(Data7[[#This Row],[Name:]],'Employee Info'!$B$3:$B$200,0),MATCH(Data7[[#Headers],[Truck]],'Employee Info'!$C$2:$J$2,0)),"")</f>
        <v/>
      </c>
      <c r="L1372" s="19" t="str">
        <f>IFERROR(INDEX('Employee Info'!$C$3:$J$200,MATCH(Data7[[#This Row],[Name:]],'Employee Info'!$B$3:$B$200,0),MATCH(Data7[[#Headers],[Phone]],'Employee Info'!$C$2:$J$2,0)),"")</f>
        <v/>
      </c>
      <c r="M1372" s="19" t="str">
        <f>IFERROR(INDEX('Employee Info'!$C$3:$J$200,MATCH(Data7[[#This Row],[Name:]],'Employee Info'!$B$3:$B$200,0),MATCH(Data7[[#Headers],[Tech]],'Employee Info'!$C$2:$J$2,0)),"")</f>
        <v/>
      </c>
      <c r="N1372" s="19" t="str">
        <f>IFERROR(INDEX('Employee Info'!$C$3:$J$200,MATCH(Data7[[#This Row],[Name:]],'Employee Info'!$B$3:$B$200,0),MATCH(Data7[[#Headers],[Other]],'Employee Info'!$C$2:$J$2,0)),"")</f>
        <v/>
      </c>
      <c r="O1372" s="19">
        <f>IFERROR((Data7[[#This Row],[Hours:]]*SUM(Data7[[#This Row],[Rate]:[Other]])),"")</f>
        <v>0</v>
      </c>
      <c r="P1372" s="7" t="str">
        <f>IF(Data7[[#This Row],[WO'#:]]="","Riley #","WO#")</f>
        <v>WO#</v>
      </c>
      <c r="Q1372" s="7">
        <f>IFERROR(WEEKNUM(Data7[[#This Row],[Date:]]),"")</f>
        <v>30</v>
      </c>
      <c r="R1372" s="6">
        <f t="shared" si="63"/>
        <v>45494</v>
      </c>
      <c r="S1372" s="6">
        <f>Data7[[#This Row],[Week Start]]+7</f>
        <v>45501</v>
      </c>
      <c r="T1372" s="7" t="str">
        <f t="shared" si="64"/>
        <v>7/21/2024 - 7/28/2024</v>
      </c>
      <c r="U1372" s="7" t="str">
        <f t="shared" si="65"/>
        <v>Time Card</v>
      </c>
      <c r="V1372" s="8" t="str">
        <f>RIGHT(TEXT(Data7[[#This Row],[Date:]],"mmddyyyy"),4)</f>
        <v>2024</v>
      </c>
      <c r="W1372" s="8" t="str">
        <f>MID(TEXT(Data7[[#This Row],[Date:]],"mmddyyyy"),3,2)</f>
        <v>23</v>
      </c>
      <c r="X1372" s="8" t="str">
        <f>LEFT(TEXT(Data7[[#This Row],[Date:]],"mmddyyyy"),2)</f>
        <v>07</v>
      </c>
      <c r="Y1372" s="6">
        <f>DATE(Data7[[#This Row],[Year]],Data7[[#This Row],[Month]],Data7[[#This Row],[Day]])</f>
        <v>45496</v>
      </c>
    </row>
    <row r="1373" spans="1:25" x14ac:dyDescent="0.3">
      <c r="A1373" s="5">
        <v>45497.529789351851</v>
      </c>
      <c r="B1373" s="7" t="s">
        <v>31</v>
      </c>
      <c r="C1373" s="6" t="s">
        <v>1919</v>
      </c>
      <c r="D1373" s="7" t="s">
        <v>1922</v>
      </c>
      <c r="E1373" s="8">
        <v>8</v>
      </c>
      <c r="F1373" s="7">
        <v>7130988</v>
      </c>
      <c r="G1373" s="7" t="s">
        <v>117</v>
      </c>
      <c r="H1373" s="7" t="s">
        <v>756</v>
      </c>
      <c r="I1373" s="7" t="s">
        <v>44</v>
      </c>
      <c r="J1373" s="19" t="str">
        <f>IFERROR(INDEX('Employee Info'!$C$3:$E$200,MATCH(Data7[[#This Row],[Name:]],'Employee Info'!$B$3:$B$200,0),MATCH(Data7[[#This Row],[Hours Type:]],'Employee Info'!$C$2:$E$2,0)),"")</f>
        <v/>
      </c>
      <c r="K1373" s="19" t="str">
        <f>IFERROR(INDEX('Employee Info'!$C$3:$J$200,MATCH(Data7[[#This Row],[Name:]],'Employee Info'!$B$3:$B$200,0),MATCH(Data7[[#Headers],[Truck]],'Employee Info'!$C$2:$J$2,0)),"")</f>
        <v/>
      </c>
      <c r="L1373" s="19" t="str">
        <f>IFERROR(INDEX('Employee Info'!$C$3:$J$200,MATCH(Data7[[#This Row],[Name:]],'Employee Info'!$B$3:$B$200,0),MATCH(Data7[[#Headers],[Phone]],'Employee Info'!$C$2:$J$2,0)),"")</f>
        <v/>
      </c>
      <c r="M1373" s="19" t="str">
        <f>IFERROR(INDEX('Employee Info'!$C$3:$J$200,MATCH(Data7[[#This Row],[Name:]],'Employee Info'!$B$3:$B$200,0),MATCH(Data7[[#Headers],[Tech]],'Employee Info'!$C$2:$J$2,0)),"")</f>
        <v/>
      </c>
      <c r="N1373" s="19" t="str">
        <f>IFERROR(INDEX('Employee Info'!$C$3:$J$200,MATCH(Data7[[#This Row],[Name:]],'Employee Info'!$B$3:$B$200,0),MATCH(Data7[[#Headers],[Other]],'Employee Info'!$C$2:$J$2,0)),"")</f>
        <v/>
      </c>
      <c r="O1373" s="19">
        <f>IFERROR((Data7[[#This Row],[Hours:]]*SUM(Data7[[#This Row],[Rate]:[Other]])),"")</f>
        <v>0</v>
      </c>
      <c r="P1373" s="7" t="str">
        <f>IF(Data7[[#This Row],[WO'#:]]="","Riley #","WO#")</f>
        <v>WO#</v>
      </c>
      <c r="Q1373" s="7">
        <f>IFERROR(WEEKNUM(Data7[[#This Row],[Date:]]),"")</f>
        <v>30</v>
      </c>
      <c r="R1373" s="6">
        <f t="shared" si="63"/>
        <v>45494</v>
      </c>
      <c r="S1373" s="6">
        <f>Data7[[#This Row],[Week Start]]+7</f>
        <v>45501</v>
      </c>
      <c r="T1373" s="7" t="str">
        <f t="shared" si="64"/>
        <v>7/21/2024 - 7/28/2024</v>
      </c>
      <c r="U1373" s="7" t="str">
        <f t="shared" si="65"/>
        <v>Time Card</v>
      </c>
      <c r="V1373" s="8" t="str">
        <f>RIGHT(TEXT(Data7[[#This Row],[Date:]],"mmddyyyy"),4)</f>
        <v>2024</v>
      </c>
      <c r="W1373" s="8" t="str">
        <f>MID(TEXT(Data7[[#This Row],[Date:]],"mmddyyyy"),3,2)</f>
        <v>23</v>
      </c>
      <c r="X1373" s="8" t="str">
        <f>LEFT(TEXT(Data7[[#This Row],[Date:]],"mmddyyyy"),2)</f>
        <v>07</v>
      </c>
      <c r="Y1373" s="6">
        <f>DATE(Data7[[#This Row],[Year]],Data7[[#This Row],[Month]],Data7[[#This Row],[Day]])</f>
        <v>45496</v>
      </c>
    </row>
    <row r="1374" spans="1:25" x14ac:dyDescent="0.3">
      <c r="A1374" s="5">
        <v>45499.540086342589</v>
      </c>
      <c r="B1374" s="7" t="s">
        <v>66</v>
      </c>
      <c r="C1374" s="6" t="s">
        <v>1919</v>
      </c>
      <c r="D1374" s="7" t="s">
        <v>1932</v>
      </c>
      <c r="E1374" s="8">
        <v>1</v>
      </c>
      <c r="F1374" s="7">
        <v>7130988</v>
      </c>
      <c r="G1374" s="7" t="s">
        <v>68</v>
      </c>
      <c r="H1374" s="7" t="s">
        <v>756</v>
      </c>
      <c r="I1374" s="7" t="s">
        <v>44</v>
      </c>
      <c r="J1374" s="19" t="str">
        <f>IFERROR(INDEX('Employee Info'!$C$3:$E$200,MATCH(Data7[[#This Row],[Name:]],'Employee Info'!$B$3:$B$200,0),MATCH(Data7[[#This Row],[Hours Type:]],'Employee Info'!$C$2:$E$2,0)),"")</f>
        <v/>
      </c>
      <c r="K1374" s="19" t="str">
        <f>IFERROR(INDEX('Employee Info'!$C$3:$J$200,MATCH(Data7[[#This Row],[Name:]],'Employee Info'!$B$3:$B$200,0),MATCH(Data7[[#Headers],[Truck]],'Employee Info'!$C$2:$J$2,0)),"")</f>
        <v/>
      </c>
      <c r="L1374" s="19" t="str">
        <f>IFERROR(INDEX('Employee Info'!$C$3:$J$200,MATCH(Data7[[#This Row],[Name:]],'Employee Info'!$B$3:$B$200,0),MATCH(Data7[[#Headers],[Phone]],'Employee Info'!$C$2:$J$2,0)),"")</f>
        <v/>
      </c>
      <c r="M1374" s="19" t="str">
        <f>IFERROR(INDEX('Employee Info'!$C$3:$J$200,MATCH(Data7[[#This Row],[Name:]],'Employee Info'!$B$3:$B$200,0),MATCH(Data7[[#Headers],[Tech]],'Employee Info'!$C$2:$J$2,0)),"")</f>
        <v/>
      </c>
      <c r="N1374" s="19" t="str">
        <f>IFERROR(INDEX('Employee Info'!$C$3:$J$200,MATCH(Data7[[#This Row],[Name:]],'Employee Info'!$B$3:$B$200,0),MATCH(Data7[[#Headers],[Other]],'Employee Info'!$C$2:$J$2,0)),"")</f>
        <v/>
      </c>
      <c r="O1374" s="19">
        <f>IFERROR((Data7[[#This Row],[Hours:]]*SUM(Data7[[#This Row],[Rate]:[Other]])),"")</f>
        <v>0</v>
      </c>
      <c r="P1374" s="7" t="str">
        <f>IF(Data7[[#This Row],[WO'#:]]="","Riley #","WO#")</f>
        <v>WO#</v>
      </c>
      <c r="Q1374" s="7">
        <f>IFERROR(WEEKNUM(Data7[[#This Row],[Date:]]),"")</f>
        <v>30</v>
      </c>
      <c r="R1374" s="6">
        <f t="shared" si="63"/>
        <v>45494</v>
      </c>
      <c r="S1374" s="6">
        <f>Data7[[#This Row],[Week Start]]+7</f>
        <v>45501</v>
      </c>
      <c r="T1374" s="7" t="str">
        <f t="shared" si="64"/>
        <v>7/21/2024 - 7/28/2024</v>
      </c>
      <c r="U1374" s="7" t="str">
        <f t="shared" si="65"/>
        <v>Time Card</v>
      </c>
      <c r="V1374" s="8" t="str">
        <f>RIGHT(TEXT(Data7[[#This Row],[Date:]],"mmddyyyy"),4)</f>
        <v>2024</v>
      </c>
      <c r="W1374" s="8" t="str">
        <f>MID(TEXT(Data7[[#This Row],[Date:]],"mmddyyyy"),3,2)</f>
        <v>23</v>
      </c>
      <c r="X1374" s="8" t="str">
        <f>LEFT(TEXT(Data7[[#This Row],[Date:]],"mmddyyyy"),2)</f>
        <v>07</v>
      </c>
      <c r="Y1374" s="6">
        <f>DATE(Data7[[#This Row],[Year]],Data7[[#This Row],[Month]],Data7[[#This Row],[Day]])</f>
        <v>45496</v>
      </c>
    </row>
    <row r="1375" spans="1:25" x14ac:dyDescent="0.3">
      <c r="A1375" s="5">
        <v>45497.582752893519</v>
      </c>
      <c r="B1375" s="7" t="s">
        <v>23</v>
      </c>
      <c r="C1375" s="6" t="s">
        <v>1919</v>
      </c>
      <c r="D1375" s="7" t="s">
        <v>648</v>
      </c>
      <c r="E1375" s="8">
        <v>8</v>
      </c>
      <c r="F1375" s="7" t="s">
        <v>68</v>
      </c>
      <c r="G1375" s="7" t="s">
        <v>117</v>
      </c>
      <c r="H1375" s="7" t="s">
        <v>649</v>
      </c>
      <c r="I1375" s="7" t="s">
        <v>44</v>
      </c>
      <c r="J1375" s="19" t="str">
        <f>IFERROR(INDEX('Employee Info'!$C$3:$E$200,MATCH(Data7[[#This Row],[Name:]],'Employee Info'!$B$3:$B$200,0),MATCH(Data7[[#This Row],[Hours Type:]],'Employee Info'!$C$2:$E$2,0)),"")</f>
        <v/>
      </c>
      <c r="K1375" s="19" t="str">
        <f>IFERROR(INDEX('Employee Info'!$C$3:$J$200,MATCH(Data7[[#This Row],[Name:]],'Employee Info'!$B$3:$B$200,0),MATCH(Data7[[#Headers],[Truck]],'Employee Info'!$C$2:$J$2,0)),"")</f>
        <v/>
      </c>
      <c r="L1375" s="19" t="str">
        <f>IFERROR(INDEX('Employee Info'!$C$3:$J$200,MATCH(Data7[[#This Row],[Name:]],'Employee Info'!$B$3:$B$200,0),MATCH(Data7[[#Headers],[Phone]],'Employee Info'!$C$2:$J$2,0)),"")</f>
        <v/>
      </c>
      <c r="M1375" s="19" t="str">
        <f>IFERROR(INDEX('Employee Info'!$C$3:$J$200,MATCH(Data7[[#This Row],[Name:]],'Employee Info'!$B$3:$B$200,0),MATCH(Data7[[#Headers],[Tech]],'Employee Info'!$C$2:$J$2,0)),"")</f>
        <v/>
      </c>
      <c r="N1375" s="19" t="str">
        <f>IFERROR(INDEX('Employee Info'!$C$3:$J$200,MATCH(Data7[[#This Row],[Name:]],'Employee Info'!$B$3:$B$200,0),MATCH(Data7[[#Headers],[Other]],'Employee Info'!$C$2:$J$2,0)),"")</f>
        <v/>
      </c>
      <c r="O1375" s="19">
        <f>IFERROR((Data7[[#This Row],[Hours:]]*SUM(Data7[[#This Row],[Rate]:[Other]])),"")</f>
        <v>0</v>
      </c>
      <c r="P1375" s="7" t="str">
        <f>IF(Data7[[#This Row],[WO'#:]]="","Riley #","WO#")</f>
        <v>Riley #</v>
      </c>
      <c r="Q1375" s="7">
        <f>IFERROR(WEEKNUM(Data7[[#This Row],[Date:]]),"")</f>
        <v>30</v>
      </c>
      <c r="R1375" s="6">
        <f t="shared" si="63"/>
        <v>45494</v>
      </c>
      <c r="S1375" s="6">
        <f>Data7[[#This Row],[Week Start]]+7</f>
        <v>45501</v>
      </c>
      <c r="T1375" s="7" t="str">
        <f t="shared" si="64"/>
        <v>7/21/2024 - 7/28/2024</v>
      </c>
      <c r="U1375" s="7" t="str">
        <f t="shared" si="65"/>
        <v>Time Card</v>
      </c>
      <c r="V1375" s="8" t="str">
        <f>RIGHT(TEXT(Data7[[#This Row],[Date:]],"mmddyyyy"),4)</f>
        <v>2024</v>
      </c>
      <c r="W1375" s="8" t="str">
        <f>MID(TEXT(Data7[[#This Row],[Date:]],"mmddyyyy"),3,2)</f>
        <v>23</v>
      </c>
      <c r="X1375" s="8" t="str">
        <f>LEFT(TEXT(Data7[[#This Row],[Date:]],"mmddyyyy"),2)</f>
        <v>07</v>
      </c>
      <c r="Y1375" s="6">
        <f>DATE(Data7[[#This Row],[Year]],Data7[[#This Row],[Month]],Data7[[#This Row],[Day]])</f>
        <v>45496</v>
      </c>
    </row>
    <row r="1376" spans="1:25" x14ac:dyDescent="0.3">
      <c r="A1376" s="5">
        <v>45497.582844907411</v>
      </c>
      <c r="B1376" s="7" t="s">
        <v>35</v>
      </c>
      <c r="C1376" s="6" t="s">
        <v>1919</v>
      </c>
      <c r="D1376" s="7" t="s">
        <v>648</v>
      </c>
      <c r="E1376" s="8">
        <v>8</v>
      </c>
      <c r="F1376" s="7" t="s">
        <v>68</v>
      </c>
      <c r="G1376" s="7" t="s">
        <v>117</v>
      </c>
      <c r="H1376" s="7" t="s">
        <v>649</v>
      </c>
      <c r="I1376" s="7" t="s">
        <v>44</v>
      </c>
      <c r="J1376" s="19" t="str">
        <f>IFERROR(INDEX('Employee Info'!$C$3:$E$200,MATCH(Data7[[#This Row],[Name:]],'Employee Info'!$B$3:$B$200,0),MATCH(Data7[[#This Row],[Hours Type:]],'Employee Info'!$C$2:$E$2,0)),"")</f>
        <v/>
      </c>
      <c r="K1376" s="19" t="str">
        <f>IFERROR(INDEX('Employee Info'!$C$3:$J$200,MATCH(Data7[[#This Row],[Name:]],'Employee Info'!$B$3:$B$200,0),MATCH(Data7[[#Headers],[Truck]],'Employee Info'!$C$2:$J$2,0)),"")</f>
        <v/>
      </c>
      <c r="L1376" s="19" t="str">
        <f>IFERROR(INDEX('Employee Info'!$C$3:$J$200,MATCH(Data7[[#This Row],[Name:]],'Employee Info'!$B$3:$B$200,0),MATCH(Data7[[#Headers],[Phone]],'Employee Info'!$C$2:$J$2,0)),"")</f>
        <v/>
      </c>
      <c r="M1376" s="19" t="str">
        <f>IFERROR(INDEX('Employee Info'!$C$3:$J$200,MATCH(Data7[[#This Row],[Name:]],'Employee Info'!$B$3:$B$200,0),MATCH(Data7[[#Headers],[Tech]],'Employee Info'!$C$2:$J$2,0)),"")</f>
        <v/>
      </c>
      <c r="N1376" s="19" t="str">
        <f>IFERROR(INDEX('Employee Info'!$C$3:$J$200,MATCH(Data7[[#This Row],[Name:]],'Employee Info'!$B$3:$B$200,0),MATCH(Data7[[#Headers],[Other]],'Employee Info'!$C$2:$J$2,0)),"")</f>
        <v/>
      </c>
      <c r="O1376" s="19">
        <f>IFERROR((Data7[[#This Row],[Hours:]]*SUM(Data7[[#This Row],[Rate]:[Other]])),"")</f>
        <v>0</v>
      </c>
      <c r="P1376" s="7" t="str">
        <f>IF(Data7[[#This Row],[WO'#:]]="","Riley #","WO#")</f>
        <v>Riley #</v>
      </c>
      <c r="Q1376" s="7">
        <f>IFERROR(WEEKNUM(Data7[[#This Row],[Date:]]),"")</f>
        <v>30</v>
      </c>
      <c r="R1376" s="6">
        <f t="shared" si="63"/>
        <v>45494</v>
      </c>
      <c r="S1376" s="6">
        <f>Data7[[#This Row],[Week Start]]+7</f>
        <v>45501</v>
      </c>
      <c r="T1376" s="7" t="str">
        <f t="shared" si="64"/>
        <v>7/21/2024 - 7/28/2024</v>
      </c>
      <c r="U1376" s="7" t="str">
        <f t="shared" si="65"/>
        <v>Time Card</v>
      </c>
      <c r="V1376" s="8" t="str">
        <f>RIGHT(TEXT(Data7[[#This Row],[Date:]],"mmddyyyy"),4)</f>
        <v>2024</v>
      </c>
      <c r="W1376" s="8" t="str">
        <f>MID(TEXT(Data7[[#This Row],[Date:]],"mmddyyyy"),3,2)</f>
        <v>23</v>
      </c>
      <c r="X1376" s="8" t="str">
        <f>LEFT(TEXT(Data7[[#This Row],[Date:]],"mmddyyyy"),2)</f>
        <v>07</v>
      </c>
      <c r="Y1376" s="6">
        <f>DATE(Data7[[#This Row],[Year]],Data7[[#This Row],[Month]],Data7[[#This Row],[Day]])</f>
        <v>45496</v>
      </c>
    </row>
    <row r="1377" spans="1:25" x14ac:dyDescent="0.3">
      <c r="A1377" s="5">
        <v>45499.543016782409</v>
      </c>
      <c r="B1377" s="7" t="s">
        <v>66</v>
      </c>
      <c r="C1377" s="6" t="s">
        <v>1919</v>
      </c>
      <c r="D1377" s="7" t="s">
        <v>1934</v>
      </c>
      <c r="E1377" s="8">
        <v>1</v>
      </c>
      <c r="F1377" s="7" t="s">
        <v>68</v>
      </c>
      <c r="G1377" s="7" t="s">
        <v>68</v>
      </c>
      <c r="H1377" s="7" t="s">
        <v>912</v>
      </c>
      <c r="I1377" s="7" t="s">
        <v>44</v>
      </c>
      <c r="J1377" s="19" t="str">
        <f>IFERROR(INDEX('Employee Info'!$C$3:$E$200,MATCH(Data7[[#This Row],[Name:]],'Employee Info'!$B$3:$B$200,0),MATCH(Data7[[#This Row],[Hours Type:]],'Employee Info'!$C$2:$E$2,0)),"")</f>
        <v/>
      </c>
      <c r="K1377" s="19" t="str">
        <f>IFERROR(INDEX('Employee Info'!$C$3:$J$200,MATCH(Data7[[#This Row],[Name:]],'Employee Info'!$B$3:$B$200,0),MATCH(Data7[[#Headers],[Truck]],'Employee Info'!$C$2:$J$2,0)),"")</f>
        <v/>
      </c>
      <c r="L1377" s="19" t="str">
        <f>IFERROR(INDEX('Employee Info'!$C$3:$J$200,MATCH(Data7[[#This Row],[Name:]],'Employee Info'!$B$3:$B$200,0),MATCH(Data7[[#Headers],[Phone]],'Employee Info'!$C$2:$J$2,0)),"")</f>
        <v/>
      </c>
      <c r="M1377" s="19" t="str">
        <f>IFERROR(INDEX('Employee Info'!$C$3:$J$200,MATCH(Data7[[#This Row],[Name:]],'Employee Info'!$B$3:$B$200,0),MATCH(Data7[[#Headers],[Tech]],'Employee Info'!$C$2:$J$2,0)),"")</f>
        <v/>
      </c>
      <c r="N1377" s="19" t="str">
        <f>IFERROR(INDEX('Employee Info'!$C$3:$J$200,MATCH(Data7[[#This Row],[Name:]],'Employee Info'!$B$3:$B$200,0),MATCH(Data7[[#Headers],[Other]],'Employee Info'!$C$2:$J$2,0)),"")</f>
        <v/>
      </c>
      <c r="O1377" s="19">
        <f>IFERROR((Data7[[#This Row],[Hours:]]*SUM(Data7[[#This Row],[Rate]:[Other]])),"")</f>
        <v>0</v>
      </c>
      <c r="P1377" s="7" t="str">
        <f>IF(Data7[[#This Row],[WO'#:]]="","Riley #","WO#")</f>
        <v>Riley #</v>
      </c>
      <c r="Q1377" s="7">
        <f>IFERROR(WEEKNUM(Data7[[#This Row],[Date:]]),"")</f>
        <v>30</v>
      </c>
      <c r="R1377" s="6">
        <f t="shared" si="63"/>
        <v>45494</v>
      </c>
      <c r="S1377" s="6">
        <f>Data7[[#This Row],[Week Start]]+7</f>
        <v>45501</v>
      </c>
      <c r="T1377" s="7" t="str">
        <f t="shared" si="64"/>
        <v>7/21/2024 - 7/28/2024</v>
      </c>
      <c r="U1377" s="7" t="str">
        <f t="shared" si="65"/>
        <v>Time Card</v>
      </c>
      <c r="V1377" s="8" t="str">
        <f>RIGHT(TEXT(Data7[[#This Row],[Date:]],"mmddyyyy"),4)</f>
        <v>2024</v>
      </c>
      <c r="W1377" s="8" t="str">
        <f>MID(TEXT(Data7[[#This Row],[Date:]],"mmddyyyy"),3,2)</f>
        <v>23</v>
      </c>
      <c r="X1377" s="8" t="str">
        <f>LEFT(TEXT(Data7[[#This Row],[Date:]],"mmddyyyy"),2)</f>
        <v>07</v>
      </c>
      <c r="Y1377" s="6">
        <f>DATE(Data7[[#This Row],[Year]],Data7[[#This Row],[Month]],Data7[[#This Row],[Day]])</f>
        <v>45496</v>
      </c>
    </row>
    <row r="1378" spans="1:25" x14ac:dyDescent="0.3">
      <c r="A1378" s="5">
        <v>45499.550000925927</v>
      </c>
      <c r="B1378" s="7" t="s">
        <v>66</v>
      </c>
      <c r="C1378" s="6" t="s">
        <v>1921</v>
      </c>
      <c r="D1378" s="7" t="s">
        <v>1939</v>
      </c>
      <c r="E1378" s="8">
        <v>1</v>
      </c>
      <c r="F1378" s="7">
        <v>20028</v>
      </c>
      <c r="G1378" s="7" t="s">
        <v>68</v>
      </c>
      <c r="H1378" s="7" t="s">
        <v>756</v>
      </c>
      <c r="I1378" s="7" t="s">
        <v>45</v>
      </c>
      <c r="J1378" s="19" t="str">
        <f>IFERROR(INDEX('Employee Info'!$C$3:$E$200,MATCH(Data7[[#This Row],[Name:]],'Employee Info'!$B$3:$B$200,0),MATCH(Data7[[#This Row],[Hours Type:]],'Employee Info'!$C$2:$E$2,0)),"")</f>
        <v/>
      </c>
      <c r="K1378" s="19" t="str">
        <f>IFERROR(INDEX('Employee Info'!$C$3:$J$200,MATCH(Data7[[#This Row],[Name:]],'Employee Info'!$B$3:$B$200,0),MATCH(Data7[[#Headers],[Truck]],'Employee Info'!$C$2:$J$2,0)),"")</f>
        <v/>
      </c>
      <c r="L1378" s="19" t="str">
        <f>IFERROR(INDEX('Employee Info'!$C$3:$J$200,MATCH(Data7[[#This Row],[Name:]],'Employee Info'!$B$3:$B$200,0),MATCH(Data7[[#Headers],[Phone]],'Employee Info'!$C$2:$J$2,0)),"")</f>
        <v/>
      </c>
      <c r="M1378" s="19" t="str">
        <f>IFERROR(INDEX('Employee Info'!$C$3:$J$200,MATCH(Data7[[#This Row],[Name:]],'Employee Info'!$B$3:$B$200,0),MATCH(Data7[[#Headers],[Tech]],'Employee Info'!$C$2:$J$2,0)),"")</f>
        <v/>
      </c>
      <c r="N1378" s="19" t="str">
        <f>IFERROR(INDEX('Employee Info'!$C$3:$J$200,MATCH(Data7[[#This Row],[Name:]],'Employee Info'!$B$3:$B$200,0),MATCH(Data7[[#Headers],[Other]],'Employee Info'!$C$2:$J$2,0)),"")</f>
        <v/>
      </c>
      <c r="O1378" s="19">
        <f>IFERROR((Data7[[#This Row],[Hours:]]*SUM(Data7[[#This Row],[Rate]:[Other]])),"")</f>
        <v>0</v>
      </c>
      <c r="P1378" s="7" t="str">
        <f>IF(Data7[[#This Row],[WO'#:]]="","Riley #","WO#")</f>
        <v>WO#</v>
      </c>
      <c r="Q1378" s="7">
        <f>IFERROR(WEEKNUM(Data7[[#This Row],[Date:]]),"")</f>
        <v>30</v>
      </c>
      <c r="R1378" s="6">
        <f t="shared" si="63"/>
        <v>45494</v>
      </c>
      <c r="S1378" s="6">
        <f>Data7[[#This Row],[Week Start]]+7</f>
        <v>45501</v>
      </c>
      <c r="T1378" s="7" t="str">
        <f t="shared" si="64"/>
        <v>7/21/2024 - 7/28/2024</v>
      </c>
      <c r="U1378" s="7" t="str">
        <f t="shared" si="65"/>
        <v>Time Card</v>
      </c>
      <c r="V1378" s="8" t="str">
        <f>RIGHT(TEXT(Data7[[#This Row],[Date:]],"mmddyyyy"),4)</f>
        <v>2024</v>
      </c>
      <c r="W1378" s="8" t="str">
        <f>MID(TEXT(Data7[[#This Row],[Date:]],"mmddyyyy"),3,2)</f>
        <v>24</v>
      </c>
      <c r="X1378" s="8" t="str">
        <f>LEFT(TEXT(Data7[[#This Row],[Date:]],"mmddyyyy"),2)</f>
        <v>07</v>
      </c>
      <c r="Y1378" s="6">
        <f>DATE(Data7[[#This Row],[Year]],Data7[[#This Row],[Month]],Data7[[#This Row],[Day]])</f>
        <v>45497</v>
      </c>
    </row>
    <row r="1379" spans="1:25" x14ac:dyDescent="0.3">
      <c r="A1379" s="5">
        <v>45499.547470138888</v>
      </c>
      <c r="B1379" s="7" t="s">
        <v>66</v>
      </c>
      <c r="C1379" s="6" t="s">
        <v>1921</v>
      </c>
      <c r="D1379" s="7" t="s">
        <v>1936</v>
      </c>
      <c r="E1379" s="8">
        <v>2.5</v>
      </c>
      <c r="F1379" s="7">
        <v>6984733</v>
      </c>
      <c r="G1379" s="7" t="s">
        <v>68</v>
      </c>
      <c r="H1379" s="7" t="s">
        <v>756</v>
      </c>
      <c r="I1379" s="7" t="s">
        <v>44</v>
      </c>
      <c r="J1379" s="19" t="str">
        <f>IFERROR(INDEX('Employee Info'!$C$3:$E$200,MATCH(Data7[[#This Row],[Name:]],'Employee Info'!$B$3:$B$200,0),MATCH(Data7[[#This Row],[Hours Type:]],'Employee Info'!$C$2:$E$2,0)),"")</f>
        <v/>
      </c>
      <c r="K1379" s="19" t="str">
        <f>IFERROR(INDEX('Employee Info'!$C$3:$J$200,MATCH(Data7[[#This Row],[Name:]],'Employee Info'!$B$3:$B$200,0),MATCH(Data7[[#Headers],[Truck]],'Employee Info'!$C$2:$J$2,0)),"")</f>
        <v/>
      </c>
      <c r="L1379" s="19" t="str">
        <f>IFERROR(INDEX('Employee Info'!$C$3:$J$200,MATCH(Data7[[#This Row],[Name:]],'Employee Info'!$B$3:$B$200,0),MATCH(Data7[[#Headers],[Phone]],'Employee Info'!$C$2:$J$2,0)),"")</f>
        <v/>
      </c>
      <c r="M1379" s="19" t="str">
        <f>IFERROR(INDEX('Employee Info'!$C$3:$J$200,MATCH(Data7[[#This Row],[Name:]],'Employee Info'!$B$3:$B$200,0),MATCH(Data7[[#Headers],[Tech]],'Employee Info'!$C$2:$J$2,0)),"")</f>
        <v/>
      </c>
      <c r="N1379" s="19" t="str">
        <f>IFERROR(INDEX('Employee Info'!$C$3:$J$200,MATCH(Data7[[#This Row],[Name:]],'Employee Info'!$B$3:$B$200,0),MATCH(Data7[[#Headers],[Other]],'Employee Info'!$C$2:$J$2,0)),"")</f>
        <v/>
      </c>
      <c r="O1379" s="19">
        <f>IFERROR((Data7[[#This Row],[Hours:]]*SUM(Data7[[#This Row],[Rate]:[Other]])),"")</f>
        <v>0</v>
      </c>
      <c r="P1379" s="7" t="str">
        <f>IF(Data7[[#This Row],[WO'#:]]="","Riley #","WO#")</f>
        <v>WO#</v>
      </c>
      <c r="Q1379" s="7">
        <f>IFERROR(WEEKNUM(Data7[[#This Row],[Date:]]),"")</f>
        <v>30</v>
      </c>
      <c r="R1379" s="6">
        <f t="shared" si="63"/>
        <v>45494</v>
      </c>
      <c r="S1379" s="6">
        <f>Data7[[#This Row],[Week Start]]+7</f>
        <v>45501</v>
      </c>
      <c r="T1379" s="7" t="str">
        <f t="shared" si="64"/>
        <v>7/21/2024 - 7/28/2024</v>
      </c>
      <c r="U1379" s="7" t="str">
        <f t="shared" si="65"/>
        <v>Time Card</v>
      </c>
      <c r="V1379" s="8" t="str">
        <f>RIGHT(TEXT(Data7[[#This Row],[Date:]],"mmddyyyy"),4)</f>
        <v>2024</v>
      </c>
      <c r="W1379" s="8" t="str">
        <f>MID(TEXT(Data7[[#This Row],[Date:]],"mmddyyyy"),3,2)</f>
        <v>24</v>
      </c>
      <c r="X1379" s="8" t="str">
        <f>LEFT(TEXT(Data7[[#This Row],[Date:]],"mmddyyyy"),2)</f>
        <v>07</v>
      </c>
      <c r="Y1379" s="6">
        <f>DATE(Data7[[#This Row],[Year]],Data7[[#This Row],[Month]],Data7[[#This Row],[Day]])</f>
        <v>45497</v>
      </c>
    </row>
    <row r="1380" spans="1:25" x14ac:dyDescent="0.3">
      <c r="A1380" s="5">
        <v>45517.491079398147</v>
      </c>
      <c r="B1380" s="7" t="s">
        <v>76</v>
      </c>
      <c r="C1380" s="6" t="s">
        <v>1921</v>
      </c>
      <c r="D1380" s="7" t="s">
        <v>156</v>
      </c>
      <c r="E1380" s="8">
        <v>1</v>
      </c>
      <c r="F1380" s="7">
        <v>6984733</v>
      </c>
      <c r="G1380" s="7" t="s">
        <v>68</v>
      </c>
      <c r="H1380" s="7" t="s">
        <v>756</v>
      </c>
      <c r="I1380" s="7" t="s">
        <v>44</v>
      </c>
      <c r="J1380" s="19" t="str">
        <f>IFERROR(INDEX('Employee Info'!$C$3:$E$200,MATCH(Data7[[#This Row],[Name:]],'Employee Info'!$B$3:$B$200,0),MATCH(Data7[[#This Row],[Hours Type:]],'Employee Info'!$C$2:$E$2,0)),"")</f>
        <v/>
      </c>
      <c r="K1380" s="19" t="str">
        <f>IFERROR(INDEX('Employee Info'!$C$3:$J$200,MATCH(Data7[[#This Row],[Name:]],'Employee Info'!$B$3:$B$200,0),MATCH(Data7[[#Headers],[Truck]],'Employee Info'!$C$2:$J$2,0)),"")</f>
        <v/>
      </c>
      <c r="L1380" s="19" t="str">
        <f>IFERROR(INDEX('Employee Info'!$C$3:$J$200,MATCH(Data7[[#This Row],[Name:]],'Employee Info'!$B$3:$B$200,0),MATCH(Data7[[#Headers],[Phone]],'Employee Info'!$C$2:$J$2,0)),"")</f>
        <v/>
      </c>
      <c r="M1380" s="19" t="str">
        <f>IFERROR(INDEX('Employee Info'!$C$3:$J$200,MATCH(Data7[[#This Row],[Name:]],'Employee Info'!$B$3:$B$200,0),MATCH(Data7[[#Headers],[Tech]],'Employee Info'!$C$2:$J$2,0)),"")</f>
        <v/>
      </c>
      <c r="N1380" s="19" t="str">
        <f>IFERROR(INDEX('Employee Info'!$C$3:$J$200,MATCH(Data7[[#This Row],[Name:]],'Employee Info'!$B$3:$B$200,0),MATCH(Data7[[#Headers],[Other]],'Employee Info'!$C$2:$J$2,0)),"")</f>
        <v/>
      </c>
      <c r="O1380" s="19">
        <f>IFERROR((Data7[[#This Row],[Hours:]]*SUM(Data7[[#This Row],[Rate]:[Other]])),"")</f>
        <v>0</v>
      </c>
      <c r="P1380" s="7" t="str">
        <f>IF(Data7[[#This Row],[WO'#:]]="","Riley #","WO#")</f>
        <v>WO#</v>
      </c>
      <c r="Q1380" s="7">
        <f>IFERROR(WEEKNUM(Data7[[#This Row],[Date:]]),"")</f>
        <v>30</v>
      </c>
      <c r="R1380" s="6">
        <f t="shared" si="63"/>
        <v>45494</v>
      </c>
      <c r="S1380" s="6">
        <f>Data7[[#This Row],[Week Start]]+7</f>
        <v>45501</v>
      </c>
      <c r="T1380" s="7" t="str">
        <f t="shared" si="64"/>
        <v>7/21/2024 - 7/28/2024</v>
      </c>
      <c r="U1380" s="7" t="str">
        <f t="shared" si="65"/>
        <v>Time Card</v>
      </c>
      <c r="V1380" s="8" t="str">
        <f>RIGHT(TEXT(Data7[[#This Row],[Date:]],"mmddyyyy"),4)</f>
        <v>2024</v>
      </c>
      <c r="W1380" s="8" t="str">
        <f>MID(TEXT(Data7[[#This Row],[Date:]],"mmddyyyy"),3,2)</f>
        <v>24</v>
      </c>
      <c r="X1380" s="8" t="str">
        <f>LEFT(TEXT(Data7[[#This Row],[Date:]],"mmddyyyy"),2)</f>
        <v>07</v>
      </c>
      <c r="Y1380" s="6">
        <f>DATE(Data7[[#This Row],[Year]],Data7[[#This Row],[Month]],Data7[[#This Row],[Day]])</f>
        <v>45497</v>
      </c>
    </row>
    <row r="1381" spans="1:25" x14ac:dyDescent="0.3">
      <c r="A1381" s="5">
        <v>45499.54193738426</v>
      </c>
      <c r="B1381" s="7" t="s">
        <v>66</v>
      </c>
      <c r="C1381" s="6" t="s">
        <v>1921</v>
      </c>
      <c r="D1381" s="7" t="s">
        <v>1933</v>
      </c>
      <c r="E1381" s="8">
        <v>1</v>
      </c>
      <c r="F1381" s="7">
        <v>7128629</v>
      </c>
      <c r="G1381" s="7" t="s">
        <v>68</v>
      </c>
      <c r="H1381" s="7" t="s">
        <v>756</v>
      </c>
      <c r="I1381" s="7" t="s">
        <v>44</v>
      </c>
      <c r="J1381" s="19" t="str">
        <f>IFERROR(INDEX('Employee Info'!$C$3:$E$200,MATCH(Data7[[#This Row],[Name:]],'Employee Info'!$B$3:$B$200,0),MATCH(Data7[[#This Row],[Hours Type:]],'Employee Info'!$C$2:$E$2,0)),"")</f>
        <v/>
      </c>
      <c r="K1381" s="19" t="str">
        <f>IFERROR(INDEX('Employee Info'!$C$3:$J$200,MATCH(Data7[[#This Row],[Name:]],'Employee Info'!$B$3:$B$200,0),MATCH(Data7[[#Headers],[Truck]],'Employee Info'!$C$2:$J$2,0)),"")</f>
        <v/>
      </c>
      <c r="L1381" s="19" t="str">
        <f>IFERROR(INDEX('Employee Info'!$C$3:$J$200,MATCH(Data7[[#This Row],[Name:]],'Employee Info'!$B$3:$B$200,0),MATCH(Data7[[#Headers],[Phone]],'Employee Info'!$C$2:$J$2,0)),"")</f>
        <v/>
      </c>
      <c r="M1381" s="19" t="str">
        <f>IFERROR(INDEX('Employee Info'!$C$3:$J$200,MATCH(Data7[[#This Row],[Name:]],'Employee Info'!$B$3:$B$200,0),MATCH(Data7[[#Headers],[Tech]],'Employee Info'!$C$2:$J$2,0)),"")</f>
        <v/>
      </c>
      <c r="N1381" s="19" t="str">
        <f>IFERROR(INDEX('Employee Info'!$C$3:$J$200,MATCH(Data7[[#This Row],[Name:]],'Employee Info'!$B$3:$B$200,0),MATCH(Data7[[#Headers],[Other]],'Employee Info'!$C$2:$J$2,0)),"")</f>
        <v/>
      </c>
      <c r="O1381" s="19">
        <f>IFERROR((Data7[[#This Row],[Hours:]]*SUM(Data7[[#This Row],[Rate]:[Other]])),"")</f>
        <v>0</v>
      </c>
      <c r="P1381" s="7" t="str">
        <f>IF(Data7[[#This Row],[WO'#:]]="","Riley #","WO#")</f>
        <v>WO#</v>
      </c>
      <c r="Q1381" s="7">
        <f>IFERROR(WEEKNUM(Data7[[#This Row],[Date:]]),"")</f>
        <v>30</v>
      </c>
      <c r="R1381" s="6">
        <f t="shared" si="63"/>
        <v>45494</v>
      </c>
      <c r="S1381" s="6">
        <f>Data7[[#This Row],[Week Start]]+7</f>
        <v>45501</v>
      </c>
      <c r="T1381" s="7" t="str">
        <f t="shared" si="64"/>
        <v>7/21/2024 - 7/28/2024</v>
      </c>
      <c r="U1381" s="7" t="str">
        <f t="shared" si="65"/>
        <v>Time Card</v>
      </c>
      <c r="V1381" s="8" t="str">
        <f>RIGHT(TEXT(Data7[[#This Row],[Date:]],"mmddyyyy"),4)</f>
        <v>2024</v>
      </c>
      <c r="W1381" s="8" t="str">
        <f>MID(TEXT(Data7[[#This Row],[Date:]],"mmddyyyy"),3,2)</f>
        <v>24</v>
      </c>
      <c r="X1381" s="8" t="str">
        <f>LEFT(TEXT(Data7[[#This Row],[Date:]],"mmddyyyy"),2)</f>
        <v>07</v>
      </c>
      <c r="Y1381" s="6">
        <f>DATE(Data7[[#This Row],[Year]],Data7[[#This Row],[Month]],Data7[[#This Row],[Day]])</f>
        <v>45497</v>
      </c>
    </row>
    <row r="1382" spans="1:25" x14ac:dyDescent="0.3">
      <c r="A1382" s="5">
        <v>45499.539060416668</v>
      </c>
      <c r="B1382" s="7" t="s">
        <v>66</v>
      </c>
      <c r="C1382" s="6" t="s">
        <v>1921</v>
      </c>
      <c r="D1382" s="7" t="s">
        <v>1931</v>
      </c>
      <c r="E1382" s="8">
        <v>1</v>
      </c>
      <c r="F1382" s="7">
        <v>7129401</v>
      </c>
      <c r="G1382" s="7" t="s">
        <v>68</v>
      </c>
      <c r="H1382" s="7" t="s">
        <v>756</v>
      </c>
      <c r="I1382" s="7" t="s">
        <v>44</v>
      </c>
      <c r="J1382" s="19" t="str">
        <f>IFERROR(INDEX('Employee Info'!$C$3:$E$200,MATCH(Data7[[#This Row],[Name:]],'Employee Info'!$B$3:$B$200,0),MATCH(Data7[[#This Row],[Hours Type:]],'Employee Info'!$C$2:$E$2,0)),"")</f>
        <v/>
      </c>
      <c r="K1382" s="19" t="str">
        <f>IFERROR(INDEX('Employee Info'!$C$3:$J$200,MATCH(Data7[[#This Row],[Name:]],'Employee Info'!$B$3:$B$200,0),MATCH(Data7[[#Headers],[Truck]],'Employee Info'!$C$2:$J$2,0)),"")</f>
        <v/>
      </c>
      <c r="L1382" s="19" t="str">
        <f>IFERROR(INDEX('Employee Info'!$C$3:$J$200,MATCH(Data7[[#This Row],[Name:]],'Employee Info'!$B$3:$B$200,0),MATCH(Data7[[#Headers],[Phone]],'Employee Info'!$C$2:$J$2,0)),"")</f>
        <v/>
      </c>
      <c r="M1382" s="19" t="str">
        <f>IFERROR(INDEX('Employee Info'!$C$3:$J$200,MATCH(Data7[[#This Row],[Name:]],'Employee Info'!$B$3:$B$200,0),MATCH(Data7[[#Headers],[Tech]],'Employee Info'!$C$2:$J$2,0)),"")</f>
        <v/>
      </c>
      <c r="N1382" s="19" t="str">
        <f>IFERROR(INDEX('Employee Info'!$C$3:$J$200,MATCH(Data7[[#This Row],[Name:]],'Employee Info'!$B$3:$B$200,0),MATCH(Data7[[#Headers],[Other]],'Employee Info'!$C$2:$J$2,0)),"")</f>
        <v/>
      </c>
      <c r="O1382" s="19">
        <f>IFERROR((Data7[[#This Row],[Hours:]]*SUM(Data7[[#This Row],[Rate]:[Other]])),"")</f>
        <v>0</v>
      </c>
      <c r="P1382" s="7" t="str">
        <f>IF(Data7[[#This Row],[WO'#:]]="","Riley #","WO#")</f>
        <v>WO#</v>
      </c>
      <c r="Q1382" s="7">
        <f>IFERROR(WEEKNUM(Data7[[#This Row],[Date:]]),"")</f>
        <v>30</v>
      </c>
      <c r="R1382" s="6">
        <f t="shared" si="63"/>
        <v>45494</v>
      </c>
      <c r="S1382" s="6">
        <f>Data7[[#This Row],[Week Start]]+7</f>
        <v>45501</v>
      </c>
      <c r="T1382" s="7" t="str">
        <f t="shared" si="64"/>
        <v>7/21/2024 - 7/28/2024</v>
      </c>
      <c r="U1382" s="7" t="str">
        <f t="shared" si="65"/>
        <v>Time Card</v>
      </c>
      <c r="V1382" s="8" t="str">
        <f>RIGHT(TEXT(Data7[[#This Row],[Date:]],"mmddyyyy"),4)</f>
        <v>2024</v>
      </c>
      <c r="W1382" s="8" t="str">
        <f>MID(TEXT(Data7[[#This Row],[Date:]],"mmddyyyy"),3,2)</f>
        <v>24</v>
      </c>
      <c r="X1382" s="8" t="str">
        <f>LEFT(TEXT(Data7[[#This Row],[Date:]],"mmddyyyy"),2)</f>
        <v>07</v>
      </c>
      <c r="Y1382" s="6">
        <f>DATE(Data7[[#This Row],[Year]],Data7[[#This Row],[Month]],Data7[[#This Row],[Day]])</f>
        <v>45497</v>
      </c>
    </row>
    <row r="1383" spans="1:25" x14ac:dyDescent="0.3">
      <c r="A1383" s="5">
        <v>45497.529190856483</v>
      </c>
      <c r="B1383" s="7" t="s">
        <v>31</v>
      </c>
      <c r="C1383" s="6" t="s">
        <v>1921</v>
      </c>
      <c r="D1383" s="7" t="s">
        <v>1922</v>
      </c>
      <c r="E1383" s="8">
        <v>8</v>
      </c>
      <c r="F1383" s="7">
        <v>7130988</v>
      </c>
      <c r="G1383" s="7" t="s">
        <v>117</v>
      </c>
      <c r="H1383" s="7" t="s">
        <v>756</v>
      </c>
      <c r="I1383" s="7" t="s">
        <v>44</v>
      </c>
      <c r="J1383" s="19" t="str">
        <f>IFERROR(INDEX('Employee Info'!$C$3:$E$200,MATCH(Data7[[#This Row],[Name:]],'Employee Info'!$B$3:$B$200,0),MATCH(Data7[[#This Row],[Hours Type:]],'Employee Info'!$C$2:$E$2,0)),"")</f>
        <v/>
      </c>
      <c r="K1383" s="19" t="str">
        <f>IFERROR(INDEX('Employee Info'!$C$3:$J$200,MATCH(Data7[[#This Row],[Name:]],'Employee Info'!$B$3:$B$200,0),MATCH(Data7[[#Headers],[Truck]],'Employee Info'!$C$2:$J$2,0)),"")</f>
        <v/>
      </c>
      <c r="L1383" s="19" t="str">
        <f>IFERROR(INDEX('Employee Info'!$C$3:$J$200,MATCH(Data7[[#This Row],[Name:]],'Employee Info'!$B$3:$B$200,0),MATCH(Data7[[#Headers],[Phone]],'Employee Info'!$C$2:$J$2,0)),"")</f>
        <v/>
      </c>
      <c r="M1383" s="19" t="str">
        <f>IFERROR(INDEX('Employee Info'!$C$3:$J$200,MATCH(Data7[[#This Row],[Name:]],'Employee Info'!$B$3:$B$200,0),MATCH(Data7[[#Headers],[Tech]],'Employee Info'!$C$2:$J$2,0)),"")</f>
        <v/>
      </c>
      <c r="N1383" s="19" t="str">
        <f>IFERROR(INDEX('Employee Info'!$C$3:$J$200,MATCH(Data7[[#This Row],[Name:]],'Employee Info'!$B$3:$B$200,0),MATCH(Data7[[#Headers],[Other]],'Employee Info'!$C$2:$J$2,0)),"")</f>
        <v/>
      </c>
      <c r="O1383" s="19">
        <f>IFERROR((Data7[[#This Row],[Hours:]]*SUM(Data7[[#This Row],[Rate]:[Other]])),"")</f>
        <v>0</v>
      </c>
      <c r="P1383" s="7" t="str">
        <f>IF(Data7[[#This Row],[WO'#:]]="","Riley #","WO#")</f>
        <v>WO#</v>
      </c>
      <c r="Q1383" s="7">
        <f>IFERROR(WEEKNUM(Data7[[#This Row],[Date:]]),"")</f>
        <v>30</v>
      </c>
      <c r="R1383" s="6">
        <f t="shared" si="63"/>
        <v>45494</v>
      </c>
      <c r="S1383" s="6">
        <f>Data7[[#This Row],[Week Start]]+7</f>
        <v>45501</v>
      </c>
      <c r="T1383" s="7" t="str">
        <f t="shared" si="64"/>
        <v>7/21/2024 - 7/28/2024</v>
      </c>
      <c r="U1383" s="7" t="str">
        <f t="shared" si="65"/>
        <v>Time Card</v>
      </c>
      <c r="V1383" s="8" t="str">
        <f>RIGHT(TEXT(Data7[[#This Row],[Date:]],"mmddyyyy"),4)</f>
        <v>2024</v>
      </c>
      <c r="W1383" s="8" t="str">
        <f>MID(TEXT(Data7[[#This Row],[Date:]],"mmddyyyy"),3,2)</f>
        <v>24</v>
      </c>
      <c r="X1383" s="8" t="str">
        <f>LEFT(TEXT(Data7[[#This Row],[Date:]],"mmddyyyy"),2)</f>
        <v>07</v>
      </c>
      <c r="Y1383" s="6">
        <f>DATE(Data7[[#This Row],[Year]],Data7[[#This Row],[Month]],Data7[[#This Row],[Day]])</f>
        <v>45497</v>
      </c>
    </row>
    <row r="1384" spans="1:25" x14ac:dyDescent="0.3">
      <c r="A1384" s="5">
        <v>45497.529351736113</v>
      </c>
      <c r="B1384" s="7" t="s">
        <v>342</v>
      </c>
      <c r="C1384" s="6" t="s">
        <v>1921</v>
      </c>
      <c r="D1384" s="7" t="s">
        <v>1922</v>
      </c>
      <c r="E1384" s="8">
        <v>8</v>
      </c>
      <c r="F1384" s="7">
        <v>7130988</v>
      </c>
      <c r="G1384" s="7" t="s">
        <v>117</v>
      </c>
      <c r="H1384" s="7" t="s">
        <v>756</v>
      </c>
      <c r="I1384" s="7" t="s">
        <v>44</v>
      </c>
      <c r="J1384" s="19" t="str">
        <f>IFERROR(INDEX('Employee Info'!$C$3:$E$200,MATCH(Data7[[#This Row],[Name:]],'Employee Info'!$B$3:$B$200,0),MATCH(Data7[[#This Row],[Hours Type:]],'Employee Info'!$C$2:$E$2,0)),"")</f>
        <v/>
      </c>
      <c r="K1384" s="19" t="str">
        <f>IFERROR(INDEX('Employee Info'!$C$3:$J$200,MATCH(Data7[[#This Row],[Name:]],'Employee Info'!$B$3:$B$200,0),MATCH(Data7[[#Headers],[Truck]],'Employee Info'!$C$2:$J$2,0)),"")</f>
        <v/>
      </c>
      <c r="L1384" s="19" t="str">
        <f>IFERROR(INDEX('Employee Info'!$C$3:$J$200,MATCH(Data7[[#This Row],[Name:]],'Employee Info'!$B$3:$B$200,0),MATCH(Data7[[#Headers],[Phone]],'Employee Info'!$C$2:$J$2,0)),"")</f>
        <v/>
      </c>
      <c r="M1384" s="19" t="str">
        <f>IFERROR(INDEX('Employee Info'!$C$3:$J$200,MATCH(Data7[[#This Row],[Name:]],'Employee Info'!$B$3:$B$200,0),MATCH(Data7[[#Headers],[Tech]],'Employee Info'!$C$2:$J$2,0)),"")</f>
        <v/>
      </c>
      <c r="N1384" s="19" t="str">
        <f>IFERROR(INDEX('Employee Info'!$C$3:$J$200,MATCH(Data7[[#This Row],[Name:]],'Employee Info'!$B$3:$B$200,0),MATCH(Data7[[#Headers],[Other]],'Employee Info'!$C$2:$J$2,0)),"")</f>
        <v/>
      </c>
      <c r="O1384" s="19">
        <f>IFERROR((Data7[[#This Row],[Hours:]]*SUM(Data7[[#This Row],[Rate]:[Other]])),"")</f>
        <v>0</v>
      </c>
      <c r="P1384" s="7" t="str">
        <f>IF(Data7[[#This Row],[WO'#:]]="","Riley #","WO#")</f>
        <v>WO#</v>
      </c>
      <c r="Q1384" s="7">
        <f>IFERROR(WEEKNUM(Data7[[#This Row],[Date:]]),"")</f>
        <v>30</v>
      </c>
      <c r="R1384" s="6">
        <f t="shared" si="63"/>
        <v>45494</v>
      </c>
      <c r="S1384" s="6">
        <f>Data7[[#This Row],[Week Start]]+7</f>
        <v>45501</v>
      </c>
      <c r="T1384" s="7" t="str">
        <f t="shared" si="64"/>
        <v>7/21/2024 - 7/28/2024</v>
      </c>
      <c r="U1384" s="7" t="str">
        <f t="shared" si="65"/>
        <v>Time Card</v>
      </c>
      <c r="V1384" s="8" t="str">
        <f>RIGHT(TEXT(Data7[[#This Row],[Date:]],"mmddyyyy"),4)</f>
        <v>2024</v>
      </c>
      <c r="W1384" s="8" t="str">
        <f>MID(TEXT(Data7[[#This Row],[Date:]],"mmddyyyy"),3,2)</f>
        <v>24</v>
      </c>
      <c r="X1384" s="8" t="str">
        <f>LEFT(TEXT(Data7[[#This Row],[Date:]],"mmddyyyy"),2)</f>
        <v>07</v>
      </c>
      <c r="Y1384" s="6">
        <f>DATE(Data7[[#This Row],[Year]],Data7[[#This Row],[Month]],Data7[[#This Row],[Day]])</f>
        <v>45497</v>
      </c>
    </row>
    <row r="1385" spans="1:25" x14ac:dyDescent="0.3">
      <c r="A1385" s="5">
        <v>45499.540225925928</v>
      </c>
      <c r="B1385" s="7" t="s">
        <v>66</v>
      </c>
      <c r="C1385" s="6" t="s">
        <v>1921</v>
      </c>
      <c r="D1385" s="7" t="s">
        <v>1932</v>
      </c>
      <c r="E1385" s="8">
        <v>1</v>
      </c>
      <c r="F1385" s="7">
        <v>7130988</v>
      </c>
      <c r="G1385" s="7" t="s">
        <v>68</v>
      </c>
      <c r="H1385" s="7" t="s">
        <v>756</v>
      </c>
      <c r="I1385" s="7" t="s">
        <v>44</v>
      </c>
      <c r="J1385" s="19" t="str">
        <f>IFERROR(INDEX('Employee Info'!$C$3:$E$200,MATCH(Data7[[#This Row],[Name:]],'Employee Info'!$B$3:$B$200,0),MATCH(Data7[[#This Row],[Hours Type:]],'Employee Info'!$C$2:$E$2,0)),"")</f>
        <v/>
      </c>
      <c r="K1385" s="19" t="str">
        <f>IFERROR(INDEX('Employee Info'!$C$3:$J$200,MATCH(Data7[[#This Row],[Name:]],'Employee Info'!$B$3:$B$200,0),MATCH(Data7[[#Headers],[Truck]],'Employee Info'!$C$2:$J$2,0)),"")</f>
        <v/>
      </c>
      <c r="L1385" s="19" t="str">
        <f>IFERROR(INDEX('Employee Info'!$C$3:$J$200,MATCH(Data7[[#This Row],[Name:]],'Employee Info'!$B$3:$B$200,0),MATCH(Data7[[#Headers],[Phone]],'Employee Info'!$C$2:$J$2,0)),"")</f>
        <v/>
      </c>
      <c r="M1385" s="19" t="str">
        <f>IFERROR(INDEX('Employee Info'!$C$3:$J$200,MATCH(Data7[[#This Row],[Name:]],'Employee Info'!$B$3:$B$200,0),MATCH(Data7[[#Headers],[Tech]],'Employee Info'!$C$2:$J$2,0)),"")</f>
        <v/>
      </c>
      <c r="N1385" s="19" t="str">
        <f>IFERROR(INDEX('Employee Info'!$C$3:$J$200,MATCH(Data7[[#This Row],[Name:]],'Employee Info'!$B$3:$B$200,0),MATCH(Data7[[#Headers],[Other]],'Employee Info'!$C$2:$J$2,0)),"")</f>
        <v/>
      </c>
      <c r="O1385" s="19">
        <f>IFERROR((Data7[[#This Row],[Hours:]]*SUM(Data7[[#This Row],[Rate]:[Other]])),"")</f>
        <v>0</v>
      </c>
      <c r="P1385" s="7" t="str">
        <f>IF(Data7[[#This Row],[WO'#:]]="","Riley #","WO#")</f>
        <v>WO#</v>
      </c>
      <c r="Q1385" s="7">
        <f>IFERROR(WEEKNUM(Data7[[#This Row],[Date:]]),"")</f>
        <v>30</v>
      </c>
      <c r="R1385" s="6">
        <f t="shared" si="63"/>
        <v>45494</v>
      </c>
      <c r="S1385" s="6">
        <f>Data7[[#This Row],[Week Start]]+7</f>
        <v>45501</v>
      </c>
      <c r="T1385" s="7" t="str">
        <f t="shared" si="64"/>
        <v>7/21/2024 - 7/28/2024</v>
      </c>
      <c r="U1385" s="7" t="str">
        <f t="shared" si="65"/>
        <v>Time Card</v>
      </c>
      <c r="V1385" s="8" t="str">
        <f>RIGHT(TEXT(Data7[[#This Row],[Date:]],"mmddyyyy"),4)</f>
        <v>2024</v>
      </c>
      <c r="W1385" s="8" t="str">
        <f>MID(TEXT(Data7[[#This Row],[Date:]],"mmddyyyy"),3,2)</f>
        <v>24</v>
      </c>
      <c r="X1385" s="8" t="str">
        <f>LEFT(TEXT(Data7[[#This Row],[Date:]],"mmddyyyy"),2)</f>
        <v>07</v>
      </c>
      <c r="Y1385" s="6">
        <f>DATE(Data7[[#This Row],[Year]],Data7[[#This Row],[Month]],Data7[[#This Row],[Day]])</f>
        <v>45497</v>
      </c>
    </row>
    <row r="1386" spans="1:25" x14ac:dyDescent="0.3">
      <c r="A1386" s="5">
        <v>45498.583187384262</v>
      </c>
      <c r="B1386" s="7" t="s">
        <v>34</v>
      </c>
      <c r="C1386" s="6" t="s">
        <v>1921</v>
      </c>
      <c r="D1386" s="7" t="s">
        <v>1926</v>
      </c>
      <c r="E1386" s="8">
        <v>4</v>
      </c>
      <c r="F1386" s="7">
        <v>7134585</v>
      </c>
      <c r="G1386" s="7" t="s">
        <v>68</v>
      </c>
      <c r="H1386" s="7" t="s">
        <v>756</v>
      </c>
      <c r="I1386" s="7" t="s">
        <v>44</v>
      </c>
      <c r="J1386" s="19" t="str">
        <f>IFERROR(INDEX('Employee Info'!$C$3:$E$200,MATCH(Data7[[#This Row],[Name:]],'Employee Info'!$B$3:$B$200,0),MATCH(Data7[[#This Row],[Hours Type:]],'Employee Info'!$C$2:$E$2,0)),"")</f>
        <v/>
      </c>
      <c r="K1386" s="19" t="str">
        <f>IFERROR(INDEX('Employee Info'!$C$3:$J$200,MATCH(Data7[[#This Row],[Name:]],'Employee Info'!$B$3:$B$200,0),MATCH(Data7[[#Headers],[Truck]],'Employee Info'!$C$2:$J$2,0)),"")</f>
        <v/>
      </c>
      <c r="L1386" s="19" t="str">
        <f>IFERROR(INDEX('Employee Info'!$C$3:$J$200,MATCH(Data7[[#This Row],[Name:]],'Employee Info'!$B$3:$B$200,0),MATCH(Data7[[#Headers],[Phone]],'Employee Info'!$C$2:$J$2,0)),"")</f>
        <v/>
      </c>
      <c r="M1386" s="19" t="str">
        <f>IFERROR(INDEX('Employee Info'!$C$3:$J$200,MATCH(Data7[[#This Row],[Name:]],'Employee Info'!$B$3:$B$200,0),MATCH(Data7[[#Headers],[Tech]],'Employee Info'!$C$2:$J$2,0)),"")</f>
        <v/>
      </c>
      <c r="N1386" s="19" t="str">
        <f>IFERROR(INDEX('Employee Info'!$C$3:$J$200,MATCH(Data7[[#This Row],[Name:]],'Employee Info'!$B$3:$B$200,0),MATCH(Data7[[#Headers],[Other]],'Employee Info'!$C$2:$J$2,0)),"")</f>
        <v/>
      </c>
      <c r="O1386" s="19">
        <f>IFERROR((Data7[[#This Row],[Hours:]]*SUM(Data7[[#This Row],[Rate]:[Other]])),"")</f>
        <v>0</v>
      </c>
      <c r="P1386" s="7" t="str">
        <f>IF(Data7[[#This Row],[WO'#:]]="","Riley #","WO#")</f>
        <v>WO#</v>
      </c>
      <c r="Q1386" s="7">
        <f>IFERROR(WEEKNUM(Data7[[#This Row],[Date:]]),"")</f>
        <v>30</v>
      </c>
      <c r="R1386" s="6">
        <f t="shared" si="63"/>
        <v>45494</v>
      </c>
      <c r="S1386" s="6">
        <f>Data7[[#This Row],[Week Start]]+7</f>
        <v>45501</v>
      </c>
      <c r="T1386" s="7" t="str">
        <f t="shared" si="64"/>
        <v>7/21/2024 - 7/28/2024</v>
      </c>
      <c r="U1386" s="7" t="str">
        <f t="shared" si="65"/>
        <v>Time Card</v>
      </c>
      <c r="V1386" s="8" t="str">
        <f>RIGHT(TEXT(Data7[[#This Row],[Date:]],"mmddyyyy"),4)</f>
        <v>2024</v>
      </c>
      <c r="W1386" s="8" t="str">
        <f>MID(TEXT(Data7[[#This Row],[Date:]],"mmddyyyy"),3,2)</f>
        <v>24</v>
      </c>
      <c r="X1386" s="8" t="str">
        <f>LEFT(TEXT(Data7[[#This Row],[Date:]],"mmddyyyy"),2)</f>
        <v>07</v>
      </c>
      <c r="Y1386" s="6">
        <f>DATE(Data7[[#This Row],[Year]],Data7[[#This Row],[Month]],Data7[[#This Row],[Day]])</f>
        <v>45497</v>
      </c>
    </row>
    <row r="1387" spans="1:25" x14ac:dyDescent="0.3">
      <c r="A1387" s="5">
        <v>45497.582997337966</v>
      </c>
      <c r="B1387" s="7" t="s">
        <v>35</v>
      </c>
      <c r="C1387" s="6" t="s">
        <v>1921</v>
      </c>
      <c r="D1387" s="7" t="s">
        <v>648</v>
      </c>
      <c r="E1387" s="8">
        <v>8</v>
      </c>
      <c r="F1387" s="7" t="s">
        <v>68</v>
      </c>
      <c r="G1387" s="7" t="s">
        <v>117</v>
      </c>
      <c r="H1387" s="7" t="s">
        <v>649</v>
      </c>
      <c r="I1387" s="7" t="s">
        <v>44</v>
      </c>
      <c r="J1387" s="19" t="str">
        <f>IFERROR(INDEX('Employee Info'!$C$3:$E$200,MATCH(Data7[[#This Row],[Name:]],'Employee Info'!$B$3:$B$200,0),MATCH(Data7[[#This Row],[Hours Type:]],'Employee Info'!$C$2:$E$2,0)),"")</f>
        <v/>
      </c>
      <c r="K1387" s="19" t="str">
        <f>IFERROR(INDEX('Employee Info'!$C$3:$J$200,MATCH(Data7[[#This Row],[Name:]],'Employee Info'!$B$3:$B$200,0),MATCH(Data7[[#Headers],[Truck]],'Employee Info'!$C$2:$J$2,0)),"")</f>
        <v/>
      </c>
      <c r="L1387" s="19" t="str">
        <f>IFERROR(INDEX('Employee Info'!$C$3:$J$200,MATCH(Data7[[#This Row],[Name:]],'Employee Info'!$B$3:$B$200,0),MATCH(Data7[[#Headers],[Phone]],'Employee Info'!$C$2:$J$2,0)),"")</f>
        <v/>
      </c>
      <c r="M1387" s="19" t="str">
        <f>IFERROR(INDEX('Employee Info'!$C$3:$J$200,MATCH(Data7[[#This Row],[Name:]],'Employee Info'!$B$3:$B$200,0),MATCH(Data7[[#Headers],[Tech]],'Employee Info'!$C$2:$J$2,0)),"")</f>
        <v/>
      </c>
      <c r="N1387" s="19" t="str">
        <f>IFERROR(INDEX('Employee Info'!$C$3:$J$200,MATCH(Data7[[#This Row],[Name:]],'Employee Info'!$B$3:$B$200,0),MATCH(Data7[[#Headers],[Other]],'Employee Info'!$C$2:$J$2,0)),"")</f>
        <v/>
      </c>
      <c r="O1387" s="19">
        <f>IFERROR((Data7[[#This Row],[Hours:]]*SUM(Data7[[#This Row],[Rate]:[Other]])),"")</f>
        <v>0</v>
      </c>
      <c r="P1387" s="7" t="str">
        <f>IF(Data7[[#This Row],[WO'#:]]="","Riley #","WO#")</f>
        <v>Riley #</v>
      </c>
      <c r="Q1387" s="7">
        <f>IFERROR(WEEKNUM(Data7[[#This Row],[Date:]]),"")</f>
        <v>30</v>
      </c>
      <c r="R1387" s="6">
        <f t="shared" si="63"/>
        <v>45494</v>
      </c>
      <c r="S1387" s="6">
        <f>Data7[[#This Row],[Week Start]]+7</f>
        <v>45501</v>
      </c>
      <c r="T1387" s="7" t="str">
        <f t="shared" si="64"/>
        <v>7/21/2024 - 7/28/2024</v>
      </c>
      <c r="U1387" s="7" t="str">
        <f t="shared" si="65"/>
        <v>Time Card</v>
      </c>
      <c r="V1387" s="8" t="str">
        <f>RIGHT(TEXT(Data7[[#This Row],[Date:]],"mmddyyyy"),4)</f>
        <v>2024</v>
      </c>
      <c r="W1387" s="8" t="str">
        <f>MID(TEXT(Data7[[#This Row],[Date:]],"mmddyyyy"),3,2)</f>
        <v>24</v>
      </c>
      <c r="X1387" s="8" t="str">
        <f>LEFT(TEXT(Data7[[#This Row],[Date:]],"mmddyyyy"),2)</f>
        <v>07</v>
      </c>
      <c r="Y1387" s="6">
        <f>DATE(Data7[[#This Row],[Year]],Data7[[#This Row],[Month]],Data7[[#This Row],[Day]])</f>
        <v>45497</v>
      </c>
    </row>
    <row r="1388" spans="1:25" x14ac:dyDescent="0.3">
      <c r="A1388" s="5">
        <v>45497.583127662037</v>
      </c>
      <c r="B1388" s="7" t="s">
        <v>23</v>
      </c>
      <c r="C1388" s="6" t="s">
        <v>1921</v>
      </c>
      <c r="D1388" s="7" t="s">
        <v>648</v>
      </c>
      <c r="E1388" s="8">
        <v>8</v>
      </c>
      <c r="F1388" s="7" t="s">
        <v>68</v>
      </c>
      <c r="G1388" s="7" t="s">
        <v>117</v>
      </c>
      <c r="H1388" s="7" t="s">
        <v>649</v>
      </c>
      <c r="I1388" s="7" t="s">
        <v>44</v>
      </c>
      <c r="J1388" s="19" t="str">
        <f>IFERROR(INDEX('Employee Info'!$C$3:$E$200,MATCH(Data7[[#This Row],[Name:]],'Employee Info'!$B$3:$B$200,0),MATCH(Data7[[#This Row],[Hours Type:]],'Employee Info'!$C$2:$E$2,0)),"")</f>
        <v/>
      </c>
      <c r="K1388" s="19" t="str">
        <f>IFERROR(INDEX('Employee Info'!$C$3:$J$200,MATCH(Data7[[#This Row],[Name:]],'Employee Info'!$B$3:$B$200,0),MATCH(Data7[[#Headers],[Truck]],'Employee Info'!$C$2:$J$2,0)),"")</f>
        <v/>
      </c>
      <c r="L1388" s="19" t="str">
        <f>IFERROR(INDEX('Employee Info'!$C$3:$J$200,MATCH(Data7[[#This Row],[Name:]],'Employee Info'!$B$3:$B$200,0),MATCH(Data7[[#Headers],[Phone]],'Employee Info'!$C$2:$J$2,0)),"")</f>
        <v/>
      </c>
      <c r="M1388" s="19" t="str">
        <f>IFERROR(INDEX('Employee Info'!$C$3:$J$200,MATCH(Data7[[#This Row],[Name:]],'Employee Info'!$B$3:$B$200,0),MATCH(Data7[[#Headers],[Tech]],'Employee Info'!$C$2:$J$2,0)),"")</f>
        <v/>
      </c>
      <c r="N1388" s="19" t="str">
        <f>IFERROR(INDEX('Employee Info'!$C$3:$J$200,MATCH(Data7[[#This Row],[Name:]],'Employee Info'!$B$3:$B$200,0),MATCH(Data7[[#Headers],[Other]],'Employee Info'!$C$2:$J$2,0)),"")</f>
        <v/>
      </c>
      <c r="O1388" s="19">
        <f>IFERROR((Data7[[#This Row],[Hours:]]*SUM(Data7[[#This Row],[Rate]:[Other]])),"")</f>
        <v>0</v>
      </c>
      <c r="P1388" s="7" t="str">
        <f>IF(Data7[[#This Row],[WO'#:]]="","Riley #","WO#")</f>
        <v>Riley #</v>
      </c>
      <c r="Q1388" s="7">
        <f>IFERROR(WEEKNUM(Data7[[#This Row],[Date:]]),"")</f>
        <v>30</v>
      </c>
      <c r="R1388" s="6">
        <f t="shared" si="63"/>
        <v>45494</v>
      </c>
      <c r="S1388" s="6">
        <f>Data7[[#This Row],[Week Start]]+7</f>
        <v>45501</v>
      </c>
      <c r="T1388" s="7" t="str">
        <f t="shared" si="64"/>
        <v>7/21/2024 - 7/28/2024</v>
      </c>
      <c r="U1388" s="7" t="str">
        <f t="shared" si="65"/>
        <v>Time Card</v>
      </c>
      <c r="V1388" s="8" t="str">
        <f>RIGHT(TEXT(Data7[[#This Row],[Date:]],"mmddyyyy"),4)</f>
        <v>2024</v>
      </c>
      <c r="W1388" s="8" t="str">
        <f>MID(TEXT(Data7[[#This Row],[Date:]],"mmddyyyy"),3,2)</f>
        <v>24</v>
      </c>
      <c r="X1388" s="8" t="str">
        <f>LEFT(TEXT(Data7[[#This Row],[Date:]],"mmddyyyy"),2)</f>
        <v>07</v>
      </c>
      <c r="Y1388" s="6">
        <f>DATE(Data7[[#This Row],[Year]],Data7[[#This Row],[Month]],Data7[[#This Row],[Day]])</f>
        <v>45497</v>
      </c>
    </row>
    <row r="1389" spans="1:25" x14ac:dyDescent="0.3">
      <c r="A1389" s="5">
        <v>45497.504940624996</v>
      </c>
      <c r="B1389" s="7" t="s">
        <v>34</v>
      </c>
      <c r="C1389" s="6" t="s">
        <v>1921</v>
      </c>
      <c r="D1389" s="7" t="s">
        <v>1920</v>
      </c>
      <c r="E1389" s="8">
        <v>4</v>
      </c>
      <c r="F1389" s="7" t="s">
        <v>68</v>
      </c>
      <c r="G1389" s="7" t="s">
        <v>117</v>
      </c>
      <c r="H1389" s="7" t="s">
        <v>573</v>
      </c>
      <c r="I1389" s="7" t="s">
        <v>44</v>
      </c>
      <c r="J1389" s="19" t="str">
        <f>IFERROR(INDEX('Employee Info'!$C$3:$E$200,MATCH(Data7[[#This Row],[Name:]],'Employee Info'!$B$3:$B$200,0),MATCH(Data7[[#This Row],[Hours Type:]],'Employee Info'!$C$2:$E$2,0)),"")</f>
        <v/>
      </c>
      <c r="K1389" s="19" t="str">
        <f>IFERROR(INDEX('Employee Info'!$C$3:$J$200,MATCH(Data7[[#This Row],[Name:]],'Employee Info'!$B$3:$B$200,0),MATCH(Data7[[#Headers],[Truck]],'Employee Info'!$C$2:$J$2,0)),"")</f>
        <v/>
      </c>
      <c r="L1389" s="19" t="str">
        <f>IFERROR(INDEX('Employee Info'!$C$3:$J$200,MATCH(Data7[[#This Row],[Name:]],'Employee Info'!$B$3:$B$200,0),MATCH(Data7[[#Headers],[Phone]],'Employee Info'!$C$2:$J$2,0)),"")</f>
        <v/>
      </c>
      <c r="M1389" s="19" t="str">
        <f>IFERROR(INDEX('Employee Info'!$C$3:$J$200,MATCH(Data7[[#This Row],[Name:]],'Employee Info'!$B$3:$B$200,0),MATCH(Data7[[#Headers],[Tech]],'Employee Info'!$C$2:$J$2,0)),"")</f>
        <v/>
      </c>
      <c r="N1389" s="19" t="str">
        <f>IFERROR(INDEX('Employee Info'!$C$3:$J$200,MATCH(Data7[[#This Row],[Name:]],'Employee Info'!$B$3:$B$200,0),MATCH(Data7[[#Headers],[Other]],'Employee Info'!$C$2:$J$2,0)),"")</f>
        <v/>
      </c>
      <c r="O1389" s="19">
        <f>IFERROR((Data7[[#This Row],[Hours:]]*SUM(Data7[[#This Row],[Rate]:[Other]])),"")</f>
        <v>0</v>
      </c>
      <c r="P1389" s="7" t="str">
        <f>IF(Data7[[#This Row],[WO'#:]]="","Riley #","WO#")</f>
        <v>Riley #</v>
      </c>
      <c r="Q1389" s="7">
        <f>IFERROR(WEEKNUM(Data7[[#This Row],[Date:]]),"")</f>
        <v>30</v>
      </c>
      <c r="R1389" s="6">
        <f t="shared" si="63"/>
        <v>45494</v>
      </c>
      <c r="S1389" s="6">
        <f>Data7[[#This Row],[Week Start]]+7</f>
        <v>45501</v>
      </c>
      <c r="T1389" s="7" t="str">
        <f t="shared" si="64"/>
        <v>7/21/2024 - 7/28/2024</v>
      </c>
      <c r="U1389" s="7" t="str">
        <f t="shared" si="65"/>
        <v>Time Card</v>
      </c>
      <c r="V1389" s="8" t="str">
        <f>RIGHT(TEXT(Data7[[#This Row],[Date:]],"mmddyyyy"),4)</f>
        <v>2024</v>
      </c>
      <c r="W1389" s="8" t="str">
        <f>MID(TEXT(Data7[[#This Row],[Date:]],"mmddyyyy"),3,2)</f>
        <v>24</v>
      </c>
      <c r="X1389" s="8" t="str">
        <f>LEFT(TEXT(Data7[[#This Row],[Date:]],"mmddyyyy"),2)</f>
        <v>07</v>
      </c>
      <c r="Y1389" s="6">
        <f>DATE(Data7[[#This Row],[Year]],Data7[[#This Row],[Month]],Data7[[#This Row],[Day]])</f>
        <v>45497</v>
      </c>
    </row>
    <row r="1390" spans="1:25" x14ac:dyDescent="0.3">
      <c r="A1390" s="5">
        <v>45499.552482638886</v>
      </c>
      <c r="B1390" s="7" t="s">
        <v>66</v>
      </c>
      <c r="C1390" s="6" t="s">
        <v>1921</v>
      </c>
      <c r="D1390" s="7" t="s">
        <v>1940</v>
      </c>
      <c r="E1390" s="8">
        <v>2.5</v>
      </c>
      <c r="F1390" s="7" t="s">
        <v>68</v>
      </c>
      <c r="G1390" s="7" t="s">
        <v>68</v>
      </c>
      <c r="H1390" s="7" t="s">
        <v>1941</v>
      </c>
      <c r="I1390" s="7" t="s">
        <v>44</v>
      </c>
      <c r="J1390" s="19" t="str">
        <f>IFERROR(INDEX('Employee Info'!$C$3:$E$200,MATCH(Data7[[#This Row],[Name:]],'Employee Info'!$B$3:$B$200,0),MATCH(Data7[[#This Row],[Hours Type:]],'Employee Info'!$C$2:$E$2,0)),"")</f>
        <v/>
      </c>
      <c r="K1390" s="19" t="str">
        <f>IFERROR(INDEX('Employee Info'!$C$3:$J$200,MATCH(Data7[[#This Row],[Name:]],'Employee Info'!$B$3:$B$200,0),MATCH(Data7[[#Headers],[Truck]],'Employee Info'!$C$2:$J$2,0)),"")</f>
        <v/>
      </c>
      <c r="L1390" s="19" t="str">
        <f>IFERROR(INDEX('Employee Info'!$C$3:$J$200,MATCH(Data7[[#This Row],[Name:]],'Employee Info'!$B$3:$B$200,0),MATCH(Data7[[#Headers],[Phone]],'Employee Info'!$C$2:$J$2,0)),"")</f>
        <v/>
      </c>
      <c r="M1390" s="19" t="str">
        <f>IFERROR(INDEX('Employee Info'!$C$3:$J$200,MATCH(Data7[[#This Row],[Name:]],'Employee Info'!$B$3:$B$200,0),MATCH(Data7[[#Headers],[Tech]],'Employee Info'!$C$2:$J$2,0)),"")</f>
        <v/>
      </c>
      <c r="N1390" s="19" t="str">
        <f>IFERROR(INDEX('Employee Info'!$C$3:$J$200,MATCH(Data7[[#This Row],[Name:]],'Employee Info'!$B$3:$B$200,0),MATCH(Data7[[#Headers],[Other]],'Employee Info'!$C$2:$J$2,0)),"")</f>
        <v/>
      </c>
      <c r="O1390" s="19">
        <f>IFERROR((Data7[[#This Row],[Hours:]]*SUM(Data7[[#This Row],[Rate]:[Other]])),"")</f>
        <v>0</v>
      </c>
      <c r="P1390" s="7" t="str">
        <f>IF(Data7[[#This Row],[WO'#:]]="","Riley #","WO#")</f>
        <v>Riley #</v>
      </c>
      <c r="Q1390" s="7">
        <f>IFERROR(WEEKNUM(Data7[[#This Row],[Date:]]),"")</f>
        <v>30</v>
      </c>
      <c r="R1390" s="6">
        <f t="shared" si="63"/>
        <v>45494</v>
      </c>
      <c r="S1390" s="6">
        <f>Data7[[#This Row],[Week Start]]+7</f>
        <v>45501</v>
      </c>
      <c r="T1390" s="7" t="str">
        <f t="shared" si="64"/>
        <v>7/21/2024 - 7/28/2024</v>
      </c>
      <c r="U1390" s="7" t="str">
        <f t="shared" si="65"/>
        <v>Time Card</v>
      </c>
      <c r="V1390" s="8" t="str">
        <f>RIGHT(TEXT(Data7[[#This Row],[Date:]],"mmddyyyy"),4)</f>
        <v>2024</v>
      </c>
      <c r="W1390" s="8" t="str">
        <f>MID(TEXT(Data7[[#This Row],[Date:]],"mmddyyyy"),3,2)</f>
        <v>24</v>
      </c>
      <c r="X1390" s="8" t="str">
        <f>LEFT(TEXT(Data7[[#This Row],[Date:]],"mmddyyyy"),2)</f>
        <v>07</v>
      </c>
      <c r="Y1390" s="6">
        <f>DATE(Data7[[#This Row],[Year]],Data7[[#This Row],[Month]],Data7[[#This Row],[Day]])</f>
        <v>45497</v>
      </c>
    </row>
    <row r="1391" spans="1:25" x14ac:dyDescent="0.3">
      <c r="A1391" s="5">
        <v>45499.550054861109</v>
      </c>
      <c r="B1391" s="7" t="s">
        <v>66</v>
      </c>
      <c r="C1391" s="6" t="s">
        <v>1924</v>
      </c>
      <c r="D1391" s="7" t="s">
        <v>1939</v>
      </c>
      <c r="E1391" s="8">
        <v>1</v>
      </c>
      <c r="F1391" s="7">
        <v>20028</v>
      </c>
      <c r="G1391" s="7" t="s">
        <v>68</v>
      </c>
      <c r="H1391" s="7" t="s">
        <v>756</v>
      </c>
      <c r="I1391" s="7" t="s">
        <v>45</v>
      </c>
      <c r="J1391" s="19" t="str">
        <f>IFERROR(INDEX('Employee Info'!$C$3:$E$200,MATCH(Data7[[#This Row],[Name:]],'Employee Info'!$B$3:$B$200,0),MATCH(Data7[[#This Row],[Hours Type:]],'Employee Info'!$C$2:$E$2,0)),"")</f>
        <v/>
      </c>
      <c r="K1391" s="19" t="str">
        <f>IFERROR(INDEX('Employee Info'!$C$3:$J$200,MATCH(Data7[[#This Row],[Name:]],'Employee Info'!$B$3:$B$200,0),MATCH(Data7[[#Headers],[Truck]],'Employee Info'!$C$2:$J$2,0)),"")</f>
        <v/>
      </c>
      <c r="L1391" s="19" t="str">
        <f>IFERROR(INDEX('Employee Info'!$C$3:$J$200,MATCH(Data7[[#This Row],[Name:]],'Employee Info'!$B$3:$B$200,0),MATCH(Data7[[#Headers],[Phone]],'Employee Info'!$C$2:$J$2,0)),"")</f>
        <v/>
      </c>
      <c r="M1391" s="19" t="str">
        <f>IFERROR(INDEX('Employee Info'!$C$3:$J$200,MATCH(Data7[[#This Row],[Name:]],'Employee Info'!$B$3:$B$200,0),MATCH(Data7[[#Headers],[Tech]],'Employee Info'!$C$2:$J$2,0)),"")</f>
        <v/>
      </c>
      <c r="N1391" s="19" t="str">
        <f>IFERROR(INDEX('Employee Info'!$C$3:$J$200,MATCH(Data7[[#This Row],[Name:]],'Employee Info'!$B$3:$B$200,0),MATCH(Data7[[#Headers],[Other]],'Employee Info'!$C$2:$J$2,0)),"")</f>
        <v/>
      </c>
      <c r="O1391" s="19">
        <f>IFERROR((Data7[[#This Row],[Hours:]]*SUM(Data7[[#This Row],[Rate]:[Other]])),"")</f>
        <v>0</v>
      </c>
      <c r="P1391" s="7" t="str">
        <f>IF(Data7[[#This Row],[WO'#:]]="","Riley #","WO#")</f>
        <v>WO#</v>
      </c>
      <c r="Q1391" s="7">
        <f>IFERROR(WEEKNUM(Data7[[#This Row],[Date:]]),"")</f>
        <v>30</v>
      </c>
      <c r="R1391" s="6">
        <f t="shared" si="63"/>
        <v>45494</v>
      </c>
      <c r="S1391" s="6">
        <f>Data7[[#This Row],[Week Start]]+7</f>
        <v>45501</v>
      </c>
      <c r="T1391" s="7" t="str">
        <f t="shared" si="64"/>
        <v>7/21/2024 - 7/28/2024</v>
      </c>
      <c r="U1391" s="7" t="str">
        <f t="shared" si="65"/>
        <v>Time Card</v>
      </c>
      <c r="V1391" s="8" t="str">
        <f>RIGHT(TEXT(Data7[[#This Row],[Date:]],"mmddyyyy"),4)</f>
        <v>2024</v>
      </c>
      <c r="W1391" s="8" t="str">
        <f>MID(TEXT(Data7[[#This Row],[Date:]],"mmddyyyy"),3,2)</f>
        <v>25</v>
      </c>
      <c r="X1391" s="8" t="str">
        <f>LEFT(TEXT(Data7[[#This Row],[Date:]],"mmddyyyy"),2)</f>
        <v>07</v>
      </c>
      <c r="Y1391" s="6">
        <f>DATE(Data7[[#This Row],[Year]],Data7[[#This Row],[Month]],Data7[[#This Row],[Day]])</f>
        <v>45498</v>
      </c>
    </row>
    <row r="1392" spans="1:25" x14ac:dyDescent="0.3">
      <c r="A1392" s="5">
        <v>45499.548648263888</v>
      </c>
      <c r="B1392" s="7" t="s">
        <v>66</v>
      </c>
      <c r="C1392" s="6" t="s">
        <v>1924</v>
      </c>
      <c r="D1392" s="7" t="s">
        <v>1937</v>
      </c>
      <c r="E1392" s="8">
        <v>5</v>
      </c>
      <c r="F1392" s="7">
        <v>6984733</v>
      </c>
      <c r="G1392" s="7" t="s">
        <v>68</v>
      </c>
      <c r="H1392" s="7" t="s">
        <v>756</v>
      </c>
      <c r="I1392" s="7" t="s">
        <v>44</v>
      </c>
      <c r="J1392" s="19" t="str">
        <f>IFERROR(INDEX('Employee Info'!$C$3:$E$200,MATCH(Data7[[#This Row],[Name:]],'Employee Info'!$B$3:$B$200,0),MATCH(Data7[[#This Row],[Hours Type:]],'Employee Info'!$C$2:$E$2,0)),"")</f>
        <v/>
      </c>
      <c r="K1392" s="19" t="str">
        <f>IFERROR(INDEX('Employee Info'!$C$3:$J$200,MATCH(Data7[[#This Row],[Name:]],'Employee Info'!$B$3:$B$200,0),MATCH(Data7[[#Headers],[Truck]],'Employee Info'!$C$2:$J$2,0)),"")</f>
        <v/>
      </c>
      <c r="L1392" s="19" t="str">
        <f>IFERROR(INDEX('Employee Info'!$C$3:$J$200,MATCH(Data7[[#This Row],[Name:]],'Employee Info'!$B$3:$B$200,0),MATCH(Data7[[#Headers],[Phone]],'Employee Info'!$C$2:$J$2,0)),"")</f>
        <v/>
      </c>
      <c r="M1392" s="19" t="str">
        <f>IFERROR(INDEX('Employee Info'!$C$3:$J$200,MATCH(Data7[[#This Row],[Name:]],'Employee Info'!$B$3:$B$200,0),MATCH(Data7[[#Headers],[Tech]],'Employee Info'!$C$2:$J$2,0)),"")</f>
        <v/>
      </c>
      <c r="N1392" s="19" t="str">
        <f>IFERROR(INDEX('Employee Info'!$C$3:$J$200,MATCH(Data7[[#This Row],[Name:]],'Employee Info'!$B$3:$B$200,0),MATCH(Data7[[#Headers],[Other]],'Employee Info'!$C$2:$J$2,0)),"")</f>
        <v/>
      </c>
      <c r="O1392" s="19">
        <f>IFERROR((Data7[[#This Row],[Hours:]]*SUM(Data7[[#This Row],[Rate]:[Other]])),"")</f>
        <v>0</v>
      </c>
      <c r="P1392" s="7" t="str">
        <f>IF(Data7[[#This Row],[WO'#:]]="","Riley #","WO#")</f>
        <v>WO#</v>
      </c>
      <c r="Q1392" s="7">
        <f>IFERROR(WEEKNUM(Data7[[#This Row],[Date:]]),"")</f>
        <v>30</v>
      </c>
      <c r="R1392" s="6">
        <f t="shared" si="63"/>
        <v>45494</v>
      </c>
      <c r="S1392" s="6">
        <f>Data7[[#This Row],[Week Start]]+7</f>
        <v>45501</v>
      </c>
      <c r="T1392" s="7" t="str">
        <f t="shared" si="64"/>
        <v>7/21/2024 - 7/28/2024</v>
      </c>
      <c r="U1392" s="7" t="str">
        <f t="shared" si="65"/>
        <v>Time Card</v>
      </c>
      <c r="V1392" s="8" t="str">
        <f>RIGHT(TEXT(Data7[[#This Row],[Date:]],"mmddyyyy"),4)</f>
        <v>2024</v>
      </c>
      <c r="W1392" s="8" t="str">
        <f>MID(TEXT(Data7[[#This Row],[Date:]],"mmddyyyy"),3,2)</f>
        <v>25</v>
      </c>
      <c r="X1392" s="8" t="str">
        <f>LEFT(TEXT(Data7[[#This Row],[Date:]],"mmddyyyy"),2)</f>
        <v>07</v>
      </c>
      <c r="Y1392" s="6">
        <f>DATE(Data7[[#This Row],[Year]],Data7[[#This Row],[Month]],Data7[[#This Row],[Day]])</f>
        <v>45498</v>
      </c>
    </row>
    <row r="1393" spans="1:25" x14ac:dyDescent="0.3">
      <c r="A1393" s="5">
        <v>45517.491251851854</v>
      </c>
      <c r="B1393" s="7" t="s">
        <v>76</v>
      </c>
      <c r="C1393" s="6" t="s">
        <v>1924</v>
      </c>
      <c r="D1393" s="7" t="s">
        <v>156</v>
      </c>
      <c r="E1393" s="8">
        <v>1</v>
      </c>
      <c r="F1393" s="7">
        <v>6984733</v>
      </c>
      <c r="G1393" s="7" t="s">
        <v>68</v>
      </c>
      <c r="H1393" s="7" t="s">
        <v>756</v>
      </c>
      <c r="I1393" s="7" t="s">
        <v>44</v>
      </c>
      <c r="J1393" s="19" t="str">
        <f>IFERROR(INDEX('Employee Info'!$C$3:$E$200,MATCH(Data7[[#This Row],[Name:]],'Employee Info'!$B$3:$B$200,0),MATCH(Data7[[#This Row],[Hours Type:]],'Employee Info'!$C$2:$E$2,0)),"")</f>
        <v/>
      </c>
      <c r="K1393" s="19" t="str">
        <f>IFERROR(INDEX('Employee Info'!$C$3:$J$200,MATCH(Data7[[#This Row],[Name:]],'Employee Info'!$B$3:$B$200,0),MATCH(Data7[[#Headers],[Truck]],'Employee Info'!$C$2:$J$2,0)),"")</f>
        <v/>
      </c>
      <c r="L1393" s="19" t="str">
        <f>IFERROR(INDEX('Employee Info'!$C$3:$J$200,MATCH(Data7[[#This Row],[Name:]],'Employee Info'!$B$3:$B$200,0),MATCH(Data7[[#Headers],[Phone]],'Employee Info'!$C$2:$J$2,0)),"")</f>
        <v/>
      </c>
      <c r="M1393" s="19" t="str">
        <f>IFERROR(INDEX('Employee Info'!$C$3:$J$200,MATCH(Data7[[#This Row],[Name:]],'Employee Info'!$B$3:$B$200,0),MATCH(Data7[[#Headers],[Tech]],'Employee Info'!$C$2:$J$2,0)),"")</f>
        <v/>
      </c>
      <c r="N1393" s="19" t="str">
        <f>IFERROR(INDEX('Employee Info'!$C$3:$J$200,MATCH(Data7[[#This Row],[Name:]],'Employee Info'!$B$3:$B$200,0),MATCH(Data7[[#Headers],[Other]],'Employee Info'!$C$2:$J$2,0)),"")</f>
        <v/>
      </c>
      <c r="O1393" s="19">
        <f>IFERROR((Data7[[#This Row],[Hours:]]*SUM(Data7[[#This Row],[Rate]:[Other]])),"")</f>
        <v>0</v>
      </c>
      <c r="P1393" s="7" t="str">
        <f>IF(Data7[[#This Row],[WO'#:]]="","Riley #","WO#")</f>
        <v>WO#</v>
      </c>
      <c r="Q1393" s="7">
        <f>IFERROR(WEEKNUM(Data7[[#This Row],[Date:]]),"")</f>
        <v>30</v>
      </c>
      <c r="R1393" s="6">
        <f t="shared" si="63"/>
        <v>45494</v>
      </c>
      <c r="S1393" s="6">
        <f>Data7[[#This Row],[Week Start]]+7</f>
        <v>45501</v>
      </c>
      <c r="T1393" s="7" t="str">
        <f t="shared" si="64"/>
        <v>7/21/2024 - 7/28/2024</v>
      </c>
      <c r="U1393" s="7" t="str">
        <f t="shared" si="65"/>
        <v>Time Card</v>
      </c>
      <c r="V1393" s="8" t="str">
        <f>RIGHT(TEXT(Data7[[#This Row],[Date:]],"mmddyyyy"),4)</f>
        <v>2024</v>
      </c>
      <c r="W1393" s="8" t="str">
        <f>MID(TEXT(Data7[[#This Row],[Date:]],"mmddyyyy"),3,2)</f>
        <v>25</v>
      </c>
      <c r="X1393" s="8" t="str">
        <f>LEFT(TEXT(Data7[[#This Row],[Date:]],"mmddyyyy"),2)</f>
        <v>07</v>
      </c>
      <c r="Y1393" s="6">
        <f>DATE(Data7[[#This Row],[Year]],Data7[[#This Row],[Month]],Data7[[#This Row],[Day]])</f>
        <v>45498</v>
      </c>
    </row>
    <row r="1394" spans="1:25" x14ac:dyDescent="0.3">
      <c r="A1394" s="5">
        <v>45498.582344444447</v>
      </c>
      <c r="B1394" s="7" t="s">
        <v>31</v>
      </c>
      <c r="C1394" s="6" t="s">
        <v>1924</v>
      </c>
      <c r="D1394" s="7" t="s">
        <v>1925</v>
      </c>
      <c r="E1394" s="8">
        <v>8</v>
      </c>
      <c r="F1394" s="7">
        <v>7128629</v>
      </c>
      <c r="G1394" s="7" t="s">
        <v>68</v>
      </c>
      <c r="H1394" s="7" t="s">
        <v>756</v>
      </c>
      <c r="I1394" s="7" t="s">
        <v>44</v>
      </c>
      <c r="J1394" s="19" t="str">
        <f>IFERROR(INDEX('Employee Info'!$C$3:$E$200,MATCH(Data7[[#This Row],[Name:]],'Employee Info'!$B$3:$B$200,0),MATCH(Data7[[#This Row],[Hours Type:]],'Employee Info'!$C$2:$E$2,0)),"")</f>
        <v/>
      </c>
      <c r="K1394" s="19" t="str">
        <f>IFERROR(INDEX('Employee Info'!$C$3:$J$200,MATCH(Data7[[#This Row],[Name:]],'Employee Info'!$B$3:$B$200,0),MATCH(Data7[[#Headers],[Truck]],'Employee Info'!$C$2:$J$2,0)),"")</f>
        <v/>
      </c>
      <c r="L1394" s="19" t="str">
        <f>IFERROR(INDEX('Employee Info'!$C$3:$J$200,MATCH(Data7[[#This Row],[Name:]],'Employee Info'!$B$3:$B$200,0),MATCH(Data7[[#Headers],[Phone]],'Employee Info'!$C$2:$J$2,0)),"")</f>
        <v/>
      </c>
      <c r="M1394" s="19" t="str">
        <f>IFERROR(INDEX('Employee Info'!$C$3:$J$200,MATCH(Data7[[#This Row],[Name:]],'Employee Info'!$B$3:$B$200,0),MATCH(Data7[[#Headers],[Tech]],'Employee Info'!$C$2:$J$2,0)),"")</f>
        <v/>
      </c>
      <c r="N1394" s="19" t="str">
        <f>IFERROR(INDEX('Employee Info'!$C$3:$J$200,MATCH(Data7[[#This Row],[Name:]],'Employee Info'!$B$3:$B$200,0),MATCH(Data7[[#Headers],[Other]],'Employee Info'!$C$2:$J$2,0)),"")</f>
        <v/>
      </c>
      <c r="O1394" s="19">
        <f>IFERROR((Data7[[#This Row],[Hours:]]*SUM(Data7[[#This Row],[Rate]:[Other]])),"")</f>
        <v>0</v>
      </c>
      <c r="P1394" s="7" t="str">
        <f>IF(Data7[[#This Row],[WO'#:]]="","Riley #","WO#")</f>
        <v>WO#</v>
      </c>
      <c r="Q1394" s="7">
        <f>IFERROR(WEEKNUM(Data7[[#This Row],[Date:]]),"")</f>
        <v>30</v>
      </c>
      <c r="R1394" s="6">
        <f t="shared" si="63"/>
        <v>45494</v>
      </c>
      <c r="S1394" s="6">
        <f>Data7[[#This Row],[Week Start]]+7</f>
        <v>45501</v>
      </c>
      <c r="T1394" s="7" t="str">
        <f t="shared" si="64"/>
        <v>7/21/2024 - 7/28/2024</v>
      </c>
      <c r="U1394" s="7" t="str">
        <f t="shared" si="65"/>
        <v>Time Card</v>
      </c>
      <c r="V1394" s="8" t="str">
        <f>RIGHT(TEXT(Data7[[#This Row],[Date:]],"mmddyyyy"),4)</f>
        <v>2024</v>
      </c>
      <c r="W1394" s="8" t="str">
        <f>MID(TEXT(Data7[[#This Row],[Date:]],"mmddyyyy"),3,2)</f>
        <v>25</v>
      </c>
      <c r="X1394" s="8" t="str">
        <f>LEFT(TEXT(Data7[[#This Row],[Date:]],"mmddyyyy"),2)</f>
        <v>07</v>
      </c>
      <c r="Y1394" s="6">
        <f>DATE(Data7[[#This Row],[Year]],Data7[[#This Row],[Month]],Data7[[#This Row],[Day]])</f>
        <v>45498</v>
      </c>
    </row>
    <row r="1395" spans="1:25" x14ac:dyDescent="0.3">
      <c r="A1395" s="5">
        <v>45498.582472453701</v>
      </c>
      <c r="B1395" s="7" t="s">
        <v>34</v>
      </c>
      <c r="C1395" s="6" t="s">
        <v>1924</v>
      </c>
      <c r="D1395" s="7" t="s">
        <v>1925</v>
      </c>
      <c r="E1395" s="8">
        <v>8</v>
      </c>
      <c r="F1395" s="7">
        <v>7128629</v>
      </c>
      <c r="G1395" s="7" t="s">
        <v>68</v>
      </c>
      <c r="H1395" s="7" t="s">
        <v>756</v>
      </c>
      <c r="I1395" s="7" t="s">
        <v>44</v>
      </c>
      <c r="J1395" s="19" t="str">
        <f>IFERROR(INDEX('Employee Info'!$C$3:$E$200,MATCH(Data7[[#This Row],[Name:]],'Employee Info'!$B$3:$B$200,0),MATCH(Data7[[#This Row],[Hours Type:]],'Employee Info'!$C$2:$E$2,0)),"")</f>
        <v/>
      </c>
      <c r="K1395" s="19" t="str">
        <f>IFERROR(INDEX('Employee Info'!$C$3:$J$200,MATCH(Data7[[#This Row],[Name:]],'Employee Info'!$B$3:$B$200,0),MATCH(Data7[[#Headers],[Truck]],'Employee Info'!$C$2:$J$2,0)),"")</f>
        <v/>
      </c>
      <c r="L1395" s="19" t="str">
        <f>IFERROR(INDEX('Employee Info'!$C$3:$J$200,MATCH(Data7[[#This Row],[Name:]],'Employee Info'!$B$3:$B$200,0),MATCH(Data7[[#Headers],[Phone]],'Employee Info'!$C$2:$J$2,0)),"")</f>
        <v/>
      </c>
      <c r="M1395" s="19" t="str">
        <f>IFERROR(INDEX('Employee Info'!$C$3:$J$200,MATCH(Data7[[#This Row],[Name:]],'Employee Info'!$B$3:$B$200,0),MATCH(Data7[[#Headers],[Tech]],'Employee Info'!$C$2:$J$2,0)),"")</f>
        <v/>
      </c>
      <c r="N1395" s="19" t="str">
        <f>IFERROR(INDEX('Employee Info'!$C$3:$J$200,MATCH(Data7[[#This Row],[Name:]],'Employee Info'!$B$3:$B$200,0),MATCH(Data7[[#Headers],[Other]],'Employee Info'!$C$2:$J$2,0)),"")</f>
        <v/>
      </c>
      <c r="O1395" s="19">
        <f>IFERROR((Data7[[#This Row],[Hours:]]*SUM(Data7[[#This Row],[Rate]:[Other]])),"")</f>
        <v>0</v>
      </c>
      <c r="P1395" s="7" t="str">
        <f>IF(Data7[[#This Row],[WO'#:]]="","Riley #","WO#")</f>
        <v>WO#</v>
      </c>
      <c r="Q1395" s="7">
        <f>IFERROR(WEEKNUM(Data7[[#This Row],[Date:]]),"")</f>
        <v>30</v>
      </c>
      <c r="R1395" s="6">
        <f t="shared" si="63"/>
        <v>45494</v>
      </c>
      <c r="S1395" s="6">
        <f>Data7[[#This Row],[Week Start]]+7</f>
        <v>45501</v>
      </c>
      <c r="T1395" s="7" t="str">
        <f t="shared" si="64"/>
        <v>7/21/2024 - 7/28/2024</v>
      </c>
      <c r="U1395" s="7" t="str">
        <f t="shared" si="65"/>
        <v>Time Card</v>
      </c>
      <c r="V1395" s="8" t="str">
        <f>RIGHT(TEXT(Data7[[#This Row],[Date:]],"mmddyyyy"),4)</f>
        <v>2024</v>
      </c>
      <c r="W1395" s="8" t="str">
        <f>MID(TEXT(Data7[[#This Row],[Date:]],"mmddyyyy"),3,2)</f>
        <v>25</v>
      </c>
      <c r="X1395" s="8" t="str">
        <f>LEFT(TEXT(Data7[[#This Row],[Date:]],"mmddyyyy"),2)</f>
        <v>07</v>
      </c>
      <c r="Y1395" s="6">
        <f>DATE(Data7[[#This Row],[Year]],Data7[[#This Row],[Month]],Data7[[#This Row],[Day]])</f>
        <v>45498</v>
      </c>
    </row>
    <row r="1396" spans="1:25" x14ac:dyDescent="0.3">
      <c r="A1396" s="5">
        <v>45499.542038310188</v>
      </c>
      <c r="B1396" s="7" t="s">
        <v>66</v>
      </c>
      <c r="C1396" s="6" t="s">
        <v>1924</v>
      </c>
      <c r="D1396" s="7" t="s">
        <v>1933</v>
      </c>
      <c r="E1396" s="8">
        <v>1</v>
      </c>
      <c r="F1396" s="7">
        <v>7128629</v>
      </c>
      <c r="G1396" s="7" t="s">
        <v>68</v>
      </c>
      <c r="H1396" s="7" t="s">
        <v>756</v>
      </c>
      <c r="I1396" s="7" t="s">
        <v>44</v>
      </c>
      <c r="J1396" s="19" t="str">
        <f>IFERROR(INDEX('Employee Info'!$C$3:$E$200,MATCH(Data7[[#This Row],[Name:]],'Employee Info'!$B$3:$B$200,0),MATCH(Data7[[#This Row],[Hours Type:]],'Employee Info'!$C$2:$E$2,0)),"")</f>
        <v/>
      </c>
      <c r="K1396" s="19" t="str">
        <f>IFERROR(INDEX('Employee Info'!$C$3:$J$200,MATCH(Data7[[#This Row],[Name:]],'Employee Info'!$B$3:$B$200,0),MATCH(Data7[[#Headers],[Truck]],'Employee Info'!$C$2:$J$2,0)),"")</f>
        <v/>
      </c>
      <c r="L1396" s="19" t="str">
        <f>IFERROR(INDEX('Employee Info'!$C$3:$J$200,MATCH(Data7[[#This Row],[Name:]],'Employee Info'!$B$3:$B$200,0),MATCH(Data7[[#Headers],[Phone]],'Employee Info'!$C$2:$J$2,0)),"")</f>
        <v/>
      </c>
      <c r="M1396" s="19" t="str">
        <f>IFERROR(INDEX('Employee Info'!$C$3:$J$200,MATCH(Data7[[#This Row],[Name:]],'Employee Info'!$B$3:$B$200,0),MATCH(Data7[[#Headers],[Tech]],'Employee Info'!$C$2:$J$2,0)),"")</f>
        <v/>
      </c>
      <c r="N1396" s="19" t="str">
        <f>IFERROR(INDEX('Employee Info'!$C$3:$J$200,MATCH(Data7[[#This Row],[Name:]],'Employee Info'!$B$3:$B$200,0),MATCH(Data7[[#Headers],[Other]],'Employee Info'!$C$2:$J$2,0)),"")</f>
        <v/>
      </c>
      <c r="O1396" s="19">
        <f>IFERROR((Data7[[#This Row],[Hours:]]*SUM(Data7[[#This Row],[Rate]:[Other]])),"")</f>
        <v>0</v>
      </c>
      <c r="P1396" s="7" t="str">
        <f>IF(Data7[[#This Row],[WO'#:]]="","Riley #","WO#")</f>
        <v>WO#</v>
      </c>
      <c r="Q1396" s="7">
        <f>IFERROR(WEEKNUM(Data7[[#This Row],[Date:]]),"")</f>
        <v>30</v>
      </c>
      <c r="R1396" s="6">
        <f t="shared" si="63"/>
        <v>45494</v>
      </c>
      <c r="S1396" s="6">
        <f>Data7[[#This Row],[Week Start]]+7</f>
        <v>45501</v>
      </c>
      <c r="T1396" s="7" t="str">
        <f t="shared" si="64"/>
        <v>7/21/2024 - 7/28/2024</v>
      </c>
      <c r="U1396" s="7" t="str">
        <f t="shared" si="65"/>
        <v>Time Card</v>
      </c>
      <c r="V1396" s="8" t="str">
        <f>RIGHT(TEXT(Data7[[#This Row],[Date:]],"mmddyyyy"),4)</f>
        <v>2024</v>
      </c>
      <c r="W1396" s="8" t="str">
        <f>MID(TEXT(Data7[[#This Row],[Date:]],"mmddyyyy"),3,2)</f>
        <v>25</v>
      </c>
      <c r="X1396" s="8" t="str">
        <f>LEFT(TEXT(Data7[[#This Row],[Date:]],"mmddyyyy"),2)</f>
        <v>07</v>
      </c>
      <c r="Y1396" s="6">
        <f>DATE(Data7[[#This Row],[Year]],Data7[[#This Row],[Month]],Data7[[#This Row],[Day]])</f>
        <v>45498</v>
      </c>
    </row>
    <row r="1397" spans="1:25" x14ac:dyDescent="0.3">
      <c r="A1397" s="5">
        <v>45499.539109027777</v>
      </c>
      <c r="B1397" s="7" t="s">
        <v>66</v>
      </c>
      <c r="C1397" s="6" t="s">
        <v>1924</v>
      </c>
      <c r="D1397" s="7" t="s">
        <v>1931</v>
      </c>
      <c r="E1397" s="8">
        <v>1</v>
      </c>
      <c r="F1397" s="7">
        <v>7129401</v>
      </c>
      <c r="G1397" s="7" t="s">
        <v>68</v>
      </c>
      <c r="H1397" s="7" t="s">
        <v>756</v>
      </c>
      <c r="I1397" s="7" t="s">
        <v>44</v>
      </c>
      <c r="J1397" s="19" t="str">
        <f>IFERROR(INDEX('Employee Info'!$C$3:$E$200,MATCH(Data7[[#This Row],[Name:]],'Employee Info'!$B$3:$B$200,0),MATCH(Data7[[#This Row],[Hours Type:]],'Employee Info'!$C$2:$E$2,0)),"")</f>
        <v/>
      </c>
      <c r="K1397" s="19" t="str">
        <f>IFERROR(INDEX('Employee Info'!$C$3:$J$200,MATCH(Data7[[#This Row],[Name:]],'Employee Info'!$B$3:$B$200,0),MATCH(Data7[[#Headers],[Truck]],'Employee Info'!$C$2:$J$2,0)),"")</f>
        <v/>
      </c>
      <c r="L1397" s="19" t="str">
        <f>IFERROR(INDEX('Employee Info'!$C$3:$J$200,MATCH(Data7[[#This Row],[Name:]],'Employee Info'!$B$3:$B$200,0),MATCH(Data7[[#Headers],[Phone]],'Employee Info'!$C$2:$J$2,0)),"")</f>
        <v/>
      </c>
      <c r="M1397" s="19" t="str">
        <f>IFERROR(INDEX('Employee Info'!$C$3:$J$200,MATCH(Data7[[#This Row],[Name:]],'Employee Info'!$B$3:$B$200,0),MATCH(Data7[[#Headers],[Tech]],'Employee Info'!$C$2:$J$2,0)),"")</f>
        <v/>
      </c>
      <c r="N1397" s="19" t="str">
        <f>IFERROR(INDEX('Employee Info'!$C$3:$J$200,MATCH(Data7[[#This Row],[Name:]],'Employee Info'!$B$3:$B$200,0),MATCH(Data7[[#Headers],[Other]],'Employee Info'!$C$2:$J$2,0)),"")</f>
        <v/>
      </c>
      <c r="O1397" s="19">
        <f>IFERROR((Data7[[#This Row],[Hours:]]*SUM(Data7[[#This Row],[Rate]:[Other]])),"")</f>
        <v>0</v>
      </c>
      <c r="P1397" s="7" t="str">
        <f>IF(Data7[[#This Row],[WO'#:]]="","Riley #","WO#")</f>
        <v>WO#</v>
      </c>
      <c r="Q1397" s="7">
        <f>IFERROR(WEEKNUM(Data7[[#This Row],[Date:]]),"")</f>
        <v>30</v>
      </c>
      <c r="R1397" s="6">
        <f t="shared" si="63"/>
        <v>45494</v>
      </c>
      <c r="S1397" s="6">
        <f>Data7[[#This Row],[Week Start]]+7</f>
        <v>45501</v>
      </c>
      <c r="T1397" s="7" t="str">
        <f t="shared" si="64"/>
        <v>7/21/2024 - 7/28/2024</v>
      </c>
      <c r="U1397" s="7" t="str">
        <f t="shared" si="65"/>
        <v>Time Card</v>
      </c>
      <c r="V1397" s="8" t="str">
        <f>RIGHT(TEXT(Data7[[#This Row],[Date:]],"mmddyyyy"),4)</f>
        <v>2024</v>
      </c>
      <c r="W1397" s="8" t="str">
        <f>MID(TEXT(Data7[[#This Row],[Date:]],"mmddyyyy"),3,2)</f>
        <v>25</v>
      </c>
      <c r="X1397" s="8" t="str">
        <f>LEFT(TEXT(Data7[[#This Row],[Date:]],"mmddyyyy"),2)</f>
        <v>07</v>
      </c>
      <c r="Y1397" s="6">
        <f>DATE(Data7[[#This Row],[Year]],Data7[[#This Row],[Month]],Data7[[#This Row],[Day]])</f>
        <v>45498</v>
      </c>
    </row>
    <row r="1398" spans="1:25" x14ac:dyDescent="0.3">
      <c r="A1398" s="5">
        <v>45499.540287384261</v>
      </c>
      <c r="B1398" s="7" t="s">
        <v>66</v>
      </c>
      <c r="C1398" s="6" t="s">
        <v>1924</v>
      </c>
      <c r="D1398" s="7" t="s">
        <v>1932</v>
      </c>
      <c r="E1398" s="8">
        <v>1</v>
      </c>
      <c r="F1398" s="7">
        <v>7130988</v>
      </c>
      <c r="G1398" s="7" t="s">
        <v>68</v>
      </c>
      <c r="H1398" s="7" t="s">
        <v>756</v>
      </c>
      <c r="I1398" s="7" t="s">
        <v>44</v>
      </c>
      <c r="J1398" s="19" t="str">
        <f>IFERROR(INDEX('Employee Info'!$C$3:$E$200,MATCH(Data7[[#This Row],[Name:]],'Employee Info'!$B$3:$B$200,0),MATCH(Data7[[#This Row],[Hours Type:]],'Employee Info'!$C$2:$E$2,0)),"")</f>
        <v/>
      </c>
      <c r="K1398" s="19" t="str">
        <f>IFERROR(INDEX('Employee Info'!$C$3:$J$200,MATCH(Data7[[#This Row],[Name:]],'Employee Info'!$B$3:$B$200,0),MATCH(Data7[[#Headers],[Truck]],'Employee Info'!$C$2:$J$2,0)),"")</f>
        <v/>
      </c>
      <c r="L1398" s="19" t="str">
        <f>IFERROR(INDEX('Employee Info'!$C$3:$J$200,MATCH(Data7[[#This Row],[Name:]],'Employee Info'!$B$3:$B$200,0),MATCH(Data7[[#Headers],[Phone]],'Employee Info'!$C$2:$J$2,0)),"")</f>
        <v/>
      </c>
      <c r="M1398" s="19" t="str">
        <f>IFERROR(INDEX('Employee Info'!$C$3:$J$200,MATCH(Data7[[#This Row],[Name:]],'Employee Info'!$B$3:$B$200,0),MATCH(Data7[[#Headers],[Tech]],'Employee Info'!$C$2:$J$2,0)),"")</f>
        <v/>
      </c>
      <c r="N1398" s="19" t="str">
        <f>IFERROR(INDEX('Employee Info'!$C$3:$J$200,MATCH(Data7[[#This Row],[Name:]],'Employee Info'!$B$3:$B$200,0),MATCH(Data7[[#Headers],[Other]],'Employee Info'!$C$2:$J$2,0)),"")</f>
        <v/>
      </c>
      <c r="O1398" s="19">
        <f>IFERROR((Data7[[#This Row],[Hours:]]*SUM(Data7[[#This Row],[Rate]:[Other]])),"")</f>
        <v>0</v>
      </c>
      <c r="P1398" s="7" t="str">
        <f>IF(Data7[[#This Row],[WO'#:]]="","Riley #","WO#")</f>
        <v>WO#</v>
      </c>
      <c r="Q1398" s="7">
        <f>IFERROR(WEEKNUM(Data7[[#This Row],[Date:]]),"")</f>
        <v>30</v>
      </c>
      <c r="R1398" s="6">
        <f t="shared" si="63"/>
        <v>45494</v>
      </c>
      <c r="S1398" s="6">
        <f>Data7[[#This Row],[Week Start]]+7</f>
        <v>45501</v>
      </c>
      <c r="T1398" s="7" t="str">
        <f t="shared" si="64"/>
        <v>7/21/2024 - 7/28/2024</v>
      </c>
      <c r="U1398" s="7" t="str">
        <f t="shared" si="65"/>
        <v>Time Card</v>
      </c>
      <c r="V1398" s="8" t="str">
        <f>RIGHT(TEXT(Data7[[#This Row],[Date:]],"mmddyyyy"),4)</f>
        <v>2024</v>
      </c>
      <c r="W1398" s="8" t="str">
        <f>MID(TEXT(Data7[[#This Row],[Date:]],"mmddyyyy"),3,2)</f>
        <v>25</v>
      </c>
      <c r="X1398" s="8" t="str">
        <f>LEFT(TEXT(Data7[[#This Row],[Date:]],"mmddyyyy"),2)</f>
        <v>07</v>
      </c>
      <c r="Y1398" s="6">
        <f>DATE(Data7[[#This Row],[Year]],Data7[[#This Row],[Month]],Data7[[#This Row],[Day]])</f>
        <v>45498</v>
      </c>
    </row>
    <row r="1399" spans="1:25" x14ac:dyDescent="0.3">
      <c r="A1399" s="5">
        <v>45498.550736226854</v>
      </c>
      <c r="B1399" s="7" t="s">
        <v>23</v>
      </c>
      <c r="C1399" s="6" t="s">
        <v>1924</v>
      </c>
      <c r="D1399" s="7" t="s">
        <v>648</v>
      </c>
      <c r="E1399" s="8">
        <v>8</v>
      </c>
      <c r="F1399" s="7" t="s">
        <v>68</v>
      </c>
      <c r="G1399" s="7" t="s">
        <v>68</v>
      </c>
      <c r="H1399" s="7" t="s">
        <v>649</v>
      </c>
      <c r="I1399" s="7" t="s">
        <v>44</v>
      </c>
      <c r="J1399" s="19" t="str">
        <f>IFERROR(INDEX('Employee Info'!$C$3:$E$200,MATCH(Data7[[#This Row],[Name:]],'Employee Info'!$B$3:$B$200,0),MATCH(Data7[[#This Row],[Hours Type:]],'Employee Info'!$C$2:$E$2,0)),"")</f>
        <v/>
      </c>
      <c r="K1399" s="19" t="str">
        <f>IFERROR(INDEX('Employee Info'!$C$3:$J$200,MATCH(Data7[[#This Row],[Name:]],'Employee Info'!$B$3:$B$200,0),MATCH(Data7[[#Headers],[Truck]],'Employee Info'!$C$2:$J$2,0)),"")</f>
        <v/>
      </c>
      <c r="L1399" s="19" t="str">
        <f>IFERROR(INDEX('Employee Info'!$C$3:$J$200,MATCH(Data7[[#This Row],[Name:]],'Employee Info'!$B$3:$B$200,0),MATCH(Data7[[#Headers],[Phone]],'Employee Info'!$C$2:$J$2,0)),"")</f>
        <v/>
      </c>
      <c r="M1399" s="19" t="str">
        <f>IFERROR(INDEX('Employee Info'!$C$3:$J$200,MATCH(Data7[[#This Row],[Name:]],'Employee Info'!$B$3:$B$200,0),MATCH(Data7[[#Headers],[Tech]],'Employee Info'!$C$2:$J$2,0)),"")</f>
        <v/>
      </c>
      <c r="N1399" s="19" t="str">
        <f>IFERROR(INDEX('Employee Info'!$C$3:$J$200,MATCH(Data7[[#This Row],[Name:]],'Employee Info'!$B$3:$B$200,0),MATCH(Data7[[#Headers],[Other]],'Employee Info'!$C$2:$J$2,0)),"")</f>
        <v/>
      </c>
      <c r="O1399" s="19">
        <f>IFERROR((Data7[[#This Row],[Hours:]]*SUM(Data7[[#This Row],[Rate]:[Other]])),"")</f>
        <v>0</v>
      </c>
      <c r="P1399" s="7" t="str">
        <f>IF(Data7[[#This Row],[WO'#:]]="","Riley #","WO#")</f>
        <v>Riley #</v>
      </c>
      <c r="Q1399" s="7">
        <f>IFERROR(WEEKNUM(Data7[[#This Row],[Date:]]),"")</f>
        <v>30</v>
      </c>
      <c r="R1399" s="6">
        <f t="shared" si="63"/>
        <v>45494</v>
      </c>
      <c r="S1399" s="6">
        <f>Data7[[#This Row],[Week Start]]+7</f>
        <v>45501</v>
      </c>
      <c r="T1399" s="7" t="str">
        <f t="shared" si="64"/>
        <v>7/21/2024 - 7/28/2024</v>
      </c>
      <c r="U1399" s="7" t="str">
        <f t="shared" si="65"/>
        <v>Time Card</v>
      </c>
      <c r="V1399" s="8" t="str">
        <f>RIGHT(TEXT(Data7[[#This Row],[Date:]],"mmddyyyy"),4)</f>
        <v>2024</v>
      </c>
      <c r="W1399" s="8" t="str">
        <f>MID(TEXT(Data7[[#This Row],[Date:]],"mmddyyyy"),3,2)</f>
        <v>25</v>
      </c>
      <c r="X1399" s="8" t="str">
        <f>LEFT(TEXT(Data7[[#This Row],[Date:]],"mmddyyyy"),2)</f>
        <v>07</v>
      </c>
      <c r="Y1399" s="6">
        <f>DATE(Data7[[#This Row],[Year]],Data7[[#This Row],[Month]],Data7[[#This Row],[Day]])</f>
        <v>45498</v>
      </c>
    </row>
    <row r="1400" spans="1:25" x14ac:dyDescent="0.3">
      <c r="A1400" s="5">
        <v>45498.550954629631</v>
      </c>
      <c r="B1400" s="7" t="s">
        <v>35</v>
      </c>
      <c r="C1400" s="6" t="s">
        <v>1924</v>
      </c>
      <c r="D1400" s="7" t="s">
        <v>648</v>
      </c>
      <c r="E1400" s="8">
        <v>8</v>
      </c>
      <c r="F1400" s="7" t="s">
        <v>68</v>
      </c>
      <c r="G1400" s="7" t="s">
        <v>68</v>
      </c>
      <c r="H1400" s="7" t="s">
        <v>649</v>
      </c>
      <c r="I1400" s="7" t="s">
        <v>44</v>
      </c>
      <c r="J1400" s="19" t="str">
        <f>IFERROR(INDEX('Employee Info'!$C$3:$E$200,MATCH(Data7[[#This Row],[Name:]],'Employee Info'!$B$3:$B$200,0),MATCH(Data7[[#This Row],[Hours Type:]],'Employee Info'!$C$2:$E$2,0)),"")</f>
        <v/>
      </c>
      <c r="K1400" s="19" t="str">
        <f>IFERROR(INDEX('Employee Info'!$C$3:$J$200,MATCH(Data7[[#This Row],[Name:]],'Employee Info'!$B$3:$B$200,0),MATCH(Data7[[#Headers],[Truck]],'Employee Info'!$C$2:$J$2,0)),"")</f>
        <v/>
      </c>
      <c r="L1400" s="19" t="str">
        <f>IFERROR(INDEX('Employee Info'!$C$3:$J$200,MATCH(Data7[[#This Row],[Name:]],'Employee Info'!$B$3:$B$200,0),MATCH(Data7[[#Headers],[Phone]],'Employee Info'!$C$2:$J$2,0)),"")</f>
        <v/>
      </c>
      <c r="M1400" s="19" t="str">
        <f>IFERROR(INDEX('Employee Info'!$C$3:$J$200,MATCH(Data7[[#This Row],[Name:]],'Employee Info'!$B$3:$B$200,0),MATCH(Data7[[#Headers],[Tech]],'Employee Info'!$C$2:$J$2,0)),"")</f>
        <v/>
      </c>
      <c r="N1400" s="19" t="str">
        <f>IFERROR(INDEX('Employee Info'!$C$3:$J$200,MATCH(Data7[[#This Row],[Name:]],'Employee Info'!$B$3:$B$200,0),MATCH(Data7[[#Headers],[Other]],'Employee Info'!$C$2:$J$2,0)),"")</f>
        <v/>
      </c>
      <c r="O1400" s="19">
        <f>IFERROR((Data7[[#This Row],[Hours:]]*SUM(Data7[[#This Row],[Rate]:[Other]])),"")</f>
        <v>0</v>
      </c>
      <c r="P1400" s="7" t="str">
        <f>IF(Data7[[#This Row],[WO'#:]]="","Riley #","WO#")</f>
        <v>Riley #</v>
      </c>
      <c r="Q1400" s="7">
        <f>IFERROR(WEEKNUM(Data7[[#This Row],[Date:]]),"")</f>
        <v>30</v>
      </c>
      <c r="R1400" s="6">
        <f t="shared" si="63"/>
        <v>45494</v>
      </c>
      <c r="S1400" s="6">
        <f>Data7[[#This Row],[Week Start]]+7</f>
        <v>45501</v>
      </c>
      <c r="T1400" s="7" t="str">
        <f t="shared" si="64"/>
        <v>7/21/2024 - 7/28/2024</v>
      </c>
      <c r="U1400" s="7" t="str">
        <f t="shared" si="65"/>
        <v>Time Card</v>
      </c>
      <c r="V1400" s="8" t="str">
        <f>RIGHT(TEXT(Data7[[#This Row],[Date:]],"mmddyyyy"),4)</f>
        <v>2024</v>
      </c>
      <c r="W1400" s="8" t="str">
        <f>MID(TEXT(Data7[[#This Row],[Date:]],"mmddyyyy"),3,2)</f>
        <v>25</v>
      </c>
      <c r="X1400" s="8" t="str">
        <f>LEFT(TEXT(Data7[[#This Row],[Date:]],"mmddyyyy"),2)</f>
        <v>07</v>
      </c>
      <c r="Y1400" s="6">
        <f>DATE(Data7[[#This Row],[Year]],Data7[[#This Row],[Month]],Data7[[#This Row],[Day]])</f>
        <v>45498</v>
      </c>
    </row>
    <row r="1401" spans="1:25" x14ac:dyDescent="0.3">
      <c r="A1401" s="5">
        <v>45499.550094560182</v>
      </c>
      <c r="B1401" s="7" t="s">
        <v>66</v>
      </c>
      <c r="C1401" s="6" t="s">
        <v>1929</v>
      </c>
      <c r="D1401" s="7" t="s">
        <v>1939</v>
      </c>
      <c r="E1401" s="8">
        <v>1</v>
      </c>
      <c r="F1401" s="7">
        <v>20028</v>
      </c>
      <c r="G1401" s="7" t="s">
        <v>68</v>
      </c>
      <c r="H1401" s="7" t="s">
        <v>756</v>
      </c>
      <c r="I1401" s="7" t="s">
        <v>45</v>
      </c>
      <c r="J1401" s="19" t="str">
        <f>IFERROR(INDEX('Employee Info'!$C$3:$E$200,MATCH(Data7[[#This Row],[Name:]],'Employee Info'!$B$3:$B$200,0),MATCH(Data7[[#This Row],[Hours Type:]],'Employee Info'!$C$2:$E$2,0)),"")</f>
        <v/>
      </c>
      <c r="K1401" s="19" t="str">
        <f>IFERROR(INDEX('Employee Info'!$C$3:$J$200,MATCH(Data7[[#This Row],[Name:]],'Employee Info'!$B$3:$B$200,0),MATCH(Data7[[#Headers],[Truck]],'Employee Info'!$C$2:$J$2,0)),"")</f>
        <v/>
      </c>
      <c r="L1401" s="19" t="str">
        <f>IFERROR(INDEX('Employee Info'!$C$3:$J$200,MATCH(Data7[[#This Row],[Name:]],'Employee Info'!$B$3:$B$200,0),MATCH(Data7[[#Headers],[Phone]],'Employee Info'!$C$2:$J$2,0)),"")</f>
        <v/>
      </c>
      <c r="M1401" s="19" t="str">
        <f>IFERROR(INDEX('Employee Info'!$C$3:$J$200,MATCH(Data7[[#This Row],[Name:]],'Employee Info'!$B$3:$B$200,0),MATCH(Data7[[#Headers],[Tech]],'Employee Info'!$C$2:$J$2,0)),"")</f>
        <v/>
      </c>
      <c r="N1401" s="19" t="str">
        <f>IFERROR(INDEX('Employee Info'!$C$3:$J$200,MATCH(Data7[[#This Row],[Name:]],'Employee Info'!$B$3:$B$200,0),MATCH(Data7[[#Headers],[Other]],'Employee Info'!$C$2:$J$2,0)),"")</f>
        <v/>
      </c>
      <c r="O1401" s="19">
        <f>IFERROR((Data7[[#This Row],[Hours:]]*SUM(Data7[[#This Row],[Rate]:[Other]])),"")</f>
        <v>0</v>
      </c>
      <c r="P1401" s="7" t="str">
        <f>IF(Data7[[#This Row],[WO'#:]]="","Riley #","WO#")</f>
        <v>WO#</v>
      </c>
      <c r="Q1401" s="7">
        <f>IFERROR(WEEKNUM(Data7[[#This Row],[Date:]]),"")</f>
        <v>30</v>
      </c>
      <c r="R1401" s="6">
        <f t="shared" si="63"/>
        <v>45494</v>
      </c>
      <c r="S1401" s="6">
        <f>Data7[[#This Row],[Week Start]]+7</f>
        <v>45501</v>
      </c>
      <c r="T1401" s="7" t="str">
        <f t="shared" si="64"/>
        <v>7/21/2024 - 7/28/2024</v>
      </c>
      <c r="U1401" s="7" t="str">
        <f t="shared" si="65"/>
        <v>Time Card</v>
      </c>
      <c r="V1401" s="8" t="str">
        <f>RIGHT(TEXT(Data7[[#This Row],[Date:]],"mmddyyyy"),4)</f>
        <v>2024</v>
      </c>
      <c r="W1401" s="8" t="str">
        <f>MID(TEXT(Data7[[#This Row],[Date:]],"mmddyyyy"),3,2)</f>
        <v>26</v>
      </c>
      <c r="X1401" s="8" t="str">
        <f>LEFT(TEXT(Data7[[#This Row],[Date:]],"mmddyyyy"),2)</f>
        <v>07</v>
      </c>
      <c r="Y1401" s="6">
        <f>DATE(Data7[[#This Row],[Year]],Data7[[#This Row],[Month]],Data7[[#This Row],[Day]])</f>
        <v>45499</v>
      </c>
    </row>
    <row r="1402" spans="1:25" x14ac:dyDescent="0.3">
      <c r="A1402" s="5">
        <v>45499.549390509259</v>
      </c>
      <c r="B1402" s="7" t="s">
        <v>66</v>
      </c>
      <c r="C1402" s="6" t="s">
        <v>1929</v>
      </c>
      <c r="D1402" s="7" t="s">
        <v>1938</v>
      </c>
      <c r="E1402" s="8">
        <v>4</v>
      </c>
      <c r="F1402" s="7">
        <v>6984733</v>
      </c>
      <c r="G1402" s="7" t="s">
        <v>68</v>
      </c>
      <c r="H1402" s="7" t="s">
        <v>756</v>
      </c>
      <c r="I1402" s="7" t="s">
        <v>44</v>
      </c>
      <c r="J1402" s="19" t="str">
        <f>IFERROR(INDEX('Employee Info'!$C$3:$E$200,MATCH(Data7[[#This Row],[Name:]],'Employee Info'!$B$3:$B$200,0),MATCH(Data7[[#This Row],[Hours Type:]],'Employee Info'!$C$2:$E$2,0)),"")</f>
        <v/>
      </c>
      <c r="K1402" s="19" t="str">
        <f>IFERROR(INDEX('Employee Info'!$C$3:$J$200,MATCH(Data7[[#This Row],[Name:]],'Employee Info'!$B$3:$B$200,0),MATCH(Data7[[#Headers],[Truck]],'Employee Info'!$C$2:$J$2,0)),"")</f>
        <v/>
      </c>
      <c r="L1402" s="19" t="str">
        <f>IFERROR(INDEX('Employee Info'!$C$3:$J$200,MATCH(Data7[[#This Row],[Name:]],'Employee Info'!$B$3:$B$200,0),MATCH(Data7[[#Headers],[Phone]],'Employee Info'!$C$2:$J$2,0)),"")</f>
        <v/>
      </c>
      <c r="M1402" s="19" t="str">
        <f>IFERROR(INDEX('Employee Info'!$C$3:$J$200,MATCH(Data7[[#This Row],[Name:]],'Employee Info'!$B$3:$B$200,0),MATCH(Data7[[#Headers],[Tech]],'Employee Info'!$C$2:$J$2,0)),"")</f>
        <v/>
      </c>
      <c r="N1402" s="19" t="str">
        <f>IFERROR(INDEX('Employee Info'!$C$3:$J$200,MATCH(Data7[[#This Row],[Name:]],'Employee Info'!$B$3:$B$200,0),MATCH(Data7[[#Headers],[Other]],'Employee Info'!$C$2:$J$2,0)),"")</f>
        <v/>
      </c>
      <c r="O1402" s="19">
        <f>IFERROR((Data7[[#This Row],[Hours:]]*SUM(Data7[[#This Row],[Rate]:[Other]])),"")</f>
        <v>0</v>
      </c>
      <c r="P1402" s="7" t="str">
        <f>IF(Data7[[#This Row],[WO'#:]]="","Riley #","WO#")</f>
        <v>WO#</v>
      </c>
      <c r="Q1402" s="7">
        <f>IFERROR(WEEKNUM(Data7[[#This Row],[Date:]]),"")</f>
        <v>30</v>
      </c>
      <c r="R1402" s="6">
        <f t="shared" si="63"/>
        <v>45494</v>
      </c>
      <c r="S1402" s="6">
        <f>Data7[[#This Row],[Week Start]]+7</f>
        <v>45501</v>
      </c>
      <c r="T1402" s="7" t="str">
        <f t="shared" si="64"/>
        <v>7/21/2024 - 7/28/2024</v>
      </c>
      <c r="U1402" s="7" t="str">
        <f t="shared" si="65"/>
        <v>Time Card</v>
      </c>
      <c r="V1402" s="8" t="str">
        <f>RIGHT(TEXT(Data7[[#This Row],[Date:]],"mmddyyyy"),4)</f>
        <v>2024</v>
      </c>
      <c r="W1402" s="8" t="str">
        <f>MID(TEXT(Data7[[#This Row],[Date:]],"mmddyyyy"),3,2)</f>
        <v>26</v>
      </c>
      <c r="X1402" s="8" t="str">
        <f>LEFT(TEXT(Data7[[#This Row],[Date:]],"mmddyyyy"),2)</f>
        <v>07</v>
      </c>
      <c r="Y1402" s="6">
        <f>DATE(Data7[[#This Row],[Year]],Data7[[#This Row],[Month]],Data7[[#This Row],[Day]])</f>
        <v>45499</v>
      </c>
    </row>
    <row r="1403" spans="1:25" x14ac:dyDescent="0.3">
      <c r="A1403" s="5">
        <v>45499.542079398147</v>
      </c>
      <c r="B1403" s="7" t="s">
        <v>66</v>
      </c>
      <c r="C1403" s="6" t="s">
        <v>1929</v>
      </c>
      <c r="D1403" s="7" t="s">
        <v>1933</v>
      </c>
      <c r="E1403" s="8">
        <v>1</v>
      </c>
      <c r="F1403" s="7">
        <v>7128629</v>
      </c>
      <c r="G1403" s="7" t="s">
        <v>68</v>
      </c>
      <c r="H1403" s="7" t="s">
        <v>756</v>
      </c>
      <c r="I1403" s="7" t="s">
        <v>44</v>
      </c>
      <c r="J1403" s="19" t="str">
        <f>IFERROR(INDEX('Employee Info'!$C$3:$E$200,MATCH(Data7[[#This Row],[Name:]],'Employee Info'!$B$3:$B$200,0),MATCH(Data7[[#This Row],[Hours Type:]],'Employee Info'!$C$2:$E$2,0)),"")</f>
        <v/>
      </c>
      <c r="K1403" s="19" t="str">
        <f>IFERROR(INDEX('Employee Info'!$C$3:$J$200,MATCH(Data7[[#This Row],[Name:]],'Employee Info'!$B$3:$B$200,0),MATCH(Data7[[#Headers],[Truck]],'Employee Info'!$C$2:$J$2,0)),"")</f>
        <v/>
      </c>
      <c r="L1403" s="19" t="str">
        <f>IFERROR(INDEX('Employee Info'!$C$3:$J$200,MATCH(Data7[[#This Row],[Name:]],'Employee Info'!$B$3:$B$200,0),MATCH(Data7[[#Headers],[Phone]],'Employee Info'!$C$2:$J$2,0)),"")</f>
        <v/>
      </c>
      <c r="M1403" s="19" t="str">
        <f>IFERROR(INDEX('Employee Info'!$C$3:$J$200,MATCH(Data7[[#This Row],[Name:]],'Employee Info'!$B$3:$B$200,0),MATCH(Data7[[#Headers],[Tech]],'Employee Info'!$C$2:$J$2,0)),"")</f>
        <v/>
      </c>
      <c r="N1403" s="19" t="str">
        <f>IFERROR(INDEX('Employee Info'!$C$3:$J$200,MATCH(Data7[[#This Row],[Name:]],'Employee Info'!$B$3:$B$200,0),MATCH(Data7[[#Headers],[Other]],'Employee Info'!$C$2:$J$2,0)),"")</f>
        <v/>
      </c>
      <c r="O1403" s="19">
        <f>IFERROR((Data7[[#This Row],[Hours:]]*SUM(Data7[[#This Row],[Rate]:[Other]])),"")</f>
        <v>0</v>
      </c>
      <c r="P1403" s="7" t="str">
        <f>IF(Data7[[#This Row],[WO'#:]]="","Riley #","WO#")</f>
        <v>WO#</v>
      </c>
      <c r="Q1403" s="7">
        <f>IFERROR(WEEKNUM(Data7[[#This Row],[Date:]]),"")</f>
        <v>30</v>
      </c>
      <c r="R1403" s="6">
        <f t="shared" si="63"/>
        <v>45494</v>
      </c>
      <c r="S1403" s="6">
        <f>Data7[[#This Row],[Week Start]]+7</f>
        <v>45501</v>
      </c>
      <c r="T1403" s="7" t="str">
        <f t="shared" si="64"/>
        <v>7/21/2024 - 7/28/2024</v>
      </c>
      <c r="U1403" s="7" t="str">
        <f t="shared" si="65"/>
        <v>Time Card</v>
      </c>
      <c r="V1403" s="8" t="str">
        <f>RIGHT(TEXT(Data7[[#This Row],[Date:]],"mmddyyyy"),4)</f>
        <v>2024</v>
      </c>
      <c r="W1403" s="8" t="str">
        <f>MID(TEXT(Data7[[#This Row],[Date:]],"mmddyyyy"),3,2)</f>
        <v>26</v>
      </c>
      <c r="X1403" s="8" t="str">
        <f>LEFT(TEXT(Data7[[#This Row],[Date:]],"mmddyyyy"),2)</f>
        <v>07</v>
      </c>
      <c r="Y1403" s="6">
        <f>DATE(Data7[[#This Row],[Year]],Data7[[#This Row],[Month]],Data7[[#This Row],[Day]])</f>
        <v>45499</v>
      </c>
    </row>
    <row r="1404" spans="1:25" x14ac:dyDescent="0.3">
      <c r="A1404" s="5">
        <v>45499.538658217592</v>
      </c>
      <c r="B1404" s="7" t="s">
        <v>66</v>
      </c>
      <c r="C1404" s="6" t="s">
        <v>1929</v>
      </c>
      <c r="D1404" s="7" t="s">
        <v>1931</v>
      </c>
      <c r="E1404" s="8">
        <v>1</v>
      </c>
      <c r="F1404" s="7">
        <v>7129401</v>
      </c>
      <c r="G1404" s="7" t="s">
        <v>68</v>
      </c>
      <c r="H1404" s="7" t="s">
        <v>756</v>
      </c>
      <c r="I1404" s="7" t="s">
        <v>44</v>
      </c>
      <c r="J1404" s="19" t="str">
        <f>IFERROR(INDEX('Employee Info'!$C$3:$E$200,MATCH(Data7[[#This Row],[Name:]],'Employee Info'!$B$3:$B$200,0),MATCH(Data7[[#This Row],[Hours Type:]],'Employee Info'!$C$2:$E$2,0)),"")</f>
        <v/>
      </c>
      <c r="K1404" s="19" t="str">
        <f>IFERROR(INDEX('Employee Info'!$C$3:$J$200,MATCH(Data7[[#This Row],[Name:]],'Employee Info'!$B$3:$B$200,0),MATCH(Data7[[#Headers],[Truck]],'Employee Info'!$C$2:$J$2,0)),"")</f>
        <v/>
      </c>
      <c r="L1404" s="19" t="str">
        <f>IFERROR(INDEX('Employee Info'!$C$3:$J$200,MATCH(Data7[[#This Row],[Name:]],'Employee Info'!$B$3:$B$200,0),MATCH(Data7[[#Headers],[Phone]],'Employee Info'!$C$2:$J$2,0)),"")</f>
        <v/>
      </c>
      <c r="M1404" s="19" t="str">
        <f>IFERROR(INDEX('Employee Info'!$C$3:$J$200,MATCH(Data7[[#This Row],[Name:]],'Employee Info'!$B$3:$B$200,0),MATCH(Data7[[#Headers],[Tech]],'Employee Info'!$C$2:$J$2,0)),"")</f>
        <v/>
      </c>
      <c r="N1404" s="19" t="str">
        <f>IFERROR(INDEX('Employee Info'!$C$3:$J$200,MATCH(Data7[[#This Row],[Name:]],'Employee Info'!$B$3:$B$200,0),MATCH(Data7[[#Headers],[Other]],'Employee Info'!$C$2:$J$2,0)),"")</f>
        <v/>
      </c>
      <c r="O1404" s="19">
        <f>IFERROR((Data7[[#This Row],[Hours:]]*SUM(Data7[[#This Row],[Rate]:[Other]])),"")</f>
        <v>0</v>
      </c>
      <c r="P1404" s="7" t="str">
        <f>IF(Data7[[#This Row],[WO'#:]]="","Riley #","WO#")</f>
        <v>WO#</v>
      </c>
      <c r="Q1404" s="7">
        <f>IFERROR(WEEKNUM(Data7[[#This Row],[Date:]]),"")</f>
        <v>30</v>
      </c>
      <c r="R1404" s="6">
        <f t="shared" si="63"/>
        <v>45494</v>
      </c>
      <c r="S1404" s="6">
        <f>Data7[[#This Row],[Week Start]]+7</f>
        <v>45501</v>
      </c>
      <c r="T1404" s="7" t="str">
        <f t="shared" si="64"/>
        <v>7/21/2024 - 7/28/2024</v>
      </c>
      <c r="U1404" s="7" t="str">
        <f t="shared" si="65"/>
        <v>Time Card</v>
      </c>
      <c r="V1404" s="8" t="str">
        <f>RIGHT(TEXT(Data7[[#This Row],[Date:]],"mmddyyyy"),4)</f>
        <v>2024</v>
      </c>
      <c r="W1404" s="8" t="str">
        <f>MID(TEXT(Data7[[#This Row],[Date:]],"mmddyyyy"),3,2)</f>
        <v>26</v>
      </c>
      <c r="X1404" s="8" t="str">
        <f>LEFT(TEXT(Data7[[#This Row],[Date:]],"mmddyyyy"),2)</f>
        <v>07</v>
      </c>
      <c r="Y1404" s="6">
        <f>DATE(Data7[[#This Row],[Year]],Data7[[#This Row],[Month]],Data7[[#This Row],[Day]])</f>
        <v>45499</v>
      </c>
    </row>
    <row r="1405" spans="1:25" x14ac:dyDescent="0.3">
      <c r="A1405" s="5">
        <v>45499.32758784722</v>
      </c>
      <c r="B1405" s="7" t="s">
        <v>35</v>
      </c>
      <c r="C1405" s="6" t="s">
        <v>1929</v>
      </c>
      <c r="D1405" s="7" t="s">
        <v>1928</v>
      </c>
      <c r="E1405" s="8">
        <v>1</v>
      </c>
      <c r="F1405" s="7">
        <v>7130988</v>
      </c>
      <c r="G1405" s="7" t="s">
        <v>68</v>
      </c>
      <c r="H1405" s="7" t="s">
        <v>756</v>
      </c>
      <c r="I1405" s="7" t="s">
        <v>44</v>
      </c>
      <c r="J1405" s="19" t="str">
        <f>IFERROR(INDEX('Employee Info'!$C$3:$E$200,MATCH(Data7[[#This Row],[Name:]],'Employee Info'!$B$3:$B$200,0),MATCH(Data7[[#This Row],[Hours Type:]],'Employee Info'!$C$2:$E$2,0)),"")</f>
        <v/>
      </c>
      <c r="K1405" s="19" t="str">
        <f>IFERROR(INDEX('Employee Info'!$C$3:$J$200,MATCH(Data7[[#This Row],[Name:]],'Employee Info'!$B$3:$B$200,0),MATCH(Data7[[#Headers],[Truck]],'Employee Info'!$C$2:$J$2,0)),"")</f>
        <v/>
      </c>
      <c r="L1405" s="19" t="str">
        <f>IFERROR(INDEX('Employee Info'!$C$3:$J$200,MATCH(Data7[[#This Row],[Name:]],'Employee Info'!$B$3:$B$200,0),MATCH(Data7[[#Headers],[Phone]],'Employee Info'!$C$2:$J$2,0)),"")</f>
        <v/>
      </c>
      <c r="M1405" s="19" t="str">
        <f>IFERROR(INDEX('Employee Info'!$C$3:$J$200,MATCH(Data7[[#This Row],[Name:]],'Employee Info'!$B$3:$B$200,0),MATCH(Data7[[#Headers],[Tech]],'Employee Info'!$C$2:$J$2,0)),"")</f>
        <v/>
      </c>
      <c r="N1405" s="19" t="str">
        <f>IFERROR(INDEX('Employee Info'!$C$3:$J$200,MATCH(Data7[[#This Row],[Name:]],'Employee Info'!$B$3:$B$200,0),MATCH(Data7[[#Headers],[Other]],'Employee Info'!$C$2:$J$2,0)),"")</f>
        <v/>
      </c>
      <c r="O1405" s="19">
        <f>IFERROR((Data7[[#This Row],[Hours:]]*SUM(Data7[[#This Row],[Rate]:[Other]])),"")</f>
        <v>0</v>
      </c>
      <c r="P1405" s="7" t="str">
        <f>IF(Data7[[#This Row],[WO'#:]]="","Riley #","WO#")</f>
        <v>WO#</v>
      </c>
      <c r="Q1405" s="7">
        <f>IFERROR(WEEKNUM(Data7[[#This Row],[Date:]]),"")</f>
        <v>30</v>
      </c>
      <c r="R1405" s="6">
        <f t="shared" si="63"/>
        <v>45494</v>
      </c>
      <c r="S1405" s="6">
        <f>Data7[[#This Row],[Week Start]]+7</f>
        <v>45501</v>
      </c>
      <c r="T1405" s="7" t="str">
        <f t="shared" si="64"/>
        <v>7/21/2024 - 7/28/2024</v>
      </c>
      <c r="U1405" s="7" t="str">
        <f t="shared" si="65"/>
        <v>Time Card</v>
      </c>
      <c r="V1405" s="8" t="str">
        <f>RIGHT(TEXT(Data7[[#This Row],[Date:]],"mmddyyyy"),4)</f>
        <v>2024</v>
      </c>
      <c r="W1405" s="8" t="str">
        <f>MID(TEXT(Data7[[#This Row],[Date:]],"mmddyyyy"),3,2)</f>
        <v>26</v>
      </c>
      <c r="X1405" s="8" t="str">
        <f>LEFT(TEXT(Data7[[#This Row],[Date:]],"mmddyyyy"),2)</f>
        <v>07</v>
      </c>
      <c r="Y1405" s="6">
        <f>DATE(Data7[[#This Row],[Year]],Data7[[#This Row],[Month]],Data7[[#This Row],[Day]])</f>
        <v>45499</v>
      </c>
    </row>
    <row r="1406" spans="1:25" x14ac:dyDescent="0.3">
      <c r="A1406" s="5">
        <v>45499.409220601854</v>
      </c>
      <c r="B1406" s="7" t="s">
        <v>31</v>
      </c>
      <c r="C1406" s="6" t="s">
        <v>1929</v>
      </c>
      <c r="D1406" s="7" t="s">
        <v>1930</v>
      </c>
      <c r="E1406" s="8">
        <v>4</v>
      </c>
      <c r="F1406" s="7">
        <v>7130988</v>
      </c>
      <c r="G1406" s="7" t="s">
        <v>68</v>
      </c>
      <c r="H1406" s="7" t="s">
        <v>756</v>
      </c>
      <c r="I1406" s="7" t="s">
        <v>44</v>
      </c>
      <c r="J1406" s="19" t="str">
        <f>IFERROR(INDEX('Employee Info'!$C$3:$E$200,MATCH(Data7[[#This Row],[Name:]],'Employee Info'!$B$3:$B$200,0),MATCH(Data7[[#This Row],[Hours Type:]],'Employee Info'!$C$2:$E$2,0)),"")</f>
        <v/>
      </c>
      <c r="K1406" s="19" t="str">
        <f>IFERROR(INDEX('Employee Info'!$C$3:$J$200,MATCH(Data7[[#This Row],[Name:]],'Employee Info'!$B$3:$B$200,0),MATCH(Data7[[#Headers],[Truck]],'Employee Info'!$C$2:$J$2,0)),"")</f>
        <v/>
      </c>
      <c r="L1406" s="19" t="str">
        <f>IFERROR(INDEX('Employee Info'!$C$3:$J$200,MATCH(Data7[[#This Row],[Name:]],'Employee Info'!$B$3:$B$200,0),MATCH(Data7[[#Headers],[Phone]],'Employee Info'!$C$2:$J$2,0)),"")</f>
        <v/>
      </c>
      <c r="M1406" s="19" t="str">
        <f>IFERROR(INDEX('Employee Info'!$C$3:$J$200,MATCH(Data7[[#This Row],[Name:]],'Employee Info'!$B$3:$B$200,0),MATCH(Data7[[#Headers],[Tech]],'Employee Info'!$C$2:$J$2,0)),"")</f>
        <v/>
      </c>
      <c r="N1406" s="19" t="str">
        <f>IFERROR(INDEX('Employee Info'!$C$3:$J$200,MATCH(Data7[[#This Row],[Name:]],'Employee Info'!$B$3:$B$200,0),MATCH(Data7[[#Headers],[Other]],'Employee Info'!$C$2:$J$2,0)),"")</f>
        <v/>
      </c>
      <c r="O1406" s="19">
        <f>IFERROR((Data7[[#This Row],[Hours:]]*SUM(Data7[[#This Row],[Rate]:[Other]])),"")</f>
        <v>0</v>
      </c>
      <c r="P1406" s="7" t="str">
        <f>IF(Data7[[#This Row],[WO'#:]]="","Riley #","WO#")</f>
        <v>WO#</v>
      </c>
      <c r="Q1406" s="7">
        <f>IFERROR(WEEKNUM(Data7[[#This Row],[Date:]]),"")</f>
        <v>30</v>
      </c>
      <c r="R1406" s="6">
        <f t="shared" si="63"/>
        <v>45494</v>
      </c>
      <c r="S1406" s="6">
        <f>Data7[[#This Row],[Week Start]]+7</f>
        <v>45501</v>
      </c>
      <c r="T1406" s="7" t="str">
        <f t="shared" si="64"/>
        <v>7/21/2024 - 7/28/2024</v>
      </c>
      <c r="U1406" s="7" t="str">
        <f t="shared" si="65"/>
        <v>Time Card</v>
      </c>
      <c r="V1406" s="8" t="str">
        <f>RIGHT(TEXT(Data7[[#This Row],[Date:]],"mmddyyyy"),4)</f>
        <v>2024</v>
      </c>
      <c r="W1406" s="8" t="str">
        <f>MID(TEXT(Data7[[#This Row],[Date:]],"mmddyyyy"),3,2)</f>
        <v>26</v>
      </c>
      <c r="X1406" s="8" t="str">
        <f>LEFT(TEXT(Data7[[#This Row],[Date:]],"mmddyyyy"),2)</f>
        <v>07</v>
      </c>
      <c r="Y1406" s="6">
        <f>DATE(Data7[[#This Row],[Year]],Data7[[#This Row],[Month]],Data7[[#This Row],[Day]])</f>
        <v>45499</v>
      </c>
    </row>
    <row r="1407" spans="1:25" x14ac:dyDescent="0.3">
      <c r="A1407" s="5">
        <v>45499.540381134262</v>
      </c>
      <c r="B1407" s="7" t="s">
        <v>66</v>
      </c>
      <c r="C1407" s="6" t="s">
        <v>1929</v>
      </c>
      <c r="D1407" s="7" t="s">
        <v>1932</v>
      </c>
      <c r="E1407" s="8">
        <v>1</v>
      </c>
      <c r="F1407" s="7">
        <v>7130988</v>
      </c>
      <c r="G1407" s="7" t="s">
        <v>68</v>
      </c>
      <c r="H1407" s="7" t="s">
        <v>756</v>
      </c>
      <c r="I1407" s="7" t="s">
        <v>44</v>
      </c>
      <c r="J1407" s="19" t="str">
        <f>IFERROR(INDEX('Employee Info'!$C$3:$E$200,MATCH(Data7[[#This Row],[Name:]],'Employee Info'!$B$3:$B$200,0),MATCH(Data7[[#This Row],[Hours Type:]],'Employee Info'!$C$2:$E$2,0)),"")</f>
        <v/>
      </c>
      <c r="K1407" s="19" t="str">
        <f>IFERROR(INDEX('Employee Info'!$C$3:$J$200,MATCH(Data7[[#This Row],[Name:]],'Employee Info'!$B$3:$B$200,0),MATCH(Data7[[#Headers],[Truck]],'Employee Info'!$C$2:$J$2,0)),"")</f>
        <v/>
      </c>
      <c r="L1407" s="19" t="str">
        <f>IFERROR(INDEX('Employee Info'!$C$3:$J$200,MATCH(Data7[[#This Row],[Name:]],'Employee Info'!$B$3:$B$200,0),MATCH(Data7[[#Headers],[Phone]],'Employee Info'!$C$2:$J$2,0)),"")</f>
        <v/>
      </c>
      <c r="M1407" s="19" t="str">
        <f>IFERROR(INDEX('Employee Info'!$C$3:$J$200,MATCH(Data7[[#This Row],[Name:]],'Employee Info'!$B$3:$B$200,0),MATCH(Data7[[#Headers],[Tech]],'Employee Info'!$C$2:$J$2,0)),"")</f>
        <v/>
      </c>
      <c r="N1407" s="19" t="str">
        <f>IFERROR(INDEX('Employee Info'!$C$3:$J$200,MATCH(Data7[[#This Row],[Name:]],'Employee Info'!$B$3:$B$200,0),MATCH(Data7[[#Headers],[Other]],'Employee Info'!$C$2:$J$2,0)),"")</f>
        <v/>
      </c>
      <c r="O1407" s="19">
        <f>IFERROR((Data7[[#This Row],[Hours:]]*SUM(Data7[[#This Row],[Rate]:[Other]])),"")</f>
        <v>0</v>
      </c>
      <c r="P1407" s="7" t="str">
        <f>IF(Data7[[#This Row],[WO'#:]]="","Riley #","WO#")</f>
        <v>WO#</v>
      </c>
      <c r="Q1407" s="7">
        <f>IFERROR(WEEKNUM(Data7[[#This Row],[Date:]]),"")</f>
        <v>30</v>
      </c>
      <c r="R1407" s="6">
        <f t="shared" si="63"/>
        <v>45494</v>
      </c>
      <c r="S1407" s="6">
        <f>Data7[[#This Row],[Week Start]]+7</f>
        <v>45501</v>
      </c>
      <c r="T1407" s="7" t="str">
        <f t="shared" si="64"/>
        <v>7/21/2024 - 7/28/2024</v>
      </c>
      <c r="U1407" s="7" t="str">
        <f t="shared" si="65"/>
        <v>Time Card</v>
      </c>
      <c r="V1407" s="8" t="str">
        <f>RIGHT(TEXT(Data7[[#This Row],[Date:]],"mmddyyyy"),4)</f>
        <v>2024</v>
      </c>
      <c r="W1407" s="8" t="str">
        <f>MID(TEXT(Data7[[#This Row],[Date:]],"mmddyyyy"),3,2)</f>
        <v>26</v>
      </c>
      <c r="X1407" s="8" t="str">
        <f>LEFT(TEXT(Data7[[#This Row],[Date:]],"mmddyyyy"),2)</f>
        <v>07</v>
      </c>
      <c r="Y1407" s="6">
        <f>DATE(Data7[[#This Row],[Year]],Data7[[#This Row],[Month]],Data7[[#This Row],[Day]])</f>
        <v>45499</v>
      </c>
    </row>
    <row r="1408" spans="1:25" x14ac:dyDescent="0.3">
      <c r="A1408" s="5">
        <v>45499.327051967593</v>
      </c>
      <c r="B1408" s="7" t="s">
        <v>35</v>
      </c>
      <c r="C1408" s="6" t="s">
        <v>1929</v>
      </c>
      <c r="D1408" s="7" t="s">
        <v>1928</v>
      </c>
      <c r="E1408" s="8">
        <v>0.5</v>
      </c>
      <c r="F1408" s="7" t="s">
        <v>68</v>
      </c>
      <c r="G1408" s="7" t="s">
        <v>68</v>
      </c>
      <c r="H1408" s="7" t="s">
        <v>1927</v>
      </c>
      <c r="I1408" s="7" t="s">
        <v>44</v>
      </c>
      <c r="J1408" s="19" t="str">
        <f>IFERROR(INDEX('Employee Info'!$C$3:$E$200,MATCH(Data7[[#This Row],[Name:]],'Employee Info'!$B$3:$B$200,0),MATCH(Data7[[#This Row],[Hours Type:]],'Employee Info'!$C$2:$E$2,0)),"")</f>
        <v/>
      </c>
      <c r="K1408" s="19" t="str">
        <f>IFERROR(INDEX('Employee Info'!$C$3:$J$200,MATCH(Data7[[#This Row],[Name:]],'Employee Info'!$B$3:$B$200,0),MATCH(Data7[[#Headers],[Truck]],'Employee Info'!$C$2:$J$2,0)),"")</f>
        <v/>
      </c>
      <c r="L1408" s="19" t="str">
        <f>IFERROR(INDEX('Employee Info'!$C$3:$J$200,MATCH(Data7[[#This Row],[Name:]],'Employee Info'!$B$3:$B$200,0),MATCH(Data7[[#Headers],[Phone]],'Employee Info'!$C$2:$J$2,0)),"")</f>
        <v/>
      </c>
      <c r="M1408" s="19" t="str">
        <f>IFERROR(INDEX('Employee Info'!$C$3:$J$200,MATCH(Data7[[#This Row],[Name:]],'Employee Info'!$B$3:$B$200,0),MATCH(Data7[[#Headers],[Tech]],'Employee Info'!$C$2:$J$2,0)),"")</f>
        <v/>
      </c>
      <c r="N1408" s="19" t="str">
        <f>IFERROR(INDEX('Employee Info'!$C$3:$J$200,MATCH(Data7[[#This Row],[Name:]],'Employee Info'!$B$3:$B$200,0),MATCH(Data7[[#Headers],[Other]],'Employee Info'!$C$2:$J$2,0)),"")</f>
        <v/>
      </c>
      <c r="O1408" s="19">
        <f>IFERROR((Data7[[#This Row],[Hours:]]*SUM(Data7[[#This Row],[Rate]:[Other]])),"")</f>
        <v>0</v>
      </c>
      <c r="P1408" s="7" t="str">
        <f>IF(Data7[[#This Row],[WO'#:]]="","Riley #","WO#")</f>
        <v>Riley #</v>
      </c>
      <c r="Q1408" s="7">
        <f>IFERROR(WEEKNUM(Data7[[#This Row],[Date:]]),"")</f>
        <v>30</v>
      </c>
      <c r="R1408" s="6">
        <f t="shared" si="63"/>
        <v>45494</v>
      </c>
      <c r="S1408" s="6">
        <f>Data7[[#This Row],[Week Start]]+7</f>
        <v>45501</v>
      </c>
      <c r="T1408" s="7" t="str">
        <f t="shared" si="64"/>
        <v>7/21/2024 - 7/28/2024</v>
      </c>
      <c r="U1408" s="7" t="str">
        <f t="shared" si="65"/>
        <v>Time Card</v>
      </c>
      <c r="V1408" s="8" t="str">
        <f>RIGHT(TEXT(Data7[[#This Row],[Date:]],"mmddyyyy"),4)</f>
        <v>2024</v>
      </c>
      <c r="W1408" s="8" t="str">
        <f>MID(TEXT(Data7[[#This Row],[Date:]],"mmddyyyy"),3,2)</f>
        <v>26</v>
      </c>
      <c r="X1408" s="8" t="str">
        <f>LEFT(TEXT(Data7[[#This Row],[Date:]],"mmddyyyy"),2)</f>
        <v>07</v>
      </c>
      <c r="Y1408" s="6">
        <f>DATE(Data7[[#This Row],[Year]],Data7[[#This Row],[Month]],Data7[[#This Row],[Day]])</f>
        <v>45499</v>
      </c>
    </row>
    <row r="1409" spans="1:25" x14ac:dyDescent="0.3">
      <c r="A1409" s="5">
        <v>45499.553509606485</v>
      </c>
      <c r="B1409" s="7" t="s">
        <v>23</v>
      </c>
      <c r="C1409" s="6" t="s">
        <v>1929</v>
      </c>
      <c r="D1409" s="7" t="s">
        <v>1940</v>
      </c>
      <c r="E1409" s="8">
        <v>4</v>
      </c>
      <c r="F1409" s="7" t="s">
        <v>68</v>
      </c>
      <c r="G1409" s="7" t="s">
        <v>68</v>
      </c>
      <c r="H1409" s="7" t="s">
        <v>649</v>
      </c>
      <c r="I1409" s="7" t="s">
        <v>44</v>
      </c>
      <c r="J1409" s="19" t="str">
        <f>IFERROR(INDEX('Employee Info'!$C$3:$E$200,MATCH(Data7[[#This Row],[Name:]],'Employee Info'!$B$3:$B$200,0),MATCH(Data7[[#This Row],[Hours Type:]],'Employee Info'!$C$2:$E$2,0)),"")</f>
        <v/>
      </c>
      <c r="K1409" s="19" t="str">
        <f>IFERROR(INDEX('Employee Info'!$C$3:$J$200,MATCH(Data7[[#This Row],[Name:]],'Employee Info'!$B$3:$B$200,0),MATCH(Data7[[#Headers],[Truck]],'Employee Info'!$C$2:$J$2,0)),"")</f>
        <v/>
      </c>
      <c r="L1409" s="19" t="str">
        <f>IFERROR(INDEX('Employee Info'!$C$3:$J$200,MATCH(Data7[[#This Row],[Name:]],'Employee Info'!$B$3:$B$200,0),MATCH(Data7[[#Headers],[Phone]],'Employee Info'!$C$2:$J$2,0)),"")</f>
        <v/>
      </c>
      <c r="M1409" s="19" t="str">
        <f>IFERROR(INDEX('Employee Info'!$C$3:$J$200,MATCH(Data7[[#This Row],[Name:]],'Employee Info'!$B$3:$B$200,0),MATCH(Data7[[#Headers],[Tech]],'Employee Info'!$C$2:$J$2,0)),"")</f>
        <v/>
      </c>
      <c r="N1409" s="19" t="str">
        <f>IFERROR(INDEX('Employee Info'!$C$3:$J$200,MATCH(Data7[[#This Row],[Name:]],'Employee Info'!$B$3:$B$200,0),MATCH(Data7[[#Headers],[Other]],'Employee Info'!$C$2:$J$2,0)),"")</f>
        <v/>
      </c>
      <c r="O1409" s="19">
        <f>IFERROR((Data7[[#This Row],[Hours:]]*SUM(Data7[[#This Row],[Rate]:[Other]])),"")</f>
        <v>0</v>
      </c>
      <c r="P1409" s="7" t="str">
        <f>IF(Data7[[#This Row],[WO'#:]]="","Riley #","WO#")</f>
        <v>Riley #</v>
      </c>
      <c r="Q1409" s="7">
        <f>IFERROR(WEEKNUM(Data7[[#This Row],[Date:]]),"")</f>
        <v>30</v>
      </c>
      <c r="R1409" s="6">
        <f t="shared" si="63"/>
        <v>45494</v>
      </c>
      <c r="S1409" s="6">
        <f>Data7[[#This Row],[Week Start]]+7</f>
        <v>45501</v>
      </c>
      <c r="T1409" s="7" t="str">
        <f t="shared" si="64"/>
        <v>7/21/2024 - 7/28/2024</v>
      </c>
      <c r="U1409" s="7" t="str">
        <f t="shared" si="65"/>
        <v>Time Card</v>
      </c>
      <c r="V1409" s="8" t="str">
        <f>RIGHT(TEXT(Data7[[#This Row],[Date:]],"mmddyyyy"),4)</f>
        <v>2024</v>
      </c>
      <c r="W1409" s="8" t="str">
        <f>MID(TEXT(Data7[[#This Row],[Date:]],"mmddyyyy"),3,2)</f>
        <v>26</v>
      </c>
      <c r="X1409" s="8" t="str">
        <f>LEFT(TEXT(Data7[[#This Row],[Date:]],"mmddyyyy"),2)</f>
        <v>07</v>
      </c>
      <c r="Y1409" s="6">
        <f>DATE(Data7[[#This Row],[Year]],Data7[[#This Row],[Month]],Data7[[#This Row],[Day]])</f>
        <v>45499</v>
      </c>
    </row>
    <row r="1410" spans="1:25" x14ac:dyDescent="0.3">
      <c r="A1410" s="5">
        <v>45499.543072106484</v>
      </c>
      <c r="B1410" s="7" t="s">
        <v>66</v>
      </c>
      <c r="C1410" s="6" t="s">
        <v>1929</v>
      </c>
      <c r="D1410" s="7" t="s">
        <v>1934</v>
      </c>
      <c r="E1410" s="8">
        <v>1</v>
      </c>
      <c r="F1410" s="7" t="s">
        <v>68</v>
      </c>
      <c r="G1410" s="7" t="s">
        <v>68</v>
      </c>
      <c r="H1410" s="7" t="s">
        <v>912</v>
      </c>
      <c r="I1410" s="7" t="s">
        <v>44</v>
      </c>
      <c r="J1410" s="19" t="str">
        <f>IFERROR(INDEX('Employee Info'!$C$3:$E$200,MATCH(Data7[[#This Row],[Name:]],'Employee Info'!$B$3:$B$200,0),MATCH(Data7[[#This Row],[Hours Type:]],'Employee Info'!$C$2:$E$2,0)),"")</f>
        <v/>
      </c>
      <c r="K1410" s="19" t="str">
        <f>IFERROR(INDEX('Employee Info'!$C$3:$J$200,MATCH(Data7[[#This Row],[Name:]],'Employee Info'!$B$3:$B$200,0),MATCH(Data7[[#Headers],[Truck]],'Employee Info'!$C$2:$J$2,0)),"")</f>
        <v/>
      </c>
      <c r="L1410" s="19" t="str">
        <f>IFERROR(INDEX('Employee Info'!$C$3:$J$200,MATCH(Data7[[#This Row],[Name:]],'Employee Info'!$B$3:$B$200,0),MATCH(Data7[[#Headers],[Phone]],'Employee Info'!$C$2:$J$2,0)),"")</f>
        <v/>
      </c>
      <c r="M1410" s="19" t="str">
        <f>IFERROR(INDEX('Employee Info'!$C$3:$J$200,MATCH(Data7[[#This Row],[Name:]],'Employee Info'!$B$3:$B$200,0),MATCH(Data7[[#Headers],[Tech]],'Employee Info'!$C$2:$J$2,0)),"")</f>
        <v/>
      </c>
      <c r="N1410" s="19" t="str">
        <f>IFERROR(INDEX('Employee Info'!$C$3:$J$200,MATCH(Data7[[#This Row],[Name:]],'Employee Info'!$B$3:$B$200,0),MATCH(Data7[[#Headers],[Other]],'Employee Info'!$C$2:$J$2,0)),"")</f>
        <v/>
      </c>
      <c r="O1410" s="19">
        <f>IFERROR((Data7[[#This Row],[Hours:]]*SUM(Data7[[#This Row],[Rate]:[Other]])),"")</f>
        <v>0</v>
      </c>
      <c r="P1410" s="7" t="str">
        <f>IF(Data7[[#This Row],[WO'#:]]="","Riley #","WO#")</f>
        <v>Riley #</v>
      </c>
      <c r="Q1410" s="7">
        <f>IFERROR(WEEKNUM(Data7[[#This Row],[Date:]]),"")</f>
        <v>30</v>
      </c>
      <c r="R1410" s="6">
        <f t="shared" ref="R1410:R1473" si="66">DATE(RIGHT(TEXT(C1410,"mm/dd/yyyy"),4),1,1)+(Q1410-1)*7-(WEEKDAY(DATE(RIGHT(TEXT(C1410,"mm/dd/yyyy"),4),1,1)))+1</f>
        <v>45494</v>
      </c>
      <c r="S1410" s="6">
        <f>Data7[[#This Row],[Week Start]]+7</f>
        <v>45501</v>
      </c>
      <c r="T1410" s="7" t="str">
        <f t="shared" ref="T1410:T1473" si="67">IFERROR(TEXT(R1410, "m/d/yyyy") &amp; " - " &amp; TEXT(S1410, "m/d/yyyy"),"")</f>
        <v>7/21/2024 - 7/28/2024</v>
      </c>
      <c r="U1410" s="7" t="str">
        <f t="shared" ref="U1410:U1473" si="68">"Time Card"</f>
        <v>Time Card</v>
      </c>
      <c r="V1410" s="8" t="str">
        <f>RIGHT(TEXT(Data7[[#This Row],[Date:]],"mmddyyyy"),4)</f>
        <v>2024</v>
      </c>
      <c r="W1410" s="8" t="str">
        <f>MID(TEXT(Data7[[#This Row],[Date:]],"mmddyyyy"),3,2)</f>
        <v>26</v>
      </c>
      <c r="X1410" s="8" t="str">
        <f>LEFT(TEXT(Data7[[#This Row],[Date:]],"mmddyyyy"),2)</f>
        <v>07</v>
      </c>
      <c r="Y1410" s="6">
        <f>DATE(Data7[[#This Row],[Year]],Data7[[#This Row],[Month]],Data7[[#This Row],[Day]])</f>
        <v>45499</v>
      </c>
    </row>
    <row r="1411" spans="1:25" x14ac:dyDescent="0.3">
      <c r="A1411" s="5">
        <v>45507.372224652776</v>
      </c>
      <c r="B1411" s="7" t="s">
        <v>66</v>
      </c>
      <c r="C1411" s="6" t="s">
        <v>1943</v>
      </c>
      <c r="D1411" s="7" t="s">
        <v>2001</v>
      </c>
      <c r="E1411" s="8">
        <v>1</v>
      </c>
      <c r="F1411" s="7">
        <v>20028</v>
      </c>
      <c r="G1411" s="7" t="s">
        <v>68</v>
      </c>
      <c r="H1411" s="7" t="s">
        <v>756</v>
      </c>
      <c r="I1411" s="7" t="s">
        <v>45</v>
      </c>
      <c r="J1411" s="19" t="str">
        <f>IFERROR(INDEX('Employee Info'!$C$3:$E$200,MATCH(Data7[[#This Row],[Name:]],'Employee Info'!$B$3:$B$200,0),MATCH(Data7[[#This Row],[Hours Type:]],'Employee Info'!$C$2:$E$2,0)),"")</f>
        <v/>
      </c>
      <c r="K1411" s="19" t="str">
        <f>IFERROR(INDEX('Employee Info'!$C$3:$J$200,MATCH(Data7[[#This Row],[Name:]],'Employee Info'!$B$3:$B$200,0),MATCH(Data7[[#Headers],[Truck]],'Employee Info'!$C$2:$J$2,0)),"")</f>
        <v/>
      </c>
      <c r="L1411" s="19" t="str">
        <f>IFERROR(INDEX('Employee Info'!$C$3:$J$200,MATCH(Data7[[#This Row],[Name:]],'Employee Info'!$B$3:$B$200,0),MATCH(Data7[[#Headers],[Phone]],'Employee Info'!$C$2:$J$2,0)),"")</f>
        <v/>
      </c>
      <c r="M1411" s="19" t="str">
        <f>IFERROR(INDEX('Employee Info'!$C$3:$J$200,MATCH(Data7[[#This Row],[Name:]],'Employee Info'!$B$3:$B$200,0),MATCH(Data7[[#Headers],[Tech]],'Employee Info'!$C$2:$J$2,0)),"")</f>
        <v/>
      </c>
      <c r="N1411" s="19" t="str">
        <f>IFERROR(INDEX('Employee Info'!$C$3:$J$200,MATCH(Data7[[#This Row],[Name:]],'Employee Info'!$B$3:$B$200,0),MATCH(Data7[[#Headers],[Other]],'Employee Info'!$C$2:$J$2,0)),"")</f>
        <v/>
      </c>
      <c r="O1411" s="19">
        <f>IFERROR((Data7[[#This Row],[Hours:]]*SUM(Data7[[#This Row],[Rate]:[Other]])),"")</f>
        <v>0</v>
      </c>
      <c r="P1411" s="7" t="str">
        <f>IF(Data7[[#This Row],[WO'#:]]="","Riley #","WO#")</f>
        <v>WO#</v>
      </c>
      <c r="Q1411" s="7">
        <f>IFERROR(WEEKNUM(Data7[[#This Row],[Date:]]),"")</f>
        <v>31</v>
      </c>
      <c r="R1411" s="6">
        <f t="shared" si="66"/>
        <v>45501</v>
      </c>
      <c r="S1411" s="6">
        <f>Data7[[#This Row],[Week Start]]+7</f>
        <v>45508</v>
      </c>
      <c r="T1411" s="7" t="str">
        <f t="shared" si="67"/>
        <v>7/28/2024 - 8/4/2024</v>
      </c>
      <c r="U1411" s="7" t="str">
        <f t="shared" si="68"/>
        <v>Time Card</v>
      </c>
      <c r="V1411" s="8" t="str">
        <f>RIGHT(TEXT(Data7[[#This Row],[Date:]],"mmddyyyy"),4)</f>
        <v>2024</v>
      </c>
      <c r="W1411" s="8" t="str">
        <f>MID(TEXT(Data7[[#This Row],[Date:]],"mmddyyyy"),3,2)</f>
        <v>29</v>
      </c>
      <c r="X1411" s="8" t="str">
        <f>LEFT(TEXT(Data7[[#This Row],[Date:]],"mmddyyyy"),2)</f>
        <v>07</v>
      </c>
      <c r="Y1411" s="6">
        <f>DATE(Data7[[#This Row],[Year]],Data7[[#This Row],[Month]],Data7[[#This Row],[Day]])</f>
        <v>45502</v>
      </c>
    </row>
    <row r="1412" spans="1:25" x14ac:dyDescent="0.3">
      <c r="A1412" s="5">
        <v>45507.372502199076</v>
      </c>
      <c r="B1412" s="7" t="s">
        <v>76</v>
      </c>
      <c r="C1412" s="6" t="s">
        <v>1943</v>
      </c>
      <c r="D1412" s="7" t="s">
        <v>156</v>
      </c>
      <c r="E1412" s="8">
        <v>1</v>
      </c>
      <c r="F1412" s="7">
        <v>20028</v>
      </c>
      <c r="G1412" s="7" t="s">
        <v>68</v>
      </c>
      <c r="H1412" s="7" t="s">
        <v>756</v>
      </c>
      <c r="I1412" s="7" t="s">
        <v>44</v>
      </c>
      <c r="J1412" s="19" t="str">
        <f>IFERROR(INDEX('Employee Info'!$C$3:$E$200,MATCH(Data7[[#This Row],[Name:]],'Employee Info'!$B$3:$B$200,0),MATCH(Data7[[#This Row],[Hours Type:]],'Employee Info'!$C$2:$E$2,0)),"")</f>
        <v/>
      </c>
      <c r="K1412" s="19" t="str">
        <f>IFERROR(INDEX('Employee Info'!$C$3:$J$200,MATCH(Data7[[#This Row],[Name:]],'Employee Info'!$B$3:$B$200,0),MATCH(Data7[[#Headers],[Truck]],'Employee Info'!$C$2:$J$2,0)),"")</f>
        <v/>
      </c>
      <c r="L1412" s="19" t="str">
        <f>IFERROR(INDEX('Employee Info'!$C$3:$J$200,MATCH(Data7[[#This Row],[Name:]],'Employee Info'!$B$3:$B$200,0),MATCH(Data7[[#Headers],[Phone]],'Employee Info'!$C$2:$J$2,0)),"")</f>
        <v/>
      </c>
      <c r="M1412" s="19" t="str">
        <f>IFERROR(INDEX('Employee Info'!$C$3:$J$200,MATCH(Data7[[#This Row],[Name:]],'Employee Info'!$B$3:$B$200,0),MATCH(Data7[[#Headers],[Tech]],'Employee Info'!$C$2:$J$2,0)),"")</f>
        <v/>
      </c>
      <c r="N1412" s="19" t="str">
        <f>IFERROR(INDEX('Employee Info'!$C$3:$J$200,MATCH(Data7[[#This Row],[Name:]],'Employee Info'!$B$3:$B$200,0),MATCH(Data7[[#Headers],[Other]],'Employee Info'!$C$2:$J$2,0)),"")</f>
        <v/>
      </c>
      <c r="O1412" s="19">
        <f>IFERROR((Data7[[#This Row],[Hours:]]*SUM(Data7[[#This Row],[Rate]:[Other]])),"")</f>
        <v>0</v>
      </c>
      <c r="P1412" s="7" t="str">
        <f>IF(Data7[[#This Row],[WO'#:]]="","Riley #","WO#")</f>
        <v>WO#</v>
      </c>
      <c r="Q1412" s="7">
        <f>IFERROR(WEEKNUM(Data7[[#This Row],[Date:]]),"")</f>
        <v>31</v>
      </c>
      <c r="R1412" s="6">
        <f t="shared" si="66"/>
        <v>45501</v>
      </c>
      <c r="S1412" s="6">
        <f>Data7[[#This Row],[Week Start]]+7</f>
        <v>45508</v>
      </c>
      <c r="T1412" s="7" t="str">
        <f t="shared" si="67"/>
        <v>7/28/2024 - 8/4/2024</v>
      </c>
      <c r="U1412" s="7" t="str">
        <f t="shared" si="68"/>
        <v>Time Card</v>
      </c>
      <c r="V1412" s="8" t="str">
        <f>RIGHT(TEXT(Data7[[#This Row],[Date:]],"mmddyyyy"),4)</f>
        <v>2024</v>
      </c>
      <c r="W1412" s="8" t="str">
        <f>MID(TEXT(Data7[[#This Row],[Date:]],"mmddyyyy"),3,2)</f>
        <v>29</v>
      </c>
      <c r="X1412" s="8" t="str">
        <f>LEFT(TEXT(Data7[[#This Row],[Date:]],"mmddyyyy"),2)</f>
        <v>07</v>
      </c>
      <c r="Y1412" s="6">
        <f>DATE(Data7[[#This Row],[Year]],Data7[[#This Row],[Month]],Data7[[#This Row],[Day]])</f>
        <v>45502</v>
      </c>
    </row>
    <row r="1413" spans="1:25" x14ac:dyDescent="0.3">
      <c r="A1413" s="5">
        <v>45506.620114699072</v>
      </c>
      <c r="B1413" s="7" t="s">
        <v>66</v>
      </c>
      <c r="C1413" s="6" t="s">
        <v>1943</v>
      </c>
      <c r="D1413" s="7" t="s">
        <v>1984</v>
      </c>
      <c r="E1413" s="8">
        <v>4</v>
      </c>
      <c r="F1413" s="7">
        <v>6984733</v>
      </c>
      <c r="G1413" s="7" t="s">
        <v>68</v>
      </c>
      <c r="H1413" s="7" t="s">
        <v>756</v>
      </c>
      <c r="I1413" s="7" t="s">
        <v>44</v>
      </c>
      <c r="J1413" s="19" t="str">
        <f>IFERROR(INDEX('Employee Info'!$C$3:$E$200,MATCH(Data7[[#This Row],[Name:]],'Employee Info'!$B$3:$B$200,0),MATCH(Data7[[#This Row],[Hours Type:]],'Employee Info'!$C$2:$E$2,0)),"")</f>
        <v/>
      </c>
      <c r="K1413" s="19" t="str">
        <f>IFERROR(INDEX('Employee Info'!$C$3:$J$200,MATCH(Data7[[#This Row],[Name:]],'Employee Info'!$B$3:$B$200,0),MATCH(Data7[[#Headers],[Truck]],'Employee Info'!$C$2:$J$2,0)),"")</f>
        <v/>
      </c>
      <c r="L1413" s="19" t="str">
        <f>IFERROR(INDEX('Employee Info'!$C$3:$J$200,MATCH(Data7[[#This Row],[Name:]],'Employee Info'!$B$3:$B$200,0),MATCH(Data7[[#Headers],[Phone]],'Employee Info'!$C$2:$J$2,0)),"")</f>
        <v/>
      </c>
      <c r="M1413" s="19" t="str">
        <f>IFERROR(INDEX('Employee Info'!$C$3:$J$200,MATCH(Data7[[#This Row],[Name:]],'Employee Info'!$B$3:$B$200,0),MATCH(Data7[[#Headers],[Tech]],'Employee Info'!$C$2:$J$2,0)),"")</f>
        <v/>
      </c>
      <c r="N1413" s="19" t="str">
        <f>IFERROR(INDEX('Employee Info'!$C$3:$J$200,MATCH(Data7[[#This Row],[Name:]],'Employee Info'!$B$3:$B$200,0),MATCH(Data7[[#Headers],[Other]],'Employee Info'!$C$2:$J$2,0)),"")</f>
        <v/>
      </c>
      <c r="O1413" s="19">
        <f>IFERROR((Data7[[#This Row],[Hours:]]*SUM(Data7[[#This Row],[Rate]:[Other]])),"")</f>
        <v>0</v>
      </c>
      <c r="P1413" s="7" t="str">
        <f>IF(Data7[[#This Row],[WO'#:]]="","Riley #","WO#")</f>
        <v>WO#</v>
      </c>
      <c r="Q1413" s="7">
        <f>IFERROR(WEEKNUM(Data7[[#This Row],[Date:]]),"")</f>
        <v>31</v>
      </c>
      <c r="R1413" s="6">
        <f t="shared" si="66"/>
        <v>45501</v>
      </c>
      <c r="S1413" s="6">
        <f>Data7[[#This Row],[Week Start]]+7</f>
        <v>45508</v>
      </c>
      <c r="T1413" s="7" t="str">
        <f t="shared" si="67"/>
        <v>7/28/2024 - 8/4/2024</v>
      </c>
      <c r="U1413" s="7" t="str">
        <f t="shared" si="68"/>
        <v>Time Card</v>
      </c>
      <c r="V1413" s="8" t="str">
        <f>RIGHT(TEXT(Data7[[#This Row],[Date:]],"mmddyyyy"),4)</f>
        <v>2024</v>
      </c>
      <c r="W1413" s="8" t="str">
        <f>MID(TEXT(Data7[[#This Row],[Date:]],"mmddyyyy"),3,2)</f>
        <v>29</v>
      </c>
      <c r="X1413" s="8" t="str">
        <f>LEFT(TEXT(Data7[[#This Row],[Date:]],"mmddyyyy"),2)</f>
        <v>07</v>
      </c>
      <c r="Y1413" s="6">
        <f>DATE(Data7[[#This Row],[Year]],Data7[[#This Row],[Month]],Data7[[#This Row],[Day]])</f>
        <v>45502</v>
      </c>
    </row>
    <row r="1414" spans="1:25" x14ac:dyDescent="0.3">
      <c r="A1414" s="5">
        <v>45517.491505555554</v>
      </c>
      <c r="B1414" s="7" t="s">
        <v>76</v>
      </c>
      <c r="C1414" s="6" t="s">
        <v>1943</v>
      </c>
      <c r="D1414" s="7" t="s">
        <v>156</v>
      </c>
      <c r="E1414" s="8">
        <v>1</v>
      </c>
      <c r="F1414" s="7">
        <v>6984733</v>
      </c>
      <c r="G1414" s="7" t="s">
        <v>68</v>
      </c>
      <c r="H1414" s="7" t="s">
        <v>756</v>
      </c>
      <c r="I1414" s="7" t="s">
        <v>44</v>
      </c>
      <c r="J1414" s="19" t="str">
        <f>IFERROR(INDEX('Employee Info'!$C$3:$E$200,MATCH(Data7[[#This Row],[Name:]],'Employee Info'!$B$3:$B$200,0),MATCH(Data7[[#This Row],[Hours Type:]],'Employee Info'!$C$2:$E$2,0)),"")</f>
        <v/>
      </c>
      <c r="K1414" s="19" t="str">
        <f>IFERROR(INDEX('Employee Info'!$C$3:$J$200,MATCH(Data7[[#This Row],[Name:]],'Employee Info'!$B$3:$B$200,0),MATCH(Data7[[#Headers],[Truck]],'Employee Info'!$C$2:$J$2,0)),"")</f>
        <v/>
      </c>
      <c r="L1414" s="19" t="str">
        <f>IFERROR(INDEX('Employee Info'!$C$3:$J$200,MATCH(Data7[[#This Row],[Name:]],'Employee Info'!$B$3:$B$200,0),MATCH(Data7[[#Headers],[Phone]],'Employee Info'!$C$2:$J$2,0)),"")</f>
        <v/>
      </c>
      <c r="M1414" s="19" t="str">
        <f>IFERROR(INDEX('Employee Info'!$C$3:$J$200,MATCH(Data7[[#This Row],[Name:]],'Employee Info'!$B$3:$B$200,0),MATCH(Data7[[#Headers],[Tech]],'Employee Info'!$C$2:$J$2,0)),"")</f>
        <v/>
      </c>
      <c r="N1414" s="19" t="str">
        <f>IFERROR(INDEX('Employee Info'!$C$3:$J$200,MATCH(Data7[[#This Row],[Name:]],'Employee Info'!$B$3:$B$200,0),MATCH(Data7[[#Headers],[Other]],'Employee Info'!$C$2:$J$2,0)),"")</f>
        <v/>
      </c>
      <c r="O1414" s="19">
        <f>IFERROR((Data7[[#This Row],[Hours:]]*SUM(Data7[[#This Row],[Rate]:[Other]])),"")</f>
        <v>0</v>
      </c>
      <c r="P1414" s="7" t="str">
        <f>IF(Data7[[#This Row],[WO'#:]]="","Riley #","WO#")</f>
        <v>WO#</v>
      </c>
      <c r="Q1414" s="7">
        <f>IFERROR(WEEKNUM(Data7[[#This Row],[Date:]]),"")</f>
        <v>31</v>
      </c>
      <c r="R1414" s="6">
        <f t="shared" si="66"/>
        <v>45501</v>
      </c>
      <c r="S1414" s="6">
        <f>Data7[[#This Row],[Week Start]]+7</f>
        <v>45508</v>
      </c>
      <c r="T1414" s="7" t="str">
        <f t="shared" si="67"/>
        <v>7/28/2024 - 8/4/2024</v>
      </c>
      <c r="U1414" s="7" t="str">
        <f t="shared" si="68"/>
        <v>Time Card</v>
      </c>
      <c r="V1414" s="8" t="str">
        <f>RIGHT(TEXT(Data7[[#This Row],[Date:]],"mmddyyyy"),4)</f>
        <v>2024</v>
      </c>
      <c r="W1414" s="8" t="str">
        <f>MID(TEXT(Data7[[#This Row],[Date:]],"mmddyyyy"),3,2)</f>
        <v>29</v>
      </c>
      <c r="X1414" s="8" t="str">
        <f>LEFT(TEXT(Data7[[#This Row],[Date:]],"mmddyyyy"),2)</f>
        <v>07</v>
      </c>
      <c r="Y1414" s="6">
        <f>DATE(Data7[[#This Row],[Year]],Data7[[#This Row],[Month]],Data7[[#This Row],[Day]])</f>
        <v>45502</v>
      </c>
    </row>
    <row r="1415" spans="1:25" x14ac:dyDescent="0.3">
      <c r="A1415" s="5">
        <v>45502.583580439816</v>
      </c>
      <c r="B1415" s="7" t="s">
        <v>31</v>
      </c>
      <c r="C1415" s="6" t="s">
        <v>1943</v>
      </c>
      <c r="D1415" s="7" t="s">
        <v>1942</v>
      </c>
      <c r="E1415" s="8">
        <v>8</v>
      </c>
      <c r="F1415" s="7">
        <v>7128629</v>
      </c>
      <c r="G1415" s="7" t="s">
        <v>68</v>
      </c>
      <c r="H1415" s="7" t="s">
        <v>756</v>
      </c>
      <c r="I1415" s="7" t="s">
        <v>44</v>
      </c>
      <c r="J1415" s="19" t="str">
        <f>IFERROR(INDEX('Employee Info'!$C$3:$E$200,MATCH(Data7[[#This Row],[Name:]],'Employee Info'!$B$3:$B$200,0),MATCH(Data7[[#This Row],[Hours Type:]],'Employee Info'!$C$2:$E$2,0)),"")</f>
        <v/>
      </c>
      <c r="K1415" s="19" t="str">
        <f>IFERROR(INDEX('Employee Info'!$C$3:$J$200,MATCH(Data7[[#This Row],[Name:]],'Employee Info'!$B$3:$B$200,0),MATCH(Data7[[#Headers],[Truck]],'Employee Info'!$C$2:$J$2,0)),"")</f>
        <v/>
      </c>
      <c r="L1415" s="19" t="str">
        <f>IFERROR(INDEX('Employee Info'!$C$3:$J$200,MATCH(Data7[[#This Row],[Name:]],'Employee Info'!$B$3:$B$200,0),MATCH(Data7[[#Headers],[Phone]],'Employee Info'!$C$2:$J$2,0)),"")</f>
        <v/>
      </c>
      <c r="M1415" s="19" t="str">
        <f>IFERROR(INDEX('Employee Info'!$C$3:$J$200,MATCH(Data7[[#This Row],[Name:]],'Employee Info'!$B$3:$B$200,0),MATCH(Data7[[#Headers],[Tech]],'Employee Info'!$C$2:$J$2,0)),"")</f>
        <v/>
      </c>
      <c r="N1415" s="19" t="str">
        <f>IFERROR(INDEX('Employee Info'!$C$3:$J$200,MATCH(Data7[[#This Row],[Name:]],'Employee Info'!$B$3:$B$200,0),MATCH(Data7[[#Headers],[Other]],'Employee Info'!$C$2:$J$2,0)),"")</f>
        <v/>
      </c>
      <c r="O1415" s="19">
        <f>IFERROR((Data7[[#This Row],[Hours:]]*SUM(Data7[[#This Row],[Rate]:[Other]])),"")</f>
        <v>0</v>
      </c>
      <c r="P1415" s="7" t="str">
        <f>IF(Data7[[#This Row],[WO'#:]]="","Riley #","WO#")</f>
        <v>WO#</v>
      </c>
      <c r="Q1415" s="7">
        <f>IFERROR(WEEKNUM(Data7[[#This Row],[Date:]]),"")</f>
        <v>31</v>
      </c>
      <c r="R1415" s="6">
        <f t="shared" si="66"/>
        <v>45501</v>
      </c>
      <c r="S1415" s="6">
        <f>Data7[[#This Row],[Week Start]]+7</f>
        <v>45508</v>
      </c>
      <c r="T1415" s="7" t="str">
        <f t="shared" si="67"/>
        <v>7/28/2024 - 8/4/2024</v>
      </c>
      <c r="U1415" s="7" t="str">
        <f t="shared" si="68"/>
        <v>Time Card</v>
      </c>
      <c r="V1415" s="8" t="str">
        <f>RIGHT(TEXT(Data7[[#This Row],[Date:]],"mmddyyyy"),4)</f>
        <v>2024</v>
      </c>
      <c r="W1415" s="8" t="str">
        <f>MID(TEXT(Data7[[#This Row],[Date:]],"mmddyyyy"),3,2)</f>
        <v>29</v>
      </c>
      <c r="X1415" s="8" t="str">
        <f>LEFT(TEXT(Data7[[#This Row],[Date:]],"mmddyyyy"),2)</f>
        <v>07</v>
      </c>
      <c r="Y1415" s="6">
        <f>DATE(Data7[[#This Row],[Year]],Data7[[#This Row],[Month]],Data7[[#This Row],[Day]])</f>
        <v>45502</v>
      </c>
    </row>
    <row r="1416" spans="1:25" x14ac:dyDescent="0.3">
      <c r="A1416" s="5">
        <v>45502.583769560188</v>
      </c>
      <c r="B1416" s="7" t="s">
        <v>34</v>
      </c>
      <c r="C1416" s="6" t="s">
        <v>1943</v>
      </c>
      <c r="D1416" s="7" t="s">
        <v>1942</v>
      </c>
      <c r="E1416" s="8">
        <v>8</v>
      </c>
      <c r="F1416" s="7">
        <v>7128629</v>
      </c>
      <c r="G1416" s="7" t="s">
        <v>68</v>
      </c>
      <c r="H1416" s="7" t="s">
        <v>756</v>
      </c>
      <c r="I1416" s="7" t="s">
        <v>44</v>
      </c>
      <c r="J1416" s="19" t="str">
        <f>IFERROR(INDEX('Employee Info'!$C$3:$E$200,MATCH(Data7[[#This Row],[Name:]],'Employee Info'!$B$3:$B$200,0),MATCH(Data7[[#This Row],[Hours Type:]],'Employee Info'!$C$2:$E$2,0)),"")</f>
        <v/>
      </c>
      <c r="K1416" s="19" t="str">
        <f>IFERROR(INDEX('Employee Info'!$C$3:$J$200,MATCH(Data7[[#This Row],[Name:]],'Employee Info'!$B$3:$B$200,0),MATCH(Data7[[#Headers],[Truck]],'Employee Info'!$C$2:$J$2,0)),"")</f>
        <v/>
      </c>
      <c r="L1416" s="19" t="str">
        <f>IFERROR(INDEX('Employee Info'!$C$3:$J$200,MATCH(Data7[[#This Row],[Name:]],'Employee Info'!$B$3:$B$200,0),MATCH(Data7[[#Headers],[Phone]],'Employee Info'!$C$2:$J$2,0)),"")</f>
        <v/>
      </c>
      <c r="M1416" s="19" t="str">
        <f>IFERROR(INDEX('Employee Info'!$C$3:$J$200,MATCH(Data7[[#This Row],[Name:]],'Employee Info'!$B$3:$B$200,0),MATCH(Data7[[#Headers],[Tech]],'Employee Info'!$C$2:$J$2,0)),"")</f>
        <v/>
      </c>
      <c r="N1416" s="19" t="str">
        <f>IFERROR(INDEX('Employee Info'!$C$3:$J$200,MATCH(Data7[[#This Row],[Name:]],'Employee Info'!$B$3:$B$200,0),MATCH(Data7[[#Headers],[Other]],'Employee Info'!$C$2:$J$2,0)),"")</f>
        <v/>
      </c>
      <c r="O1416" s="19">
        <f>IFERROR((Data7[[#This Row],[Hours:]]*SUM(Data7[[#This Row],[Rate]:[Other]])),"")</f>
        <v>0</v>
      </c>
      <c r="P1416" s="7" t="str">
        <f>IF(Data7[[#This Row],[WO'#:]]="","Riley #","WO#")</f>
        <v>WO#</v>
      </c>
      <c r="Q1416" s="7">
        <f>IFERROR(WEEKNUM(Data7[[#This Row],[Date:]]),"")</f>
        <v>31</v>
      </c>
      <c r="R1416" s="6">
        <f t="shared" si="66"/>
        <v>45501</v>
      </c>
      <c r="S1416" s="6">
        <f>Data7[[#This Row],[Week Start]]+7</f>
        <v>45508</v>
      </c>
      <c r="T1416" s="7" t="str">
        <f t="shared" si="67"/>
        <v>7/28/2024 - 8/4/2024</v>
      </c>
      <c r="U1416" s="7" t="str">
        <f t="shared" si="68"/>
        <v>Time Card</v>
      </c>
      <c r="V1416" s="8" t="str">
        <f>RIGHT(TEXT(Data7[[#This Row],[Date:]],"mmddyyyy"),4)</f>
        <v>2024</v>
      </c>
      <c r="W1416" s="8" t="str">
        <f>MID(TEXT(Data7[[#This Row],[Date:]],"mmddyyyy"),3,2)</f>
        <v>29</v>
      </c>
      <c r="X1416" s="8" t="str">
        <f>LEFT(TEXT(Data7[[#This Row],[Date:]],"mmddyyyy"),2)</f>
        <v>07</v>
      </c>
      <c r="Y1416" s="6">
        <f>DATE(Data7[[#This Row],[Year]],Data7[[#This Row],[Month]],Data7[[#This Row],[Day]])</f>
        <v>45502</v>
      </c>
    </row>
    <row r="1417" spans="1:25" x14ac:dyDescent="0.3">
      <c r="A1417" s="5">
        <v>45507.362586574076</v>
      </c>
      <c r="B1417" s="7" t="s">
        <v>66</v>
      </c>
      <c r="C1417" s="6" t="s">
        <v>1943</v>
      </c>
      <c r="D1417" s="7" t="s">
        <v>1991</v>
      </c>
      <c r="E1417" s="8">
        <v>1</v>
      </c>
      <c r="F1417" s="7">
        <v>7128629</v>
      </c>
      <c r="G1417" s="7" t="s">
        <v>68</v>
      </c>
      <c r="H1417" s="7" t="s">
        <v>756</v>
      </c>
      <c r="I1417" s="7" t="s">
        <v>44</v>
      </c>
      <c r="J1417" s="19" t="str">
        <f>IFERROR(INDEX('Employee Info'!$C$3:$E$200,MATCH(Data7[[#This Row],[Name:]],'Employee Info'!$B$3:$B$200,0),MATCH(Data7[[#This Row],[Hours Type:]],'Employee Info'!$C$2:$E$2,0)),"")</f>
        <v/>
      </c>
      <c r="K1417" s="19" t="str">
        <f>IFERROR(INDEX('Employee Info'!$C$3:$J$200,MATCH(Data7[[#This Row],[Name:]],'Employee Info'!$B$3:$B$200,0),MATCH(Data7[[#Headers],[Truck]],'Employee Info'!$C$2:$J$2,0)),"")</f>
        <v/>
      </c>
      <c r="L1417" s="19" t="str">
        <f>IFERROR(INDEX('Employee Info'!$C$3:$J$200,MATCH(Data7[[#This Row],[Name:]],'Employee Info'!$B$3:$B$200,0),MATCH(Data7[[#Headers],[Phone]],'Employee Info'!$C$2:$J$2,0)),"")</f>
        <v/>
      </c>
      <c r="M1417" s="19" t="str">
        <f>IFERROR(INDEX('Employee Info'!$C$3:$J$200,MATCH(Data7[[#This Row],[Name:]],'Employee Info'!$B$3:$B$200,0),MATCH(Data7[[#Headers],[Tech]],'Employee Info'!$C$2:$J$2,0)),"")</f>
        <v/>
      </c>
      <c r="N1417" s="19" t="str">
        <f>IFERROR(INDEX('Employee Info'!$C$3:$J$200,MATCH(Data7[[#This Row],[Name:]],'Employee Info'!$B$3:$B$200,0),MATCH(Data7[[#Headers],[Other]],'Employee Info'!$C$2:$J$2,0)),"")</f>
        <v/>
      </c>
      <c r="O1417" s="19">
        <f>IFERROR((Data7[[#This Row],[Hours:]]*SUM(Data7[[#This Row],[Rate]:[Other]])),"")</f>
        <v>0</v>
      </c>
      <c r="P1417" s="7" t="str">
        <f>IF(Data7[[#This Row],[WO'#:]]="","Riley #","WO#")</f>
        <v>WO#</v>
      </c>
      <c r="Q1417" s="7">
        <f>IFERROR(WEEKNUM(Data7[[#This Row],[Date:]]),"")</f>
        <v>31</v>
      </c>
      <c r="R1417" s="6">
        <f t="shared" si="66"/>
        <v>45501</v>
      </c>
      <c r="S1417" s="6">
        <f>Data7[[#This Row],[Week Start]]+7</f>
        <v>45508</v>
      </c>
      <c r="T1417" s="7" t="str">
        <f t="shared" si="67"/>
        <v>7/28/2024 - 8/4/2024</v>
      </c>
      <c r="U1417" s="7" t="str">
        <f t="shared" si="68"/>
        <v>Time Card</v>
      </c>
      <c r="V1417" s="8" t="str">
        <f>RIGHT(TEXT(Data7[[#This Row],[Date:]],"mmddyyyy"),4)</f>
        <v>2024</v>
      </c>
      <c r="W1417" s="8" t="str">
        <f>MID(TEXT(Data7[[#This Row],[Date:]],"mmddyyyy"),3,2)</f>
        <v>29</v>
      </c>
      <c r="X1417" s="8" t="str">
        <f>LEFT(TEXT(Data7[[#This Row],[Date:]],"mmddyyyy"),2)</f>
        <v>07</v>
      </c>
      <c r="Y1417" s="6">
        <f>DATE(Data7[[#This Row],[Year]],Data7[[#This Row],[Month]],Data7[[#This Row],[Day]])</f>
        <v>45502</v>
      </c>
    </row>
    <row r="1418" spans="1:25" x14ac:dyDescent="0.3">
      <c r="A1418" s="5">
        <v>45507.369445833334</v>
      </c>
      <c r="B1418" s="7" t="s">
        <v>66</v>
      </c>
      <c r="C1418" s="6" t="s">
        <v>1943</v>
      </c>
      <c r="D1418" s="7" t="s">
        <v>1998</v>
      </c>
      <c r="E1418" s="8">
        <v>1</v>
      </c>
      <c r="F1418" s="7">
        <v>7128669</v>
      </c>
      <c r="G1418" s="7" t="s">
        <v>68</v>
      </c>
      <c r="H1418" s="7" t="s">
        <v>756</v>
      </c>
      <c r="I1418" s="7" t="s">
        <v>44</v>
      </c>
      <c r="J1418" s="19" t="str">
        <f>IFERROR(INDEX('Employee Info'!$C$3:$E$200,MATCH(Data7[[#This Row],[Name:]],'Employee Info'!$B$3:$B$200,0),MATCH(Data7[[#This Row],[Hours Type:]],'Employee Info'!$C$2:$E$2,0)),"")</f>
        <v/>
      </c>
      <c r="K1418" s="19" t="str">
        <f>IFERROR(INDEX('Employee Info'!$C$3:$J$200,MATCH(Data7[[#This Row],[Name:]],'Employee Info'!$B$3:$B$200,0),MATCH(Data7[[#Headers],[Truck]],'Employee Info'!$C$2:$J$2,0)),"")</f>
        <v/>
      </c>
      <c r="L1418" s="19" t="str">
        <f>IFERROR(INDEX('Employee Info'!$C$3:$J$200,MATCH(Data7[[#This Row],[Name:]],'Employee Info'!$B$3:$B$200,0),MATCH(Data7[[#Headers],[Phone]],'Employee Info'!$C$2:$J$2,0)),"")</f>
        <v/>
      </c>
      <c r="M1418" s="19" t="str">
        <f>IFERROR(INDEX('Employee Info'!$C$3:$J$200,MATCH(Data7[[#This Row],[Name:]],'Employee Info'!$B$3:$B$200,0),MATCH(Data7[[#Headers],[Tech]],'Employee Info'!$C$2:$J$2,0)),"")</f>
        <v/>
      </c>
      <c r="N1418" s="19" t="str">
        <f>IFERROR(INDEX('Employee Info'!$C$3:$J$200,MATCH(Data7[[#This Row],[Name:]],'Employee Info'!$B$3:$B$200,0),MATCH(Data7[[#Headers],[Other]],'Employee Info'!$C$2:$J$2,0)),"")</f>
        <v/>
      </c>
      <c r="O1418" s="19">
        <f>IFERROR((Data7[[#This Row],[Hours:]]*SUM(Data7[[#This Row],[Rate]:[Other]])),"")</f>
        <v>0</v>
      </c>
      <c r="P1418" s="7" t="str">
        <f>IF(Data7[[#This Row],[WO'#:]]="","Riley #","WO#")</f>
        <v>WO#</v>
      </c>
      <c r="Q1418" s="7">
        <f>IFERROR(WEEKNUM(Data7[[#This Row],[Date:]]),"")</f>
        <v>31</v>
      </c>
      <c r="R1418" s="6">
        <f t="shared" si="66"/>
        <v>45501</v>
      </c>
      <c r="S1418" s="6">
        <f>Data7[[#This Row],[Week Start]]+7</f>
        <v>45508</v>
      </c>
      <c r="T1418" s="7" t="str">
        <f t="shared" si="67"/>
        <v>7/28/2024 - 8/4/2024</v>
      </c>
      <c r="U1418" s="7" t="str">
        <f t="shared" si="68"/>
        <v>Time Card</v>
      </c>
      <c r="V1418" s="8" t="str">
        <f>RIGHT(TEXT(Data7[[#This Row],[Date:]],"mmddyyyy"),4)</f>
        <v>2024</v>
      </c>
      <c r="W1418" s="8" t="str">
        <f>MID(TEXT(Data7[[#This Row],[Date:]],"mmddyyyy"),3,2)</f>
        <v>29</v>
      </c>
      <c r="X1418" s="8" t="str">
        <f>LEFT(TEXT(Data7[[#This Row],[Date:]],"mmddyyyy"),2)</f>
        <v>07</v>
      </c>
      <c r="Y1418" s="6">
        <f>DATE(Data7[[#This Row],[Year]],Data7[[#This Row],[Month]],Data7[[#This Row],[Day]])</f>
        <v>45502</v>
      </c>
    </row>
    <row r="1419" spans="1:25" x14ac:dyDescent="0.3">
      <c r="A1419" s="5">
        <v>45503.577421527778</v>
      </c>
      <c r="B1419" s="7" t="s">
        <v>35</v>
      </c>
      <c r="C1419" s="6" t="s">
        <v>1943</v>
      </c>
      <c r="D1419" s="7" t="s">
        <v>1947</v>
      </c>
      <c r="E1419" s="8">
        <v>3.5</v>
      </c>
      <c r="F1419" s="7">
        <v>7130048</v>
      </c>
      <c r="G1419" s="7" t="s">
        <v>68</v>
      </c>
      <c r="H1419" s="7" t="s">
        <v>756</v>
      </c>
      <c r="I1419" s="7" t="s">
        <v>44</v>
      </c>
      <c r="J1419" s="19" t="str">
        <f>IFERROR(INDEX('Employee Info'!$C$3:$E$200,MATCH(Data7[[#This Row],[Name:]],'Employee Info'!$B$3:$B$200,0),MATCH(Data7[[#This Row],[Hours Type:]],'Employee Info'!$C$2:$E$2,0)),"")</f>
        <v/>
      </c>
      <c r="K1419" s="19" t="str">
        <f>IFERROR(INDEX('Employee Info'!$C$3:$J$200,MATCH(Data7[[#This Row],[Name:]],'Employee Info'!$B$3:$B$200,0),MATCH(Data7[[#Headers],[Truck]],'Employee Info'!$C$2:$J$2,0)),"")</f>
        <v/>
      </c>
      <c r="L1419" s="19" t="str">
        <f>IFERROR(INDEX('Employee Info'!$C$3:$J$200,MATCH(Data7[[#This Row],[Name:]],'Employee Info'!$B$3:$B$200,0),MATCH(Data7[[#Headers],[Phone]],'Employee Info'!$C$2:$J$2,0)),"")</f>
        <v/>
      </c>
      <c r="M1419" s="19" t="str">
        <f>IFERROR(INDEX('Employee Info'!$C$3:$J$200,MATCH(Data7[[#This Row],[Name:]],'Employee Info'!$B$3:$B$200,0),MATCH(Data7[[#Headers],[Tech]],'Employee Info'!$C$2:$J$2,0)),"")</f>
        <v/>
      </c>
      <c r="N1419" s="19" t="str">
        <f>IFERROR(INDEX('Employee Info'!$C$3:$J$200,MATCH(Data7[[#This Row],[Name:]],'Employee Info'!$B$3:$B$200,0),MATCH(Data7[[#Headers],[Other]],'Employee Info'!$C$2:$J$2,0)),"")</f>
        <v/>
      </c>
      <c r="O1419" s="19">
        <f>IFERROR((Data7[[#This Row],[Hours:]]*SUM(Data7[[#This Row],[Rate]:[Other]])),"")</f>
        <v>0</v>
      </c>
      <c r="P1419" s="7" t="str">
        <f>IF(Data7[[#This Row],[WO'#:]]="","Riley #","WO#")</f>
        <v>WO#</v>
      </c>
      <c r="Q1419" s="7">
        <f>IFERROR(WEEKNUM(Data7[[#This Row],[Date:]]),"")</f>
        <v>31</v>
      </c>
      <c r="R1419" s="6">
        <f t="shared" si="66"/>
        <v>45501</v>
      </c>
      <c r="S1419" s="6">
        <f>Data7[[#This Row],[Week Start]]+7</f>
        <v>45508</v>
      </c>
      <c r="T1419" s="7" t="str">
        <f t="shared" si="67"/>
        <v>7/28/2024 - 8/4/2024</v>
      </c>
      <c r="U1419" s="7" t="str">
        <f t="shared" si="68"/>
        <v>Time Card</v>
      </c>
      <c r="V1419" s="8" t="str">
        <f>RIGHT(TEXT(Data7[[#This Row],[Date:]],"mmddyyyy"),4)</f>
        <v>2024</v>
      </c>
      <c r="W1419" s="8" t="str">
        <f>MID(TEXT(Data7[[#This Row],[Date:]],"mmddyyyy"),3,2)</f>
        <v>29</v>
      </c>
      <c r="X1419" s="8" t="str">
        <f>LEFT(TEXT(Data7[[#This Row],[Date:]],"mmddyyyy"),2)</f>
        <v>07</v>
      </c>
      <c r="Y1419" s="6">
        <f>DATE(Data7[[#This Row],[Year]],Data7[[#This Row],[Month]],Data7[[#This Row],[Day]])</f>
        <v>45502</v>
      </c>
    </row>
    <row r="1420" spans="1:25" x14ac:dyDescent="0.3">
      <c r="A1420" s="5">
        <v>45507.363281828701</v>
      </c>
      <c r="B1420" s="7" t="s">
        <v>66</v>
      </c>
      <c r="C1420" s="6" t="s">
        <v>1943</v>
      </c>
      <c r="D1420" s="7" t="s">
        <v>1992</v>
      </c>
      <c r="E1420" s="8">
        <v>1</v>
      </c>
      <c r="F1420" s="7">
        <v>7130048</v>
      </c>
      <c r="G1420" s="7" t="s">
        <v>68</v>
      </c>
      <c r="H1420" s="7" t="s">
        <v>756</v>
      </c>
      <c r="I1420" s="7" t="s">
        <v>44</v>
      </c>
      <c r="J1420" s="19" t="str">
        <f>IFERROR(INDEX('Employee Info'!$C$3:$E$200,MATCH(Data7[[#This Row],[Name:]],'Employee Info'!$B$3:$B$200,0),MATCH(Data7[[#This Row],[Hours Type:]],'Employee Info'!$C$2:$E$2,0)),"")</f>
        <v/>
      </c>
      <c r="K1420" s="19" t="str">
        <f>IFERROR(INDEX('Employee Info'!$C$3:$J$200,MATCH(Data7[[#This Row],[Name:]],'Employee Info'!$B$3:$B$200,0),MATCH(Data7[[#Headers],[Truck]],'Employee Info'!$C$2:$J$2,0)),"")</f>
        <v/>
      </c>
      <c r="L1420" s="19" t="str">
        <f>IFERROR(INDEX('Employee Info'!$C$3:$J$200,MATCH(Data7[[#This Row],[Name:]],'Employee Info'!$B$3:$B$200,0),MATCH(Data7[[#Headers],[Phone]],'Employee Info'!$C$2:$J$2,0)),"")</f>
        <v/>
      </c>
      <c r="M1420" s="19" t="str">
        <f>IFERROR(INDEX('Employee Info'!$C$3:$J$200,MATCH(Data7[[#This Row],[Name:]],'Employee Info'!$B$3:$B$200,0),MATCH(Data7[[#Headers],[Tech]],'Employee Info'!$C$2:$J$2,0)),"")</f>
        <v/>
      </c>
      <c r="N1420" s="19" t="str">
        <f>IFERROR(INDEX('Employee Info'!$C$3:$J$200,MATCH(Data7[[#This Row],[Name:]],'Employee Info'!$B$3:$B$200,0),MATCH(Data7[[#Headers],[Other]],'Employee Info'!$C$2:$J$2,0)),"")</f>
        <v/>
      </c>
      <c r="O1420" s="19">
        <f>IFERROR((Data7[[#This Row],[Hours:]]*SUM(Data7[[#This Row],[Rate]:[Other]])),"")</f>
        <v>0</v>
      </c>
      <c r="P1420" s="7" t="str">
        <f>IF(Data7[[#This Row],[WO'#:]]="","Riley #","WO#")</f>
        <v>WO#</v>
      </c>
      <c r="Q1420" s="7">
        <f>IFERROR(WEEKNUM(Data7[[#This Row],[Date:]]),"")</f>
        <v>31</v>
      </c>
      <c r="R1420" s="6">
        <f t="shared" si="66"/>
        <v>45501</v>
      </c>
      <c r="S1420" s="6">
        <f>Data7[[#This Row],[Week Start]]+7</f>
        <v>45508</v>
      </c>
      <c r="T1420" s="7" t="str">
        <f t="shared" si="67"/>
        <v>7/28/2024 - 8/4/2024</v>
      </c>
      <c r="U1420" s="7" t="str">
        <f t="shared" si="68"/>
        <v>Time Card</v>
      </c>
      <c r="V1420" s="8" t="str">
        <f>RIGHT(TEXT(Data7[[#This Row],[Date:]],"mmddyyyy"),4)</f>
        <v>2024</v>
      </c>
      <c r="W1420" s="8" t="str">
        <f>MID(TEXT(Data7[[#This Row],[Date:]],"mmddyyyy"),3,2)</f>
        <v>29</v>
      </c>
      <c r="X1420" s="8" t="str">
        <f>LEFT(TEXT(Data7[[#This Row],[Date:]],"mmddyyyy"),2)</f>
        <v>07</v>
      </c>
      <c r="Y1420" s="6">
        <f>DATE(Data7[[#This Row],[Year]],Data7[[#This Row],[Month]],Data7[[#This Row],[Day]])</f>
        <v>45502</v>
      </c>
    </row>
    <row r="1421" spans="1:25" x14ac:dyDescent="0.3">
      <c r="A1421" s="5">
        <v>45502.58629259259</v>
      </c>
      <c r="B1421" s="7" t="s">
        <v>23</v>
      </c>
      <c r="C1421" s="6" t="s">
        <v>1943</v>
      </c>
      <c r="D1421" s="7" t="s">
        <v>1944</v>
      </c>
      <c r="E1421" s="8">
        <v>2</v>
      </c>
      <c r="F1421" s="7">
        <v>7130810</v>
      </c>
      <c r="G1421" s="7" t="s">
        <v>68</v>
      </c>
      <c r="H1421" s="7" t="s">
        <v>756</v>
      </c>
      <c r="I1421" s="7" t="s">
        <v>44</v>
      </c>
      <c r="J1421" s="19" t="str">
        <f>IFERROR(INDEX('Employee Info'!$C$3:$E$200,MATCH(Data7[[#This Row],[Name:]],'Employee Info'!$B$3:$B$200,0),MATCH(Data7[[#This Row],[Hours Type:]],'Employee Info'!$C$2:$E$2,0)),"")</f>
        <v/>
      </c>
      <c r="K1421" s="19" t="str">
        <f>IFERROR(INDEX('Employee Info'!$C$3:$J$200,MATCH(Data7[[#This Row],[Name:]],'Employee Info'!$B$3:$B$200,0),MATCH(Data7[[#Headers],[Truck]],'Employee Info'!$C$2:$J$2,0)),"")</f>
        <v/>
      </c>
      <c r="L1421" s="19" t="str">
        <f>IFERROR(INDEX('Employee Info'!$C$3:$J$200,MATCH(Data7[[#This Row],[Name:]],'Employee Info'!$B$3:$B$200,0),MATCH(Data7[[#Headers],[Phone]],'Employee Info'!$C$2:$J$2,0)),"")</f>
        <v/>
      </c>
      <c r="M1421" s="19" t="str">
        <f>IFERROR(INDEX('Employee Info'!$C$3:$J$200,MATCH(Data7[[#This Row],[Name:]],'Employee Info'!$B$3:$B$200,0),MATCH(Data7[[#Headers],[Tech]],'Employee Info'!$C$2:$J$2,0)),"")</f>
        <v/>
      </c>
      <c r="N1421" s="19" t="str">
        <f>IFERROR(INDEX('Employee Info'!$C$3:$J$200,MATCH(Data7[[#This Row],[Name:]],'Employee Info'!$B$3:$B$200,0),MATCH(Data7[[#Headers],[Other]],'Employee Info'!$C$2:$J$2,0)),"")</f>
        <v/>
      </c>
      <c r="O1421" s="19">
        <f>IFERROR((Data7[[#This Row],[Hours:]]*SUM(Data7[[#This Row],[Rate]:[Other]])),"")</f>
        <v>0</v>
      </c>
      <c r="P1421" s="7" t="str">
        <f>IF(Data7[[#This Row],[WO'#:]]="","Riley #","WO#")</f>
        <v>WO#</v>
      </c>
      <c r="Q1421" s="7">
        <f>IFERROR(WEEKNUM(Data7[[#This Row],[Date:]]),"")</f>
        <v>31</v>
      </c>
      <c r="R1421" s="6">
        <f t="shared" si="66"/>
        <v>45501</v>
      </c>
      <c r="S1421" s="6">
        <f>Data7[[#This Row],[Week Start]]+7</f>
        <v>45508</v>
      </c>
      <c r="T1421" s="7" t="str">
        <f t="shared" si="67"/>
        <v>7/28/2024 - 8/4/2024</v>
      </c>
      <c r="U1421" s="7" t="str">
        <f t="shared" si="68"/>
        <v>Time Card</v>
      </c>
      <c r="V1421" s="8" t="str">
        <f>RIGHT(TEXT(Data7[[#This Row],[Date:]],"mmddyyyy"),4)</f>
        <v>2024</v>
      </c>
      <c r="W1421" s="8" t="str">
        <f>MID(TEXT(Data7[[#This Row],[Date:]],"mmddyyyy"),3,2)</f>
        <v>29</v>
      </c>
      <c r="X1421" s="8" t="str">
        <f>LEFT(TEXT(Data7[[#This Row],[Date:]],"mmddyyyy"),2)</f>
        <v>07</v>
      </c>
      <c r="Y1421" s="6">
        <f>DATE(Data7[[#This Row],[Year]],Data7[[#This Row],[Month]],Data7[[#This Row],[Day]])</f>
        <v>45502</v>
      </c>
    </row>
    <row r="1422" spans="1:25" x14ac:dyDescent="0.3">
      <c r="A1422" s="5">
        <v>45507.364128240741</v>
      </c>
      <c r="B1422" s="7" t="s">
        <v>66</v>
      </c>
      <c r="C1422" s="6" t="s">
        <v>1943</v>
      </c>
      <c r="D1422" s="7" t="s">
        <v>1993</v>
      </c>
      <c r="E1422" s="8">
        <v>1</v>
      </c>
      <c r="F1422" s="7">
        <v>7130810</v>
      </c>
      <c r="G1422" s="7" t="s">
        <v>68</v>
      </c>
      <c r="H1422" s="7" t="s">
        <v>756</v>
      </c>
      <c r="I1422" s="7" t="s">
        <v>44</v>
      </c>
      <c r="J1422" s="19" t="str">
        <f>IFERROR(INDEX('Employee Info'!$C$3:$E$200,MATCH(Data7[[#This Row],[Name:]],'Employee Info'!$B$3:$B$200,0),MATCH(Data7[[#This Row],[Hours Type:]],'Employee Info'!$C$2:$E$2,0)),"")</f>
        <v/>
      </c>
      <c r="K1422" s="19" t="str">
        <f>IFERROR(INDEX('Employee Info'!$C$3:$J$200,MATCH(Data7[[#This Row],[Name:]],'Employee Info'!$B$3:$B$200,0),MATCH(Data7[[#Headers],[Truck]],'Employee Info'!$C$2:$J$2,0)),"")</f>
        <v/>
      </c>
      <c r="L1422" s="19" t="str">
        <f>IFERROR(INDEX('Employee Info'!$C$3:$J$200,MATCH(Data7[[#This Row],[Name:]],'Employee Info'!$B$3:$B$200,0),MATCH(Data7[[#Headers],[Phone]],'Employee Info'!$C$2:$J$2,0)),"")</f>
        <v/>
      </c>
      <c r="M1422" s="19" t="str">
        <f>IFERROR(INDEX('Employee Info'!$C$3:$J$200,MATCH(Data7[[#This Row],[Name:]],'Employee Info'!$B$3:$B$200,0),MATCH(Data7[[#Headers],[Tech]],'Employee Info'!$C$2:$J$2,0)),"")</f>
        <v/>
      </c>
      <c r="N1422" s="19" t="str">
        <f>IFERROR(INDEX('Employee Info'!$C$3:$J$200,MATCH(Data7[[#This Row],[Name:]],'Employee Info'!$B$3:$B$200,0),MATCH(Data7[[#Headers],[Other]],'Employee Info'!$C$2:$J$2,0)),"")</f>
        <v/>
      </c>
      <c r="O1422" s="19">
        <f>IFERROR((Data7[[#This Row],[Hours:]]*SUM(Data7[[#This Row],[Rate]:[Other]])),"")</f>
        <v>0</v>
      </c>
      <c r="P1422" s="7" t="str">
        <f>IF(Data7[[#This Row],[WO'#:]]="","Riley #","WO#")</f>
        <v>WO#</v>
      </c>
      <c r="Q1422" s="7">
        <f>IFERROR(WEEKNUM(Data7[[#This Row],[Date:]]),"")</f>
        <v>31</v>
      </c>
      <c r="R1422" s="6">
        <f t="shared" si="66"/>
        <v>45501</v>
      </c>
      <c r="S1422" s="6">
        <f>Data7[[#This Row],[Week Start]]+7</f>
        <v>45508</v>
      </c>
      <c r="T1422" s="7" t="str">
        <f t="shared" si="67"/>
        <v>7/28/2024 - 8/4/2024</v>
      </c>
      <c r="U1422" s="7" t="str">
        <f t="shared" si="68"/>
        <v>Time Card</v>
      </c>
      <c r="V1422" s="8" t="str">
        <f>RIGHT(TEXT(Data7[[#This Row],[Date:]],"mmddyyyy"),4)</f>
        <v>2024</v>
      </c>
      <c r="W1422" s="8" t="str">
        <f>MID(TEXT(Data7[[#This Row],[Date:]],"mmddyyyy"),3,2)</f>
        <v>29</v>
      </c>
      <c r="X1422" s="8" t="str">
        <f>LEFT(TEXT(Data7[[#This Row],[Date:]],"mmddyyyy"),2)</f>
        <v>07</v>
      </c>
      <c r="Y1422" s="6">
        <f>DATE(Data7[[#This Row],[Year]],Data7[[#This Row],[Month]],Data7[[#This Row],[Day]])</f>
        <v>45502</v>
      </c>
    </row>
    <row r="1423" spans="1:25" x14ac:dyDescent="0.3">
      <c r="A1423" s="5">
        <v>45502.585714930552</v>
      </c>
      <c r="B1423" s="7" t="s">
        <v>23</v>
      </c>
      <c r="C1423" s="6" t="s">
        <v>1943</v>
      </c>
      <c r="D1423" s="7" t="s">
        <v>1881</v>
      </c>
      <c r="E1423" s="8">
        <v>6</v>
      </c>
      <c r="F1423" s="7" t="s">
        <v>68</v>
      </c>
      <c r="G1423" s="7" t="s">
        <v>68</v>
      </c>
      <c r="H1423" s="7" t="s">
        <v>649</v>
      </c>
      <c r="I1423" s="7" t="s">
        <v>44</v>
      </c>
      <c r="J1423" s="19" t="str">
        <f>IFERROR(INDEX('Employee Info'!$C$3:$E$200,MATCH(Data7[[#This Row],[Name:]],'Employee Info'!$B$3:$B$200,0),MATCH(Data7[[#This Row],[Hours Type:]],'Employee Info'!$C$2:$E$2,0)),"")</f>
        <v/>
      </c>
      <c r="K1423" s="19" t="str">
        <f>IFERROR(INDEX('Employee Info'!$C$3:$J$200,MATCH(Data7[[#This Row],[Name:]],'Employee Info'!$B$3:$B$200,0),MATCH(Data7[[#Headers],[Truck]],'Employee Info'!$C$2:$J$2,0)),"")</f>
        <v/>
      </c>
      <c r="L1423" s="19" t="str">
        <f>IFERROR(INDEX('Employee Info'!$C$3:$J$200,MATCH(Data7[[#This Row],[Name:]],'Employee Info'!$B$3:$B$200,0),MATCH(Data7[[#Headers],[Phone]],'Employee Info'!$C$2:$J$2,0)),"")</f>
        <v/>
      </c>
      <c r="M1423" s="19" t="str">
        <f>IFERROR(INDEX('Employee Info'!$C$3:$J$200,MATCH(Data7[[#This Row],[Name:]],'Employee Info'!$B$3:$B$200,0),MATCH(Data7[[#Headers],[Tech]],'Employee Info'!$C$2:$J$2,0)),"")</f>
        <v/>
      </c>
      <c r="N1423" s="19" t="str">
        <f>IFERROR(INDEX('Employee Info'!$C$3:$J$200,MATCH(Data7[[#This Row],[Name:]],'Employee Info'!$B$3:$B$200,0),MATCH(Data7[[#Headers],[Other]],'Employee Info'!$C$2:$J$2,0)),"")</f>
        <v/>
      </c>
      <c r="O1423" s="19">
        <f>IFERROR((Data7[[#This Row],[Hours:]]*SUM(Data7[[#This Row],[Rate]:[Other]])),"")</f>
        <v>0</v>
      </c>
      <c r="P1423" s="7" t="str">
        <f>IF(Data7[[#This Row],[WO'#:]]="","Riley #","WO#")</f>
        <v>Riley #</v>
      </c>
      <c r="Q1423" s="7">
        <f>IFERROR(WEEKNUM(Data7[[#This Row],[Date:]]),"")</f>
        <v>31</v>
      </c>
      <c r="R1423" s="6">
        <f t="shared" si="66"/>
        <v>45501</v>
      </c>
      <c r="S1423" s="6">
        <f>Data7[[#This Row],[Week Start]]+7</f>
        <v>45508</v>
      </c>
      <c r="T1423" s="7" t="str">
        <f t="shared" si="67"/>
        <v>7/28/2024 - 8/4/2024</v>
      </c>
      <c r="U1423" s="7" t="str">
        <f t="shared" si="68"/>
        <v>Time Card</v>
      </c>
      <c r="V1423" s="8" t="str">
        <f>RIGHT(TEXT(Data7[[#This Row],[Date:]],"mmddyyyy"),4)</f>
        <v>2024</v>
      </c>
      <c r="W1423" s="8" t="str">
        <f>MID(TEXT(Data7[[#This Row],[Date:]],"mmddyyyy"),3,2)</f>
        <v>29</v>
      </c>
      <c r="X1423" s="8" t="str">
        <f>LEFT(TEXT(Data7[[#This Row],[Date:]],"mmddyyyy"),2)</f>
        <v>07</v>
      </c>
      <c r="Y1423" s="6">
        <f>DATE(Data7[[#This Row],[Year]],Data7[[#This Row],[Month]],Data7[[#This Row],[Day]])</f>
        <v>45502</v>
      </c>
    </row>
    <row r="1424" spans="1:25" x14ac:dyDescent="0.3">
      <c r="A1424" s="5">
        <v>45503.576582638889</v>
      </c>
      <c r="B1424" s="7" t="s">
        <v>35</v>
      </c>
      <c r="C1424" s="6" t="s">
        <v>1943</v>
      </c>
      <c r="D1424" s="7" t="s">
        <v>1945</v>
      </c>
      <c r="E1424" s="8">
        <v>4</v>
      </c>
      <c r="F1424" s="7" t="s">
        <v>68</v>
      </c>
      <c r="G1424" s="7" t="s">
        <v>68</v>
      </c>
      <c r="H1424" s="7" t="s">
        <v>912</v>
      </c>
      <c r="I1424" s="7" t="s">
        <v>44</v>
      </c>
      <c r="J1424" s="19" t="str">
        <f>IFERROR(INDEX('Employee Info'!$C$3:$E$200,MATCH(Data7[[#This Row],[Name:]],'Employee Info'!$B$3:$B$200,0),MATCH(Data7[[#This Row],[Hours Type:]],'Employee Info'!$C$2:$E$2,0)),"")</f>
        <v/>
      </c>
      <c r="K1424" s="19" t="str">
        <f>IFERROR(INDEX('Employee Info'!$C$3:$J$200,MATCH(Data7[[#This Row],[Name:]],'Employee Info'!$B$3:$B$200,0),MATCH(Data7[[#Headers],[Truck]],'Employee Info'!$C$2:$J$2,0)),"")</f>
        <v/>
      </c>
      <c r="L1424" s="19" t="str">
        <f>IFERROR(INDEX('Employee Info'!$C$3:$J$200,MATCH(Data7[[#This Row],[Name:]],'Employee Info'!$B$3:$B$200,0),MATCH(Data7[[#Headers],[Phone]],'Employee Info'!$C$2:$J$2,0)),"")</f>
        <v/>
      </c>
      <c r="M1424" s="19" t="str">
        <f>IFERROR(INDEX('Employee Info'!$C$3:$J$200,MATCH(Data7[[#This Row],[Name:]],'Employee Info'!$B$3:$B$200,0),MATCH(Data7[[#Headers],[Tech]],'Employee Info'!$C$2:$J$2,0)),"")</f>
        <v/>
      </c>
      <c r="N1424" s="19" t="str">
        <f>IFERROR(INDEX('Employee Info'!$C$3:$J$200,MATCH(Data7[[#This Row],[Name:]],'Employee Info'!$B$3:$B$200,0),MATCH(Data7[[#Headers],[Other]],'Employee Info'!$C$2:$J$2,0)),"")</f>
        <v/>
      </c>
      <c r="O1424" s="19">
        <f>IFERROR((Data7[[#This Row],[Hours:]]*SUM(Data7[[#This Row],[Rate]:[Other]])),"")</f>
        <v>0</v>
      </c>
      <c r="P1424" s="7" t="str">
        <f>IF(Data7[[#This Row],[WO'#:]]="","Riley #","WO#")</f>
        <v>Riley #</v>
      </c>
      <c r="Q1424" s="7">
        <f>IFERROR(WEEKNUM(Data7[[#This Row],[Date:]]),"")</f>
        <v>31</v>
      </c>
      <c r="R1424" s="6">
        <f t="shared" si="66"/>
        <v>45501</v>
      </c>
      <c r="S1424" s="6">
        <f>Data7[[#This Row],[Week Start]]+7</f>
        <v>45508</v>
      </c>
      <c r="T1424" s="7" t="str">
        <f t="shared" si="67"/>
        <v>7/28/2024 - 8/4/2024</v>
      </c>
      <c r="U1424" s="7" t="str">
        <f t="shared" si="68"/>
        <v>Time Card</v>
      </c>
      <c r="V1424" s="8" t="str">
        <f>RIGHT(TEXT(Data7[[#This Row],[Date:]],"mmddyyyy"),4)</f>
        <v>2024</v>
      </c>
      <c r="W1424" s="8" t="str">
        <f>MID(TEXT(Data7[[#This Row],[Date:]],"mmddyyyy"),3,2)</f>
        <v>29</v>
      </c>
      <c r="X1424" s="8" t="str">
        <f>LEFT(TEXT(Data7[[#This Row],[Date:]],"mmddyyyy"),2)</f>
        <v>07</v>
      </c>
      <c r="Y1424" s="6">
        <f>DATE(Data7[[#This Row],[Year]],Data7[[#This Row],[Month]],Data7[[#This Row],[Day]])</f>
        <v>45502</v>
      </c>
    </row>
    <row r="1425" spans="1:25" x14ac:dyDescent="0.3">
      <c r="A1425" s="5">
        <v>45507.372144675923</v>
      </c>
      <c r="B1425" s="7" t="s">
        <v>66</v>
      </c>
      <c r="C1425" s="6" t="s">
        <v>1946</v>
      </c>
      <c r="D1425" s="7" t="s">
        <v>2001</v>
      </c>
      <c r="E1425" s="8">
        <v>1</v>
      </c>
      <c r="F1425" s="7">
        <v>20028</v>
      </c>
      <c r="G1425" s="7" t="s">
        <v>68</v>
      </c>
      <c r="H1425" s="7" t="s">
        <v>756</v>
      </c>
      <c r="I1425" s="7" t="s">
        <v>45</v>
      </c>
      <c r="J1425" s="19" t="str">
        <f>IFERROR(INDEX('Employee Info'!$C$3:$E$200,MATCH(Data7[[#This Row],[Name:]],'Employee Info'!$B$3:$B$200,0),MATCH(Data7[[#This Row],[Hours Type:]],'Employee Info'!$C$2:$E$2,0)),"")</f>
        <v/>
      </c>
      <c r="K1425" s="19" t="str">
        <f>IFERROR(INDEX('Employee Info'!$C$3:$J$200,MATCH(Data7[[#This Row],[Name:]],'Employee Info'!$B$3:$B$200,0),MATCH(Data7[[#Headers],[Truck]],'Employee Info'!$C$2:$J$2,0)),"")</f>
        <v/>
      </c>
      <c r="L1425" s="19" t="str">
        <f>IFERROR(INDEX('Employee Info'!$C$3:$J$200,MATCH(Data7[[#This Row],[Name:]],'Employee Info'!$B$3:$B$200,0),MATCH(Data7[[#Headers],[Phone]],'Employee Info'!$C$2:$J$2,0)),"")</f>
        <v/>
      </c>
      <c r="M1425" s="19" t="str">
        <f>IFERROR(INDEX('Employee Info'!$C$3:$J$200,MATCH(Data7[[#This Row],[Name:]],'Employee Info'!$B$3:$B$200,0),MATCH(Data7[[#Headers],[Tech]],'Employee Info'!$C$2:$J$2,0)),"")</f>
        <v/>
      </c>
      <c r="N1425" s="19" t="str">
        <f>IFERROR(INDEX('Employee Info'!$C$3:$J$200,MATCH(Data7[[#This Row],[Name:]],'Employee Info'!$B$3:$B$200,0),MATCH(Data7[[#Headers],[Other]],'Employee Info'!$C$2:$J$2,0)),"")</f>
        <v/>
      </c>
      <c r="O1425" s="19">
        <f>IFERROR((Data7[[#This Row],[Hours:]]*SUM(Data7[[#This Row],[Rate]:[Other]])),"")</f>
        <v>0</v>
      </c>
      <c r="P1425" s="7" t="str">
        <f>IF(Data7[[#This Row],[WO'#:]]="","Riley #","WO#")</f>
        <v>WO#</v>
      </c>
      <c r="Q1425" s="7">
        <f>IFERROR(WEEKNUM(Data7[[#This Row],[Date:]]),"")</f>
        <v>31</v>
      </c>
      <c r="R1425" s="6">
        <f t="shared" si="66"/>
        <v>45501</v>
      </c>
      <c r="S1425" s="6">
        <f>Data7[[#This Row],[Week Start]]+7</f>
        <v>45508</v>
      </c>
      <c r="T1425" s="7" t="str">
        <f t="shared" si="67"/>
        <v>7/28/2024 - 8/4/2024</v>
      </c>
      <c r="U1425" s="7" t="str">
        <f t="shared" si="68"/>
        <v>Time Card</v>
      </c>
      <c r="V1425" s="8" t="str">
        <f>RIGHT(TEXT(Data7[[#This Row],[Date:]],"mmddyyyy"),4)</f>
        <v>2024</v>
      </c>
      <c r="W1425" s="8" t="str">
        <f>MID(TEXT(Data7[[#This Row],[Date:]],"mmddyyyy"),3,2)</f>
        <v>30</v>
      </c>
      <c r="X1425" s="8" t="str">
        <f>LEFT(TEXT(Data7[[#This Row],[Date:]],"mmddyyyy"),2)</f>
        <v>07</v>
      </c>
      <c r="Y1425" s="6">
        <f>DATE(Data7[[#This Row],[Year]],Data7[[#This Row],[Month]],Data7[[#This Row],[Day]])</f>
        <v>45503</v>
      </c>
    </row>
    <row r="1426" spans="1:25" x14ac:dyDescent="0.3">
      <c r="A1426" s="5">
        <v>45507.353335648149</v>
      </c>
      <c r="B1426" s="7" t="s">
        <v>66</v>
      </c>
      <c r="C1426" s="6" t="s">
        <v>1946</v>
      </c>
      <c r="D1426" s="7" t="s">
        <v>1985</v>
      </c>
      <c r="E1426" s="8">
        <v>4</v>
      </c>
      <c r="F1426" s="7">
        <v>6984733</v>
      </c>
      <c r="G1426" s="7" t="s">
        <v>68</v>
      </c>
      <c r="H1426" s="7" t="s">
        <v>756</v>
      </c>
      <c r="I1426" s="7" t="s">
        <v>44</v>
      </c>
      <c r="J1426" s="19" t="str">
        <f>IFERROR(INDEX('Employee Info'!$C$3:$E$200,MATCH(Data7[[#This Row],[Name:]],'Employee Info'!$B$3:$B$200,0),MATCH(Data7[[#This Row],[Hours Type:]],'Employee Info'!$C$2:$E$2,0)),"")</f>
        <v/>
      </c>
      <c r="K1426" s="19" t="str">
        <f>IFERROR(INDEX('Employee Info'!$C$3:$J$200,MATCH(Data7[[#This Row],[Name:]],'Employee Info'!$B$3:$B$200,0),MATCH(Data7[[#Headers],[Truck]],'Employee Info'!$C$2:$J$2,0)),"")</f>
        <v/>
      </c>
      <c r="L1426" s="19" t="str">
        <f>IFERROR(INDEX('Employee Info'!$C$3:$J$200,MATCH(Data7[[#This Row],[Name:]],'Employee Info'!$B$3:$B$200,0),MATCH(Data7[[#Headers],[Phone]],'Employee Info'!$C$2:$J$2,0)),"")</f>
        <v/>
      </c>
      <c r="M1426" s="19" t="str">
        <f>IFERROR(INDEX('Employee Info'!$C$3:$J$200,MATCH(Data7[[#This Row],[Name:]],'Employee Info'!$B$3:$B$200,0),MATCH(Data7[[#Headers],[Tech]],'Employee Info'!$C$2:$J$2,0)),"")</f>
        <v/>
      </c>
      <c r="N1426" s="19" t="str">
        <f>IFERROR(INDEX('Employee Info'!$C$3:$J$200,MATCH(Data7[[#This Row],[Name:]],'Employee Info'!$B$3:$B$200,0),MATCH(Data7[[#Headers],[Other]],'Employee Info'!$C$2:$J$2,0)),"")</f>
        <v/>
      </c>
      <c r="O1426" s="19">
        <f>IFERROR((Data7[[#This Row],[Hours:]]*SUM(Data7[[#This Row],[Rate]:[Other]])),"")</f>
        <v>0</v>
      </c>
      <c r="P1426" s="7" t="str">
        <f>IF(Data7[[#This Row],[WO'#:]]="","Riley #","WO#")</f>
        <v>WO#</v>
      </c>
      <c r="Q1426" s="7">
        <f>IFERROR(WEEKNUM(Data7[[#This Row],[Date:]]),"")</f>
        <v>31</v>
      </c>
      <c r="R1426" s="6">
        <f t="shared" si="66"/>
        <v>45501</v>
      </c>
      <c r="S1426" s="6">
        <f>Data7[[#This Row],[Week Start]]+7</f>
        <v>45508</v>
      </c>
      <c r="T1426" s="7" t="str">
        <f t="shared" si="67"/>
        <v>7/28/2024 - 8/4/2024</v>
      </c>
      <c r="U1426" s="7" t="str">
        <f t="shared" si="68"/>
        <v>Time Card</v>
      </c>
      <c r="V1426" s="8" t="str">
        <f>RIGHT(TEXT(Data7[[#This Row],[Date:]],"mmddyyyy"),4)</f>
        <v>2024</v>
      </c>
      <c r="W1426" s="8" t="str">
        <f>MID(TEXT(Data7[[#This Row],[Date:]],"mmddyyyy"),3,2)</f>
        <v>30</v>
      </c>
      <c r="X1426" s="8" t="str">
        <f>LEFT(TEXT(Data7[[#This Row],[Date:]],"mmddyyyy"),2)</f>
        <v>07</v>
      </c>
      <c r="Y1426" s="6">
        <f>DATE(Data7[[#This Row],[Year]],Data7[[#This Row],[Month]],Data7[[#This Row],[Day]])</f>
        <v>45503</v>
      </c>
    </row>
    <row r="1427" spans="1:25" x14ac:dyDescent="0.3">
      <c r="A1427" s="5">
        <v>45503.583209375</v>
      </c>
      <c r="B1427" s="7" t="s">
        <v>31</v>
      </c>
      <c r="C1427" s="6" t="s">
        <v>1946</v>
      </c>
      <c r="D1427" s="7" t="s">
        <v>1942</v>
      </c>
      <c r="E1427" s="8">
        <v>8</v>
      </c>
      <c r="F1427" s="7">
        <v>7128629</v>
      </c>
      <c r="G1427" s="7" t="s">
        <v>68</v>
      </c>
      <c r="H1427" s="7" t="s">
        <v>756</v>
      </c>
      <c r="I1427" s="7" t="s">
        <v>44</v>
      </c>
      <c r="J1427" s="19" t="str">
        <f>IFERROR(INDEX('Employee Info'!$C$3:$E$200,MATCH(Data7[[#This Row],[Name:]],'Employee Info'!$B$3:$B$200,0),MATCH(Data7[[#This Row],[Hours Type:]],'Employee Info'!$C$2:$E$2,0)),"")</f>
        <v/>
      </c>
      <c r="K1427" s="19" t="str">
        <f>IFERROR(INDEX('Employee Info'!$C$3:$J$200,MATCH(Data7[[#This Row],[Name:]],'Employee Info'!$B$3:$B$200,0),MATCH(Data7[[#Headers],[Truck]],'Employee Info'!$C$2:$J$2,0)),"")</f>
        <v/>
      </c>
      <c r="L1427" s="19" t="str">
        <f>IFERROR(INDEX('Employee Info'!$C$3:$J$200,MATCH(Data7[[#This Row],[Name:]],'Employee Info'!$B$3:$B$200,0),MATCH(Data7[[#Headers],[Phone]],'Employee Info'!$C$2:$J$2,0)),"")</f>
        <v/>
      </c>
      <c r="M1427" s="19" t="str">
        <f>IFERROR(INDEX('Employee Info'!$C$3:$J$200,MATCH(Data7[[#This Row],[Name:]],'Employee Info'!$B$3:$B$200,0),MATCH(Data7[[#Headers],[Tech]],'Employee Info'!$C$2:$J$2,0)),"")</f>
        <v/>
      </c>
      <c r="N1427" s="19" t="str">
        <f>IFERROR(INDEX('Employee Info'!$C$3:$J$200,MATCH(Data7[[#This Row],[Name:]],'Employee Info'!$B$3:$B$200,0),MATCH(Data7[[#Headers],[Other]],'Employee Info'!$C$2:$J$2,0)),"")</f>
        <v/>
      </c>
      <c r="O1427" s="19">
        <f>IFERROR((Data7[[#This Row],[Hours:]]*SUM(Data7[[#This Row],[Rate]:[Other]])),"")</f>
        <v>0</v>
      </c>
      <c r="P1427" s="7" t="str">
        <f>IF(Data7[[#This Row],[WO'#:]]="","Riley #","WO#")</f>
        <v>WO#</v>
      </c>
      <c r="Q1427" s="7">
        <f>IFERROR(WEEKNUM(Data7[[#This Row],[Date:]]),"")</f>
        <v>31</v>
      </c>
      <c r="R1427" s="6">
        <f t="shared" si="66"/>
        <v>45501</v>
      </c>
      <c r="S1427" s="6">
        <f>Data7[[#This Row],[Week Start]]+7</f>
        <v>45508</v>
      </c>
      <c r="T1427" s="7" t="str">
        <f t="shared" si="67"/>
        <v>7/28/2024 - 8/4/2024</v>
      </c>
      <c r="U1427" s="7" t="str">
        <f t="shared" si="68"/>
        <v>Time Card</v>
      </c>
      <c r="V1427" s="8" t="str">
        <f>RIGHT(TEXT(Data7[[#This Row],[Date:]],"mmddyyyy"),4)</f>
        <v>2024</v>
      </c>
      <c r="W1427" s="8" t="str">
        <f>MID(TEXT(Data7[[#This Row],[Date:]],"mmddyyyy"),3,2)</f>
        <v>30</v>
      </c>
      <c r="X1427" s="8" t="str">
        <f>LEFT(TEXT(Data7[[#This Row],[Date:]],"mmddyyyy"),2)</f>
        <v>07</v>
      </c>
      <c r="Y1427" s="6">
        <f>DATE(Data7[[#This Row],[Year]],Data7[[#This Row],[Month]],Data7[[#This Row],[Day]])</f>
        <v>45503</v>
      </c>
    </row>
    <row r="1428" spans="1:25" x14ac:dyDescent="0.3">
      <c r="A1428" s="5">
        <v>45503.583366319443</v>
      </c>
      <c r="B1428" s="7" t="s">
        <v>34</v>
      </c>
      <c r="C1428" s="6" t="s">
        <v>1946</v>
      </c>
      <c r="D1428" s="7" t="s">
        <v>1942</v>
      </c>
      <c r="E1428" s="8">
        <v>8</v>
      </c>
      <c r="F1428" s="7">
        <v>7128629</v>
      </c>
      <c r="G1428" s="7" t="s">
        <v>68</v>
      </c>
      <c r="H1428" s="7" t="s">
        <v>756</v>
      </c>
      <c r="I1428" s="7" t="s">
        <v>44</v>
      </c>
      <c r="J1428" s="19" t="str">
        <f>IFERROR(INDEX('Employee Info'!$C$3:$E$200,MATCH(Data7[[#This Row],[Name:]],'Employee Info'!$B$3:$B$200,0),MATCH(Data7[[#This Row],[Hours Type:]],'Employee Info'!$C$2:$E$2,0)),"")</f>
        <v/>
      </c>
      <c r="K1428" s="19" t="str">
        <f>IFERROR(INDEX('Employee Info'!$C$3:$J$200,MATCH(Data7[[#This Row],[Name:]],'Employee Info'!$B$3:$B$200,0),MATCH(Data7[[#Headers],[Truck]],'Employee Info'!$C$2:$J$2,0)),"")</f>
        <v/>
      </c>
      <c r="L1428" s="19" t="str">
        <f>IFERROR(INDEX('Employee Info'!$C$3:$J$200,MATCH(Data7[[#This Row],[Name:]],'Employee Info'!$B$3:$B$200,0),MATCH(Data7[[#Headers],[Phone]],'Employee Info'!$C$2:$J$2,0)),"")</f>
        <v/>
      </c>
      <c r="M1428" s="19" t="str">
        <f>IFERROR(INDEX('Employee Info'!$C$3:$J$200,MATCH(Data7[[#This Row],[Name:]],'Employee Info'!$B$3:$B$200,0),MATCH(Data7[[#Headers],[Tech]],'Employee Info'!$C$2:$J$2,0)),"")</f>
        <v/>
      </c>
      <c r="N1428" s="19" t="str">
        <f>IFERROR(INDEX('Employee Info'!$C$3:$J$200,MATCH(Data7[[#This Row],[Name:]],'Employee Info'!$B$3:$B$200,0),MATCH(Data7[[#Headers],[Other]],'Employee Info'!$C$2:$J$2,0)),"")</f>
        <v/>
      </c>
      <c r="O1428" s="19">
        <f>IFERROR((Data7[[#This Row],[Hours:]]*SUM(Data7[[#This Row],[Rate]:[Other]])),"")</f>
        <v>0</v>
      </c>
      <c r="P1428" s="7" t="str">
        <f>IF(Data7[[#This Row],[WO'#:]]="","Riley #","WO#")</f>
        <v>WO#</v>
      </c>
      <c r="Q1428" s="7">
        <f>IFERROR(WEEKNUM(Data7[[#This Row],[Date:]]),"")</f>
        <v>31</v>
      </c>
      <c r="R1428" s="6">
        <f t="shared" si="66"/>
        <v>45501</v>
      </c>
      <c r="S1428" s="6">
        <f>Data7[[#This Row],[Week Start]]+7</f>
        <v>45508</v>
      </c>
      <c r="T1428" s="7" t="str">
        <f t="shared" si="67"/>
        <v>7/28/2024 - 8/4/2024</v>
      </c>
      <c r="U1428" s="7" t="str">
        <f t="shared" si="68"/>
        <v>Time Card</v>
      </c>
      <c r="V1428" s="8" t="str">
        <f>RIGHT(TEXT(Data7[[#This Row],[Date:]],"mmddyyyy"),4)</f>
        <v>2024</v>
      </c>
      <c r="W1428" s="8" t="str">
        <f>MID(TEXT(Data7[[#This Row],[Date:]],"mmddyyyy"),3,2)</f>
        <v>30</v>
      </c>
      <c r="X1428" s="8" t="str">
        <f>LEFT(TEXT(Data7[[#This Row],[Date:]],"mmddyyyy"),2)</f>
        <v>07</v>
      </c>
      <c r="Y1428" s="6">
        <f>DATE(Data7[[#This Row],[Year]],Data7[[#This Row],[Month]],Data7[[#This Row],[Day]])</f>
        <v>45503</v>
      </c>
    </row>
    <row r="1429" spans="1:25" x14ac:dyDescent="0.3">
      <c r="A1429" s="5">
        <v>45507.362634027777</v>
      </c>
      <c r="B1429" s="7" t="s">
        <v>66</v>
      </c>
      <c r="C1429" s="6" t="s">
        <v>1946</v>
      </c>
      <c r="D1429" s="7" t="s">
        <v>1991</v>
      </c>
      <c r="E1429" s="8">
        <v>1</v>
      </c>
      <c r="F1429" s="7">
        <v>7128629</v>
      </c>
      <c r="G1429" s="7" t="s">
        <v>68</v>
      </c>
      <c r="H1429" s="7" t="s">
        <v>756</v>
      </c>
      <c r="I1429" s="7" t="s">
        <v>44</v>
      </c>
      <c r="J1429" s="19" t="str">
        <f>IFERROR(INDEX('Employee Info'!$C$3:$E$200,MATCH(Data7[[#This Row],[Name:]],'Employee Info'!$B$3:$B$200,0),MATCH(Data7[[#This Row],[Hours Type:]],'Employee Info'!$C$2:$E$2,0)),"")</f>
        <v/>
      </c>
      <c r="K1429" s="19" t="str">
        <f>IFERROR(INDEX('Employee Info'!$C$3:$J$200,MATCH(Data7[[#This Row],[Name:]],'Employee Info'!$B$3:$B$200,0),MATCH(Data7[[#Headers],[Truck]],'Employee Info'!$C$2:$J$2,0)),"")</f>
        <v/>
      </c>
      <c r="L1429" s="19" t="str">
        <f>IFERROR(INDEX('Employee Info'!$C$3:$J$200,MATCH(Data7[[#This Row],[Name:]],'Employee Info'!$B$3:$B$200,0),MATCH(Data7[[#Headers],[Phone]],'Employee Info'!$C$2:$J$2,0)),"")</f>
        <v/>
      </c>
      <c r="M1429" s="19" t="str">
        <f>IFERROR(INDEX('Employee Info'!$C$3:$J$200,MATCH(Data7[[#This Row],[Name:]],'Employee Info'!$B$3:$B$200,0),MATCH(Data7[[#Headers],[Tech]],'Employee Info'!$C$2:$J$2,0)),"")</f>
        <v/>
      </c>
      <c r="N1429" s="19" t="str">
        <f>IFERROR(INDEX('Employee Info'!$C$3:$J$200,MATCH(Data7[[#This Row],[Name:]],'Employee Info'!$B$3:$B$200,0),MATCH(Data7[[#Headers],[Other]],'Employee Info'!$C$2:$J$2,0)),"")</f>
        <v/>
      </c>
      <c r="O1429" s="19">
        <f>IFERROR((Data7[[#This Row],[Hours:]]*SUM(Data7[[#This Row],[Rate]:[Other]])),"")</f>
        <v>0</v>
      </c>
      <c r="P1429" s="7" t="str">
        <f>IF(Data7[[#This Row],[WO'#:]]="","Riley #","WO#")</f>
        <v>WO#</v>
      </c>
      <c r="Q1429" s="7">
        <f>IFERROR(WEEKNUM(Data7[[#This Row],[Date:]]),"")</f>
        <v>31</v>
      </c>
      <c r="R1429" s="6">
        <f t="shared" si="66"/>
        <v>45501</v>
      </c>
      <c r="S1429" s="6">
        <f>Data7[[#This Row],[Week Start]]+7</f>
        <v>45508</v>
      </c>
      <c r="T1429" s="7" t="str">
        <f t="shared" si="67"/>
        <v>7/28/2024 - 8/4/2024</v>
      </c>
      <c r="U1429" s="7" t="str">
        <f t="shared" si="68"/>
        <v>Time Card</v>
      </c>
      <c r="V1429" s="8" t="str">
        <f>RIGHT(TEXT(Data7[[#This Row],[Date:]],"mmddyyyy"),4)</f>
        <v>2024</v>
      </c>
      <c r="W1429" s="8" t="str">
        <f>MID(TEXT(Data7[[#This Row],[Date:]],"mmddyyyy"),3,2)</f>
        <v>30</v>
      </c>
      <c r="X1429" s="8" t="str">
        <f>LEFT(TEXT(Data7[[#This Row],[Date:]],"mmddyyyy"),2)</f>
        <v>07</v>
      </c>
      <c r="Y1429" s="6">
        <f>DATE(Data7[[#This Row],[Year]],Data7[[#This Row],[Month]],Data7[[#This Row],[Day]])</f>
        <v>45503</v>
      </c>
    </row>
    <row r="1430" spans="1:25" x14ac:dyDescent="0.3">
      <c r="A1430" s="5">
        <v>45507.37019386574</v>
      </c>
      <c r="B1430" s="7" t="s">
        <v>66</v>
      </c>
      <c r="C1430" s="6" t="s">
        <v>1946</v>
      </c>
      <c r="D1430" s="7" t="s">
        <v>1998</v>
      </c>
      <c r="E1430" s="8">
        <v>3</v>
      </c>
      <c r="F1430" s="7">
        <v>7128669</v>
      </c>
      <c r="G1430" s="7" t="s">
        <v>68</v>
      </c>
      <c r="H1430" s="7" t="s">
        <v>756</v>
      </c>
      <c r="I1430" s="7" t="s">
        <v>45</v>
      </c>
      <c r="J1430" s="19" t="str">
        <f>IFERROR(INDEX('Employee Info'!$C$3:$E$200,MATCH(Data7[[#This Row],[Name:]],'Employee Info'!$B$3:$B$200,0),MATCH(Data7[[#This Row],[Hours Type:]],'Employee Info'!$C$2:$E$2,0)),"")</f>
        <v/>
      </c>
      <c r="K1430" s="19" t="str">
        <f>IFERROR(INDEX('Employee Info'!$C$3:$J$200,MATCH(Data7[[#This Row],[Name:]],'Employee Info'!$B$3:$B$200,0),MATCH(Data7[[#Headers],[Truck]],'Employee Info'!$C$2:$J$2,0)),"")</f>
        <v/>
      </c>
      <c r="L1430" s="19" t="str">
        <f>IFERROR(INDEX('Employee Info'!$C$3:$J$200,MATCH(Data7[[#This Row],[Name:]],'Employee Info'!$B$3:$B$200,0),MATCH(Data7[[#Headers],[Phone]],'Employee Info'!$C$2:$J$2,0)),"")</f>
        <v/>
      </c>
      <c r="M1430" s="19" t="str">
        <f>IFERROR(INDEX('Employee Info'!$C$3:$J$200,MATCH(Data7[[#This Row],[Name:]],'Employee Info'!$B$3:$B$200,0),MATCH(Data7[[#Headers],[Tech]],'Employee Info'!$C$2:$J$2,0)),"")</f>
        <v/>
      </c>
      <c r="N1430" s="19" t="str">
        <f>IFERROR(INDEX('Employee Info'!$C$3:$J$200,MATCH(Data7[[#This Row],[Name:]],'Employee Info'!$B$3:$B$200,0),MATCH(Data7[[#Headers],[Other]],'Employee Info'!$C$2:$J$2,0)),"")</f>
        <v/>
      </c>
      <c r="O1430" s="19">
        <f>IFERROR((Data7[[#This Row],[Hours:]]*SUM(Data7[[#This Row],[Rate]:[Other]])),"")</f>
        <v>0</v>
      </c>
      <c r="P1430" s="7" t="str">
        <f>IF(Data7[[#This Row],[WO'#:]]="","Riley #","WO#")</f>
        <v>WO#</v>
      </c>
      <c r="Q1430" s="7">
        <f>IFERROR(WEEKNUM(Data7[[#This Row],[Date:]]),"")</f>
        <v>31</v>
      </c>
      <c r="R1430" s="6">
        <f t="shared" si="66"/>
        <v>45501</v>
      </c>
      <c r="S1430" s="6">
        <f>Data7[[#This Row],[Week Start]]+7</f>
        <v>45508</v>
      </c>
      <c r="T1430" s="7" t="str">
        <f t="shared" si="67"/>
        <v>7/28/2024 - 8/4/2024</v>
      </c>
      <c r="U1430" s="7" t="str">
        <f t="shared" si="68"/>
        <v>Time Card</v>
      </c>
      <c r="V1430" s="8" t="str">
        <f>RIGHT(TEXT(Data7[[#This Row],[Date:]],"mmddyyyy"),4)</f>
        <v>2024</v>
      </c>
      <c r="W1430" s="8" t="str">
        <f>MID(TEXT(Data7[[#This Row],[Date:]],"mmddyyyy"),3,2)</f>
        <v>30</v>
      </c>
      <c r="X1430" s="8" t="str">
        <f>LEFT(TEXT(Data7[[#This Row],[Date:]],"mmddyyyy"),2)</f>
        <v>07</v>
      </c>
      <c r="Y1430" s="6">
        <f>DATE(Data7[[#This Row],[Year]],Data7[[#This Row],[Month]],Data7[[#This Row],[Day]])</f>
        <v>45503</v>
      </c>
    </row>
    <row r="1431" spans="1:25" x14ac:dyDescent="0.3">
      <c r="A1431" s="5">
        <v>45503.579293981478</v>
      </c>
      <c r="B1431" s="7" t="s">
        <v>35</v>
      </c>
      <c r="C1431" s="6" t="s">
        <v>1946</v>
      </c>
      <c r="D1431" s="7" t="s">
        <v>1950</v>
      </c>
      <c r="E1431" s="8">
        <v>5</v>
      </c>
      <c r="F1431" s="7">
        <v>7130048</v>
      </c>
      <c r="G1431" s="7" t="s">
        <v>68</v>
      </c>
      <c r="H1431" s="7" t="s">
        <v>756</v>
      </c>
      <c r="I1431" s="7" t="s">
        <v>44</v>
      </c>
      <c r="J1431" s="19" t="str">
        <f>IFERROR(INDEX('Employee Info'!$C$3:$E$200,MATCH(Data7[[#This Row],[Name:]],'Employee Info'!$B$3:$B$200,0),MATCH(Data7[[#This Row],[Hours Type:]],'Employee Info'!$C$2:$E$2,0)),"")</f>
        <v/>
      </c>
      <c r="K1431" s="19" t="str">
        <f>IFERROR(INDEX('Employee Info'!$C$3:$J$200,MATCH(Data7[[#This Row],[Name:]],'Employee Info'!$B$3:$B$200,0),MATCH(Data7[[#Headers],[Truck]],'Employee Info'!$C$2:$J$2,0)),"")</f>
        <v/>
      </c>
      <c r="L1431" s="19" t="str">
        <f>IFERROR(INDEX('Employee Info'!$C$3:$J$200,MATCH(Data7[[#This Row],[Name:]],'Employee Info'!$B$3:$B$200,0),MATCH(Data7[[#Headers],[Phone]],'Employee Info'!$C$2:$J$2,0)),"")</f>
        <v/>
      </c>
      <c r="M1431" s="19" t="str">
        <f>IFERROR(INDEX('Employee Info'!$C$3:$J$200,MATCH(Data7[[#This Row],[Name:]],'Employee Info'!$B$3:$B$200,0),MATCH(Data7[[#Headers],[Tech]],'Employee Info'!$C$2:$J$2,0)),"")</f>
        <v/>
      </c>
      <c r="N1431" s="19" t="str">
        <f>IFERROR(INDEX('Employee Info'!$C$3:$J$200,MATCH(Data7[[#This Row],[Name:]],'Employee Info'!$B$3:$B$200,0),MATCH(Data7[[#Headers],[Other]],'Employee Info'!$C$2:$J$2,0)),"")</f>
        <v/>
      </c>
      <c r="O1431" s="19">
        <f>IFERROR((Data7[[#This Row],[Hours:]]*SUM(Data7[[#This Row],[Rate]:[Other]])),"")</f>
        <v>0</v>
      </c>
      <c r="P1431" s="7" t="str">
        <f>IF(Data7[[#This Row],[WO'#:]]="","Riley #","WO#")</f>
        <v>WO#</v>
      </c>
      <c r="Q1431" s="7">
        <f>IFERROR(WEEKNUM(Data7[[#This Row],[Date:]]),"")</f>
        <v>31</v>
      </c>
      <c r="R1431" s="6">
        <f t="shared" si="66"/>
        <v>45501</v>
      </c>
      <c r="S1431" s="6">
        <f>Data7[[#This Row],[Week Start]]+7</f>
        <v>45508</v>
      </c>
      <c r="T1431" s="7" t="str">
        <f t="shared" si="67"/>
        <v>7/28/2024 - 8/4/2024</v>
      </c>
      <c r="U1431" s="7" t="str">
        <f t="shared" si="68"/>
        <v>Time Card</v>
      </c>
      <c r="V1431" s="8" t="str">
        <f>RIGHT(TEXT(Data7[[#This Row],[Date:]],"mmddyyyy"),4)</f>
        <v>2024</v>
      </c>
      <c r="W1431" s="8" t="str">
        <f>MID(TEXT(Data7[[#This Row],[Date:]],"mmddyyyy"),3,2)</f>
        <v>30</v>
      </c>
      <c r="X1431" s="8" t="str">
        <f>LEFT(TEXT(Data7[[#This Row],[Date:]],"mmddyyyy"),2)</f>
        <v>07</v>
      </c>
      <c r="Y1431" s="6">
        <f>DATE(Data7[[#This Row],[Year]],Data7[[#This Row],[Month]],Data7[[#This Row],[Day]])</f>
        <v>45503</v>
      </c>
    </row>
    <row r="1432" spans="1:25" x14ac:dyDescent="0.3">
      <c r="A1432" s="5">
        <v>45507.363226504633</v>
      </c>
      <c r="B1432" s="7" t="s">
        <v>66</v>
      </c>
      <c r="C1432" s="6" t="s">
        <v>1946</v>
      </c>
      <c r="D1432" s="7" t="s">
        <v>1992</v>
      </c>
      <c r="E1432" s="8">
        <v>1</v>
      </c>
      <c r="F1432" s="7">
        <v>7130048</v>
      </c>
      <c r="G1432" s="7" t="s">
        <v>68</v>
      </c>
      <c r="H1432" s="7" t="s">
        <v>756</v>
      </c>
      <c r="I1432" s="7" t="s">
        <v>44</v>
      </c>
      <c r="J1432" s="19" t="str">
        <f>IFERROR(INDEX('Employee Info'!$C$3:$E$200,MATCH(Data7[[#This Row],[Name:]],'Employee Info'!$B$3:$B$200,0),MATCH(Data7[[#This Row],[Hours Type:]],'Employee Info'!$C$2:$E$2,0)),"")</f>
        <v/>
      </c>
      <c r="K1432" s="19" t="str">
        <f>IFERROR(INDEX('Employee Info'!$C$3:$J$200,MATCH(Data7[[#This Row],[Name:]],'Employee Info'!$B$3:$B$200,0),MATCH(Data7[[#Headers],[Truck]],'Employee Info'!$C$2:$J$2,0)),"")</f>
        <v/>
      </c>
      <c r="L1432" s="19" t="str">
        <f>IFERROR(INDEX('Employee Info'!$C$3:$J$200,MATCH(Data7[[#This Row],[Name:]],'Employee Info'!$B$3:$B$200,0),MATCH(Data7[[#Headers],[Phone]],'Employee Info'!$C$2:$J$2,0)),"")</f>
        <v/>
      </c>
      <c r="M1432" s="19" t="str">
        <f>IFERROR(INDEX('Employee Info'!$C$3:$J$200,MATCH(Data7[[#This Row],[Name:]],'Employee Info'!$B$3:$B$200,0),MATCH(Data7[[#Headers],[Tech]],'Employee Info'!$C$2:$J$2,0)),"")</f>
        <v/>
      </c>
      <c r="N1432" s="19" t="str">
        <f>IFERROR(INDEX('Employee Info'!$C$3:$J$200,MATCH(Data7[[#This Row],[Name:]],'Employee Info'!$B$3:$B$200,0),MATCH(Data7[[#Headers],[Other]],'Employee Info'!$C$2:$J$2,0)),"")</f>
        <v/>
      </c>
      <c r="O1432" s="19">
        <f>IFERROR((Data7[[#This Row],[Hours:]]*SUM(Data7[[#This Row],[Rate]:[Other]])),"")</f>
        <v>0</v>
      </c>
      <c r="P1432" s="7" t="str">
        <f>IF(Data7[[#This Row],[WO'#:]]="","Riley #","WO#")</f>
        <v>WO#</v>
      </c>
      <c r="Q1432" s="7">
        <f>IFERROR(WEEKNUM(Data7[[#This Row],[Date:]]),"")</f>
        <v>31</v>
      </c>
      <c r="R1432" s="6">
        <f t="shared" si="66"/>
        <v>45501</v>
      </c>
      <c r="S1432" s="6">
        <f>Data7[[#This Row],[Week Start]]+7</f>
        <v>45508</v>
      </c>
      <c r="T1432" s="7" t="str">
        <f t="shared" si="67"/>
        <v>7/28/2024 - 8/4/2024</v>
      </c>
      <c r="U1432" s="7" t="str">
        <f t="shared" si="68"/>
        <v>Time Card</v>
      </c>
      <c r="V1432" s="8" t="str">
        <f>RIGHT(TEXT(Data7[[#This Row],[Date:]],"mmddyyyy"),4)</f>
        <v>2024</v>
      </c>
      <c r="W1432" s="8" t="str">
        <f>MID(TEXT(Data7[[#This Row],[Date:]],"mmddyyyy"),3,2)</f>
        <v>30</v>
      </c>
      <c r="X1432" s="8" t="str">
        <f>LEFT(TEXT(Data7[[#This Row],[Date:]],"mmddyyyy"),2)</f>
        <v>07</v>
      </c>
      <c r="Y1432" s="6">
        <f>DATE(Data7[[#This Row],[Year]],Data7[[#This Row],[Month]],Data7[[#This Row],[Day]])</f>
        <v>45503</v>
      </c>
    </row>
    <row r="1433" spans="1:25" x14ac:dyDescent="0.3">
      <c r="A1433" s="5">
        <v>45507.366891782411</v>
      </c>
      <c r="B1433" s="7" t="s">
        <v>66</v>
      </c>
      <c r="C1433" s="6" t="s">
        <v>1946</v>
      </c>
      <c r="D1433" s="7" t="s">
        <v>1996</v>
      </c>
      <c r="E1433" s="8">
        <v>1</v>
      </c>
      <c r="F1433" s="7">
        <v>7136490</v>
      </c>
      <c r="G1433" s="7" t="s">
        <v>68</v>
      </c>
      <c r="H1433" s="7" t="s">
        <v>756</v>
      </c>
      <c r="I1433" s="7" t="s">
        <v>44</v>
      </c>
      <c r="J1433" s="19" t="str">
        <f>IFERROR(INDEX('Employee Info'!$C$3:$E$200,MATCH(Data7[[#This Row],[Name:]],'Employee Info'!$B$3:$B$200,0),MATCH(Data7[[#This Row],[Hours Type:]],'Employee Info'!$C$2:$E$2,0)),"")</f>
        <v/>
      </c>
      <c r="K1433" s="19" t="str">
        <f>IFERROR(INDEX('Employee Info'!$C$3:$J$200,MATCH(Data7[[#This Row],[Name:]],'Employee Info'!$B$3:$B$200,0),MATCH(Data7[[#Headers],[Truck]],'Employee Info'!$C$2:$J$2,0)),"")</f>
        <v/>
      </c>
      <c r="L1433" s="19" t="str">
        <f>IFERROR(INDEX('Employee Info'!$C$3:$J$200,MATCH(Data7[[#This Row],[Name:]],'Employee Info'!$B$3:$B$200,0),MATCH(Data7[[#Headers],[Phone]],'Employee Info'!$C$2:$J$2,0)),"")</f>
        <v/>
      </c>
      <c r="M1433" s="19" t="str">
        <f>IFERROR(INDEX('Employee Info'!$C$3:$J$200,MATCH(Data7[[#This Row],[Name:]],'Employee Info'!$B$3:$B$200,0),MATCH(Data7[[#Headers],[Tech]],'Employee Info'!$C$2:$J$2,0)),"")</f>
        <v/>
      </c>
      <c r="N1433" s="19" t="str">
        <f>IFERROR(INDEX('Employee Info'!$C$3:$J$200,MATCH(Data7[[#This Row],[Name:]],'Employee Info'!$B$3:$B$200,0),MATCH(Data7[[#Headers],[Other]],'Employee Info'!$C$2:$J$2,0)),"")</f>
        <v/>
      </c>
      <c r="O1433" s="19">
        <f>IFERROR((Data7[[#This Row],[Hours:]]*SUM(Data7[[#This Row],[Rate]:[Other]])),"")</f>
        <v>0</v>
      </c>
      <c r="P1433" s="7" t="str">
        <f>IF(Data7[[#This Row],[WO'#:]]="","Riley #","WO#")</f>
        <v>WO#</v>
      </c>
      <c r="Q1433" s="7">
        <f>IFERROR(WEEKNUM(Data7[[#This Row],[Date:]]),"")</f>
        <v>31</v>
      </c>
      <c r="R1433" s="6">
        <f t="shared" si="66"/>
        <v>45501</v>
      </c>
      <c r="S1433" s="6">
        <f>Data7[[#This Row],[Week Start]]+7</f>
        <v>45508</v>
      </c>
      <c r="T1433" s="7" t="str">
        <f t="shared" si="67"/>
        <v>7/28/2024 - 8/4/2024</v>
      </c>
      <c r="U1433" s="7" t="str">
        <f t="shared" si="68"/>
        <v>Time Card</v>
      </c>
      <c r="V1433" s="8" t="str">
        <f>RIGHT(TEXT(Data7[[#This Row],[Date:]],"mmddyyyy"),4)</f>
        <v>2024</v>
      </c>
      <c r="W1433" s="8" t="str">
        <f>MID(TEXT(Data7[[#This Row],[Date:]],"mmddyyyy"),3,2)</f>
        <v>30</v>
      </c>
      <c r="X1433" s="8" t="str">
        <f>LEFT(TEXT(Data7[[#This Row],[Date:]],"mmddyyyy"),2)</f>
        <v>07</v>
      </c>
      <c r="Y1433" s="6">
        <f>DATE(Data7[[#This Row],[Year]],Data7[[#This Row],[Month]],Data7[[#This Row],[Day]])</f>
        <v>45503</v>
      </c>
    </row>
    <row r="1434" spans="1:25" x14ac:dyDescent="0.3">
      <c r="A1434" s="5">
        <v>45507.367463888892</v>
      </c>
      <c r="B1434" s="7" t="s">
        <v>66</v>
      </c>
      <c r="C1434" s="6" t="s">
        <v>1946</v>
      </c>
      <c r="D1434" s="7" t="s">
        <v>1997</v>
      </c>
      <c r="E1434" s="8">
        <v>1</v>
      </c>
      <c r="F1434" s="7">
        <v>7137375</v>
      </c>
      <c r="G1434" s="7" t="s">
        <v>68</v>
      </c>
      <c r="H1434" s="7" t="s">
        <v>756</v>
      </c>
      <c r="I1434" s="7" t="s">
        <v>44</v>
      </c>
      <c r="J1434" s="19" t="str">
        <f>IFERROR(INDEX('Employee Info'!$C$3:$E$200,MATCH(Data7[[#This Row],[Name:]],'Employee Info'!$B$3:$B$200,0),MATCH(Data7[[#This Row],[Hours Type:]],'Employee Info'!$C$2:$E$2,0)),"")</f>
        <v/>
      </c>
      <c r="K1434" s="19" t="str">
        <f>IFERROR(INDEX('Employee Info'!$C$3:$J$200,MATCH(Data7[[#This Row],[Name:]],'Employee Info'!$B$3:$B$200,0),MATCH(Data7[[#Headers],[Truck]],'Employee Info'!$C$2:$J$2,0)),"")</f>
        <v/>
      </c>
      <c r="L1434" s="19" t="str">
        <f>IFERROR(INDEX('Employee Info'!$C$3:$J$200,MATCH(Data7[[#This Row],[Name:]],'Employee Info'!$B$3:$B$200,0),MATCH(Data7[[#Headers],[Phone]],'Employee Info'!$C$2:$J$2,0)),"")</f>
        <v/>
      </c>
      <c r="M1434" s="19" t="str">
        <f>IFERROR(INDEX('Employee Info'!$C$3:$J$200,MATCH(Data7[[#This Row],[Name:]],'Employee Info'!$B$3:$B$200,0),MATCH(Data7[[#Headers],[Tech]],'Employee Info'!$C$2:$J$2,0)),"")</f>
        <v/>
      </c>
      <c r="N1434" s="19" t="str">
        <f>IFERROR(INDEX('Employee Info'!$C$3:$J$200,MATCH(Data7[[#This Row],[Name:]],'Employee Info'!$B$3:$B$200,0),MATCH(Data7[[#Headers],[Other]],'Employee Info'!$C$2:$J$2,0)),"")</f>
        <v/>
      </c>
      <c r="O1434" s="19">
        <f>IFERROR((Data7[[#This Row],[Hours:]]*SUM(Data7[[#This Row],[Rate]:[Other]])),"")</f>
        <v>0</v>
      </c>
      <c r="P1434" s="7" t="str">
        <f>IF(Data7[[#This Row],[WO'#:]]="","Riley #","WO#")</f>
        <v>WO#</v>
      </c>
      <c r="Q1434" s="7">
        <f>IFERROR(WEEKNUM(Data7[[#This Row],[Date:]]),"")</f>
        <v>31</v>
      </c>
      <c r="R1434" s="6">
        <f t="shared" si="66"/>
        <v>45501</v>
      </c>
      <c r="S1434" s="6">
        <f>Data7[[#This Row],[Week Start]]+7</f>
        <v>45508</v>
      </c>
      <c r="T1434" s="7" t="str">
        <f t="shared" si="67"/>
        <v>7/28/2024 - 8/4/2024</v>
      </c>
      <c r="U1434" s="7" t="str">
        <f t="shared" si="68"/>
        <v>Time Card</v>
      </c>
      <c r="V1434" s="8" t="str">
        <f>RIGHT(TEXT(Data7[[#This Row],[Date:]],"mmddyyyy"),4)</f>
        <v>2024</v>
      </c>
      <c r="W1434" s="8" t="str">
        <f>MID(TEXT(Data7[[#This Row],[Date:]],"mmddyyyy"),3,2)</f>
        <v>30</v>
      </c>
      <c r="X1434" s="8" t="str">
        <f>LEFT(TEXT(Data7[[#This Row],[Date:]],"mmddyyyy"),2)</f>
        <v>07</v>
      </c>
      <c r="Y1434" s="6">
        <f>DATE(Data7[[#This Row],[Year]],Data7[[#This Row],[Month]],Data7[[#This Row],[Day]])</f>
        <v>45503</v>
      </c>
    </row>
    <row r="1435" spans="1:25" x14ac:dyDescent="0.3">
      <c r="A1435" s="5">
        <v>45503.581501967594</v>
      </c>
      <c r="B1435" s="7" t="s">
        <v>23</v>
      </c>
      <c r="C1435" s="6" t="s">
        <v>1946</v>
      </c>
      <c r="D1435" s="7" t="s">
        <v>1952</v>
      </c>
      <c r="E1435" s="8">
        <v>2</v>
      </c>
      <c r="F1435" s="7" t="s">
        <v>68</v>
      </c>
      <c r="G1435" s="7" t="s">
        <v>68</v>
      </c>
      <c r="H1435" s="7" t="s">
        <v>756</v>
      </c>
      <c r="I1435" s="7" t="s">
        <v>44</v>
      </c>
      <c r="J1435" s="19" t="str">
        <f>IFERROR(INDEX('Employee Info'!$C$3:$E$200,MATCH(Data7[[#This Row],[Name:]],'Employee Info'!$B$3:$B$200,0),MATCH(Data7[[#This Row],[Hours Type:]],'Employee Info'!$C$2:$E$2,0)),"")</f>
        <v/>
      </c>
      <c r="K1435" s="19" t="str">
        <f>IFERROR(INDEX('Employee Info'!$C$3:$J$200,MATCH(Data7[[#This Row],[Name:]],'Employee Info'!$B$3:$B$200,0),MATCH(Data7[[#Headers],[Truck]],'Employee Info'!$C$2:$J$2,0)),"")</f>
        <v/>
      </c>
      <c r="L1435" s="19" t="str">
        <f>IFERROR(INDEX('Employee Info'!$C$3:$J$200,MATCH(Data7[[#This Row],[Name:]],'Employee Info'!$B$3:$B$200,0),MATCH(Data7[[#Headers],[Phone]],'Employee Info'!$C$2:$J$2,0)),"")</f>
        <v/>
      </c>
      <c r="M1435" s="19" t="str">
        <f>IFERROR(INDEX('Employee Info'!$C$3:$J$200,MATCH(Data7[[#This Row],[Name:]],'Employee Info'!$B$3:$B$200,0),MATCH(Data7[[#Headers],[Tech]],'Employee Info'!$C$2:$J$2,0)),"")</f>
        <v/>
      </c>
      <c r="N1435" s="19" t="str">
        <f>IFERROR(INDEX('Employee Info'!$C$3:$J$200,MATCH(Data7[[#This Row],[Name:]],'Employee Info'!$B$3:$B$200,0),MATCH(Data7[[#Headers],[Other]],'Employee Info'!$C$2:$J$2,0)),"")</f>
        <v/>
      </c>
      <c r="O1435" s="19">
        <f>IFERROR((Data7[[#This Row],[Hours:]]*SUM(Data7[[#This Row],[Rate]:[Other]])),"")</f>
        <v>0</v>
      </c>
      <c r="P1435" s="7" t="str">
        <f>IF(Data7[[#This Row],[WO'#:]]="","Riley #","WO#")</f>
        <v>Riley #</v>
      </c>
      <c r="Q1435" s="7">
        <f>IFERROR(WEEKNUM(Data7[[#This Row],[Date:]]),"")</f>
        <v>31</v>
      </c>
      <c r="R1435" s="6">
        <f t="shared" si="66"/>
        <v>45501</v>
      </c>
      <c r="S1435" s="6">
        <f>Data7[[#This Row],[Week Start]]+7</f>
        <v>45508</v>
      </c>
      <c r="T1435" s="7" t="str">
        <f t="shared" si="67"/>
        <v>7/28/2024 - 8/4/2024</v>
      </c>
      <c r="U1435" s="7" t="str">
        <f t="shared" si="68"/>
        <v>Time Card</v>
      </c>
      <c r="V1435" s="8" t="str">
        <f>RIGHT(TEXT(Data7[[#This Row],[Date:]],"mmddyyyy"),4)</f>
        <v>2024</v>
      </c>
      <c r="W1435" s="8" t="str">
        <f>MID(TEXT(Data7[[#This Row],[Date:]],"mmddyyyy"),3,2)</f>
        <v>30</v>
      </c>
      <c r="X1435" s="8" t="str">
        <f>LEFT(TEXT(Data7[[#This Row],[Date:]],"mmddyyyy"),2)</f>
        <v>07</v>
      </c>
      <c r="Y1435" s="6">
        <f>DATE(Data7[[#This Row],[Year]],Data7[[#This Row],[Month]],Data7[[#This Row],[Day]])</f>
        <v>45503</v>
      </c>
    </row>
    <row r="1436" spans="1:25" x14ac:dyDescent="0.3">
      <c r="A1436" s="5">
        <v>45503.578809722225</v>
      </c>
      <c r="B1436" s="7" t="s">
        <v>35</v>
      </c>
      <c r="C1436" s="6" t="s">
        <v>1946</v>
      </c>
      <c r="D1436" s="7" t="s">
        <v>1949</v>
      </c>
      <c r="E1436" s="8">
        <v>3</v>
      </c>
      <c r="F1436" s="7" t="s">
        <v>68</v>
      </c>
      <c r="G1436" s="7" t="s">
        <v>68</v>
      </c>
      <c r="H1436" s="7" t="s">
        <v>1948</v>
      </c>
      <c r="I1436" s="7" t="s">
        <v>44</v>
      </c>
      <c r="J1436" s="19" t="str">
        <f>IFERROR(INDEX('Employee Info'!$C$3:$E$200,MATCH(Data7[[#This Row],[Name:]],'Employee Info'!$B$3:$B$200,0),MATCH(Data7[[#This Row],[Hours Type:]],'Employee Info'!$C$2:$E$2,0)),"")</f>
        <v/>
      </c>
      <c r="K1436" s="19" t="str">
        <f>IFERROR(INDEX('Employee Info'!$C$3:$J$200,MATCH(Data7[[#This Row],[Name:]],'Employee Info'!$B$3:$B$200,0),MATCH(Data7[[#Headers],[Truck]],'Employee Info'!$C$2:$J$2,0)),"")</f>
        <v/>
      </c>
      <c r="L1436" s="19" t="str">
        <f>IFERROR(INDEX('Employee Info'!$C$3:$J$200,MATCH(Data7[[#This Row],[Name:]],'Employee Info'!$B$3:$B$200,0),MATCH(Data7[[#Headers],[Phone]],'Employee Info'!$C$2:$J$2,0)),"")</f>
        <v/>
      </c>
      <c r="M1436" s="19" t="str">
        <f>IFERROR(INDEX('Employee Info'!$C$3:$J$200,MATCH(Data7[[#This Row],[Name:]],'Employee Info'!$B$3:$B$200,0),MATCH(Data7[[#Headers],[Tech]],'Employee Info'!$C$2:$J$2,0)),"")</f>
        <v/>
      </c>
      <c r="N1436" s="19" t="str">
        <f>IFERROR(INDEX('Employee Info'!$C$3:$J$200,MATCH(Data7[[#This Row],[Name:]],'Employee Info'!$B$3:$B$200,0),MATCH(Data7[[#Headers],[Other]],'Employee Info'!$C$2:$J$2,0)),"")</f>
        <v/>
      </c>
      <c r="O1436" s="19">
        <f>IFERROR((Data7[[#This Row],[Hours:]]*SUM(Data7[[#This Row],[Rate]:[Other]])),"")</f>
        <v>0</v>
      </c>
      <c r="P1436" s="7" t="str">
        <f>IF(Data7[[#This Row],[WO'#:]]="","Riley #","WO#")</f>
        <v>Riley #</v>
      </c>
      <c r="Q1436" s="7">
        <f>IFERROR(WEEKNUM(Data7[[#This Row],[Date:]]),"")</f>
        <v>31</v>
      </c>
      <c r="R1436" s="6">
        <f t="shared" si="66"/>
        <v>45501</v>
      </c>
      <c r="S1436" s="6">
        <f>Data7[[#This Row],[Week Start]]+7</f>
        <v>45508</v>
      </c>
      <c r="T1436" s="7" t="str">
        <f t="shared" si="67"/>
        <v>7/28/2024 - 8/4/2024</v>
      </c>
      <c r="U1436" s="7" t="str">
        <f t="shared" si="68"/>
        <v>Time Card</v>
      </c>
      <c r="V1436" s="8" t="str">
        <f>RIGHT(TEXT(Data7[[#This Row],[Date:]],"mmddyyyy"),4)</f>
        <v>2024</v>
      </c>
      <c r="W1436" s="8" t="str">
        <f>MID(TEXT(Data7[[#This Row],[Date:]],"mmddyyyy"),3,2)</f>
        <v>30</v>
      </c>
      <c r="X1436" s="8" t="str">
        <f>LEFT(TEXT(Data7[[#This Row],[Date:]],"mmddyyyy"),2)</f>
        <v>07</v>
      </c>
      <c r="Y1436" s="6">
        <f>DATE(Data7[[#This Row],[Year]],Data7[[#This Row],[Month]],Data7[[#This Row],[Day]])</f>
        <v>45503</v>
      </c>
    </row>
    <row r="1437" spans="1:25" x14ac:dyDescent="0.3">
      <c r="A1437" s="5">
        <v>45503.569946527779</v>
      </c>
      <c r="B1437" s="7" t="s">
        <v>342</v>
      </c>
      <c r="C1437" s="6" t="s">
        <v>1946</v>
      </c>
      <c r="D1437" s="7" t="s">
        <v>1945</v>
      </c>
      <c r="E1437" s="8">
        <v>8</v>
      </c>
      <c r="F1437" s="7" t="s">
        <v>68</v>
      </c>
      <c r="G1437" s="7" t="s">
        <v>68</v>
      </c>
      <c r="H1437" s="7" t="s">
        <v>912</v>
      </c>
      <c r="I1437" s="7" t="s">
        <v>44</v>
      </c>
      <c r="J1437" s="19" t="str">
        <f>IFERROR(INDEX('Employee Info'!$C$3:$E$200,MATCH(Data7[[#This Row],[Name:]],'Employee Info'!$B$3:$B$200,0),MATCH(Data7[[#This Row],[Hours Type:]],'Employee Info'!$C$2:$E$2,0)),"")</f>
        <v/>
      </c>
      <c r="K1437" s="19" t="str">
        <f>IFERROR(INDEX('Employee Info'!$C$3:$J$200,MATCH(Data7[[#This Row],[Name:]],'Employee Info'!$B$3:$B$200,0),MATCH(Data7[[#Headers],[Truck]],'Employee Info'!$C$2:$J$2,0)),"")</f>
        <v/>
      </c>
      <c r="L1437" s="19" t="str">
        <f>IFERROR(INDEX('Employee Info'!$C$3:$J$200,MATCH(Data7[[#This Row],[Name:]],'Employee Info'!$B$3:$B$200,0),MATCH(Data7[[#Headers],[Phone]],'Employee Info'!$C$2:$J$2,0)),"")</f>
        <v/>
      </c>
      <c r="M1437" s="19" t="str">
        <f>IFERROR(INDEX('Employee Info'!$C$3:$J$200,MATCH(Data7[[#This Row],[Name:]],'Employee Info'!$B$3:$B$200,0),MATCH(Data7[[#Headers],[Tech]],'Employee Info'!$C$2:$J$2,0)),"")</f>
        <v/>
      </c>
      <c r="N1437" s="19" t="str">
        <f>IFERROR(INDEX('Employee Info'!$C$3:$J$200,MATCH(Data7[[#This Row],[Name:]],'Employee Info'!$B$3:$B$200,0),MATCH(Data7[[#Headers],[Other]],'Employee Info'!$C$2:$J$2,0)),"")</f>
        <v/>
      </c>
      <c r="O1437" s="19">
        <f>IFERROR((Data7[[#This Row],[Hours:]]*SUM(Data7[[#This Row],[Rate]:[Other]])),"")</f>
        <v>0</v>
      </c>
      <c r="P1437" s="7" t="str">
        <f>IF(Data7[[#This Row],[WO'#:]]="","Riley #","WO#")</f>
        <v>Riley #</v>
      </c>
      <c r="Q1437" s="7">
        <f>IFERROR(WEEKNUM(Data7[[#This Row],[Date:]]),"")</f>
        <v>31</v>
      </c>
      <c r="R1437" s="6">
        <f t="shared" si="66"/>
        <v>45501</v>
      </c>
      <c r="S1437" s="6">
        <f>Data7[[#This Row],[Week Start]]+7</f>
        <v>45508</v>
      </c>
      <c r="T1437" s="7" t="str">
        <f t="shared" si="67"/>
        <v>7/28/2024 - 8/4/2024</v>
      </c>
      <c r="U1437" s="7" t="str">
        <f t="shared" si="68"/>
        <v>Time Card</v>
      </c>
      <c r="V1437" s="8" t="str">
        <f>RIGHT(TEXT(Data7[[#This Row],[Date:]],"mmddyyyy"),4)</f>
        <v>2024</v>
      </c>
      <c r="W1437" s="8" t="str">
        <f>MID(TEXT(Data7[[#This Row],[Date:]],"mmddyyyy"),3,2)</f>
        <v>30</v>
      </c>
      <c r="X1437" s="8" t="str">
        <f>LEFT(TEXT(Data7[[#This Row],[Date:]],"mmddyyyy"),2)</f>
        <v>07</v>
      </c>
      <c r="Y1437" s="6">
        <f>DATE(Data7[[#This Row],[Year]],Data7[[#This Row],[Month]],Data7[[#This Row],[Day]])</f>
        <v>45503</v>
      </c>
    </row>
    <row r="1438" spans="1:25" x14ac:dyDescent="0.3">
      <c r="A1438" s="5">
        <v>45503.580926041664</v>
      </c>
      <c r="B1438" s="7" t="s">
        <v>23</v>
      </c>
      <c r="C1438" s="6" t="s">
        <v>1946</v>
      </c>
      <c r="D1438" s="7" t="s">
        <v>1951</v>
      </c>
      <c r="E1438" s="8">
        <v>3</v>
      </c>
      <c r="F1438" s="7" t="s">
        <v>68</v>
      </c>
      <c r="G1438" s="7" t="s">
        <v>68</v>
      </c>
      <c r="H1438" s="7" t="s">
        <v>912</v>
      </c>
      <c r="I1438" s="7" t="s">
        <v>44</v>
      </c>
      <c r="J1438" s="19" t="str">
        <f>IFERROR(INDEX('Employee Info'!$C$3:$E$200,MATCH(Data7[[#This Row],[Name:]],'Employee Info'!$B$3:$B$200,0),MATCH(Data7[[#This Row],[Hours Type:]],'Employee Info'!$C$2:$E$2,0)),"")</f>
        <v/>
      </c>
      <c r="K1438" s="19" t="str">
        <f>IFERROR(INDEX('Employee Info'!$C$3:$J$200,MATCH(Data7[[#This Row],[Name:]],'Employee Info'!$B$3:$B$200,0),MATCH(Data7[[#Headers],[Truck]],'Employee Info'!$C$2:$J$2,0)),"")</f>
        <v/>
      </c>
      <c r="L1438" s="19" t="str">
        <f>IFERROR(INDEX('Employee Info'!$C$3:$J$200,MATCH(Data7[[#This Row],[Name:]],'Employee Info'!$B$3:$B$200,0),MATCH(Data7[[#Headers],[Phone]],'Employee Info'!$C$2:$J$2,0)),"")</f>
        <v/>
      </c>
      <c r="M1438" s="19" t="str">
        <f>IFERROR(INDEX('Employee Info'!$C$3:$J$200,MATCH(Data7[[#This Row],[Name:]],'Employee Info'!$B$3:$B$200,0),MATCH(Data7[[#Headers],[Tech]],'Employee Info'!$C$2:$J$2,0)),"")</f>
        <v/>
      </c>
      <c r="N1438" s="19" t="str">
        <f>IFERROR(INDEX('Employee Info'!$C$3:$J$200,MATCH(Data7[[#This Row],[Name:]],'Employee Info'!$B$3:$B$200,0),MATCH(Data7[[#Headers],[Other]],'Employee Info'!$C$2:$J$2,0)),"")</f>
        <v/>
      </c>
      <c r="O1438" s="19">
        <f>IFERROR((Data7[[#This Row],[Hours:]]*SUM(Data7[[#This Row],[Rate]:[Other]])),"")</f>
        <v>0</v>
      </c>
      <c r="P1438" s="7" t="str">
        <f>IF(Data7[[#This Row],[WO'#:]]="","Riley #","WO#")</f>
        <v>Riley #</v>
      </c>
      <c r="Q1438" s="7">
        <f>IFERROR(WEEKNUM(Data7[[#This Row],[Date:]]),"")</f>
        <v>31</v>
      </c>
      <c r="R1438" s="6">
        <f t="shared" si="66"/>
        <v>45501</v>
      </c>
      <c r="S1438" s="6">
        <f>Data7[[#This Row],[Week Start]]+7</f>
        <v>45508</v>
      </c>
      <c r="T1438" s="7" t="str">
        <f t="shared" si="67"/>
        <v>7/28/2024 - 8/4/2024</v>
      </c>
      <c r="U1438" s="7" t="str">
        <f t="shared" si="68"/>
        <v>Time Card</v>
      </c>
      <c r="V1438" s="8" t="str">
        <f>RIGHT(TEXT(Data7[[#This Row],[Date:]],"mmddyyyy"),4)</f>
        <v>2024</v>
      </c>
      <c r="W1438" s="8" t="str">
        <f>MID(TEXT(Data7[[#This Row],[Date:]],"mmddyyyy"),3,2)</f>
        <v>30</v>
      </c>
      <c r="X1438" s="8" t="str">
        <f>LEFT(TEXT(Data7[[#This Row],[Date:]],"mmddyyyy"),2)</f>
        <v>07</v>
      </c>
      <c r="Y1438" s="6">
        <f>DATE(Data7[[#This Row],[Year]],Data7[[#This Row],[Month]],Data7[[#This Row],[Day]])</f>
        <v>45503</v>
      </c>
    </row>
    <row r="1439" spans="1:25" x14ac:dyDescent="0.3">
      <c r="A1439" s="5">
        <v>45503.582169675923</v>
      </c>
      <c r="B1439" s="7" t="s">
        <v>23</v>
      </c>
      <c r="C1439" s="6" t="s">
        <v>1946</v>
      </c>
      <c r="D1439" s="7" t="s">
        <v>1881</v>
      </c>
      <c r="E1439" s="8">
        <v>3</v>
      </c>
      <c r="F1439" s="7" t="s">
        <v>68</v>
      </c>
      <c r="G1439" s="7" t="s">
        <v>68</v>
      </c>
      <c r="H1439" s="7" t="s">
        <v>1953</v>
      </c>
      <c r="I1439" s="7" t="s">
        <v>44</v>
      </c>
      <c r="J1439" s="19" t="str">
        <f>IFERROR(INDEX('Employee Info'!$C$3:$E$200,MATCH(Data7[[#This Row],[Name:]],'Employee Info'!$B$3:$B$200,0),MATCH(Data7[[#This Row],[Hours Type:]],'Employee Info'!$C$2:$E$2,0)),"")</f>
        <v/>
      </c>
      <c r="K1439" s="19" t="str">
        <f>IFERROR(INDEX('Employee Info'!$C$3:$J$200,MATCH(Data7[[#This Row],[Name:]],'Employee Info'!$B$3:$B$200,0),MATCH(Data7[[#Headers],[Truck]],'Employee Info'!$C$2:$J$2,0)),"")</f>
        <v/>
      </c>
      <c r="L1439" s="19" t="str">
        <f>IFERROR(INDEX('Employee Info'!$C$3:$J$200,MATCH(Data7[[#This Row],[Name:]],'Employee Info'!$B$3:$B$200,0),MATCH(Data7[[#Headers],[Phone]],'Employee Info'!$C$2:$J$2,0)),"")</f>
        <v/>
      </c>
      <c r="M1439" s="19" t="str">
        <f>IFERROR(INDEX('Employee Info'!$C$3:$J$200,MATCH(Data7[[#This Row],[Name:]],'Employee Info'!$B$3:$B$200,0),MATCH(Data7[[#Headers],[Tech]],'Employee Info'!$C$2:$J$2,0)),"")</f>
        <v/>
      </c>
      <c r="N1439" s="19" t="str">
        <f>IFERROR(INDEX('Employee Info'!$C$3:$J$200,MATCH(Data7[[#This Row],[Name:]],'Employee Info'!$B$3:$B$200,0),MATCH(Data7[[#Headers],[Other]],'Employee Info'!$C$2:$J$2,0)),"")</f>
        <v/>
      </c>
      <c r="O1439" s="19">
        <f>IFERROR((Data7[[#This Row],[Hours:]]*SUM(Data7[[#This Row],[Rate]:[Other]])),"")</f>
        <v>0</v>
      </c>
      <c r="P1439" s="7" t="str">
        <f>IF(Data7[[#This Row],[WO'#:]]="","Riley #","WO#")</f>
        <v>Riley #</v>
      </c>
      <c r="Q1439" s="7">
        <f>IFERROR(WEEKNUM(Data7[[#This Row],[Date:]]),"")</f>
        <v>31</v>
      </c>
      <c r="R1439" s="6">
        <f t="shared" si="66"/>
        <v>45501</v>
      </c>
      <c r="S1439" s="6">
        <f>Data7[[#This Row],[Week Start]]+7</f>
        <v>45508</v>
      </c>
      <c r="T1439" s="7" t="str">
        <f t="shared" si="67"/>
        <v>7/28/2024 - 8/4/2024</v>
      </c>
      <c r="U1439" s="7" t="str">
        <f t="shared" si="68"/>
        <v>Time Card</v>
      </c>
      <c r="V1439" s="8" t="str">
        <f>RIGHT(TEXT(Data7[[#This Row],[Date:]],"mmddyyyy"),4)</f>
        <v>2024</v>
      </c>
      <c r="W1439" s="8" t="str">
        <f>MID(TEXT(Data7[[#This Row],[Date:]],"mmddyyyy"),3,2)</f>
        <v>30</v>
      </c>
      <c r="X1439" s="8" t="str">
        <f>LEFT(TEXT(Data7[[#This Row],[Date:]],"mmddyyyy"),2)</f>
        <v>07</v>
      </c>
      <c r="Y1439" s="6">
        <f>DATE(Data7[[#This Row],[Year]],Data7[[#This Row],[Month]],Data7[[#This Row],[Day]])</f>
        <v>45503</v>
      </c>
    </row>
    <row r="1440" spans="1:25" x14ac:dyDescent="0.3">
      <c r="A1440" s="5">
        <v>45507.371911111113</v>
      </c>
      <c r="B1440" s="7" t="s">
        <v>66</v>
      </c>
      <c r="C1440" s="6" t="s">
        <v>1955</v>
      </c>
      <c r="D1440" s="7" t="s">
        <v>2001</v>
      </c>
      <c r="E1440" s="8">
        <v>1</v>
      </c>
      <c r="F1440" s="7">
        <v>20028</v>
      </c>
      <c r="G1440" s="7" t="s">
        <v>68</v>
      </c>
      <c r="H1440" s="7" t="s">
        <v>756</v>
      </c>
      <c r="I1440" s="7" t="s">
        <v>45</v>
      </c>
      <c r="J1440" s="19" t="str">
        <f>IFERROR(INDEX('Employee Info'!$C$3:$E$200,MATCH(Data7[[#This Row],[Name:]],'Employee Info'!$B$3:$B$200,0),MATCH(Data7[[#This Row],[Hours Type:]],'Employee Info'!$C$2:$E$2,0)),"")</f>
        <v/>
      </c>
      <c r="K1440" s="19" t="str">
        <f>IFERROR(INDEX('Employee Info'!$C$3:$J$200,MATCH(Data7[[#This Row],[Name:]],'Employee Info'!$B$3:$B$200,0),MATCH(Data7[[#Headers],[Truck]],'Employee Info'!$C$2:$J$2,0)),"")</f>
        <v/>
      </c>
      <c r="L1440" s="19" t="str">
        <f>IFERROR(INDEX('Employee Info'!$C$3:$J$200,MATCH(Data7[[#This Row],[Name:]],'Employee Info'!$B$3:$B$200,0),MATCH(Data7[[#Headers],[Phone]],'Employee Info'!$C$2:$J$2,0)),"")</f>
        <v/>
      </c>
      <c r="M1440" s="19" t="str">
        <f>IFERROR(INDEX('Employee Info'!$C$3:$J$200,MATCH(Data7[[#This Row],[Name:]],'Employee Info'!$B$3:$B$200,0),MATCH(Data7[[#Headers],[Tech]],'Employee Info'!$C$2:$J$2,0)),"")</f>
        <v/>
      </c>
      <c r="N1440" s="19" t="str">
        <f>IFERROR(INDEX('Employee Info'!$C$3:$J$200,MATCH(Data7[[#This Row],[Name:]],'Employee Info'!$B$3:$B$200,0),MATCH(Data7[[#Headers],[Other]],'Employee Info'!$C$2:$J$2,0)),"")</f>
        <v/>
      </c>
      <c r="O1440" s="19">
        <f>IFERROR((Data7[[#This Row],[Hours:]]*SUM(Data7[[#This Row],[Rate]:[Other]])),"")</f>
        <v>0</v>
      </c>
      <c r="P1440" s="7" t="str">
        <f>IF(Data7[[#This Row],[WO'#:]]="","Riley #","WO#")</f>
        <v>WO#</v>
      </c>
      <c r="Q1440" s="7">
        <f>IFERROR(WEEKNUM(Data7[[#This Row],[Date:]]),"")</f>
        <v>31</v>
      </c>
      <c r="R1440" s="6">
        <f t="shared" si="66"/>
        <v>45501</v>
      </c>
      <c r="S1440" s="6">
        <f>Data7[[#This Row],[Week Start]]+7</f>
        <v>45508</v>
      </c>
      <c r="T1440" s="7" t="str">
        <f t="shared" si="67"/>
        <v>7/28/2024 - 8/4/2024</v>
      </c>
      <c r="U1440" s="7" t="str">
        <f t="shared" si="68"/>
        <v>Time Card</v>
      </c>
      <c r="V1440" s="8" t="str">
        <f>RIGHT(TEXT(Data7[[#This Row],[Date:]],"mmddyyyy"),4)</f>
        <v>2024</v>
      </c>
      <c r="W1440" s="8" t="str">
        <f>MID(TEXT(Data7[[#This Row],[Date:]],"mmddyyyy"),3,2)</f>
        <v>31</v>
      </c>
      <c r="X1440" s="8" t="str">
        <f>LEFT(TEXT(Data7[[#This Row],[Date:]],"mmddyyyy"),2)</f>
        <v>07</v>
      </c>
      <c r="Y1440" s="6">
        <f>DATE(Data7[[#This Row],[Year]],Data7[[#This Row],[Month]],Data7[[#This Row],[Day]])</f>
        <v>45504</v>
      </c>
    </row>
    <row r="1441" spans="1:25" x14ac:dyDescent="0.3">
      <c r="A1441" s="5">
        <v>45507.372850115738</v>
      </c>
      <c r="B1441" s="7" t="s">
        <v>76</v>
      </c>
      <c r="C1441" s="6" t="s">
        <v>1955</v>
      </c>
      <c r="D1441" s="7" t="s">
        <v>156</v>
      </c>
      <c r="E1441" s="8">
        <v>1</v>
      </c>
      <c r="F1441" s="7">
        <v>20028</v>
      </c>
      <c r="G1441" s="7" t="s">
        <v>68</v>
      </c>
      <c r="H1441" s="7" t="s">
        <v>756</v>
      </c>
      <c r="I1441" s="7" t="s">
        <v>44</v>
      </c>
      <c r="J1441" s="19" t="str">
        <f>IFERROR(INDEX('Employee Info'!$C$3:$E$200,MATCH(Data7[[#This Row],[Name:]],'Employee Info'!$B$3:$B$200,0),MATCH(Data7[[#This Row],[Hours Type:]],'Employee Info'!$C$2:$E$2,0)),"")</f>
        <v/>
      </c>
      <c r="K1441" s="19" t="str">
        <f>IFERROR(INDEX('Employee Info'!$C$3:$J$200,MATCH(Data7[[#This Row],[Name:]],'Employee Info'!$B$3:$B$200,0),MATCH(Data7[[#Headers],[Truck]],'Employee Info'!$C$2:$J$2,0)),"")</f>
        <v/>
      </c>
      <c r="L1441" s="19" t="str">
        <f>IFERROR(INDEX('Employee Info'!$C$3:$J$200,MATCH(Data7[[#This Row],[Name:]],'Employee Info'!$B$3:$B$200,0),MATCH(Data7[[#Headers],[Phone]],'Employee Info'!$C$2:$J$2,0)),"")</f>
        <v/>
      </c>
      <c r="M1441" s="19" t="str">
        <f>IFERROR(INDEX('Employee Info'!$C$3:$J$200,MATCH(Data7[[#This Row],[Name:]],'Employee Info'!$B$3:$B$200,0),MATCH(Data7[[#Headers],[Tech]],'Employee Info'!$C$2:$J$2,0)),"")</f>
        <v/>
      </c>
      <c r="N1441" s="19" t="str">
        <f>IFERROR(INDEX('Employee Info'!$C$3:$J$200,MATCH(Data7[[#This Row],[Name:]],'Employee Info'!$B$3:$B$200,0),MATCH(Data7[[#Headers],[Other]],'Employee Info'!$C$2:$J$2,0)),"")</f>
        <v/>
      </c>
      <c r="O1441" s="19">
        <f>IFERROR((Data7[[#This Row],[Hours:]]*SUM(Data7[[#This Row],[Rate]:[Other]])),"")</f>
        <v>0</v>
      </c>
      <c r="P1441" s="7" t="str">
        <f>IF(Data7[[#This Row],[WO'#:]]="","Riley #","WO#")</f>
        <v>WO#</v>
      </c>
      <c r="Q1441" s="7">
        <f>IFERROR(WEEKNUM(Data7[[#This Row],[Date:]]),"")</f>
        <v>31</v>
      </c>
      <c r="R1441" s="6">
        <f t="shared" si="66"/>
        <v>45501</v>
      </c>
      <c r="S1441" s="6">
        <f>Data7[[#This Row],[Week Start]]+7</f>
        <v>45508</v>
      </c>
      <c r="T1441" s="7" t="str">
        <f t="shared" si="67"/>
        <v>7/28/2024 - 8/4/2024</v>
      </c>
      <c r="U1441" s="7" t="str">
        <f t="shared" si="68"/>
        <v>Time Card</v>
      </c>
      <c r="V1441" s="8" t="str">
        <f>RIGHT(TEXT(Data7[[#This Row],[Date:]],"mmddyyyy"),4)</f>
        <v>2024</v>
      </c>
      <c r="W1441" s="8" t="str">
        <f>MID(TEXT(Data7[[#This Row],[Date:]],"mmddyyyy"),3,2)</f>
        <v>31</v>
      </c>
      <c r="X1441" s="8" t="str">
        <f>LEFT(TEXT(Data7[[#This Row],[Date:]],"mmddyyyy"),2)</f>
        <v>07</v>
      </c>
      <c r="Y1441" s="6">
        <f>DATE(Data7[[#This Row],[Year]],Data7[[#This Row],[Month]],Data7[[#This Row],[Day]])</f>
        <v>45504</v>
      </c>
    </row>
    <row r="1442" spans="1:25" x14ac:dyDescent="0.3">
      <c r="A1442" s="5">
        <v>45507.354620486112</v>
      </c>
      <c r="B1442" s="7" t="s">
        <v>66</v>
      </c>
      <c r="C1442" s="6" t="s">
        <v>1955</v>
      </c>
      <c r="D1442" s="7" t="s">
        <v>1986</v>
      </c>
      <c r="E1442" s="8">
        <v>4</v>
      </c>
      <c r="F1442" s="7">
        <v>6984733</v>
      </c>
      <c r="G1442" s="7" t="s">
        <v>68</v>
      </c>
      <c r="H1442" s="7" t="s">
        <v>756</v>
      </c>
      <c r="I1442" s="7" t="s">
        <v>44</v>
      </c>
      <c r="J1442" s="19" t="str">
        <f>IFERROR(INDEX('Employee Info'!$C$3:$E$200,MATCH(Data7[[#This Row],[Name:]],'Employee Info'!$B$3:$B$200,0),MATCH(Data7[[#This Row],[Hours Type:]],'Employee Info'!$C$2:$E$2,0)),"")</f>
        <v/>
      </c>
      <c r="K1442" s="19" t="str">
        <f>IFERROR(INDEX('Employee Info'!$C$3:$J$200,MATCH(Data7[[#This Row],[Name:]],'Employee Info'!$B$3:$B$200,0),MATCH(Data7[[#Headers],[Truck]],'Employee Info'!$C$2:$J$2,0)),"")</f>
        <v/>
      </c>
      <c r="L1442" s="19" t="str">
        <f>IFERROR(INDEX('Employee Info'!$C$3:$J$200,MATCH(Data7[[#This Row],[Name:]],'Employee Info'!$B$3:$B$200,0),MATCH(Data7[[#Headers],[Phone]],'Employee Info'!$C$2:$J$2,0)),"")</f>
        <v/>
      </c>
      <c r="M1442" s="19" t="str">
        <f>IFERROR(INDEX('Employee Info'!$C$3:$J$200,MATCH(Data7[[#This Row],[Name:]],'Employee Info'!$B$3:$B$200,0),MATCH(Data7[[#Headers],[Tech]],'Employee Info'!$C$2:$J$2,0)),"")</f>
        <v/>
      </c>
      <c r="N1442" s="19" t="str">
        <f>IFERROR(INDEX('Employee Info'!$C$3:$J$200,MATCH(Data7[[#This Row],[Name:]],'Employee Info'!$B$3:$B$200,0),MATCH(Data7[[#Headers],[Other]],'Employee Info'!$C$2:$J$2,0)),"")</f>
        <v/>
      </c>
      <c r="O1442" s="19">
        <f>IFERROR((Data7[[#This Row],[Hours:]]*SUM(Data7[[#This Row],[Rate]:[Other]])),"")</f>
        <v>0</v>
      </c>
      <c r="P1442" s="7" t="str">
        <f>IF(Data7[[#This Row],[WO'#:]]="","Riley #","WO#")</f>
        <v>WO#</v>
      </c>
      <c r="Q1442" s="7">
        <f>IFERROR(WEEKNUM(Data7[[#This Row],[Date:]]),"")</f>
        <v>31</v>
      </c>
      <c r="R1442" s="6">
        <f t="shared" si="66"/>
        <v>45501</v>
      </c>
      <c r="S1442" s="6">
        <f>Data7[[#This Row],[Week Start]]+7</f>
        <v>45508</v>
      </c>
      <c r="T1442" s="7" t="str">
        <f t="shared" si="67"/>
        <v>7/28/2024 - 8/4/2024</v>
      </c>
      <c r="U1442" s="7" t="str">
        <f t="shared" si="68"/>
        <v>Time Card</v>
      </c>
      <c r="V1442" s="8" t="str">
        <f>RIGHT(TEXT(Data7[[#This Row],[Date:]],"mmddyyyy"),4)</f>
        <v>2024</v>
      </c>
      <c r="W1442" s="8" t="str">
        <f>MID(TEXT(Data7[[#This Row],[Date:]],"mmddyyyy"),3,2)</f>
        <v>31</v>
      </c>
      <c r="X1442" s="8" t="str">
        <f>LEFT(TEXT(Data7[[#This Row],[Date:]],"mmddyyyy"),2)</f>
        <v>07</v>
      </c>
      <c r="Y1442" s="6">
        <f>DATE(Data7[[#This Row],[Year]],Data7[[#This Row],[Month]],Data7[[#This Row],[Day]])</f>
        <v>45504</v>
      </c>
    </row>
    <row r="1443" spans="1:25" x14ac:dyDescent="0.3">
      <c r="A1443" s="5">
        <v>45517.491741898149</v>
      </c>
      <c r="B1443" s="7" t="s">
        <v>76</v>
      </c>
      <c r="C1443" s="6" t="s">
        <v>1955</v>
      </c>
      <c r="D1443" s="7" t="s">
        <v>156</v>
      </c>
      <c r="E1443" s="8">
        <v>1</v>
      </c>
      <c r="F1443" s="7">
        <v>6984733</v>
      </c>
      <c r="G1443" s="7" t="s">
        <v>68</v>
      </c>
      <c r="H1443" s="7" t="s">
        <v>756</v>
      </c>
      <c r="I1443" s="7" t="s">
        <v>44</v>
      </c>
      <c r="J1443" s="19" t="str">
        <f>IFERROR(INDEX('Employee Info'!$C$3:$E$200,MATCH(Data7[[#This Row],[Name:]],'Employee Info'!$B$3:$B$200,0),MATCH(Data7[[#This Row],[Hours Type:]],'Employee Info'!$C$2:$E$2,0)),"")</f>
        <v/>
      </c>
      <c r="K1443" s="19" t="str">
        <f>IFERROR(INDEX('Employee Info'!$C$3:$J$200,MATCH(Data7[[#This Row],[Name:]],'Employee Info'!$B$3:$B$200,0),MATCH(Data7[[#Headers],[Truck]],'Employee Info'!$C$2:$J$2,0)),"")</f>
        <v/>
      </c>
      <c r="L1443" s="19" t="str">
        <f>IFERROR(INDEX('Employee Info'!$C$3:$J$200,MATCH(Data7[[#This Row],[Name:]],'Employee Info'!$B$3:$B$200,0),MATCH(Data7[[#Headers],[Phone]],'Employee Info'!$C$2:$J$2,0)),"")</f>
        <v/>
      </c>
      <c r="M1443" s="19" t="str">
        <f>IFERROR(INDEX('Employee Info'!$C$3:$J$200,MATCH(Data7[[#This Row],[Name:]],'Employee Info'!$B$3:$B$200,0),MATCH(Data7[[#Headers],[Tech]],'Employee Info'!$C$2:$J$2,0)),"")</f>
        <v/>
      </c>
      <c r="N1443" s="19" t="str">
        <f>IFERROR(INDEX('Employee Info'!$C$3:$J$200,MATCH(Data7[[#This Row],[Name:]],'Employee Info'!$B$3:$B$200,0),MATCH(Data7[[#Headers],[Other]],'Employee Info'!$C$2:$J$2,0)),"")</f>
        <v/>
      </c>
      <c r="O1443" s="19">
        <f>IFERROR((Data7[[#This Row],[Hours:]]*SUM(Data7[[#This Row],[Rate]:[Other]])),"")</f>
        <v>0</v>
      </c>
      <c r="P1443" s="7" t="str">
        <f>IF(Data7[[#This Row],[WO'#:]]="","Riley #","WO#")</f>
        <v>WO#</v>
      </c>
      <c r="Q1443" s="7">
        <f>IFERROR(WEEKNUM(Data7[[#This Row],[Date:]]),"")</f>
        <v>31</v>
      </c>
      <c r="R1443" s="6">
        <f t="shared" si="66"/>
        <v>45501</v>
      </c>
      <c r="S1443" s="6">
        <f>Data7[[#This Row],[Week Start]]+7</f>
        <v>45508</v>
      </c>
      <c r="T1443" s="7" t="str">
        <f t="shared" si="67"/>
        <v>7/28/2024 - 8/4/2024</v>
      </c>
      <c r="U1443" s="7" t="str">
        <f t="shared" si="68"/>
        <v>Time Card</v>
      </c>
      <c r="V1443" s="8" t="str">
        <f>RIGHT(TEXT(Data7[[#This Row],[Date:]],"mmddyyyy"),4)</f>
        <v>2024</v>
      </c>
      <c r="W1443" s="8" t="str">
        <f>MID(TEXT(Data7[[#This Row],[Date:]],"mmddyyyy"),3,2)</f>
        <v>31</v>
      </c>
      <c r="X1443" s="8" t="str">
        <f>LEFT(TEXT(Data7[[#This Row],[Date:]],"mmddyyyy"),2)</f>
        <v>07</v>
      </c>
      <c r="Y1443" s="6">
        <f>DATE(Data7[[#This Row],[Year]],Data7[[#This Row],[Month]],Data7[[#This Row],[Day]])</f>
        <v>45504</v>
      </c>
    </row>
    <row r="1444" spans="1:25" x14ac:dyDescent="0.3">
      <c r="A1444" s="5">
        <v>45504.57975960648</v>
      </c>
      <c r="B1444" s="7" t="s">
        <v>34</v>
      </c>
      <c r="C1444" s="6" t="s">
        <v>1955</v>
      </c>
      <c r="D1444" s="7" t="s">
        <v>1961</v>
      </c>
      <c r="E1444" s="8">
        <v>2</v>
      </c>
      <c r="F1444" s="7">
        <v>7128629</v>
      </c>
      <c r="G1444" s="7" t="s">
        <v>68</v>
      </c>
      <c r="H1444" s="7" t="s">
        <v>756</v>
      </c>
      <c r="I1444" s="7" t="s">
        <v>44</v>
      </c>
      <c r="J1444" s="19" t="str">
        <f>IFERROR(INDEX('Employee Info'!$C$3:$E$200,MATCH(Data7[[#This Row],[Name:]],'Employee Info'!$B$3:$B$200,0),MATCH(Data7[[#This Row],[Hours Type:]],'Employee Info'!$C$2:$E$2,0)),"")</f>
        <v/>
      </c>
      <c r="K1444" s="19" t="str">
        <f>IFERROR(INDEX('Employee Info'!$C$3:$J$200,MATCH(Data7[[#This Row],[Name:]],'Employee Info'!$B$3:$B$200,0),MATCH(Data7[[#Headers],[Truck]],'Employee Info'!$C$2:$J$2,0)),"")</f>
        <v/>
      </c>
      <c r="L1444" s="19" t="str">
        <f>IFERROR(INDEX('Employee Info'!$C$3:$J$200,MATCH(Data7[[#This Row],[Name:]],'Employee Info'!$B$3:$B$200,0),MATCH(Data7[[#Headers],[Phone]],'Employee Info'!$C$2:$J$2,0)),"")</f>
        <v/>
      </c>
      <c r="M1444" s="19" t="str">
        <f>IFERROR(INDEX('Employee Info'!$C$3:$J$200,MATCH(Data7[[#This Row],[Name:]],'Employee Info'!$B$3:$B$200,0),MATCH(Data7[[#Headers],[Tech]],'Employee Info'!$C$2:$J$2,0)),"")</f>
        <v/>
      </c>
      <c r="N1444" s="19" t="str">
        <f>IFERROR(INDEX('Employee Info'!$C$3:$J$200,MATCH(Data7[[#This Row],[Name:]],'Employee Info'!$B$3:$B$200,0),MATCH(Data7[[#Headers],[Other]],'Employee Info'!$C$2:$J$2,0)),"")</f>
        <v/>
      </c>
      <c r="O1444" s="19">
        <f>IFERROR((Data7[[#This Row],[Hours:]]*SUM(Data7[[#This Row],[Rate]:[Other]])),"")</f>
        <v>0</v>
      </c>
      <c r="P1444" s="7" t="str">
        <f>IF(Data7[[#This Row],[WO'#:]]="","Riley #","WO#")</f>
        <v>WO#</v>
      </c>
      <c r="Q1444" s="7">
        <f>IFERROR(WEEKNUM(Data7[[#This Row],[Date:]]),"")</f>
        <v>31</v>
      </c>
      <c r="R1444" s="6">
        <f t="shared" si="66"/>
        <v>45501</v>
      </c>
      <c r="S1444" s="6">
        <f>Data7[[#This Row],[Week Start]]+7</f>
        <v>45508</v>
      </c>
      <c r="T1444" s="7" t="str">
        <f t="shared" si="67"/>
        <v>7/28/2024 - 8/4/2024</v>
      </c>
      <c r="U1444" s="7" t="str">
        <f t="shared" si="68"/>
        <v>Time Card</v>
      </c>
      <c r="V1444" s="8" t="str">
        <f>RIGHT(TEXT(Data7[[#This Row],[Date:]],"mmddyyyy"),4)</f>
        <v>2024</v>
      </c>
      <c r="W1444" s="8" t="str">
        <f>MID(TEXT(Data7[[#This Row],[Date:]],"mmddyyyy"),3,2)</f>
        <v>31</v>
      </c>
      <c r="X1444" s="8" t="str">
        <f>LEFT(TEXT(Data7[[#This Row],[Date:]],"mmddyyyy"),2)</f>
        <v>07</v>
      </c>
      <c r="Y1444" s="6">
        <f>DATE(Data7[[#This Row],[Year]],Data7[[#This Row],[Month]],Data7[[#This Row],[Day]])</f>
        <v>45504</v>
      </c>
    </row>
    <row r="1445" spans="1:25" x14ac:dyDescent="0.3">
      <c r="A1445" s="5">
        <v>45507.362684953703</v>
      </c>
      <c r="B1445" s="7" t="s">
        <v>66</v>
      </c>
      <c r="C1445" s="6" t="s">
        <v>1955</v>
      </c>
      <c r="D1445" s="7" t="s">
        <v>1991</v>
      </c>
      <c r="E1445" s="8">
        <v>1</v>
      </c>
      <c r="F1445" s="7">
        <v>7128629</v>
      </c>
      <c r="G1445" s="7" t="s">
        <v>68</v>
      </c>
      <c r="H1445" s="7" t="s">
        <v>756</v>
      </c>
      <c r="I1445" s="7" t="s">
        <v>44</v>
      </c>
      <c r="J1445" s="19" t="str">
        <f>IFERROR(INDEX('Employee Info'!$C$3:$E$200,MATCH(Data7[[#This Row],[Name:]],'Employee Info'!$B$3:$B$200,0),MATCH(Data7[[#This Row],[Hours Type:]],'Employee Info'!$C$2:$E$2,0)),"")</f>
        <v/>
      </c>
      <c r="K1445" s="19" t="str">
        <f>IFERROR(INDEX('Employee Info'!$C$3:$J$200,MATCH(Data7[[#This Row],[Name:]],'Employee Info'!$B$3:$B$200,0),MATCH(Data7[[#Headers],[Truck]],'Employee Info'!$C$2:$J$2,0)),"")</f>
        <v/>
      </c>
      <c r="L1445" s="19" t="str">
        <f>IFERROR(INDEX('Employee Info'!$C$3:$J$200,MATCH(Data7[[#This Row],[Name:]],'Employee Info'!$B$3:$B$200,0),MATCH(Data7[[#Headers],[Phone]],'Employee Info'!$C$2:$J$2,0)),"")</f>
        <v/>
      </c>
      <c r="M1445" s="19" t="str">
        <f>IFERROR(INDEX('Employee Info'!$C$3:$J$200,MATCH(Data7[[#This Row],[Name:]],'Employee Info'!$B$3:$B$200,0),MATCH(Data7[[#Headers],[Tech]],'Employee Info'!$C$2:$J$2,0)),"")</f>
        <v/>
      </c>
      <c r="N1445" s="19" t="str">
        <f>IFERROR(INDEX('Employee Info'!$C$3:$J$200,MATCH(Data7[[#This Row],[Name:]],'Employee Info'!$B$3:$B$200,0),MATCH(Data7[[#Headers],[Other]],'Employee Info'!$C$2:$J$2,0)),"")</f>
        <v/>
      </c>
      <c r="O1445" s="19">
        <f>IFERROR((Data7[[#This Row],[Hours:]]*SUM(Data7[[#This Row],[Rate]:[Other]])),"")</f>
        <v>0</v>
      </c>
      <c r="P1445" s="7" t="str">
        <f>IF(Data7[[#This Row],[WO'#:]]="","Riley #","WO#")</f>
        <v>WO#</v>
      </c>
      <c r="Q1445" s="7">
        <f>IFERROR(WEEKNUM(Data7[[#This Row],[Date:]]),"")</f>
        <v>31</v>
      </c>
      <c r="R1445" s="6">
        <f t="shared" si="66"/>
        <v>45501</v>
      </c>
      <c r="S1445" s="6">
        <f>Data7[[#This Row],[Week Start]]+7</f>
        <v>45508</v>
      </c>
      <c r="T1445" s="7" t="str">
        <f t="shared" si="67"/>
        <v>7/28/2024 - 8/4/2024</v>
      </c>
      <c r="U1445" s="7" t="str">
        <f t="shared" si="68"/>
        <v>Time Card</v>
      </c>
      <c r="V1445" s="8" t="str">
        <f>RIGHT(TEXT(Data7[[#This Row],[Date:]],"mmddyyyy"),4)</f>
        <v>2024</v>
      </c>
      <c r="W1445" s="8" t="str">
        <f>MID(TEXT(Data7[[#This Row],[Date:]],"mmddyyyy"),3,2)</f>
        <v>31</v>
      </c>
      <c r="X1445" s="8" t="str">
        <f>LEFT(TEXT(Data7[[#This Row],[Date:]],"mmddyyyy"),2)</f>
        <v>07</v>
      </c>
      <c r="Y1445" s="6">
        <f>DATE(Data7[[#This Row],[Year]],Data7[[#This Row],[Month]],Data7[[#This Row],[Day]])</f>
        <v>45504</v>
      </c>
    </row>
    <row r="1446" spans="1:25" x14ac:dyDescent="0.3">
      <c r="A1446" s="5">
        <v>45504.580322569447</v>
      </c>
      <c r="B1446" s="7" t="s">
        <v>35</v>
      </c>
      <c r="C1446" s="6" t="s">
        <v>1955</v>
      </c>
      <c r="D1446" s="7" t="s">
        <v>1963</v>
      </c>
      <c r="E1446" s="8">
        <v>3</v>
      </c>
      <c r="F1446" s="7">
        <v>7128669</v>
      </c>
      <c r="G1446" s="7" t="s">
        <v>68</v>
      </c>
      <c r="H1446" s="7" t="s">
        <v>756</v>
      </c>
      <c r="I1446" s="7" t="s">
        <v>45</v>
      </c>
      <c r="J1446" s="19" t="str">
        <f>IFERROR(INDEX('Employee Info'!$C$3:$E$200,MATCH(Data7[[#This Row],[Name:]],'Employee Info'!$B$3:$B$200,0),MATCH(Data7[[#This Row],[Hours Type:]],'Employee Info'!$C$2:$E$2,0)),"")</f>
        <v/>
      </c>
      <c r="K1446" s="19" t="str">
        <f>IFERROR(INDEX('Employee Info'!$C$3:$J$200,MATCH(Data7[[#This Row],[Name:]],'Employee Info'!$B$3:$B$200,0),MATCH(Data7[[#Headers],[Truck]],'Employee Info'!$C$2:$J$2,0)),"")</f>
        <v/>
      </c>
      <c r="L1446" s="19" t="str">
        <f>IFERROR(INDEX('Employee Info'!$C$3:$J$200,MATCH(Data7[[#This Row],[Name:]],'Employee Info'!$B$3:$B$200,0),MATCH(Data7[[#Headers],[Phone]],'Employee Info'!$C$2:$J$2,0)),"")</f>
        <v/>
      </c>
      <c r="M1446" s="19" t="str">
        <f>IFERROR(INDEX('Employee Info'!$C$3:$J$200,MATCH(Data7[[#This Row],[Name:]],'Employee Info'!$B$3:$B$200,0),MATCH(Data7[[#Headers],[Tech]],'Employee Info'!$C$2:$J$2,0)),"")</f>
        <v/>
      </c>
      <c r="N1446" s="19" t="str">
        <f>IFERROR(INDEX('Employee Info'!$C$3:$J$200,MATCH(Data7[[#This Row],[Name:]],'Employee Info'!$B$3:$B$200,0),MATCH(Data7[[#Headers],[Other]],'Employee Info'!$C$2:$J$2,0)),"")</f>
        <v/>
      </c>
      <c r="O1446" s="19">
        <f>IFERROR((Data7[[#This Row],[Hours:]]*SUM(Data7[[#This Row],[Rate]:[Other]])),"")</f>
        <v>0</v>
      </c>
      <c r="P1446" s="7" t="str">
        <f>IF(Data7[[#This Row],[WO'#:]]="","Riley #","WO#")</f>
        <v>WO#</v>
      </c>
      <c r="Q1446" s="7">
        <f>IFERROR(WEEKNUM(Data7[[#This Row],[Date:]]),"")</f>
        <v>31</v>
      </c>
      <c r="R1446" s="6">
        <f t="shared" si="66"/>
        <v>45501</v>
      </c>
      <c r="S1446" s="6">
        <f>Data7[[#This Row],[Week Start]]+7</f>
        <v>45508</v>
      </c>
      <c r="T1446" s="7" t="str">
        <f t="shared" si="67"/>
        <v>7/28/2024 - 8/4/2024</v>
      </c>
      <c r="U1446" s="7" t="str">
        <f t="shared" si="68"/>
        <v>Time Card</v>
      </c>
      <c r="V1446" s="8" t="str">
        <f>RIGHT(TEXT(Data7[[#This Row],[Date:]],"mmddyyyy"),4)</f>
        <v>2024</v>
      </c>
      <c r="W1446" s="8" t="str">
        <f>MID(TEXT(Data7[[#This Row],[Date:]],"mmddyyyy"),3,2)</f>
        <v>31</v>
      </c>
      <c r="X1446" s="8" t="str">
        <f>LEFT(TEXT(Data7[[#This Row],[Date:]],"mmddyyyy"),2)</f>
        <v>07</v>
      </c>
      <c r="Y1446" s="6">
        <f>DATE(Data7[[#This Row],[Year]],Data7[[#This Row],[Month]],Data7[[#This Row],[Day]])</f>
        <v>45504</v>
      </c>
    </row>
    <row r="1447" spans="1:25" x14ac:dyDescent="0.3">
      <c r="A1447" s="5">
        <v>45507.37037488426</v>
      </c>
      <c r="B1447" s="7" t="s">
        <v>66</v>
      </c>
      <c r="C1447" s="6" t="s">
        <v>1955</v>
      </c>
      <c r="D1447" s="7" t="s">
        <v>1998</v>
      </c>
      <c r="E1447" s="8">
        <v>3</v>
      </c>
      <c r="F1447" s="7">
        <v>7128669</v>
      </c>
      <c r="G1447" s="7" t="s">
        <v>68</v>
      </c>
      <c r="H1447" s="7" t="s">
        <v>756</v>
      </c>
      <c r="I1447" s="7" t="s">
        <v>45</v>
      </c>
      <c r="J1447" s="19" t="str">
        <f>IFERROR(INDEX('Employee Info'!$C$3:$E$200,MATCH(Data7[[#This Row],[Name:]],'Employee Info'!$B$3:$B$200,0),MATCH(Data7[[#This Row],[Hours Type:]],'Employee Info'!$C$2:$E$2,0)),"")</f>
        <v/>
      </c>
      <c r="K1447" s="19" t="str">
        <f>IFERROR(INDEX('Employee Info'!$C$3:$J$200,MATCH(Data7[[#This Row],[Name:]],'Employee Info'!$B$3:$B$200,0),MATCH(Data7[[#Headers],[Truck]],'Employee Info'!$C$2:$J$2,0)),"")</f>
        <v/>
      </c>
      <c r="L1447" s="19" t="str">
        <f>IFERROR(INDEX('Employee Info'!$C$3:$J$200,MATCH(Data7[[#This Row],[Name:]],'Employee Info'!$B$3:$B$200,0),MATCH(Data7[[#Headers],[Phone]],'Employee Info'!$C$2:$J$2,0)),"")</f>
        <v/>
      </c>
      <c r="M1447" s="19" t="str">
        <f>IFERROR(INDEX('Employee Info'!$C$3:$J$200,MATCH(Data7[[#This Row],[Name:]],'Employee Info'!$B$3:$B$200,0),MATCH(Data7[[#Headers],[Tech]],'Employee Info'!$C$2:$J$2,0)),"")</f>
        <v/>
      </c>
      <c r="N1447" s="19" t="str">
        <f>IFERROR(INDEX('Employee Info'!$C$3:$J$200,MATCH(Data7[[#This Row],[Name:]],'Employee Info'!$B$3:$B$200,0),MATCH(Data7[[#Headers],[Other]],'Employee Info'!$C$2:$J$2,0)),"")</f>
        <v/>
      </c>
      <c r="O1447" s="19">
        <f>IFERROR((Data7[[#This Row],[Hours:]]*SUM(Data7[[#This Row],[Rate]:[Other]])),"")</f>
        <v>0</v>
      </c>
      <c r="P1447" s="7" t="str">
        <f>IF(Data7[[#This Row],[WO'#:]]="","Riley #","WO#")</f>
        <v>WO#</v>
      </c>
      <c r="Q1447" s="7">
        <f>IFERROR(WEEKNUM(Data7[[#This Row],[Date:]]),"")</f>
        <v>31</v>
      </c>
      <c r="R1447" s="6">
        <f t="shared" si="66"/>
        <v>45501</v>
      </c>
      <c r="S1447" s="6">
        <f>Data7[[#This Row],[Week Start]]+7</f>
        <v>45508</v>
      </c>
      <c r="T1447" s="7" t="str">
        <f t="shared" si="67"/>
        <v>7/28/2024 - 8/4/2024</v>
      </c>
      <c r="U1447" s="7" t="str">
        <f t="shared" si="68"/>
        <v>Time Card</v>
      </c>
      <c r="V1447" s="8" t="str">
        <f>RIGHT(TEXT(Data7[[#This Row],[Date:]],"mmddyyyy"),4)</f>
        <v>2024</v>
      </c>
      <c r="W1447" s="8" t="str">
        <f>MID(TEXT(Data7[[#This Row],[Date:]],"mmddyyyy"),3,2)</f>
        <v>31</v>
      </c>
      <c r="X1447" s="8" t="str">
        <f>LEFT(TEXT(Data7[[#This Row],[Date:]],"mmddyyyy"),2)</f>
        <v>07</v>
      </c>
      <c r="Y1447" s="6">
        <f>DATE(Data7[[#This Row],[Year]],Data7[[#This Row],[Month]],Data7[[#This Row],[Day]])</f>
        <v>45504</v>
      </c>
    </row>
    <row r="1448" spans="1:25" x14ac:dyDescent="0.3">
      <c r="A1448" s="5">
        <v>45504.569432986114</v>
      </c>
      <c r="B1448" s="7" t="s">
        <v>35</v>
      </c>
      <c r="C1448" s="6" t="s">
        <v>1955</v>
      </c>
      <c r="D1448" s="7" t="s">
        <v>1954</v>
      </c>
      <c r="E1448" s="8">
        <v>6</v>
      </c>
      <c r="F1448" s="7">
        <v>7130048</v>
      </c>
      <c r="G1448" s="7" t="s">
        <v>68</v>
      </c>
      <c r="H1448" s="7" t="s">
        <v>756</v>
      </c>
      <c r="I1448" s="7" t="s">
        <v>44</v>
      </c>
      <c r="J1448" s="19" t="str">
        <f>IFERROR(INDEX('Employee Info'!$C$3:$E$200,MATCH(Data7[[#This Row],[Name:]],'Employee Info'!$B$3:$B$200,0),MATCH(Data7[[#This Row],[Hours Type:]],'Employee Info'!$C$2:$E$2,0)),"")</f>
        <v/>
      </c>
      <c r="K1448" s="19" t="str">
        <f>IFERROR(INDEX('Employee Info'!$C$3:$J$200,MATCH(Data7[[#This Row],[Name:]],'Employee Info'!$B$3:$B$200,0),MATCH(Data7[[#Headers],[Truck]],'Employee Info'!$C$2:$J$2,0)),"")</f>
        <v/>
      </c>
      <c r="L1448" s="19" t="str">
        <f>IFERROR(INDEX('Employee Info'!$C$3:$J$200,MATCH(Data7[[#This Row],[Name:]],'Employee Info'!$B$3:$B$200,0),MATCH(Data7[[#Headers],[Phone]],'Employee Info'!$C$2:$J$2,0)),"")</f>
        <v/>
      </c>
      <c r="M1448" s="19" t="str">
        <f>IFERROR(INDEX('Employee Info'!$C$3:$J$200,MATCH(Data7[[#This Row],[Name:]],'Employee Info'!$B$3:$B$200,0),MATCH(Data7[[#Headers],[Tech]],'Employee Info'!$C$2:$J$2,0)),"")</f>
        <v/>
      </c>
      <c r="N1448" s="19" t="str">
        <f>IFERROR(INDEX('Employee Info'!$C$3:$J$200,MATCH(Data7[[#This Row],[Name:]],'Employee Info'!$B$3:$B$200,0),MATCH(Data7[[#Headers],[Other]],'Employee Info'!$C$2:$J$2,0)),"")</f>
        <v/>
      </c>
      <c r="O1448" s="19">
        <f>IFERROR((Data7[[#This Row],[Hours:]]*SUM(Data7[[#This Row],[Rate]:[Other]])),"")</f>
        <v>0</v>
      </c>
      <c r="P1448" s="7" t="str">
        <f>IF(Data7[[#This Row],[WO'#:]]="","Riley #","WO#")</f>
        <v>WO#</v>
      </c>
      <c r="Q1448" s="7">
        <f>IFERROR(WEEKNUM(Data7[[#This Row],[Date:]]),"")</f>
        <v>31</v>
      </c>
      <c r="R1448" s="6">
        <f t="shared" si="66"/>
        <v>45501</v>
      </c>
      <c r="S1448" s="6">
        <f>Data7[[#This Row],[Week Start]]+7</f>
        <v>45508</v>
      </c>
      <c r="T1448" s="7" t="str">
        <f t="shared" si="67"/>
        <v>7/28/2024 - 8/4/2024</v>
      </c>
      <c r="U1448" s="7" t="str">
        <f t="shared" si="68"/>
        <v>Time Card</v>
      </c>
      <c r="V1448" s="8" t="str">
        <f>RIGHT(TEXT(Data7[[#This Row],[Date:]],"mmddyyyy"),4)</f>
        <v>2024</v>
      </c>
      <c r="W1448" s="8" t="str">
        <f>MID(TEXT(Data7[[#This Row],[Date:]],"mmddyyyy"),3,2)</f>
        <v>31</v>
      </c>
      <c r="X1448" s="8" t="str">
        <f>LEFT(TEXT(Data7[[#This Row],[Date:]],"mmddyyyy"),2)</f>
        <v>07</v>
      </c>
      <c r="Y1448" s="6">
        <f>DATE(Data7[[#This Row],[Year]],Data7[[#This Row],[Month]],Data7[[#This Row],[Day]])</f>
        <v>45504</v>
      </c>
    </row>
    <row r="1449" spans="1:25" x14ac:dyDescent="0.3">
      <c r="A1449" s="5">
        <v>45507.36319074074</v>
      </c>
      <c r="B1449" s="7" t="s">
        <v>66</v>
      </c>
      <c r="C1449" s="6" t="s">
        <v>1955</v>
      </c>
      <c r="D1449" s="7" t="s">
        <v>1992</v>
      </c>
      <c r="E1449" s="8">
        <v>1</v>
      </c>
      <c r="F1449" s="7">
        <v>7130048</v>
      </c>
      <c r="G1449" s="7" t="s">
        <v>68</v>
      </c>
      <c r="H1449" s="7" t="s">
        <v>756</v>
      </c>
      <c r="I1449" s="7" t="s">
        <v>44</v>
      </c>
      <c r="J1449" s="19" t="str">
        <f>IFERROR(INDEX('Employee Info'!$C$3:$E$200,MATCH(Data7[[#This Row],[Name:]],'Employee Info'!$B$3:$B$200,0),MATCH(Data7[[#This Row],[Hours Type:]],'Employee Info'!$C$2:$E$2,0)),"")</f>
        <v/>
      </c>
      <c r="K1449" s="19" t="str">
        <f>IFERROR(INDEX('Employee Info'!$C$3:$J$200,MATCH(Data7[[#This Row],[Name:]],'Employee Info'!$B$3:$B$200,0),MATCH(Data7[[#Headers],[Truck]],'Employee Info'!$C$2:$J$2,0)),"")</f>
        <v/>
      </c>
      <c r="L1449" s="19" t="str">
        <f>IFERROR(INDEX('Employee Info'!$C$3:$J$200,MATCH(Data7[[#This Row],[Name:]],'Employee Info'!$B$3:$B$200,0),MATCH(Data7[[#Headers],[Phone]],'Employee Info'!$C$2:$J$2,0)),"")</f>
        <v/>
      </c>
      <c r="M1449" s="19" t="str">
        <f>IFERROR(INDEX('Employee Info'!$C$3:$J$200,MATCH(Data7[[#This Row],[Name:]],'Employee Info'!$B$3:$B$200,0),MATCH(Data7[[#Headers],[Tech]],'Employee Info'!$C$2:$J$2,0)),"")</f>
        <v/>
      </c>
      <c r="N1449" s="19" t="str">
        <f>IFERROR(INDEX('Employee Info'!$C$3:$J$200,MATCH(Data7[[#This Row],[Name:]],'Employee Info'!$B$3:$B$200,0),MATCH(Data7[[#Headers],[Other]],'Employee Info'!$C$2:$J$2,0)),"")</f>
        <v/>
      </c>
      <c r="O1449" s="19">
        <f>IFERROR((Data7[[#This Row],[Hours:]]*SUM(Data7[[#This Row],[Rate]:[Other]])),"")</f>
        <v>0</v>
      </c>
      <c r="P1449" s="7" t="str">
        <f>IF(Data7[[#This Row],[WO'#:]]="","Riley #","WO#")</f>
        <v>WO#</v>
      </c>
      <c r="Q1449" s="7">
        <f>IFERROR(WEEKNUM(Data7[[#This Row],[Date:]]),"")</f>
        <v>31</v>
      </c>
      <c r="R1449" s="6">
        <f t="shared" si="66"/>
        <v>45501</v>
      </c>
      <c r="S1449" s="6">
        <f>Data7[[#This Row],[Week Start]]+7</f>
        <v>45508</v>
      </c>
      <c r="T1449" s="7" t="str">
        <f t="shared" si="67"/>
        <v>7/28/2024 - 8/4/2024</v>
      </c>
      <c r="U1449" s="7" t="str">
        <f t="shared" si="68"/>
        <v>Time Card</v>
      </c>
      <c r="V1449" s="8" t="str">
        <f>RIGHT(TEXT(Data7[[#This Row],[Date:]],"mmddyyyy"),4)</f>
        <v>2024</v>
      </c>
      <c r="W1449" s="8" t="str">
        <f>MID(TEXT(Data7[[#This Row],[Date:]],"mmddyyyy"),3,2)</f>
        <v>31</v>
      </c>
      <c r="X1449" s="8" t="str">
        <f>LEFT(TEXT(Data7[[#This Row],[Date:]],"mmddyyyy"),2)</f>
        <v>07</v>
      </c>
      <c r="Y1449" s="6">
        <f>DATE(Data7[[#This Row],[Year]],Data7[[#This Row],[Month]],Data7[[#This Row],[Day]])</f>
        <v>45504</v>
      </c>
    </row>
    <row r="1450" spans="1:25" x14ac:dyDescent="0.3">
      <c r="A1450" s="5">
        <v>45504.578205787038</v>
      </c>
      <c r="B1450" s="7" t="s">
        <v>34</v>
      </c>
      <c r="C1450" s="6" t="s">
        <v>1955</v>
      </c>
      <c r="D1450" s="7" t="s">
        <v>1958</v>
      </c>
      <c r="E1450" s="8">
        <v>3</v>
      </c>
      <c r="F1450" s="7">
        <v>7130988</v>
      </c>
      <c r="G1450" s="7" t="s">
        <v>68</v>
      </c>
      <c r="H1450" s="7" t="s">
        <v>756</v>
      </c>
      <c r="I1450" s="7" t="s">
        <v>44</v>
      </c>
      <c r="J1450" s="19" t="str">
        <f>IFERROR(INDEX('Employee Info'!$C$3:$E$200,MATCH(Data7[[#This Row],[Name:]],'Employee Info'!$B$3:$B$200,0),MATCH(Data7[[#This Row],[Hours Type:]],'Employee Info'!$C$2:$E$2,0)),"")</f>
        <v/>
      </c>
      <c r="K1450" s="19" t="str">
        <f>IFERROR(INDEX('Employee Info'!$C$3:$J$200,MATCH(Data7[[#This Row],[Name:]],'Employee Info'!$B$3:$B$200,0),MATCH(Data7[[#Headers],[Truck]],'Employee Info'!$C$2:$J$2,0)),"")</f>
        <v/>
      </c>
      <c r="L1450" s="19" t="str">
        <f>IFERROR(INDEX('Employee Info'!$C$3:$J$200,MATCH(Data7[[#This Row],[Name:]],'Employee Info'!$B$3:$B$200,0),MATCH(Data7[[#Headers],[Phone]],'Employee Info'!$C$2:$J$2,0)),"")</f>
        <v/>
      </c>
      <c r="M1450" s="19" t="str">
        <f>IFERROR(INDEX('Employee Info'!$C$3:$J$200,MATCH(Data7[[#This Row],[Name:]],'Employee Info'!$B$3:$B$200,0),MATCH(Data7[[#Headers],[Tech]],'Employee Info'!$C$2:$J$2,0)),"")</f>
        <v/>
      </c>
      <c r="N1450" s="19" t="str">
        <f>IFERROR(INDEX('Employee Info'!$C$3:$J$200,MATCH(Data7[[#This Row],[Name:]],'Employee Info'!$B$3:$B$200,0),MATCH(Data7[[#Headers],[Other]],'Employee Info'!$C$2:$J$2,0)),"")</f>
        <v/>
      </c>
      <c r="O1450" s="19">
        <f>IFERROR((Data7[[#This Row],[Hours:]]*SUM(Data7[[#This Row],[Rate]:[Other]])),"")</f>
        <v>0</v>
      </c>
      <c r="P1450" s="7" t="str">
        <f>IF(Data7[[#This Row],[WO'#:]]="","Riley #","WO#")</f>
        <v>WO#</v>
      </c>
      <c r="Q1450" s="7">
        <f>IFERROR(WEEKNUM(Data7[[#This Row],[Date:]]),"")</f>
        <v>31</v>
      </c>
      <c r="R1450" s="6">
        <f t="shared" si="66"/>
        <v>45501</v>
      </c>
      <c r="S1450" s="6">
        <f>Data7[[#This Row],[Week Start]]+7</f>
        <v>45508</v>
      </c>
      <c r="T1450" s="7" t="str">
        <f t="shared" si="67"/>
        <v>7/28/2024 - 8/4/2024</v>
      </c>
      <c r="U1450" s="7" t="str">
        <f t="shared" si="68"/>
        <v>Time Card</v>
      </c>
      <c r="V1450" s="8" t="str">
        <f>RIGHT(TEXT(Data7[[#This Row],[Date:]],"mmddyyyy"),4)</f>
        <v>2024</v>
      </c>
      <c r="W1450" s="8" t="str">
        <f>MID(TEXT(Data7[[#This Row],[Date:]],"mmddyyyy"),3,2)</f>
        <v>31</v>
      </c>
      <c r="X1450" s="8" t="str">
        <f>LEFT(TEXT(Data7[[#This Row],[Date:]],"mmddyyyy"),2)</f>
        <v>07</v>
      </c>
      <c r="Y1450" s="6">
        <f>DATE(Data7[[#This Row],[Year]],Data7[[#This Row],[Month]],Data7[[#This Row],[Day]])</f>
        <v>45504</v>
      </c>
    </row>
    <row r="1451" spans="1:25" x14ac:dyDescent="0.3">
      <c r="A1451" s="5">
        <v>45504.578324652779</v>
      </c>
      <c r="B1451" s="7" t="s">
        <v>31</v>
      </c>
      <c r="C1451" s="6" t="s">
        <v>1955</v>
      </c>
      <c r="D1451" s="7" t="s">
        <v>1958</v>
      </c>
      <c r="E1451" s="8">
        <v>3</v>
      </c>
      <c r="F1451" s="7">
        <v>7130988</v>
      </c>
      <c r="G1451" s="7" t="s">
        <v>68</v>
      </c>
      <c r="H1451" s="7" t="s">
        <v>756</v>
      </c>
      <c r="I1451" s="7" t="s">
        <v>44</v>
      </c>
      <c r="J1451" s="19" t="str">
        <f>IFERROR(INDEX('Employee Info'!$C$3:$E$200,MATCH(Data7[[#This Row],[Name:]],'Employee Info'!$B$3:$B$200,0),MATCH(Data7[[#This Row],[Hours Type:]],'Employee Info'!$C$2:$E$2,0)),"")</f>
        <v/>
      </c>
      <c r="K1451" s="19" t="str">
        <f>IFERROR(INDEX('Employee Info'!$C$3:$J$200,MATCH(Data7[[#This Row],[Name:]],'Employee Info'!$B$3:$B$200,0),MATCH(Data7[[#Headers],[Truck]],'Employee Info'!$C$2:$J$2,0)),"")</f>
        <v/>
      </c>
      <c r="L1451" s="19" t="str">
        <f>IFERROR(INDEX('Employee Info'!$C$3:$J$200,MATCH(Data7[[#This Row],[Name:]],'Employee Info'!$B$3:$B$200,0),MATCH(Data7[[#Headers],[Phone]],'Employee Info'!$C$2:$J$2,0)),"")</f>
        <v/>
      </c>
      <c r="M1451" s="19" t="str">
        <f>IFERROR(INDEX('Employee Info'!$C$3:$J$200,MATCH(Data7[[#This Row],[Name:]],'Employee Info'!$B$3:$B$200,0),MATCH(Data7[[#Headers],[Tech]],'Employee Info'!$C$2:$J$2,0)),"")</f>
        <v/>
      </c>
      <c r="N1451" s="19" t="str">
        <f>IFERROR(INDEX('Employee Info'!$C$3:$J$200,MATCH(Data7[[#This Row],[Name:]],'Employee Info'!$B$3:$B$200,0),MATCH(Data7[[#Headers],[Other]],'Employee Info'!$C$2:$J$2,0)),"")</f>
        <v/>
      </c>
      <c r="O1451" s="19">
        <f>IFERROR((Data7[[#This Row],[Hours:]]*SUM(Data7[[#This Row],[Rate]:[Other]])),"")</f>
        <v>0</v>
      </c>
      <c r="P1451" s="7" t="str">
        <f>IF(Data7[[#This Row],[WO'#:]]="","Riley #","WO#")</f>
        <v>WO#</v>
      </c>
      <c r="Q1451" s="7">
        <f>IFERROR(WEEKNUM(Data7[[#This Row],[Date:]]),"")</f>
        <v>31</v>
      </c>
      <c r="R1451" s="6">
        <f t="shared" si="66"/>
        <v>45501</v>
      </c>
      <c r="S1451" s="6">
        <f>Data7[[#This Row],[Week Start]]+7</f>
        <v>45508</v>
      </c>
      <c r="T1451" s="7" t="str">
        <f t="shared" si="67"/>
        <v>7/28/2024 - 8/4/2024</v>
      </c>
      <c r="U1451" s="7" t="str">
        <f t="shared" si="68"/>
        <v>Time Card</v>
      </c>
      <c r="V1451" s="8" t="str">
        <f>RIGHT(TEXT(Data7[[#This Row],[Date:]],"mmddyyyy"),4)</f>
        <v>2024</v>
      </c>
      <c r="W1451" s="8" t="str">
        <f>MID(TEXT(Data7[[#This Row],[Date:]],"mmddyyyy"),3,2)</f>
        <v>31</v>
      </c>
      <c r="X1451" s="8" t="str">
        <f>LEFT(TEXT(Data7[[#This Row],[Date:]],"mmddyyyy"),2)</f>
        <v>07</v>
      </c>
      <c r="Y1451" s="6">
        <f>DATE(Data7[[#This Row],[Year]],Data7[[#This Row],[Month]],Data7[[#This Row],[Day]])</f>
        <v>45504</v>
      </c>
    </row>
    <row r="1452" spans="1:25" x14ac:dyDescent="0.3">
      <c r="A1452" s="5">
        <v>45507.3645869213</v>
      </c>
      <c r="B1452" s="7" t="s">
        <v>66</v>
      </c>
      <c r="C1452" s="6" t="s">
        <v>1955</v>
      </c>
      <c r="D1452" s="7" t="s">
        <v>1931</v>
      </c>
      <c r="E1452" s="8">
        <v>1</v>
      </c>
      <c r="F1452" s="7">
        <v>7130988</v>
      </c>
      <c r="G1452" s="7" t="s">
        <v>68</v>
      </c>
      <c r="H1452" s="7" t="s">
        <v>756</v>
      </c>
      <c r="I1452" s="7" t="s">
        <v>44</v>
      </c>
      <c r="J1452" s="19" t="str">
        <f>IFERROR(INDEX('Employee Info'!$C$3:$E$200,MATCH(Data7[[#This Row],[Name:]],'Employee Info'!$B$3:$B$200,0),MATCH(Data7[[#This Row],[Hours Type:]],'Employee Info'!$C$2:$E$2,0)),"")</f>
        <v/>
      </c>
      <c r="K1452" s="19" t="str">
        <f>IFERROR(INDEX('Employee Info'!$C$3:$J$200,MATCH(Data7[[#This Row],[Name:]],'Employee Info'!$B$3:$B$200,0),MATCH(Data7[[#Headers],[Truck]],'Employee Info'!$C$2:$J$2,0)),"")</f>
        <v/>
      </c>
      <c r="L1452" s="19" t="str">
        <f>IFERROR(INDEX('Employee Info'!$C$3:$J$200,MATCH(Data7[[#This Row],[Name:]],'Employee Info'!$B$3:$B$200,0),MATCH(Data7[[#Headers],[Phone]],'Employee Info'!$C$2:$J$2,0)),"")</f>
        <v/>
      </c>
      <c r="M1452" s="19" t="str">
        <f>IFERROR(INDEX('Employee Info'!$C$3:$J$200,MATCH(Data7[[#This Row],[Name:]],'Employee Info'!$B$3:$B$200,0),MATCH(Data7[[#Headers],[Tech]],'Employee Info'!$C$2:$J$2,0)),"")</f>
        <v/>
      </c>
      <c r="N1452" s="19" t="str">
        <f>IFERROR(INDEX('Employee Info'!$C$3:$J$200,MATCH(Data7[[#This Row],[Name:]],'Employee Info'!$B$3:$B$200,0),MATCH(Data7[[#Headers],[Other]],'Employee Info'!$C$2:$J$2,0)),"")</f>
        <v/>
      </c>
      <c r="O1452" s="19">
        <f>IFERROR((Data7[[#This Row],[Hours:]]*SUM(Data7[[#This Row],[Rate]:[Other]])),"")</f>
        <v>0</v>
      </c>
      <c r="P1452" s="7" t="str">
        <f>IF(Data7[[#This Row],[WO'#:]]="","Riley #","WO#")</f>
        <v>WO#</v>
      </c>
      <c r="Q1452" s="7">
        <f>IFERROR(WEEKNUM(Data7[[#This Row],[Date:]]),"")</f>
        <v>31</v>
      </c>
      <c r="R1452" s="6">
        <f t="shared" si="66"/>
        <v>45501</v>
      </c>
      <c r="S1452" s="6">
        <f>Data7[[#This Row],[Week Start]]+7</f>
        <v>45508</v>
      </c>
      <c r="T1452" s="7" t="str">
        <f t="shared" si="67"/>
        <v>7/28/2024 - 8/4/2024</v>
      </c>
      <c r="U1452" s="7" t="str">
        <f t="shared" si="68"/>
        <v>Time Card</v>
      </c>
      <c r="V1452" s="8" t="str">
        <f>RIGHT(TEXT(Data7[[#This Row],[Date:]],"mmddyyyy"),4)</f>
        <v>2024</v>
      </c>
      <c r="W1452" s="8" t="str">
        <f>MID(TEXT(Data7[[#This Row],[Date:]],"mmddyyyy"),3,2)</f>
        <v>31</v>
      </c>
      <c r="X1452" s="8" t="str">
        <f>LEFT(TEXT(Data7[[#This Row],[Date:]],"mmddyyyy"),2)</f>
        <v>07</v>
      </c>
      <c r="Y1452" s="6">
        <f>DATE(Data7[[#This Row],[Year]],Data7[[#This Row],[Month]],Data7[[#This Row],[Day]])</f>
        <v>45504</v>
      </c>
    </row>
    <row r="1453" spans="1:25" x14ac:dyDescent="0.3">
      <c r="A1453" s="5">
        <v>45504.570201967595</v>
      </c>
      <c r="B1453" s="7" t="s">
        <v>35</v>
      </c>
      <c r="C1453" s="6" t="s">
        <v>1955</v>
      </c>
      <c r="D1453" s="7" t="s">
        <v>1956</v>
      </c>
      <c r="E1453" s="8">
        <v>2</v>
      </c>
      <c r="F1453" s="7">
        <v>7134640</v>
      </c>
      <c r="G1453" s="7" t="s">
        <v>68</v>
      </c>
      <c r="H1453" s="7" t="s">
        <v>756</v>
      </c>
      <c r="I1453" s="7" t="s">
        <v>44</v>
      </c>
      <c r="J1453" s="19" t="str">
        <f>IFERROR(INDEX('Employee Info'!$C$3:$E$200,MATCH(Data7[[#This Row],[Name:]],'Employee Info'!$B$3:$B$200,0),MATCH(Data7[[#This Row],[Hours Type:]],'Employee Info'!$C$2:$E$2,0)),"")</f>
        <v/>
      </c>
      <c r="K1453" s="19" t="str">
        <f>IFERROR(INDEX('Employee Info'!$C$3:$J$200,MATCH(Data7[[#This Row],[Name:]],'Employee Info'!$B$3:$B$200,0),MATCH(Data7[[#Headers],[Truck]],'Employee Info'!$C$2:$J$2,0)),"")</f>
        <v/>
      </c>
      <c r="L1453" s="19" t="str">
        <f>IFERROR(INDEX('Employee Info'!$C$3:$J$200,MATCH(Data7[[#This Row],[Name:]],'Employee Info'!$B$3:$B$200,0),MATCH(Data7[[#Headers],[Phone]],'Employee Info'!$C$2:$J$2,0)),"")</f>
        <v/>
      </c>
      <c r="M1453" s="19" t="str">
        <f>IFERROR(INDEX('Employee Info'!$C$3:$J$200,MATCH(Data7[[#This Row],[Name:]],'Employee Info'!$B$3:$B$200,0),MATCH(Data7[[#Headers],[Tech]],'Employee Info'!$C$2:$J$2,0)),"")</f>
        <v/>
      </c>
      <c r="N1453" s="19" t="str">
        <f>IFERROR(INDEX('Employee Info'!$C$3:$J$200,MATCH(Data7[[#This Row],[Name:]],'Employee Info'!$B$3:$B$200,0),MATCH(Data7[[#Headers],[Other]],'Employee Info'!$C$2:$J$2,0)),"")</f>
        <v/>
      </c>
      <c r="O1453" s="19">
        <f>IFERROR((Data7[[#This Row],[Hours:]]*SUM(Data7[[#This Row],[Rate]:[Other]])),"")</f>
        <v>0</v>
      </c>
      <c r="P1453" s="7" t="str">
        <f>IF(Data7[[#This Row],[WO'#:]]="","Riley #","WO#")</f>
        <v>WO#</v>
      </c>
      <c r="Q1453" s="7">
        <f>IFERROR(WEEKNUM(Data7[[#This Row],[Date:]]),"")</f>
        <v>31</v>
      </c>
      <c r="R1453" s="6">
        <f t="shared" si="66"/>
        <v>45501</v>
      </c>
      <c r="S1453" s="6">
        <f>Data7[[#This Row],[Week Start]]+7</f>
        <v>45508</v>
      </c>
      <c r="T1453" s="7" t="str">
        <f t="shared" si="67"/>
        <v>7/28/2024 - 8/4/2024</v>
      </c>
      <c r="U1453" s="7" t="str">
        <f t="shared" si="68"/>
        <v>Time Card</v>
      </c>
      <c r="V1453" s="8" t="str">
        <f>RIGHT(TEXT(Data7[[#This Row],[Date:]],"mmddyyyy"),4)</f>
        <v>2024</v>
      </c>
      <c r="W1453" s="8" t="str">
        <f>MID(TEXT(Data7[[#This Row],[Date:]],"mmddyyyy"),3,2)</f>
        <v>31</v>
      </c>
      <c r="X1453" s="8" t="str">
        <f>LEFT(TEXT(Data7[[#This Row],[Date:]],"mmddyyyy"),2)</f>
        <v>07</v>
      </c>
      <c r="Y1453" s="6">
        <f>DATE(Data7[[#This Row],[Year]],Data7[[#This Row],[Month]],Data7[[#This Row],[Day]])</f>
        <v>45504</v>
      </c>
    </row>
    <row r="1454" spans="1:25" x14ac:dyDescent="0.3">
      <c r="A1454" s="5">
        <v>45507.365217245373</v>
      </c>
      <c r="B1454" s="7" t="s">
        <v>66</v>
      </c>
      <c r="C1454" s="6" t="s">
        <v>1955</v>
      </c>
      <c r="D1454" s="7" t="s">
        <v>1994</v>
      </c>
      <c r="E1454" s="8">
        <v>1</v>
      </c>
      <c r="F1454" s="7">
        <v>7134640</v>
      </c>
      <c r="G1454" s="7" t="s">
        <v>68</v>
      </c>
      <c r="H1454" s="7" t="s">
        <v>756</v>
      </c>
      <c r="I1454" s="7" t="s">
        <v>44</v>
      </c>
      <c r="J1454" s="19" t="str">
        <f>IFERROR(INDEX('Employee Info'!$C$3:$E$200,MATCH(Data7[[#This Row],[Name:]],'Employee Info'!$B$3:$B$200,0),MATCH(Data7[[#This Row],[Hours Type:]],'Employee Info'!$C$2:$E$2,0)),"")</f>
        <v/>
      </c>
      <c r="K1454" s="19" t="str">
        <f>IFERROR(INDEX('Employee Info'!$C$3:$J$200,MATCH(Data7[[#This Row],[Name:]],'Employee Info'!$B$3:$B$200,0),MATCH(Data7[[#Headers],[Truck]],'Employee Info'!$C$2:$J$2,0)),"")</f>
        <v/>
      </c>
      <c r="L1454" s="19" t="str">
        <f>IFERROR(INDEX('Employee Info'!$C$3:$J$200,MATCH(Data7[[#This Row],[Name:]],'Employee Info'!$B$3:$B$200,0),MATCH(Data7[[#Headers],[Phone]],'Employee Info'!$C$2:$J$2,0)),"")</f>
        <v/>
      </c>
      <c r="M1454" s="19" t="str">
        <f>IFERROR(INDEX('Employee Info'!$C$3:$J$200,MATCH(Data7[[#This Row],[Name:]],'Employee Info'!$B$3:$B$200,0),MATCH(Data7[[#Headers],[Tech]],'Employee Info'!$C$2:$J$2,0)),"")</f>
        <v/>
      </c>
      <c r="N1454" s="19" t="str">
        <f>IFERROR(INDEX('Employee Info'!$C$3:$J$200,MATCH(Data7[[#This Row],[Name:]],'Employee Info'!$B$3:$B$200,0),MATCH(Data7[[#Headers],[Other]],'Employee Info'!$C$2:$J$2,0)),"")</f>
        <v/>
      </c>
      <c r="O1454" s="19">
        <f>IFERROR((Data7[[#This Row],[Hours:]]*SUM(Data7[[#This Row],[Rate]:[Other]])),"")</f>
        <v>0</v>
      </c>
      <c r="P1454" s="7" t="str">
        <f>IF(Data7[[#This Row],[WO'#:]]="","Riley #","WO#")</f>
        <v>WO#</v>
      </c>
      <c r="Q1454" s="7">
        <f>IFERROR(WEEKNUM(Data7[[#This Row],[Date:]]),"")</f>
        <v>31</v>
      </c>
      <c r="R1454" s="6">
        <f t="shared" si="66"/>
        <v>45501</v>
      </c>
      <c r="S1454" s="6">
        <f>Data7[[#This Row],[Week Start]]+7</f>
        <v>45508</v>
      </c>
      <c r="T1454" s="7" t="str">
        <f t="shared" si="67"/>
        <v>7/28/2024 - 8/4/2024</v>
      </c>
      <c r="U1454" s="7" t="str">
        <f t="shared" si="68"/>
        <v>Time Card</v>
      </c>
      <c r="V1454" s="8" t="str">
        <f>RIGHT(TEXT(Data7[[#This Row],[Date:]],"mmddyyyy"),4)</f>
        <v>2024</v>
      </c>
      <c r="W1454" s="8" t="str">
        <f>MID(TEXT(Data7[[#This Row],[Date:]],"mmddyyyy"),3,2)</f>
        <v>31</v>
      </c>
      <c r="X1454" s="8" t="str">
        <f>LEFT(TEXT(Data7[[#This Row],[Date:]],"mmddyyyy"),2)</f>
        <v>07</v>
      </c>
      <c r="Y1454" s="6">
        <f>DATE(Data7[[#This Row],[Year]],Data7[[#This Row],[Month]],Data7[[#This Row],[Day]])</f>
        <v>45504</v>
      </c>
    </row>
    <row r="1455" spans="1:25" x14ac:dyDescent="0.3">
      <c r="A1455" s="5">
        <v>45504.577386111108</v>
      </c>
      <c r="B1455" s="7" t="s">
        <v>31</v>
      </c>
      <c r="C1455" s="6" t="s">
        <v>1955</v>
      </c>
      <c r="D1455" s="7" t="s">
        <v>1957</v>
      </c>
      <c r="E1455" s="8">
        <v>3</v>
      </c>
      <c r="F1455" s="7">
        <v>7136490</v>
      </c>
      <c r="G1455" s="7" t="s">
        <v>68</v>
      </c>
      <c r="H1455" s="7" t="s">
        <v>756</v>
      </c>
      <c r="I1455" s="7" t="s">
        <v>44</v>
      </c>
      <c r="J1455" s="19" t="str">
        <f>IFERROR(INDEX('Employee Info'!$C$3:$E$200,MATCH(Data7[[#This Row],[Name:]],'Employee Info'!$B$3:$B$200,0),MATCH(Data7[[#This Row],[Hours Type:]],'Employee Info'!$C$2:$E$2,0)),"")</f>
        <v/>
      </c>
      <c r="K1455" s="19" t="str">
        <f>IFERROR(INDEX('Employee Info'!$C$3:$J$200,MATCH(Data7[[#This Row],[Name:]],'Employee Info'!$B$3:$B$200,0),MATCH(Data7[[#Headers],[Truck]],'Employee Info'!$C$2:$J$2,0)),"")</f>
        <v/>
      </c>
      <c r="L1455" s="19" t="str">
        <f>IFERROR(INDEX('Employee Info'!$C$3:$J$200,MATCH(Data7[[#This Row],[Name:]],'Employee Info'!$B$3:$B$200,0),MATCH(Data7[[#Headers],[Phone]],'Employee Info'!$C$2:$J$2,0)),"")</f>
        <v/>
      </c>
      <c r="M1455" s="19" t="str">
        <f>IFERROR(INDEX('Employee Info'!$C$3:$J$200,MATCH(Data7[[#This Row],[Name:]],'Employee Info'!$B$3:$B$200,0),MATCH(Data7[[#Headers],[Tech]],'Employee Info'!$C$2:$J$2,0)),"")</f>
        <v/>
      </c>
      <c r="N1455" s="19" t="str">
        <f>IFERROR(INDEX('Employee Info'!$C$3:$J$200,MATCH(Data7[[#This Row],[Name:]],'Employee Info'!$B$3:$B$200,0),MATCH(Data7[[#Headers],[Other]],'Employee Info'!$C$2:$J$2,0)),"")</f>
        <v/>
      </c>
      <c r="O1455" s="19">
        <f>IFERROR((Data7[[#This Row],[Hours:]]*SUM(Data7[[#This Row],[Rate]:[Other]])),"")</f>
        <v>0</v>
      </c>
      <c r="P1455" s="7" t="str">
        <f>IF(Data7[[#This Row],[WO'#:]]="","Riley #","WO#")</f>
        <v>WO#</v>
      </c>
      <c r="Q1455" s="7">
        <f>IFERROR(WEEKNUM(Data7[[#This Row],[Date:]]),"")</f>
        <v>31</v>
      </c>
      <c r="R1455" s="6">
        <f t="shared" si="66"/>
        <v>45501</v>
      </c>
      <c r="S1455" s="6">
        <f>Data7[[#This Row],[Week Start]]+7</f>
        <v>45508</v>
      </c>
      <c r="T1455" s="7" t="str">
        <f t="shared" si="67"/>
        <v>7/28/2024 - 8/4/2024</v>
      </c>
      <c r="U1455" s="7" t="str">
        <f t="shared" si="68"/>
        <v>Time Card</v>
      </c>
      <c r="V1455" s="8" t="str">
        <f>RIGHT(TEXT(Data7[[#This Row],[Date:]],"mmddyyyy"),4)</f>
        <v>2024</v>
      </c>
      <c r="W1455" s="8" t="str">
        <f>MID(TEXT(Data7[[#This Row],[Date:]],"mmddyyyy"),3,2)</f>
        <v>31</v>
      </c>
      <c r="X1455" s="8" t="str">
        <f>LEFT(TEXT(Data7[[#This Row],[Date:]],"mmddyyyy"),2)</f>
        <v>07</v>
      </c>
      <c r="Y1455" s="6">
        <f>DATE(Data7[[#This Row],[Year]],Data7[[#This Row],[Month]],Data7[[#This Row],[Day]])</f>
        <v>45504</v>
      </c>
    </row>
    <row r="1456" spans="1:25" x14ac:dyDescent="0.3">
      <c r="A1456" s="5">
        <v>45504.577482638888</v>
      </c>
      <c r="B1456" s="7" t="s">
        <v>34</v>
      </c>
      <c r="C1456" s="6" t="s">
        <v>1955</v>
      </c>
      <c r="D1456" s="7" t="s">
        <v>1957</v>
      </c>
      <c r="E1456" s="8">
        <v>3</v>
      </c>
      <c r="F1456" s="7">
        <v>7136490</v>
      </c>
      <c r="G1456" s="7" t="s">
        <v>68</v>
      </c>
      <c r="H1456" s="7" t="s">
        <v>756</v>
      </c>
      <c r="I1456" s="7" t="s">
        <v>44</v>
      </c>
      <c r="J1456" s="19" t="str">
        <f>IFERROR(INDEX('Employee Info'!$C$3:$E$200,MATCH(Data7[[#This Row],[Name:]],'Employee Info'!$B$3:$B$200,0),MATCH(Data7[[#This Row],[Hours Type:]],'Employee Info'!$C$2:$E$2,0)),"")</f>
        <v/>
      </c>
      <c r="K1456" s="19" t="str">
        <f>IFERROR(INDEX('Employee Info'!$C$3:$J$200,MATCH(Data7[[#This Row],[Name:]],'Employee Info'!$B$3:$B$200,0),MATCH(Data7[[#Headers],[Truck]],'Employee Info'!$C$2:$J$2,0)),"")</f>
        <v/>
      </c>
      <c r="L1456" s="19" t="str">
        <f>IFERROR(INDEX('Employee Info'!$C$3:$J$200,MATCH(Data7[[#This Row],[Name:]],'Employee Info'!$B$3:$B$200,0),MATCH(Data7[[#Headers],[Phone]],'Employee Info'!$C$2:$J$2,0)),"")</f>
        <v/>
      </c>
      <c r="M1456" s="19" t="str">
        <f>IFERROR(INDEX('Employee Info'!$C$3:$J$200,MATCH(Data7[[#This Row],[Name:]],'Employee Info'!$B$3:$B$200,0),MATCH(Data7[[#Headers],[Tech]],'Employee Info'!$C$2:$J$2,0)),"")</f>
        <v/>
      </c>
      <c r="N1456" s="19" t="str">
        <f>IFERROR(INDEX('Employee Info'!$C$3:$J$200,MATCH(Data7[[#This Row],[Name:]],'Employee Info'!$B$3:$B$200,0),MATCH(Data7[[#Headers],[Other]],'Employee Info'!$C$2:$J$2,0)),"")</f>
        <v/>
      </c>
      <c r="O1456" s="19">
        <f>IFERROR((Data7[[#This Row],[Hours:]]*SUM(Data7[[#This Row],[Rate]:[Other]])),"")</f>
        <v>0</v>
      </c>
      <c r="P1456" s="7" t="str">
        <f>IF(Data7[[#This Row],[WO'#:]]="","Riley #","WO#")</f>
        <v>WO#</v>
      </c>
      <c r="Q1456" s="7">
        <f>IFERROR(WEEKNUM(Data7[[#This Row],[Date:]]),"")</f>
        <v>31</v>
      </c>
      <c r="R1456" s="6">
        <f t="shared" si="66"/>
        <v>45501</v>
      </c>
      <c r="S1456" s="6">
        <f>Data7[[#This Row],[Week Start]]+7</f>
        <v>45508</v>
      </c>
      <c r="T1456" s="7" t="str">
        <f t="shared" si="67"/>
        <v>7/28/2024 - 8/4/2024</v>
      </c>
      <c r="U1456" s="7" t="str">
        <f t="shared" si="68"/>
        <v>Time Card</v>
      </c>
      <c r="V1456" s="8" t="str">
        <f>RIGHT(TEXT(Data7[[#This Row],[Date:]],"mmddyyyy"),4)</f>
        <v>2024</v>
      </c>
      <c r="W1456" s="8" t="str">
        <f>MID(TEXT(Data7[[#This Row],[Date:]],"mmddyyyy"),3,2)</f>
        <v>31</v>
      </c>
      <c r="X1456" s="8" t="str">
        <f>LEFT(TEXT(Data7[[#This Row],[Date:]],"mmddyyyy"),2)</f>
        <v>07</v>
      </c>
      <c r="Y1456" s="6">
        <f>DATE(Data7[[#This Row],[Year]],Data7[[#This Row],[Month]],Data7[[#This Row],[Day]])</f>
        <v>45504</v>
      </c>
    </row>
    <row r="1457" spans="1:25" x14ac:dyDescent="0.3">
      <c r="A1457" s="5">
        <v>45504.581419560185</v>
      </c>
      <c r="B1457" s="7" t="s">
        <v>23</v>
      </c>
      <c r="C1457" s="6" t="s">
        <v>1955</v>
      </c>
      <c r="D1457" s="7" t="s">
        <v>1881</v>
      </c>
      <c r="E1457" s="8">
        <v>5</v>
      </c>
      <c r="F1457" s="7" t="s">
        <v>68</v>
      </c>
      <c r="G1457" s="7" t="s">
        <v>68</v>
      </c>
      <c r="H1457" s="7" t="s">
        <v>649</v>
      </c>
      <c r="I1457" s="7" t="s">
        <v>44</v>
      </c>
      <c r="J1457" s="19" t="str">
        <f>IFERROR(INDEX('Employee Info'!$C$3:$E$200,MATCH(Data7[[#This Row],[Name:]],'Employee Info'!$B$3:$B$200,0),MATCH(Data7[[#This Row],[Hours Type:]],'Employee Info'!$C$2:$E$2,0)),"")</f>
        <v/>
      </c>
      <c r="K1457" s="19" t="str">
        <f>IFERROR(INDEX('Employee Info'!$C$3:$J$200,MATCH(Data7[[#This Row],[Name:]],'Employee Info'!$B$3:$B$200,0),MATCH(Data7[[#Headers],[Truck]],'Employee Info'!$C$2:$J$2,0)),"")</f>
        <v/>
      </c>
      <c r="L1457" s="19" t="str">
        <f>IFERROR(INDEX('Employee Info'!$C$3:$J$200,MATCH(Data7[[#This Row],[Name:]],'Employee Info'!$B$3:$B$200,0),MATCH(Data7[[#Headers],[Phone]],'Employee Info'!$C$2:$J$2,0)),"")</f>
        <v/>
      </c>
      <c r="M1457" s="19" t="str">
        <f>IFERROR(INDEX('Employee Info'!$C$3:$J$200,MATCH(Data7[[#This Row],[Name:]],'Employee Info'!$B$3:$B$200,0),MATCH(Data7[[#Headers],[Tech]],'Employee Info'!$C$2:$J$2,0)),"")</f>
        <v/>
      </c>
      <c r="N1457" s="19" t="str">
        <f>IFERROR(INDEX('Employee Info'!$C$3:$J$200,MATCH(Data7[[#This Row],[Name:]],'Employee Info'!$B$3:$B$200,0),MATCH(Data7[[#Headers],[Other]],'Employee Info'!$C$2:$J$2,0)),"")</f>
        <v/>
      </c>
      <c r="O1457" s="19">
        <f>IFERROR((Data7[[#This Row],[Hours:]]*SUM(Data7[[#This Row],[Rate]:[Other]])),"")</f>
        <v>0</v>
      </c>
      <c r="P1457" s="7" t="str">
        <f>IF(Data7[[#This Row],[WO'#:]]="","Riley #","WO#")</f>
        <v>Riley #</v>
      </c>
      <c r="Q1457" s="7">
        <f>IFERROR(WEEKNUM(Data7[[#This Row],[Date:]]),"")</f>
        <v>31</v>
      </c>
      <c r="R1457" s="6">
        <f t="shared" si="66"/>
        <v>45501</v>
      </c>
      <c r="S1457" s="6">
        <f>Data7[[#This Row],[Week Start]]+7</f>
        <v>45508</v>
      </c>
      <c r="T1457" s="7" t="str">
        <f t="shared" si="67"/>
        <v>7/28/2024 - 8/4/2024</v>
      </c>
      <c r="U1457" s="7" t="str">
        <f t="shared" si="68"/>
        <v>Time Card</v>
      </c>
      <c r="V1457" s="8" t="str">
        <f>RIGHT(TEXT(Data7[[#This Row],[Date:]],"mmddyyyy"),4)</f>
        <v>2024</v>
      </c>
      <c r="W1457" s="8" t="str">
        <f>MID(TEXT(Data7[[#This Row],[Date:]],"mmddyyyy"),3,2)</f>
        <v>31</v>
      </c>
      <c r="X1457" s="8" t="str">
        <f>LEFT(TEXT(Data7[[#This Row],[Date:]],"mmddyyyy"),2)</f>
        <v>07</v>
      </c>
      <c r="Y1457" s="6">
        <f>DATE(Data7[[#This Row],[Year]],Data7[[#This Row],[Month]],Data7[[#This Row],[Day]])</f>
        <v>45504</v>
      </c>
    </row>
    <row r="1458" spans="1:25" x14ac:dyDescent="0.3">
      <c r="A1458" s="5">
        <v>45504.582633101854</v>
      </c>
      <c r="B1458" s="7" t="s">
        <v>23</v>
      </c>
      <c r="C1458" s="6" t="s">
        <v>1955</v>
      </c>
      <c r="D1458" s="7" t="s">
        <v>1962</v>
      </c>
      <c r="E1458" s="8">
        <v>3</v>
      </c>
      <c r="F1458" s="7" t="s">
        <v>68</v>
      </c>
      <c r="G1458" s="7" t="s">
        <v>68</v>
      </c>
      <c r="H1458" s="7" t="s">
        <v>912</v>
      </c>
      <c r="I1458" s="7" t="s">
        <v>44</v>
      </c>
      <c r="J1458" s="19" t="str">
        <f>IFERROR(INDEX('Employee Info'!$C$3:$E$200,MATCH(Data7[[#This Row],[Name:]],'Employee Info'!$B$3:$B$200,0),MATCH(Data7[[#This Row],[Hours Type:]],'Employee Info'!$C$2:$E$2,0)),"")</f>
        <v/>
      </c>
      <c r="K1458" s="19" t="str">
        <f>IFERROR(INDEX('Employee Info'!$C$3:$J$200,MATCH(Data7[[#This Row],[Name:]],'Employee Info'!$B$3:$B$200,0),MATCH(Data7[[#Headers],[Truck]],'Employee Info'!$C$2:$J$2,0)),"")</f>
        <v/>
      </c>
      <c r="L1458" s="19" t="str">
        <f>IFERROR(INDEX('Employee Info'!$C$3:$J$200,MATCH(Data7[[#This Row],[Name:]],'Employee Info'!$B$3:$B$200,0),MATCH(Data7[[#Headers],[Phone]],'Employee Info'!$C$2:$J$2,0)),"")</f>
        <v/>
      </c>
      <c r="M1458" s="19" t="str">
        <f>IFERROR(INDEX('Employee Info'!$C$3:$J$200,MATCH(Data7[[#This Row],[Name:]],'Employee Info'!$B$3:$B$200,0),MATCH(Data7[[#Headers],[Tech]],'Employee Info'!$C$2:$J$2,0)),"")</f>
        <v/>
      </c>
      <c r="N1458" s="19" t="str">
        <f>IFERROR(INDEX('Employee Info'!$C$3:$J$200,MATCH(Data7[[#This Row],[Name:]],'Employee Info'!$B$3:$B$200,0),MATCH(Data7[[#Headers],[Other]],'Employee Info'!$C$2:$J$2,0)),"")</f>
        <v/>
      </c>
      <c r="O1458" s="19">
        <f>IFERROR((Data7[[#This Row],[Hours:]]*SUM(Data7[[#This Row],[Rate]:[Other]])),"")</f>
        <v>0</v>
      </c>
      <c r="P1458" s="7" t="str">
        <f>IF(Data7[[#This Row],[WO'#:]]="","Riley #","WO#")</f>
        <v>Riley #</v>
      </c>
      <c r="Q1458" s="7">
        <f>IFERROR(WEEKNUM(Data7[[#This Row],[Date:]]),"")</f>
        <v>31</v>
      </c>
      <c r="R1458" s="6">
        <f t="shared" si="66"/>
        <v>45501</v>
      </c>
      <c r="S1458" s="6">
        <f>Data7[[#This Row],[Week Start]]+7</f>
        <v>45508</v>
      </c>
      <c r="T1458" s="7" t="str">
        <f t="shared" si="67"/>
        <v>7/28/2024 - 8/4/2024</v>
      </c>
      <c r="U1458" s="7" t="str">
        <f t="shared" si="68"/>
        <v>Time Card</v>
      </c>
      <c r="V1458" s="8" t="str">
        <f>RIGHT(TEXT(Data7[[#This Row],[Date:]],"mmddyyyy"),4)</f>
        <v>2024</v>
      </c>
      <c r="W1458" s="8" t="str">
        <f>MID(TEXT(Data7[[#This Row],[Date:]],"mmddyyyy"),3,2)</f>
        <v>31</v>
      </c>
      <c r="X1458" s="8" t="str">
        <f>LEFT(TEXT(Data7[[#This Row],[Date:]],"mmddyyyy"),2)</f>
        <v>07</v>
      </c>
      <c r="Y1458" s="6">
        <f>DATE(Data7[[#This Row],[Year]],Data7[[#This Row],[Month]],Data7[[#This Row],[Day]])</f>
        <v>45504</v>
      </c>
    </row>
    <row r="1459" spans="1:25" x14ac:dyDescent="0.3">
      <c r="A1459" s="5">
        <v>45504.579144675925</v>
      </c>
      <c r="B1459" s="7" t="s">
        <v>31</v>
      </c>
      <c r="C1459" s="6" t="s">
        <v>1955</v>
      </c>
      <c r="D1459" s="7" t="s">
        <v>1959</v>
      </c>
      <c r="E1459" s="8">
        <v>2</v>
      </c>
      <c r="F1459" s="7" t="s">
        <v>68</v>
      </c>
      <c r="G1459" s="7" t="s">
        <v>68</v>
      </c>
      <c r="H1459" s="7" t="s">
        <v>1960</v>
      </c>
      <c r="I1459" s="7" t="s">
        <v>44</v>
      </c>
      <c r="J1459" s="19" t="str">
        <f>IFERROR(INDEX('Employee Info'!$C$3:$E$200,MATCH(Data7[[#This Row],[Name:]],'Employee Info'!$B$3:$B$200,0),MATCH(Data7[[#This Row],[Hours Type:]],'Employee Info'!$C$2:$E$2,0)),"")</f>
        <v/>
      </c>
      <c r="K1459" s="19" t="str">
        <f>IFERROR(INDEX('Employee Info'!$C$3:$J$200,MATCH(Data7[[#This Row],[Name:]],'Employee Info'!$B$3:$B$200,0),MATCH(Data7[[#Headers],[Truck]],'Employee Info'!$C$2:$J$2,0)),"")</f>
        <v/>
      </c>
      <c r="L1459" s="19" t="str">
        <f>IFERROR(INDEX('Employee Info'!$C$3:$J$200,MATCH(Data7[[#This Row],[Name:]],'Employee Info'!$B$3:$B$200,0),MATCH(Data7[[#Headers],[Phone]],'Employee Info'!$C$2:$J$2,0)),"")</f>
        <v/>
      </c>
      <c r="M1459" s="19" t="str">
        <f>IFERROR(INDEX('Employee Info'!$C$3:$J$200,MATCH(Data7[[#This Row],[Name:]],'Employee Info'!$B$3:$B$200,0),MATCH(Data7[[#Headers],[Tech]],'Employee Info'!$C$2:$J$2,0)),"")</f>
        <v/>
      </c>
      <c r="N1459" s="19" t="str">
        <f>IFERROR(INDEX('Employee Info'!$C$3:$J$200,MATCH(Data7[[#This Row],[Name:]],'Employee Info'!$B$3:$B$200,0),MATCH(Data7[[#Headers],[Other]],'Employee Info'!$C$2:$J$2,0)),"")</f>
        <v/>
      </c>
      <c r="O1459" s="19">
        <f>IFERROR((Data7[[#This Row],[Hours:]]*SUM(Data7[[#This Row],[Rate]:[Other]])),"")</f>
        <v>0</v>
      </c>
      <c r="P1459" s="7" t="str">
        <f>IF(Data7[[#This Row],[WO'#:]]="","Riley #","WO#")</f>
        <v>Riley #</v>
      </c>
      <c r="Q1459" s="7">
        <f>IFERROR(WEEKNUM(Data7[[#This Row],[Date:]]),"")</f>
        <v>31</v>
      </c>
      <c r="R1459" s="6">
        <f t="shared" si="66"/>
        <v>45501</v>
      </c>
      <c r="S1459" s="6">
        <f>Data7[[#This Row],[Week Start]]+7</f>
        <v>45508</v>
      </c>
      <c r="T1459" s="7" t="str">
        <f t="shared" si="67"/>
        <v>7/28/2024 - 8/4/2024</v>
      </c>
      <c r="U1459" s="7" t="str">
        <f t="shared" si="68"/>
        <v>Time Card</v>
      </c>
      <c r="V1459" s="8" t="str">
        <f>RIGHT(TEXT(Data7[[#This Row],[Date:]],"mmddyyyy"),4)</f>
        <v>2024</v>
      </c>
      <c r="W1459" s="8" t="str">
        <f>MID(TEXT(Data7[[#This Row],[Date:]],"mmddyyyy"),3,2)</f>
        <v>31</v>
      </c>
      <c r="X1459" s="8" t="str">
        <f>LEFT(TEXT(Data7[[#This Row],[Date:]],"mmddyyyy"),2)</f>
        <v>07</v>
      </c>
      <c r="Y1459" s="6">
        <f>DATE(Data7[[#This Row],[Year]],Data7[[#This Row],[Month]],Data7[[#This Row],[Day]])</f>
        <v>45504</v>
      </c>
    </row>
    <row r="1460" spans="1:25" x14ac:dyDescent="0.3">
      <c r="A1460" s="5">
        <v>45507.371799189816</v>
      </c>
      <c r="B1460" s="7" t="s">
        <v>66</v>
      </c>
      <c r="C1460" s="6" t="s">
        <v>1965</v>
      </c>
      <c r="D1460" s="7" t="s">
        <v>2001</v>
      </c>
      <c r="E1460" s="8">
        <v>1</v>
      </c>
      <c r="F1460" s="7">
        <v>20028</v>
      </c>
      <c r="G1460" s="7" t="s">
        <v>68</v>
      </c>
      <c r="H1460" s="7" t="s">
        <v>756</v>
      </c>
      <c r="I1460" s="7" t="s">
        <v>45</v>
      </c>
      <c r="J1460" s="19" t="str">
        <f>IFERROR(INDEX('Employee Info'!$C$3:$E$200,MATCH(Data7[[#This Row],[Name:]],'Employee Info'!$B$3:$B$200,0),MATCH(Data7[[#This Row],[Hours Type:]],'Employee Info'!$C$2:$E$2,0)),"")</f>
        <v/>
      </c>
      <c r="K1460" s="19" t="str">
        <f>IFERROR(INDEX('Employee Info'!$C$3:$J$200,MATCH(Data7[[#This Row],[Name:]],'Employee Info'!$B$3:$B$200,0),MATCH(Data7[[#Headers],[Truck]],'Employee Info'!$C$2:$J$2,0)),"")</f>
        <v/>
      </c>
      <c r="L1460" s="19" t="str">
        <f>IFERROR(INDEX('Employee Info'!$C$3:$J$200,MATCH(Data7[[#This Row],[Name:]],'Employee Info'!$B$3:$B$200,0),MATCH(Data7[[#Headers],[Phone]],'Employee Info'!$C$2:$J$2,0)),"")</f>
        <v/>
      </c>
      <c r="M1460" s="19" t="str">
        <f>IFERROR(INDEX('Employee Info'!$C$3:$J$200,MATCH(Data7[[#This Row],[Name:]],'Employee Info'!$B$3:$B$200,0),MATCH(Data7[[#Headers],[Tech]],'Employee Info'!$C$2:$J$2,0)),"")</f>
        <v/>
      </c>
      <c r="N1460" s="19" t="str">
        <f>IFERROR(INDEX('Employee Info'!$C$3:$J$200,MATCH(Data7[[#This Row],[Name:]],'Employee Info'!$B$3:$B$200,0),MATCH(Data7[[#Headers],[Other]],'Employee Info'!$C$2:$J$2,0)),"")</f>
        <v/>
      </c>
      <c r="O1460" s="19">
        <f>IFERROR((Data7[[#This Row],[Hours:]]*SUM(Data7[[#This Row],[Rate]:[Other]])),"")</f>
        <v>0</v>
      </c>
      <c r="P1460" s="7" t="str">
        <f>IF(Data7[[#This Row],[WO'#:]]="","Riley #","WO#")</f>
        <v>WO#</v>
      </c>
      <c r="Q1460" s="7">
        <f>IFERROR(WEEKNUM(Data7[[#This Row],[Date:]]),"")</f>
        <v>31</v>
      </c>
      <c r="R1460" s="6">
        <f t="shared" si="66"/>
        <v>45501</v>
      </c>
      <c r="S1460" s="6">
        <f>Data7[[#This Row],[Week Start]]+7</f>
        <v>45508</v>
      </c>
      <c r="T1460" s="7" t="str">
        <f t="shared" si="67"/>
        <v>7/28/2024 - 8/4/2024</v>
      </c>
      <c r="U1460" s="7" t="str">
        <f t="shared" si="68"/>
        <v>Time Card</v>
      </c>
      <c r="V1460" s="8" t="str">
        <f>RIGHT(TEXT(Data7[[#This Row],[Date:]],"mmddyyyy"),4)</f>
        <v>2024</v>
      </c>
      <c r="W1460" s="8" t="str">
        <f>MID(TEXT(Data7[[#This Row],[Date:]],"mmddyyyy"),3,2)</f>
        <v>01</v>
      </c>
      <c r="X1460" s="8" t="str">
        <f>LEFT(TEXT(Data7[[#This Row],[Date:]],"mmddyyyy"),2)</f>
        <v>08</v>
      </c>
      <c r="Y1460" s="6">
        <f>DATE(Data7[[#This Row],[Year]],Data7[[#This Row],[Month]],Data7[[#This Row],[Day]])</f>
        <v>45505</v>
      </c>
    </row>
    <row r="1461" spans="1:25" x14ac:dyDescent="0.3">
      <c r="A1461" s="5">
        <v>45507.373532638892</v>
      </c>
      <c r="B1461" s="7" t="s">
        <v>76</v>
      </c>
      <c r="C1461" s="6" t="s">
        <v>1965</v>
      </c>
      <c r="D1461" s="7" t="s">
        <v>896</v>
      </c>
      <c r="E1461" s="8">
        <v>2</v>
      </c>
      <c r="F1461" s="7">
        <v>20028</v>
      </c>
      <c r="G1461" s="7" t="s">
        <v>68</v>
      </c>
      <c r="H1461" s="7" t="s">
        <v>756</v>
      </c>
      <c r="I1461" s="7" t="s">
        <v>44</v>
      </c>
      <c r="J1461" s="19" t="str">
        <f>IFERROR(INDEX('Employee Info'!$C$3:$E$200,MATCH(Data7[[#This Row],[Name:]],'Employee Info'!$B$3:$B$200,0),MATCH(Data7[[#This Row],[Hours Type:]],'Employee Info'!$C$2:$E$2,0)),"")</f>
        <v/>
      </c>
      <c r="K1461" s="19" t="str">
        <f>IFERROR(INDEX('Employee Info'!$C$3:$J$200,MATCH(Data7[[#This Row],[Name:]],'Employee Info'!$B$3:$B$200,0),MATCH(Data7[[#Headers],[Truck]],'Employee Info'!$C$2:$J$2,0)),"")</f>
        <v/>
      </c>
      <c r="L1461" s="19" t="str">
        <f>IFERROR(INDEX('Employee Info'!$C$3:$J$200,MATCH(Data7[[#This Row],[Name:]],'Employee Info'!$B$3:$B$200,0),MATCH(Data7[[#Headers],[Phone]],'Employee Info'!$C$2:$J$2,0)),"")</f>
        <v/>
      </c>
      <c r="M1461" s="19" t="str">
        <f>IFERROR(INDEX('Employee Info'!$C$3:$J$200,MATCH(Data7[[#This Row],[Name:]],'Employee Info'!$B$3:$B$200,0),MATCH(Data7[[#Headers],[Tech]],'Employee Info'!$C$2:$J$2,0)),"")</f>
        <v/>
      </c>
      <c r="N1461" s="19" t="str">
        <f>IFERROR(INDEX('Employee Info'!$C$3:$J$200,MATCH(Data7[[#This Row],[Name:]],'Employee Info'!$B$3:$B$200,0),MATCH(Data7[[#Headers],[Other]],'Employee Info'!$C$2:$J$2,0)),"")</f>
        <v/>
      </c>
      <c r="O1461" s="19">
        <f>IFERROR((Data7[[#This Row],[Hours:]]*SUM(Data7[[#This Row],[Rate]:[Other]])),"")</f>
        <v>0</v>
      </c>
      <c r="P1461" s="7" t="str">
        <f>IF(Data7[[#This Row],[WO'#:]]="","Riley #","WO#")</f>
        <v>WO#</v>
      </c>
      <c r="Q1461" s="7">
        <f>IFERROR(WEEKNUM(Data7[[#This Row],[Date:]]),"")</f>
        <v>31</v>
      </c>
      <c r="R1461" s="6">
        <f t="shared" si="66"/>
        <v>45501</v>
      </c>
      <c r="S1461" s="6">
        <f>Data7[[#This Row],[Week Start]]+7</f>
        <v>45508</v>
      </c>
      <c r="T1461" s="7" t="str">
        <f t="shared" si="67"/>
        <v>7/28/2024 - 8/4/2024</v>
      </c>
      <c r="U1461" s="7" t="str">
        <f t="shared" si="68"/>
        <v>Time Card</v>
      </c>
      <c r="V1461" s="8" t="str">
        <f>RIGHT(TEXT(Data7[[#This Row],[Date:]],"mmddyyyy"),4)</f>
        <v>2024</v>
      </c>
      <c r="W1461" s="8" t="str">
        <f>MID(TEXT(Data7[[#This Row],[Date:]],"mmddyyyy"),3,2)</f>
        <v>01</v>
      </c>
      <c r="X1461" s="8" t="str">
        <f>LEFT(TEXT(Data7[[#This Row],[Date:]],"mmddyyyy"),2)</f>
        <v>08</v>
      </c>
      <c r="Y1461" s="6">
        <f>DATE(Data7[[#This Row],[Year]],Data7[[#This Row],[Month]],Data7[[#This Row],[Day]])</f>
        <v>45505</v>
      </c>
    </row>
    <row r="1462" spans="1:25" x14ac:dyDescent="0.3">
      <c r="A1462" s="5">
        <v>45506.259824537039</v>
      </c>
      <c r="B1462" s="7" t="s">
        <v>23</v>
      </c>
      <c r="C1462" s="6" t="s">
        <v>1965</v>
      </c>
      <c r="D1462" s="7" t="s">
        <v>1974</v>
      </c>
      <c r="E1462" s="8">
        <v>7</v>
      </c>
      <c r="F1462" s="7">
        <v>710743</v>
      </c>
      <c r="G1462" s="7" t="s">
        <v>68</v>
      </c>
      <c r="H1462" s="7" t="s">
        <v>756</v>
      </c>
      <c r="I1462" s="7" t="s">
        <v>44</v>
      </c>
      <c r="J1462" s="19" t="str">
        <f>IFERROR(INDEX('Employee Info'!$C$3:$E$200,MATCH(Data7[[#This Row],[Name:]],'Employee Info'!$B$3:$B$200,0),MATCH(Data7[[#This Row],[Hours Type:]],'Employee Info'!$C$2:$E$2,0)),"")</f>
        <v/>
      </c>
      <c r="K1462" s="19" t="str">
        <f>IFERROR(INDEX('Employee Info'!$C$3:$J$200,MATCH(Data7[[#This Row],[Name:]],'Employee Info'!$B$3:$B$200,0),MATCH(Data7[[#Headers],[Truck]],'Employee Info'!$C$2:$J$2,0)),"")</f>
        <v/>
      </c>
      <c r="L1462" s="19" t="str">
        <f>IFERROR(INDEX('Employee Info'!$C$3:$J$200,MATCH(Data7[[#This Row],[Name:]],'Employee Info'!$B$3:$B$200,0),MATCH(Data7[[#Headers],[Phone]],'Employee Info'!$C$2:$J$2,0)),"")</f>
        <v/>
      </c>
      <c r="M1462" s="19" t="str">
        <f>IFERROR(INDEX('Employee Info'!$C$3:$J$200,MATCH(Data7[[#This Row],[Name:]],'Employee Info'!$B$3:$B$200,0),MATCH(Data7[[#Headers],[Tech]],'Employee Info'!$C$2:$J$2,0)),"")</f>
        <v/>
      </c>
      <c r="N1462" s="19" t="str">
        <f>IFERROR(INDEX('Employee Info'!$C$3:$J$200,MATCH(Data7[[#This Row],[Name:]],'Employee Info'!$B$3:$B$200,0),MATCH(Data7[[#Headers],[Other]],'Employee Info'!$C$2:$J$2,0)),"")</f>
        <v/>
      </c>
      <c r="O1462" s="19">
        <f>IFERROR((Data7[[#This Row],[Hours:]]*SUM(Data7[[#This Row],[Rate]:[Other]])),"")</f>
        <v>0</v>
      </c>
      <c r="P1462" s="7" t="str">
        <f>IF(Data7[[#This Row],[WO'#:]]="","Riley #","WO#")</f>
        <v>WO#</v>
      </c>
      <c r="Q1462" s="7">
        <f>IFERROR(WEEKNUM(Data7[[#This Row],[Date:]]),"")</f>
        <v>31</v>
      </c>
      <c r="R1462" s="6">
        <f t="shared" si="66"/>
        <v>45501</v>
      </c>
      <c r="S1462" s="6">
        <f>Data7[[#This Row],[Week Start]]+7</f>
        <v>45508</v>
      </c>
      <c r="T1462" s="7" t="str">
        <f t="shared" si="67"/>
        <v>7/28/2024 - 8/4/2024</v>
      </c>
      <c r="U1462" s="7" t="str">
        <f t="shared" si="68"/>
        <v>Time Card</v>
      </c>
      <c r="V1462" s="8" t="str">
        <f>RIGHT(TEXT(Data7[[#This Row],[Date:]],"mmddyyyy"),4)</f>
        <v>2024</v>
      </c>
      <c r="W1462" s="8" t="str">
        <f>MID(TEXT(Data7[[#This Row],[Date:]],"mmddyyyy"),3,2)</f>
        <v>01</v>
      </c>
      <c r="X1462" s="8" t="str">
        <f>LEFT(TEXT(Data7[[#This Row],[Date:]],"mmddyyyy"),2)</f>
        <v>08</v>
      </c>
      <c r="Y1462" s="6">
        <f>DATE(Data7[[#This Row],[Year]],Data7[[#This Row],[Month]],Data7[[#This Row],[Day]])</f>
        <v>45505</v>
      </c>
    </row>
    <row r="1463" spans="1:25" x14ac:dyDescent="0.3">
      <c r="A1463" s="5">
        <v>45507.35568310185</v>
      </c>
      <c r="B1463" s="7" t="s">
        <v>66</v>
      </c>
      <c r="C1463" s="6" t="s">
        <v>1965</v>
      </c>
      <c r="D1463" s="7" t="s">
        <v>1987</v>
      </c>
      <c r="E1463" s="8">
        <v>4</v>
      </c>
      <c r="F1463" s="7">
        <v>6984733</v>
      </c>
      <c r="G1463" s="7" t="s">
        <v>68</v>
      </c>
      <c r="H1463" s="7" t="s">
        <v>756</v>
      </c>
      <c r="I1463" s="7" t="s">
        <v>44</v>
      </c>
      <c r="J1463" s="19" t="str">
        <f>IFERROR(INDEX('Employee Info'!$C$3:$E$200,MATCH(Data7[[#This Row],[Name:]],'Employee Info'!$B$3:$B$200,0),MATCH(Data7[[#This Row],[Hours Type:]],'Employee Info'!$C$2:$E$2,0)),"")</f>
        <v/>
      </c>
      <c r="K1463" s="19" t="str">
        <f>IFERROR(INDEX('Employee Info'!$C$3:$J$200,MATCH(Data7[[#This Row],[Name:]],'Employee Info'!$B$3:$B$200,0),MATCH(Data7[[#Headers],[Truck]],'Employee Info'!$C$2:$J$2,0)),"")</f>
        <v/>
      </c>
      <c r="L1463" s="19" t="str">
        <f>IFERROR(INDEX('Employee Info'!$C$3:$J$200,MATCH(Data7[[#This Row],[Name:]],'Employee Info'!$B$3:$B$200,0),MATCH(Data7[[#Headers],[Phone]],'Employee Info'!$C$2:$J$2,0)),"")</f>
        <v/>
      </c>
      <c r="M1463" s="19" t="str">
        <f>IFERROR(INDEX('Employee Info'!$C$3:$J$200,MATCH(Data7[[#This Row],[Name:]],'Employee Info'!$B$3:$B$200,0),MATCH(Data7[[#Headers],[Tech]],'Employee Info'!$C$2:$J$2,0)),"")</f>
        <v/>
      </c>
      <c r="N1463" s="19" t="str">
        <f>IFERROR(INDEX('Employee Info'!$C$3:$J$200,MATCH(Data7[[#This Row],[Name:]],'Employee Info'!$B$3:$B$200,0),MATCH(Data7[[#Headers],[Other]],'Employee Info'!$C$2:$J$2,0)),"")</f>
        <v/>
      </c>
      <c r="O1463" s="19">
        <f>IFERROR((Data7[[#This Row],[Hours:]]*SUM(Data7[[#This Row],[Rate]:[Other]])),"")</f>
        <v>0</v>
      </c>
      <c r="P1463" s="7" t="str">
        <f>IF(Data7[[#This Row],[WO'#:]]="","Riley #","WO#")</f>
        <v>WO#</v>
      </c>
      <c r="Q1463" s="7">
        <f>IFERROR(WEEKNUM(Data7[[#This Row],[Date:]]),"")</f>
        <v>31</v>
      </c>
      <c r="R1463" s="6">
        <f t="shared" si="66"/>
        <v>45501</v>
      </c>
      <c r="S1463" s="6">
        <f>Data7[[#This Row],[Week Start]]+7</f>
        <v>45508</v>
      </c>
      <c r="T1463" s="7" t="str">
        <f t="shared" si="67"/>
        <v>7/28/2024 - 8/4/2024</v>
      </c>
      <c r="U1463" s="7" t="str">
        <f t="shared" si="68"/>
        <v>Time Card</v>
      </c>
      <c r="V1463" s="8" t="str">
        <f>RIGHT(TEXT(Data7[[#This Row],[Date:]],"mmddyyyy"),4)</f>
        <v>2024</v>
      </c>
      <c r="W1463" s="8" t="str">
        <f>MID(TEXT(Data7[[#This Row],[Date:]],"mmddyyyy"),3,2)</f>
        <v>01</v>
      </c>
      <c r="X1463" s="8" t="str">
        <f>LEFT(TEXT(Data7[[#This Row],[Date:]],"mmddyyyy"),2)</f>
        <v>08</v>
      </c>
      <c r="Y1463" s="6">
        <f>DATE(Data7[[#This Row],[Year]],Data7[[#This Row],[Month]],Data7[[#This Row],[Day]])</f>
        <v>45505</v>
      </c>
    </row>
    <row r="1464" spans="1:25" x14ac:dyDescent="0.3">
      <c r="A1464" s="5">
        <v>45507.360315625003</v>
      </c>
      <c r="B1464" s="7" t="s">
        <v>66</v>
      </c>
      <c r="C1464" s="6" t="s">
        <v>1965</v>
      </c>
      <c r="D1464" s="7" t="s">
        <v>122</v>
      </c>
      <c r="E1464" s="8">
        <v>1</v>
      </c>
      <c r="F1464" s="7">
        <v>6984733</v>
      </c>
      <c r="G1464" s="7" t="s">
        <v>68</v>
      </c>
      <c r="H1464" s="7" t="s">
        <v>756</v>
      </c>
      <c r="I1464" s="7" t="s">
        <v>44</v>
      </c>
      <c r="J1464" s="19" t="str">
        <f>IFERROR(INDEX('Employee Info'!$C$3:$E$200,MATCH(Data7[[#This Row],[Name:]],'Employee Info'!$B$3:$B$200,0),MATCH(Data7[[#This Row],[Hours Type:]],'Employee Info'!$C$2:$E$2,0)),"")</f>
        <v/>
      </c>
      <c r="K1464" s="19" t="str">
        <f>IFERROR(INDEX('Employee Info'!$C$3:$J$200,MATCH(Data7[[#This Row],[Name:]],'Employee Info'!$B$3:$B$200,0),MATCH(Data7[[#Headers],[Truck]],'Employee Info'!$C$2:$J$2,0)),"")</f>
        <v/>
      </c>
      <c r="L1464" s="19" t="str">
        <f>IFERROR(INDEX('Employee Info'!$C$3:$J$200,MATCH(Data7[[#This Row],[Name:]],'Employee Info'!$B$3:$B$200,0),MATCH(Data7[[#Headers],[Phone]],'Employee Info'!$C$2:$J$2,0)),"")</f>
        <v/>
      </c>
      <c r="M1464" s="19" t="str">
        <f>IFERROR(INDEX('Employee Info'!$C$3:$J$200,MATCH(Data7[[#This Row],[Name:]],'Employee Info'!$B$3:$B$200,0),MATCH(Data7[[#Headers],[Tech]],'Employee Info'!$C$2:$J$2,0)),"")</f>
        <v/>
      </c>
      <c r="N1464" s="19" t="str">
        <f>IFERROR(INDEX('Employee Info'!$C$3:$J$200,MATCH(Data7[[#This Row],[Name:]],'Employee Info'!$B$3:$B$200,0),MATCH(Data7[[#Headers],[Other]],'Employee Info'!$C$2:$J$2,0)),"")</f>
        <v/>
      </c>
      <c r="O1464" s="19">
        <f>IFERROR((Data7[[#This Row],[Hours:]]*SUM(Data7[[#This Row],[Rate]:[Other]])),"")</f>
        <v>0</v>
      </c>
      <c r="P1464" s="7" t="str">
        <f>IF(Data7[[#This Row],[WO'#:]]="","Riley #","WO#")</f>
        <v>WO#</v>
      </c>
      <c r="Q1464" s="7">
        <f>IFERROR(WEEKNUM(Data7[[#This Row],[Date:]]),"")</f>
        <v>31</v>
      </c>
      <c r="R1464" s="6">
        <f t="shared" si="66"/>
        <v>45501</v>
      </c>
      <c r="S1464" s="6">
        <f>Data7[[#This Row],[Week Start]]+7</f>
        <v>45508</v>
      </c>
      <c r="T1464" s="7" t="str">
        <f t="shared" si="67"/>
        <v>7/28/2024 - 8/4/2024</v>
      </c>
      <c r="U1464" s="7" t="str">
        <f t="shared" si="68"/>
        <v>Time Card</v>
      </c>
      <c r="V1464" s="8" t="str">
        <f>RIGHT(TEXT(Data7[[#This Row],[Date:]],"mmddyyyy"),4)</f>
        <v>2024</v>
      </c>
      <c r="W1464" s="8" t="str">
        <f>MID(TEXT(Data7[[#This Row],[Date:]],"mmddyyyy"),3,2)</f>
        <v>01</v>
      </c>
      <c r="X1464" s="8" t="str">
        <f>LEFT(TEXT(Data7[[#This Row],[Date:]],"mmddyyyy"),2)</f>
        <v>08</v>
      </c>
      <c r="Y1464" s="6">
        <f>DATE(Data7[[#This Row],[Year]],Data7[[#This Row],[Month]],Data7[[#This Row],[Day]])</f>
        <v>45505</v>
      </c>
    </row>
    <row r="1465" spans="1:25" x14ac:dyDescent="0.3">
      <c r="A1465" s="5">
        <v>45517.492084606478</v>
      </c>
      <c r="B1465" s="7" t="s">
        <v>76</v>
      </c>
      <c r="C1465" s="6" t="s">
        <v>1965</v>
      </c>
      <c r="D1465" s="7" t="s">
        <v>156</v>
      </c>
      <c r="E1465" s="8">
        <v>2</v>
      </c>
      <c r="F1465" s="7">
        <v>6984733</v>
      </c>
      <c r="G1465" s="7" t="s">
        <v>68</v>
      </c>
      <c r="H1465" s="7" t="s">
        <v>756</v>
      </c>
      <c r="I1465" s="7" t="s">
        <v>44</v>
      </c>
      <c r="J1465" s="19" t="str">
        <f>IFERROR(INDEX('Employee Info'!$C$3:$E$200,MATCH(Data7[[#This Row],[Name:]],'Employee Info'!$B$3:$B$200,0),MATCH(Data7[[#This Row],[Hours Type:]],'Employee Info'!$C$2:$E$2,0)),"")</f>
        <v/>
      </c>
      <c r="K1465" s="19" t="str">
        <f>IFERROR(INDEX('Employee Info'!$C$3:$J$200,MATCH(Data7[[#This Row],[Name:]],'Employee Info'!$B$3:$B$200,0),MATCH(Data7[[#Headers],[Truck]],'Employee Info'!$C$2:$J$2,0)),"")</f>
        <v/>
      </c>
      <c r="L1465" s="19" t="str">
        <f>IFERROR(INDEX('Employee Info'!$C$3:$J$200,MATCH(Data7[[#This Row],[Name:]],'Employee Info'!$B$3:$B$200,0),MATCH(Data7[[#Headers],[Phone]],'Employee Info'!$C$2:$J$2,0)),"")</f>
        <v/>
      </c>
      <c r="M1465" s="19" t="str">
        <f>IFERROR(INDEX('Employee Info'!$C$3:$J$200,MATCH(Data7[[#This Row],[Name:]],'Employee Info'!$B$3:$B$200,0),MATCH(Data7[[#Headers],[Tech]],'Employee Info'!$C$2:$J$2,0)),"")</f>
        <v/>
      </c>
      <c r="N1465" s="19" t="str">
        <f>IFERROR(INDEX('Employee Info'!$C$3:$J$200,MATCH(Data7[[#This Row],[Name:]],'Employee Info'!$B$3:$B$200,0),MATCH(Data7[[#Headers],[Other]],'Employee Info'!$C$2:$J$2,0)),"")</f>
        <v/>
      </c>
      <c r="O1465" s="19">
        <f>IFERROR((Data7[[#This Row],[Hours:]]*SUM(Data7[[#This Row],[Rate]:[Other]])),"")</f>
        <v>0</v>
      </c>
      <c r="P1465" s="7" t="str">
        <f>IF(Data7[[#This Row],[WO'#:]]="","Riley #","WO#")</f>
        <v>WO#</v>
      </c>
      <c r="Q1465" s="7">
        <f>IFERROR(WEEKNUM(Data7[[#This Row],[Date:]]),"")</f>
        <v>31</v>
      </c>
      <c r="R1465" s="6">
        <f t="shared" si="66"/>
        <v>45501</v>
      </c>
      <c r="S1465" s="6">
        <f>Data7[[#This Row],[Week Start]]+7</f>
        <v>45508</v>
      </c>
      <c r="T1465" s="7" t="str">
        <f t="shared" si="67"/>
        <v>7/28/2024 - 8/4/2024</v>
      </c>
      <c r="U1465" s="7" t="str">
        <f t="shared" si="68"/>
        <v>Time Card</v>
      </c>
      <c r="V1465" s="8" t="str">
        <f>RIGHT(TEXT(Data7[[#This Row],[Date:]],"mmddyyyy"),4)</f>
        <v>2024</v>
      </c>
      <c r="W1465" s="8" t="str">
        <f>MID(TEXT(Data7[[#This Row],[Date:]],"mmddyyyy"),3,2)</f>
        <v>01</v>
      </c>
      <c r="X1465" s="8" t="str">
        <f>LEFT(TEXT(Data7[[#This Row],[Date:]],"mmddyyyy"),2)</f>
        <v>08</v>
      </c>
      <c r="Y1465" s="6">
        <f>DATE(Data7[[#This Row],[Year]],Data7[[#This Row],[Month]],Data7[[#This Row],[Day]])</f>
        <v>45505</v>
      </c>
    </row>
    <row r="1466" spans="1:25" x14ac:dyDescent="0.3">
      <c r="A1466" s="5">
        <v>45505.557945370369</v>
      </c>
      <c r="B1466" s="7" t="s">
        <v>35</v>
      </c>
      <c r="C1466" s="6" t="s">
        <v>1965</v>
      </c>
      <c r="D1466" s="7" t="s">
        <v>1967</v>
      </c>
      <c r="E1466" s="8">
        <v>2</v>
      </c>
      <c r="F1466" s="7">
        <v>7107423</v>
      </c>
      <c r="G1466" s="7" t="s">
        <v>68</v>
      </c>
      <c r="H1466" s="7" t="s">
        <v>756</v>
      </c>
      <c r="I1466" s="7" t="s">
        <v>44</v>
      </c>
      <c r="J1466" s="19" t="str">
        <f>IFERROR(INDEX('Employee Info'!$C$3:$E$200,MATCH(Data7[[#This Row],[Name:]],'Employee Info'!$B$3:$B$200,0),MATCH(Data7[[#This Row],[Hours Type:]],'Employee Info'!$C$2:$E$2,0)),"")</f>
        <v/>
      </c>
      <c r="K1466" s="19" t="str">
        <f>IFERROR(INDEX('Employee Info'!$C$3:$J$200,MATCH(Data7[[#This Row],[Name:]],'Employee Info'!$B$3:$B$200,0),MATCH(Data7[[#Headers],[Truck]],'Employee Info'!$C$2:$J$2,0)),"")</f>
        <v/>
      </c>
      <c r="L1466" s="19" t="str">
        <f>IFERROR(INDEX('Employee Info'!$C$3:$J$200,MATCH(Data7[[#This Row],[Name:]],'Employee Info'!$B$3:$B$200,0),MATCH(Data7[[#Headers],[Phone]],'Employee Info'!$C$2:$J$2,0)),"")</f>
        <v/>
      </c>
      <c r="M1466" s="19" t="str">
        <f>IFERROR(INDEX('Employee Info'!$C$3:$J$200,MATCH(Data7[[#This Row],[Name:]],'Employee Info'!$B$3:$B$200,0),MATCH(Data7[[#Headers],[Tech]],'Employee Info'!$C$2:$J$2,0)),"")</f>
        <v/>
      </c>
      <c r="N1466" s="19" t="str">
        <f>IFERROR(INDEX('Employee Info'!$C$3:$J$200,MATCH(Data7[[#This Row],[Name:]],'Employee Info'!$B$3:$B$200,0),MATCH(Data7[[#Headers],[Other]],'Employee Info'!$C$2:$J$2,0)),"")</f>
        <v/>
      </c>
      <c r="O1466" s="19">
        <f>IFERROR((Data7[[#This Row],[Hours:]]*SUM(Data7[[#This Row],[Rate]:[Other]])),"")</f>
        <v>0</v>
      </c>
      <c r="P1466" s="7" t="str">
        <f>IF(Data7[[#This Row],[WO'#:]]="","Riley #","WO#")</f>
        <v>WO#</v>
      </c>
      <c r="Q1466" s="7">
        <f>IFERROR(WEEKNUM(Data7[[#This Row],[Date:]]),"")</f>
        <v>31</v>
      </c>
      <c r="R1466" s="6">
        <f t="shared" si="66"/>
        <v>45501</v>
      </c>
      <c r="S1466" s="6">
        <f>Data7[[#This Row],[Week Start]]+7</f>
        <v>45508</v>
      </c>
      <c r="T1466" s="7" t="str">
        <f t="shared" si="67"/>
        <v>7/28/2024 - 8/4/2024</v>
      </c>
      <c r="U1466" s="7" t="str">
        <f t="shared" si="68"/>
        <v>Time Card</v>
      </c>
      <c r="V1466" s="8" t="str">
        <f>RIGHT(TEXT(Data7[[#This Row],[Date:]],"mmddyyyy"),4)</f>
        <v>2024</v>
      </c>
      <c r="W1466" s="8" t="str">
        <f>MID(TEXT(Data7[[#This Row],[Date:]],"mmddyyyy"),3,2)</f>
        <v>01</v>
      </c>
      <c r="X1466" s="8" t="str">
        <f>LEFT(TEXT(Data7[[#This Row],[Date:]],"mmddyyyy"),2)</f>
        <v>08</v>
      </c>
      <c r="Y1466" s="6">
        <f>DATE(Data7[[#This Row],[Year]],Data7[[#This Row],[Month]],Data7[[#This Row],[Day]])</f>
        <v>45505</v>
      </c>
    </row>
    <row r="1467" spans="1:25" x14ac:dyDescent="0.3">
      <c r="A1467" s="5">
        <v>45507.36151574074</v>
      </c>
      <c r="B1467" s="7" t="s">
        <v>66</v>
      </c>
      <c r="C1467" s="6" t="s">
        <v>1965</v>
      </c>
      <c r="D1467" s="7" t="s">
        <v>1990</v>
      </c>
      <c r="E1467" s="8">
        <v>1</v>
      </c>
      <c r="F1467" s="7">
        <v>7107423</v>
      </c>
      <c r="G1467" s="7" t="s">
        <v>68</v>
      </c>
      <c r="H1467" s="7" t="s">
        <v>756</v>
      </c>
      <c r="I1467" s="7" t="s">
        <v>44</v>
      </c>
      <c r="J1467" s="19" t="str">
        <f>IFERROR(INDEX('Employee Info'!$C$3:$E$200,MATCH(Data7[[#This Row],[Name:]],'Employee Info'!$B$3:$B$200,0),MATCH(Data7[[#This Row],[Hours Type:]],'Employee Info'!$C$2:$E$2,0)),"")</f>
        <v/>
      </c>
      <c r="K1467" s="19" t="str">
        <f>IFERROR(INDEX('Employee Info'!$C$3:$J$200,MATCH(Data7[[#This Row],[Name:]],'Employee Info'!$B$3:$B$200,0),MATCH(Data7[[#Headers],[Truck]],'Employee Info'!$C$2:$J$2,0)),"")</f>
        <v/>
      </c>
      <c r="L1467" s="19" t="str">
        <f>IFERROR(INDEX('Employee Info'!$C$3:$J$200,MATCH(Data7[[#This Row],[Name:]],'Employee Info'!$B$3:$B$200,0),MATCH(Data7[[#Headers],[Phone]],'Employee Info'!$C$2:$J$2,0)),"")</f>
        <v/>
      </c>
      <c r="M1467" s="19" t="str">
        <f>IFERROR(INDEX('Employee Info'!$C$3:$J$200,MATCH(Data7[[#This Row],[Name:]],'Employee Info'!$B$3:$B$200,0),MATCH(Data7[[#Headers],[Tech]],'Employee Info'!$C$2:$J$2,0)),"")</f>
        <v/>
      </c>
      <c r="N1467" s="19" t="str">
        <f>IFERROR(INDEX('Employee Info'!$C$3:$J$200,MATCH(Data7[[#This Row],[Name:]],'Employee Info'!$B$3:$B$200,0),MATCH(Data7[[#Headers],[Other]],'Employee Info'!$C$2:$J$2,0)),"")</f>
        <v/>
      </c>
      <c r="O1467" s="19">
        <f>IFERROR((Data7[[#This Row],[Hours:]]*SUM(Data7[[#This Row],[Rate]:[Other]])),"")</f>
        <v>0</v>
      </c>
      <c r="P1467" s="7" t="str">
        <f>IF(Data7[[#This Row],[WO'#:]]="","Riley #","WO#")</f>
        <v>WO#</v>
      </c>
      <c r="Q1467" s="7">
        <f>IFERROR(WEEKNUM(Data7[[#This Row],[Date:]]),"")</f>
        <v>31</v>
      </c>
      <c r="R1467" s="6">
        <f t="shared" si="66"/>
        <v>45501</v>
      </c>
      <c r="S1467" s="6">
        <f>Data7[[#This Row],[Week Start]]+7</f>
        <v>45508</v>
      </c>
      <c r="T1467" s="7" t="str">
        <f t="shared" si="67"/>
        <v>7/28/2024 - 8/4/2024</v>
      </c>
      <c r="U1467" s="7" t="str">
        <f t="shared" si="68"/>
        <v>Time Card</v>
      </c>
      <c r="V1467" s="8" t="str">
        <f>RIGHT(TEXT(Data7[[#This Row],[Date:]],"mmddyyyy"),4)</f>
        <v>2024</v>
      </c>
      <c r="W1467" s="8" t="str">
        <f>MID(TEXT(Data7[[#This Row],[Date:]],"mmddyyyy"),3,2)</f>
        <v>01</v>
      </c>
      <c r="X1467" s="8" t="str">
        <f>LEFT(TEXT(Data7[[#This Row],[Date:]],"mmddyyyy"),2)</f>
        <v>08</v>
      </c>
      <c r="Y1467" s="6">
        <f>DATE(Data7[[#This Row],[Year]],Data7[[#This Row],[Month]],Data7[[#This Row],[Day]])</f>
        <v>45505</v>
      </c>
    </row>
    <row r="1468" spans="1:25" x14ac:dyDescent="0.3">
      <c r="A1468" s="5">
        <v>45505.555683333332</v>
      </c>
      <c r="B1468" s="7" t="s">
        <v>35</v>
      </c>
      <c r="C1468" s="6" t="s">
        <v>1965</v>
      </c>
      <c r="D1468" s="7" t="s">
        <v>1964</v>
      </c>
      <c r="E1468" s="8">
        <v>3</v>
      </c>
      <c r="F1468" s="7">
        <v>7128669</v>
      </c>
      <c r="G1468" s="7" t="s">
        <v>68</v>
      </c>
      <c r="H1468" s="7" t="s">
        <v>756</v>
      </c>
      <c r="I1468" s="7" t="s">
        <v>45</v>
      </c>
      <c r="J1468" s="19" t="str">
        <f>IFERROR(INDEX('Employee Info'!$C$3:$E$200,MATCH(Data7[[#This Row],[Name:]],'Employee Info'!$B$3:$B$200,0),MATCH(Data7[[#This Row],[Hours Type:]],'Employee Info'!$C$2:$E$2,0)),"")</f>
        <v/>
      </c>
      <c r="K1468" s="19" t="str">
        <f>IFERROR(INDEX('Employee Info'!$C$3:$J$200,MATCH(Data7[[#This Row],[Name:]],'Employee Info'!$B$3:$B$200,0),MATCH(Data7[[#Headers],[Truck]],'Employee Info'!$C$2:$J$2,0)),"")</f>
        <v/>
      </c>
      <c r="L1468" s="19" t="str">
        <f>IFERROR(INDEX('Employee Info'!$C$3:$J$200,MATCH(Data7[[#This Row],[Name:]],'Employee Info'!$B$3:$B$200,0),MATCH(Data7[[#Headers],[Phone]],'Employee Info'!$C$2:$J$2,0)),"")</f>
        <v/>
      </c>
      <c r="M1468" s="19" t="str">
        <f>IFERROR(INDEX('Employee Info'!$C$3:$J$200,MATCH(Data7[[#This Row],[Name:]],'Employee Info'!$B$3:$B$200,0),MATCH(Data7[[#Headers],[Tech]],'Employee Info'!$C$2:$J$2,0)),"")</f>
        <v/>
      </c>
      <c r="N1468" s="19" t="str">
        <f>IFERROR(INDEX('Employee Info'!$C$3:$J$200,MATCH(Data7[[#This Row],[Name:]],'Employee Info'!$B$3:$B$200,0),MATCH(Data7[[#Headers],[Other]],'Employee Info'!$C$2:$J$2,0)),"")</f>
        <v/>
      </c>
      <c r="O1468" s="19">
        <f>IFERROR((Data7[[#This Row],[Hours:]]*SUM(Data7[[#This Row],[Rate]:[Other]])),"")</f>
        <v>0</v>
      </c>
      <c r="P1468" s="7" t="str">
        <f>IF(Data7[[#This Row],[WO'#:]]="","Riley #","WO#")</f>
        <v>WO#</v>
      </c>
      <c r="Q1468" s="7">
        <f>IFERROR(WEEKNUM(Data7[[#This Row],[Date:]]),"")</f>
        <v>31</v>
      </c>
      <c r="R1468" s="6">
        <f t="shared" si="66"/>
        <v>45501</v>
      </c>
      <c r="S1468" s="6">
        <f>Data7[[#This Row],[Week Start]]+7</f>
        <v>45508</v>
      </c>
      <c r="T1468" s="7" t="str">
        <f t="shared" si="67"/>
        <v>7/28/2024 - 8/4/2024</v>
      </c>
      <c r="U1468" s="7" t="str">
        <f t="shared" si="68"/>
        <v>Time Card</v>
      </c>
      <c r="V1468" s="8" t="str">
        <f>RIGHT(TEXT(Data7[[#This Row],[Date:]],"mmddyyyy"),4)</f>
        <v>2024</v>
      </c>
      <c r="W1468" s="8" t="str">
        <f>MID(TEXT(Data7[[#This Row],[Date:]],"mmddyyyy"),3,2)</f>
        <v>01</v>
      </c>
      <c r="X1468" s="8" t="str">
        <f>LEFT(TEXT(Data7[[#This Row],[Date:]],"mmddyyyy"),2)</f>
        <v>08</v>
      </c>
      <c r="Y1468" s="6">
        <f>DATE(Data7[[#This Row],[Year]],Data7[[#This Row],[Month]],Data7[[#This Row],[Day]])</f>
        <v>45505</v>
      </c>
    </row>
    <row r="1469" spans="1:25" x14ac:dyDescent="0.3">
      <c r="A1469" s="5">
        <v>45507.370497569442</v>
      </c>
      <c r="B1469" s="7" t="s">
        <v>66</v>
      </c>
      <c r="C1469" s="6" t="s">
        <v>1965</v>
      </c>
      <c r="D1469" s="7" t="s">
        <v>1998</v>
      </c>
      <c r="E1469" s="8">
        <v>3</v>
      </c>
      <c r="F1469" s="7">
        <v>7128669</v>
      </c>
      <c r="G1469" s="7" t="s">
        <v>68</v>
      </c>
      <c r="H1469" s="7" t="s">
        <v>756</v>
      </c>
      <c r="I1469" s="7" t="s">
        <v>45</v>
      </c>
      <c r="J1469" s="19" t="str">
        <f>IFERROR(INDEX('Employee Info'!$C$3:$E$200,MATCH(Data7[[#This Row],[Name:]],'Employee Info'!$B$3:$B$200,0),MATCH(Data7[[#This Row],[Hours Type:]],'Employee Info'!$C$2:$E$2,0)),"")</f>
        <v/>
      </c>
      <c r="K1469" s="19" t="str">
        <f>IFERROR(INDEX('Employee Info'!$C$3:$J$200,MATCH(Data7[[#This Row],[Name:]],'Employee Info'!$B$3:$B$200,0),MATCH(Data7[[#Headers],[Truck]],'Employee Info'!$C$2:$J$2,0)),"")</f>
        <v/>
      </c>
      <c r="L1469" s="19" t="str">
        <f>IFERROR(INDEX('Employee Info'!$C$3:$J$200,MATCH(Data7[[#This Row],[Name:]],'Employee Info'!$B$3:$B$200,0),MATCH(Data7[[#Headers],[Phone]],'Employee Info'!$C$2:$J$2,0)),"")</f>
        <v/>
      </c>
      <c r="M1469" s="19" t="str">
        <f>IFERROR(INDEX('Employee Info'!$C$3:$J$200,MATCH(Data7[[#This Row],[Name:]],'Employee Info'!$B$3:$B$200,0),MATCH(Data7[[#Headers],[Tech]],'Employee Info'!$C$2:$J$2,0)),"")</f>
        <v/>
      </c>
      <c r="N1469" s="19" t="str">
        <f>IFERROR(INDEX('Employee Info'!$C$3:$J$200,MATCH(Data7[[#This Row],[Name:]],'Employee Info'!$B$3:$B$200,0),MATCH(Data7[[#Headers],[Other]],'Employee Info'!$C$2:$J$2,0)),"")</f>
        <v/>
      </c>
      <c r="O1469" s="19">
        <f>IFERROR((Data7[[#This Row],[Hours:]]*SUM(Data7[[#This Row],[Rate]:[Other]])),"")</f>
        <v>0</v>
      </c>
      <c r="P1469" s="7" t="str">
        <f>IF(Data7[[#This Row],[WO'#:]]="","Riley #","WO#")</f>
        <v>WO#</v>
      </c>
      <c r="Q1469" s="7">
        <f>IFERROR(WEEKNUM(Data7[[#This Row],[Date:]]),"")</f>
        <v>31</v>
      </c>
      <c r="R1469" s="6">
        <f t="shared" si="66"/>
        <v>45501</v>
      </c>
      <c r="S1469" s="6">
        <f>Data7[[#This Row],[Week Start]]+7</f>
        <v>45508</v>
      </c>
      <c r="T1469" s="7" t="str">
        <f t="shared" si="67"/>
        <v>7/28/2024 - 8/4/2024</v>
      </c>
      <c r="U1469" s="7" t="str">
        <f t="shared" si="68"/>
        <v>Time Card</v>
      </c>
      <c r="V1469" s="8" t="str">
        <f>RIGHT(TEXT(Data7[[#This Row],[Date:]],"mmddyyyy"),4)</f>
        <v>2024</v>
      </c>
      <c r="W1469" s="8" t="str">
        <f>MID(TEXT(Data7[[#This Row],[Date:]],"mmddyyyy"),3,2)</f>
        <v>01</v>
      </c>
      <c r="X1469" s="8" t="str">
        <f>LEFT(TEXT(Data7[[#This Row],[Date:]],"mmddyyyy"),2)</f>
        <v>08</v>
      </c>
      <c r="Y1469" s="6">
        <f>DATE(Data7[[#This Row],[Year]],Data7[[#This Row],[Month]],Data7[[#This Row],[Day]])</f>
        <v>45505</v>
      </c>
    </row>
    <row r="1470" spans="1:25" x14ac:dyDescent="0.3">
      <c r="A1470" s="5">
        <v>45517.492151157407</v>
      </c>
      <c r="B1470" s="7" t="s">
        <v>76</v>
      </c>
      <c r="C1470" s="6" t="s">
        <v>1965</v>
      </c>
      <c r="D1470" s="7" t="s">
        <v>156</v>
      </c>
      <c r="E1470" s="8">
        <v>1</v>
      </c>
      <c r="F1470" s="7">
        <v>7128669</v>
      </c>
      <c r="G1470" s="7" t="s">
        <v>68</v>
      </c>
      <c r="H1470" s="7" t="s">
        <v>756</v>
      </c>
      <c r="I1470" s="7" t="s">
        <v>45</v>
      </c>
      <c r="J1470" s="19" t="str">
        <f>IFERROR(INDEX('Employee Info'!$C$3:$E$200,MATCH(Data7[[#This Row],[Name:]],'Employee Info'!$B$3:$B$200,0),MATCH(Data7[[#This Row],[Hours Type:]],'Employee Info'!$C$2:$E$2,0)),"")</f>
        <v/>
      </c>
      <c r="K1470" s="19" t="str">
        <f>IFERROR(INDEX('Employee Info'!$C$3:$J$200,MATCH(Data7[[#This Row],[Name:]],'Employee Info'!$B$3:$B$200,0),MATCH(Data7[[#Headers],[Truck]],'Employee Info'!$C$2:$J$2,0)),"")</f>
        <v/>
      </c>
      <c r="L1470" s="19" t="str">
        <f>IFERROR(INDEX('Employee Info'!$C$3:$J$200,MATCH(Data7[[#This Row],[Name:]],'Employee Info'!$B$3:$B$200,0),MATCH(Data7[[#Headers],[Phone]],'Employee Info'!$C$2:$J$2,0)),"")</f>
        <v/>
      </c>
      <c r="M1470" s="19" t="str">
        <f>IFERROR(INDEX('Employee Info'!$C$3:$J$200,MATCH(Data7[[#This Row],[Name:]],'Employee Info'!$B$3:$B$200,0),MATCH(Data7[[#Headers],[Tech]],'Employee Info'!$C$2:$J$2,0)),"")</f>
        <v/>
      </c>
      <c r="N1470" s="19" t="str">
        <f>IFERROR(INDEX('Employee Info'!$C$3:$J$200,MATCH(Data7[[#This Row],[Name:]],'Employee Info'!$B$3:$B$200,0),MATCH(Data7[[#Headers],[Other]],'Employee Info'!$C$2:$J$2,0)),"")</f>
        <v/>
      </c>
      <c r="O1470" s="19">
        <f>IFERROR((Data7[[#This Row],[Hours:]]*SUM(Data7[[#This Row],[Rate]:[Other]])),"")</f>
        <v>0</v>
      </c>
      <c r="P1470" s="7" t="str">
        <f>IF(Data7[[#This Row],[WO'#:]]="","Riley #","WO#")</f>
        <v>WO#</v>
      </c>
      <c r="Q1470" s="7">
        <f>IFERROR(WEEKNUM(Data7[[#This Row],[Date:]]),"")</f>
        <v>31</v>
      </c>
      <c r="R1470" s="6">
        <f t="shared" si="66"/>
        <v>45501</v>
      </c>
      <c r="S1470" s="6">
        <f>Data7[[#This Row],[Week Start]]+7</f>
        <v>45508</v>
      </c>
      <c r="T1470" s="7" t="str">
        <f t="shared" si="67"/>
        <v>7/28/2024 - 8/4/2024</v>
      </c>
      <c r="U1470" s="7" t="str">
        <f t="shared" si="68"/>
        <v>Time Card</v>
      </c>
      <c r="V1470" s="8" t="str">
        <f>RIGHT(TEXT(Data7[[#This Row],[Date:]],"mmddyyyy"),4)</f>
        <v>2024</v>
      </c>
      <c r="W1470" s="8" t="str">
        <f>MID(TEXT(Data7[[#This Row],[Date:]],"mmddyyyy"),3,2)</f>
        <v>01</v>
      </c>
      <c r="X1470" s="8" t="str">
        <f>LEFT(TEXT(Data7[[#This Row],[Date:]],"mmddyyyy"),2)</f>
        <v>08</v>
      </c>
      <c r="Y1470" s="6">
        <f>DATE(Data7[[#This Row],[Year]],Data7[[#This Row],[Month]],Data7[[#This Row],[Day]])</f>
        <v>45505</v>
      </c>
    </row>
    <row r="1471" spans="1:25" x14ac:dyDescent="0.3">
      <c r="A1471" s="5">
        <v>45505.559399305559</v>
      </c>
      <c r="B1471" s="7" t="s">
        <v>35</v>
      </c>
      <c r="C1471" s="6" t="s">
        <v>1965</v>
      </c>
      <c r="D1471" s="7" t="s">
        <v>1969</v>
      </c>
      <c r="E1471" s="8">
        <v>1</v>
      </c>
      <c r="F1471" s="7">
        <v>7130048</v>
      </c>
      <c r="G1471" s="7" t="s">
        <v>68</v>
      </c>
      <c r="H1471" s="7" t="s">
        <v>756</v>
      </c>
      <c r="I1471" s="7" t="s">
        <v>44</v>
      </c>
      <c r="J1471" s="19" t="str">
        <f>IFERROR(INDEX('Employee Info'!$C$3:$E$200,MATCH(Data7[[#This Row],[Name:]],'Employee Info'!$B$3:$B$200,0),MATCH(Data7[[#This Row],[Hours Type:]],'Employee Info'!$C$2:$E$2,0)),"")</f>
        <v/>
      </c>
      <c r="K1471" s="19" t="str">
        <f>IFERROR(INDEX('Employee Info'!$C$3:$J$200,MATCH(Data7[[#This Row],[Name:]],'Employee Info'!$B$3:$B$200,0),MATCH(Data7[[#Headers],[Truck]],'Employee Info'!$C$2:$J$2,0)),"")</f>
        <v/>
      </c>
      <c r="L1471" s="19" t="str">
        <f>IFERROR(INDEX('Employee Info'!$C$3:$J$200,MATCH(Data7[[#This Row],[Name:]],'Employee Info'!$B$3:$B$200,0),MATCH(Data7[[#Headers],[Phone]],'Employee Info'!$C$2:$J$2,0)),"")</f>
        <v/>
      </c>
      <c r="M1471" s="19" t="str">
        <f>IFERROR(INDEX('Employee Info'!$C$3:$J$200,MATCH(Data7[[#This Row],[Name:]],'Employee Info'!$B$3:$B$200,0),MATCH(Data7[[#Headers],[Tech]],'Employee Info'!$C$2:$J$2,0)),"")</f>
        <v/>
      </c>
      <c r="N1471" s="19" t="str">
        <f>IFERROR(INDEX('Employee Info'!$C$3:$J$200,MATCH(Data7[[#This Row],[Name:]],'Employee Info'!$B$3:$B$200,0),MATCH(Data7[[#Headers],[Other]],'Employee Info'!$C$2:$J$2,0)),"")</f>
        <v/>
      </c>
      <c r="O1471" s="19">
        <f>IFERROR((Data7[[#This Row],[Hours:]]*SUM(Data7[[#This Row],[Rate]:[Other]])),"")</f>
        <v>0</v>
      </c>
      <c r="P1471" s="7" t="str">
        <f>IF(Data7[[#This Row],[WO'#:]]="","Riley #","WO#")</f>
        <v>WO#</v>
      </c>
      <c r="Q1471" s="7">
        <f>IFERROR(WEEKNUM(Data7[[#This Row],[Date:]]),"")</f>
        <v>31</v>
      </c>
      <c r="R1471" s="6">
        <f t="shared" si="66"/>
        <v>45501</v>
      </c>
      <c r="S1471" s="6">
        <f>Data7[[#This Row],[Week Start]]+7</f>
        <v>45508</v>
      </c>
      <c r="T1471" s="7" t="str">
        <f t="shared" si="67"/>
        <v>7/28/2024 - 8/4/2024</v>
      </c>
      <c r="U1471" s="7" t="str">
        <f t="shared" si="68"/>
        <v>Time Card</v>
      </c>
      <c r="V1471" s="8" t="str">
        <f>RIGHT(TEXT(Data7[[#This Row],[Date:]],"mmddyyyy"),4)</f>
        <v>2024</v>
      </c>
      <c r="W1471" s="8" t="str">
        <f>MID(TEXT(Data7[[#This Row],[Date:]],"mmddyyyy"),3,2)</f>
        <v>01</v>
      </c>
      <c r="X1471" s="8" t="str">
        <f>LEFT(TEXT(Data7[[#This Row],[Date:]],"mmddyyyy"),2)</f>
        <v>08</v>
      </c>
      <c r="Y1471" s="6">
        <f>DATE(Data7[[#This Row],[Year]],Data7[[#This Row],[Month]],Data7[[#This Row],[Day]])</f>
        <v>45505</v>
      </c>
    </row>
    <row r="1472" spans="1:25" x14ac:dyDescent="0.3">
      <c r="A1472" s="5">
        <v>45507.363432638886</v>
      </c>
      <c r="B1472" s="7" t="s">
        <v>66</v>
      </c>
      <c r="C1472" s="6" t="s">
        <v>1965</v>
      </c>
      <c r="D1472" s="7" t="s">
        <v>1992</v>
      </c>
      <c r="E1472" s="8">
        <v>1</v>
      </c>
      <c r="F1472" s="7">
        <v>7130048</v>
      </c>
      <c r="G1472" s="7" t="s">
        <v>68</v>
      </c>
      <c r="H1472" s="7" t="s">
        <v>756</v>
      </c>
      <c r="I1472" s="7" t="s">
        <v>44</v>
      </c>
      <c r="J1472" s="19" t="str">
        <f>IFERROR(INDEX('Employee Info'!$C$3:$E$200,MATCH(Data7[[#This Row],[Name:]],'Employee Info'!$B$3:$B$200,0),MATCH(Data7[[#This Row],[Hours Type:]],'Employee Info'!$C$2:$E$2,0)),"")</f>
        <v/>
      </c>
      <c r="K1472" s="19" t="str">
        <f>IFERROR(INDEX('Employee Info'!$C$3:$J$200,MATCH(Data7[[#This Row],[Name:]],'Employee Info'!$B$3:$B$200,0),MATCH(Data7[[#Headers],[Truck]],'Employee Info'!$C$2:$J$2,0)),"")</f>
        <v/>
      </c>
      <c r="L1472" s="19" t="str">
        <f>IFERROR(INDEX('Employee Info'!$C$3:$J$200,MATCH(Data7[[#This Row],[Name:]],'Employee Info'!$B$3:$B$200,0),MATCH(Data7[[#Headers],[Phone]],'Employee Info'!$C$2:$J$2,0)),"")</f>
        <v/>
      </c>
      <c r="M1472" s="19" t="str">
        <f>IFERROR(INDEX('Employee Info'!$C$3:$J$200,MATCH(Data7[[#This Row],[Name:]],'Employee Info'!$B$3:$B$200,0),MATCH(Data7[[#Headers],[Tech]],'Employee Info'!$C$2:$J$2,0)),"")</f>
        <v/>
      </c>
      <c r="N1472" s="19" t="str">
        <f>IFERROR(INDEX('Employee Info'!$C$3:$J$200,MATCH(Data7[[#This Row],[Name:]],'Employee Info'!$B$3:$B$200,0),MATCH(Data7[[#Headers],[Other]],'Employee Info'!$C$2:$J$2,0)),"")</f>
        <v/>
      </c>
      <c r="O1472" s="19">
        <f>IFERROR((Data7[[#This Row],[Hours:]]*SUM(Data7[[#This Row],[Rate]:[Other]])),"")</f>
        <v>0</v>
      </c>
      <c r="P1472" s="7" t="str">
        <f>IF(Data7[[#This Row],[WO'#:]]="","Riley #","WO#")</f>
        <v>WO#</v>
      </c>
      <c r="Q1472" s="7">
        <f>IFERROR(WEEKNUM(Data7[[#This Row],[Date:]]),"")</f>
        <v>31</v>
      </c>
      <c r="R1472" s="6">
        <f t="shared" si="66"/>
        <v>45501</v>
      </c>
      <c r="S1472" s="6">
        <f>Data7[[#This Row],[Week Start]]+7</f>
        <v>45508</v>
      </c>
      <c r="T1472" s="7" t="str">
        <f t="shared" si="67"/>
        <v>7/28/2024 - 8/4/2024</v>
      </c>
      <c r="U1472" s="7" t="str">
        <f t="shared" si="68"/>
        <v>Time Card</v>
      </c>
      <c r="V1472" s="8" t="str">
        <f>RIGHT(TEXT(Data7[[#This Row],[Date:]],"mmddyyyy"),4)</f>
        <v>2024</v>
      </c>
      <c r="W1472" s="8" t="str">
        <f>MID(TEXT(Data7[[#This Row],[Date:]],"mmddyyyy"),3,2)</f>
        <v>01</v>
      </c>
      <c r="X1472" s="8" t="str">
        <f>LEFT(TEXT(Data7[[#This Row],[Date:]],"mmddyyyy"),2)</f>
        <v>08</v>
      </c>
      <c r="Y1472" s="6">
        <f>DATE(Data7[[#This Row],[Year]],Data7[[#This Row],[Month]],Data7[[#This Row],[Day]])</f>
        <v>45505</v>
      </c>
    </row>
    <row r="1473" spans="1:25" x14ac:dyDescent="0.3">
      <c r="A1473" s="5">
        <v>45505.558687500001</v>
      </c>
      <c r="B1473" s="7" t="s">
        <v>35</v>
      </c>
      <c r="C1473" s="6" t="s">
        <v>1965</v>
      </c>
      <c r="D1473" s="7" t="s">
        <v>1968</v>
      </c>
      <c r="E1473" s="8">
        <v>2</v>
      </c>
      <c r="F1473" s="7">
        <v>7134640</v>
      </c>
      <c r="G1473" s="7" t="s">
        <v>68</v>
      </c>
      <c r="H1473" s="7" t="s">
        <v>756</v>
      </c>
      <c r="I1473" s="7" t="s">
        <v>44</v>
      </c>
      <c r="J1473" s="19" t="str">
        <f>IFERROR(INDEX('Employee Info'!$C$3:$E$200,MATCH(Data7[[#This Row],[Name:]],'Employee Info'!$B$3:$B$200,0),MATCH(Data7[[#This Row],[Hours Type:]],'Employee Info'!$C$2:$E$2,0)),"")</f>
        <v/>
      </c>
      <c r="K1473" s="19" t="str">
        <f>IFERROR(INDEX('Employee Info'!$C$3:$J$200,MATCH(Data7[[#This Row],[Name:]],'Employee Info'!$B$3:$B$200,0),MATCH(Data7[[#Headers],[Truck]],'Employee Info'!$C$2:$J$2,0)),"")</f>
        <v/>
      </c>
      <c r="L1473" s="19" t="str">
        <f>IFERROR(INDEX('Employee Info'!$C$3:$J$200,MATCH(Data7[[#This Row],[Name:]],'Employee Info'!$B$3:$B$200,0),MATCH(Data7[[#Headers],[Phone]],'Employee Info'!$C$2:$J$2,0)),"")</f>
        <v/>
      </c>
      <c r="M1473" s="19" t="str">
        <f>IFERROR(INDEX('Employee Info'!$C$3:$J$200,MATCH(Data7[[#This Row],[Name:]],'Employee Info'!$B$3:$B$200,0),MATCH(Data7[[#Headers],[Tech]],'Employee Info'!$C$2:$J$2,0)),"")</f>
        <v/>
      </c>
      <c r="N1473" s="19" t="str">
        <f>IFERROR(INDEX('Employee Info'!$C$3:$J$200,MATCH(Data7[[#This Row],[Name:]],'Employee Info'!$B$3:$B$200,0),MATCH(Data7[[#Headers],[Other]],'Employee Info'!$C$2:$J$2,0)),"")</f>
        <v/>
      </c>
      <c r="O1473" s="19">
        <f>IFERROR((Data7[[#This Row],[Hours:]]*SUM(Data7[[#This Row],[Rate]:[Other]])),"")</f>
        <v>0</v>
      </c>
      <c r="P1473" s="7" t="str">
        <f>IF(Data7[[#This Row],[WO'#:]]="","Riley #","WO#")</f>
        <v>WO#</v>
      </c>
      <c r="Q1473" s="7">
        <f>IFERROR(WEEKNUM(Data7[[#This Row],[Date:]]),"")</f>
        <v>31</v>
      </c>
      <c r="R1473" s="6">
        <f t="shared" si="66"/>
        <v>45501</v>
      </c>
      <c r="S1473" s="6">
        <f>Data7[[#This Row],[Week Start]]+7</f>
        <v>45508</v>
      </c>
      <c r="T1473" s="7" t="str">
        <f t="shared" si="67"/>
        <v>7/28/2024 - 8/4/2024</v>
      </c>
      <c r="U1473" s="7" t="str">
        <f t="shared" si="68"/>
        <v>Time Card</v>
      </c>
      <c r="V1473" s="8" t="str">
        <f>RIGHT(TEXT(Data7[[#This Row],[Date:]],"mmddyyyy"),4)</f>
        <v>2024</v>
      </c>
      <c r="W1473" s="8" t="str">
        <f>MID(TEXT(Data7[[#This Row],[Date:]],"mmddyyyy"),3,2)</f>
        <v>01</v>
      </c>
      <c r="X1473" s="8" t="str">
        <f>LEFT(TEXT(Data7[[#This Row],[Date:]],"mmddyyyy"),2)</f>
        <v>08</v>
      </c>
      <c r="Y1473" s="6">
        <f>DATE(Data7[[#This Row],[Year]],Data7[[#This Row],[Month]],Data7[[#This Row],[Day]])</f>
        <v>45505</v>
      </c>
    </row>
    <row r="1474" spans="1:25" x14ac:dyDescent="0.3">
      <c r="A1474" s="5">
        <v>45507.365392476851</v>
      </c>
      <c r="B1474" s="7" t="s">
        <v>66</v>
      </c>
      <c r="C1474" s="6" t="s">
        <v>1965</v>
      </c>
      <c r="D1474" s="7" t="s">
        <v>1994</v>
      </c>
      <c r="E1474" s="8">
        <v>1</v>
      </c>
      <c r="F1474" s="7">
        <v>7134640</v>
      </c>
      <c r="G1474" s="7" t="s">
        <v>68</v>
      </c>
      <c r="H1474" s="7" t="s">
        <v>756</v>
      </c>
      <c r="I1474" s="7" t="s">
        <v>44</v>
      </c>
      <c r="J1474" s="19" t="str">
        <f>IFERROR(INDEX('Employee Info'!$C$3:$E$200,MATCH(Data7[[#This Row],[Name:]],'Employee Info'!$B$3:$B$200,0),MATCH(Data7[[#This Row],[Hours Type:]],'Employee Info'!$C$2:$E$2,0)),"")</f>
        <v/>
      </c>
      <c r="K1474" s="19" t="str">
        <f>IFERROR(INDEX('Employee Info'!$C$3:$J$200,MATCH(Data7[[#This Row],[Name:]],'Employee Info'!$B$3:$B$200,0),MATCH(Data7[[#Headers],[Truck]],'Employee Info'!$C$2:$J$2,0)),"")</f>
        <v/>
      </c>
      <c r="L1474" s="19" t="str">
        <f>IFERROR(INDEX('Employee Info'!$C$3:$J$200,MATCH(Data7[[#This Row],[Name:]],'Employee Info'!$B$3:$B$200,0),MATCH(Data7[[#Headers],[Phone]],'Employee Info'!$C$2:$J$2,0)),"")</f>
        <v/>
      </c>
      <c r="M1474" s="19" t="str">
        <f>IFERROR(INDEX('Employee Info'!$C$3:$J$200,MATCH(Data7[[#This Row],[Name:]],'Employee Info'!$B$3:$B$200,0),MATCH(Data7[[#Headers],[Tech]],'Employee Info'!$C$2:$J$2,0)),"")</f>
        <v/>
      </c>
      <c r="N1474" s="19" t="str">
        <f>IFERROR(INDEX('Employee Info'!$C$3:$J$200,MATCH(Data7[[#This Row],[Name:]],'Employee Info'!$B$3:$B$200,0),MATCH(Data7[[#Headers],[Other]],'Employee Info'!$C$2:$J$2,0)),"")</f>
        <v/>
      </c>
      <c r="O1474" s="19">
        <f>IFERROR((Data7[[#This Row],[Hours:]]*SUM(Data7[[#This Row],[Rate]:[Other]])),"")</f>
        <v>0</v>
      </c>
      <c r="P1474" s="7" t="str">
        <f>IF(Data7[[#This Row],[WO'#:]]="","Riley #","WO#")</f>
        <v>WO#</v>
      </c>
      <c r="Q1474" s="7">
        <f>IFERROR(WEEKNUM(Data7[[#This Row],[Date:]]),"")</f>
        <v>31</v>
      </c>
      <c r="R1474" s="6">
        <f t="shared" ref="R1474:R1537" si="69">DATE(RIGHT(TEXT(C1474,"mm/dd/yyyy"),4),1,1)+(Q1474-1)*7-(WEEKDAY(DATE(RIGHT(TEXT(C1474,"mm/dd/yyyy"),4),1,1)))+1</f>
        <v>45501</v>
      </c>
      <c r="S1474" s="6">
        <f>Data7[[#This Row],[Week Start]]+7</f>
        <v>45508</v>
      </c>
      <c r="T1474" s="7" t="str">
        <f t="shared" ref="T1474:T1537" si="70">IFERROR(TEXT(R1474, "m/d/yyyy") &amp; " - " &amp; TEXT(S1474, "m/d/yyyy"),"")</f>
        <v>7/28/2024 - 8/4/2024</v>
      </c>
      <c r="U1474" s="7" t="str">
        <f t="shared" ref="U1474:U1537" si="71">"Time Card"</f>
        <v>Time Card</v>
      </c>
      <c r="V1474" s="8" t="str">
        <f>RIGHT(TEXT(Data7[[#This Row],[Date:]],"mmddyyyy"),4)</f>
        <v>2024</v>
      </c>
      <c r="W1474" s="8" t="str">
        <f>MID(TEXT(Data7[[#This Row],[Date:]],"mmddyyyy"),3,2)</f>
        <v>01</v>
      </c>
      <c r="X1474" s="8" t="str">
        <f>LEFT(TEXT(Data7[[#This Row],[Date:]],"mmddyyyy"),2)</f>
        <v>08</v>
      </c>
      <c r="Y1474" s="6">
        <f>DATE(Data7[[#This Row],[Year]],Data7[[#This Row],[Month]],Data7[[#This Row],[Day]])</f>
        <v>45505</v>
      </c>
    </row>
    <row r="1475" spans="1:25" x14ac:dyDescent="0.3">
      <c r="A1475" s="5">
        <v>45505.560967245372</v>
      </c>
      <c r="B1475" s="7" t="s">
        <v>35</v>
      </c>
      <c r="C1475" s="6" t="s">
        <v>1965</v>
      </c>
      <c r="D1475" s="7" t="s">
        <v>1970</v>
      </c>
      <c r="E1475" s="8">
        <v>1</v>
      </c>
      <c r="F1475" s="7" t="s">
        <v>68</v>
      </c>
      <c r="G1475" s="7" t="s">
        <v>68</v>
      </c>
      <c r="H1475" s="7" t="s">
        <v>756</v>
      </c>
      <c r="I1475" s="7" t="s">
        <v>44</v>
      </c>
      <c r="J1475" s="19" t="str">
        <f>IFERROR(INDEX('Employee Info'!$C$3:$E$200,MATCH(Data7[[#This Row],[Name:]],'Employee Info'!$B$3:$B$200,0),MATCH(Data7[[#This Row],[Hours Type:]],'Employee Info'!$C$2:$E$2,0)),"")</f>
        <v/>
      </c>
      <c r="K1475" s="19" t="str">
        <f>IFERROR(INDEX('Employee Info'!$C$3:$J$200,MATCH(Data7[[#This Row],[Name:]],'Employee Info'!$B$3:$B$200,0),MATCH(Data7[[#Headers],[Truck]],'Employee Info'!$C$2:$J$2,0)),"")</f>
        <v/>
      </c>
      <c r="L1475" s="19" t="str">
        <f>IFERROR(INDEX('Employee Info'!$C$3:$J$200,MATCH(Data7[[#This Row],[Name:]],'Employee Info'!$B$3:$B$200,0),MATCH(Data7[[#Headers],[Phone]],'Employee Info'!$C$2:$J$2,0)),"")</f>
        <v/>
      </c>
      <c r="M1475" s="19" t="str">
        <f>IFERROR(INDEX('Employee Info'!$C$3:$J$200,MATCH(Data7[[#This Row],[Name:]],'Employee Info'!$B$3:$B$200,0),MATCH(Data7[[#Headers],[Tech]],'Employee Info'!$C$2:$J$2,0)),"")</f>
        <v/>
      </c>
      <c r="N1475" s="19" t="str">
        <f>IFERROR(INDEX('Employee Info'!$C$3:$J$200,MATCH(Data7[[#This Row],[Name:]],'Employee Info'!$B$3:$B$200,0),MATCH(Data7[[#Headers],[Other]],'Employee Info'!$C$2:$J$2,0)),"")</f>
        <v/>
      </c>
      <c r="O1475" s="19">
        <f>IFERROR((Data7[[#This Row],[Hours:]]*SUM(Data7[[#This Row],[Rate]:[Other]])),"")</f>
        <v>0</v>
      </c>
      <c r="P1475" s="7" t="str">
        <f>IF(Data7[[#This Row],[WO'#:]]="","Riley #","WO#")</f>
        <v>Riley #</v>
      </c>
      <c r="Q1475" s="7">
        <f>IFERROR(WEEKNUM(Data7[[#This Row],[Date:]]),"")</f>
        <v>31</v>
      </c>
      <c r="R1475" s="6">
        <f t="shared" si="69"/>
        <v>45501</v>
      </c>
      <c r="S1475" s="6">
        <f>Data7[[#This Row],[Week Start]]+7</f>
        <v>45508</v>
      </c>
      <c r="T1475" s="7" t="str">
        <f t="shared" si="70"/>
        <v>7/28/2024 - 8/4/2024</v>
      </c>
      <c r="U1475" s="7" t="str">
        <f t="shared" si="71"/>
        <v>Time Card</v>
      </c>
      <c r="V1475" s="8" t="str">
        <f>RIGHT(TEXT(Data7[[#This Row],[Date:]],"mmddyyyy"),4)</f>
        <v>2024</v>
      </c>
      <c r="W1475" s="8" t="str">
        <f>MID(TEXT(Data7[[#This Row],[Date:]],"mmddyyyy"),3,2)</f>
        <v>01</v>
      </c>
      <c r="X1475" s="8" t="str">
        <f>LEFT(TEXT(Data7[[#This Row],[Date:]],"mmddyyyy"),2)</f>
        <v>08</v>
      </c>
      <c r="Y1475" s="6">
        <f>DATE(Data7[[#This Row],[Year]],Data7[[#This Row],[Month]],Data7[[#This Row],[Day]])</f>
        <v>45505</v>
      </c>
    </row>
    <row r="1476" spans="1:25" x14ac:dyDescent="0.3">
      <c r="A1476" s="5">
        <v>45505.580656018516</v>
      </c>
      <c r="B1476" s="7" t="s">
        <v>342</v>
      </c>
      <c r="C1476" s="6" t="s">
        <v>1965</v>
      </c>
      <c r="D1476" s="7" t="s">
        <v>1923</v>
      </c>
      <c r="E1476" s="8">
        <v>1</v>
      </c>
      <c r="F1476" s="7" t="s">
        <v>68</v>
      </c>
      <c r="G1476" s="7" t="s">
        <v>68</v>
      </c>
      <c r="H1476" s="7" t="s">
        <v>756</v>
      </c>
      <c r="I1476" s="7" t="s">
        <v>44</v>
      </c>
      <c r="J1476" s="19" t="str">
        <f>IFERROR(INDEX('Employee Info'!$C$3:$E$200,MATCH(Data7[[#This Row],[Name:]],'Employee Info'!$B$3:$B$200,0),MATCH(Data7[[#This Row],[Hours Type:]],'Employee Info'!$C$2:$E$2,0)),"")</f>
        <v/>
      </c>
      <c r="K1476" s="19" t="str">
        <f>IFERROR(INDEX('Employee Info'!$C$3:$J$200,MATCH(Data7[[#This Row],[Name:]],'Employee Info'!$B$3:$B$200,0),MATCH(Data7[[#Headers],[Truck]],'Employee Info'!$C$2:$J$2,0)),"")</f>
        <v/>
      </c>
      <c r="L1476" s="19" t="str">
        <f>IFERROR(INDEX('Employee Info'!$C$3:$J$200,MATCH(Data7[[#This Row],[Name:]],'Employee Info'!$B$3:$B$200,0),MATCH(Data7[[#Headers],[Phone]],'Employee Info'!$C$2:$J$2,0)),"")</f>
        <v/>
      </c>
      <c r="M1476" s="19" t="str">
        <f>IFERROR(INDEX('Employee Info'!$C$3:$J$200,MATCH(Data7[[#This Row],[Name:]],'Employee Info'!$B$3:$B$200,0),MATCH(Data7[[#Headers],[Tech]],'Employee Info'!$C$2:$J$2,0)),"")</f>
        <v/>
      </c>
      <c r="N1476" s="19" t="str">
        <f>IFERROR(INDEX('Employee Info'!$C$3:$J$200,MATCH(Data7[[#This Row],[Name:]],'Employee Info'!$B$3:$B$200,0),MATCH(Data7[[#Headers],[Other]],'Employee Info'!$C$2:$J$2,0)),"")</f>
        <v/>
      </c>
      <c r="O1476" s="19">
        <f>IFERROR((Data7[[#This Row],[Hours:]]*SUM(Data7[[#This Row],[Rate]:[Other]])),"")</f>
        <v>0</v>
      </c>
      <c r="P1476" s="7" t="str">
        <f>IF(Data7[[#This Row],[WO'#:]]="","Riley #","WO#")</f>
        <v>Riley #</v>
      </c>
      <c r="Q1476" s="7">
        <f>IFERROR(WEEKNUM(Data7[[#This Row],[Date:]]),"")</f>
        <v>31</v>
      </c>
      <c r="R1476" s="6">
        <f t="shared" si="69"/>
        <v>45501</v>
      </c>
      <c r="S1476" s="6">
        <f>Data7[[#This Row],[Week Start]]+7</f>
        <v>45508</v>
      </c>
      <c r="T1476" s="7" t="str">
        <f t="shared" si="70"/>
        <v>7/28/2024 - 8/4/2024</v>
      </c>
      <c r="U1476" s="7" t="str">
        <f t="shared" si="71"/>
        <v>Time Card</v>
      </c>
      <c r="V1476" s="8" t="str">
        <f>RIGHT(TEXT(Data7[[#This Row],[Date:]],"mmddyyyy"),4)</f>
        <v>2024</v>
      </c>
      <c r="W1476" s="8" t="str">
        <f>MID(TEXT(Data7[[#This Row],[Date:]],"mmddyyyy"),3,2)</f>
        <v>01</v>
      </c>
      <c r="X1476" s="8" t="str">
        <f>LEFT(TEXT(Data7[[#This Row],[Date:]],"mmddyyyy"),2)</f>
        <v>08</v>
      </c>
      <c r="Y1476" s="6">
        <f>DATE(Data7[[#This Row],[Year]],Data7[[#This Row],[Month]],Data7[[#This Row],[Day]])</f>
        <v>45505</v>
      </c>
    </row>
    <row r="1477" spans="1:25" x14ac:dyDescent="0.3">
      <c r="A1477" s="5">
        <v>45505.556923842596</v>
      </c>
      <c r="B1477" s="7" t="s">
        <v>35</v>
      </c>
      <c r="C1477" s="6" t="s">
        <v>1965</v>
      </c>
      <c r="D1477" s="7" t="s">
        <v>1966</v>
      </c>
      <c r="E1477" s="8">
        <v>2</v>
      </c>
      <c r="F1477" s="7" t="s">
        <v>68</v>
      </c>
      <c r="G1477" s="7" t="s">
        <v>68</v>
      </c>
      <c r="H1477" s="7" t="s">
        <v>912</v>
      </c>
      <c r="I1477" s="7" t="s">
        <v>44</v>
      </c>
      <c r="J1477" s="19" t="str">
        <f>IFERROR(INDEX('Employee Info'!$C$3:$E$200,MATCH(Data7[[#This Row],[Name:]],'Employee Info'!$B$3:$B$200,0),MATCH(Data7[[#This Row],[Hours Type:]],'Employee Info'!$C$2:$E$2,0)),"")</f>
        <v/>
      </c>
      <c r="K1477" s="19" t="str">
        <f>IFERROR(INDEX('Employee Info'!$C$3:$J$200,MATCH(Data7[[#This Row],[Name:]],'Employee Info'!$B$3:$B$200,0),MATCH(Data7[[#Headers],[Truck]],'Employee Info'!$C$2:$J$2,0)),"")</f>
        <v/>
      </c>
      <c r="L1477" s="19" t="str">
        <f>IFERROR(INDEX('Employee Info'!$C$3:$J$200,MATCH(Data7[[#This Row],[Name:]],'Employee Info'!$B$3:$B$200,0),MATCH(Data7[[#Headers],[Phone]],'Employee Info'!$C$2:$J$2,0)),"")</f>
        <v/>
      </c>
      <c r="M1477" s="19" t="str">
        <f>IFERROR(INDEX('Employee Info'!$C$3:$J$200,MATCH(Data7[[#This Row],[Name:]],'Employee Info'!$B$3:$B$200,0),MATCH(Data7[[#Headers],[Tech]],'Employee Info'!$C$2:$J$2,0)),"")</f>
        <v/>
      </c>
      <c r="N1477" s="19" t="str">
        <f>IFERROR(INDEX('Employee Info'!$C$3:$J$200,MATCH(Data7[[#This Row],[Name:]],'Employee Info'!$B$3:$B$200,0),MATCH(Data7[[#Headers],[Other]],'Employee Info'!$C$2:$J$2,0)),"")</f>
        <v/>
      </c>
      <c r="O1477" s="19">
        <f>IFERROR((Data7[[#This Row],[Hours:]]*SUM(Data7[[#This Row],[Rate]:[Other]])),"")</f>
        <v>0</v>
      </c>
      <c r="P1477" s="7" t="str">
        <f>IF(Data7[[#This Row],[WO'#:]]="","Riley #","WO#")</f>
        <v>Riley #</v>
      </c>
      <c r="Q1477" s="7">
        <f>IFERROR(WEEKNUM(Data7[[#This Row],[Date:]]),"")</f>
        <v>31</v>
      </c>
      <c r="R1477" s="6">
        <f t="shared" si="69"/>
        <v>45501</v>
      </c>
      <c r="S1477" s="6">
        <f>Data7[[#This Row],[Week Start]]+7</f>
        <v>45508</v>
      </c>
      <c r="T1477" s="7" t="str">
        <f t="shared" si="70"/>
        <v>7/28/2024 - 8/4/2024</v>
      </c>
      <c r="U1477" s="7" t="str">
        <f t="shared" si="71"/>
        <v>Time Card</v>
      </c>
      <c r="V1477" s="8" t="str">
        <f>RIGHT(TEXT(Data7[[#This Row],[Date:]],"mmddyyyy"),4)</f>
        <v>2024</v>
      </c>
      <c r="W1477" s="8" t="str">
        <f>MID(TEXT(Data7[[#This Row],[Date:]],"mmddyyyy"),3,2)</f>
        <v>01</v>
      </c>
      <c r="X1477" s="8" t="str">
        <f>LEFT(TEXT(Data7[[#This Row],[Date:]],"mmddyyyy"),2)</f>
        <v>08</v>
      </c>
      <c r="Y1477" s="6">
        <f>DATE(Data7[[#This Row],[Year]],Data7[[#This Row],[Month]],Data7[[#This Row],[Day]])</f>
        <v>45505</v>
      </c>
    </row>
    <row r="1478" spans="1:25" x14ac:dyDescent="0.3">
      <c r="A1478" s="5">
        <v>45505.581734722226</v>
      </c>
      <c r="B1478" s="7" t="s">
        <v>342</v>
      </c>
      <c r="C1478" s="6" t="s">
        <v>1965</v>
      </c>
      <c r="D1478" s="7" t="s">
        <v>1923</v>
      </c>
      <c r="E1478" s="8">
        <v>7</v>
      </c>
      <c r="F1478" s="7" t="s">
        <v>68</v>
      </c>
      <c r="G1478" s="7" t="s">
        <v>68</v>
      </c>
      <c r="H1478" s="7" t="s">
        <v>912</v>
      </c>
      <c r="I1478" s="7" t="s">
        <v>44</v>
      </c>
      <c r="J1478" s="19" t="str">
        <f>IFERROR(INDEX('Employee Info'!$C$3:$E$200,MATCH(Data7[[#This Row],[Name:]],'Employee Info'!$B$3:$B$200,0),MATCH(Data7[[#This Row],[Hours Type:]],'Employee Info'!$C$2:$E$2,0)),"")</f>
        <v/>
      </c>
      <c r="K1478" s="19" t="str">
        <f>IFERROR(INDEX('Employee Info'!$C$3:$J$200,MATCH(Data7[[#This Row],[Name:]],'Employee Info'!$B$3:$B$200,0),MATCH(Data7[[#Headers],[Truck]],'Employee Info'!$C$2:$J$2,0)),"")</f>
        <v/>
      </c>
      <c r="L1478" s="19" t="str">
        <f>IFERROR(INDEX('Employee Info'!$C$3:$J$200,MATCH(Data7[[#This Row],[Name:]],'Employee Info'!$B$3:$B$200,0),MATCH(Data7[[#Headers],[Phone]],'Employee Info'!$C$2:$J$2,0)),"")</f>
        <v/>
      </c>
      <c r="M1478" s="19" t="str">
        <f>IFERROR(INDEX('Employee Info'!$C$3:$J$200,MATCH(Data7[[#This Row],[Name:]],'Employee Info'!$B$3:$B$200,0),MATCH(Data7[[#Headers],[Tech]],'Employee Info'!$C$2:$J$2,0)),"")</f>
        <v/>
      </c>
      <c r="N1478" s="19" t="str">
        <f>IFERROR(INDEX('Employee Info'!$C$3:$J$200,MATCH(Data7[[#This Row],[Name:]],'Employee Info'!$B$3:$B$200,0),MATCH(Data7[[#Headers],[Other]],'Employee Info'!$C$2:$J$2,0)),"")</f>
        <v/>
      </c>
      <c r="O1478" s="19">
        <f>IFERROR((Data7[[#This Row],[Hours:]]*SUM(Data7[[#This Row],[Rate]:[Other]])),"")</f>
        <v>0</v>
      </c>
      <c r="P1478" s="7" t="str">
        <f>IF(Data7[[#This Row],[WO'#:]]="","Riley #","WO#")</f>
        <v>Riley #</v>
      </c>
      <c r="Q1478" s="7">
        <f>IFERROR(WEEKNUM(Data7[[#This Row],[Date:]]),"")</f>
        <v>31</v>
      </c>
      <c r="R1478" s="6">
        <f t="shared" si="69"/>
        <v>45501</v>
      </c>
      <c r="S1478" s="6">
        <f>Data7[[#This Row],[Week Start]]+7</f>
        <v>45508</v>
      </c>
      <c r="T1478" s="7" t="str">
        <f t="shared" si="70"/>
        <v>7/28/2024 - 8/4/2024</v>
      </c>
      <c r="U1478" s="7" t="str">
        <f t="shared" si="71"/>
        <v>Time Card</v>
      </c>
      <c r="V1478" s="8" t="str">
        <f>RIGHT(TEXT(Data7[[#This Row],[Date:]],"mmddyyyy"),4)</f>
        <v>2024</v>
      </c>
      <c r="W1478" s="8" t="str">
        <f>MID(TEXT(Data7[[#This Row],[Date:]],"mmddyyyy"),3,2)</f>
        <v>01</v>
      </c>
      <c r="X1478" s="8" t="str">
        <f>LEFT(TEXT(Data7[[#This Row],[Date:]],"mmddyyyy"),2)</f>
        <v>08</v>
      </c>
      <c r="Y1478" s="6">
        <f>DATE(Data7[[#This Row],[Year]],Data7[[#This Row],[Month]],Data7[[#This Row],[Day]])</f>
        <v>45505</v>
      </c>
    </row>
    <row r="1479" spans="1:25" x14ac:dyDescent="0.3">
      <c r="A1479" s="5">
        <v>45506.260724305554</v>
      </c>
      <c r="B1479" s="7" t="s">
        <v>23</v>
      </c>
      <c r="C1479" s="6" t="s">
        <v>1965</v>
      </c>
      <c r="D1479" s="7" t="s">
        <v>1975</v>
      </c>
      <c r="E1479" s="8">
        <v>1</v>
      </c>
      <c r="F1479" s="7" t="s">
        <v>68</v>
      </c>
      <c r="G1479" s="7" t="s">
        <v>68</v>
      </c>
      <c r="H1479" s="7" t="s">
        <v>912</v>
      </c>
      <c r="I1479" s="7" t="s">
        <v>44</v>
      </c>
      <c r="J1479" s="19" t="str">
        <f>IFERROR(INDEX('Employee Info'!$C$3:$E$200,MATCH(Data7[[#This Row],[Name:]],'Employee Info'!$B$3:$B$200,0),MATCH(Data7[[#This Row],[Hours Type:]],'Employee Info'!$C$2:$E$2,0)),"")</f>
        <v/>
      </c>
      <c r="K1479" s="19" t="str">
        <f>IFERROR(INDEX('Employee Info'!$C$3:$J$200,MATCH(Data7[[#This Row],[Name:]],'Employee Info'!$B$3:$B$200,0),MATCH(Data7[[#Headers],[Truck]],'Employee Info'!$C$2:$J$2,0)),"")</f>
        <v/>
      </c>
      <c r="L1479" s="19" t="str">
        <f>IFERROR(INDEX('Employee Info'!$C$3:$J$200,MATCH(Data7[[#This Row],[Name:]],'Employee Info'!$B$3:$B$200,0),MATCH(Data7[[#Headers],[Phone]],'Employee Info'!$C$2:$J$2,0)),"")</f>
        <v/>
      </c>
      <c r="M1479" s="19" t="str">
        <f>IFERROR(INDEX('Employee Info'!$C$3:$J$200,MATCH(Data7[[#This Row],[Name:]],'Employee Info'!$B$3:$B$200,0),MATCH(Data7[[#Headers],[Tech]],'Employee Info'!$C$2:$J$2,0)),"")</f>
        <v/>
      </c>
      <c r="N1479" s="19" t="str">
        <f>IFERROR(INDEX('Employee Info'!$C$3:$J$200,MATCH(Data7[[#This Row],[Name:]],'Employee Info'!$B$3:$B$200,0),MATCH(Data7[[#Headers],[Other]],'Employee Info'!$C$2:$J$2,0)),"")</f>
        <v/>
      </c>
      <c r="O1479" s="19">
        <f>IFERROR((Data7[[#This Row],[Hours:]]*SUM(Data7[[#This Row],[Rate]:[Other]])),"")</f>
        <v>0</v>
      </c>
      <c r="P1479" s="7" t="str">
        <f>IF(Data7[[#This Row],[WO'#:]]="","Riley #","WO#")</f>
        <v>Riley #</v>
      </c>
      <c r="Q1479" s="7">
        <f>IFERROR(WEEKNUM(Data7[[#This Row],[Date:]]),"")</f>
        <v>31</v>
      </c>
      <c r="R1479" s="6">
        <f t="shared" si="69"/>
        <v>45501</v>
      </c>
      <c r="S1479" s="6">
        <f>Data7[[#This Row],[Week Start]]+7</f>
        <v>45508</v>
      </c>
      <c r="T1479" s="7" t="str">
        <f t="shared" si="70"/>
        <v>7/28/2024 - 8/4/2024</v>
      </c>
      <c r="U1479" s="7" t="str">
        <f t="shared" si="71"/>
        <v>Time Card</v>
      </c>
      <c r="V1479" s="8" t="str">
        <f>RIGHT(TEXT(Data7[[#This Row],[Date:]],"mmddyyyy"),4)</f>
        <v>2024</v>
      </c>
      <c r="W1479" s="8" t="str">
        <f>MID(TEXT(Data7[[#This Row],[Date:]],"mmddyyyy"),3,2)</f>
        <v>01</v>
      </c>
      <c r="X1479" s="8" t="str">
        <f>LEFT(TEXT(Data7[[#This Row],[Date:]],"mmddyyyy"),2)</f>
        <v>08</v>
      </c>
      <c r="Y1479" s="6">
        <f>DATE(Data7[[#This Row],[Year]],Data7[[#This Row],[Month]],Data7[[#This Row],[Day]])</f>
        <v>45505</v>
      </c>
    </row>
    <row r="1480" spans="1:25" x14ac:dyDescent="0.3">
      <c r="A1480" s="5">
        <v>45506.256670486109</v>
      </c>
      <c r="B1480" s="7" t="s">
        <v>34</v>
      </c>
      <c r="C1480" s="6" t="s">
        <v>1965</v>
      </c>
      <c r="D1480" s="7" t="s">
        <v>1973</v>
      </c>
      <c r="E1480" s="8">
        <v>4.5</v>
      </c>
      <c r="F1480" s="7" t="s">
        <v>68</v>
      </c>
      <c r="G1480" s="7" t="s">
        <v>68</v>
      </c>
      <c r="H1480" s="7" t="s">
        <v>922</v>
      </c>
      <c r="I1480" s="7" t="s">
        <v>44</v>
      </c>
      <c r="J1480" s="19" t="str">
        <f>IFERROR(INDEX('Employee Info'!$C$3:$E$200,MATCH(Data7[[#This Row],[Name:]],'Employee Info'!$B$3:$B$200,0),MATCH(Data7[[#This Row],[Hours Type:]],'Employee Info'!$C$2:$E$2,0)),"")</f>
        <v/>
      </c>
      <c r="K1480" s="19" t="str">
        <f>IFERROR(INDEX('Employee Info'!$C$3:$J$200,MATCH(Data7[[#This Row],[Name:]],'Employee Info'!$B$3:$B$200,0),MATCH(Data7[[#Headers],[Truck]],'Employee Info'!$C$2:$J$2,0)),"")</f>
        <v/>
      </c>
      <c r="L1480" s="19" t="str">
        <f>IFERROR(INDEX('Employee Info'!$C$3:$J$200,MATCH(Data7[[#This Row],[Name:]],'Employee Info'!$B$3:$B$200,0),MATCH(Data7[[#Headers],[Phone]],'Employee Info'!$C$2:$J$2,0)),"")</f>
        <v/>
      </c>
      <c r="M1480" s="19" t="str">
        <f>IFERROR(INDEX('Employee Info'!$C$3:$J$200,MATCH(Data7[[#This Row],[Name:]],'Employee Info'!$B$3:$B$200,0),MATCH(Data7[[#Headers],[Tech]],'Employee Info'!$C$2:$J$2,0)),"")</f>
        <v/>
      </c>
      <c r="N1480" s="19" t="str">
        <f>IFERROR(INDEX('Employee Info'!$C$3:$J$200,MATCH(Data7[[#This Row],[Name:]],'Employee Info'!$B$3:$B$200,0),MATCH(Data7[[#Headers],[Other]],'Employee Info'!$C$2:$J$2,0)),"")</f>
        <v/>
      </c>
      <c r="O1480" s="19">
        <f>IFERROR((Data7[[#This Row],[Hours:]]*SUM(Data7[[#This Row],[Rate]:[Other]])),"")</f>
        <v>0</v>
      </c>
      <c r="P1480" s="7" t="str">
        <f>IF(Data7[[#This Row],[WO'#:]]="","Riley #","WO#")</f>
        <v>Riley #</v>
      </c>
      <c r="Q1480" s="7">
        <f>IFERROR(WEEKNUM(Data7[[#This Row],[Date:]]),"")</f>
        <v>31</v>
      </c>
      <c r="R1480" s="6">
        <f t="shared" si="69"/>
        <v>45501</v>
      </c>
      <c r="S1480" s="6">
        <f>Data7[[#This Row],[Week Start]]+7</f>
        <v>45508</v>
      </c>
      <c r="T1480" s="7" t="str">
        <f t="shared" si="70"/>
        <v>7/28/2024 - 8/4/2024</v>
      </c>
      <c r="U1480" s="7" t="str">
        <f t="shared" si="71"/>
        <v>Time Card</v>
      </c>
      <c r="V1480" s="8" t="str">
        <f>RIGHT(TEXT(Data7[[#This Row],[Date:]],"mmddyyyy"),4)</f>
        <v>2024</v>
      </c>
      <c r="W1480" s="8" t="str">
        <f>MID(TEXT(Data7[[#This Row],[Date:]],"mmddyyyy"),3,2)</f>
        <v>01</v>
      </c>
      <c r="X1480" s="8" t="str">
        <f>LEFT(TEXT(Data7[[#This Row],[Date:]],"mmddyyyy"),2)</f>
        <v>08</v>
      </c>
      <c r="Y1480" s="6">
        <f>DATE(Data7[[#This Row],[Year]],Data7[[#This Row],[Month]],Data7[[#This Row],[Day]])</f>
        <v>45505</v>
      </c>
    </row>
    <row r="1481" spans="1:25" x14ac:dyDescent="0.3">
      <c r="A1481" s="5">
        <v>45506.256774305555</v>
      </c>
      <c r="B1481" s="7" t="s">
        <v>31</v>
      </c>
      <c r="C1481" s="6" t="s">
        <v>1965</v>
      </c>
      <c r="D1481" s="7" t="s">
        <v>1973</v>
      </c>
      <c r="E1481" s="8">
        <v>4.5</v>
      </c>
      <c r="F1481" s="7" t="s">
        <v>68</v>
      </c>
      <c r="G1481" s="7" t="s">
        <v>68</v>
      </c>
      <c r="H1481" s="7" t="s">
        <v>922</v>
      </c>
      <c r="I1481" s="7" t="s">
        <v>44</v>
      </c>
      <c r="J1481" s="19" t="str">
        <f>IFERROR(INDEX('Employee Info'!$C$3:$E$200,MATCH(Data7[[#This Row],[Name:]],'Employee Info'!$B$3:$B$200,0),MATCH(Data7[[#This Row],[Hours Type:]],'Employee Info'!$C$2:$E$2,0)),"")</f>
        <v/>
      </c>
      <c r="K1481" s="19" t="str">
        <f>IFERROR(INDEX('Employee Info'!$C$3:$J$200,MATCH(Data7[[#This Row],[Name:]],'Employee Info'!$B$3:$B$200,0),MATCH(Data7[[#Headers],[Truck]],'Employee Info'!$C$2:$J$2,0)),"")</f>
        <v/>
      </c>
      <c r="L1481" s="19" t="str">
        <f>IFERROR(INDEX('Employee Info'!$C$3:$J$200,MATCH(Data7[[#This Row],[Name:]],'Employee Info'!$B$3:$B$200,0),MATCH(Data7[[#Headers],[Phone]],'Employee Info'!$C$2:$J$2,0)),"")</f>
        <v/>
      </c>
      <c r="M1481" s="19" t="str">
        <f>IFERROR(INDEX('Employee Info'!$C$3:$J$200,MATCH(Data7[[#This Row],[Name:]],'Employee Info'!$B$3:$B$200,0),MATCH(Data7[[#Headers],[Tech]],'Employee Info'!$C$2:$J$2,0)),"")</f>
        <v/>
      </c>
      <c r="N1481" s="19" t="str">
        <f>IFERROR(INDEX('Employee Info'!$C$3:$J$200,MATCH(Data7[[#This Row],[Name:]],'Employee Info'!$B$3:$B$200,0),MATCH(Data7[[#Headers],[Other]],'Employee Info'!$C$2:$J$2,0)),"")</f>
        <v/>
      </c>
      <c r="O1481" s="19">
        <f>IFERROR((Data7[[#This Row],[Hours:]]*SUM(Data7[[#This Row],[Rate]:[Other]])),"")</f>
        <v>0</v>
      </c>
      <c r="P1481" s="7" t="str">
        <f>IF(Data7[[#This Row],[WO'#:]]="","Riley #","WO#")</f>
        <v>Riley #</v>
      </c>
      <c r="Q1481" s="7">
        <f>IFERROR(WEEKNUM(Data7[[#This Row],[Date:]]),"")</f>
        <v>31</v>
      </c>
      <c r="R1481" s="6">
        <f t="shared" si="69"/>
        <v>45501</v>
      </c>
      <c r="S1481" s="6">
        <f>Data7[[#This Row],[Week Start]]+7</f>
        <v>45508</v>
      </c>
      <c r="T1481" s="7" t="str">
        <f t="shared" si="70"/>
        <v>7/28/2024 - 8/4/2024</v>
      </c>
      <c r="U1481" s="7" t="str">
        <f t="shared" si="71"/>
        <v>Time Card</v>
      </c>
      <c r="V1481" s="8" t="str">
        <f>RIGHT(TEXT(Data7[[#This Row],[Date:]],"mmddyyyy"),4)</f>
        <v>2024</v>
      </c>
      <c r="W1481" s="8" t="str">
        <f>MID(TEXT(Data7[[#This Row],[Date:]],"mmddyyyy"),3,2)</f>
        <v>01</v>
      </c>
      <c r="X1481" s="8" t="str">
        <f>LEFT(TEXT(Data7[[#This Row],[Date:]],"mmddyyyy"),2)</f>
        <v>08</v>
      </c>
      <c r="Y1481" s="6">
        <f>DATE(Data7[[#This Row],[Year]],Data7[[#This Row],[Month]],Data7[[#This Row],[Day]])</f>
        <v>45505</v>
      </c>
    </row>
    <row r="1482" spans="1:25" x14ac:dyDescent="0.3">
      <c r="A1482" s="5">
        <v>45506.255746296294</v>
      </c>
      <c r="B1482" s="7" t="s">
        <v>31</v>
      </c>
      <c r="C1482" s="6" t="s">
        <v>1965</v>
      </c>
      <c r="D1482" s="7" t="s">
        <v>1971</v>
      </c>
      <c r="E1482" s="8">
        <v>3.5</v>
      </c>
      <c r="F1482" s="7" t="s">
        <v>68</v>
      </c>
      <c r="G1482" s="7" t="s">
        <v>68</v>
      </c>
      <c r="H1482" s="7" t="s">
        <v>1972</v>
      </c>
      <c r="I1482" s="7" t="s">
        <v>44</v>
      </c>
      <c r="J1482" s="19" t="str">
        <f>IFERROR(INDEX('Employee Info'!$C$3:$E$200,MATCH(Data7[[#This Row],[Name:]],'Employee Info'!$B$3:$B$200,0),MATCH(Data7[[#This Row],[Hours Type:]],'Employee Info'!$C$2:$E$2,0)),"")</f>
        <v/>
      </c>
      <c r="K1482" s="19" t="str">
        <f>IFERROR(INDEX('Employee Info'!$C$3:$J$200,MATCH(Data7[[#This Row],[Name:]],'Employee Info'!$B$3:$B$200,0),MATCH(Data7[[#Headers],[Truck]],'Employee Info'!$C$2:$J$2,0)),"")</f>
        <v/>
      </c>
      <c r="L1482" s="19" t="str">
        <f>IFERROR(INDEX('Employee Info'!$C$3:$J$200,MATCH(Data7[[#This Row],[Name:]],'Employee Info'!$B$3:$B$200,0),MATCH(Data7[[#Headers],[Phone]],'Employee Info'!$C$2:$J$2,0)),"")</f>
        <v/>
      </c>
      <c r="M1482" s="19" t="str">
        <f>IFERROR(INDEX('Employee Info'!$C$3:$J$200,MATCH(Data7[[#This Row],[Name:]],'Employee Info'!$B$3:$B$200,0),MATCH(Data7[[#Headers],[Tech]],'Employee Info'!$C$2:$J$2,0)),"")</f>
        <v/>
      </c>
      <c r="N1482" s="19" t="str">
        <f>IFERROR(INDEX('Employee Info'!$C$3:$J$200,MATCH(Data7[[#This Row],[Name:]],'Employee Info'!$B$3:$B$200,0),MATCH(Data7[[#Headers],[Other]],'Employee Info'!$C$2:$J$2,0)),"")</f>
        <v/>
      </c>
      <c r="O1482" s="19">
        <f>IFERROR((Data7[[#This Row],[Hours:]]*SUM(Data7[[#This Row],[Rate]:[Other]])),"")</f>
        <v>0</v>
      </c>
      <c r="P1482" s="7" t="str">
        <f>IF(Data7[[#This Row],[WO'#:]]="","Riley #","WO#")</f>
        <v>Riley #</v>
      </c>
      <c r="Q1482" s="7">
        <f>IFERROR(WEEKNUM(Data7[[#This Row],[Date:]]),"")</f>
        <v>31</v>
      </c>
      <c r="R1482" s="6">
        <f t="shared" si="69"/>
        <v>45501</v>
      </c>
      <c r="S1482" s="6">
        <f>Data7[[#This Row],[Week Start]]+7</f>
        <v>45508</v>
      </c>
      <c r="T1482" s="7" t="str">
        <f t="shared" si="70"/>
        <v>7/28/2024 - 8/4/2024</v>
      </c>
      <c r="U1482" s="7" t="str">
        <f t="shared" si="71"/>
        <v>Time Card</v>
      </c>
      <c r="V1482" s="8" t="str">
        <f>RIGHT(TEXT(Data7[[#This Row],[Date:]],"mmddyyyy"),4)</f>
        <v>2024</v>
      </c>
      <c r="W1482" s="8" t="str">
        <f>MID(TEXT(Data7[[#This Row],[Date:]],"mmddyyyy"),3,2)</f>
        <v>01</v>
      </c>
      <c r="X1482" s="8" t="str">
        <f>LEFT(TEXT(Data7[[#This Row],[Date:]],"mmddyyyy"),2)</f>
        <v>08</v>
      </c>
      <c r="Y1482" s="6">
        <f>DATE(Data7[[#This Row],[Year]],Data7[[#This Row],[Month]],Data7[[#This Row],[Day]])</f>
        <v>45505</v>
      </c>
    </row>
    <row r="1483" spans="1:25" x14ac:dyDescent="0.3">
      <c r="A1483" s="5">
        <v>45506.255875115741</v>
      </c>
      <c r="B1483" s="7" t="s">
        <v>34</v>
      </c>
      <c r="C1483" s="6" t="s">
        <v>1965</v>
      </c>
      <c r="D1483" s="7" t="s">
        <v>1971</v>
      </c>
      <c r="E1483" s="8">
        <v>3.5</v>
      </c>
      <c r="F1483" s="7" t="s">
        <v>68</v>
      </c>
      <c r="G1483" s="7" t="s">
        <v>68</v>
      </c>
      <c r="H1483" s="7" t="s">
        <v>1972</v>
      </c>
      <c r="I1483" s="7" t="s">
        <v>44</v>
      </c>
      <c r="J1483" s="19" t="str">
        <f>IFERROR(INDEX('Employee Info'!$C$3:$E$200,MATCH(Data7[[#This Row],[Name:]],'Employee Info'!$B$3:$B$200,0),MATCH(Data7[[#This Row],[Hours Type:]],'Employee Info'!$C$2:$E$2,0)),"")</f>
        <v/>
      </c>
      <c r="K1483" s="19" t="str">
        <f>IFERROR(INDEX('Employee Info'!$C$3:$J$200,MATCH(Data7[[#This Row],[Name:]],'Employee Info'!$B$3:$B$200,0),MATCH(Data7[[#Headers],[Truck]],'Employee Info'!$C$2:$J$2,0)),"")</f>
        <v/>
      </c>
      <c r="L1483" s="19" t="str">
        <f>IFERROR(INDEX('Employee Info'!$C$3:$J$200,MATCH(Data7[[#This Row],[Name:]],'Employee Info'!$B$3:$B$200,0),MATCH(Data7[[#Headers],[Phone]],'Employee Info'!$C$2:$J$2,0)),"")</f>
        <v/>
      </c>
      <c r="M1483" s="19" t="str">
        <f>IFERROR(INDEX('Employee Info'!$C$3:$J$200,MATCH(Data7[[#This Row],[Name:]],'Employee Info'!$B$3:$B$200,0),MATCH(Data7[[#Headers],[Tech]],'Employee Info'!$C$2:$J$2,0)),"")</f>
        <v/>
      </c>
      <c r="N1483" s="19" t="str">
        <f>IFERROR(INDEX('Employee Info'!$C$3:$J$200,MATCH(Data7[[#This Row],[Name:]],'Employee Info'!$B$3:$B$200,0),MATCH(Data7[[#Headers],[Other]],'Employee Info'!$C$2:$J$2,0)),"")</f>
        <v/>
      </c>
      <c r="O1483" s="19">
        <f>IFERROR((Data7[[#This Row],[Hours:]]*SUM(Data7[[#This Row],[Rate]:[Other]])),"")</f>
        <v>0</v>
      </c>
      <c r="P1483" s="7" t="str">
        <f>IF(Data7[[#This Row],[WO'#:]]="","Riley #","WO#")</f>
        <v>Riley #</v>
      </c>
      <c r="Q1483" s="7">
        <f>IFERROR(WEEKNUM(Data7[[#This Row],[Date:]]),"")</f>
        <v>31</v>
      </c>
      <c r="R1483" s="6">
        <f t="shared" si="69"/>
        <v>45501</v>
      </c>
      <c r="S1483" s="6">
        <f>Data7[[#This Row],[Week Start]]+7</f>
        <v>45508</v>
      </c>
      <c r="T1483" s="7" t="str">
        <f t="shared" si="70"/>
        <v>7/28/2024 - 8/4/2024</v>
      </c>
      <c r="U1483" s="7" t="str">
        <f t="shared" si="71"/>
        <v>Time Card</v>
      </c>
      <c r="V1483" s="8" t="str">
        <f>RIGHT(TEXT(Data7[[#This Row],[Date:]],"mmddyyyy"),4)</f>
        <v>2024</v>
      </c>
      <c r="W1483" s="8" t="str">
        <f>MID(TEXT(Data7[[#This Row],[Date:]],"mmddyyyy"),3,2)</f>
        <v>01</v>
      </c>
      <c r="X1483" s="8" t="str">
        <f>LEFT(TEXT(Data7[[#This Row],[Date:]],"mmddyyyy"),2)</f>
        <v>08</v>
      </c>
      <c r="Y1483" s="6">
        <f>DATE(Data7[[#This Row],[Year]],Data7[[#This Row],[Month]],Data7[[#This Row],[Day]])</f>
        <v>45505</v>
      </c>
    </row>
    <row r="1484" spans="1:25" x14ac:dyDescent="0.3">
      <c r="A1484" s="5">
        <v>45507.371655439812</v>
      </c>
      <c r="B1484" s="7" t="s">
        <v>66</v>
      </c>
      <c r="C1484" s="6" t="s">
        <v>1976</v>
      </c>
      <c r="D1484" s="7" t="s">
        <v>2001</v>
      </c>
      <c r="E1484" s="8">
        <v>1</v>
      </c>
      <c r="F1484" s="7">
        <v>20028</v>
      </c>
      <c r="G1484" s="7" t="s">
        <v>68</v>
      </c>
      <c r="H1484" s="7" t="s">
        <v>756</v>
      </c>
      <c r="I1484" s="7" t="s">
        <v>45</v>
      </c>
      <c r="J1484" s="19" t="str">
        <f>IFERROR(INDEX('Employee Info'!$C$3:$E$200,MATCH(Data7[[#This Row],[Name:]],'Employee Info'!$B$3:$B$200,0),MATCH(Data7[[#This Row],[Hours Type:]],'Employee Info'!$C$2:$E$2,0)),"")</f>
        <v/>
      </c>
      <c r="K1484" s="19" t="str">
        <f>IFERROR(INDEX('Employee Info'!$C$3:$J$200,MATCH(Data7[[#This Row],[Name:]],'Employee Info'!$B$3:$B$200,0),MATCH(Data7[[#Headers],[Truck]],'Employee Info'!$C$2:$J$2,0)),"")</f>
        <v/>
      </c>
      <c r="L1484" s="19" t="str">
        <f>IFERROR(INDEX('Employee Info'!$C$3:$J$200,MATCH(Data7[[#This Row],[Name:]],'Employee Info'!$B$3:$B$200,0),MATCH(Data7[[#Headers],[Phone]],'Employee Info'!$C$2:$J$2,0)),"")</f>
        <v/>
      </c>
      <c r="M1484" s="19" t="str">
        <f>IFERROR(INDEX('Employee Info'!$C$3:$J$200,MATCH(Data7[[#This Row],[Name:]],'Employee Info'!$B$3:$B$200,0),MATCH(Data7[[#Headers],[Tech]],'Employee Info'!$C$2:$J$2,0)),"")</f>
        <v/>
      </c>
      <c r="N1484" s="19" t="str">
        <f>IFERROR(INDEX('Employee Info'!$C$3:$J$200,MATCH(Data7[[#This Row],[Name:]],'Employee Info'!$B$3:$B$200,0),MATCH(Data7[[#Headers],[Other]],'Employee Info'!$C$2:$J$2,0)),"")</f>
        <v/>
      </c>
      <c r="O1484" s="19">
        <f>IFERROR((Data7[[#This Row],[Hours:]]*SUM(Data7[[#This Row],[Rate]:[Other]])),"")</f>
        <v>0</v>
      </c>
      <c r="P1484" s="7" t="str">
        <f>IF(Data7[[#This Row],[WO'#:]]="","Riley #","WO#")</f>
        <v>WO#</v>
      </c>
      <c r="Q1484" s="7">
        <f>IFERROR(WEEKNUM(Data7[[#This Row],[Date:]]),"")</f>
        <v>31</v>
      </c>
      <c r="R1484" s="6">
        <f t="shared" si="69"/>
        <v>45501</v>
      </c>
      <c r="S1484" s="6">
        <f>Data7[[#This Row],[Week Start]]+7</f>
        <v>45508</v>
      </c>
      <c r="T1484" s="7" t="str">
        <f t="shared" si="70"/>
        <v>7/28/2024 - 8/4/2024</v>
      </c>
      <c r="U1484" s="7" t="str">
        <f t="shared" si="71"/>
        <v>Time Card</v>
      </c>
      <c r="V1484" s="8" t="str">
        <f>RIGHT(TEXT(Data7[[#This Row],[Date:]],"mmddyyyy"),4)</f>
        <v>2024</v>
      </c>
      <c r="W1484" s="8" t="str">
        <f>MID(TEXT(Data7[[#This Row],[Date:]],"mmddyyyy"),3,2)</f>
        <v>02</v>
      </c>
      <c r="X1484" s="8" t="str">
        <f>LEFT(TEXT(Data7[[#This Row],[Date:]],"mmddyyyy"),2)</f>
        <v>08</v>
      </c>
      <c r="Y1484" s="6">
        <f>DATE(Data7[[#This Row],[Year]],Data7[[#This Row],[Month]],Data7[[#This Row],[Day]])</f>
        <v>45506</v>
      </c>
    </row>
    <row r="1485" spans="1:25" x14ac:dyDescent="0.3">
      <c r="A1485" s="5">
        <v>45506.500712499997</v>
      </c>
      <c r="B1485" s="7" t="s">
        <v>23</v>
      </c>
      <c r="C1485" s="6" t="s">
        <v>1976</v>
      </c>
      <c r="D1485" s="7" t="s">
        <v>1979</v>
      </c>
      <c r="E1485" s="8">
        <v>2</v>
      </c>
      <c r="F1485" s="7">
        <v>6984733</v>
      </c>
      <c r="G1485" s="7" t="s">
        <v>68</v>
      </c>
      <c r="H1485" s="7" t="s">
        <v>756</v>
      </c>
      <c r="I1485" s="7" t="s">
        <v>44</v>
      </c>
      <c r="J1485" s="19" t="str">
        <f>IFERROR(INDEX('Employee Info'!$C$3:$E$200,MATCH(Data7[[#This Row],[Name:]],'Employee Info'!$B$3:$B$200,0),MATCH(Data7[[#This Row],[Hours Type:]],'Employee Info'!$C$2:$E$2,0)),"")</f>
        <v/>
      </c>
      <c r="K1485" s="19" t="str">
        <f>IFERROR(INDEX('Employee Info'!$C$3:$J$200,MATCH(Data7[[#This Row],[Name:]],'Employee Info'!$B$3:$B$200,0),MATCH(Data7[[#Headers],[Truck]],'Employee Info'!$C$2:$J$2,0)),"")</f>
        <v/>
      </c>
      <c r="L1485" s="19" t="str">
        <f>IFERROR(INDEX('Employee Info'!$C$3:$J$200,MATCH(Data7[[#This Row],[Name:]],'Employee Info'!$B$3:$B$200,0),MATCH(Data7[[#Headers],[Phone]],'Employee Info'!$C$2:$J$2,0)),"")</f>
        <v/>
      </c>
      <c r="M1485" s="19" t="str">
        <f>IFERROR(INDEX('Employee Info'!$C$3:$J$200,MATCH(Data7[[#This Row],[Name:]],'Employee Info'!$B$3:$B$200,0),MATCH(Data7[[#Headers],[Tech]],'Employee Info'!$C$2:$J$2,0)),"")</f>
        <v/>
      </c>
      <c r="N1485" s="19" t="str">
        <f>IFERROR(INDEX('Employee Info'!$C$3:$J$200,MATCH(Data7[[#This Row],[Name:]],'Employee Info'!$B$3:$B$200,0),MATCH(Data7[[#Headers],[Other]],'Employee Info'!$C$2:$J$2,0)),"")</f>
        <v/>
      </c>
      <c r="O1485" s="19">
        <f>IFERROR((Data7[[#This Row],[Hours:]]*SUM(Data7[[#This Row],[Rate]:[Other]])),"")</f>
        <v>0</v>
      </c>
      <c r="P1485" s="7" t="str">
        <f>IF(Data7[[#This Row],[WO'#:]]="","Riley #","WO#")</f>
        <v>WO#</v>
      </c>
      <c r="Q1485" s="7">
        <f>IFERROR(WEEKNUM(Data7[[#This Row],[Date:]]),"")</f>
        <v>31</v>
      </c>
      <c r="R1485" s="6">
        <f t="shared" si="69"/>
        <v>45501</v>
      </c>
      <c r="S1485" s="6">
        <f>Data7[[#This Row],[Week Start]]+7</f>
        <v>45508</v>
      </c>
      <c r="T1485" s="7" t="str">
        <f t="shared" si="70"/>
        <v>7/28/2024 - 8/4/2024</v>
      </c>
      <c r="U1485" s="7" t="str">
        <f t="shared" si="71"/>
        <v>Time Card</v>
      </c>
      <c r="V1485" s="8" t="str">
        <f>RIGHT(TEXT(Data7[[#This Row],[Date:]],"mmddyyyy"),4)</f>
        <v>2024</v>
      </c>
      <c r="W1485" s="8" t="str">
        <f>MID(TEXT(Data7[[#This Row],[Date:]],"mmddyyyy"),3,2)</f>
        <v>02</v>
      </c>
      <c r="X1485" s="8" t="str">
        <f>LEFT(TEXT(Data7[[#This Row],[Date:]],"mmddyyyy"),2)</f>
        <v>08</v>
      </c>
      <c r="Y1485" s="6">
        <f>DATE(Data7[[#This Row],[Year]],Data7[[#This Row],[Month]],Data7[[#This Row],[Day]])</f>
        <v>45506</v>
      </c>
    </row>
    <row r="1486" spans="1:25" x14ac:dyDescent="0.3">
      <c r="A1486" s="5">
        <v>45507.357392939812</v>
      </c>
      <c r="B1486" s="7" t="s">
        <v>66</v>
      </c>
      <c r="C1486" s="6" t="s">
        <v>1976</v>
      </c>
      <c r="D1486" s="7" t="s">
        <v>1988</v>
      </c>
      <c r="E1486" s="8">
        <v>4</v>
      </c>
      <c r="F1486" s="7">
        <v>6984733</v>
      </c>
      <c r="G1486" s="7" t="s">
        <v>68</v>
      </c>
      <c r="H1486" s="7" t="s">
        <v>756</v>
      </c>
      <c r="I1486" s="7" t="s">
        <v>44</v>
      </c>
      <c r="J1486" s="19" t="str">
        <f>IFERROR(INDEX('Employee Info'!$C$3:$E$200,MATCH(Data7[[#This Row],[Name:]],'Employee Info'!$B$3:$B$200,0),MATCH(Data7[[#This Row],[Hours Type:]],'Employee Info'!$C$2:$E$2,0)),"")</f>
        <v/>
      </c>
      <c r="K1486" s="19" t="str">
        <f>IFERROR(INDEX('Employee Info'!$C$3:$J$200,MATCH(Data7[[#This Row],[Name:]],'Employee Info'!$B$3:$B$200,0),MATCH(Data7[[#Headers],[Truck]],'Employee Info'!$C$2:$J$2,0)),"")</f>
        <v/>
      </c>
      <c r="L1486" s="19" t="str">
        <f>IFERROR(INDEX('Employee Info'!$C$3:$J$200,MATCH(Data7[[#This Row],[Name:]],'Employee Info'!$B$3:$B$200,0),MATCH(Data7[[#Headers],[Phone]],'Employee Info'!$C$2:$J$2,0)),"")</f>
        <v/>
      </c>
      <c r="M1486" s="19" t="str">
        <f>IFERROR(INDEX('Employee Info'!$C$3:$J$200,MATCH(Data7[[#This Row],[Name:]],'Employee Info'!$B$3:$B$200,0),MATCH(Data7[[#Headers],[Tech]],'Employee Info'!$C$2:$J$2,0)),"")</f>
        <v/>
      </c>
      <c r="N1486" s="19" t="str">
        <f>IFERROR(INDEX('Employee Info'!$C$3:$J$200,MATCH(Data7[[#This Row],[Name:]],'Employee Info'!$B$3:$B$200,0),MATCH(Data7[[#Headers],[Other]],'Employee Info'!$C$2:$J$2,0)),"")</f>
        <v/>
      </c>
      <c r="O1486" s="19">
        <f>IFERROR((Data7[[#This Row],[Hours:]]*SUM(Data7[[#This Row],[Rate]:[Other]])),"")</f>
        <v>0</v>
      </c>
      <c r="P1486" s="7" t="str">
        <f>IF(Data7[[#This Row],[WO'#:]]="","Riley #","WO#")</f>
        <v>WO#</v>
      </c>
      <c r="Q1486" s="7">
        <f>IFERROR(WEEKNUM(Data7[[#This Row],[Date:]]),"")</f>
        <v>31</v>
      </c>
      <c r="R1486" s="6">
        <f t="shared" si="69"/>
        <v>45501</v>
      </c>
      <c r="S1486" s="6">
        <f>Data7[[#This Row],[Week Start]]+7</f>
        <v>45508</v>
      </c>
      <c r="T1486" s="7" t="str">
        <f t="shared" si="70"/>
        <v>7/28/2024 - 8/4/2024</v>
      </c>
      <c r="U1486" s="7" t="str">
        <f t="shared" si="71"/>
        <v>Time Card</v>
      </c>
      <c r="V1486" s="8" t="str">
        <f>RIGHT(TEXT(Data7[[#This Row],[Date:]],"mmddyyyy"),4)</f>
        <v>2024</v>
      </c>
      <c r="W1486" s="8" t="str">
        <f>MID(TEXT(Data7[[#This Row],[Date:]],"mmddyyyy"),3,2)</f>
        <v>02</v>
      </c>
      <c r="X1486" s="8" t="str">
        <f>LEFT(TEXT(Data7[[#This Row],[Date:]],"mmddyyyy"),2)</f>
        <v>08</v>
      </c>
      <c r="Y1486" s="6">
        <f>DATE(Data7[[#This Row],[Year]],Data7[[#This Row],[Month]],Data7[[#This Row],[Day]])</f>
        <v>45506</v>
      </c>
    </row>
    <row r="1487" spans="1:25" x14ac:dyDescent="0.3">
      <c r="A1487" s="5">
        <v>45507.360409490742</v>
      </c>
      <c r="B1487" s="7" t="s">
        <v>66</v>
      </c>
      <c r="C1487" s="6" t="s">
        <v>1976</v>
      </c>
      <c r="D1487" s="7" t="s">
        <v>122</v>
      </c>
      <c r="E1487" s="8">
        <v>1</v>
      </c>
      <c r="F1487" s="7">
        <v>6984733</v>
      </c>
      <c r="G1487" s="7" t="s">
        <v>68</v>
      </c>
      <c r="H1487" s="7" t="s">
        <v>756</v>
      </c>
      <c r="I1487" s="7" t="s">
        <v>44</v>
      </c>
      <c r="J1487" s="19" t="str">
        <f>IFERROR(INDEX('Employee Info'!$C$3:$E$200,MATCH(Data7[[#This Row],[Name:]],'Employee Info'!$B$3:$B$200,0),MATCH(Data7[[#This Row],[Hours Type:]],'Employee Info'!$C$2:$E$2,0)),"")</f>
        <v/>
      </c>
      <c r="K1487" s="19" t="str">
        <f>IFERROR(INDEX('Employee Info'!$C$3:$J$200,MATCH(Data7[[#This Row],[Name:]],'Employee Info'!$B$3:$B$200,0),MATCH(Data7[[#Headers],[Truck]],'Employee Info'!$C$2:$J$2,0)),"")</f>
        <v/>
      </c>
      <c r="L1487" s="19" t="str">
        <f>IFERROR(INDEX('Employee Info'!$C$3:$J$200,MATCH(Data7[[#This Row],[Name:]],'Employee Info'!$B$3:$B$200,0),MATCH(Data7[[#Headers],[Phone]],'Employee Info'!$C$2:$J$2,0)),"")</f>
        <v/>
      </c>
      <c r="M1487" s="19" t="str">
        <f>IFERROR(INDEX('Employee Info'!$C$3:$J$200,MATCH(Data7[[#This Row],[Name:]],'Employee Info'!$B$3:$B$200,0),MATCH(Data7[[#Headers],[Tech]],'Employee Info'!$C$2:$J$2,0)),"")</f>
        <v/>
      </c>
      <c r="N1487" s="19" t="str">
        <f>IFERROR(INDEX('Employee Info'!$C$3:$J$200,MATCH(Data7[[#This Row],[Name:]],'Employee Info'!$B$3:$B$200,0),MATCH(Data7[[#Headers],[Other]],'Employee Info'!$C$2:$J$2,0)),"")</f>
        <v/>
      </c>
      <c r="O1487" s="19">
        <f>IFERROR((Data7[[#This Row],[Hours:]]*SUM(Data7[[#This Row],[Rate]:[Other]])),"")</f>
        <v>0</v>
      </c>
      <c r="P1487" s="7" t="str">
        <f>IF(Data7[[#This Row],[WO'#:]]="","Riley #","WO#")</f>
        <v>WO#</v>
      </c>
      <c r="Q1487" s="7">
        <f>IFERROR(WEEKNUM(Data7[[#This Row],[Date:]]),"")</f>
        <v>31</v>
      </c>
      <c r="R1487" s="6">
        <f t="shared" si="69"/>
        <v>45501</v>
      </c>
      <c r="S1487" s="6">
        <f>Data7[[#This Row],[Week Start]]+7</f>
        <v>45508</v>
      </c>
      <c r="T1487" s="7" t="str">
        <f t="shared" si="70"/>
        <v>7/28/2024 - 8/4/2024</v>
      </c>
      <c r="U1487" s="7" t="str">
        <f t="shared" si="71"/>
        <v>Time Card</v>
      </c>
      <c r="V1487" s="8" t="str">
        <f>RIGHT(TEXT(Data7[[#This Row],[Date:]],"mmddyyyy"),4)</f>
        <v>2024</v>
      </c>
      <c r="W1487" s="8" t="str">
        <f>MID(TEXT(Data7[[#This Row],[Date:]],"mmddyyyy"),3,2)</f>
        <v>02</v>
      </c>
      <c r="X1487" s="8" t="str">
        <f>LEFT(TEXT(Data7[[#This Row],[Date:]],"mmddyyyy"),2)</f>
        <v>08</v>
      </c>
      <c r="Y1487" s="6">
        <f>DATE(Data7[[#This Row],[Year]],Data7[[#This Row],[Month]],Data7[[#This Row],[Day]])</f>
        <v>45506</v>
      </c>
    </row>
    <row r="1488" spans="1:25" x14ac:dyDescent="0.3">
      <c r="A1488" s="5">
        <v>45506.559662615742</v>
      </c>
      <c r="B1488" s="7" t="s">
        <v>35</v>
      </c>
      <c r="C1488" s="6" t="s">
        <v>1976</v>
      </c>
      <c r="D1488" s="7" t="s">
        <v>1981</v>
      </c>
      <c r="E1488" s="8">
        <v>4</v>
      </c>
      <c r="F1488" s="7">
        <v>7104571</v>
      </c>
      <c r="G1488" s="7" t="s">
        <v>68</v>
      </c>
      <c r="H1488" s="7" t="s">
        <v>756</v>
      </c>
      <c r="I1488" s="7" t="s">
        <v>44</v>
      </c>
      <c r="J1488" s="19" t="str">
        <f>IFERROR(INDEX('Employee Info'!$C$3:$E$200,MATCH(Data7[[#This Row],[Name:]],'Employee Info'!$B$3:$B$200,0),MATCH(Data7[[#This Row],[Hours Type:]],'Employee Info'!$C$2:$E$2,0)),"")</f>
        <v/>
      </c>
      <c r="K1488" s="19" t="str">
        <f>IFERROR(INDEX('Employee Info'!$C$3:$J$200,MATCH(Data7[[#This Row],[Name:]],'Employee Info'!$B$3:$B$200,0),MATCH(Data7[[#Headers],[Truck]],'Employee Info'!$C$2:$J$2,0)),"")</f>
        <v/>
      </c>
      <c r="L1488" s="19" t="str">
        <f>IFERROR(INDEX('Employee Info'!$C$3:$J$200,MATCH(Data7[[#This Row],[Name:]],'Employee Info'!$B$3:$B$200,0),MATCH(Data7[[#Headers],[Phone]],'Employee Info'!$C$2:$J$2,0)),"")</f>
        <v/>
      </c>
      <c r="M1488" s="19" t="str">
        <f>IFERROR(INDEX('Employee Info'!$C$3:$J$200,MATCH(Data7[[#This Row],[Name:]],'Employee Info'!$B$3:$B$200,0),MATCH(Data7[[#Headers],[Tech]],'Employee Info'!$C$2:$J$2,0)),"")</f>
        <v/>
      </c>
      <c r="N1488" s="19" t="str">
        <f>IFERROR(INDEX('Employee Info'!$C$3:$J$200,MATCH(Data7[[#This Row],[Name:]],'Employee Info'!$B$3:$B$200,0),MATCH(Data7[[#Headers],[Other]],'Employee Info'!$C$2:$J$2,0)),"")</f>
        <v/>
      </c>
      <c r="O1488" s="19">
        <f>IFERROR((Data7[[#This Row],[Hours:]]*SUM(Data7[[#This Row],[Rate]:[Other]])),"")</f>
        <v>0</v>
      </c>
      <c r="P1488" s="7" t="str">
        <f>IF(Data7[[#This Row],[WO'#:]]="","Riley #","WO#")</f>
        <v>WO#</v>
      </c>
      <c r="Q1488" s="7">
        <f>IFERROR(WEEKNUM(Data7[[#This Row],[Date:]]),"")</f>
        <v>31</v>
      </c>
      <c r="R1488" s="6">
        <f t="shared" si="69"/>
        <v>45501</v>
      </c>
      <c r="S1488" s="6">
        <f>Data7[[#This Row],[Week Start]]+7</f>
        <v>45508</v>
      </c>
      <c r="T1488" s="7" t="str">
        <f t="shared" si="70"/>
        <v>7/28/2024 - 8/4/2024</v>
      </c>
      <c r="U1488" s="7" t="str">
        <f t="shared" si="71"/>
        <v>Time Card</v>
      </c>
      <c r="V1488" s="8" t="str">
        <f>RIGHT(TEXT(Data7[[#This Row],[Date:]],"mmddyyyy"),4)</f>
        <v>2024</v>
      </c>
      <c r="W1488" s="8" t="str">
        <f>MID(TEXT(Data7[[#This Row],[Date:]],"mmddyyyy"),3,2)</f>
        <v>02</v>
      </c>
      <c r="X1488" s="8" t="str">
        <f>LEFT(TEXT(Data7[[#This Row],[Date:]],"mmddyyyy"),2)</f>
        <v>08</v>
      </c>
      <c r="Y1488" s="6">
        <f>DATE(Data7[[#This Row],[Year]],Data7[[#This Row],[Month]],Data7[[#This Row],[Day]])</f>
        <v>45506</v>
      </c>
    </row>
    <row r="1489" spans="1:25" x14ac:dyDescent="0.3">
      <c r="A1489" s="5">
        <v>45507.360794328706</v>
      </c>
      <c r="B1489" s="7" t="s">
        <v>66</v>
      </c>
      <c r="C1489" s="6" t="s">
        <v>1976</v>
      </c>
      <c r="D1489" s="7" t="s">
        <v>1989</v>
      </c>
      <c r="E1489" s="8">
        <v>1</v>
      </c>
      <c r="F1489" s="7">
        <v>7104571</v>
      </c>
      <c r="G1489" s="7" t="s">
        <v>68</v>
      </c>
      <c r="H1489" s="7" t="s">
        <v>756</v>
      </c>
      <c r="I1489" s="7" t="s">
        <v>44</v>
      </c>
      <c r="J1489" s="19" t="str">
        <f>IFERROR(INDEX('Employee Info'!$C$3:$E$200,MATCH(Data7[[#This Row],[Name:]],'Employee Info'!$B$3:$B$200,0),MATCH(Data7[[#This Row],[Hours Type:]],'Employee Info'!$C$2:$E$2,0)),"")</f>
        <v/>
      </c>
      <c r="K1489" s="19" t="str">
        <f>IFERROR(INDEX('Employee Info'!$C$3:$J$200,MATCH(Data7[[#This Row],[Name:]],'Employee Info'!$B$3:$B$200,0),MATCH(Data7[[#Headers],[Truck]],'Employee Info'!$C$2:$J$2,0)),"")</f>
        <v/>
      </c>
      <c r="L1489" s="19" t="str">
        <f>IFERROR(INDEX('Employee Info'!$C$3:$J$200,MATCH(Data7[[#This Row],[Name:]],'Employee Info'!$B$3:$B$200,0),MATCH(Data7[[#Headers],[Phone]],'Employee Info'!$C$2:$J$2,0)),"")</f>
        <v/>
      </c>
      <c r="M1489" s="19" t="str">
        <f>IFERROR(INDEX('Employee Info'!$C$3:$J$200,MATCH(Data7[[#This Row],[Name:]],'Employee Info'!$B$3:$B$200,0),MATCH(Data7[[#Headers],[Tech]],'Employee Info'!$C$2:$J$2,0)),"")</f>
        <v/>
      </c>
      <c r="N1489" s="19" t="str">
        <f>IFERROR(INDEX('Employee Info'!$C$3:$J$200,MATCH(Data7[[#This Row],[Name:]],'Employee Info'!$B$3:$B$200,0),MATCH(Data7[[#Headers],[Other]],'Employee Info'!$C$2:$J$2,0)),"")</f>
        <v/>
      </c>
      <c r="O1489" s="19">
        <f>IFERROR((Data7[[#This Row],[Hours:]]*SUM(Data7[[#This Row],[Rate]:[Other]])),"")</f>
        <v>0</v>
      </c>
      <c r="P1489" s="7" t="str">
        <f>IF(Data7[[#This Row],[WO'#:]]="","Riley #","WO#")</f>
        <v>WO#</v>
      </c>
      <c r="Q1489" s="7">
        <f>IFERROR(WEEKNUM(Data7[[#This Row],[Date:]]),"")</f>
        <v>31</v>
      </c>
      <c r="R1489" s="6">
        <f t="shared" si="69"/>
        <v>45501</v>
      </c>
      <c r="S1489" s="6">
        <f>Data7[[#This Row],[Week Start]]+7</f>
        <v>45508</v>
      </c>
      <c r="T1489" s="7" t="str">
        <f t="shared" si="70"/>
        <v>7/28/2024 - 8/4/2024</v>
      </c>
      <c r="U1489" s="7" t="str">
        <f t="shared" si="71"/>
        <v>Time Card</v>
      </c>
      <c r="V1489" s="8" t="str">
        <f>RIGHT(TEXT(Data7[[#This Row],[Date:]],"mmddyyyy"),4)</f>
        <v>2024</v>
      </c>
      <c r="W1489" s="8" t="str">
        <f>MID(TEXT(Data7[[#This Row],[Date:]],"mmddyyyy"),3,2)</f>
        <v>02</v>
      </c>
      <c r="X1489" s="8" t="str">
        <f>LEFT(TEXT(Data7[[#This Row],[Date:]],"mmddyyyy"),2)</f>
        <v>08</v>
      </c>
      <c r="Y1489" s="6">
        <f>DATE(Data7[[#This Row],[Year]],Data7[[#This Row],[Month]],Data7[[#This Row],[Day]])</f>
        <v>45506</v>
      </c>
    </row>
    <row r="1490" spans="1:25" x14ac:dyDescent="0.3">
      <c r="A1490" s="5">
        <v>45506.499847800929</v>
      </c>
      <c r="B1490" s="7" t="s">
        <v>23</v>
      </c>
      <c r="C1490" s="6" t="s">
        <v>1976</v>
      </c>
      <c r="D1490" s="7" t="s">
        <v>1978</v>
      </c>
      <c r="E1490" s="8">
        <v>5</v>
      </c>
      <c r="F1490" s="7">
        <v>7107423</v>
      </c>
      <c r="G1490" s="7" t="s">
        <v>68</v>
      </c>
      <c r="H1490" s="7" t="s">
        <v>756</v>
      </c>
      <c r="I1490" s="7" t="s">
        <v>44</v>
      </c>
      <c r="J1490" s="19" t="str">
        <f>IFERROR(INDEX('Employee Info'!$C$3:$E$200,MATCH(Data7[[#This Row],[Name:]],'Employee Info'!$B$3:$B$200,0),MATCH(Data7[[#This Row],[Hours Type:]],'Employee Info'!$C$2:$E$2,0)),"")</f>
        <v/>
      </c>
      <c r="K1490" s="19" t="str">
        <f>IFERROR(INDEX('Employee Info'!$C$3:$J$200,MATCH(Data7[[#This Row],[Name:]],'Employee Info'!$B$3:$B$200,0),MATCH(Data7[[#Headers],[Truck]],'Employee Info'!$C$2:$J$2,0)),"")</f>
        <v/>
      </c>
      <c r="L1490" s="19" t="str">
        <f>IFERROR(INDEX('Employee Info'!$C$3:$J$200,MATCH(Data7[[#This Row],[Name:]],'Employee Info'!$B$3:$B$200,0),MATCH(Data7[[#Headers],[Phone]],'Employee Info'!$C$2:$J$2,0)),"")</f>
        <v/>
      </c>
      <c r="M1490" s="19" t="str">
        <f>IFERROR(INDEX('Employee Info'!$C$3:$J$200,MATCH(Data7[[#This Row],[Name:]],'Employee Info'!$B$3:$B$200,0),MATCH(Data7[[#Headers],[Tech]],'Employee Info'!$C$2:$J$2,0)),"")</f>
        <v/>
      </c>
      <c r="N1490" s="19" t="str">
        <f>IFERROR(INDEX('Employee Info'!$C$3:$J$200,MATCH(Data7[[#This Row],[Name:]],'Employee Info'!$B$3:$B$200,0),MATCH(Data7[[#Headers],[Other]],'Employee Info'!$C$2:$J$2,0)),"")</f>
        <v/>
      </c>
      <c r="O1490" s="19">
        <f>IFERROR((Data7[[#This Row],[Hours:]]*SUM(Data7[[#This Row],[Rate]:[Other]])),"")</f>
        <v>0</v>
      </c>
      <c r="P1490" s="7" t="str">
        <f>IF(Data7[[#This Row],[WO'#:]]="","Riley #","WO#")</f>
        <v>WO#</v>
      </c>
      <c r="Q1490" s="7">
        <f>IFERROR(WEEKNUM(Data7[[#This Row],[Date:]]),"")</f>
        <v>31</v>
      </c>
      <c r="R1490" s="6">
        <f t="shared" si="69"/>
        <v>45501</v>
      </c>
      <c r="S1490" s="6">
        <f>Data7[[#This Row],[Week Start]]+7</f>
        <v>45508</v>
      </c>
      <c r="T1490" s="7" t="str">
        <f t="shared" si="70"/>
        <v>7/28/2024 - 8/4/2024</v>
      </c>
      <c r="U1490" s="7" t="str">
        <f t="shared" si="71"/>
        <v>Time Card</v>
      </c>
      <c r="V1490" s="8" t="str">
        <f>RIGHT(TEXT(Data7[[#This Row],[Date:]],"mmddyyyy"),4)</f>
        <v>2024</v>
      </c>
      <c r="W1490" s="8" t="str">
        <f>MID(TEXT(Data7[[#This Row],[Date:]],"mmddyyyy"),3,2)</f>
        <v>02</v>
      </c>
      <c r="X1490" s="8" t="str">
        <f>LEFT(TEXT(Data7[[#This Row],[Date:]],"mmddyyyy"),2)</f>
        <v>08</v>
      </c>
      <c r="Y1490" s="6">
        <f>DATE(Data7[[#This Row],[Year]],Data7[[#This Row],[Month]],Data7[[#This Row],[Day]])</f>
        <v>45506</v>
      </c>
    </row>
    <row r="1491" spans="1:25" x14ac:dyDescent="0.3">
      <c r="A1491" s="5">
        <v>45507.361598842595</v>
      </c>
      <c r="B1491" s="7" t="s">
        <v>66</v>
      </c>
      <c r="C1491" s="6" t="s">
        <v>1976</v>
      </c>
      <c r="D1491" s="7" t="s">
        <v>1990</v>
      </c>
      <c r="E1491" s="8">
        <v>1</v>
      </c>
      <c r="F1491" s="7">
        <v>7107423</v>
      </c>
      <c r="G1491" s="7" t="s">
        <v>68</v>
      </c>
      <c r="H1491" s="7" t="s">
        <v>756</v>
      </c>
      <c r="I1491" s="7" t="s">
        <v>44</v>
      </c>
      <c r="J1491" s="19" t="str">
        <f>IFERROR(INDEX('Employee Info'!$C$3:$E$200,MATCH(Data7[[#This Row],[Name:]],'Employee Info'!$B$3:$B$200,0),MATCH(Data7[[#This Row],[Hours Type:]],'Employee Info'!$C$2:$E$2,0)),"")</f>
        <v/>
      </c>
      <c r="K1491" s="19" t="str">
        <f>IFERROR(INDEX('Employee Info'!$C$3:$J$200,MATCH(Data7[[#This Row],[Name:]],'Employee Info'!$B$3:$B$200,0),MATCH(Data7[[#Headers],[Truck]],'Employee Info'!$C$2:$J$2,0)),"")</f>
        <v/>
      </c>
      <c r="L1491" s="19" t="str">
        <f>IFERROR(INDEX('Employee Info'!$C$3:$J$200,MATCH(Data7[[#This Row],[Name:]],'Employee Info'!$B$3:$B$200,0),MATCH(Data7[[#Headers],[Phone]],'Employee Info'!$C$2:$J$2,0)),"")</f>
        <v/>
      </c>
      <c r="M1491" s="19" t="str">
        <f>IFERROR(INDEX('Employee Info'!$C$3:$J$200,MATCH(Data7[[#This Row],[Name:]],'Employee Info'!$B$3:$B$200,0),MATCH(Data7[[#Headers],[Tech]],'Employee Info'!$C$2:$J$2,0)),"")</f>
        <v/>
      </c>
      <c r="N1491" s="19" t="str">
        <f>IFERROR(INDEX('Employee Info'!$C$3:$J$200,MATCH(Data7[[#This Row],[Name:]],'Employee Info'!$B$3:$B$200,0),MATCH(Data7[[#Headers],[Other]],'Employee Info'!$C$2:$J$2,0)),"")</f>
        <v/>
      </c>
      <c r="O1491" s="19">
        <f>IFERROR((Data7[[#This Row],[Hours:]]*SUM(Data7[[#This Row],[Rate]:[Other]])),"")</f>
        <v>0</v>
      </c>
      <c r="P1491" s="7" t="str">
        <f>IF(Data7[[#This Row],[WO'#:]]="","Riley #","WO#")</f>
        <v>WO#</v>
      </c>
      <c r="Q1491" s="7">
        <f>IFERROR(WEEKNUM(Data7[[#This Row],[Date:]]),"")</f>
        <v>31</v>
      </c>
      <c r="R1491" s="6">
        <f t="shared" si="69"/>
        <v>45501</v>
      </c>
      <c r="S1491" s="6">
        <f>Data7[[#This Row],[Week Start]]+7</f>
        <v>45508</v>
      </c>
      <c r="T1491" s="7" t="str">
        <f t="shared" si="70"/>
        <v>7/28/2024 - 8/4/2024</v>
      </c>
      <c r="U1491" s="7" t="str">
        <f t="shared" si="71"/>
        <v>Time Card</v>
      </c>
      <c r="V1491" s="8" t="str">
        <f>RIGHT(TEXT(Data7[[#This Row],[Date:]],"mmddyyyy"),4)</f>
        <v>2024</v>
      </c>
      <c r="W1491" s="8" t="str">
        <f>MID(TEXT(Data7[[#This Row],[Date:]],"mmddyyyy"),3,2)</f>
        <v>02</v>
      </c>
      <c r="X1491" s="8" t="str">
        <f>LEFT(TEXT(Data7[[#This Row],[Date:]],"mmddyyyy"),2)</f>
        <v>08</v>
      </c>
      <c r="Y1491" s="6">
        <f>DATE(Data7[[#This Row],[Year]],Data7[[#This Row],[Month]],Data7[[#This Row],[Day]])</f>
        <v>45506</v>
      </c>
    </row>
    <row r="1492" spans="1:25" x14ac:dyDescent="0.3">
      <c r="A1492" s="5">
        <v>45506.559159837961</v>
      </c>
      <c r="B1492" s="7" t="s">
        <v>35</v>
      </c>
      <c r="C1492" s="6" t="s">
        <v>1976</v>
      </c>
      <c r="D1492" s="7" t="s">
        <v>1980</v>
      </c>
      <c r="E1492" s="8">
        <v>3</v>
      </c>
      <c r="F1492" s="7">
        <v>7128669</v>
      </c>
      <c r="G1492" s="7" t="s">
        <v>68</v>
      </c>
      <c r="H1492" s="7" t="s">
        <v>756</v>
      </c>
      <c r="I1492" s="7" t="s">
        <v>45</v>
      </c>
      <c r="J1492" s="19" t="str">
        <f>IFERROR(INDEX('Employee Info'!$C$3:$E$200,MATCH(Data7[[#This Row],[Name:]],'Employee Info'!$B$3:$B$200,0),MATCH(Data7[[#This Row],[Hours Type:]],'Employee Info'!$C$2:$E$2,0)),"")</f>
        <v/>
      </c>
      <c r="K1492" s="19" t="str">
        <f>IFERROR(INDEX('Employee Info'!$C$3:$J$200,MATCH(Data7[[#This Row],[Name:]],'Employee Info'!$B$3:$B$200,0),MATCH(Data7[[#Headers],[Truck]],'Employee Info'!$C$2:$J$2,0)),"")</f>
        <v/>
      </c>
      <c r="L1492" s="19" t="str">
        <f>IFERROR(INDEX('Employee Info'!$C$3:$J$200,MATCH(Data7[[#This Row],[Name:]],'Employee Info'!$B$3:$B$200,0),MATCH(Data7[[#Headers],[Phone]],'Employee Info'!$C$2:$J$2,0)),"")</f>
        <v/>
      </c>
      <c r="M1492" s="19" t="str">
        <f>IFERROR(INDEX('Employee Info'!$C$3:$J$200,MATCH(Data7[[#This Row],[Name:]],'Employee Info'!$B$3:$B$200,0),MATCH(Data7[[#Headers],[Tech]],'Employee Info'!$C$2:$J$2,0)),"")</f>
        <v/>
      </c>
      <c r="N1492" s="19" t="str">
        <f>IFERROR(INDEX('Employee Info'!$C$3:$J$200,MATCH(Data7[[#This Row],[Name:]],'Employee Info'!$B$3:$B$200,0),MATCH(Data7[[#Headers],[Other]],'Employee Info'!$C$2:$J$2,0)),"")</f>
        <v/>
      </c>
      <c r="O1492" s="19">
        <f>IFERROR((Data7[[#This Row],[Hours:]]*SUM(Data7[[#This Row],[Rate]:[Other]])),"")</f>
        <v>0</v>
      </c>
      <c r="P1492" s="7" t="str">
        <f>IF(Data7[[#This Row],[WO'#:]]="","Riley #","WO#")</f>
        <v>WO#</v>
      </c>
      <c r="Q1492" s="7">
        <f>IFERROR(WEEKNUM(Data7[[#This Row],[Date:]]),"")</f>
        <v>31</v>
      </c>
      <c r="R1492" s="6">
        <f t="shared" si="69"/>
        <v>45501</v>
      </c>
      <c r="S1492" s="6">
        <f>Data7[[#This Row],[Week Start]]+7</f>
        <v>45508</v>
      </c>
      <c r="T1492" s="7" t="str">
        <f t="shared" si="70"/>
        <v>7/28/2024 - 8/4/2024</v>
      </c>
      <c r="U1492" s="7" t="str">
        <f t="shared" si="71"/>
        <v>Time Card</v>
      </c>
      <c r="V1492" s="8" t="str">
        <f>RIGHT(TEXT(Data7[[#This Row],[Date:]],"mmddyyyy"),4)</f>
        <v>2024</v>
      </c>
      <c r="W1492" s="8" t="str">
        <f>MID(TEXT(Data7[[#This Row],[Date:]],"mmddyyyy"),3,2)</f>
        <v>02</v>
      </c>
      <c r="X1492" s="8" t="str">
        <f>LEFT(TEXT(Data7[[#This Row],[Date:]],"mmddyyyy"),2)</f>
        <v>08</v>
      </c>
      <c r="Y1492" s="6">
        <f>DATE(Data7[[#This Row],[Year]],Data7[[#This Row],[Month]],Data7[[#This Row],[Day]])</f>
        <v>45506</v>
      </c>
    </row>
    <row r="1493" spans="1:25" x14ac:dyDescent="0.3">
      <c r="A1493" s="5">
        <v>45507.370589467595</v>
      </c>
      <c r="B1493" s="7" t="s">
        <v>66</v>
      </c>
      <c r="C1493" s="6" t="s">
        <v>1976</v>
      </c>
      <c r="D1493" s="7" t="s">
        <v>1998</v>
      </c>
      <c r="E1493" s="8">
        <v>3</v>
      </c>
      <c r="F1493" s="7">
        <v>7128669</v>
      </c>
      <c r="G1493" s="7" t="s">
        <v>68</v>
      </c>
      <c r="H1493" s="7" t="s">
        <v>756</v>
      </c>
      <c r="I1493" s="7" t="s">
        <v>45</v>
      </c>
      <c r="J1493" s="19" t="str">
        <f>IFERROR(INDEX('Employee Info'!$C$3:$E$200,MATCH(Data7[[#This Row],[Name:]],'Employee Info'!$B$3:$B$200,0),MATCH(Data7[[#This Row],[Hours Type:]],'Employee Info'!$C$2:$E$2,0)),"")</f>
        <v/>
      </c>
      <c r="K1493" s="19" t="str">
        <f>IFERROR(INDEX('Employee Info'!$C$3:$J$200,MATCH(Data7[[#This Row],[Name:]],'Employee Info'!$B$3:$B$200,0),MATCH(Data7[[#Headers],[Truck]],'Employee Info'!$C$2:$J$2,0)),"")</f>
        <v/>
      </c>
      <c r="L1493" s="19" t="str">
        <f>IFERROR(INDEX('Employee Info'!$C$3:$J$200,MATCH(Data7[[#This Row],[Name:]],'Employee Info'!$B$3:$B$200,0),MATCH(Data7[[#Headers],[Phone]],'Employee Info'!$C$2:$J$2,0)),"")</f>
        <v/>
      </c>
      <c r="M1493" s="19" t="str">
        <f>IFERROR(INDEX('Employee Info'!$C$3:$J$200,MATCH(Data7[[#This Row],[Name:]],'Employee Info'!$B$3:$B$200,0),MATCH(Data7[[#Headers],[Tech]],'Employee Info'!$C$2:$J$2,0)),"")</f>
        <v/>
      </c>
      <c r="N1493" s="19" t="str">
        <f>IFERROR(INDEX('Employee Info'!$C$3:$J$200,MATCH(Data7[[#This Row],[Name:]],'Employee Info'!$B$3:$B$200,0),MATCH(Data7[[#Headers],[Other]],'Employee Info'!$C$2:$J$2,0)),"")</f>
        <v/>
      </c>
      <c r="O1493" s="19">
        <f>IFERROR((Data7[[#This Row],[Hours:]]*SUM(Data7[[#This Row],[Rate]:[Other]])),"")</f>
        <v>0</v>
      </c>
      <c r="P1493" s="7" t="str">
        <f>IF(Data7[[#This Row],[WO'#:]]="","Riley #","WO#")</f>
        <v>WO#</v>
      </c>
      <c r="Q1493" s="7">
        <f>IFERROR(WEEKNUM(Data7[[#This Row],[Date:]]),"")</f>
        <v>31</v>
      </c>
      <c r="R1493" s="6">
        <f t="shared" si="69"/>
        <v>45501</v>
      </c>
      <c r="S1493" s="6">
        <f>Data7[[#This Row],[Week Start]]+7</f>
        <v>45508</v>
      </c>
      <c r="T1493" s="7" t="str">
        <f t="shared" si="70"/>
        <v>7/28/2024 - 8/4/2024</v>
      </c>
      <c r="U1493" s="7" t="str">
        <f t="shared" si="71"/>
        <v>Time Card</v>
      </c>
      <c r="V1493" s="8" t="str">
        <f>RIGHT(TEXT(Data7[[#This Row],[Date:]],"mmddyyyy"),4)</f>
        <v>2024</v>
      </c>
      <c r="W1493" s="8" t="str">
        <f>MID(TEXT(Data7[[#This Row],[Date:]],"mmddyyyy"),3,2)</f>
        <v>02</v>
      </c>
      <c r="X1493" s="8" t="str">
        <f>LEFT(TEXT(Data7[[#This Row],[Date:]],"mmddyyyy"),2)</f>
        <v>08</v>
      </c>
      <c r="Y1493" s="6">
        <f>DATE(Data7[[#This Row],[Year]],Data7[[#This Row],[Month]],Data7[[#This Row],[Day]])</f>
        <v>45506</v>
      </c>
    </row>
    <row r="1494" spans="1:25" x14ac:dyDescent="0.3">
      <c r="A1494" s="5">
        <v>45506.561055324077</v>
      </c>
      <c r="B1494" s="7" t="s">
        <v>35</v>
      </c>
      <c r="C1494" s="6" t="s">
        <v>1976</v>
      </c>
      <c r="D1494" s="7" t="s">
        <v>1983</v>
      </c>
      <c r="E1494" s="8">
        <v>2</v>
      </c>
      <c r="F1494" s="7">
        <v>7135769</v>
      </c>
      <c r="G1494" s="7" t="s">
        <v>68</v>
      </c>
      <c r="H1494" s="7" t="s">
        <v>756</v>
      </c>
      <c r="I1494" s="7" t="s">
        <v>44</v>
      </c>
      <c r="J1494" s="19" t="str">
        <f>IFERROR(INDEX('Employee Info'!$C$3:$E$200,MATCH(Data7[[#This Row],[Name:]],'Employee Info'!$B$3:$B$200,0),MATCH(Data7[[#This Row],[Hours Type:]],'Employee Info'!$C$2:$E$2,0)),"")</f>
        <v/>
      </c>
      <c r="K1494" s="19" t="str">
        <f>IFERROR(INDEX('Employee Info'!$C$3:$J$200,MATCH(Data7[[#This Row],[Name:]],'Employee Info'!$B$3:$B$200,0),MATCH(Data7[[#Headers],[Truck]],'Employee Info'!$C$2:$J$2,0)),"")</f>
        <v/>
      </c>
      <c r="L1494" s="19" t="str">
        <f>IFERROR(INDEX('Employee Info'!$C$3:$J$200,MATCH(Data7[[#This Row],[Name:]],'Employee Info'!$B$3:$B$200,0),MATCH(Data7[[#Headers],[Phone]],'Employee Info'!$C$2:$J$2,0)),"")</f>
        <v/>
      </c>
      <c r="M1494" s="19" t="str">
        <f>IFERROR(INDEX('Employee Info'!$C$3:$J$200,MATCH(Data7[[#This Row],[Name:]],'Employee Info'!$B$3:$B$200,0),MATCH(Data7[[#Headers],[Tech]],'Employee Info'!$C$2:$J$2,0)),"")</f>
        <v/>
      </c>
      <c r="N1494" s="19" t="str">
        <f>IFERROR(INDEX('Employee Info'!$C$3:$J$200,MATCH(Data7[[#This Row],[Name:]],'Employee Info'!$B$3:$B$200,0),MATCH(Data7[[#Headers],[Other]],'Employee Info'!$C$2:$J$2,0)),"")</f>
        <v/>
      </c>
      <c r="O1494" s="19">
        <f>IFERROR((Data7[[#This Row],[Hours:]]*SUM(Data7[[#This Row],[Rate]:[Other]])),"")</f>
        <v>0</v>
      </c>
      <c r="P1494" s="7" t="str">
        <f>IF(Data7[[#This Row],[WO'#:]]="","Riley #","WO#")</f>
        <v>WO#</v>
      </c>
      <c r="Q1494" s="7">
        <f>IFERROR(WEEKNUM(Data7[[#This Row],[Date:]]),"")</f>
        <v>31</v>
      </c>
      <c r="R1494" s="6">
        <f t="shared" si="69"/>
        <v>45501</v>
      </c>
      <c r="S1494" s="6">
        <f>Data7[[#This Row],[Week Start]]+7</f>
        <v>45508</v>
      </c>
      <c r="T1494" s="7" t="str">
        <f t="shared" si="70"/>
        <v>7/28/2024 - 8/4/2024</v>
      </c>
      <c r="U1494" s="7" t="str">
        <f t="shared" si="71"/>
        <v>Time Card</v>
      </c>
      <c r="V1494" s="8" t="str">
        <f>RIGHT(TEXT(Data7[[#This Row],[Date:]],"mmddyyyy"),4)</f>
        <v>2024</v>
      </c>
      <c r="W1494" s="8" t="str">
        <f>MID(TEXT(Data7[[#This Row],[Date:]],"mmddyyyy"),3,2)</f>
        <v>02</v>
      </c>
      <c r="X1494" s="8" t="str">
        <f>LEFT(TEXT(Data7[[#This Row],[Date:]],"mmddyyyy"),2)</f>
        <v>08</v>
      </c>
      <c r="Y1494" s="6">
        <f>DATE(Data7[[#This Row],[Year]],Data7[[#This Row],[Month]],Data7[[#This Row],[Day]])</f>
        <v>45506</v>
      </c>
    </row>
    <row r="1495" spans="1:25" x14ac:dyDescent="0.3">
      <c r="A1495" s="5">
        <v>45507.365837500001</v>
      </c>
      <c r="B1495" s="7" t="s">
        <v>66</v>
      </c>
      <c r="C1495" s="6" t="s">
        <v>1976</v>
      </c>
      <c r="D1495" s="7" t="s">
        <v>1995</v>
      </c>
      <c r="E1495" s="8">
        <v>1</v>
      </c>
      <c r="F1495" s="7">
        <v>7135769</v>
      </c>
      <c r="G1495" s="7" t="s">
        <v>68</v>
      </c>
      <c r="H1495" s="7" t="s">
        <v>756</v>
      </c>
      <c r="I1495" s="7" t="s">
        <v>44</v>
      </c>
      <c r="J1495" s="19" t="str">
        <f>IFERROR(INDEX('Employee Info'!$C$3:$E$200,MATCH(Data7[[#This Row],[Name:]],'Employee Info'!$B$3:$B$200,0),MATCH(Data7[[#This Row],[Hours Type:]],'Employee Info'!$C$2:$E$2,0)),"")</f>
        <v/>
      </c>
      <c r="K1495" s="19" t="str">
        <f>IFERROR(INDEX('Employee Info'!$C$3:$J$200,MATCH(Data7[[#This Row],[Name:]],'Employee Info'!$B$3:$B$200,0),MATCH(Data7[[#Headers],[Truck]],'Employee Info'!$C$2:$J$2,0)),"")</f>
        <v/>
      </c>
      <c r="L1495" s="19" t="str">
        <f>IFERROR(INDEX('Employee Info'!$C$3:$J$200,MATCH(Data7[[#This Row],[Name:]],'Employee Info'!$B$3:$B$200,0),MATCH(Data7[[#Headers],[Phone]],'Employee Info'!$C$2:$J$2,0)),"")</f>
        <v/>
      </c>
      <c r="M1495" s="19" t="str">
        <f>IFERROR(INDEX('Employee Info'!$C$3:$J$200,MATCH(Data7[[#This Row],[Name:]],'Employee Info'!$B$3:$B$200,0),MATCH(Data7[[#Headers],[Tech]],'Employee Info'!$C$2:$J$2,0)),"")</f>
        <v/>
      </c>
      <c r="N1495" s="19" t="str">
        <f>IFERROR(INDEX('Employee Info'!$C$3:$J$200,MATCH(Data7[[#This Row],[Name:]],'Employee Info'!$B$3:$B$200,0),MATCH(Data7[[#Headers],[Other]],'Employee Info'!$C$2:$J$2,0)),"")</f>
        <v/>
      </c>
      <c r="O1495" s="19">
        <f>IFERROR((Data7[[#This Row],[Hours:]]*SUM(Data7[[#This Row],[Rate]:[Other]])),"")</f>
        <v>0</v>
      </c>
      <c r="P1495" s="7" t="str">
        <f>IF(Data7[[#This Row],[WO'#:]]="","Riley #","WO#")</f>
        <v>WO#</v>
      </c>
      <c r="Q1495" s="7">
        <f>IFERROR(WEEKNUM(Data7[[#This Row],[Date:]]),"")</f>
        <v>31</v>
      </c>
      <c r="R1495" s="6">
        <f t="shared" si="69"/>
        <v>45501</v>
      </c>
      <c r="S1495" s="6">
        <f>Data7[[#This Row],[Week Start]]+7</f>
        <v>45508</v>
      </c>
      <c r="T1495" s="7" t="str">
        <f t="shared" si="70"/>
        <v>7/28/2024 - 8/4/2024</v>
      </c>
      <c r="U1495" s="7" t="str">
        <f t="shared" si="71"/>
        <v>Time Card</v>
      </c>
      <c r="V1495" s="8" t="str">
        <f>RIGHT(TEXT(Data7[[#This Row],[Date:]],"mmddyyyy"),4)</f>
        <v>2024</v>
      </c>
      <c r="W1495" s="8" t="str">
        <f>MID(TEXT(Data7[[#This Row],[Date:]],"mmddyyyy"),3,2)</f>
        <v>02</v>
      </c>
      <c r="X1495" s="8" t="str">
        <f>LEFT(TEXT(Data7[[#This Row],[Date:]],"mmddyyyy"),2)</f>
        <v>08</v>
      </c>
      <c r="Y1495" s="6">
        <f>DATE(Data7[[#This Row],[Year]],Data7[[#This Row],[Month]],Data7[[#This Row],[Day]])</f>
        <v>45506</v>
      </c>
    </row>
    <row r="1496" spans="1:25" x14ac:dyDescent="0.3">
      <c r="A1496" s="5">
        <v>45506.560248379632</v>
      </c>
      <c r="B1496" s="7" t="s">
        <v>35</v>
      </c>
      <c r="C1496" s="6" t="s">
        <v>1976</v>
      </c>
      <c r="D1496" s="7" t="s">
        <v>1982</v>
      </c>
      <c r="E1496" s="8">
        <v>2</v>
      </c>
      <c r="F1496" s="7">
        <v>7137375</v>
      </c>
      <c r="G1496" s="7" t="s">
        <v>68</v>
      </c>
      <c r="H1496" s="7" t="s">
        <v>756</v>
      </c>
      <c r="I1496" s="7" t="s">
        <v>44</v>
      </c>
      <c r="J1496" s="19" t="str">
        <f>IFERROR(INDEX('Employee Info'!$C$3:$E$200,MATCH(Data7[[#This Row],[Name:]],'Employee Info'!$B$3:$B$200,0),MATCH(Data7[[#This Row],[Hours Type:]],'Employee Info'!$C$2:$E$2,0)),"")</f>
        <v/>
      </c>
      <c r="K1496" s="19" t="str">
        <f>IFERROR(INDEX('Employee Info'!$C$3:$J$200,MATCH(Data7[[#This Row],[Name:]],'Employee Info'!$B$3:$B$200,0),MATCH(Data7[[#Headers],[Truck]],'Employee Info'!$C$2:$J$2,0)),"")</f>
        <v/>
      </c>
      <c r="L1496" s="19" t="str">
        <f>IFERROR(INDEX('Employee Info'!$C$3:$J$200,MATCH(Data7[[#This Row],[Name:]],'Employee Info'!$B$3:$B$200,0),MATCH(Data7[[#Headers],[Phone]],'Employee Info'!$C$2:$J$2,0)),"")</f>
        <v/>
      </c>
      <c r="M1496" s="19" t="str">
        <f>IFERROR(INDEX('Employee Info'!$C$3:$J$200,MATCH(Data7[[#This Row],[Name:]],'Employee Info'!$B$3:$B$200,0),MATCH(Data7[[#Headers],[Tech]],'Employee Info'!$C$2:$J$2,0)),"")</f>
        <v/>
      </c>
      <c r="N1496" s="19" t="str">
        <f>IFERROR(INDEX('Employee Info'!$C$3:$J$200,MATCH(Data7[[#This Row],[Name:]],'Employee Info'!$B$3:$B$200,0),MATCH(Data7[[#Headers],[Other]],'Employee Info'!$C$2:$J$2,0)),"")</f>
        <v/>
      </c>
      <c r="O1496" s="19">
        <f>IFERROR((Data7[[#This Row],[Hours:]]*SUM(Data7[[#This Row],[Rate]:[Other]])),"")</f>
        <v>0</v>
      </c>
      <c r="P1496" s="7" t="str">
        <f>IF(Data7[[#This Row],[WO'#:]]="","Riley #","WO#")</f>
        <v>WO#</v>
      </c>
      <c r="Q1496" s="7">
        <f>IFERROR(WEEKNUM(Data7[[#This Row],[Date:]]),"")</f>
        <v>31</v>
      </c>
      <c r="R1496" s="6">
        <f t="shared" si="69"/>
        <v>45501</v>
      </c>
      <c r="S1496" s="6">
        <f>Data7[[#This Row],[Week Start]]+7</f>
        <v>45508</v>
      </c>
      <c r="T1496" s="7" t="str">
        <f t="shared" si="70"/>
        <v>7/28/2024 - 8/4/2024</v>
      </c>
      <c r="U1496" s="7" t="str">
        <f t="shared" si="71"/>
        <v>Time Card</v>
      </c>
      <c r="V1496" s="8" t="str">
        <f>RIGHT(TEXT(Data7[[#This Row],[Date:]],"mmddyyyy"),4)</f>
        <v>2024</v>
      </c>
      <c r="W1496" s="8" t="str">
        <f>MID(TEXT(Data7[[#This Row],[Date:]],"mmddyyyy"),3,2)</f>
        <v>02</v>
      </c>
      <c r="X1496" s="8" t="str">
        <f>LEFT(TEXT(Data7[[#This Row],[Date:]],"mmddyyyy"),2)</f>
        <v>08</v>
      </c>
      <c r="Y1496" s="6">
        <f>DATE(Data7[[#This Row],[Year]],Data7[[#This Row],[Month]],Data7[[#This Row],[Day]])</f>
        <v>45506</v>
      </c>
    </row>
    <row r="1497" spans="1:25" x14ac:dyDescent="0.3">
      <c r="A1497" s="5">
        <v>45506.498563194444</v>
      </c>
      <c r="B1497" s="7" t="s">
        <v>23</v>
      </c>
      <c r="C1497" s="6" t="s">
        <v>1976</v>
      </c>
      <c r="D1497" s="7" t="s">
        <v>1977</v>
      </c>
      <c r="E1497" s="8">
        <v>1</v>
      </c>
      <c r="F1497" s="7" t="s">
        <v>68</v>
      </c>
      <c r="G1497" s="7" t="s">
        <v>68</v>
      </c>
      <c r="H1497" s="7" t="s">
        <v>649</v>
      </c>
      <c r="I1497" s="7" t="s">
        <v>44</v>
      </c>
      <c r="J1497" s="19" t="str">
        <f>IFERROR(INDEX('Employee Info'!$C$3:$E$200,MATCH(Data7[[#This Row],[Name:]],'Employee Info'!$B$3:$B$200,0),MATCH(Data7[[#This Row],[Hours Type:]],'Employee Info'!$C$2:$E$2,0)),"")</f>
        <v/>
      </c>
      <c r="K1497" s="19" t="str">
        <f>IFERROR(INDEX('Employee Info'!$C$3:$J$200,MATCH(Data7[[#This Row],[Name:]],'Employee Info'!$B$3:$B$200,0),MATCH(Data7[[#Headers],[Truck]],'Employee Info'!$C$2:$J$2,0)),"")</f>
        <v/>
      </c>
      <c r="L1497" s="19" t="str">
        <f>IFERROR(INDEX('Employee Info'!$C$3:$J$200,MATCH(Data7[[#This Row],[Name:]],'Employee Info'!$B$3:$B$200,0),MATCH(Data7[[#Headers],[Phone]],'Employee Info'!$C$2:$J$2,0)),"")</f>
        <v/>
      </c>
      <c r="M1497" s="19" t="str">
        <f>IFERROR(INDEX('Employee Info'!$C$3:$J$200,MATCH(Data7[[#This Row],[Name:]],'Employee Info'!$B$3:$B$200,0),MATCH(Data7[[#Headers],[Tech]],'Employee Info'!$C$2:$J$2,0)),"")</f>
        <v/>
      </c>
      <c r="N1497" s="19" t="str">
        <f>IFERROR(INDEX('Employee Info'!$C$3:$J$200,MATCH(Data7[[#This Row],[Name:]],'Employee Info'!$B$3:$B$200,0),MATCH(Data7[[#Headers],[Other]],'Employee Info'!$C$2:$J$2,0)),"")</f>
        <v/>
      </c>
      <c r="O1497" s="19">
        <f>IFERROR((Data7[[#This Row],[Hours:]]*SUM(Data7[[#This Row],[Rate]:[Other]])),"")</f>
        <v>0</v>
      </c>
      <c r="P1497" s="7" t="str">
        <f>IF(Data7[[#This Row],[WO'#:]]="","Riley #","WO#")</f>
        <v>Riley #</v>
      </c>
      <c r="Q1497" s="7">
        <f>IFERROR(WEEKNUM(Data7[[#This Row],[Date:]]),"")</f>
        <v>31</v>
      </c>
      <c r="R1497" s="6">
        <f t="shared" si="69"/>
        <v>45501</v>
      </c>
      <c r="S1497" s="6">
        <f>Data7[[#This Row],[Week Start]]+7</f>
        <v>45508</v>
      </c>
      <c r="T1497" s="7" t="str">
        <f t="shared" si="70"/>
        <v>7/28/2024 - 8/4/2024</v>
      </c>
      <c r="U1497" s="7" t="str">
        <f t="shared" si="71"/>
        <v>Time Card</v>
      </c>
      <c r="V1497" s="8" t="str">
        <f>RIGHT(TEXT(Data7[[#This Row],[Date:]],"mmddyyyy"),4)</f>
        <v>2024</v>
      </c>
      <c r="W1497" s="8" t="str">
        <f>MID(TEXT(Data7[[#This Row],[Date:]],"mmddyyyy"),3,2)</f>
        <v>02</v>
      </c>
      <c r="X1497" s="8" t="str">
        <f>LEFT(TEXT(Data7[[#This Row],[Date:]],"mmddyyyy"),2)</f>
        <v>08</v>
      </c>
      <c r="Y1497" s="6">
        <f>DATE(Data7[[#This Row],[Year]],Data7[[#This Row],[Month]],Data7[[#This Row],[Day]])</f>
        <v>45506</v>
      </c>
    </row>
    <row r="1498" spans="1:25" x14ac:dyDescent="0.3">
      <c r="A1498" s="5">
        <v>45506.407563194443</v>
      </c>
      <c r="B1498" s="7" t="s">
        <v>31</v>
      </c>
      <c r="C1498" s="6" t="s">
        <v>1976</v>
      </c>
      <c r="D1498" s="7" t="s">
        <v>1923</v>
      </c>
      <c r="E1498" s="8">
        <v>8</v>
      </c>
      <c r="F1498" s="7" t="s">
        <v>68</v>
      </c>
      <c r="G1498" s="7" t="s">
        <v>68</v>
      </c>
      <c r="H1498" s="7" t="s">
        <v>912</v>
      </c>
      <c r="I1498" s="7" t="s">
        <v>44</v>
      </c>
      <c r="J1498" s="19" t="str">
        <f>IFERROR(INDEX('Employee Info'!$C$3:$E$200,MATCH(Data7[[#This Row],[Name:]],'Employee Info'!$B$3:$B$200,0),MATCH(Data7[[#This Row],[Hours Type:]],'Employee Info'!$C$2:$E$2,0)),"")</f>
        <v/>
      </c>
      <c r="K1498" s="19" t="str">
        <f>IFERROR(INDEX('Employee Info'!$C$3:$J$200,MATCH(Data7[[#This Row],[Name:]],'Employee Info'!$B$3:$B$200,0),MATCH(Data7[[#Headers],[Truck]],'Employee Info'!$C$2:$J$2,0)),"")</f>
        <v/>
      </c>
      <c r="L1498" s="19" t="str">
        <f>IFERROR(INDEX('Employee Info'!$C$3:$J$200,MATCH(Data7[[#This Row],[Name:]],'Employee Info'!$B$3:$B$200,0),MATCH(Data7[[#Headers],[Phone]],'Employee Info'!$C$2:$J$2,0)),"")</f>
        <v/>
      </c>
      <c r="M1498" s="19" t="str">
        <f>IFERROR(INDEX('Employee Info'!$C$3:$J$200,MATCH(Data7[[#This Row],[Name:]],'Employee Info'!$B$3:$B$200,0),MATCH(Data7[[#Headers],[Tech]],'Employee Info'!$C$2:$J$2,0)),"")</f>
        <v/>
      </c>
      <c r="N1498" s="19" t="str">
        <f>IFERROR(INDEX('Employee Info'!$C$3:$J$200,MATCH(Data7[[#This Row],[Name:]],'Employee Info'!$B$3:$B$200,0),MATCH(Data7[[#Headers],[Other]],'Employee Info'!$C$2:$J$2,0)),"")</f>
        <v/>
      </c>
      <c r="O1498" s="19">
        <f>IFERROR((Data7[[#This Row],[Hours:]]*SUM(Data7[[#This Row],[Rate]:[Other]])),"")</f>
        <v>0</v>
      </c>
      <c r="P1498" s="7" t="str">
        <f>IF(Data7[[#This Row],[WO'#:]]="","Riley #","WO#")</f>
        <v>Riley #</v>
      </c>
      <c r="Q1498" s="7">
        <f>IFERROR(WEEKNUM(Data7[[#This Row],[Date:]]),"")</f>
        <v>31</v>
      </c>
      <c r="R1498" s="6">
        <f t="shared" si="69"/>
        <v>45501</v>
      </c>
      <c r="S1498" s="6">
        <f>Data7[[#This Row],[Week Start]]+7</f>
        <v>45508</v>
      </c>
      <c r="T1498" s="7" t="str">
        <f t="shared" si="70"/>
        <v>7/28/2024 - 8/4/2024</v>
      </c>
      <c r="U1498" s="7" t="str">
        <f t="shared" si="71"/>
        <v>Time Card</v>
      </c>
      <c r="V1498" s="8" t="str">
        <f>RIGHT(TEXT(Data7[[#This Row],[Date:]],"mmddyyyy"),4)</f>
        <v>2024</v>
      </c>
      <c r="W1498" s="8" t="str">
        <f>MID(TEXT(Data7[[#This Row],[Date:]],"mmddyyyy"),3,2)</f>
        <v>02</v>
      </c>
      <c r="X1498" s="8" t="str">
        <f>LEFT(TEXT(Data7[[#This Row],[Date:]],"mmddyyyy"),2)</f>
        <v>08</v>
      </c>
      <c r="Y1498" s="6">
        <f>DATE(Data7[[#This Row],[Year]],Data7[[#This Row],[Month]],Data7[[#This Row],[Day]])</f>
        <v>45506</v>
      </c>
    </row>
    <row r="1499" spans="1:25" x14ac:dyDescent="0.3">
      <c r="A1499" s="5">
        <v>45506.408734490738</v>
      </c>
      <c r="B1499" s="7" t="s">
        <v>342</v>
      </c>
      <c r="C1499" s="6" t="s">
        <v>1976</v>
      </c>
      <c r="D1499" s="7" t="s">
        <v>1923</v>
      </c>
      <c r="E1499" s="8">
        <v>8</v>
      </c>
      <c r="F1499" s="7" t="s">
        <v>68</v>
      </c>
      <c r="G1499" s="7" t="s">
        <v>68</v>
      </c>
      <c r="H1499" s="7" t="s">
        <v>912</v>
      </c>
      <c r="I1499" s="7" t="s">
        <v>44</v>
      </c>
      <c r="J1499" s="19" t="str">
        <f>IFERROR(INDEX('Employee Info'!$C$3:$E$200,MATCH(Data7[[#This Row],[Name:]],'Employee Info'!$B$3:$B$200,0),MATCH(Data7[[#This Row],[Hours Type:]],'Employee Info'!$C$2:$E$2,0)),"")</f>
        <v/>
      </c>
      <c r="K1499" s="19" t="str">
        <f>IFERROR(INDEX('Employee Info'!$C$3:$J$200,MATCH(Data7[[#This Row],[Name:]],'Employee Info'!$B$3:$B$200,0),MATCH(Data7[[#Headers],[Truck]],'Employee Info'!$C$2:$J$2,0)),"")</f>
        <v/>
      </c>
      <c r="L1499" s="19" t="str">
        <f>IFERROR(INDEX('Employee Info'!$C$3:$J$200,MATCH(Data7[[#This Row],[Name:]],'Employee Info'!$B$3:$B$200,0),MATCH(Data7[[#Headers],[Phone]],'Employee Info'!$C$2:$J$2,0)),"")</f>
        <v/>
      </c>
      <c r="M1499" s="19" t="str">
        <f>IFERROR(INDEX('Employee Info'!$C$3:$J$200,MATCH(Data7[[#This Row],[Name:]],'Employee Info'!$B$3:$B$200,0),MATCH(Data7[[#Headers],[Tech]],'Employee Info'!$C$2:$J$2,0)),"")</f>
        <v/>
      </c>
      <c r="N1499" s="19" t="str">
        <f>IFERROR(INDEX('Employee Info'!$C$3:$J$200,MATCH(Data7[[#This Row],[Name:]],'Employee Info'!$B$3:$B$200,0),MATCH(Data7[[#Headers],[Other]],'Employee Info'!$C$2:$J$2,0)),"")</f>
        <v/>
      </c>
      <c r="O1499" s="19">
        <f>IFERROR((Data7[[#This Row],[Hours:]]*SUM(Data7[[#This Row],[Rate]:[Other]])),"")</f>
        <v>0</v>
      </c>
      <c r="P1499" s="7" t="str">
        <f>IF(Data7[[#This Row],[WO'#:]]="","Riley #","WO#")</f>
        <v>Riley #</v>
      </c>
      <c r="Q1499" s="7">
        <f>IFERROR(WEEKNUM(Data7[[#This Row],[Date:]]),"")</f>
        <v>31</v>
      </c>
      <c r="R1499" s="6">
        <f t="shared" si="69"/>
        <v>45501</v>
      </c>
      <c r="S1499" s="6">
        <f>Data7[[#This Row],[Week Start]]+7</f>
        <v>45508</v>
      </c>
      <c r="T1499" s="7" t="str">
        <f t="shared" si="70"/>
        <v>7/28/2024 - 8/4/2024</v>
      </c>
      <c r="U1499" s="7" t="str">
        <f t="shared" si="71"/>
        <v>Time Card</v>
      </c>
      <c r="V1499" s="8" t="str">
        <f>RIGHT(TEXT(Data7[[#This Row],[Date:]],"mmddyyyy"),4)</f>
        <v>2024</v>
      </c>
      <c r="W1499" s="8" t="str">
        <f>MID(TEXT(Data7[[#This Row],[Date:]],"mmddyyyy"),3,2)</f>
        <v>02</v>
      </c>
      <c r="X1499" s="8" t="str">
        <f>LEFT(TEXT(Data7[[#This Row],[Date:]],"mmddyyyy"),2)</f>
        <v>08</v>
      </c>
      <c r="Y1499" s="6">
        <f>DATE(Data7[[#This Row],[Year]],Data7[[#This Row],[Month]],Data7[[#This Row],[Day]])</f>
        <v>45506</v>
      </c>
    </row>
    <row r="1500" spans="1:25" x14ac:dyDescent="0.3">
      <c r="A1500" s="5">
        <v>45507.371208912038</v>
      </c>
      <c r="B1500" s="7" t="s">
        <v>66</v>
      </c>
      <c r="C1500" s="6" t="s">
        <v>1999</v>
      </c>
      <c r="D1500" s="7" t="s">
        <v>2000</v>
      </c>
      <c r="E1500" s="8">
        <v>2</v>
      </c>
      <c r="F1500" s="7">
        <v>20028</v>
      </c>
      <c r="G1500" s="7" t="s">
        <v>68</v>
      </c>
      <c r="H1500" s="7" t="s">
        <v>756</v>
      </c>
      <c r="I1500" s="7" t="s">
        <v>45</v>
      </c>
      <c r="J1500" s="19" t="str">
        <f>IFERROR(INDEX('Employee Info'!$C$3:$E$200,MATCH(Data7[[#This Row],[Name:]],'Employee Info'!$B$3:$B$200,0),MATCH(Data7[[#This Row],[Hours Type:]],'Employee Info'!$C$2:$E$2,0)),"")</f>
        <v/>
      </c>
      <c r="K1500" s="19" t="str">
        <f>IFERROR(INDEX('Employee Info'!$C$3:$J$200,MATCH(Data7[[#This Row],[Name:]],'Employee Info'!$B$3:$B$200,0),MATCH(Data7[[#Headers],[Truck]],'Employee Info'!$C$2:$J$2,0)),"")</f>
        <v/>
      </c>
      <c r="L1500" s="19" t="str">
        <f>IFERROR(INDEX('Employee Info'!$C$3:$J$200,MATCH(Data7[[#This Row],[Name:]],'Employee Info'!$B$3:$B$200,0),MATCH(Data7[[#Headers],[Phone]],'Employee Info'!$C$2:$J$2,0)),"")</f>
        <v/>
      </c>
      <c r="M1500" s="19" t="str">
        <f>IFERROR(INDEX('Employee Info'!$C$3:$J$200,MATCH(Data7[[#This Row],[Name:]],'Employee Info'!$B$3:$B$200,0),MATCH(Data7[[#Headers],[Tech]],'Employee Info'!$C$2:$J$2,0)),"")</f>
        <v/>
      </c>
      <c r="N1500" s="19" t="str">
        <f>IFERROR(INDEX('Employee Info'!$C$3:$J$200,MATCH(Data7[[#This Row],[Name:]],'Employee Info'!$B$3:$B$200,0),MATCH(Data7[[#Headers],[Other]],'Employee Info'!$C$2:$J$2,0)),"")</f>
        <v/>
      </c>
      <c r="O1500" s="19">
        <f>IFERROR((Data7[[#This Row],[Hours:]]*SUM(Data7[[#This Row],[Rate]:[Other]])),"")</f>
        <v>0</v>
      </c>
      <c r="P1500" s="7" t="str">
        <f>IF(Data7[[#This Row],[WO'#:]]="","Riley #","WO#")</f>
        <v>WO#</v>
      </c>
      <c r="Q1500" s="7">
        <f>IFERROR(WEEKNUM(Data7[[#This Row],[Date:]]),"")</f>
        <v>31</v>
      </c>
      <c r="R1500" s="6">
        <f t="shared" si="69"/>
        <v>45501</v>
      </c>
      <c r="S1500" s="6">
        <f>Data7[[#This Row],[Week Start]]+7</f>
        <v>45508</v>
      </c>
      <c r="T1500" s="7" t="str">
        <f t="shared" si="70"/>
        <v>7/28/2024 - 8/4/2024</v>
      </c>
      <c r="U1500" s="7" t="str">
        <f t="shared" si="71"/>
        <v>Time Card</v>
      </c>
      <c r="V1500" s="8" t="str">
        <f>RIGHT(TEXT(Data7[[#This Row],[Date:]],"mmddyyyy"),4)</f>
        <v>2024</v>
      </c>
      <c r="W1500" s="8" t="str">
        <f>MID(TEXT(Data7[[#This Row],[Date:]],"mmddyyyy"),3,2)</f>
        <v>03</v>
      </c>
      <c r="X1500" s="8" t="str">
        <f>LEFT(TEXT(Data7[[#This Row],[Date:]],"mmddyyyy"),2)</f>
        <v>08</v>
      </c>
      <c r="Y1500" s="6">
        <f>DATE(Data7[[#This Row],[Year]],Data7[[#This Row],[Month]],Data7[[#This Row],[Day]])</f>
        <v>45507</v>
      </c>
    </row>
    <row r="1501" spans="1:25" x14ac:dyDescent="0.3">
      <c r="A1501" s="5">
        <v>45507.370842129632</v>
      </c>
      <c r="B1501" s="7" t="s">
        <v>66</v>
      </c>
      <c r="C1501" s="6" t="s">
        <v>1999</v>
      </c>
      <c r="D1501" s="7" t="s">
        <v>1998</v>
      </c>
      <c r="E1501" s="8">
        <v>6</v>
      </c>
      <c r="F1501" s="7">
        <v>7128669</v>
      </c>
      <c r="G1501" s="7" t="s">
        <v>68</v>
      </c>
      <c r="H1501" s="7" t="s">
        <v>756</v>
      </c>
      <c r="I1501" s="7" t="s">
        <v>45</v>
      </c>
      <c r="J1501" s="19" t="str">
        <f>IFERROR(INDEX('Employee Info'!$C$3:$E$200,MATCH(Data7[[#This Row],[Name:]],'Employee Info'!$B$3:$B$200,0),MATCH(Data7[[#This Row],[Hours Type:]],'Employee Info'!$C$2:$E$2,0)),"")</f>
        <v/>
      </c>
      <c r="K1501" s="19" t="str">
        <f>IFERROR(INDEX('Employee Info'!$C$3:$J$200,MATCH(Data7[[#This Row],[Name:]],'Employee Info'!$B$3:$B$200,0),MATCH(Data7[[#Headers],[Truck]],'Employee Info'!$C$2:$J$2,0)),"")</f>
        <v/>
      </c>
      <c r="L1501" s="19" t="str">
        <f>IFERROR(INDEX('Employee Info'!$C$3:$J$200,MATCH(Data7[[#This Row],[Name:]],'Employee Info'!$B$3:$B$200,0),MATCH(Data7[[#Headers],[Phone]],'Employee Info'!$C$2:$J$2,0)),"")</f>
        <v/>
      </c>
      <c r="M1501" s="19" t="str">
        <f>IFERROR(INDEX('Employee Info'!$C$3:$J$200,MATCH(Data7[[#This Row],[Name:]],'Employee Info'!$B$3:$B$200,0),MATCH(Data7[[#Headers],[Tech]],'Employee Info'!$C$2:$J$2,0)),"")</f>
        <v/>
      </c>
      <c r="N1501" s="19" t="str">
        <f>IFERROR(INDEX('Employee Info'!$C$3:$J$200,MATCH(Data7[[#This Row],[Name:]],'Employee Info'!$B$3:$B$200,0),MATCH(Data7[[#Headers],[Other]],'Employee Info'!$C$2:$J$2,0)),"")</f>
        <v/>
      </c>
      <c r="O1501" s="19">
        <f>IFERROR((Data7[[#This Row],[Hours:]]*SUM(Data7[[#This Row],[Rate]:[Other]])),"")</f>
        <v>0</v>
      </c>
      <c r="P1501" s="7" t="str">
        <f>IF(Data7[[#This Row],[WO'#:]]="","Riley #","WO#")</f>
        <v>WO#</v>
      </c>
      <c r="Q1501" s="7">
        <f>IFERROR(WEEKNUM(Data7[[#This Row],[Date:]]),"")</f>
        <v>31</v>
      </c>
      <c r="R1501" s="6">
        <f t="shared" si="69"/>
        <v>45501</v>
      </c>
      <c r="S1501" s="6">
        <f>Data7[[#This Row],[Week Start]]+7</f>
        <v>45508</v>
      </c>
      <c r="T1501" s="7" t="str">
        <f t="shared" si="70"/>
        <v>7/28/2024 - 8/4/2024</v>
      </c>
      <c r="U1501" s="7" t="str">
        <f t="shared" si="71"/>
        <v>Time Card</v>
      </c>
      <c r="V1501" s="8" t="str">
        <f>RIGHT(TEXT(Data7[[#This Row],[Date:]],"mmddyyyy"),4)</f>
        <v>2024</v>
      </c>
      <c r="W1501" s="8" t="str">
        <f>MID(TEXT(Data7[[#This Row],[Date:]],"mmddyyyy"),3,2)</f>
        <v>03</v>
      </c>
      <c r="X1501" s="8" t="str">
        <f>LEFT(TEXT(Data7[[#This Row],[Date:]],"mmddyyyy"),2)</f>
        <v>08</v>
      </c>
      <c r="Y1501" s="6">
        <f>DATE(Data7[[#This Row],[Year]],Data7[[#This Row],[Month]],Data7[[#This Row],[Day]])</f>
        <v>45507</v>
      </c>
    </row>
    <row r="1502" spans="1:25" x14ac:dyDescent="0.3">
      <c r="A1502" s="5">
        <v>45510.580461111109</v>
      </c>
      <c r="B1502" s="7" t="s">
        <v>23</v>
      </c>
      <c r="C1502" s="6" t="s">
        <v>2002</v>
      </c>
      <c r="D1502" s="7" t="s">
        <v>2005</v>
      </c>
      <c r="E1502" s="8">
        <v>1</v>
      </c>
      <c r="F1502" s="7">
        <v>710423</v>
      </c>
      <c r="G1502" s="7" t="s">
        <v>68</v>
      </c>
      <c r="H1502" s="7" t="s">
        <v>756</v>
      </c>
      <c r="I1502" s="7" t="s">
        <v>44</v>
      </c>
      <c r="J1502" s="19" t="str">
        <f>IFERROR(INDEX('Employee Info'!$C$3:$E$200,MATCH(Data7[[#This Row],[Name:]],'Employee Info'!$B$3:$B$200,0),MATCH(Data7[[#This Row],[Hours Type:]],'Employee Info'!$C$2:$E$2,0)),"")</f>
        <v/>
      </c>
      <c r="K1502" s="19" t="str">
        <f>IFERROR(INDEX('Employee Info'!$C$3:$J$200,MATCH(Data7[[#This Row],[Name:]],'Employee Info'!$B$3:$B$200,0),MATCH(Data7[[#Headers],[Truck]],'Employee Info'!$C$2:$J$2,0)),"")</f>
        <v/>
      </c>
      <c r="L1502" s="19" t="str">
        <f>IFERROR(INDEX('Employee Info'!$C$3:$J$200,MATCH(Data7[[#This Row],[Name:]],'Employee Info'!$B$3:$B$200,0),MATCH(Data7[[#Headers],[Phone]],'Employee Info'!$C$2:$J$2,0)),"")</f>
        <v/>
      </c>
      <c r="M1502" s="19" t="str">
        <f>IFERROR(INDEX('Employee Info'!$C$3:$J$200,MATCH(Data7[[#This Row],[Name:]],'Employee Info'!$B$3:$B$200,0),MATCH(Data7[[#Headers],[Tech]],'Employee Info'!$C$2:$J$2,0)),"")</f>
        <v/>
      </c>
      <c r="N1502" s="19" t="str">
        <f>IFERROR(INDEX('Employee Info'!$C$3:$J$200,MATCH(Data7[[#This Row],[Name:]],'Employee Info'!$B$3:$B$200,0),MATCH(Data7[[#Headers],[Other]],'Employee Info'!$C$2:$J$2,0)),"")</f>
        <v/>
      </c>
      <c r="O1502" s="19">
        <f>IFERROR((Data7[[#This Row],[Hours:]]*SUM(Data7[[#This Row],[Rate]:[Other]])),"")</f>
        <v>0</v>
      </c>
      <c r="P1502" s="7" t="str">
        <f>IF(Data7[[#This Row],[WO'#:]]="","Riley #","WO#")</f>
        <v>WO#</v>
      </c>
      <c r="Q1502" s="7">
        <f>IFERROR(WEEKNUM(Data7[[#This Row],[Date:]]),"")</f>
        <v>32</v>
      </c>
      <c r="R1502" s="6">
        <f t="shared" si="69"/>
        <v>45508</v>
      </c>
      <c r="S1502" s="6">
        <f>Data7[[#This Row],[Week Start]]+7</f>
        <v>45515</v>
      </c>
      <c r="T1502" s="7" t="str">
        <f t="shared" si="70"/>
        <v>8/4/2024 - 8/11/2024</v>
      </c>
      <c r="U1502" s="7" t="str">
        <f t="shared" si="71"/>
        <v>Time Card</v>
      </c>
      <c r="V1502" s="8" t="str">
        <f>RIGHT(TEXT(Data7[[#This Row],[Date:]],"mmddyyyy"),4)</f>
        <v>2024</v>
      </c>
      <c r="W1502" s="8" t="str">
        <f>MID(TEXT(Data7[[#This Row],[Date:]],"mmddyyyy"),3,2)</f>
        <v>05</v>
      </c>
      <c r="X1502" s="8" t="str">
        <f>LEFT(TEXT(Data7[[#This Row],[Date:]],"mmddyyyy"),2)</f>
        <v>08</v>
      </c>
      <c r="Y1502" s="6">
        <f>DATE(Data7[[#This Row],[Year]],Data7[[#This Row],[Month]],Data7[[#This Row],[Day]])</f>
        <v>45509</v>
      </c>
    </row>
    <row r="1503" spans="1:25" x14ac:dyDescent="0.3">
      <c r="A1503" s="5">
        <v>45510.582348958334</v>
      </c>
      <c r="B1503" s="7" t="s">
        <v>23</v>
      </c>
      <c r="C1503" s="6" t="s">
        <v>2002</v>
      </c>
      <c r="D1503" s="7" t="s">
        <v>2006</v>
      </c>
      <c r="E1503" s="8">
        <v>7</v>
      </c>
      <c r="F1503" s="7">
        <v>710423</v>
      </c>
      <c r="G1503" s="7" t="s">
        <v>68</v>
      </c>
      <c r="H1503" s="7" t="s">
        <v>756</v>
      </c>
      <c r="I1503" s="7" t="s">
        <v>44</v>
      </c>
      <c r="J1503" s="19" t="str">
        <f>IFERROR(INDEX('Employee Info'!$C$3:$E$200,MATCH(Data7[[#This Row],[Name:]],'Employee Info'!$B$3:$B$200,0),MATCH(Data7[[#This Row],[Hours Type:]],'Employee Info'!$C$2:$E$2,0)),"")</f>
        <v/>
      </c>
      <c r="K1503" s="19" t="str">
        <f>IFERROR(INDEX('Employee Info'!$C$3:$J$200,MATCH(Data7[[#This Row],[Name:]],'Employee Info'!$B$3:$B$200,0),MATCH(Data7[[#Headers],[Truck]],'Employee Info'!$C$2:$J$2,0)),"")</f>
        <v/>
      </c>
      <c r="L1503" s="19" t="str">
        <f>IFERROR(INDEX('Employee Info'!$C$3:$J$200,MATCH(Data7[[#This Row],[Name:]],'Employee Info'!$B$3:$B$200,0),MATCH(Data7[[#Headers],[Phone]],'Employee Info'!$C$2:$J$2,0)),"")</f>
        <v/>
      </c>
      <c r="M1503" s="19" t="str">
        <f>IFERROR(INDEX('Employee Info'!$C$3:$J$200,MATCH(Data7[[#This Row],[Name:]],'Employee Info'!$B$3:$B$200,0),MATCH(Data7[[#Headers],[Tech]],'Employee Info'!$C$2:$J$2,0)),"")</f>
        <v/>
      </c>
      <c r="N1503" s="19" t="str">
        <f>IFERROR(INDEX('Employee Info'!$C$3:$J$200,MATCH(Data7[[#This Row],[Name:]],'Employee Info'!$B$3:$B$200,0),MATCH(Data7[[#Headers],[Other]],'Employee Info'!$C$2:$J$2,0)),"")</f>
        <v/>
      </c>
      <c r="O1503" s="19">
        <f>IFERROR((Data7[[#This Row],[Hours:]]*SUM(Data7[[#This Row],[Rate]:[Other]])),"")</f>
        <v>0</v>
      </c>
      <c r="P1503" s="7" t="str">
        <f>IF(Data7[[#This Row],[WO'#:]]="","Riley #","WO#")</f>
        <v>WO#</v>
      </c>
      <c r="Q1503" s="7">
        <f>IFERROR(WEEKNUM(Data7[[#This Row],[Date:]]),"")</f>
        <v>32</v>
      </c>
      <c r="R1503" s="6">
        <f t="shared" si="69"/>
        <v>45508</v>
      </c>
      <c r="S1503" s="6">
        <f>Data7[[#This Row],[Week Start]]+7</f>
        <v>45515</v>
      </c>
      <c r="T1503" s="7" t="str">
        <f t="shared" si="70"/>
        <v>8/4/2024 - 8/11/2024</v>
      </c>
      <c r="U1503" s="7" t="str">
        <f t="shared" si="71"/>
        <v>Time Card</v>
      </c>
      <c r="V1503" s="8" t="str">
        <f>RIGHT(TEXT(Data7[[#This Row],[Date:]],"mmddyyyy"),4)</f>
        <v>2024</v>
      </c>
      <c r="W1503" s="8" t="str">
        <f>MID(TEXT(Data7[[#This Row],[Date:]],"mmddyyyy"),3,2)</f>
        <v>05</v>
      </c>
      <c r="X1503" s="8" t="str">
        <f>LEFT(TEXT(Data7[[#This Row],[Date:]],"mmddyyyy"),2)</f>
        <v>08</v>
      </c>
      <c r="Y1503" s="6">
        <f>DATE(Data7[[#This Row],[Year]],Data7[[#This Row],[Month]],Data7[[#This Row],[Day]])</f>
        <v>45509</v>
      </c>
    </row>
    <row r="1504" spans="1:25" x14ac:dyDescent="0.3">
      <c r="A1504" s="5">
        <v>45514.41028009259</v>
      </c>
      <c r="B1504" s="7" t="s">
        <v>66</v>
      </c>
      <c r="C1504" s="6" t="s">
        <v>2002</v>
      </c>
      <c r="D1504" s="7" t="s">
        <v>2030</v>
      </c>
      <c r="E1504" s="8">
        <v>4</v>
      </c>
      <c r="F1504" s="7">
        <v>6984733</v>
      </c>
      <c r="G1504" s="7" t="s">
        <v>68</v>
      </c>
      <c r="H1504" s="7" t="s">
        <v>756</v>
      </c>
      <c r="I1504" s="7" t="s">
        <v>44</v>
      </c>
      <c r="J1504" s="19" t="str">
        <f>IFERROR(INDEX('Employee Info'!$C$3:$E$200,MATCH(Data7[[#This Row],[Name:]],'Employee Info'!$B$3:$B$200,0),MATCH(Data7[[#This Row],[Hours Type:]],'Employee Info'!$C$2:$E$2,0)),"")</f>
        <v/>
      </c>
      <c r="K1504" s="19" t="str">
        <f>IFERROR(INDEX('Employee Info'!$C$3:$J$200,MATCH(Data7[[#This Row],[Name:]],'Employee Info'!$B$3:$B$200,0),MATCH(Data7[[#Headers],[Truck]],'Employee Info'!$C$2:$J$2,0)),"")</f>
        <v/>
      </c>
      <c r="L1504" s="19" t="str">
        <f>IFERROR(INDEX('Employee Info'!$C$3:$J$200,MATCH(Data7[[#This Row],[Name:]],'Employee Info'!$B$3:$B$200,0),MATCH(Data7[[#Headers],[Phone]],'Employee Info'!$C$2:$J$2,0)),"")</f>
        <v/>
      </c>
      <c r="M1504" s="19" t="str">
        <f>IFERROR(INDEX('Employee Info'!$C$3:$J$200,MATCH(Data7[[#This Row],[Name:]],'Employee Info'!$B$3:$B$200,0),MATCH(Data7[[#Headers],[Tech]],'Employee Info'!$C$2:$J$2,0)),"")</f>
        <v/>
      </c>
      <c r="N1504" s="19" t="str">
        <f>IFERROR(INDEX('Employee Info'!$C$3:$J$200,MATCH(Data7[[#This Row],[Name:]],'Employee Info'!$B$3:$B$200,0),MATCH(Data7[[#Headers],[Other]],'Employee Info'!$C$2:$J$2,0)),"")</f>
        <v/>
      </c>
      <c r="O1504" s="19">
        <f>IFERROR((Data7[[#This Row],[Hours:]]*SUM(Data7[[#This Row],[Rate]:[Other]])),"")</f>
        <v>0</v>
      </c>
      <c r="P1504" s="7" t="str">
        <f>IF(Data7[[#This Row],[WO'#:]]="","Riley #","WO#")</f>
        <v>WO#</v>
      </c>
      <c r="Q1504" s="7">
        <f>IFERROR(WEEKNUM(Data7[[#This Row],[Date:]]),"")</f>
        <v>32</v>
      </c>
      <c r="R1504" s="6">
        <f t="shared" si="69"/>
        <v>45508</v>
      </c>
      <c r="S1504" s="6">
        <f>Data7[[#This Row],[Week Start]]+7</f>
        <v>45515</v>
      </c>
      <c r="T1504" s="7" t="str">
        <f t="shared" si="70"/>
        <v>8/4/2024 - 8/11/2024</v>
      </c>
      <c r="U1504" s="7" t="str">
        <f t="shared" si="71"/>
        <v>Time Card</v>
      </c>
      <c r="V1504" s="8" t="str">
        <f>RIGHT(TEXT(Data7[[#This Row],[Date:]],"mmddyyyy"),4)</f>
        <v>2024</v>
      </c>
      <c r="W1504" s="8" t="str">
        <f>MID(TEXT(Data7[[#This Row],[Date:]],"mmddyyyy"),3,2)</f>
        <v>05</v>
      </c>
      <c r="X1504" s="8" t="str">
        <f>LEFT(TEXT(Data7[[#This Row],[Date:]],"mmddyyyy"),2)</f>
        <v>08</v>
      </c>
      <c r="Y1504" s="6">
        <f>DATE(Data7[[#This Row],[Year]],Data7[[#This Row],[Month]],Data7[[#This Row],[Day]])</f>
        <v>45509</v>
      </c>
    </row>
    <row r="1505" spans="1:25" x14ac:dyDescent="0.3">
      <c r="A1505" s="5">
        <v>45509.587017708334</v>
      </c>
      <c r="B1505" s="7" t="s">
        <v>35</v>
      </c>
      <c r="C1505" s="6" t="s">
        <v>2002</v>
      </c>
      <c r="D1505" s="7" t="s">
        <v>2004</v>
      </c>
      <c r="E1505" s="8">
        <v>8</v>
      </c>
      <c r="F1505" s="7">
        <v>7107423</v>
      </c>
      <c r="G1505" s="7" t="s">
        <v>68</v>
      </c>
      <c r="H1505" s="7" t="s">
        <v>756</v>
      </c>
      <c r="I1505" s="7" t="s">
        <v>44</v>
      </c>
      <c r="J1505" s="19" t="str">
        <f>IFERROR(INDEX('Employee Info'!$C$3:$E$200,MATCH(Data7[[#This Row],[Name:]],'Employee Info'!$B$3:$B$200,0),MATCH(Data7[[#This Row],[Hours Type:]],'Employee Info'!$C$2:$E$2,0)),"")</f>
        <v/>
      </c>
      <c r="K1505" s="19" t="str">
        <f>IFERROR(INDEX('Employee Info'!$C$3:$J$200,MATCH(Data7[[#This Row],[Name:]],'Employee Info'!$B$3:$B$200,0),MATCH(Data7[[#Headers],[Truck]],'Employee Info'!$C$2:$J$2,0)),"")</f>
        <v/>
      </c>
      <c r="L1505" s="19" t="str">
        <f>IFERROR(INDEX('Employee Info'!$C$3:$J$200,MATCH(Data7[[#This Row],[Name:]],'Employee Info'!$B$3:$B$200,0),MATCH(Data7[[#Headers],[Phone]],'Employee Info'!$C$2:$J$2,0)),"")</f>
        <v/>
      </c>
      <c r="M1505" s="19" t="str">
        <f>IFERROR(INDEX('Employee Info'!$C$3:$J$200,MATCH(Data7[[#This Row],[Name:]],'Employee Info'!$B$3:$B$200,0),MATCH(Data7[[#Headers],[Tech]],'Employee Info'!$C$2:$J$2,0)),"")</f>
        <v/>
      </c>
      <c r="N1505" s="19" t="str">
        <f>IFERROR(INDEX('Employee Info'!$C$3:$J$200,MATCH(Data7[[#This Row],[Name:]],'Employee Info'!$B$3:$B$200,0),MATCH(Data7[[#Headers],[Other]],'Employee Info'!$C$2:$J$2,0)),"")</f>
        <v/>
      </c>
      <c r="O1505" s="19">
        <f>IFERROR((Data7[[#This Row],[Hours:]]*SUM(Data7[[#This Row],[Rate]:[Other]])),"")</f>
        <v>0</v>
      </c>
      <c r="P1505" s="7" t="str">
        <f>IF(Data7[[#This Row],[WO'#:]]="","Riley #","WO#")</f>
        <v>WO#</v>
      </c>
      <c r="Q1505" s="7">
        <f>IFERROR(WEEKNUM(Data7[[#This Row],[Date:]]),"")</f>
        <v>32</v>
      </c>
      <c r="R1505" s="6">
        <f t="shared" si="69"/>
        <v>45508</v>
      </c>
      <c r="S1505" s="6">
        <f>Data7[[#This Row],[Week Start]]+7</f>
        <v>45515</v>
      </c>
      <c r="T1505" s="7" t="str">
        <f t="shared" si="70"/>
        <v>8/4/2024 - 8/11/2024</v>
      </c>
      <c r="U1505" s="7" t="str">
        <f t="shared" si="71"/>
        <v>Time Card</v>
      </c>
      <c r="V1505" s="8" t="str">
        <f>RIGHT(TEXT(Data7[[#This Row],[Date:]],"mmddyyyy"),4)</f>
        <v>2024</v>
      </c>
      <c r="W1505" s="8" t="str">
        <f>MID(TEXT(Data7[[#This Row],[Date:]],"mmddyyyy"),3,2)</f>
        <v>05</v>
      </c>
      <c r="X1505" s="8" t="str">
        <f>LEFT(TEXT(Data7[[#This Row],[Date:]],"mmddyyyy"),2)</f>
        <v>08</v>
      </c>
      <c r="Y1505" s="6">
        <f>DATE(Data7[[#This Row],[Year]],Data7[[#This Row],[Month]],Data7[[#This Row],[Day]])</f>
        <v>45509</v>
      </c>
    </row>
    <row r="1506" spans="1:25" x14ac:dyDescent="0.3">
      <c r="A1506" s="5">
        <v>45509.58753946759</v>
      </c>
      <c r="B1506" s="7" t="s">
        <v>35</v>
      </c>
      <c r="C1506" s="6" t="s">
        <v>2002</v>
      </c>
      <c r="D1506" s="7" t="s">
        <v>1980</v>
      </c>
      <c r="E1506" s="8">
        <v>3</v>
      </c>
      <c r="F1506" s="7">
        <v>7128669</v>
      </c>
      <c r="G1506" s="7" t="s">
        <v>68</v>
      </c>
      <c r="H1506" s="7" t="s">
        <v>756</v>
      </c>
      <c r="I1506" s="7" t="s">
        <v>45</v>
      </c>
      <c r="J1506" s="19" t="str">
        <f>IFERROR(INDEX('Employee Info'!$C$3:$E$200,MATCH(Data7[[#This Row],[Name:]],'Employee Info'!$B$3:$B$200,0),MATCH(Data7[[#This Row],[Hours Type:]],'Employee Info'!$C$2:$E$2,0)),"")</f>
        <v/>
      </c>
      <c r="K1506" s="19" t="str">
        <f>IFERROR(INDEX('Employee Info'!$C$3:$J$200,MATCH(Data7[[#This Row],[Name:]],'Employee Info'!$B$3:$B$200,0),MATCH(Data7[[#Headers],[Truck]],'Employee Info'!$C$2:$J$2,0)),"")</f>
        <v/>
      </c>
      <c r="L1506" s="19" t="str">
        <f>IFERROR(INDEX('Employee Info'!$C$3:$J$200,MATCH(Data7[[#This Row],[Name:]],'Employee Info'!$B$3:$B$200,0),MATCH(Data7[[#Headers],[Phone]],'Employee Info'!$C$2:$J$2,0)),"")</f>
        <v/>
      </c>
      <c r="M1506" s="19" t="str">
        <f>IFERROR(INDEX('Employee Info'!$C$3:$J$200,MATCH(Data7[[#This Row],[Name:]],'Employee Info'!$B$3:$B$200,0),MATCH(Data7[[#Headers],[Tech]],'Employee Info'!$C$2:$J$2,0)),"")</f>
        <v/>
      </c>
      <c r="N1506" s="19" t="str">
        <f>IFERROR(INDEX('Employee Info'!$C$3:$J$200,MATCH(Data7[[#This Row],[Name:]],'Employee Info'!$B$3:$B$200,0),MATCH(Data7[[#Headers],[Other]],'Employee Info'!$C$2:$J$2,0)),"")</f>
        <v/>
      </c>
      <c r="O1506" s="19">
        <f>IFERROR((Data7[[#This Row],[Hours:]]*SUM(Data7[[#This Row],[Rate]:[Other]])),"")</f>
        <v>0</v>
      </c>
      <c r="P1506" s="7" t="str">
        <f>IF(Data7[[#This Row],[WO'#:]]="","Riley #","WO#")</f>
        <v>WO#</v>
      </c>
      <c r="Q1506" s="7">
        <f>IFERROR(WEEKNUM(Data7[[#This Row],[Date:]]),"")</f>
        <v>32</v>
      </c>
      <c r="R1506" s="6">
        <f t="shared" si="69"/>
        <v>45508</v>
      </c>
      <c r="S1506" s="6">
        <f>Data7[[#This Row],[Week Start]]+7</f>
        <v>45515</v>
      </c>
      <c r="T1506" s="7" t="str">
        <f t="shared" si="70"/>
        <v>8/4/2024 - 8/11/2024</v>
      </c>
      <c r="U1506" s="7" t="str">
        <f t="shared" si="71"/>
        <v>Time Card</v>
      </c>
      <c r="V1506" s="8" t="str">
        <f>RIGHT(TEXT(Data7[[#This Row],[Date:]],"mmddyyyy"),4)</f>
        <v>2024</v>
      </c>
      <c r="W1506" s="8" t="str">
        <f>MID(TEXT(Data7[[#This Row],[Date:]],"mmddyyyy"),3,2)</f>
        <v>05</v>
      </c>
      <c r="X1506" s="8" t="str">
        <f>LEFT(TEXT(Data7[[#This Row],[Date:]],"mmddyyyy"),2)</f>
        <v>08</v>
      </c>
      <c r="Y1506" s="6">
        <f>DATE(Data7[[#This Row],[Year]],Data7[[#This Row],[Month]],Data7[[#This Row],[Day]])</f>
        <v>45509</v>
      </c>
    </row>
    <row r="1507" spans="1:25" x14ac:dyDescent="0.3">
      <c r="A1507" s="5">
        <v>45514.414709375</v>
      </c>
      <c r="B1507" s="7" t="s">
        <v>66</v>
      </c>
      <c r="C1507" s="6" t="s">
        <v>2002</v>
      </c>
      <c r="D1507" s="7" t="s">
        <v>2035</v>
      </c>
      <c r="E1507" s="8">
        <v>2</v>
      </c>
      <c r="F1507" s="7">
        <v>7128669</v>
      </c>
      <c r="G1507" s="7" t="s">
        <v>68</v>
      </c>
      <c r="H1507" s="7" t="s">
        <v>756</v>
      </c>
      <c r="I1507" s="7" t="s">
        <v>45</v>
      </c>
      <c r="J1507" s="19" t="str">
        <f>IFERROR(INDEX('Employee Info'!$C$3:$E$200,MATCH(Data7[[#This Row],[Name:]],'Employee Info'!$B$3:$B$200,0),MATCH(Data7[[#This Row],[Hours Type:]],'Employee Info'!$C$2:$E$2,0)),"")</f>
        <v/>
      </c>
      <c r="K1507" s="19" t="str">
        <f>IFERROR(INDEX('Employee Info'!$C$3:$J$200,MATCH(Data7[[#This Row],[Name:]],'Employee Info'!$B$3:$B$200,0),MATCH(Data7[[#Headers],[Truck]],'Employee Info'!$C$2:$J$2,0)),"")</f>
        <v/>
      </c>
      <c r="L1507" s="19" t="str">
        <f>IFERROR(INDEX('Employee Info'!$C$3:$J$200,MATCH(Data7[[#This Row],[Name:]],'Employee Info'!$B$3:$B$200,0),MATCH(Data7[[#Headers],[Phone]],'Employee Info'!$C$2:$J$2,0)),"")</f>
        <v/>
      </c>
      <c r="M1507" s="19" t="str">
        <f>IFERROR(INDEX('Employee Info'!$C$3:$J$200,MATCH(Data7[[#This Row],[Name:]],'Employee Info'!$B$3:$B$200,0),MATCH(Data7[[#Headers],[Tech]],'Employee Info'!$C$2:$J$2,0)),"")</f>
        <v/>
      </c>
      <c r="N1507" s="19" t="str">
        <f>IFERROR(INDEX('Employee Info'!$C$3:$J$200,MATCH(Data7[[#This Row],[Name:]],'Employee Info'!$B$3:$B$200,0),MATCH(Data7[[#Headers],[Other]],'Employee Info'!$C$2:$J$2,0)),"")</f>
        <v/>
      </c>
      <c r="O1507" s="19">
        <f>IFERROR((Data7[[#This Row],[Hours:]]*SUM(Data7[[#This Row],[Rate]:[Other]])),"")</f>
        <v>0</v>
      </c>
      <c r="P1507" s="7" t="str">
        <f>IF(Data7[[#This Row],[WO'#:]]="","Riley #","WO#")</f>
        <v>WO#</v>
      </c>
      <c r="Q1507" s="7">
        <f>IFERROR(WEEKNUM(Data7[[#This Row],[Date:]]),"")</f>
        <v>32</v>
      </c>
      <c r="R1507" s="6">
        <f t="shared" si="69"/>
        <v>45508</v>
      </c>
      <c r="S1507" s="6">
        <f>Data7[[#This Row],[Week Start]]+7</f>
        <v>45515</v>
      </c>
      <c r="T1507" s="7" t="str">
        <f t="shared" si="70"/>
        <v>8/4/2024 - 8/11/2024</v>
      </c>
      <c r="U1507" s="7" t="str">
        <f t="shared" si="71"/>
        <v>Time Card</v>
      </c>
      <c r="V1507" s="8" t="str">
        <f>RIGHT(TEXT(Data7[[#This Row],[Date:]],"mmddyyyy"),4)</f>
        <v>2024</v>
      </c>
      <c r="W1507" s="8" t="str">
        <f>MID(TEXT(Data7[[#This Row],[Date:]],"mmddyyyy"),3,2)</f>
        <v>05</v>
      </c>
      <c r="X1507" s="8" t="str">
        <f>LEFT(TEXT(Data7[[#This Row],[Date:]],"mmddyyyy"),2)</f>
        <v>08</v>
      </c>
      <c r="Y1507" s="6">
        <f>DATE(Data7[[#This Row],[Year]],Data7[[#This Row],[Month]],Data7[[#This Row],[Day]])</f>
        <v>45509</v>
      </c>
    </row>
    <row r="1508" spans="1:25" x14ac:dyDescent="0.3">
      <c r="A1508" s="5">
        <v>45509.584863888886</v>
      </c>
      <c r="B1508" s="7" t="s">
        <v>34</v>
      </c>
      <c r="C1508" s="6" t="s">
        <v>2002</v>
      </c>
      <c r="D1508" s="7" t="s">
        <v>2003</v>
      </c>
      <c r="E1508" s="8">
        <v>1</v>
      </c>
      <c r="F1508" s="7">
        <v>7137375</v>
      </c>
      <c r="G1508" s="7" t="s">
        <v>68</v>
      </c>
      <c r="H1508" s="7" t="s">
        <v>756</v>
      </c>
      <c r="I1508" s="7" t="s">
        <v>44</v>
      </c>
      <c r="J1508" s="19" t="str">
        <f>IFERROR(INDEX('Employee Info'!$C$3:$E$200,MATCH(Data7[[#This Row],[Name:]],'Employee Info'!$B$3:$B$200,0),MATCH(Data7[[#This Row],[Hours Type:]],'Employee Info'!$C$2:$E$2,0)),"")</f>
        <v/>
      </c>
      <c r="K1508" s="19" t="str">
        <f>IFERROR(INDEX('Employee Info'!$C$3:$J$200,MATCH(Data7[[#This Row],[Name:]],'Employee Info'!$B$3:$B$200,0),MATCH(Data7[[#Headers],[Truck]],'Employee Info'!$C$2:$J$2,0)),"")</f>
        <v/>
      </c>
      <c r="L1508" s="19" t="str">
        <f>IFERROR(INDEX('Employee Info'!$C$3:$J$200,MATCH(Data7[[#This Row],[Name:]],'Employee Info'!$B$3:$B$200,0),MATCH(Data7[[#Headers],[Phone]],'Employee Info'!$C$2:$J$2,0)),"")</f>
        <v/>
      </c>
      <c r="M1508" s="19" t="str">
        <f>IFERROR(INDEX('Employee Info'!$C$3:$J$200,MATCH(Data7[[#This Row],[Name:]],'Employee Info'!$B$3:$B$200,0),MATCH(Data7[[#Headers],[Tech]],'Employee Info'!$C$2:$J$2,0)),"")</f>
        <v/>
      </c>
      <c r="N1508" s="19" t="str">
        <f>IFERROR(INDEX('Employee Info'!$C$3:$J$200,MATCH(Data7[[#This Row],[Name:]],'Employee Info'!$B$3:$B$200,0),MATCH(Data7[[#Headers],[Other]],'Employee Info'!$C$2:$J$2,0)),"")</f>
        <v/>
      </c>
      <c r="O1508" s="19">
        <f>IFERROR((Data7[[#This Row],[Hours:]]*SUM(Data7[[#This Row],[Rate]:[Other]])),"")</f>
        <v>0</v>
      </c>
      <c r="P1508" s="7" t="str">
        <f>IF(Data7[[#This Row],[WO'#:]]="","Riley #","WO#")</f>
        <v>WO#</v>
      </c>
      <c r="Q1508" s="7">
        <f>IFERROR(WEEKNUM(Data7[[#This Row],[Date:]]),"")</f>
        <v>32</v>
      </c>
      <c r="R1508" s="6">
        <f t="shared" si="69"/>
        <v>45508</v>
      </c>
      <c r="S1508" s="6">
        <f>Data7[[#This Row],[Week Start]]+7</f>
        <v>45515</v>
      </c>
      <c r="T1508" s="7" t="str">
        <f t="shared" si="70"/>
        <v>8/4/2024 - 8/11/2024</v>
      </c>
      <c r="U1508" s="7" t="str">
        <f t="shared" si="71"/>
        <v>Time Card</v>
      </c>
      <c r="V1508" s="8" t="str">
        <f>RIGHT(TEXT(Data7[[#This Row],[Date:]],"mmddyyyy"),4)</f>
        <v>2024</v>
      </c>
      <c r="W1508" s="8" t="str">
        <f>MID(TEXT(Data7[[#This Row],[Date:]],"mmddyyyy"),3,2)</f>
        <v>05</v>
      </c>
      <c r="X1508" s="8" t="str">
        <f>LEFT(TEXT(Data7[[#This Row],[Date:]],"mmddyyyy"),2)</f>
        <v>08</v>
      </c>
      <c r="Y1508" s="6">
        <f>DATE(Data7[[#This Row],[Year]],Data7[[#This Row],[Month]],Data7[[#This Row],[Day]])</f>
        <v>45509</v>
      </c>
    </row>
    <row r="1509" spans="1:25" x14ac:dyDescent="0.3">
      <c r="A1509" s="5">
        <v>45509.585003356478</v>
      </c>
      <c r="B1509" s="7" t="s">
        <v>31</v>
      </c>
      <c r="C1509" s="6" t="s">
        <v>2002</v>
      </c>
      <c r="D1509" s="7" t="s">
        <v>2003</v>
      </c>
      <c r="E1509" s="8">
        <v>1</v>
      </c>
      <c r="F1509" s="7">
        <v>7137375</v>
      </c>
      <c r="G1509" s="7" t="s">
        <v>68</v>
      </c>
      <c r="H1509" s="7" t="s">
        <v>756</v>
      </c>
      <c r="I1509" s="7" t="s">
        <v>44</v>
      </c>
      <c r="J1509" s="19" t="str">
        <f>IFERROR(INDEX('Employee Info'!$C$3:$E$200,MATCH(Data7[[#This Row],[Name:]],'Employee Info'!$B$3:$B$200,0),MATCH(Data7[[#This Row],[Hours Type:]],'Employee Info'!$C$2:$E$2,0)),"")</f>
        <v/>
      </c>
      <c r="K1509" s="19" t="str">
        <f>IFERROR(INDEX('Employee Info'!$C$3:$J$200,MATCH(Data7[[#This Row],[Name:]],'Employee Info'!$B$3:$B$200,0),MATCH(Data7[[#Headers],[Truck]],'Employee Info'!$C$2:$J$2,0)),"")</f>
        <v/>
      </c>
      <c r="L1509" s="19" t="str">
        <f>IFERROR(INDEX('Employee Info'!$C$3:$J$200,MATCH(Data7[[#This Row],[Name:]],'Employee Info'!$B$3:$B$200,0),MATCH(Data7[[#Headers],[Phone]],'Employee Info'!$C$2:$J$2,0)),"")</f>
        <v/>
      </c>
      <c r="M1509" s="19" t="str">
        <f>IFERROR(INDEX('Employee Info'!$C$3:$J$200,MATCH(Data7[[#This Row],[Name:]],'Employee Info'!$B$3:$B$200,0),MATCH(Data7[[#Headers],[Tech]],'Employee Info'!$C$2:$J$2,0)),"")</f>
        <v/>
      </c>
      <c r="N1509" s="19" t="str">
        <f>IFERROR(INDEX('Employee Info'!$C$3:$J$200,MATCH(Data7[[#This Row],[Name:]],'Employee Info'!$B$3:$B$200,0),MATCH(Data7[[#Headers],[Other]],'Employee Info'!$C$2:$J$2,0)),"")</f>
        <v/>
      </c>
      <c r="O1509" s="19">
        <f>IFERROR((Data7[[#This Row],[Hours:]]*SUM(Data7[[#This Row],[Rate]:[Other]])),"")</f>
        <v>0</v>
      </c>
      <c r="P1509" s="7" t="str">
        <f>IF(Data7[[#This Row],[WO'#:]]="","Riley #","WO#")</f>
        <v>WO#</v>
      </c>
      <c r="Q1509" s="7">
        <f>IFERROR(WEEKNUM(Data7[[#This Row],[Date:]]),"")</f>
        <v>32</v>
      </c>
      <c r="R1509" s="6">
        <f t="shared" si="69"/>
        <v>45508</v>
      </c>
      <c r="S1509" s="6">
        <f>Data7[[#This Row],[Week Start]]+7</f>
        <v>45515</v>
      </c>
      <c r="T1509" s="7" t="str">
        <f t="shared" si="70"/>
        <v>8/4/2024 - 8/11/2024</v>
      </c>
      <c r="U1509" s="7" t="str">
        <f t="shared" si="71"/>
        <v>Time Card</v>
      </c>
      <c r="V1509" s="8" t="str">
        <f>RIGHT(TEXT(Data7[[#This Row],[Date:]],"mmddyyyy"),4)</f>
        <v>2024</v>
      </c>
      <c r="W1509" s="8" t="str">
        <f>MID(TEXT(Data7[[#This Row],[Date:]],"mmddyyyy"),3,2)</f>
        <v>05</v>
      </c>
      <c r="X1509" s="8" t="str">
        <f>LEFT(TEXT(Data7[[#This Row],[Date:]],"mmddyyyy"),2)</f>
        <v>08</v>
      </c>
      <c r="Y1509" s="6">
        <f>DATE(Data7[[#This Row],[Year]],Data7[[#This Row],[Month]],Data7[[#This Row],[Day]])</f>
        <v>45509</v>
      </c>
    </row>
    <row r="1510" spans="1:25" x14ac:dyDescent="0.3">
      <c r="A1510" s="5">
        <v>45513.622106828705</v>
      </c>
      <c r="B1510" s="7" t="s">
        <v>66</v>
      </c>
      <c r="C1510" s="6" t="s">
        <v>2002</v>
      </c>
      <c r="D1510" s="7" t="s">
        <v>2029</v>
      </c>
      <c r="E1510" s="8">
        <v>1</v>
      </c>
      <c r="F1510" s="7">
        <v>7139590</v>
      </c>
      <c r="G1510" s="7" t="s">
        <v>68</v>
      </c>
      <c r="H1510" s="7" t="s">
        <v>756</v>
      </c>
      <c r="I1510" s="7" t="s">
        <v>44</v>
      </c>
      <c r="J1510" s="19" t="str">
        <f>IFERROR(INDEX('Employee Info'!$C$3:$E$200,MATCH(Data7[[#This Row],[Name:]],'Employee Info'!$B$3:$B$200,0),MATCH(Data7[[#This Row],[Hours Type:]],'Employee Info'!$C$2:$E$2,0)),"")</f>
        <v/>
      </c>
      <c r="K1510" s="19" t="str">
        <f>IFERROR(INDEX('Employee Info'!$C$3:$J$200,MATCH(Data7[[#This Row],[Name:]],'Employee Info'!$B$3:$B$200,0),MATCH(Data7[[#Headers],[Truck]],'Employee Info'!$C$2:$J$2,0)),"")</f>
        <v/>
      </c>
      <c r="L1510" s="19" t="str">
        <f>IFERROR(INDEX('Employee Info'!$C$3:$J$200,MATCH(Data7[[#This Row],[Name:]],'Employee Info'!$B$3:$B$200,0),MATCH(Data7[[#Headers],[Phone]],'Employee Info'!$C$2:$J$2,0)),"")</f>
        <v/>
      </c>
      <c r="M1510" s="19" t="str">
        <f>IFERROR(INDEX('Employee Info'!$C$3:$J$200,MATCH(Data7[[#This Row],[Name:]],'Employee Info'!$B$3:$B$200,0),MATCH(Data7[[#Headers],[Tech]],'Employee Info'!$C$2:$J$2,0)),"")</f>
        <v/>
      </c>
      <c r="N1510" s="19" t="str">
        <f>IFERROR(INDEX('Employee Info'!$C$3:$J$200,MATCH(Data7[[#This Row],[Name:]],'Employee Info'!$B$3:$B$200,0),MATCH(Data7[[#Headers],[Other]],'Employee Info'!$C$2:$J$2,0)),"")</f>
        <v/>
      </c>
      <c r="O1510" s="19">
        <f>IFERROR((Data7[[#This Row],[Hours:]]*SUM(Data7[[#This Row],[Rate]:[Other]])),"")</f>
        <v>0</v>
      </c>
      <c r="P1510" s="7" t="str">
        <f>IF(Data7[[#This Row],[WO'#:]]="","Riley #","WO#")</f>
        <v>WO#</v>
      </c>
      <c r="Q1510" s="7">
        <f>IFERROR(WEEKNUM(Data7[[#This Row],[Date:]]),"")</f>
        <v>32</v>
      </c>
      <c r="R1510" s="6">
        <f t="shared" si="69"/>
        <v>45508</v>
      </c>
      <c r="S1510" s="6">
        <f>Data7[[#This Row],[Week Start]]+7</f>
        <v>45515</v>
      </c>
      <c r="T1510" s="7" t="str">
        <f t="shared" si="70"/>
        <v>8/4/2024 - 8/11/2024</v>
      </c>
      <c r="U1510" s="7" t="str">
        <f t="shared" si="71"/>
        <v>Time Card</v>
      </c>
      <c r="V1510" s="8" t="str">
        <f>RIGHT(TEXT(Data7[[#This Row],[Date:]],"mmddyyyy"),4)</f>
        <v>2024</v>
      </c>
      <c r="W1510" s="8" t="str">
        <f>MID(TEXT(Data7[[#This Row],[Date:]],"mmddyyyy"),3,2)</f>
        <v>05</v>
      </c>
      <c r="X1510" s="8" t="str">
        <f>LEFT(TEXT(Data7[[#This Row],[Date:]],"mmddyyyy"),2)</f>
        <v>08</v>
      </c>
      <c r="Y1510" s="6">
        <f>DATE(Data7[[#This Row],[Year]],Data7[[#This Row],[Month]],Data7[[#This Row],[Day]])</f>
        <v>45509</v>
      </c>
    </row>
    <row r="1511" spans="1:25" x14ac:dyDescent="0.3">
      <c r="A1511" s="5">
        <v>45513.616317476852</v>
      </c>
      <c r="B1511" s="7" t="s">
        <v>66</v>
      </c>
      <c r="C1511" s="6" t="s">
        <v>2002</v>
      </c>
      <c r="D1511" s="7" t="s">
        <v>558</v>
      </c>
      <c r="E1511" s="8">
        <v>1</v>
      </c>
      <c r="F1511" s="7" t="s">
        <v>68</v>
      </c>
      <c r="G1511" s="7" t="s">
        <v>68</v>
      </c>
      <c r="H1511" s="7" t="s">
        <v>536</v>
      </c>
      <c r="I1511" s="7" t="s">
        <v>44</v>
      </c>
      <c r="J1511" s="19" t="str">
        <f>IFERROR(INDEX('Employee Info'!$C$3:$E$200,MATCH(Data7[[#This Row],[Name:]],'Employee Info'!$B$3:$B$200,0),MATCH(Data7[[#This Row],[Hours Type:]],'Employee Info'!$C$2:$E$2,0)),"")</f>
        <v/>
      </c>
      <c r="K1511" s="19" t="str">
        <f>IFERROR(INDEX('Employee Info'!$C$3:$J$200,MATCH(Data7[[#This Row],[Name:]],'Employee Info'!$B$3:$B$200,0),MATCH(Data7[[#Headers],[Truck]],'Employee Info'!$C$2:$J$2,0)),"")</f>
        <v/>
      </c>
      <c r="L1511" s="19" t="str">
        <f>IFERROR(INDEX('Employee Info'!$C$3:$J$200,MATCH(Data7[[#This Row],[Name:]],'Employee Info'!$B$3:$B$200,0),MATCH(Data7[[#Headers],[Phone]],'Employee Info'!$C$2:$J$2,0)),"")</f>
        <v/>
      </c>
      <c r="M1511" s="19" t="str">
        <f>IFERROR(INDEX('Employee Info'!$C$3:$J$200,MATCH(Data7[[#This Row],[Name:]],'Employee Info'!$B$3:$B$200,0),MATCH(Data7[[#Headers],[Tech]],'Employee Info'!$C$2:$J$2,0)),"")</f>
        <v/>
      </c>
      <c r="N1511" s="19" t="str">
        <f>IFERROR(INDEX('Employee Info'!$C$3:$J$200,MATCH(Data7[[#This Row],[Name:]],'Employee Info'!$B$3:$B$200,0),MATCH(Data7[[#Headers],[Other]],'Employee Info'!$C$2:$J$2,0)),"")</f>
        <v/>
      </c>
      <c r="O1511" s="19">
        <f>IFERROR((Data7[[#This Row],[Hours:]]*SUM(Data7[[#This Row],[Rate]:[Other]])),"")</f>
        <v>0</v>
      </c>
      <c r="P1511" s="7" t="str">
        <f>IF(Data7[[#This Row],[WO'#:]]="","Riley #","WO#")</f>
        <v>Riley #</v>
      </c>
      <c r="Q1511" s="7">
        <f>IFERROR(WEEKNUM(Data7[[#This Row],[Date:]]),"")</f>
        <v>32</v>
      </c>
      <c r="R1511" s="6">
        <f t="shared" si="69"/>
        <v>45508</v>
      </c>
      <c r="S1511" s="6">
        <f>Data7[[#This Row],[Week Start]]+7</f>
        <v>45515</v>
      </c>
      <c r="T1511" s="7" t="str">
        <f t="shared" si="70"/>
        <v>8/4/2024 - 8/11/2024</v>
      </c>
      <c r="U1511" s="7" t="str">
        <f t="shared" si="71"/>
        <v>Time Card</v>
      </c>
      <c r="V1511" s="8" t="str">
        <f>RIGHT(TEXT(Data7[[#This Row],[Date:]],"mmddyyyy"),4)</f>
        <v>2024</v>
      </c>
      <c r="W1511" s="8" t="str">
        <f>MID(TEXT(Data7[[#This Row],[Date:]],"mmddyyyy"),3,2)</f>
        <v>05</v>
      </c>
      <c r="X1511" s="8" t="str">
        <f>LEFT(TEXT(Data7[[#This Row],[Date:]],"mmddyyyy"),2)</f>
        <v>08</v>
      </c>
      <c r="Y1511" s="6">
        <f>DATE(Data7[[#This Row],[Year]],Data7[[#This Row],[Month]],Data7[[#This Row],[Day]])</f>
        <v>45509</v>
      </c>
    </row>
    <row r="1512" spans="1:25" x14ac:dyDescent="0.3">
      <c r="A1512" s="5">
        <v>45513.617592129631</v>
      </c>
      <c r="B1512" s="7" t="s">
        <v>66</v>
      </c>
      <c r="C1512" s="6" t="s">
        <v>2002</v>
      </c>
      <c r="D1512" s="7" t="s">
        <v>2024</v>
      </c>
      <c r="E1512" s="8">
        <v>1</v>
      </c>
      <c r="F1512" s="7" t="s">
        <v>68</v>
      </c>
      <c r="G1512" s="7" t="s">
        <v>68</v>
      </c>
      <c r="H1512" s="7" t="s">
        <v>912</v>
      </c>
      <c r="I1512" s="7" t="s">
        <v>44</v>
      </c>
      <c r="J1512" s="19" t="str">
        <f>IFERROR(INDEX('Employee Info'!$C$3:$E$200,MATCH(Data7[[#This Row],[Name:]],'Employee Info'!$B$3:$B$200,0),MATCH(Data7[[#This Row],[Hours Type:]],'Employee Info'!$C$2:$E$2,0)),"")</f>
        <v/>
      </c>
      <c r="K1512" s="19" t="str">
        <f>IFERROR(INDEX('Employee Info'!$C$3:$J$200,MATCH(Data7[[#This Row],[Name:]],'Employee Info'!$B$3:$B$200,0),MATCH(Data7[[#Headers],[Truck]],'Employee Info'!$C$2:$J$2,0)),"")</f>
        <v/>
      </c>
      <c r="L1512" s="19" t="str">
        <f>IFERROR(INDEX('Employee Info'!$C$3:$J$200,MATCH(Data7[[#This Row],[Name:]],'Employee Info'!$B$3:$B$200,0),MATCH(Data7[[#Headers],[Phone]],'Employee Info'!$C$2:$J$2,0)),"")</f>
        <v/>
      </c>
      <c r="M1512" s="19" t="str">
        <f>IFERROR(INDEX('Employee Info'!$C$3:$J$200,MATCH(Data7[[#This Row],[Name:]],'Employee Info'!$B$3:$B$200,0),MATCH(Data7[[#Headers],[Tech]],'Employee Info'!$C$2:$J$2,0)),"")</f>
        <v/>
      </c>
      <c r="N1512" s="19" t="str">
        <f>IFERROR(INDEX('Employee Info'!$C$3:$J$200,MATCH(Data7[[#This Row],[Name:]],'Employee Info'!$B$3:$B$200,0),MATCH(Data7[[#Headers],[Other]],'Employee Info'!$C$2:$J$2,0)),"")</f>
        <v/>
      </c>
      <c r="O1512" s="19">
        <f>IFERROR((Data7[[#This Row],[Hours:]]*SUM(Data7[[#This Row],[Rate]:[Other]])),"")</f>
        <v>0</v>
      </c>
      <c r="P1512" s="7" t="str">
        <f>IF(Data7[[#This Row],[WO'#:]]="","Riley #","WO#")</f>
        <v>Riley #</v>
      </c>
      <c r="Q1512" s="7">
        <f>IFERROR(WEEKNUM(Data7[[#This Row],[Date:]]),"")</f>
        <v>32</v>
      </c>
      <c r="R1512" s="6">
        <f t="shared" si="69"/>
        <v>45508</v>
      </c>
      <c r="S1512" s="6">
        <f>Data7[[#This Row],[Week Start]]+7</f>
        <v>45515</v>
      </c>
      <c r="T1512" s="7" t="str">
        <f t="shared" si="70"/>
        <v>8/4/2024 - 8/11/2024</v>
      </c>
      <c r="U1512" s="7" t="str">
        <f t="shared" si="71"/>
        <v>Time Card</v>
      </c>
      <c r="V1512" s="8" t="str">
        <f>RIGHT(TEXT(Data7[[#This Row],[Date:]],"mmddyyyy"),4)</f>
        <v>2024</v>
      </c>
      <c r="W1512" s="8" t="str">
        <f>MID(TEXT(Data7[[#This Row],[Date:]],"mmddyyyy"),3,2)</f>
        <v>05</v>
      </c>
      <c r="X1512" s="8" t="str">
        <f>LEFT(TEXT(Data7[[#This Row],[Date:]],"mmddyyyy"),2)</f>
        <v>08</v>
      </c>
      <c r="Y1512" s="6">
        <f>DATE(Data7[[#This Row],[Year]],Data7[[#This Row],[Month]],Data7[[#This Row],[Day]])</f>
        <v>45509</v>
      </c>
    </row>
    <row r="1513" spans="1:25" x14ac:dyDescent="0.3">
      <c r="A1513" s="5">
        <v>45513.618088541669</v>
      </c>
      <c r="B1513" s="7" t="s">
        <v>66</v>
      </c>
      <c r="C1513" s="6" t="s">
        <v>2002</v>
      </c>
      <c r="D1513" s="7" t="s">
        <v>2025</v>
      </c>
      <c r="E1513" s="8">
        <v>1</v>
      </c>
      <c r="F1513" s="7" t="s">
        <v>68</v>
      </c>
      <c r="G1513" s="7" t="s">
        <v>68</v>
      </c>
      <c r="H1513" s="7" t="s">
        <v>922</v>
      </c>
      <c r="I1513" s="7" t="s">
        <v>44</v>
      </c>
      <c r="J1513" s="19" t="str">
        <f>IFERROR(INDEX('Employee Info'!$C$3:$E$200,MATCH(Data7[[#This Row],[Name:]],'Employee Info'!$B$3:$B$200,0),MATCH(Data7[[#This Row],[Hours Type:]],'Employee Info'!$C$2:$E$2,0)),"")</f>
        <v/>
      </c>
      <c r="K1513" s="19" t="str">
        <f>IFERROR(INDEX('Employee Info'!$C$3:$J$200,MATCH(Data7[[#This Row],[Name:]],'Employee Info'!$B$3:$B$200,0),MATCH(Data7[[#Headers],[Truck]],'Employee Info'!$C$2:$J$2,0)),"")</f>
        <v/>
      </c>
      <c r="L1513" s="19" t="str">
        <f>IFERROR(INDEX('Employee Info'!$C$3:$J$200,MATCH(Data7[[#This Row],[Name:]],'Employee Info'!$B$3:$B$200,0),MATCH(Data7[[#Headers],[Phone]],'Employee Info'!$C$2:$J$2,0)),"")</f>
        <v/>
      </c>
      <c r="M1513" s="19" t="str">
        <f>IFERROR(INDEX('Employee Info'!$C$3:$J$200,MATCH(Data7[[#This Row],[Name:]],'Employee Info'!$B$3:$B$200,0),MATCH(Data7[[#Headers],[Tech]],'Employee Info'!$C$2:$J$2,0)),"")</f>
        <v/>
      </c>
      <c r="N1513" s="19" t="str">
        <f>IFERROR(INDEX('Employee Info'!$C$3:$J$200,MATCH(Data7[[#This Row],[Name:]],'Employee Info'!$B$3:$B$200,0),MATCH(Data7[[#Headers],[Other]],'Employee Info'!$C$2:$J$2,0)),"")</f>
        <v/>
      </c>
      <c r="O1513" s="19">
        <f>IFERROR((Data7[[#This Row],[Hours:]]*SUM(Data7[[#This Row],[Rate]:[Other]])),"")</f>
        <v>0</v>
      </c>
      <c r="P1513" s="7" t="str">
        <f>IF(Data7[[#This Row],[WO'#:]]="","Riley #","WO#")</f>
        <v>Riley #</v>
      </c>
      <c r="Q1513" s="7">
        <f>IFERROR(WEEKNUM(Data7[[#This Row],[Date:]]),"")</f>
        <v>32</v>
      </c>
      <c r="R1513" s="6">
        <f t="shared" si="69"/>
        <v>45508</v>
      </c>
      <c r="S1513" s="6">
        <f>Data7[[#This Row],[Week Start]]+7</f>
        <v>45515</v>
      </c>
      <c r="T1513" s="7" t="str">
        <f t="shared" si="70"/>
        <v>8/4/2024 - 8/11/2024</v>
      </c>
      <c r="U1513" s="7" t="str">
        <f t="shared" si="71"/>
        <v>Time Card</v>
      </c>
      <c r="V1513" s="8" t="str">
        <f>RIGHT(TEXT(Data7[[#This Row],[Date:]],"mmddyyyy"),4)</f>
        <v>2024</v>
      </c>
      <c r="W1513" s="8" t="str">
        <f>MID(TEXT(Data7[[#This Row],[Date:]],"mmddyyyy"),3,2)</f>
        <v>05</v>
      </c>
      <c r="X1513" s="8" t="str">
        <f>LEFT(TEXT(Data7[[#This Row],[Date:]],"mmddyyyy"),2)</f>
        <v>08</v>
      </c>
      <c r="Y1513" s="6">
        <f>DATE(Data7[[#This Row],[Year]],Data7[[#This Row],[Month]],Data7[[#This Row],[Day]])</f>
        <v>45509</v>
      </c>
    </row>
    <row r="1514" spans="1:25" x14ac:dyDescent="0.3">
      <c r="A1514" s="5">
        <v>45509.584082060188</v>
      </c>
      <c r="B1514" s="7" t="s">
        <v>34</v>
      </c>
      <c r="C1514" s="6" t="s">
        <v>2002</v>
      </c>
      <c r="D1514" s="7" t="s">
        <v>1959</v>
      </c>
      <c r="E1514" s="8">
        <v>7</v>
      </c>
      <c r="F1514" s="7" t="s">
        <v>68</v>
      </c>
      <c r="G1514" s="7" t="s">
        <v>68</v>
      </c>
      <c r="H1514" s="7" t="s">
        <v>1960</v>
      </c>
      <c r="I1514" s="7" t="s">
        <v>44</v>
      </c>
      <c r="J1514" s="19" t="str">
        <f>IFERROR(INDEX('Employee Info'!$C$3:$E$200,MATCH(Data7[[#This Row],[Name:]],'Employee Info'!$B$3:$B$200,0),MATCH(Data7[[#This Row],[Hours Type:]],'Employee Info'!$C$2:$E$2,0)),"")</f>
        <v/>
      </c>
      <c r="K1514" s="19" t="str">
        <f>IFERROR(INDEX('Employee Info'!$C$3:$J$200,MATCH(Data7[[#This Row],[Name:]],'Employee Info'!$B$3:$B$200,0),MATCH(Data7[[#Headers],[Truck]],'Employee Info'!$C$2:$J$2,0)),"")</f>
        <v/>
      </c>
      <c r="L1514" s="19" t="str">
        <f>IFERROR(INDEX('Employee Info'!$C$3:$J$200,MATCH(Data7[[#This Row],[Name:]],'Employee Info'!$B$3:$B$200,0),MATCH(Data7[[#Headers],[Phone]],'Employee Info'!$C$2:$J$2,0)),"")</f>
        <v/>
      </c>
      <c r="M1514" s="19" t="str">
        <f>IFERROR(INDEX('Employee Info'!$C$3:$J$200,MATCH(Data7[[#This Row],[Name:]],'Employee Info'!$B$3:$B$200,0),MATCH(Data7[[#Headers],[Tech]],'Employee Info'!$C$2:$J$2,0)),"")</f>
        <v/>
      </c>
      <c r="N1514" s="19" t="str">
        <f>IFERROR(INDEX('Employee Info'!$C$3:$J$200,MATCH(Data7[[#This Row],[Name:]],'Employee Info'!$B$3:$B$200,0),MATCH(Data7[[#Headers],[Other]],'Employee Info'!$C$2:$J$2,0)),"")</f>
        <v/>
      </c>
      <c r="O1514" s="19">
        <f>IFERROR((Data7[[#This Row],[Hours:]]*SUM(Data7[[#This Row],[Rate]:[Other]])),"")</f>
        <v>0</v>
      </c>
      <c r="P1514" s="7" t="str">
        <f>IF(Data7[[#This Row],[WO'#:]]="","Riley #","WO#")</f>
        <v>Riley #</v>
      </c>
      <c r="Q1514" s="7">
        <f>IFERROR(WEEKNUM(Data7[[#This Row],[Date:]]),"")</f>
        <v>32</v>
      </c>
      <c r="R1514" s="6">
        <f t="shared" si="69"/>
        <v>45508</v>
      </c>
      <c r="S1514" s="6">
        <f>Data7[[#This Row],[Week Start]]+7</f>
        <v>45515</v>
      </c>
      <c r="T1514" s="7" t="str">
        <f t="shared" si="70"/>
        <v>8/4/2024 - 8/11/2024</v>
      </c>
      <c r="U1514" s="7" t="str">
        <f t="shared" si="71"/>
        <v>Time Card</v>
      </c>
      <c r="V1514" s="8" t="str">
        <f>RIGHT(TEXT(Data7[[#This Row],[Date:]],"mmddyyyy"),4)</f>
        <v>2024</v>
      </c>
      <c r="W1514" s="8" t="str">
        <f>MID(TEXT(Data7[[#This Row],[Date:]],"mmddyyyy"),3,2)</f>
        <v>05</v>
      </c>
      <c r="X1514" s="8" t="str">
        <f>LEFT(TEXT(Data7[[#This Row],[Date:]],"mmddyyyy"),2)</f>
        <v>08</v>
      </c>
      <c r="Y1514" s="6">
        <f>DATE(Data7[[#This Row],[Year]],Data7[[#This Row],[Month]],Data7[[#This Row],[Day]])</f>
        <v>45509</v>
      </c>
    </row>
    <row r="1515" spans="1:25" x14ac:dyDescent="0.3">
      <c r="A1515" s="5">
        <v>45510.268423379632</v>
      </c>
      <c r="B1515" s="7" t="s">
        <v>31</v>
      </c>
      <c r="C1515" s="6" t="s">
        <v>2002</v>
      </c>
      <c r="D1515" s="7" t="s">
        <v>1959</v>
      </c>
      <c r="E1515" s="8">
        <v>7</v>
      </c>
      <c r="F1515" s="7" t="s">
        <v>68</v>
      </c>
      <c r="G1515" s="7" t="s">
        <v>68</v>
      </c>
      <c r="H1515" s="7" t="s">
        <v>1960</v>
      </c>
      <c r="I1515" s="7" t="s">
        <v>44</v>
      </c>
      <c r="J1515" s="19" t="str">
        <f>IFERROR(INDEX('Employee Info'!$C$3:$E$200,MATCH(Data7[[#This Row],[Name:]],'Employee Info'!$B$3:$B$200,0),MATCH(Data7[[#This Row],[Hours Type:]],'Employee Info'!$C$2:$E$2,0)),"")</f>
        <v/>
      </c>
      <c r="K1515" s="19" t="str">
        <f>IFERROR(INDEX('Employee Info'!$C$3:$J$200,MATCH(Data7[[#This Row],[Name:]],'Employee Info'!$B$3:$B$200,0),MATCH(Data7[[#Headers],[Truck]],'Employee Info'!$C$2:$J$2,0)),"")</f>
        <v/>
      </c>
      <c r="L1515" s="19" t="str">
        <f>IFERROR(INDEX('Employee Info'!$C$3:$J$200,MATCH(Data7[[#This Row],[Name:]],'Employee Info'!$B$3:$B$200,0),MATCH(Data7[[#Headers],[Phone]],'Employee Info'!$C$2:$J$2,0)),"")</f>
        <v/>
      </c>
      <c r="M1515" s="19" t="str">
        <f>IFERROR(INDEX('Employee Info'!$C$3:$J$200,MATCH(Data7[[#This Row],[Name:]],'Employee Info'!$B$3:$B$200,0),MATCH(Data7[[#Headers],[Tech]],'Employee Info'!$C$2:$J$2,0)),"")</f>
        <v/>
      </c>
      <c r="N1515" s="19" t="str">
        <f>IFERROR(INDEX('Employee Info'!$C$3:$J$200,MATCH(Data7[[#This Row],[Name:]],'Employee Info'!$B$3:$B$200,0),MATCH(Data7[[#Headers],[Other]],'Employee Info'!$C$2:$J$2,0)),"")</f>
        <v/>
      </c>
      <c r="O1515" s="19">
        <f>IFERROR((Data7[[#This Row],[Hours:]]*SUM(Data7[[#This Row],[Rate]:[Other]])),"")</f>
        <v>0</v>
      </c>
      <c r="P1515" s="7" t="str">
        <f>IF(Data7[[#This Row],[WO'#:]]="","Riley #","WO#")</f>
        <v>Riley #</v>
      </c>
      <c r="Q1515" s="7">
        <f>IFERROR(WEEKNUM(Data7[[#This Row],[Date:]]),"")</f>
        <v>32</v>
      </c>
      <c r="R1515" s="6">
        <f t="shared" si="69"/>
        <v>45508</v>
      </c>
      <c r="S1515" s="6">
        <f>Data7[[#This Row],[Week Start]]+7</f>
        <v>45515</v>
      </c>
      <c r="T1515" s="7" t="str">
        <f t="shared" si="70"/>
        <v>8/4/2024 - 8/11/2024</v>
      </c>
      <c r="U1515" s="7" t="str">
        <f t="shared" si="71"/>
        <v>Time Card</v>
      </c>
      <c r="V1515" s="8" t="str">
        <f>RIGHT(TEXT(Data7[[#This Row],[Date:]],"mmddyyyy"),4)</f>
        <v>2024</v>
      </c>
      <c r="W1515" s="8" t="str">
        <f>MID(TEXT(Data7[[#This Row],[Date:]],"mmddyyyy"),3,2)</f>
        <v>05</v>
      </c>
      <c r="X1515" s="8" t="str">
        <f>LEFT(TEXT(Data7[[#This Row],[Date:]],"mmddyyyy"),2)</f>
        <v>08</v>
      </c>
      <c r="Y1515" s="6">
        <f>DATE(Data7[[#This Row],[Year]],Data7[[#This Row],[Month]],Data7[[#This Row],[Day]])</f>
        <v>45509</v>
      </c>
    </row>
    <row r="1516" spans="1:25" x14ac:dyDescent="0.3">
      <c r="A1516" s="5">
        <v>45514.410878935189</v>
      </c>
      <c r="B1516" s="7" t="s">
        <v>66</v>
      </c>
      <c r="C1516" s="6" t="s">
        <v>2007</v>
      </c>
      <c r="D1516" s="7" t="s">
        <v>2031</v>
      </c>
      <c r="E1516" s="8">
        <v>4</v>
      </c>
      <c r="F1516" s="7">
        <v>6984733</v>
      </c>
      <c r="G1516" s="7" t="s">
        <v>68</v>
      </c>
      <c r="H1516" s="7" t="s">
        <v>756</v>
      </c>
      <c r="I1516" s="7" t="s">
        <v>44</v>
      </c>
      <c r="J1516" s="19" t="str">
        <f>IFERROR(INDEX('Employee Info'!$C$3:$E$200,MATCH(Data7[[#This Row],[Name:]],'Employee Info'!$B$3:$B$200,0),MATCH(Data7[[#This Row],[Hours Type:]],'Employee Info'!$C$2:$E$2,0)),"")</f>
        <v/>
      </c>
      <c r="K1516" s="19" t="str">
        <f>IFERROR(INDEX('Employee Info'!$C$3:$J$200,MATCH(Data7[[#This Row],[Name:]],'Employee Info'!$B$3:$B$200,0),MATCH(Data7[[#Headers],[Truck]],'Employee Info'!$C$2:$J$2,0)),"")</f>
        <v/>
      </c>
      <c r="L1516" s="19" t="str">
        <f>IFERROR(INDEX('Employee Info'!$C$3:$J$200,MATCH(Data7[[#This Row],[Name:]],'Employee Info'!$B$3:$B$200,0),MATCH(Data7[[#Headers],[Phone]],'Employee Info'!$C$2:$J$2,0)),"")</f>
        <v/>
      </c>
      <c r="M1516" s="19" t="str">
        <f>IFERROR(INDEX('Employee Info'!$C$3:$J$200,MATCH(Data7[[#This Row],[Name:]],'Employee Info'!$B$3:$B$200,0),MATCH(Data7[[#Headers],[Tech]],'Employee Info'!$C$2:$J$2,0)),"")</f>
        <v/>
      </c>
      <c r="N1516" s="19" t="str">
        <f>IFERROR(INDEX('Employee Info'!$C$3:$J$200,MATCH(Data7[[#This Row],[Name:]],'Employee Info'!$B$3:$B$200,0),MATCH(Data7[[#Headers],[Other]],'Employee Info'!$C$2:$J$2,0)),"")</f>
        <v/>
      </c>
      <c r="O1516" s="19">
        <f>IFERROR((Data7[[#This Row],[Hours:]]*SUM(Data7[[#This Row],[Rate]:[Other]])),"")</f>
        <v>0</v>
      </c>
      <c r="P1516" s="7" t="str">
        <f>IF(Data7[[#This Row],[WO'#:]]="","Riley #","WO#")</f>
        <v>WO#</v>
      </c>
      <c r="Q1516" s="7">
        <f>IFERROR(WEEKNUM(Data7[[#This Row],[Date:]]),"")</f>
        <v>32</v>
      </c>
      <c r="R1516" s="6">
        <f t="shared" si="69"/>
        <v>45508</v>
      </c>
      <c r="S1516" s="6">
        <f>Data7[[#This Row],[Week Start]]+7</f>
        <v>45515</v>
      </c>
      <c r="T1516" s="7" t="str">
        <f t="shared" si="70"/>
        <v>8/4/2024 - 8/11/2024</v>
      </c>
      <c r="U1516" s="7" t="str">
        <f t="shared" si="71"/>
        <v>Time Card</v>
      </c>
      <c r="V1516" s="8" t="str">
        <f>RIGHT(TEXT(Data7[[#This Row],[Date:]],"mmddyyyy"),4)</f>
        <v>2024</v>
      </c>
      <c r="W1516" s="8" t="str">
        <f>MID(TEXT(Data7[[#This Row],[Date:]],"mmddyyyy"),3,2)</f>
        <v>06</v>
      </c>
      <c r="X1516" s="8" t="str">
        <f>LEFT(TEXT(Data7[[#This Row],[Date:]],"mmddyyyy"),2)</f>
        <v>08</v>
      </c>
      <c r="Y1516" s="6">
        <f>DATE(Data7[[#This Row],[Year]],Data7[[#This Row],[Month]],Data7[[#This Row],[Day]])</f>
        <v>45510</v>
      </c>
    </row>
    <row r="1517" spans="1:25" x14ac:dyDescent="0.3">
      <c r="A1517" s="5">
        <v>45511.409901967592</v>
      </c>
      <c r="B1517" s="7" t="s">
        <v>35</v>
      </c>
      <c r="C1517" s="6" t="s">
        <v>2007</v>
      </c>
      <c r="D1517" s="7" t="s">
        <v>1980</v>
      </c>
      <c r="E1517" s="8">
        <v>3</v>
      </c>
      <c r="F1517" s="7">
        <v>7128669</v>
      </c>
      <c r="G1517" s="7" t="s">
        <v>68</v>
      </c>
      <c r="H1517" s="7" t="s">
        <v>756</v>
      </c>
      <c r="I1517" s="7" t="s">
        <v>45</v>
      </c>
      <c r="J1517" s="19" t="str">
        <f>IFERROR(INDEX('Employee Info'!$C$3:$E$200,MATCH(Data7[[#This Row],[Name:]],'Employee Info'!$B$3:$B$200,0),MATCH(Data7[[#This Row],[Hours Type:]],'Employee Info'!$C$2:$E$2,0)),"")</f>
        <v/>
      </c>
      <c r="K1517" s="19" t="str">
        <f>IFERROR(INDEX('Employee Info'!$C$3:$J$200,MATCH(Data7[[#This Row],[Name:]],'Employee Info'!$B$3:$B$200,0),MATCH(Data7[[#Headers],[Truck]],'Employee Info'!$C$2:$J$2,0)),"")</f>
        <v/>
      </c>
      <c r="L1517" s="19" t="str">
        <f>IFERROR(INDEX('Employee Info'!$C$3:$J$200,MATCH(Data7[[#This Row],[Name:]],'Employee Info'!$B$3:$B$200,0),MATCH(Data7[[#Headers],[Phone]],'Employee Info'!$C$2:$J$2,0)),"")</f>
        <v/>
      </c>
      <c r="M1517" s="19" t="str">
        <f>IFERROR(INDEX('Employee Info'!$C$3:$J$200,MATCH(Data7[[#This Row],[Name:]],'Employee Info'!$B$3:$B$200,0),MATCH(Data7[[#Headers],[Tech]],'Employee Info'!$C$2:$J$2,0)),"")</f>
        <v/>
      </c>
      <c r="N1517" s="19" t="str">
        <f>IFERROR(INDEX('Employee Info'!$C$3:$J$200,MATCH(Data7[[#This Row],[Name:]],'Employee Info'!$B$3:$B$200,0),MATCH(Data7[[#Headers],[Other]],'Employee Info'!$C$2:$J$2,0)),"")</f>
        <v/>
      </c>
      <c r="O1517" s="19">
        <f>IFERROR((Data7[[#This Row],[Hours:]]*SUM(Data7[[#This Row],[Rate]:[Other]])),"")</f>
        <v>0</v>
      </c>
      <c r="P1517" s="7" t="str">
        <f>IF(Data7[[#This Row],[WO'#:]]="","Riley #","WO#")</f>
        <v>WO#</v>
      </c>
      <c r="Q1517" s="7">
        <f>IFERROR(WEEKNUM(Data7[[#This Row],[Date:]]),"")</f>
        <v>32</v>
      </c>
      <c r="R1517" s="6">
        <f t="shared" si="69"/>
        <v>45508</v>
      </c>
      <c r="S1517" s="6">
        <f>Data7[[#This Row],[Week Start]]+7</f>
        <v>45515</v>
      </c>
      <c r="T1517" s="7" t="str">
        <f t="shared" si="70"/>
        <v>8/4/2024 - 8/11/2024</v>
      </c>
      <c r="U1517" s="7" t="str">
        <f t="shared" si="71"/>
        <v>Time Card</v>
      </c>
      <c r="V1517" s="8" t="str">
        <f>RIGHT(TEXT(Data7[[#This Row],[Date:]],"mmddyyyy"),4)</f>
        <v>2024</v>
      </c>
      <c r="W1517" s="8" t="str">
        <f>MID(TEXT(Data7[[#This Row],[Date:]],"mmddyyyy"),3,2)</f>
        <v>06</v>
      </c>
      <c r="X1517" s="8" t="str">
        <f>LEFT(TEXT(Data7[[#This Row],[Date:]],"mmddyyyy"),2)</f>
        <v>08</v>
      </c>
      <c r="Y1517" s="6">
        <f>DATE(Data7[[#This Row],[Year]],Data7[[#This Row],[Month]],Data7[[#This Row],[Day]])</f>
        <v>45510</v>
      </c>
    </row>
    <row r="1518" spans="1:25" x14ac:dyDescent="0.3">
      <c r="A1518" s="5">
        <v>45514.414623958335</v>
      </c>
      <c r="B1518" s="7" t="s">
        <v>66</v>
      </c>
      <c r="C1518" s="6" t="s">
        <v>2007</v>
      </c>
      <c r="D1518" s="7" t="s">
        <v>2035</v>
      </c>
      <c r="E1518" s="8">
        <v>4</v>
      </c>
      <c r="F1518" s="7">
        <v>7128669</v>
      </c>
      <c r="G1518" s="7" t="s">
        <v>68</v>
      </c>
      <c r="H1518" s="7" t="s">
        <v>756</v>
      </c>
      <c r="I1518" s="7" t="s">
        <v>45</v>
      </c>
      <c r="J1518" s="19" t="str">
        <f>IFERROR(INDEX('Employee Info'!$C$3:$E$200,MATCH(Data7[[#This Row],[Name:]],'Employee Info'!$B$3:$B$200,0),MATCH(Data7[[#This Row],[Hours Type:]],'Employee Info'!$C$2:$E$2,0)),"")</f>
        <v/>
      </c>
      <c r="K1518" s="19" t="str">
        <f>IFERROR(INDEX('Employee Info'!$C$3:$J$200,MATCH(Data7[[#This Row],[Name:]],'Employee Info'!$B$3:$B$200,0),MATCH(Data7[[#Headers],[Truck]],'Employee Info'!$C$2:$J$2,0)),"")</f>
        <v/>
      </c>
      <c r="L1518" s="19" t="str">
        <f>IFERROR(INDEX('Employee Info'!$C$3:$J$200,MATCH(Data7[[#This Row],[Name:]],'Employee Info'!$B$3:$B$200,0),MATCH(Data7[[#Headers],[Phone]],'Employee Info'!$C$2:$J$2,0)),"")</f>
        <v/>
      </c>
      <c r="M1518" s="19" t="str">
        <f>IFERROR(INDEX('Employee Info'!$C$3:$J$200,MATCH(Data7[[#This Row],[Name:]],'Employee Info'!$B$3:$B$200,0),MATCH(Data7[[#Headers],[Tech]],'Employee Info'!$C$2:$J$2,0)),"")</f>
        <v/>
      </c>
      <c r="N1518" s="19" t="str">
        <f>IFERROR(INDEX('Employee Info'!$C$3:$J$200,MATCH(Data7[[#This Row],[Name:]],'Employee Info'!$B$3:$B$200,0),MATCH(Data7[[#Headers],[Other]],'Employee Info'!$C$2:$J$2,0)),"")</f>
        <v/>
      </c>
      <c r="O1518" s="19">
        <f>IFERROR((Data7[[#This Row],[Hours:]]*SUM(Data7[[#This Row],[Rate]:[Other]])),"")</f>
        <v>0</v>
      </c>
      <c r="P1518" s="7" t="str">
        <f>IF(Data7[[#This Row],[WO'#:]]="","Riley #","WO#")</f>
        <v>WO#</v>
      </c>
      <c r="Q1518" s="7">
        <f>IFERROR(WEEKNUM(Data7[[#This Row],[Date:]]),"")</f>
        <v>32</v>
      </c>
      <c r="R1518" s="6">
        <f t="shared" si="69"/>
        <v>45508</v>
      </c>
      <c r="S1518" s="6">
        <f>Data7[[#This Row],[Week Start]]+7</f>
        <v>45515</v>
      </c>
      <c r="T1518" s="7" t="str">
        <f t="shared" si="70"/>
        <v>8/4/2024 - 8/11/2024</v>
      </c>
      <c r="U1518" s="7" t="str">
        <f t="shared" si="71"/>
        <v>Time Card</v>
      </c>
      <c r="V1518" s="8" t="str">
        <f>RIGHT(TEXT(Data7[[#This Row],[Date:]],"mmddyyyy"),4)</f>
        <v>2024</v>
      </c>
      <c r="W1518" s="8" t="str">
        <f>MID(TEXT(Data7[[#This Row],[Date:]],"mmddyyyy"),3,2)</f>
        <v>06</v>
      </c>
      <c r="X1518" s="8" t="str">
        <f>LEFT(TEXT(Data7[[#This Row],[Date:]],"mmddyyyy"),2)</f>
        <v>08</v>
      </c>
      <c r="Y1518" s="6">
        <f>DATE(Data7[[#This Row],[Year]],Data7[[#This Row],[Month]],Data7[[#This Row],[Day]])</f>
        <v>45510</v>
      </c>
    </row>
    <row r="1519" spans="1:25" x14ac:dyDescent="0.3">
      <c r="A1519" s="5">
        <v>45511.408987731484</v>
      </c>
      <c r="B1519" s="7" t="s">
        <v>35</v>
      </c>
      <c r="C1519" s="6" t="s">
        <v>2007</v>
      </c>
      <c r="D1519" s="7" t="s">
        <v>2009</v>
      </c>
      <c r="E1519" s="8">
        <v>8</v>
      </c>
      <c r="F1519" s="7">
        <v>7135769</v>
      </c>
      <c r="G1519" s="7" t="s">
        <v>68</v>
      </c>
      <c r="H1519" s="7" t="s">
        <v>756</v>
      </c>
      <c r="I1519" s="7" t="s">
        <v>44</v>
      </c>
      <c r="J1519" s="19" t="str">
        <f>IFERROR(INDEX('Employee Info'!$C$3:$E$200,MATCH(Data7[[#This Row],[Name:]],'Employee Info'!$B$3:$B$200,0),MATCH(Data7[[#This Row],[Hours Type:]],'Employee Info'!$C$2:$E$2,0)),"")</f>
        <v/>
      </c>
      <c r="K1519" s="19" t="str">
        <f>IFERROR(INDEX('Employee Info'!$C$3:$J$200,MATCH(Data7[[#This Row],[Name:]],'Employee Info'!$B$3:$B$200,0),MATCH(Data7[[#Headers],[Truck]],'Employee Info'!$C$2:$J$2,0)),"")</f>
        <v/>
      </c>
      <c r="L1519" s="19" t="str">
        <f>IFERROR(INDEX('Employee Info'!$C$3:$J$200,MATCH(Data7[[#This Row],[Name:]],'Employee Info'!$B$3:$B$200,0),MATCH(Data7[[#Headers],[Phone]],'Employee Info'!$C$2:$J$2,0)),"")</f>
        <v/>
      </c>
      <c r="M1519" s="19" t="str">
        <f>IFERROR(INDEX('Employee Info'!$C$3:$J$200,MATCH(Data7[[#This Row],[Name:]],'Employee Info'!$B$3:$B$200,0),MATCH(Data7[[#Headers],[Tech]],'Employee Info'!$C$2:$J$2,0)),"")</f>
        <v/>
      </c>
      <c r="N1519" s="19" t="str">
        <f>IFERROR(INDEX('Employee Info'!$C$3:$J$200,MATCH(Data7[[#This Row],[Name:]],'Employee Info'!$B$3:$B$200,0),MATCH(Data7[[#Headers],[Other]],'Employee Info'!$C$2:$J$2,0)),"")</f>
        <v/>
      </c>
      <c r="O1519" s="19">
        <f>IFERROR((Data7[[#This Row],[Hours:]]*SUM(Data7[[#This Row],[Rate]:[Other]])),"")</f>
        <v>0</v>
      </c>
      <c r="P1519" s="7" t="str">
        <f>IF(Data7[[#This Row],[WO'#:]]="","Riley #","WO#")</f>
        <v>WO#</v>
      </c>
      <c r="Q1519" s="7">
        <f>IFERROR(WEEKNUM(Data7[[#This Row],[Date:]]),"")</f>
        <v>32</v>
      </c>
      <c r="R1519" s="6">
        <f t="shared" si="69"/>
        <v>45508</v>
      </c>
      <c r="S1519" s="6">
        <f>Data7[[#This Row],[Week Start]]+7</f>
        <v>45515</v>
      </c>
      <c r="T1519" s="7" t="str">
        <f t="shared" si="70"/>
        <v>8/4/2024 - 8/11/2024</v>
      </c>
      <c r="U1519" s="7" t="str">
        <f t="shared" si="71"/>
        <v>Time Card</v>
      </c>
      <c r="V1519" s="8" t="str">
        <f>RIGHT(TEXT(Data7[[#This Row],[Date:]],"mmddyyyy"),4)</f>
        <v>2024</v>
      </c>
      <c r="W1519" s="8" t="str">
        <f>MID(TEXT(Data7[[#This Row],[Date:]],"mmddyyyy"),3,2)</f>
        <v>06</v>
      </c>
      <c r="X1519" s="8" t="str">
        <f>LEFT(TEXT(Data7[[#This Row],[Date:]],"mmddyyyy"),2)</f>
        <v>08</v>
      </c>
      <c r="Y1519" s="6">
        <f>DATE(Data7[[#This Row],[Year]],Data7[[#This Row],[Month]],Data7[[#This Row],[Day]])</f>
        <v>45510</v>
      </c>
    </row>
    <row r="1520" spans="1:25" x14ac:dyDescent="0.3">
      <c r="A1520" s="5">
        <v>45513.622271412038</v>
      </c>
      <c r="B1520" s="7" t="s">
        <v>66</v>
      </c>
      <c r="C1520" s="6" t="s">
        <v>2007</v>
      </c>
      <c r="D1520" s="7" t="s">
        <v>2029</v>
      </c>
      <c r="E1520" s="8">
        <v>1</v>
      </c>
      <c r="F1520" s="7">
        <v>7139590</v>
      </c>
      <c r="G1520" s="7" t="s">
        <v>68</v>
      </c>
      <c r="H1520" s="7" t="s">
        <v>756</v>
      </c>
      <c r="I1520" s="7" t="s">
        <v>44</v>
      </c>
      <c r="J1520" s="19" t="str">
        <f>IFERROR(INDEX('Employee Info'!$C$3:$E$200,MATCH(Data7[[#This Row],[Name:]],'Employee Info'!$B$3:$B$200,0),MATCH(Data7[[#This Row],[Hours Type:]],'Employee Info'!$C$2:$E$2,0)),"")</f>
        <v/>
      </c>
      <c r="K1520" s="19" t="str">
        <f>IFERROR(INDEX('Employee Info'!$C$3:$J$200,MATCH(Data7[[#This Row],[Name:]],'Employee Info'!$B$3:$B$200,0),MATCH(Data7[[#Headers],[Truck]],'Employee Info'!$C$2:$J$2,0)),"")</f>
        <v/>
      </c>
      <c r="L1520" s="19" t="str">
        <f>IFERROR(INDEX('Employee Info'!$C$3:$J$200,MATCH(Data7[[#This Row],[Name:]],'Employee Info'!$B$3:$B$200,0),MATCH(Data7[[#Headers],[Phone]],'Employee Info'!$C$2:$J$2,0)),"")</f>
        <v/>
      </c>
      <c r="M1520" s="19" t="str">
        <f>IFERROR(INDEX('Employee Info'!$C$3:$J$200,MATCH(Data7[[#This Row],[Name:]],'Employee Info'!$B$3:$B$200,0),MATCH(Data7[[#Headers],[Tech]],'Employee Info'!$C$2:$J$2,0)),"")</f>
        <v/>
      </c>
      <c r="N1520" s="19" t="str">
        <f>IFERROR(INDEX('Employee Info'!$C$3:$J$200,MATCH(Data7[[#This Row],[Name:]],'Employee Info'!$B$3:$B$200,0),MATCH(Data7[[#Headers],[Other]],'Employee Info'!$C$2:$J$2,0)),"")</f>
        <v/>
      </c>
      <c r="O1520" s="19">
        <f>IFERROR((Data7[[#This Row],[Hours:]]*SUM(Data7[[#This Row],[Rate]:[Other]])),"")</f>
        <v>0</v>
      </c>
      <c r="P1520" s="7" t="str">
        <f>IF(Data7[[#This Row],[WO'#:]]="","Riley #","WO#")</f>
        <v>WO#</v>
      </c>
      <c r="Q1520" s="7">
        <f>IFERROR(WEEKNUM(Data7[[#This Row],[Date:]]),"")</f>
        <v>32</v>
      </c>
      <c r="R1520" s="6">
        <f t="shared" si="69"/>
        <v>45508</v>
      </c>
      <c r="S1520" s="6">
        <f>Data7[[#This Row],[Week Start]]+7</f>
        <v>45515</v>
      </c>
      <c r="T1520" s="7" t="str">
        <f t="shared" si="70"/>
        <v>8/4/2024 - 8/11/2024</v>
      </c>
      <c r="U1520" s="7" t="str">
        <f t="shared" si="71"/>
        <v>Time Card</v>
      </c>
      <c r="V1520" s="8" t="str">
        <f>RIGHT(TEXT(Data7[[#This Row],[Date:]],"mmddyyyy"),4)</f>
        <v>2024</v>
      </c>
      <c r="W1520" s="8" t="str">
        <f>MID(TEXT(Data7[[#This Row],[Date:]],"mmddyyyy"),3,2)</f>
        <v>06</v>
      </c>
      <c r="X1520" s="8" t="str">
        <f>LEFT(TEXT(Data7[[#This Row],[Date:]],"mmddyyyy"),2)</f>
        <v>08</v>
      </c>
      <c r="Y1520" s="6">
        <f>DATE(Data7[[#This Row],[Year]],Data7[[#This Row],[Month]],Data7[[#This Row],[Day]])</f>
        <v>45510</v>
      </c>
    </row>
    <row r="1521" spans="1:25" x14ac:dyDescent="0.3">
      <c r="A1521" s="5">
        <v>45510.583474999999</v>
      </c>
      <c r="B1521" s="7" t="s">
        <v>23</v>
      </c>
      <c r="C1521" s="6" t="s">
        <v>2007</v>
      </c>
      <c r="D1521" s="7" t="s">
        <v>63</v>
      </c>
      <c r="E1521" s="8">
        <v>8</v>
      </c>
      <c r="F1521" s="7" t="s">
        <v>68</v>
      </c>
      <c r="G1521" s="7" t="s">
        <v>68</v>
      </c>
      <c r="H1521" s="7" t="s">
        <v>536</v>
      </c>
      <c r="I1521" s="7" t="s">
        <v>44</v>
      </c>
      <c r="J1521" s="19" t="str">
        <f>IFERROR(INDEX('Employee Info'!$C$3:$E$200,MATCH(Data7[[#This Row],[Name:]],'Employee Info'!$B$3:$B$200,0),MATCH(Data7[[#This Row],[Hours Type:]],'Employee Info'!$C$2:$E$2,0)),"")</f>
        <v/>
      </c>
      <c r="K1521" s="19" t="str">
        <f>IFERROR(INDEX('Employee Info'!$C$3:$J$200,MATCH(Data7[[#This Row],[Name:]],'Employee Info'!$B$3:$B$200,0),MATCH(Data7[[#Headers],[Truck]],'Employee Info'!$C$2:$J$2,0)),"")</f>
        <v/>
      </c>
      <c r="L1521" s="19" t="str">
        <f>IFERROR(INDEX('Employee Info'!$C$3:$J$200,MATCH(Data7[[#This Row],[Name:]],'Employee Info'!$B$3:$B$200,0),MATCH(Data7[[#Headers],[Phone]],'Employee Info'!$C$2:$J$2,0)),"")</f>
        <v/>
      </c>
      <c r="M1521" s="19" t="str">
        <f>IFERROR(INDEX('Employee Info'!$C$3:$J$200,MATCH(Data7[[#This Row],[Name:]],'Employee Info'!$B$3:$B$200,0),MATCH(Data7[[#Headers],[Tech]],'Employee Info'!$C$2:$J$2,0)),"")</f>
        <v/>
      </c>
      <c r="N1521" s="19" t="str">
        <f>IFERROR(INDEX('Employee Info'!$C$3:$J$200,MATCH(Data7[[#This Row],[Name:]],'Employee Info'!$B$3:$B$200,0),MATCH(Data7[[#Headers],[Other]],'Employee Info'!$C$2:$J$2,0)),"")</f>
        <v/>
      </c>
      <c r="O1521" s="19">
        <f>IFERROR((Data7[[#This Row],[Hours:]]*SUM(Data7[[#This Row],[Rate]:[Other]])),"")</f>
        <v>0</v>
      </c>
      <c r="P1521" s="7" t="str">
        <f>IF(Data7[[#This Row],[WO'#:]]="","Riley #","WO#")</f>
        <v>Riley #</v>
      </c>
      <c r="Q1521" s="7">
        <f>IFERROR(WEEKNUM(Data7[[#This Row],[Date:]]),"")</f>
        <v>32</v>
      </c>
      <c r="R1521" s="6">
        <f t="shared" si="69"/>
        <v>45508</v>
      </c>
      <c r="S1521" s="6">
        <f>Data7[[#This Row],[Week Start]]+7</f>
        <v>45515</v>
      </c>
      <c r="T1521" s="7" t="str">
        <f t="shared" si="70"/>
        <v>8/4/2024 - 8/11/2024</v>
      </c>
      <c r="U1521" s="7" t="str">
        <f t="shared" si="71"/>
        <v>Time Card</v>
      </c>
      <c r="V1521" s="8" t="str">
        <f>RIGHT(TEXT(Data7[[#This Row],[Date:]],"mmddyyyy"),4)</f>
        <v>2024</v>
      </c>
      <c r="W1521" s="8" t="str">
        <f>MID(TEXT(Data7[[#This Row],[Date:]],"mmddyyyy"),3,2)</f>
        <v>06</v>
      </c>
      <c r="X1521" s="8" t="str">
        <f>LEFT(TEXT(Data7[[#This Row],[Date:]],"mmddyyyy"),2)</f>
        <v>08</v>
      </c>
      <c r="Y1521" s="6">
        <f>DATE(Data7[[#This Row],[Year]],Data7[[#This Row],[Month]],Data7[[#This Row],[Day]])</f>
        <v>45510</v>
      </c>
    </row>
    <row r="1522" spans="1:25" x14ac:dyDescent="0.3">
      <c r="A1522" s="5">
        <v>45510.585757407411</v>
      </c>
      <c r="B1522" s="7" t="s">
        <v>65</v>
      </c>
      <c r="C1522" s="6" t="s">
        <v>2007</v>
      </c>
      <c r="D1522" s="7" t="s">
        <v>63</v>
      </c>
      <c r="E1522" s="8">
        <v>8</v>
      </c>
      <c r="F1522" s="7" t="s">
        <v>68</v>
      </c>
      <c r="G1522" s="7" t="s">
        <v>68</v>
      </c>
      <c r="H1522" s="7" t="s">
        <v>536</v>
      </c>
      <c r="I1522" s="7" t="s">
        <v>44</v>
      </c>
      <c r="J1522" s="19" t="str">
        <f>IFERROR(INDEX('Employee Info'!$C$3:$E$200,MATCH(Data7[[#This Row],[Name:]],'Employee Info'!$B$3:$B$200,0),MATCH(Data7[[#This Row],[Hours Type:]],'Employee Info'!$C$2:$E$2,0)),"")</f>
        <v/>
      </c>
      <c r="K1522" s="19" t="str">
        <f>IFERROR(INDEX('Employee Info'!$C$3:$J$200,MATCH(Data7[[#This Row],[Name:]],'Employee Info'!$B$3:$B$200,0),MATCH(Data7[[#Headers],[Truck]],'Employee Info'!$C$2:$J$2,0)),"")</f>
        <v/>
      </c>
      <c r="L1522" s="19" t="str">
        <f>IFERROR(INDEX('Employee Info'!$C$3:$J$200,MATCH(Data7[[#This Row],[Name:]],'Employee Info'!$B$3:$B$200,0),MATCH(Data7[[#Headers],[Phone]],'Employee Info'!$C$2:$J$2,0)),"")</f>
        <v/>
      </c>
      <c r="M1522" s="19" t="str">
        <f>IFERROR(INDEX('Employee Info'!$C$3:$J$200,MATCH(Data7[[#This Row],[Name:]],'Employee Info'!$B$3:$B$200,0),MATCH(Data7[[#Headers],[Tech]],'Employee Info'!$C$2:$J$2,0)),"")</f>
        <v/>
      </c>
      <c r="N1522" s="19" t="str">
        <f>IFERROR(INDEX('Employee Info'!$C$3:$J$200,MATCH(Data7[[#This Row],[Name:]],'Employee Info'!$B$3:$B$200,0),MATCH(Data7[[#Headers],[Other]],'Employee Info'!$C$2:$J$2,0)),"")</f>
        <v/>
      </c>
      <c r="O1522" s="19">
        <f>IFERROR((Data7[[#This Row],[Hours:]]*SUM(Data7[[#This Row],[Rate]:[Other]])),"")</f>
        <v>0</v>
      </c>
      <c r="P1522" s="7" t="str">
        <f>IF(Data7[[#This Row],[WO'#:]]="","Riley #","WO#")</f>
        <v>Riley #</v>
      </c>
      <c r="Q1522" s="7">
        <f>IFERROR(WEEKNUM(Data7[[#This Row],[Date:]]),"")</f>
        <v>32</v>
      </c>
      <c r="R1522" s="6">
        <f t="shared" si="69"/>
        <v>45508</v>
      </c>
      <c r="S1522" s="6">
        <f>Data7[[#This Row],[Week Start]]+7</f>
        <v>45515</v>
      </c>
      <c r="T1522" s="7" t="str">
        <f t="shared" si="70"/>
        <v>8/4/2024 - 8/11/2024</v>
      </c>
      <c r="U1522" s="7" t="str">
        <f t="shared" si="71"/>
        <v>Time Card</v>
      </c>
      <c r="V1522" s="8" t="str">
        <f>RIGHT(TEXT(Data7[[#This Row],[Date:]],"mmddyyyy"),4)</f>
        <v>2024</v>
      </c>
      <c r="W1522" s="8" t="str">
        <f>MID(TEXT(Data7[[#This Row],[Date:]],"mmddyyyy"),3,2)</f>
        <v>06</v>
      </c>
      <c r="X1522" s="8" t="str">
        <f>LEFT(TEXT(Data7[[#This Row],[Date:]],"mmddyyyy"),2)</f>
        <v>08</v>
      </c>
      <c r="Y1522" s="6">
        <f>DATE(Data7[[#This Row],[Year]],Data7[[#This Row],[Month]],Data7[[#This Row],[Day]])</f>
        <v>45510</v>
      </c>
    </row>
    <row r="1523" spans="1:25" x14ac:dyDescent="0.3">
      <c r="A1523" s="5">
        <v>45513.616500578704</v>
      </c>
      <c r="B1523" s="7" t="s">
        <v>66</v>
      </c>
      <c r="C1523" s="6" t="s">
        <v>2007</v>
      </c>
      <c r="D1523" s="7" t="s">
        <v>558</v>
      </c>
      <c r="E1523" s="8">
        <v>1</v>
      </c>
      <c r="F1523" s="7" t="s">
        <v>68</v>
      </c>
      <c r="G1523" s="7" t="s">
        <v>68</v>
      </c>
      <c r="H1523" s="7" t="s">
        <v>536</v>
      </c>
      <c r="I1523" s="7" t="s">
        <v>44</v>
      </c>
      <c r="J1523" s="19" t="str">
        <f>IFERROR(INDEX('Employee Info'!$C$3:$E$200,MATCH(Data7[[#This Row],[Name:]],'Employee Info'!$B$3:$B$200,0),MATCH(Data7[[#This Row],[Hours Type:]],'Employee Info'!$C$2:$E$2,0)),"")</f>
        <v/>
      </c>
      <c r="K1523" s="19" t="str">
        <f>IFERROR(INDEX('Employee Info'!$C$3:$J$200,MATCH(Data7[[#This Row],[Name:]],'Employee Info'!$B$3:$B$200,0),MATCH(Data7[[#Headers],[Truck]],'Employee Info'!$C$2:$J$2,0)),"")</f>
        <v/>
      </c>
      <c r="L1523" s="19" t="str">
        <f>IFERROR(INDEX('Employee Info'!$C$3:$J$200,MATCH(Data7[[#This Row],[Name:]],'Employee Info'!$B$3:$B$200,0),MATCH(Data7[[#Headers],[Phone]],'Employee Info'!$C$2:$J$2,0)),"")</f>
        <v/>
      </c>
      <c r="M1523" s="19" t="str">
        <f>IFERROR(INDEX('Employee Info'!$C$3:$J$200,MATCH(Data7[[#This Row],[Name:]],'Employee Info'!$B$3:$B$200,0),MATCH(Data7[[#Headers],[Tech]],'Employee Info'!$C$2:$J$2,0)),"")</f>
        <v/>
      </c>
      <c r="N1523" s="19" t="str">
        <f>IFERROR(INDEX('Employee Info'!$C$3:$J$200,MATCH(Data7[[#This Row],[Name:]],'Employee Info'!$B$3:$B$200,0),MATCH(Data7[[#Headers],[Other]],'Employee Info'!$C$2:$J$2,0)),"")</f>
        <v/>
      </c>
      <c r="O1523" s="19">
        <f>IFERROR((Data7[[#This Row],[Hours:]]*SUM(Data7[[#This Row],[Rate]:[Other]])),"")</f>
        <v>0</v>
      </c>
      <c r="P1523" s="7" t="str">
        <f>IF(Data7[[#This Row],[WO'#:]]="","Riley #","WO#")</f>
        <v>Riley #</v>
      </c>
      <c r="Q1523" s="7">
        <f>IFERROR(WEEKNUM(Data7[[#This Row],[Date:]]),"")</f>
        <v>32</v>
      </c>
      <c r="R1523" s="6">
        <f t="shared" si="69"/>
        <v>45508</v>
      </c>
      <c r="S1523" s="6">
        <f>Data7[[#This Row],[Week Start]]+7</f>
        <v>45515</v>
      </c>
      <c r="T1523" s="7" t="str">
        <f t="shared" si="70"/>
        <v>8/4/2024 - 8/11/2024</v>
      </c>
      <c r="U1523" s="7" t="str">
        <f t="shared" si="71"/>
        <v>Time Card</v>
      </c>
      <c r="V1523" s="8" t="str">
        <f>RIGHT(TEXT(Data7[[#This Row],[Date:]],"mmddyyyy"),4)</f>
        <v>2024</v>
      </c>
      <c r="W1523" s="8" t="str">
        <f>MID(TEXT(Data7[[#This Row],[Date:]],"mmddyyyy"),3,2)</f>
        <v>06</v>
      </c>
      <c r="X1523" s="8" t="str">
        <f>LEFT(TEXT(Data7[[#This Row],[Date:]],"mmddyyyy"),2)</f>
        <v>08</v>
      </c>
      <c r="Y1523" s="6">
        <f>DATE(Data7[[#This Row],[Year]],Data7[[#This Row],[Month]],Data7[[#This Row],[Day]])</f>
        <v>45510</v>
      </c>
    </row>
    <row r="1524" spans="1:25" x14ac:dyDescent="0.3">
      <c r="A1524" s="5">
        <v>45513.617555787037</v>
      </c>
      <c r="B1524" s="7" t="s">
        <v>66</v>
      </c>
      <c r="C1524" s="6" t="s">
        <v>2007</v>
      </c>
      <c r="D1524" s="7" t="s">
        <v>2024</v>
      </c>
      <c r="E1524" s="8">
        <v>1</v>
      </c>
      <c r="F1524" s="7" t="s">
        <v>68</v>
      </c>
      <c r="G1524" s="7" t="s">
        <v>68</v>
      </c>
      <c r="H1524" s="7" t="s">
        <v>912</v>
      </c>
      <c r="I1524" s="7" t="s">
        <v>44</v>
      </c>
      <c r="J1524" s="19" t="str">
        <f>IFERROR(INDEX('Employee Info'!$C$3:$E$200,MATCH(Data7[[#This Row],[Name:]],'Employee Info'!$B$3:$B$200,0),MATCH(Data7[[#This Row],[Hours Type:]],'Employee Info'!$C$2:$E$2,0)),"")</f>
        <v/>
      </c>
      <c r="K1524" s="19" t="str">
        <f>IFERROR(INDEX('Employee Info'!$C$3:$J$200,MATCH(Data7[[#This Row],[Name:]],'Employee Info'!$B$3:$B$200,0),MATCH(Data7[[#Headers],[Truck]],'Employee Info'!$C$2:$J$2,0)),"")</f>
        <v/>
      </c>
      <c r="L1524" s="19" t="str">
        <f>IFERROR(INDEX('Employee Info'!$C$3:$J$200,MATCH(Data7[[#This Row],[Name:]],'Employee Info'!$B$3:$B$200,0),MATCH(Data7[[#Headers],[Phone]],'Employee Info'!$C$2:$J$2,0)),"")</f>
        <v/>
      </c>
      <c r="M1524" s="19" t="str">
        <f>IFERROR(INDEX('Employee Info'!$C$3:$J$200,MATCH(Data7[[#This Row],[Name:]],'Employee Info'!$B$3:$B$200,0),MATCH(Data7[[#Headers],[Tech]],'Employee Info'!$C$2:$J$2,0)),"")</f>
        <v/>
      </c>
      <c r="N1524" s="19" t="str">
        <f>IFERROR(INDEX('Employee Info'!$C$3:$J$200,MATCH(Data7[[#This Row],[Name:]],'Employee Info'!$B$3:$B$200,0),MATCH(Data7[[#Headers],[Other]],'Employee Info'!$C$2:$J$2,0)),"")</f>
        <v/>
      </c>
      <c r="O1524" s="19">
        <f>IFERROR((Data7[[#This Row],[Hours:]]*SUM(Data7[[#This Row],[Rate]:[Other]])),"")</f>
        <v>0</v>
      </c>
      <c r="P1524" s="7" t="str">
        <f>IF(Data7[[#This Row],[WO'#:]]="","Riley #","WO#")</f>
        <v>Riley #</v>
      </c>
      <c r="Q1524" s="7">
        <f>IFERROR(WEEKNUM(Data7[[#This Row],[Date:]]),"")</f>
        <v>32</v>
      </c>
      <c r="R1524" s="6">
        <f t="shared" si="69"/>
        <v>45508</v>
      </c>
      <c r="S1524" s="6">
        <f>Data7[[#This Row],[Week Start]]+7</f>
        <v>45515</v>
      </c>
      <c r="T1524" s="7" t="str">
        <f t="shared" si="70"/>
        <v>8/4/2024 - 8/11/2024</v>
      </c>
      <c r="U1524" s="7" t="str">
        <f t="shared" si="71"/>
        <v>Time Card</v>
      </c>
      <c r="V1524" s="8" t="str">
        <f>RIGHT(TEXT(Data7[[#This Row],[Date:]],"mmddyyyy"),4)</f>
        <v>2024</v>
      </c>
      <c r="W1524" s="8" t="str">
        <f>MID(TEXT(Data7[[#This Row],[Date:]],"mmddyyyy"),3,2)</f>
        <v>06</v>
      </c>
      <c r="X1524" s="8" t="str">
        <f>LEFT(TEXT(Data7[[#This Row],[Date:]],"mmddyyyy"),2)</f>
        <v>08</v>
      </c>
      <c r="Y1524" s="6">
        <f>DATE(Data7[[#This Row],[Year]],Data7[[#This Row],[Month]],Data7[[#This Row],[Day]])</f>
        <v>45510</v>
      </c>
    </row>
    <row r="1525" spans="1:25" x14ac:dyDescent="0.3">
      <c r="A1525" s="5">
        <v>45511.24551724537</v>
      </c>
      <c r="B1525" s="7" t="s">
        <v>31</v>
      </c>
      <c r="C1525" s="6" t="s">
        <v>2007</v>
      </c>
      <c r="D1525" s="7" t="s">
        <v>2008</v>
      </c>
      <c r="E1525" s="8">
        <v>2</v>
      </c>
      <c r="F1525" s="7" t="s">
        <v>68</v>
      </c>
      <c r="G1525" s="7" t="s">
        <v>68</v>
      </c>
      <c r="H1525" s="7" t="s">
        <v>922</v>
      </c>
      <c r="I1525" s="7" t="s">
        <v>44</v>
      </c>
      <c r="J1525" s="19" t="str">
        <f>IFERROR(INDEX('Employee Info'!$C$3:$E$200,MATCH(Data7[[#This Row],[Name:]],'Employee Info'!$B$3:$B$200,0),MATCH(Data7[[#This Row],[Hours Type:]],'Employee Info'!$C$2:$E$2,0)),"")</f>
        <v/>
      </c>
      <c r="K1525" s="19" t="str">
        <f>IFERROR(INDEX('Employee Info'!$C$3:$J$200,MATCH(Data7[[#This Row],[Name:]],'Employee Info'!$B$3:$B$200,0),MATCH(Data7[[#Headers],[Truck]],'Employee Info'!$C$2:$J$2,0)),"")</f>
        <v/>
      </c>
      <c r="L1525" s="19" t="str">
        <f>IFERROR(INDEX('Employee Info'!$C$3:$J$200,MATCH(Data7[[#This Row],[Name:]],'Employee Info'!$B$3:$B$200,0),MATCH(Data7[[#Headers],[Phone]],'Employee Info'!$C$2:$J$2,0)),"")</f>
        <v/>
      </c>
      <c r="M1525" s="19" t="str">
        <f>IFERROR(INDEX('Employee Info'!$C$3:$J$200,MATCH(Data7[[#This Row],[Name:]],'Employee Info'!$B$3:$B$200,0),MATCH(Data7[[#Headers],[Tech]],'Employee Info'!$C$2:$J$2,0)),"")</f>
        <v/>
      </c>
      <c r="N1525" s="19" t="str">
        <f>IFERROR(INDEX('Employee Info'!$C$3:$J$200,MATCH(Data7[[#This Row],[Name:]],'Employee Info'!$B$3:$B$200,0),MATCH(Data7[[#Headers],[Other]],'Employee Info'!$C$2:$J$2,0)),"")</f>
        <v/>
      </c>
      <c r="O1525" s="19">
        <f>IFERROR((Data7[[#This Row],[Hours:]]*SUM(Data7[[#This Row],[Rate]:[Other]])),"")</f>
        <v>0</v>
      </c>
      <c r="P1525" s="7" t="str">
        <f>IF(Data7[[#This Row],[WO'#:]]="","Riley #","WO#")</f>
        <v>Riley #</v>
      </c>
      <c r="Q1525" s="7">
        <f>IFERROR(WEEKNUM(Data7[[#This Row],[Date:]]),"")</f>
        <v>32</v>
      </c>
      <c r="R1525" s="6">
        <f t="shared" si="69"/>
        <v>45508</v>
      </c>
      <c r="S1525" s="6">
        <f>Data7[[#This Row],[Week Start]]+7</f>
        <v>45515</v>
      </c>
      <c r="T1525" s="7" t="str">
        <f t="shared" si="70"/>
        <v>8/4/2024 - 8/11/2024</v>
      </c>
      <c r="U1525" s="7" t="str">
        <f t="shared" si="71"/>
        <v>Time Card</v>
      </c>
      <c r="V1525" s="8" t="str">
        <f>RIGHT(TEXT(Data7[[#This Row],[Date:]],"mmddyyyy"),4)</f>
        <v>2024</v>
      </c>
      <c r="W1525" s="8" t="str">
        <f>MID(TEXT(Data7[[#This Row],[Date:]],"mmddyyyy"),3,2)</f>
        <v>06</v>
      </c>
      <c r="X1525" s="8" t="str">
        <f>LEFT(TEXT(Data7[[#This Row],[Date:]],"mmddyyyy"),2)</f>
        <v>08</v>
      </c>
      <c r="Y1525" s="6">
        <f>DATE(Data7[[#This Row],[Year]],Data7[[#This Row],[Month]],Data7[[#This Row],[Day]])</f>
        <v>45510</v>
      </c>
    </row>
    <row r="1526" spans="1:25" x14ac:dyDescent="0.3">
      <c r="A1526" s="5">
        <v>45511.245660185188</v>
      </c>
      <c r="B1526" s="7" t="s">
        <v>34</v>
      </c>
      <c r="C1526" s="6" t="s">
        <v>2007</v>
      </c>
      <c r="D1526" s="7" t="s">
        <v>2008</v>
      </c>
      <c r="E1526" s="8">
        <v>2</v>
      </c>
      <c r="F1526" s="7" t="s">
        <v>68</v>
      </c>
      <c r="G1526" s="7" t="s">
        <v>68</v>
      </c>
      <c r="H1526" s="7" t="s">
        <v>922</v>
      </c>
      <c r="I1526" s="7" t="s">
        <v>44</v>
      </c>
      <c r="J1526" s="19" t="str">
        <f>IFERROR(INDEX('Employee Info'!$C$3:$E$200,MATCH(Data7[[#This Row],[Name:]],'Employee Info'!$B$3:$B$200,0),MATCH(Data7[[#This Row],[Hours Type:]],'Employee Info'!$C$2:$E$2,0)),"")</f>
        <v/>
      </c>
      <c r="K1526" s="19" t="str">
        <f>IFERROR(INDEX('Employee Info'!$C$3:$J$200,MATCH(Data7[[#This Row],[Name:]],'Employee Info'!$B$3:$B$200,0),MATCH(Data7[[#Headers],[Truck]],'Employee Info'!$C$2:$J$2,0)),"")</f>
        <v/>
      </c>
      <c r="L1526" s="19" t="str">
        <f>IFERROR(INDEX('Employee Info'!$C$3:$J$200,MATCH(Data7[[#This Row],[Name:]],'Employee Info'!$B$3:$B$200,0),MATCH(Data7[[#Headers],[Phone]],'Employee Info'!$C$2:$J$2,0)),"")</f>
        <v/>
      </c>
      <c r="M1526" s="19" t="str">
        <f>IFERROR(INDEX('Employee Info'!$C$3:$J$200,MATCH(Data7[[#This Row],[Name:]],'Employee Info'!$B$3:$B$200,0),MATCH(Data7[[#Headers],[Tech]],'Employee Info'!$C$2:$J$2,0)),"")</f>
        <v/>
      </c>
      <c r="N1526" s="19" t="str">
        <f>IFERROR(INDEX('Employee Info'!$C$3:$J$200,MATCH(Data7[[#This Row],[Name:]],'Employee Info'!$B$3:$B$200,0),MATCH(Data7[[#Headers],[Other]],'Employee Info'!$C$2:$J$2,0)),"")</f>
        <v/>
      </c>
      <c r="O1526" s="19">
        <f>IFERROR((Data7[[#This Row],[Hours:]]*SUM(Data7[[#This Row],[Rate]:[Other]])),"")</f>
        <v>0</v>
      </c>
      <c r="P1526" s="7" t="str">
        <f>IF(Data7[[#This Row],[WO'#:]]="","Riley #","WO#")</f>
        <v>Riley #</v>
      </c>
      <c r="Q1526" s="7">
        <f>IFERROR(WEEKNUM(Data7[[#This Row],[Date:]]),"")</f>
        <v>32</v>
      </c>
      <c r="R1526" s="6">
        <f t="shared" si="69"/>
        <v>45508</v>
      </c>
      <c r="S1526" s="6">
        <f>Data7[[#This Row],[Week Start]]+7</f>
        <v>45515</v>
      </c>
      <c r="T1526" s="7" t="str">
        <f t="shared" si="70"/>
        <v>8/4/2024 - 8/11/2024</v>
      </c>
      <c r="U1526" s="7" t="str">
        <f t="shared" si="71"/>
        <v>Time Card</v>
      </c>
      <c r="V1526" s="8" t="str">
        <f>RIGHT(TEXT(Data7[[#This Row],[Date:]],"mmddyyyy"),4)</f>
        <v>2024</v>
      </c>
      <c r="W1526" s="8" t="str">
        <f>MID(TEXT(Data7[[#This Row],[Date:]],"mmddyyyy"),3,2)</f>
        <v>06</v>
      </c>
      <c r="X1526" s="8" t="str">
        <f>LEFT(TEXT(Data7[[#This Row],[Date:]],"mmddyyyy"),2)</f>
        <v>08</v>
      </c>
      <c r="Y1526" s="6">
        <f>DATE(Data7[[#This Row],[Year]],Data7[[#This Row],[Month]],Data7[[#This Row],[Day]])</f>
        <v>45510</v>
      </c>
    </row>
    <row r="1527" spans="1:25" x14ac:dyDescent="0.3">
      <c r="A1527" s="5">
        <v>45513.618185763888</v>
      </c>
      <c r="B1527" s="7" t="s">
        <v>66</v>
      </c>
      <c r="C1527" s="6" t="s">
        <v>2007</v>
      </c>
      <c r="D1527" s="7" t="s">
        <v>2025</v>
      </c>
      <c r="E1527" s="8">
        <v>1</v>
      </c>
      <c r="F1527" s="7" t="s">
        <v>68</v>
      </c>
      <c r="G1527" s="7" t="s">
        <v>68</v>
      </c>
      <c r="H1527" s="7" t="s">
        <v>922</v>
      </c>
      <c r="I1527" s="7" t="s">
        <v>44</v>
      </c>
      <c r="J1527" s="19" t="str">
        <f>IFERROR(INDEX('Employee Info'!$C$3:$E$200,MATCH(Data7[[#This Row],[Name:]],'Employee Info'!$B$3:$B$200,0),MATCH(Data7[[#This Row],[Hours Type:]],'Employee Info'!$C$2:$E$2,0)),"")</f>
        <v/>
      </c>
      <c r="K1527" s="19" t="str">
        <f>IFERROR(INDEX('Employee Info'!$C$3:$J$200,MATCH(Data7[[#This Row],[Name:]],'Employee Info'!$B$3:$B$200,0),MATCH(Data7[[#Headers],[Truck]],'Employee Info'!$C$2:$J$2,0)),"")</f>
        <v/>
      </c>
      <c r="L1527" s="19" t="str">
        <f>IFERROR(INDEX('Employee Info'!$C$3:$J$200,MATCH(Data7[[#This Row],[Name:]],'Employee Info'!$B$3:$B$200,0),MATCH(Data7[[#Headers],[Phone]],'Employee Info'!$C$2:$J$2,0)),"")</f>
        <v/>
      </c>
      <c r="M1527" s="19" t="str">
        <f>IFERROR(INDEX('Employee Info'!$C$3:$J$200,MATCH(Data7[[#This Row],[Name:]],'Employee Info'!$B$3:$B$200,0),MATCH(Data7[[#Headers],[Tech]],'Employee Info'!$C$2:$J$2,0)),"")</f>
        <v/>
      </c>
      <c r="N1527" s="19" t="str">
        <f>IFERROR(INDEX('Employee Info'!$C$3:$J$200,MATCH(Data7[[#This Row],[Name:]],'Employee Info'!$B$3:$B$200,0),MATCH(Data7[[#Headers],[Other]],'Employee Info'!$C$2:$J$2,0)),"")</f>
        <v/>
      </c>
      <c r="O1527" s="19">
        <f>IFERROR((Data7[[#This Row],[Hours:]]*SUM(Data7[[#This Row],[Rate]:[Other]])),"")</f>
        <v>0</v>
      </c>
      <c r="P1527" s="7" t="str">
        <f>IF(Data7[[#This Row],[WO'#:]]="","Riley #","WO#")</f>
        <v>Riley #</v>
      </c>
      <c r="Q1527" s="7">
        <f>IFERROR(WEEKNUM(Data7[[#This Row],[Date:]]),"")</f>
        <v>32</v>
      </c>
      <c r="R1527" s="6">
        <f t="shared" si="69"/>
        <v>45508</v>
      </c>
      <c r="S1527" s="6">
        <f>Data7[[#This Row],[Week Start]]+7</f>
        <v>45515</v>
      </c>
      <c r="T1527" s="7" t="str">
        <f t="shared" si="70"/>
        <v>8/4/2024 - 8/11/2024</v>
      </c>
      <c r="U1527" s="7" t="str">
        <f t="shared" si="71"/>
        <v>Time Card</v>
      </c>
      <c r="V1527" s="8" t="str">
        <f>RIGHT(TEXT(Data7[[#This Row],[Date:]],"mmddyyyy"),4)</f>
        <v>2024</v>
      </c>
      <c r="W1527" s="8" t="str">
        <f>MID(TEXT(Data7[[#This Row],[Date:]],"mmddyyyy"),3,2)</f>
        <v>06</v>
      </c>
      <c r="X1527" s="8" t="str">
        <f>LEFT(TEXT(Data7[[#This Row],[Date:]],"mmddyyyy"),2)</f>
        <v>08</v>
      </c>
      <c r="Y1527" s="6">
        <f>DATE(Data7[[#This Row],[Year]],Data7[[#This Row],[Month]],Data7[[#This Row],[Day]])</f>
        <v>45510</v>
      </c>
    </row>
    <row r="1528" spans="1:25" x14ac:dyDescent="0.3">
      <c r="A1528" s="5">
        <v>45511.246191666665</v>
      </c>
      <c r="B1528" s="7" t="s">
        <v>34</v>
      </c>
      <c r="C1528" s="6" t="s">
        <v>2007</v>
      </c>
      <c r="D1528" s="7" t="s">
        <v>1959</v>
      </c>
      <c r="E1528" s="8">
        <v>6</v>
      </c>
      <c r="F1528" s="7" t="s">
        <v>68</v>
      </c>
      <c r="G1528" s="7" t="s">
        <v>68</v>
      </c>
      <c r="H1528" s="7" t="s">
        <v>1960</v>
      </c>
      <c r="I1528" s="7" t="s">
        <v>44</v>
      </c>
      <c r="J1528" s="19" t="str">
        <f>IFERROR(INDEX('Employee Info'!$C$3:$E$200,MATCH(Data7[[#This Row],[Name:]],'Employee Info'!$B$3:$B$200,0),MATCH(Data7[[#This Row],[Hours Type:]],'Employee Info'!$C$2:$E$2,0)),"")</f>
        <v/>
      </c>
      <c r="K1528" s="19" t="str">
        <f>IFERROR(INDEX('Employee Info'!$C$3:$J$200,MATCH(Data7[[#This Row],[Name:]],'Employee Info'!$B$3:$B$200,0),MATCH(Data7[[#Headers],[Truck]],'Employee Info'!$C$2:$J$2,0)),"")</f>
        <v/>
      </c>
      <c r="L1528" s="19" t="str">
        <f>IFERROR(INDEX('Employee Info'!$C$3:$J$200,MATCH(Data7[[#This Row],[Name:]],'Employee Info'!$B$3:$B$200,0),MATCH(Data7[[#Headers],[Phone]],'Employee Info'!$C$2:$J$2,0)),"")</f>
        <v/>
      </c>
      <c r="M1528" s="19" t="str">
        <f>IFERROR(INDEX('Employee Info'!$C$3:$J$200,MATCH(Data7[[#This Row],[Name:]],'Employee Info'!$B$3:$B$200,0),MATCH(Data7[[#Headers],[Tech]],'Employee Info'!$C$2:$J$2,0)),"")</f>
        <v/>
      </c>
      <c r="N1528" s="19" t="str">
        <f>IFERROR(INDEX('Employee Info'!$C$3:$J$200,MATCH(Data7[[#This Row],[Name:]],'Employee Info'!$B$3:$B$200,0),MATCH(Data7[[#Headers],[Other]],'Employee Info'!$C$2:$J$2,0)),"")</f>
        <v/>
      </c>
      <c r="O1528" s="19">
        <f>IFERROR((Data7[[#This Row],[Hours:]]*SUM(Data7[[#This Row],[Rate]:[Other]])),"")</f>
        <v>0</v>
      </c>
      <c r="P1528" s="7" t="str">
        <f>IF(Data7[[#This Row],[WO'#:]]="","Riley #","WO#")</f>
        <v>Riley #</v>
      </c>
      <c r="Q1528" s="7">
        <f>IFERROR(WEEKNUM(Data7[[#This Row],[Date:]]),"")</f>
        <v>32</v>
      </c>
      <c r="R1528" s="6">
        <f t="shared" si="69"/>
        <v>45508</v>
      </c>
      <c r="S1528" s="6">
        <f>Data7[[#This Row],[Week Start]]+7</f>
        <v>45515</v>
      </c>
      <c r="T1528" s="7" t="str">
        <f t="shared" si="70"/>
        <v>8/4/2024 - 8/11/2024</v>
      </c>
      <c r="U1528" s="7" t="str">
        <f t="shared" si="71"/>
        <v>Time Card</v>
      </c>
      <c r="V1528" s="8" t="str">
        <f>RIGHT(TEXT(Data7[[#This Row],[Date:]],"mmddyyyy"),4)</f>
        <v>2024</v>
      </c>
      <c r="W1528" s="8" t="str">
        <f>MID(TEXT(Data7[[#This Row],[Date:]],"mmddyyyy"),3,2)</f>
        <v>06</v>
      </c>
      <c r="X1528" s="8" t="str">
        <f>LEFT(TEXT(Data7[[#This Row],[Date:]],"mmddyyyy"),2)</f>
        <v>08</v>
      </c>
      <c r="Y1528" s="6">
        <f>DATE(Data7[[#This Row],[Year]],Data7[[#This Row],[Month]],Data7[[#This Row],[Day]])</f>
        <v>45510</v>
      </c>
    </row>
    <row r="1529" spans="1:25" x14ac:dyDescent="0.3">
      <c r="A1529" s="5">
        <v>45511.246287731483</v>
      </c>
      <c r="B1529" s="7" t="s">
        <v>31</v>
      </c>
      <c r="C1529" s="6" t="s">
        <v>2007</v>
      </c>
      <c r="D1529" s="7" t="s">
        <v>1959</v>
      </c>
      <c r="E1529" s="8">
        <v>6</v>
      </c>
      <c r="F1529" s="7" t="s">
        <v>68</v>
      </c>
      <c r="G1529" s="7" t="s">
        <v>68</v>
      </c>
      <c r="H1529" s="7" t="s">
        <v>1960</v>
      </c>
      <c r="I1529" s="7" t="s">
        <v>44</v>
      </c>
      <c r="J1529" s="19" t="str">
        <f>IFERROR(INDEX('Employee Info'!$C$3:$E$200,MATCH(Data7[[#This Row],[Name:]],'Employee Info'!$B$3:$B$200,0),MATCH(Data7[[#This Row],[Hours Type:]],'Employee Info'!$C$2:$E$2,0)),"")</f>
        <v/>
      </c>
      <c r="K1529" s="19" t="str">
        <f>IFERROR(INDEX('Employee Info'!$C$3:$J$200,MATCH(Data7[[#This Row],[Name:]],'Employee Info'!$B$3:$B$200,0),MATCH(Data7[[#Headers],[Truck]],'Employee Info'!$C$2:$J$2,0)),"")</f>
        <v/>
      </c>
      <c r="L1529" s="19" t="str">
        <f>IFERROR(INDEX('Employee Info'!$C$3:$J$200,MATCH(Data7[[#This Row],[Name:]],'Employee Info'!$B$3:$B$200,0),MATCH(Data7[[#Headers],[Phone]],'Employee Info'!$C$2:$J$2,0)),"")</f>
        <v/>
      </c>
      <c r="M1529" s="19" t="str">
        <f>IFERROR(INDEX('Employee Info'!$C$3:$J$200,MATCH(Data7[[#This Row],[Name:]],'Employee Info'!$B$3:$B$200,0),MATCH(Data7[[#Headers],[Tech]],'Employee Info'!$C$2:$J$2,0)),"")</f>
        <v/>
      </c>
      <c r="N1529" s="19" t="str">
        <f>IFERROR(INDEX('Employee Info'!$C$3:$J$200,MATCH(Data7[[#This Row],[Name:]],'Employee Info'!$B$3:$B$200,0),MATCH(Data7[[#Headers],[Other]],'Employee Info'!$C$2:$J$2,0)),"")</f>
        <v/>
      </c>
      <c r="O1529" s="19">
        <f>IFERROR((Data7[[#This Row],[Hours:]]*SUM(Data7[[#This Row],[Rate]:[Other]])),"")</f>
        <v>0</v>
      </c>
      <c r="P1529" s="7" t="str">
        <f>IF(Data7[[#This Row],[WO'#:]]="","Riley #","WO#")</f>
        <v>Riley #</v>
      </c>
      <c r="Q1529" s="7">
        <f>IFERROR(WEEKNUM(Data7[[#This Row],[Date:]]),"")</f>
        <v>32</v>
      </c>
      <c r="R1529" s="6">
        <f t="shared" si="69"/>
        <v>45508</v>
      </c>
      <c r="S1529" s="6">
        <f>Data7[[#This Row],[Week Start]]+7</f>
        <v>45515</v>
      </c>
      <c r="T1529" s="7" t="str">
        <f t="shared" si="70"/>
        <v>8/4/2024 - 8/11/2024</v>
      </c>
      <c r="U1529" s="7" t="str">
        <f t="shared" si="71"/>
        <v>Time Card</v>
      </c>
      <c r="V1529" s="8" t="str">
        <f>RIGHT(TEXT(Data7[[#This Row],[Date:]],"mmddyyyy"),4)</f>
        <v>2024</v>
      </c>
      <c r="W1529" s="8" t="str">
        <f>MID(TEXT(Data7[[#This Row],[Date:]],"mmddyyyy"),3,2)</f>
        <v>06</v>
      </c>
      <c r="X1529" s="8" t="str">
        <f>LEFT(TEXT(Data7[[#This Row],[Date:]],"mmddyyyy"),2)</f>
        <v>08</v>
      </c>
      <c r="Y1529" s="6">
        <f>DATE(Data7[[#This Row],[Year]],Data7[[#This Row],[Month]],Data7[[#This Row],[Day]])</f>
        <v>45510</v>
      </c>
    </row>
    <row r="1530" spans="1:25" x14ac:dyDescent="0.3">
      <c r="A1530" s="5">
        <v>45514.411701273151</v>
      </c>
      <c r="B1530" s="7" t="s">
        <v>66</v>
      </c>
      <c r="C1530" s="6" t="s">
        <v>2010</v>
      </c>
      <c r="D1530" s="7" t="s">
        <v>2032</v>
      </c>
      <c r="E1530" s="8">
        <v>3</v>
      </c>
      <c r="F1530" s="7">
        <v>6984733</v>
      </c>
      <c r="G1530" s="7" t="s">
        <v>68</v>
      </c>
      <c r="H1530" s="7" t="s">
        <v>756</v>
      </c>
      <c r="I1530" s="7" t="s">
        <v>44</v>
      </c>
      <c r="J1530" s="19" t="str">
        <f>IFERROR(INDEX('Employee Info'!$C$3:$E$200,MATCH(Data7[[#This Row],[Name:]],'Employee Info'!$B$3:$B$200,0),MATCH(Data7[[#This Row],[Hours Type:]],'Employee Info'!$C$2:$E$2,0)),"")</f>
        <v/>
      </c>
      <c r="K1530" s="19" t="str">
        <f>IFERROR(INDEX('Employee Info'!$C$3:$J$200,MATCH(Data7[[#This Row],[Name:]],'Employee Info'!$B$3:$B$200,0),MATCH(Data7[[#Headers],[Truck]],'Employee Info'!$C$2:$J$2,0)),"")</f>
        <v/>
      </c>
      <c r="L1530" s="19" t="str">
        <f>IFERROR(INDEX('Employee Info'!$C$3:$J$200,MATCH(Data7[[#This Row],[Name:]],'Employee Info'!$B$3:$B$200,0),MATCH(Data7[[#Headers],[Phone]],'Employee Info'!$C$2:$J$2,0)),"")</f>
        <v/>
      </c>
      <c r="M1530" s="19" t="str">
        <f>IFERROR(INDEX('Employee Info'!$C$3:$J$200,MATCH(Data7[[#This Row],[Name:]],'Employee Info'!$B$3:$B$200,0),MATCH(Data7[[#Headers],[Tech]],'Employee Info'!$C$2:$J$2,0)),"")</f>
        <v/>
      </c>
      <c r="N1530" s="19" t="str">
        <f>IFERROR(INDEX('Employee Info'!$C$3:$J$200,MATCH(Data7[[#This Row],[Name:]],'Employee Info'!$B$3:$B$200,0),MATCH(Data7[[#Headers],[Other]],'Employee Info'!$C$2:$J$2,0)),"")</f>
        <v/>
      </c>
      <c r="O1530" s="19">
        <f>IFERROR((Data7[[#This Row],[Hours:]]*SUM(Data7[[#This Row],[Rate]:[Other]])),"")</f>
        <v>0</v>
      </c>
      <c r="P1530" s="7" t="str">
        <f>IF(Data7[[#This Row],[WO'#:]]="","Riley #","WO#")</f>
        <v>WO#</v>
      </c>
      <c r="Q1530" s="7">
        <f>IFERROR(WEEKNUM(Data7[[#This Row],[Date:]]),"")</f>
        <v>32</v>
      </c>
      <c r="R1530" s="6">
        <f t="shared" si="69"/>
        <v>45508</v>
      </c>
      <c r="S1530" s="6">
        <f>Data7[[#This Row],[Week Start]]+7</f>
        <v>45515</v>
      </c>
      <c r="T1530" s="7" t="str">
        <f t="shared" si="70"/>
        <v>8/4/2024 - 8/11/2024</v>
      </c>
      <c r="U1530" s="7" t="str">
        <f t="shared" si="71"/>
        <v>Time Card</v>
      </c>
      <c r="V1530" s="8" t="str">
        <f>RIGHT(TEXT(Data7[[#This Row],[Date:]],"mmddyyyy"),4)</f>
        <v>2024</v>
      </c>
      <c r="W1530" s="8" t="str">
        <f>MID(TEXT(Data7[[#This Row],[Date:]],"mmddyyyy"),3,2)</f>
        <v>07</v>
      </c>
      <c r="X1530" s="8" t="str">
        <f>LEFT(TEXT(Data7[[#This Row],[Date:]],"mmddyyyy"),2)</f>
        <v>08</v>
      </c>
      <c r="Y1530" s="6">
        <f>DATE(Data7[[#This Row],[Year]],Data7[[#This Row],[Month]],Data7[[#This Row],[Day]])</f>
        <v>45511</v>
      </c>
    </row>
    <row r="1531" spans="1:25" x14ac:dyDescent="0.3">
      <c r="A1531" s="5">
        <v>45512.530861342595</v>
      </c>
      <c r="B1531" s="7" t="s">
        <v>35</v>
      </c>
      <c r="C1531" s="6" t="s">
        <v>2010</v>
      </c>
      <c r="D1531" s="7" t="s">
        <v>2017</v>
      </c>
      <c r="E1531" s="8">
        <v>3</v>
      </c>
      <c r="F1531" s="7">
        <v>7107423</v>
      </c>
      <c r="G1531" s="7" t="s">
        <v>68</v>
      </c>
      <c r="H1531" s="7" t="s">
        <v>756</v>
      </c>
      <c r="I1531" s="7" t="s">
        <v>44</v>
      </c>
      <c r="J1531" s="19" t="str">
        <f>IFERROR(INDEX('Employee Info'!$C$3:$E$200,MATCH(Data7[[#This Row],[Name:]],'Employee Info'!$B$3:$B$200,0),MATCH(Data7[[#This Row],[Hours Type:]],'Employee Info'!$C$2:$E$2,0)),"")</f>
        <v/>
      </c>
      <c r="K1531" s="19" t="str">
        <f>IFERROR(INDEX('Employee Info'!$C$3:$J$200,MATCH(Data7[[#This Row],[Name:]],'Employee Info'!$B$3:$B$200,0),MATCH(Data7[[#Headers],[Truck]],'Employee Info'!$C$2:$J$2,0)),"")</f>
        <v/>
      </c>
      <c r="L1531" s="19" t="str">
        <f>IFERROR(INDEX('Employee Info'!$C$3:$J$200,MATCH(Data7[[#This Row],[Name:]],'Employee Info'!$B$3:$B$200,0),MATCH(Data7[[#Headers],[Phone]],'Employee Info'!$C$2:$J$2,0)),"")</f>
        <v/>
      </c>
      <c r="M1531" s="19" t="str">
        <f>IFERROR(INDEX('Employee Info'!$C$3:$J$200,MATCH(Data7[[#This Row],[Name:]],'Employee Info'!$B$3:$B$200,0),MATCH(Data7[[#Headers],[Tech]],'Employee Info'!$C$2:$J$2,0)),"")</f>
        <v/>
      </c>
      <c r="N1531" s="19" t="str">
        <f>IFERROR(INDEX('Employee Info'!$C$3:$J$200,MATCH(Data7[[#This Row],[Name:]],'Employee Info'!$B$3:$B$200,0),MATCH(Data7[[#Headers],[Other]],'Employee Info'!$C$2:$J$2,0)),"")</f>
        <v/>
      </c>
      <c r="O1531" s="19">
        <f>IFERROR((Data7[[#This Row],[Hours:]]*SUM(Data7[[#This Row],[Rate]:[Other]])),"")</f>
        <v>0</v>
      </c>
      <c r="P1531" s="7" t="str">
        <f>IF(Data7[[#This Row],[WO'#:]]="","Riley #","WO#")</f>
        <v>WO#</v>
      </c>
      <c r="Q1531" s="7">
        <f>IFERROR(WEEKNUM(Data7[[#This Row],[Date:]]),"")</f>
        <v>32</v>
      </c>
      <c r="R1531" s="6">
        <f t="shared" si="69"/>
        <v>45508</v>
      </c>
      <c r="S1531" s="6">
        <f>Data7[[#This Row],[Week Start]]+7</f>
        <v>45515</v>
      </c>
      <c r="T1531" s="7" t="str">
        <f t="shared" si="70"/>
        <v>8/4/2024 - 8/11/2024</v>
      </c>
      <c r="U1531" s="7" t="str">
        <f t="shared" si="71"/>
        <v>Time Card</v>
      </c>
      <c r="V1531" s="8" t="str">
        <f>RIGHT(TEXT(Data7[[#This Row],[Date:]],"mmddyyyy"),4)</f>
        <v>2024</v>
      </c>
      <c r="W1531" s="8" t="str">
        <f>MID(TEXT(Data7[[#This Row],[Date:]],"mmddyyyy"),3,2)</f>
        <v>07</v>
      </c>
      <c r="X1531" s="8" t="str">
        <f>LEFT(TEXT(Data7[[#This Row],[Date:]],"mmddyyyy"),2)</f>
        <v>08</v>
      </c>
      <c r="Y1531" s="6">
        <f>DATE(Data7[[#This Row],[Year]],Data7[[#This Row],[Month]],Data7[[#This Row],[Day]])</f>
        <v>45511</v>
      </c>
    </row>
    <row r="1532" spans="1:25" x14ac:dyDescent="0.3">
      <c r="A1532" s="5">
        <v>45513.62104027778</v>
      </c>
      <c r="B1532" s="7" t="s">
        <v>66</v>
      </c>
      <c r="C1532" s="6" t="s">
        <v>2010</v>
      </c>
      <c r="D1532" s="7" t="s">
        <v>2027</v>
      </c>
      <c r="E1532" s="8">
        <v>1</v>
      </c>
      <c r="F1532" s="7">
        <v>7107423</v>
      </c>
      <c r="G1532" s="7" t="s">
        <v>68</v>
      </c>
      <c r="H1532" s="7" t="s">
        <v>756</v>
      </c>
      <c r="I1532" s="7" t="s">
        <v>44</v>
      </c>
      <c r="J1532" s="19" t="str">
        <f>IFERROR(INDEX('Employee Info'!$C$3:$E$200,MATCH(Data7[[#This Row],[Name:]],'Employee Info'!$B$3:$B$200,0),MATCH(Data7[[#This Row],[Hours Type:]],'Employee Info'!$C$2:$E$2,0)),"")</f>
        <v/>
      </c>
      <c r="K1532" s="19" t="str">
        <f>IFERROR(INDEX('Employee Info'!$C$3:$J$200,MATCH(Data7[[#This Row],[Name:]],'Employee Info'!$B$3:$B$200,0),MATCH(Data7[[#Headers],[Truck]],'Employee Info'!$C$2:$J$2,0)),"")</f>
        <v/>
      </c>
      <c r="L1532" s="19" t="str">
        <f>IFERROR(INDEX('Employee Info'!$C$3:$J$200,MATCH(Data7[[#This Row],[Name:]],'Employee Info'!$B$3:$B$200,0),MATCH(Data7[[#Headers],[Phone]],'Employee Info'!$C$2:$J$2,0)),"")</f>
        <v/>
      </c>
      <c r="M1532" s="19" t="str">
        <f>IFERROR(INDEX('Employee Info'!$C$3:$J$200,MATCH(Data7[[#This Row],[Name:]],'Employee Info'!$B$3:$B$200,0),MATCH(Data7[[#Headers],[Tech]],'Employee Info'!$C$2:$J$2,0)),"")</f>
        <v/>
      </c>
      <c r="N1532" s="19" t="str">
        <f>IFERROR(INDEX('Employee Info'!$C$3:$J$200,MATCH(Data7[[#This Row],[Name:]],'Employee Info'!$B$3:$B$200,0),MATCH(Data7[[#Headers],[Other]],'Employee Info'!$C$2:$J$2,0)),"")</f>
        <v/>
      </c>
      <c r="O1532" s="19">
        <f>IFERROR((Data7[[#This Row],[Hours:]]*SUM(Data7[[#This Row],[Rate]:[Other]])),"")</f>
        <v>0</v>
      </c>
      <c r="P1532" s="7" t="str">
        <f>IF(Data7[[#This Row],[WO'#:]]="","Riley #","WO#")</f>
        <v>WO#</v>
      </c>
      <c r="Q1532" s="7">
        <f>IFERROR(WEEKNUM(Data7[[#This Row],[Date:]]),"")</f>
        <v>32</v>
      </c>
      <c r="R1532" s="6">
        <f t="shared" si="69"/>
        <v>45508</v>
      </c>
      <c r="S1532" s="6">
        <f>Data7[[#This Row],[Week Start]]+7</f>
        <v>45515</v>
      </c>
      <c r="T1532" s="7" t="str">
        <f t="shared" si="70"/>
        <v>8/4/2024 - 8/11/2024</v>
      </c>
      <c r="U1532" s="7" t="str">
        <f t="shared" si="71"/>
        <v>Time Card</v>
      </c>
      <c r="V1532" s="8" t="str">
        <f>RIGHT(TEXT(Data7[[#This Row],[Date:]],"mmddyyyy"),4)</f>
        <v>2024</v>
      </c>
      <c r="W1532" s="8" t="str">
        <f>MID(TEXT(Data7[[#This Row],[Date:]],"mmddyyyy"),3,2)</f>
        <v>07</v>
      </c>
      <c r="X1532" s="8" t="str">
        <f>LEFT(TEXT(Data7[[#This Row],[Date:]],"mmddyyyy"),2)</f>
        <v>08</v>
      </c>
      <c r="Y1532" s="6">
        <f>DATE(Data7[[#This Row],[Year]],Data7[[#This Row],[Month]],Data7[[#This Row],[Day]])</f>
        <v>45511</v>
      </c>
    </row>
    <row r="1533" spans="1:25" x14ac:dyDescent="0.3">
      <c r="A1533" s="5">
        <v>45511.410046064811</v>
      </c>
      <c r="B1533" s="7" t="s">
        <v>35</v>
      </c>
      <c r="C1533" s="6" t="s">
        <v>2010</v>
      </c>
      <c r="D1533" s="7" t="s">
        <v>1980</v>
      </c>
      <c r="E1533" s="8">
        <v>3</v>
      </c>
      <c r="F1533" s="7">
        <v>7128669</v>
      </c>
      <c r="G1533" s="7" t="s">
        <v>68</v>
      </c>
      <c r="H1533" s="7" t="s">
        <v>756</v>
      </c>
      <c r="I1533" s="7" t="s">
        <v>45</v>
      </c>
      <c r="J1533" s="19" t="str">
        <f>IFERROR(INDEX('Employee Info'!$C$3:$E$200,MATCH(Data7[[#This Row],[Name:]],'Employee Info'!$B$3:$B$200,0),MATCH(Data7[[#This Row],[Hours Type:]],'Employee Info'!$C$2:$E$2,0)),"")</f>
        <v/>
      </c>
      <c r="K1533" s="19" t="str">
        <f>IFERROR(INDEX('Employee Info'!$C$3:$J$200,MATCH(Data7[[#This Row],[Name:]],'Employee Info'!$B$3:$B$200,0),MATCH(Data7[[#Headers],[Truck]],'Employee Info'!$C$2:$J$2,0)),"")</f>
        <v/>
      </c>
      <c r="L1533" s="19" t="str">
        <f>IFERROR(INDEX('Employee Info'!$C$3:$J$200,MATCH(Data7[[#This Row],[Name:]],'Employee Info'!$B$3:$B$200,0),MATCH(Data7[[#Headers],[Phone]],'Employee Info'!$C$2:$J$2,0)),"")</f>
        <v/>
      </c>
      <c r="M1533" s="19" t="str">
        <f>IFERROR(INDEX('Employee Info'!$C$3:$J$200,MATCH(Data7[[#This Row],[Name:]],'Employee Info'!$B$3:$B$200,0),MATCH(Data7[[#Headers],[Tech]],'Employee Info'!$C$2:$J$2,0)),"")</f>
        <v/>
      </c>
      <c r="N1533" s="19" t="str">
        <f>IFERROR(INDEX('Employee Info'!$C$3:$J$200,MATCH(Data7[[#This Row],[Name:]],'Employee Info'!$B$3:$B$200,0),MATCH(Data7[[#Headers],[Other]],'Employee Info'!$C$2:$J$2,0)),"")</f>
        <v/>
      </c>
      <c r="O1533" s="19">
        <f>IFERROR((Data7[[#This Row],[Hours:]]*SUM(Data7[[#This Row],[Rate]:[Other]])),"")</f>
        <v>0</v>
      </c>
      <c r="P1533" s="7" t="str">
        <f>IF(Data7[[#This Row],[WO'#:]]="","Riley #","WO#")</f>
        <v>WO#</v>
      </c>
      <c r="Q1533" s="7">
        <f>IFERROR(WEEKNUM(Data7[[#This Row],[Date:]]),"")</f>
        <v>32</v>
      </c>
      <c r="R1533" s="6">
        <f t="shared" si="69"/>
        <v>45508</v>
      </c>
      <c r="S1533" s="6">
        <f>Data7[[#This Row],[Week Start]]+7</f>
        <v>45515</v>
      </c>
      <c r="T1533" s="7" t="str">
        <f t="shared" si="70"/>
        <v>8/4/2024 - 8/11/2024</v>
      </c>
      <c r="U1533" s="7" t="str">
        <f t="shared" si="71"/>
        <v>Time Card</v>
      </c>
      <c r="V1533" s="8" t="str">
        <f>RIGHT(TEXT(Data7[[#This Row],[Date:]],"mmddyyyy"),4)</f>
        <v>2024</v>
      </c>
      <c r="W1533" s="8" t="str">
        <f>MID(TEXT(Data7[[#This Row],[Date:]],"mmddyyyy"),3,2)</f>
        <v>07</v>
      </c>
      <c r="X1533" s="8" t="str">
        <f>LEFT(TEXT(Data7[[#This Row],[Date:]],"mmddyyyy"),2)</f>
        <v>08</v>
      </c>
      <c r="Y1533" s="6">
        <f>DATE(Data7[[#This Row],[Year]],Data7[[#This Row],[Month]],Data7[[#This Row],[Day]])</f>
        <v>45511</v>
      </c>
    </row>
    <row r="1534" spans="1:25" x14ac:dyDescent="0.3">
      <c r="A1534" s="5">
        <v>45514.414570717592</v>
      </c>
      <c r="B1534" s="7" t="s">
        <v>66</v>
      </c>
      <c r="C1534" s="6" t="s">
        <v>2010</v>
      </c>
      <c r="D1534" s="7" t="s">
        <v>2035</v>
      </c>
      <c r="E1534" s="8">
        <v>4</v>
      </c>
      <c r="F1534" s="7">
        <v>7128669</v>
      </c>
      <c r="G1534" s="7" t="s">
        <v>68</v>
      </c>
      <c r="H1534" s="7" t="s">
        <v>756</v>
      </c>
      <c r="I1534" s="7" t="s">
        <v>45</v>
      </c>
      <c r="J1534" s="19" t="str">
        <f>IFERROR(INDEX('Employee Info'!$C$3:$E$200,MATCH(Data7[[#This Row],[Name:]],'Employee Info'!$B$3:$B$200,0),MATCH(Data7[[#This Row],[Hours Type:]],'Employee Info'!$C$2:$E$2,0)),"")</f>
        <v/>
      </c>
      <c r="K1534" s="19" t="str">
        <f>IFERROR(INDEX('Employee Info'!$C$3:$J$200,MATCH(Data7[[#This Row],[Name:]],'Employee Info'!$B$3:$B$200,0),MATCH(Data7[[#Headers],[Truck]],'Employee Info'!$C$2:$J$2,0)),"")</f>
        <v/>
      </c>
      <c r="L1534" s="19" t="str">
        <f>IFERROR(INDEX('Employee Info'!$C$3:$J$200,MATCH(Data7[[#This Row],[Name:]],'Employee Info'!$B$3:$B$200,0),MATCH(Data7[[#Headers],[Phone]],'Employee Info'!$C$2:$J$2,0)),"")</f>
        <v/>
      </c>
      <c r="M1534" s="19" t="str">
        <f>IFERROR(INDEX('Employee Info'!$C$3:$J$200,MATCH(Data7[[#This Row],[Name:]],'Employee Info'!$B$3:$B$200,0),MATCH(Data7[[#Headers],[Tech]],'Employee Info'!$C$2:$J$2,0)),"")</f>
        <v/>
      </c>
      <c r="N1534" s="19" t="str">
        <f>IFERROR(INDEX('Employee Info'!$C$3:$J$200,MATCH(Data7[[#This Row],[Name:]],'Employee Info'!$B$3:$B$200,0),MATCH(Data7[[#Headers],[Other]],'Employee Info'!$C$2:$J$2,0)),"")</f>
        <v/>
      </c>
      <c r="O1534" s="19">
        <f>IFERROR((Data7[[#This Row],[Hours:]]*SUM(Data7[[#This Row],[Rate]:[Other]])),"")</f>
        <v>0</v>
      </c>
      <c r="P1534" s="7" t="str">
        <f>IF(Data7[[#This Row],[WO'#:]]="","Riley #","WO#")</f>
        <v>WO#</v>
      </c>
      <c r="Q1534" s="7">
        <f>IFERROR(WEEKNUM(Data7[[#This Row],[Date:]]),"")</f>
        <v>32</v>
      </c>
      <c r="R1534" s="6">
        <f t="shared" si="69"/>
        <v>45508</v>
      </c>
      <c r="S1534" s="6">
        <f>Data7[[#This Row],[Week Start]]+7</f>
        <v>45515</v>
      </c>
      <c r="T1534" s="7" t="str">
        <f t="shared" si="70"/>
        <v>8/4/2024 - 8/11/2024</v>
      </c>
      <c r="U1534" s="7" t="str">
        <f t="shared" si="71"/>
        <v>Time Card</v>
      </c>
      <c r="V1534" s="8" t="str">
        <f>RIGHT(TEXT(Data7[[#This Row],[Date:]],"mmddyyyy"),4)</f>
        <v>2024</v>
      </c>
      <c r="W1534" s="8" t="str">
        <f>MID(TEXT(Data7[[#This Row],[Date:]],"mmddyyyy"),3,2)</f>
        <v>07</v>
      </c>
      <c r="X1534" s="8" t="str">
        <f>LEFT(TEXT(Data7[[#This Row],[Date:]],"mmddyyyy"),2)</f>
        <v>08</v>
      </c>
      <c r="Y1534" s="6">
        <f>DATE(Data7[[#This Row],[Year]],Data7[[#This Row],[Month]],Data7[[#This Row],[Day]])</f>
        <v>45511</v>
      </c>
    </row>
    <row r="1535" spans="1:25" x14ac:dyDescent="0.3">
      <c r="A1535" s="5">
        <v>45513.621772569444</v>
      </c>
      <c r="B1535" s="7" t="s">
        <v>66</v>
      </c>
      <c r="C1535" s="6" t="s">
        <v>2010</v>
      </c>
      <c r="D1535" s="7" t="s">
        <v>2028</v>
      </c>
      <c r="E1535" s="8">
        <v>1</v>
      </c>
      <c r="F1535" s="7">
        <v>7135769</v>
      </c>
      <c r="G1535" s="7" t="s">
        <v>68</v>
      </c>
      <c r="H1535" s="7" t="s">
        <v>756</v>
      </c>
      <c r="I1535" s="7" t="s">
        <v>44</v>
      </c>
      <c r="J1535" s="19" t="str">
        <f>IFERROR(INDEX('Employee Info'!$C$3:$E$200,MATCH(Data7[[#This Row],[Name:]],'Employee Info'!$B$3:$B$200,0),MATCH(Data7[[#This Row],[Hours Type:]],'Employee Info'!$C$2:$E$2,0)),"")</f>
        <v/>
      </c>
      <c r="K1535" s="19" t="str">
        <f>IFERROR(INDEX('Employee Info'!$C$3:$J$200,MATCH(Data7[[#This Row],[Name:]],'Employee Info'!$B$3:$B$200,0),MATCH(Data7[[#Headers],[Truck]],'Employee Info'!$C$2:$J$2,0)),"")</f>
        <v/>
      </c>
      <c r="L1535" s="19" t="str">
        <f>IFERROR(INDEX('Employee Info'!$C$3:$J$200,MATCH(Data7[[#This Row],[Name:]],'Employee Info'!$B$3:$B$200,0),MATCH(Data7[[#Headers],[Phone]],'Employee Info'!$C$2:$J$2,0)),"")</f>
        <v/>
      </c>
      <c r="M1535" s="19" t="str">
        <f>IFERROR(INDEX('Employee Info'!$C$3:$J$200,MATCH(Data7[[#This Row],[Name:]],'Employee Info'!$B$3:$B$200,0),MATCH(Data7[[#Headers],[Tech]],'Employee Info'!$C$2:$J$2,0)),"")</f>
        <v/>
      </c>
      <c r="N1535" s="19" t="str">
        <f>IFERROR(INDEX('Employee Info'!$C$3:$J$200,MATCH(Data7[[#This Row],[Name:]],'Employee Info'!$B$3:$B$200,0),MATCH(Data7[[#Headers],[Other]],'Employee Info'!$C$2:$J$2,0)),"")</f>
        <v/>
      </c>
      <c r="O1535" s="19">
        <f>IFERROR((Data7[[#This Row],[Hours:]]*SUM(Data7[[#This Row],[Rate]:[Other]])),"")</f>
        <v>0</v>
      </c>
      <c r="P1535" s="7" t="str">
        <f>IF(Data7[[#This Row],[WO'#:]]="","Riley #","WO#")</f>
        <v>WO#</v>
      </c>
      <c r="Q1535" s="7">
        <f>IFERROR(WEEKNUM(Data7[[#This Row],[Date:]]),"")</f>
        <v>32</v>
      </c>
      <c r="R1535" s="6">
        <f t="shared" si="69"/>
        <v>45508</v>
      </c>
      <c r="S1535" s="6">
        <f>Data7[[#This Row],[Week Start]]+7</f>
        <v>45515</v>
      </c>
      <c r="T1535" s="7" t="str">
        <f t="shared" si="70"/>
        <v>8/4/2024 - 8/11/2024</v>
      </c>
      <c r="U1535" s="7" t="str">
        <f t="shared" si="71"/>
        <v>Time Card</v>
      </c>
      <c r="V1535" s="8" t="str">
        <f>RIGHT(TEXT(Data7[[#This Row],[Date:]],"mmddyyyy"),4)</f>
        <v>2024</v>
      </c>
      <c r="W1535" s="8" t="str">
        <f>MID(TEXT(Data7[[#This Row],[Date:]],"mmddyyyy"),3,2)</f>
        <v>07</v>
      </c>
      <c r="X1535" s="8" t="str">
        <f>LEFT(TEXT(Data7[[#This Row],[Date:]],"mmddyyyy"),2)</f>
        <v>08</v>
      </c>
      <c r="Y1535" s="6">
        <f>DATE(Data7[[#This Row],[Year]],Data7[[#This Row],[Month]],Data7[[#This Row],[Day]])</f>
        <v>45511</v>
      </c>
    </row>
    <row r="1536" spans="1:25" x14ac:dyDescent="0.3">
      <c r="A1536" s="5">
        <v>45512.53029328704</v>
      </c>
      <c r="B1536" s="7" t="s">
        <v>35</v>
      </c>
      <c r="C1536" s="6" t="s">
        <v>2010</v>
      </c>
      <c r="D1536" s="7" t="s">
        <v>2016</v>
      </c>
      <c r="E1536" s="8">
        <v>5</v>
      </c>
      <c r="F1536" s="7">
        <v>7139590</v>
      </c>
      <c r="G1536" s="7" t="s">
        <v>68</v>
      </c>
      <c r="H1536" s="7" t="s">
        <v>756</v>
      </c>
      <c r="I1536" s="7" t="s">
        <v>44</v>
      </c>
      <c r="J1536" s="19" t="str">
        <f>IFERROR(INDEX('Employee Info'!$C$3:$E$200,MATCH(Data7[[#This Row],[Name:]],'Employee Info'!$B$3:$B$200,0),MATCH(Data7[[#This Row],[Hours Type:]],'Employee Info'!$C$2:$E$2,0)),"")</f>
        <v/>
      </c>
      <c r="K1536" s="19" t="str">
        <f>IFERROR(INDEX('Employee Info'!$C$3:$J$200,MATCH(Data7[[#This Row],[Name:]],'Employee Info'!$B$3:$B$200,0),MATCH(Data7[[#Headers],[Truck]],'Employee Info'!$C$2:$J$2,0)),"")</f>
        <v/>
      </c>
      <c r="L1536" s="19" t="str">
        <f>IFERROR(INDEX('Employee Info'!$C$3:$J$200,MATCH(Data7[[#This Row],[Name:]],'Employee Info'!$B$3:$B$200,0),MATCH(Data7[[#Headers],[Phone]],'Employee Info'!$C$2:$J$2,0)),"")</f>
        <v/>
      </c>
      <c r="M1536" s="19" t="str">
        <f>IFERROR(INDEX('Employee Info'!$C$3:$J$200,MATCH(Data7[[#This Row],[Name:]],'Employee Info'!$B$3:$B$200,0),MATCH(Data7[[#Headers],[Tech]],'Employee Info'!$C$2:$J$2,0)),"")</f>
        <v/>
      </c>
      <c r="N1536" s="19" t="str">
        <f>IFERROR(INDEX('Employee Info'!$C$3:$J$200,MATCH(Data7[[#This Row],[Name:]],'Employee Info'!$B$3:$B$200,0),MATCH(Data7[[#Headers],[Other]],'Employee Info'!$C$2:$J$2,0)),"")</f>
        <v/>
      </c>
      <c r="O1536" s="19">
        <f>IFERROR((Data7[[#This Row],[Hours:]]*SUM(Data7[[#This Row],[Rate]:[Other]])),"")</f>
        <v>0</v>
      </c>
      <c r="P1536" s="7" t="str">
        <f>IF(Data7[[#This Row],[WO'#:]]="","Riley #","WO#")</f>
        <v>WO#</v>
      </c>
      <c r="Q1536" s="7">
        <f>IFERROR(WEEKNUM(Data7[[#This Row],[Date:]]),"")</f>
        <v>32</v>
      </c>
      <c r="R1536" s="6">
        <f t="shared" si="69"/>
        <v>45508</v>
      </c>
      <c r="S1536" s="6">
        <f>Data7[[#This Row],[Week Start]]+7</f>
        <v>45515</v>
      </c>
      <c r="T1536" s="7" t="str">
        <f t="shared" si="70"/>
        <v>8/4/2024 - 8/11/2024</v>
      </c>
      <c r="U1536" s="7" t="str">
        <f t="shared" si="71"/>
        <v>Time Card</v>
      </c>
      <c r="V1536" s="8" t="str">
        <f>RIGHT(TEXT(Data7[[#This Row],[Date:]],"mmddyyyy"),4)</f>
        <v>2024</v>
      </c>
      <c r="W1536" s="8" t="str">
        <f>MID(TEXT(Data7[[#This Row],[Date:]],"mmddyyyy"),3,2)</f>
        <v>07</v>
      </c>
      <c r="X1536" s="8" t="str">
        <f>LEFT(TEXT(Data7[[#This Row],[Date:]],"mmddyyyy"),2)</f>
        <v>08</v>
      </c>
      <c r="Y1536" s="6">
        <f>DATE(Data7[[#This Row],[Year]],Data7[[#This Row],[Month]],Data7[[#This Row],[Day]])</f>
        <v>45511</v>
      </c>
    </row>
    <row r="1537" spans="1:25" x14ac:dyDescent="0.3">
      <c r="A1537" s="5">
        <v>45513.622319328701</v>
      </c>
      <c r="B1537" s="7" t="s">
        <v>66</v>
      </c>
      <c r="C1537" s="6" t="s">
        <v>2010</v>
      </c>
      <c r="D1537" s="7" t="s">
        <v>2029</v>
      </c>
      <c r="E1537" s="8">
        <v>1</v>
      </c>
      <c r="F1537" s="7">
        <v>7139590</v>
      </c>
      <c r="G1537" s="7" t="s">
        <v>68</v>
      </c>
      <c r="H1537" s="7" t="s">
        <v>756</v>
      </c>
      <c r="I1537" s="7" t="s">
        <v>44</v>
      </c>
      <c r="J1537" s="19" t="str">
        <f>IFERROR(INDEX('Employee Info'!$C$3:$E$200,MATCH(Data7[[#This Row],[Name:]],'Employee Info'!$B$3:$B$200,0),MATCH(Data7[[#This Row],[Hours Type:]],'Employee Info'!$C$2:$E$2,0)),"")</f>
        <v/>
      </c>
      <c r="K1537" s="19" t="str">
        <f>IFERROR(INDEX('Employee Info'!$C$3:$J$200,MATCH(Data7[[#This Row],[Name:]],'Employee Info'!$B$3:$B$200,0),MATCH(Data7[[#Headers],[Truck]],'Employee Info'!$C$2:$J$2,0)),"")</f>
        <v/>
      </c>
      <c r="L1537" s="19" t="str">
        <f>IFERROR(INDEX('Employee Info'!$C$3:$J$200,MATCH(Data7[[#This Row],[Name:]],'Employee Info'!$B$3:$B$200,0),MATCH(Data7[[#Headers],[Phone]],'Employee Info'!$C$2:$J$2,0)),"")</f>
        <v/>
      </c>
      <c r="M1537" s="19" t="str">
        <f>IFERROR(INDEX('Employee Info'!$C$3:$J$200,MATCH(Data7[[#This Row],[Name:]],'Employee Info'!$B$3:$B$200,0),MATCH(Data7[[#Headers],[Tech]],'Employee Info'!$C$2:$J$2,0)),"")</f>
        <v/>
      </c>
      <c r="N1537" s="19" t="str">
        <f>IFERROR(INDEX('Employee Info'!$C$3:$J$200,MATCH(Data7[[#This Row],[Name:]],'Employee Info'!$B$3:$B$200,0),MATCH(Data7[[#Headers],[Other]],'Employee Info'!$C$2:$J$2,0)),"")</f>
        <v/>
      </c>
      <c r="O1537" s="19">
        <f>IFERROR((Data7[[#This Row],[Hours:]]*SUM(Data7[[#This Row],[Rate]:[Other]])),"")</f>
        <v>0</v>
      </c>
      <c r="P1537" s="7" t="str">
        <f>IF(Data7[[#This Row],[WO'#:]]="","Riley #","WO#")</f>
        <v>WO#</v>
      </c>
      <c r="Q1537" s="7">
        <f>IFERROR(WEEKNUM(Data7[[#This Row],[Date:]]),"")</f>
        <v>32</v>
      </c>
      <c r="R1537" s="6">
        <f t="shared" si="69"/>
        <v>45508</v>
      </c>
      <c r="S1537" s="6">
        <f>Data7[[#This Row],[Week Start]]+7</f>
        <v>45515</v>
      </c>
      <c r="T1537" s="7" t="str">
        <f t="shared" si="70"/>
        <v>8/4/2024 - 8/11/2024</v>
      </c>
      <c r="U1537" s="7" t="str">
        <f t="shared" si="71"/>
        <v>Time Card</v>
      </c>
      <c r="V1537" s="8" t="str">
        <f>RIGHT(TEXT(Data7[[#This Row],[Date:]],"mmddyyyy"),4)</f>
        <v>2024</v>
      </c>
      <c r="W1537" s="8" t="str">
        <f>MID(TEXT(Data7[[#This Row],[Date:]],"mmddyyyy"),3,2)</f>
        <v>07</v>
      </c>
      <c r="X1537" s="8" t="str">
        <f>LEFT(TEXT(Data7[[#This Row],[Date:]],"mmddyyyy"),2)</f>
        <v>08</v>
      </c>
      <c r="Y1537" s="6">
        <f>DATE(Data7[[#This Row],[Year]],Data7[[#This Row],[Month]],Data7[[#This Row],[Day]])</f>
        <v>45511</v>
      </c>
    </row>
    <row r="1538" spans="1:25" x14ac:dyDescent="0.3">
      <c r="A1538" s="5">
        <v>45511.584957638886</v>
      </c>
      <c r="B1538" s="7" t="s">
        <v>65</v>
      </c>
      <c r="C1538" s="6" t="s">
        <v>2010</v>
      </c>
      <c r="D1538" s="7" t="s">
        <v>2013</v>
      </c>
      <c r="E1538" s="8">
        <v>8</v>
      </c>
      <c r="F1538" s="7" t="s">
        <v>68</v>
      </c>
      <c r="G1538" s="7" t="s">
        <v>68</v>
      </c>
      <c r="H1538" s="7" t="s">
        <v>536</v>
      </c>
      <c r="I1538" s="7" t="s">
        <v>44</v>
      </c>
      <c r="J1538" s="19" t="str">
        <f>IFERROR(INDEX('Employee Info'!$C$3:$E$200,MATCH(Data7[[#This Row],[Name:]],'Employee Info'!$B$3:$B$200,0),MATCH(Data7[[#This Row],[Hours Type:]],'Employee Info'!$C$2:$E$2,0)),"")</f>
        <v/>
      </c>
      <c r="K1538" s="19" t="str">
        <f>IFERROR(INDEX('Employee Info'!$C$3:$J$200,MATCH(Data7[[#This Row],[Name:]],'Employee Info'!$B$3:$B$200,0),MATCH(Data7[[#Headers],[Truck]],'Employee Info'!$C$2:$J$2,0)),"")</f>
        <v/>
      </c>
      <c r="L1538" s="19" t="str">
        <f>IFERROR(INDEX('Employee Info'!$C$3:$J$200,MATCH(Data7[[#This Row],[Name:]],'Employee Info'!$B$3:$B$200,0),MATCH(Data7[[#Headers],[Phone]],'Employee Info'!$C$2:$J$2,0)),"")</f>
        <v/>
      </c>
      <c r="M1538" s="19" t="str">
        <f>IFERROR(INDEX('Employee Info'!$C$3:$J$200,MATCH(Data7[[#This Row],[Name:]],'Employee Info'!$B$3:$B$200,0),MATCH(Data7[[#Headers],[Tech]],'Employee Info'!$C$2:$J$2,0)),"")</f>
        <v/>
      </c>
      <c r="N1538" s="19" t="str">
        <f>IFERROR(INDEX('Employee Info'!$C$3:$J$200,MATCH(Data7[[#This Row],[Name:]],'Employee Info'!$B$3:$B$200,0),MATCH(Data7[[#Headers],[Other]],'Employee Info'!$C$2:$J$2,0)),"")</f>
        <v/>
      </c>
      <c r="O1538" s="19">
        <f>IFERROR((Data7[[#This Row],[Hours:]]*SUM(Data7[[#This Row],[Rate]:[Other]])),"")</f>
        <v>0</v>
      </c>
      <c r="P1538" s="7" t="str">
        <f>IF(Data7[[#This Row],[WO'#:]]="","Riley #","WO#")</f>
        <v>Riley #</v>
      </c>
      <c r="Q1538" s="7">
        <f>IFERROR(WEEKNUM(Data7[[#This Row],[Date:]]),"")</f>
        <v>32</v>
      </c>
      <c r="R1538" s="6">
        <f t="shared" ref="R1538:R1601" si="72">DATE(RIGHT(TEXT(C1538,"mm/dd/yyyy"),4),1,1)+(Q1538-1)*7-(WEEKDAY(DATE(RIGHT(TEXT(C1538,"mm/dd/yyyy"),4),1,1)))+1</f>
        <v>45508</v>
      </c>
      <c r="S1538" s="6">
        <f>Data7[[#This Row],[Week Start]]+7</f>
        <v>45515</v>
      </c>
      <c r="T1538" s="7" t="str">
        <f t="shared" ref="T1538:T1601" si="73">IFERROR(TEXT(R1538, "m/d/yyyy") &amp; " - " &amp; TEXT(S1538, "m/d/yyyy"),"")</f>
        <v>8/4/2024 - 8/11/2024</v>
      </c>
      <c r="U1538" s="7" t="str">
        <f t="shared" ref="U1538:U1601" si="74">"Time Card"</f>
        <v>Time Card</v>
      </c>
      <c r="V1538" s="8" t="str">
        <f>RIGHT(TEXT(Data7[[#This Row],[Date:]],"mmddyyyy"),4)</f>
        <v>2024</v>
      </c>
      <c r="W1538" s="8" t="str">
        <f>MID(TEXT(Data7[[#This Row],[Date:]],"mmddyyyy"),3,2)</f>
        <v>07</v>
      </c>
      <c r="X1538" s="8" t="str">
        <f>LEFT(TEXT(Data7[[#This Row],[Date:]],"mmddyyyy"),2)</f>
        <v>08</v>
      </c>
      <c r="Y1538" s="6">
        <f>DATE(Data7[[#This Row],[Year]],Data7[[#This Row],[Month]],Data7[[#This Row],[Day]])</f>
        <v>45511</v>
      </c>
    </row>
    <row r="1539" spans="1:25" x14ac:dyDescent="0.3">
      <c r="A1539" s="5">
        <v>45511.585198263892</v>
      </c>
      <c r="B1539" s="7" t="s">
        <v>23</v>
      </c>
      <c r="C1539" s="6" t="s">
        <v>2010</v>
      </c>
      <c r="D1539" s="7" t="s">
        <v>2013</v>
      </c>
      <c r="E1539" s="8">
        <v>8</v>
      </c>
      <c r="F1539" s="7" t="s">
        <v>68</v>
      </c>
      <c r="G1539" s="7" t="s">
        <v>68</v>
      </c>
      <c r="H1539" s="7" t="s">
        <v>536</v>
      </c>
      <c r="I1539" s="7" t="s">
        <v>44</v>
      </c>
      <c r="J1539" s="19" t="str">
        <f>IFERROR(INDEX('Employee Info'!$C$3:$E$200,MATCH(Data7[[#This Row],[Name:]],'Employee Info'!$B$3:$B$200,0),MATCH(Data7[[#This Row],[Hours Type:]],'Employee Info'!$C$2:$E$2,0)),"")</f>
        <v/>
      </c>
      <c r="K1539" s="19" t="str">
        <f>IFERROR(INDEX('Employee Info'!$C$3:$J$200,MATCH(Data7[[#This Row],[Name:]],'Employee Info'!$B$3:$B$200,0),MATCH(Data7[[#Headers],[Truck]],'Employee Info'!$C$2:$J$2,0)),"")</f>
        <v/>
      </c>
      <c r="L1539" s="19" t="str">
        <f>IFERROR(INDEX('Employee Info'!$C$3:$J$200,MATCH(Data7[[#This Row],[Name:]],'Employee Info'!$B$3:$B$200,0),MATCH(Data7[[#Headers],[Phone]],'Employee Info'!$C$2:$J$2,0)),"")</f>
        <v/>
      </c>
      <c r="M1539" s="19" t="str">
        <f>IFERROR(INDEX('Employee Info'!$C$3:$J$200,MATCH(Data7[[#This Row],[Name:]],'Employee Info'!$B$3:$B$200,0),MATCH(Data7[[#Headers],[Tech]],'Employee Info'!$C$2:$J$2,0)),"")</f>
        <v/>
      </c>
      <c r="N1539" s="19" t="str">
        <f>IFERROR(INDEX('Employee Info'!$C$3:$J$200,MATCH(Data7[[#This Row],[Name:]],'Employee Info'!$B$3:$B$200,0),MATCH(Data7[[#Headers],[Other]],'Employee Info'!$C$2:$J$2,0)),"")</f>
        <v/>
      </c>
      <c r="O1539" s="19">
        <f>IFERROR((Data7[[#This Row],[Hours:]]*SUM(Data7[[#This Row],[Rate]:[Other]])),"")</f>
        <v>0</v>
      </c>
      <c r="P1539" s="7" t="str">
        <f>IF(Data7[[#This Row],[WO'#:]]="","Riley #","WO#")</f>
        <v>Riley #</v>
      </c>
      <c r="Q1539" s="7">
        <f>IFERROR(WEEKNUM(Data7[[#This Row],[Date:]]),"")</f>
        <v>32</v>
      </c>
      <c r="R1539" s="6">
        <f t="shared" si="72"/>
        <v>45508</v>
      </c>
      <c r="S1539" s="6">
        <f>Data7[[#This Row],[Week Start]]+7</f>
        <v>45515</v>
      </c>
      <c r="T1539" s="7" t="str">
        <f t="shared" si="73"/>
        <v>8/4/2024 - 8/11/2024</v>
      </c>
      <c r="U1539" s="7" t="str">
        <f t="shared" si="74"/>
        <v>Time Card</v>
      </c>
      <c r="V1539" s="8" t="str">
        <f>RIGHT(TEXT(Data7[[#This Row],[Date:]],"mmddyyyy"),4)</f>
        <v>2024</v>
      </c>
      <c r="W1539" s="8" t="str">
        <f>MID(TEXT(Data7[[#This Row],[Date:]],"mmddyyyy"),3,2)</f>
        <v>07</v>
      </c>
      <c r="X1539" s="8" t="str">
        <f>LEFT(TEXT(Data7[[#This Row],[Date:]],"mmddyyyy"),2)</f>
        <v>08</v>
      </c>
      <c r="Y1539" s="6">
        <f>DATE(Data7[[#This Row],[Year]],Data7[[#This Row],[Month]],Data7[[#This Row],[Day]])</f>
        <v>45511</v>
      </c>
    </row>
    <row r="1540" spans="1:25" x14ac:dyDescent="0.3">
      <c r="A1540" s="5">
        <v>45513.616550925923</v>
      </c>
      <c r="B1540" s="7" t="s">
        <v>66</v>
      </c>
      <c r="C1540" s="6" t="s">
        <v>2010</v>
      </c>
      <c r="D1540" s="7" t="s">
        <v>558</v>
      </c>
      <c r="E1540" s="8">
        <v>1</v>
      </c>
      <c r="F1540" s="7" t="s">
        <v>68</v>
      </c>
      <c r="G1540" s="7" t="s">
        <v>68</v>
      </c>
      <c r="H1540" s="7" t="s">
        <v>536</v>
      </c>
      <c r="I1540" s="7" t="s">
        <v>44</v>
      </c>
      <c r="J1540" s="19" t="str">
        <f>IFERROR(INDEX('Employee Info'!$C$3:$E$200,MATCH(Data7[[#This Row],[Name:]],'Employee Info'!$B$3:$B$200,0),MATCH(Data7[[#This Row],[Hours Type:]],'Employee Info'!$C$2:$E$2,0)),"")</f>
        <v/>
      </c>
      <c r="K1540" s="19" t="str">
        <f>IFERROR(INDEX('Employee Info'!$C$3:$J$200,MATCH(Data7[[#This Row],[Name:]],'Employee Info'!$B$3:$B$200,0),MATCH(Data7[[#Headers],[Truck]],'Employee Info'!$C$2:$J$2,0)),"")</f>
        <v/>
      </c>
      <c r="L1540" s="19" t="str">
        <f>IFERROR(INDEX('Employee Info'!$C$3:$J$200,MATCH(Data7[[#This Row],[Name:]],'Employee Info'!$B$3:$B$200,0),MATCH(Data7[[#Headers],[Phone]],'Employee Info'!$C$2:$J$2,0)),"")</f>
        <v/>
      </c>
      <c r="M1540" s="19" t="str">
        <f>IFERROR(INDEX('Employee Info'!$C$3:$J$200,MATCH(Data7[[#This Row],[Name:]],'Employee Info'!$B$3:$B$200,0),MATCH(Data7[[#Headers],[Tech]],'Employee Info'!$C$2:$J$2,0)),"")</f>
        <v/>
      </c>
      <c r="N1540" s="19" t="str">
        <f>IFERROR(INDEX('Employee Info'!$C$3:$J$200,MATCH(Data7[[#This Row],[Name:]],'Employee Info'!$B$3:$B$200,0),MATCH(Data7[[#Headers],[Other]],'Employee Info'!$C$2:$J$2,0)),"")</f>
        <v/>
      </c>
      <c r="O1540" s="19">
        <f>IFERROR((Data7[[#This Row],[Hours:]]*SUM(Data7[[#This Row],[Rate]:[Other]])),"")</f>
        <v>0</v>
      </c>
      <c r="P1540" s="7" t="str">
        <f>IF(Data7[[#This Row],[WO'#:]]="","Riley #","WO#")</f>
        <v>Riley #</v>
      </c>
      <c r="Q1540" s="7">
        <f>IFERROR(WEEKNUM(Data7[[#This Row],[Date:]]),"")</f>
        <v>32</v>
      </c>
      <c r="R1540" s="6">
        <f t="shared" si="72"/>
        <v>45508</v>
      </c>
      <c r="S1540" s="6">
        <f>Data7[[#This Row],[Week Start]]+7</f>
        <v>45515</v>
      </c>
      <c r="T1540" s="7" t="str">
        <f t="shared" si="73"/>
        <v>8/4/2024 - 8/11/2024</v>
      </c>
      <c r="U1540" s="7" t="str">
        <f t="shared" si="74"/>
        <v>Time Card</v>
      </c>
      <c r="V1540" s="8" t="str">
        <f>RIGHT(TEXT(Data7[[#This Row],[Date:]],"mmddyyyy"),4)</f>
        <v>2024</v>
      </c>
      <c r="W1540" s="8" t="str">
        <f>MID(TEXT(Data7[[#This Row],[Date:]],"mmddyyyy"),3,2)</f>
        <v>07</v>
      </c>
      <c r="X1540" s="8" t="str">
        <f>LEFT(TEXT(Data7[[#This Row],[Date:]],"mmddyyyy"),2)</f>
        <v>08</v>
      </c>
      <c r="Y1540" s="6">
        <f>DATE(Data7[[#This Row],[Year]],Data7[[#This Row],[Month]],Data7[[#This Row],[Day]])</f>
        <v>45511</v>
      </c>
    </row>
    <row r="1541" spans="1:25" x14ac:dyDescent="0.3">
      <c r="A1541" s="5">
        <v>45511.578380671293</v>
      </c>
      <c r="B1541" s="7" t="s">
        <v>31</v>
      </c>
      <c r="C1541" s="6" t="s">
        <v>2010</v>
      </c>
      <c r="D1541" s="7" t="s">
        <v>2011</v>
      </c>
      <c r="E1541" s="8">
        <v>8</v>
      </c>
      <c r="F1541" s="7" t="s">
        <v>68</v>
      </c>
      <c r="G1541" s="7" t="s">
        <v>68</v>
      </c>
      <c r="H1541" s="7" t="s">
        <v>912</v>
      </c>
      <c r="I1541" s="7" t="s">
        <v>44</v>
      </c>
      <c r="J1541" s="19" t="str">
        <f>IFERROR(INDEX('Employee Info'!$C$3:$E$200,MATCH(Data7[[#This Row],[Name:]],'Employee Info'!$B$3:$B$200,0),MATCH(Data7[[#This Row],[Hours Type:]],'Employee Info'!$C$2:$E$2,0)),"")</f>
        <v/>
      </c>
      <c r="K1541" s="19" t="str">
        <f>IFERROR(INDEX('Employee Info'!$C$3:$J$200,MATCH(Data7[[#This Row],[Name:]],'Employee Info'!$B$3:$B$200,0),MATCH(Data7[[#Headers],[Truck]],'Employee Info'!$C$2:$J$2,0)),"")</f>
        <v/>
      </c>
      <c r="L1541" s="19" t="str">
        <f>IFERROR(INDEX('Employee Info'!$C$3:$J$200,MATCH(Data7[[#This Row],[Name:]],'Employee Info'!$B$3:$B$200,0),MATCH(Data7[[#Headers],[Phone]],'Employee Info'!$C$2:$J$2,0)),"")</f>
        <v/>
      </c>
      <c r="M1541" s="19" t="str">
        <f>IFERROR(INDEX('Employee Info'!$C$3:$J$200,MATCH(Data7[[#This Row],[Name:]],'Employee Info'!$B$3:$B$200,0),MATCH(Data7[[#Headers],[Tech]],'Employee Info'!$C$2:$J$2,0)),"")</f>
        <v/>
      </c>
      <c r="N1541" s="19" t="str">
        <f>IFERROR(INDEX('Employee Info'!$C$3:$J$200,MATCH(Data7[[#This Row],[Name:]],'Employee Info'!$B$3:$B$200,0),MATCH(Data7[[#Headers],[Other]],'Employee Info'!$C$2:$J$2,0)),"")</f>
        <v/>
      </c>
      <c r="O1541" s="19">
        <f>IFERROR((Data7[[#This Row],[Hours:]]*SUM(Data7[[#This Row],[Rate]:[Other]])),"")</f>
        <v>0</v>
      </c>
      <c r="P1541" s="7" t="str">
        <f>IF(Data7[[#This Row],[WO'#:]]="","Riley #","WO#")</f>
        <v>Riley #</v>
      </c>
      <c r="Q1541" s="7">
        <f>IFERROR(WEEKNUM(Data7[[#This Row],[Date:]]),"")</f>
        <v>32</v>
      </c>
      <c r="R1541" s="6">
        <f t="shared" si="72"/>
        <v>45508</v>
      </c>
      <c r="S1541" s="6">
        <f>Data7[[#This Row],[Week Start]]+7</f>
        <v>45515</v>
      </c>
      <c r="T1541" s="7" t="str">
        <f t="shared" si="73"/>
        <v>8/4/2024 - 8/11/2024</v>
      </c>
      <c r="U1541" s="7" t="str">
        <f t="shared" si="74"/>
        <v>Time Card</v>
      </c>
      <c r="V1541" s="8" t="str">
        <f>RIGHT(TEXT(Data7[[#This Row],[Date:]],"mmddyyyy"),4)</f>
        <v>2024</v>
      </c>
      <c r="W1541" s="8" t="str">
        <f>MID(TEXT(Data7[[#This Row],[Date:]],"mmddyyyy"),3,2)</f>
        <v>07</v>
      </c>
      <c r="X1541" s="8" t="str">
        <f>LEFT(TEXT(Data7[[#This Row],[Date:]],"mmddyyyy"),2)</f>
        <v>08</v>
      </c>
      <c r="Y1541" s="6">
        <f>DATE(Data7[[#This Row],[Year]],Data7[[#This Row],[Month]],Data7[[#This Row],[Day]])</f>
        <v>45511</v>
      </c>
    </row>
    <row r="1542" spans="1:25" x14ac:dyDescent="0.3">
      <c r="A1542" s="5">
        <v>45511.57854988426</v>
      </c>
      <c r="B1542" s="7" t="s">
        <v>342</v>
      </c>
      <c r="C1542" s="6" t="s">
        <v>2010</v>
      </c>
      <c r="D1542" s="7" t="s">
        <v>2011</v>
      </c>
      <c r="E1542" s="8">
        <v>8</v>
      </c>
      <c r="F1542" s="7" t="s">
        <v>68</v>
      </c>
      <c r="G1542" s="7" t="s">
        <v>68</v>
      </c>
      <c r="H1542" s="7" t="s">
        <v>912</v>
      </c>
      <c r="I1542" s="7" t="s">
        <v>44</v>
      </c>
      <c r="J1542" s="19" t="str">
        <f>IFERROR(INDEX('Employee Info'!$C$3:$E$200,MATCH(Data7[[#This Row],[Name:]],'Employee Info'!$B$3:$B$200,0),MATCH(Data7[[#This Row],[Hours Type:]],'Employee Info'!$C$2:$E$2,0)),"")</f>
        <v/>
      </c>
      <c r="K1542" s="19" t="str">
        <f>IFERROR(INDEX('Employee Info'!$C$3:$J$200,MATCH(Data7[[#This Row],[Name:]],'Employee Info'!$B$3:$B$200,0),MATCH(Data7[[#Headers],[Truck]],'Employee Info'!$C$2:$J$2,0)),"")</f>
        <v/>
      </c>
      <c r="L1542" s="19" t="str">
        <f>IFERROR(INDEX('Employee Info'!$C$3:$J$200,MATCH(Data7[[#This Row],[Name:]],'Employee Info'!$B$3:$B$200,0),MATCH(Data7[[#Headers],[Phone]],'Employee Info'!$C$2:$J$2,0)),"")</f>
        <v/>
      </c>
      <c r="M1542" s="19" t="str">
        <f>IFERROR(INDEX('Employee Info'!$C$3:$J$200,MATCH(Data7[[#This Row],[Name:]],'Employee Info'!$B$3:$B$200,0),MATCH(Data7[[#Headers],[Tech]],'Employee Info'!$C$2:$J$2,0)),"")</f>
        <v/>
      </c>
      <c r="N1542" s="19" t="str">
        <f>IFERROR(INDEX('Employee Info'!$C$3:$J$200,MATCH(Data7[[#This Row],[Name:]],'Employee Info'!$B$3:$B$200,0),MATCH(Data7[[#Headers],[Other]],'Employee Info'!$C$2:$J$2,0)),"")</f>
        <v/>
      </c>
      <c r="O1542" s="19">
        <f>IFERROR((Data7[[#This Row],[Hours:]]*SUM(Data7[[#This Row],[Rate]:[Other]])),"")</f>
        <v>0</v>
      </c>
      <c r="P1542" s="7" t="str">
        <f>IF(Data7[[#This Row],[WO'#:]]="","Riley #","WO#")</f>
        <v>Riley #</v>
      </c>
      <c r="Q1542" s="7">
        <f>IFERROR(WEEKNUM(Data7[[#This Row],[Date:]]),"")</f>
        <v>32</v>
      </c>
      <c r="R1542" s="6">
        <f t="shared" si="72"/>
        <v>45508</v>
      </c>
      <c r="S1542" s="6">
        <f>Data7[[#This Row],[Week Start]]+7</f>
        <v>45515</v>
      </c>
      <c r="T1542" s="7" t="str">
        <f t="shared" si="73"/>
        <v>8/4/2024 - 8/11/2024</v>
      </c>
      <c r="U1542" s="7" t="str">
        <f t="shared" si="74"/>
        <v>Time Card</v>
      </c>
      <c r="V1542" s="8" t="str">
        <f>RIGHT(TEXT(Data7[[#This Row],[Date:]],"mmddyyyy"),4)</f>
        <v>2024</v>
      </c>
      <c r="W1542" s="8" t="str">
        <f>MID(TEXT(Data7[[#This Row],[Date:]],"mmddyyyy"),3,2)</f>
        <v>07</v>
      </c>
      <c r="X1542" s="8" t="str">
        <f>LEFT(TEXT(Data7[[#This Row],[Date:]],"mmddyyyy"),2)</f>
        <v>08</v>
      </c>
      <c r="Y1542" s="6">
        <f>DATE(Data7[[#This Row],[Year]],Data7[[#This Row],[Month]],Data7[[#This Row],[Day]])</f>
        <v>45511</v>
      </c>
    </row>
    <row r="1543" spans="1:25" x14ac:dyDescent="0.3">
      <c r="A1543" s="5">
        <v>45513.617503935187</v>
      </c>
      <c r="B1543" s="7" t="s">
        <v>66</v>
      </c>
      <c r="C1543" s="6" t="s">
        <v>2010</v>
      </c>
      <c r="D1543" s="7" t="s">
        <v>2024</v>
      </c>
      <c r="E1543" s="8">
        <v>1</v>
      </c>
      <c r="F1543" s="7" t="s">
        <v>68</v>
      </c>
      <c r="G1543" s="7" t="s">
        <v>68</v>
      </c>
      <c r="H1543" s="7" t="s">
        <v>912</v>
      </c>
      <c r="I1543" s="7" t="s">
        <v>44</v>
      </c>
      <c r="J1543" s="19" t="str">
        <f>IFERROR(INDEX('Employee Info'!$C$3:$E$200,MATCH(Data7[[#This Row],[Name:]],'Employee Info'!$B$3:$B$200,0),MATCH(Data7[[#This Row],[Hours Type:]],'Employee Info'!$C$2:$E$2,0)),"")</f>
        <v/>
      </c>
      <c r="K1543" s="19" t="str">
        <f>IFERROR(INDEX('Employee Info'!$C$3:$J$200,MATCH(Data7[[#This Row],[Name:]],'Employee Info'!$B$3:$B$200,0),MATCH(Data7[[#Headers],[Truck]],'Employee Info'!$C$2:$J$2,0)),"")</f>
        <v/>
      </c>
      <c r="L1543" s="19" t="str">
        <f>IFERROR(INDEX('Employee Info'!$C$3:$J$200,MATCH(Data7[[#This Row],[Name:]],'Employee Info'!$B$3:$B$200,0),MATCH(Data7[[#Headers],[Phone]],'Employee Info'!$C$2:$J$2,0)),"")</f>
        <v/>
      </c>
      <c r="M1543" s="19" t="str">
        <f>IFERROR(INDEX('Employee Info'!$C$3:$J$200,MATCH(Data7[[#This Row],[Name:]],'Employee Info'!$B$3:$B$200,0),MATCH(Data7[[#Headers],[Tech]],'Employee Info'!$C$2:$J$2,0)),"")</f>
        <v/>
      </c>
      <c r="N1543" s="19" t="str">
        <f>IFERROR(INDEX('Employee Info'!$C$3:$J$200,MATCH(Data7[[#This Row],[Name:]],'Employee Info'!$B$3:$B$200,0),MATCH(Data7[[#Headers],[Other]],'Employee Info'!$C$2:$J$2,0)),"")</f>
        <v/>
      </c>
      <c r="O1543" s="19">
        <f>IFERROR((Data7[[#This Row],[Hours:]]*SUM(Data7[[#This Row],[Rate]:[Other]])),"")</f>
        <v>0</v>
      </c>
      <c r="P1543" s="7" t="str">
        <f>IF(Data7[[#This Row],[WO'#:]]="","Riley #","WO#")</f>
        <v>Riley #</v>
      </c>
      <c r="Q1543" s="7">
        <f>IFERROR(WEEKNUM(Data7[[#This Row],[Date:]]),"")</f>
        <v>32</v>
      </c>
      <c r="R1543" s="6">
        <f t="shared" si="72"/>
        <v>45508</v>
      </c>
      <c r="S1543" s="6">
        <f>Data7[[#This Row],[Week Start]]+7</f>
        <v>45515</v>
      </c>
      <c r="T1543" s="7" t="str">
        <f t="shared" si="73"/>
        <v>8/4/2024 - 8/11/2024</v>
      </c>
      <c r="U1543" s="7" t="str">
        <f t="shared" si="74"/>
        <v>Time Card</v>
      </c>
      <c r="V1543" s="8" t="str">
        <f>RIGHT(TEXT(Data7[[#This Row],[Date:]],"mmddyyyy"),4)</f>
        <v>2024</v>
      </c>
      <c r="W1543" s="8" t="str">
        <f>MID(TEXT(Data7[[#This Row],[Date:]],"mmddyyyy"),3,2)</f>
        <v>07</v>
      </c>
      <c r="X1543" s="8" t="str">
        <f>LEFT(TEXT(Data7[[#This Row],[Date:]],"mmddyyyy"),2)</f>
        <v>08</v>
      </c>
      <c r="Y1543" s="6">
        <f>DATE(Data7[[#This Row],[Year]],Data7[[#This Row],[Month]],Data7[[#This Row],[Day]])</f>
        <v>45511</v>
      </c>
    </row>
    <row r="1544" spans="1:25" x14ac:dyDescent="0.3">
      <c r="A1544" s="5">
        <v>45511.580515856484</v>
      </c>
      <c r="B1544" s="7" t="s">
        <v>34</v>
      </c>
      <c r="C1544" s="6" t="s">
        <v>2010</v>
      </c>
      <c r="D1544" s="7" t="s">
        <v>2012</v>
      </c>
      <c r="E1544" s="8">
        <v>8</v>
      </c>
      <c r="F1544" s="7" t="s">
        <v>68</v>
      </c>
      <c r="G1544" s="7" t="s">
        <v>68</v>
      </c>
      <c r="H1544" s="7" t="s">
        <v>922</v>
      </c>
      <c r="I1544" s="7" t="s">
        <v>44</v>
      </c>
      <c r="J1544" s="19" t="str">
        <f>IFERROR(INDEX('Employee Info'!$C$3:$E$200,MATCH(Data7[[#This Row],[Name:]],'Employee Info'!$B$3:$B$200,0),MATCH(Data7[[#This Row],[Hours Type:]],'Employee Info'!$C$2:$E$2,0)),"")</f>
        <v/>
      </c>
      <c r="K1544" s="19" t="str">
        <f>IFERROR(INDEX('Employee Info'!$C$3:$J$200,MATCH(Data7[[#This Row],[Name:]],'Employee Info'!$B$3:$B$200,0),MATCH(Data7[[#Headers],[Truck]],'Employee Info'!$C$2:$J$2,0)),"")</f>
        <v/>
      </c>
      <c r="L1544" s="19" t="str">
        <f>IFERROR(INDEX('Employee Info'!$C$3:$J$200,MATCH(Data7[[#This Row],[Name:]],'Employee Info'!$B$3:$B$200,0),MATCH(Data7[[#Headers],[Phone]],'Employee Info'!$C$2:$J$2,0)),"")</f>
        <v/>
      </c>
      <c r="M1544" s="19" t="str">
        <f>IFERROR(INDEX('Employee Info'!$C$3:$J$200,MATCH(Data7[[#This Row],[Name:]],'Employee Info'!$B$3:$B$200,0),MATCH(Data7[[#Headers],[Tech]],'Employee Info'!$C$2:$J$2,0)),"")</f>
        <v/>
      </c>
      <c r="N1544" s="19" t="str">
        <f>IFERROR(INDEX('Employee Info'!$C$3:$J$200,MATCH(Data7[[#This Row],[Name:]],'Employee Info'!$B$3:$B$200,0),MATCH(Data7[[#Headers],[Other]],'Employee Info'!$C$2:$J$2,0)),"")</f>
        <v/>
      </c>
      <c r="O1544" s="19">
        <f>IFERROR((Data7[[#This Row],[Hours:]]*SUM(Data7[[#This Row],[Rate]:[Other]])),"")</f>
        <v>0</v>
      </c>
      <c r="P1544" s="7" t="str">
        <f>IF(Data7[[#This Row],[WO'#:]]="","Riley #","WO#")</f>
        <v>Riley #</v>
      </c>
      <c r="Q1544" s="7">
        <f>IFERROR(WEEKNUM(Data7[[#This Row],[Date:]]),"")</f>
        <v>32</v>
      </c>
      <c r="R1544" s="6">
        <f t="shared" si="72"/>
        <v>45508</v>
      </c>
      <c r="S1544" s="6">
        <f>Data7[[#This Row],[Week Start]]+7</f>
        <v>45515</v>
      </c>
      <c r="T1544" s="7" t="str">
        <f t="shared" si="73"/>
        <v>8/4/2024 - 8/11/2024</v>
      </c>
      <c r="U1544" s="7" t="str">
        <f t="shared" si="74"/>
        <v>Time Card</v>
      </c>
      <c r="V1544" s="8" t="str">
        <f>RIGHT(TEXT(Data7[[#This Row],[Date:]],"mmddyyyy"),4)</f>
        <v>2024</v>
      </c>
      <c r="W1544" s="8" t="str">
        <f>MID(TEXT(Data7[[#This Row],[Date:]],"mmddyyyy"),3,2)</f>
        <v>07</v>
      </c>
      <c r="X1544" s="8" t="str">
        <f>LEFT(TEXT(Data7[[#This Row],[Date:]],"mmddyyyy"),2)</f>
        <v>08</v>
      </c>
      <c r="Y1544" s="6">
        <f>DATE(Data7[[#This Row],[Year]],Data7[[#This Row],[Month]],Data7[[#This Row],[Day]])</f>
        <v>45511</v>
      </c>
    </row>
    <row r="1545" spans="1:25" x14ac:dyDescent="0.3">
      <c r="A1545" s="5">
        <v>45514.412339120368</v>
      </c>
      <c r="B1545" s="7" t="s">
        <v>66</v>
      </c>
      <c r="C1545" s="6" t="s">
        <v>2015</v>
      </c>
      <c r="D1545" s="7" t="s">
        <v>2033</v>
      </c>
      <c r="E1545" s="8">
        <v>4</v>
      </c>
      <c r="F1545" s="7">
        <v>6984733</v>
      </c>
      <c r="G1545" s="7" t="s">
        <v>68</v>
      </c>
      <c r="H1545" s="7" t="s">
        <v>756</v>
      </c>
      <c r="I1545" s="7" t="s">
        <v>44</v>
      </c>
      <c r="J1545" s="19" t="str">
        <f>IFERROR(INDEX('Employee Info'!$C$3:$E$200,MATCH(Data7[[#This Row],[Name:]],'Employee Info'!$B$3:$B$200,0),MATCH(Data7[[#This Row],[Hours Type:]],'Employee Info'!$C$2:$E$2,0)),"")</f>
        <v/>
      </c>
      <c r="K1545" s="19" t="str">
        <f>IFERROR(INDEX('Employee Info'!$C$3:$J$200,MATCH(Data7[[#This Row],[Name:]],'Employee Info'!$B$3:$B$200,0),MATCH(Data7[[#Headers],[Truck]],'Employee Info'!$C$2:$J$2,0)),"")</f>
        <v/>
      </c>
      <c r="L1545" s="19" t="str">
        <f>IFERROR(INDEX('Employee Info'!$C$3:$J$200,MATCH(Data7[[#This Row],[Name:]],'Employee Info'!$B$3:$B$200,0),MATCH(Data7[[#Headers],[Phone]],'Employee Info'!$C$2:$J$2,0)),"")</f>
        <v/>
      </c>
      <c r="M1545" s="19" t="str">
        <f>IFERROR(INDEX('Employee Info'!$C$3:$J$200,MATCH(Data7[[#This Row],[Name:]],'Employee Info'!$B$3:$B$200,0),MATCH(Data7[[#Headers],[Tech]],'Employee Info'!$C$2:$J$2,0)),"")</f>
        <v/>
      </c>
      <c r="N1545" s="19" t="str">
        <f>IFERROR(INDEX('Employee Info'!$C$3:$J$200,MATCH(Data7[[#This Row],[Name:]],'Employee Info'!$B$3:$B$200,0),MATCH(Data7[[#Headers],[Other]],'Employee Info'!$C$2:$J$2,0)),"")</f>
        <v/>
      </c>
      <c r="O1545" s="19">
        <f>IFERROR((Data7[[#This Row],[Hours:]]*SUM(Data7[[#This Row],[Rate]:[Other]])),"")</f>
        <v>0</v>
      </c>
      <c r="P1545" s="7" t="str">
        <f>IF(Data7[[#This Row],[WO'#:]]="","Riley #","WO#")</f>
        <v>WO#</v>
      </c>
      <c r="Q1545" s="7">
        <f>IFERROR(WEEKNUM(Data7[[#This Row],[Date:]]),"")</f>
        <v>32</v>
      </c>
      <c r="R1545" s="6">
        <f t="shared" si="72"/>
        <v>45508</v>
      </c>
      <c r="S1545" s="6">
        <f>Data7[[#This Row],[Week Start]]+7</f>
        <v>45515</v>
      </c>
      <c r="T1545" s="7" t="str">
        <f t="shared" si="73"/>
        <v>8/4/2024 - 8/11/2024</v>
      </c>
      <c r="U1545" s="7" t="str">
        <f t="shared" si="74"/>
        <v>Time Card</v>
      </c>
      <c r="V1545" s="8" t="str">
        <f>RIGHT(TEXT(Data7[[#This Row],[Date:]],"mmddyyyy"),4)</f>
        <v>2024</v>
      </c>
      <c r="W1545" s="8" t="str">
        <f>MID(TEXT(Data7[[#This Row],[Date:]],"mmddyyyy"),3,2)</f>
        <v>08</v>
      </c>
      <c r="X1545" s="8" t="str">
        <f>LEFT(TEXT(Data7[[#This Row],[Date:]],"mmddyyyy"),2)</f>
        <v>08</v>
      </c>
      <c r="Y1545" s="6">
        <f>DATE(Data7[[#This Row],[Year]],Data7[[#This Row],[Month]],Data7[[#This Row],[Day]])</f>
        <v>45512</v>
      </c>
    </row>
    <row r="1546" spans="1:25" x14ac:dyDescent="0.3">
      <c r="A1546" s="5">
        <v>45513.621342592596</v>
      </c>
      <c r="B1546" s="7" t="s">
        <v>66</v>
      </c>
      <c r="C1546" s="6" t="s">
        <v>2015</v>
      </c>
      <c r="D1546" s="7" t="s">
        <v>2027</v>
      </c>
      <c r="E1546" s="8">
        <v>1</v>
      </c>
      <c r="F1546" s="7">
        <v>7107423</v>
      </c>
      <c r="G1546" s="7" t="s">
        <v>68</v>
      </c>
      <c r="H1546" s="7" t="s">
        <v>756</v>
      </c>
      <c r="I1546" s="7" t="s">
        <v>44</v>
      </c>
      <c r="J1546" s="19" t="str">
        <f>IFERROR(INDEX('Employee Info'!$C$3:$E$200,MATCH(Data7[[#This Row],[Name:]],'Employee Info'!$B$3:$B$200,0),MATCH(Data7[[#This Row],[Hours Type:]],'Employee Info'!$C$2:$E$2,0)),"")</f>
        <v/>
      </c>
      <c r="K1546" s="19" t="str">
        <f>IFERROR(INDEX('Employee Info'!$C$3:$J$200,MATCH(Data7[[#This Row],[Name:]],'Employee Info'!$B$3:$B$200,0),MATCH(Data7[[#Headers],[Truck]],'Employee Info'!$C$2:$J$2,0)),"")</f>
        <v/>
      </c>
      <c r="L1546" s="19" t="str">
        <f>IFERROR(INDEX('Employee Info'!$C$3:$J$200,MATCH(Data7[[#This Row],[Name:]],'Employee Info'!$B$3:$B$200,0),MATCH(Data7[[#Headers],[Phone]],'Employee Info'!$C$2:$J$2,0)),"")</f>
        <v/>
      </c>
      <c r="M1546" s="19" t="str">
        <f>IFERROR(INDEX('Employee Info'!$C$3:$J$200,MATCH(Data7[[#This Row],[Name:]],'Employee Info'!$B$3:$B$200,0),MATCH(Data7[[#Headers],[Tech]],'Employee Info'!$C$2:$J$2,0)),"")</f>
        <v/>
      </c>
      <c r="N1546" s="19" t="str">
        <f>IFERROR(INDEX('Employee Info'!$C$3:$J$200,MATCH(Data7[[#This Row],[Name:]],'Employee Info'!$B$3:$B$200,0),MATCH(Data7[[#Headers],[Other]],'Employee Info'!$C$2:$J$2,0)),"")</f>
        <v/>
      </c>
      <c r="O1546" s="19">
        <f>IFERROR((Data7[[#This Row],[Hours:]]*SUM(Data7[[#This Row],[Rate]:[Other]])),"")</f>
        <v>0</v>
      </c>
      <c r="P1546" s="7" t="str">
        <f>IF(Data7[[#This Row],[WO'#:]]="","Riley #","WO#")</f>
        <v>WO#</v>
      </c>
      <c r="Q1546" s="7">
        <f>IFERROR(WEEKNUM(Data7[[#This Row],[Date:]]),"")</f>
        <v>32</v>
      </c>
      <c r="R1546" s="6">
        <f t="shared" si="72"/>
        <v>45508</v>
      </c>
      <c r="S1546" s="6">
        <f>Data7[[#This Row],[Week Start]]+7</f>
        <v>45515</v>
      </c>
      <c r="T1546" s="7" t="str">
        <f t="shared" si="73"/>
        <v>8/4/2024 - 8/11/2024</v>
      </c>
      <c r="U1546" s="7" t="str">
        <f t="shared" si="74"/>
        <v>Time Card</v>
      </c>
      <c r="V1546" s="8" t="str">
        <f>RIGHT(TEXT(Data7[[#This Row],[Date:]],"mmddyyyy"),4)</f>
        <v>2024</v>
      </c>
      <c r="W1546" s="8" t="str">
        <f>MID(TEXT(Data7[[#This Row],[Date:]],"mmddyyyy"),3,2)</f>
        <v>08</v>
      </c>
      <c r="X1546" s="8" t="str">
        <f>LEFT(TEXT(Data7[[#This Row],[Date:]],"mmddyyyy"),2)</f>
        <v>08</v>
      </c>
      <c r="Y1546" s="6">
        <f>DATE(Data7[[#This Row],[Year]],Data7[[#This Row],[Month]],Data7[[#This Row],[Day]])</f>
        <v>45512</v>
      </c>
    </row>
    <row r="1547" spans="1:25" x14ac:dyDescent="0.3">
      <c r="A1547" s="5">
        <v>45512.532137152775</v>
      </c>
      <c r="B1547" s="7" t="s">
        <v>35</v>
      </c>
      <c r="C1547" s="6" t="s">
        <v>2015</v>
      </c>
      <c r="D1547" s="7" t="s">
        <v>1980</v>
      </c>
      <c r="E1547" s="8">
        <v>3</v>
      </c>
      <c r="F1547" s="7">
        <v>7128669</v>
      </c>
      <c r="G1547" s="7" t="s">
        <v>68</v>
      </c>
      <c r="H1547" s="7" t="s">
        <v>756</v>
      </c>
      <c r="I1547" s="7" t="s">
        <v>45</v>
      </c>
      <c r="J1547" s="19" t="str">
        <f>IFERROR(INDEX('Employee Info'!$C$3:$E$200,MATCH(Data7[[#This Row],[Name:]],'Employee Info'!$B$3:$B$200,0),MATCH(Data7[[#This Row],[Hours Type:]],'Employee Info'!$C$2:$E$2,0)),"")</f>
        <v/>
      </c>
      <c r="K1547" s="19" t="str">
        <f>IFERROR(INDEX('Employee Info'!$C$3:$J$200,MATCH(Data7[[#This Row],[Name:]],'Employee Info'!$B$3:$B$200,0),MATCH(Data7[[#Headers],[Truck]],'Employee Info'!$C$2:$J$2,0)),"")</f>
        <v/>
      </c>
      <c r="L1547" s="19" t="str">
        <f>IFERROR(INDEX('Employee Info'!$C$3:$J$200,MATCH(Data7[[#This Row],[Name:]],'Employee Info'!$B$3:$B$200,0),MATCH(Data7[[#Headers],[Phone]],'Employee Info'!$C$2:$J$2,0)),"")</f>
        <v/>
      </c>
      <c r="M1547" s="19" t="str">
        <f>IFERROR(INDEX('Employee Info'!$C$3:$J$200,MATCH(Data7[[#This Row],[Name:]],'Employee Info'!$B$3:$B$200,0),MATCH(Data7[[#Headers],[Tech]],'Employee Info'!$C$2:$J$2,0)),"")</f>
        <v/>
      </c>
      <c r="N1547" s="19" t="str">
        <f>IFERROR(INDEX('Employee Info'!$C$3:$J$200,MATCH(Data7[[#This Row],[Name:]],'Employee Info'!$B$3:$B$200,0),MATCH(Data7[[#Headers],[Other]],'Employee Info'!$C$2:$J$2,0)),"")</f>
        <v/>
      </c>
      <c r="O1547" s="19">
        <f>IFERROR((Data7[[#This Row],[Hours:]]*SUM(Data7[[#This Row],[Rate]:[Other]])),"")</f>
        <v>0</v>
      </c>
      <c r="P1547" s="7" t="str">
        <f>IF(Data7[[#This Row],[WO'#:]]="","Riley #","WO#")</f>
        <v>WO#</v>
      </c>
      <c r="Q1547" s="7">
        <f>IFERROR(WEEKNUM(Data7[[#This Row],[Date:]]),"")</f>
        <v>32</v>
      </c>
      <c r="R1547" s="6">
        <f t="shared" si="72"/>
        <v>45508</v>
      </c>
      <c r="S1547" s="6">
        <f>Data7[[#This Row],[Week Start]]+7</f>
        <v>45515</v>
      </c>
      <c r="T1547" s="7" t="str">
        <f t="shared" si="73"/>
        <v>8/4/2024 - 8/11/2024</v>
      </c>
      <c r="U1547" s="7" t="str">
        <f t="shared" si="74"/>
        <v>Time Card</v>
      </c>
      <c r="V1547" s="8" t="str">
        <f>RIGHT(TEXT(Data7[[#This Row],[Date:]],"mmddyyyy"),4)</f>
        <v>2024</v>
      </c>
      <c r="W1547" s="8" t="str">
        <f>MID(TEXT(Data7[[#This Row],[Date:]],"mmddyyyy"),3,2)</f>
        <v>08</v>
      </c>
      <c r="X1547" s="8" t="str">
        <f>LEFT(TEXT(Data7[[#This Row],[Date:]],"mmddyyyy"),2)</f>
        <v>08</v>
      </c>
      <c r="Y1547" s="6">
        <f>DATE(Data7[[#This Row],[Year]],Data7[[#This Row],[Month]],Data7[[#This Row],[Day]])</f>
        <v>45512</v>
      </c>
    </row>
    <row r="1548" spans="1:25" x14ac:dyDescent="0.3">
      <c r="A1548" s="5">
        <v>45514.414496296296</v>
      </c>
      <c r="B1548" s="7" t="s">
        <v>66</v>
      </c>
      <c r="C1548" s="6" t="s">
        <v>2015</v>
      </c>
      <c r="D1548" s="7" t="s">
        <v>2035</v>
      </c>
      <c r="E1548" s="8">
        <v>4</v>
      </c>
      <c r="F1548" s="7">
        <v>7128669</v>
      </c>
      <c r="G1548" s="7" t="s">
        <v>68</v>
      </c>
      <c r="H1548" s="7" t="s">
        <v>756</v>
      </c>
      <c r="I1548" s="7" t="s">
        <v>45</v>
      </c>
      <c r="J1548" s="19" t="str">
        <f>IFERROR(INDEX('Employee Info'!$C$3:$E$200,MATCH(Data7[[#This Row],[Name:]],'Employee Info'!$B$3:$B$200,0),MATCH(Data7[[#This Row],[Hours Type:]],'Employee Info'!$C$2:$E$2,0)),"")</f>
        <v/>
      </c>
      <c r="K1548" s="19" t="str">
        <f>IFERROR(INDEX('Employee Info'!$C$3:$J$200,MATCH(Data7[[#This Row],[Name:]],'Employee Info'!$B$3:$B$200,0),MATCH(Data7[[#Headers],[Truck]],'Employee Info'!$C$2:$J$2,0)),"")</f>
        <v/>
      </c>
      <c r="L1548" s="19" t="str">
        <f>IFERROR(INDEX('Employee Info'!$C$3:$J$200,MATCH(Data7[[#This Row],[Name:]],'Employee Info'!$B$3:$B$200,0),MATCH(Data7[[#Headers],[Phone]],'Employee Info'!$C$2:$J$2,0)),"")</f>
        <v/>
      </c>
      <c r="M1548" s="19" t="str">
        <f>IFERROR(INDEX('Employee Info'!$C$3:$J$200,MATCH(Data7[[#This Row],[Name:]],'Employee Info'!$B$3:$B$200,0),MATCH(Data7[[#Headers],[Tech]],'Employee Info'!$C$2:$J$2,0)),"")</f>
        <v/>
      </c>
      <c r="N1548" s="19" t="str">
        <f>IFERROR(INDEX('Employee Info'!$C$3:$J$200,MATCH(Data7[[#This Row],[Name:]],'Employee Info'!$B$3:$B$200,0),MATCH(Data7[[#Headers],[Other]],'Employee Info'!$C$2:$J$2,0)),"")</f>
        <v/>
      </c>
      <c r="O1548" s="19">
        <f>IFERROR((Data7[[#This Row],[Hours:]]*SUM(Data7[[#This Row],[Rate]:[Other]])),"")</f>
        <v>0</v>
      </c>
      <c r="P1548" s="7" t="str">
        <f>IF(Data7[[#This Row],[WO'#:]]="","Riley #","WO#")</f>
        <v>WO#</v>
      </c>
      <c r="Q1548" s="7">
        <f>IFERROR(WEEKNUM(Data7[[#This Row],[Date:]]),"")</f>
        <v>32</v>
      </c>
      <c r="R1548" s="6">
        <f t="shared" si="72"/>
        <v>45508</v>
      </c>
      <c r="S1548" s="6">
        <f>Data7[[#This Row],[Week Start]]+7</f>
        <v>45515</v>
      </c>
      <c r="T1548" s="7" t="str">
        <f t="shared" si="73"/>
        <v>8/4/2024 - 8/11/2024</v>
      </c>
      <c r="U1548" s="7" t="str">
        <f t="shared" si="74"/>
        <v>Time Card</v>
      </c>
      <c r="V1548" s="8" t="str">
        <f>RIGHT(TEXT(Data7[[#This Row],[Date:]],"mmddyyyy"),4)</f>
        <v>2024</v>
      </c>
      <c r="W1548" s="8" t="str">
        <f>MID(TEXT(Data7[[#This Row],[Date:]],"mmddyyyy"),3,2)</f>
        <v>08</v>
      </c>
      <c r="X1548" s="8" t="str">
        <f>LEFT(TEXT(Data7[[#This Row],[Date:]],"mmddyyyy"),2)</f>
        <v>08</v>
      </c>
      <c r="Y1548" s="6">
        <f>DATE(Data7[[#This Row],[Year]],Data7[[#This Row],[Month]],Data7[[#This Row],[Day]])</f>
        <v>45512</v>
      </c>
    </row>
    <row r="1549" spans="1:25" x14ac:dyDescent="0.3">
      <c r="A1549" s="5">
        <v>45512.533796296295</v>
      </c>
      <c r="B1549" s="7" t="s">
        <v>35</v>
      </c>
      <c r="C1549" s="6" t="s">
        <v>2015</v>
      </c>
      <c r="D1549" s="7" t="s">
        <v>2018</v>
      </c>
      <c r="E1549" s="8">
        <v>6</v>
      </c>
      <c r="F1549" s="7">
        <v>7139590</v>
      </c>
      <c r="G1549" s="7" t="s">
        <v>68</v>
      </c>
      <c r="H1549" s="7" t="s">
        <v>756</v>
      </c>
      <c r="I1549" s="7" t="s">
        <v>44</v>
      </c>
      <c r="J1549" s="19" t="str">
        <f>IFERROR(INDEX('Employee Info'!$C$3:$E$200,MATCH(Data7[[#This Row],[Name:]],'Employee Info'!$B$3:$B$200,0),MATCH(Data7[[#This Row],[Hours Type:]],'Employee Info'!$C$2:$E$2,0)),"")</f>
        <v/>
      </c>
      <c r="K1549" s="19" t="str">
        <f>IFERROR(INDEX('Employee Info'!$C$3:$J$200,MATCH(Data7[[#This Row],[Name:]],'Employee Info'!$B$3:$B$200,0),MATCH(Data7[[#Headers],[Truck]],'Employee Info'!$C$2:$J$2,0)),"")</f>
        <v/>
      </c>
      <c r="L1549" s="19" t="str">
        <f>IFERROR(INDEX('Employee Info'!$C$3:$J$200,MATCH(Data7[[#This Row],[Name:]],'Employee Info'!$B$3:$B$200,0),MATCH(Data7[[#Headers],[Phone]],'Employee Info'!$C$2:$J$2,0)),"")</f>
        <v/>
      </c>
      <c r="M1549" s="19" t="str">
        <f>IFERROR(INDEX('Employee Info'!$C$3:$J$200,MATCH(Data7[[#This Row],[Name:]],'Employee Info'!$B$3:$B$200,0),MATCH(Data7[[#Headers],[Tech]],'Employee Info'!$C$2:$J$2,0)),"")</f>
        <v/>
      </c>
      <c r="N1549" s="19" t="str">
        <f>IFERROR(INDEX('Employee Info'!$C$3:$J$200,MATCH(Data7[[#This Row],[Name:]],'Employee Info'!$B$3:$B$200,0),MATCH(Data7[[#Headers],[Other]],'Employee Info'!$C$2:$J$2,0)),"")</f>
        <v/>
      </c>
      <c r="O1549" s="19">
        <f>IFERROR((Data7[[#This Row],[Hours:]]*SUM(Data7[[#This Row],[Rate]:[Other]])),"")</f>
        <v>0</v>
      </c>
      <c r="P1549" s="7" t="str">
        <f>IF(Data7[[#This Row],[WO'#:]]="","Riley #","WO#")</f>
        <v>WO#</v>
      </c>
      <c r="Q1549" s="7">
        <f>IFERROR(WEEKNUM(Data7[[#This Row],[Date:]]),"")</f>
        <v>32</v>
      </c>
      <c r="R1549" s="6">
        <f t="shared" si="72"/>
        <v>45508</v>
      </c>
      <c r="S1549" s="6">
        <f>Data7[[#This Row],[Week Start]]+7</f>
        <v>45515</v>
      </c>
      <c r="T1549" s="7" t="str">
        <f t="shared" si="73"/>
        <v>8/4/2024 - 8/11/2024</v>
      </c>
      <c r="U1549" s="7" t="str">
        <f t="shared" si="74"/>
        <v>Time Card</v>
      </c>
      <c r="V1549" s="8" t="str">
        <f>RIGHT(TEXT(Data7[[#This Row],[Date:]],"mmddyyyy"),4)</f>
        <v>2024</v>
      </c>
      <c r="W1549" s="8" t="str">
        <f>MID(TEXT(Data7[[#This Row],[Date:]],"mmddyyyy"),3,2)</f>
        <v>08</v>
      </c>
      <c r="X1549" s="8" t="str">
        <f>LEFT(TEXT(Data7[[#This Row],[Date:]],"mmddyyyy"),2)</f>
        <v>08</v>
      </c>
      <c r="Y1549" s="6">
        <f>DATE(Data7[[#This Row],[Year]],Data7[[#This Row],[Month]],Data7[[#This Row],[Day]])</f>
        <v>45512</v>
      </c>
    </row>
    <row r="1550" spans="1:25" x14ac:dyDescent="0.3">
      <c r="A1550" s="5">
        <v>45513.622360879628</v>
      </c>
      <c r="B1550" s="7" t="s">
        <v>66</v>
      </c>
      <c r="C1550" s="6" t="s">
        <v>2015</v>
      </c>
      <c r="D1550" s="7" t="s">
        <v>2029</v>
      </c>
      <c r="E1550" s="8">
        <v>1</v>
      </c>
      <c r="F1550" s="7">
        <v>7139590</v>
      </c>
      <c r="G1550" s="7" t="s">
        <v>68</v>
      </c>
      <c r="H1550" s="7" t="s">
        <v>756</v>
      </c>
      <c r="I1550" s="7" t="s">
        <v>44</v>
      </c>
      <c r="J1550" s="19" t="str">
        <f>IFERROR(INDEX('Employee Info'!$C$3:$E$200,MATCH(Data7[[#This Row],[Name:]],'Employee Info'!$B$3:$B$200,0),MATCH(Data7[[#This Row],[Hours Type:]],'Employee Info'!$C$2:$E$2,0)),"")</f>
        <v/>
      </c>
      <c r="K1550" s="19" t="str">
        <f>IFERROR(INDEX('Employee Info'!$C$3:$J$200,MATCH(Data7[[#This Row],[Name:]],'Employee Info'!$B$3:$B$200,0),MATCH(Data7[[#Headers],[Truck]],'Employee Info'!$C$2:$J$2,0)),"")</f>
        <v/>
      </c>
      <c r="L1550" s="19" t="str">
        <f>IFERROR(INDEX('Employee Info'!$C$3:$J$200,MATCH(Data7[[#This Row],[Name:]],'Employee Info'!$B$3:$B$200,0),MATCH(Data7[[#Headers],[Phone]],'Employee Info'!$C$2:$J$2,0)),"")</f>
        <v/>
      </c>
      <c r="M1550" s="19" t="str">
        <f>IFERROR(INDEX('Employee Info'!$C$3:$J$200,MATCH(Data7[[#This Row],[Name:]],'Employee Info'!$B$3:$B$200,0),MATCH(Data7[[#Headers],[Tech]],'Employee Info'!$C$2:$J$2,0)),"")</f>
        <v/>
      </c>
      <c r="N1550" s="19" t="str">
        <f>IFERROR(INDEX('Employee Info'!$C$3:$J$200,MATCH(Data7[[#This Row],[Name:]],'Employee Info'!$B$3:$B$200,0),MATCH(Data7[[#Headers],[Other]],'Employee Info'!$C$2:$J$2,0)),"")</f>
        <v/>
      </c>
      <c r="O1550" s="19">
        <f>IFERROR((Data7[[#This Row],[Hours:]]*SUM(Data7[[#This Row],[Rate]:[Other]])),"")</f>
        <v>0</v>
      </c>
      <c r="P1550" s="7" t="str">
        <f>IF(Data7[[#This Row],[WO'#:]]="","Riley #","WO#")</f>
        <v>WO#</v>
      </c>
      <c r="Q1550" s="7">
        <f>IFERROR(WEEKNUM(Data7[[#This Row],[Date:]]),"")</f>
        <v>32</v>
      </c>
      <c r="R1550" s="6">
        <f t="shared" si="72"/>
        <v>45508</v>
      </c>
      <c r="S1550" s="6">
        <f>Data7[[#This Row],[Week Start]]+7</f>
        <v>45515</v>
      </c>
      <c r="T1550" s="7" t="str">
        <f t="shared" si="73"/>
        <v>8/4/2024 - 8/11/2024</v>
      </c>
      <c r="U1550" s="7" t="str">
        <f t="shared" si="74"/>
        <v>Time Card</v>
      </c>
      <c r="V1550" s="8" t="str">
        <f>RIGHT(TEXT(Data7[[#This Row],[Date:]],"mmddyyyy"),4)</f>
        <v>2024</v>
      </c>
      <c r="W1550" s="8" t="str">
        <f>MID(TEXT(Data7[[#This Row],[Date:]],"mmddyyyy"),3,2)</f>
        <v>08</v>
      </c>
      <c r="X1550" s="8" t="str">
        <f>LEFT(TEXT(Data7[[#This Row],[Date:]],"mmddyyyy"),2)</f>
        <v>08</v>
      </c>
      <c r="Y1550" s="6">
        <f>DATE(Data7[[#This Row],[Year]],Data7[[#This Row],[Month]],Data7[[#This Row],[Day]])</f>
        <v>45512</v>
      </c>
    </row>
    <row r="1551" spans="1:25" x14ac:dyDescent="0.3">
      <c r="A1551" s="5">
        <v>45512.582847106481</v>
      </c>
      <c r="B1551" s="7" t="s">
        <v>65</v>
      </c>
      <c r="C1551" s="6" t="s">
        <v>2015</v>
      </c>
      <c r="D1551" s="7" t="s">
        <v>2019</v>
      </c>
      <c r="E1551" s="8">
        <v>8</v>
      </c>
      <c r="F1551" s="7" t="s">
        <v>68</v>
      </c>
      <c r="G1551" s="7" t="s">
        <v>68</v>
      </c>
      <c r="H1551" s="7" t="s">
        <v>536</v>
      </c>
      <c r="I1551" s="7" t="s">
        <v>44</v>
      </c>
      <c r="J1551" s="19" t="str">
        <f>IFERROR(INDEX('Employee Info'!$C$3:$E$200,MATCH(Data7[[#This Row],[Name:]],'Employee Info'!$B$3:$B$200,0),MATCH(Data7[[#This Row],[Hours Type:]],'Employee Info'!$C$2:$E$2,0)),"")</f>
        <v/>
      </c>
      <c r="K1551" s="19" t="str">
        <f>IFERROR(INDEX('Employee Info'!$C$3:$J$200,MATCH(Data7[[#This Row],[Name:]],'Employee Info'!$B$3:$B$200,0),MATCH(Data7[[#Headers],[Truck]],'Employee Info'!$C$2:$J$2,0)),"")</f>
        <v/>
      </c>
      <c r="L1551" s="19" t="str">
        <f>IFERROR(INDEX('Employee Info'!$C$3:$J$200,MATCH(Data7[[#This Row],[Name:]],'Employee Info'!$B$3:$B$200,0),MATCH(Data7[[#Headers],[Phone]],'Employee Info'!$C$2:$J$2,0)),"")</f>
        <v/>
      </c>
      <c r="M1551" s="19" t="str">
        <f>IFERROR(INDEX('Employee Info'!$C$3:$J$200,MATCH(Data7[[#This Row],[Name:]],'Employee Info'!$B$3:$B$200,0),MATCH(Data7[[#Headers],[Tech]],'Employee Info'!$C$2:$J$2,0)),"")</f>
        <v/>
      </c>
      <c r="N1551" s="19" t="str">
        <f>IFERROR(INDEX('Employee Info'!$C$3:$J$200,MATCH(Data7[[#This Row],[Name:]],'Employee Info'!$B$3:$B$200,0),MATCH(Data7[[#Headers],[Other]],'Employee Info'!$C$2:$J$2,0)),"")</f>
        <v/>
      </c>
      <c r="O1551" s="19">
        <f>IFERROR((Data7[[#This Row],[Hours:]]*SUM(Data7[[#This Row],[Rate]:[Other]])),"")</f>
        <v>0</v>
      </c>
      <c r="P1551" s="7" t="str">
        <f>IF(Data7[[#This Row],[WO'#:]]="","Riley #","WO#")</f>
        <v>Riley #</v>
      </c>
      <c r="Q1551" s="7">
        <f>IFERROR(WEEKNUM(Data7[[#This Row],[Date:]]),"")</f>
        <v>32</v>
      </c>
      <c r="R1551" s="6">
        <f t="shared" si="72"/>
        <v>45508</v>
      </c>
      <c r="S1551" s="6">
        <f>Data7[[#This Row],[Week Start]]+7</f>
        <v>45515</v>
      </c>
      <c r="T1551" s="7" t="str">
        <f t="shared" si="73"/>
        <v>8/4/2024 - 8/11/2024</v>
      </c>
      <c r="U1551" s="7" t="str">
        <f t="shared" si="74"/>
        <v>Time Card</v>
      </c>
      <c r="V1551" s="8" t="str">
        <f>RIGHT(TEXT(Data7[[#This Row],[Date:]],"mmddyyyy"),4)</f>
        <v>2024</v>
      </c>
      <c r="W1551" s="8" t="str">
        <f>MID(TEXT(Data7[[#This Row],[Date:]],"mmddyyyy"),3,2)</f>
        <v>08</v>
      </c>
      <c r="X1551" s="8" t="str">
        <f>LEFT(TEXT(Data7[[#This Row],[Date:]],"mmddyyyy"),2)</f>
        <v>08</v>
      </c>
      <c r="Y1551" s="6">
        <f>DATE(Data7[[#This Row],[Year]],Data7[[#This Row],[Month]],Data7[[#This Row],[Day]])</f>
        <v>45512</v>
      </c>
    </row>
    <row r="1552" spans="1:25" x14ac:dyDescent="0.3">
      <c r="A1552" s="5">
        <v>45512.582962037035</v>
      </c>
      <c r="B1552" s="7" t="s">
        <v>23</v>
      </c>
      <c r="C1552" s="6" t="s">
        <v>2015</v>
      </c>
      <c r="D1552" s="7" t="s">
        <v>2019</v>
      </c>
      <c r="E1552" s="8">
        <v>8</v>
      </c>
      <c r="F1552" s="7" t="s">
        <v>68</v>
      </c>
      <c r="G1552" s="7" t="s">
        <v>68</v>
      </c>
      <c r="H1552" s="7" t="s">
        <v>536</v>
      </c>
      <c r="I1552" s="7" t="s">
        <v>44</v>
      </c>
      <c r="J1552" s="19" t="str">
        <f>IFERROR(INDEX('Employee Info'!$C$3:$E$200,MATCH(Data7[[#This Row],[Name:]],'Employee Info'!$B$3:$B$200,0),MATCH(Data7[[#This Row],[Hours Type:]],'Employee Info'!$C$2:$E$2,0)),"")</f>
        <v/>
      </c>
      <c r="K1552" s="19" t="str">
        <f>IFERROR(INDEX('Employee Info'!$C$3:$J$200,MATCH(Data7[[#This Row],[Name:]],'Employee Info'!$B$3:$B$200,0),MATCH(Data7[[#Headers],[Truck]],'Employee Info'!$C$2:$J$2,0)),"")</f>
        <v/>
      </c>
      <c r="L1552" s="19" t="str">
        <f>IFERROR(INDEX('Employee Info'!$C$3:$J$200,MATCH(Data7[[#This Row],[Name:]],'Employee Info'!$B$3:$B$200,0),MATCH(Data7[[#Headers],[Phone]],'Employee Info'!$C$2:$J$2,0)),"")</f>
        <v/>
      </c>
      <c r="M1552" s="19" t="str">
        <f>IFERROR(INDEX('Employee Info'!$C$3:$J$200,MATCH(Data7[[#This Row],[Name:]],'Employee Info'!$B$3:$B$200,0),MATCH(Data7[[#Headers],[Tech]],'Employee Info'!$C$2:$J$2,0)),"")</f>
        <v/>
      </c>
      <c r="N1552" s="19" t="str">
        <f>IFERROR(INDEX('Employee Info'!$C$3:$J$200,MATCH(Data7[[#This Row],[Name:]],'Employee Info'!$B$3:$B$200,0),MATCH(Data7[[#Headers],[Other]],'Employee Info'!$C$2:$J$2,0)),"")</f>
        <v/>
      </c>
      <c r="O1552" s="19">
        <f>IFERROR((Data7[[#This Row],[Hours:]]*SUM(Data7[[#This Row],[Rate]:[Other]])),"")</f>
        <v>0</v>
      </c>
      <c r="P1552" s="7" t="str">
        <f>IF(Data7[[#This Row],[WO'#:]]="","Riley #","WO#")</f>
        <v>Riley #</v>
      </c>
      <c r="Q1552" s="7">
        <f>IFERROR(WEEKNUM(Data7[[#This Row],[Date:]]),"")</f>
        <v>32</v>
      </c>
      <c r="R1552" s="6">
        <f t="shared" si="72"/>
        <v>45508</v>
      </c>
      <c r="S1552" s="6">
        <f>Data7[[#This Row],[Week Start]]+7</f>
        <v>45515</v>
      </c>
      <c r="T1552" s="7" t="str">
        <f t="shared" si="73"/>
        <v>8/4/2024 - 8/11/2024</v>
      </c>
      <c r="U1552" s="7" t="str">
        <f t="shared" si="74"/>
        <v>Time Card</v>
      </c>
      <c r="V1552" s="8" t="str">
        <f>RIGHT(TEXT(Data7[[#This Row],[Date:]],"mmddyyyy"),4)</f>
        <v>2024</v>
      </c>
      <c r="W1552" s="8" t="str">
        <f>MID(TEXT(Data7[[#This Row],[Date:]],"mmddyyyy"),3,2)</f>
        <v>08</v>
      </c>
      <c r="X1552" s="8" t="str">
        <f>LEFT(TEXT(Data7[[#This Row],[Date:]],"mmddyyyy"),2)</f>
        <v>08</v>
      </c>
      <c r="Y1552" s="6">
        <f>DATE(Data7[[#This Row],[Year]],Data7[[#This Row],[Month]],Data7[[#This Row],[Day]])</f>
        <v>45512</v>
      </c>
    </row>
    <row r="1553" spans="1:25" x14ac:dyDescent="0.3">
      <c r="A1553" s="5">
        <v>45513.616596643522</v>
      </c>
      <c r="B1553" s="7" t="s">
        <v>66</v>
      </c>
      <c r="C1553" s="6" t="s">
        <v>2015</v>
      </c>
      <c r="D1553" s="7" t="s">
        <v>558</v>
      </c>
      <c r="E1553" s="8">
        <v>1</v>
      </c>
      <c r="F1553" s="7" t="s">
        <v>68</v>
      </c>
      <c r="G1553" s="7" t="s">
        <v>68</v>
      </c>
      <c r="H1553" s="7" t="s">
        <v>536</v>
      </c>
      <c r="I1553" s="7" t="s">
        <v>44</v>
      </c>
      <c r="J1553" s="19" t="str">
        <f>IFERROR(INDEX('Employee Info'!$C$3:$E$200,MATCH(Data7[[#This Row],[Name:]],'Employee Info'!$B$3:$B$200,0),MATCH(Data7[[#This Row],[Hours Type:]],'Employee Info'!$C$2:$E$2,0)),"")</f>
        <v/>
      </c>
      <c r="K1553" s="19" t="str">
        <f>IFERROR(INDEX('Employee Info'!$C$3:$J$200,MATCH(Data7[[#This Row],[Name:]],'Employee Info'!$B$3:$B$200,0),MATCH(Data7[[#Headers],[Truck]],'Employee Info'!$C$2:$J$2,0)),"")</f>
        <v/>
      </c>
      <c r="L1553" s="19" t="str">
        <f>IFERROR(INDEX('Employee Info'!$C$3:$J$200,MATCH(Data7[[#This Row],[Name:]],'Employee Info'!$B$3:$B$200,0),MATCH(Data7[[#Headers],[Phone]],'Employee Info'!$C$2:$J$2,0)),"")</f>
        <v/>
      </c>
      <c r="M1553" s="19" t="str">
        <f>IFERROR(INDEX('Employee Info'!$C$3:$J$200,MATCH(Data7[[#This Row],[Name:]],'Employee Info'!$B$3:$B$200,0),MATCH(Data7[[#Headers],[Tech]],'Employee Info'!$C$2:$J$2,0)),"")</f>
        <v/>
      </c>
      <c r="N1553" s="19" t="str">
        <f>IFERROR(INDEX('Employee Info'!$C$3:$J$200,MATCH(Data7[[#This Row],[Name:]],'Employee Info'!$B$3:$B$200,0),MATCH(Data7[[#Headers],[Other]],'Employee Info'!$C$2:$J$2,0)),"")</f>
        <v/>
      </c>
      <c r="O1553" s="19">
        <f>IFERROR((Data7[[#This Row],[Hours:]]*SUM(Data7[[#This Row],[Rate]:[Other]])),"")</f>
        <v>0</v>
      </c>
      <c r="P1553" s="7" t="str">
        <f>IF(Data7[[#This Row],[WO'#:]]="","Riley #","WO#")</f>
        <v>Riley #</v>
      </c>
      <c r="Q1553" s="7">
        <f>IFERROR(WEEKNUM(Data7[[#This Row],[Date:]]),"")</f>
        <v>32</v>
      </c>
      <c r="R1553" s="6">
        <f t="shared" si="72"/>
        <v>45508</v>
      </c>
      <c r="S1553" s="6">
        <f>Data7[[#This Row],[Week Start]]+7</f>
        <v>45515</v>
      </c>
      <c r="T1553" s="7" t="str">
        <f t="shared" si="73"/>
        <v>8/4/2024 - 8/11/2024</v>
      </c>
      <c r="U1553" s="7" t="str">
        <f t="shared" si="74"/>
        <v>Time Card</v>
      </c>
      <c r="V1553" s="8" t="str">
        <f>RIGHT(TEXT(Data7[[#This Row],[Date:]],"mmddyyyy"),4)</f>
        <v>2024</v>
      </c>
      <c r="W1553" s="8" t="str">
        <f>MID(TEXT(Data7[[#This Row],[Date:]],"mmddyyyy"),3,2)</f>
        <v>08</v>
      </c>
      <c r="X1553" s="8" t="str">
        <f>LEFT(TEXT(Data7[[#This Row],[Date:]],"mmddyyyy"),2)</f>
        <v>08</v>
      </c>
      <c r="Y1553" s="6">
        <f>DATE(Data7[[#This Row],[Year]],Data7[[#This Row],[Month]],Data7[[#This Row],[Day]])</f>
        <v>45512</v>
      </c>
    </row>
    <row r="1554" spans="1:25" x14ac:dyDescent="0.3">
      <c r="A1554" s="5">
        <v>45512.415417708333</v>
      </c>
      <c r="B1554" s="7" t="s">
        <v>31</v>
      </c>
      <c r="C1554" s="6" t="s">
        <v>2015</v>
      </c>
      <c r="D1554" s="7" t="s">
        <v>2014</v>
      </c>
      <c r="E1554" s="8">
        <v>8</v>
      </c>
      <c r="F1554" s="7" t="s">
        <v>68</v>
      </c>
      <c r="G1554" s="7" t="s">
        <v>68</v>
      </c>
      <c r="H1554" s="7" t="s">
        <v>912</v>
      </c>
      <c r="I1554" s="7" t="s">
        <v>44</v>
      </c>
      <c r="J1554" s="19" t="str">
        <f>IFERROR(INDEX('Employee Info'!$C$3:$E$200,MATCH(Data7[[#This Row],[Name:]],'Employee Info'!$B$3:$B$200,0),MATCH(Data7[[#This Row],[Hours Type:]],'Employee Info'!$C$2:$E$2,0)),"")</f>
        <v/>
      </c>
      <c r="K1554" s="19" t="str">
        <f>IFERROR(INDEX('Employee Info'!$C$3:$J$200,MATCH(Data7[[#This Row],[Name:]],'Employee Info'!$B$3:$B$200,0),MATCH(Data7[[#Headers],[Truck]],'Employee Info'!$C$2:$J$2,0)),"")</f>
        <v/>
      </c>
      <c r="L1554" s="19" t="str">
        <f>IFERROR(INDEX('Employee Info'!$C$3:$J$200,MATCH(Data7[[#This Row],[Name:]],'Employee Info'!$B$3:$B$200,0),MATCH(Data7[[#Headers],[Phone]],'Employee Info'!$C$2:$J$2,0)),"")</f>
        <v/>
      </c>
      <c r="M1554" s="19" t="str">
        <f>IFERROR(INDEX('Employee Info'!$C$3:$J$200,MATCH(Data7[[#This Row],[Name:]],'Employee Info'!$B$3:$B$200,0),MATCH(Data7[[#Headers],[Tech]],'Employee Info'!$C$2:$J$2,0)),"")</f>
        <v/>
      </c>
      <c r="N1554" s="19" t="str">
        <f>IFERROR(INDEX('Employee Info'!$C$3:$J$200,MATCH(Data7[[#This Row],[Name:]],'Employee Info'!$B$3:$B$200,0),MATCH(Data7[[#Headers],[Other]],'Employee Info'!$C$2:$J$2,0)),"")</f>
        <v/>
      </c>
      <c r="O1554" s="19">
        <f>IFERROR((Data7[[#This Row],[Hours:]]*SUM(Data7[[#This Row],[Rate]:[Other]])),"")</f>
        <v>0</v>
      </c>
      <c r="P1554" s="7" t="str">
        <f>IF(Data7[[#This Row],[WO'#:]]="","Riley #","WO#")</f>
        <v>Riley #</v>
      </c>
      <c r="Q1554" s="7">
        <f>IFERROR(WEEKNUM(Data7[[#This Row],[Date:]]),"")</f>
        <v>32</v>
      </c>
      <c r="R1554" s="6">
        <f t="shared" si="72"/>
        <v>45508</v>
      </c>
      <c r="S1554" s="6">
        <f>Data7[[#This Row],[Week Start]]+7</f>
        <v>45515</v>
      </c>
      <c r="T1554" s="7" t="str">
        <f t="shared" si="73"/>
        <v>8/4/2024 - 8/11/2024</v>
      </c>
      <c r="U1554" s="7" t="str">
        <f t="shared" si="74"/>
        <v>Time Card</v>
      </c>
      <c r="V1554" s="8" t="str">
        <f>RIGHT(TEXT(Data7[[#This Row],[Date:]],"mmddyyyy"),4)</f>
        <v>2024</v>
      </c>
      <c r="W1554" s="8" t="str">
        <f>MID(TEXT(Data7[[#This Row],[Date:]],"mmddyyyy"),3,2)</f>
        <v>08</v>
      </c>
      <c r="X1554" s="8" t="str">
        <f>LEFT(TEXT(Data7[[#This Row],[Date:]],"mmddyyyy"),2)</f>
        <v>08</v>
      </c>
      <c r="Y1554" s="6">
        <f>DATE(Data7[[#This Row],[Year]],Data7[[#This Row],[Month]],Data7[[#This Row],[Day]])</f>
        <v>45512</v>
      </c>
    </row>
    <row r="1555" spans="1:25" x14ac:dyDescent="0.3">
      <c r="A1555" s="5">
        <v>45512.41555416667</v>
      </c>
      <c r="B1555" s="7" t="s">
        <v>342</v>
      </c>
      <c r="C1555" s="6" t="s">
        <v>2015</v>
      </c>
      <c r="D1555" s="7" t="s">
        <v>2014</v>
      </c>
      <c r="E1555" s="8">
        <v>8</v>
      </c>
      <c r="F1555" s="7" t="s">
        <v>68</v>
      </c>
      <c r="G1555" s="7" t="s">
        <v>68</v>
      </c>
      <c r="H1555" s="7" t="s">
        <v>912</v>
      </c>
      <c r="I1555" s="7" t="s">
        <v>44</v>
      </c>
      <c r="J1555" s="19" t="str">
        <f>IFERROR(INDEX('Employee Info'!$C$3:$E$200,MATCH(Data7[[#This Row],[Name:]],'Employee Info'!$B$3:$B$200,0),MATCH(Data7[[#This Row],[Hours Type:]],'Employee Info'!$C$2:$E$2,0)),"")</f>
        <v/>
      </c>
      <c r="K1555" s="19" t="str">
        <f>IFERROR(INDEX('Employee Info'!$C$3:$J$200,MATCH(Data7[[#This Row],[Name:]],'Employee Info'!$B$3:$B$200,0),MATCH(Data7[[#Headers],[Truck]],'Employee Info'!$C$2:$J$2,0)),"")</f>
        <v/>
      </c>
      <c r="L1555" s="19" t="str">
        <f>IFERROR(INDEX('Employee Info'!$C$3:$J$200,MATCH(Data7[[#This Row],[Name:]],'Employee Info'!$B$3:$B$200,0),MATCH(Data7[[#Headers],[Phone]],'Employee Info'!$C$2:$J$2,0)),"")</f>
        <v/>
      </c>
      <c r="M1555" s="19" t="str">
        <f>IFERROR(INDEX('Employee Info'!$C$3:$J$200,MATCH(Data7[[#This Row],[Name:]],'Employee Info'!$B$3:$B$200,0),MATCH(Data7[[#Headers],[Tech]],'Employee Info'!$C$2:$J$2,0)),"")</f>
        <v/>
      </c>
      <c r="N1555" s="19" t="str">
        <f>IFERROR(INDEX('Employee Info'!$C$3:$J$200,MATCH(Data7[[#This Row],[Name:]],'Employee Info'!$B$3:$B$200,0),MATCH(Data7[[#Headers],[Other]],'Employee Info'!$C$2:$J$2,0)),"")</f>
        <v/>
      </c>
      <c r="O1555" s="19">
        <f>IFERROR((Data7[[#This Row],[Hours:]]*SUM(Data7[[#This Row],[Rate]:[Other]])),"")</f>
        <v>0</v>
      </c>
      <c r="P1555" s="7" t="str">
        <f>IF(Data7[[#This Row],[WO'#:]]="","Riley #","WO#")</f>
        <v>Riley #</v>
      </c>
      <c r="Q1555" s="7">
        <f>IFERROR(WEEKNUM(Data7[[#This Row],[Date:]]),"")</f>
        <v>32</v>
      </c>
      <c r="R1555" s="6">
        <f t="shared" si="72"/>
        <v>45508</v>
      </c>
      <c r="S1555" s="6">
        <f>Data7[[#This Row],[Week Start]]+7</f>
        <v>45515</v>
      </c>
      <c r="T1555" s="7" t="str">
        <f t="shared" si="73"/>
        <v>8/4/2024 - 8/11/2024</v>
      </c>
      <c r="U1555" s="7" t="str">
        <f t="shared" si="74"/>
        <v>Time Card</v>
      </c>
      <c r="V1555" s="8" t="str">
        <f>RIGHT(TEXT(Data7[[#This Row],[Date:]],"mmddyyyy"),4)</f>
        <v>2024</v>
      </c>
      <c r="W1555" s="8" t="str">
        <f>MID(TEXT(Data7[[#This Row],[Date:]],"mmddyyyy"),3,2)</f>
        <v>08</v>
      </c>
      <c r="X1555" s="8" t="str">
        <f>LEFT(TEXT(Data7[[#This Row],[Date:]],"mmddyyyy"),2)</f>
        <v>08</v>
      </c>
      <c r="Y1555" s="6">
        <f>DATE(Data7[[#This Row],[Year]],Data7[[#This Row],[Month]],Data7[[#This Row],[Day]])</f>
        <v>45512</v>
      </c>
    </row>
    <row r="1556" spans="1:25" x14ac:dyDescent="0.3">
      <c r="A1556" s="5">
        <v>45512.52940324074</v>
      </c>
      <c r="B1556" s="7" t="s">
        <v>35</v>
      </c>
      <c r="C1556" s="6" t="s">
        <v>2015</v>
      </c>
      <c r="D1556" s="7" t="s">
        <v>2014</v>
      </c>
      <c r="E1556" s="8">
        <v>2</v>
      </c>
      <c r="F1556" s="7" t="s">
        <v>68</v>
      </c>
      <c r="G1556" s="7" t="s">
        <v>68</v>
      </c>
      <c r="H1556" s="7" t="s">
        <v>912</v>
      </c>
      <c r="I1556" s="7" t="s">
        <v>44</v>
      </c>
      <c r="J1556" s="19" t="str">
        <f>IFERROR(INDEX('Employee Info'!$C$3:$E$200,MATCH(Data7[[#This Row],[Name:]],'Employee Info'!$B$3:$B$200,0),MATCH(Data7[[#This Row],[Hours Type:]],'Employee Info'!$C$2:$E$2,0)),"")</f>
        <v/>
      </c>
      <c r="K1556" s="19" t="str">
        <f>IFERROR(INDEX('Employee Info'!$C$3:$J$200,MATCH(Data7[[#This Row],[Name:]],'Employee Info'!$B$3:$B$200,0),MATCH(Data7[[#Headers],[Truck]],'Employee Info'!$C$2:$J$2,0)),"")</f>
        <v/>
      </c>
      <c r="L1556" s="19" t="str">
        <f>IFERROR(INDEX('Employee Info'!$C$3:$J$200,MATCH(Data7[[#This Row],[Name:]],'Employee Info'!$B$3:$B$200,0),MATCH(Data7[[#Headers],[Phone]],'Employee Info'!$C$2:$J$2,0)),"")</f>
        <v/>
      </c>
      <c r="M1556" s="19" t="str">
        <f>IFERROR(INDEX('Employee Info'!$C$3:$J$200,MATCH(Data7[[#This Row],[Name:]],'Employee Info'!$B$3:$B$200,0),MATCH(Data7[[#Headers],[Tech]],'Employee Info'!$C$2:$J$2,0)),"")</f>
        <v/>
      </c>
      <c r="N1556" s="19" t="str">
        <f>IFERROR(INDEX('Employee Info'!$C$3:$J$200,MATCH(Data7[[#This Row],[Name:]],'Employee Info'!$B$3:$B$200,0),MATCH(Data7[[#Headers],[Other]],'Employee Info'!$C$2:$J$2,0)),"")</f>
        <v/>
      </c>
      <c r="O1556" s="19">
        <f>IFERROR((Data7[[#This Row],[Hours:]]*SUM(Data7[[#This Row],[Rate]:[Other]])),"")</f>
        <v>0</v>
      </c>
      <c r="P1556" s="7" t="str">
        <f>IF(Data7[[#This Row],[WO'#:]]="","Riley #","WO#")</f>
        <v>Riley #</v>
      </c>
      <c r="Q1556" s="7">
        <f>IFERROR(WEEKNUM(Data7[[#This Row],[Date:]]),"")</f>
        <v>32</v>
      </c>
      <c r="R1556" s="6">
        <f t="shared" si="72"/>
        <v>45508</v>
      </c>
      <c r="S1556" s="6">
        <f>Data7[[#This Row],[Week Start]]+7</f>
        <v>45515</v>
      </c>
      <c r="T1556" s="7" t="str">
        <f t="shared" si="73"/>
        <v>8/4/2024 - 8/11/2024</v>
      </c>
      <c r="U1556" s="7" t="str">
        <f t="shared" si="74"/>
        <v>Time Card</v>
      </c>
      <c r="V1556" s="8" t="str">
        <f>RIGHT(TEXT(Data7[[#This Row],[Date:]],"mmddyyyy"),4)</f>
        <v>2024</v>
      </c>
      <c r="W1556" s="8" t="str">
        <f>MID(TEXT(Data7[[#This Row],[Date:]],"mmddyyyy"),3,2)</f>
        <v>08</v>
      </c>
      <c r="X1556" s="8" t="str">
        <f>LEFT(TEXT(Data7[[#This Row],[Date:]],"mmddyyyy"),2)</f>
        <v>08</v>
      </c>
      <c r="Y1556" s="6">
        <f>DATE(Data7[[#This Row],[Year]],Data7[[#This Row],[Month]],Data7[[#This Row],[Day]])</f>
        <v>45512</v>
      </c>
    </row>
    <row r="1557" spans="1:25" x14ac:dyDescent="0.3">
      <c r="A1557" s="5">
        <v>45513.617466319447</v>
      </c>
      <c r="B1557" s="7" t="s">
        <v>66</v>
      </c>
      <c r="C1557" s="6" t="s">
        <v>2015</v>
      </c>
      <c r="D1557" s="7" t="s">
        <v>2024</v>
      </c>
      <c r="E1557" s="8">
        <v>1</v>
      </c>
      <c r="F1557" s="7" t="s">
        <v>68</v>
      </c>
      <c r="G1557" s="7" t="s">
        <v>68</v>
      </c>
      <c r="H1557" s="7" t="s">
        <v>912</v>
      </c>
      <c r="I1557" s="7" t="s">
        <v>44</v>
      </c>
      <c r="J1557" s="19" t="str">
        <f>IFERROR(INDEX('Employee Info'!$C$3:$E$200,MATCH(Data7[[#This Row],[Name:]],'Employee Info'!$B$3:$B$200,0),MATCH(Data7[[#This Row],[Hours Type:]],'Employee Info'!$C$2:$E$2,0)),"")</f>
        <v/>
      </c>
      <c r="K1557" s="19" t="str">
        <f>IFERROR(INDEX('Employee Info'!$C$3:$J$200,MATCH(Data7[[#This Row],[Name:]],'Employee Info'!$B$3:$B$200,0),MATCH(Data7[[#Headers],[Truck]],'Employee Info'!$C$2:$J$2,0)),"")</f>
        <v/>
      </c>
      <c r="L1557" s="19" t="str">
        <f>IFERROR(INDEX('Employee Info'!$C$3:$J$200,MATCH(Data7[[#This Row],[Name:]],'Employee Info'!$B$3:$B$200,0),MATCH(Data7[[#Headers],[Phone]],'Employee Info'!$C$2:$J$2,0)),"")</f>
        <v/>
      </c>
      <c r="M1557" s="19" t="str">
        <f>IFERROR(INDEX('Employee Info'!$C$3:$J$200,MATCH(Data7[[#This Row],[Name:]],'Employee Info'!$B$3:$B$200,0),MATCH(Data7[[#Headers],[Tech]],'Employee Info'!$C$2:$J$2,0)),"")</f>
        <v/>
      </c>
      <c r="N1557" s="19" t="str">
        <f>IFERROR(INDEX('Employee Info'!$C$3:$J$200,MATCH(Data7[[#This Row],[Name:]],'Employee Info'!$B$3:$B$200,0),MATCH(Data7[[#Headers],[Other]],'Employee Info'!$C$2:$J$2,0)),"")</f>
        <v/>
      </c>
      <c r="O1557" s="19">
        <f>IFERROR((Data7[[#This Row],[Hours:]]*SUM(Data7[[#This Row],[Rate]:[Other]])),"")</f>
        <v>0</v>
      </c>
      <c r="P1557" s="7" t="str">
        <f>IF(Data7[[#This Row],[WO'#:]]="","Riley #","WO#")</f>
        <v>Riley #</v>
      </c>
      <c r="Q1557" s="7">
        <f>IFERROR(WEEKNUM(Data7[[#This Row],[Date:]]),"")</f>
        <v>32</v>
      </c>
      <c r="R1557" s="6">
        <f t="shared" si="72"/>
        <v>45508</v>
      </c>
      <c r="S1557" s="6">
        <f>Data7[[#This Row],[Week Start]]+7</f>
        <v>45515</v>
      </c>
      <c r="T1557" s="7" t="str">
        <f t="shared" si="73"/>
        <v>8/4/2024 - 8/11/2024</v>
      </c>
      <c r="U1557" s="7" t="str">
        <f t="shared" si="74"/>
        <v>Time Card</v>
      </c>
      <c r="V1557" s="8" t="str">
        <f>RIGHT(TEXT(Data7[[#This Row],[Date:]],"mmddyyyy"),4)</f>
        <v>2024</v>
      </c>
      <c r="W1557" s="8" t="str">
        <f>MID(TEXT(Data7[[#This Row],[Date:]],"mmddyyyy"),3,2)</f>
        <v>08</v>
      </c>
      <c r="X1557" s="8" t="str">
        <f>LEFT(TEXT(Data7[[#This Row],[Date:]],"mmddyyyy"),2)</f>
        <v>08</v>
      </c>
      <c r="Y1557" s="6">
        <f>DATE(Data7[[#This Row],[Year]],Data7[[#This Row],[Month]],Data7[[#This Row],[Day]])</f>
        <v>45512</v>
      </c>
    </row>
    <row r="1558" spans="1:25" x14ac:dyDescent="0.3">
      <c r="A1558" s="5">
        <v>45512.584531828703</v>
      </c>
      <c r="B1558" s="7" t="s">
        <v>34</v>
      </c>
      <c r="C1558" s="6" t="s">
        <v>2015</v>
      </c>
      <c r="D1558" s="7" t="s">
        <v>2020</v>
      </c>
      <c r="E1558" s="8">
        <v>8</v>
      </c>
      <c r="F1558" s="7" t="s">
        <v>68</v>
      </c>
      <c r="G1558" s="7" t="s">
        <v>68</v>
      </c>
      <c r="H1558" s="7" t="s">
        <v>1960</v>
      </c>
      <c r="I1558" s="7" t="s">
        <v>44</v>
      </c>
      <c r="J1558" s="19" t="str">
        <f>IFERROR(INDEX('Employee Info'!$C$3:$E$200,MATCH(Data7[[#This Row],[Name:]],'Employee Info'!$B$3:$B$200,0),MATCH(Data7[[#This Row],[Hours Type:]],'Employee Info'!$C$2:$E$2,0)),"")</f>
        <v/>
      </c>
      <c r="K1558" s="19" t="str">
        <f>IFERROR(INDEX('Employee Info'!$C$3:$J$200,MATCH(Data7[[#This Row],[Name:]],'Employee Info'!$B$3:$B$200,0),MATCH(Data7[[#Headers],[Truck]],'Employee Info'!$C$2:$J$2,0)),"")</f>
        <v/>
      </c>
      <c r="L1558" s="19" t="str">
        <f>IFERROR(INDEX('Employee Info'!$C$3:$J$200,MATCH(Data7[[#This Row],[Name:]],'Employee Info'!$B$3:$B$200,0),MATCH(Data7[[#Headers],[Phone]],'Employee Info'!$C$2:$J$2,0)),"")</f>
        <v/>
      </c>
      <c r="M1558" s="19" t="str">
        <f>IFERROR(INDEX('Employee Info'!$C$3:$J$200,MATCH(Data7[[#This Row],[Name:]],'Employee Info'!$B$3:$B$200,0),MATCH(Data7[[#Headers],[Tech]],'Employee Info'!$C$2:$J$2,0)),"")</f>
        <v/>
      </c>
      <c r="N1558" s="19" t="str">
        <f>IFERROR(INDEX('Employee Info'!$C$3:$J$200,MATCH(Data7[[#This Row],[Name:]],'Employee Info'!$B$3:$B$200,0),MATCH(Data7[[#Headers],[Other]],'Employee Info'!$C$2:$J$2,0)),"")</f>
        <v/>
      </c>
      <c r="O1558" s="19">
        <f>IFERROR((Data7[[#This Row],[Hours:]]*SUM(Data7[[#This Row],[Rate]:[Other]])),"")</f>
        <v>0</v>
      </c>
      <c r="P1558" s="7" t="str">
        <f>IF(Data7[[#This Row],[WO'#:]]="","Riley #","WO#")</f>
        <v>Riley #</v>
      </c>
      <c r="Q1558" s="7">
        <f>IFERROR(WEEKNUM(Data7[[#This Row],[Date:]]),"")</f>
        <v>32</v>
      </c>
      <c r="R1558" s="6">
        <f t="shared" si="72"/>
        <v>45508</v>
      </c>
      <c r="S1558" s="6">
        <f>Data7[[#This Row],[Week Start]]+7</f>
        <v>45515</v>
      </c>
      <c r="T1558" s="7" t="str">
        <f t="shared" si="73"/>
        <v>8/4/2024 - 8/11/2024</v>
      </c>
      <c r="U1558" s="7" t="str">
        <f t="shared" si="74"/>
        <v>Time Card</v>
      </c>
      <c r="V1558" s="8" t="str">
        <f>RIGHT(TEXT(Data7[[#This Row],[Date:]],"mmddyyyy"),4)</f>
        <v>2024</v>
      </c>
      <c r="W1558" s="8" t="str">
        <f>MID(TEXT(Data7[[#This Row],[Date:]],"mmddyyyy"),3,2)</f>
        <v>08</v>
      </c>
      <c r="X1558" s="8" t="str">
        <f>LEFT(TEXT(Data7[[#This Row],[Date:]],"mmddyyyy"),2)</f>
        <v>08</v>
      </c>
      <c r="Y1558" s="6">
        <f>DATE(Data7[[#This Row],[Year]],Data7[[#This Row],[Month]],Data7[[#This Row],[Day]])</f>
        <v>45512</v>
      </c>
    </row>
    <row r="1559" spans="1:25" x14ac:dyDescent="0.3">
      <c r="A1559" s="5">
        <v>45514.413596874998</v>
      </c>
      <c r="B1559" s="7" t="s">
        <v>66</v>
      </c>
      <c r="C1559" s="6" t="s">
        <v>2022</v>
      </c>
      <c r="D1559" s="7" t="s">
        <v>2034</v>
      </c>
      <c r="E1559" s="8">
        <v>3</v>
      </c>
      <c r="F1559" s="7">
        <v>6984733</v>
      </c>
      <c r="G1559" s="7" t="s">
        <v>68</v>
      </c>
      <c r="H1559" s="7" t="s">
        <v>756</v>
      </c>
      <c r="I1559" s="7" t="s">
        <v>44</v>
      </c>
      <c r="J1559" s="19" t="str">
        <f>IFERROR(INDEX('Employee Info'!$C$3:$E$200,MATCH(Data7[[#This Row],[Name:]],'Employee Info'!$B$3:$B$200,0),MATCH(Data7[[#This Row],[Hours Type:]],'Employee Info'!$C$2:$E$2,0)),"")</f>
        <v/>
      </c>
      <c r="K1559" s="19" t="str">
        <f>IFERROR(INDEX('Employee Info'!$C$3:$J$200,MATCH(Data7[[#This Row],[Name:]],'Employee Info'!$B$3:$B$200,0),MATCH(Data7[[#Headers],[Truck]],'Employee Info'!$C$2:$J$2,0)),"")</f>
        <v/>
      </c>
      <c r="L1559" s="19" t="str">
        <f>IFERROR(INDEX('Employee Info'!$C$3:$J$200,MATCH(Data7[[#This Row],[Name:]],'Employee Info'!$B$3:$B$200,0),MATCH(Data7[[#Headers],[Phone]],'Employee Info'!$C$2:$J$2,0)),"")</f>
        <v/>
      </c>
      <c r="M1559" s="19" t="str">
        <f>IFERROR(INDEX('Employee Info'!$C$3:$J$200,MATCH(Data7[[#This Row],[Name:]],'Employee Info'!$B$3:$B$200,0),MATCH(Data7[[#Headers],[Tech]],'Employee Info'!$C$2:$J$2,0)),"")</f>
        <v/>
      </c>
      <c r="N1559" s="19" t="str">
        <f>IFERROR(INDEX('Employee Info'!$C$3:$J$200,MATCH(Data7[[#This Row],[Name:]],'Employee Info'!$B$3:$B$200,0),MATCH(Data7[[#Headers],[Other]],'Employee Info'!$C$2:$J$2,0)),"")</f>
        <v/>
      </c>
      <c r="O1559" s="19">
        <f>IFERROR((Data7[[#This Row],[Hours:]]*SUM(Data7[[#This Row],[Rate]:[Other]])),"")</f>
        <v>0</v>
      </c>
      <c r="P1559" s="7" t="str">
        <f>IF(Data7[[#This Row],[WO'#:]]="","Riley #","WO#")</f>
        <v>WO#</v>
      </c>
      <c r="Q1559" s="7">
        <f>IFERROR(WEEKNUM(Data7[[#This Row],[Date:]]),"")</f>
        <v>32</v>
      </c>
      <c r="R1559" s="6">
        <f t="shared" si="72"/>
        <v>45508</v>
      </c>
      <c r="S1559" s="6">
        <f>Data7[[#This Row],[Week Start]]+7</f>
        <v>45515</v>
      </c>
      <c r="T1559" s="7" t="str">
        <f t="shared" si="73"/>
        <v>8/4/2024 - 8/11/2024</v>
      </c>
      <c r="U1559" s="7" t="str">
        <f t="shared" si="74"/>
        <v>Time Card</v>
      </c>
      <c r="V1559" s="8" t="str">
        <f>RIGHT(TEXT(Data7[[#This Row],[Date:]],"mmddyyyy"),4)</f>
        <v>2024</v>
      </c>
      <c r="W1559" s="8" t="str">
        <f>MID(TEXT(Data7[[#This Row],[Date:]],"mmddyyyy"),3,2)</f>
        <v>09</v>
      </c>
      <c r="X1559" s="8" t="str">
        <f>LEFT(TEXT(Data7[[#This Row],[Date:]],"mmddyyyy"),2)</f>
        <v>08</v>
      </c>
      <c r="Y1559" s="6">
        <f>DATE(Data7[[#This Row],[Year]],Data7[[#This Row],[Month]],Data7[[#This Row],[Day]])</f>
        <v>45513</v>
      </c>
    </row>
    <row r="1560" spans="1:25" x14ac:dyDescent="0.3">
      <c r="A1560" s="5">
        <v>45513.572059027778</v>
      </c>
      <c r="B1560" s="7" t="s">
        <v>35</v>
      </c>
      <c r="C1560" s="6" t="s">
        <v>2022</v>
      </c>
      <c r="D1560" s="7" t="s">
        <v>1980</v>
      </c>
      <c r="E1560" s="8">
        <v>3</v>
      </c>
      <c r="F1560" s="7">
        <v>7128669</v>
      </c>
      <c r="G1560" s="7" t="s">
        <v>68</v>
      </c>
      <c r="H1560" s="7" t="s">
        <v>756</v>
      </c>
      <c r="I1560" s="7" t="s">
        <v>45</v>
      </c>
      <c r="J1560" s="19" t="str">
        <f>IFERROR(INDEX('Employee Info'!$C$3:$E$200,MATCH(Data7[[#This Row],[Name:]],'Employee Info'!$B$3:$B$200,0),MATCH(Data7[[#This Row],[Hours Type:]],'Employee Info'!$C$2:$E$2,0)),"")</f>
        <v/>
      </c>
      <c r="K1560" s="19" t="str">
        <f>IFERROR(INDEX('Employee Info'!$C$3:$J$200,MATCH(Data7[[#This Row],[Name:]],'Employee Info'!$B$3:$B$200,0),MATCH(Data7[[#Headers],[Truck]],'Employee Info'!$C$2:$J$2,0)),"")</f>
        <v/>
      </c>
      <c r="L1560" s="19" t="str">
        <f>IFERROR(INDEX('Employee Info'!$C$3:$J$200,MATCH(Data7[[#This Row],[Name:]],'Employee Info'!$B$3:$B$200,0),MATCH(Data7[[#Headers],[Phone]],'Employee Info'!$C$2:$J$2,0)),"")</f>
        <v/>
      </c>
      <c r="M1560" s="19" t="str">
        <f>IFERROR(INDEX('Employee Info'!$C$3:$J$200,MATCH(Data7[[#This Row],[Name:]],'Employee Info'!$B$3:$B$200,0),MATCH(Data7[[#Headers],[Tech]],'Employee Info'!$C$2:$J$2,0)),"")</f>
        <v/>
      </c>
      <c r="N1560" s="19" t="str">
        <f>IFERROR(INDEX('Employee Info'!$C$3:$J$200,MATCH(Data7[[#This Row],[Name:]],'Employee Info'!$B$3:$B$200,0),MATCH(Data7[[#Headers],[Other]],'Employee Info'!$C$2:$J$2,0)),"")</f>
        <v/>
      </c>
      <c r="O1560" s="19">
        <f>IFERROR((Data7[[#This Row],[Hours:]]*SUM(Data7[[#This Row],[Rate]:[Other]])),"")</f>
        <v>0</v>
      </c>
      <c r="P1560" s="7" t="str">
        <f>IF(Data7[[#This Row],[WO'#:]]="","Riley #","WO#")</f>
        <v>WO#</v>
      </c>
      <c r="Q1560" s="7">
        <f>IFERROR(WEEKNUM(Data7[[#This Row],[Date:]]),"")</f>
        <v>32</v>
      </c>
      <c r="R1560" s="6">
        <f t="shared" si="72"/>
        <v>45508</v>
      </c>
      <c r="S1560" s="6">
        <f>Data7[[#This Row],[Week Start]]+7</f>
        <v>45515</v>
      </c>
      <c r="T1560" s="7" t="str">
        <f t="shared" si="73"/>
        <v>8/4/2024 - 8/11/2024</v>
      </c>
      <c r="U1560" s="7" t="str">
        <f t="shared" si="74"/>
        <v>Time Card</v>
      </c>
      <c r="V1560" s="8" t="str">
        <f>RIGHT(TEXT(Data7[[#This Row],[Date:]],"mmddyyyy"),4)</f>
        <v>2024</v>
      </c>
      <c r="W1560" s="8" t="str">
        <f>MID(TEXT(Data7[[#This Row],[Date:]],"mmddyyyy"),3,2)</f>
        <v>09</v>
      </c>
      <c r="X1560" s="8" t="str">
        <f>LEFT(TEXT(Data7[[#This Row],[Date:]],"mmddyyyy"),2)</f>
        <v>08</v>
      </c>
      <c r="Y1560" s="6">
        <f>DATE(Data7[[#This Row],[Year]],Data7[[#This Row],[Month]],Data7[[#This Row],[Day]])</f>
        <v>45513</v>
      </c>
    </row>
    <row r="1561" spans="1:25" x14ac:dyDescent="0.3">
      <c r="A1561" s="5">
        <v>45514.414289120374</v>
      </c>
      <c r="B1561" s="7" t="s">
        <v>66</v>
      </c>
      <c r="C1561" s="6" t="s">
        <v>2022</v>
      </c>
      <c r="D1561" s="7" t="s">
        <v>2035</v>
      </c>
      <c r="E1561" s="8">
        <v>4</v>
      </c>
      <c r="F1561" s="7">
        <v>7128669</v>
      </c>
      <c r="G1561" s="7" t="s">
        <v>68</v>
      </c>
      <c r="H1561" s="7" t="s">
        <v>756</v>
      </c>
      <c r="I1561" s="7" t="s">
        <v>45</v>
      </c>
      <c r="J1561" s="19" t="str">
        <f>IFERROR(INDEX('Employee Info'!$C$3:$E$200,MATCH(Data7[[#This Row],[Name:]],'Employee Info'!$B$3:$B$200,0),MATCH(Data7[[#This Row],[Hours Type:]],'Employee Info'!$C$2:$E$2,0)),"")</f>
        <v/>
      </c>
      <c r="K1561" s="19" t="str">
        <f>IFERROR(INDEX('Employee Info'!$C$3:$J$200,MATCH(Data7[[#This Row],[Name:]],'Employee Info'!$B$3:$B$200,0),MATCH(Data7[[#Headers],[Truck]],'Employee Info'!$C$2:$J$2,0)),"")</f>
        <v/>
      </c>
      <c r="L1561" s="19" t="str">
        <f>IFERROR(INDEX('Employee Info'!$C$3:$J$200,MATCH(Data7[[#This Row],[Name:]],'Employee Info'!$B$3:$B$200,0),MATCH(Data7[[#Headers],[Phone]],'Employee Info'!$C$2:$J$2,0)),"")</f>
        <v/>
      </c>
      <c r="M1561" s="19" t="str">
        <f>IFERROR(INDEX('Employee Info'!$C$3:$J$200,MATCH(Data7[[#This Row],[Name:]],'Employee Info'!$B$3:$B$200,0),MATCH(Data7[[#Headers],[Tech]],'Employee Info'!$C$2:$J$2,0)),"")</f>
        <v/>
      </c>
      <c r="N1561" s="19" t="str">
        <f>IFERROR(INDEX('Employee Info'!$C$3:$J$200,MATCH(Data7[[#This Row],[Name:]],'Employee Info'!$B$3:$B$200,0),MATCH(Data7[[#Headers],[Other]],'Employee Info'!$C$2:$J$2,0)),"")</f>
        <v/>
      </c>
      <c r="O1561" s="19">
        <f>IFERROR((Data7[[#This Row],[Hours:]]*SUM(Data7[[#This Row],[Rate]:[Other]])),"")</f>
        <v>0</v>
      </c>
      <c r="P1561" s="7" t="str">
        <f>IF(Data7[[#This Row],[WO'#:]]="","Riley #","WO#")</f>
        <v>WO#</v>
      </c>
      <c r="Q1561" s="7">
        <f>IFERROR(WEEKNUM(Data7[[#This Row],[Date:]]),"")</f>
        <v>32</v>
      </c>
      <c r="R1561" s="6">
        <f t="shared" si="72"/>
        <v>45508</v>
      </c>
      <c r="S1561" s="6">
        <f>Data7[[#This Row],[Week Start]]+7</f>
        <v>45515</v>
      </c>
      <c r="T1561" s="7" t="str">
        <f t="shared" si="73"/>
        <v>8/4/2024 - 8/11/2024</v>
      </c>
      <c r="U1561" s="7" t="str">
        <f t="shared" si="74"/>
        <v>Time Card</v>
      </c>
      <c r="V1561" s="8" t="str">
        <f>RIGHT(TEXT(Data7[[#This Row],[Date:]],"mmddyyyy"),4)</f>
        <v>2024</v>
      </c>
      <c r="W1561" s="8" t="str">
        <f>MID(TEXT(Data7[[#This Row],[Date:]],"mmddyyyy"),3,2)</f>
        <v>09</v>
      </c>
      <c r="X1561" s="8" t="str">
        <f>LEFT(TEXT(Data7[[#This Row],[Date:]],"mmddyyyy"),2)</f>
        <v>08</v>
      </c>
      <c r="Y1561" s="6">
        <f>DATE(Data7[[#This Row],[Year]],Data7[[#This Row],[Month]],Data7[[#This Row],[Day]])</f>
        <v>45513</v>
      </c>
    </row>
    <row r="1562" spans="1:25" x14ac:dyDescent="0.3">
      <c r="A1562" s="5">
        <v>45513.620585416669</v>
      </c>
      <c r="B1562" s="7" t="s">
        <v>66</v>
      </c>
      <c r="C1562" s="6" t="s">
        <v>2022</v>
      </c>
      <c r="D1562" s="7" t="s">
        <v>2026</v>
      </c>
      <c r="E1562" s="8">
        <v>1</v>
      </c>
      <c r="F1562" s="7">
        <v>7137375</v>
      </c>
      <c r="G1562" s="7" t="s">
        <v>68</v>
      </c>
      <c r="H1562" s="7" t="s">
        <v>756</v>
      </c>
      <c r="I1562" s="7" t="s">
        <v>44</v>
      </c>
      <c r="J1562" s="19" t="str">
        <f>IFERROR(INDEX('Employee Info'!$C$3:$E$200,MATCH(Data7[[#This Row],[Name:]],'Employee Info'!$B$3:$B$200,0),MATCH(Data7[[#This Row],[Hours Type:]],'Employee Info'!$C$2:$E$2,0)),"")</f>
        <v/>
      </c>
      <c r="K1562" s="19" t="str">
        <f>IFERROR(INDEX('Employee Info'!$C$3:$J$200,MATCH(Data7[[#This Row],[Name:]],'Employee Info'!$B$3:$B$200,0),MATCH(Data7[[#Headers],[Truck]],'Employee Info'!$C$2:$J$2,0)),"")</f>
        <v/>
      </c>
      <c r="L1562" s="19" t="str">
        <f>IFERROR(INDEX('Employee Info'!$C$3:$J$200,MATCH(Data7[[#This Row],[Name:]],'Employee Info'!$B$3:$B$200,0),MATCH(Data7[[#Headers],[Phone]],'Employee Info'!$C$2:$J$2,0)),"")</f>
        <v/>
      </c>
      <c r="M1562" s="19" t="str">
        <f>IFERROR(INDEX('Employee Info'!$C$3:$J$200,MATCH(Data7[[#This Row],[Name:]],'Employee Info'!$B$3:$B$200,0),MATCH(Data7[[#Headers],[Tech]],'Employee Info'!$C$2:$J$2,0)),"")</f>
        <v/>
      </c>
      <c r="N1562" s="19" t="str">
        <f>IFERROR(INDEX('Employee Info'!$C$3:$J$200,MATCH(Data7[[#This Row],[Name:]],'Employee Info'!$B$3:$B$200,0),MATCH(Data7[[#Headers],[Other]],'Employee Info'!$C$2:$J$2,0)),"")</f>
        <v/>
      </c>
      <c r="O1562" s="19">
        <f>IFERROR((Data7[[#This Row],[Hours:]]*SUM(Data7[[#This Row],[Rate]:[Other]])),"")</f>
        <v>0</v>
      </c>
      <c r="P1562" s="7" t="str">
        <f>IF(Data7[[#This Row],[WO'#:]]="","Riley #","WO#")</f>
        <v>WO#</v>
      </c>
      <c r="Q1562" s="7">
        <f>IFERROR(WEEKNUM(Data7[[#This Row],[Date:]]),"")</f>
        <v>32</v>
      </c>
      <c r="R1562" s="6">
        <f t="shared" si="72"/>
        <v>45508</v>
      </c>
      <c r="S1562" s="6">
        <f>Data7[[#This Row],[Week Start]]+7</f>
        <v>45515</v>
      </c>
      <c r="T1562" s="7" t="str">
        <f t="shared" si="73"/>
        <v>8/4/2024 - 8/11/2024</v>
      </c>
      <c r="U1562" s="7" t="str">
        <f t="shared" si="74"/>
        <v>Time Card</v>
      </c>
      <c r="V1562" s="8" t="str">
        <f>RIGHT(TEXT(Data7[[#This Row],[Date:]],"mmddyyyy"),4)</f>
        <v>2024</v>
      </c>
      <c r="W1562" s="8" t="str">
        <f>MID(TEXT(Data7[[#This Row],[Date:]],"mmddyyyy"),3,2)</f>
        <v>09</v>
      </c>
      <c r="X1562" s="8" t="str">
        <f>LEFT(TEXT(Data7[[#This Row],[Date:]],"mmddyyyy"),2)</f>
        <v>08</v>
      </c>
      <c r="Y1562" s="6">
        <f>DATE(Data7[[#This Row],[Year]],Data7[[#This Row],[Month]],Data7[[#This Row],[Day]])</f>
        <v>45513</v>
      </c>
    </row>
    <row r="1563" spans="1:25" x14ac:dyDescent="0.3">
      <c r="A1563" s="5">
        <v>45513.622402777779</v>
      </c>
      <c r="B1563" s="7" t="s">
        <v>66</v>
      </c>
      <c r="C1563" s="6" t="s">
        <v>2022</v>
      </c>
      <c r="D1563" s="7" t="s">
        <v>2029</v>
      </c>
      <c r="E1563" s="8">
        <v>1</v>
      </c>
      <c r="F1563" s="7">
        <v>7139590</v>
      </c>
      <c r="G1563" s="7" t="s">
        <v>68</v>
      </c>
      <c r="H1563" s="7" t="s">
        <v>756</v>
      </c>
      <c r="I1563" s="7" t="s">
        <v>44</v>
      </c>
      <c r="J1563" s="19" t="str">
        <f>IFERROR(INDEX('Employee Info'!$C$3:$E$200,MATCH(Data7[[#This Row],[Name:]],'Employee Info'!$B$3:$B$200,0),MATCH(Data7[[#This Row],[Hours Type:]],'Employee Info'!$C$2:$E$2,0)),"")</f>
        <v/>
      </c>
      <c r="K1563" s="19" t="str">
        <f>IFERROR(INDEX('Employee Info'!$C$3:$J$200,MATCH(Data7[[#This Row],[Name:]],'Employee Info'!$B$3:$B$200,0),MATCH(Data7[[#Headers],[Truck]],'Employee Info'!$C$2:$J$2,0)),"")</f>
        <v/>
      </c>
      <c r="L1563" s="19" t="str">
        <f>IFERROR(INDEX('Employee Info'!$C$3:$J$200,MATCH(Data7[[#This Row],[Name:]],'Employee Info'!$B$3:$B$200,0),MATCH(Data7[[#Headers],[Phone]],'Employee Info'!$C$2:$J$2,0)),"")</f>
        <v/>
      </c>
      <c r="M1563" s="19" t="str">
        <f>IFERROR(INDEX('Employee Info'!$C$3:$J$200,MATCH(Data7[[#This Row],[Name:]],'Employee Info'!$B$3:$B$200,0),MATCH(Data7[[#Headers],[Tech]],'Employee Info'!$C$2:$J$2,0)),"")</f>
        <v/>
      </c>
      <c r="N1563" s="19" t="str">
        <f>IFERROR(INDEX('Employee Info'!$C$3:$J$200,MATCH(Data7[[#This Row],[Name:]],'Employee Info'!$B$3:$B$200,0),MATCH(Data7[[#Headers],[Other]],'Employee Info'!$C$2:$J$2,0)),"")</f>
        <v/>
      </c>
      <c r="O1563" s="19">
        <f>IFERROR((Data7[[#This Row],[Hours:]]*SUM(Data7[[#This Row],[Rate]:[Other]])),"")</f>
        <v>0</v>
      </c>
      <c r="P1563" s="7" t="str">
        <f>IF(Data7[[#This Row],[WO'#:]]="","Riley #","WO#")</f>
        <v>WO#</v>
      </c>
      <c r="Q1563" s="7">
        <f>IFERROR(WEEKNUM(Data7[[#This Row],[Date:]]),"")</f>
        <v>32</v>
      </c>
      <c r="R1563" s="6">
        <f t="shared" si="72"/>
        <v>45508</v>
      </c>
      <c r="S1563" s="6">
        <f>Data7[[#This Row],[Week Start]]+7</f>
        <v>45515</v>
      </c>
      <c r="T1563" s="7" t="str">
        <f t="shared" si="73"/>
        <v>8/4/2024 - 8/11/2024</v>
      </c>
      <c r="U1563" s="7" t="str">
        <f t="shared" si="74"/>
        <v>Time Card</v>
      </c>
      <c r="V1563" s="8" t="str">
        <f>RIGHT(TEXT(Data7[[#This Row],[Date:]],"mmddyyyy"),4)</f>
        <v>2024</v>
      </c>
      <c r="W1563" s="8" t="str">
        <f>MID(TEXT(Data7[[#This Row],[Date:]],"mmddyyyy"),3,2)</f>
        <v>09</v>
      </c>
      <c r="X1563" s="8" t="str">
        <f>LEFT(TEXT(Data7[[#This Row],[Date:]],"mmddyyyy"),2)</f>
        <v>08</v>
      </c>
      <c r="Y1563" s="6">
        <f>DATE(Data7[[#This Row],[Year]],Data7[[#This Row],[Month]],Data7[[#This Row],[Day]])</f>
        <v>45513</v>
      </c>
    </row>
    <row r="1564" spans="1:25" x14ac:dyDescent="0.3">
      <c r="A1564" s="5">
        <v>45513.571551273148</v>
      </c>
      <c r="B1564" s="7" t="s">
        <v>35</v>
      </c>
      <c r="C1564" s="6" t="s">
        <v>2022</v>
      </c>
      <c r="D1564" s="7" t="s">
        <v>2021</v>
      </c>
      <c r="E1564" s="8">
        <v>8</v>
      </c>
      <c r="F1564" s="7" t="s">
        <v>68</v>
      </c>
      <c r="G1564" s="7" t="s">
        <v>68</v>
      </c>
      <c r="H1564" s="7" t="s">
        <v>536</v>
      </c>
      <c r="I1564" s="7" t="s">
        <v>44</v>
      </c>
      <c r="J1564" s="19" t="str">
        <f>IFERROR(INDEX('Employee Info'!$C$3:$E$200,MATCH(Data7[[#This Row],[Name:]],'Employee Info'!$B$3:$B$200,0),MATCH(Data7[[#This Row],[Hours Type:]],'Employee Info'!$C$2:$E$2,0)),"")</f>
        <v/>
      </c>
      <c r="K1564" s="19" t="str">
        <f>IFERROR(INDEX('Employee Info'!$C$3:$J$200,MATCH(Data7[[#This Row],[Name:]],'Employee Info'!$B$3:$B$200,0),MATCH(Data7[[#Headers],[Truck]],'Employee Info'!$C$2:$J$2,0)),"")</f>
        <v/>
      </c>
      <c r="L1564" s="19" t="str">
        <f>IFERROR(INDEX('Employee Info'!$C$3:$J$200,MATCH(Data7[[#This Row],[Name:]],'Employee Info'!$B$3:$B$200,0),MATCH(Data7[[#Headers],[Phone]],'Employee Info'!$C$2:$J$2,0)),"")</f>
        <v/>
      </c>
      <c r="M1564" s="19" t="str">
        <f>IFERROR(INDEX('Employee Info'!$C$3:$J$200,MATCH(Data7[[#This Row],[Name:]],'Employee Info'!$B$3:$B$200,0),MATCH(Data7[[#Headers],[Tech]],'Employee Info'!$C$2:$J$2,0)),"")</f>
        <v/>
      </c>
      <c r="N1564" s="19" t="str">
        <f>IFERROR(INDEX('Employee Info'!$C$3:$J$200,MATCH(Data7[[#This Row],[Name:]],'Employee Info'!$B$3:$B$200,0),MATCH(Data7[[#Headers],[Other]],'Employee Info'!$C$2:$J$2,0)),"")</f>
        <v/>
      </c>
      <c r="O1564" s="19">
        <f>IFERROR((Data7[[#This Row],[Hours:]]*SUM(Data7[[#This Row],[Rate]:[Other]])),"")</f>
        <v>0</v>
      </c>
      <c r="P1564" s="7" t="str">
        <f>IF(Data7[[#This Row],[WO'#:]]="","Riley #","WO#")</f>
        <v>Riley #</v>
      </c>
      <c r="Q1564" s="7">
        <f>IFERROR(WEEKNUM(Data7[[#This Row],[Date:]]),"")</f>
        <v>32</v>
      </c>
      <c r="R1564" s="6">
        <f t="shared" si="72"/>
        <v>45508</v>
      </c>
      <c r="S1564" s="6">
        <f>Data7[[#This Row],[Week Start]]+7</f>
        <v>45515</v>
      </c>
      <c r="T1564" s="7" t="str">
        <f t="shared" si="73"/>
        <v>8/4/2024 - 8/11/2024</v>
      </c>
      <c r="U1564" s="7" t="str">
        <f t="shared" si="74"/>
        <v>Time Card</v>
      </c>
      <c r="V1564" s="8" t="str">
        <f>RIGHT(TEXT(Data7[[#This Row],[Date:]],"mmddyyyy"),4)</f>
        <v>2024</v>
      </c>
      <c r="W1564" s="8" t="str">
        <f>MID(TEXT(Data7[[#This Row],[Date:]],"mmddyyyy"),3,2)</f>
        <v>09</v>
      </c>
      <c r="X1564" s="8" t="str">
        <f>LEFT(TEXT(Data7[[#This Row],[Date:]],"mmddyyyy"),2)</f>
        <v>08</v>
      </c>
      <c r="Y1564" s="6">
        <f>DATE(Data7[[#This Row],[Year]],Data7[[#This Row],[Month]],Data7[[#This Row],[Day]])</f>
        <v>45513</v>
      </c>
    </row>
    <row r="1565" spans="1:25" x14ac:dyDescent="0.3">
      <c r="A1565" s="5">
        <v>45513.587446759258</v>
      </c>
      <c r="B1565" s="7" t="s">
        <v>65</v>
      </c>
      <c r="C1565" s="6" t="s">
        <v>2022</v>
      </c>
      <c r="D1565" s="7" t="s">
        <v>2023</v>
      </c>
      <c r="E1565" s="8">
        <v>8</v>
      </c>
      <c r="F1565" s="7" t="s">
        <v>68</v>
      </c>
      <c r="G1565" s="7" t="s">
        <v>68</v>
      </c>
      <c r="H1565" s="7" t="s">
        <v>536</v>
      </c>
      <c r="I1565" s="7" t="s">
        <v>44</v>
      </c>
      <c r="J1565" s="19" t="str">
        <f>IFERROR(INDEX('Employee Info'!$C$3:$E$200,MATCH(Data7[[#This Row],[Name:]],'Employee Info'!$B$3:$B$200,0),MATCH(Data7[[#This Row],[Hours Type:]],'Employee Info'!$C$2:$E$2,0)),"")</f>
        <v/>
      </c>
      <c r="K1565" s="19" t="str">
        <f>IFERROR(INDEX('Employee Info'!$C$3:$J$200,MATCH(Data7[[#This Row],[Name:]],'Employee Info'!$B$3:$B$200,0),MATCH(Data7[[#Headers],[Truck]],'Employee Info'!$C$2:$J$2,0)),"")</f>
        <v/>
      </c>
      <c r="L1565" s="19" t="str">
        <f>IFERROR(INDEX('Employee Info'!$C$3:$J$200,MATCH(Data7[[#This Row],[Name:]],'Employee Info'!$B$3:$B$200,0),MATCH(Data7[[#Headers],[Phone]],'Employee Info'!$C$2:$J$2,0)),"")</f>
        <v/>
      </c>
      <c r="M1565" s="19" t="str">
        <f>IFERROR(INDEX('Employee Info'!$C$3:$J$200,MATCH(Data7[[#This Row],[Name:]],'Employee Info'!$B$3:$B$200,0),MATCH(Data7[[#Headers],[Tech]],'Employee Info'!$C$2:$J$2,0)),"")</f>
        <v/>
      </c>
      <c r="N1565" s="19" t="str">
        <f>IFERROR(INDEX('Employee Info'!$C$3:$J$200,MATCH(Data7[[#This Row],[Name:]],'Employee Info'!$B$3:$B$200,0),MATCH(Data7[[#Headers],[Other]],'Employee Info'!$C$2:$J$2,0)),"")</f>
        <v/>
      </c>
      <c r="O1565" s="19">
        <f>IFERROR((Data7[[#This Row],[Hours:]]*SUM(Data7[[#This Row],[Rate]:[Other]])),"")</f>
        <v>0</v>
      </c>
      <c r="P1565" s="7" t="str">
        <f>IF(Data7[[#This Row],[WO'#:]]="","Riley #","WO#")</f>
        <v>Riley #</v>
      </c>
      <c r="Q1565" s="7">
        <f>IFERROR(WEEKNUM(Data7[[#This Row],[Date:]]),"")</f>
        <v>32</v>
      </c>
      <c r="R1565" s="6">
        <f t="shared" si="72"/>
        <v>45508</v>
      </c>
      <c r="S1565" s="6">
        <f>Data7[[#This Row],[Week Start]]+7</f>
        <v>45515</v>
      </c>
      <c r="T1565" s="7" t="str">
        <f t="shared" si="73"/>
        <v>8/4/2024 - 8/11/2024</v>
      </c>
      <c r="U1565" s="7" t="str">
        <f t="shared" si="74"/>
        <v>Time Card</v>
      </c>
      <c r="V1565" s="8" t="str">
        <f>RIGHT(TEXT(Data7[[#This Row],[Date:]],"mmddyyyy"),4)</f>
        <v>2024</v>
      </c>
      <c r="W1565" s="8" t="str">
        <f>MID(TEXT(Data7[[#This Row],[Date:]],"mmddyyyy"),3,2)</f>
        <v>09</v>
      </c>
      <c r="X1565" s="8" t="str">
        <f>LEFT(TEXT(Data7[[#This Row],[Date:]],"mmddyyyy"),2)</f>
        <v>08</v>
      </c>
      <c r="Y1565" s="6">
        <f>DATE(Data7[[#This Row],[Year]],Data7[[#This Row],[Month]],Data7[[#This Row],[Day]])</f>
        <v>45513</v>
      </c>
    </row>
    <row r="1566" spans="1:25" x14ac:dyDescent="0.3">
      <c r="A1566" s="5">
        <v>45513.616635995371</v>
      </c>
      <c r="B1566" s="7" t="s">
        <v>66</v>
      </c>
      <c r="C1566" s="6" t="s">
        <v>2022</v>
      </c>
      <c r="D1566" s="7" t="s">
        <v>558</v>
      </c>
      <c r="E1566" s="8">
        <v>1</v>
      </c>
      <c r="F1566" s="7" t="s">
        <v>68</v>
      </c>
      <c r="G1566" s="7" t="s">
        <v>68</v>
      </c>
      <c r="H1566" s="7" t="s">
        <v>536</v>
      </c>
      <c r="I1566" s="7" t="s">
        <v>44</v>
      </c>
      <c r="J1566" s="19" t="str">
        <f>IFERROR(INDEX('Employee Info'!$C$3:$E$200,MATCH(Data7[[#This Row],[Name:]],'Employee Info'!$B$3:$B$200,0),MATCH(Data7[[#This Row],[Hours Type:]],'Employee Info'!$C$2:$E$2,0)),"")</f>
        <v/>
      </c>
      <c r="K1566" s="19" t="str">
        <f>IFERROR(INDEX('Employee Info'!$C$3:$J$200,MATCH(Data7[[#This Row],[Name:]],'Employee Info'!$B$3:$B$200,0),MATCH(Data7[[#Headers],[Truck]],'Employee Info'!$C$2:$J$2,0)),"")</f>
        <v/>
      </c>
      <c r="L1566" s="19" t="str">
        <f>IFERROR(INDEX('Employee Info'!$C$3:$J$200,MATCH(Data7[[#This Row],[Name:]],'Employee Info'!$B$3:$B$200,0),MATCH(Data7[[#Headers],[Phone]],'Employee Info'!$C$2:$J$2,0)),"")</f>
        <v/>
      </c>
      <c r="M1566" s="19" t="str">
        <f>IFERROR(INDEX('Employee Info'!$C$3:$J$200,MATCH(Data7[[#This Row],[Name:]],'Employee Info'!$B$3:$B$200,0),MATCH(Data7[[#Headers],[Tech]],'Employee Info'!$C$2:$J$2,0)),"")</f>
        <v/>
      </c>
      <c r="N1566" s="19" t="str">
        <f>IFERROR(INDEX('Employee Info'!$C$3:$J$200,MATCH(Data7[[#This Row],[Name:]],'Employee Info'!$B$3:$B$200,0),MATCH(Data7[[#Headers],[Other]],'Employee Info'!$C$2:$J$2,0)),"")</f>
        <v/>
      </c>
      <c r="O1566" s="19">
        <f>IFERROR((Data7[[#This Row],[Hours:]]*SUM(Data7[[#This Row],[Rate]:[Other]])),"")</f>
        <v>0</v>
      </c>
      <c r="P1566" s="7" t="str">
        <f>IF(Data7[[#This Row],[WO'#:]]="","Riley #","WO#")</f>
        <v>Riley #</v>
      </c>
      <c r="Q1566" s="7">
        <f>IFERROR(WEEKNUM(Data7[[#This Row],[Date:]]),"")</f>
        <v>32</v>
      </c>
      <c r="R1566" s="6">
        <f t="shared" si="72"/>
        <v>45508</v>
      </c>
      <c r="S1566" s="6">
        <f>Data7[[#This Row],[Week Start]]+7</f>
        <v>45515</v>
      </c>
      <c r="T1566" s="7" t="str">
        <f t="shared" si="73"/>
        <v>8/4/2024 - 8/11/2024</v>
      </c>
      <c r="U1566" s="7" t="str">
        <f t="shared" si="74"/>
        <v>Time Card</v>
      </c>
      <c r="V1566" s="8" t="str">
        <f>RIGHT(TEXT(Data7[[#This Row],[Date:]],"mmddyyyy"),4)</f>
        <v>2024</v>
      </c>
      <c r="W1566" s="8" t="str">
        <f>MID(TEXT(Data7[[#This Row],[Date:]],"mmddyyyy"),3,2)</f>
        <v>09</v>
      </c>
      <c r="X1566" s="8" t="str">
        <f>LEFT(TEXT(Data7[[#This Row],[Date:]],"mmddyyyy"),2)</f>
        <v>08</v>
      </c>
      <c r="Y1566" s="6">
        <f>DATE(Data7[[#This Row],[Year]],Data7[[#This Row],[Month]],Data7[[#This Row],[Day]])</f>
        <v>45513</v>
      </c>
    </row>
    <row r="1567" spans="1:25" x14ac:dyDescent="0.3">
      <c r="A1567" s="5">
        <v>45513.616653240744</v>
      </c>
      <c r="B1567" s="7" t="s">
        <v>66</v>
      </c>
      <c r="C1567" s="6" t="s">
        <v>2022</v>
      </c>
      <c r="D1567" s="7" t="s">
        <v>558</v>
      </c>
      <c r="E1567" s="8">
        <v>1</v>
      </c>
      <c r="F1567" s="7" t="s">
        <v>68</v>
      </c>
      <c r="G1567" s="7" t="s">
        <v>68</v>
      </c>
      <c r="H1567" s="7" t="s">
        <v>536</v>
      </c>
      <c r="I1567" s="7" t="s">
        <v>44</v>
      </c>
      <c r="J1567" s="19" t="str">
        <f>IFERROR(INDEX('Employee Info'!$C$3:$E$200,MATCH(Data7[[#This Row],[Name:]],'Employee Info'!$B$3:$B$200,0),MATCH(Data7[[#This Row],[Hours Type:]],'Employee Info'!$C$2:$E$2,0)),"")</f>
        <v/>
      </c>
      <c r="K1567" s="19" t="str">
        <f>IFERROR(INDEX('Employee Info'!$C$3:$J$200,MATCH(Data7[[#This Row],[Name:]],'Employee Info'!$B$3:$B$200,0),MATCH(Data7[[#Headers],[Truck]],'Employee Info'!$C$2:$J$2,0)),"")</f>
        <v/>
      </c>
      <c r="L1567" s="19" t="str">
        <f>IFERROR(INDEX('Employee Info'!$C$3:$J$200,MATCH(Data7[[#This Row],[Name:]],'Employee Info'!$B$3:$B$200,0),MATCH(Data7[[#Headers],[Phone]],'Employee Info'!$C$2:$J$2,0)),"")</f>
        <v/>
      </c>
      <c r="M1567" s="19" t="str">
        <f>IFERROR(INDEX('Employee Info'!$C$3:$J$200,MATCH(Data7[[#This Row],[Name:]],'Employee Info'!$B$3:$B$200,0),MATCH(Data7[[#Headers],[Tech]],'Employee Info'!$C$2:$J$2,0)),"")</f>
        <v/>
      </c>
      <c r="N1567" s="19" t="str">
        <f>IFERROR(INDEX('Employee Info'!$C$3:$J$200,MATCH(Data7[[#This Row],[Name:]],'Employee Info'!$B$3:$B$200,0),MATCH(Data7[[#Headers],[Other]],'Employee Info'!$C$2:$J$2,0)),"")</f>
        <v/>
      </c>
      <c r="O1567" s="19">
        <f>IFERROR((Data7[[#This Row],[Hours:]]*SUM(Data7[[#This Row],[Rate]:[Other]])),"")</f>
        <v>0</v>
      </c>
      <c r="P1567" s="7" t="str">
        <f>IF(Data7[[#This Row],[WO'#:]]="","Riley #","WO#")</f>
        <v>Riley #</v>
      </c>
      <c r="Q1567" s="7">
        <f>IFERROR(WEEKNUM(Data7[[#This Row],[Date:]]),"")</f>
        <v>32</v>
      </c>
      <c r="R1567" s="6">
        <f t="shared" si="72"/>
        <v>45508</v>
      </c>
      <c r="S1567" s="6">
        <f>Data7[[#This Row],[Week Start]]+7</f>
        <v>45515</v>
      </c>
      <c r="T1567" s="7" t="str">
        <f t="shared" si="73"/>
        <v>8/4/2024 - 8/11/2024</v>
      </c>
      <c r="U1567" s="7" t="str">
        <f t="shared" si="74"/>
        <v>Time Card</v>
      </c>
      <c r="V1567" s="8" t="str">
        <f>RIGHT(TEXT(Data7[[#This Row],[Date:]],"mmddyyyy"),4)</f>
        <v>2024</v>
      </c>
      <c r="W1567" s="8" t="str">
        <f>MID(TEXT(Data7[[#This Row],[Date:]],"mmddyyyy"),3,2)</f>
        <v>09</v>
      </c>
      <c r="X1567" s="8" t="str">
        <f>LEFT(TEXT(Data7[[#This Row],[Date:]],"mmddyyyy"),2)</f>
        <v>08</v>
      </c>
      <c r="Y1567" s="6">
        <f>DATE(Data7[[#This Row],[Year]],Data7[[#This Row],[Month]],Data7[[#This Row],[Day]])</f>
        <v>45513</v>
      </c>
    </row>
    <row r="1568" spans="1:25" x14ac:dyDescent="0.3">
      <c r="A1568" s="5">
        <v>45513.586417245373</v>
      </c>
      <c r="B1568" s="7" t="s">
        <v>23</v>
      </c>
      <c r="C1568" s="6" t="s">
        <v>2022</v>
      </c>
      <c r="D1568" s="7" t="s">
        <v>1962</v>
      </c>
      <c r="E1568" s="8">
        <v>8</v>
      </c>
      <c r="F1568" s="7" t="s">
        <v>68</v>
      </c>
      <c r="G1568" s="7" t="s">
        <v>68</v>
      </c>
      <c r="H1568" s="7" t="s">
        <v>912</v>
      </c>
      <c r="I1568" s="7" t="s">
        <v>44</v>
      </c>
      <c r="J1568" s="19" t="str">
        <f>IFERROR(INDEX('Employee Info'!$C$3:$E$200,MATCH(Data7[[#This Row],[Name:]],'Employee Info'!$B$3:$B$200,0),MATCH(Data7[[#This Row],[Hours Type:]],'Employee Info'!$C$2:$E$2,0)),"")</f>
        <v/>
      </c>
      <c r="K1568" s="19" t="str">
        <f>IFERROR(INDEX('Employee Info'!$C$3:$J$200,MATCH(Data7[[#This Row],[Name:]],'Employee Info'!$B$3:$B$200,0),MATCH(Data7[[#Headers],[Truck]],'Employee Info'!$C$2:$J$2,0)),"")</f>
        <v/>
      </c>
      <c r="L1568" s="19" t="str">
        <f>IFERROR(INDEX('Employee Info'!$C$3:$J$200,MATCH(Data7[[#This Row],[Name:]],'Employee Info'!$B$3:$B$200,0),MATCH(Data7[[#Headers],[Phone]],'Employee Info'!$C$2:$J$2,0)),"")</f>
        <v/>
      </c>
      <c r="M1568" s="19" t="str">
        <f>IFERROR(INDEX('Employee Info'!$C$3:$J$200,MATCH(Data7[[#This Row],[Name:]],'Employee Info'!$B$3:$B$200,0),MATCH(Data7[[#Headers],[Tech]],'Employee Info'!$C$2:$J$2,0)),"")</f>
        <v/>
      </c>
      <c r="N1568" s="19" t="str">
        <f>IFERROR(INDEX('Employee Info'!$C$3:$J$200,MATCH(Data7[[#This Row],[Name:]],'Employee Info'!$B$3:$B$200,0),MATCH(Data7[[#Headers],[Other]],'Employee Info'!$C$2:$J$2,0)),"")</f>
        <v/>
      </c>
      <c r="O1568" s="19">
        <f>IFERROR((Data7[[#This Row],[Hours:]]*SUM(Data7[[#This Row],[Rate]:[Other]])),"")</f>
        <v>0</v>
      </c>
      <c r="P1568" s="7" t="str">
        <f>IF(Data7[[#This Row],[WO'#:]]="","Riley #","WO#")</f>
        <v>Riley #</v>
      </c>
      <c r="Q1568" s="7">
        <f>IFERROR(WEEKNUM(Data7[[#This Row],[Date:]]),"")</f>
        <v>32</v>
      </c>
      <c r="R1568" s="6">
        <f t="shared" si="72"/>
        <v>45508</v>
      </c>
      <c r="S1568" s="6">
        <f>Data7[[#This Row],[Week Start]]+7</f>
        <v>45515</v>
      </c>
      <c r="T1568" s="7" t="str">
        <f t="shared" si="73"/>
        <v>8/4/2024 - 8/11/2024</v>
      </c>
      <c r="U1568" s="7" t="str">
        <f t="shared" si="74"/>
        <v>Time Card</v>
      </c>
      <c r="V1568" s="8" t="str">
        <f>RIGHT(TEXT(Data7[[#This Row],[Date:]],"mmddyyyy"),4)</f>
        <v>2024</v>
      </c>
      <c r="W1568" s="8" t="str">
        <f>MID(TEXT(Data7[[#This Row],[Date:]],"mmddyyyy"),3,2)</f>
        <v>09</v>
      </c>
      <c r="X1568" s="8" t="str">
        <f>LEFT(TEXT(Data7[[#This Row],[Date:]],"mmddyyyy"),2)</f>
        <v>08</v>
      </c>
      <c r="Y1568" s="6">
        <f>DATE(Data7[[#This Row],[Year]],Data7[[#This Row],[Month]],Data7[[#This Row],[Day]])</f>
        <v>45513</v>
      </c>
    </row>
    <row r="1569" spans="1:25" x14ac:dyDescent="0.3">
      <c r="A1569" s="5">
        <v>45513.617427662037</v>
      </c>
      <c r="B1569" s="7" t="s">
        <v>66</v>
      </c>
      <c r="C1569" s="6" t="s">
        <v>2022</v>
      </c>
      <c r="D1569" s="7" t="s">
        <v>2024</v>
      </c>
      <c r="E1569" s="8">
        <v>1</v>
      </c>
      <c r="F1569" s="7" t="s">
        <v>68</v>
      </c>
      <c r="G1569" s="7" t="s">
        <v>68</v>
      </c>
      <c r="H1569" s="7" t="s">
        <v>912</v>
      </c>
      <c r="I1569" s="7" t="s">
        <v>44</v>
      </c>
      <c r="J1569" s="19" t="str">
        <f>IFERROR(INDEX('Employee Info'!$C$3:$E$200,MATCH(Data7[[#This Row],[Name:]],'Employee Info'!$B$3:$B$200,0),MATCH(Data7[[#This Row],[Hours Type:]],'Employee Info'!$C$2:$E$2,0)),"")</f>
        <v/>
      </c>
      <c r="K1569" s="19" t="str">
        <f>IFERROR(INDEX('Employee Info'!$C$3:$J$200,MATCH(Data7[[#This Row],[Name:]],'Employee Info'!$B$3:$B$200,0),MATCH(Data7[[#Headers],[Truck]],'Employee Info'!$C$2:$J$2,0)),"")</f>
        <v/>
      </c>
      <c r="L1569" s="19" t="str">
        <f>IFERROR(INDEX('Employee Info'!$C$3:$J$200,MATCH(Data7[[#This Row],[Name:]],'Employee Info'!$B$3:$B$200,0),MATCH(Data7[[#Headers],[Phone]],'Employee Info'!$C$2:$J$2,0)),"")</f>
        <v/>
      </c>
      <c r="M1569" s="19" t="str">
        <f>IFERROR(INDEX('Employee Info'!$C$3:$J$200,MATCH(Data7[[#This Row],[Name:]],'Employee Info'!$B$3:$B$200,0),MATCH(Data7[[#Headers],[Tech]],'Employee Info'!$C$2:$J$2,0)),"")</f>
        <v/>
      </c>
      <c r="N1569" s="19" t="str">
        <f>IFERROR(INDEX('Employee Info'!$C$3:$J$200,MATCH(Data7[[#This Row],[Name:]],'Employee Info'!$B$3:$B$200,0),MATCH(Data7[[#Headers],[Other]],'Employee Info'!$C$2:$J$2,0)),"")</f>
        <v/>
      </c>
      <c r="O1569" s="19">
        <f>IFERROR((Data7[[#This Row],[Hours:]]*SUM(Data7[[#This Row],[Rate]:[Other]])),"")</f>
        <v>0</v>
      </c>
      <c r="P1569" s="7" t="str">
        <f>IF(Data7[[#This Row],[WO'#:]]="","Riley #","WO#")</f>
        <v>Riley #</v>
      </c>
      <c r="Q1569" s="7">
        <f>IFERROR(WEEKNUM(Data7[[#This Row],[Date:]]),"")</f>
        <v>32</v>
      </c>
      <c r="R1569" s="6">
        <f t="shared" si="72"/>
        <v>45508</v>
      </c>
      <c r="S1569" s="6">
        <f>Data7[[#This Row],[Week Start]]+7</f>
        <v>45515</v>
      </c>
      <c r="T1569" s="7" t="str">
        <f t="shared" si="73"/>
        <v>8/4/2024 - 8/11/2024</v>
      </c>
      <c r="U1569" s="7" t="str">
        <f t="shared" si="74"/>
        <v>Time Card</v>
      </c>
      <c r="V1569" s="8" t="str">
        <f>RIGHT(TEXT(Data7[[#This Row],[Date:]],"mmddyyyy"),4)</f>
        <v>2024</v>
      </c>
      <c r="W1569" s="8" t="str">
        <f>MID(TEXT(Data7[[#This Row],[Date:]],"mmddyyyy"),3,2)</f>
        <v>09</v>
      </c>
      <c r="X1569" s="8" t="str">
        <f>LEFT(TEXT(Data7[[#This Row],[Date:]],"mmddyyyy"),2)</f>
        <v>08</v>
      </c>
      <c r="Y1569" s="6">
        <f>DATE(Data7[[#This Row],[Year]],Data7[[#This Row],[Month]],Data7[[#This Row],[Day]])</f>
        <v>45513</v>
      </c>
    </row>
    <row r="1570" spans="1:25" x14ac:dyDescent="0.3">
      <c r="A1570" s="5">
        <v>45513.581663657409</v>
      </c>
      <c r="B1570" s="7" t="s">
        <v>31</v>
      </c>
      <c r="C1570" s="6" t="s">
        <v>2022</v>
      </c>
      <c r="D1570" s="7" t="s">
        <v>1959</v>
      </c>
      <c r="E1570" s="8">
        <v>8</v>
      </c>
      <c r="F1570" s="7" t="s">
        <v>68</v>
      </c>
      <c r="G1570" s="7" t="s">
        <v>68</v>
      </c>
      <c r="H1570" s="7" t="s">
        <v>1960</v>
      </c>
      <c r="I1570" s="7" t="s">
        <v>44</v>
      </c>
      <c r="J1570" s="19" t="str">
        <f>IFERROR(INDEX('Employee Info'!$C$3:$E$200,MATCH(Data7[[#This Row],[Name:]],'Employee Info'!$B$3:$B$200,0),MATCH(Data7[[#This Row],[Hours Type:]],'Employee Info'!$C$2:$E$2,0)),"")</f>
        <v/>
      </c>
      <c r="K1570" s="19" t="str">
        <f>IFERROR(INDEX('Employee Info'!$C$3:$J$200,MATCH(Data7[[#This Row],[Name:]],'Employee Info'!$B$3:$B$200,0),MATCH(Data7[[#Headers],[Truck]],'Employee Info'!$C$2:$J$2,0)),"")</f>
        <v/>
      </c>
      <c r="L1570" s="19" t="str">
        <f>IFERROR(INDEX('Employee Info'!$C$3:$J$200,MATCH(Data7[[#This Row],[Name:]],'Employee Info'!$B$3:$B$200,0),MATCH(Data7[[#Headers],[Phone]],'Employee Info'!$C$2:$J$2,0)),"")</f>
        <v/>
      </c>
      <c r="M1570" s="19" t="str">
        <f>IFERROR(INDEX('Employee Info'!$C$3:$J$200,MATCH(Data7[[#This Row],[Name:]],'Employee Info'!$B$3:$B$200,0),MATCH(Data7[[#Headers],[Tech]],'Employee Info'!$C$2:$J$2,0)),"")</f>
        <v/>
      </c>
      <c r="N1570" s="19" t="str">
        <f>IFERROR(INDEX('Employee Info'!$C$3:$J$200,MATCH(Data7[[#This Row],[Name:]],'Employee Info'!$B$3:$B$200,0),MATCH(Data7[[#Headers],[Other]],'Employee Info'!$C$2:$J$2,0)),"")</f>
        <v/>
      </c>
      <c r="O1570" s="19">
        <f>IFERROR((Data7[[#This Row],[Hours:]]*SUM(Data7[[#This Row],[Rate]:[Other]])),"")</f>
        <v>0</v>
      </c>
      <c r="P1570" s="7" t="str">
        <f>IF(Data7[[#This Row],[WO'#:]]="","Riley #","WO#")</f>
        <v>Riley #</v>
      </c>
      <c r="Q1570" s="7">
        <f>IFERROR(WEEKNUM(Data7[[#This Row],[Date:]]),"")</f>
        <v>32</v>
      </c>
      <c r="R1570" s="6">
        <f t="shared" si="72"/>
        <v>45508</v>
      </c>
      <c r="S1570" s="6">
        <f>Data7[[#This Row],[Week Start]]+7</f>
        <v>45515</v>
      </c>
      <c r="T1570" s="7" t="str">
        <f t="shared" si="73"/>
        <v>8/4/2024 - 8/11/2024</v>
      </c>
      <c r="U1570" s="7" t="str">
        <f t="shared" si="74"/>
        <v>Time Card</v>
      </c>
      <c r="V1570" s="8" t="str">
        <f>RIGHT(TEXT(Data7[[#This Row],[Date:]],"mmddyyyy"),4)</f>
        <v>2024</v>
      </c>
      <c r="W1570" s="8" t="str">
        <f>MID(TEXT(Data7[[#This Row],[Date:]],"mmddyyyy"),3,2)</f>
        <v>09</v>
      </c>
      <c r="X1570" s="8" t="str">
        <f>LEFT(TEXT(Data7[[#This Row],[Date:]],"mmddyyyy"),2)</f>
        <v>08</v>
      </c>
      <c r="Y1570" s="6">
        <f>DATE(Data7[[#This Row],[Year]],Data7[[#This Row],[Month]],Data7[[#This Row],[Day]])</f>
        <v>45513</v>
      </c>
    </row>
    <row r="1571" spans="1:25" x14ac:dyDescent="0.3">
      <c r="A1571" s="5">
        <v>45513.58176296296</v>
      </c>
      <c r="B1571" s="7" t="s">
        <v>34</v>
      </c>
      <c r="C1571" s="6" t="s">
        <v>2022</v>
      </c>
      <c r="D1571" s="7" t="s">
        <v>1959</v>
      </c>
      <c r="E1571" s="8">
        <v>8</v>
      </c>
      <c r="F1571" s="7" t="s">
        <v>68</v>
      </c>
      <c r="G1571" s="7" t="s">
        <v>68</v>
      </c>
      <c r="H1571" s="7" t="s">
        <v>1960</v>
      </c>
      <c r="I1571" s="7" t="s">
        <v>44</v>
      </c>
      <c r="J1571" s="19" t="str">
        <f>IFERROR(INDEX('Employee Info'!$C$3:$E$200,MATCH(Data7[[#This Row],[Name:]],'Employee Info'!$B$3:$B$200,0),MATCH(Data7[[#This Row],[Hours Type:]],'Employee Info'!$C$2:$E$2,0)),"")</f>
        <v/>
      </c>
      <c r="K1571" s="19" t="str">
        <f>IFERROR(INDEX('Employee Info'!$C$3:$J$200,MATCH(Data7[[#This Row],[Name:]],'Employee Info'!$B$3:$B$200,0),MATCH(Data7[[#Headers],[Truck]],'Employee Info'!$C$2:$J$2,0)),"")</f>
        <v/>
      </c>
      <c r="L1571" s="19" t="str">
        <f>IFERROR(INDEX('Employee Info'!$C$3:$J$200,MATCH(Data7[[#This Row],[Name:]],'Employee Info'!$B$3:$B$200,0),MATCH(Data7[[#Headers],[Phone]],'Employee Info'!$C$2:$J$2,0)),"")</f>
        <v/>
      </c>
      <c r="M1571" s="19" t="str">
        <f>IFERROR(INDEX('Employee Info'!$C$3:$J$200,MATCH(Data7[[#This Row],[Name:]],'Employee Info'!$B$3:$B$200,0),MATCH(Data7[[#Headers],[Tech]],'Employee Info'!$C$2:$J$2,0)),"")</f>
        <v/>
      </c>
      <c r="N1571" s="19" t="str">
        <f>IFERROR(INDEX('Employee Info'!$C$3:$J$200,MATCH(Data7[[#This Row],[Name:]],'Employee Info'!$B$3:$B$200,0),MATCH(Data7[[#Headers],[Other]],'Employee Info'!$C$2:$J$2,0)),"")</f>
        <v/>
      </c>
      <c r="O1571" s="19">
        <f>IFERROR((Data7[[#This Row],[Hours:]]*SUM(Data7[[#This Row],[Rate]:[Other]])),"")</f>
        <v>0</v>
      </c>
      <c r="P1571" s="7" t="str">
        <f>IF(Data7[[#This Row],[WO'#:]]="","Riley #","WO#")</f>
        <v>Riley #</v>
      </c>
      <c r="Q1571" s="7">
        <f>IFERROR(WEEKNUM(Data7[[#This Row],[Date:]]),"")</f>
        <v>32</v>
      </c>
      <c r="R1571" s="6">
        <f t="shared" si="72"/>
        <v>45508</v>
      </c>
      <c r="S1571" s="6">
        <f>Data7[[#This Row],[Week Start]]+7</f>
        <v>45515</v>
      </c>
      <c r="T1571" s="7" t="str">
        <f t="shared" si="73"/>
        <v>8/4/2024 - 8/11/2024</v>
      </c>
      <c r="U1571" s="7" t="str">
        <f t="shared" si="74"/>
        <v>Time Card</v>
      </c>
      <c r="V1571" s="8" t="str">
        <f>RIGHT(TEXT(Data7[[#This Row],[Date:]],"mmddyyyy"),4)</f>
        <v>2024</v>
      </c>
      <c r="W1571" s="8" t="str">
        <f>MID(TEXT(Data7[[#This Row],[Date:]],"mmddyyyy"),3,2)</f>
        <v>09</v>
      </c>
      <c r="X1571" s="8" t="str">
        <f>LEFT(TEXT(Data7[[#This Row],[Date:]],"mmddyyyy"),2)</f>
        <v>08</v>
      </c>
      <c r="Y1571" s="6">
        <f>DATE(Data7[[#This Row],[Year]],Data7[[#This Row],[Month]],Data7[[#This Row],[Day]])</f>
        <v>45513</v>
      </c>
    </row>
    <row r="1572" spans="1:25" x14ac:dyDescent="0.3">
      <c r="A1572" s="5">
        <v>45514.415841782407</v>
      </c>
      <c r="B1572" s="7" t="s">
        <v>66</v>
      </c>
      <c r="C1572" s="6" t="s">
        <v>2036</v>
      </c>
      <c r="D1572" s="7" t="s">
        <v>2038</v>
      </c>
      <c r="E1572" s="8">
        <v>1</v>
      </c>
      <c r="F1572" s="7">
        <v>7107423</v>
      </c>
      <c r="G1572" s="7" t="s">
        <v>68</v>
      </c>
      <c r="H1572" s="7" t="s">
        <v>756</v>
      </c>
      <c r="I1572" s="7" t="s">
        <v>45</v>
      </c>
      <c r="J1572" s="19" t="str">
        <f>IFERROR(INDEX('Employee Info'!$C$3:$E$200,MATCH(Data7[[#This Row],[Name:]],'Employee Info'!$B$3:$B$200,0),MATCH(Data7[[#This Row],[Hours Type:]],'Employee Info'!$C$2:$E$2,0)),"")</f>
        <v/>
      </c>
      <c r="K1572" s="19" t="str">
        <f>IFERROR(INDEX('Employee Info'!$C$3:$J$200,MATCH(Data7[[#This Row],[Name:]],'Employee Info'!$B$3:$B$200,0),MATCH(Data7[[#Headers],[Truck]],'Employee Info'!$C$2:$J$2,0)),"")</f>
        <v/>
      </c>
      <c r="L1572" s="19" t="str">
        <f>IFERROR(INDEX('Employee Info'!$C$3:$J$200,MATCH(Data7[[#This Row],[Name:]],'Employee Info'!$B$3:$B$200,0),MATCH(Data7[[#Headers],[Phone]],'Employee Info'!$C$2:$J$2,0)),"")</f>
        <v/>
      </c>
      <c r="M1572" s="19" t="str">
        <f>IFERROR(INDEX('Employee Info'!$C$3:$J$200,MATCH(Data7[[#This Row],[Name:]],'Employee Info'!$B$3:$B$200,0),MATCH(Data7[[#Headers],[Tech]],'Employee Info'!$C$2:$J$2,0)),"")</f>
        <v/>
      </c>
      <c r="N1572" s="19" t="str">
        <f>IFERROR(INDEX('Employee Info'!$C$3:$J$200,MATCH(Data7[[#This Row],[Name:]],'Employee Info'!$B$3:$B$200,0),MATCH(Data7[[#Headers],[Other]],'Employee Info'!$C$2:$J$2,0)),"")</f>
        <v/>
      </c>
      <c r="O1572" s="19">
        <f>IFERROR((Data7[[#This Row],[Hours:]]*SUM(Data7[[#This Row],[Rate]:[Other]])),"")</f>
        <v>0</v>
      </c>
      <c r="P1572" s="7" t="str">
        <f>IF(Data7[[#This Row],[WO'#:]]="","Riley #","WO#")</f>
        <v>WO#</v>
      </c>
      <c r="Q1572" s="7">
        <f>IFERROR(WEEKNUM(Data7[[#This Row],[Date:]]),"")</f>
        <v>32</v>
      </c>
      <c r="R1572" s="6">
        <f t="shared" si="72"/>
        <v>45508</v>
      </c>
      <c r="S1572" s="6">
        <f>Data7[[#This Row],[Week Start]]+7</f>
        <v>45515</v>
      </c>
      <c r="T1572" s="7" t="str">
        <f t="shared" si="73"/>
        <v>8/4/2024 - 8/11/2024</v>
      </c>
      <c r="U1572" s="7" t="str">
        <f t="shared" si="74"/>
        <v>Time Card</v>
      </c>
      <c r="V1572" s="8" t="str">
        <f>RIGHT(TEXT(Data7[[#This Row],[Date:]],"mmddyyyy"),4)</f>
        <v>2024</v>
      </c>
      <c r="W1572" s="8" t="str">
        <f>MID(TEXT(Data7[[#This Row],[Date:]],"mmddyyyy"),3,2)</f>
        <v>10</v>
      </c>
      <c r="X1572" s="8" t="str">
        <f>LEFT(TEXT(Data7[[#This Row],[Date:]],"mmddyyyy"),2)</f>
        <v>08</v>
      </c>
      <c r="Y1572" s="6">
        <f>DATE(Data7[[#This Row],[Year]],Data7[[#This Row],[Month]],Data7[[#This Row],[Day]])</f>
        <v>45514</v>
      </c>
    </row>
    <row r="1573" spans="1:25" x14ac:dyDescent="0.3">
      <c r="A1573" s="5">
        <v>45514.414846990738</v>
      </c>
      <c r="B1573" s="7" t="s">
        <v>66</v>
      </c>
      <c r="C1573" s="6" t="s">
        <v>2036</v>
      </c>
      <c r="D1573" s="7" t="s">
        <v>2035</v>
      </c>
      <c r="E1573" s="8">
        <v>4</v>
      </c>
      <c r="F1573" s="7">
        <v>7128669</v>
      </c>
      <c r="G1573" s="7" t="s">
        <v>68</v>
      </c>
      <c r="H1573" s="7" t="s">
        <v>756</v>
      </c>
      <c r="I1573" s="7" t="s">
        <v>45</v>
      </c>
      <c r="J1573" s="19" t="str">
        <f>IFERROR(INDEX('Employee Info'!$C$3:$E$200,MATCH(Data7[[#This Row],[Name:]],'Employee Info'!$B$3:$B$200,0),MATCH(Data7[[#This Row],[Hours Type:]],'Employee Info'!$C$2:$E$2,0)),"")</f>
        <v/>
      </c>
      <c r="K1573" s="19" t="str">
        <f>IFERROR(INDEX('Employee Info'!$C$3:$J$200,MATCH(Data7[[#This Row],[Name:]],'Employee Info'!$B$3:$B$200,0),MATCH(Data7[[#Headers],[Truck]],'Employee Info'!$C$2:$J$2,0)),"")</f>
        <v/>
      </c>
      <c r="L1573" s="19" t="str">
        <f>IFERROR(INDEX('Employee Info'!$C$3:$J$200,MATCH(Data7[[#This Row],[Name:]],'Employee Info'!$B$3:$B$200,0),MATCH(Data7[[#Headers],[Phone]],'Employee Info'!$C$2:$J$2,0)),"")</f>
        <v/>
      </c>
      <c r="M1573" s="19" t="str">
        <f>IFERROR(INDEX('Employee Info'!$C$3:$J$200,MATCH(Data7[[#This Row],[Name:]],'Employee Info'!$B$3:$B$200,0),MATCH(Data7[[#Headers],[Tech]],'Employee Info'!$C$2:$J$2,0)),"")</f>
        <v/>
      </c>
      <c r="N1573" s="19" t="str">
        <f>IFERROR(INDEX('Employee Info'!$C$3:$J$200,MATCH(Data7[[#This Row],[Name:]],'Employee Info'!$B$3:$B$200,0),MATCH(Data7[[#Headers],[Other]],'Employee Info'!$C$2:$J$2,0)),"")</f>
        <v/>
      </c>
      <c r="O1573" s="19">
        <f>IFERROR((Data7[[#This Row],[Hours:]]*SUM(Data7[[#This Row],[Rate]:[Other]])),"")</f>
        <v>0</v>
      </c>
      <c r="P1573" s="7" t="str">
        <f>IF(Data7[[#This Row],[WO'#:]]="","Riley #","WO#")</f>
        <v>WO#</v>
      </c>
      <c r="Q1573" s="7">
        <f>IFERROR(WEEKNUM(Data7[[#This Row],[Date:]]),"")</f>
        <v>32</v>
      </c>
      <c r="R1573" s="6">
        <f t="shared" si="72"/>
        <v>45508</v>
      </c>
      <c r="S1573" s="6">
        <f>Data7[[#This Row],[Week Start]]+7</f>
        <v>45515</v>
      </c>
      <c r="T1573" s="7" t="str">
        <f t="shared" si="73"/>
        <v>8/4/2024 - 8/11/2024</v>
      </c>
      <c r="U1573" s="7" t="str">
        <f t="shared" si="74"/>
        <v>Time Card</v>
      </c>
      <c r="V1573" s="8" t="str">
        <f>RIGHT(TEXT(Data7[[#This Row],[Date:]],"mmddyyyy"),4)</f>
        <v>2024</v>
      </c>
      <c r="W1573" s="8" t="str">
        <f>MID(TEXT(Data7[[#This Row],[Date:]],"mmddyyyy"),3,2)</f>
        <v>10</v>
      </c>
      <c r="X1573" s="8" t="str">
        <f>LEFT(TEXT(Data7[[#This Row],[Date:]],"mmddyyyy"),2)</f>
        <v>08</v>
      </c>
      <c r="Y1573" s="6">
        <f>DATE(Data7[[#This Row],[Year]],Data7[[#This Row],[Month]],Data7[[#This Row],[Day]])</f>
        <v>45514</v>
      </c>
    </row>
    <row r="1574" spans="1:25" x14ac:dyDescent="0.3">
      <c r="A1574" s="5">
        <v>45514.416339814816</v>
      </c>
      <c r="B1574" s="7" t="s">
        <v>66</v>
      </c>
      <c r="C1574" s="6" t="s">
        <v>2036</v>
      </c>
      <c r="D1574" s="7" t="s">
        <v>2029</v>
      </c>
      <c r="E1574" s="8">
        <v>2</v>
      </c>
      <c r="F1574" s="7">
        <v>7139590</v>
      </c>
      <c r="G1574" s="7" t="s">
        <v>68</v>
      </c>
      <c r="H1574" s="7" t="s">
        <v>756</v>
      </c>
      <c r="I1574" s="7" t="s">
        <v>45</v>
      </c>
      <c r="J1574" s="19" t="str">
        <f>IFERROR(INDEX('Employee Info'!$C$3:$E$200,MATCH(Data7[[#This Row],[Name:]],'Employee Info'!$B$3:$B$200,0),MATCH(Data7[[#This Row],[Hours Type:]],'Employee Info'!$C$2:$E$2,0)),"")</f>
        <v/>
      </c>
      <c r="K1574" s="19" t="str">
        <f>IFERROR(INDEX('Employee Info'!$C$3:$J$200,MATCH(Data7[[#This Row],[Name:]],'Employee Info'!$B$3:$B$200,0),MATCH(Data7[[#Headers],[Truck]],'Employee Info'!$C$2:$J$2,0)),"")</f>
        <v/>
      </c>
      <c r="L1574" s="19" t="str">
        <f>IFERROR(INDEX('Employee Info'!$C$3:$J$200,MATCH(Data7[[#This Row],[Name:]],'Employee Info'!$B$3:$B$200,0),MATCH(Data7[[#Headers],[Phone]],'Employee Info'!$C$2:$J$2,0)),"")</f>
        <v/>
      </c>
      <c r="M1574" s="19" t="str">
        <f>IFERROR(INDEX('Employee Info'!$C$3:$J$200,MATCH(Data7[[#This Row],[Name:]],'Employee Info'!$B$3:$B$200,0),MATCH(Data7[[#Headers],[Tech]],'Employee Info'!$C$2:$J$2,0)),"")</f>
        <v/>
      </c>
      <c r="N1574" s="19" t="str">
        <f>IFERROR(INDEX('Employee Info'!$C$3:$J$200,MATCH(Data7[[#This Row],[Name:]],'Employee Info'!$B$3:$B$200,0),MATCH(Data7[[#Headers],[Other]],'Employee Info'!$C$2:$J$2,0)),"")</f>
        <v/>
      </c>
      <c r="O1574" s="19">
        <f>IFERROR((Data7[[#This Row],[Hours:]]*SUM(Data7[[#This Row],[Rate]:[Other]])),"")</f>
        <v>0</v>
      </c>
      <c r="P1574" s="7" t="str">
        <f>IF(Data7[[#This Row],[WO'#:]]="","Riley #","WO#")</f>
        <v>WO#</v>
      </c>
      <c r="Q1574" s="7">
        <f>IFERROR(WEEKNUM(Data7[[#This Row],[Date:]]),"")</f>
        <v>32</v>
      </c>
      <c r="R1574" s="6">
        <f t="shared" si="72"/>
        <v>45508</v>
      </c>
      <c r="S1574" s="6">
        <f>Data7[[#This Row],[Week Start]]+7</f>
        <v>45515</v>
      </c>
      <c r="T1574" s="7" t="str">
        <f t="shared" si="73"/>
        <v>8/4/2024 - 8/11/2024</v>
      </c>
      <c r="U1574" s="7" t="str">
        <f t="shared" si="74"/>
        <v>Time Card</v>
      </c>
      <c r="V1574" s="8" t="str">
        <f>RIGHT(TEXT(Data7[[#This Row],[Date:]],"mmddyyyy"),4)</f>
        <v>2024</v>
      </c>
      <c r="W1574" s="8" t="str">
        <f>MID(TEXT(Data7[[#This Row],[Date:]],"mmddyyyy"),3,2)</f>
        <v>10</v>
      </c>
      <c r="X1574" s="8" t="str">
        <f>LEFT(TEXT(Data7[[#This Row],[Date:]],"mmddyyyy"),2)</f>
        <v>08</v>
      </c>
      <c r="Y1574" s="6">
        <f>DATE(Data7[[#This Row],[Year]],Data7[[#This Row],[Month]],Data7[[#This Row],[Day]])</f>
        <v>45514</v>
      </c>
    </row>
    <row r="1575" spans="1:25" x14ac:dyDescent="0.3">
      <c r="A1575" s="5">
        <v>45514.415455555558</v>
      </c>
      <c r="B1575" s="7" t="s">
        <v>66</v>
      </c>
      <c r="C1575" s="6" t="s">
        <v>2036</v>
      </c>
      <c r="D1575" s="7" t="s">
        <v>2037</v>
      </c>
      <c r="E1575" s="8">
        <v>1</v>
      </c>
      <c r="F1575" s="7" t="s">
        <v>68</v>
      </c>
      <c r="G1575" s="7" t="s">
        <v>68</v>
      </c>
      <c r="H1575" s="7" t="s">
        <v>536</v>
      </c>
      <c r="I1575" s="7" t="s">
        <v>45</v>
      </c>
      <c r="J1575" s="19" t="str">
        <f>IFERROR(INDEX('Employee Info'!$C$3:$E$200,MATCH(Data7[[#This Row],[Name:]],'Employee Info'!$B$3:$B$200,0),MATCH(Data7[[#This Row],[Hours Type:]],'Employee Info'!$C$2:$E$2,0)),"")</f>
        <v/>
      </c>
      <c r="K1575" s="19" t="str">
        <f>IFERROR(INDEX('Employee Info'!$C$3:$J$200,MATCH(Data7[[#This Row],[Name:]],'Employee Info'!$B$3:$B$200,0),MATCH(Data7[[#Headers],[Truck]],'Employee Info'!$C$2:$J$2,0)),"")</f>
        <v/>
      </c>
      <c r="L1575" s="19" t="str">
        <f>IFERROR(INDEX('Employee Info'!$C$3:$J$200,MATCH(Data7[[#This Row],[Name:]],'Employee Info'!$B$3:$B$200,0),MATCH(Data7[[#Headers],[Phone]],'Employee Info'!$C$2:$J$2,0)),"")</f>
        <v/>
      </c>
      <c r="M1575" s="19" t="str">
        <f>IFERROR(INDEX('Employee Info'!$C$3:$J$200,MATCH(Data7[[#This Row],[Name:]],'Employee Info'!$B$3:$B$200,0),MATCH(Data7[[#Headers],[Tech]],'Employee Info'!$C$2:$J$2,0)),"")</f>
        <v/>
      </c>
      <c r="N1575" s="19" t="str">
        <f>IFERROR(INDEX('Employee Info'!$C$3:$J$200,MATCH(Data7[[#This Row],[Name:]],'Employee Info'!$B$3:$B$200,0),MATCH(Data7[[#Headers],[Other]],'Employee Info'!$C$2:$J$2,0)),"")</f>
        <v/>
      </c>
      <c r="O1575" s="19">
        <f>IFERROR((Data7[[#This Row],[Hours:]]*SUM(Data7[[#This Row],[Rate]:[Other]])),"")</f>
        <v>0</v>
      </c>
      <c r="P1575" s="7" t="str">
        <f>IF(Data7[[#This Row],[WO'#:]]="","Riley #","WO#")</f>
        <v>Riley #</v>
      </c>
      <c r="Q1575" s="7">
        <f>IFERROR(WEEKNUM(Data7[[#This Row],[Date:]]),"")</f>
        <v>32</v>
      </c>
      <c r="R1575" s="6">
        <f t="shared" si="72"/>
        <v>45508</v>
      </c>
      <c r="S1575" s="6">
        <f>Data7[[#This Row],[Week Start]]+7</f>
        <v>45515</v>
      </c>
      <c r="T1575" s="7" t="str">
        <f t="shared" si="73"/>
        <v>8/4/2024 - 8/11/2024</v>
      </c>
      <c r="U1575" s="7" t="str">
        <f t="shared" si="74"/>
        <v>Time Card</v>
      </c>
      <c r="V1575" s="8" t="str">
        <f>RIGHT(TEXT(Data7[[#This Row],[Date:]],"mmddyyyy"),4)</f>
        <v>2024</v>
      </c>
      <c r="W1575" s="8" t="str">
        <f>MID(TEXT(Data7[[#This Row],[Date:]],"mmddyyyy"),3,2)</f>
        <v>10</v>
      </c>
      <c r="X1575" s="8" t="str">
        <f>LEFT(TEXT(Data7[[#This Row],[Date:]],"mmddyyyy"),2)</f>
        <v>08</v>
      </c>
      <c r="Y1575" s="6">
        <f>DATE(Data7[[#This Row],[Year]],Data7[[#This Row],[Month]],Data7[[#This Row],[Day]])</f>
        <v>45514</v>
      </c>
    </row>
    <row r="1576" spans="1:25" x14ac:dyDescent="0.3">
      <c r="A1576" s="5">
        <v>45516.582079050924</v>
      </c>
      <c r="B1576" s="7" t="s">
        <v>35</v>
      </c>
      <c r="C1576" s="6" t="s">
        <v>2040</v>
      </c>
      <c r="D1576" s="7" t="s">
        <v>1980</v>
      </c>
      <c r="E1576" s="8">
        <v>3</v>
      </c>
      <c r="F1576" s="7">
        <v>7128669</v>
      </c>
      <c r="G1576" s="7" t="s">
        <v>68</v>
      </c>
      <c r="H1576" s="7" t="s">
        <v>756</v>
      </c>
      <c r="I1576" s="7" t="s">
        <v>45</v>
      </c>
      <c r="J1576" s="19" t="str">
        <f>IFERROR(INDEX('Employee Info'!$C$3:$E$200,MATCH(Data7[[#This Row],[Name:]],'Employee Info'!$B$3:$B$200,0),MATCH(Data7[[#This Row],[Hours Type:]],'Employee Info'!$C$2:$E$2,0)),"")</f>
        <v/>
      </c>
      <c r="K1576" s="19" t="str">
        <f>IFERROR(INDEX('Employee Info'!$C$3:$J$200,MATCH(Data7[[#This Row],[Name:]],'Employee Info'!$B$3:$B$200,0),MATCH(Data7[[#Headers],[Truck]],'Employee Info'!$C$2:$J$2,0)),"")</f>
        <v/>
      </c>
      <c r="L1576" s="19" t="str">
        <f>IFERROR(INDEX('Employee Info'!$C$3:$J$200,MATCH(Data7[[#This Row],[Name:]],'Employee Info'!$B$3:$B$200,0),MATCH(Data7[[#Headers],[Phone]],'Employee Info'!$C$2:$J$2,0)),"")</f>
        <v/>
      </c>
      <c r="M1576" s="19" t="str">
        <f>IFERROR(INDEX('Employee Info'!$C$3:$J$200,MATCH(Data7[[#This Row],[Name:]],'Employee Info'!$B$3:$B$200,0),MATCH(Data7[[#Headers],[Tech]],'Employee Info'!$C$2:$J$2,0)),"")</f>
        <v/>
      </c>
      <c r="N1576" s="19" t="str">
        <f>IFERROR(INDEX('Employee Info'!$C$3:$J$200,MATCH(Data7[[#This Row],[Name:]],'Employee Info'!$B$3:$B$200,0),MATCH(Data7[[#Headers],[Other]],'Employee Info'!$C$2:$J$2,0)),"")</f>
        <v/>
      </c>
      <c r="O1576" s="19">
        <f>IFERROR((Data7[[#This Row],[Hours:]]*SUM(Data7[[#This Row],[Rate]:[Other]])),"")</f>
        <v>0</v>
      </c>
      <c r="P1576" s="7" t="str">
        <f>IF(Data7[[#This Row],[WO'#:]]="","Riley #","WO#")</f>
        <v>WO#</v>
      </c>
      <c r="Q1576" s="7">
        <f>IFERROR(WEEKNUM(Data7[[#This Row],[Date:]]),"")</f>
        <v>33</v>
      </c>
      <c r="R1576" s="6">
        <f t="shared" si="72"/>
        <v>45515</v>
      </c>
      <c r="S1576" s="6">
        <f>Data7[[#This Row],[Week Start]]+7</f>
        <v>45522</v>
      </c>
      <c r="T1576" s="7" t="str">
        <f t="shared" si="73"/>
        <v>8/11/2024 - 8/18/2024</v>
      </c>
      <c r="U1576" s="7" t="str">
        <f t="shared" si="74"/>
        <v>Time Card</v>
      </c>
      <c r="V1576" s="8" t="str">
        <f>RIGHT(TEXT(Data7[[#This Row],[Date:]],"mmddyyyy"),4)</f>
        <v>2024</v>
      </c>
      <c r="W1576" s="8" t="str">
        <f>MID(TEXT(Data7[[#This Row],[Date:]],"mmddyyyy"),3,2)</f>
        <v>12</v>
      </c>
      <c r="X1576" s="8" t="str">
        <f>LEFT(TEXT(Data7[[#This Row],[Date:]],"mmddyyyy"),2)</f>
        <v>08</v>
      </c>
      <c r="Y1576" s="6">
        <f>DATE(Data7[[#This Row],[Year]],Data7[[#This Row],[Month]],Data7[[#This Row],[Day]])</f>
        <v>45516</v>
      </c>
    </row>
    <row r="1577" spans="1:25" x14ac:dyDescent="0.3">
      <c r="A1577" s="5">
        <v>45516.595479050928</v>
      </c>
      <c r="B1577" s="7" t="s">
        <v>65</v>
      </c>
      <c r="C1577" s="6" t="s">
        <v>2040</v>
      </c>
      <c r="D1577" s="7" t="s">
        <v>2042</v>
      </c>
      <c r="E1577" s="8">
        <v>8</v>
      </c>
      <c r="F1577" s="7" t="s">
        <v>68</v>
      </c>
      <c r="G1577" s="7" t="s">
        <v>68</v>
      </c>
      <c r="H1577" s="7" t="s">
        <v>536</v>
      </c>
      <c r="I1577" s="7" t="s">
        <v>44</v>
      </c>
      <c r="J1577" s="19" t="str">
        <f>IFERROR(INDEX('Employee Info'!$C$3:$E$200,MATCH(Data7[[#This Row],[Name:]],'Employee Info'!$B$3:$B$200,0),MATCH(Data7[[#This Row],[Hours Type:]],'Employee Info'!$C$2:$E$2,0)),"")</f>
        <v/>
      </c>
      <c r="K1577" s="19" t="str">
        <f>IFERROR(INDEX('Employee Info'!$C$3:$J$200,MATCH(Data7[[#This Row],[Name:]],'Employee Info'!$B$3:$B$200,0),MATCH(Data7[[#Headers],[Truck]],'Employee Info'!$C$2:$J$2,0)),"")</f>
        <v/>
      </c>
      <c r="L1577" s="19" t="str">
        <f>IFERROR(INDEX('Employee Info'!$C$3:$J$200,MATCH(Data7[[#This Row],[Name:]],'Employee Info'!$B$3:$B$200,0),MATCH(Data7[[#Headers],[Phone]],'Employee Info'!$C$2:$J$2,0)),"")</f>
        <v/>
      </c>
      <c r="M1577" s="19" t="str">
        <f>IFERROR(INDEX('Employee Info'!$C$3:$J$200,MATCH(Data7[[#This Row],[Name:]],'Employee Info'!$B$3:$B$200,0),MATCH(Data7[[#Headers],[Tech]],'Employee Info'!$C$2:$J$2,0)),"")</f>
        <v/>
      </c>
      <c r="N1577" s="19" t="str">
        <f>IFERROR(INDEX('Employee Info'!$C$3:$J$200,MATCH(Data7[[#This Row],[Name:]],'Employee Info'!$B$3:$B$200,0),MATCH(Data7[[#Headers],[Other]],'Employee Info'!$C$2:$J$2,0)),"")</f>
        <v/>
      </c>
      <c r="O1577" s="19">
        <f>IFERROR((Data7[[#This Row],[Hours:]]*SUM(Data7[[#This Row],[Rate]:[Other]])),"")</f>
        <v>0</v>
      </c>
      <c r="P1577" s="7" t="str">
        <f>IF(Data7[[#This Row],[WO'#:]]="","Riley #","WO#")</f>
        <v>Riley #</v>
      </c>
      <c r="Q1577" s="7">
        <f>IFERROR(WEEKNUM(Data7[[#This Row],[Date:]]),"")</f>
        <v>33</v>
      </c>
      <c r="R1577" s="6">
        <f t="shared" si="72"/>
        <v>45515</v>
      </c>
      <c r="S1577" s="6">
        <f>Data7[[#This Row],[Week Start]]+7</f>
        <v>45522</v>
      </c>
      <c r="T1577" s="7" t="str">
        <f t="shared" si="73"/>
        <v>8/11/2024 - 8/18/2024</v>
      </c>
      <c r="U1577" s="7" t="str">
        <f t="shared" si="74"/>
        <v>Time Card</v>
      </c>
      <c r="V1577" s="8" t="str">
        <f>RIGHT(TEXT(Data7[[#This Row],[Date:]],"mmddyyyy"),4)</f>
        <v>2024</v>
      </c>
      <c r="W1577" s="8" t="str">
        <f>MID(TEXT(Data7[[#This Row],[Date:]],"mmddyyyy"),3,2)</f>
        <v>12</v>
      </c>
      <c r="X1577" s="8" t="str">
        <f>LEFT(TEXT(Data7[[#This Row],[Date:]],"mmddyyyy"),2)</f>
        <v>08</v>
      </c>
      <c r="Y1577" s="6">
        <f>DATE(Data7[[#This Row],[Year]],Data7[[#This Row],[Month]],Data7[[#This Row],[Day]])</f>
        <v>45516</v>
      </c>
    </row>
    <row r="1578" spans="1:25" x14ac:dyDescent="0.3">
      <c r="A1578" s="5">
        <v>45516.58132662037</v>
      </c>
      <c r="B1578" s="7" t="s">
        <v>35</v>
      </c>
      <c r="C1578" s="6" t="s">
        <v>2040</v>
      </c>
      <c r="D1578" s="7" t="s">
        <v>2039</v>
      </c>
      <c r="E1578" s="8">
        <v>8</v>
      </c>
      <c r="F1578" s="7" t="s">
        <v>68</v>
      </c>
      <c r="G1578" s="7" t="s">
        <v>68</v>
      </c>
      <c r="H1578" s="7" t="s">
        <v>912</v>
      </c>
      <c r="I1578" s="7" t="s">
        <v>44</v>
      </c>
      <c r="J1578" s="19" t="str">
        <f>IFERROR(INDEX('Employee Info'!$C$3:$E$200,MATCH(Data7[[#This Row],[Name:]],'Employee Info'!$B$3:$B$200,0),MATCH(Data7[[#This Row],[Hours Type:]],'Employee Info'!$C$2:$E$2,0)),"")</f>
        <v/>
      </c>
      <c r="K1578" s="19" t="str">
        <f>IFERROR(INDEX('Employee Info'!$C$3:$J$200,MATCH(Data7[[#This Row],[Name:]],'Employee Info'!$B$3:$B$200,0),MATCH(Data7[[#Headers],[Truck]],'Employee Info'!$C$2:$J$2,0)),"")</f>
        <v/>
      </c>
      <c r="L1578" s="19" t="str">
        <f>IFERROR(INDEX('Employee Info'!$C$3:$J$200,MATCH(Data7[[#This Row],[Name:]],'Employee Info'!$B$3:$B$200,0),MATCH(Data7[[#Headers],[Phone]],'Employee Info'!$C$2:$J$2,0)),"")</f>
        <v/>
      </c>
      <c r="M1578" s="19" t="str">
        <f>IFERROR(INDEX('Employee Info'!$C$3:$J$200,MATCH(Data7[[#This Row],[Name:]],'Employee Info'!$B$3:$B$200,0),MATCH(Data7[[#Headers],[Tech]],'Employee Info'!$C$2:$J$2,0)),"")</f>
        <v/>
      </c>
      <c r="N1578" s="19" t="str">
        <f>IFERROR(INDEX('Employee Info'!$C$3:$J$200,MATCH(Data7[[#This Row],[Name:]],'Employee Info'!$B$3:$B$200,0),MATCH(Data7[[#Headers],[Other]],'Employee Info'!$C$2:$J$2,0)),"")</f>
        <v/>
      </c>
      <c r="O1578" s="19">
        <f>IFERROR((Data7[[#This Row],[Hours:]]*SUM(Data7[[#This Row],[Rate]:[Other]])),"")</f>
        <v>0</v>
      </c>
      <c r="P1578" s="7" t="str">
        <f>IF(Data7[[#This Row],[WO'#:]]="","Riley #","WO#")</f>
        <v>Riley #</v>
      </c>
      <c r="Q1578" s="7">
        <f>IFERROR(WEEKNUM(Data7[[#This Row],[Date:]]),"")</f>
        <v>33</v>
      </c>
      <c r="R1578" s="6">
        <f t="shared" si="72"/>
        <v>45515</v>
      </c>
      <c r="S1578" s="6">
        <f>Data7[[#This Row],[Week Start]]+7</f>
        <v>45522</v>
      </c>
      <c r="T1578" s="7" t="str">
        <f t="shared" si="73"/>
        <v>8/11/2024 - 8/18/2024</v>
      </c>
      <c r="U1578" s="7" t="str">
        <f t="shared" si="74"/>
        <v>Time Card</v>
      </c>
      <c r="V1578" s="8" t="str">
        <f>RIGHT(TEXT(Data7[[#This Row],[Date:]],"mmddyyyy"),4)</f>
        <v>2024</v>
      </c>
      <c r="W1578" s="8" t="str">
        <f>MID(TEXT(Data7[[#This Row],[Date:]],"mmddyyyy"),3,2)</f>
        <v>12</v>
      </c>
      <c r="X1578" s="8" t="str">
        <f>LEFT(TEXT(Data7[[#This Row],[Date:]],"mmddyyyy"),2)</f>
        <v>08</v>
      </c>
      <c r="Y1578" s="6">
        <f>DATE(Data7[[#This Row],[Year]],Data7[[#This Row],[Month]],Data7[[#This Row],[Day]])</f>
        <v>45516</v>
      </c>
    </row>
    <row r="1579" spans="1:25" x14ac:dyDescent="0.3">
      <c r="A1579" s="5">
        <v>45516.583435995373</v>
      </c>
      <c r="B1579" s="7" t="s">
        <v>34</v>
      </c>
      <c r="C1579" s="6" t="s">
        <v>2040</v>
      </c>
      <c r="D1579" s="7" t="s">
        <v>2041</v>
      </c>
      <c r="E1579" s="8">
        <v>8</v>
      </c>
      <c r="F1579" s="7" t="s">
        <v>68</v>
      </c>
      <c r="G1579" s="7" t="s">
        <v>68</v>
      </c>
      <c r="H1579" s="7" t="s">
        <v>1960</v>
      </c>
      <c r="I1579" s="7" t="s">
        <v>44</v>
      </c>
      <c r="J1579" s="19" t="str">
        <f>IFERROR(INDEX('Employee Info'!$C$3:$E$200,MATCH(Data7[[#This Row],[Name:]],'Employee Info'!$B$3:$B$200,0),MATCH(Data7[[#This Row],[Hours Type:]],'Employee Info'!$C$2:$E$2,0)),"")</f>
        <v/>
      </c>
      <c r="K1579" s="19" t="str">
        <f>IFERROR(INDEX('Employee Info'!$C$3:$J$200,MATCH(Data7[[#This Row],[Name:]],'Employee Info'!$B$3:$B$200,0),MATCH(Data7[[#Headers],[Truck]],'Employee Info'!$C$2:$J$2,0)),"")</f>
        <v/>
      </c>
      <c r="L1579" s="19" t="str">
        <f>IFERROR(INDEX('Employee Info'!$C$3:$J$200,MATCH(Data7[[#This Row],[Name:]],'Employee Info'!$B$3:$B$200,0),MATCH(Data7[[#Headers],[Phone]],'Employee Info'!$C$2:$J$2,0)),"")</f>
        <v/>
      </c>
      <c r="M1579" s="19" t="str">
        <f>IFERROR(INDEX('Employee Info'!$C$3:$J$200,MATCH(Data7[[#This Row],[Name:]],'Employee Info'!$B$3:$B$200,0),MATCH(Data7[[#Headers],[Tech]],'Employee Info'!$C$2:$J$2,0)),"")</f>
        <v/>
      </c>
      <c r="N1579" s="19" t="str">
        <f>IFERROR(INDEX('Employee Info'!$C$3:$J$200,MATCH(Data7[[#This Row],[Name:]],'Employee Info'!$B$3:$B$200,0),MATCH(Data7[[#Headers],[Other]],'Employee Info'!$C$2:$J$2,0)),"")</f>
        <v/>
      </c>
      <c r="O1579" s="19">
        <f>IFERROR((Data7[[#This Row],[Hours:]]*SUM(Data7[[#This Row],[Rate]:[Other]])),"")</f>
        <v>0</v>
      </c>
      <c r="P1579" s="7" t="str">
        <f>IF(Data7[[#This Row],[WO'#:]]="","Riley #","WO#")</f>
        <v>Riley #</v>
      </c>
      <c r="Q1579" s="7">
        <f>IFERROR(WEEKNUM(Data7[[#This Row],[Date:]]),"")</f>
        <v>33</v>
      </c>
      <c r="R1579" s="6">
        <f t="shared" si="72"/>
        <v>45515</v>
      </c>
      <c r="S1579" s="6">
        <f>Data7[[#This Row],[Week Start]]+7</f>
        <v>45522</v>
      </c>
      <c r="T1579" s="7" t="str">
        <f t="shared" si="73"/>
        <v>8/11/2024 - 8/18/2024</v>
      </c>
      <c r="U1579" s="7" t="str">
        <f t="shared" si="74"/>
        <v>Time Card</v>
      </c>
      <c r="V1579" s="8" t="str">
        <f>RIGHT(TEXT(Data7[[#This Row],[Date:]],"mmddyyyy"),4)</f>
        <v>2024</v>
      </c>
      <c r="W1579" s="8" t="str">
        <f>MID(TEXT(Data7[[#This Row],[Date:]],"mmddyyyy"),3,2)</f>
        <v>12</v>
      </c>
      <c r="X1579" s="8" t="str">
        <f>LEFT(TEXT(Data7[[#This Row],[Date:]],"mmddyyyy"),2)</f>
        <v>08</v>
      </c>
      <c r="Y1579" s="6">
        <f>DATE(Data7[[#This Row],[Year]],Data7[[#This Row],[Month]],Data7[[#This Row],[Day]])</f>
        <v>45516</v>
      </c>
    </row>
    <row r="1580" spans="1:25" x14ac:dyDescent="0.3">
      <c r="A1580" s="5">
        <v>45517.409619328704</v>
      </c>
      <c r="B1580" s="7" t="s">
        <v>31</v>
      </c>
      <c r="C1580" s="6" t="s">
        <v>2040</v>
      </c>
      <c r="D1580" s="7" t="s">
        <v>1959</v>
      </c>
      <c r="E1580" s="8">
        <v>8</v>
      </c>
      <c r="F1580" s="7" t="s">
        <v>68</v>
      </c>
      <c r="G1580" s="7" t="s">
        <v>68</v>
      </c>
      <c r="H1580" s="7" t="s">
        <v>1960</v>
      </c>
      <c r="I1580" s="7" t="s">
        <v>44</v>
      </c>
      <c r="J1580" s="19" t="str">
        <f>IFERROR(INDEX('Employee Info'!$C$3:$E$200,MATCH(Data7[[#This Row],[Name:]],'Employee Info'!$B$3:$B$200,0),MATCH(Data7[[#This Row],[Hours Type:]],'Employee Info'!$C$2:$E$2,0)),"")</f>
        <v/>
      </c>
      <c r="K1580" s="19" t="str">
        <f>IFERROR(INDEX('Employee Info'!$C$3:$J$200,MATCH(Data7[[#This Row],[Name:]],'Employee Info'!$B$3:$B$200,0),MATCH(Data7[[#Headers],[Truck]],'Employee Info'!$C$2:$J$2,0)),"")</f>
        <v/>
      </c>
      <c r="L1580" s="19" t="str">
        <f>IFERROR(INDEX('Employee Info'!$C$3:$J$200,MATCH(Data7[[#This Row],[Name:]],'Employee Info'!$B$3:$B$200,0),MATCH(Data7[[#Headers],[Phone]],'Employee Info'!$C$2:$J$2,0)),"")</f>
        <v/>
      </c>
      <c r="M1580" s="19" t="str">
        <f>IFERROR(INDEX('Employee Info'!$C$3:$J$200,MATCH(Data7[[#This Row],[Name:]],'Employee Info'!$B$3:$B$200,0),MATCH(Data7[[#Headers],[Tech]],'Employee Info'!$C$2:$J$2,0)),"")</f>
        <v/>
      </c>
      <c r="N1580" s="19" t="str">
        <f>IFERROR(INDEX('Employee Info'!$C$3:$J$200,MATCH(Data7[[#This Row],[Name:]],'Employee Info'!$B$3:$B$200,0),MATCH(Data7[[#Headers],[Other]],'Employee Info'!$C$2:$J$2,0)),"")</f>
        <v/>
      </c>
      <c r="O1580" s="19">
        <f>IFERROR((Data7[[#This Row],[Hours:]]*SUM(Data7[[#This Row],[Rate]:[Other]])),"")</f>
        <v>0</v>
      </c>
      <c r="P1580" s="7" t="str">
        <f>IF(Data7[[#This Row],[WO'#:]]="","Riley #","WO#")</f>
        <v>Riley #</v>
      </c>
      <c r="Q1580" s="7">
        <f>IFERROR(WEEKNUM(Data7[[#This Row],[Date:]]),"")</f>
        <v>33</v>
      </c>
      <c r="R1580" s="6">
        <f t="shared" si="72"/>
        <v>45515</v>
      </c>
      <c r="S1580" s="6">
        <f>Data7[[#This Row],[Week Start]]+7</f>
        <v>45522</v>
      </c>
      <c r="T1580" s="7" t="str">
        <f t="shared" si="73"/>
        <v>8/11/2024 - 8/18/2024</v>
      </c>
      <c r="U1580" s="7" t="str">
        <f t="shared" si="74"/>
        <v>Time Card</v>
      </c>
      <c r="V1580" s="8" t="str">
        <f>RIGHT(TEXT(Data7[[#This Row],[Date:]],"mmddyyyy"),4)</f>
        <v>2024</v>
      </c>
      <c r="W1580" s="8" t="str">
        <f>MID(TEXT(Data7[[#This Row],[Date:]],"mmddyyyy"),3,2)</f>
        <v>12</v>
      </c>
      <c r="X1580" s="8" t="str">
        <f>LEFT(TEXT(Data7[[#This Row],[Date:]],"mmddyyyy"),2)</f>
        <v>08</v>
      </c>
      <c r="Y1580" s="6">
        <f>DATE(Data7[[#This Row],[Year]],Data7[[#This Row],[Month]],Data7[[#This Row],[Day]])</f>
        <v>45516</v>
      </c>
    </row>
    <row r="1581" spans="1:25" x14ac:dyDescent="0.3">
      <c r="A1581" s="5">
        <v>45521.41115</v>
      </c>
      <c r="B1581" s="7" t="s">
        <v>66</v>
      </c>
      <c r="C1581" s="6" t="s">
        <v>2040</v>
      </c>
      <c r="D1581" s="7" t="s">
        <v>1727</v>
      </c>
      <c r="E1581" s="8">
        <v>1</v>
      </c>
      <c r="F1581" s="7" t="s">
        <v>68</v>
      </c>
      <c r="G1581" s="7" t="s">
        <v>68</v>
      </c>
      <c r="H1581" s="7" t="s">
        <v>536</v>
      </c>
      <c r="I1581" s="7" t="s">
        <v>44</v>
      </c>
      <c r="J1581" s="19" t="str">
        <f>IFERROR(INDEX('Employee Info'!$C$3:$E$200,MATCH(Data7[[#This Row],[Name:]],'Employee Info'!$B$3:$B$200,0),MATCH(Data7[[#This Row],[Hours Type:]],'Employee Info'!$C$2:$E$2,0)),"")</f>
        <v/>
      </c>
      <c r="K1581" s="19" t="str">
        <f>IFERROR(INDEX('Employee Info'!$C$3:$J$200,MATCH(Data7[[#This Row],[Name:]],'Employee Info'!$B$3:$B$200,0),MATCH(Data7[[#Headers],[Truck]],'Employee Info'!$C$2:$J$2,0)),"")</f>
        <v/>
      </c>
      <c r="L1581" s="19" t="str">
        <f>IFERROR(INDEX('Employee Info'!$C$3:$J$200,MATCH(Data7[[#This Row],[Name:]],'Employee Info'!$B$3:$B$200,0),MATCH(Data7[[#Headers],[Phone]],'Employee Info'!$C$2:$J$2,0)),"")</f>
        <v/>
      </c>
      <c r="M1581" s="19" t="str">
        <f>IFERROR(INDEX('Employee Info'!$C$3:$J$200,MATCH(Data7[[#This Row],[Name:]],'Employee Info'!$B$3:$B$200,0),MATCH(Data7[[#Headers],[Tech]],'Employee Info'!$C$2:$J$2,0)),"")</f>
        <v/>
      </c>
      <c r="N1581" s="19" t="str">
        <f>IFERROR(INDEX('Employee Info'!$C$3:$J$200,MATCH(Data7[[#This Row],[Name:]],'Employee Info'!$B$3:$B$200,0),MATCH(Data7[[#Headers],[Other]],'Employee Info'!$C$2:$J$2,0)),"")</f>
        <v/>
      </c>
      <c r="O1581" s="19">
        <f>IFERROR((Data7[[#This Row],[Hours:]]*SUM(Data7[[#This Row],[Rate]:[Other]])),"")</f>
        <v>0</v>
      </c>
      <c r="P1581" s="7" t="str">
        <f>IF(Data7[[#This Row],[WO'#:]]="","Riley #","WO#")</f>
        <v>Riley #</v>
      </c>
      <c r="Q1581" s="7">
        <f>IFERROR(WEEKNUM(Data7[[#This Row],[Date:]]),"")</f>
        <v>33</v>
      </c>
      <c r="R1581" s="6">
        <f t="shared" si="72"/>
        <v>45515</v>
      </c>
      <c r="S1581" s="6">
        <f>Data7[[#This Row],[Week Start]]+7</f>
        <v>45522</v>
      </c>
      <c r="T1581" s="7" t="str">
        <f t="shared" si="73"/>
        <v>8/11/2024 - 8/18/2024</v>
      </c>
      <c r="U1581" s="7" t="str">
        <f t="shared" si="74"/>
        <v>Time Card</v>
      </c>
      <c r="V1581" s="8" t="str">
        <f>RIGHT(TEXT(Data7[[#This Row],[Date:]],"mmddyyyy"),4)</f>
        <v>2024</v>
      </c>
      <c r="W1581" s="8" t="str">
        <f>MID(TEXT(Data7[[#This Row],[Date:]],"mmddyyyy"),3,2)</f>
        <v>12</v>
      </c>
      <c r="X1581" s="8" t="str">
        <f>LEFT(TEXT(Data7[[#This Row],[Date:]],"mmddyyyy"),2)</f>
        <v>08</v>
      </c>
      <c r="Y1581" s="6">
        <f>DATE(Data7[[#This Row],[Year]],Data7[[#This Row],[Month]],Data7[[#This Row],[Day]])</f>
        <v>45516</v>
      </c>
    </row>
    <row r="1582" spans="1:25" x14ac:dyDescent="0.3">
      <c r="A1582" s="5">
        <v>45521.41207233796</v>
      </c>
      <c r="B1582" s="7" t="s">
        <v>66</v>
      </c>
      <c r="C1582" s="6" t="s">
        <v>2040</v>
      </c>
      <c r="D1582" s="7" t="s">
        <v>2081</v>
      </c>
      <c r="E1582" s="8">
        <v>1</v>
      </c>
      <c r="F1582" s="7" t="s">
        <v>68</v>
      </c>
      <c r="G1582" s="7" t="s">
        <v>68</v>
      </c>
      <c r="H1582" s="7" t="s">
        <v>912</v>
      </c>
      <c r="I1582" s="7" t="s">
        <v>44</v>
      </c>
      <c r="J1582" s="19" t="str">
        <f>IFERROR(INDEX('Employee Info'!$C$3:$E$200,MATCH(Data7[[#This Row],[Name:]],'Employee Info'!$B$3:$B$200,0),MATCH(Data7[[#This Row],[Hours Type:]],'Employee Info'!$C$2:$E$2,0)),"")</f>
        <v/>
      </c>
      <c r="K1582" s="19" t="str">
        <f>IFERROR(INDEX('Employee Info'!$C$3:$J$200,MATCH(Data7[[#This Row],[Name:]],'Employee Info'!$B$3:$B$200,0),MATCH(Data7[[#Headers],[Truck]],'Employee Info'!$C$2:$J$2,0)),"")</f>
        <v/>
      </c>
      <c r="L1582" s="19" t="str">
        <f>IFERROR(INDEX('Employee Info'!$C$3:$J$200,MATCH(Data7[[#This Row],[Name:]],'Employee Info'!$B$3:$B$200,0),MATCH(Data7[[#Headers],[Phone]],'Employee Info'!$C$2:$J$2,0)),"")</f>
        <v/>
      </c>
      <c r="M1582" s="19" t="str">
        <f>IFERROR(INDEX('Employee Info'!$C$3:$J$200,MATCH(Data7[[#This Row],[Name:]],'Employee Info'!$B$3:$B$200,0),MATCH(Data7[[#Headers],[Tech]],'Employee Info'!$C$2:$J$2,0)),"")</f>
        <v/>
      </c>
      <c r="N1582" s="19" t="str">
        <f>IFERROR(INDEX('Employee Info'!$C$3:$J$200,MATCH(Data7[[#This Row],[Name:]],'Employee Info'!$B$3:$B$200,0),MATCH(Data7[[#Headers],[Other]],'Employee Info'!$C$2:$J$2,0)),"")</f>
        <v/>
      </c>
      <c r="O1582" s="19">
        <f>IFERROR((Data7[[#This Row],[Hours:]]*SUM(Data7[[#This Row],[Rate]:[Other]])),"")</f>
        <v>0</v>
      </c>
      <c r="P1582" s="7" t="str">
        <f>IF(Data7[[#This Row],[WO'#:]]="","Riley #","WO#")</f>
        <v>Riley #</v>
      </c>
      <c r="Q1582" s="7">
        <f>IFERROR(WEEKNUM(Data7[[#This Row],[Date:]]),"")</f>
        <v>33</v>
      </c>
      <c r="R1582" s="6">
        <f t="shared" si="72"/>
        <v>45515</v>
      </c>
      <c r="S1582" s="6">
        <f>Data7[[#This Row],[Week Start]]+7</f>
        <v>45522</v>
      </c>
      <c r="T1582" s="7" t="str">
        <f t="shared" si="73"/>
        <v>8/11/2024 - 8/18/2024</v>
      </c>
      <c r="U1582" s="7" t="str">
        <f t="shared" si="74"/>
        <v>Time Card</v>
      </c>
      <c r="V1582" s="8" t="str">
        <f>RIGHT(TEXT(Data7[[#This Row],[Date:]],"mmddyyyy"),4)</f>
        <v>2024</v>
      </c>
      <c r="W1582" s="8" t="str">
        <f>MID(TEXT(Data7[[#This Row],[Date:]],"mmddyyyy"),3,2)</f>
        <v>12</v>
      </c>
      <c r="X1582" s="8" t="str">
        <f>LEFT(TEXT(Data7[[#This Row],[Date:]],"mmddyyyy"),2)</f>
        <v>08</v>
      </c>
      <c r="Y1582" s="6">
        <f>DATE(Data7[[#This Row],[Year]],Data7[[#This Row],[Month]],Data7[[#This Row],[Day]])</f>
        <v>45516</v>
      </c>
    </row>
    <row r="1583" spans="1:25" x14ac:dyDescent="0.3">
      <c r="A1583" s="5">
        <v>45521.413384722226</v>
      </c>
      <c r="B1583" s="7" t="s">
        <v>66</v>
      </c>
      <c r="C1583" s="6" t="s">
        <v>2040</v>
      </c>
      <c r="D1583" s="7" t="s">
        <v>2082</v>
      </c>
      <c r="E1583" s="8">
        <v>1</v>
      </c>
      <c r="F1583" s="7" t="s">
        <v>68</v>
      </c>
      <c r="G1583" s="7" t="s">
        <v>68</v>
      </c>
      <c r="H1583" s="7" t="s">
        <v>1960</v>
      </c>
      <c r="I1583" s="7" t="s">
        <v>44</v>
      </c>
      <c r="J1583" s="19" t="str">
        <f>IFERROR(INDEX('Employee Info'!$C$3:$E$200,MATCH(Data7[[#This Row],[Name:]],'Employee Info'!$B$3:$B$200,0),MATCH(Data7[[#This Row],[Hours Type:]],'Employee Info'!$C$2:$E$2,0)),"")</f>
        <v/>
      </c>
      <c r="K1583" s="19" t="str">
        <f>IFERROR(INDEX('Employee Info'!$C$3:$J$200,MATCH(Data7[[#This Row],[Name:]],'Employee Info'!$B$3:$B$200,0),MATCH(Data7[[#Headers],[Truck]],'Employee Info'!$C$2:$J$2,0)),"")</f>
        <v/>
      </c>
      <c r="L1583" s="19" t="str">
        <f>IFERROR(INDEX('Employee Info'!$C$3:$J$200,MATCH(Data7[[#This Row],[Name:]],'Employee Info'!$B$3:$B$200,0),MATCH(Data7[[#Headers],[Phone]],'Employee Info'!$C$2:$J$2,0)),"")</f>
        <v/>
      </c>
      <c r="M1583" s="19" t="str">
        <f>IFERROR(INDEX('Employee Info'!$C$3:$J$200,MATCH(Data7[[#This Row],[Name:]],'Employee Info'!$B$3:$B$200,0),MATCH(Data7[[#Headers],[Tech]],'Employee Info'!$C$2:$J$2,0)),"")</f>
        <v/>
      </c>
      <c r="N1583" s="19" t="str">
        <f>IFERROR(INDEX('Employee Info'!$C$3:$J$200,MATCH(Data7[[#This Row],[Name:]],'Employee Info'!$B$3:$B$200,0),MATCH(Data7[[#Headers],[Other]],'Employee Info'!$C$2:$J$2,0)),"")</f>
        <v/>
      </c>
      <c r="O1583" s="19">
        <f>IFERROR((Data7[[#This Row],[Hours:]]*SUM(Data7[[#This Row],[Rate]:[Other]])),"")</f>
        <v>0</v>
      </c>
      <c r="P1583" s="7" t="str">
        <f>IF(Data7[[#This Row],[WO'#:]]="","Riley #","WO#")</f>
        <v>Riley #</v>
      </c>
      <c r="Q1583" s="7">
        <f>IFERROR(WEEKNUM(Data7[[#This Row],[Date:]]),"")</f>
        <v>33</v>
      </c>
      <c r="R1583" s="6">
        <f t="shared" si="72"/>
        <v>45515</v>
      </c>
      <c r="S1583" s="6">
        <f>Data7[[#This Row],[Week Start]]+7</f>
        <v>45522</v>
      </c>
      <c r="T1583" s="7" t="str">
        <f t="shared" si="73"/>
        <v>8/11/2024 - 8/18/2024</v>
      </c>
      <c r="U1583" s="7" t="str">
        <f t="shared" si="74"/>
        <v>Time Card</v>
      </c>
      <c r="V1583" s="8" t="str">
        <f>RIGHT(TEXT(Data7[[#This Row],[Date:]],"mmddyyyy"),4)</f>
        <v>2024</v>
      </c>
      <c r="W1583" s="8" t="str">
        <f>MID(TEXT(Data7[[#This Row],[Date:]],"mmddyyyy"),3,2)</f>
        <v>12</v>
      </c>
      <c r="X1583" s="8" t="str">
        <f>LEFT(TEXT(Data7[[#This Row],[Date:]],"mmddyyyy"),2)</f>
        <v>08</v>
      </c>
      <c r="Y1583" s="6">
        <f>DATE(Data7[[#This Row],[Year]],Data7[[#This Row],[Month]],Data7[[#This Row],[Day]])</f>
        <v>45516</v>
      </c>
    </row>
    <row r="1584" spans="1:25" x14ac:dyDescent="0.3">
      <c r="A1584" s="5">
        <v>45521.414935995374</v>
      </c>
      <c r="B1584" s="7" t="s">
        <v>66</v>
      </c>
      <c r="C1584" s="6" t="s">
        <v>2040</v>
      </c>
      <c r="D1584" s="7" t="s">
        <v>2084</v>
      </c>
      <c r="E1584" s="8">
        <v>1</v>
      </c>
      <c r="F1584" s="7" t="s">
        <v>68</v>
      </c>
      <c r="G1584" s="7" t="s">
        <v>68</v>
      </c>
      <c r="H1584" s="7" t="s">
        <v>922</v>
      </c>
      <c r="I1584" s="7" t="s">
        <v>44</v>
      </c>
      <c r="J1584" s="19" t="str">
        <f>IFERROR(INDEX('Employee Info'!$C$3:$E$200,MATCH(Data7[[#This Row],[Name:]],'Employee Info'!$B$3:$B$200,0),MATCH(Data7[[#This Row],[Hours Type:]],'Employee Info'!$C$2:$E$2,0)),"")</f>
        <v/>
      </c>
      <c r="K1584" s="19" t="str">
        <f>IFERROR(INDEX('Employee Info'!$C$3:$J$200,MATCH(Data7[[#This Row],[Name:]],'Employee Info'!$B$3:$B$200,0),MATCH(Data7[[#Headers],[Truck]],'Employee Info'!$C$2:$J$2,0)),"")</f>
        <v/>
      </c>
      <c r="L1584" s="19" t="str">
        <f>IFERROR(INDEX('Employee Info'!$C$3:$J$200,MATCH(Data7[[#This Row],[Name:]],'Employee Info'!$B$3:$B$200,0),MATCH(Data7[[#Headers],[Phone]],'Employee Info'!$C$2:$J$2,0)),"")</f>
        <v/>
      </c>
      <c r="M1584" s="19" t="str">
        <f>IFERROR(INDEX('Employee Info'!$C$3:$J$200,MATCH(Data7[[#This Row],[Name:]],'Employee Info'!$B$3:$B$200,0),MATCH(Data7[[#Headers],[Tech]],'Employee Info'!$C$2:$J$2,0)),"")</f>
        <v/>
      </c>
      <c r="N1584" s="19" t="str">
        <f>IFERROR(INDEX('Employee Info'!$C$3:$J$200,MATCH(Data7[[#This Row],[Name:]],'Employee Info'!$B$3:$B$200,0),MATCH(Data7[[#Headers],[Other]],'Employee Info'!$C$2:$J$2,0)),"")</f>
        <v/>
      </c>
      <c r="O1584" s="19">
        <f>IFERROR((Data7[[#This Row],[Hours:]]*SUM(Data7[[#This Row],[Rate]:[Other]])),"")</f>
        <v>0</v>
      </c>
      <c r="P1584" s="7" t="str">
        <f>IF(Data7[[#This Row],[WO'#:]]="","Riley #","WO#")</f>
        <v>Riley #</v>
      </c>
      <c r="Q1584" s="7">
        <f>IFERROR(WEEKNUM(Data7[[#This Row],[Date:]]),"")</f>
        <v>33</v>
      </c>
      <c r="R1584" s="6">
        <f t="shared" si="72"/>
        <v>45515</v>
      </c>
      <c r="S1584" s="6">
        <f>Data7[[#This Row],[Week Start]]+7</f>
        <v>45522</v>
      </c>
      <c r="T1584" s="7" t="str">
        <f t="shared" si="73"/>
        <v>8/11/2024 - 8/18/2024</v>
      </c>
      <c r="U1584" s="7" t="str">
        <f t="shared" si="74"/>
        <v>Time Card</v>
      </c>
      <c r="V1584" s="8" t="str">
        <f>RIGHT(TEXT(Data7[[#This Row],[Date:]],"mmddyyyy"),4)</f>
        <v>2024</v>
      </c>
      <c r="W1584" s="8" t="str">
        <f>MID(TEXT(Data7[[#This Row],[Date:]],"mmddyyyy"),3,2)</f>
        <v>12</v>
      </c>
      <c r="X1584" s="8" t="str">
        <f>LEFT(TEXT(Data7[[#This Row],[Date:]],"mmddyyyy"),2)</f>
        <v>08</v>
      </c>
      <c r="Y1584" s="6">
        <f>DATE(Data7[[#This Row],[Year]],Data7[[#This Row],[Month]],Data7[[#This Row],[Day]])</f>
        <v>45516</v>
      </c>
    </row>
    <row r="1585" spans="1:25" x14ac:dyDescent="0.3">
      <c r="A1585" s="5">
        <v>45521.416814004631</v>
      </c>
      <c r="B1585" s="7" t="s">
        <v>66</v>
      </c>
      <c r="C1585" s="6" t="s">
        <v>2040</v>
      </c>
      <c r="D1585" s="7" t="s">
        <v>2085</v>
      </c>
      <c r="E1585" s="8">
        <v>5</v>
      </c>
      <c r="F1585" s="7">
        <v>7128669</v>
      </c>
      <c r="G1585" s="7" t="s">
        <v>68</v>
      </c>
      <c r="H1585" s="7" t="s">
        <v>756</v>
      </c>
      <c r="I1585" s="7" t="s">
        <v>45</v>
      </c>
      <c r="J1585" s="19" t="str">
        <f>IFERROR(INDEX('Employee Info'!$C$3:$E$200,MATCH(Data7[[#This Row],[Name:]],'Employee Info'!$B$3:$B$200,0),MATCH(Data7[[#This Row],[Hours Type:]],'Employee Info'!$C$2:$E$2,0)),"")</f>
        <v/>
      </c>
      <c r="K1585" s="19" t="str">
        <f>IFERROR(INDEX('Employee Info'!$C$3:$J$200,MATCH(Data7[[#This Row],[Name:]],'Employee Info'!$B$3:$B$200,0),MATCH(Data7[[#Headers],[Truck]],'Employee Info'!$C$2:$J$2,0)),"")</f>
        <v/>
      </c>
      <c r="L1585" s="19" t="str">
        <f>IFERROR(INDEX('Employee Info'!$C$3:$J$200,MATCH(Data7[[#This Row],[Name:]],'Employee Info'!$B$3:$B$200,0),MATCH(Data7[[#Headers],[Phone]],'Employee Info'!$C$2:$J$2,0)),"")</f>
        <v/>
      </c>
      <c r="M1585" s="19" t="str">
        <f>IFERROR(INDEX('Employee Info'!$C$3:$J$200,MATCH(Data7[[#This Row],[Name:]],'Employee Info'!$B$3:$B$200,0),MATCH(Data7[[#Headers],[Tech]],'Employee Info'!$C$2:$J$2,0)),"")</f>
        <v/>
      </c>
      <c r="N1585" s="19" t="str">
        <f>IFERROR(INDEX('Employee Info'!$C$3:$J$200,MATCH(Data7[[#This Row],[Name:]],'Employee Info'!$B$3:$B$200,0),MATCH(Data7[[#Headers],[Other]],'Employee Info'!$C$2:$J$2,0)),"")</f>
        <v/>
      </c>
      <c r="O1585" s="19">
        <f>IFERROR((Data7[[#This Row],[Hours:]]*SUM(Data7[[#This Row],[Rate]:[Other]])),"")</f>
        <v>0</v>
      </c>
      <c r="P1585" s="7" t="str">
        <f>IF(Data7[[#This Row],[WO'#:]]="","Riley #","WO#")</f>
        <v>WO#</v>
      </c>
      <c r="Q1585" s="7">
        <f>IFERROR(WEEKNUM(Data7[[#This Row],[Date:]]),"")</f>
        <v>33</v>
      </c>
      <c r="R1585" s="6">
        <f t="shared" si="72"/>
        <v>45515</v>
      </c>
      <c r="S1585" s="6">
        <f>Data7[[#This Row],[Week Start]]+7</f>
        <v>45522</v>
      </c>
      <c r="T1585" s="7" t="str">
        <f t="shared" si="73"/>
        <v>8/11/2024 - 8/18/2024</v>
      </c>
      <c r="U1585" s="7" t="str">
        <f t="shared" si="74"/>
        <v>Time Card</v>
      </c>
      <c r="V1585" s="8" t="str">
        <f>RIGHT(TEXT(Data7[[#This Row],[Date:]],"mmddyyyy"),4)</f>
        <v>2024</v>
      </c>
      <c r="W1585" s="8" t="str">
        <f>MID(TEXT(Data7[[#This Row],[Date:]],"mmddyyyy"),3,2)</f>
        <v>12</v>
      </c>
      <c r="X1585" s="8" t="str">
        <f>LEFT(TEXT(Data7[[#This Row],[Date:]],"mmddyyyy"),2)</f>
        <v>08</v>
      </c>
      <c r="Y1585" s="6">
        <f>DATE(Data7[[#This Row],[Year]],Data7[[#This Row],[Month]],Data7[[#This Row],[Day]])</f>
        <v>45516</v>
      </c>
    </row>
    <row r="1586" spans="1:25" x14ac:dyDescent="0.3">
      <c r="A1586" s="5">
        <v>45521.417510185187</v>
      </c>
      <c r="B1586" s="7" t="s">
        <v>66</v>
      </c>
      <c r="C1586" s="6" t="s">
        <v>2040</v>
      </c>
      <c r="D1586" s="7" t="s">
        <v>2086</v>
      </c>
      <c r="E1586" s="8">
        <v>4</v>
      </c>
      <c r="F1586" s="7">
        <v>6984733</v>
      </c>
      <c r="G1586" s="7" t="s">
        <v>68</v>
      </c>
      <c r="H1586" s="7" t="s">
        <v>756</v>
      </c>
      <c r="I1586" s="7" t="s">
        <v>44</v>
      </c>
      <c r="J1586" s="19" t="str">
        <f>IFERROR(INDEX('Employee Info'!$C$3:$E$200,MATCH(Data7[[#This Row],[Name:]],'Employee Info'!$B$3:$B$200,0),MATCH(Data7[[#This Row],[Hours Type:]],'Employee Info'!$C$2:$E$2,0)),"")</f>
        <v/>
      </c>
      <c r="K1586" s="19" t="str">
        <f>IFERROR(INDEX('Employee Info'!$C$3:$J$200,MATCH(Data7[[#This Row],[Name:]],'Employee Info'!$B$3:$B$200,0),MATCH(Data7[[#Headers],[Truck]],'Employee Info'!$C$2:$J$2,0)),"")</f>
        <v/>
      </c>
      <c r="L1586" s="19" t="str">
        <f>IFERROR(INDEX('Employee Info'!$C$3:$J$200,MATCH(Data7[[#This Row],[Name:]],'Employee Info'!$B$3:$B$200,0),MATCH(Data7[[#Headers],[Phone]],'Employee Info'!$C$2:$J$2,0)),"")</f>
        <v/>
      </c>
      <c r="M1586" s="19" t="str">
        <f>IFERROR(INDEX('Employee Info'!$C$3:$J$200,MATCH(Data7[[#This Row],[Name:]],'Employee Info'!$B$3:$B$200,0),MATCH(Data7[[#Headers],[Tech]],'Employee Info'!$C$2:$J$2,0)),"")</f>
        <v/>
      </c>
      <c r="N1586" s="19" t="str">
        <f>IFERROR(INDEX('Employee Info'!$C$3:$J$200,MATCH(Data7[[#This Row],[Name:]],'Employee Info'!$B$3:$B$200,0),MATCH(Data7[[#Headers],[Other]],'Employee Info'!$C$2:$J$2,0)),"")</f>
        <v/>
      </c>
      <c r="O1586" s="19">
        <f>IFERROR((Data7[[#This Row],[Hours:]]*SUM(Data7[[#This Row],[Rate]:[Other]])),"")</f>
        <v>0</v>
      </c>
      <c r="P1586" s="7" t="str">
        <f>IF(Data7[[#This Row],[WO'#:]]="","Riley #","WO#")</f>
        <v>WO#</v>
      </c>
      <c r="Q1586" s="7">
        <f>IFERROR(WEEKNUM(Data7[[#This Row],[Date:]]),"")</f>
        <v>33</v>
      </c>
      <c r="R1586" s="6">
        <f t="shared" si="72"/>
        <v>45515</v>
      </c>
      <c r="S1586" s="6">
        <f>Data7[[#This Row],[Week Start]]+7</f>
        <v>45522</v>
      </c>
      <c r="T1586" s="7" t="str">
        <f t="shared" si="73"/>
        <v>8/11/2024 - 8/18/2024</v>
      </c>
      <c r="U1586" s="7" t="str">
        <f t="shared" si="74"/>
        <v>Time Card</v>
      </c>
      <c r="V1586" s="8" t="str">
        <f>RIGHT(TEXT(Data7[[#This Row],[Date:]],"mmddyyyy"),4)</f>
        <v>2024</v>
      </c>
      <c r="W1586" s="8" t="str">
        <f>MID(TEXT(Data7[[#This Row],[Date:]],"mmddyyyy"),3,2)</f>
        <v>12</v>
      </c>
      <c r="X1586" s="8" t="str">
        <f>LEFT(TEXT(Data7[[#This Row],[Date:]],"mmddyyyy"),2)</f>
        <v>08</v>
      </c>
      <c r="Y1586" s="6">
        <f>DATE(Data7[[#This Row],[Year]],Data7[[#This Row],[Month]],Data7[[#This Row],[Day]])</f>
        <v>45516</v>
      </c>
    </row>
    <row r="1587" spans="1:25" x14ac:dyDescent="0.3">
      <c r="A1587" s="5">
        <v>45521.418232175929</v>
      </c>
      <c r="B1587" s="7" t="s">
        <v>66</v>
      </c>
      <c r="C1587" s="6" t="s">
        <v>2040</v>
      </c>
      <c r="D1587" s="7" t="s">
        <v>2086</v>
      </c>
      <c r="E1587" s="8">
        <v>1</v>
      </c>
      <c r="F1587" s="7">
        <v>6984733</v>
      </c>
      <c r="G1587" s="7" t="s">
        <v>68</v>
      </c>
      <c r="H1587" s="7" t="s">
        <v>756</v>
      </c>
      <c r="I1587" s="7" t="s">
        <v>45</v>
      </c>
      <c r="J1587" s="19" t="str">
        <f>IFERROR(INDEX('Employee Info'!$C$3:$E$200,MATCH(Data7[[#This Row],[Name:]],'Employee Info'!$B$3:$B$200,0),MATCH(Data7[[#This Row],[Hours Type:]],'Employee Info'!$C$2:$E$2,0)),"")</f>
        <v/>
      </c>
      <c r="K1587" s="19" t="str">
        <f>IFERROR(INDEX('Employee Info'!$C$3:$J$200,MATCH(Data7[[#This Row],[Name:]],'Employee Info'!$B$3:$B$200,0),MATCH(Data7[[#Headers],[Truck]],'Employee Info'!$C$2:$J$2,0)),"")</f>
        <v/>
      </c>
      <c r="L1587" s="19" t="str">
        <f>IFERROR(INDEX('Employee Info'!$C$3:$J$200,MATCH(Data7[[#This Row],[Name:]],'Employee Info'!$B$3:$B$200,0),MATCH(Data7[[#Headers],[Phone]],'Employee Info'!$C$2:$J$2,0)),"")</f>
        <v/>
      </c>
      <c r="M1587" s="19" t="str">
        <f>IFERROR(INDEX('Employee Info'!$C$3:$J$200,MATCH(Data7[[#This Row],[Name:]],'Employee Info'!$B$3:$B$200,0),MATCH(Data7[[#Headers],[Tech]],'Employee Info'!$C$2:$J$2,0)),"")</f>
        <v/>
      </c>
      <c r="N1587" s="19" t="str">
        <f>IFERROR(INDEX('Employee Info'!$C$3:$J$200,MATCH(Data7[[#This Row],[Name:]],'Employee Info'!$B$3:$B$200,0),MATCH(Data7[[#Headers],[Other]],'Employee Info'!$C$2:$J$2,0)),"")</f>
        <v/>
      </c>
      <c r="O1587" s="19">
        <f>IFERROR((Data7[[#This Row],[Hours:]]*SUM(Data7[[#This Row],[Rate]:[Other]])),"")</f>
        <v>0</v>
      </c>
      <c r="P1587" s="7" t="str">
        <f>IF(Data7[[#This Row],[WO'#:]]="","Riley #","WO#")</f>
        <v>WO#</v>
      </c>
      <c r="Q1587" s="7">
        <f>IFERROR(WEEKNUM(Data7[[#This Row],[Date:]]),"")</f>
        <v>33</v>
      </c>
      <c r="R1587" s="6">
        <f t="shared" si="72"/>
        <v>45515</v>
      </c>
      <c r="S1587" s="6">
        <f>Data7[[#This Row],[Week Start]]+7</f>
        <v>45522</v>
      </c>
      <c r="T1587" s="7" t="str">
        <f t="shared" si="73"/>
        <v>8/11/2024 - 8/18/2024</v>
      </c>
      <c r="U1587" s="7" t="str">
        <f t="shared" si="74"/>
        <v>Time Card</v>
      </c>
      <c r="V1587" s="8" t="str">
        <f>RIGHT(TEXT(Data7[[#This Row],[Date:]],"mmddyyyy"),4)</f>
        <v>2024</v>
      </c>
      <c r="W1587" s="8" t="str">
        <f>MID(TEXT(Data7[[#This Row],[Date:]],"mmddyyyy"),3,2)</f>
        <v>12</v>
      </c>
      <c r="X1587" s="8" t="str">
        <f>LEFT(TEXT(Data7[[#This Row],[Date:]],"mmddyyyy"),2)</f>
        <v>08</v>
      </c>
      <c r="Y1587" s="6">
        <f>DATE(Data7[[#This Row],[Year]],Data7[[#This Row],[Month]],Data7[[#This Row],[Day]])</f>
        <v>45516</v>
      </c>
    </row>
    <row r="1588" spans="1:25" x14ac:dyDescent="0.3">
      <c r="A1588" s="5">
        <v>45517.41</v>
      </c>
      <c r="B1588" s="7" t="s">
        <v>34</v>
      </c>
      <c r="C1588" s="6" t="s">
        <v>2043</v>
      </c>
      <c r="D1588" s="7" t="s">
        <v>1959</v>
      </c>
      <c r="E1588" s="8">
        <v>8</v>
      </c>
      <c r="F1588" s="7" t="s">
        <v>68</v>
      </c>
      <c r="G1588" s="7" t="s">
        <v>68</v>
      </c>
      <c r="H1588" s="7" t="s">
        <v>1960</v>
      </c>
      <c r="I1588" s="7" t="s">
        <v>44</v>
      </c>
      <c r="J1588" s="19" t="str">
        <f>IFERROR(INDEX('Employee Info'!$C$3:$E$200,MATCH(Data7[[#This Row],[Name:]],'Employee Info'!$B$3:$B$200,0),MATCH(Data7[[#This Row],[Hours Type:]],'Employee Info'!$C$2:$E$2,0)),"")</f>
        <v/>
      </c>
      <c r="K1588" s="19" t="str">
        <f>IFERROR(INDEX('Employee Info'!$C$3:$J$200,MATCH(Data7[[#This Row],[Name:]],'Employee Info'!$B$3:$B$200,0),MATCH(Data7[[#Headers],[Truck]],'Employee Info'!$C$2:$J$2,0)),"")</f>
        <v/>
      </c>
      <c r="L1588" s="19" t="str">
        <f>IFERROR(INDEX('Employee Info'!$C$3:$J$200,MATCH(Data7[[#This Row],[Name:]],'Employee Info'!$B$3:$B$200,0),MATCH(Data7[[#Headers],[Phone]],'Employee Info'!$C$2:$J$2,0)),"")</f>
        <v/>
      </c>
      <c r="M1588" s="19" t="str">
        <f>IFERROR(INDEX('Employee Info'!$C$3:$J$200,MATCH(Data7[[#This Row],[Name:]],'Employee Info'!$B$3:$B$200,0),MATCH(Data7[[#Headers],[Tech]],'Employee Info'!$C$2:$J$2,0)),"")</f>
        <v/>
      </c>
      <c r="N1588" s="19" t="str">
        <f>IFERROR(INDEX('Employee Info'!$C$3:$J$200,MATCH(Data7[[#This Row],[Name:]],'Employee Info'!$B$3:$B$200,0),MATCH(Data7[[#Headers],[Other]],'Employee Info'!$C$2:$J$2,0)),"")</f>
        <v/>
      </c>
      <c r="O1588" s="19">
        <f>IFERROR((Data7[[#This Row],[Hours:]]*SUM(Data7[[#This Row],[Rate]:[Other]])),"")</f>
        <v>0</v>
      </c>
      <c r="P1588" s="7" t="str">
        <f>IF(Data7[[#This Row],[WO'#:]]="","Riley #","WO#")</f>
        <v>Riley #</v>
      </c>
      <c r="Q1588" s="7">
        <f>IFERROR(WEEKNUM(Data7[[#This Row],[Date:]]),"")</f>
        <v>33</v>
      </c>
      <c r="R1588" s="6">
        <f t="shared" si="72"/>
        <v>45515</v>
      </c>
      <c r="S1588" s="6">
        <f>Data7[[#This Row],[Week Start]]+7</f>
        <v>45522</v>
      </c>
      <c r="T1588" s="7" t="str">
        <f t="shared" si="73"/>
        <v>8/11/2024 - 8/18/2024</v>
      </c>
      <c r="U1588" s="7" t="str">
        <f t="shared" si="74"/>
        <v>Time Card</v>
      </c>
      <c r="V1588" s="8" t="str">
        <f>RIGHT(TEXT(Data7[[#This Row],[Date:]],"mmddyyyy"),4)</f>
        <v>2024</v>
      </c>
      <c r="W1588" s="8" t="str">
        <f>MID(TEXT(Data7[[#This Row],[Date:]],"mmddyyyy"),3,2)</f>
        <v>13</v>
      </c>
      <c r="X1588" s="8" t="str">
        <f>LEFT(TEXT(Data7[[#This Row],[Date:]],"mmddyyyy"),2)</f>
        <v>08</v>
      </c>
      <c r="Y1588" s="6">
        <f>DATE(Data7[[#This Row],[Year]],Data7[[#This Row],[Month]],Data7[[#This Row],[Day]])</f>
        <v>45517</v>
      </c>
    </row>
    <row r="1589" spans="1:25" x14ac:dyDescent="0.3">
      <c r="A1589" s="5">
        <v>45517.582804976853</v>
      </c>
      <c r="B1589" s="7" t="s">
        <v>35</v>
      </c>
      <c r="C1589" s="6" t="s">
        <v>2043</v>
      </c>
      <c r="D1589" s="7" t="s">
        <v>1897</v>
      </c>
      <c r="E1589" s="8">
        <v>8</v>
      </c>
      <c r="F1589" s="7" t="s">
        <v>68</v>
      </c>
      <c r="G1589" s="7" t="s">
        <v>68</v>
      </c>
      <c r="H1589" s="7" t="s">
        <v>912</v>
      </c>
      <c r="I1589" s="7" t="s">
        <v>44</v>
      </c>
      <c r="J1589" s="19" t="str">
        <f>IFERROR(INDEX('Employee Info'!$C$3:$E$200,MATCH(Data7[[#This Row],[Name:]],'Employee Info'!$B$3:$B$200,0),MATCH(Data7[[#This Row],[Hours Type:]],'Employee Info'!$C$2:$E$2,0)),"")</f>
        <v/>
      </c>
      <c r="K1589" s="19" t="str">
        <f>IFERROR(INDEX('Employee Info'!$C$3:$J$200,MATCH(Data7[[#This Row],[Name:]],'Employee Info'!$B$3:$B$200,0),MATCH(Data7[[#Headers],[Truck]],'Employee Info'!$C$2:$J$2,0)),"")</f>
        <v/>
      </c>
      <c r="L1589" s="19" t="str">
        <f>IFERROR(INDEX('Employee Info'!$C$3:$J$200,MATCH(Data7[[#This Row],[Name:]],'Employee Info'!$B$3:$B$200,0),MATCH(Data7[[#Headers],[Phone]],'Employee Info'!$C$2:$J$2,0)),"")</f>
        <v/>
      </c>
      <c r="M1589" s="19" t="str">
        <f>IFERROR(INDEX('Employee Info'!$C$3:$J$200,MATCH(Data7[[#This Row],[Name:]],'Employee Info'!$B$3:$B$200,0),MATCH(Data7[[#Headers],[Tech]],'Employee Info'!$C$2:$J$2,0)),"")</f>
        <v/>
      </c>
      <c r="N1589" s="19" t="str">
        <f>IFERROR(INDEX('Employee Info'!$C$3:$J$200,MATCH(Data7[[#This Row],[Name:]],'Employee Info'!$B$3:$B$200,0),MATCH(Data7[[#Headers],[Other]],'Employee Info'!$C$2:$J$2,0)),"")</f>
        <v/>
      </c>
      <c r="O1589" s="19">
        <f>IFERROR((Data7[[#This Row],[Hours:]]*SUM(Data7[[#This Row],[Rate]:[Other]])),"")</f>
        <v>0</v>
      </c>
      <c r="P1589" s="7" t="str">
        <f>IF(Data7[[#This Row],[WO'#:]]="","Riley #","WO#")</f>
        <v>Riley #</v>
      </c>
      <c r="Q1589" s="7">
        <f>IFERROR(WEEKNUM(Data7[[#This Row],[Date:]]),"")</f>
        <v>33</v>
      </c>
      <c r="R1589" s="6">
        <f t="shared" si="72"/>
        <v>45515</v>
      </c>
      <c r="S1589" s="6">
        <f>Data7[[#This Row],[Week Start]]+7</f>
        <v>45522</v>
      </c>
      <c r="T1589" s="7" t="str">
        <f t="shared" si="73"/>
        <v>8/11/2024 - 8/18/2024</v>
      </c>
      <c r="U1589" s="7" t="str">
        <f t="shared" si="74"/>
        <v>Time Card</v>
      </c>
      <c r="V1589" s="8" t="str">
        <f>RIGHT(TEXT(Data7[[#This Row],[Date:]],"mmddyyyy"),4)</f>
        <v>2024</v>
      </c>
      <c r="W1589" s="8" t="str">
        <f>MID(TEXT(Data7[[#This Row],[Date:]],"mmddyyyy"),3,2)</f>
        <v>13</v>
      </c>
      <c r="X1589" s="8" t="str">
        <f>LEFT(TEXT(Data7[[#This Row],[Date:]],"mmddyyyy"),2)</f>
        <v>08</v>
      </c>
      <c r="Y1589" s="6">
        <f>DATE(Data7[[#This Row],[Year]],Data7[[#This Row],[Month]],Data7[[#This Row],[Day]])</f>
        <v>45517</v>
      </c>
    </row>
    <row r="1590" spans="1:25" x14ac:dyDescent="0.3">
      <c r="A1590" s="5">
        <v>45518.424528703705</v>
      </c>
      <c r="B1590" s="7" t="s">
        <v>31</v>
      </c>
      <c r="C1590" s="6" t="s">
        <v>2043</v>
      </c>
      <c r="D1590" s="7" t="s">
        <v>1959</v>
      </c>
      <c r="E1590" s="8">
        <v>8</v>
      </c>
      <c r="F1590" s="7" t="s">
        <v>68</v>
      </c>
      <c r="G1590" s="7" t="s">
        <v>68</v>
      </c>
      <c r="H1590" s="7" t="s">
        <v>1960</v>
      </c>
      <c r="I1590" s="7" t="s">
        <v>44</v>
      </c>
      <c r="J1590" s="19" t="str">
        <f>IFERROR(INDEX('Employee Info'!$C$3:$E$200,MATCH(Data7[[#This Row],[Name:]],'Employee Info'!$B$3:$B$200,0),MATCH(Data7[[#This Row],[Hours Type:]],'Employee Info'!$C$2:$E$2,0)),"")</f>
        <v/>
      </c>
      <c r="K1590" s="19" t="str">
        <f>IFERROR(INDEX('Employee Info'!$C$3:$J$200,MATCH(Data7[[#This Row],[Name:]],'Employee Info'!$B$3:$B$200,0),MATCH(Data7[[#Headers],[Truck]],'Employee Info'!$C$2:$J$2,0)),"")</f>
        <v/>
      </c>
      <c r="L1590" s="19" t="str">
        <f>IFERROR(INDEX('Employee Info'!$C$3:$J$200,MATCH(Data7[[#This Row],[Name:]],'Employee Info'!$B$3:$B$200,0),MATCH(Data7[[#Headers],[Phone]],'Employee Info'!$C$2:$J$2,0)),"")</f>
        <v/>
      </c>
      <c r="M1590" s="19" t="str">
        <f>IFERROR(INDEX('Employee Info'!$C$3:$J$200,MATCH(Data7[[#This Row],[Name:]],'Employee Info'!$B$3:$B$200,0),MATCH(Data7[[#Headers],[Tech]],'Employee Info'!$C$2:$J$2,0)),"")</f>
        <v/>
      </c>
      <c r="N1590" s="19" t="str">
        <f>IFERROR(INDEX('Employee Info'!$C$3:$J$200,MATCH(Data7[[#This Row],[Name:]],'Employee Info'!$B$3:$B$200,0),MATCH(Data7[[#Headers],[Other]],'Employee Info'!$C$2:$J$2,0)),"")</f>
        <v/>
      </c>
      <c r="O1590" s="19">
        <f>IFERROR((Data7[[#This Row],[Hours:]]*SUM(Data7[[#This Row],[Rate]:[Other]])),"")</f>
        <v>0</v>
      </c>
      <c r="P1590" s="7" t="str">
        <f>IF(Data7[[#This Row],[WO'#:]]="","Riley #","WO#")</f>
        <v>Riley #</v>
      </c>
      <c r="Q1590" s="7">
        <f>IFERROR(WEEKNUM(Data7[[#This Row],[Date:]]),"")</f>
        <v>33</v>
      </c>
      <c r="R1590" s="6">
        <f t="shared" si="72"/>
        <v>45515</v>
      </c>
      <c r="S1590" s="6">
        <f>Data7[[#This Row],[Week Start]]+7</f>
        <v>45522</v>
      </c>
      <c r="T1590" s="7" t="str">
        <f t="shared" si="73"/>
        <v>8/11/2024 - 8/18/2024</v>
      </c>
      <c r="U1590" s="7" t="str">
        <f t="shared" si="74"/>
        <v>Time Card</v>
      </c>
      <c r="V1590" s="8" t="str">
        <f>RIGHT(TEXT(Data7[[#This Row],[Date:]],"mmddyyyy"),4)</f>
        <v>2024</v>
      </c>
      <c r="W1590" s="8" t="str">
        <f>MID(TEXT(Data7[[#This Row],[Date:]],"mmddyyyy"),3,2)</f>
        <v>13</v>
      </c>
      <c r="X1590" s="8" t="str">
        <f>LEFT(TEXT(Data7[[#This Row],[Date:]],"mmddyyyy"),2)</f>
        <v>08</v>
      </c>
      <c r="Y1590" s="6">
        <f>DATE(Data7[[#This Row],[Year]],Data7[[#This Row],[Month]],Data7[[#This Row],[Day]])</f>
        <v>45517</v>
      </c>
    </row>
    <row r="1591" spans="1:25" x14ac:dyDescent="0.3">
      <c r="A1591" s="5">
        <v>45518.586859953706</v>
      </c>
      <c r="B1591" s="7" t="s">
        <v>65</v>
      </c>
      <c r="C1591" s="6" t="s">
        <v>2043</v>
      </c>
      <c r="D1591" s="7" t="s">
        <v>2073</v>
      </c>
      <c r="E1591" s="8">
        <v>8</v>
      </c>
      <c r="F1591" s="7" t="s">
        <v>68</v>
      </c>
      <c r="G1591" s="7" t="s">
        <v>68</v>
      </c>
      <c r="H1591" s="7" t="s">
        <v>536</v>
      </c>
      <c r="I1591" s="7" t="s">
        <v>44</v>
      </c>
      <c r="J1591" s="19" t="str">
        <f>IFERROR(INDEX('Employee Info'!$C$3:$E$200,MATCH(Data7[[#This Row],[Name:]],'Employee Info'!$B$3:$B$200,0),MATCH(Data7[[#This Row],[Hours Type:]],'Employee Info'!$C$2:$E$2,0)),"")</f>
        <v/>
      </c>
      <c r="K1591" s="19" t="str">
        <f>IFERROR(INDEX('Employee Info'!$C$3:$J$200,MATCH(Data7[[#This Row],[Name:]],'Employee Info'!$B$3:$B$200,0),MATCH(Data7[[#Headers],[Truck]],'Employee Info'!$C$2:$J$2,0)),"")</f>
        <v/>
      </c>
      <c r="L1591" s="19" t="str">
        <f>IFERROR(INDEX('Employee Info'!$C$3:$J$200,MATCH(Data7[[#This Row],[Name:]],'Employee Info'!$B$3:$B$200,0),MATCH(Data7[[#Headers],[Phone]],'Employee Info'!$C$2:$J$2,0)),"")</f>
        <v/>
      </c>
      <c r="M1591" s="19" t="str">
        <f>IFERROR(INDEX('Employee Info'!$C$3:$J$200,MATCH(Data7[[#This Row],[Name:]],'Employee Info'!$B$3:$B$200,0),MATCH(Data7[[#Headers],[Tech]],'Employee Info'!$C$2:$J$2,0)),"")</f>
        <v/>
      </c>
      <c r="N1591" s="19" t="str">
        <f>IFERROR(INDEX('Employee Info'!$C$3:$J$200,MATCH(Data7[[#This Row],[Name:]],'Employee Info'!$B$3:$B$200,0),MATCH(Data7[[#Headers],[Other]],'Employee Info'!$C$2:$J$2,0)),"")</f>
        <v/>
      </c>
      <c r="O1591" s="19">
        <f>IFERROR((Data7[[#This Row],[Hours:]]*SUM(Data7[[#This Row],[Rate]:[Other]])),"")</f>
        <v>0</v>
      </c>
      <c r="P1591" s="7" t="str">
        <f>IF(Data7[[#This Row],[WO'#:]]="","Riley #","WO#")</f>
        <v>Riley #</v>
      </c>
      <c r="Q1591" s="7">
        <f>IFERROR(WEEKNUM(Data7[[#This Row],[Date:]]),"")</f>
        <v>33</v>
      </c>
      <c r="R1591" s="6">
        <f t="shared" si="72"/>
        <v>45515</v>
      </c>
      <c r="S1591" s="6">
        <f>Data7[[#This Row],[Week Start]]+7</f>
        <v>45522</v>
      </c>
      <c r="T1591" s="7" t="str">
        <f t="shared" si="73"/>
        <v>8/11/2024 - 8/18/2024</v>
      </c>
      <c r="U1591" s="7" t="str">
        <f t="shared" si="74"/>
        <v>Time Card</v>
      </c>
      <c r="V1591" s="8" t="str">
        <f>RIGHT(TEXT(Data7[[#This Row],[Date:]],"mmddyyyy"),4)</f>
        <v>2024</v>
      </c>
      <c r="W1591" s="8" t="str">
        <f>MID(TEXT(Data7[[#This Row],[Date:]],"mmddyyyy"),3,2)</f>
        <v>13</v>
      </c>
      <c r="X1591" s="8" t="str">
        <f>LEFT(TEXT(Data7[[#This Row],[Date:]],"mmddyyyy"),2)</f>
        <v>08</v>
      </c>
      <c r="Y1591" s="6">
        <f>DATE(Data7[[#This Row],[Year]],Data7[[#This Row],[Month]],Data7[[#This Row],[Day]])</f>
        <v>45517</v>
      </c>
    </row>
    <row r="1592" spans="1:25" x14ac:dyDescent="0.3">
      <c r="A1592" s="5">
        <v>45521.411243171293</v>
      </c>
      <c r="B1592" s="7" t="s">
        <v>66</v>
      </c>
      <c r="C1592" s="6" t="s">
        <v>2043</v>
      </c>
      <c r="D1592" s="7" t="s">
        <v>1727</v>
      </c>
      <c r="E1592" s="8">
        <v>1</v>
      </c>
      <c r="F1592" s="7" t="s">
        <v>68</v>
      </c>
      <c r="G1592" s="7" t="s">
        <v>68</v>
      </c>
      <c r="H1592" s="7" t="s">
        <v>536</v>
      </c>
      <c r="I1592" s="7" t="s">
        <v>44</v>
      </c>
      <c r="J1592" s="19" t="str">
        <f>IFERROR(INDEX('Employee Info'!$C$3:$E$200,MATCH(Data7[[#This Row],[Name:]],'Employee Info'!$B$3:$B$200,0),MATCH(Data7[[#This Row],[Hours Type:]],'Employee Info'!$C$2:$E$2,0)),"")</f>
        <v/>
      </c>
      <c r="K1592" s="19" t="str">
        <f>IFERROR(INDEX('Employee Info'!$C$3:$J$200,MATCH(Data7[[#This Row],[Name:]],'Employee Info'!$B$3:$B$200,0),MATCH(Data7[[#Headers],[Truck]],'Employee Info'!$C$2:$J$2,0)),"")</f>
        <v/>
      </c>
      <c r="L1592" s="19" t="str">
        <f>IFERROR(INDEX('Employee Info'!$C$3:$J$200,MATCH(Data7[[#This Row],[Name:]],'Employee Info'!$B$3:$B$200,0),MATCH(Data7[[#Headers],[Phone]],'Employee Info'!$C$2:$J$2,0)),"")</f>
        <v/>
      </c>
      <c r="M1592" s="19" t="str">
        <f>IFERROR(INDEX('Employee Info'!$C$3:$J$200,MATCH(Data7[[#This Row],[Name:]],'Employee Info'!$B$3:$B$200,0),MATCH(Data7[[#Headers],[Tech]],'Employee Info'!$C$2:$J$2,0)),"")</f>
        <v/>
      </c>
      <c r="N1592" s="19" t="str">
        <f>IFERROR(INDEX('Employee Info'!$C$3:$J$200,MATCH(Data7[[#This Row],[Name:]],'Employee Info'!$B$3:$B$200,0),MATCH(Data7[[#Headers],[Other]],'Employee Info'!$C$2:$J$2,0)),"")</f>
        <v/>
      </c>
      <c r="O1592" s="19">
        <f>IFERROR((Data7[[#This Row],[Hours:]]*SUM(Data7[[#This Row],[Rate]:[Other]])),"")</f>
        <v>0</v>
      </c>
      <c r="P1592" s="7" t="str">
        <f>IF(Data7[[#This Row],[WO'#:]]="","Riley #","WO#")</f>
        <v>Riley #</v>
      </c>
      <c r="Q1592" s="7">
        <f>IFERROR(WEEKNUM(Data7[[#This Row],[Date:]]),"")</f>
        <v>33</v>
      </c>
      <c r="R1592" s="6">
        <f t="shared" si="72"/>
        <v>45515</v>
      </c>
      <c r="S1592" s="6">
        <f>Data7[[#This Row],[Week Start]]+7</f>
        <v>45522</v>
      </c>
      <c r="T1592" s="7" t="str">
        <f t="shared" si="73"/>
        <v>8/11/2024 - 8/18/2024</v>
      </c>
      <c r="U1592" s="7" t="str">
        <f t="shared" si="74"/>
        <v>Time Card</v>
      </c>
      <c r="V1592" s="8" t="str">
        <f>RIGHT(TEXT(Data7[[#This Row],[Date:]],"mmddyyyy"),4)</f>
        <v>2024</v>
      </c>
      <c r="W1592" s="8" t="str">
        <f>MID(TEXT(Data7[[#This Row],[Date:]],"mmddyyyy"),3,2)</f>
        <v>13</v>
      </c>
      <c r="X1592" s="8" t="str">
        <f>LEFT(TEXT(Data7[[#This Row],[Date:]],"mmddyyyy"),2)</f>
        <v>08</v>
      </c>
      <c r="Y1592" s="6">
        <f>DATE(Data7[[#This Row],[Year]],Data7[[#This Row],[Month]],Data7[[#This Row],[Day]])</f>
        <v>45517</v>
      </c>
    </row>
    <row r="1593" spans="1:25" x14ac:dyDescent="0.3">
      <c r="A1593" s="5">
        <v>45521.412029861109</v>
      </c>
      <c r="B1593" s="7" t="s">
        <v>66</v>
      </c>
      <c r="C1593" s="6" t="s">
        <v>2043</v>
      </c>
      <c r="D1593" s="7" t="s">
        <v>2081</v>
      </c>
      <c r="E1593" s="8">
        <v>1</v>
      </c>
      <c r="F1593" s="7" t="s">
        <v>68</v>
      </c>
      <c r="G1593" s="7" t="s">
        <v>68</v>
      </c>
      <c r="H1593" s="7" t="s">
        <v>912</v>
      </c>
      <c r="I1593" s="7" t="s">
        <v>44</v>
      </c>
      <c r="J1593" s="19" t="str">
        <f>IFERROR(INDEX('Employee Info'!$C$3:$E$200,MATCH(Data7[[#This Row],[Name:]],'Employee Info'!$B$3:$B$200,0),MATCH(Data7[[#This Row],[Hours Type:]],'Employee Info'!$C$2:$E$2,0)),"")</f>
        <v/>
      </c>
      <c r="K1593" s="19" t="str">
        <f>IFERROR(INDEX('Employee Info'!$C$3:$J$200,MATCH(Data7[[#This Row],[Name:]],'Employee Info'!$B$3:$B$200,0),MATCH(Data7[[#Headers],[Truck]],'Employee Info'!$C$2:$J$2,0)),"")</f>
        <v/>
      </c>
      <c r="L1593" s="19" t="str">
        <f>IFERROR(INDEX('Employee Info'!$C$3:$J$200,MATCH(Data7[[#This Row],[Name:]],'Employee Info'!$B$3:$B$200,0),MATCH(Data7[[#Headers],[Phone]],'Employee Info'!$C$2:$J$2,0)),"")</f>
        <v/>
      </c>
      <c r="M1593" s="19" t="str">
        <f>IFERROR(INDEX('Employee Info'!$C$3:$J$200,MATCH(Data7[[#This Row],[Name:]],'Employee Info'!$B$3:$B$200,0),MATCH(Data7[[#Headers],[Tech]],'Employee Info'!$C$2:$J$2,0)),"")</f>
        <v/>
      </c>
      <c r="N1593" s="19" t="str">
        <f>IFERROR(INDEX('Employee Info'!$C$3:$J$200,MATCH(Data7[[#This Row],[Name:]],'Employee Info'!$B$3:$B$200,0),MATCH(Data7[[#Headers],[Other]],'Employee Info'!$C$2:$J$2,0)),"")</f>
        <v/>
      </c>
      <c r="O1593" s="19">
        <f>IFERROR((Data7[[#This Row],[Hours:]]*SUM(Data7[[#This Row],[Rate]:[Other]])),"")</f>
        <v>0</v>
      </c>
      <c r="P1593" s="7" t="str">
        <f>IF(Data7[[#This Row],[WO'#:]]="","Riley #","WO#")</f>
        <v>Riley #</v>
      </c>
      <c r="Q1593" s="7">
        <f>IFERROR(WEEKNUM(Data7[[#This Row],[Date:]]),"")</f>
        <v>33</v>
      </c>
      <c r="R1593" s="6">
        <f t="shared" si="72"/>
        <v>45515</v>
      </c>
      <c r="S1593" s="6">
        <f>Data7[[#This Row],[Week Start]]+7</f>
        <v>45522</v>
      </c>
      <c r="T1593" s="7" t="str">
        <f t="shared" si="73"/>
        <v>8/11/2024 - 8/18/2024</v>
      </c>
      <c r="U1593" s="7" t="str">
        <f t="shared" si="74"/>
        <v>Time Card</v>
      </c>
      <c r="V1593" s="8" t="str">
        <f>RIGHT(TEXT(Data7[[#This Row],[Date:]],"mmddyyyy"),4)</f>
        <v>2024</v>
      </c>
      <c r="W1593" s="8" t="str">
        <f>MID(TEXT(Data7[[#This Row],[Date:]],"mmddyyyy"),3,2)</f>
        <v>13</v>
      </c>
      <c r="X1593" s="8" t="str">
        <f>LEFT(TEXT(Data7[[#This Row],[Date:]],"mmddyyyy"),2)</f>
        <v>08</v>
      </c>
      <c r="Y1593" s="6">
        <f>DATE(Data7[[#This Row],[Year]],Data7[[#This Row],[Month]],Data7[[#This Row],[Day]])</f>
        <v>45517</v>
      </c>
    </row>
    <row r="1594" spans="1:25" x14ac:dyDescent="0.3">
      <c r="A1594" s="5">
        <v>45521.413515277774</v>
      </c>
      <c r="B1594" s="7" t="s">
        <v>66</v>
      </c>
      <c r="C1594" s="6" t="s">
        <v>2043</v>
      </c>
      <c r="D1594" s="7" t="s">
        <v>2082</v>
      </c>
      <c r="E1594" s="8">
        <v>1</v>
      </c>
      <c r="F1594" s="7" t="s">
        <v>68</v>
      </c>
      <c r="G1594" s="7" t="s">
        <v>68</v>
      </c>
      <c r="H1594" s="7" t="s">
        <v>1960</v>
      </c>
      <c r="I1594" s="7" t="s">
        <v>44</v>
      </c>
      <c r="J1594" s="19" t="str">
        <f>IFERROR(INDEX('Employee Info'!$C$3:$E$200,MATCH(Data7[[#This Row],[Name:]],'Employee Info'!$B$3:$B$200,0),MATCH(Data7[[#This Row],[Hours Type:]],'Employee Info'!$C$2:$E$2,0)),"")</f>
        <v/>
      </c>
      <c r="K1594" s="19" t="str">
        <f>IFERROR(INDEX('Employee Info'!$C$3:$J$200,MATCH(Data7[[#This Row],[Name:]],'Employee Info'!$B$3:$B$200,0),MATCH(Data7[[#Headers],[Truck]],'Employee Info'!$C$2:$J$2,0)),"")</f>
        <v/>
      </c>
      <c r="L1594" s="19" t="str">
        <f>IFERROR(INDEX('Employee Info'!$C$3:$J$200,MATCH(Data7[[#This Row],[Name:]],'Employee Info'!$B$3:$B$200,0),MATCH(Data7[[#Headers],[Phone]],'Employee Info'!$C$2:$J$2,0)),"")</f>
        <v/>
      </c>
      <c r="M1594" s="19" t="str">
        <f>IFERROR(INDEX('Employee Info'!$C$3:$J$200,MATCH(Data7[[#This Row],[Name:]],'Employee Info'!$B$3:$B$200,0),MATCH(Data7[[#Headers],[Tech]],'Employee Info'!$C$2:$J$2,0)),"")</f>
        <v/>
      </c>
      <c r="N1594" s="19" t="str">
        <f>IFERROR(INDEX('Employee Info'!$C$3:$J$200,MATCH(Data7[[#This Row],[Name:]],'Employee Info'!$B$3:$B$200,0),MATCH(Data7[[#Headers],[Other]],'Employee Info'!$C$2:$J$2,0)),"")</f>
        <v/>
      </c>
      <c r="O1594" s="19">
        <f>IFERROR((Data7[[#This Row],[Hours:]]*SUM(Data7[[#This Row],[Rate]:[Other]])),"")</f>
        <v>0</v>
      </c>
      <c r="P1594" s="7" t="str">
        <f>IF(Data7[[#This Row],[WO'#:]]="","Riley #","WO#")</f>
        <v>Riley #</v>
      </c>
      <c r="Q1594" s="7">
        <f>IFERROR(WEEKNUM(Data7[[#This Row],[Date:]]),"")</f>
        <v>33</v>
      </c>
      <c r="R1594" s="6">
        <f t="shared" si="72"/>
        <v>45515</v>
      </c>
      <c r="S1594" s="6">
        <f>Data7[[#This Row],[Week Start]]+7</f>
        <v>45522</v>
      </c>
      <c r="T1594" s="7" t="str">
        <f t="shared" si="73"/>
        <v>8/11/2024 - 8/18/2024</v>
      </c>
      <c r="U1594" s="7" t="str">
        <f t="shared" si="74"/>
        <v>Time Card</v>
      </c>
      <c r="V1594" s="8" t="str">
        <f>RIGHT(TEXT(Data7[[#This Row],[Date:]],"mmddyyyy"),4)</f>
        <v>2024</v>
      </c>
      <c r="W1594" s="8" t="str">
        <f>MID(TEXT(Data7[[#This Row],[Date:]],"mmddyyyy"),3,2)</f>
        <v>13</v>
      </c>
      <c r="X1594" s="8" t="str">
        <f>LEFT(TEXT(Data7[[#This Row],[Date:]],"mmddyyyy"),2)</f>
        <v>08</v>
      </c>
      <c r="Y1594" s="6">
        <f>DATE(Data7[[#This Row],[Year]],Data7[[#This Row],[Month]],Data7[[#This Row],[Day]])</f>
        <v>45517</v>
      </c>
    </row>
    <row r="1595" spans="1:25" x14ac:dyDescent="0.3">
      <c r="A1595" s="5">
        <v>45521.414900000003</v>
      </c>
      <c r="B1595" s="7" t="s">
        <v>66</v>
      </c>
      <c r="C1595" s="6" t="s">
        <v>2043</v>
      </c>
      <c r="D1595" s="7" t="s">
        <v>2084</v>
      </c>
      <c r="E1595" s="8">
        <v>1</v>
      </c>
      <c r="F1595" s="7" t="s">
        <v>68</v>
      </c>
      <c r="G1595" s="7" t="s">
        <v>68</v>
      </c>
      <c r="H1595" s="7" t="s">
        <v>922</v>
      </c>
      <c r="I1595" s="7" t="s">
        <v>44</v>
      </c>
      <c r="J1595" s="19" t="str">
        <f>IFERROR(INDEX('Employee Info'!$C$3:$E$200,MATCH(Data7[[#This Row],[Name:]],'Employee Info'!$B$3:$B$200,0),MATCH(Data7[[#This Row],[Hours Type:]],'Employee Info'!$C$2:$E$2,0)),"")</f>
        <v/>
      </c>
      <c r="K1595" s="19" t="str">
        <f>IFERROR(INDEX('Employee Info'!$C$3:$J$200,MATCH(Data7[[#This Row],[Name:]],'Employee Info'!$B$3:$B$200,0),MATCH(Data7[[#Headers],[Truck]],'Employee Info'!$C$2:$J$2,0)),"")</f>
        <v/>
      </c>
      <c r="L1595" s="19" t="str">
        <f>IFERROR(INDEX('Employee Info'!$C$3:$J$200,MATCH(Data7[[#This Row],[Name:]],'Employee Info'!$B$3:$B$200,0),MATCH(Data7[[#Headers],[Phone]],'Employee Info'!$C$2:$J$2,0)),"")</f>
        <v/>
      </c>
      <c r="M1595" s="19" t="str">
        <f>IFERROR(INDEX('Employee Info'!$C$3:$J$200,MATCH(Data7[[#This Row],[Name:]],'Employee Info'!$B$3:$B$200,0),MATCH(Data7[[#Headers],[Tech]],'Employee Info'!$C$2:$J$2,0)),"")</f>
        <v/>
      </c>
      <c r="N1595" s="19" t="str">
        <f>IFERROR(INDEX('Employee Info'!$C$3:$J$200,MATCH(Data7[[#This Row],[Name:]],'Employee Info'!$B$3:$B$200,0),MATCH(Data7[[#Headers],[Other]],'Employee Info'!$C$2:$J$2,0)),"")</f>
        <v/>
      </c>
      <c r="O1595" s="19">
        <f>IFERROR((Data7[[#This Row],[Hours:]]*SUM(Data7[[#This Row],[Rate]:[Other]])),"")</f>
        <v>0</v>
      </c>
      <c r="P1595" s="7" t="str">
        <f>IF(Data7[[#This Row],[WO'#:]]="","Riley #","WO#")</f>
        <v>Riley #</v>
      </c>
      <c r="Q1595" s="7">
        <f>IFERROR(WEEKNUM(Data7[[#This Row],[Date:]]),"")</f>
        <v>33</v>
      </c>
      <c r="R1595" s="6">
        <f t="shared" si="72"/>
        <v>45515</v>
      </c>
      <c r="S1595" s="6">
        <f>Data7[[#This Row],[Week Start]]+7</f>
        <v>45522</v>
      </c>
      <c r="T1595" s="7" t="str">
        <f t="shared" si="73"/>
        <v>8/11/2024 - 8/18/2024</v>
      </c>
      <c r="U1595" s="7" t="str">
        <f t="shared" si="74"/>
        <v>Time Card</v>
      </c>
      <c r="V1595" s="8" t="str">
        <f>RIGHT(TEXT(Data7[[#This Row],[Date:]],"mmddyyyy"),4)</f>
        <v>2024</v>
      </c>
      <c r="W1595" s="8" t="str">
        <f>MID(TEXT(Data7[[#This Row],[Date:]],"mmddyyyy"),3,2)</f>
        <v>13</v>
      </c>
      <c r="X1595" s="8" t="str">
        <f>LEFT(TEXT(Data7[[#This Row],[Date:]],"mmddyyyy"),2)</f>
        <v>08</v>
      </c>
      <c r="Y1595" s="6">
        <f>DATE(Data7[[#This Row],[Year]],Data7[[#This Row],[Month]],Data7[[#This Row],[Day]])</f>
        <v>45517</v>
      </c>
    </row>
    <row r="1596" spans="1:25" x14ac:dyDescent="0.3">
      <c r="A1596" s="5">
        <v>45521.417798958333</v>
      </c>
      <c r="B1596" s="7" t="s">
        <v>66</v>
      </c>
      <c r="C1596" s="6" t="s">
        <v>2043</v>
      </c>
      <c r="D1596" s="7" t="s">
        <v>2086</v>
      </c>
      <c r="E1596" s="8">
        <v>4</v>
      </c>
      <c r="F1596" s="7">
        <v>6984733</v>
      </c>
      <c r="G1596" s="7" t="s">
        <v>68</v>
      </c>
      <c r="H1596" s="7" t="s">
        <v>756</v>
      </c>
      <c r="I1596" s="7" t="s">
        <v>44</v>
      </c>
      <c r="J1596" s="19" t="str">
        <f>IFERROR(INDEX('Employee Info'!$C$3:$E$200,MATCH(Data7[[#This Row],[Name:]],'Employee Info'!$B$3:$B$200,0),MATCH(Data7[[#This Row],[Hours Type:]],'Employee Info'!$C$2:$E$2,0)),"")</f>
        <v/>
      </c>
      <c r="K1596" s="19" t="str">
        <f>IFERROR(INDEX('Employee Info'!$C$3:$J$200,MATCH(Data7[[#This Row],[Name:]],'Employee Info'!$B$3:$B$200,0),MATCH(Data7[[#Headers],[Truck]],'Employee Info'!$C$2:$J$2,0)),"")</f>
        <v/>
      </c>
      <c r="L1596" s="19" t="str">
        <f>IFERROR(INDEX('Employee Info'!$C$3:$J$200,MATCH(Data7[[#This Row],[Name:]],'Employee Info'!$B$3:$B$200,0),MATCH(Data7[[#Headers],[Phone]],'Employee Info'!$C$2:$J$2,0)),"")</f>
        <v/>
      </c>
      <c r="M1596" s="19" t="str">
        <f>IFERROR(INDEX('Employee Info'!$C$3:$J$200,MATCH(Data7[[#This Row],[Name:]],'Employee Info'!$B$3:$B$200,0),MATCH(Data7[[#Headers],[Tech]],'Employee Info'!$C$2:$J$2,0)),"")</f>
        <v/>
      </c>
      <c r="N1596" s="19" t="str">
        <f>IFERROR(INDEX('Employee Info'!$C$3:$J$200,MATCH(Data7[[#This Row],[Name:]],'Employee Info'!$B$3:$B$200,0),MATCH(Data7[[#Headers],[Other]],'Employee Info'!$C$2:$J$2,0)),"")</f>
        <v/>
      </c>
      <c r="O1596" s="19">
        <f>IFERROR((Data7[[#This Row],[Hours:]]*SUM(Data7[[#This Row],[Rate]:[Other]])),"")</f>
        <v>0</v>
      </c>
      <c r="P1596" s="7" t="str">
        <f>IF(Data7[[#This Row],[WO'#:]]="","Riley #","WO#")</f>
        <v>WO#</v>
      </c>
      <c r="Q1596" s="7">
        <f>IFERROR(WEEKNUM(Data7[[#This Row],[Date:]]),"")</f>
        <v>33</v>
      </c>
      <c r="R1596" s="6">
        <f t="shared" si="72"/>
        <v>45515</v>
      </c>
      <c r="S1596" s="6">
        <f>Data7[[#This Row],[Week Start]]+7</f>
        <v>45522</v>
      </c>
      <c r="T1596" s="7" t="str">
        <f t="shared" si="73"/>
        <v>8/11/2024 - 8/18/2024</v>
      </c>
      <c r="U1596" s="7" t="str">
        <f t="shared" si="74"/>
        <v>Time Card</v>
      </c>
      <c r="V1596" s="8" t="str">
        <f>RIGHT(TEXT(Data7[[#This Row],[Date:]],"mmddyyyy"),4)</f>
        <v>2024</v>
      </c>
      <c r="W1596" s="8" t="str">
        <f>MID(TEXT(Data7[[#This Row],[Date:]],"mmddyyyy"),3,2)</f>
        <v>13</v>
      </c>
      <c r="X1596" s="8" t="str">
        <f>LEFT(TEXT(Data7[[#This Row],[Date:]],"mmddyyyy"),2)</f>
        <v>08</v>
      </c>
      <c r="Y1596" s="6">
        <f>DATE(Data7[[#This Row],[Year]],Data7[[#This Row],[Month]],Data7[[#This Row],[Day]])</f>
        <v>45517</v>
      </c>
    </row>
    <row r="1597" spans="1:25" x14ac:dyDescent="0.3">
      <c r="A1597" s="5">
        <v>45521.418189699078</v>
      </c>
      <c r="B1597" s="7" t="s">
        <v>66</v>
      </c>
      <c r="C1597" s="6" t="s">
        <v>2043</v>
      </c>
      <c r="D1597" s="7" t="s">
        <v>2086</v>
      </c>
      <c r="E1597" s="8">
        <v>1</v>
      </c>
      <c r="F1597" s="7">
        <v>6984733</v>
      </c>
      <c r="G1597" s="7" t="s">
        <v>68</v>
      </c>
      <c r="H1597" s="7" t="s">
        <v>756</v>
      </c>
      <c r="I1597" s="7" t="s">
        <v>45</v>
      </c>
      <c r="J1597" s="19" t="str">
        <f>IFERROR(INDEX('Employee Info'!$C$3:$E$200,MATCH(Data7[[#This Row],[Name:]],'Employee Info'!$B$3:$B$200,0),MATCH(Data7[[#This Row],[Hours Type:]],'Employee Info'!$C$2:$E$2,0)),"")</f>
        <v/>
      </c>
      <c r="K1597" s="19" t="str">
        <f>IFERROR(INDEX('Employee Info'!$C$3:$J$200,MATCH(Data7[[#This Row],[Name:]],'Employee Info'!$B$3:$B$200,0),MATCH(Data7[[#Headers],[Truck]],'Employee Info'!$C$2:$J$2,0)),"")</f>
        <v/>
      </c>
      <c r="L1597" s="19" t="str">
        <f>IFERROR(INDEX('Employee Info'!$C$3:$J$200,MATCH(Data7[[#This Row],[Name:]],'Employee Info'!$B$3:$B$200,0),MATCH(Data7[[#Headers],[Phone]],'Employee Info'!$C$2:$J$2,0)),"")</f>
        <v/>
      </c>
      <c r="M1597" s="19" t="str">
        <f>IFERROR(INDEX('Employee Info'!$C$3:$J$200,MATCH(Data7[[#This Row],[Name:]],'Employee Info'!$B$3:$B$200,0),MATCH(Data7[[#Headers],[Tech]],'Employee Info'!$C$2:$J$2,0)),"")</f>
        <v/>
      </c>
      <c r="N1597" s="19" t="str">
        <f>IFERROR(INDEX('Employee Info'!$C$3:$J$200,MATCH(Data7[[#This Row],[Name:]],'Employee Info'!$B$3:$B$200,0),MATCH(Data7[[#Headers],[Other]],'Employee Info'!$C$2:$J$2,0)),"")</f>
        <v/>
      </c>
      <c r="O1597" s="19">
        <f>IFERROR((Data7[[#This Row],[Hours:]]*SUM(Data7[[#This Row],[Rate]:[Other]])),"")</f>
        <v>0</v>
      </c>
      <c r="P1597" s="7" t="str">
        <f>IF(Data7[[#This Row],[WO'#:]]="","Riley #","WO#")</f>
        <v>WO#</v>
      </c>
      <c r="Q1597" s="7">
        <f>IFERROR(WEEKNUM(Data7[[#This Row],[Date:]]),"")</f>
        <v>33</v>
      </c>
      <c r="R1597" s="6">
        <f t="shared" si="72"/>
        <v>45515</v>
      </c>
      <c r="S1597" s="6">
        <f>Data7[[#This Row],[Week Start]]+7</f>
        <v>45522</v>
      </c>
      <c r="T1597" s="7" t="str">
        <f t="shared" si="73"/>
        <v>8/11/2024 - 8/18/2024</v>
      </c>
      <c r="U1597" s="7" t="str">
        <f t="shared" si="74"/>
        <v>Time Card</v>
      </c>
      <c r="V1597" s="8" t="str">
        <f>RIGHT(TEXT(Data7[[#This Row],[Date:]],"mmddyyyy"),4)</f>
        <v>2024</v>
      </c>
      <c r="W1597" s="8" t="str">
        <f>MID(TEXT(Data7[[#This Row],[Date:]],"mmddyyyy"),3,2)</f>
        <v>13</v>
      </c>
      <c r="X1597" s="8" t="str">
        <f>LEFT(TEXT(Data7[[#This Row],[Date:]],"mmddyyyy"),2)</f>
        <v>08</v>
      </c>
      <c r="Y1597" s="6">
        <f>DATE(Data7[[#This Row],[Year]],Data7[[#This Row],[Month]],Data7[[#This Row],[Day]])</f>
        <v>45517</v>
      </c>
    </row>
    <row r="1598" spans="1:25" x14ac:dyDescent="0.3">
      <c r="A1598" s="5">
        <v>45518.425179282407</v>
      </c>
      <c r="B1598" s="7" t="s">
        <v>31</v>
      </c>
      <c r="C1598" s="6" t="s">
        <v>2047</v>
      </c>
      <c r="D1598" s="7" t="s">
        <v>1959</v>
      </c>
      <c r="E1598" s="8">
        <v>8</v>
      </c>
      <c r="F1598" s="7" t="s">
        <v>68</v>
      </c>
      <c r="G1598" s="7" t="s">
        <v>68</v>
      </c>
      <c r="H1598" s="7" t="s">
        <v>1960</v>
      </c>
      <c r="I1598" s="7" t="s">
        <v>44</v>
      </c>
      <c r="J1598" s="19" t="str">
        <f>IFERROR(INDEX('Employee Info'!$C$3:$E$200,MATCH(Data7[[#This Row],[Name:]],'Employee Info'!$B$3:$B$200,0),MATCH(Data7[[#This Row],[Hours Type:]],'Employee Info'!$C$2:$E$2,0)),"")</f>
        <v/>
      </c>
      <c r="K1598" s="19" t="str">
        <f>IFERROR(INDEX('Employee Info'!$C$3:$J$200,MATCH(Data7[[#This Row],[Name:]],'Employee Info'!$B$3:$B$200,0),MATCH(Data7[[#Headers],[Truck]],'Employee Info'!$C$2:$J$2,0)),"")</f>
        <v/>
      </c>
      <c r="L1598" s="19" t="str">
        <f>IFERROR(INDEX('Employee Info'!$C$3:$J$200,MATCH(Data7[[#This Row],[Name:]],'Employee Info'!$B$3:$B$200,0),MATCH(Data7[[#Headers],[Phone]],'Employee Info'!$C$2:$J$2,0)),"")</f>
        <v/>
      </c>
      <c r="M1598" s="19" t="str">
        <f>IFERROR(INDEX('Employee Info'!$C$3:$J$200,MATCH(Data7[[#This Row],[Name:]],'Employee Info'!$B$3:$B$200,0),MATCH(Data7[[#Headers],[Tech]],'Employee Info'!$C$2:$J$2,0)),"")</f>
        <v/>
      </c>
      <c r="N1598" s="19" t="str">
        <f>IFERROR(INDEX('Employee Info'!$C$3:$J$200,MATCH(Data7[[#This Row],[Name:]],'Employee Info'!$B$3:$B$200,0),MATCH(Data7[[#Headers],[Other]],'Employee Info'!$C$2:$J$2,0)),"")</f>
        <v/>
      </c>
      <c r="O1598" s="19">
        <f>IFERROR((Data7[[#This Row],[Hours:]]*SUM(Data7[[#This Row],[Rate]:[Other]])),"")</f>
        <v>0</v>
      </c>
      <c r="P1598" s="7" t="str">
        <f>IF(Data7[[#This Row],[WO'#:]]="","Riley #","WO#")</f>
        <v>Riley #</v>
      </c>
      <c r="Q1598" s="7">
        <f>IFERROR(WEEKNUM(Data7[[#This Row],[Date:]]),"")</f>
        <v>33</v>
      </c>
      <c r="R1598" s="6">
        <f t="shared" si="72"/>
        <v>45515</v>
      </c>
      <c r="S1598" s="6">
        <f>Data7[[#This Row],[Week Start]]+7</f>
        <v>45522</v>
      </c>
      <c r="T1598" s="7" t="str">
        <f t="shared" si="73"/>
        <v>8/11/2024 - 8/18/2024</v>
      </c>
      <c r="U1598" s="7" t="str">
        <f t="shared" si="74"/>
        <v>Time Card</v>
      </c>
      <c r="V1598" s="8" t="str">
        <f>RIGHT(TEXT(Data7[[#This Row],[Date:]],"mmddyyyy"),4)</f>
        <v>2024</v>
      </c>
      <c r="W1598" s="8" t="str">
        <f>MID(TEXT(Data7[[#This Row],[Date:]],"mmddyyyy"),3,2)</f>
        <v>14</v>
      </c>
      <c r="X1598" s="8" t="str">
        <f>LEFT(TEXT(Data7[[#This Row],[Date:]],"mmddyyyy"),2)</f>
        <v>08</v>
      </c>
      <c r="Y1598" s="6">
        <f>DATE(Data7[[#This Row],[Year]],Data7[[#This Row],[Month]],Data7[[#This Row],[Day]])</f>
        <v>45518</v>
      </c>
    </row>
    <row r="1599" spans="1:25" x14ac:dyDescent="0.3">
      <c r="A1599" s="5">
        <v>45518.425450115741</v>
      </c>
      <c r="B1599" s="7" t="s">
        <v>34</v>
      </c>
      <c r="C1599" s="6" t="s">
        <v>2047</v>
      </c>
      <c r="D1599" s="7" t="s">
        <v>1959</v>
      </c>
      <c r="E1599" s="8">
        <v>8</v>
      </c>
      <c r="F1599" s="7" t="s">
        <v>68</v>
      </c>
      <c r="G1599" s="7" t="s">
        <v>68</v>
      </c>
      <c r="H1599" s="7" t="s">
        <v>1960</v>
      </c>
      <c r="I1599" s="7" t="s">
        <v>44</v>
      </c>
      <c r="J1599" s="19" t="str">
        <f>IFERROR(INDEX('Employee Info'!$C$3:$E$200,MATCH(Data7[[#This Row],[Name:]],'Employee Info'!$B$3:$B$200,0),MATCH(Data7[[#This Row],[Hours Type:]],'Employee Info'!$C$2:$E$2,0)),"")</f>
        <v/>
      </c>
      <c r="K1599" s="19" t="str">
        <f>IFERROR(INDEX('Employee Info'!$C$3:$J$200,MATCH(Data7[[#This Row],[Name:]],'Employee Info'!$B$3:$B$200,0),MATCH(Data7[[#Headers],[Truck]],'Employee Info'!$C$2:$J$2,0)),"")</f>
        <v/>
      </c>
      <c r="L1599" s="19" t="str">
        <f>IFERROR(INDEX('Employee Info'!$C$3:$J$200,MATCH(Data7[[#This Row],[Name:]],'Employee Info'!$B$3:$B$200,0),MATCH(Data7[[#Headers],[Phone]],'Employee Info'!$C$2:$J$2,0)),"")</f>
        <v/>
      </c>
      <c r="M1599" s="19" t="str">
        <f>IFERROR(INDEX('Employee Info'!$C$3:$J$200,MATCH(Data7[[#This Row],[Name:]],'Employee Info'!$B$3:$B$200,0),MATCH(Data7[[#Headers],[Tech]],'Employee Info'!$C$2:$J$2,0)),"")</f>
        <v/>
      </c>
      <c r="N1599" s="19" t="str">
        <f>IFERROR(INDEX('Employee Info'!$C$3:$J$200,MATCH(Data7[[#This Row],[Name:]],'Employee Info'!$B$3:$B$200,0),MATCH(Data7[[#Headers],[Other]],'Employee Info'!$C$2:$J$2,0)),"")</f>
        <v/>
      </c>
      <c r="O1599" s="19">
        <f>IFERROR((Data7[[#This Row],[Hours:]]*SUM(Data7[[#This Row],[Rate]:[Other]])),"")</f>
        <v>0</v>
      </c>
      <c r="P1599" s="7" t="str">
        <f>IF(Data7[[#This Row],[WO'#:]]="","Riley #","WO#")</f>
        <v>Riley #</v>
      </c>
      <c r="Q1599" s="7">
        <f>IFERROR(WEEKNUM(Data7[[#This Row],[Date:]]),"")</f>
        <v>33</v>
      </c>
      <c r="R1599" s="6">
        <f t="shared" si="72"/>
        <v>45515</v>
      </c>
      <c r="S1599" s="6">
        <f>Data7[[#This Row],[Week Start]]+7</f>
        <v>45522</v>
      </c>
      <c r="T1599" s="7" t="str">
        <f t="shared" si="73"/>
        <v>8/11/2024 - 8/18/2024</v>
      </c>
      <c r="U1599" s="7" t="str">
        <f t="shared" si="74"/>
        <v>Time Card</v>
      </c>
      <c r="V1599" s="8" t="str">
        <f>RIGHT(TEXT(Data7[[#This Row],[Date:]],"mmddyyyy"),4)</f>
        <v>2024</v>
      </c>
      <c r="W1599" s="8" t="str">
        <f>MID(TEXT(Data7[[#This Row],[Date:]],"mmddyyyy"),3,2)</f>
        <v>14</v>
      </c>
      <c r="X1599" s="8" t="str">
        <f>LEFT(TEXT(Data7[[#This Row],[Date:]],"mmddyyyy"),2)</f>
        <v>08</v>
      </c>
      <c r="Y1599" s="6">
        <f>DATE(Data7[[#This Row],[Year]],Data7[[#This Row],[Month]],Data7[[#This Row],[Day]])</f>
        <v>45518</v>
      </c>
    </row>
    <row r="1600" spans="1:25" x14ac:dyDescent="0.3">
      <c r="A1600" s="5">
        <v>45518.568421875003</v>
      </c>
      <c r="B1600" s="7" t="s">
        <v>35</v>
      </c>
      <c r="C1600" s="6" t="s">
        <v>2047</v>
      </c>
      <c r="D1600" s="7" t="s">
        <v>2072</v>
      </c>
      <c r="E1600" s="8">
        <v>8</v>
      </c>
      <c r="F1600" s="7" t="s">
        <v>68</v>
      </c>
      <c r="G1600" s="7" t="s">
        <v>68</v>
      </c>
      <c r="H1600" s="7" t="s">
        <v>912</v>
      </c>
      <c r="I1600" s="7" t="s">
        <v>44</v>
      </c>
      <c r="J1600" s="19" t="str">
        <f>IFERROR(INDEX('Employee Info'!$C$3:$E$200,MATCH(Data7[[#This Row],[Name:]],'Employee Info'!$B$3:$B$200,0),MATCH(Data7[[#This Row],[Hours Type:]],'Employee Info'!$C$2:$E$2,0)),"")</f>
        <v/>
      </c>
      <c r="K1600" s="19" t="str">
        <f>IFERROR(INDEX('Employee Info'!$C$3:$J$200,MATCH(Data7[[#This Row],[Name:]],'Employee Info'!$B$3:$B$200,0),MATCH(Data7[[#Headers],[Truck]],'Employee Info'!$C$2:$J$2,0)),"")</f>
        <v/>
      </c>
      <c r="L1600" s="19" t="str">
        <f>IFERROR(INDEX('Employee Info'!$C$3:$J$200,MATCH(Data7[[#This Row],[Name:]],'Employee Info'!$B$3:$B$200,0),MATCH(Data7[[#Headers],[Phone]],'Employee Info'!$C$2:$J$2,0)),"")</f>
        <v/>
      </c>
      <c r="M1600" s="19" t="str">
        <f>IFERROR(INDEX('Employee Info'!$C$3:$J$200,MATCH(Data7[[#This Row],[Name:]],'Employee Info'!$B$3:$B$200,0),MATCH(Data7[[#Headers],[Tech]],'Employee Info'!$C$2:$J$2,0)),"")</f>
        <v/>
      </c>
      <c r="N1600" s="19" t="str">
        <f>IFERROR(INDEX('Employee Info'!$C$3:$J$200,MATCH(Data7[[#This Row],[Name:]],'Employee Info'!$B$3:$B$200,0),MATCH(Data7[[#Headers],[Other]],'Employee Info'!$C$2:$J$2,0)),"")</f>
        <v/>
      </c>
      <c r="O1600" s="19">
        <f>IFERROR((Data7[[#This Row],[Hours:]]*SUM(Data7[[#This Row],[Rate]:[Other]])),"")</f>
        <v>0</v>
      </c>
      <c r="P1600" s="7" t="str">
        <f>IF(Data7[[#This Row],[WO'#:]]="","Riley #","WO#")</f>
        <v>Riley #</v>
      </c>
      <c r="Q1600" s="7">
        <f>IFERROR(WEEKNUM(Data7[[#This Row],[Date:]]),"")</f>
        <v>33</v>
      </c>
      <c r="R1600" s="6">
        <f t="shared" si="72"/>
        <v>45515</v>
      </c>
      <c r="S1600" s="6">
        <f>Data7[[#This Row],[Week Start]]+7</f>
        <v>45522</v>
      </c>
      <c r="T1600" s="7" t="str">
        <f t="shared" si="73"/>
        <v>8/11/2024 - 8/18/2024</v>
      </c>
      <c r="U1600" s="7" t="str">
        <f t="shared" si="74"/>
        <v>Time Card</v>
      </c>
      <c r="V1600" s="8" t="str">
        <f>RIGHT(TEXT(Data7[[#This Row],[Date:]],"mmddyyyy"),4)</f>
        <v>2024</v>
      </c>
      <c r="W1600" s="8" t="str">
        <f>MID(TEXT(Data7[[#This Row],[Date:]],"mmddyyyy"),3,2)</f>
        <v>14</v>
      </c>
      <c r="X1600" s="8" t="str">
        <f>LEFT(TEXT(Data7[[#This Row],[Date:]],"mmddyyyy"),2)</f>
        <v>08</v>
      </c>
      <c r="Y1600" s="6">
        <f>DATE(Data7[[#This Row],[Year]],Data7[[#This Row],[Month]],Data7[[#This Row],[Day]])</f>
        <v>45518</v>
      </c>
    </row>
    <row r="1601" spans="1:25" x14ac:dyDescent="0.3">
      <c r="A1601" s="5">
        <v>45518.587445254627</v>
      </c>
      <c r="B1601" s="7" t="s">
        <v>65</v>
      </c>
      <c r="C1601" s="6" t="s">
        <v>2047</v>
      </c>
      <c r="D1601" s="7" t="s">
        <v>2073</v>
      </c>
      <c r="E1601" s="8">
        <v>8</v>
      </c>
      <c r="F1601" s="7" t="s">
        <v>68</v>
      </c>
      <c r="G1601" s="7" t="s">
        <v>68</v>
      </c>
      <c r="H1601" s="7" t="s">
        <v>536</v>
      </c>
      <c r="I1601" s="7" t="s">
        <v>44</v>
      </c>
      <c r="J1601" s="19" t="str">
        <f>IFERROR(INDEX('Employee Info'!$C$3:$E$200,MATCH(Data7[[#This Row],[Name:]],'Employee Info'!$B$3:$B$200,0),MATCH(Data7[[#This Row],[Hours Type:]],'Employee Info'!$C$2:$E$2,0)),"")</f>
        <v/>
      </c>
      <c r="K1601" s="19" t="str">
        <f>IFERROR(INDEX('Employee Info'!$C$3:$J$200,MATCH(Data7[[#This Row],[Name:]],'Employee Info'!$B$3:$B$200,0),MATCH(Data7[[#Headers],[Truck]],'Employee Info'!$C$2:$J$2,0)),"")</f>
        <v/>
      </c>
      <c r="L1601" s="19" t="str">
        <f>IFERROR(INDEX('Employee Info'!$C$3:$J$200,MATCH(Data7[[#This Row],[Name:]],'Employee Info'!$B$3:$B$200,0),MATCH(Data7[[#Headers],[Phone]],'Employee Info'!$C$2:$J$2,0)),"")</f>
        <v/>
      </c>
      <c r="M1601" s="19" t="str">
        <f>IFERROR(INDEX('Employee Info'!$C$3:$J$200,MATCH(Data7[[#This Row],[Name:]],'Employee Info'!$B$3:$B$200,0),MATCH(Data7[[#Headers],[Tech]],'Employee Info'!$C$2:$J$2,0)),"")</f>
        <v/>
      </c>
      <c r="N1601" s="19" t="str">
        <f>IFERROR(INDEX('Employee Info'!$C$3:$J$200,MATCH(Data7[[#This Row],[Name:]],'Employee Info'!$B$3:$B$200,0),MATCH(Data7[[#Headers],[Other]],'Employee Info'!$C$2:$J$2,0)),"")</f>
        <v/>
      </c>
      <c r="O1601" s="19">
        <f>IFERROR((Data7[[#This Row],[Hours:]]*SUM(Data7[[#This Row],[Rate]:[Other]])),"")</f>
        <v>0</v>
      </c>
      <c r="P1601" s="7" t="str">
        <f>IF(Data7[[#This Row],[WO'#:]]="","Riley #","WO#")</f>
        <v>Riley #</v>
      </c>
      <c r="Q1601" s="7">
        <f>IFERROR(WEEKNUM(Data7[[#This Row],[Date:]]),"")</f>
        <v>33</v>
      </c>
      <c r="R1601" s="6">
        <f t="shared" si="72"/>
        <v>45515</v>
      </c>
      <c r="S1601" s="6">
        <f>Data7[[#This Row],[Week Start]]+7</f>
        <v>45522</v>
      </c>
      <c r="T1601" s="7" t="str">
        <f t="shared" si="73"/>
        <v>8/11/2024 - 8/18/2024</v>
      </c>
      <c r="U1601" s="7" t="str">
        <f t="shared" si="74"/>
        <v>Time Card</v>
      </c>
      <c r="V1601" s="8" t="str">
        <f>RIGHT(TEXT(Data7[[#This Row],[Date:]],"mmddyyyy"),4)</f>
        <v>2024</v>
      </c>
      <c r="W1601" s="8" t="str">
        <f>MID(TEXT(Data7[[#This Row],[Date:]],"mmddyyyy"),3,2)</f>
        <v>14</v>
      </c>
      <c r="X1601" s="8" t="str">
        <f>LEFT(TEXT(Data7[[#This Row],[Date:]],"mmddyyyy"),2)</f>
        <v>08</v>
      </c>
      <c r="Y1601" s="6">
        <f>DATE(Data7[[#This Row],[Year]],Data7[[#This Row],[Month]],Data7[[#This Row],[Day]])</f>
        <v>45518</v>
      </c>
    </row>
    <row r="1602" spans="1:25" x14ac:dyDescent="0.3">
      <c r="A1602" s="5">
        <v>45519.251921064817</v>
      </c>
      <c r="B1602" s="7" t="s">
        <v>23</v>
      </c>
      <c r="C1602" s="6" t="s">
        <v>2047</v>
      </c>
      <c r="D1602" s="7" t="s">
        <v>2073</v>
      </c>
      <c r="E1602" s="8">
        <v>8</v>
      </c>
      <c r="F1602" s="7" t="s">
        <v>68</v>
      </c>
      <c r="G1602" s="7" t="s">
        <v>68</v>
      </c>
      <c r="H1602" s="7" t="s">
        <v>536</v>
      </c>
      <c r="I1602" s="7" t="s">
        <v>44</v>
      </c>
      <c r="J1602" s="19" t="str">
        <f>IFERROR(INDEX('Employee Info'!$C$3:$E$200,MATCH(Data7[[#This Row],[Name:]],'Employee Info'!$B$3:$B$200,0),MATCH(Data7[[#This Row],[Hours Type:]],'Employee Info'!$C$2:$E$2,0)),"")</f>
        <v/>
      </c>
      <c r="K1602" s="19" t="str">
        <f>IFERROR(INDEX('Employee Info'!$C$3:$J$200,MATCH(Data7[[#This Row],[Name:]],'Employee Info'!$B$3:$B$200,0),MATCH(Data7[[#Headers],[Truck]],'Employee Info'!$C$2:$J$2,0)),"")</f>
        <v/>
      </c>
      <c r="L1602" s="19" t="str">
        <f>IFERROR(INDEX('Employee Info'!$C$3:$J$200,MATCH(Data7[[#This Row],[Name:]],'Employee Info'!$B$3:$B$200,0),MATCH(Data7[[#Headers],[Phone]],'Employee Info'!$C$2:$J$2,0)),"")</f>
        <v/>
      </c>
      <c r="M1602" s="19" t="str">
        <f>IFERROR(INDEX('Employee Info'!$C$3:$J$200,MATCH(Data7[[#This Row],[Name:]],'Employee Info'!$B$3:$B$200,0),MATCH(Data7[[#Headers],[Tech]],'Employee Info'!$C$2:$J$2,0)),"")</f>
        <v/>
      </c>
      <c r="N1602" s="19" t="str">
        <f>IFERROR(INDEX('Employee Info'!$C$3:$J$200,MATCH(Data7[[#This Row],[Name:]],'Employee Info'!$B$3:$B$200,0),MATCH(Data7[[#Headers],[Other]],'Employee Info'!$C$2:$J$2,0)),"")</f>
        <v/>
      </c>
      <c r="O1602" s="19">
        <f>IFERROR((Data7[[#This Row],[Hours:]]*SUM(Data7[[#This Row],[Rate]:[Other]])),"")</f>
        <v>0</v>
      </c>
      <c r="P1602" s="7" t="str">
        <f>IF(Data7[[#This Row],[WO'#:]]="","Riley #","WO#")</f>
        <v>Riley #</v>
      </c>
      <c r="Q1602" s="7">
        <f>IFERROR(WEEKNUM(Data7[[#This Row],[Date:]]),"")</f>
        <v>33</v>
      </c>
      <c r="R1602" s="6">
        <f t="shared" ref="R1602:R1665" si="75">DATE(RIGHT(TEXT(C1602,"mm/dd/yyyy"),4),1,1)+(Q1602-1)*7-(WEEKDAY(DATE(RIGHT(TEXT(C1602,"mm/dd/yyyy"),4),1,1)))+1</f>
        <v>45515</v>
      </c>
      <c r="S1602" s="6">
        <f>Data7[[#This Row],[Week Start]]+7</f>
        <v>45522</v>
      </c>
      <c r="T1602" s="7" t="str">
        <f t="shared" ref="T1602:T1665" si="76">IFERROR(TEXT(R1602, "m/d/yyyy") &amp; " - " &amp; TEXT(S1602, "m/d/yyyy"),"")</f>
        <v>8/11/2024 - 8/18/2024</v>
      </c>
      <c r="U1602" s="7" t="str">
        <f t="shared" ref="U1602:U1665" si="77">"Time Card"</f>
        <v>Time Card</v>
      </c>
      <c r="V1602" s="8" t="str">
        <f>RIGHT(TEXT(Data7[[#This Row],[Date:]],"mmddyyyy"),4)</f>
        <v>2024</v>
      </c>
      <c r="W1602" s="8" t="str">
        <f>MID(TEXT(Data7[[#This Row],[Date:]],"mmddyyyy"),3,2)</f>
        <v>14</v>
      </c>
      <c r="X1602" s="8" t="str">
        <f>LEFT(TEXT(Data7[[#This Row],[Date:]],"mmddyyyy"),2)</f>
        <v>08</v>
      </c>
      <c r="Y1602" s="6">
        <f>DATE(Data7[[#This Row],[Year]],Data7[[#This Row],[Month]],Data7[[#This Row],[Day]])</f>
        <v>45518</v>
      </c>
    </row>
    <row r="1603" spans="1:25" x14ac:dyDescent="0.3">
      <c r="A1603" s="5">
        <v>45521.41129398148</v>
      </c>
      <c r="B1603" s="7" t="s">
        <v>66</v>
      </c>
      <c r="C1603" s="6" t="s">
        <v>2047</v>
      </c>
      <c r="D1603" s="7" t="s">
        <v>1727</v>
      </c>
      <c r="E1603" s="8">
        <v>1</v>
      </c>
      <c r="F1603" s="7" t="s">
        <v>68</v>
      </c>
      <c r="G1603" s="7" t="s">
        <v>68</v>
      </c>
      <c r="H1603" s="7" t="s">
        <v>536</v>
      </c>
      <c r="I1603" s="7" t="s">
        <v>44</v>
      </c>
      <c r="J1603" s="19" t="str">
        <f>IFERROR(INDEX('Employee Info'!$C$3:$E$200,MATCH(Data7[[#This Row],[Name:]],'Employee Info'!$B$3:$B$200,0),MATCH(Data7[[#This Row],[Hours Type:]],'Employee Info'!$C$2:$E$2,0)),"")</f>
        <v/>
      </c>
      <c r="K1603" s="19" t="str">
        <f>IFERROR(INDEX('Employee Info'!$C$3:$J$200,MATCH(Data7[[#This Row],[Name:]],'Employee Info'!$B$3:$B$200,0),MATCH(Data7[[#Headers],[Truck]],'Employee Info'!$C$2:$J$2,0)),"")</f>
        <v/>
      </c>
      <c r="L1603" s="19" t="str">
        <f>IFERROR(INDEX('Employee Info'!$C$3:$J$200,MATCH(Data7[[#This Row],[Name:]],'Employee Info'!$B$3:$B$200,0),MATCH(Data7[[#Headers],[Phone]],'Employee Info'!$C$2:$J$2,0)),"")</f>
        <v/>
      </c>
      <c r="M1603" s="19" t="str">
        <f>IFERROR(INDEX('Employee Info'!$C$3:$J$200,MATCH(Data7[[#This Row],[Name:]],'Employee Info'!$B$3:$B$200,0),MATCH(Data7[[#Headers],[Tech]],'Employee Info'!$C$2:$J$2,0)),"")</f>
        <v/>
      </c>
      <c r="N1603" s="19" t="str">
        <f>IFERROR(INDEX('Employee Info'!$C$3:$J$200,MATCH(Data7[[#This Row],[Name:]],'Employee Info'!$B$3:$B$200,0),MATCH(Data7[[#Headers],[Other]],'Employee Info'!$C$2:$J$2,0)),"")</f>
        <v/>
      </c>
      <c r="O1603" s="19">
        <f>IFERROR((Data7[[#This Row],[Hours:]]*SUM(Data7[[#This Row],[Rate]:[Other]])),"")</f>
        <v>0</v>
      </c>
      <c r="P1603" s="7" t="str">
        <f>IF(Data7[[#This Row],[WO'#:]]="","Riley #","WO#")</f>
        <v>Riley #</v>
      </c>
      <c r="Q1603" s="7">
        <f>IFERROR(WEEKNUM(Data7[[#This Row],[Date:]]),"")</f>
        <v>33</v>
      </c>
      <c r="R1603" s="6">
        <f t="shared" si="75"/>
        <v>45515</v>
      </c>
      <c r="S1603" s="6">
        <f>Data7[[#This Row],[Week Start]]+7</f>
        <v>45522</v>
      </c>
      <c r="T1603" s="7" t="str">
        <f t="shared" si="76"/>
        <v>8/11/2024 - 8/18/2024</v>
      </c>
      <c r="U1603" s="7" t="str">
        <f t="shared" si="77"/>
        <v>Time Card</v>
      </c>
      <c r="V1603" s="8" t="str">
        <f>RIGHT(TEXT(Data7[[#This Row],[Date:]],"mmddyyyy"),4)</f>
        <v>2024</v>
      </c>
      <c r="W1603" s="8" t="str">
        <f>MID(TEXT(Data7[[#This Row],[Date:]],"mmddyyyy"),3,2)</f>
        <v>14</v>
      </c>
      <c r="X1603" s="8" t="str">
        <f>LEFT(TEXT(Data7[[#This Row],[Date:]],"mmddyyyy"),2)</f>
        <v>08</v>
      </c>
      <c r="Y1603" s="6">
        <f>DATE(Data7[[#This Row],[Year]],Data7[[#This Row],[Month]],Data7[[#This Row],[Day]])</f>
        <v>45518</v>
      </c>
    </row>
    <row r="1604" spans="1:25" x14ac:dyDescent="0.3">
      <c r="A1604" s="5">
        <v>45521.411980902776</v>
      </c>
      <c r="B1604" s="7" t="s">
        <v>66</v>
      </c>
      <c r="C1604" s="6" t="s">
        <v>2047</v>
      </c>
      <c r="D1604" s="7" t="s">
        <v>2081</v>
      </c>
      <c r="E1604" s="8">
        <v>1</v>
      </c>
      <c r="F1604" s="7" t="s">
        <v>68</v>
      </c>
      <c r="G1604" s="7" t="s">
        <v>68</v>
      </c>
      <c r="H1604" s="7" t="s">
        <v>912</v>
      </c>
      <c r="I1604" s="7" t="s">
        <v>44</v>
      </c>
      <c r="J1604" s="19" t="str">
        <f>IFERROR(INDEX('Employee Info'!$C$3:$E$200,MATCH(Data7[[#This Row],[Name:]],'Employee Info'!$B$3:$B$200,0),MATCH(Data7[[#This Row],[Hours Type:]],'Employee Info'!$C$2:$E$2,0)),"")</f>
        <v/>
      </c>
      <c r="K1604" s="19" t="str">
        <f>IFERROR(INDEX('Employee Info'!$C$3:$J$200,MATCH(Data7[[#This Row],[Name:]],'Employee Info'!$B$3:$B$200,0),MATCH(Data7[[#Headers],[Truck]],'Employee Info'!$C$2:$J$2,0)),"")</f>
        <v/>
      </c>
      <c r="L1604" s="19" t="str">
        <f>IFERROR(INDEX('Employee Info'!$C$3:$J$200,MATCH(Data7[[#This Row],[Name:]],'Employee Info'!$B$3:$B$200,0),MATCH(Data7[[#Headers],[Phone]],'Employee Info'!$C$2:$J$2,0)),"")</f>
        <v/>
      </c>
      <c r="M1604" s="19" t="str">
        <f>IFERROR(INDEX('Employee Info'!$C$3:$J$200,MATCH(Data7[[#This Row],[Name:]],'Employee Info'!$B$3:$B$200,0),MATCH(Data7[[#Headers],[Tech]],'Employee Info'!$C$2:$J$2,0)),"")</f>
        <v/>
      </c>
      <c r="N1604" s="19" t="str">
        <f>IFERROR(INDEX('Employee Info'!$C$3:$J$200,MATCH(Data7[[#This Row],[Name:]],'Employee Info'!$B$3:$B$200,0),MATCH(Data7[[#Headers],[Other]],'Employee Info'!$C$2:$J$2,0)),"")</f>
        <v/>
      </c>
      <c r="O1604" s="19">
        <f>IFERROR((Data7[[#This Row],[Hours:]]*SUM(Data7[[#This Row],[Rate]:[Other]])),"")</f>
        <v>0</v>
      </c>
      <c r="P1604" s="7" t="str">
        <f>IF(Data7[[#This Row],[WO'#:]]="","Riley #","WO#")</f>
        <v>Riley #</v>
      </c>
      <c r="Q1604" s="7">
        <f>IFERROR(WEEKNUM(Data7[[#This Row],[Date:]]),"")</f>
        <v>33</v>
      </c>
      <c r="R1604" s="6">
        <f t="shared" si="75"/>
        <v>45515</v>
      </c>
      <c r="S1604" s="6">
        <f>Data7[[#This Row],[Week Start]]+7</f>
        <v>45522</v>
      </c>
      <c r="T1604" s="7" t="str">
        <f t="shared" si="76"/>
        <v>8/11/2024 - 8/18/2024</v>
      </c>
      <c r="U1604" s="7" t="str">
        <f t="shared" si="77"/>
        <v>Time Card</v>
      </c>
      <c r="V1604" s="8" t="str">
        <f>RIGHT(TEXT(Data7[[#This Row],[Date:]],"mmddyyyy"),4)</f>
        <v>2024</v>
      </c>
      <c r="W1604" s="8" t="str">
        <f>MID(TEXT(Data7[[#This Row],[Date:]],"mmddyyyy"),3,2)</f>
        <v>14</v>
      </c>
      <c r="X1604" s="8" t="str">
        <f>LEFT(TEXT(Data7[[#This Row],[Date:]],"mmddyyyy"),2)</f>
        <v>08</v>
      </c>
      <c r="Y1604" s="6">
        <f>DATE(Data7[[#This Row],[Year]],Data7[[#This Row],[Month]],Data7[[#This Row],[Day]])</f>
        <v>45518</v>
      </c>
    </row>
    <row r="1605" spans="1:25" x14ac:dyDescent="0.3">
      <c r="A1605" s="5">
        <v>45521.413575810184</v>
      </c>
      <c r="B1605" s="7" t="s">
        <v>66</v>
      </c>
      <c r="C1605" s="6" t="s">
        <v>2047</v>
      </c>
      <c r="D1605" s="7" t="s">
        <v>2082</v>
      </c>
      <c r="E1605" s="8">
        <v>1</v>
      </c>
      <c r="F1605" s="7" t="s">
        <v>68</v>
      </c>
      <c r="G1605" s="7" t="s">
        <v>68</v>
      </c>
      <c r="H1605" s="7" t="s">
        <v>1960</v>
      </c>
      <c r="I1605" s="7" t="s">
        <v>44</v>
      </c>
      <c r="J1605" s="19" t="str">
        <f>IFERROR(INDEX('Employee Info'!$C$3:$E$200,MATCH(Data7[[#This Row],[Name:]],'Employee Info'!$B$3:$B$200,0),MATCH(Data7[[#This Row],[Hours Type:]],'Employee Info'!$C$2:$E$2,0)),"")</f>
        <v/>
      </c>
      <c r="K1605" s="19" t="str">
        <f>IFERROR(INDEX('Employee Info'!$C$3:$J$200,MATCH(Data7[[#This Row],[Name:]],'Employee Info'!$B$3:$B$200,0),MATCH(Data7[[#Headers],[Truck]],'Employee Info'!$C$2:$J$2,0)),"")</f>
        <v/>
      </c>
      <c r="L1605" s="19" t="str">
        <f>IFERROR(INDEX('Employee Info'!$C$3:$J$200,MATCH(Data7[[#This Row],[Name:]],'Employee Info'!$B$3:$B$200,0),MATCH(Data7[[#Headers],[Phone]],'Employee Info'!$C$2:$J$2,0)),"")</f>
        <v/>
      </c>
      <c r="M1605" s="19" t="str">
        <f>IFERROR(INDEX('Employee Info'!$C$3:$J$200,MATCH(Data7[[#This Row],[Name:]],'Employee Info'!$B$3:$B$200,0),MATCH(Data7[[#Headers],[Tech]],'Employee Info'!$C$2:$J$2,0)),"")</f>
        <v/>
      </c>
      <c r="N1605" s="19" t="str">
        <f>IFERROR(INDEX('Employee Info'!$C$3:$J$200,MATCH(Data7[[#This Row],[Name:]],'Employee Info'!$B$3:$B$200,0),MATCH(Data7[[#Headers],[Other]],'Employee Info'!$C$2:$J$2,0)),"")</f>
        <v/>
      </c>
      <c r="O1605" s="19">
        <f>IFERROR((Data7[[#This Row],[Hours:]]*SUM(Data7[[#This Row],[Rate]:[Other]])),"")</f>
        <v>0</v>
      </c>
      <c r="P1605" s="7" t="str">
        <f>IF(Data7[[#This Row],[WO'#:]]="","Riley #","WO#")</f>
        <v>Riley #</v>
      </c>
      <c r="Q1605" s="7">
        <f>IFERROR(WEEKNUM(Data7[[#This Row],[Date:]]),"")</f>
        <v>33</v>
      </c>
      <c r="R1605" s="6">
        <f t="shared" si="75"/>
        <v>45515</v>
      </c>
      <c r="S1605" s="6">
        <f>Data7[[#This Row],[Week Start]]+7</f>
        <v>45522</v>
      </c>
      <c r="T1605" s="7" t="str">
        <f t="shared" si="76"/>
        <v>8/11/2024 - 8/18/2024</v>
      </c>
      <c r="U1605" s="7" t="str">
        <f t="shared" si="77"/>
        <v>Time Card</v>
      </c>
      <c r="V1605" s="8" t="str">
        <f>RIGHT(TEXT(Data7[[#This Row],[Date:]],"mmddyyyy"),4)</f>
        <v>2024</v>
      </c>
      <c r="W1605" s="8" t="str">
        <f>MID(TEXT(Data7[[#This Row],[Date:]],"mmddyyyy"),3,2)</f>
        <v>14</v>
      </c>
      <c r="X1605" s="8" t="str">
        <f>LEFT(TEXT(Data7[[#This Row],[Date:]],"mmddyyyy"),2)</f>
        <v>08</v>
      </c>
      <c r="Y1605" s="6">
        <f>DATE(Data7[[#This Row],[Year]],Data7[[#This Row],[Month]],Data7[[#This Row],[Day]])</f>
        <v>45518</v>
      </c>
    </row>
    <row r="1606" spans="1:25" x14ac:dyDescent="0.3">
      <c r="A1606" s="5">
        <v>45521.414850462963</v>
      </c>
      <c r="B1606" s="7" t="s">
        <v>66</v>
      </c>
      <c r="C1606" s="6" t="s">
        <v>2047</v>
      </c>
      <c r="D1606" s="7" t="s">
        <v>2084</v>
      </c>
      <c r="E1606" s="8">
        <v>1</v>
      </c>
      <c r="F1606" s="7" t="s">
        <v>68</v>
      </c>
      <c r="G1606" s="7" t="s">
        <v>68</v>
      </c>
      <c r="H1606" s="7" t="s">
        <v>922</v>
      </c>
      <c r="I1606" s="7" t="s">
        <v>44</v>
      </c>
      <c r="J1606" s="19" t="str">
        <f>IFERROR(INDEX('Employee Info'!$C$3:$E$200,MATCH(Data7[[#This Row],[Name:]],'Employee Info'!$B$3:$B$200,0),MATCH(Data7[[#This Row],[Hours Type:]],'Employee Info'!$C$2:$E$2,0)),"")</f>
        <v/>
      </c>
      <c r="K1606" s="19" t="str">
        <f>IFERROR(INDEX('Employee Info'!$C$3:$J$200,MATCH(Data7[[#This Row],[Name:]],'Employee Info'!$B$3:$B$200,0),MATCH(Data7[[#Headers],[Truck]],'Employee Info'!$C$2:$J$2,0)),"")</f>
        <v/>
      </c>
      <c r="L1606" s="19" t="str">
        <f>IFERROR(INDEX('Employee Info'!$C$3:$J$200,MATCH(Data7[[#This Row],[Name:]],'Employee Info'!$B$3:$B$200,0),MATCH(Data7[[#Headers],[Phone]],'Employee Info'!$C$2:$J$2,0)),"")</f>
        <v/>
      </c>
      <c r="M1606" s="19" t="str">
        <f>IFERROR(INDEX('Employee Info'!$C$3:$J$200,MATCH(Data7[[#This Row],[Name:]],'Employee Info'!$B$3:$B$200,0),MATCH(Data7[[#Headers],[Tech]],'Employee Info'!$C$2:$J$2,0)),"")</f>
        <v/>
      </c>
      <c r="N1606" s="19" t="str">
        <f>IFERROR(INDEX('Employee Info'!$C$3:$J$200,MATCH(Data7[[#This Row],[Name:]],'Employee Info'!$B$3:$B$200,0),MATCH(Data7[[#Headers],[Other]],'Employee Info'!$C$2:$J$2,0)),"")</f>
        <v/>
      </c>
      <c r="O1606" s="19">
        <f>IFERROR((Data7[[#This Row],[Hours:]]*SUM(Data7[[#This Row],[Rate]:[Other]])),"")</f>
        <v>0</v>
      </c>
      <c r="P1606" s="7" t="str">
        <f>IF(Data7[[#This Row],[WO'#:]]="","Riley #","WO#")</f>
        <v>Riley #</v>
      </c>
      <c r="Q1606" s="7">
        <f>IFERROR(WEEKNUM(Data7[[#This Row],[Date:]]),"")</f>
        <v>33</v>
      </c>
      <c r="R1606" s="6">
        <f t="shared" si="75"/>
        <v>45515</v>
      </c>
      <c r="S1606" s="6">
        <f>Data7[[#This Row],[Week Start]]+7</f>
        <v>45522</v>
      </c>
      <c r="T1606" s="7" t="str">
        <f t="shared" si="76"/>
        <v>8/11/2024 - 8/18/2024</v>
      </c>
      <c r="U1606" s="7" t="str">
        <f t="shared" si="77"/>
        <v>Time Card</v>
      </c>
      <c r="V1606" s="8" t="str">
        <f>RIGHT(TEXT(Data7[[#This Row],[Date:]],"mmddyyyy"),4)</f>
        <v>2024</v>
      </c>
      <c r="W1606" s="8" t="str">
        <f>MID(TEXT(Data7[[#This Row],[Date:]],"mmddyyyy"),3,2)</f>
        <v>14</v>
      </c>
      <c r="X1606" s="8" t="str">
        <f>LEFT(TEXT(Data7[[#This Row],[Date:]],"mmddyyyy"),2)</f>
        <v>08</v>
      </c>
      <c r="Y1606" s="6">
        <f>DATE(Data7[[#This Row],[Year]],Data7[[#This Row],[Month]],Data7[[#This Row],[Day]])</f>
        <v>45518</v>
      </c>
    </row>
    <row r="1607" spans="1:25" x14ac:dyDescent="0.3">
      <c r="A1607" s="5">
        <v>45521.417847106481</v>
      </c>
      <c r="B1607" s="7" t="s">
        <v>66</v>
      </c>
      <c r="C1607" s="6" t="s">
        <v>2047</v>
      </c>
      <c r="D1607" s="7" t="s">
        <v>2086</v>
      </c>
      <c r="E1607" s="8">
        <v>4</v>
      </c>
      <c r="F1607" s="7">
        <v>6984733</v>
      </c>
      <c r="G1607" s="7" t="s">
        <v>68</v>
      </c>
      <c r="H1607" s="7" t="s">
        <v>756</v>
      </c>
      <c r="I1607" s="7" t="s">
        <v>44</v>
      </c>
      <c r="J1607" s="19" t="str">
        <f>IFERROR(INDEX('Employee Info'!$C$3:$E$200,MATCH(Data7[[#This Row],[Name:]],'Employee Info'!$B$3:$B$200,0),MATCH(Data7[[#This Row],[Hours Type:]],'Employee Info'!$C$2:$E$2,0)),"")</f>
        <v/>
      </c>
      <c r="K1607" s="19" t="str">
        <f>IFERROR(INDEX('Employee Info'!$C$3:$J$200,MATCH(Data7[[#This Row],[Name:]],'Employee Info'!$B$3:$B$200,0),MATCH(Data7[[#Headers],[Truck]],'Employee Info'!$C$2:$J$2,0)),"")</f>
        <v/>
      </c>
      <c r="L1607" s="19" t="str">
        <f>IFERROR(INDEX('Employee Info'!$C$3:$J$200,MATCH(Data7[[#This Row],[Name:]],'Employee Info'!$B$3:$B$200,0),MATCH(Data7[[#Headers],[Phone]],'Employee Info'!$C$2:$J$2,0)),"")</f>
        <v/>
      </c>
      <c r="M1607" s="19" t="str">
        <f>IFERROR(INDEX('Employee Info'!$C$3:$J$200,MATCH(Data7[[#This Row],[Name:]],'Employee Info'!$B$3:$B$200,0),MATCH(Data7[[#Headers],[Tech]],'Employee Info'!$C$2:$J$2,0)),"")</f>
        <v/>
      </c>
      <c r="N1607" s="19" t="str">
        <f>IFERROR(INDEX('Employee Info'!$C$3:$J$200,MATCH(Data7[[#This Row],[Name:]],'Employee Info'!$B$3:$B$200,0),MATCH(Data7[[#Headers],[Other]],'Employee Info'!$C$2:$J$2,0)),"")</f>
        <v/>
      </c>
      <c r="O1607" s="19">
        <f>IFERROR((Data7[[#This Row],[Hours:]]*SUM(Data7[[#This Row],[Rate]:[Other]])),"")</f>
        <v>0</v>
      </c>
      <c r="P1607" s="7" t="str">
        <f>IF(Data7[[#This Row],[WO'#:]]="","Riley #","WO#")</f>
        <v>WO#</v>
      </c>
      <c r="Q1607" s="7">
        <f>IFERROR(WEEKNUM(Data7[[#This Row],[Date:]]),"")</f>
        <v>33</v>
      </c>
      <c r="R1607" s="6">
        <f t="shared" si="75"/>
        <v>45515</v>
      </c>
      <c r="S1607" s="6">
        <f>Data7[[#This Row],[Week Start]]+7</f>
        <v>45522</v>
      </c>
      <c r="T1607" s="7" t="str">
        <f t="shared" si="76"/>
        <v>8/11/2024 - 8/18/2024</v>
      </c>
      <c r="U1607" s="7" t="str">
        <f t="shared" si="77"/>
        <v>Time Card</v>
      </c>
      <c r="V1607" s="8" t="str">
        <f>RIGHT(TEXT(Data7[[#This Row],[Date:]],"mmddyyyy"),4)</f>
        <v>2024</v>
      </c>
      <c r="W1607" s="8" t="str">
        <f>MID(TEXT(Data7[[#This Row],[Date:]],"mmddyyyy"),3,2)</f>
        <v>14</v>
      </c>
      <c r="X1607" s="8" t="str">
        <f>LEFT(TEXT(Data7[[#This Row],[Date:]],"mmddyyyy"),2)</f>
        <v>08</v>
      </c>
      <c r="Y1607" s="6">
        <f>DATE(Data7[[#This Row],[Year]],Data7[[#This Row],[Month]],Data7[[#This Row],[Day]])</f>
        <v>45518</v>
      </c>
    </row>
    <row r="1608" spans="1:25" x14ac:dyDescent="0.3">
      <c r="A1608" s="5">
        <v>45521.418146296295</v>
      </c>
      <c r="B1608" s="7" t="s">
        <v>66</v>
      </c>
      <c r="C1608" s="6" t="s">
        <v>2047</v>
      </c>
      <c r="D1608" s="7" t="s">
        <v>2086</v>
      </c>
      <c r="E1608" s="8">
        <v>1</v>
      </c>
      <c r="F1608" s="7">
        <v>6984733</v>
      </c>
      <c r="G1608" s="7" t="s">
        <v>68</v>
      </c>
      <c r="H1608" s="7" t="s">
        <v>756</v>
      </c>
      <c r="I1608" s="7" t="s">
        <v>45</v>
      </c>
      <c r="J1608" s="19" t="str">
        <f>IFERROR(INDEX('Employee Info'!$C$3:$E$200,MATCH(Data7[[#This Row],[Name:]],'Employee Info'!$B$3:$B$200,0),MATCH(Data7[[#This Row],[Hours Type:]],'Employee Info'!$C$2:$E$2,0)),"")</f>
        <v/>
      </c>
      <c r="K1608" s="19" t="str">
        <f>IFERROR(INDEX('Employee Info'!$C$3:$J$200,MATCH(Data7[[#This Row],[Name:]],'Employee Info'!$B$3:$B$200,0),MATCH(Data7[[#Headers],[Truck]],'Employee Info'!$C$2:$J$2,0)),"")</f>
        <v/>
      </c>
      <c r="L1608" s="19" t="str">
        <f>IFERROR(INDEX('Employee Info'!$C$3:$J$200,MATCH(Data7[[#This Row],[Name:]],'Employee Info'!$B$3:$B$200,0),MATCH(Data7[[#Headers],[Phone]],'Employee Info'!$C$2:$J$2,0)),"")</f>
        <v/>
      </c>
      <c r="M1608" s="19" t="str">
        <f>IFERROR(INDEX('Employee Info'!$C$3:$J$200,MATCH(Data7[[#This Row],[Name:]],'Employee Info'!$B$3:$B$200,0),MATCH(Data7[[#Headers],[Tech]],'Employee Info'!$C$2:$J$2,0)),"")</f>
        <v/>
      </c>
      <c r="N1608" s="19" t="str">
        <f>IFERROR(INDEX('Employee Info'!$C$3:$J$200,MATCH(Data7[[#This Row],[Name:]],'Employee Info'!$B$3:$B$200,0),MATCH(Data7[[#Headers],[Other]],'Employee Info'!$C$2:$J$2,0)),"")</f>
        <v/>
      </c>
      <c r="O1608" s="19">
        <f>IFERROR((Data7[[#This Row],[Hours:]]*SUM(Data7[[#This Row],[Rate]:[Other]])),"")</f>
        <v>0</v>
      </c>
      <c r="P1608" s="7" t="str">
        <f>IF(Data7[[#This Row],[WO'#:]]="","Riley #","WO#")</f>
        <v>WO#</v>
      </c>
      <c r="Q1608" s="7">
        <f>IFERROR(WEEKNUM(Data7[[#This Row],[Date:]]),"")</f>
        <v>33</v>
      </c>
      <c r="R1608" s="6">
        <f t="shared" si="75"/>
        <v>45515</v>
      </c>
      <c r="S1608" s="6">
        <f>Data7[[#This Row],[Week Start]]+7</f>
        <v>45522</v>
      </c>
      <c r="T1608" s="7" t="str">
        <f t="shared" si="76"/>
        <v>8/11/2024 - 8/18/2024</v>
      </c>
      <c r="U1608" s="7" t="str">
        <f t="shared" si="77"/>
        <v>Time Card</v>
      </c>
      <c r="V1608" s="8" t="str">
        <f>RIGHT(TEXT(Data7[[#This Row],[Date:]],"mmddyyyy"),4)</f>
        <v>2024</v>
      </c>
      <c r="W1608" s="8" t="str">
        <f>MID(TEXT(Data7[[#This Row],[Date:]],"mmddyyyy"),3,2)</f>
        <v>14</v>
      </c>
      <c r="X1608" s="8" t="str">
        <f>LEFT(TEXT(Data7[[#This Row],[Date:]],"mmddyyyy"),2)</f>
        <v>08</v>
      </c>
      <c r="Y1608" s="6">
        <f>DATE(Data7[[#This Row],[Year]],Data7[[#This Row],[Month]],Data7[[#This Row],[Day]])</f>
        <v>45518</v>
      </c>
    </row>
    <row r="1609" spans="1:25" x14ac:dyDescent="0.3">
      <c r="A1609" s="5">
        <v>45519.573736226848</v>
      </c>
      <c r="B1609" s="7" t="s">
        <v>31</v>
      </c>
      <c r="C1609" s="6" t="s">
        <v>2075</v>
      </c>
      <c r="D1609" s="7" t="s">
        <v>2074</v>
      </c>
      <c r="E1609" s="8">
        <v>7</v>
      </c>
      <c r="F1609" s="7" t="s">
        <v>68</v>
      </c>
      <c r="G1609" s="7" t="s">
        <v>68</v>
      </c>
      <c r="H1609" s="7" t="s">
        <v>922</v>
      </c>
      <c r="I1609" s="7" t="s">
        <v>44</v>
      </c>
      <c r="J1609" s="19" t="str">
        <f>IFERROR(INDEX('Employee Info'!$C$3:$E$200,MATCH(Data7[[#This Row],[Name:]],'Employee Info'!$B$3:$B$200,0),MATCH(Data7[[#This Row],[Hours Type:]],'Employee Info'!$C$2:$E$2,0)),"")</f>
        <v/>
      </c>
      <c r="K1609" s="19" t="str">
        <f>IFERROR(INDEX('Employee Info'!$C$3:$J$200,MATCH(Data7[[#This Row],[Name:]],'Employee Info'!$B$3:$B$200,0),MATCH(Data7[[#Headers],[Truck]],'Employee Info'!$C$2:$J$2,0)),"")</f>
        <v/>
      </c>
      <c r="L1609" s="19" t="str">
        <f>IFERROR(INDEX('Employee Info'!$C$3:$J$200,MATCH(Data7[[#This Row],[Name:]],'Employee Info'!$B$3:$B$200,0),MATCH(Data7[[#Headers],[Phone]],'Employee Info'!$C$2:$J$2,0)),"")</f>
        <v/>
      </c>
      <c r="M1609" s="19" t="str">
        <f>IFERROR(INDEX('Employee Info'!$C$3:$J$200,MATCH(Data7[[#This Row],[Name:]],'Employee Info'!$B$3:$B$200,0),MATCH(Data7[[#Headers],[Tech]],'Employee Info'!$C$2:$J$2,0)),"")</f>
        <v/>
      </c>
      <c r="N1609" s="19" t="str">
        <f>IFERROR(INDEX('Employee Info'!$C$3:$J$200,MATCH(Data7[[#This Row],[Name:]],'Employee Info'!$B$3:$B$200,0),MATCH(Data7[[#Headers],[Other]],'Employee Info'!$C$2:$J$2,0)),"")</f>
        <v/>
      </c>
      <c r="O1609" s="19">
        <f>IFERROR((Data7[[#This Row],[Hours:]]*SUM(Data7[[#This Row],[Rate]:[Other]])),"")</f>
        <v>0</v>
      </c>
      <c r="P1609" s="7" t="str">
        <f>IF(Data7[[#This Row],[WO'#:]]="","Riley #","WO#")</f>
        <v>Riley #</v>
      </c>
      <c r="Q1609" s="7">
        <f>IFERROR(WEEKNUM(Data7[[#This Row],[Date:]]),"")</f>
        <v>33</v>
      </c>
      <c r="R1609" s="6">
        <f t="shared" si="75"/>
        <v>45515</v>
      </c>
      <c r="S1609" s="6">
        <f>Data7[[#This Row],[Week Start]]+7</f>
        <v>45522</v>
      </c>
      <c r="T1609" s="7" t="str">
        <f t="shared" si="76"/>
        <v>8/11/2024 - 8/18/2024</v>
      </c>
      <c r="U1609" s="7" t="str">
        <f t="shared" si="77"/>
        <v>Time Card</v>
      </c>
      <c r="V1609" s="8" t="str">
        <f>RIGHT(TEXT(Data7[[#This Row],[Date:]],"mmddyyyy"),4)</f>
        <v>2024</v>
      </c>
      <c r="W1609" s="8" t="str">
        <f>MID(TEXT(Data7[[#This Row],[Date:]],"mmddyyyy"),3,2)</f>
        <v>15</v>
      </c>
      <c r="X1609" s="8" t="str">
        <f>LEFT(TEXT(Data7[[#This Row],[Date:]],"mmddyyyy"),2)</f>
        <v>08</v>
      </c>
      <c r="Y1609" s="6">
        <f>DATE(Data7[[#This Row],[Year]],Data7[[#This Row],[Month]],Data7[[#This Row],[Day]])</f>
        <v>45519</v>
      </c>
    </row>
    <row r="1610" spans="1:25" x14ac:dyDescent="0.3">
      <c r="A1610" s="5">
        <v>45519.573954050924</v>
      </c>
      <c r="B1610" s="7" t="s">
        <v>34</v>
      </c>
      <c r="C1610" s="6" t="s">
        <v>2075</v>
      </c>
      <c r="D1610" s="7" t="s">
        <v>2074</v>
      </c>
      <c r="E1610" s="8">
        <v>7</v>
      </c>
      <c r="F1610" s="7" t="s">
        <v>68</v>
      </c>
      <c r="G1610" s="7" t="s">
        <v>68</v>
      </c>
      <c r="H1610" s="7" t="s">
        <v>922</v>
      </c>
      <c r="I1610" s="7" t="s">
        <v>44</v>
      </c>
      <c r="J1610" s="19" t="str">
        <f>IFERROR(INDEX('Employee Info'!$C$3:$E$200,MATCH(Data7[[#This Row],[Name:]],'Employee Info'!$B$3:$B$200,0),MATCH(Data7[[#This Row],[Hours Type:]],'Employee Info'!$C$2:$E$2,0)),"")</f>
        <v/>
      </c>
      <c r="K1610" s="19" t="str">
        <f>IFERROR(INDEX('Employee Info'!$C$3:$J$200,MATCH(Data7[[#This Row],[Name:]],'Employee Info'!$B$3:$B$200,0),MATCH(Data7[[#Headers],[Truck]],'Employee Info'!$C$2:$J$2,0)),"")</f>
        <v/>
      </c>
      <c r="L1610" s="19" t="str">
        <f>IFERROR(INDEX('Employee Info'!$C$3:$J$200,MATCH(Data7[[#This Row],[Name:]],'Employee Info'!$B$3:$B$200,0),MATCH(Data7[[#Headers],[Phone]],'Employee Info'!$C$2:$J$2,0)),"")</f>
        <v/>
      </c>
      <c r="M1610" s="19" t="str">
        <f>IFERROR(INDEX('Employee Info'!$C$3:$J$200,MATCH(Data7[[#This Row],[Name:]],'Employee Info'!$B$3:$B$200,0),MATCH(Data7[[#Headers],[Tech]],'Employee Info'!$C$2:$J$2,0)),"")</f>
        <v/>
      </c>
      <c r="N1610" s="19" t="str">
        <f>IFERROR(INDEX('Employee Info'!$C$3:$J$200,MATCH(Data7[[#This Row],[Name:]],'Employee Info'!$B$3:$B$200,0),MATCH(Data7[[#Headers],[Other]],'Employee Info'!$C$2:$J$2,0)),"")</f>
        <v/>
      </c>
      <c r="O1610" s="19">
        <f>IFERROR((Data7[[#This Row],[Hours:]]*SUM(Data7[[#This Row],[Rate]:[Other]])),"")</f>
        <v>0</v>
      </c>
      <c r="P1610" s="7" t="str">
        <f>IF(Data7[[#This Row],[WO'#:]]="","Riley #","WO#")</f>
        <v>Riley #</v>
      </c>
      <c r="Q1610" s="7">
        <f>IFERROR(WEEKNUM(Data7[[#This Row],[Date:]]),"")</f>
        <v>33</v>
      </c>
      <c r="R1610" s="6">
        <f t="shared" si="75"/>
        <v>45515</v>
      </c>
      <c r="S1610" s="6">
        <f>Data7[[#This Row],[Week Start]]+7</f>
        <v>45522</v>
      </c>
      <c r="T1610" s="7" t="str">
        <f t="shared" si="76"/>
        <v>8/11/2024 - 8/18/2024</v>
      </c>
      <c r="U1610" s="7" t="str">
        <f t="shared" si="77"/>
        <v>Time Card</v>
      </c>
      <c r="V1610" s="8" t="str">
        <f>RIGHT(TEXT(Data7[[#This Row],[Date:]],"mmddyyyy"),4)</f>
        <v>2024</v>
      </c>
      <c r="W1610" s="8" t="str">
        <f>MID(TEXT(Data7[[#This Row],[Date:]],"mmddyyyy"),3,2)</f>
        <v>15</v>
      </c>
      <c r="X1610" s="8" t="str">
        <f>LEFT(TEXT(Data7[[#This Row],[Date:]],"mmddyyyy"),2)</f>
        <v>08</v>
      </c>
      <c r="Y1610" s="6">
        <f>DATE(Data7[[#This Row],[Year]],Data7[[#This Row],[Month]],Data7[[#This Row],[Day]])</f>
        <v>45519</v>
      </c>
    </row>
    <row r="1611" spans="1:25" x14ac:dyDescent="0.3">
      <c r="A1611" s="5">
        <v>45519.574580787033</v>
      </c>
      <c r="B1611" s="7" t="s">
        <v>34</v>
      </c>
      <c r="C1611" s="6" t="s">
        <v>2075</v>
      </c>
      <c r="D1611" s="7" t="s">
        <v>2041</v>
      </c>
      <c r="E1611" s="8">
        <v>1</v>
      </c>
      <c r="F1611" s="7" t="s">
        <v>68</v>
      </c>
      <c r="G1611" s="7" t="s">
        <v>68</v>
      </c>
      <c r="H1611" s="7" t="s">
        <v>1960</v>
      </c>
      <c r="I1611" s="7" t="s">
        <v>44</v>
      </c>
      <c r="J1611" s="19" t="str">
        <f>IFERROR(INDEX('Employee Info'!$C$3:$E$200,MATCH(Data7[[#This Row],[Name:]],'Employee Info'!$B$3:$B$200,0),MATCH(Data7[[#This Row],[Hours Type:]],'Employee Info'!$C$2:$E$2,0)),"")</f>
        <v/>
      </c>
      <c r="K1611" s="19" t="str">
        <f>IFERROR(INDEX('Employee Info'!$C$3:$J$200,MATCH(Data7[[#This Row],[Name:]],'Employee Info'!$B$3:$B$200,0),MATCH(Data7[[#Headers],[Truck]],'Employee Info'!$C$2:$J$2,0)),"")</f>
        <v/>
      </c>
      <c r="L1611" s="19" t="str">
        <f>IFERROR(INDEX('Employee Info'!$C$3:$J$200,MATCH(Data7[[#This Row],[Name:]],'Employee Info'!$B$3:$B$200,0),MATCH(Data7[[#Headers],[Phone]],'Employee Info'!$C$2:$J$2,0)),"")</f>
        <v/>
      </c>
      <c r="M1611" s="19" t="str">
        <f>IFERROR(INDEX('Employee Info'!$C$3:$J$200,MATCH(Data7[[#This Row],[Name:]],'Employee Info'!$B$3:$B$200,0),MATCH(Data7[[#Headers],[Tech]],'Employee Info'!$C$2:$J$2,0)),"")</f>
        <v/>
      </c>
      <c r="N1611" s="19" t="str">
        <f>IFERROR(INDEX('Employee Info'!$C$3:$J$200,MATCH(Data7[[#This Row],[Name:]],'Employee Info'!$B$3:$B$200,0),MATCH(Data7[[#Headers],[Other]],'Employee Info'!$C$2:$J$2,0)),"")</f>
        <v/>
      </c>
      <c r="O1611" s="19">
        <f>IFERROR((Data7[[#This Row],[Hours:]]*SUM(Data7[[#This Row],[Rate]:[Other]])),"")</f>
        <v>0</v>
      </c>
      <c r="P1611" s="7" t="str">
        <f>IF(Data7[[#This Row],[WO'#:]]="","Riley #","WO#")</f>
        <v>Riley #</v>
      </c>
      <c r="Q1611" s="7">
        <f>IFERROR(WEEKNUM(Data7[[#This Row],[Date:]]),"")</f>
        <v>33</v>
      </c>
      <c r="R1611" s="6">
        <f t="shared" si="75"/>
        <v>45515</v>
      </c>
      <c r="S1611" s="6">
        <f>Data7[[#This Row],[Week Start]]+7</f>
        <v>45522</v>
      </c>
      <c r="T1611" s="7" t="str">
        <f t="shared" si="76"/>
        <v>8/11/2024 - 8/18/2024</v>
      </c>
      <c r="U1611" s="7" t="str">
        <f t="shared" si="77"/>
        <v>Time Card</v>
      </c>
      <c r="V1611" s="8" t="str">
        <f>RIGHT(TEXT(Data7[[#This Row],[Date:]],"mmddyyyy"),4)</f>
        <v>2024</v>
      </c>
      <c r="W1611" s="8" t="str">
        <f>MID(TEXT(Data7[[#This Row],[Date:]],"mmddyyyy"),3,2)</f>
        <v>15</v>
      </c>
      <c r="X1611" s="8" t="str">
        <f>LEFT(TEXT(Data7[[#This Row],[Date:]],"mmddyyyy"),2)</f>
        <v>08</v>
      </c>
      <c r="Y1611" s="6">
        <f>DATE(Data7[[#This Row],[Year]],Data7[[#This Row],[Month]],Data7[[#This Row],[Day]])</f>
        <v>45519</v>
      </c>
    </row>
    <row r="1612" spans="1:25" x14ac:dyDescent="0.3">
      <c r="A1612" s="5">
        <v>45519.574691435184</v>
      </c>
      <c r="B1612" s="7" t="s">
        <v>31</v>
      </c>
      <c r="C1612" s="6" t="s">
        <v>2075</v>
      </c>
      <c r="D1612" s="7" t="s">
        <v>2041</v>
      </c>
      <c r="E1612" s="8">
        <v>1</v>
      </c>
      <c r="F1612" s="7" t="s">
        <v>68</v>
      </c>
      <c r="G1612" s="7" t="s">
        <v>68</v>
      </c>
      <c r="H1612" s="7" t="s">
        <v>1960</v>
      </c>
      <c r="I1612" s="7" t="s">
        <v>44</v>
      </c>
      <c r="J1612" s="19" t="str">
        <f>IFERROR(INDEX('Employee Info'!$C$3:$E$200,MATCH(Data7[[#This Row],[Name:]],'Employee Info'!$B$3:$B$200,0),MATCH(Data7[[#This Row],[Hours Type:]],'Employee Info'!$C$2:$E$2,0)),"")</f>
        <v/>
      </c>
      <c r="K1612" s="19" t="str">
        <f>IFERROR(INDEX('Employee Info'!$C$3:$J$200,MATCH(Data7[[#This Row],[Name:]],'Employee Info'!$B$3:$B$200,0),MATCH(Data7[[#Headers],[Truck]],'Employee Info'!$C$2:$J$2,0)),"")</f>
        <v/>
      </c>
      <c r="L1612" s="19" t="str">
        <f>IFERROR(INDEX('Employee Info'!$C$3:$J$200,MATCH(Data7[[#This Row],[Name:]],'Employee Info'!$B$3:$B$200,0),MATCH(Data7[[#Headers],[Phone]],'Employee Info'!$C$2:$J$2,0)),"")</f>
        <v/>
      </c>
      <c r="M1612" s="19" t="str">
        <f>IFERROR(INDEX('Employee Info'!$C$3:$J$200,MATCH(Data7[[#This Row],[Name:]],'Employee Info'!$B$3:$B$200,0),MATCH(Data7[[#Headers],[Tech]],'Employee Info'!$C$2:$J$2,0)),"")</f>
        <v/>
      </c>
      <c r="N1612" s="19" t="str">
        <f>IFERROR(INDEX('Employee Info'!$C$3:$J$200,MATCH(Data7[[#This Row],[Name:]],'Employee Info'!$B$3:$B$200,0),MATCH(Data7[[#Headers],[Other]],'Employee Info'!$C$2:$J$2,0)),"")</f>
        <v/>
      </c>
      <c r="O1612" s="19">
        <f>IFERROR((Data7[[#This Row],[Hours:]]*SUM(Data7[[#This Row],[Rate]:[Other]])),"")</f>
        <v>0</v>
      </c>
      <c r="P1612" s="7" t="str">
        <f>IF(Data7[[#This Row],[WO'#:]]="","Riley #","WO#")</f>
        <v>Riley #</v>
      </c>
      <c r="Q1612" s="7">
        <f>IFERROR(WEEKNUM(Data7[[#This Row],[Date:]]),"")</f>
        <v>33</v>
      </c>
      <c r="R1612" s="6">
        <f t="shared" si="75"/>
        <v>45515</v>
      </c>
      <c r="S1612" s="6">
        <f>Data7[[#This Row],[Week Start]]+7</f>
        <v>45522</v>
      </c>
      <c r="T1612" s="7" t="str">
        <f t="shared" si="76"/>
        <v>8/11/2024 - 8/18/2024</v>
      </c>
      <c r="U1612" s="7" t="str">
        <f t="shared" si="77"/>
        <v>Time Card</v>
      </c>
      <c r="V1612" s="8" t="str">
        <f>RIGHT(TEXT(Data7[[#This Row],[Date:]],"mmddyyyy"),4)</f>
        <v>2024</v>
      </c>
      <c r="W1612" s="8" t="str">
        <f>MID(TEXT(Data7[[#This Row],[Date:]],"mmddyyyy"),3,2)</f>
        <v>15</v>
      </c>
      <c r="X1612" s="8" t="str">
        <f>LEFT(TEXT(Data7[[#This Row],[Date:]],"mmddyyyy"),2)</f>
        <v>08</v>
      </c>
      <c r="Y1612" s="6">
        <f>DATE(Data7[[#This Row],[Year]],Data7[[#This Row],[Month]],Data7[[#This Row],[Day]])</f>
        <v>45519</v>
      </c>
    </row>
    <row r="1613" spans="1:25" x14ac:dyDescent="0.3">
      <c r="A1613" s="5">
        <v>45520.250083101855</v>
      </c>
      <c r="B1613" s="7" t="s">
        <v>35</v>
      </c>
      <c r="C1613" s="6" t="s">
        <v>2075</v>
      </c>
      <c r="D1613" s="7" t="s">
        <v>2072</v>
      </c>
      <c r="E1613" s="8">
        <v>7</v>
      </c>
      <c r="F1613" s="7" t="s">
        <v>68</v>
      </c>
      <c r="G1613" s="7" t="s">
        <v>68</v>
      </c>
      <c r="H1613" s="7" t="s">
        <v>912</v>
      </c>
      <c r="I1613" s="7" t="s">
        <v>44</v>
      </c>
      <c r="J1613" s="19" t="str">
        <f>IFERROR(INDEX('Employee Info'!$C$3:$E$200,MATCH(Data7[[#This Row],[Name:]],'Employee Info'!$B$3:$B$200,0),MATCH(Data7[[#This Row],[Hours Type:]],'Employee Info'!$C$2:$E$2,0)),"")</f>
        <v/>
      </c>
      <c r="K1613" s="19" t="str">
        <f>IFERROR(INDEX('Employee Info'!$C$3:$J$200,MATCH(Data7[[#This Row],[Name:]],'Employee Info'!$B$3:$B$200,0),MATCH(Data7[[#Headers],[Truck]],'Employee Info'!$C$2:$J$2,0)),"")</f>
        <v/>
      </c>
      <c r="L1613" s="19" t="str">
        <f>IFERROR(INDEX('Employee Info'!$C$3:$J$200,MATCH(Data7[[#This Row],[Name:]],'Employee Info'!$B$3:$B$200,0),MATCH(Data7[[#Headers],[Phone]],'Employee Info'!$C$2:$J$2,0)),"")</f>
        <v/>
      </c>
      <c r="M1613" s="19" t="str">
        <f>IFERROR(INDEX('Employee Info'!$C$3:$J$200,MATCH(Data7[[#This Row],[Name:]],'Employee Info'!$B$3:$B$200,0),MATCH(Data7[[#Headers],[Tech]],'Employee Info'!$C$2:$J$2,0)),"")</f>
        <v/>
      </c>
      <c r="N1613" s="19" t="str">
        <f>IFERROR(INDEX('Employee Info'!$C$3:$J$200,MATCH(Data7[[#This Row],[Name:]],'Employee Info'!$B$3:$B$200,0),MATCH(Data7[[#Headers],[Other]],'Employee Info'!$C$2:$J$2,0)),"")</f>
        <v/>
      </c>
      <c r="O1613" s="19">
        <f>IFERROR((Data7[[#This Row],[Hours:]]*SUM(Data7[[#This Row],[Rate]:[Other]])),"")</f>
        <v>0</v>
      </c>
      <c r="P1613" s="7" t="str">
        <f>IF(Data7[[#This Row],[WO'#:]]="","Riley #","WO#")</f>
        <v>Riley #</v>
      </c>
      <c r="Q1613" s="7">
        <f>IFERROR(WEEKNUM(Data7[[#This Row],[Date:]]),"")</f>
        <v>33</v>
      </c>
      <c r="R1613" s="6">
        <f t="shared" si="75"/>
        <v>45515</v>
      </c>
      <c r="S1613" s="6">
        <f>Data7[[#This Row],[Week Start]]+7</f>
        <v>45522</v>
      </c>
      <c r="T1613" s="7" t="str">
        <f t="shared" si="76"/>
        <v>8/11/2024 - 8/18/2024</v>
      </c>
      <c r="U1613" s="7" t="str">
        <f t="shared" si="77"/>
        <v>Time Card</v>
      </c>
      <c r="V1613" s="8" t="str">
        <f>RIGHT(TEXT(Data7[[#This Row],[Date:]],"mmddyyyy"),4)</f>
        <v>2024</v>
      </c>
      <c r="W1613" s="8" t="str">
        <f>MID(TEXT(Data7[[#This Row],[Date:]],"mmddyyyy"),3,2)</f>
        <v>15</v>
      </c>
      <c r="X1613" s="8" t="str">
        <f>LEFT(TEXT(Data7[[#This Row],[Date:]],"mmddyyyy"),2)</f>
        <v>08</v>
      </c>
      <c r="Y1613" s="6">
        <f>DATE(Data7[[#This Row],[Year]],Data7[[#This Row],[Month]],Data7[[#This Row],[Day]])</f>
        <v>45519</v>
      </c>
    </row>
    <row r="1614" spans="1:25" x14ac:dyDescent="0.3">
      <c r="A1614" s="5">
        <v>45520.25064953704</v>
      </c>
      <c r="B1614" s="7" t="s">
        <v>35</v>
      </c>
      <c r="C1614" s="6" t="s">
        <v>2075</v>
      </c>
      <c r="D1614" s="7" t="s">
        <v>2076</v>
      </c>
      <c r="E1614" s="8">
        <v>1</v>
      </c>
      <c r="F1614" s="7">
        <v>7142019</v>
      </c>
      <c r="G1614" s="7" t="s">
        <v>68</v>
      </c>
      <c r="H1614" s="7" t="s">
        <v>756</v>
      </c>
      <c r="I1614" s="7" t="s">
        <v>44</v>
      </c>
      <c r="J1614" s="19" t="str">
        <f>IFERROR(INDEX('Employee Info'!$C$3:$E$200,MATCH(Data7[[#This Row],[Name:]],'Employee Info'!$B$3:$B$200,0),MATCH(Data7[[#This Row],[Hours Type:]],'Employee Info'!$C$2:$E$2,0)),"")</f>
        <v/>
      </c>
      <c r="K1614" s="19" t="str">
        <f>IFERROR(INDEX('Employee Info'!$C$3:$J$200,MATCH(Data7[[#This Row],[Name:]],'Employee Info'!$B$3:$B$200,0),MATCH(Data7[[#Headers],[Truck]],'Employee Info'!$C$2:$J$2,0)),"")</f>
        <v/>
      </c>
      <c r="L1614" s="19" t="str">
        <f>IFERROR(INDEX('Employee Info'!$C$3:$J$200,MATCH(Data7[[#This Row],[Name:]],'Employee Info'!$B$3:$B$200,0),MATCH(Data7[[#Headers],[Phone]],'Employee Info'!$C$2:$J$2,0)),"")</f>
        <v/>
      </c>
      <c r="M1614" s="19" t="str">
        <f>IFERROR(INDEX('Employee Info'!$C$3:$J$200,MATCH(Data7[[#This Row],[Name:]],'Employee Info'!$B$3:$B$200,0),MATCH(Data7[[#Headers],[Tech]],'Employee Info'!$C$2:$J$2,0)),"")</f>
        <v/>
      </c>
      <c r="N1614" s="19" t="str">
        <f>IFERROR(INDEX('Employee Info'!$C$3:$J$200,MATCH(Data7[[#This Row],[Name:]],'Employee Info'!$B$3:$B$200,0),MATCH(Data7[[#Headers],[Other]],'Employee Info'!$C$2:$J$2,0)),"")</f>
        <v/>
      </c>
      <c r="O1614" s="19">
        <f>IFERROR((Data7[[#This Row],[Hours:]]*SUM(Data7[[#This Row],[Rate]:[Other]])),"")</f>
        <v>0</v>
      </c>
      <c r="P1614" s="7" t="str">
        <f>IF(Data7[[#This Row],[WO'#:]]="","Riley #","WO#")</f>
        <v>WO#</v>
      </c>
      <c r="Q1614" s="7">
        <f>IFERROR(WEEKNUM(Data7[[#This Row],[Date:]]),"")</f>
        <v>33</v>
      </c>
      <c r="R1614" s="6">
        <f t="shared" si="75"/>
        <v>45515</v>
      </c>
      <c r="S1614" s="6">
        <f>Data7[[#This Row],[Week Start]]+7</f>
        <v>45522</v>
      </c>
      <c r="T1614" s="7" t="str">
        <f t="shared" si="76"/>
        <v>8/11/2024 - 8/18/2024</v>
      </c>
      <c r="U1614" s="7" t="str">
        <f t="shared" si="77"/>
        <v>Time Card</v>
      </c>
      <c r="V1614" s="8" t="str">
        <f>RIGHT(TEXT(Data7[[#This Row],[Date:]],"mmddyyyy"),4)</f>
        <v>2024</v>
      </c>
      <c r="W1614" s="8" t="str">
        <f>MID(TEXT(Data7[[#This Row],[Date:]],"mmddyyyy"),3,2)</f>
        <v>15</v>
      </c>
      <c r="X1614" s="8" t="str">
        <f>LEFT(TEXT(Data7[[#This Row],[Date:]],"mmddyyyy"),2)</f>
        <v>08</v>
      </c>
      <c r="Y1614" s="6">
        <f>DATE(Data7[[#This Row],[Year]],Data7[[#This Row],[Month]],Data7[[#This Row],[Day]])</f>
        <v>45519</v>
      </c>
    </row>
    <row r="1615" spans="1:25" x14ac:dyDescent="0.3">
      <c r="A1615" s="5">
        <v>45521.409485069446</v>
      </c>
      <c r="B1615" s="7" t="s">
        <v>23</v>
      </c>
      <c r="C1615" s="6" t="s">
        <v>2075</v>
      </c>
      <c r="D1615" s="7" t="s">
        <v>2080</v>
      </c>
      <c r="E1615" s="8">
        <v>8</v>
      </c>
      <c r="F1615" s="7" t="s">
        <v>68</v>
      </c>
      <c r="G1615" s="7" t="s">
        <v>68</v>
      </c>
      <c r="H1615" s="7" t="s">
        <v>536</v>
      </c>
      <c r="I1615" s="7" t="s">
        <v>44</v>
      </c>
      <c r="J1615" s="19" t="str">
        <f>IFERROR(INDEX('Employee Info'!$C$3:$E$200,MATCH(Data7[[#This Row],[Name:]],'Employee Info'!$B$3:$B$200,0),MATCH(Data7[[#This Row],[Hours Type:]],'Employee Info'!$C$2:$E$2,0)),"")</f>
        <v/>
      </c>
      <c r="K1615" s="19" t="str">
        <f>IFERROR(INDEX('Employee Info'!$C$3:$J$200,MATCH(Data7[[#This Row],[Name:]],'Employee Info'!$B$3:$B$200,0),MATCH(Data7[[#Headers],[Truck]],'Employee Info'!$C$2:$J$2,0)),"")</f>
        <v/>
      </c>
      <c r="L1615" s="19" t="str">
        <f>IFERROR(INDEX('Employee Info'!$C$3:$J$200,MATCH(Data7[[#This Row],[Name:]],'Employee Info'!$B$3:$B$200,0),MATCH(Data7[[#Headers],[Phone]],'Employee Info'!$C$2:$J$2,0)),"")</f>
        <v/>
      </c>
      <c r="M1615" s="19" t="str">
        <f>IFERROR(INDEX('Employee Info'!$C$3:$J$200,MATCH(Data7[[#This Row],[Name:]],'Employee Info'!$B$3:$B$200,0),MATCH(Data7[[#Headers],[Tech]],'Employee Info'!$C$2:$J$2,0)),"")</f>
        <v/>
      </c>
      <c r="N1615" s="19" t="str">
        <f>IFERROR(INDEX('Employee Info'!$C$3:$J$200,MATCH(Data7[[#This Row],[Name:]],'Employee Info'!$B$3:$B$200,0),MATCH(Data7[[#Headers],[Other]],'Employee Info'!$C$2:$J$2,0)),"")</f>
        <v/>
      </c>
      <c r="O1615" s="19">
        <f>IFERROR((Data7[[#This Row],[Hours:]]*SUM(Data7[[#This Row],[Rate]:[Other]])),"")</f>
        <v>0</v>
      </c>
      <c r="P1615" s="7" t="str">
        <f>IF(Data7[[#This Row],[WO'#:]]="","Riley #","WO#")</f>
        <v>Riley #</v>
      </c>
      <c r="Q1615" s="7">
        <f>IFERROR(WEEKNUM(Data7[[#This Row],[Date:]]),"")</f>
        <v>33</v>
      </c>
      <c r="R1615" s="6">
        <f t="shared" si="75"/>
        <v>45515</v>
      </c>
      <c r="S1615" s="6">
        <f>Data7[[#This Row],[Week Start]]+7</f>
        <v>45522</v>
      </c>
      <c r="T1615" s="7" t="str">
        <f t="shared" si="76"/>
        <v>8/11/2024 - 8/18/2024</v>
      </c>
      <c r="U1615" s="7" t="str">
        <f t="shared" si="77"/>
        <v>Time Card</v>
      </c>
      <c r="V1615" s="8" t="str">
        <f>RIGHT(TEXT(Data7[[#This Row],[Date:]],"mmddyyyy"),4)</f>
        <v>2024</v>
      </c>
      <c r="W1615" s="8" t="str">
        <f>MID(TEXT(Data7[[#This Row],[Date:]],"mmddyyyy"),3,2)</f>
        <v>15</v>
      </c>
      <c r="X1615" s="8" t="str">
        <f>LEFT(TEXT(Data7[[#This Row],[Date:]],"mmddyyyy"),2)</f>
        <v>08</v>
      </c>
      <c r="Y1615" s="6">
        <f>DATE(Data7[[#This Row],[Year]],Data7[[#This Row],[Month]],Data7[[#This Row],[Day]])</f>
        <v>45519</v>
      </c>
    </row>
    <row r="1616" spans="1:25" x14ac:dyDescent="0.3">
      <c r="A1616" s="5">
        <v>45521.411338888887</v>
      </c>
      <c r="B1616" s="7" t="s">
        <v>66</v>
      </c>
      <c r="C1616" s="6" t="s">
        <v>2075</v>
      </c>
      <c r="D1616" s="7" t="s">
        <v>1727</v>
      </c>
      <c r="E1616" s="8">
        <v>1</v>
      </c>
      <c r="F1616" s="7" t="s">
        <v>68</v>
      </c>
      <c r="G1616" s="7" t="s">
        <v>68</v>
      </c>
      <c r="H1616" s="7" t="s">
        <v>536</v>
      </c>
      <c r="I1616" s="7" t="s">
        <v>44</v>
      </c>
      <c r="J1616" s="19" t="str">
        <f>IFERROR(INDEX('Employee Info'!$C$3:$E$200,MATCH(Data7[[#This Row],[Name:]],'Employee Info'!$B$3:$B$200,0),MATCH(Data7[[#This Row],[Hours Type:]],'Employee Info'!$C$2:$E$2,0)),"")</f>
        <v/>
      </c>
      <c r="K1616" s="19" t="str">
        <f>IFERROR(INDEX('Employee Info'!$C$3:$J$200,MATCH(Data7[[#This Row],[Name:]],'Employee Info'!$B$3:$B$200,0),MATCH(Data7[[#Headers],[Truck]],'Employee Info'!$C$2:$J$2,0)),"")</f>
        <v/>
      </c>
      <c r="L1616" s="19" t="str">
        <f>IFERROR(INDEX('Employee Info'!$C$3:$J$200,MATCH(Data7[[#This Row],[Name:]],'Employee Info'!$B$3:$B$200,0),MATCH(Data7[[#Headers],[Phone]],'Employee Info'!$C$2:$J$2,0)),"")</f>
        <v/>
      </c>
      <c r="M1616" s="19" t="str">
        <f>IFERROR(INDEX('Employee Info'!$C$3:$J$200,MATCH(Data7[[#This Row],[Name:]],'Employee Info'!$B$3:$B$200,0),MATCH(Data7[[#Headers],[Tech]],'Employee Info'!$C$2:$J$2,0)),"")</f>
        <v/>
      </c>
      <c r="N1616" s="19" t="str">
        <f>IFERROR(INDEX('Employee Info'!$C$3:$J$200,MATCH(Data7[[#This Row],[Name:]],'Employee Info'!$B$3:$B$200,0),MATCH(Data7[[#Headers],[Other]],'Employee Info'!$C$2:$J$2,0)),"")</f>
        <v/>
      </c>
      <c r="O1616" s="19">
        <f>IFERROR((Data7[[#This Row],[Hours:]]*SUM(Data7[[#This Row],[Rate]:[Other]])),"")</f>
        <v>0</v>
      </c>
      <c r="P1616" s="7" t="str">
        <f>IF(Data7[[#This Row],[WO'#:]]="","Riley #","WO#")</f>
        <v>Riley #</v>
      </c>
      <c r="Q1616" s="7">
        <f>IFERROR(WEEKNUM(Data7[[#This Row],[Date:]]),"")</f>
        <v>33</v>
      </c>
      <c r="R1616" s="6">
        <f t="shared" si="75"/>
        <v>45515</v>
      </c>
      <c r="S1616" s="6">
        <f>Data7[[#This Row],[Week Start]]+7</f>
        <v>45522</v>
      </c>
      <c r="T1616" s="7" t="str">
        <f t="shared" si="76"/>
        <v>8/11/2024 - 8/18/2024</v>
      </c>
      <c r="U1616" s="7" t="str">
        <f t="shared" si="77"/>
        <v>Time Card</v>
      </c>
      <c r="V1616" s="8" t="str">
        <f>RIGHT(TEXT(Data7[[#This Row],[Date:]],"mmddyyyy"),4)</f>
        <v>2024</v>
      </c>
      <c r="W1616" s="8" t="str">
        <f>MID(TEXT(Data7[[#This Row],[Date:]],"mmddyyyy"),3,2)</f>
        <v>15</v>
      </c>
      <c r="X1616" s="8" t="str">
        <f>LEFT(TEXT(Data7[[#This Row],[Date:]],"mmddyyyy"),2)</f>
        <v>08</v>
      </c>
      <c r="Y1616" s="6">
        <f>DATE(Data7[[#This Row],[Year]],Data7[[#This Row],[Month]],Data7[[#This Row],[Day]])</f>
        <v>45519</v>
      </c>
    </row>
    <row r="1617" spans="1:25" x14ac:dyDescent="0.3">
      <c r="A1617" s="5">
        <v>45521.411918865742</v>
      </c>
      <c r="B1617" s="7" t="s">
        <v>66</v>
      </c>
      <c r="C1617" s="6" t="s">
        <v>2075</v>
      </c>
      <c r="D1617" s="7" t="s">
        <v>2081</v>
      </c>
      <c r="E1617" s="8">
        <v>1</v>
      </c>
      <c r="F1617" s="7" t="s">
        <v>68</v>
      </c>
      <c r="G1617" s="7" t="s">
        <v>68</v>
      </c>
      <c r="H1617" s="7" t="s">
        <v>912</v>
      </c>
      <c r="I1617" s="7" t="s">
        <v>44</v>
      </c>
      <c r="J1617" s="19" t="str">
        <f>IFERROR(INDEX('Employee Info'!$C$3:$E$200,MATCH(Data7[[#This Row],[Name:]],'Employee Info'!$B$3:$B$200,0),MATCH(Data7[[#This Row],[Hours Type:]],'Employee Info'!$C$2:$E$2,0)),"")</f>
        <v/>
      </c>
      <c r="K1617" s="19" t="str">
        <f>IFERROR(INDEX('Employee Info'!$C$3:$J$200,MATCH(Data7[[#This Row],[Name:]],'Employee Info'!$B$3:$B$200,0),MATCH(Data7[[#Headers],[Truck]],'Employee Info'!$C$2:$J$2,0)),"")</f>
        <v/>
      </c>
      <c r="L1617" s="19" t="str">
        <f>IFERROR(INDEX('Employee Info'!$C$3:$J$200,MATCH(Data7[[#This Row],[Name:]],'Employee Info'!$B$3:$B$200,0),MATCH(Data7[[#Headers],[Phone]],'Employee Info'!$C$2:$J$2,0)),"")</f>
        <v/>
      </c>
      <c r="M1617" s="19" t="str">
        <f>IFERROR(INDEX('Employee Info'!$C$3:$J$200,MATCH(Data7[[#This Row],[Name:]],'Employee Info'!$B$3:$B$200,0),MATCH(Data7[[#Headers],[Tech]],'Employee Info'!$C$2:$J$2,0)),"")</f>
        <v/>
      </c>
      <c r="N1617" s="19" t="str">
        <f>IFERROR(INDEX('Employee Info'!$C$3:$J$200,MATCH(Data7[[#This Row],[Name:]],'Employee Info'!$B$3:$B$200,0),MATCH(Data7[[#Headers],[Other]],'Employee Info'!$C$2:$J$2,0)),"")</f>
        <v/>
      </c>
      <c r="O1617" s="19">
        <f>IFERROR((Data7[[#This Row],[Hours:]]*SUM(Data7[[#This Row],[Rate]:[Other]])),"")</f>
        <v>0</v>
      </c>
      <c r="P1617" s="7" t="str">
        <f>IF(Data7[[#This Row],[WO'#:]]="","Riley #","WO#")</f>
        <v>Riley #</v>
      </c>
      <c r="Q1617" s="7">
        <f>IFERROR(WEEKNUM(Data7[[#This Row],[Date:]]),"")</f>
        <v>33</v>
      </c>
      <c r="R1617" s="6">
        <f t="shared" si="75"/>
        <v>45515</v>
      </c>
      <c r="S1617" s="6">
        <f>Data7[[#This Row],[Week Start]]+7</f>
        <v>45522</v>
      </c>
      <c r="T1617" s="7" t="str">
        <f t="shared" si="76"/>
        <v>8/11/2024 - 8/18/2024</v>
      </c>
      <c r="U1617" s="7" t="str">
        <f t="shared" si="77"/>
        <v>Time Card</v>
      </c>
      <c r="V1617" s="8" t="str">
        <f>RIGHT(TEXT(Data7[[#This Row],[Date:]],"mmddyyyy"),4)</f>
        <v>2024</v>
      </c>
      <c r="W1617" s="8" t="str">
        <f>MID(TEXT(Data7[[#This Row],[Date:]],"mmddyyyy"),3,2)</f>
        <v>15</v>
      </c>
      <c r="X1617" s="8" t="str">
        <f>LEFT(TEXT(Data7[[#This Row],[Date:]],"mmddyyyy"),2)</f>
        <v>08</v>
      </c>
      <c r="Y1617" s="6">
        <f>DATE(Data7[[#This Row],[Year]],Data7[[#This Row],[Month]],Data7[[#This Row],[Day]])</f>
        <v>45519</v>
      </c>
    </row>
    <row r="1618" spans="1:25" x14ac:dyDescent="0.3">
      <c r="A1618" s="5">
        <v>45521.413636458332</v>
      </c>
      <c r="B1618" s="7" t="s">
        <v>66</v>
      </c>
      <c r="C1618" s="6" t="s">
        <v>2075</v>
      </c>
      <c r="D1618" s="7" t="s">
        <v>2082</v>
      </c>
      <c r="E1618" s="8">
        <v>1</v>
      </c>
      <c r="F1618" s="7" t="s">
        <v>68</v>
      </c>
      <c r="G1618" s="7" t="s">
        <v>68</v>
      </c>
      <c r="H1618" s="7" t="s">
        <v>1960</v>
      </c>
      <c r="I1618" s="7" t="s">
        <v>44</v>
      </c>
      <c r="J1618" s="19" t="str">
        <f>IFERROR(INDEX('Employee Info'!$C$3:$E$200,MATCH(Data7[[#This Row],[Name:]],'Employee Info'!$B$3:$B$200,0),MATCH(Data7[[#This Row],[Hours Type:]],'Employee Info'!$C$2:$E$2,0)),"")</f>
        <v/>
      </c>
      <c r="K1618" s="19" t="str">
        <f>IFERROR(INDEX('Employee Info'!$C$3:$J$200,MATCH(Data7[[#This Row],[Name:]],'Employee Info'!$B$3:$B$200,0),MATCH(Data7[[#Headers],[Truck]],'Employee Info'!$C$2:$J$2,0)),"")</f>
        <v/>
      </c>
      <c r="L1618" s="19" t="str">
        <f>IFERROR(INDEX('Employee Info'!$C$3:$J$200,MATCH(Data7[[#This Row],[Name:]],'Employee Info'!$B$3:$B$200,0),MATCH(Data7[[#Headers],[Phone]],'Employee Info'!$C$2:$J$2,0)),"")</f>
        <v/>
      </c>
      <c r="M1618" s="19" t="str">
        <f>IFERROR(INDEX('Employee Info'!$C$3:$J$200,MATCH(Data7[[#This Row],[Name:]],'Employee Info'!$B$3:$B$200,0),MATCH(Data7[[#Headers],[Tech]],'Employee Info'!$C$2:$J$2,0)),"")</f>
        <v/>
      </c>
      <c r="N1618" s="19" t="str">
        <f>IFERROR(INDEX('Employee Info'!$C$3:$J$200,MATCH(Data7[[#This Row],[Name:]],'Employee Info'!$B$3:$B$200,0),MATCH(Data7[[#Headers],[Other]],'Employee Info'!$C$2:$J$2,0)),"")</f>
        <v/>
      </c>
      <c r="O1618" s="19">
        <f>IFERROR((Data7[[#This Row],[Hours:]]*SUM(Data7[[#This Row],[Rate]:[Other]])),"")</f>
        <v>0</v>
      </c>
      <c r="P1618" s="7" t="str">
        <f>IF(Data7[[#This Row],[WO'#:]]="","Riley #","WO#")</f>
        <v>Riley #</v>
      </c>
      <c r="Q1618" s="7">
        <f>IFERROR(WEEKNUM(Data7[[#This Row],[Date:]]),"")</f>
        <v>33</v>
      </c>
      <c r="R1618" s="6">
        <f t="shared" si="75"/>
        <v>45515</v>
      </c>
      <c r="S1618" s="6">
        <f>Data7[[#This Row],[Week Start]]+7</f>
        <v>45522</v>
      </c>
      <c r="T1618" s="7" t="str">
        <f t="shared" si="76"/>
        <v>8/11/2024 - 8/18/2024</v>
      </c>
      <c r="U1618" s="7" t="str">
        <f t="shared" si="77"/>
        <v>Time Card</v>
      </c>
      <c r="V1618" s="8" t="str">
        <f>RIGHT(TEXT(Data7[[#This Row],[Date:]],"mmddyyyy"),4)</f>
        <v>2024</v>
      </c>
      <c r="W1618" s="8" t="str">
        <f>MID(TEXT(Data7[[#This Row],[Date:]],"mmddyyyy"),3,2)</f>
        <v>15</v>
      </c>
      <c r="X1618" s="8" t="str">
        <f>LEFT(TEXT(Data7[[#This Row],[Date:]],"mmddyyyy"),2)</f>
        <v>08</v>
      </c>
      <c r="Y1618" s="6">
        <f>DATE(Data7[[#This Row],[Year]],Data7[[#This Row],[Month]],Data7[[#This Row],[Day]])</f>
        <v>45519</v>
      </c>
    </row>
    <row r="1619" spans="1:25" x14ac:dyDescent="0.3">
      <c r="A1619" s="5">
        <v>45521.414229282411</v>
      </c>
      <c r="B1619" s="7" t="s">
        <v>66</v>
      </c>
      <c r="C1619" s="6" t="s">
        <v>2075</v>
      </c>
      <c r="D1619" s="7" t="s">
        <v>2083</v>
      </c>
      <c r="E1619" s="8">
        <v>1</v>
      </c>
      <c r="F1619" s="7" t="s">
        <v>68</v>
      </c>
      <c r="G1619" s="7" t="s">
        <v>68</v>
      </c>
      <c r="H1619" s="7" t="s">
        <v>1948</v>
      </c>
      <c r="I1619" s="7" t="s">
        <v>44</v>
      </c>
      <c r="J1619" s="19" t="str">
        <f>IFERROR(INDEX('Employee Info'!$C$3:$E$200,MATCH(Data7[[#This Row],[Name:]],'Employee Info'!$B$3:$B$200,0),MATCH(Data7[[#This Row],[Hours Type:]],'Employee Info'!$C$2:$E$2,0)),"")</f>
        <v/>
      </c>
      <c r="K1619" s="19" t="str">
        <f>IFERROR(INDEX('Employee Info'!$C$3:$J$200,MATCH(Data7[[#This Row],[Name:]],'Employee Info'!$B$3:$B$200,0),MATCH(Data7[[#Headers],[Truck]],'Employee Info'!$C$2:$J$2,0)),"")</f>
        <v/>
      </c>
      <c r="L1619" s="19" t="str">
        <f>IFERROR(INDEX('Employee Info'!$C$3:$J$200,MATCH(Data7[[#This Row],[Name:]],'Employee Info'!$B$3:$B$200,0),MATCH(Data7[[#Headers],[Phone]],'Employee Info'!$C$2:$J$2,0)),"")</f>
        <v/>
      </c>
      <c r="M1619" s="19" t="str">
        <f>IFERROR(INDEX('Employee Info'!$C$3:$J$200,MATCH(Data7[[#This Row],[Name:]],'Employee Info'!$B$3:$B$200,0),MATCH(Data7[[#Headers],[Tech]],'Employee Info'!$C$2:$J$2,0)),"")</f>
        <v/>
      </c>
      <c r="N1619" s="19" t="str">
        <f>IFERROR(INDEX('Employee Info'!$C$3:$J$200,MATCH(Data7[[#This Row],[Name:]],'Employee Info'!$B$3:$B$200,0),MATCH(Data7[[#Headers],[Other]],'Employee Info'!$C$2:$J$2,0)),"")</f>
        <v/>
      </c>
      <c r="O1619" s="19">
        <f>IFERROR((Data7[[#This Row],[Hours:]]*SUM(Data7[[#This Row],[Rate]:[Other]])),"")</f>
        <v>0</v>
      </c>
      <c r="P1619" s="7" t="str">
        <f>IF(Data7[[#This Row],[WO'#:]]="","Riley #","WO#")</f>
        <v>Riley #</v>
      </c>
      <c r="Q1619" s="7">
        <f>IFERROR(WEEKNUM(Data7[[#This Row],[Date:]]),"")</f>
        <v>33</v>
      </c>
      <c r="R1619" s="6">
        <f t="shared" si="75"/>
        <v>45515</v>
      </c>
      <c r="S1619" s="6">
        <f>Data7[[#This Row],[Week Start]]+7</f>
        <v>45522</v>
      </c>
      <c r="T1619" s="7" t="str">
        <f t="shared" si="76"/>
        <v>8/11/2024 - 8/18/2024</v>
      </c>
      <c r="U1619" s="7" t="str">
        <f t="shared" si="77"/>
        <v>Time Card</v>
      </c>
      <c r="V1619" s="8" t="str">
        <f>RIGHT(TEXT(Data7[[#This Row],[Date:]],"mmddyyyy"),4)</f>
        <v>2024</v>
      </c>
      <c r="W1619" s="8" t="str">
        <f>MID(TEXT(Data7[[#This Row],[Date:]],"mmddyyyy"),3,2)</f>
        <v>15</v>
      </c>
      <c r="X1619" s="8" t="str">
        <f>LEFT(TEXT(Data7[[#This Row],[Date:]],"mmddyyyy"),2)</f>
        <v>08</v>
      </c>
      <c r="Y1619" s="6">
        <f>DATE(Data7[[#This Row],[Year]],Data7[[#This Row],[Month]],Data7[[#This Row],[Day]])</f>
        <v>45519</v>
      </c>
    </row>
    <row r="1620" spans="1:25" x14ac:dyDescent="0.3">
      <c r="A1620" s="5">
        <v>45521.417890625002</v>
      </c>
      <c r="B1620" s="7" t="s">
        <v>66</v>
      </c>
      <c r="C1620" s="6" t="s">
        <v>2075</v>
      </c>
      <c r="D1620" s="7" t="s">
        <v>2086</v>
      </c>
      <c r="E1620" s="8">
        <v>4</v>
      </c>
      <c r="F1620" s="7">
        <v>6984733</v>
      </c>
      <c r="G1620" s="7" t="s">
        <v>68</v>
      </c>
      <c r="H1620" s="7" t="s">
        <v>756</v>
      </c>
      <c r="I1620" s="7" t="s">
        <v>44</v>
      </c>
      <c r="J1620" s="19" t="str">
        <f>IFERROR(INDEX('Employee Info'!$C$3:$E$200,MATCH(Data7[[#This Row],[Name:]],'Employee Info'!$B$3:$B$200,0),MATCH(Data7[[#This Row],[Hours Type:]],'Employee Info'!$C$2:$E$2,0)),"")</f>
        <v/>
      </c>
      <c r="K1620" s="19" t="str">
        <f>IFERROR(INDEX('Employee Info'!$C$3:$J$200,MATCH(Data7[[#This Row],[Name:]],'Employee Info'!$B$3:$B$200,0),MATCH(Data7[[#Headers],[Truck]],'Employee Info'!$C$2:$J$2,0)),"")</f>
        <v/>
      </c>
      <c r="L1620" s="19" t="str">
        <f>IFERROR(INDEX('Employee Info'!$C$3:$J$200,MATCH(Data7[[#This Row],[Name:]],'Employee Info'!$B$3:$B$200,0),MATCH(Data7[[#Headers],[Phone]],'Employee Info'!$C$2:$J$2,0)),"")</f>
        <v/>
      </c>
      <c r="M1620" s="19" t="str">
        <f>IFERROR(INDEX('Employee Info'!$C$3:$J$200,MATCH(Data7[[#This Row],[Name:]],'Employee Info'!$B$3:$B$200,0),MATCH(Data7[[#Headers],[Tech]],'Employee Info'!$C$2:$J$2,0)),"")</f>
        <v/>
      </c>
      <c r="N1620" s="19" t="str">
        <f>IFERROR(INDEX('Employee Info'!$C$3:$J$200,MATCH(Data7[[#This Row],[Name:]],'Employee Info'!$B$3:$B$200,0),MATCH(Data7[[#Headers],[Other]],'Employee Info'!$C$2:$J$2,0)),"")</f>
        <v/>
      </c>
      <c r="O1620" s="19">
        <f>IFERROR((Data7[[#This Row],[Hours:]]*SUM(Data7[[#This Row],[Rate]:[Other]])),"")</f>
        <v>0</v>
      </c>
      <c r="P1620" s="7" t="str">
        <f>IF(Data7[[#This Row],[WO'#:]]="","Riley #","WO#")</f>
        <v>WO#</v>
      </c>
      <c r="Q1620" s="7">
        <f>IFERROR(WEEKNUM(Data7[[#This Row],[Date:]]),"")</f>
        <v>33</v>
      </c>
      <c r="R1620" s="6">
        <f t="shared" si="75"/>
        <v>45515</v>
      </c>
      <c r="S1620" s="6">
        <f>Data7[[#This Row],[Week Start]]+7</f>
        <v>45522</v>
      </c>
      <c r="T1620" s="7" t="str">
        <f t="shared" si="76"/>
        <v>8/11/2024 - 8/18/2024</v>
      </c>
      <c r="U1620" s="7" t="str">
        <f t="shared" si="77"/>
        <v>Time Card</v>
      </c>
      <c r="V1620" s="8" t="str">
        <f>RIGHT(TEXT(Data7[[#This Row],[Date:]],"mmddyyyy"),4)</f>
        <v>2024</v>
      </c>
      <c r="W1620" s="8" t="str">
        <f>MID(TEXT(Data7[[#This Row],[Date:]],"mmddyyyy"),3,2)</f>
        <v>15</v>
      </c>
      <c r="X1620" s="8" t="str">
        <f>LEFT(TEXT(Data7[[#This Row],[Date:]],"mmddyyyy"),2)</f>
        <v>08</v>
      </c>
      <c r="Y1620" s="6">
        <f>DATE(Data7[[#This Row],[Year]],Data7[[#This Row],[Month]],Data7[[#This Row],[Day]])</f>
        <v>45519</v>
      </c>
    </row>
    <row r="1621" spans="1:25" x14ac:dyDescent="0.3">
      <c r="A1621" s="5">
        <v>45521.418101504627</v>
      </c>
      <c r="B1621" s="7" t="s">
        <v>66</v>
      </c>
      <c r="C1621" s="6" t="s">
        <v>2075</v>
      </c>
      <c r="D1621" s="7" t="s">
        <v>2086</v>
      </c>
      <c r="E1621" s="8">
        <v>1</v>
      </c>
      <c r="F1621" s="7">
        <v>6984733</v>
      </c>
      <c r="G1621" s="7" t="s">
        <v>68</v>
      </c>
      <c r="H1621" s="7" t="s">
        <v>756</v>
      </c>
      <c r="I1621" s="7" t="s">
        <v>45</v>
      </c>
      <c r="J1621" s="19" t="str">
        <f>IFERROR(INDEX('Employee Info'!$C$3:$E$200,MATCH(Data7[[#This Row],[Name:]],'Employee Info'!$B$3:$B$200,0),MATCH(Data7[[#This Row],[Hours Type:]],'Employee Info'!$C$2:$E$2,0)),"")</f>
        <v/>
      </c>
      <c r="K1621" s="19" t="str">
        <f>IFERROR(INDEX('Employee Info'!$C$3:$J$200,MATCH(Data7[[#This Row],[Name:]],'Employee Info'!$B$3:$B$200,0),MATCH(Data7[[#Headers],[Truck]],'Employee Info'!$C$2:$J$2,0)),"")</f>
        <v/>
      </c>
      <c r="L1621" s="19" t="str">
        <f>IFERROR(INDEX('Employee Info'!$C$3:$J$200,MATCH(Data7[[#This Row],[Name:]],'Employee Info'!$B$3:$B$200,0),MATCH(Data7[[#Headers],[Phone]],'Employee Info'!$C$2:$J$2,0)),"")</f>
        <v/>
      </c>
      <c r="M1621" s="19" t="str">
        <f>IFERROR(INDEX('Employee Info'!$C$3:$J$200,MATCH(Data7[[#This Row],[Name:]],'Employee Info'!$B$3:$B$200,0),MATCH(Data7[[#Headers],[Tech]],'Employee Info'!$C$2:$J$2,0)),"")</f>
        <v/>
      </c>
      <c r="N1621" s="19" t="str">
        <f>IFERROR(INDEX('Employee Info'!$C$3:$J$200,MATCH(Data7[[#This Row],[Name:]],'Employee Info'!$B$3:$B$200,0),MATCH(Data7[[#Headers],[Other]],'Employee Info'!$C$2:$J$2,0)),"")</f>
        <v/>
      </c>
      <c r="O1621" s="19">
        <f>IFERROR((Data7[[#This Row],[Hours:]]*SUM(Data7[[#This Row],[Rate]:[Other]])),"")</f>
        <v>0</v>
      </c>
      <c r="P1621" s="7" t="str">
        <f>IF(Data7[[#This Row],[WO'#:]]="","Riley #","WO#")</f>
        <v>WO#</v>
      </c>
      <c r="Q1621" s="7">
        <f>IFERROR(WEEKNUM(Data7[[#This Row],[Date:]]),"")</f>
        <v>33</v>
      </c>
      <c r="R1621" s="6">
        <f t="shared" si="75"/>
        <v>45515</v>
      </c>
      <c r="S1621" s="6">
        <f>Data7[[#This Row],[Week Start]]+7</f>
        <v>45522</v>
      </c>
      <c r="T1621" s="7" t="str">
        <f t="shared" si="76"/>
        <v>8/11/2024 - 8/18/2024</v>
      </c>
      <c r="U1621" s="7" t="str">
        <f t="shared" si="77"/>
        <v>Time Card</v>
      </c>
      <c r="V1621" s="8" t="str">
        <f>RIGHT(TEXT(Data7[[#This Row],[Date:]],"mmddyyyy"),4)</f>
        <v>2024</v>
      </c>
      <c r="W1621" s="8" t="str">
        <f>MID(TEXT(Data7[[#This Row],[Date:]],"mmddyyyy"),3,2)</f>
        <v>15</v>
      </c>
      <c r="X1621" s="8" t="str">
        <f>LEFT(TEXT(Data7[[#This Row],[Date:]],"mmddyyyy"),2)</f>
        <v>08</v>
      </c>
      <c r="Y1621" s="6">
        <f>DATE(Data7[[#This Row],[Year]],Data7[[#This Row],[Month]],Data7[[#This Row],[Day]])</f>
        <v>45519</v>
      </c>
    </row>
    <row r="1622" spans="1:25" x14ac:dyDescent="0.3">
      <c r="A1622" s="5">
        <v>45520.499435648147</v>
      </c>
      <c r="B1622" s="7" t="s">
        <v>31</v>
      </c>
      <c r="C1622" s="6" t="s">
        <v>2077</v>
      </c>
      <c r="D1622" s="7" t="s">
        <v>1959</v>
      </c>
      <c r="E1622" s="8">
        <v>3</v>
      </c>
      <c r="F1622" s="7" t="s">
        <v>68</v>
      </c>
      <c r="G1622" s="7" t="s">
        <v>68</v>
      </c>
      <c r="H1622" s="7" t="s">
        <v>1960</v>
      </c>
      <c r="I1622" s="7" t="s">
        <v>44</v>
      </c>
      <c r="J1622" s="19" t="str">
        <f>IFERROR(INDEX('Employee Info'!$C$3:$E$200,MATCH(Data7[[#This Row],[Name:]],'Employee Info'!$B$3:$B$200,0),MATCH(Data7[[#This Row],[Hours Type:]],'Employee Info'!$C$2:$E$2,0)),"")</f>
        <v/>
      </c>
      <c r="K1622" s="19" t="str">
        <f>IFERROR(INDEX('Employee Info'!$C$3:$J$200,MATCH(Data7[[#This Row],[Name:]],'Employee Info'!$B$3:$B$200,0),MATCH(Data7[[#Headers],[Truck]],'Employee Info'!$C$2:$J$2,0)),"")</f>
        <v/>
      </c>
      <c r="L1622" s="19" t="str">
        <f>IFERROR(INDEX('Employee Info'!$C$3:$J$200,MATCH(Data7[[#This Row],[Name:]],'Employee Info'!$B$3:$B$200,0),MATCH(Data7[[#Headers],[Phone]],'Employee Info'!$C$2:$J$2,0)),"")</f>
        <v/>
      </c>
      <c r="M1622" s="19" t="str">
        <f>IFERROR(INDEX('Employee Info'!$C$3:$J$200,MATCH(Data7[[#This Row],[Name:]],'Employee Info'!$B$3:$B$200,0),MATCH(Data7[[#Headers],[Tech]],'Employee Info'!$C$2:$J$2,0)),"")</f>
        <v/>
      </c>
      <c r="N1622" s="19" t="str">
        <f>IFERROR(INDEX('Employee Info'!$C$3:$J$200,MATCH(Data7[[#This Row],[Name:]],'Employee Info'!$B$3:$B$200,0),MATCH(Data7[[#Headers],[Other]],'Employee Info'!$C$2:$J$2,0)),"")</f>
        <v/>
      </c>
      <c r="O1622" s="19">
        <f>IFERROR((Data7[[#This Row],[Hours:]]*SUM(Data7[[#This Row],[Rate]:[Other]])),"")</f>
        <v>0</v>
      </c>
      <c r="P1622" s="7" t="str">
        <f>IF(Data7[[#This Row],[WO'#:]]="","Riley #","WO#")</f>
        <v>Riley #</v>
      </c>
      <c r="Q1622" s="7">
        <f>IFERROR(WEEKNUM(Data7[[#This Row],[Date:]]),"")</f>
        <v>33</v>
      </c>
      <c r="R1622" s="6">
        <f t="shared" si="75"/>
        <v>45515</v>
      </c>
      <c r="S1622" s="6">
        <f>Data7[[#This Row],[Week Start]]+7</f>
        <v>45522</v>
      </c>
      <c r="T1622" s="7" t="str">
        <f t="shared" si="76"/>
        <v>8/11/2024 - 8/18/2024</v>
      </c>
      <c r="U1622" s="7" t="str">
        <f t="shared" si="77"/>
        <v>Time Card</v>
      </c>
      <c r="V1622" s="8" t="str">
        <f>RIGHT(TEXT(Data7[[#This Row],[Date:]],"mmddyyyy"),4)</f>
        <v>2024</v>
      </c>
      <c r="W1622" s="8" t="str">
        <f>MID(TEXT(Data7[[#This Row],[Date:]],"mmddyyyy"),3,2)</f>
        <v>16</v>
      </c>
      <c r="X1622" s="8" t="str">
        <f>LEFT(TEXT(Data7[[#This Row],[Date:]],"mmddyyyy"),2)</f>
        <v>08</v>
      </c>
      <c r="Y1622" s="6">
        <f>DATE(Data7[[#This Row],[Year]],Data7[[#This Row],[Month]],Data7[[#This Row],[Day]])</f>
        <v>45520</v>
      </c>
    </row>
    <row r="1623" spans="1:25" x14ac:dyDescent="0.3">
      <c r="A1623" s="5">
        <v>45520.499599537034</v>
      </c>
      <c r="B1623" s="7" t="s">
        <v>34</v>
      </c>
      <c r="C1623" s="6" t="s">
        <v>2077</v>
      </c>
      <c r="D1623" s="7" t="s">
        <v>1959</v>
      </c>
      <c r="E1623" s="8">
        <v>3</v>
      </c>
      <c r="F1623" s="7" t="s">
        <v>68</v>
      </c>
      <c r="G1623" s="7" t="s">
        <v>68</v>
      </c>
      <c r="H1623" s="7" t="s">
        <v>1960</v>
      </c>
      <c r="I1623" s="7" t="s">
        <v>44</v>
      </c>
      <c r="J1623" s="19" t="str">
        <f>IFERROR(INDEX('Employee Info'!$C$3:$E$200,MATCH(Data7[[#This Row],[Name:]],'Employee Info'!$B$3:$B$200,0),MATCH(Data7[[#This Row],[Hours Type:]],'Employee Info'!$C$2:$E$2,0)),"")</f>
        <v/>
      </c>
      <c r="K1623" s="19" t="str">
        <f>IFERROR(INDEX('Employee Info'!$C$3:$J$200,MATCH(Data7[[#This Row],[Name:]],'Employee Info'!$B$3:$B$200,0),MATCH(Data7[[#Headers],[Truck]],'Employee Info'!$C$2:$J$2,0)),"")</f>
        <v/>
      </c>
      <c r="L1623" s="19" t="str">
        <f>IFERROR(INDEX('Employee Info'!$C$3:$J$200,MATCH(Data7[[#This Row],[Name:]],'Employee Info'!$B$3:$B$200,0),MATCH(Data7[[#Headers],[Phone]],'Employee Info'!$C$2:$J$2,0)),"")</f>
        <v/>
      </c>
      <c r="M1623" s="19" t="str">
        <f>IFERROR(INDEX('Employee Info'!$C$3:$J$200,MATCH(Data7[[#This Row],[Name:]],'Employee Info'!$B$3:$B$200,0),MATCH(Data7[[#Headers],[Tech]],'Employee Info'!$C$2:$J$2,0)),"")</f>
        <v/>
      </c>
      <c r="N1623" s="19" t="str">
        <f>IFERROR(INDEX('Employee Info'!$C$3:$J$200,MATCH(Data7[[#This Row],[Name:]],'Employee Info'!$B$3:$B$200,0),MATCH(Data7[[#Headers],[Other]],'Employee Info'!$C$2:$J$2,0)),"")</f>
        <v/>
      </c>
      <c r="O1623" s="19">
        <f>IFERROR((Data7[[#This Row],[Hours:]]*SUM(Data7[[#This Row],[Rate]:[Other]])),"")</f>
        <v>0</v>
      </c>
      <c r="P1623" s="7" t="str">
        <f>IF(Data7[[#This Row],[WO'#:]]="","Riley #","WO#")</f>
        <v>Riley #</v>
      </c>
      <c r="Q1623" s="7">
        <f>IFERROR(WEEKNUM(Data7[[#This Row],[Date:]]),"")</f>
        <v>33</v>
      </c>
      <c r="R1623" s="6">
        <f t="shared" si="75"/>
        <v>45515</v>
      </c>
      <c r="S1623" s="6">
        <f>Data7[[#This Row],[Week Start]]+7</f>
        <v>45522</v>
      </c>
      <c r="T1623" s="7" t="str">
        <f t="shared" si="76"/>
        <v>8/11/2024 - 8/18/2024</v>
      </c>
      <c r="U1623" s="7" t="str">
        <f t="shared" si="77"/>
        <v>Time Card</v>
      </c>
      <c r="V1623" s="8" t="str">
        <f>RIGHT(TEXT(Data7[[#This Row],[Date:]],"mmddyyyy"),4)</f>
        <v>2024</v>
      </c>
      <c r="W1623" s="8" t="str">
        <f>MID(TEXT(Data7[[#This Row],[Date:]],"mmddyyyy"),3,2)</f>
        <v>16</v>
      </c>
      <c r="X1623" s="8" t="str">
        <f>LEFT(TEXT(Data7[[#This Row],[Date:]],"mmddyyyy"),2)</f>
        <v>08</v>
      </c>
      <c r="Y1623" s="6">
        <f>DATE(Data7[[#This Row],[Year]],Data7[[#This Row],[Month]],Data7[[#This Row],[Day]])</f>
        <v>45520</v>
      </c>
    </row>
    <row r="1624" spans="1:25" x14ac:dyDescent="0.3">
      <c r="A1624" s="5">
        <v>45520.500131018518</v>
      </c>
      <c r="B1624" s="7" t="s">
        <v>34</v>
      </c>
      <c r="C1624" s="6" t="s">
        <v>2077</v>
      </c>
      <c r="D1624" s="7" t="s">
        <v>2078</v>
      </c>
      <c r="E1624" s="8">
        <v>5</v>
      </c>
      <c r="F1624" s="7" t="s">
        <v>68</v>
      </c>
      <c r="G1624" s="7" t="s">
        <v>68</v>
      </c>
      <c r="H1624" s="7" t="s">
        <v>922</v>
      </c>
      <c r="I1624" s="7" t="s">
        <v>44</v>
      </c>
      <c r="J1624" s="19" t="str">
        <f>IFERROR(INDEX('Employee Info'!$C$3:$E$200,MATCH(Data7[[#This Row],[Name:]],'Employee Info'!$B$3:$B$200,0),MATCH(Data7[[#This Row],[Hours Type:]],'Employee Info'!$C$2:$E$2,0)),"")</f>
        <v/>
      </c>
      <c r="K1624" s="19" t="str">
        <f>IFERROR(INDEX('Employee Info'!$C$3:$J$200,MATCH(Data7[[#This Row],[Name:]],'Employee Info'!$B$3:$B$200,0),MATCH(Data7[[#Headers],[Truck]],'Employee Info'!$C$2:$J$2,0)),"")</f>
        <v/>
      </c>
      <c r="L1624" s="19" t="str">
        <f>IFERROR(INDEX('Employee Info'!$C$3:$J$200,MATCH(Data7[[#This Row],[Name:]],'Employee Info'!$B$3:$B$200,0),MATCH(Data7[[#Headers],[Phone]],'Employee Info'!$C$2:$J$2,0)),"")</f>
        <v/>
      </c>
      <c r="M1624" s="19" t="str">
        <f>IFERROR(INDEX('Employee Info'!$C$3:$J$200,MATCH(Data7[[#This Row],[Name:]],'Employee Info'!$B$3:$B$200,0),MATCH(Data7[[#Headers],[Tech]],'Employee Info'!$C$2:$J$2,0)),"")</f>
        <v/>
      </c>
      <c r="N1624" s="19" t="str">
        <f>IFERROR(INDEX('Employee Info'!$C$3:$J$200,MATCH(Data7[[#This Row],[Name:]],'Employee Info'!$B$3:$B$200,0),MATCH(Data7[[#Headers],[Other]],'Employee Info'!$C$2:$J$2,0)),"")</f>
        <v/>
      </c>
      <c r="O1624" s="19">
        <f>IFERROR((Data7[[#This Row],[Hours:]]*SUM(Data7[[#This Row],[Rate]:[Other]])),"")</f>
        <v>0</v>
      </c>
      <c r="P1624" s="7" t="str">
        <f>IF(Data7[[#This Row],[WO'#:]]="","Riley #","WO#")</f>
        <v>Riley #</v>
      </c>
      <c r="Q1624" s="7">
        <f>IFERROR(WEEKNUM(Data7[[#This Row],[Date:]]),"")</f>
        <v>33</v>
      </c>
      <c r="R1624" s="6">
        <f t="shared" si="75"/>
        <v>45515</v>
      </c>
      <c r="S1624" s="6">
        <f>Data7[[#This Row],[Week Start]]+7</f>
        <v>45522</v>
      </c>
      <c r="T1624" s="7" t="str">
        <f t="shared" si="76"/>
        <v>8/11/2024 - 8/18/2024</v>
      </c>
      <c r="U1624" s="7" t="str">
        <f t="shared" si="77"/>
        <v>Time Card</v>
      </c>
      <c r="V1624" s="8" t="str">
        <f>RIGHT(TEXT(Data7[[#This Row],[Date:]],"mmddyyyy"),4)</f>
        <v>2024</v>
      </c>
      <c r="W1624" s="8" t="str">
        <f>MID(TEXT(Data7[[#This Row],[Date:]],"mmddyyyy"),3,2)</f>
        <v>16</v>
      </c>
      <c r="X1624" s="8" t="str">
        <f>LEFT(TEXT(Data7[[#This Row],[Date:]],"mmddyyyy"),2)</f>
        <v>08</v>
      </c>
      <c r="Y1624" s="6">
        <f>DATE(Data7[[#This Row],[Year]],Data7[[#This Row],[Month]],Data7[[#This Row],[Day]])</f>
        <v>45520</v>
      </c>
    </row>
    <row r="1625" spans="1:25" x14ac:dyDescent="0.3">
      <c r="A1625" s="5">
        <v>45520.500382407408</v>
      </c>
      <c r="B1625" s="7" t="s">
        <v>31</v>
      </c>
      <c r="C1625" s="6" t="s">
        <v>2077</v>
      </c>
      <c r="D1625" s="7" t="s">
        <v>2078</v>
      </c>
      <c r="E1625" s="8">
        <v>3</v>
      </c>
      <c r="F1625" s="7" t="s">
        <v>68</v>
      </c>
      <c r="G1625" s="7" t="s">
        <v>68</v>
      </c>
      <c r="H1625" s="7" t="s">
        <v>922</v>
      </c>
      <c r="I1625" s="7" t="s">
        <v>44</v>
      </c>
      <c r="J1625" s="19" t="str">
        <f>IFERROR(INDEX('Employee Info'!$C$3:$E$200,MATCH(Data7[[#This Row],[Name:]],'Employee Info'!$B$3:$B$200,0),MATCH(Data7[[#This Row],[Hours Type:]],'Employee Info'!$C$2:$E$2,0)),"")</f>
        <v/>
      </c>
      <c r="K1625" s="19" t="str">
        <f>IFERROR(INDEX('Employee Info'!$C$3:$J$200,MATCH(Data7[[#This Row],[Name:]],'Employee Info'!$B$3:$B$200,0),MATCH(Data7[[#Headers],[Truck]],'Employee Info'!$C$2:$J$2,0)),"")</f>
        <v/>
      </c>
      <c r="L1625" s="19" t="str">
        <f>IFERROR(INDEX('Employee Info'!$C$3:$J$200,MATCH(Data7[[#This Row],[Name:]],'Employee Info'!$B$3:$B$200,0),MATCH(Data7[[#Headers],[Phone]],'Employee Info'!$C$2:$J$2,0)),"")</f>
        <v/>
      </c>
      <c r="M1625" s="19" t="str">
        <f>IFERROR(INDEX('Employee Info'!$C$3:$J$200,MATCH(Data7[[#This Row],[Name:]],'Employee Info'!$B$3:$B$200,0),MATCH(Data7[[#Headers],[Tech]],'Employee Info'!$C$2:$J$2,0)),"")</f>
        <v/>
      </c>
      <c r="N1625" s="19" t="str">
        <f>IFERROR(INDEX('Employee Info'!$C$3:$J$200,MATCH(Data7[[#This Row],[Name:]],'Employee Info'!$B$3:$B$200,0),MATCH(Data7[[#Headers],[Other]],'Employee Info'!$C$2:$J$2,0)),"")</f>
        <v/>
      </c>
      <c r="O1625" s="19">
        <f>IFERROR((Data7[[#This Row],[Hours:]]*SUM(Data7[[#This Row],[Rate]:[Other]])),"")</f>
        <v>0</v>
      </c>
      <c r="P1625" s="7" t="str">
        <f>IF(Data7[[#This Row],[WO'#:]]="","Riley #","WO#")</f>
        <v>Riley #</v>
      </c>
      <c r="Q1625" s="7">
        <f>IFERROR(WEEKNUM(Data7[[#This Row],[Date:]]),"")</f>
        <v>33</v>
      </c>
      <c r="R1625" s="6">
        <f t="shared" si="75"/>
        <v>45515</v>
      </c>
      <c r="S1625" s="6">
        <f>Data7[[#This Row],[Week Start]]+7</f>
        <v>45522</v>
      </c>
      <c r="T1625" s="7" t="str">
        <f t="shared" si="76"/>
        <v>8/11/2024 - 8/18/2024</v>
      </c>
      <c r="U1625" s="7" t="str">
        <f t="shared" si="77"/>
        <v>Time Card</v>
      </c>
      <c r="V1625" s="8" t="str">
        <f>RIGHT(TEXT(Data7[[#This Row],[Date:]],"mmddyyyy"),4)</f>
        <v>2024</v>
      </c>
      <c r="W1625" s="8" t="str">
        <f>MID(TEXT(Data7[[#This Row],[Date:]],"mmddyyyy"),3,2)</f>
        <v>16</v>
      </c>
      <c r="X1625" s="8" t="str">
        <f>LEFT(TEXT(Data7[[#This Row],[Date:]],"mmddyyyy"),2)</f>
        <v>08</v>
      </c>
      <c r="Y1625" s="6">
        <f>DATE(Data7[[#This Row],[Year]],Data7[[#This Row],[Month]],Data7[[#This Row],[Day]])</f>
        <v>45520</v>
      </c>
    </row>
    <row r="1626" spans="1:25" x14ac:dyDescent="0.3">
      <c r="A1626" s="5">
        <v>45520.580725347223</v>
      </c>
      <c r="B1626" s="7" t="s">
        <v>35</v>
      </c>
      <c r="C1626" s="6" t="s">
        <v>2077</v>
      </c>
      <c r="D1626" s="7" t="s">
        <v>2079</v>
      </c>
      <c r="E1626" s="8">
        <v>8</v>
      </c>
      <c r="F1626" s="7" t="s">
        <v>68</v>
      </c>
      <c r="G1626" s="7" t="s">
        <v>68</v>
      </c>
      <c r="H1626" s="7" t="s">
        <v>1948</v>
      </c>
      <c r="I1626" s="7" t="s">
        <v>44</v>
      </c>
      <c r="J1626" s="19" t="str">
        <f>IFERROR(INDEX('Employee Info'!$C$3:$E$200,MATCH(Data7[[#This Row],[Name:]],'Employee Info'!$B$3:$B$200,0),MATCH(Data7[[#This Row],[Hours Type:]],'Employee Info'!$C$2:$E$2,0)),"")</f>
        <v/>
      </c>
      <c r="K1626" s="19" t="str">
        <f>IFERROR(INDEX('Employee Info'!$C$3:$J$200,MATCH(Data7[[#This Row],[Name:]],'Employee Info'!$B$3:$B$200,0),MATCH(Data7[[#Headers],[Truck]],'Employee Info'!$C$2:$J$2,0)),"")</f>
        <v/>
      </c>
      <c r="L1626" s="19" t="str">
        <f>IFERROR(INDEX('Employee Info'!$C$3:$J$200,MATCH(Data7[[#This Row],[Name:]],'Employee Info'!$B$3:$B$200,0),MATCH(Data7[[#Headers],[Phone]],'Employee Info'!$C$2:$J$2,0)),"")</f>
        <v/>
      </c>
      <c r="M1626" s="19" t="str">
        <f>IFERROR(INDEX('Employee Info'!$C$3:$J$200,MATCH(Data7[[#This Row],[Name:]],'Employee Info'!$B$3:$B$200,0),MATCH(Data7[[#Headers],[Tech]],'Employee Info'!$C$2:$J$2,0)),"")</f>
        <v/>
      </c>
      <c r="N1626" s="19" t="str">
        <f>IFERROR(INDEX('Employee Info'!$C$3:$J$200,MATCH(Data7[[#This Row],[Name:]],'Employee Info'!$B$3:$B$200,0),MATCH(Data7[[#Headers],[Other]],'Employee Info'!$C$2:$J$2,0)),"")</f>
        <v/>
      </c>
      <c r="O1626" s="19">
        <f>IFERROR((Data7[[#This Row],[Hours:]]*SUM(Data7[[#This Row],[Rate]:[Other]])),"")</f>
        <v>0</v>
      </c>
      <c r="P1626" s="7" t="str">
        <f>IF(Data7[[#This Row],[WO'#:]]="","Riley #","WO#")</f>
        <v>Riley #</v>
      </c>
      <c r="Q1626" s="7">
        <f>IFERROR(WEEKNUM(Data7[[#This Row],[Date:]]),"")</f>
        <v>33</v>
      </c>
      <c r="R1626" s="6">
        <f t="shared" si="75"/>
        <v>45515</v>
      </c>
      <c r="S1626" s="6">
        <f>Data7[[#This Row],[Week Start]]+7</f>
        <v>45522</v>
      </c>
      <c r="T1626" s="7" t="str">
        <f t="shared" si="76"/>
        <v>8/11/2024 - 8/18/2024</v>
      </c>
      <c r="U1626" s="7" t="str">
        <f t="shared" si="77"/>
        <v>Time Card</v>
      </c>
      <c r="V1626" s="8" t="str">
        <f>RIGHT(TEXT(Data7[[#This Row],[Date:]],"mmddyyyy"),4)</f>
        <v>2024</v>
      </c>
      <c r="W1626" s="8" t="str">
        <f>MID(TEXT(Data7[[#This Row],[Date:]],"mmddyyyy"),3,2)</f>
        <v>16</v>
      </c>
      <c r="X1626" s="8" t="str">
        <f>LEFT(TEXT(Data7[[#This Row],[Date:]],"mmddyyyy"),2)</f>
        <v>08</v>
      </c>
      <c r="Y1626" s="6">
        <f>DATE(Data7[[#This Row],[Year]],Data7[[#This Row],[Month]],Data7[[#This Row],[Day]])</f>
        <v>45520</v>
      </c>
    </row>
    <row r="1627" spans="1:25" x14ac:dyDescent="0.3">
      <c r="A1627" s="5">
        <v>45520.582350231482</v>
      </c>
      <c r="B1627" s="7" t="s">
        <v>65</v>
      </c>
      <c r="C1627" s="6" t="s">
        <v>2077</v>
      </c>
      <c r="D1627" s="7" t="s">
        <v>2080</v>
      </c>
      <c r="E1627" s="8">
        <v>8</v>
      </c>
      <c r="F1627" s="7" t="s">
        <v>68</v>
      </c>
      <c r="G1627" s="7" t="s">
        <v>68</v>
      </c>
      <c r="H1627" s="7" t="s">
        <v>536</v>
      </c>
      <c r="I1627" s="7" t="s">
        <v>44</v>
      </c>
      <c r="J1627" s="19" t="str">
        <f>IFERROR(INDEX('Employee Info'!$C$3:$E$200,MATCH(Data7[[#This Row],[Name:]],'Employee Info'!$B$3:$B$200,0),MATCH(Data7[[#This Row],[Hours Type:]],'Employee Info'!$C$2:$E$2,0)),"")</f>
        <v/>
      </c>
      <c r="K1627" s="19" t="str">
        <f>IFERROR(INDEX('Employee Info'!$C$3:$J$200,MATCH(Data7[[#This Row],[Name:]],'Employee Info'!$B$3:$B$200,0),MATCH(Data7[[#Headers],[Truck]],'Employee Info'!$C$2:$J$2,0)),"")</f>
        <v/>
      </c>
      <c r="L1627" s="19" t="str">
        <f>IFERROR(INDEX('Employee Info'!$C$3:$J$200,MATCH(Data7[[#This Row],[Name:]],'Employee Info'!$B$3:$B$200,0),MATCH(Data7[[#Headers],[Phone]],'Employee Info'!$C$2:$J$2,0)),"")</f>
        <v/>
      </c>
      <c r="M1627" s="19" t="str">
        <f>IFERROR(INDEX('Employee Info'!$C$3:$J$200,MATCH(Data7[[#This Row],[Name:]],'Employee Info'!$B$3:$B$200,0),MATCH(Data7[[#Headers],[Tech]],'Employee Info'!$C$2:$J$2,0)),"")</f>
        <v/>
      </c>
      <c r="N1627" s="19" t="str">
        <f>IFERROR(INDEX('Employee Info'!$C$3:$J$200,MATCH(Data7[[#This Row],[Name:]],'Employee Info'!$B$3:$B$200,0),MATCH(Data7[[#Headers],[Other]],'Employee Info'!$C$2:$J$2,0)),"")</f>
        <v/>
      </c>
      <c r="O1627" s="19">
        <f>IFERROR((Data7[[#This Row],[Hours:]]*SUM(Data7[[#This Row],[Rate]:[Other]])),"")</f>
        <v>0</v>
      </c>
      <c r="P1627" s="7" t="str">
        <f>IF(Data7[[#This Row],[WO'#:]]="","Riley #","WO#")</f>
        <v>Riley #</v>
      </c>
      <c r="Q1627" s="7">
        <f>IFERROR(WEEKNUM(Data7[[#This Row],[Date:]]),"")</f>
        <v>33</v>
      </c>
      <c r="R1627" s="6">
        <f t="shared" si="75"/>
        <v>45515</v>
      </c>
      <c r="S1627" s="6">
        <f>Data7[[#This Row],[Week Start]]+7</f>
        <v>45522</v>
      </c>
      <c r="T1627" s="7" t="str">
        <f t="shared" si="76"/>
        <v>8/11/2024 - 8/18/2024</v>
      </c>
      <c r="U1627" s="7" t="str">
        <f t="shared" si="77"/>
        <v>Time Card</v>
      </c>
      <c r="V1627" s="8" t="str">
        <f>RIGHT(TEXT(Data7[[#This Row],[Date:]],"mmddyyyy"),4)</f>
        <v>2024</v>
      </c>
      <c r="W1627" s="8" t="str">
        <f>MID(TEXT(Data7[[#This Row],[Date:]],"mmddyyyy"),3,2)</f>
        <v>16</v>
      </c>
      <c r="X1627" s="8" t="str">
        <f>LEFT(TEXT(Data7[[#This Row],[Date:]],"mmddyyyy"),2)</f>
        <v>08</v>
      </c>
      <c r="Y1627" s="6">
        <f>DATE(Data7[[#This Row],[Year]],Data7[[#This Row],[Month]],Data7[[#This Row],[Day]])</f>
        <v>45520</v>
      </c>
    </row>
    <row r="1628" spans="1:25" x14ac:dyDescent="0.3">
      <c r="A1628" s="5">
        <v>45521.411403240738</v>
      </c>
      <c r="B1628" s="7" t="s">
        <v>66</v>
      </c>
      <c r="C1628" s="6" t="s">
        <v>2077</v>
      </c>
      <c r="D1628" s="7" t="s">
        <v>1727</v>
      </c>
      <c r="E1628" s="8">
        <v>1</v>
      </c>
      <c r="F1628" s="7" t="s">
        <v>68</v>
      </c>
      <c r="G1628" s="7" t="s">
        <v>68</v>
      </c>
      <c r="H1628" s="7" t="s">
        <v>536</v>
      </c>
      <c r="I1628" s="7" t="s">
        <v>44</v>
      </c>
      <c r="J1628" s="19" t="str">
        <f>IFERROR(INDEX('Employee Info'!$C$3:$E$200,MATCH(Data7[[#This Row],[Name:]],'Employee Info'!$B$3:$B$200,0),MATCH(Data7[[#This Row],[Hours Type:]],'Employee Info'!$C$2:$E$2,0)),"")</f>
        <v/>
      </c>
      <c r="K1628" s="19" t="str">
        <f>IFERROR(INDEX('Employee Info'!$C$3:$J$200,MATCH(Data7[[#This Row],[Name:]],'Employee Info'!$B$3:$B$200,0),MATCH(Data7[[#Headers],[Truck]],'Employee Info'!$C$2:$J$2,0)),"")</f>
        <v/>
      </c>
      <c r="L1628" s="19" t="str">
        <f>IFERROR(INDEX('Employee Info'!$C$3:$J$200,MATCH(Data7[[#This Row],[Name:]],'Employee Info'!$B$3:$B$200,0),MATCH(Data7[[#Headers],[Phone]],'Employee Info'!$C$2:$J$2,0)),"")</f>
        <v/>
      </c>
      <c r="M1628" s="19" t="str">
        <f>IFERROR(INDEX('Employee Info'!$C$3:$J$200,MATCH(Data7[[#This Row],[Name:]],'Employee Info'!$B$3:$B$200,0),MATCH(Data7[[#Headers],[Tech]],'Employee Info'!$C$2:$J$2,0)),"")</f>
        <v/>
      </c>
      <c r="N1628" s="19" t="str">
        <f>IFERROR(INDEX('Employee Info'!$C$3:$J$200,MATCH(Data7[[#This Row],[Name:]],'Employee Info'!$B$3:$B$200,0),MATCH(Data7[[#Headers],[Other]],'Employee Info'!$C$2:$J$2,0)),"")</f>
        <v/>
      </c>
      <c r="O1628" s="19">
        <f>IFERROR((Data7[[#This Row],[Hours:]]*SUM(Data7[[#This Row],[Rate]:[Other]])),"")</f>
        <v>0</v>
      </c>
      <c r="P1628" s="7" t="str">
        <f>IF(Data7[[#This Row],[WO'#:]]="","Riley #","WO#")</f>
        <v>Riley #</v>
      </c>
      <c r="Q1628" s="7">
        <f>IFERROR(WEEKNUM(Data7[[#This Row],[Date:]]),"")</f>
        <v>33</v>
      </c>
      <c r="R1628" s="6">
        <f t="shared" si="75"/>
        <v>45515</v>
      </c>
      <c r="S1628" s="6">
        <f>Data7[[#This Row],[Week Start]]+7</f>
        <v>45522</v>
      </c>
      <c r="T1628" s="7" t="str">
        <f t="shared" si="76"/>
        <v>8/11/2024 - 8/18/2024</v>
      </c>
      <c r="U1628" s="7" t="str">
        <f t="shared" si="77"/>
        <v>Time Card</v>
      </c>
      <c r="V1628" s="8" t="str">
        <f>RIGHT(TEXT(Data7[[#This Row],[Date:]],"mmddyyyy"),4)</f>
        <v>2024</v>
      </c>
      <c r="W1628" s="8" t="str">
        <f>MID(TEXT(Data7[[#This Row],[Date:]],"mmddyyyy"),3,2)</f>
        <v>16</v>
      </c>
      <c r="X1628" s="8" t="str">
        <f>LEFT(TEXT(Data7[[#This Row],[Date:]],"mmddyyyy"),2)</f>
        <v>08</v>
      </c>
      <c r="Y1628" s="6">
        <f>DATE(Data7[[#This Row],[Year]],Data7[[#This Row],[Month]],Data7[[#This Row],[Day]])</f>
        <v>45520</v>
      </c>
    </row>
    <row r="1629" spans="1:25" x14ac:dyDescent="0.3">
      <c r="A1629" s="5">
        <v>45521.411888657407</v>
      </c>
      <c r="B1629" s="7" t="s">
        <v>66</v>
      </c>
      <c r="C1629" s="6" t="s">
        <v>2077</v>
      </c>
      <c r="D1629" s="7" t="s">
        <v>2081</v>
      </c>
      <c r="E1629" s="8">
        <v>1</v>
      </c>
      <c r="F1629" s="7" t="s">
        <v>68</v>
      </c>
      <c r="G1629" s="7" t="s">
        <v>68</v>
      </c>
      <c r="H1629" s="7" t="s">
        <v>912</v>
      </c>
      <c r="I1629" s="7" t="s">
        <v>44</v>
      </c>
      <c r="J1629" s="19" t="str">
        <f>IFERROR(INDEX('Employee Info'!$C$3:$E$200,MATCH(Data7[[#This Row],[Name:]],'Employee Info'!$B$3:$B$200,0),MATCH(Data7[[#This Row],[Hours Type:]],'Employee Info'!$C$2:$E$2,0)),"")</f>
        <v/>
      </c>
      <c r="K1629" s="19" t="str">
        <f>IFERROR(INDEX('Employee Info'!$C$3:$J$200,MATCH(Data7[[#This Row],[Name:]],'Employee Info'!$B$3:$B$200,0),MATCH(Data7[[#Headers],[Truck]],'Employee Info'!$C$2:$J$2,0)),"")</f>
        <v/>
      </c>
      <c r="L1629" s="19" t="str">
        <f>IFERROR(INDEX('Employee Info'!$C$3:$J$200,MATCH(Data7[[#This Row],[Name:]],'Employee Info'!$B$3:$B$200,0),MATCH(Data7[[#Headers],[Phone]],'Employee Info'!$C$2:$J$2,0)),"")</f>
        <v/>
      </c>
      <c r="M1629" s="19" t="str">
        <f>IFERROR(INDEX('Employee Info'!$C$3:$J$200,MATCH(Data7[[#This Row],[Name:]],'Employee Info'!$B$3:$B$200,0),MATCH(Data7[[#Headers],[Tech]],'Employee Info'!$C$2:$J$2,0)),"")</f>
        <v/>
      </c>
      <c r="N1629" s="19" t="str">
        <f>IFERROR(INDEX('Employee Info'!$C$3:$J$200,MATCH(Data7[[#This Row],[Name:]],'Employee Info'!$B$3:$B$200,0),MATCH(Data7[[#Headers],[Other]],'Employee Info'!$C$2:$J$2,0)),"")</f>
        <v/>
      </c>
      <c r="O1629" s="19">
        <f>IFERROR((Data7[[#This Row],[Hours:]]*SUM(Data7[[#This Row],[Rate]:[Other]])),"")</f>
        <v>0</v>
      </c>
      <c r="P1629" s="7" t="str">
        <f>IF(Data7[[#This Row],[WO'#:]]="","Riley #","WO#")</f>
        <v>Riley #</v>
      </c>
      <c r="Q1629" s="7">
        <f>IFERROR(WEEKNUM(Data7[[#This Row],[Date:]]),"")</f>
        <v>33</v>
      </c>
      <c r="R1629" s="6">
        <f t="shared" si="75"/>
        <v>45515</v>
      </c>
      <c r="S1629" s="6">
        <f>Data7[[#This Row],[Week Start]]+7</f>
        <v>45522</v>
      </c>
      <c r="T1629" s="7" t="str">
        <f t="shared" si="76"/>
        <v>8/11/2024 - 8/18/2024</v>
      </c>
      <c r="U1629" s="7" t="str">
        <f t="shared" si="77"/>
        <v>Time Card</v>
      </c>
      <c r="V1629" s="8" t="str">
        <f>RIGHT(TEXT(Data7[[#This Row],[Date:]],"mmddyyyy"),4)</f>
        <v>2024</v>
      </c>
      <c r="W1629" s="8" t="str">
        <f>MID(TEXT(Data7[[#This Row],[Date:]],"mmddyyyy"),3,2)</f>
        <v>16</v>
      </c>
      <c r="X1629" s="8" t="str">
        <f>LEFT(TEXT(Data7[[#This Row],[Date:]],"mmddyyyy"),2)</f>
        <v>08</v>
      </c>
      <c r="Y1629" s="6">
        <f>DATE(Data7[[#This Row],[Year]],Data7[[#This Row],[Month]],Data7[[#This Row],[Day]])</f>
        <v>45520</v>
      </c>
    </row>
    <row r="1630" spans="1:25" x14ac:dyDescent="0.3">
      <c r="A1630" s="5">
        <v>45521.413684490741</v>
      </c>
      <c r="B1630" s="7" t="s">
        <v>66</v>
      </c>
      <c r="C1630" s="6" t="s">
        <v>2077</v>
      </c>
      <c r="D1630" s="7" t="s">
        <v>2082</v>
      </c>
      <c r="E1630" s="8">
        <v>1</v>
      </c>
      <c r="F1630" s="7" t="s">
        <v>68</v>
      </c>
      <c r="G1630" s="7" t="s">
        <v>68</v>
      </c>
      <c r="H1630" s="7" t="s">
        <v>1960</v>
      </c>
      <c r="I1630" s="7" t="s">
        <v>44</v>
      </c>
      <c r="J1630" s="19" t="str">
        <f>IFERROR(INDEX('Employee Info'!$C$3:$E$200,MATCH(Data7[[#This Row],[Name:]],'Employee Info'!$B$3:$B$200,0),MATCH(Data7[[#This Row],[Hours Type:]],'Employee Info'!$C$2:$E$2,0)),"")</f>
        <v/>
      </c>
      <c r="K1630" s="19" t="str">
        <f>IFERROR(INDEX('Employee Info'!$C$3:$J$200,MATCH(Data7[[#This Row],[Name:]],'Employee Info'!$B$3:$B$200,0),MATCH(Data7[[#Headers],[Truck]],'Employee Info'!$C$2:$J$2,0)),"")</f>
        <v/>
      </c>
      <c r="L1630" s="19" t="str">
        <f>IFERROR(INDEX('Employee Info'!$C$3:$J$200,MATCH(Data7[[#This Row],[Name:]],'Employee Info'!$B$3:$B$200,0),MATCH(Data7[[#Headers],[Phone]],'Employee Info'!$C$2:$J$2,0)),"")</f>
        <v/>
      </c>
      <c r="M1630" s="19" t="str">
        <f>IFERROR(INDEX('Employee Info'!$C$3:$J$200,MATCH(Data7[[#This Row],[Name:]],'Employee Info'!$B$3:$B$200,0),MATCH(Data7[[#Headers],[Tech]],'Employee Info'!$C$2:$J$2,0)),"")</f>
        <v/>
      </c>
      <c r="N1630" s="19" t="str">
        <f>IFERROR(INDEX('Employee Info'!$C$3:$J$200,MATCH(Data7[[#This Row],[Name:]],'Employee Info'!$B$3:$B$200,0),MATCH(Data7[[#Headers],[Other]],'Employee Info'!$C$2:$J$2,0)),"")</f>
        <v/>
      </c>
      <c r="O1630" s="19">
        <f>IFERROR((Data7[[#This Row],[Hours:]]*SUM(Data7[[#This Row],[Rate]:[Other]])),"")</f>
        <v>0</v>
      </c>
      <c r="P1630" s="7" t="str">
        <f>IF(Data7[[#This Row],[WO'#:]]="","Riley #","WO#")</f>
        <v>Riley #</v>
      </c>
      <c r="Q1630" s="7">
        <f>IFERROR(WEEKNUM(Data7[[#This Row],[Date:]]),"")</f>
        <v>33</v>
      </c>
      <c r="R1630" s="6">
        <f t="shared" si="75"/>
        <v>45515</v>
      </c>
      <c r="S1630" s="6">
        <f>Data7[[#This Row],[Week Start]]+7</f>
        <v>45522</v>
      </c>
      <c r="T1630" s="7" t="str">
        <f t="shared" si="76"/>
        <v>8/11/2024 - 8/18/2024</v>
      </c>
      <c r="U1630" s="7" t="str">
        <f t="shared" si="77"/>
        <v>Time Card</v>
      </c>
      <c r="V1630" s="8" t="str">
        <f>RIGHT(TEXT(Data7[[#This Row],[Date:]],"mmddyyyy"),4)</f>
        <v>2024</v>
      </c>
      <c r="W1630" s="8" t="str">
        <f>MID(TEXT(Data7[[#This Row],[Date:]],"mmddyyyy"),3,2)</f>
        <v>16</v>
      </c>
      <c r="X1630" s="8" t="str">
        <f>LEFT(TEXT(Data7[[#This Row],[Date:]],"mmddyyyy"),2)</f>
        <v>08</v>
      </c>
      <c r="Y1630" s="6">
        <f>DATE(Data7[[#This Row],[Year]],Data7[[#This Row],[Month]],Data7[[#This Row],[Day]])</f>
        <v>45520</v>
      </c>
    </row>
    <row r="1631" spans="1:25" x14ac:dyDescent="0.3">
      <c r="A1631" s="5">
        <v>45521.414147685187</v>
      </c>
      <c r="B1631" s="7" t="s">
        <v>66</v>
      </c>
      <c r="C1631" s="6" t="s">
        <v>2077</v>
      </c>
      <c r="D1631" s="7" t="s">
        <v>2083</v>
      </c>
      <c r="E1631" s="8">
        <v>1</v>
      </c>
      <c r="F1631" s="7" t="s">
        <v>68</v>
      </c>
      <c r="G1631" s="7" t="s">
        <v>68</v>
      </c>
      <c r="H1631" s="7" t="s">
        <v>1948</v>
      </c>
      <c r="I1631" s="7" t="s">
        <v>44</v>
      </c>
      <c r="J1631" s="19" t="str">
        <f>IFERROR(INDEX('Employee Info'!$C$3:$E$200,MATCH(Data7[[#This Row],[Name:]],'Employee Info'!$B$3:$B$200,0),MATCH(Data7[[#This Row],[Hours Type:]],'Employee Info'!$C$2:$E$2,0)),"")</f>
        <v/>
      </c>
      <c r="K1631" s="19" t="str">
        <f>IFERROR(INDEX('Employee Info'!$C$3:$J$200,MATCH(Data7[[#This Row],[Name:]],'Employee Info'!$B$3:$B$200,0),MATCH(Data7[[#Headers],[Truck]],'Employee Info'!$C$2:$J$2,0)),"")</f>
        <v/>
      </c>
      <c r="L1631" s="19" t="str">
        <f>IFERROR(INDEX('Employee Info'!$C$3:$J$200,MATCH(Data7[[#This Row],[Name:]],'Employee Info'!$B$3:$B$200,0),MATCH(Data7[[#Headers],[Phone]],'Employee Info'!$C$2:$J$2,0)),"")</f>
        <v/>
      </c>
      <c r="M1631" s="19" t="str">
        <f>IFERROR(INDEX('Employee Info'!$C$3:$J$200,MATCH(Data7[[#This Row],[Name:]],'Employee Info'!$B$3:$B$200,0),MATCH(Data7[[#Headers],[Tech]],'Employee Info'!$C$2:$J$2,0)),"")</f>
        <v/>
      </c>
      <c r="N1631" s="19" t="str">
        <f>IFERROR(INDEX('Employee Info'!$C$3:$J$200,MATCH(Data7[[#This Row],[Name:]],'Employee Info'!$B$3:$B$200,0),MATCH(Data7[[#Headers],[Other]],'Employee Info'!$C$2:$J$2,0)),"")</f>
        <v/>
      </c>
      <c r="O1631" s="19">
        <f>IFERROR((Data7[[#This Row],[Hours:]]*SUM(Data7[[#This Row],[Rate]:[Other]])),"")</f>
        <v>0</v>
      </c>
      <c r="P1631" s="7" t="str">
        <f>IF(Data7[[#This Row],[WO'#:]]="","Riley #","WO#")</f>
        <v>Riley #</v>
      </c>
      <c r="Q1631" s="7">
        <f>IFERROR(WEEKNUM(Data7[[#This Row],[Date:]]),"")</f>
        <v>33</v>
      </c>
      <c r="R1631" s="6">
        <f t="shared" si="75"/>
        <v>45515</v>
      </c>
      <c r="S1631" s="6">
        <f>Data7[[#This Row],[Week Start]]+7</f>
        <v>45522</v>
      </c>
      <c r="T1631" s="7" t="str">
        <f t="shared" si="76"/>
        <v>8/11/2024 - 8/18/2024</v>
      </c>
      <c r="U1631" s="7" t="str">
        <f t="shared" si="77"/>
        <v>Time Card</v>
      </c>
      <c r="V1631" s="8" t="str">
        <f>RIGHT(TEXT(Data7[[#This Row],[Date:]],"mmddyyyy"),4)</f>
        <v>2024</v>
      </c>
      <c r="W1631" s="8" t="str">
        <f>MID(TEXT(Data7[[#This Row],[Date:]],"mmddyyyy"),3,2)</f>
        <v>16</v>
      </c>
      <c r="X1631" s="8" t="str">
        <f>LEFT(TEXT(Data7[[#This Row],[Date:]],"mmddyyyy"),2)</f>
        <v>08</v>
      </c>
      <c r="Y1631" s="6">
        <f>DATE(Data7[[#This Row],[Year]],Data7[[#This Row],[Month]],Data7[[#This Row],[Day]])</f>
        <v>45520</v>
      </c>
    </row>
    <row r="1632" spans="1:25" x14ac:dyDescent="0.3">
      <c r="A1632" s="5">
        <v>45521.417931365744</v>
      </c>
      <c r="B1632" s="7" t="s">
        <v>66</v>
      </c>
      <c r="C1632" s="6" t="s">
        <v>2077</v>
      </c>
      <c r="D1632" s="7" t="s">
        <v>2086</v>
      </c>
      <c r="E1632" s="8">
        <v>4</v>
      </c>
      <c r="F1632" s="7">
        <v>6984733</v>
      </c>
      <c r="G1632" s="7" t="s">
        <v>68</v>
      </c>
      <c r="H1632" s="7" t="s">
        <v>756</v>
      </c>
      <c r="I1632" s="7" t="s">
        <v>44</v>
      </c>
      <c r="J1632" s="19" t="str">
        <f>IFERROR(INDEX('Employee Info'!$C$3:$E$200,MATCH(Data7[[#This Row],[Name:]],'Employee Info'!$B$3:$B$200,0),MATCH(Data7[[#This Row],[Hours Type:]],'Employee Info'!$C$2:$E$2,0)),"")</f>
        <v/>
      </c>
      <c r="K1632" s="19" t="str">
        <f>IFERROR(INDEX('Employee Info'!$C$3:$J$200,MATCH(Data7[[#This Row],[Name:]],'Employee Info'!$B$3:$B$200,0),MATCH(Data7[[#Headers],[Truck]],'Employee Info'!$C$2:$J$2,0)),"")</f>
        <v/>
      </c>
      <c r="L1632" s="19" t="str">
        <f>IFERROR(INDEX('Employee Info'!$C$3:$J$200,MATCH(Data7[[#This Row],[Name:]],'Employee Info'!$B$3:$B$200,0),MATCH(Data7[[#Headers],[Phone]],'Employee Info'!$C$2:$J$2,0)),"")</f>
        <v/>
      </c>
      <c r="M1632" s="19" t="str">
        <f>IFERROR(INDEX('Employee Info'!$C$3:$J$200,MATCH(Data7[[#This Row],[Name:]],'Employee Info'!$B$3:$B$200,0),MATCH(Data7[[#Headers],[Tech]],'Employee Info'!$C$2:$J$2,0)),"")</f>
        <v/>
      </c>
      <c r="N1632" s="19" t="str">
        <f>IFERROR(INDEX('Employee Info'!$C$3:$J$200,MATCH(Data7[[#This Row],[Name:]],'Employee Info'!$B$3:$B$200,0),MATCH(Data7[[#Headers],[Other]],'Employee Info'!$C$2:$J$2,0)),"")</f>
        <v/>
      </c>
      <c r="O1632" s="19">
        <f>IFERROR((Data7[[#This Row],[Hours:]]*SUM(Data7[[#This Row],[Rate]:[Other]])),"")</f>
        <v>0</v>
      </c>
      <c r="P1632" s="7" t="str">
        <f>IF(Data7[[#This Row],[WO'#:]]="","Riley #","WO#")</f>
        <v>WO#</v>
      </c>
      <c r="Q1632" s="7">
        <f>IFERROR(WEEKNUM(Data7[[#This Row],[Date:]]),"")</f>
        <v>33</v>
      </c>
      <c r="R1632" s="6">
        <f t="shared" si="75"/>
        <v>45515</v>
      </c>
      <c r="S1632" s="6">
        <f>Data7[[#This Row],[Week Start]]+7</f>
        <v>45522</v>
      </c>
      <c r="T1632" s="7" t="str">
        <f t="shared" si="76"/>
        <v>8/11/2024 - 8/18/2024</v>
      </c>
      <c r="U1632" s="7" t="str">
        <f t="shared" si="77"/>
        <v>Time Card</v>
      </c>
      <c r="V1632" s="8" t="str">
        <f>RIGHT(TEXT(Data7[[#This Row],[Date:]],"mmddyyyy"),4)</f>
        <v>2024</v>
      </c>
      <c r="W1632" s="8" t="str">
        <f>MID(TEXT(Data7[[#This Row],[Date:]],"mmddyyyy"),3,2)</f>
        <v>16</v>
      </c>
      <c r="X1632" s="8" t="str">
        <f>LEFT(TEXT(Data7[[#This Row],[Date:]],"mmddyyyy"),2)</f>
        <v>08</v>
      </c>
      <c r="Y1632" s="6">
        <f>DATE(Data7[[#This Row],[Year]],Data7[[#This Row],[Month]],Data7[[#This Row],[Day]])</f>
        <v>45520</v>
      </c>
    </row>
    <row r="1633" spans="1:25" x14ac:dyDescent="0.3">
      <c r="A1633" s="5">
        <v>45521.418044444443</v>
      </c>
      <c r="B1633" s="7" t="s">
        <v>66</v>
      </c>
      <c r="C1633" s="6" t="s">
        <v>2077</v>
      </c>
      <c r="D1633" s="7" t="s">
        <v>2086</v>
      </c>
      <c r="E1633" s="8">
        <v>1</v>
      </c>
      <c r="F1633" s="7">
        <v>6984733</v>
      </c>
      <c r="G1633" s="7" t="s">
        <v>68</v>
      </c>
      <c r="H1633" s="7" t="s">
        <v>756</v>
      </c>
      <c r="I1633" s="7" t="s">
        <v>45</v>
      </c>
      <c r="J1633" s="19" t="str">
        <f>IFERROR(INDEX('Employee Info'!$C$3:$E$200,MATCH(Data7[[#This Row],[Name:]],'Employee Info'!$B$3:$B$200,0),MATCH(Data7[[#This Row],[Hours Type:]],'Employee Info'!$C$2:$E$2,0)),"")</f>
        <v/>
      </c>
      <c r="K1633" s="19" t="str">
        <f>IFERROR(INDEX('Employee Info'!$C$3:$J$200,MATCH(Data7[[#This Row],[Name:]],'Employee Info'!$B$3:$B$200,0),MATCH(Data7[[#Headers],[Truck]],'Employee Info'!$C$2:$J$2,0)),"")</f>
        <v/>
      </c>
      <c r="L1633" s="19" t="str">
        <f>IFERROR(INDEX('Employee Info'!$C$3:$J$200,MATCH(Data7[[#This Row],[Name:]],'Employee Info'!$B$3:$B$200,0),MATCH(Data7[[#Headers],[Phone]],'Employee Info'!$C$2:$J$2,0)),"")</f>
        <v/>
      </c>
      <c r="M1633" s="19" t="str">
        <f>IFERROR(INDEX('Employee Info'!$C$3:$J$200,MATCH(Data7[[#This Row],[Name:]],'Employee Info'!$B$3:$B$200,0),MATCH(Data7[[#Headers],[Tech]],'Employee Info'!$C$2:$J$2,0)),"")</f>
        <v/>
      </c>
      <c r="N1633" s="19" t="str">
        <f>IFERROR(INDEX('Employee Info'!$C$3:$J$200,MATCH(Data7[[#This Row],[Name:]],'Employee Info'!$B$3:$B$200,0),MATCH(Data7[[#Headers],[Other]],'Employee Info'!$C$2:$J$2,0)),"")</f>
        <v/>
      </c>
      <c r="O1633" s="19">
        <f>IFERROR((Data7[[#This Row],[Hours:]]*SUM(Data7[[#This Row],[Rate]:[Other]])),"")</f>
        <v>0</v>
      </c>
      <c r="P1633" s="7" t="str">
        <f>IF(Data7[[#This Row],[WO'#:]]="","Riley #","WO#")</f>
        <v>WO#</v>
      </c>
      <c r="Q1633" s="7">
        <f>IFERROR(WEEKNUM(Data7[[#This Row],[Date:]]),"")</f>
        <v>33</v>
      </c>
      <c r="R1633" s="6">
        <f t="shared" si="75"/>
        <v>45515</v>
      </c>
      <c r="S1633" s="6">
        <f>Data7[[#This Row],[Week Start]]+7</f>
        <v>45522</v>
      </c>
      <c r="T1633" s="7" t="str">
        <f t="shared" si="76"/>
        <v>8/11/2024 - 8/18/2024</v>
      </c>
      <c r="U1633" s="7" t="str">
        <f t="shared" si="77"/>
        <v>Time Card</v>
      </c>
      <c r="V1633" s="8" t="str">
        <f>RIGHT(TEXT(Data7[[#This Row],[Date:]],"mmddyyyy"),4)</f>
        <v>2024</v>
      </c>
      <c r="W1633" s="8" t="str">
        <f>MID(TEXT(Data7[[#This Row],[Date:]],"mmddyyyy"),3,2)</f>
        <v>16</v>
      </c>
      <c r="X1633" s="8" t="str">
        <f>LEFT(TEXT(Data7[[#This Row],[Date:]],"mmddyyyy"),2)</f>
        <v>08</v>
      </c>
      <c r="Y1633" s="6">
        <f>DATE(Data7[[#This Row],[Year]],Data7[[#This Row],[Month]],Data7[[#This Row],[Day]])</f>
        <v>45520</v>
      </c>
    </row>
    <row r="1634" spans="1:25" x14ac:dyDescent="0.3">
      <c r="A1634" s="5">
        <v>45521.419306597221</v>
      </c>
      <c r="B1634" s="7" t="s">
        <v>66</v>
      </c>
      <c r="C1634" s="6" t="s">
        <v>2088</v>
      </c>
      <c r="D1634" s="7" t="s">
        <v>2087</v>
      </c>
      <c r="E1634" s="8">
        <v>1</v>
      </c>
      <c r="F1634" s="7" t="s">
        <v>68</v>
      </c>
      <c r="G1634" s="7" t="s">
        <v>68</v>
      </c>
      <c r="H1634" s="7" t="s">
        <v>758</v>
      </c>
      <c r="I1634" s="7" t="s">
        <v>45</v>
      </c>
      <c r="J1634" s="19" t="str">
        <f>IFERROR(INDEX('Employee Info'!$C$3:$E$200,MATCH(Data7[[#This Row],[Name:]],'Employee Info'!$B$3:$B$200,0),MATCH(Data7[[#This Row],[Hours Type:]],'Employee Info'!$C$2:$E$2,0)),"")</f>
        <v/>
      </c>
      <c r="K1634" s="19" t="str">
        <f>IFERROR(INDEX('Employee Info'!$C$3:$J$200,MATCH(Data7[[#This Row],[Name:]],'Employee Info'!$B$3:$B$200,0),MATCH(Data7[[#Headers],[Truck]],'Employee Info'!$C$2:$J$2,0)),"")</f>
        <v/>
      </c>
      <c r="L1634" s="19" t="str">
        <f>IFERROR(INDEX('Employee Info'!$C$3:$J$200,MATCH(Data7[[#This Row],[Name:]],'Employee Info'!$B$3:$B$200,0),MATCH(Data7[[#Headers],[Phone]],'Employee Info'!$C$2:$J$2,0)),"")</f>
        <v/>
      </c>
      <c r="M1634" s="19" t="str">
        <f>IFERROR(INDEX('Employee Info'!$C$3:$J$200,MATCH(Data7[[#This Row],[Name:]],'Employee Info'!$B$3:$B$200,0),MATCH(Data7[[#Headers],[Tech]],'Employee Info'!$C$2:$J$2,0)),"")</f>
        <v/>
      </c>
      <c r="N1634" s="19" t="str">
        <f>IFERROR(INDEX('Employee Info'!$C$3:$J$200,MATCH(Data7[[#This Row],[Name:]],'Employee Info'!$B$3:$B$200,0),MATCH(Data7[[#Headers],[Other]],'Employee Info'!$C$2:$J$2,0)),"")</f>
        <v/>
      </c>
      <c r="O1634" s="19">
        <f>IFERROR((Data7[[#This Row],[Hours:]]*SUM(Data7[[#This Row],[Rate]:[Other]])),"")</f>
        <v>0</v>
      </c>
      <c r="P1634" s="7" t="str">
        <f>IF(Data7[[#This Row],[WO'#:]]="","Riley #","WO#")</f>
        <v>Riley #</v>
      </c>
      <c r="Q1634" s="7">
        <f>IFERROR(WEEKNUM(Data7[[#This Row],[Date:]]),"")</f>
        <v>33</v>
      </c>
      <c r="R1634" s="6">
        <f t="shared" si="75"/>
        <v>45515</v>
      </c>
      <c r="S1634" s="6">
        <f>Data7[[#This Row],[Week Start]]+7</f>
        <v>45522</v>
      </c>
      <c r="T1634" s="7" t="str">
        <f t="shared" si="76"/>
        <v>8/11/2024 - 8/18/2024</v>
      </c>
      <c r="U1634" s="7" t="str">
        <f t="shared" si="77"/>
        <v>Time Card</v>
      </c>
      <c r="V1634" s="8" t="str">
        <f>RIGHT(TEXT(Data7[[#This Row],[Date:]],"mmddyyyy"),4)</f>
        <v>2024</v>
      </c>
      <c r="W1634" s="8" t="str">
        <f>MID(TEXT(Data7[[#This Row],[Date:]],"mmddyyyy"),3,2)</f>
        <v>17</v>
      </c>
      <c r="X1634" s="8" t="str">
        <f>LEFT(TEXT(Data7[[#This Row],[Date:]],"mmddyyyy"),2)</f>
        <v>08</v>
      </c>
      <c r="Y1634" s="6">
        <f>DATE(Data7[[#This Row],[Year]],Data7[[#This Row],[Month]],Data7[[#This Row],[Day]])</f>
        <v>45521</v>
      </c>
    </row>
    <row r="1635" spans="1:25" x14ac:dyDescent="0.3">
      <c r="A1635" s="5">
        <v>45521.419568750003</v>
      </c>
      <c r="B1635" s="7" t="s">
        <v>66</v>
      </c>
      <c r="C1635" s="6" t="s">
        <v>2088</v>
      </c>
      <c r="D1635" s="7" t="s">
        <v>2087</v>
      </c>
      <c r="E1635" s="8">
        <v>3</v>
      </c>
      <c r="F1635" s="7" t="s">
        <v>68</v>
      </c>
      <c r="G1635" s="7" t="s">
        <v>68</v>
      </c>
      <c r="H1635" s="7" t="s">
        <v>763</v>
      </c>
      <c r="I1635" s="7" t="s">
        <v>45</v>
      </c>
      <c r="J1635" s="19" t="str">
        <f>IFERROR(INDEX('Employee Info'!$C$3:$E$200,MATCH(Data7[[#This Row],[Name:]],'Employee Info'!$B$3:$B$200,0),MATCH(Data7[[#This Row],[Hours Type:]],'Employee Info'!$C$2:$E$2,0)),"")</f>
        <v/>
      </c>
      <c r="K1635" s="19" t="str">
        <f>IFERROR(INDEX('Employee Info'!$C$3:$J$200,MATCH(Data7[[#This Row],[Name:]],'Employee Info'!$B$3:$B$200,0),MATCH(Data7[[#Headers],[Truck]],'Employee Info'!$C$2:$J$2,0)),"")</f>
        <v/>
      </c>
      <c r="L1635" s="19" t="str">
        <f>IFERROR(INDEX('Employee Info'!$C$3:$J$200,MATCH(Data7[[#This Row],[Name:]],'Employee Info'!$B$3:$B$200,0),MATCH(Data7[[#Headers],[Phone]],'Employee Info'!$C$2:$J$2,0)),"")</f>
        <v/>
      </c>
      <c r="M1635" s="19" t="str">
        <f>IFERROR(INDEX('Employee Info'!$C$3:$J$200,MATCH(Data7[[#This Row],[Name:]],'Employee Info'!$B$3:$B$200,0),MATCH(Data7[[#Headers],[Tech]],'Employee Info'!$C$2:$J$2,0)),"")</f>
        <v/>
      </c>
      <c r="N1635" s="19" t="str">
        <f>IFERROR(INDEX('Employee Info'!$C$3:$J$200,MATCH(Data7[[#This Row],[Name:]],'Employee Info'!$B$3:$B$200,0),MATCH(Data7[[#Headers],[Other]],'Employee Info'!$C$2:$J$2,0)),"")</f>
        <v/>
      </c>
      <c r="O1635" s="19">
        <f>IFERROR((Data7[[#This Row],[Hours:]]*SUM(Data7[[#This Row],[Rate]:[Other]])),"")</f>
        <v>0</v>
      </c>
      <c r="P1635" s="7" t="str">
        <f>IF(Data7[[#This Row],[WO'#:]]="","Riley #","WO#")</f>
        <v>Riley #</v>
      </c>
      <c r="Q1635" s="7">
        <f>IFERROR(WEEKNUM(Data7[[#This Row],[Date:]]),"")</f>
        <v>33</v>
      </c>
      <c r="R1635" s="6">
        <f t="shared" si="75"/>
        <v>45515</v>
      </c>
      <c r="S1635" s="6">
        <f>Data7[[#This Row],[Week Start]]+7</f>
        <v>45522</v>
      </c>
      <c r="T1635" s="7" t="str">
        <f t="shared" si="76"/>
        <v>8/11/2024 - 8/18/2024</v>
      </c>
      <c r="U1635" s="7" t="str">
        <f t="shared" si="77"/>
        <v>Time Card</v>
      </c>
      <c r="V1635" s="8" t="str">
        <f>RIGHT(TEXT(Data7[[#This Row],[Date:]],"mmddyyyy"),4)</f>
        <v>2024</v>
      </c>
      <c r="W1635" s="8" t="str">
        <f>MID(TEXT(Data7[[#This Row],[Date:]],"mmddyyyy"),3,2)</f>
        <v>17</v>
      </c>
      <c r="X1635" s="8" t="str">
        <f>LEFT(TEXT(Data7[[#This Row],[Date:]],"mmddyyyy"),2)</f>
        <v>08</v>
      </c>
      <c r="Y1635" s="6">
        <f>DATE(Data7[[#This Row],[Year]],Data7[[#This Row],[Month]],Data7[[#This Row],[Day]])</f>
        <v>45521</v>
      </c>
    </row>
    <row r="1636" spans="1:25" x14ac:dyDescent="0.3">
      <c r="A1636" s="5">
        <v>45521.419703356485</v>
      </c>
      <c r="B1636" s="7" t="s">
        <v>66</v>
      </c>
      <c r="C1636" s="6" t="s">
        <v>2088</v>
      </c>
      <c r="D1636" s="7" t="s">
        <v>2087</v>
      </c>
      <c r="E1636" s="8">
        <v>3</v>
      </c>
      <c r="F1636" s="7" t="s">
        <v>68</v>
      </c>
      <c r="G1636" s="7" t="s">
        <v>68</v>
      </c>
      <c r="H1636" s="7" t="s">
        <v>641</v>
      </c>
      <c r="I1636" s="7" t="s">
        <v>45</v>
      </c>
      <c r="J1636" s="19" t="str">
        <f>IFERROR(INDEX('Employee Info'!$C$3:$E$200,MATCH(Data7[[#This Row],[Name:]],'Employee Info'!$B$3:$B$200,0),MATCH(Data7[[#This Row],[Hours Type:]],'Employee Info'!$C$2:$E$2,0)),"")</f>
        <v/>
      </c>
      <c r="K1636" s="19" t="str">
        <f>IFERROR(INDEX('Employee Info'!$C$3:$J$200,MATCH(Data7[[#This Row],[Name:]],'Employee Info'!$B$3:$B$200,0),MATCH(Data7[[#Headers],[Truck]],'Employee Info'!$C$2:$J$2,0)),"")</f>
        <v/>
      </c>
      <c r="L1636" s="19" t="str">
        <f>IFERROR(INDEX('Employee Info'!$C$3:$J$200,MATCH(Data7[[#This Row],[Name:]],'Employee Info'!$B$3:$B$200,0),MATCH(Data7[[#Headers],[Phone]],'Employee Info'!$C$2:$J$2,0)),"")</f>
        <v/>
      </c>
      <c r="M1636" s="19" t="str">
        <f>IFERROR(INDEX('Employee Info'!$C$3:$J$200,MATCH(Data7[[#This Row],[Name:]],'Employee Info'!$B$3:$B$200,0),MATCH(Data7[[#Headers],[Tech]],'Employee Info'!$C$2:$J$2,0)),"")</f>
        <v/>
      </c>
      <c r="N1636" s="19" t="str">
        <f>IFERROR(INDEX('Employee Info'!$C$3:$J$200,MATCH(Data7[[#This Row],[Name:]],'Employee Info'!$B$3:$B$200,0),MATCH(Data7[[#Headers],[Other]],'Employee Info'!$C$2:$J$2,0)),"")</f>
        <v/>
      </c>
      <c r="O1636" s="19">
        <f>IFERROR((Data7[[#This Row],[Hours:]]*SUM(Data7[[#This Row],[Rate]:[Other]])),"")</f>
        <v>0</v>
      </c>
      <c r="P1636" s="7" t="str">
        <f>IF(Data7[[#This Row],[WO'#:]]="","Riley #","WO#")</f>
        <v>Riley #</v>
      </c>
      <c r="Q1636" s="7">
        <f>IFERROR(WEEKNUM(Data7[[#This Row],[Date:]]),"")</f>
        <v>33</v>
      </c>
      <c r="R1636" s="6">
        <f t="shared" si="75"/>
        <v>45515</v>
      </c>
      <c r="S1636" s="6">
        <f>Data7[[#This Row],[Week Start]]+7</f>
        <v>45522</v>
      </c>
      <c r="T1636" s="7" t="str">
        <f t="shared" si="76"/>
        <v>8/11/2024 - 8/18/2024</v>
      </c>
      <c r="U1636" s="7" t="str">
        <f t="shared" si="77"/>
        <v>Time Card</v>
      </c>
      <c r="V1636" s="8" t="str">
        <f>RIGHT(TEXT(Data7[[#This Row],[Date:]],"mmddyyyy"),4)</f>
        <v>2024</v>
      </c>
      <c r="W1636" s="8" t="str">
        <f>MID(TEXT(Data7[[#This Row],[Date:]],"mmddyyyy"),3,2)</f>
        <v>17</v>
      </c>
      <c r="X1636" s="8" t="str">
        <f>LEFT(TEXT(Data7[[#This Row],[Date:]],"mmddyyyy"),2)</f>
        <v>08</v>
      </c>
      <c r="Y1636" s="6">
        <f>DATE(Data7[[#This Row],[Year]],Data7[[#This Row],[Month]],Data7[[#This Row],[Day]])</f>
        <v>45521</v>
      </c>
    </row>
    <row r="1637" spans="1:25" x14ac:dyDescent="0.3">
      <c r="A1637" s="5">
        <v>45521.420115393521</v>
      </c>
      <c r="B1637" s="7" t="s">
        <v>66</v>
      </c>
      <c r="C1637" s="6" t="s">
        <v>2088</v>
      </c>
      <c r="D1637" s="7" t="s">
        <v>2087</v>
      </c>
      <c r="E1637" s="8">
        <v>1</v>
      </c>
      <c r="F1637" s="7">
        <v>6984733</v>
      </c>
      <c r="G1637" s="7" t="s">
        <v>68</v>
      </c>
      <c r="H1637" s="7" t="s">
        <v>756</v>
      </c>
      <c r="I1637" s="7" t="s">
        <v>45</v>
      </c>
      <c r="J1637" s="19" t="str">
        <f>IFERROR(INDEX('Employee Info'!$C$3:$E$200,MATCH(Data7[[#This Row],[Name:]],'Employee Info'!$B$3:$B$200,0),MATCH(Data7[[#This Row],[Hours Type:]],'Employee Info'!$C$2:$E$2,0)),"")</f>
        <v/>
      </c>
      <c r="K1637" s="19" t="str">
        <f>IFERROR(INDEX('Employee Info'!$C$3:$J$200,MATCH(Data7[[#This Row],[Name:]],'Employee Info'!$B$3:$B$200,0),MATCH(Data7[[#Headers],[Truck]],'Employee Info'!$C$2:$J$2,0)),"")</f>
        <v/>
      </c>
      <c r="L1637" s="19" t="str">
        <f>IFERROR(INDEX('Employee Info'!$C$3:$J$200,MATCH(Data7[[#This Row],[Name:]],'Employee Info'!$B$3:$B$200,0),MATCH(Data7[[#Headers],[Phone]],'Employee Info'!$C$2:$J$2,0)),"")</f>
        <v/>
      </c>
      <c r="M1637" s="19" t="str">
        <f>IFERROR(INDEX('Employee Info'!$C$3:$J$200,MATCH(Data7[[#This Row],[Name:]],'Employee Info'!$B$3:$B$200,0),MATCH(Data7[[#Headers],[Tech]],'Employee Info'!$C$2:$J$2,0)),"")</f>
        <v/>
      </c>
      <c r="N1637" s="19" t="str">
        <f>IFERROR(INDEX('Employee Info'!$C$3:$J$200,MATCH(Data7[[#This Row],[Name:]],'Employee Info'!$B$3:$B$200,0),MATCH(Data7[[#Headers],[Other]],'Employee Info'!$C$2:$J$2,0)),"")</f>
        <v/>
      </c>
      <c r="O1637" s="19">
        <f>IFERROR((Data7[[#This Row],[Hours:]]*SUM(Data7[[#This Row],[Rate]:[Other]])),"")</f>
        <v>0</v>
      </c>
      <c r="P1637" s="7" t="str">
        <f>IF(Data7[[#This Row],[WO'#:]]="","Riley #","WO#")</f>
        <v>WO#</v>
      </c>
      <c r="Q1637" s="7">
        <f>IFERROR(WEEKNUM(Data7[[#This Row],[Date:]]),"")</f>
        <v>33</v>
      </c>
      <c r="R1637" s="6">
        <f t="shared" si="75"/>
        <v>45515</v>
      </c>
      <c r="S1637" s="6">
        <f>Data7[[#This Row],[Week Start]]+7</f>
        <v>45522</v>
      </c>
      <c r="T1637" s="7" t="str">
        <f t="shared" si="76"/>
        <v>8/11/2024 - 8/18/2024</v>
      </c>
      <c r="U1637" s="7" t="str">
        <f t="shared" si="77"/>
        <v>Time Card</v>
      </c>
      <c r="V1637" s="8" t="str">
        <f>RIGHT(TEXT(Data7[[#This Row],[Date:]],"mmddyyyy"),4)</f>
        <v>2024</v>
      </c>
      <c r="W1637" s="8" t="str">
        <f>MID(TEXT(Data7[[#This Row],[Date:]],"mmddyyyy"),3,2)</f>
        <v>17</v>
      </c>
      <c r="X1637" s="8" t="str">
        <f>LEFT(TEXT(Data7[[#This Row],[Date:]],"mmddyyyy"),2)</f>
        <v>08</v>
      </c>
      <c r="Y1637" s="6">
        <f>DATE(Data7[[#This Row],[Year]],Data7[[#This Row],[Month]],Data7[[#This Row],[Day]])</f>
        <v>45521</v>
      </c>
    </row>
    <row r="1638" spans="1:25" x14ac:dyDescent="0.3">
      <c r="A1638" s="5">
        <v>45527.529531944441</v>
      </c>
      <c r="B1638" s="7" t="s">
        <v>35</v>
      </c>
      <c r="C1638" s="6" t="s">
        <v>2116</v>
      </c>
      <c r="D1638" s="7" t="s">
        <v>68</v>
      </c>
      <c r="E1638" s="8">
        <v>6</v>
      </c>
      <c r="F1638" s="7" t="s">
        <v>68</v>
      </c>
      <c r="G1638" s="7" t="s">
        <v>68</v>
      </c>
      <c r="H1638" s="7" t="s">
        <v>2114</v>
      </c>
      <c r="I1638" s="7" t="s">
        <v>46</v>
      </c>
      <c r="J1638" s="19" t="str">
        <f>IFERROR(INDEX('Employee Info'!$C$3:$E$200,MATCH(Data7[[#This Row],[Name:]],'Employee Info'!$B$3:$B$200,0),MATCH(Data7[[#This Row],[Hours Type:]],'Employee Info'!$C$2:$E$2,0)),"")</f>
        <v/>
      </c>
      <c r="K1638" s="19" t="str">
        <f>IFERROR(INDEX('Employee Info'!$C$3:$J$200,MATCH(Data7[[#This Row],[Name:]],'Employee Info'!$B$3:$B$200,0),MATCH(Data7[[#Headers],[Truck]],'Employee Info'!$C$2:$J$2,0)),"")</f>
        <v/>
      </c>
      <c r="L1638" s="19" t="str">
        <f>IFERROR(INDEX('Employee Info'!$C$3:$J$200,MATCH(Data7[[#This Row],[Name:]],'Employee Info'!$B$3:$B$200,0),MATCH(Data7[[#Headers],[Phone]],'Employee Info'!$C$2:$J$2,0)),"")</f>
        <v/>
      </c>
      <c r="M1638" s="19" t="str">
        <f>IFERROR(INDEX('Employee Info'!$C$3:$J$200,MATCH(Data7[[#This Row],[Name:]],'Employee Info'!$B$3:$B$200,0),MATCH(Data7[[#Headers],[Tech]],'Employee Info'!$C$2:$J$2,0)),"")</f>
        <v/>
      </c>
      <c r="N1638" s="19" t="str">
        <f>IFERROR(INDEX('Employee Info'!$C$3:$J$200,MATCH(Data7[[#This Row],[Name:]],'Employee Info'!$B$3:$B$200,0),MATCH(Data7[[#Headers],[Other]],'Employee Info'!$C$2:$J$2,0)),"")</f>
        <v/>
      </c>
      <c r="O1638" s="19">
        <f>IFERROR((Data7[[#This Row],[Hours:]]*SUM(Data7[[#This Row],[Rate]:[Other]])),"")</f>
        <v>0</v>
      </c>
      <c r="P1638" s="7" t="str">
        <f>IF(Data7[[#This Row],[WO'#:]]="","Riley #","WO#")</f>
        <v>Riley #</v>
      </c>
      <c r="Q1638" s="7">
        <f>IFERROR(WEEKNUM(Data7[[#This Row],[Date:]]),"")</f>
        <v>34</v>
      </c>
      <c r="R1638" s="6">
        <f t="shared" si="75"/>
        <v>45522</v>
      </c>
      <c r="S1638" s="6">
        <f>Data7[[#This Row],[Week Start]]+7</f>
        <v>45529</v>
      </c>
      <c r="T1638" s="7" t="str">
        <f t="shared" si="76"/>
        <v>8/18/2024 - 8/25/2024</v>
      </c>
      <c r="U1638" s="7" t="str">
        <f t="shared" si="77"/>
        <v>Time Card</v>
      </c>
      <c r="V1638" s="8" t="str">
        <f>RIGHT(TEXT(Data7[[#This Row],[Date:]],"mmddyyyy"),4)</f>
        <v>2024</v>
      </c>
      <c r="W1638" s="8" t="str">
        <f>MID(TEXT(Data7[[#This Row],[Date:]],"mmddyyyy"),3,2)</f>
        <v>18</v>
      </c>
      <c r="X1638" s="8" t="str">
        <f>LEFT(TEXT(Data7[[#This Row],[Date:]],"mmddyyyy"),2)</f>
        <v>08</v>
      </c>
      <c r="Y1638" s="6">
        <f>DATE(Data7[[#This Row],[Year]],Data7[[#This Row],[Month]],Data7[[#This Row],[Day]])</f>
        <v>45522</v>
      </c>
    </row>
    <row r="1639" spans="1:25" x14ac:dyDescent="0.3">
      <c r="A1639" s="5">
        <v>45527.529698842591</v>
      </c>
      <c r="B1639" s="7" t="s">
        <v>66</v>
      </c>
      <c r="C1639" s="6" t="s">
        <v>2116</v>
      </c>
      <c r="D1639" s="7" t="s">
        <v>68</v>
      </c>
      <c r="E1639" s="8">
        <v>6</v>
      </c>
      <c r="F1639" s="7" t="s">
        <v>68</v>
      </c>
      <c r="G1639" s="7" t="s">
        <v>68</v>
      </c>
      <c r="H1639" s="7" t="s">
        <v>2114</v>
      </c>
      <c r="I1639" s="7" t="s">
        <v>46</v>
      </c>
      <c r="J1639" s="19" t="str">
        <f>IFERROR(INDEX('Employee Info'!$C$3:$E$200,MATCH(Data7[[#This Row],[Name:]],'Employee Info'!$B$3:$B$200,0),MATCH(Data7[[#This Row],[Hours Type:]],'Employee Info'!$C$2:$E$2,0)),"")</f>
        <v/>
      </c>
      <c r="K1639" s="19" t="str">
        <f>IFERROR(INDEX('Employee Info'!$C$3:$J$200,MATCH(Data7[[#This Row],[Name:]],'Employee Info'!$B$3:$B$200,0),MATCH(Data7[[#Headers],[Truck]],'Employee Info'!$C$2:$J$2,0)),"")</f>
        <v/>
      </c>
      <c r="L1639" s="19" t="str">
        <f>IFERROR(INDEX('Employee Info'!$C$3:$J$200,MATCH(Data7[[#This Row],[Name:]],'Employee Info'!$B$3:$B$200,0),MATCH(Data7[[#Headers],[Phone]],'Employee Info'!$C$2:$J$2,0)),"")</f>
        <v/>
      </c>
      <c r="M1639" s="19" t="str">
        <f>IFERROR(INDEX('Employee Info'!$C$3:$J$200,MATCH(Data7[[#This Row],[Name:]],'Employee Info'!$B$3:$B$200,0),MATCH(Data7[[#Headers],[Tech]],'Employee Info'!$C$2:$J$2,0)),"")</f>
        <v/>
      </c>
      <c r="N1639" s="19" t="str">
        <f>IFERROR(INDEX('Employee Info'!$C$3:$J$200,MATCH(Data7[[#This Row],[Name:]],'Employee Info'!$B$3:$B$200,0),MATCH(Data7[[#Headers],[Other]],'Employee Info'!$C$2:$J$2,0)),"")</f>
        <v/>
      </c>
      <c r="O1639" s="19">
        <f>IFERROR((Data7[[#This Row],[Hours:]]*SUM(Data7[[#This Row],[Rate]:[Other]])),"")</f>
        <v>0</v>
      </c>
      <c r="P1639" s="7" t="str">
        <f>IF(Data7[[#This Row],[WO'#:]]="","Riley #","WO#")</f>
        <v>Riley #</v>
      </c>
      <c r="Q1639" s="7">
        <f>IFERROR(WEEKNUM(Data7[[#This Row],[Date:]]),"")</f>
        <v>34</v>
      </c>
      <c r="R1639" s="6">
        <f t="shared" si="75"/>
        <v>45522</v>
      </c>
      <c r="S1639" s="6">
        <f>Data7[[#This Row],[Week Start]]+7</f>
        <v>45529</v>
      </c>
      <c r="T1639" s="7" t="str">
        <f t="shared" si="76"/>
        <v>8/18/2024 - 8/25/2024</v>
      </c>
      <c r="U1639" s="7" t="str">
        <f t="shared" si="77"/>
        <v>Time Card</v>
      </c>
      <c r="V1639" s="8" t="str">
        <f>RIGHT(TEXT(Data7[[#This Row],[Date:]],"mmddyyyy"),4)</f>
        <v>2024</v>
      </c>
      <c r="W1639" s="8" t="str">
        <f>MID(TEXT(Data7[[#This Row],[Date:]],"mmddyyyy"),3,2)</f>
        <v>18</v>
      </c>
      <c r="X1639" s="8" t="str">
        <f>LEFT(TEXT(Data7[[#This Row],[Date:]],"mmddyyyy"),2)</f>
        <v>08</v>
      </c>
      <c r="Y1639" s="6">
        <f>DATE(Data7[[#This Row],[Year]],Data7[[#This Row],[Month]],Data7[[#This Row],[Day]])</f>
        <v>45522</v>
      </c>
    </row>
    <row r="1640" spans="1:25" x14ac:dyDescent="0.3">
      <c r="A1640" s="5">
        <v>45523.581014120369</v>
      </c>
      <c r="B1640" s="7" t="s">
        <v>31</v>
      </c>
      <c r="C1640" s="6" t="s">
        <v>2089</v>
      </c>
      <c r="D1640" s="7" t="s">
        <v>2078</v>
      </c>
      <c r="E1640" s="8">
        <v>8</v>
      </c>
      <c r="F1640" s="7" t="s">
        <v>68</v>
      </c>
      <c r="G1640" s="7" t="s">
        <v>68</v>
      </c>
      <c r="H1640" s="7" t="s">
        <v>922</v>
      </c>
      <c r="I1640" s="7" t="s">
        <v>45</v>
      </c>
      <c r="J1640" s="19" t="str">
        <f>IFERROR(INDEX('Employee Info'!$C$3:$E$200,MATCH(Data7[[#This Row],[Name:]],'Employee Info'!$B$3:$B$200,0),MATCH(Data7[[#This Row],[Hours Type:]],'Employee Info'!$C$2:$E$2,0)),"")</f>
        <v/>
      </c>
      <c r="K1640" s="19" t="str">
        <f>IFERROR(INDEX('Employee Info'!$C$3:$J$200,MATCH(Data7[[#This Row],[Name:]],'Employee Info'!$B$3:$B$200,0),MATCH(Data7[[#Headers],[Truck]],'Employee Info'!$C$2:$J$2,0)),"")</f>
        <v/>
      </c>
      <c r="L1640" s="19" t="str">
        <f>IFERROR(INDEX('Employee Info'!$C$3:$J$200,MATCH(Data7[[#This Row],[Name:]],'Employee Info'!$B$3:$B$200,0),MATCH(Data7[[#Headers],[Phone]],'Employee Info'!$C$2:$J$2,0)),"")</f>
        <v/>
      </c>
      <c r="M1640" s="19" t="str">
        <f>IFERROR(INDEX('Employee Info'!$C$3:$J$200,MATCH(Data7[[#This Row],[Name:]],'Employee Info'!$B$3:$B$200,0),MATCH(Data7[[#Headers],[Tech]],'Employee Info'!$C$2:$J$2,0)),"")</f>
        <v/>
      </c>
      <c r="N1640" s="19" t="str">
        <f>IFERROR(INDEX('Employee Info'!$C$3:$J$200,MATCH(Data7[[#This Row],[Name:]],'Employee Info'!$B$3:$B$200,0),MATCH(Data7[[#Headers],[Other]],'Employee Info'!$C$2:$J$2,0)),"")</f>
        <v/>
      </c>
      <c r="O1640" s="19">
        <f>IFERROR((Data7[[#This Row],[Hours:]]*SUM(Data7[[#This Row],[Rate]:[Other]])),"")</f>
        <v>0</v>
      </c>
      <c r="P1640" s="7" t="str">
        <f>IF(Data7[[#This Row],[WO'#:]]="","Riley #","WO#")</f>
        <v>Riley #</v>
      </c>
      <c r="Q1640" s="7">
        <f>IFERROR(WEEKNUM(Data7[[#This Row],[Date:]]),"")</f>
        <v>34</v>
      </c>
      <c r="R1640" s="6">
        <f t="shared" si="75"/>
        <v>45522</v>
      </c>
      <c r="S1640" s="6">
        <f>Data7[[#This Row],[Week Start]]+7</f>
        <v>45529</v>
      </c>
      <c r="T1640" s="7" t="str">
        <f t="shared" si="76"/>
        <v>8/18/2024 - 8/25/2024</v>
      </c>
      <c r="U1640" s="7" t="str">
        <f t="shared" si="77"/>
        <v>Time Card</v>
      </c>
      <c r="V1640" s="8" t="str">
        <f>RIGHT(TEXT(Data7[[#This Row],[Date:]],"mmddyyyy"),4)</f>
        <v>2024</v>
      </c>
      <c r="W1640" s="8" t="str">
        <f>MID(TEXT(Data7[[#This Row],[Date:]],"mmddyyyy"),3,2)</f>
        <v>19</v>
      </c>
      <c r="X1640" s="8" t="str">
        <f>LEFT(TEXT(Data7[[#This Row],[Date:]],"mmddyyyy"),2)</f>
        <v>08</v>
      </c>
      <c r="Y1640" s="6">
        <f>DATE(Data7[[#This Row],[Year]],Data7[[#This Row],[Month]],Data7[[#This Row],[Day]])</f>
        <v>45523</v>
      </c>
    </row>
    <row r="1641" spans="1:25" x14ac:dyDescent="0.3">
      <c r="A1641" s="5">
        <v>45523.581301273145</v>
      </c>
      <c r="B1641" s="7" t="s">
        <v>34</v>
      </c>
      <c r="C1641" s="6" t="s">
        <v>2089</v>
      </c>
      <c r="D1641" s="7" t="s">
        <v>2078</v>
      </c>
      <c r="E1641" s="8">
        <v>8</v>
      </c>
      <c r="F1641" s="7" t="s">
        <v>68</v>
      </c>
      <c r="G1641" s="7" t="s">
        <v>68</v>
      </c>
      <c r="H1641" s="7" t="s">
        <v>922</v>
      </c>
      <c r="I1641" s="7" t="s">
        <v>44</v>
      </c>
      <c r="J1641" s="19" t="str">
        <f>IFERROR(INDEX('Employee Info'!$C$3:$E$200,MATCH(Data7[[#This Row],[Name:]],'Employee Info'!$B$3:$B$200,0),MATCH(Data7[[#This Row],[Hours Type:]],'Employee Info'!$C$2:$E$2,0)),"")</f>
        <v/>
      </c>
      <c r="K1641" s="19" t="str">
        <f>IFERROR(INDEX('Employee Info'!$C$3:$J$200,MATCH(Data7[[#This Row],[Name:]],'Employee Info'!$B$3:$B$200,0),MATCH(Data7[[#Headers],[Truck]],'Employee Info'!$C$2:$J$2,0)),"")</f>
        <v/>
      </c>
      <c r="L1641" s="19" t="str">
        <f>IFERROR(INDEX('Employee Info'!$C$3:$J$200,MATCH(Data7[[#This Row],[Name:]],'Employee Info'!$B$3:$B$200,0),MATCH(Data7[[#Headers],[Phone]],'Employee Info'!$C$2:$J$2,0)),"")</f>
        <v/>
      </c>
      <c r="M1641" s="19" t="str">
        <f>IFERROR(INDEX('Employee Info'!$C$3:$J$200,MATCH(Data7[[#This Row],[Name:]],'Employee Info'!$B$3:$B$200,0),MATCH(Data7[[#Headers],[Tech]],'Employee Info'!$C$2:$J$2,0)),"")</f>
        <v/>
      </c>
      <c r="N1641" s="19" t="str">
        <f>IFERROR(INDEX('Employee Info'!$C$3:$J$200,MATCH(Data7[[#This Row],[Name:]],'Employee Info'!$B$3:$B$200,0),MATCH(Data7[[#Headers],[Other]],'Employee Info'!$C$2:$J$2,0)),"")</f>
        <v/>
      </c>
      <c r="O1641" s="19">
        <f>IFERROR((Data7[[#This Row],[Hours:]]*SUM(Data7[[#This Row],[Rate]:[Other]])),"")</f>
        <v>0</v>
      </c>
      <c r="P1641" s="7" t="str">
        <f>IF(Data7[[#This Row],[WO'#:]]="","Riley #","WO#")</f>
        <v>Riley #</v>
      </c>
      <c r="Q1641" s="7">
        <f>IFERROR(WEEKNUM(Data7[[#This Row],[Date:]]),"")</f>
        <v>34</v>
      </c>
      <c r="R1641" s="6">
        <f t="shared" si="75"/>
        <v>45522</v>
      </c>
      <c r="S1641" s="6">
        <f>Data7[[#This Row],[Week Start]]+7</f>
        <v>45529</v>
      </c>
      <c r="T1641" s="7" t="str">
        <f t="shared" si="76"/>
        <v>8/18/2024 - 8/25/2024</v>
      </c>
      <c r="U1641" s="7" t="str">
        <f t="shared" si="77"/>
        <v>Time Card</v>
      </c>
      <c r="V1641" s="8" t="str">
        <f>RIGHT(TEXT(Data7[[#This Row],[Date:]],"mmddyyyy"),4)</f>
        <v>2024</v>
      </c>
      <c r="W1641" s="8" t="str">
        <f>MID(TEXT(Data7[[#This Row],[Date:]],"mmddyyyy"),3,2)</f>
        <v>19</v>
      </c>
      <c r="X1641" s="8" t="str">
        <f>LEFT(TEXT(Data7[[#This Row],[Date:]],"mmddyyyy"),2)</f>
        <v>08</v>
      </c>
      <c r="Y1641" s="6">
        <f>DATE(Data7[[#This Row],[Year]],Data7[[#This Row],[Month]],Data7[[#This Row],[Day]])</f>
        <v>45523</v>
      </c>
    </row>
    <row r="1642" spans="1:25" x14ac:dyDescent="0.3">
      <c r="A1642" s="5">
        <v>45523.587185532408</v>
      </c>
      <c r="B1642" s="7" t="s">
        <v>65</v>
      </c>
      <c r="C1642" s="6" t="s">
        <v>2089</v>
      </c>
      <c r="D1642" s="7" t="s">
        <v>2090</v>
      </c>
      <c r="E1642" s="8">
        <v>8</v>
      </c>
      <c r="F1642" s="7" t="s">
        <v>68</v>
      </c>
      <c r="G1642" s="7" t="s">
        <v>68</v>
      </c>
      <c r="H1642" s="7" t="s">
        <v>536</v>
      </c>
      <c r="I1642" s="7" t="s">
        <v>44</v>
      </c>
      <c r="J1642" s="19" t="str">
        <f>IFERROR(INDEX('Employee Info'!$C$3:$E$200,MATCH(Data7[[#This Row],[Name:]],'Employee Info'!$B$3:$B$200,0),MATCH(Data7[[#This Row],[Hours Type:]],'Employee Info'!$C$2:$E$2,0)),"")</f>
        <v/>
      </c>
      <c r="K1642" s="19" t="str">
        <f>IFERROR(INDEX('Employee Info'!$C$3:$J$200,MATCH(Data7[[#This Row],[Name:]],'Employee Info'!$B$3:$B$200,0),MATCH(Data7[[#Headers],[Truck]],'Employee Info'!$C$2:$J$2,0)),"")</f>
        <v/>
      </c>
      <c r="L1642" s="19" t="str">
        <f>IFERROR(INDEX('Employee Info'!$C$3:$J$200,MATCH(Data7[[#This Row],[Name:]],'Employee Info'!$B$3:$B$200,0),MATCH(Data7[[#Headers],[Phone]],'Employee Info'!$C$2:$J$2,0)),"")</f>
        <v/>
      </c>
      <c r="M1642" s="19" t="str">
        <f>IFERROR(INDEX('Employee Info'!$C$3:$J$200,MATCH(Data7[[#This Row],[Name:]],'Employee Info'!$B$3:$B$200,0),MATCH(Data7[[#Headers],[Tech]],'Employee Info'!$C$2:$J$2,0)),"")</f>
        <v/>
      </c>
      <c r="N1642" s="19" t="str">
        <f>IFERROR(INDEX('Employee Info'!$C$3:$J$200,MATCH(Data7[[#This Row],[Name:]],'Employee Info'!$B$3:$B$200,0),MATCH(Data7[[#Headers],[Other]],'Employee Info'!$C$2:$J$2,0)),"")</f>
        <v/>
      </c>
      <c r="O1642" s="19">
        <f>IFERROR((Data7[[#This Row],[Hours:]]*SUM(Data7[[#This Row],[Rate]:[Other]])),"")</f>
        <v>0</v>
      </c>
      <c r="P1642" s="7" t="str">
        <f>IF(Data7[[#This Row],[WO'#:]]="","Riley #","WO#")</f>
        <v>Riley #</v>
      </c>
      <c r="Q1642" s="7">
        <f>IFERROR(WEEKNUM(Data7[[#This Row],[Date:]]),"")</f>
        <v>34</v>
      </c>
      <c r="R1642" s="6">
        <f t="shared" si="75"/>
        <v>45522</v>
      </c>
      <c r="S1642" s="6">
        <f>Data7[[#This Row],[Week Start]]+7</f>
        <v>45529</v>
      </c>
      <c r="T1642" s="7" t="str">
        <f t="shared" si="76"/>
        <v>8/18/2024 - 8/25/2024</v>
      </c>
      <c r="U1642" s="7" t="str">
        <f t="shared" si="77"/>
        <v>Time Card</v>
      </c>
      <c r="V1642" s="8" t="str">
        <f>RIGHT(TEXT(Data7[[#This Row],[Date:]],"mmddyyyy"),4)</f>
        <v>2024</v>
      </c>
      <c r="W1642" s="8" t="str">
        <f>MID(TEXT(Data7[[#This Row],[Date:]],"mmddyyyy"),3,2)</f>
        <v>19</v>
      </c>
      <c r="X1642" s="8" t="str">
        <f>LEFT(TEXT(Data7[[#This Row],[Date:]],"mmddyyyy"),2)</f>
        <v>08</v>
      </c>
      <c r="Y1642" s="6">
        <f>DATE(Data7[[#This Row],[Year]],Data7[[#This Row],[Month]],Data7[[#This Row],[Day]])</f>
        <v>45523</v>
      </c>
    </row>
    <row r="1643" spans="1:25" x14ac:dyDescent="0.3">
      <c r="A1643" s="5">
        <v>45523.587295949073</v>
      </c>
      <c r="B1643" s="7" t="s">
        <v>23</v>
      </c>
      <c r="C1643" s="6" t="s">
        <v>2089</v>
      </c>
      <c r="D1643" s="7" t="s">
        <v>2090</v>
      </c>
      <c r="E1643" s="8">
        <v>8</v>
      </c>
      <c r="F1643" s="7" t="s">
        <v>68</v>
      </c>
      <c r="G1643" s="7" t="s">
        <v>68</v>
      </c>
      <c r="H1643" s="7" t="s">
        <v>536</v>
      </c>
      <c r="I1643" s="7" t="s">
        <v>44</v>
      </c>
      <c r="J1643" s="19" t="str">
        <f>IFERROR(INDEX('Employee Info'!$C$3:$E$200,MATCH(Data7[[#This Row],[Name:]],'Employee Info'!$B$3:$B$200,0),MATCH(Data7[[#This Row],[Hours Type:]],'Employee Info'!$C$2:$E$2,0)),"")</f>
        <v/>
      </c>
      <c r="K1643" s="19" t="str">
        <f>IFERROR(INDEX('Employee Info'!$C$3:$J$200,MATCH(Data7[[#This Row],[Name:]],'Employee Info'!$B$3:$B$200,0),MATCH(Data7[[#Headers],[Truck]],'Employee Info'!$C$2:$J$2,0)),"")</f>
        <v/>
      </c>
      <c r="L1643" s="19" t="str">
        <f>IFERROR(INDEX('Employee Info'!$C$3:$J$200,MATCH(Data7[[#This Row],[Name:]],'Employee Info'!$B$3:$B$200,0),MATCH(Data7[[#Headers],[Phone]],'Employee Info'!$C$2:$J$2,0)),"")</f>
        <v/>
      </c>
      <c r="M1643" s="19" t="str">
        <f>IFERROR(INDEX('Employee Info'!$C$3:$J$200,MATCH(Data7[[#This Row],[Name:]],'Employee Info'!$B$3:$B$200,0),MATCH(Data7[[#Headers],[Tech]],'Employee Info'!$C$2:$J$2,0)),"")</f>
        <v/>
      </c>
      <c r="N1643" s="19" t="str">
        <f>IFERROR(INDEX('Employee Info'!$C$3:$J$200,MATCH(Data7[[#This Row],[Name:]],'Employee Info'!$B$3:$B$200,0),MATCH(Data7[[#Headers],[Other]],'Employee Info'!$C$2:$J$2,0)),"")</f>
        <v/>
      </c>
      <c r="O1643" s="19">
        <f>IFERROR((Data7[[#This Row],[Hours:]]*SUM(Data7[[#This Row],[Rate]:[Other]])),"")</f>
        <v>0</v>
      </c>
      <c r="P1643" s="7" t="str">
        <f>IF(Data7[[#This Row],[WO'#:]]="","Riley #","WO#")</f>
        <v>Riley #</v>
      </c>
      <c r="Q1643" s="7">
        <f>IFERROR(WEEKNUM(Data7[[#This Row],[Date:]]),"")</f>
        <v>34</v>
      </c>
      <c r="R1643" s="6">
        <f t="shared" si="75"/>
        <v>45522</v>
      </c>
      <c r="S1643" s="6">
        <f>Data7[[#This Row],[Week Start]]+7</f>
        <v>45529</v>
      </c>
      <c r="T1643" s="7" t="str">
        <f t="shared" si="76"/>
        <v>8/18/2024 - 8/25/2024</v>
      </c>
      <c r="U1643" s="7" t="str">
        <f t="shared" si="77"/>
        <v>Time Card</v>
      </c>
      <c r="V1643" s="8" t="str">
        <f>RIGHT(TEXT(Data7[[#This Row],[Date:]],"mmddyyyy"),4)</f>
        <v>2024</v>
      </c>
      <c r="W1643" s="8" t="str">
        <f>MID(TEXT(Data7[[#This Row],[Date:]],"mmddyyyy"),3,2)</f>
        <v>19</v>
      </c>
      <c r="X1643" s="8" t="str">
        <f>LEFT(TEXT(Data7[[#This Row],[Date:]],"mmddyyyy"),2)</f>
        <v>08</v>
      </c>
      <c r="Y1643" s="6">
        <f>DATE(Data7[[#This Row],[Year]],Data7[[#This Row],[Month]],Data7[[#This Row],[Day]])</f>
        <v>45523</v>
      </c>
    </row>
    <row r="1644" spans="1:25" x14ac:dyDescent="0.3">
      <c r="A1644" s="5">
        <v>45524.376094560183</v>
      </c>
      <c r="B1644" s="7" t="s">
        <v>35</v>
      </c>
      <c r="C1644" s="6" t="s">
        <v>2089</v>
      </c>
      <c r="D1644" s="7" t="s">
        <v>2091</v>
      </c>
      <c r="E1644" s="8">
        <v>6</v>
      </c>
      <c r="F1644" s="7" t="s">
        <v>68</v>
      </c>
      <c r="G1644" s="7" t="s">
        <v>68</v>
      </c>
      <c r="H1644" s="7" t="s">
        <v>1948</v>
      </c>
      <c r="I1644" s="7" t="s">
        <v>44</v>
      </c>
      <c r="J1644" s="19" t="str">
        <f>IFERROR(INDEX('Employee Info'!$C$3:$E$200,MATCH(Data7[[#This Row],[Name:]],'Employee Info'!$B$3:$B$200,0),MATCH(Data7[[#This Row],[Hours Type:]],'Employee Info'!$C$2:$E$2,0)),"")</f>
        <v/>
      </c>
      <c r="K1644" s="19" t="str">
        <f>IFERROR(INDEX('Employee Info'!$C$3:$J$200,MATCH(Data7[[#This Row],[Name:]],'Employee Info'!$B$3:$B$200,0),MATCH(Data7[[#Headers],[Truck]],'Employee Info'!$C$2:$J$2,0)),"")</f>
        <v/>
      </c>
      <c r="L1644" s="19" t="str">
        <f>IFERROR(INDEX('Employee Info'!$C$3:$J$200,MATCH(Data7[[#This Row],[Name:]],'Employee Info'!$B$3:$B$200,0),MATCH(Data7[[#Headers],[Phone]],'Employee Info'!$C$2:$J$2,0)),"")</f>
        <v/>
      </c>
      <c r="M1644" s="19" t="str">
        <f>IFERROR(INDEX('Employee Info'!$C$3:$J$200,MATCH(Data7[[#This Row],[Name:]],'Employee Info'!$B$3:$B$200,0),MATCH(Data7[[#Headers],[Tech]],'Employee Info'!$C$2:$J$2,0)),"")</f>
        <v/>
      </c>
      <c r="N1644" s="19" t="str">
        <f>IFERROR(INDEX('Employee Info'!$C$3:$J$200,MATCH(Data7[[#This Row],[Name:]],'Employee Info'!$B$3:$B$200,0),MATCH(Data7[[#Headers],[Other]],'Employee Info'!$C$2:$J$2,0)),"")</f>
        <v/>
      </c>
      <c r="O1644" s="19">
        <f>IFERROR((Data7[[#This Row],[Hours:]]*SUM(Data7[[#This Row],[Rate]:[Other]])),"")</f>
        <v>0</v>
      </c>
      <c r="P1644" s="7" t="str">
        <f>IF(Data7[[#This Row],[WO'#:]]="","Riley #","WO#")</f>
        <v>Riley #</v>
      </c>
      <c r="Q1644" s="7">
        <f>IFERROR(WEEKNUM(Data7[[#This Row],[Date:]]),"")</f>
        <v>34</v>
      </c>
      <c r="R1644" s="6">
        <f t="shared" si="75"/>
        <v>45522</v>
      </c>
      <c r="S1644" s="6">
        <f>Data7[[#This Row],[Week Start]]+7</f>
        <v>45529</v>
      </c>
      <c r="T1644" s="7" t="str">
        <f t="shared" si="76"/>
        <v>8/18/2024 - 8/25/2024</v>
      </c>
      <c r="U1644" s="7" t="str">
        <f t="shared" si="77"/>
        <v>Time Card</v>
      </c>
      <c r="V1644" s="8" t="str">
        <f>RIGHT(TEXT(Data7[[#This Row],[Date:]],"mmddyyyy"),4)</f>
        <v>2024</v>
      </c>
      <c r="W1644" s="8" t="str">
        <f>MID(TEXT(Data7[[#This Row],[Date:]],"mmddyyyy"),3,2)</f>
        <v>19</v>
      </c>
      <c r="X1644" s="8" t="str">
        <f>LEFT(TEXT(Data7[[#This Row],[Date:]],"mmddyyyy"),2)</f>
        <v>08</v>
      </c>
      <c r="Y1644" s="6">
        <f>DATE(Data7[[#This Row],[Year]],Data7[[#This Row],[Month]],Data7[[#This Row],[Day]])</f>
        <v>45523</v>
      </c>
    </row>
    <row r="1645" spans="1:25" x14ac:dyDescent="0.3">
      <c r="A1645" s="5">
        <v>45526.573030324071</v>
      </c>
      <c r="B1645" s="7" t="s">
        <v>35</v>
      </c>
      <c r="C1645" s="6" t="s">
        <v>2089</v>
      </c>
      <c r="D1645" s="7" t="s">
        <v>2102</v>
      </c>
      <c r="E1645" s="8">
        <v>1</v>
      </c>
      <c r="F1645" s="7">
        <v>7053182</v>
      </c>
      <c r="G1645" s="7" t="s">
        <v>68</v>
      </c>
      <c r="H1645" s="7" t="s">
        <v>756</v>
      </c>
      <c r="I1645" s="7" t="s">
        <v>44</v>
      </c>
      <c r="J1645" s="19" t="str">
        <f>IFERROR(INDEX('Employee Info'!$C$3:$E$200,MATCH(Data7[[#This Row],[Name:]],'Employee Info'!$B$3:$B$200,0),MATCH(Data7[[#This Row],[Hours Type:]],'Employee Info'!$C$2:$E$2,0)),"")</f>
        <v/>
      </c>
      <c r="K1645" s="19" t="str">
        <f>IFERROR(INDEX('Employee Info'!$C$3:$J$200,MATCH(Data7[[#This Row],[Name:]],'Employee Info'!$B$3:$B$200,0),MATCH(Data7[[#Headers],[Truck]],'Employee Info'!$C$2:$J$2,0)),"")</f>
        <v/>
      </c>
      <c r="L1645" s="19" t="str">
        <f>IFERROR(INDEX('Employee Info'!$C$3:$J$200,MATCH(Data7[[#This Row],[Name:]],'Employee Info'!$B$3:$B$200,0),MATCH(Data7[[#Headers],[Phone]],'Employee Info'!$C$2:$J$2,0)),"")</f>
        <v/>
      </c>
      <c r="M1645" s="19" t="str">
        <f>IFERROR(INDEX('Employee Info'!$C$3:$J$200,MATCH(Data7[[#This Row],[Name:]],'Employee Info'!$B$3:$B$200,0),MATCH(Data7[[#Headers],[Tech]],'Employee Info'!$C$2:$J$2,0)),"")</f>
        <v/>
      </c>
      <c r="N1645" s="19" t="str">
        <f>IFERROR(INDEX('Employee Info'!$C$3:$J$200,MATCH(Data7[[#This Row],[Name:]],'Employee Info'!$B$3:$B$200,0),MATCH(Data7[[#Headers],[Other]],'Employee Info'!$C$2:$J$2,0)),"")</f>
        <v/>
      </c>
      <c r="O1645" s="19">
        <f>IFERROR((Data7[[#This Row],[Hours:]]*SUM(Data7[[#This Row],[Rate]:[Other]])),"")</f>
        <v>0</v>
      </c>
      <c r="P1645" s="7" t="str">
        <f>IF(Data7[[#This Row],[WO'#:]]="","Riley #","WO#")</f>
        <v>WO#</v>
      </c>
      <c r="Q1645" s="7">
        <f>IFERROR(WEEKNUM(Data7[[#This Row],[Date:]]),"")</f>
        <v>34</v>
      </c>
      <c r="R1645" s="6">
        <f t="shared" si="75"/>
        <v>45522</v>
      </c>
      <c r="S1645" s="6">
        <f>Data7[[#This Row],[Week Start]]+7</f>
        <v>45529</v>
      </c>
      <c r="T1645" s="7" t="str">
        <f t="shared" si="76"/>
        <v>8/18/2024 - 8/25/2024</v>
      </c>
      <c r="U1645" s="7" t="str">
        <f t="shared" si="77"/>
        <v>Time Card</v>
      </c>
      <c r="V1645" s="8" t="str">
        <f>RIGHT(TEXT(Data7[[#This Row],[Date:]],"mmddyyyy"),4)</f>
        <v>2024</v>
      </c>
      <c r="W1645" s="8" t="str">
        <f>MID(TEXT(Data7[[#This Row],[Date:]],"mmddyyyy"),3,2)</f>
        <v>19</v>
      </c>
      <c r="X1645" s="8" t="str">
        <f>LEFT(TEXT(Data7[[#This Row],[Date:]],"mmddyyyy"),2)</f>
        <v>08</v>
      </c>
      <c r="Y1645" s="6">
        <f>DATE(Data7[[#This Row],[Year]],Data7[[#This Row],[Month]],Data7[[#This Row],[Day]])</f>
        <v>45523</v>
      </c>
    </row>
    <row r="1646" spans="1:25" x14ac:dyDescent="0.3">
      <c r="A1646" s="5">
        <v>45526.573589236112</v>
      </c>
      <c r="B1646" s="7" t="s">
        <v>35</v>
      </c>
      <c r="C1646" s="6" t="s">
        <v>2089</v>
      </c>
      <c r="D1646" s="7" t="s">
        <v>2103</v>
      </c>
      <c r="E1646" s="8">
        <v>1</v>
      </c>
      <c r="F1646" s="7">
        <v>7130810</v>
      </c>
      <c r="G1646" s="7" t="s">
        <v>68</v>
      </c>
      <c r="H1646" s="7" t="s">
        <v>756</v>
      </c>
      <c r="I1646" s="7" t="s">
        <v>44</v>
      </c>
      <c r="J1646" s="19" t="str">
        <f>IFERROR(INDEX('Employee Info'!$C$3:$E$200,MATCH(Data7[[#This Row],[Name:]],'Employee Info'!$B$3:$B$200,0),MATCH(Data7[[#This Row],[Hours Type:]],'Employee Info'!$C$2:$E$2,0)),"")</f>
        <v/>
      </c>
      <c r="K1646" s="19" t="str">
        <f>IFERROR(INDEX('Employee Info'!$C$3:$J$200,MATCH(Data7[[#This Row],[Name:]],'Employee Info'!$B$3:$B$200,0),MATCH(Data7[[#Headers],[Truck]],'Employee Info'!$C$2:$J$2,0)),"")</f>
        <v/>
      </c>
      <c r="L1646" s="19" t="str">
        <f>IFERROR(INDEX('Employee Info'!$C$3:$J$200,MATCH(Data7[[#This Row],[Name:]],'Employee Info'!$B$3:$B$200,0),MATCH(Data7[[#Headers],[Phone]],'Employee Info'!$C$2:$J$2,0)),"")</f>
        <v/>
      </c>
      <c r="M1646" s="19" t="str">
        <f>IFERROR(INDEX('Employee Info'!$C$3:$J$200,MATCH(Data7[[#This Row],[Name:]],'Employee Info'!$B$3:$B$200,0),MATCH(Data7[[#Headers],[Tech]],'Employee Info'!$C$2:$J$2,0)),"")</f>
        <v/>
      </c>
      <c r="N1646" s="19" t="str">
        <f>IFERROR(INDEX('Employee Info'!$C$3:$J$200,MATCH(Data7[[#This Row],[Name:]],'Employee Info'!$B$3:$B$200,0),MATCH(Data7[[#Headers],[Other]],'Employee Info'!$C$2:$J$2,0)),"")</f>
        <v/>
      </c>
      <c r="O1646" s="19">
        <f>IFERROR((Data7[[#This Row],[Hours:]]*SUM(Data7[[#This Row],[Rate]:[Other]])),"")</f>
        <v>0</v>
      </c>
      <c r="P1646" s="7" t="str">
        <f>IF(Data7[[#This Row],[WO'#:]]="","Riley #","WO#")</f>
        <v>WO#</v>
      </c>
      <c r="Q1646" s="7">
        <f>IFERROR(WEEKNUM(Data7[[#This Row],[Date:]]),"")</f>
        <v>34</v>
      </c>
      <c r="R1646" s="6">
        <f t="shared" si="75"/>
        <v>45522</v>
      </c>
      <c r="S1646" s="6">
        <f>Data7[[#This Row],[Week Start]]+7</f>
        <v>45529</v>
      </c>
      <c r="T1646" s="7" t="str">
        <f t="shared" si="76"/>
        <v>8/18/2024 - 8/25/2024</v>
      </c>
      <c r="U1646" s="7" t="str">
        <f t="shared" si="77"/>
        <v>Time Card</v>
      </c>
      <c r="V1646" s="8" t="str">
        <f>RIGHT(TEXT(Data7[[#This Row],[Date:]],"mmddyyyy"),4)</f>
        <v>2024</v>
      </c>
      <c r="W1646" s="8" t="str">
        <f>MID(TEXT(Data7[[#This Row],[Date:]],"mmddyyyy"),3,2)</f>
        <v>19</v>
      </c>
      <c r="X1646" s="8" t="str">
        <f>LEFT(TEXT(Data7[[#This Row],[Date:]],"mmddyyyy"),2)</f>
        <v>08</v>
      </c>
      <c r="Y1646" s="6">
        <f>DATE(Data7[[#This Row],[Year]],Data7[[#This Row],[Month]],Data7[[#This Row],[Day]])</f>
        <v>45523</v>
      </c>
    </row>
    <row r="1647" spans="1:25" x14ac:dyDescent="0.3">
      <c r="A1647" s="5">
        <v>45527.531847916667</v>
      </c>
      <c r="B1647" s="7" t="s">
        <v>66</v>
      </c>
      <c r="C1647" s="6" t="s">
        <v>2089</v>
      </c>
      <c r="D1647" s="7" t="s">
        <v>2117</v>
      </c>
      <c r="E1647" s="8">
        <v>1</v>
      </c>
      <c r="F1647" s="7" t="s">
        <v>68</v>
      </c>
      <c r="G1647" s="7" t="s">
        <v>68</v>
      </c>
      <c r="H1647" s="7" t="s">
        <v>536</v>
      </c>
      <c r="I1647" s="7" t="s">
        <v>44</v>
      </c>
      <c r="J1647" s="19" t="str">
        <f>IFERROR(INDEX('Employee Info'!$C$3:$E$200,MATCH(Data7[[#This Row],[Name:]],'Employee Info'!$B$3:$B$200,0),MATCH(Data7[[#This Row],[Hours Type:]],'Employee Info'!$C$2:$E$2,0)),"")</f>
        <v/>
      </c>
      <c r="K1647" s="19" t="str">
        <f>IFERROR(INDEX('Employee Info'!$C$3:$J$200,MATCH(Data7[[#This Row],[Name:]],'Employee Info'!$B$3:$B$200,0),MATCH(Data7[[#Headers],[Truck]],'Employee Info'!$C$2:$J$2,0)),"")</f>
        <v/>
      </c>
      <c r="L1647" s="19" t="str">
        <f>IFERROR(INDEX('Employee Info'!$C$3:$J$200,MATCH(Data7[[#This Row],[Name:]],'Employee Info'!$B$3:$B$200,0),MATCH(Data7[[#Headers],[Phone]],'Employee Info'!$C$2:$J$2,0)),"")</f>
        <v/>
      </c>
      <c r="M1647" s="19" t="str">
        <f>IFERROR(INDEX('Employee Info'!$C$3:$J$200,MATCH(Data7[[#This Row],[Name:]],'Employee Info'!$B$3:$B$200,0),MATCH(Data7[[#Headers],[Tech]],'Employee Info'!$C$2:$J$2,0)),"")</f>
        <v/>
      </c>
      <c r="N1647" s="19" t="str">
        <f>IFERROR(INDEX('Employee Info'!$C$3:$J$200,MATCH(Data7[[#This Row],[Name:]],'Employee Info'!$B$3:$B$200,0),MATCH(Data7[[#Headers],[Other]],'Employee Info'!$C$2:$J$2,0)),"")</f>
        <v/>
      </c>
      <c r="O1647" s="19">
        <f>IFERROR((Data7[[#This Row],[Hours:]]*SUM(Data7[[#This Row],[Rate]:[Other]])),"")</f>
        <v>0</v>
      </c>
      <c r="P1647" s="7" t="str">
        <f>IF(Data7[[#This Row],[WO'#:]]="","Riley #","WO#")</f>
        <v>Riley #</v>
      </c>
      <c r="Q1647" s="7">
        <f>IFERROR(WEEKNUM(Data7[[#This Row],[Date:]]),"")</f>
        <v>34</v>
      </c>
      <c r="R1647" s="6">
        <f t="shared" si="75"/>
        <v>45522</v>
      </c>
      <c r="S1647" s="6">
        <f>Data7[[#This Row],[Week Start]]+7</f>
        <v>45529</v>
      </c>
      <c r="T1647" s="7" t="str">
        <f t="shared" si="76"/>
        <v>8/18/2024 - 8/25/2024</v>
      </c>
      <c r="U1647" s="7" t="str">
        <f t="shared" si="77"/>
        <v>Time Card</v>
      </c>
      <c r="V1647" s="8" t="str">
        <f>RIGHT(TEXT(Data7[[#This Row],[Date:]],"mmddyyyy"),4)</f>
        <v>2024</v>
      </c>
      <c r="W1647" s="8" t="str">
        <f>MID(TEXT(Data7[[#This Row],[Date:]],"mmddyyyy"),3,2)</f>
        <v>19</v>
      </c>
      <c r="X1647" s="8" t="str">
        <f>LEFT(TEXT(Data7[[#This Row],[Date:]],"mmddyyyy"),2)</f>
        <v>08</v>
      </c>
      <c r="Y1647" s="6">
        <f>DATE(Data7[[#This Row],[Year]],Data7[[#This Row],[Month]],Data7[[#This Row],[Day]])</f>
        <v>45523</v>
      </c>
    </row>
    <row r="1648" spans="1:25" x14ac:dyDescent="0.3">
      <c r="A1648" s="5">
        <v>45527.53323645833</v>
      </c>
      <c r="B1648" s="7" t="s">
        <v>66</v>
      </c>
      <c r="C1648" s="6" t="s">
        <v>2089</v>
      </c>
      <c r="D1648" s="7" t="s">
        <v>2118</v>
      </c>
      <c r="E1648" s="8">
        <v>1</v>
      </c>
      <c r="F1648" s="7" t="s">
        <v>68</v>
      </c>
      <c r="G1648" s="7" t="s">
        <v>68</v>
      </c>
      <c r="H1648" s="7" t="s">
        <v>1960</v>
      </c>
      <c r="I1648" s="7" t="s">
        <v>44</v>
      </c>
      <c r="J1648" s="19" t="str">
        <f>IFERROR(INDEX('Employee Info'!$C$3:$E$200,MATCH(Data7[[#This Row],[Name:]],'Employee Info'!$B$3:$B$200,0),MATCH(Data7[[#This Row],[Hours Type:]],'Employee Info'!$C$2:$E$2,0)),"")</f>
        <v/>
      </c>
      <c r="K1648" s="19" t="str">
        <f>IFERROR(INDEX('Employee Info'!$C$3:$J$200,MATCH(Data7[[#This Row],[Name:]],'Employee Info'!$B$3:$B$200,0),MATCH(Data7[[#Headers],[Truck]],'Employee Info'!$C$2:$J$2,0)),"")</f>
        <v/>
      </c>
      <c r="L1648" s="19" t="str">
        <f>IFERROR(INDEX('Employee Info'!$C$3:$J$200,MATCH(Data7[[#This Row],[Name:]],'Employee Info'!$B$3:$B$200,0),MATCH(Data7[[#Headers],[Phone]],'Employee Info'!$C$2:$J$2,0)),"")</f>
        <v/>
      </c>
      <c r="M1648" s="19" t="str">
        <f>IFERROR(INDEX('Employee Info'!$C$3:$J$200,MATCH(Data7[[#This Row],[Name:]],'Employee Info'!$B$3:$B$200,0),MATCH(Data7[[#Headers],[Tech]],'Employee Info'!$C$2:$J$2,0)),"")</f>
        <v/>
      </c>
      <c r="N1648" s="19" t="str">
        <f>IFERROR(INDEX('Employee Info'!$C$3:$J$200,MATCH(Data7[[#This Row],[Name:]],'Employee Info'!$B$3:$B$200,0),MATCH(Data7[[#Headers],[Other]],'Employee Info'!$C$2:$J$2,0)),"")</f>
        <v/>
      </c>
      <c r="O1648" s="19">
        <f>IFERROR((Data7[[#This Row],[Hours:]]*SUM(Data7[[#This Row],[Rate]:[Other]])),"")</f>
        <v>0</v>
      </c>
      <c r="P1648" s="7" t="str">
        <f>IF(Data7[[#This Row],[WO'#:]]="","Riley #","WO#")</f>
        <v>Riley #</v>
      </c>
      <c r="Q1648" s="7">
        <f>IFERROR(WEEKNUM(Data7[[#This Row],[Date:]]),"")</f>
        <v>34</v>
      </c>
      <c r="R1648" s="6">
        <f t="shared" si="75"/>
        <v>45522</v>
      </c>
      <c r="S1648" s="6">
        <f>Data7[[#This Row],[Week Start]]+7</f>
        <v>45529</v>
      </c>
      <c r="T1648" s="7" t="str">
        <f t="shared" si="76"/>
        <v>8/18/2024 - 8/25/2024</v>
      </c>
      <c r="U1648" s="7" t="str">
        <f t="shared" si="77"/>
        <v>Time Card</v>
      </c>
      <c r="V1648" s="8" t="str">
        <f>RIGHT(TEXT(Data7[[#This Row],[Date:]],"mmddyyyy"),4)</f>
        <v>2024</v>
      </c>
      <c r="W1648" s="8" t="str">
        <f>MID(TEXT(Data7[[#This Row],[Date:]],"mmddyyyy"),3,2)</f>
        <v>19</v>
      </c>
      <c r="X1648" s="8" t="str">
        <f>LEFT(TEXT(Data7[[#This Row],[Date:]],"mmddyyyy"),2)</f>
        <v>08</v>
      </c>
      <c r="Y1648" s="6">
        <f>DATE(Data7[[#This Row],[Year]],Data7[[#This Row],[Month]],Data7[[#This Row],[Day]])</f>
        <v>45523</v>
      </c>
    </row>
    <row r="1649" spans="1:25" x14ac:dyDescent="0.3">
      <c r="A1649" s="5">
        <v>45527.53414664352</v>
      </c>
      <c r="B1649" s="7" t="s">
        <v>66</v>
      </c>
      <c r="C1649" s="6" t="s">
        <v>2089</v>
      </c>
      <c r="D1649" s="7" t="s">
        <v>2119</v>
      </c>
      <c r="E1649" s="8">
        <v>1</v>
      </c>
      <c r="F1649" s="7" t="s">
        <v>68</v>
      </c>
      <c r="G1649" s="7" t="s">
        <v>68</v>
      </c>
      <c r="H1649" s="7" t="s">
        <v>922</v>
      </c>
      <c r="I1649" s="7" t="s">
        <v>44</v>
      </c>
      <c r="J1649" s="19" t="str">
        <f>IFERROR(INDEX('Employee Info'!$C$3:$E$200,MATCH(Data7[[#This Row],[Name:]],'Employee Info'!$B$3:$B$200,0),MATCH(Data7[[#This Row],[Hours Type:]],'Employee Info'!$C$2:$E$2,0)),"")</f>
        <v/>
      </c>
      <c r="K1649" s="19" t="str">
        <f>IFERROR(INDEX('Employee Info'!$C$3:$J$200,MATCH(Data7[[#This Row],[Name:]],'Employee Info'!$B$3:$B$200,0),MATCH(Data7[[#Headers],[Truck]],'Employee Info'!$C$2:$J$2,0)),"")</f>
        <v/>
      </c>
      <c r="L1649" s="19" t="str">
        <f>IFERROR(INDEX('Employee Info'!$C$3:$J$200,MATCH(Data7[[#This Row],[Name:]],'Employee Info'!$B$3:$B$200,0),MATCH(Data7[[#Headers],[Phone]],'Employee Info'!$C$2:$J$2,0)),"")</f>
        <v/>
      </c>
      <c r="M1649" s="19" t="str">
        <f>IFERROR(INDEX('Employee Info'!$C$3:$J$200,MATCH(Data7[[#This Row],[Name:]],'Employee Info'!$B$3:$B$200,0),MATCH(Data7[[#Headers],[Tech]],'Employee Info'!$C$2:$J$2,0)),"")</f>
        <v/>
      </c>
      <c r="N1649" s="19" t="str">
        <f>IFERROR(INDEX('Employee Info'!$C$3:$J$200,MATCH(Data7[[#This Row],[Name:]],'Employee Info'!$B$3:$B$200,0),MATCH(Data7[[#Headers],[Other]],'Employee Info'!$C$2:$J$2,0)),"")</f>
        <v/>
      </c>
      <c r="O1649" s="19">
        <f>IFERROR((Data7[[#This Row],[Hours:]]*SUM(Data7[[#This Row],[Rate]:[Other]])),"")</f>
        <v>0</v>
      </c>
      <c r="P1649" s="7" t="str">
        <f>IF(Data7[[#This Row],[WO'#:]]="","Riley #","WO#")</f>
        <v>Riley #</v>
      </c>
      <c r="Q1649" s="7">
        <f>IFERROR(WEEKNUM(Data7[[#This Row],[Date:]]),"")</f>
        <v>34</v>
      </c>
      <c r="R1649" s="6">
        <f t="shared" si="75"/>
        <v>45522</v>
      </c>
      <c r="S1649" s="6">
        <f>Data7[[#This Row],[Week Start]]+7</f>
        <v>45529</v>
      </c>
      <c r="T1649" s="7" t="str">
        <f t="shared" si="76"/>
        <v>8/18/2024 - 8/25/2024</v>
      </c>
      <c r="U1649" s="7" t="str">
        <f t="shared" si="77"/>
        <v>Time Card</v>
      </c>
      <c r="V1649" s="8" t="str">
        <f>RIGHT(TEXT(Data7[[#This Row],[Date:]],"mmddyyyy"),4)</f>
        <v>2024</v>
      </c>
      <c r="W1649" s="8" t="str">
        <f>MID(TEXT(Data7[[#This Row],[Date:]],"mmddyyyy"),3,2)</f>
        <v>19</v>
      </c>
      <c r="X1649" s="8" t="str">
        <f>LEFT(TEXT(Data7[[#This Row],[Date:]],"mmddyyyy"),2)</f>
        <v>08</v>
      </c>
      <c r="Y1649" s="6">
        <f>DATE(Data7[[#This Row],[Year]],Data7[[#This Row],[Month]],Data7[[#This Row],[Day]])</f>
        <v>45523</v>
      </c>
    </row>
    <row r="1650" spans="1:25" x14ac:dyDescent="0.3">
      <c r="A1650" s="5">
        <v>45527.536291319448</v>
      </c>
      <c r="B1650" s="7" t="s">
        <v>66</v>
      </c>
      <c r="C1650" s="6" t="s">
        <v>2089</v>
      </c>
      <c r="D1650" s="7" t="s">
        <v>2121</v>
      </c>
      <c r="E1650" s="8">
        <v>1</v>
      </c>
      <c r="F1650" s="7" t="s">
        <v>68</v>
      </c>
      <c r="G1650" s="7" t="s">
        <v>68</v>
      </c>
      <c r="H1650" s="7" t="s">
        <v>1941</v>
      </c>
      <c r="I1650" s="7" t="s">
        <v>44</v>
      </c>
      <c r="J1650" s="19" t="str">
        <f>IFERROR(INDEX('Employee Info'!$C$3:$E$200,MATCH(Data7[[#This Row],[Name:]],'Employee Info'!$B$3:$B$200,0),MATCH(Data7[[#This Row],[Hours Type:]],'Employee Info'!$C$2:$E$2,0)),"")</f>
        <v/>
      </c>
      <c r="K1650" s="19" t="str">
        <f>IFERROR(INDEX('Employee Info'!$C$3:$J$200,MATCH(Data7[[#This Row],[Name:]],'Employee Info'!$B$3:$B$200,0),MATCH(Data7[[#Headers],[Truck]],'Employee Info'!$C$2:$J$2,0)),"")</f>
        <v/>
      </c>
      <c r="L1650" s="19" t="str">
        <f>IFERROR(INDEX('Employee Info'!$C$3:$J$200,MATCH(Data7[[#This Row],[Name:]],'Employee Info'!$B$3:$B$200,0),MATCH(Data7[[#Headers],[Phone]],'Employee Info'!$C$2:$J$2,0)),"")</f>
        <v/>
      </c>
      <c r="M1650" s="19" t="str">
        <f>IFERROR(INDEX('Employee Info'!$C$3:$J$200,MATCH(Data7[[#This Row],[Name:]],'Employee Info'!$B$3:$B$200,0),MATCH(Data7[[#Headers],[Tech]],'Employee Info'!$C$2:$J$2,0)),"")</f>
        <v/>
      </c>
      <c r="N1650" s="19" t="str">
        <f>IFERROR(INDEX('Employee Info'!$C$3:$J$200,MATCH(Data7[[#This Row],[Name:]],'Employee Info'!$B$3:$B$200,0),MATCH(Data7[[#Headers],[Other]],'Employee Info'!$C$2:$J$2,0)),"")</f>
        <v/>
      </c>
      <c r="O1650" s="19">
        <f>IFERROR((Data7[[#This Row],[Hours:]]*SUM(Data7[[#This Row],[Rate]:[Other]])),"")</f>
        <v>0</v>
      </c>
      <c r="P1650" s="7" t="str">
        <f>IF(Data7[[#This Row],[WO'#:]]="","Riley #","WO#")</f>
        <v>Riley #</v>
      </c>
      <c r="Q1650" s="7">
        <f>IFERROR(WEEKNUM(Data7[[#This Row],[Date:]]),"")</f>
        <v>34</v>
      </c>
      <c r="R1650" s="6">
        <f t="shared" si="75"/>
        <v>45522</v>
      </c>
      <c r="S1650" s="6">
        <f>Data7[[#This Row],[Week Start]]+7</f>
        <v>45529</v>
      </c>
      <c r="T1650" s="7" t="str">
        <f t="shared" si="76"/>
        <v>8/18/2024 - 8/25/2024</v>
      </c>
      <c r="U1650" s="7" t="str">
        <f t="shared" si="77"/>
        <v>Time Card</v>
      </c>
      <c r="V1650" s="8" t="str">
        <f>RIGHT(TEXT(Data7[[#This Row],[Date:]],"mmddyyyy"),4)</f>
        <v>2024</v>
      </c>
      <c r="W1650" s="8" t="str">
        <f>MID(TEXT(Data7[[#This Row],[Date:]],"mmddyyyy"),3,2)</f>
        <v>19</v>
      </c>
      <c r="X1650" s="8" t="str">
        <f>LEFT(TEXT(Data7[[#This Row],[Date:]],"mmddyyyy"),2)</f>
        <v>08</v>
      </c>
      <c r="Y1650" s="6">
        <f>DATE(Data7[[#This Row],[Year]],Data7[[#This Row],[Month]],Data7[[#This Row],[Day]])</f>
        <v>45523</v>
      </c>
    </row>
    <row r="1651" spans="1:25" x14ac:dyDescent="0.3">
      <c r="A1651" s="5">
        <v>45527.54100798611</v>
      </c>
      <c r="B1651" s="7" t="s">
        <v>66</v>
      </c>
      <c r="C1651" s="6" t="s">
        <v>2089</v>
      </c>
      <c r="D1651" s="7" t="s">
        <v>1559</v>
      </c>
      <c r="E1651" s="8">
        <v>1</v>
      </c>
      <c r="F1651" s="7">
        <v>7053182</v>
      </c>
      <c r="G1651" s="7" t="s">
        <v>68</v>
      </c>
      <c r="H1651" s="7" t="s">
        <v>756</v>
      </c>
      <c r="I1651" s="7" t="s">
        <v>44</v>
      </c>
      <c r="J1651" s="19" t="str">
        <f>IFERROR(INDEX('Employee Info'!$C$3:$E$200,MATCH(Data7[[#This Row],[Name:]],'Employee Info'!$B$3:$B$200,0),MATCH(Data7[[#This Row],[Hours Type:]],'Employee Info'!$C$2:$E$2,0)),"")</f>
        <v/>
      </c>
      <c r="K1651" s="19" t="str">
        <f>IFERROR(INDEX('Employee Info'!$C$3:$J$200,MATCH(Data7[[#This Row],[Name:]],'Employee Info'!$B$3:$B$200,0),MATCH(Data7[[#Headers],[Truck]],'Employee Info'!$C$2:$J$2,0)),"")</f>
        <v/>
      </c>
      <c r="L1651" s="19" t="str">
        <f>IFERROR(INDEX('Employee Info'!$C$3:$J$200,MATCH(Data7[[#This Row],[Name:]],'Employee Info'!$B$3:$B$200,0),MATCH(Data7[[#Headers],[Phone]],'Employee Info'!$C$2:$J$2,0)),"")</f>
        <v/>
      </c>
      <c r="M1651" s="19" t="str">
        <f>IFERROR(INDEX('Employee Info'!$C$3:$J$200,MATCH(Data7[[#This Row],[Name:]],'Employee Info'!$B$3:$B$200,0),MATCH(Data7[[#Headers],[Tech]],'Employee Info'!$C$2:$J$2,0)),"")</f>
        <v/>
      </c>
      <c r="N1651" s="19" t="str">
        <f>IFERROR(INDEX('Employee Info'!$C$3:$J$200,MATCH(Data7[[#This Row],[Name:]],'Employee Info'!$B$3:$B$200,0),MATCH(Data7[[#Headers],[Other]],'Employee Info'!$C$2:$J$2,0)),"")</f>
        <v/>
      </c>
      <c r="O1651" s="19">
        <f>IFERROR((Data7[[#This Row],[Hours:]]*SUM(Data7[[#This Row],[Rate]:[Other]])),"")</f>
        <v>0</v>
      </c>
      <c r="P1651" s="7" t="str">
        <f>IF(Data7[[#This Row],[WO'#:]]="","Riley #","WO#")</f>
        <v>WO#</v>
      </c>
      <c r="Q1651" s="7">
        <f>IFERROR(WEEKNUM(Data7[[#This Row],[Date:]]),"")</f>
        <v>34</v>
      </c>
      <c r="R1651" s="6">
        <f t="shared" si="75"/>
        <v>45522</v>
      </c>
      <c r="S1651" s="6">
        <f>Data7[[#This Row],[Week Start]]+7</f>
        <v>45529</v>
      </c>
      <c r="T1651" s="7" t="str">
        <f t="shared" si="76"/>
        <v>8/18/2024 - 8/25/2024</v>
      </c>
      <c r="U1651" s="7" t="str">
        <f t="shared" si="77"/>
        <v>Time Card</v>
      </c>
      <c r="V1651" s="8" t="str">
        <f>RIGHT(TEXT(Data7[[#This Row],[Date:]],"mmddyyyy"),4)</f>
        <v>2024</v>
      </c>
      <c r="W1651" s="8" t="str">
        <f>MID(TEXT(Data7[[#This Row],[Date:]],"mmddyyyy"),3,2)</f>
        <v>19</v>
      </c>
      <c r="X1651" s="8" t="str">
        <f>LEFT(TEXT(Data7[[#This Row],[Date:]],"mmddyyyy"),2)</f>
        <v>08</v>
      </c>
      <c r="Y1651" s="6">
        <f>DATE(Data7[[#This Row],[Year]],Data7[[#This Row],[Month]],Data7[[#This Row],[Day]])</f>
        <v>45523</v>
      </c>
    </row>
    <row r="1652" spans="1:25" x14ac:dyDescent="0.3">
      <c r="A1652" s="5">
        <v>45527.559391087962</v>
      </c>
      <c r="B1652" s="7" t="s">
        <v>66</v>
      </c>
      <c r="C1652" s="6" t="s">
        <v>2089</v>
      </c>
      <c r="D1652" s="7" t="s">
        <v>2129</v>
      </c>
      <c r="E1652" s="8">
        <v>3</v>
      </c>
      <c r="F1652" s="7">
        <v>6984733</v>
      </c>
      <c r="G1652" s="7" t="s">
        <v>68</v>
      </c>
      <c r="H1652" s="7" t="s">
        <v>756</v>
      </c>
      <c r="I1652" s="7" t="s">
        <v>44</v>
      </c>
      <c r="J1652" s="19" t="str">
        <f>IFERROR(INDEX('Employee Info'!$C$3:$E$200,MATCH(Data7[[#This Row],[Name:]],'Employee Info'!$B$3:$B$200,0),MATCH(Data7[[#This Row],[Hours Type:]],'Employee Info'!$C$2:$E$2,0)),"")</f>
        <v/>
      </c>
      <c r="K1652" s="19" t="str">
        <f>IFERROR(INDEX('Employee Info'!$C$3:$J$200,MATCH(Data7[[#This Row],[Name:]],'Employee Info'!$B$3:$B$200,0),MATCH(Data7[[#Headers],[Truck]],'Employee Info'!$C$2:$J$2,0)),"")</f>
        <v/>
      </c>
      <c r="L1652" s="19" t="str">
        <f>IFERROR(INDEX('Employee Info'!$C$3:$J$200,MATCH(Data7[[#This Row],[Name:]],'Employee Info'!$B$3:$B$200,0),MATCH(Data7[[#Headers],[Phone]],'Employee Info'!$C$2:$J$2,0)),"")</f>
        <v/>
      </c>
      <c r="M1652" s="19" t="str">
        <f>IFERROR(INDEX('Employee Info'!$C$3:$J$200,MATCH(Data7[[#This Row],[Name:]],'Employee Info'!$B$3:$B$200,0),MATCH(Data7[[#Headers],[Tech]],'Employee Info'!$C$2:$J$2,0)),"")</f>
        <v/>
      </c>
      <c r="N1652" s="19" t="str">
        <f>IFERROR(INDEX('Employee Info'!$C$3:$J$200,MATCH(Data7[[#This Row],[Name:]],'Employee Info'!$B$3:$B$200,0),MATCH(Data7[[#Headers],[Other]],'Employee Info'!$C$2:$J$2,0)),"")</f>
        <v/>
      </c>
      <c r="O1652" s="19">
        <f>IFERROR((Data7[[#This Row],[Hours:]]*SUM(Data7[[#This Row],[Rate]:[Other]])),"")</f>
        <v>0</v>
      </c>
      <c r="P1652" s="7" t="str">
        <f>IF(Data7[[#This Row],[WO'#:]]="","Riley #","WO#")</f>
        <v>WO#</v>
      </c>
      <c r="Q1652" s="7">
        <f>IFERROR(WEEKNUM(Data7[[#This Row],[Date:]]),"")</f>
        <v>34</v>
      </c>
      <c r="R1652" s="6">
        <f t="shared" si="75"/>
        <v>45522</v>
      </c>
      <c r="S1652" s="6">
        <f>Data7[[#This Row],[Week Start]]+7</f>
        <v>45529</v>
      </c>
      <c r="T1652" s="7" t="str">
        <f t="shared" si="76"/>
        <v>8/18/2024 - 8/25/2024</v>
      </c>
      <c r="U1652" s="7" t="str">
        <f t="shared" si="77"/>
        <v>Time Card</v>
      </c>
      <c r="V1652" s="8" t="str">
        <f>RIGHT(TEXT(Data7[[#This Row],[Date:]],"mmddyyyy"),4)</f>
        <v>2024</v>
      </c>
      <c r="W1652" s="8" t="str">
        <f>MID(TEXT(Data7[[#This Row],[Date:]],"mmddyyyy"),3,2)</f>
        <v>19</v>
      </c>
      <c r="X1652" s="8" t="str">
        <f>LEFT(TEXT(Data7[[#This Row],[Date:]],"mmddyyyy"),2)</f>
        <v>08</v>
      </c>
      <c r="Y1652" s="6">
        <f>DATE(Data7[[#This Row],[Year]],Data7[[#This Row],[Month]],Data7[[#This Row],[Day]])</f>
        <v>45523</v>
      </c>
    </row>
    <row r="1653" spans="1:25" x14ac:dyDescent="0.3">
      <c r="A1653" s="5">
        <v>45527.559508333332</v>
      </c>
      <c r="B1653" s="7" t="s">
        <v>66</v>
      </c>
      <c r="C1653" s="6" t="s">
        <v>2089</v>
      </c>
      <c r="D1653" s="7" t="s">
        <v>2129</v>
      </c>
      <c r="E1653" s="8">
        <v>1</v>
      </c>
      <c r="F1653" s="7">
        <v>6984733</v>
      </c>
      <c r="G1653" s="7" t="s">
        <v>68</v>
      </c>
      <c r="H1653" s="7" t="s">
        <v>756</v>
      </c>
      <c r="I1653" s="7" t="s">
        <v>45</v>
      </c>
      <c r="J1653" s="19" t="str">
        <f>IFERROR(INDEX('Employee Info'!$C$3:$E$200,MATCH(Data7[[#This Row],[Name:]],'Employee Info'!$B$3:$B$200,0),MATCH(Data7[[#This Row],[Hours Type:]],'Employee Info'!$C$2:$E$2,0)),"")</f>
        <v/>
      </c>
      <c r="K1653" s="19" t="str">
        <f>IFERROR(INDEX('Employee Info'!$C$3:$J$200,MATCH(Data7[[#This Row],[Name:]],'Employee Info'!$B$3:$B$200,0),MATCH(Data7[[#Headers],[Truck]],'Employee Info'!$C$2:$J$2,0)),"")</f>
        <v/>
      </c>
      <c r="L1653" s="19" t="str">
        <f>IFERROR(INDEX('Employee Info'!$C$3:$J$200,MATCH(Data7[[#This Row],[Name:]],'Employee Info'!$B$3:$B$200,0),MATCH(Data7[[#Headers],[Phone]],'Employee Info'!$C$2:$J$2,0)),"")</f>
        <v/>
      </c>
      <c r="M1653" s="19" t="str">
        <f>IFERROR(INDEX('Employee Info'!$C$3:$J$200,MATCH(Data7[[#This Row],[Name:]],'Employee Info'!$B$3:$B$200,0),MATCH(Data7[[#Headers],[Tech]],'Employee Info'!$C$2:$J$2,0)),"")</f>
        <v/>
      </c>
      <c r="N1653" s="19" t="str">
        <f>IFERROR(INDEX('Employee Info'!$C$3:$J$200,MATCH(Data7[[#This Row],[Name:]],'Employee Info'!$B$3:$B$200,0),MATCH(Data7[[#Headers],[Other]],'Employee Info'!$C$2:$J$2,0)),"")</f>
        <v/>
      </c>
      <c r="O1653" s="19">
        <f>IFERROR((Data7[[#This Row],[Hours:]]*SUM(Data7[[#This Row],[Rate]:[Other]])),"")</f>
        <v>0</v>
      </c>
      <c r="P1653" s="7" t="str">
        <f>IF(Data7[[#This Row],[WO'#:]]="","Riley #","WO#")</f>
        <v>WO#</v>
      </c>
      <c r="Q1653" s="7">
        <f>IFERROR(WEEKNUM(Data7[[#This Row],[Date:]]),"")</f>
        <v>34</v>
      </c>
      <c r="R1653" s="6">
        <f t="shared" si="75"/>
        <v>45522</v>
      </c>
      <c r="S1653" s="6">
        <f>Data7[[#This Row],[Week Start]]+7</f>
        <v>45529</v>
      </c>
      <c r="T1653" s="7" t="str">
        <f t="shared" si="76"/>
        <v>8/18/2024 - 8/25/2024</v>
      </c>
      <c r="U1653" s="7" t="str">
        <f t="shared" si="77"/>
        <v>Time Card</v>
      </c>
      <c r="V1653" s="8" t="str">
        <f>RIGHT(TEXT(Data7[[#This Row],[Date:]],"mmddyyyy"),4)</f>
        <v>2024</v>
      </c>
      <c r="W1653" s="8" t="str">
        <f>MID(TEXT(Data7[[#This Row],[Date:]],"mmddyyyy"),3,2)</f>
        <v>19</v>
      </c>
      <c r="X1653" s="8" t="str">
        <f>LEFT(TEXT(Data7[[#This Row],[Date:]],"mmddyyyy"),2)</f>
        <v>08</v>
      </c>
      <c r="Y1653" s="6">
        <f>DATE(Data7[[#This Row],[Year]],Data7[[#This Row],[Month]],Data7[[#This Row],[Day]])</f>
        <v>45523</v>
      </c>
    </row>
    <row r="1654" spans="1:25" x14ac:dyDescent="0.3">
      <c r="A1654" s="5">
        <v>45524.376756365738</v>
      </c>
      <c r="B1654" s="7" t="s">
        <v>35</v>
      </c>
      <c r="C1654" s="6" t="s">
        <v>2093</v>
      </c>
      <c r="D1654" s="7" t="s">
        <v>2092</v>
      </c>
      <c r="E1654" s="8">
        <v>3</v>
      </c>
      <c r="F1654" s="7" t="s">
        <v>68</v>
      </c>
      <c r="G1654" s="7" t="s">
        <v>68</v>
      </c>
      <c r="H1654" s="7" t="s">
        <v>536</v>
      </c>
      <c r="I1654" s="7" t="s">
        <v>44</v>
      </c>
      <c r="J1654" s="19" t="str">
        <f>IFERROR(INDEX('Employee Info'!$C$3:$E$200,MATCH(Data7[[#This Row],[Name:]],'Employee Info'!$B$3:$B$200,0),MATCH(Data7[[#This Row],[Hours Type:]],'Employee Info'!$C$2:$E$2,0)),"")</f>
        <v/>
      </c>
      <c r="K1654" s="19" t="str">
        <f>IFERROR(INDEX('Employee Info'!$C$3:$J$200,MATCH(Data7[[#This Row],[Name:]],'Employee Info'!$B$3:$B$200,0),MATCH(Data7[[#Headers],[Truck]],'Employee Info'!$C$2:$J$2,0)),"")</f>
        <v/>
      </c>
      <c r="L1654" s="19" t="str">
        <f>IFERROR(INDEX('Employee Info'!$C$3:$J$200,MATCH(Data7[[#This Row],[Name:]],'Employee Info'!$B$3:$B$200,0),MATCH(Data7[[#Headers],[Phone]],'Employee Info'!$C$2:$J$2,0)),"")</f>
        <v/>
      </c>
      <c r="M1654" s="19" t="str">
        <f>IFERROR(INDEX('Employee Info'!$C$3:$J$200,MATCH(Data7[[#This Row],[Name:]],'Employee Info'!$B$3:$B$200,0),MATCH(Data7[[#Headers],[Tech]],'Employee Info'!$C$2:$J$2,0)),"")</f>
        <v/>
      </c>
      <c r="N1654" s="19" t="str">
        <f>IFERROR(INDEX('Employee Info'!$C$3:$J$200,MATCH(Data7[[#This Row],[Name:]],'Employee Info'!$B$3:$B$200,0),MATCH(Data7[[#Headers],[Other]],'Employee Info'!$C$2:$J$2,0)),"")</f>
        <v/>
      </c>
      <c r="O1654" s="19">
        <f>IFERROR((Data7[[#This Row],[Hours:]]*SUM(Data7[[#This Row],[Rate]:[Other]])),"")</f>
        <v>0</v>
      </c>
      <c r="P1654" s="7" t="str">
        <f>IF(Data7[[#This Row],[WO'#:]]="","Riley #","WO#")</f>
        <v>Riley #</v>
      </c>
      <c r="Q1654" s="7">
        <f>IFERROR(WEEKNUM(Data7[[#This Row],[Date:]]),"")</f>
        <v>34</v>
      </c>
      <c r="R1654" s="6">
        <f t="shared" si="75"/>
        <v>45522</v>
      </c>
      <c r="S1654" s="6">
        <f>Data7[[#This Row],[Week Start]]+7</f>
        <v>45529</v>
      </c>
      <c r="T1654" s="7" t="str">
        <f t="shared" si="76"/>
        <v>8/18/2024 - 8/25/2024</v>
      </c>
      <c r="U1654" s="7" t="str">
        <f t="shared" si="77"/>
        <v>Time Card</v>
      </c>
      <c r="V1654" s="8" t="str">
        <f>RIGHT(TEXT(Data7[[#This Row],[Date:]],"mmddyyyy"),4)</f>
        <v>2024</v>
      </c>
      <c r="W1654" s="8" t="str">
        <f>MID(TEXT(Data7[[#This Row],[Date:]],"mmddyyyy"),3,2)</f>
        <v>20</v>
      </c>
      <c r="X1654" s="8" t="str">
        <f>LEFT(TEXT(Data7[[#This Row],[Date:]],"mmddyyyy"),2)</f>
        <v>08</v>
      </c>
      <c r="Y1654" s="6">
        <f>DATE(Data7[[#This Row],[Year]],Data7[[#This Row],[Month]],Data7[[#This Row],[Day]])</f>
        <v>45524</v>
      </c>
    </row>
    <row r="1655" spans="1:25" x14ac:dyDescent="0.3">
      <c r="A1655" s="5">
        <v>45524.426409375003</v>
      </c>
      <c r="B1655" s="7" t="s">
        <v>31</v>
      </c>
      <c r="C1655" s="6" t="s">
        <v>2093</v>
      </c>
      <c r="D1655" s="7" t="s">
        <v>2008</v>
      </c>
      <c r="E1655" s="8">
        <v>4</v>
      </c>
      <c r="F1655" s="7" t="s">
        <v>68</v>
      </c>
      <c r="G1655" s="7" t="s">
        <v>68</v>
      </c>
      <c r="H1655" s="7" t="s">
        <v>922</v>
      </c>
      <c r="I1655" s="7" t="s">
        <v>44</v>
      </c>
      <c r="J1655" s="19" t="str">
        <f>IFERROR(INDEX('Employee Info'!$C$3:$E$200,MATCH(Data7[[#This Row],[Name:]],'Employee Info'!$B$3:$B$200,0),MATCH(Data7[[#This Row],[Hours Type:]],'Employee Info'!$C$2:$E$2,0)),"")</f>
        <v/>
      </c>
      <c r="K1655" s="19" t="str">
        <f>IFERROR(INDEX('Employee Info'!$C$3:$J$200,MATCH(Data7[[#This Row],[Name:]],'Employee Info'!$B$3:$B$200,0),MATCH(Data7[[#Headers],[Truck]],'Employee Info'!$C$2:$J$2,0)),"")</f>
        <v/>
      </c>
      <c r="L1655" s="19" t="str">
        <f>IFERROR(INDEX('Employee Info'!$C$3:$J$200,MATCH(Data7[[#This Row],[Name:]],'Employee Info'!$B$3:$B$200,0),MATCH(Data7[[#Headers],[Phone]],'Employee Info'!$C$2:$J$2,0)),"")</f>
        <v/>
      </c>
      <c r="M1655" s="19" t="str">
        <f>IFERROR(INDEX('Employee Info'!$C$3:$J$200,MATCH(Data7[[#This Row],[Name:]],'Employee Info'!$B$3:$B$200,0),MATCH(Data7[[#Headers],[Tech]],'Employee Info'!$C$2:$J$2,0)),"")</f>
        <v/>
      </c>
      <c r="N1655" s="19" t="str">
        <f>IFERROR(INDEX('Employee Info'!$C$3:$J$200,MATCH(Data7[[#This Row],[Name:]],'Employee Info'!$B$3:$B$200,0),MATCH(Data7[[#Headers],[Other]],'Employee Info'!$C$2:$J$2,0)),"")</f>
        <v/>
      </c>
      <c r="O1655" s="19">
        <f>IFERROR((Data7[[#This Row],[Hours:]]*SUM(Data7[[#This Row],[Rate]:[Other]])),"")</f>
        <v>0</v>
      </c>
      <c r="P1655" s="7" t="str">
        <f>IF(Data7[[#This Row],[WO'#:]]="","Riley #","WO#")</f>
        <v>Riley #</v>
      </c>
      <c r="Q1655" s="7">
        <f>IFERROR(WEEKNUM(Data7[[#This Row],[Date:]]),"")</f>
        <v>34</v>
      </c>
      <c r="R1655" s="6">
        <f t="shared" si="75"/>
        <v>45522</v>
      </c>
      <c r="S1655" s="6">
        <f>Data7[[#This Row],[Week Start]]+7</f>
        <v>45529</v>
      </c>
      <c r="T1655" s="7" t="str">
        <f t="shared" si="76"/>
        <v>8/18/2024 - 8/25/2024</v>
      </c>
      <c r="U1655" s="7" t="str">
        <f t="shared" si="77"/>
        <v>Time Card</v>
      </c>
      <c r="V1655" s="8" t="str">
        <f>RIGHT(TEXT(Data7[[#This Row],[Date:]],"mmddyyyy"),4)</f>
        <v>2024</v>
      </c>
      <c r="W1655" s="8" t="str">
        <f>MID(TEXT(Data7[[#This Row],[Date:]],"mmddyyyy"),3,2)</f>
        <v>20</v>
      </c>
      <c r="X1655" s="8" t="str">
        <f>LEFT(TEXT(Data7[[#This Row],[Date:]],"mmddyyyy"),2)</f>
        <v>08</v>
      </c>
      <c r="Y1655" s="6">
        <f>DATE(Data7[[#This Row],[Year]],Data7[[#This Row],[Month]],Data7[[#This Row],[Day]])</f>
        <v>45524</v>
      </c>
    </row>
    <row r="1656" spans="1:25" x14ac:dyDescent="0.3">
      <c r="A1656" s="5">
        <v>45524.426546643517</v>
      </c>
      <c r="B1656" s="7" t="s">
        <v>34</v>
      </c>
      <c r="C1656" s="6" t="s">
        <v>2093</v>
      </c>
      <c r="D1656" s="7" t="s">
        <v>2008</v>
      </c>
      <c r="E1656" s="8">
        <v>4</v>
      </c>
      <c r="F1656" s="7" t="s">
        <v>68</v>
      </c>
      <c r="G1656" s="7" t="s">
        <v>68</v>
      </c>
      <c r="H1656" s="7" t="s">
        <v>922</v>
      </c>
      <c r="I1656" s="7" t="s">
        <v>44</v>
      </c>
      <c r="J1656" s="19" t="str">
        <f>IFERROR(INDEX('Employee Info'!$C$3:$E$200,MATCH(Data7[[#This Row],[Name:]],'Employee Info'!$B$3:$B$200,0),MATCH(Data7[[#This Row],[Hours Type:]],'Employee Info'!$C$2:$E$2,0)),"")</f>
        <v/>
      </c>
      <c r="K1656" s="19" t="str">
        <f>IFERROR(INDEX('Employee Info'!$C$3:$J$200,MATCH(Data7[[#This Row],[Name:]],'Employee Info'!$B$3:$B$200,0),MATCH(Data7[[#Headers],[Truck]],'Employee Info'!$C$2:$J$2,0)),"")</f>
        <v/>
      </c>
      <c r="L1656" s="19" t="str">
        <f>IFERROR(INDEX('Employee Info'!$C$3:$J$200,MATCH(Data7[[#This Row],[Name:]],'Employee Info'!$B$3:$B$200,0),MATCH(Data7[[#Headers],[Phone]],'Employee Info'!$C$2:$J$2,0)),"")</f>
        <v/>
      </c>
      <c r="M1656" s="19" t="str">
        <f>IFERROR(INDEX('Employee Info'!$C$3:$J$200,MATCH(Data7[[#This Row],[Name:]],'Employee Info'!$B$3:$B$200,0),MATCH(Data7[[#Headers],[Tech]],'Employee Info'!$C$2:$J$2,0)),"")</f>
        <v/>
      </c>
      <c r="N1656" s="19" t="str">
        <f>IFERROR(INDEX('Employee Info'!$C$3:$J$200,MATCH(Data7[[#This Row],[Name:]],'Employee Info'!$B$3:$B$200,0),MATCH(Data7[[#Headers],[Other]],'Employee Info'!$C$2:$J$2,0)),"")</f>
        <v/>
      </c>
      <c r="O1656" s="19">
        <f>IFERROR((Data7[[#This Row],[Hours:]]*SUM(Data7[[#This Row],[Rate]:[Other]])),"")</f>
        <v>0</v>
      </c>
      <c r="P1656" s="7" t="str">
        <f>IF(Data7[[#This Row],[WO'#:]]="","Riley #","WO#")</f>
        <v>Riley #</v>
      </c>
      <c r="Q1656" s="7">
        <f>IFERROR(WEEKNUM(Data7[[#This Row],[Date:]]),"")</f>
        <v>34</v>
      </c>
      <c r="R1656" s="6">
        <f t="shared" si="75"/>
        <v>45522</v>
      </c>
      <c r="S1656" s="6">
        <f>Data7[[#This Row],[Week Start]]+7</f>
        <v>45529</v>
      </c>
      <c r="T1656" s="7" t="str">
        <f t="shared" si="76"/>
        <v>8/18/2024 - 8/25/2024</v>
      </c>
      <c r="U1656" s="7" t="str">
        <f t="shared" si="77"/>
        <v>Time Card</v>
      </c>
      <c r="V1656" s="8" t="str">
        <f>RIGHT(TEXT(Data7[[#This Row],[Date:]],"mmddyyyy"),4)</f>
        <v>2024</v>
      </c>
      <c r="W1656" s="8" t="str">
        <f>MID(TEXT(Data7[[#This Row],[Date:]],"mmddyyyy"),3,2)</f>
        <v>20</v>
      </c>
      <c r="X1656" s="8" t="str">
        <f>LEFT(TEXT(Data7[[#This Row],[Date:]],"mmddyyyy"),2)</f>
        <v>08</v>
      </c>
      <c r="Y1656" s="6">
        <f>DATE(Data7[[#This Row],[Year]],Data7[[#This Row],[Month]],Data7[[#This Row],[Day]])</f>
        <v>45524</v>
      </c>
    </row>
    <row r="1657" spans="1:25" x14ac:dyDescent="0.3">
      <c r="A1657" s="5">
        <v>45524.580039583336</v>
      </c>
      <c r="B1657" s="7" t="s">
        <v>34</v>
      </c>
      <c r="C1657" s="6" t="s">
        <v>2093</v>
      </c>
      <c r="D1657" s="7" t="s">
        <v>2094</v>
      </c>
      <c r="E1657" s="8">
        <v>1</v>
      </c>
      <c r="F1657" s="7" t="s">
        <v>68</v>
      </c>
      <c r="G1657" s="7" t="s">
        <v>68</v>
      </c>
      <c r="H1657" s="7" t="s">
        <v>202</v>
      </c>
      <c r="I1657" s="7" t="s">
        <v>44</v>
      </c>
      <c r="J1657" s="19" t="str">
        <f>IFERROR(INDEX('Employee Info'!$C$3:$E$200,MATCH(Data7[[#This Row],[Name:]],'Employee Info'!$B$3:$B$200,0),MATCH(Data7[[#This Row],[Hours Type:]],'Employee Info'!$C$2:$E$2,0)),"")</f>
        <v/>
      </c>
      <c r="K1657" s="19" t="str">
        <f>IFERROR(INDEX('Employee Info'!$C$3:$J$200,MATCH(Data7[[#This Row],[Name:]],'Employee Info'!$B$3:$B$200,0),MATCH(Data7[[#Headers],[Truck]],'Employee Info'!$C$2:$J$2,0)),"")</f>
        <v/>
      </c>
      <c r="L1657" s="19" t="str">
        <f>IFERROR(INDEX('Employee Info'!$C$3:$J$200,MATCH(Data7[[#This Row],[Name:]],'Employee Info'!$B$3:$B$200,0),MATCH(Data7[[#Headers],[Phone]],'Employee Info'!$C$2:$J$2,0)),"")</f>
        <v/>
      </c>
      <c r="M1657" s="19" t="str">
        <f>IFERROR(INDEX('Employee Info'!$C$3:$J$200,MATCH(Data7[[#This Row],[Name:]],'Employee Info'!$B$3:$B$200,0),MATCH(Data7[[#Headers],[Tech]],'Employee Info'!$C$2:$J$2,0)),"")</f>
        <v/>
      </c>
      <c r="N1657" s="19" t="str">
        <f>IFERROR(INDEX('Employee Info'!$C$3:$J$200,MATCH(Data7[[#This Row],[Name:]],'Employee Info'!$B$3:$B$200,0),MATCH(Data7[[#Headers],[Other]],'Employee Info'!$C$2:$J$2,0)),"")</f>
        <v/>
      </c>
      <c r="O1657" s="19">
        <f>IFERROR((Data7[[#This Row],[Hours:]]*SUM(Data7[[#This Row],[Rate]:[Other]])),"")</f>
        <v>0</v>
      </c>
      <c r="P1657" s="7" t="str">
        <f>IF(Data7[[#This Row],[WO'#:]]="","Riley #","WO#")</f>
        <v>Riley #</v>
      </c>
      <c r="Q1657" s="7">
        <f>IFERROR(WEEKNUM(Data7[[#This Row],[Date:]]),"")</f>
        <v>34</v>
      </c>
      <c r="R1657" s="6">
        <f t="shared" si="75"/>
        <v>45522</v>
      </c>
      <c r="S1657" s="6">
        <f>Data7[[#This Row],[Week Start]]+7</f>
        <v>45529</v>
      </c>
      <c r="T1657" s="7" t="str">
        <f t="shared" si="76"/>
        <v>8/18/2024 - 8/25/2024</v>
      </c>
      <c r="U1657" s="7" t="str">
        <f t="shared" si="77"/>
        <v>Time Card</v>
      </c>
      <c r="V1657" s="8" t="str">
        <f>RIGHT(TEXT(Data7[[#This Row],[Date:]],"mmddyyyy"),4)</f>
        <v>2024</v>
      </c>
      <c r="W1657" s="8" t="str">
        <f>MID(TEXT(Data7[[#This Row],[Date:]],"mmddyyyy"),3,2)</f>
        <v>20</v>
      </c>
      <c r="X1657" s="8" t="str">
        <f>LEFT(TEXT(Data7[[#This Row],[Date:]],"mmddyyyy"),2)</f>
        <v>08</v>
      </c>
      <c r="Y1657" s="6">
        <f>DATE(Data7[[#This Row],[Year]],Data7[[#This Row],[Month]],Data7[[#This Row],[Day]])</f>
        <v>45524</v>
      </c>
    </row>
    <row r="1658" spans="1:25" x14ac:dyDescent="0.3">
      <c r="A1658" s="5">
        <v>45524.580178703705</v>
      </c>
      <c r="B1658" s="7" t="s">
        <v>31</v>
      </c>
      <c r="C1658" s="6" t="s">
        <v>2093</v>
      </c>
      <c r="D1658" s="7" t="s">
        <v>2094</v>
      </c>
      <c r="E1658" s="8">
        <v>1</v>
      </c>
      <c r="F1658" s="7" t="s">
        <v>68</v>
      </c>
      <c r="G1658" s="7" t="s">
        <v>68</v>
      </c>
      <c r="H1658" s="7" t="s">
        <v>202</v>
      </c>
      <c r="I1658" s="7" t="s">
        <v>44</v>
      </c>
      <c r="J1658" s="19" t="str">
        <f>IFERROR(INDEX('Employee Info'!$C$3:$E$200,MATCH(Data7[[#This Row],[Name:]],'Employee Info'!$B$3:$B$200,0),MATCH(Data7[[#This Row],[Hours Type:]],'Employee Info'!$C$2:$E$2,0)),"")</f>
        <v/>
      </c>
      <c r="K1658" s="19" t="str">
        <f>IFERROR(INDEX('Employee Info'!$C$3:$J$200,MATCH(Data7[[#This Row],[Name:]],'Employee Info'!$B$3:$B$200,0),MATCH(Data7[[#Headers],[Truck]],'Employee Info'!$C$2:$J$2,0)),"")</f>
        <v/>
      </c>
      <c r="L1658" s="19" t="str">
        <f>IFERROR(INDEX('Employee Info'!$C$3:$J$200,MATCH(Data7[[#This Row],[Name:]],'Employee Info'!$B$3:$B$200,0),MATCH(Data7[[#Headers],[Phone]],'Employee Info'!$C$2:$J$2,0)),"")</f>
        <v/>
      </c>
      <c r="M1658" s="19" t="str">
        <f>IFERROR(INDEX('Employee Info'!$C$3:$J$200,MATCH(Data7[[#This Row],[Name:]],'Employee Info'!$B$3:$B$200,0),MATCH(Data7[[#Headers],[Tech]],'Employee Info'!$C$2:$J$2,0)),"")</f>
        <v/>
      </c>
      <c r="N1658" s="19" t="str">
        <f>IFERROR(INDEX('Employee Info'!$C$3:$J$200,MATCH(Data7[[#This Row],[Name:]],'Employee Info'!$B$3:$B$200,0),MATCH(Data7[[#Headers],[Other]],'Employee Info'!$C$2:$J$2,0)),"")</f>
        <v/>
      </c>
      <c r="O1658" s="19">
        <f>IFERROR((Data7[[#This Row],[Hours:]]*SUM(Data7[[#This Row],[Rate]:[Other]])),"")</f>
        <v>0</v>
      </c>
      <c r="P1658" s="7" t="str">
        <f>IF(Data7[[#This Row],[WO'#:]]="","Riley #","WO#")</f>
        <v>Riley #</v>
      </c>
      <c r="Q1658" s="7">
        <f>IFERROR(WEEKNUM(Data7[[#This Row],[Date:]]),"")</f>
        <v>34</v>
      </c>
      <c r="R1658" s="6">
        <f t="shared" si="75"/>
        <v>45522</v>
      </c>
      <c r="S1658" s="6">
        <f>Data7[[#This Row],[Week Start]]+7</f>
        <v>45529</v>
      </c>
      <c r="T1658" s="7" t="str">
        <f t="shared" si="76"/>
        <v>8/18/2024 - 8/25/2024</v>
      </c>
      <c r="U1658" s="7" t="str">
        <f t="shared" si="77"/>
        <v>Time Card</v>
      </c>
      <c r="V1658" s="8" t="str">
        <f>RIGHT(TEXT(Data7[[#This Row],[Date:]],"mmddyyyy"),4)</f>
        <v>2024</v>
      </c>
      <c r="W1658" s="8" t="str">
        <f>MID(TEXT(Data7[[#This Row],[Date:]],"mmddyyyy"),3,2)</f>
        <v>20</v>
      </c>
      <c r="X1658" s="8" t="str">
        <f>LEFT(TEXT(Data7[[#This Row],[Date:]],"mmddyyyy"),2)</f>
        <v>08</v>
      </c>
      <c r="Y1658" s="6">
        <f>DATE(Data7[[#This Row],[Year]],Data7[[#This Row],[Month]],Data7[[#This Row],[Day]])</f>
        <v>45524</v>
      </c>
    </row>
    <row r="1659" spans="1:25" x14ac:dyDescent="0.3">
      <c r="A1659" s="5">
        <v>45524.581375578702</v>
      </c>
      <c r="B1659" s="7" t="s">
        <v>65</v>
      </c>
      <c r="C1659" s="6" t="s">
        <v>2093</v>
      </c>
      <c r="D1659" s="7" t="s">
        <v>2095</v>
      </c>
      <c r="E1659" s="8">
        <v>8</v>
      </c>
      <c r="F1659" s="7" t="s">
        <v>68</v>
      </c>
      <c r="G1659" s="7" t="s">
        <v>68</v>
      </c>
      <c r="H1659" s="7" t="s">
        <v>536</v>
      </c>
      <c r="I1659" s="7" t="s">
        <v>44</v>
      </c>
      <c r="J1659" s="19" t="str">
        <f>IFERROR(INDEX('Employee Info'!$C$3:$E$200,MATCH(Data7[[#This Row],[Name:]],'Employee Info'!$B$3:$B$200,0),MATCH(Data7[[#This Row],[Hours Type:]],'Employee Info'!$C$2:$E$2,0)),"")</f>
        <v/>
      </c>
      <c r="K1659" s="19" t="str">
        <f>IFERROR(INDEX('Employee Info'!$C$3:$J$200,MATCH(Data7[[#This Row],[Name:]],'Employee Info'!$B$3:$B$200,0),MATCH(Data7[[#Headers],[Truck]],'Employee Info'!$C$2:$J$2,0)),"")</f>
        <v/>
      </c>
      <c r="L1659" s="19" t="str">
        <f>IFERROR(INDEX('Employee Info'!$C$3:$J$200,MATCH(Data7[[#This Row],[Name:]],'Employee Info'!$B$3:$B$200,0),MATCH(Data7[[#Headers],[Phone]],'Employee Info'!$C$2:$J$2,0)),"")</f>
        <v/>
      </c>
      <c r="M1659" s="19" t="str">
        <f>IFERROR(INDEX('Employee Info'!$C$3:$J$200,MATCH(Data7[[#This Row],[Name:]],'Employee Info'!$B$3:$B$200,0),MATCH(Data7[[#Headers],[Tech]],'Employee Info'!$C$2:$J$2,0)),"")</f>
        <v/>
      </c>
      <c r="N1659" s="19" t="str">
        <f>IFERROR(INDEX('Employee Info'!$C$3:$J$200,MATCH(Data7[[#This Row],[Name:]],'Employee Info'!$B$3:$B$200,0),MATCH(Data7[[#Headers],[Other]],'Employee Info'!$C$2:$J$2,0)),"")</f>
        <v/>
      </c>
      <c r="O1659" s="19">
        <f>IFERROR((Data7[[#This Row],[Hours:]]*SUM(Data7[[#This Row],[Rate]:[Other]])),"")</f>
        <v>0</v>
      </c>
      <c r="P1659" s="7" t="str">
        <f>IF(Data7[[#This Row],[WO'#:]]="","Riley #","WO#")</f>
        <v>Riley #</v>
      </c>
      <c r="Q1659" s="7">
        <f>IFERROR(WEEKNUM(Data7[[#This Row],[Date:]]),"")</f>
        <v>34</v>
      </c>
      <c r="R1659" s="6">
        <f t="shared" si="75"/>
        <v>45522</v>
      </c>
      <c r="S1659" s="6">
        <f>Data7[[#This Row],[Week Start]]+7</f>
        <v>45529</v>
      </c>
      <c r="T1659" s="7" t="str">
        <f t="shared" si="76"/>
        <v>8/18/2024 - 8/25/2024</v>
      </c>
      <c r="U1659" s="7" t="str">
        <f t="shared" si="77"/>
        <v>Time Card</v>
      </c>
      <c r="V1659" s="8" t="str">
        <f>RIGHT(TEXT(Data7[[#This Row],[Date:]],"mmddyyyy"),4)</f>
        <v>2024</v>
      </c>
      <c r="W1659" s="8" t="str">
        <f>MID(TEXT(Data7[[#This Row],[Date:]],"mmddyyyy"),3,2)</f>
        <v>20</v>
      </c>
      <c r="X1659" s="8" t="str">
        <f>LEFT(TEXT(Data7[[#This Row],[Date:]],"mmddyyyy"),2)</f>
        <v>08</v>
      </c>
      <c r="Y1659" s="6">
        <f>DATE(Data7[[#This Row],[Year]],Data7[[#This Row],[Month]],Data7[[#This Row],[Day]])</f>
        <v>45524</v>
      </c>
    </row>
    <row r="1660" spans="1:25" x14ac:dyDescent="0.3">
      <c r="A1660" s="5">
        <v>45524.58413703704</v>
      </c>
      <c r="B1660" s="7" t="s">
        <v>31</v>
      </c>
      <c r="C1660" s="6" t="s">
        <v>2093</v>
      </c>
      <c r="D1660" s="7" t="s">
        <v>2096</v>
      </c>
      <c r="E1660" s="8">
        <v>3</v>
      </c>
      <c r="F1660" s="7" t="s">
        <v>68</v>
      </c>
      <c r="G1660" s="7" t="s">
        <v>68</v>
      </c>
      <c r="H1660" s="7" t="s">
        <v>2097</v>
      </c>
      <c r="I1660" s="7" t="s">
        <v>44</v>
      </c>
      <c r="J1660" s="19" t="str">
        <f>IFERROR(INDEX('Employee Info'!$C$3:$E$200,MATCH(Data7[[#This Row],[Name:]],'Employee Info'!$B$3:$B$200,0),MATCH(Data7[[#This Row],[Hours Type:]],'Employee Info'!$C$2:$E$2,0)),"")</f>
        <v/>
      </c>
      <c r="K1660" s="19" t="str">
        <f>IFERROR(INDEX('Employee Info'!$C$3:$J$200,MATCH(Data7[[#This Row],[Name:]],'Employee Info'!$B$3:$B$200,0),MATCH(Data7[[#Headers],[Truck]],'Employee Info'!$C$2:$J$2,0)),"")</f>
        <v/>
      </c>
      <c r="L1660" s="19" t="str">
        <f>IFERROR(INDEX('Employee Info'!$C$3:$J$200,MATCH(Data7[[#This Row],[Name:]],'Employee Info'!$B$3:$B$200,0),MATCH(Data7[[#Headers],[Phone]],'Employee Info'!$C$2:$J$2,0)),"")</f>
        <v/>
      </c>
      <c r="M1660" s="19" t="str">
        <f>IFERROR(INDEX('Employee Info'!$C$3:$J$200,MATCH(Data7[[#This Row],[Name:]],'Employee Info'!$B$3:$B$200,0),MATCH(Data7[[#Headers],[Tech]],'Employee Info'!$C$2:$J$2,0)),"")</f>
        <v/>
      </c>
      <c r="N1660" s="19" t="str">
        <f>IFERROR(INDEX('Employee Info'!$C$3:$J$200,MATCH(Data7[[#This Row],[Name:]],'Employee Info'!$B$3:$B$200,0),MATCH(Data7[[#Headers],[Other]],'Employee Info'!$C$2:$J$2,0)),"")</f>
        <v/>
      </c>
      <c r="O1660" s="19">
        <f>IFERROR((Data7[[#This Row],[Hours:]]*SUM(Data7[[#This Row],[Rate]:[Other]])),"")</f>
        <v>0</v>
      </c>
      <c r="P1660" s="7" t="str">
        <f>IF(Data7[[#This Row],[WO'#:]]="","Riley #","WO#")</f>
        <v>Riley #</v>
      </c>
      <c r="Q1660" s="7">
        <f>IFERROR(WEEKNUM(Data7[[#This Row],[Date:]]),"")</f>
        <v>34</v>
      </c>
      <c r="R1660" s="6">
        <f t="shared" si="75"/>
        <v>45522</v>
      </c>
      <c r="S1660" s="6">
        <f>Data7[[#This Row],[Week Start]]+7</f>
        <v>45529</v>
      </c>
      <c r="T1660" s="7" t="str">
        <f t="shared" si="76"/>
        <v>8/18/2024 - 8/25/2024</v>
      </c>
      <c r="U1660" s="7" t="str">
        <f t="shared" si="77"/>
        <v>Time Card</v>
      </c>
      <c r="V1660" s="8" t="str">
        <f>RIGHT(TEXT(Data7[[#This Row],[Date:]],"mmddyyyy"),4)</f>
        <v>2024</v>
      </c>
      <c r="W1660" s="8" t="str">
        <f>MID(TEXT(Data7[[#This Row],[Date:]],"mmddyyyy"),3,2)</f>
        <v>20</v>
      </c>
      <c r="X1660" s="8" t="str">
        <f>LEFT(TEXT(Data7[[#This Row],[Date:]],"mmddyyyy"),2)</f>
        <v>08</v>
      </c>
      <c r="Y1660" s="6">
        <f>DATE(Data7[[#This Row],[Year]],Data7[[#This Row],[Month]],Data7[[#This Row],[Day]])</f>
        <v>45524</v>
      </c>
    </row>
    <row r="1661" spans="1:25" x14ac:dyDescent="0.3">
      <c r="A1661" s="5">
        <v>45524.584243518519</v>
      </c>
      <c r="B1661" s="7" t="s">
        <v>34</v>
      </c>
      <c r="C1661" s="6" t="s">
        <v>2093</v>
      </c>
      <c r="D1661" s="7" t="s">
        <v>2096</v>
      </c>
      <c r="E1661" s="8">
        <v>3</v>
      </c>
      <c r="F1661" s="7" t="s">
        <v>68</v>
      </c>
      <c r="G1661" s="7" t="s">
        <v>68</v>
      </c>
      <c r="H1661" s="7" t="s">
        <v>2097</v>
      </c>
      <c r="I1661" s="7" t="s">
        <v>44</v>
      </c>
      <c r="J1661" s="19" t="str">
        <f>IFERROR(INDEX('Employee Info'!$C$3:$E$200,MATCH(Data7[[#This Row],[Name:]],'Employee Info'!$B$3:$B$200,0),MATCH(Data7[[#This Row],[Hours Type:]],'Employee Info'!$C$2:$E$2,0)),"")</f>
        <v/>
      </c>
      <c r="K1661" s="19" t="str">
        <f>IFERROR(INDEX('Employee Info'!$C$3:$J$200,MATCH(Data7[[#This Row],[Name:]],'Employee Info'!$B$3:$B$200,0),MATCH(Data7[[#Headers],[Truck]],'Employee Info'!$C$2:$J$2,0)),"")</f>
        <v/>
      </c>
      <c r="L1661" s="19" t="str">
        <f>IFERROR(INDEX('Employee Info'!$C$3:$J$200,MATCH(Data7[[#This Row],[Name:]],'Employee Info'!$B$3:$B$200,0),MATCH(Data7[[#Headers],[Phone]],'Employee Info'!$C$2:$J$2,0)),"")</f>
        <v/>
      </c>
      <c r="M1661" s="19" t="str">
        <f>IFERROR(INDEX('Employee Info'!$C$3:$J$200,MATCH(Data7[[#This Row],[Name:]],'Employee Info'!$B$3:$B$200,0),MATCH(Data7[[#Headers],[Tech]],'Employee Info'!$C$2:$J$2,0)),"")</f>
        <v/>
      </c>
      <c r="N1661" s="19" t="str">
        <f>IFERROR(INDEX('Employee Info'!$C$3:$J$200,MATCH(Data7[[#This Row],[Name:]],'Employee Info'!$B$3:$B$200,0),MATCH(Data7[[#Headers],[Other]],'Employee Info'!$C$2:$J$2,0)),"")</f>
        <v/>
      </c>
      <c r="O1661" s="19">
        <f>IFERROR((Data7[[#This Row],[Hours:]]*SUM(Data7[[#This Row],[Rate]:[Other]])),"")</f>
        <v>0</v>
      </c>
      <c r="P1661" s="7" t="str">
        <f>IF(Data7[[#This Row],[WO'#:]]="","Riley #","WO#")</f>
        <v>Riley #</v>
      </c>
      <c r="Q1661" s="7">
        <f>IFERROR(WEEKNUM(Data7[[#This Row],[Date:]]),"")</f>
        <v>34</v>
      </c>
      <c r="R1661" s="6">
        <f t="shared" si="75"/>
        <v>45522</v>
      </c>
      <c r="S1661" s="6">
        <f>Data7[[#This Row],[Week Start]]+7</f>
        <v>45529</v>
      </c>
      <c r="T1661" s="7" t="str">
        <f t="shared" si="76"/>
        <v>8/18/2024 - 8/25/2024</v>
      </c>
      <c r="U1661" s="7" t="str">
        <f t="shared" si="77"/>
        <v>Time Card</v>
      </c>
      <c r="V1661" s="8" t="str">
        <f>RIGHT(TEXT(Data7[[#This Row],[Date:]],"mmddyyyy"),4)</f>
        <v>2024</v>
      </c>
      <c r="W1661" s="8" t="str">
        <f>MID(TEXT(Data7[[#This Row],[Date:]],"mmddyyyy"),3,2)</f>
        <v>20</v>
      </c>
      <c r="X1661" s="8" t="str">
        <f>LEFT(TEXT(Data7[[#This Row],[Date:]],"mmddyyyy"),2)</f>
        <v>08</v>
      </c>
      <c r="Y1661" s="6">
        <f>DATE(Data7[[#This Row],[Year]],Data7[[#This Row],[Month]],Data7[[#This Row],[Day]])</f>
        <v>45524</v>
      </c>
    </row>
    <row r="1662" spans="1:25" x14ac:dyDescent="0.3">
      <c r="A1662" s="5">
        <v>45527.531891782404</v>
      </c>
      <c r="B1662" s="7" t="s">
        <v>66</v>
      </c>
      <c r="C1662" s="6" t="s">
        <v>2093</v>
      </c>
      <c r="D1662" s="7" t="s">
        <v>2117</v>
      </c>
      <c r="E1662" s="8">
        <v>1</v>
      </c>
      <c r="F1662" s="7" t="s">
        <v>68</v>
      </c>
      <c r="G1662" s="7" t="s">
        <v>68</v>
      </c>
      <c r="H1662" s="7" t="s">
        <v>536</v>
      </c>
      <c r="I1662" s="7" t="s">
        <v>44</v>
      </c>
      <c r="J1662" s="19" t="str">
        <f>IFERROR(INDEX('Employee Info'!$C$3:$E$200,MATCH(Data7[[#This Row],[Name:]],'Employee Info'!$B$3:$B$200,0),MATCH(Data7[[#This Row],[Hours Type:]],'Employee Info'!$C$2:$E$2,0)),"")</f>
        <v/>
      </c>
      <c r="K1662" s="19" t="str">
        <f>IFERROR(INDEX('Employee Info'!$C$3:$J$200,MATCH(Data7[[#This Row],[Name:]],'Employee Info'!$B$3:$B$200,0),MATCH(Data7[[#Headers],[Truck]],'Employee Info'!$C$2:$J$2,0)),"")</f>
        <v/>
      </c>
      <c r="L1662" s="19" t="str">
        <f>IFERROR(INDEX('Employee Info'!$C$3:$J$200,MATCH(Data7[[#This Row],[Name:]],'Employee Info'!$B$3:$B$200,0),MATCH(Data7[[#Headers],[Phone]],'Employee Info'!$C$2:$J$2,0)),"")</f>
        <v/>
      </c>
      <c r="M1662" s="19" t="str">
        <f>IFERROR(INDEX('Employee Info'!$C$3:$J$200,MATCH(Data7[[#This Row],[Name:]],'Employee Info'!$B$3:$B$200,0),MATCH(Data7[[#Headers],[Tech]],'Employee Info'!$C$2:$J$2,0)),"")</f>
        <v/>
      </c>
      <c r="N1662" s="19" t="str">
        <f>IFERROR(INDEX('Employee Info'!$C$3:$J$200,MATCH(Data7[[#This Row],[Name:]],'Employee Info'!$B$3:$B$200,0),MATCH(Data7[[#Headers],[Other]],'Employee Info'!$C$2:$J$2,0)),"")</f>
        <v/>
      </c>
      <c r="O1662" s="19">
        <f>IFERROR((Data7[[#This Row],[Hours:]]*SUM(Data7[[#This Row],[Rate]:[Other]])),"")</f>
        <v>0</v>
      </c>
      <c r="P1662" s="7" t="str">
        <f>IF(Data7[[#This Row],[WO'#:]]="","Riley #","WO#")</f>
        <v>Riley #</v>
      </c>
      <c r="Q1662" s="7">
        <f>IFERROR(WEEKNUM(Data7[[#This Row],[Date:]]),"")</f>
        <v>34</v>
      </c>
      <c r="R1662" s="6">
        <f t="shared" si="75"/>
        <v>45522</v>
      </c>
      <c r="S1662" s="6">
        <f>Data7[[#This Row],[Week Start]]+7</f>
        <v>45529</v>
      </c>
      <c r="T1662" s="7" t="str">
        <f t="shared" si="76"/>
        <v>8/18/2024 - 8/25/2024</v>
      </c>
      <c r="U1662" s="7" t="str">
        <f t="shared" si="77"/>
        <v>Time Card</v>
      </c>
      <c r="V1662" s="8" t="str">
        <f>RIGHT(TEXT(Data7[[#This Row],[Date:]],"mmddyyyy"),4)</f>
        <v>2024</v>
      </c>
      <c r="W1662" s="8" t="str">
        <f>MID(TEXT(Data7[[#This Row],[Date:]],"mmddyyyy"),3,2)</f>
        <v>20</v>
      </c>
      <c r="X1662" s="8" t="str">
        <f>LEFT(TEXT(Data7[[#This Row],[Date:]],"mmddyyyy"),2)</f>
        <v>08</v>
      </c>
      <c r="Y1662" s="6">
        <f>DATE(Data7[[#This Row],[Year]],Data7[[#This Row],[Month]],Data7[[#This Row],[Day]])</f>
        <v>45524</v>
      </c>
    </row>
    <row r="1663" spans="1:25" x14ac:dyDescent="0.3">
      <c r="A1663" s="5">
        <v>45527.533310185187</v>
      </c>
      <c r="B1663" s="7" t="s">
        <v>66</v>
      </c>
      <c r="C1663" s="6" t="s">
        <v>2093</v>
      </c>
      <c r="D1663" s="7" t="s">
        <v>2118</v>
      </c>
      <c r="E1663" s="8">
        <v>1</v>
      </c>
      <c r="F1663" s="7" t="s">
        <v>68</v>
      </c>
      <c r="G1663" s="7" t="s">
        <v>68</v>
      </c>
      <c r="H1663" s="7" t="s">
        <v>1960</v>
      </c>
      <c r="I1663" s="7" t="s">
        <v>44</v>
      </c>
      <c r="J1663" s="19" t="str">
        <f>IFERROR(INDEX('Employee Info'!$C$3:$E$200,MATCH(Data7[[#This Row],[Name:]],'Employee Info'!$B$3:$B$200,0),MATCH(Data7[[#This Row],[Hours Type:]],'Employee Info'!$C$2:$E$2,0)),"")</f>
        <v/>
      </c>
      <c r="K1663" s="19" t="str">
        <f>IFERROR(INDEX('Employee Info'!$C$3:$J$200,MATCH(Data7[[#This Row],[Name:]],'Employee Info'!$B$3:$B$200,0),MATCH(Data7[[#Headers],[Truck]],'Employee Info'!$C$2:$J$2,0)),"")</f>
        <v/>
      </c>
      <c r="L1663" s="19" t="str">
        <f>IFERROR(INDEX('Employee Info'!$C$3:$J$200,MATCH(Data7[[#This Row],[Name:]],'Employee Info'!$B$3:$B$200,0),MATCH(Data7[[#Headers],[Phone]],'Employee Info'!$C$2:$J$2,0)),"")</f>
        <v/>
      </c>
      <c r="M1663" s="19" t="str">
        <f>IFERROR(INDEX('Employee Info'!$C$3:$J$200,MATCH(Data7[[#This Row],[Name:]],'Employee Info'!$B$3:$B$200,0),MATCH(Data7[[#Headers],[Tech]],'Employee Info'!$C$2:$J$2,0)),"")</f>
        <v/>
      </c>
      <c r="N1663" s="19" t="str">
        <f>IFERROR(INDEX('Employee Info'!$C$3:$J$200,MATCH(Data7[[#This Row],[Name:]],'Employee Info'!$B$3:$B$200,0),MATCH(Data7[[#Headers],[Other]],'Employee Info'!$C$2:$J$2,0)),"")</f>
        <v/>
      </c>
      <c r="O1663" s="19">
        <f>IFERROR((Data7[[#This Row],[Hours:]]*SUM(Data7[[#This Row],[Rate]:[Other]])),"")</f>
        <v>0</v>
      </c>
      <c r="P1663" s="7" t="str">
        <f>IF(Data7[[#This Row],[WO'#:]]="","Riley #","WO#")</f>
        <v>Riley #</v>
      </c>
      <c r="Q1663" s="7">
        <f>IFERROR(WEEKNUM(Data7[[#This Row],[Date:]]),"")</f>
        <v>34</v>
      </c>
      <c r="R1663" s="6">
        <f t="shared" si="75"/>
        <v>45522</v>
      </c>
      <c r="S1663" s="6">
        <f>Data7[[#This Row],[Week Start]]+7</f>
        <v>45529</v>
      </c>
      <c r="T1663" s="7" t="str">
        <f t="shared" si="76"/>
        <v>8/18/2024 - 8/25/2024</v>
      </c>
      <c r="U1663" s="7" t="str">
        <f t="shared" si="77"/>
        <v>Time Card</v>
      </c>
      <c r="V1663" s="8" t="str">
        <f>RIGHT(TEXT(Data7[[#This Row],[Date:]],"mmddyyyy"),4)</f>
        <v>2024</v>
      </c>
      <c r="W1663" s="8" t="str">
        <f>MID(TEXT(Data7[[#This Row],[Date:]],"mmddyyyy"),3,2)</f>
        <v>20</v>
      </c>
      <c r="X1663" s="8" t="str">
        <f>LEFT(TEXT(Data7[[#This Row],[Date:]],"mmddyyyy"),2)</f>
        <v>08</v>
      </c>
      <c r="Y1663" s="6">
        <f>DATE(Data7[[#This Row],[Year]],Data7[[#This Row],[Month]],Data7[[#This Row],[Day]])</f>
        <v>45524</v>
      </c>
    </row>
    <row r="1664" spans="1:25" x14ac:dyDescent="0.3">
      <c r="A1664" s="5">
        <v>45527.534640393518</v>
      </c>
      <c r="B1664" s="7" t="s">
        <v>66</v>
      </c>
      <c r="C1664" s="6" t="s">
        <v>2093</v>
      </c>
      <c r="D1664" s="7" t="s">
        <v>2120</v>
      </c>
      <c r="E1664" s="8">
        <v>1</v>
      </c>
      <c r="F1664" s="7" t="s">
        <v>68</v>
      </c>
      <c r="G1664" s="7" t="s">
        <v>68</v>
      </c>
      <c r="H1664" s="7" t="s">
        <v>2097</v>
      </c>
      <c r="I1664" s="7" t="s">
        <v>44</v>
      </c>
      <c r="J1664" s="19" t="str">
        <f>IFERROR(INDEX('Employee Info'!$C$3:$E$200,MATCH(Data7[[#This Row],[Name:]],'Employee Info'!$B$3:$B$200,0),MATCH(Data7[[#This Row],[Hours Type:]],'Employee Info'!$C$2:$E$2,0)),"")</f>
        <v/>
      </c>
      <c r="K1664" s="19" t="str">
        <f>IFERROR(INDEX('Employee Info'!$C$3:$J$200,MATCH(Data7[[#This Row],[Name:]],'Employee Info'!$B$3:$B$200,0),MATCH(Data7[[#Headers],[Truck]],'Employee Info'!$C$2:$J$2,0)),"")</f>
        <v/>
      </c>
      <c r="L1664" s="19" t="str">
        <f>IFERROR(INDEX('Employee Info'!$C$3:$J$200,MATCH(Data7[[#This Row],[Name:]],'Employee Info'!$B$3:$B$200,0),MATCH(Data7[[#Headers],[Phone]],'Employee Info'!$C$2:$J$2,0)),"")</f>
        <v/>
      </c>
      <c r="M1664" s="19" t="str">
        <f>IFERROR(INDEX('Employee Info'!$C$3:$J$200,MATCH(Data7[[#This Row],[Name:]],'Employee Info'!$B$3:$B$200,0),MATCH(Data7[[#Headers],[Tech]],'Employee Info'!$C$2:$J$2,0)),"")</f>
        <v/>
      </c>
      <c r="N1664" s="19" t="str">
        <f>IFERROR(INDEX('Employee Info'!$C$3:$J$200,MATCH(Data7[[#This Row],[Name:]],'Employee Info'!$B$3:$B$200,0),MATCH(Data7[[#Headers],[Other]],'Employee Info'!$C$2:$J$2,0)),"")</f>
        <v/>
      </c>
      <c r="O1664" s="19">
        <f>IFERROR((Data7[[#This Row],[Hours:]]*SUM(Data7[[#This Row],[Rate]:[Other]])),"")</f>
        <v>0</v>
      </c>
      <c r="P1664" s="7" t="str">
        <f>IF(Data7[[#This Row],[WO'#:]]="","Riley #","WO#")</f>
        <v>Riley #</v>
      </c>
      <c r="Q1664" s="7">
        <f>IFERROR(WEEKNUM(Data7[[#This Row],[Date:]]),"")</f>
        <v>34</v>
      </c>
      <c r="R1664" s="6">
        <f t="shared" si="75"/>
        <v>45522</v>
      </c>
      <c r="S1664" s="6">
        <f>Data7[[#This Row],[Week Start]]+7</f>
        <v>45529</v>
      </c>
      <c r="T1664" s="7" t="str">
        <f t="shared" si="76"/>
        <v>8/18/2024 - 8/25/2024</v>
      </c>
      <c r="U1664" s="7" t="str">
        <f t="shared" si="77"/>
        <v>Time Card</v>
      </c>
      <c r="V1664" s="8" t="str">
        <f>RIGHT(TEXT(Data7[[#This Row],[Date:]],"mmddyyyy"),4)</f>
        <v>2024</v>
      </c>
      <c r="W1664" s="8" t="str">
        <f>MID(TEXT(Data7[[#This Row],[Date:]],"mmddyyyy"),3,2)</f>
        <v>20</v>
      </c>
      <c r="X1664" s="8" t="str">
        <f>LEFT(TEXT(Data7[[#This Row],[Date:]],"mmddyyyy"),2)</f>
        <v>08</v>
      </c>
      <c r="Y1664" s="6">
        <f>DATE(Data7[[#This Row],[Year]],Data7[[#This Row],[Month]],Data7[[#This Row],[Day]])</f>
        <v>45524</v>
      </c>
    </row>
    <row r="1665" spans="1:25" x14ac:dyDescent="0.3">
      <c r="A1665" s="5">
        <v>45527.541405787037</v>
      </c>
      <c r="B1665" s="7" t="s">
        <v>66</v>
      </c>
      <c r="C1665" s="6" t="s">
        <v>2093</v>
      </c>
      <c r="D1665" s="7" t="s">
        <v>2122</v>
      </c>
      <c r="E1665" s="8">
        <v>1</v>
      </c>
      <c r="F1665" s="7">
        <v>7130810</v>
      </c>
      <c r="G1665" s="7" t="s">
        <v>68</v>
      </c>
      <c r="H1665" s="7" t="s">
        <v>756</v>
      </c>
      <c r="I1665" s="7" t="s">
        <v>44</v>
      </c>
      <c r="J1665" s="19" t="str">
        <f>IFERROR(INDEX('Employee Info'!$C$3:$E$200,MATCH(Data7[[#This Row],[Name:]],'Employee Info'!$B$3:$B$200,0),MATCH(Data7[[#This Row],[Hours Type:]],'Employee Info'!$C$2:$E$2,0)),"")</f>
        <v/>
      </c>
      <c r="K1665" s="19" t="str">
        <f>IFERROR(INDEX('Employee Info'!$C$3:$J$200,MATCH(Data7[[#This Row],[Name:]],'Employee Info'!$B$3:$B$200,0),MATCH(Data7[[#Headers],[Truck]],'Employee Info'!$C$2:$J$2,0)),"")</f>
        <v/>
      </c>
      <c r="L1665" s="19" t="str">
        <f>IFERROR(INDEX('Employee Info'!$C$3:$J$200,MATCH(Data7[[#This Row],[Name:]],'Employee Info'!$B$3:$B$200,0),MATCH(Data7[[#Headers],[Phone]],'Employee Info'!$C$2:$J$2,0)),"")</f>
        <v/>
      </c>
      <c r="M1665" s="19" t="str">
        <f>IFERROR(INDEX('Employee Info'!$C$3:$J$200,MATCH(Data7[[#This Row],[Name:]],'Employee Info'!$B$3:$B$200,0),MATCH(Data7[[#Headers],[Tech]],'Employee Info'!$C$2:$J$2,0)),"")</f>
        <v/>
      </c>
      <c r="N1665" s="19" t="str">
        <f>IFERROR(INDEX('Employee Info'!$C$3:$J$200,MATCH(Data7[[#This Row],[Name:]],'Employee Info'!$B$3:$B$200,0),MATCH(Data7[[#Headers],[Other]],'Employee Info'!$C$2:$J$2,0)),"")</f>
        <v/>
      </c>
      <c r="O1665" s="19">
        <f>IFERROR((Data7[[#This Row],[Hours:]]*SUM(Data7[[#This Row],[Rate]:[Other]])),"")</f>
        <v>0</v>
      </c>
      <c r="P1665" s="7" t="str">
        <f>IF(Data7[[#This Row],[WO'#:]]="","Riley #","WO#")</f>
        <v>WO#</v>
      </c>
      <c r="Q1665" s="7">
        <f>IFERROR(WEEKNUM(Data7[[#This Row],[Date:]]),"")</f>
        <v>34</v>
      </c>
      <c r="R1665" s="6">
        <f t="shared" si="75"/>
        <v>45522</v>
      </c>
      <c r="S1665" s="6">
        <f>Data7[[#This Row],[Week Start]]+7</f>
        <v>45529</v>
      </c>
      <c r="T1665" s="7" t="str">
        <f t="shared" si="76"/>
        <v>8/18/2024 - 8/25/2024</v>
      </c>
      <c r="U1665" s="7" t="str">
        <f t="shared" si="77"/>
        <v>Time Card</v>
      </c>
      <c r="V1665" s="8" t="str">
        <f>RIGHT(TEXT(Data7[[#This Row],[Date:]],"mmddyyyy"),4)</f>
        <v>2024</v>
      </c>
      <c r="W1665" s="8" t="str">
        <f>MID(TEXT(Data7[[#This Row],[Date:]],"mmddyyyy"),3,2)</f>
        <v>20</v>
      </c>
      <c r="X1665" s="8" t="str">
        <f>LEFT(TEXT(Data7[[#This Row],[Date:]],"mmddyyyy"),2)</f>
        <v>08</v>
      </c>
      <c r="Y1665" s="6">
        <f>DATE(Data7[[#This Row],[Year]],Data7[[#This Row],[Month]],Data7[[#This Row],[Day]])</f>
        <v>45524</v>
      </c>
    </row>
    <row r="1666" spans="1:25" x14ac:dyDescent="0.3">
      <c r="A1666" s="5">
        <v>45527.542994560186</v>
      </c>
      <c r="B1666" s="7" t="s">
        <v>66</v>
      </c>
      <c r="C1666" s="6" t="s">
        <v>2093</v>
      </c>
      <c r="D1666" s="7" t="s">
        <v>2124</v>
      </c>
      <c r="E1666" s="8">
        <v>1</v>
      </c>
      <c r="F1666" s="7">
        <v>7144401</v>
      </c>
      <c r="G1666" s="7" t="s">
        <v>68</v>
      </c>
      <c r="H1666" s="7" t="s">
        <v>756</v>
      </c>
      <c r="I1666" s="7" t="s">
        <v>44</v>
      </c>
      <c r="J1666" s="19" t="str">
        <f>IFERROR(INDEX('Employee Info'!$C$3:$E$200,MATCH(Data7[[#This Row],[Name:]],'Employee Info'!$B$3:$B$200,0),MATCH(Data7[[#This Row],[Hours Type:]],'Employee Info'!$C$2:$E$2,0)),"")</f>
        <v/>
      </c>
      <c r="K1666" s="19" t="str">
        <f>IFERROR(INDEX('Employee Info'!$C$3:$J$200,MATCH(Data7[[#This Row],[Name:]],'Employee Info'!$B$3:$B$200,0),MATCH(Data7[[#Headers],[Truck]],'Employee Info'!$C$2:$J$2,0)),"")</f>
        <v/>
      </c>
      <c r="L1666" s="19" t="str">
        <f>IFERROR(INDEX('Employee Info'!$C$3:$J$200,MATCH(Data7[[#This Row],[Name:]],'Employee Info'!$B$3:$B$200,0),MATCH(Data7[[#Headers],[Phone]],'Employee Info'!$C$2:$J$2,0)),"")</f>
        <v/>
      </c>
      <c r="M1666" s="19" t="str">
        <f>IFERROR(INDEX('Employee Info'!$C$3:$J$200,MATCH(Data7[[#This Row],[Name:]],'Employee Info'!$B$3:$B$200,0),MATCH(Data7[[#Headers],[Tech]],'Employee Info'!$C$2:$J$2,0)),"")</f>
        <v/>
      </c>
      <c r="N1666" s="19" t="str">
        <f>IFERROR(INDEX('Employee Info'!$C$3:$J$200,MATCH(Data7[[#This Row],[Name:]],'Employee Info'!$B$3:$B$200,0),MATCH(Data7[[#Headers],[Other]],'Employee Info'!$C$2:$J$2,0)),"")</f>
        <v/>
      </c>
      <c r="O1666" s="19">
        <f>IFERROR((Data7[[#This Row],[Hours:]]*SUM(Data7[[#This Row],[Rate]:[Other]])),"")</f>
        <v>0</v>
      </c>
      <c r="P1666" s="7" t="str">
        <f>IF(Data7[[#This Row],[WO'#:]]="","Riley #","WO#")</f>
        <v>WO#</v>
      </c>
      <c r="Q1666" s="7">
        <f>IFERROR(WEEKNUM(Data7[[#This Row],[Date:]]),"")</f>
        <v>34</v>
      </c>
      <c r="R1666" s="6">
        <f t="shared" ref="R1666:R1729" si="78">DATE(RIGHT(TEXT(C1666,"mm/dd/yyyy"),4),1,1)+(Q1666-1)*7-(WEEKDAY(DATE(RIGHT(TEXT(C1666,"mm/dd/yyyy"),4),1,1)))+1</f>
        <v>45522</v>
      </c>
      <c r="S1666" s="6">
        <f>Data7[[#This Row],[Week Start]]+7</f>
        <v>45529</v>
      </c>
      <c r="T1666" s="7" t="str">
        <f t="shared" ref="T1666:T1729" si="79">IFERROR(TEXT(R1666, "m/d/yyyy") &amp; " - " &amp; TEXT(S1666, "m/d/yyyy"),"")</f>
        <v>8/18/2024 - 8/25/2024</v>
      </c>
      <c r="U1666" s="7" t="str">
        <f t="shared" ref="U1666:U1729" si="80">"Time Card"</f>
        <v>Time Card</v>
      </c>
      <c r="V1666" s="8" t="str">
        <f>RIGHT(TEXT(Data7[[#This Row],[Date:]],"mmddyyyy"),4)</f>
        <v>2024</v>
      </c>
      <c r="W1666" s="8" t="str">
        <f>MID(TEXT(Data7[[#This Row],[Date:]],"mmddyyyy"),3,2)</f>
        <v>20</v>
      </c>
      <c r="X1666" s="8" t="str">
        <f>LEFT(TEXT(Data7[[#This Row],[Date:]],"mmddyyyy"),2)</f>
        <v>08</v>
      </c>
      <c r="Y1666" s="6">
        <f>DATE(Data7[[#This Row],[Year]],Data7[[#This Row],[Month]],Data7[[#This Row],[Day]])</f>
        <v>45524</v>
      </c>
    </row>
    <row r="1667" spans="1:25" x14ac:dyDescent="0.3">
      <c r="A1667" s="5">
        <v>45527.559983333333</v>
      </c>
      <c r="B1667" s="7" t="s">
        <v>66</v>
      </c>
      <c r="C1667" s="6" t="s">
        <v>2093</v>
      </c>
      <c r="D1667" s="7" t="s">
        <v>2130</v>
      </c>
      <c r="E1667" s="8">
        <v>1</v>
      </c>
      <c r="F1667" s="7">
        <v>6984733</v>
      </c>
      <c r="G1667" s="7" t="s">
        <v>68</v>
      </c>
      <c r="H1667" s="7" t="s">
        <v>756</v>
      </c>
      <c r="I1667" s="7" t="s">
        <v>45</v>
      </c>
      <c r="J1667" s="19" t="str">
        <f>IFERROR(INDEX('Employee Info'!$C$3:$E$200,MATCH(Data7[[#This Row],[Name:]],'Employee Info'!$B$3:$B$200,0),MATCH(Data7[[#This Row],[Hours Type:]],'Employee Info'!$C$2:$E$2,0)),"")</f>
        <v/>
      </c>
      <c r="K1667" s="19" t="str">
        <f>IFERROR(INDEX('Employee Info'!$C$3:$J$200,MATCH(Data7[[#This Row],[Name:]],'Employee Info'!$B$3:$B$200,0),MATCH(Data7[[#Headers],[Truck]],'Employee Info'!$C$2:$J$2,0)),"")</f>
        <v/>
      </c>
      <c r="L1667" s="19" t="str">
        <f>IFERROR(INDEX('Employee Info'!$C$3:$J$200,MATCH(Data7[[#This Row],[Name:]],'Employee Info'!$B$3:$B$200,0),MATCH(Data7[[#Headers],[Phone]],'Employee Info'!$C$2:$J$2,0)),"")</f>
        <v/>
      </c>
      <c r="M1667" s="19" t="str">
        <f>IFERROR(INDEX('Employee Info'!$C$3:$J$200,MATCH(Data7[[#This Row],[Name:]],'Employee Info'!$B$3:$B$200,0),MATCH(Data7[[#Headers],[Tech]],'Employee Info'!$C$2:$J$2,0)),"")</f>
        <v/>
      </c>
      <c r="N1667" s="19" t="str">
        <f>IFERROR(INDEX('Employee Info'!$C$3:$J$200,MATCH(Data7[[#This Row],[Name:]],'Employee Info'!$B$3:$B$200,0),MATCH(Data7[[#Headers],[Other]],'Employee Info'!$C$2:$J$2,0)),"")</f>
        <v/>
      </c>
      <c r="O1667" s="19">
        <f>IFERROR((Data7[[#This Row],[Hours:]]*SUM(Data7[[#This Row],[Rate]:[Other]])),"")</f>
        <v>0</v>
      </c>
      <c r="P1667" s="7" t="str">
        <f>IF(Data7[[#This Row],[WO'#:]]="","Riley #","WO#")</f>
        <v>WO#</v>
      </c>
      <c r="Q1667" s="7">
        <f>IFERROR(WEEKNUM(Data7[[#This Row],[Date:]]),"")</f>
        <v>34</v>
      </c>
      <c r="R1667" s="6">
        <f t="shared" si="78"/>
        <v>45522</v>
      </c>
      <c r="S1667" s="6">
        <f>Data7[[#This Row],[Week Start]]+7</f>
        <v>45529</v>
      </c>
      <c r="T1667" s="7" t="str">
        <f t="shared" si="79"/>
        <v>8/18/2024 - 8/25/2024</v>
      </c>
      <c r="U1667" s="7" t="str">
        <f t="shared" si="80"/>
        <v>Time Card</v>
      </c>
      <c r="V1667" s="8" t="str">
        <f>RIGHT(TEXT(Data7[[#This Row],[Date:]],"mmddyyyy"),4)</f>
        <v>2024</v>
      </c>
      <c r="W1667" s="8" t="str">
        <f>MID(TEXT(Data7[[#This Row],[Date:]],"mmddyyyy"),3,2)</f>
        <v>20</v>
      </c>
      <c r="X1667" s="8" t="str">
        <f>LEFT(TEXT(Data7[[#This Row],[Date:]],"mmddyyyy"),2)</f>
        <v>08</v>
      </c>
      <c r="Y1667" s="6">
        <f>DATE(Data7[[#This Row],[Year]],Data7[[#This Row],[Month]],Data7[[#This Row],[Day]])</f>
        <v>45524</v>
      </c>
    </row>
    <row r="1668" spans="1:25" x14ac:dyDescent="0.3">
      <c r="A1668" s="5">
        <v>45527.560097453701</v>
      </c>
      <c r="B1668" s="7" t="s">
        <v>66</v>
      </c>
      <c r="C1668" s="6" t="s">
        <v>2093</v>
      </c>
      <c r="D1668" s="7" t="s">
        <v>2130</v>
      </c>
      <c r="E1668" s="8">
        <v>3</v>
      </c>
      <c r="F1668" s="7">
        <v>6984733</v>
      </c>
      <c r="G1668" s="7" t="s">
        <v>68</v>
      </c>
      <c r="H1668" s="7" t="s">
        <v>756</v>
      </c>
      <c r="I1668" s="7" t="s">
        <v>44</v>
      </c>
      <c r="J1668" s="19" t="str">
        <f>IFERROR(INDEX('Employee Info'!$C$3:$E$200,MATCH(Data7[[#This Row],[Name:]],'Employee Info'!$B$3:$B$200,0),MATCH(Data7[[#This Row],[Hours Type:]],'Employee Info'!$C$2:$E$2,0)),"")</f>
        <v/>
      </c>
      <c r="K1668" s="19" t="str">
        <f>IFERROR(INDEX('Employee Info'!$C$3:$J$200,MATCH(Data7[[#This Row],[Name:]],'Employee Info'!$B$3:$B$200,0),MATCH(Data7[[#Headers],[Truck]],'Employee Info'!$C$2:$J$2,0)),"")</f>
        <v/>
      </c>
      <c r="L1668" s="19" t="str">
        <f>IFERROR(INDEX('Employee Info'!$C$3:$J$200,MATCH(Data7[[#This Row],[Name:]],'Employee Info'!$B$3:$B$200,0),MATCH(Data7[[#Headers],[Phone]],'Employee Info'!$C$2:$J$2,0)),"")</f>
        <v/>
      </c>
      <c r="M1668" s="19" t="str">
        <f>IFERROR(INDEX('Employee Info'!$C$3:$J$200,MATCH(Data7[[#This Row],[Name:]],'Employee Info'!$B$3:$B$200,0),MATCH(Data7[[#Headers],[Tech]],'Employee Info'!$C$2:$J$2,0)),"")</f>
        <v/>
      </c>
      <c r="N1668" s="19" t="str">
        <f>IFERROR(INDEX('Employee Info'!$C$3:$J$200,MATCH(Data7[[#This Row],[Name:]],'Employee Info'!$B$3:$B$200,0),MATCH(Data7[[#Headers],[Other]],'Employee Info'!$C$2:$J$2,0)),"")</f>
        <v/>
      </c>
      <c r="O1668" s="19">
        <f>IFERROR((Data7[[#This Row],[Hours:]]*SUM(Data7[[#This Row],[Rate]:[Other]])),"")</f>
        <v>0</v>
      </c>
      <c r="P1668" s="7" t="str">
        <f>IF(Data7[[#This Row],[WO'#:]]="","Riley #","WO#")</f>
        <v>WO#</v>
      </c>
      <c r="Q1668" s="7">
        <f>IFERROR(WEEKNUM(Data7[[#This Row],[Date:]]),"")</f>
        <v>34</v>
      </c>
      <c r="R1668" s="6">
        <f t="shared" si="78"/>
        <v>45522</v>
      </c>
      <c r="S1668" s="6">
        <f>Data7[[#This Row],[Week Start]]+7</f>
        <v>45529</v>
      </c>
      <c r="T1668" s="7" t="str">
        <f t="shared" si="79"/>
        <v>8/18/2024 - 8/25/2024</v>
      </c>
      <c r="U1668" s="7" t="str">
        <f t="shared" si="80"/>
        <v>Time Card</v>
      </c>
      <c r="V1668" s="8" t="str">
        <f>RIGHT(TEXT(Data7[[#This Row],[Date:]],"mmddyyyy"),4)</f>
        <v>2024</v>
      </c>
      <c r="W1668" s="8" t="str">
        <f>MID(TEXT(Data7[[#This Row],[Date:]],"mmddyyyy"),3,2)</f>
        <v>20</v>
      </c>
      <c r="X1668" s="8" t="str">
        <f>LEFT(TEXT(Data7[[#This Row],[Date:]],"mmddyyyy"),2)</f>
        <v>08</v>
      </c>
      <c r="Y1668" s="6">
        <f>DATE(Data7[[#This Row],[Year]],Data7[[#This Row],[Month]],Data7[[#This Row],[Day]])</f>
        <v>45524</v>
      </c>
    </row>
    <row r="1669" spans="1:25" x14ac:dyDescent="0.3">
      <c r="A1669" s="5">
        <v>45527.584761111109</v>
      </c>
      <c r="B1669" s="7" t="s">
        <v>23</v>
      </c>
      <c r="C1669" s="6" t="s">
        <v>2093</v>
      </c>
      <c r="D1669" s="7" t="s">
        <v>2073</v>
      </c>
      <c r="E1669" s="8">
        <v>8</v>
      </c>
      <c r="F1669" s="7" t="s">
        <v>68</v>
      </c>
      <c r="G1669" s="7" t="s">
        <v>68</v>
      </c>
      <c r="H1669" s="7" t="s">
        <v>536</v>
      </c>
      <c r="I1669" s="7" t="s">
        <v>44</v>
      </c>
      <c r="J1669" s="19" t="str">
        <f>IFERROR(INDEX('Employee Info'!$C$3:$E$200,MATCH(Data7[[#This Row],[Name:]],'Employee Info'!$B$3:$B$200,0),MATCH(Data7[[#This Row],[Hours Type:]],'Employee Info'!$C$2:$E$2,0)),"")</f>
        <v/>
      </c>
      <c r="K1669" s="19" t="str">
        <f>IFERROR(INDEX('Employee Info'!$C$3:$J$200,MATCH(Data7[[#This Row],[Name:]],'Employee Info'!$B$3:$B$200,0),MATCH(Data7[[#Headers],[Truck]],'Employee Info'!$C$2:$J$2,0)),"")</f>
        <v/>
      </c>
      <c r="L1669" s="19" t="str">
        <f>IFERROR(INDEX('Employee Info'!$C$3:$J$200,MATCH(Data7[[#This Row],[Name:]],'Employee Info'!$B$3:$B$200,0),MATCH(Data7[[#Headers],[Phone]],'Employee Info'!$C$2:$J$2,0)),"")</f>
        <v/>
      </c>
      <c r="M1669" s="19" t="str">
        <f>IFERROR(INDEX('Employee Info'!$C$3:$J$200,MATCH(Data7[[#This Row],[Name:]],'Employee Info'!$B$3:$B$200,0),MATCH(Data7[[#Headers],[Tech]],'Employee Info'!$C$2:$J$2,0)),"")</f>
        <v/>
      </c>
      <c r="N1669" s="19" t="str">
        <f>IFERROR(INDEX('Employee Info'!$C$3:$J$200,MATCH(Data7[[#This Row],[Name:]],'Employee Info'!$B$3:$B$200,0),MATCH(Data7[[#Headers],[Other]],'Employee Info'!$C$2:$J$2,0)),"")</f>
        <v/>
      </c>
      <c r="O1669" s="19">
        <f>IFERROR((Data7[[#This Row],[Hours:]]*SUM(Data7[[#This Row],[Rate]:[Other]])),"")</f>
        <v>0</v>
      </c>
      <c r="P1669" s="7" t="str">
        <f>IF(Data7[[#This Row],[WO'#:]]="","Riley #","WO#")</f>
        <v>Riley #</v>
      </c>
      <c r="Q1669" s="7">
        <f>IFERROR(WEEKNUM(Data7[[#This Row],[Date:]]),"")</f>
        <v>34</v>
      </c>
      <c r="R1669" s="6">
        <f t="shared" si="78"/>
        <v>45522</v>
      </c>
      <c r="S1669" s="6">
        <f>Data7[[#This Row],[Week Start]]+7</f>
        <v>45529</v>
      </c>
      <c r="T1669" s="7" t="str">
        <f t="shared" si="79"/>
        <v>8/18/2024 - 8/25/2024</v>
      </c>
      <c r="U1669" s="7" t="str">
        <f t="shared" si="80"/>
        <v>Time Card</v>
      </c>
      <c r="V1669" s="8" t="str">
        <f>RIGHT(TEXT(Data7[[#This Row],[Date:]],"mmddyyyy"),4)</f>
        <v>2024</v>
      </c>
      <c r="W1669" s="8" t="str">
        <f>MID(TEXT(Data7[[#This Row],[Date:]],"mmddyyyy"),3,2)</f>
        <v>20</v>
      </c>
      <c r="X1669" s="8" t="str">
        <f>LEFT(TEXT(Data7[[#This Row],[Date:]],"mmddyyyy"),2)</f>
        <v>08</v>
      </c>
      <c r="Y1669" s="6">
        <f>DATE(Data7[[#This Row],[Year]],Data7[[#This Row],[Month]],Data7[[#This Row],[Day]])</f>
        <v>45524</v>
      </c>
    </row>
    <row r="1670" spans="1:25" x14ac:dyDescent="0.3">
      <c r="A1670" s="5">
        <v>45525.579091898151</v>
      </c>
      <c r="B1670" s="7" t="s">
        <v>34</v>
      </c>
      <c r="C1670" s="6" t="s">
        <v>2098</v>
      </c>
      <c r="D1670" s="7" t="s">
        <v>2096</v>
      </c>
      <c r="E1670" s="8">
        <v>5</v>
      </c>
      <c r="F1670" s="7" t="s">
        <v>68</v>
      </c>
      <c r="G1670" s="7" t="s">
        <v>68</v>
      </c>
      <c r="H1670" s="7" t="s">
        <v>2097</v>
      </c>
      <c r="I1670" s="7" t="s">
        <v>44</v>
      </c>
      <c r="J1670" s="19" t="str">
        <f>IFERROR(INDEX('Employee Info'!$C$3:$E$200,MATCH(Data7[[#This Row],[Name:]],'Employee Info'!$B$3:$B$200,0),MATCH(Data7[[#This Row],[Hours Type:]],'Employee Info'!$C$2:$E$2,0)),"")</f>
        <v/>
      </c>
      <c r="K1670" s="19" t="str">
        <f>IFERROR(INDEX('Employee Info'!$C$3:$J$200,MATCH(Data7[[#This Row],[Name:]],'Employee Info'!$B$3:$B$200,0),MATCH(Data7[[#Headers],[Truck]],'Employee Info'!$C$2:$J$2,0)),"")</f>
        <v/>
      </c>
      <c r="L1670" s="19" t="str">
        <f>IFERROR(INDEX('Employee Info'!$C$3:$J$200,MATCH(Data7[[#This Row],[Name:]],'Employee Info'!$B$3:$B$200,0),MATCH(Data7[[#Headers],[Phone]],'Employee Info'!$C$2:$J$2,0)),"")</f>
        <v/>
      </c>
      <c r="M1670" s="19" t="str">
        <f>IFERROR(INDEX('Employee Info'!$C$3:$J$200,MATCH(Data7[[#This Row],[Name:]],'Employee Info'!$B$3:$B$200,0),MATCH(Data7[[#Headers],[Tech]],'Employee Info'!$C$2:$J$2,0)),"")</f>
        <v/>
      </c>
      <c r="N1670" s="19" t="str">
        <f>IFERROR(INDEX('Employee Info'!$C$3:$J$200,MATCH(Data7[[#This Row],[Name:]],'Employee Info'!$B$3:$B$200,0),MATCH(Data7[[#Headers],[Other]],'Employee Info'!$C$2:$J$2,0)),"")</f>
        <v/>
      </c>
      <c r="O1670" s="19">
        <f>IFERROR((Data7[[#This Row],[Hours:]]*SUM(Data7[[#This Row],[Rate]:[Other]])),"")</f>
        <v>0</v>
      </c>
      <c r="P1670" s="7" t="str">
        <f>IF(Data7[[#This Row],[WO'#:]]="","Riley #","WO#")</f>
        <v>Riley #</v>
      </c>
      <c r="Q1670" s="7">
        <f>IFERROR(WEEKNUM(Data7[[#This Row],[Date:]]),"")</f>
        <v>34</v>
      </c>
      <c r="R1670" s="6">
        <f t="shared" si="78"/>
        <v>45522</v>
      </c>
      <c r="S1670" s="6">
        <f>Data7[[#This Row],[Week Start]]+7</f>
        <v>45529</v>
      </c>
      <c r="T1670" s="7" t="str">
        <f t="shared" si="79"/>
        <v>8/18/2024 - 8/25/2024</v>
      </c>
      <c r="U1670" s="7" t="str">
        <f t="shared" si="80"/>
        <v>Time Card</v>
      </c>
      <c r="V1670" s="8" t="str">
        <f>RIGHT(TEXT(Data7[[#This Row],[Date:]],"mmddyyyy"),4)</f>
        <v>2024</v>
      </c>
      <c r="W1670" s="8" t="str">
        <f>MID(TEXT(Data7[[#This Row],[Date:]],"mmddyyyy"),3,2)</f>
        <v>21</v>
      </c>
      <c r="X1670" s="8" t="str">
        <f>LEFT(TEXT(Data7[[#This Row],[Date:]],"mmddyyyy"),2)</f>
        <v>08</v>
      </c>
      <c r="Y1670" s="6">
        <f>DATE(Data7[[#This Row],[Year]],Data7[[#This Row],[Month]],Data7[[#This Row],[Day]])</f>
        <v>45525</v>
      </c>
    </row>
    <row r="1671" spans="1:25" x14ac:dyDescent="0.3">
      <c r="A1671" s="5">
        <v>45525.579337962961</v>
      </c>
      <c r="B1671" s="7" t="s">
        <v>31</v>
      </c>
      <c r="C1671" s="6" t="s">
        <v>2098</v>
      </c>
      <c r="D1671" s="7" t="s">
        <v>2096</v>
      </c>
      <c r="E1671" s="8">
        <v>3.5</v>
      </c>
      <c r="F1671" s="7" t="s">
        <v>68</v>
      </c>
      <c r="G1671" s="7" t="s">
        <v>68</v>
      </c>
      <c r="H1671" s="7" t="s">
        <v>2097</v>
      </c>
      <c r="I1671" s="7" t="s">
        <v>44</v>
      </c>
      <c r="J1671" s="19" t="str">
        <f>IFERROR(INDEX('Employee Info'!$C$3:$E$200,MATCH(Data7[[#This Row],[Name:]],'Employee Info'!$B$3:$B$200,0),MATCH(Data7[[#This Row],[Hours Type:]],'Employee Info'!$C$2:$E$2,0)),"")</f>
        <v/>
      </c>
      <c r="K1671" s="19" t="str">
        <f>IFERROR(INDEX('Employee Info'!$C$3:$J$200,MATCH(Data7[[#This Row],[Name:]],'Employee Info'!$B$3:$B$200,0),MATCH(Data7[[#Headers],[Truck]],'Employee Info'!$C$2:$J$2,0)),"")</f>
        <v/>
      </c>
      <c r="L1671" s="19" t="str">
        <f>IFERROR(INDEX('Employee Info'!$C$3:$J$200,MATCH(Data7[[#This Row],[Name:]],'Employee Info'!$B$3:$B$200,0),MATCH(Data7[[#Headers],[Phone]],'Employee Info'!$C$2:$J$2,0)),"")</f>
        <v/>
      </c>
      <c r="M1671" s="19" t="str">
        <f>IFERROR(INDEX('Employee Info'!$C$3:$J$200,MATCH(Data7[[#This Row],[Name:]],'Employee Info'!$B$3:$B$200,0),MATCH(Data7[[#Headers],[Tech]],'Employee Info'!$C$2:$J$2,0)),"")</f>
        <v/>
      </c>
      <c r="N1671" s="19" t="str">
        <f>IFERROR(INDEX('Employee Info'!$C$3:$J$200,MATCH(Data7[[#This Row],[Name:]],'Employee Info'!$B$3:$B$200,0),MATCH(Data7[[#Headers],[Other]],'Employee Info'!$C$2:$J$2,0)),"")</f>
        <v/>
      </c>
      <c r="O1671" s="19">
        <f>IFERROR((Data7[[#This Row],[Hours:]]*SUM(Data7[[#This Row],[Rate]:[Other]])),"")</f>
        <v>0</v>
      </c>
      <c r="P1671" s="7" t="str">
        <f>IF(Data7[[#This Row],[WO'#:]]="","Riley #","WO#")</f>
        <v>Riley #</v>
      </c>
      <c r="Q1671" s="7">
        <f>IFERROR(WEEKNUM(Data7[[#This Row],[Date:]]),"")</f>
        <v>34</v>
      </c>
      <c r="R1671" s="6">
        <f t="shared" si="78"/>
        <v>45522</v>
      </c>
      <c r="S1671" s="6">
        <f>Data7[[#This Row],[Week Start]]+7</f>
        <v>45529</v>
      </c>
      <c r="T1671" s="7" t="str">
        <f t="shared" si="79"/>
        <v>8/18/2024 - 8/25/2024</v>
      </c>
      <c r="U1671" s="7" t="str">
        <f t="shared" si="80"/>
        <v>Time Card</v>
      </c>
      <c r="V1671" s="8" t="str">
        <f>RIGHT(TEXT(Data7[[#This Row],[Date:]],"mmddyyyy"),4)</f>
        <v>2024</v>
      </c>
      <c r="W1671" s="8" t="str">
        <f>MID(TEXT(Data7[[#This Row],[Date:]],"mmddyyyy"),3,2)</f>
        <v>21</v>
      </c>
      <c r="X1671" s="8" t="str">
        <f>LEFT(TEXT(Data7[[#This Row],[Date:]],"mmddyyyy"),2)</f>
        <v>08</v>
      </c>
      <c r="Y1671" s="6">
        <f>DATE(Data7[[#This Row],[Year]],Data7[[#This Row],[Month]],Data7[[#This Row],[Day]])</f>
        <v>45525</v>
      </c>
    </row>
    <row r="1672" spans="1:25" x14ac:dyDescent="0.3">
      <c r="A1672" s="5">
        <v>45525.579997800924</v>
      </c>
      <c r="B1672" s="7" t="s">
        <v>31</v>
      </c>
      <c r="C1672" s="6" t="s">
        <v>2098</v>
      </c>
      <c r="D1672" s="7" t="s">
        <v>2099</v>
      </c>
      <c r="E1672" s="8">
        <v>4.5</v>
      </c>
      <c r="F1672" s="7" t="s">
        <v>68</v>
      </c>
      <c r="G1672" s="7" t="s">
        <v>68</v>
      </c>
      <c r="H1672" s="7" t="s">
        <v>1948</v>
      </c>
      <c r="I1672" s="7" t="s">
        <v>44</v>
      </c>
      <c r="J1672" s="19" t="str">
        <f>IFERROR(INDEX('Employee Info'!$C$3:$E$200,MATCH(Data7[[#This Row],[Name:]],'Employee Info'!$B$3:$B$200,0),MATCH(Data7[[#This Row],[Hours Type:]],'Employee Info'!$C$2:$E$2,0)),"")</f>
        <v/>
      </c>
      <c r="K1672" s="19" t="str">
        <f>IFERROR(INDEX('Employee Info'!$C$3:$J$200,MATCH(Data7[[#This Row],[Name:]],'Employee Info'!$B$3:$B$200,0),MATCH(Data7[[#Headers],[Truck]],'Employee Info'!$C$2:$J$2,0)),"")</f>
        <v/>
      </c>
      <c r="L1672" s="19" t="str">
        <f>IFERROR(INDEX('Employee Info'!$C$3:$J$200,MATCH(Data7[[#This Row],[Name:]],'Employee Info'!$B$3:$B$200,0),MATCH(Data7[[#Headers],[Phone]],'Employee Info'!$C$2:$J$2,0)),"")</f>
        <v/>
      </c>
      <c r="M1672" s="19" t="str">
        <f>IFERROR(INDEX('Employee Info'!$C$3:$J$200,MATCH(Data7[[#This Row],[Name:]],'Employee Info'!$B$3:$B$200,0),MATCH(Data7[[#Headers],[Tech]],'Employee Info'!$C$2:$J$2,0)),"")</f>
        <v/>
      </c>
      <c r="N1672" s="19" t="str">
        <f>IFERROR(INDEX('Employee Info'!$C$3:$J$200,MATCH(Data7[[#This Row],[Name:]],'Employee Info'!$B$3:$B$200,0),MATCH(Data7[[#Headers],[Other]],'Employee Info'!$C$2:$J$2,0)),"")</f>
        <v/>
      </c>
      <c r="O1672" s="19">
        <f>IFERROR((Data7[[#This Row],[Hours:]]*SUM(Data7[[#This Row],[Rate]:[Other]])),"")</f>
        <v>0</v>
      </c>
      <c r="P1672" s="7" t="str">
        <f>IF(Data7[[#This Row],[WO'#:]]="","Riley #","WO#")</f>
        <v>Riley #</v>
      </c>
      <c r="Q1672" s="7">
        <f>IFERROR(WEEKNUM(Data7[[#This Row],[Date:]]),"")</f>
        <v>34</v>
      </c>
      <c r="R1672" s="6">
        <f t="shared" si="78"/>
        <v>45522</v>
      </c>
      <c r="S1672" s="6">
        <f>Data7[[#This Row],[Week Start]]+7</f>
        <v>45529</v>
      </c>
      <c r="T1672" s="7" t="str">
        <f t="shared" si="79"/>
        <v>8/18/2024 - 8/25/2024</v>
      </c>
      <c r="U1672" s="7" t="str">
        <f t="shared" si="80"/>
        <v>Time Card</v>
      </c>
      <c r="V1672" s="8" t="str">
        <f>RIGHT(TEXT(Data7[[#This Row],[Date:]],"mmddyyyy"),4)</f>
        <v>2024</v>
      </c>
      <c r="W1672" s="8" t="str">
        <f>MID(TEXT(Data7[[#This Row],[Date:]],"mmddyyyy"),3,2)</f>
        <v>21</v>
      </c>
      <c r="X1672" s="8" t="str">
        <f>LEFT(TEXT(Data7[[#This Row],[Date:]],"mmddyyyy"),2)</f>
        <v>08</v>
      </c>
      <c r="Y1672" s="6">
        <f>DATE(Data7[[#This Row],[Year]],Data7[[#This Row],[Month]],Data7[[#This Row],[Day]])</f>
        <v>45525</v>
      </c>
    </row>
    <row r="1673" spans="1:25" x14ac:dyDescent="0.3">
      <c r="A1673" s="5">
        <v>45525.580213425928</v>
      </c>
      <c r="B1673" s="7" t="s">
        <v>34</v>
      </c>
      <c r="C1673" s="6" t="s">
        <v>2098</v>
      </c>
      <c r="D1673" s="7" t="s">
        <v>2099</v>
      </c>
      <c r="E1673" s="8">
        <v>1</v>
      </c>
      <c r="F1673" s="7" t="s">
        <v>68</v>
      </c>
      <c r="G1673" s="7" t="s">
        <v>68</v>
      </c>
      <c r="H1673" s="7" t="s">
        <v>1948</v>
      </c>
      <c r="I1673" s="7" t="s">
        <v>44</v>
      </c>
      <c r="J1673" s="19" t="str">
        <f>IFERROR(INDEX('Employee Info'!$C$3:$E$200,MATCH(Data7[[#This Row],[Name:]],'Employee Info'!$B$3:$B$200,0),MATCH(Data7[[#This Row],[Hours Type:]],'Employee Info'!$C$2:$E$2,0)),"")</f>
        <v/>
      </c>
      <c r="K1673" s="19" t="str">
        <f>IFERROR(INDEX('Employee Info'!$C$3:$J$200,MATCH(Data7[[#This Row],[Name:]],'Employee Info'!$B$3:$B$200,0),MATCH(Data7[[#Headers],[Truck]],'Employee Info'!$C$2:$J$2,0)),"")</f>
        <v/>
      </c>
      <c r="L1673" s="19" t="str">
        <f>IFERROR(INDEX('Employee Info'!$C$3:$J$200,MATCH(Data7[[#This Row],[Name:]],'Employee Info'!$B$3:$B$200,0),MATCH(Data7[[#Headers],[Phone]],'Employee Info'!$C$2:$J$2,0)),"")</f>
        <v/>
      </c>
      <c r="M1673" s="19" t="str">
        <f>IFERROR(INDEX('Employee Info'!$C$3:$J$200,MATCH(Data7[[#This Row],[Name:]],'Employee Info'!$B$3:$B$200,0),MATCH(Data7[[#Headers],[Tech]],'Employee Info'!$C$2:$J$2,0)),"")</f>
        <v/>
      </c>
      <c r="N1673" s="19" t="str">
        <f>IFERROR(INDEX('Employee Info'!$C$3:$J$200,MATCH(Data7[[#This Row],[Name:]],'Employee Info'!$B$3:$B$200,0),MATCH(Data7[[#Headers],[Other]],'Employee Info'!$C$2:$J$2,0)),"")</f>
        <v/>
      </c>
      <c r="O1673" s="19">
        <f>IFERROR((Data7[[#This Row],[Hours:]]*SUM(Data7[[#This Row],[Rate]:[Other]])),"")</f>
        <v>0</v>
      </c>
      <c r="P1673" s="7" t="str">
        <f>IF(Data7[[#This Row],[WO'#:]]="","Riley #","WO#")</f>
        <v>Riley #</v>
      </c>
      <c r="Q1673" s="7">
        <f>IFERROR(WEEKNUM(Data7[[#This Row],[Date:]]),"")</f>
        <v>34</v>
      </c>
      <c r="R1673" s="6">
        <f t="shared" si="78"/>
        <v>45522</v>
      </c>
      <c r="S1673" s="6">
        <f>Data7[[#This Row],[Week Start]]+7</f>
        <v>45529</v>
      </c>
      <c r="T1673" s="7" t="str">
        <f t="shared" si="79"/>
        <v>8/18/2024 - 8/25/2024</v>
      </c>
      <c r="U1673" s="7" t="str">
        <f t="shared" si="80"/>
        <v>Time Card</v>
      </c>
      <c r="V1673" s="8" t="str">
        <f>RIGHT(TEXT(Data7[[#This Row],[Date:]],"mmddyyyy"),4)</f>
        <v>2024</v>
      </c>
      <c r="W1673" s="8" t="str">
        <f>MID(TEXT(Data7[[#This Row],[Date:]],"mmddyyyy"),3,2)</f>
        <v>21</v>
      </c>
      <c r="X1673" s="8" t="str">
        <f>LEFT(TEXT(Data7[[#This Row],[Date:]],"mmddyyyy"),2)</f>
        <v>08</v>
      </c>
      <c r="Y1673" s="6">
        <f>DATE(Data7[[#This Row],[Year]],Data7[[#This Row],[Month]],Data7[[#This Row],[Day]])</f>
        <v>45525</v>
      </c>
    </row>
    <row r="1674" spans="1:25" x14ac:dyDescent="0.3">
      <c r="A1674" s="5">
        <v>45525.580624074071</v>
      </c>
      <c r="B1674" s="7" t="s">
        <v>34</v>
      </c>
      <c r="C1674" s="6" t="s">
        <v>2098</v>
      </c>
      <c r="D1674" s="7" t="s">
        <v>2100</v>
      </c>
      <c r="E1674" s="8">
        <v>2</v>
      </c>
      <c r="F1674" s="7" t="s">
        <v>68</v>
      </c>
      <c r="G1674" s="7" t="s">
        <v>68</v>
      </c>
      <c r="H1674" s="7" t="s">
        <v>536</v>
      </c>
      <c r="I1674" s="7" t="s">
        <v>44</v>
      </c>
      <c r="J1674" s="19" t="str">
        <f>IFERROR(INDEX('Employee Info'!$C$3:$E$200,MATCH(Data7[[#This Row],[Name:]],'Employee Info'!$B$3:$B$200,0),MATCH(Data7[[#This Row],[Hours Type:]],'Employee Info'!$C$2:$E$2,0)),"")</f>
        <v/>
      </c>
      <c r="K1674" s="19" t="str">
        <f>IFERROR(INDEX('Employee Info'!$C$3:$J$200,MATCH(Data7[[#This Row],[Name:]],'Employee Info'!$B$3:$B$200,0),MATCH(Data7[[#Headers],[Truck]],'Employee Info'!$C$2:$J$2,0)),"")</f>
        <v/>
      </c>
      <c r="L1674" s="19" t="str">
        <f>IFERROR(INDEX('Employee Info'!$C$3:$J$200,MATCH(Data7[[#This Row],[Name:]],'Employee Info'!$B$3:$B$200,0),MATCH(Data7[[#Headers],[Phone]],'Employee Info'!$C$2:$J$2,0)),"")</f>
        <v/>
      </c>
      <c r="M1674" s="19" t="str">
        <f>IFERROR(INDEX('Employee Info'!$C$3:$J$200,MATCH(Data7[[#This Row],[Name:]],'Employee Info'!$B$3:$B$200,0),MATCH(Data7[[#Headers],[Tech]],'Employee Info'!$C$2:$J$2,0)),"")</f>
        <v/>
      </c>
      <c r="N1674" s="19" t="str">
        <f>IFERROR(INDEX('Employee Info'!$C$3:$J$200,MATCH(Data7[[#This Row],[Name:]],'Employee Info'!$B$3:$B$200,0),MATCH(Data7[[#Headers],[Other]],'Employee Info'!$C$2:$J$2,0)),"")</f>
        <v/>
      </c>
      <c r="O1674" s="19">
        <f>IFERROR((Data7[[#This Row],[Hours:]]*SUM(Data7[[#This Row],[Rate]:[Other]])),"")</f>
        <v>0</v>
      </c>
      <c r="P1674" s="7" t="str">
        <f>IF(Data7[[#This Row],[WO'#:]]="","Riley #","WO#")</f>
        <v>Riley #</v>
      </c>
      <c r="Q1674" s="7">
        <f>IFERROR(WEEKNUM(Data7[[#This Row],[Date:]]),"")</f>
        <v>34</v>
      </c>
      <c r="R1674" s="6">
        <f t="shared" si="78"/>
        <v>45522</v>
      </c>
      <c r="S1674" s="6">
        <f>Data7[[#This Row],[Week Start]]+7</f>
        <v>45529</v>
      </c>
      <c r="T1674" s="7" t="str">
        <f t="shared" si="79"/>
        <v>8/18/2024 - 8/25/2024</v>
      </c>
      <c r="U1674" s="7" t="str">
        <f t="shared" si="80"/>
        <v>Time Card</v>
      </c>
      <c r="V1674" s="8" t="str">
        <f>RIGHT(TEXT(Data7[[#This Row],[Date:]],"mmddyyyy"),4)</f>
        <v>2024</v>
      </c>
      <c r="W1674" s="8" t="str">
        <f>MID(TEXT(Data7[[#This Row],[Date:]],"mmddyyyy"),3,2)</f>
        <v>21</v>
      </c>
      <c r="X1674" s="8" t="str">
        <f>LEFT(TEXT(Data7[[#This Row],[Date:]],"mmddyyyy"),2)</f>
        <v>08</v>
      </c>
      <c r="Y1674" s="6">
        <f>DATE(Data7[[#This Row],[Year]],Data7[[#This Row],[Month]],Data7[[#This Row],[Day]])</f>
        <v>45525</v>
      </c>
    </row>
    <row r="1675" spans="1:25" x14ac:dyDescent="0.3">
      <c r="A1675" s="5">
        <v>45525.581387731479</v>
      </c>
      <c r="B1675" s="7" t="s">
        <v>23</v>
      </c>
      <c r="C1675" s="6" t="s">
        <v>2098</v>
      </c>
      <c r="D1675" s="7" t="s">
        <v>2101</v>
      </c>
      <c r="E1675" s="8">
        <v>2</v>
      </c>
      <c r="F1675" s="7" t="s">
        <v>68</v>
      </c>
      <c r="G1675" s="7" t="s">
        <v>68</v>
      </c>
      <c r="H1675" s="7" t="s">
        <v>1948</v>
      </c>
      <c r="I1675" s="7" t="s">
        <v>44</v>
      </c>
      <c r="J1675" s="19" t="str">
        <f>IFERROR(INDEX('Employee Info'!$C$3:$E$200,MATCH(Data7[[#This Row],[Name:]],'Employee Info'!$B$3:$B$200,0),MATCH(Data7[[#This Row],[Hours Type:]],'Employee Info'!$C$2:$E$2,0)),"")</f>
        <v/>
      </c>
      <c r="K1675" s="19" t="str">
        <f>IFERROR(INDEX('Employee Info'!$C$3:$J$200,MATCH(Data7[[#This Row],[Name:]],'Employee Info'!$B$3:$B$200,0),MATCH(Data7[[#Headers],[Truck]],'Employee Info'!$C$2:$J$2,0)),"")</f>
        <v/>
      </c>
      <c r="L1675" s="19" t="str">
        <f>IFERROR(INDEX('Employee Info'!$C$3:$J$200,MATCH(Data7[[#This Row],[Name:]],'Employee Info'!$B$3:$B$200,0),MATCH(Data7[[#Headers],[Phone]],'Employee Info'!$C$2:$J$2,0)),"")</f>
        <v/>
      </c>
      <c r="M1675" s="19" t="str">
        <f>IFERROR(INDEX('Employee Info'!$C$3:$J$200,MATCH(Data7[[#This Row],[Name:]],'Employee Info'!$B$3:$B$200,0),MATCH(Data7[[#Headers],[Tech]],'Employee Info'!$C$2:$J$2,0)),"")</f>
        <v/>
      </c>
      <c r="N1675" s="19" t="str">
        <f>IFERROR(INDEX('Employee Info'!$C$3:$J$200,MATCH(Data7[[#This Row],[Name:]],'Employee Info'!$B$3:$B$200,0),MATCH(Data7[[#Headers],[Other]],'Employee Info'!$C$2:$J$2,0)),"")</f>
        <v/>
      </c>
      <c r="O1675" s="19">
        <f>IFERROR((Data7[[#This Row],[Hours:]]*SUM(Data7[[#This Row],[Rate]:[Other]])),"")</f>
        <v>0</v>
      </c>
      <c r="P1675" s="7" t="str">
        <f>IF(Data7[[#This Row],[WO'#:]]="","Riley #","WO#")</f>
        <v>Riley #</v>
      </c>
      <c r="Q1675" s="7">
        <f>IFERROR(WEEKNUM(Data7[[#This Row],[Date:]]),"")</f>
        <v>34</v>
      </c>
      <c r="R1675" s="6">
        <f t="shared" si="78"/>
        <v>45522</v>
      </c>
      <c r="S1675" s="6">
        <f>Data7[[#This Row],[Week Start]]+7</f>
        <v>45529</v>
      </c>
      <c r="T1675" s="7" t="str">
        <f t="shared" si="79"/>
        <v>8/18/2024 - 8/25/2024</v>
      </c>
      <c r="U1675" s="7" t="str">
        <f t="shared" si="80"/>
        <v>Time Card</v>
      </c>
      <c r="V1675" s="8" t="str">
        <f>RIGHT(TEXT(Data7[[#This Row],[Date:]],"mmddyyyy"),4)</f>
        <v>2024</v>
      </c>
      <c r="W1675" s="8" t="str">
        <f>MID(TEXT(Data7[[#This Row],[Date:]],"mmddyyyy"),3,2)</f>
        <v>21</v>
      </c>
      <c r="X1675" s="8" t="str">
        <f>LEFT(TEXT(Data7[[#This Row],[Date:]],"mmddyyyy"),2)</f>
        <v>08</v>
      </c>
      <c r="Y1675" s="6">
        <f>DATE(Data7[[#This Row],[Year]],Data7[[#This Row],[Month]],Data7[[#This Row],[Day]])</f>
        <v>45525</v>
      </c>
    </row>
    <row r="1676" spans="1:25" x14ac:dyDescent="0.3">
      <c r="A1676" s="5">
        <v>45525.582167708337</v>
      </c>
      <c r="B1676" s="7" t="s">
        <v>23</v>
      </c>
      <c r="C1676" s="6" t="s">
        <v>2098</v>
      </c>
      <c r="D1676" s="7" t="s">
        <v>2100</v>
      </c>
      <c r="E1676" s="8">
        <v>6</v>
      </c>
      <c r="F1676" s="7" t="s">
        <v>68</v>
      </c>
      <c r="G1676" s="7" t="s">
        <v>68</v>
      </c>
      <c r="H1676" s="7" t="s">
        <v>536</v>
      </c>
      <c r="I1676" s="7" t="s">
        <v>44</v>
      </c>
      <c r="J1676" s="19" t="str">
        <f>IFERROR(INDEX('Employee Info'!$C$3:$E$200,MATCH(Data7[[#This Row],[Name:]],'Employee Info'!$B$3:$B$200,0),MATCH(Data7[[#This Row],[Hours Type:]],'Employee Info'!$C$2:$E$2,0)),"")</f>
        <v/>
      </c>
      <c r="K1676" s="19" t="str">
        <f>IFERROR(INDEX('Employee Info'!$C$3:$J$200,MATCH(Data7[[#This Row],[Name:]],'Employee Info'!$B$3:$B$200,0),MATCH(Data7[[#Headers],[Truck]],'Employee Info'!$C$2:$J$2,0)),"")</f>
        <v/>
      </c>
      <c r="L1676" s="19" t="str">
        <f>IFERROR(INDEX('Employee Info'!$C$3:$J$200,MATCH(Data7[[#This Row],[Name:]],'Employee Info'!$B$3:$B$200,0),MATCH(Data7[[#Headers],[Phone]],'Employee Info'!$C$2:$J$2,0)),"")</f>
        <v/>
      </c>
      <c r="M1676" s="19" t="str">
        <f>IFERROR(INDEX('Employee Info'!$C$3:$J$200,MATCH(Data7[[#This Row],[Name:]],'Employee Info'!$B$3:$B$200,0),MATCH(Data7[[#Headers],[Tech]],'Employee Info'!$C$2:$J$2,0)),"")</f>
        <v/>
      </c>
      <c r="N1676" s="19" t="str">
        <f>IFERROR(INDEX('Employee Info'!$C$3:$J$200,MATCH(Data7[[#This Row],[Name:]],'Employee Info'!$B$3:$B$200,0),MATCH(Data7[[#Headers],[Other]],'Employee Info'!$C$2:$J$2,0)),"")</f>
        <v/>
      </c>
      <c r="O1676" s="19">
        <f>IFERROR((Data7[[#This Row],[Hours:]]*SUM(Data7[[#This Row],[Rate]:[Other]])),"")</f>
        <v>0</v>
      </c>
      <c r="P1676" s="7" t="str">
        <f>IF(Data7[[#This Row],[WO'#:]]="","Riley #","WO#")</f>
        <v>Riley #</v>
      </c>
      <c r="Q1676" s="7">
        <f>IFERROR(WEEKNUM(Data7[[#This Row],[Date:]]),"")</f>
        <v>34</v>
      </c>
      <c r="R1676" s="6">
        <f t="shared" si="78"/>
        <v>45522</v>
      </c>
      <c r="S1676" s="6">
        <f>Data7[[#This Row],[Week Start]]+7</f>
        <v>45529</v>
      </c>
      <c r="T1676" s="7" t="str">
        <f t="shared" si="79"/>
        <v>8/18/2024 - 8/25/2024</v>
      </c>
      <c r="U1676" s="7" t="str">
        <f t="shared" si="80"/>
        <v>Time Card</v>
      </c>
      <c r="V1676" s="8" t="str">
        <f>RIGHT(TEXT(Data7[[#This Row],[Date:]],"mmddyyyy"),4)</f>
        <v>2024</v>
      </c>
      <c r="W1676" s="8" t="str">
        <f>MID(TEXT(Data7[[#This Row],[Date:]],"mmddyyyy"),3,2)</f>
        <v>21</v>
      </c>
      <c r="X1676" s="8" t="str">
        <f>LEFT(TEXT(Data7[[#This Row],[Date:]],"mmddyyyy"),2)</f>
        <v>08</v>
      </c>
      <c r="Y1676" s="6">
        <f>DATE(Data7[[#This Row],[Year]],Data7[[#This Row],[Month]],Data7[[#This Row],[Day]])</f>
        <v>45525</v>
      </c>
    </row>
    <row r="1677" spans="1:25" x14ac:dyDescent="0.3">
      <c r="A1677" s="5">
        <v>45525.582392245371</v>
      </c>
      <c r="B1677" s="7" t="s">
        <v>65</v>
      </c>
      <c r="C1677" s="6" t="s">
        <v>2098</v>
      </c>
      <c r="D1677" s="7" t="s">
        <v>2100</v>
      </c>
      <c r="E1677" s="8">
        <v>8</v>
      </c>
      <c r="F1677" s="7" t="s">
        <v>68</v>
      </c>
      <c r="G1677" s="7" t="s">
        <v>68</v>
      </c>
      <c r="H1677" s="7" t="s">
        <v>536</v>
      </c>
      <c r="I1677" s="7" t="s">
        <v>44</v>
      </c>
      <c r="J1677" s="19" t="str">
        <f>IFERROR(INDEX('Employee Info'!$C$3:$E$200,MATCH(Data7[[#This Row],[Name:]],'Employee Info'!$B$3:$B$200,0),MATCH(Data7[[#This Row],[Hours Type:]],'Employee Info'!$C$2:$E$2,0)),"")</f>
        <v/>
      </c>
      <c r="K1677" s="19" t="str">
        <f>IFERROR(INDEX('Employee Info'!$C$3:$J$200,MATCH(Data7[[#This Row],[Name:]],'Employee Info'!$B$3:$B$200,0),MATCH(Data7[[#Headers],[Truck]],'Employee Info'!$C$2:$J$2,0)),"")</f>
        <v/>
      </c>
      <c r="L1677" s="19" t="str">
        <f>IFERROR(INDEX('Employee Info'!$C$3:$J$200,MATCH(Data7[[#This Row],[Name:]],'Employee Info'!$B$3:$B$200,0),MATCH(Data7[[#Headers],[Phone]],'Employee Info'!$C$2:$J$2,0)),"")</f>
        <v/>
      </c>
      <c r="M1677" s="19" t="str">
        <f>IFERROR(INDEX('Employee Info'!$C$3:$J$200,MATCH(Data7[[#This Row],[Name:]],'Employee Info'!$B$3:$B$200,0),MATCH(Data7[[#Headers],[Tech]],'Employee Info'!$C$2:$J$2,0)),"")</f>
        <v/>
      </c>
      <c r="N1677" s="19" t="str">
        <f>IFERROR(INDEX('Employee Info'!$C$3:$J$200,MATCH(Data7[[#This Row],[Name:]],'Employee Info'!$B$3:$B$200,0),MATCH(Data7[[#Headers],[Other]],'Employee Info'!$C$2:$J$2,0)),"")</f>
        <v/>
      </c>
      <c r="O1677" s="19">
        <f>IFERROR((Data7[[#This Row],[Hours:]]*SUM(Data7[[#This Row],[Rate]:[Other]])),"")</f>
        <v>0</v>
      </c>
      <c r="P1677" s="7" t="str">
        <f>IF(Data7[[#This Row],[WO'#:]]="","Riley #","WO#")</f>
        <v>Riley #</v>
      </c>
      <c r="Q1677" s="7">
        <f>IFERROR(WEEKNUM(Data7[[#This Row],[Date:]]),"")</f>
        <v>34</v>
      </c>
      <c r="R1677" s="6">
        <f t="shared" si="78"/>
        <v>45522</v>
      </c>
      <c r="S1677" s="6">
        <f>Data7[[#This Row],[Week Start]]+7</f>
        <v>45529</v>
      </c>
      <c r="T1677" s="7" t="str">
        <f t="shared" si="79"/>
        <v>8/18/2024 - 8/25/2024</v>
      </c>
      <c r="U1677" s="7" t="str">
        <f t="shared" si="80"/>
        <v>Time Card</v>
      </c>
      <c r="V1677" s="8" t="str">
        <f>RIGHT(TEXT(Data7[[#This Row],[Date:]],"mmddyyyy"),4)</f>
        <v>2024</v>
      </c>
      <c r="W1677" s="8" t="str">
        <f>MID(TEXT(Data7[[#This Row],[Date:]],"mmddyyyy"),3,2)</f>
        <v>21</v>
      </c>
      <c r="X1677" s="8" t="str">
        <f>LEFT(TEXT(Data7[[#This Row],[Date:]],"mmddyyyy"),2)</f>
        <v>08</v>
      </c>
      <c r="Y1677" s="6">
        <f>DATE(Data7[[#This Row],[Year]],Data7[[#This Row],[Month]],Data7[[#This Row],[Day]])</f>
        <v>45525</v>
      </c>
    </row>
    <row r="1678" spans="1:25" x14ac:dyDescent="0.3">
      <c r="A1678" s="5">
        <v>45525.583498148146</v>
      </c>
      <c r="B1678" s="7" t="s">
        <v>35</v>
      </c>
      <c r="C1678" s="6" t="s">
        <v>2098</v>
      </c>
      <c r="D1678" s="7" t="s">
        <v>299</v>
      </c>
      <c r="E1678" s="8">
        <v>6</v>
      </c>
      <c r="F1678" s="7" t="s">
        <v>68</v>
      </c>
      <c r="G1678" s="7" t="s">
        <v>68</v>
      </c>
      <c r="H1678" s="7" t="s">
        <v>1948</v>
      </c>
      <c r="I1678" s="7" t="s">
        <v>44</v>
      </c>
      <c r="J1678" s="19" t="str">
        <f>IFERROR(INDEX('Employee Info'!$C$3:$E$200,MATCH(Data7[[#This Row],[Name:]],'Employee Info'!$B$3:$B$200,0),MATCH(Data7[[#This Row],[Hours Type:]],'Employee Info'!$C$2:$E$2,0)),"")</f>
        <v/>
      </c>
      <c r="K1678" s="19" t="str">
        <f>IFERROR(INDEX('Employee Info'!$C$3:$J$200,MATCH(Data7[[#This Row],[Name:]],'Employee Info'!$B$3:$B$200,0),MATCH(Data7[[#Headers],[Truck]],'Employee Info'!$C$2:$J$2,0)),"")</f>
        <v/>
      </c>
      <c r="L1678" s="19" t="str">
        <f>IFERROR(INDEX('Employee Info'!$C$3:$J$200,MATCH(Data7[[#This Row],[Name:]],'Employee Info'!$B$3:$B$200,0),MATCH(Data7[[#Headers],[Phone]],'Employee Info'!$C$2:$J$2,0)),"")</f>
        <v/>
      </c>
      <c r="M1678" s="19" t="str">
        <f>IFERROR(INDEX('Employee Info'!$C$3:$J$200,MATCH(Data7[[#This Row],[Name:]],'Employee Info'!$B$3:$B$200,0),MATCH(Data7[[#Headers],[Tech]],'Employee Info'!$C$2:$J$2,0)),"")</f>
        <v/>
      </c>
      <c r="N1678" s="19" t="str">
        <f>IFERROR(INDEX('Employee Info'!$C$3:$J$200,MATCH(Data7[[#This Row],[Name:]],'Employee Info'!$B$3:$B$200,0),MATCH(Data7[[#Headers],[Other]],'Employee Info'!$C$2:$J$2,0)),"")</f>
        <v/>
      </c>
      <c r="O1678" s="19">
        <f>IFERROR((Data7[[#This Row],[Hours:]]*SUM(Data7[[#This Row],[Rate]:[Other]])),"")</f>
        <v>0</v>
      </c>
      <c r="P1678" s="7" t="str">
        <f>IF(Data7[[#This Row],[WO'#:]]="","Riley #","WO#")</f>
        <v>Riley #</v>
      </c>
      <c r="Q1678" s="7">
        <f>IFERROR(WEEKNUM(Data7[[#This Row],[Date:]]),"")</f>
        <v>34</v>
      </c>
      <c r="R1678" s="6">
        <f t="shared" si="78"/>
        <v>45522</v>
      </c>
      <c r="S1678" s="6">
        <f>Data7[[#This Row],[Week Start]]+7</f>
        <v>45529</v>
      </c>
      <c r="T1678" s="7" t="str">
        <f t="shared" si="79"/>
        <v>8/18/2024 - 8/25/2024</v>
      </c>
      <c r="U1678" s="7" t="str">
        <f t="shared" si="80"/>
        <v>Time Card</v>
      </c>
      <c r="V1678" s="8" t="str">
        <f>RIGHT(TEXT(Data7[[#This Row],[Date:]],"mmddyyyy"),4)</f>
        <v>2024</v>
      </c>
      <c r="W1678" s="8" t="str">
        <f>MID(TEXT(Data7[[#This Row],[Date:]],"mmddyyyy"),3,2)</f>
        <v>21</v>
      </c>
      <c r="X1678" s="8" t="str">
        <f>LEFT(TEXT(Data7[[#This Row],[Date:]],"mmddyyyy"),2)</f>
        <v>08</v>
      </c>
      <c r="Y1678" s="6">
        <f>DATE(Data7[[#This Row],[Year]],Data7[[#This Row],[Month]],Data7[[#This Row],[Day]])</f>
        <v>45525</v>
      </c>
    </row>
    <row r="1679" spans="1:25" x14ac:dyDescent="0.3">
      <c r="A1679" s="5">
        <v>45526.574266087962</v>
      </c>
      <c r="B1679" s="7" t="s">
        <v>35</v>
      </c>
      <c r="C1679" s="6" t="s">
        <v>2098</v>
      </c>
      <c r="D1679" s="7" t="s">
        <v>2104</v>
      </c>
      <c r="E1679" s="8">
        <v>2</v>
      </c>
      <c r="F1679" s="7">
        <v>7053182</v>
      </c>
      <c r="G1679" s="7" t="s">
        <v>68</v>
      </c>
      <c r="H1679" s="7" t="s">
        <v>756</v>
      </c>
      <c r="I1679" s="7" t="s">
        <v>44</v>
      </c>
      <c r="J1679" s="19" t="str">
        <f>IFERROR(INDEX('Employee Info'!$C$3:$E$200,MATCH(Data7[[#This Row],[Name:]],'Employee Info'!$B$3:$B$200,0),MATCH(Data7[[#This Row],[Hours Type:]],'Employee Info'!$C$2:$E$2,0)),"")</f>
        <v/>
      </c>
      <c r="K1679" s="19" t="str">
        <f>IFERROR(INDEX('Employee Info'!$C$3:$J$200,MATCH(Data7[[#This Row],[Name:]],'Employee Info'!$B$3:$B$200,0),MATCH(Data7[[#Headers],[Truck]],'Employee Info'!$C$2:$J$2,0)),"")</f>
        <v/>
      </c>
      <c r="L1679" s="19" t="str">
        <f>IFERROR(INDEX('Employee Info'!$C$3:$J$200,MATCH(Data7[[#This Row],[Name:]],'Employee Info'!$B$3:$B$200,0),MATCH(Data7[[#Headers],[Phone]],'Employee Info'!$C$2:$J$2,0)),"")</f>
        <v/>
      </c>
      <c r="M1679" s="19" t="str">
        <f>IFERROR(INDEX('Employee Info'!$C$3:$J$200,MATCH(Data7[[#This Row],[Name:]],'Employee Info'!$B$3:$B$200,0),MATCH(Data7[[#Headers],[Tech]],'Employee Info'!$C$2:$J$2,0)),"")</f>
        <v/>
      </c>
      <c r="N1679" s="19" t="str">
        <f>IFERROR(INDEX('Employee Info'!$C$3:$J$200,MATCH(Data7[[#This Row],[Name:]],'Employee Info'!$B$3:$B$200,0),MATCH(Data7[[#Headers],[Other]],'Employee Info'!$C$2:$J$2,0)),"")</f>
        <v/>
      </c>
      <c r="O1679" s="19">
        <f>IFERROR((Data7[[#This Row],[Hours:]]*SUM(Data7[[#This Row],[Rate]:[Other]])),"")</f>
        <v>0</v>
      </c>
      <c r="P1679" s="7" t="str">
        <f>IF(Data7[[#This Row],[WO'#:]]="","Riley #","WO#")</f>
        <v>WO#</v>
      </c>
      <c r="Q1679" s="7">
        <f>IFERROR(WEEKNUM(Data7[[#This Row],[Date:]]),"")</f>
        <v>34</v>
      </c>
      <c r="R1679" s="6">
        <f t="shared" si="78"/>
        <v>45522</v>
      </c>
      <c r="S1679" s="6">
        <f>Data7[[#This Row],[Week Start]]+7</f>
        <v>45529</v>
      </c>
      <c r="T1679" s="7" t="str">
        <f t="shared" si="79"/>
        <v>8/18/2024 - 8/25/2024</v>
      </c>
      <c r="U1679" s="7" t="str">
        <f t="shared" si="80"/>
        <v>Time Card</v>
      </c>
      <c r="V1679" s="8" t="str">
        <f>RIGHT(TEXT(Data7[[#This Row],[Date:]],"mmddyyyy"),4)</f>
        <v>2024</v>
      </c>
      <c r="W1679" s="8" t="str">
        <f>MID(TEXT(Data7[[#This Row],[Date:]],"mmddyyyy"),3,2)</f>
        <v>21</v>
      </c>
      <c r="X1679" s="8" t="str">
        <f>LEFT(TEXT(Data7[[#This Row],[Date:]],"mmddyyyy"),2)</f>
        <v>08</v>
      </c>
      <c r="Y1679" s="6">
        <f>DATE(Data7[[#This Row],[Year]],Data7[[#This Row],[Month]],Data7[[#This Row],[Day]])</f>
        <v>45525</v>
      </c>
    </row>
    <row r="1680" spans="1:25" x14ac:dyDescent="0.3">
      <c r="A1680" s="5">
        <v>45527.531951504629</v>
      </c>
      <c r="B1680" s="7" t="s">
        <v>66</v>
      </c>
      <c r="C1680" s="6" t="s">
        <v>2098</v>
      </c>
      <c r="D1680" s="7" t="s">
        <v>2117</v>
      </c>
      <c r="E1680" s="8">
        <v>1</v>
      </c>
      <c r="F1680" s="7" t="s">
        <v>68</v>
      </c>
      <c r="G1680" s="7" t="s">
        <v>68</v>
      </c>
      <c r="H1680" s="7" t="s">
        <v>536</v>
      </c>
      <c r="I1680" s="7" t="s">
        <v>44</v>
      </c>
      <c r="J1680" s="19" t="str">
        <f>IFERROR(INDEX('Employee Info'!$C$3:$E$200,MATCH(Data7[[#This Row],[Name:]],'Employee Info'!$B$3:$B$200,0),MATCH(Data7[[#This Row],[Hours Type:]],'Employee Info'!$C$2:$E$2,0)),"")</f>
        <v/>
      </c>
      <c r="K1680" s="19" t="str">
        <f>IFERROR(INDEX('Employee Info'!$C$3:$J$200,MATCH(Data7[[#This Row],[Name:]],'Employee Info'!$B$3:$B$200,0),MATCH(Data7[[#Headers],[Truck]],'Employee Info'!$C$2:$J$2,0)),"")</f>
        <v/>
      </c>
      <c r="L1680" s="19" t="str">
        <f>IFERROR(INDEX('Employee Info'!$C$3:$J$200,MATCH(Data7[[#This Row],[Name:]],'Employee Info'!$B$3:$B$200,0),MATCH(Data7[[#Headers],[Phone]],'Employee Info'!$C$2:$J$2,0)),"")</f>
        <v/>
      </c>
      <c r="M1680" s="19" t="str">
        <f>IFERROR(INDEX('Employee Info'!$C$3:$J$200,MATCH(Data7[[#This Row],[Name:]],'Employee Info'!$B$3:$B$200,0),MATCH(Data7[[#Headers],[Tech]],'Employee Info'!$C$2:$J$2,0)),"")</f>
        <v/>
      </c>
      <c r="N1680" s="19" t="str">
        <f>IFERROR(INDEX('Employee Info'!$C$3:$J$200,MATCH(Data7[[#This Row],[Name:]],'Employee Info'!$B$3:$B$200,0),MATCH(Data7[[#Headers],[Other]],'Employee Info'!$C$2:$J$2,0)),"")</f>
        <v/>
      </c>
      <c r="O1680" s="19">
        <f>IFERROR((Data7[[#This Row],[Hours:]]*SUM(Data7[[#This Row],[Rate]:[Other]])),"")</f>
        <v>0</v>
      </c>
      <c r="P1680" s="7" t="str">
        <f>IF(Data7[[#This Row],[WO'#:]]="","Riley #","WO#")</f>
        <v>Riley #</v>
      </c>
      <c r="Q1680" s="7">
        <f>IFERROR(WEEKNUM(Data7[[#This Row],[Date:]]),"")</f>
        <v>34</v>
      </c>
      <c r="R1680" s="6">
        <f t="shared" si="78"/>
        <v>45522</v>
      </c>
      <c r="S1680" s="6">
        <f>Data7[[#This Row],[Week Start]]+7</f>
        <v>45529</v>
      </c>
      <c r="T1680" s="7" t="str">
        <f t="shared" si="79"/>
        <v>8/18/2024 - 8/25/2024</v>
      </c>
      <c r="U1680" s="7" t="str">
        <f t="shared" si="80"/>
        <v>Time Card</v>
      </c>
      <c r="V1680" s="8" t="str">
        <f>RIGHT(TEXT(Data7[[#This Row],[Date:]],"mmddyyyy"),4)</f>
        <v>2024</v>
      </c>
      <c r="W1680" s="8" t="str">
        <f>MID(TEXT(Data7[[#This Row],[Date:]],"mmddyyyy"),3,2)</f>
        <v>21</v>
      </c>
      <c r="X1680" s="8" t="str">
        <f>LEFT(TEXT(Data7[[#This Row],[Date:]],"mmddyyyy"),2)</f>
        <v>08</v>
      </c>
      <c r="Y1680" s="6">
        <f>DATE(Data7[[#This Row],[Year]],Data7[[#This Row],[Month]],Data7[[#This Row],[Day]])</f>
        <v>45525</v>
      </c>
    </row>
    <row r="1681" spans="1:25" x14ac:dyDescent="0.3">
      <c r="A1681" s="5">
        <v>45527.533352893515</v>
      </c>
      <c r="B1681" s="7" t="s">
        <v>66</v>
      </c>
      <c r="C1681" s="6" t="s">
        <v>2098</v>
      </c>
      <c r="D1681" s="7" t="s">
        <v>2118</v>
      </c>
      <c r="E1681" s="8">
        <v>1</v>
      </c>
      <c r="F1681" s="7" t="s">
        <v>68</v>
      </c>
      <c r="G1681" s="7" t="s">
        <v>68</v>
      </c>
      <c r="H1681" s="7" t="s">
        <v>1960</v>
      </c>
      <c r="I1681" s="7" t="s">
        <v>44</v>
      </c>
      <c r="J1681" s="19" t="str">
        <f>IFERROR(INDEX('Employee Info'!$C$3:$E$200,MATCH(Data7[[#This Row],[Name:]],'Employee Info'!$B$3:$B$200,0),MATCH(Data7[[#This Row],[Hours Type:]],'Employee Info'!$C$2:$E$2,0)),"")</f>
        <v/>
      </c>
      <c r="K1681" s="19" t="str">
        <f>IFERROR(INDEX('Employee Info'!$C$3:$J$200,MATCH(Data7[[#This Row],[Name:]],'Employee Info'!$B$3:$B$200,0),MATCH(Data7[[#Headers],[Truck]],'Employee Info'!$C$2:$J$2,0)),"")</f>
        <v/>
      </c>
      <c r="L1681" s="19" t="str">
        <f>IFERROR(INDEX('Employee Info'!$C$3:$J$200,MATCH(Data7[[#This Row],[Name:]],'Employee Info'!$B$3:$B$200,0),MATCH(Data7[[#Headers],[Phone]],'Employee Info'!$C$2:$J$2,0)),"")</f>
        <v/>
      </c>
      <c r="M1681" s="19" t="str">
        <f>IFERROR(INDEX('Employee Info'!$C$3:$J$200,MATCH(Data7[[#This Row],[Name:]],'Employee Info'!$B$3:$B$200,0),MATCH(Data7[[#Headers],[Tech]],'Employee Info'!$C$2:$J$2,0)),"")</f>
        <v/>
      </c>
      <c r="N1681" s="19" t="str">
        <f>IFERROR(INDEX('Employee Info'!$C$3:$J$200,MATCH(Data7[[#This Row],[Name:]],'Employee Info'!$B$3:$B$200,0),MATCH(Data7[[#Headers],[Other]],'Employee Info'!$C$2:$J$2,0)),"")</f>
        <v/>
      </c>
      <c r="O1681" s="19">
        <f>IFERROR((Data7[[#This Row],[Hours:]]*SUM(Data7[[#This Row],[Rate]:[Other]])),"")</f>
        <v>0</v>
      </c>
      <c r="P1681" s="7" t="str">
        <f>IF(Data7[[#This Row],[WO'#:]]="","Riley #","WO#")</f>
        <v>Riley #</v>
      </c>
      <c r="Q1681" s="7">
        <f>IFERROR(WEEKNUM(Data7[[#This Row],[Date:]]),"")</f>
        <v>34</v>
      </c>
      <c r="R1681" s="6">
        <f t="shared" si="78"/>
        <v>45522</v>
      </c>
      <c r="S1681" s="6">
        <f>Data7[[#This Row],[Week Start]]+7</f>
        <v>45529</v>
      </c>
      <c r="T1681" s="7" t="str">
        <f t="shared" si="79"/>
        <v>8/18/2024 - 8/25/2024</v>
      </c>
      <c r="U1681" s="7" t="str">
        <f t="shared" si="80"/>
        <v>Time Card</v>
      </c>
      <c r="V1681" s="8" t="str">
        <f>RIGHT(TEXT(Data7[[#This Row],[Date:]],"mmddyyyy"),4)</f>
        <v>2024</v>
      </c>
      <c r="W1681" s="8" t="str">
        <f>MID(TEXT(Data7[[#This Row],[Date:]],"mmddyyyy"),3,2)</f>
        <v>21</v>
      </c>
      <c r="X1681" s="8" t="str">
        <f>LEFT(TEXT(Data7[[#This Row],[Date:]],"mmddyyyy"),2)</f>
        <v>08</v>
      </c>
      <c r="Y1681" s="6">
        <f>DATE(Data7[[#This Row],[Year]],Data7[[#This Row],[Month]],Data7[[#This Row],[Day]])</f>
        <v>45525</v>
      </c>
    </row>
    <row r="1682" spans="1:25" x14ac:dyDescent="0.3">
      <c r="A1682" s="5">
        <v>45527.534712152781</v>
      </c>
      <c r="B1682" s="7" t="s">
        <v>66</v>
      </c>
      <c r="C1682" s="6" t="s">
        <v>2098</v>
      </c>
      <c r="D1682" s="7" t="s">
        <v>2120</v>
      </c>
      <c r="E1682" s="8">
        <v>1</v>
      </c>
      <c r="F1682" s="7" t="s">
        <v>68</v>
      </c>
      <c r="G1682" s="7" t="s">
        <v>68</v>
      </c>
      <c r="H1682" s="7" t="s">
        <v>2097</v>
      </c>
      <c r="I1682" s="7" t="s">
        <v>44</v>
      </c>
      <c r="J1682" s="19" t="str">
        <f>IFERROR(INDEX('Employee Info'!$C$3:$E$200,MATCH(Data7[[#This Row],[Name:]],'Employee Info'!$B$3:$B$200,0),MATCH(Data7[[#This Row],[Hours Type:]],'Employee Info'!$C$2:$E$2,0)),"")</f>
        <v/>
      </c>
      <c r="K1682" s="19" t="str">
        <f>IFERROR(INDEX('Employee Info'!$C$3:$J$200,MATCH(Data7[[#This Row],[Name:]],'Employee Info'!$B$3:$B$200,0),MATCH(Data7[[#Headers],[Truck]],'Employee Info'!$C$2:$J$2,0)),"")</f>
        <v/>
      </c>
      <c r="L1682" s="19" t="str">
        <f>IFERROR(INDEX('Employee Info'!$C$3:$J$200,MATCH(Data7[[#This Row],[Name:]],'Employee Info'!$B$3:$B$200,0),MATCH(Data7[[#Headers],[Phone]],'Employee Info'!$C$2:$J$2,0)),"")</f>
        <v/>
      </c>
      <c r="M1682" s="19" t="str">
        <f>IFERROR(INDEX('Employee Info'!$C$3:$J$200,MATCH(Data7[[#This Row],[Name:]],'Employee Info'!$B$3:$B$200,0),MATCH(Data7[[#Headers],[Tech]],'Employee Info'!$C$2:$J$2,0)),"")</f>
        <v/>
      </c>
      <c r="N1682" s="19" t="str">
        <f>IFERROR(INDEX('Employee Info'!$C$3:$J$200,MATCH(Data7[[#This Row],[Name:]],'Employee Info'!$B$3:$B$200,0),MATCH(Data7[[#Headers],[Other]],'Employee Info'!$C$2:$J$2,0)),"")</f>
        <v/>
      </c>
      <c r="O1682" s="19">
        <f>IFERROR((Data7[[#This Row],[Hours:]]*SUM(Data7[[#This Row],[Rate]:[Other]])),"")</f>
        <v>0</v>
      </c>
      <c r="P1682" s="7" t="str">
        <f>IF(Data7[[#This Row],[WO'#:]]="","Riley #","WO#")</f>
        <v>Riley #</v>
      </c>
      <c r="Q1682" s="7">
        <f>IFERROR(WEEKNUM(Data7[[#This Row],[Date:]]),"")</f>
        <v>34</v>
      </c>
      <c r="R1682" s="6">
        <f t="shared" si="78"/>
        <v>45522</v>
      </c>
      <c r="S1682" s="6">
        <f>Data7[[#This Row],[Week Start]]+7</f>
        <v>45529</v>
      </c>
      <c r="T1682" s="7" t="str">
        <f t="shared" si="79"/>
        <v>8/18/2024 - 8/25/2024</v>
      </c>
      <c r="U1682" s="7" t="str">
        <f t="shared" si="80"/>
        <v>Time Card</v>
      </c>
      <c r="V1682" s="8" t="str">
        <f>RIGHT(TEXT(Data7[[#This Row],[Date:]],"mmddyyyy"),4)</f>
        <v>2024</v>
      </c>
      <c r="W1682" s="8" t="str">
        <f>MID(TEXT(Data7[[#This Row],[Date:]],"mmddyyyy"),3,2)</f>
        <v>21</v>
      </c>
      <c r="X1682" s="8" t="str">
        <f>LEFT(TEXT(Data7[[#This Row],[Date:]],"mmddyyyy"),2)</f>
        <v>08</v>
      </c>
      <c r="Y1682" s="6">
        <f>DATE(Data7[[#This Row],[Year]],Data7[[#This Row],[Month]],Data7[[#This Row],[Day]])</f>
        <v>45525</v>
      </c>
    </row>
    <row r="1683" spans="1:25" x14ac:dyDescent="0.3">
      <c r="A1683" s="5">
        <v>45527.541854745374</v>
      </c>
      <c r="B1683" s="7" t="s">
        <v>66</v>
      </c>
      <c r="C1683" s="6" t="s">
        <v>2098</v>
      </c>
      <c r="D1683" s="7" t="s">
        <v>1559</v>
      </c>
      <c r="E1683" s="8">
        <v>1</v>
      </c>
      <c r="F1683" s="7">
        <v>7053182</v>
      </c>
      <c r="G1683" s="7" t="s">
        <v>68</v>
      </c>
      <c r="H1683" s="7" t="s">
        <v>756</v>
      </c>
      <c r="I1683" s="7" t="s">
        <v>44</v>
      </c>
      <c r="J1683" s="19" t="str">
        <f>IFERROR(INDEX('Employee Info'!$C$3:$E$200,MATCH(Data7[[#This Row],[Name:]],'Employee Info'!$B$3:$B$200,0),MATCH(Data7[[#This Row],[Hours Type:]],'Employee Info'!$C$2:$E$2,0)),"")</f>
        <v/>
      </c>
      <c r="K1683" s="19" t="str">
        <f>IFERROR(INDEX('Employee Info'!$C$3:$J$200,MATCH(Data7[[#This Row],[Name:]],'Employee Info'!$B$3:$B$200,0),MATCH(Data7[[#Headers],[Truck]],'Employee Info'!$C$2:$J$2,0)),"")</f>
        <v/>
      </c>
      <c r="L1683" s="19" t="str">
        <f>IFERROR(INDEX('Employee Info'!$C$3:$J$200,MATCH(Data7[[#This Row],[Name:]],'Employee Info'!$B$3:$B$200,0),MATCH(Data7[[#Headers],[Phone]],'Employee Info'!$C$2:$J$2,0)),"")</f>
        <v/>
      </c>
      <c r="M1683" s="19" t="str">
        <f>IFERROR(INDEX('Employee Info'!$C$3:$J$200,MATCH(Data7[[#This Row],[Name:]],'Employee Info'!$B$3:$B$200,0),MATCH(Data7[[#Headers],[Tech]],'Employee Info'!$C$2:$J$2,0)),"")</f>
        <v/>
      </c>
      <c r="N1683" s="19" t="str">
        <f>IFERROR(INDEX('Employee Info'!$C$3:$J$200,MATCH(Data7[[#This Row],[Name:]],'Employee Info'!$B$3:$B$200,0),MATCH(Data7[[#Headers],[Other]],'Employee Info'!$C$2:$J$2,0)),"")</f>
        <v/>
      </c>
      <c r="O1683" s="19">
        <f>IFERROR((Data7[[#This Row],[Hours:]]*SUM(Data7[[#This Row],[Rate]:[Other]])),"")</f>
        <v>0</v>
      </c>
      <c r="P1683" s="7" t="str">
        <f>IF(Data7[[#This Row],[WO'#:]]="","Riley #","WO#")</f>
        <v>WO#</v>
      </c>
      <c r="Q1683" s="7">
        <f>IFERROR(WEEKNUM(Data7[[#This Row],[Date:]]),"")</f>
        <v>34</v>
      </c>
      <c r="R1683" s="6">
        <f t="shared" si="78"/>
        <v>45522</v>
      </c>
      <c r="S1683" s="6">
        <f>Data7[[#This Row],[Week Start]]+7</f>
        <v>45529</v>
      </c>
      <c r="T1683" s="7" t="str">
        <f t="shared" si="79"/>
        <v>8/18/2024 - 8/25/2024</v>
      </c>
      <c r="U1683" s="7" t="str">
        <f t="shared" si="80"/>
        <v>Time Card</v>
      </c>
      <c r="V1683" s="8" t="str">
        <f>RIGHT(TEXT(Data7[[#This Row],[Date:]],"mmddyyyy"),4)</f>
        <v>2024</v>
      </c>
      <c r="W1683" s="8" t="str">
        <f>MID(TEXT(Data7[[#This Row],[Date:]],"mmddyyyy"),3,2)</f>
        <v>21</v>
      </c>
      <c r="X1683" s="8" t="str">
        <f>LEFT(TEXT(Data7[[#This Row],[Date:]],"mmddyyyy"),2)</f>
        <v>08</v>
      </c>
      <c r="Y1683" s="6">
        <f>DATE(Data7[[#This Row],[Year]],Data7[[#This Row],[Month]],Data7[[#This Row],[Day]])</f>
        <v>45525</v>
      </c>
    </row>
    <row r="1684" spans="1:25" x14ac:dyDescent="0.3">
      <c r="A1684" s="5">
        <v>45527.543370833337</v>
      </c>
      <c r="B1684" s="7" t="s">
        <v>66</v>
      </c>
      <c r="C1684" s="6" t="s">
        <v>2098</v>
      </c>
      <c r="D1684" s="7" t="s">
        <v>2125</v>
      </c>
      <c r="E1684" s="8">
        <v>1</v>
      </c>
      <c r="F1684" s="7">
        <v>7145203</v>
      </c>
      <c r="G1684" s="7" t="s">
        <v>68</v>
      </c>
      <c r="H1684" s="7" t="s">
        <v>756</v>
      </c>
      <c r="I1684" s="7" t="s">
        <v>44</v>
      </c>
      <c r="J1684" s="19" t="str">
        <f>IFERROR(INDEX('Employee Info'!$C$3:$E$200,MATCH(Data7[[#This Row],[Name:]],'Employee Info'!$B$3:$B$200,0),MATCH(Data7[[#This Row],[Hours Type:]],'Employee Info'!$C$2:$E$2,0)),"")</f>
        <v/>
      </c>
      <c r="K1684" s="19" t="str">
        <f>IFERROR(INDEX('Employee Info'!$C$3:$J$200,MATCH(Data7[[#This Row],[Name:]],'Employee Info'!$B$3:$B$200,0),MATCH(Data7[[#Headers],[Truck]],'Employee Info'!$C$2:$J$2,0)),"")</f>
        <v/>
      </c>
      <c r="L1684" s="19" t="str">
        <f>IFERROR(INDEX('Employee Info'!$C$3:$J$200,MATCH(Data7[[#This Row],[Name:]],'Employee Info'!$B$3:$B$200,0),MATCH(Data7[[#Headers],[Phone]],'Employee Info'!$C$2:$J$2,0)),"")</f>
        <v/>
      </c>
      <c r="M1684" s="19" t="str">
        <f>IFERROR(INDEX('Employee Info'!$C$3:$J$200,MATCH(Data7[[#This Row],[Name:]],'Employee Info'!$B$3:$B$200,0),MATCH(Data7[[#Headers],[Tech]],'Employee Info'!$C$2:$J$2,0)),"")</f>
        <v/>
      </c>
      <c r="N1684" s="19" t="str">
        <f>IFERROR(INDEX('Employee Info'!$C$3:$J$200,MATCH(Data7[[#This Row],[Name:]],'Employee Info'!$B$3:$B$200,0),MATCH(Data7[[#Headers],[Other]],'Employee Info'!$C$2:$J$2,0)),"")</f>
        <v/>
      </c>
      <c r="O1684" s="19">
        <f>IFERROR((Data7[[#This Row],[Hours:]]*SUM(Data7[[#This Row],[Rate]:[Other]])),"")</f>
        <v>0</v>
      </c>
      <c r="P1684" s="7" t="str">
        <f>IF(Data7[[#This Row],[WO'#:]]="","Riley #","WO#")</f>
        <v>WO#</v>
      </c>
      <c r="Q1684" s="7">
        <f>IFERROR(WEEKNUM(Data7[[#This Row],[Date:]]),"")</f>
        <v>34</v>
      </c>
      <c r="R1684" s="6">
        <f t="shared" si="78"/>
        <v>45522</v>
      </c>
      <c r="S1684" s="6">
        <f>Data7[[#This Row],[Week Start]]+7</f>
        <v>45529</v>
      </c>
      <c r="T1684" s="7" t="str">
        <f t="shared" si="79"/>
        <v>8/18/2024 - 8/25/2024</v>
      </c>
      <c r="U1684" s="7" t="str">
        <f t="shared" si="80"/>
        <v>Time Card</v>
      </c>
      <c r="V1684" s="8" t="str">
        <f>RIGHT(TEXT(Data7[[#This Row],[Date:]],"mmddyyyy"),4)</f>
        <v>2024</v>
      </c>
      <c r="W1684" s="8" t="str">
        <f>MID(TEXT(Data7[[#This Row],[Date:]],"mmddyyyy"),3,2)</f>
        <v>21</v>
      </c>
      <c r="X1684" s="8" t="str">
        <f>LEFT(TEXT(Data7[[#This Row],[Date:]],"mmddyyyy"),2)</f>
        <v>08</v>
      </c>
      <c r="Y1684" s="6">
        <f>DATE(Data7[[#This Row],[Year]],Data7[[#This Row],[Month]],Data7[[#This Row],[Day]])</f>
        <v>45525</v>
      </c>
    </row>
    <row r="1685" spans="1:25" x14ac:dyDescent="0.3">
      <c r="A1685" s="5">
        <v>45527.560485185182</v>
      </c>
      <c r="B1685" s="7" t="s">
        <v>66</v>
      </c>
      <c r="C1685" s="6" t="s">
        <v>2098</v>
      </c>
      <c r="D1685" s="7" t="s">
        <v>2130</v>
      </c>
      <c r="E1685" s="8">
        <v>1</v>
      </c>
      <c r="F1685" s="7">
        <v>6984733</v>
      </c>
      <c r="G1685" s="7" t="s">
        <v>68</v>
      </c>
      <c r="H1685" s="7" t="s">
        <v>756</v>
      </c>
      <c r="I1685" s="7" t="s">
        <v>45</v>
      </c>
      <c r="J1685" s="19" t="str">
        <f>IFERROR(INDEX('Employee Info'!$C$3:$E$200,MATCH(Data7[[#This Row],[Name:]],'Employee Info'!$B$3:$B$200,0),MATCH(Data7[[#This Row],[Hours Type:]],'Employee Info'!$C$2:$E$2,0)),"")</f>
        <v/>
      </c>
      <c r="K1685" s="19" t="str">
        <f>IFERROR(INDEX('Employee Info'!$C$3:$J$200,MATCH(Data7[[#This Row],[Name:]],'Employee Info'!$B$3:$B$200,0),MATCH(Data7[[#Headers],[Truck]],'Employee Info'!$C$2:$J$2,0)),"")</f>
        <v/>
      </c>
      <c r="L1685" s="19" t="str">
        <f>IFERROR(INDEX('Employee Info'!$C$3:$J$200,MATCH(Data7[[#This Row],[Name:]],'Employee Info'!$B$3:$B$200,0),MATCH(Data7[[#Headers],[Phone]],'Employee Info'!$C$2:$J$2,0)),"")</f>
        <v/>
      </c>
      <c r="M1685" s="19" t="str">
        <f>IFERROR(INDEX('Employee Info'!$C$3:$J$200,MATCH(Data7[[#This Row],[Name:]],'Employee Info'!$B$3:$B$200,0),MATCH(Data7[[#Headers],[Tech]],'Employee Info'!$C$2:$J$2,0)),"")</f>
        <v/>
      </c>
      <c r="N1685" s="19" t="str">
        <f>IFERROR(INDEX('Employee Info'!$C$3:$J$200,MATCH(Data7[[#This Row],[Name:]],'Employee Info'!$B$3:$B$200,0),MATCH(Data7[[#Headers],[Other]],'Employee Info'!$C$2:$J$2,0)),"")</f>
        <v/>
      </c>
      <c r="O1685" s="19">
        <f>IFERROR((Data7[[#This Row],[Hours:]]*SUM(Data7[[#This Row],[Rate]:[Other]])),"")</f>
        <v>0</v>
      </c>
      <c r="P1685" s="7" t="str">
        <f>IF(Data7[[#This Row],[WO'#:]]="","Riley #","WO#")</f>
        <v>WO#</v>
      </c>
      <c r="Q1685" s="7">
        <f>IFERROR(WEEKNUM(Data7[[#This Row],[Date:]]),"")</f>
        <v>34</v>
      </c>
      <c r="R1685" s="6">
        <f t="shared" si="78"/>
        <v>45522</v>
      </c>
      <c r="S1685" s="6">
        <f>Data7[[#This Row],[Week Start]]+7</f>
        <v>45529</v>
      </c>
      <c r="T1685" s="7" t="str">
        <f t="shared" si="79"/>
        <v>8/18/2024 - 8/25/2024</v>
      </c>
      <c r="U1685" s="7" t="str">
        <f t="shared" si="80"/>
        <v>Time Card</v>
      </c>
      <c r="V1685" s="8" t="str">
        <f>RIGHT(TEXT(Data7[[#This Row],[Date:]],"mmddyyyy"),4)</f>
        <v>2024</v>
      </c>
      <c r="W1685" s="8" t="str">
        <f>MID(TEXT(Data7[[#This Row],[Date:]],"mmddyyyy"),3,2)</f>
        <v>21</v>
      </c>
      <c r="X1685" s="8" t="str">
        <f>LEFT(TEXT(Data7[[#This Row],[Date:]],"mmddyyyy"),2)</f>
        <v>08</v>
      </c>
      <c r="Y1685" s="6">
        <f>DATE(Data7[[#This Row],[Year]],Data7[[#This Row],[Month]],Data7[[#This Row],[Day]])</f>
        <v>45525</v>
      </c>
    </row>
    <row r="1686" spans="1:25" x14ac:dyDescent="0.3">
      <c r="A1686" s="5">
        <v>45527.560611342589</v>
      </c>
      <c r="B1686" s="7" t="s">
        <v>66</v>
      </c>
      <c r="C1686" s="6" t="s">
        <v>2098</v>
      </c>
      <c r="D1686" s="7" t="s">
        <v>2130</v>
      </c>
      <c r="E1686" s="8">
        <v>3</v>
      </c>
      <c r="F1686" s="7">
        <v>6984733</v>
      </c>
      <c r="G1686" s="7" t="s">
        <v>68</v>
      </c>
      <c r="H1686" s="7" t="s">
        <v>756</v>
      </c>
      <c r="I1686" s="7" t="s">
        <v>44</v>
      </c>
      <c r="J1686" s="19" t="str">
        <f>IFERROR(INDEX('Employee Info'!$C$3:$E$200,MATCH(Data7[[#This Row],[Name:]],'Employee Info'!$B$3:$B$200,0),MATCH(Data7[[#This Row],[Hours Type:]],'Employee Info'!$C$2:$E$2,0)),"")</f>
        <v/>
      </c>
      <c r="K1686" s="19" t="str">
        <f>IFERROR(INDEX('Employee Info'!$C$3:$J$200,MATCH(Data7[[#This Row],[Name:]],'Employee Info'!$B$3:$B$200,0),MATCH(Data7[[#Headers],[Truck]],'Employee Info'!$C$2:$J$2,0)),"")</f>
        <v/>
      </c>
      <c r="L1686" s="19" t="str">
        <f>IFERROR(INDEX('Employee Info'!$C$3:$J$200,MATCH(Data7[[#This Row],[Name:]],'Employee Info'!$B$3:$B$200,0),MATCH(Data7[[#Headers],[Phone]],'Employee Info'!$C$2:$J$2,0)),"")</f>
        <v/>
      </c>
      <c r="M1686" s="19" t="str">
        <f>IFERROR(INDEX('Employee Info'!$C$3:$J$200,MATCH(Data7[[#This Row],[Name:]],'Employee Info'!$B$3:$B$200,0),MATCH(Data7[[#Headers],[Tech]],'Employee Info'!$C$2:$J$2,0)),"")</f>
        <v/>
      </c>
      <c r="N1686" s="19" t="str">
        <f>IFERROR(INDEX('Employee Info'!$C$3:$J$200,MATCH(Data7[[#This Row],[Name:]],'Employee Info'!$B$3:$B$200,0),MATCH(Data7[[#Headers],[Other]],'Employee Info'!$C$2:$J$2,0)),"")</f>
        <v/>
      </c>
      <c r="O1686" s="19">
        <f>IFERROR((Data7[[#This Row],[Hours:]]*SUM(Data7[[#This Row],[Rate]:[Other]])),"")</f>
        <v>0</v>
      </c>
      <c r="P1686" s="7" t="str">
        <f>IF(Data7[[#This Row],[WO'#:]]="","Riley #","WO#")</f>
        <v>WO#</v>
      </c>
      <c r="Q1686" s="7">
        <f>IFERROR(WEEKNUM(Data7[[#This Row],[Date:]]),"")</f>
        <v>34</v>
      </c>
      <c r="R1686" s="6">
        <f t="shared" si="78"/>
        <v>45522</v>
      </c>
      <c r="S1686" s="6">
        <f>Data7[[#This Row],[Week Start]]+7</f>
        <v>45529</v>
      </c>
      <c r="T1686" s="7" t="str">
        <f t="shared" si="79"/>
        <v>8/18/2024 - 8/25/2024</v>
      </c>
      <c r="U1686" s="7" t="str">
        <f t="shared" si="80"/>
        <v>Time Card</v>
      </c>
      <c r="V1686" s="8" t="str">
        <f>RIGHT(TEXT(Data7[[#This Row],[Date:]],"mmddyyyy"),4)</f>
        <v>2024</v>
      </c>
      <c r="W1686" s="8" t="str">
        <f>MID(TEXT(Data7[[#This Row],[Date:]],"mmddyyyy"),3,2)</f>
        <v>21</v>
      </c>
      <c r="X1686" s="8" t="str">
        <f>LEFT(TEXT(Data7[[#This Row],[Date:]],"mmddyyyy"),2)</f>
        <v>08</v>
      </c>
      <c r="Y1686" s="6">
        <f>DATE(Data7[[#This Row],[Year]],Data7[[#This Row],[Month]],Data7[[#This Row],[Day]])</f>
        <v>45525</v>
      </c>
    </row>
    <row r="1687" spans="1:25" x14ac:dyDescent="0.3">
      <c r="A1687" s="5">
        <v>45526.575036921298</v>
      </c>
      <c r="B1687" s="7" t="s">
        <v>35</v>
      </c>
      <c r="C1687" s="6" t="s">
        <v>2106</v>
      </c>
      <c r="D1687" s="7" t="s">
        <v>2105</v>
      </c>
      <c r="E1687" s="8">
        <v>5</v>
      </c>
      <c r="F1687" s="7" t="s">
        <v>68</v>
      </c>
      <c r="G1687" s="7" t="s">
        <v>68</v>
      </c>
      <c r="H1687" s="7" t="s">
        <v>1948</v>
      </c>
      <c r="I1687" s="7" t="s">
        <v>44</v>
      </c>
      <c r="J1687" s="19" t="str">
        <f>IFERROR(INDEX('Employee Info'!$C$3:$E$200,MATCH(Data7[[#This Row],[Name:]],'Employee Info'!$B$3:$B$200,0),MATCH(Data7[[#This Row],[Hours Type:]],'Employee Info'!$C$2:$E$2,0)),"")</f>
        <v/>
      </c>
      <c r="K1687" s="19" t="str">
        <f>IFERROR(INDEX('Employee Info'!$C$3:$J$200,MATCH(Data7[[#This Row],[Name:]],'Employee Info'!$B$3:$B$200,0),MATCH(Data7[[#Headers],[Truck]],'Employee Info'!$C$2:$J$2,0)),"")</f>
        <v/>
      </c>
      <c r="L1687" s="19" t="str">
        <f>IFERROR(INDEX('Employee Info'!$C$3:$J$200,MATCH(Data7[[#This Row],[Name:]],'Employee Info'!$B$3:$B$200,0),MATCH(Data7[[#Headers],[Phone]],'Employee Info'!$C$2:$J$2,0)),"")</f>
        <v/>
      </c>
      <c r="M1687" s="19" t="str">
        <f>IFERROR(INDEX('Employee Info'!$C$3:$J$200,MATCH(Data7[[#This Row],[Name:]],'Employee Info'!$B$3:$B$200,0),MATCH(Data7[[#Headers],[Tech]],'Employee Info'!$C$2:$J$2,0)),"")</f>
        <v/>
      </c>
      <c r="N1687" s="19" t="str">
        <f>IFERROR(INDEX('Employee Info'!$C$3:$J$200,MATCH(Data7[[#This Row],[Name:]],'Employee Info'!$B$3:$B$200,0),MATCH(Data7[[#Headers],[Other]],'Employee Info'!$C$2:$J$2,0)),"")</f>
        <v/>
      </c>
      <c r="O1687" s="19">
        <f>IFERROR((Data7[[#This Row],[Hours:]]*SUM(Data7[[#This Row],[Rate]:[Other]])),"")</f>
        <v>0</v>
      </c>
      <c r="P1687" s="7" t="str">
        <f>IF(Data7[[#This Row],[WO'#:]]="","Riley #","WO#")</f>
        <v>Riley #</v>
      </c>
      <c r="Q1687" s="7">
        <f>IFERROR(WEEKNUM(Data7[[#This Row],[Date:]]),"")</f>
        <v>34</v>
      </c>
      <c r="R1687" s="6">
        <f t="shared" si="78"/>
        <v>45522</v>
      </c>
      <c r="S1687" s="6">
        <f>Data7[[#This Row],[Week Start]]+7</f>
        <v>45529</v>
      </c>
      <c r="T1687" s="7" t="str">
        <f t="shared" si="79"/>
        <v>8/18/2024 - 8/25/2024</v>
      </c>
      <c r="U1687" s="7" t="str">
        <f t="shared" si="80"/>
        <v>Time Card</v>
      </c>
      <c r="V1687" s="8" t="str">
        <f>RIGHT(TEXT(Data7[[#This Row],[Date:]],"mmddyyyy"),4)</f>
        <v>2024</v>
      </c>
      <c r="W1687" s="8" t="str">
        <f>MID(TEXT(Data7[[#This Row],[Date:]],"mmddyyyy"),3,2)</f>
        <v>22</v>
      </c>
      <c r="X1687" s="8" t="str">
        <f>LEFT(TEXT(Data7[[#This Row],[Date:]],"mmddyyyy"),2)</f>
        <v>08</v>
      </c>
      <c r="Y1687" s="6">
        <f>DATE(Data7[[#This Row],[Year]],Data7[[#This Row],[Month]],Data7[[#This Row],[Day]])</f>
        <v>45526</v>
      </c>
    </row>
    <row r="1688" spans="1:25" x14ac:dyDescent="0.3">
      <c r="A1688" s="5">
        <v>45526.578322453701</v>
      </c>
      <c r="B1688" s="7" t="s">
        <v>35</v>
      </c>
      <c r="C1688" s="6" t="s">
        <v>2106</v>
      </c>
      <c r="D1688" s="7" t="s">
        <v>2107</v>
      </c>
      <c r="E1688" s="8">
        <v>3</v>
      </c>
      <c r="F1688" s="7">
        <v>7134585</v>
      </c>
      <c r="G1688" s="7" t="s">
        <v>68</v>
      </c>
      <c r="H1688" s="7" t="s">
        <v>756</v>
      </c>
      <c r="I1688" s="7" t="s">
        <v>44</v>
      </c>
      <c r="J1688" s="19" t="str">
        <f>IFERROR(INDEX('Employee Info'!$C$3:$E$200,MATCH(Data7[[#This Row],[Name:]],'Employee Info'!$B$3:$B$200,0),MATCH(Data7[[#This Row],[Hours Type:]],'Employee Info'!$C$2:$E$2,0)),"")</f>
        <v/>
      </c>
      <c r="K1688" s="19" t="str">
        <f>IFERROR(INDEX('Employee Info'!$C$3:$J$200,MATCH(Data7[[#This Row],[Name:]],'Employee Info'!$B$3:$B$200,0),MATCH(Data7[[#Headers],[Truck]],'Employee Info'!$C$2:$J$2,0)),"")</f>
        <v/>
      </c>
      <c r="L1688" s="19" t="str">
        <f>IFERROR(INDEX('Employee Info'!$C$3:$J$200,MATCH(Data7[[#This Row],[Name:]],'Employee Info'!$B$3:$B$200,0),MATCH(Data7[[#Headers],[Phone]],'Employee Info'!$C$2:$J$2,0)),"")</f>
        <v/>
      </c>
      <c r="M1688" s="19" t="str">
        <f>IFERROR(INDEX('Employee Info'!$C$3:$J$200,MATCH(Data7[[#This Row],[Name:]],'Employee Info'!$B$3:$B$200,0),MATCH(Data7[[#Headers],[Tech]],'Employee Info'!$C$2:$J$2,0)),"")</f>
        <v/>
      </c>
      <c r="N1688" s="19" t="str">
        <f>IFERROR(INDEX('Employee Info'!$C$3:$J$200,MATCH(Data7[[#This Row],[Name:]],'Employee Info'!$B$3:$B$200,0),MATCH(Data7[[#Headers],[Other]],'Employee Info'!$C$2:$J$2,0)),"")</f>
        <v/>
      </c>
      <c r="O1688" s="19">
        <f>IFERROR((Data7[[#This Row],[Hours:]]*SUM(Data7[[#This Row],[Rate]:[Other]])),"")</f>
        <v>0</v>
      </c>
      <c r="P1688" s="7" t="str">
        <f>IF(Data7[[#This Row],[WO'#:]]="","Riley #","WO#")</f>
        <v>WO#</v>
      </c>
      <c r="Q1688" s="7">
        <f>IFERROR(WEEKNUM(Data7[[#This Row],[Date:]]),"")</f>
        <v>34</v>
      </c>
      <c r="R1688" s="6">
        <f t="shared" si="78"/>
        <v>45522</v>
      </c>
      <c r="S1688" s="6">
        <f>Data7[[#This Row],[Week Start]]+7</f>
        <v>45529</v>
      </c>
      <c r="T1688" s="7" t="str">
        <f t="shared" si="79"/>
        <v>8/18/2024 - 8/25/2024</v>
      </c>
      <c r="U1688" s="7" t="str">
        <f t="shared" si="80"/>
        <v>Time Card</v>
      </c>
      <c r="V1688" s="8" t="str">
        <f>RIGHT(TEXT(Data7[[#This Row],[Date:]],"mmddyyyy"),4)</f>
        <v>2024</v>
      </c>
      <c r="W1688" s="8" t="str">
        <f>MID(TEXT(Data7[[#This Row],[Date:]],"mmddyyyy"),3,2)</f>
        <v>22</v>
      </c>
      <c r="X1688" s="8" t="str">
        <f>LEFT(TEXT(Data7[[#This Row],[Date:]],"mmddyyyy"),2)</f>
        <v>08</v>
      </c>
      <c r="Y1688" s="6">
        <f>DATE(Data7[[#This Row],[Year]],Data7[[#This Row],[Month]],Data7[[#This Row],[Day]])</f>
        <v>45526</v>
      </c>
    </row>
    <row r="1689" spans="1:25" x14ac:dyDescent="0.3">
      <c r="A1689" s="5">
        <v>45526.579835879631</v>
      </c>
      <c r="B1689" s="7" t="s">
        <v>31</v>
      </c>
      <c r="C1689" s="6" t="s">
        <v>2106</v>
      </c>
      <c r="D1689" s="7" t="s">
        <v>2108</v>
      </c>
      <c r="E1689" s="8">
        <v>2</v>
      </c>
      <c r="F1689" s="7" t="s">
        <v>68</v>
      </c>
      <c r="G1689" s="7" t="s">
        <v>68</v>
      </c>
      <c r="H1689" s="7" t="s">
        <v>2097</v>
      </c>
      <c r="I1689" s="7" t="s">
        <v>44</v>
      </c>
      <c r="J1689" s="19" t="str">
        <f>IFERROR(INDEX('Employee Info'!$C$3:$E$200,MATCH(Data7[[#This Row],[Name:]],'Employee Info'!$B$3:$B$200,0),MATCH(Data7[[#This Row],[Hours Type:]],'Employee Info'!$C$2:$E$2,0)),"")</f>
        <v/>
      </c>
      <c r="K1689" s="19" t="str">
        <f>IFERROR(INDEX('Employee Info'!$C$3:$J$200,MATCH(Data7[[#This Row],[Name:]],'Employee Info'!$B$3:$B$200,0),MATCH(Data7[[#Headers],[Truck]],'Employee Info'!$C$2:$J$2,0)),"")</f>
        <v/>
      </c>
      <c r="L1689" s="19" t="str">
        <f>IFERROR(INDEX('Employee Info'!$C$3:$J$200,MATCH(Data7[[#This Row],[Name:]],'Employee Info'!$B$3:$B$200,0),MATCH(Data7[[#Headers],[Phone]],'Employee Info'!$C$2:$J$2,0)),"")</f>
        <v/>
      </c>
      <c r="M1689" s="19" t="str">
        <f>IFERROR(INDEX('Employee Info'!$C$3:$J$200,MATCH(Data7[[#This Row],[Name:]],'Employee Info'!$B$3:$B$200,0),MATCH(Data7[[#Headers],[Tech]],'Employee Info'!$C$2:$J$2,0)),"")</f>
        <v/>
      </c>
      <c r="N1689" s="19" t="str">
        <f>IFERROR(INDEX('Employee Info'!$C$3:$J$200,MATCH(Data7[[#This Row],[Name:]],'Employee Info'!$B$3:$B$200,0),MATCH(Data7[[#Headers],[Other]],'Employee Info'!$C$2:$J$2,0)),"")</f>
        <v/>
      </c>
      <c r="O1689" s="19">
        <f>IFERROR((Data7[[#This Row],[Hours:]]*SUM(Data7[[#This Row],[Rate]:[Other]])),"")</f>
        <v>0</v>
      </c>
      <c r="P1689" s="7" t="str">
        <f>IF(Data7[[#This Row],[WO'#:]]="","Riley #","WO#")</f>
        <v>Riley #</v>
      </c>
      <c r="Q1689" s="7">
        <f>IFERROR(WEEKNUM(Data7[[#This Row],[Date:]]),"")</f>
        <v>34</v>
      </c>
      <c r="R1689" s="6">
        <f t="shared" si="78"/>
        <v>45522</v>
      </c>
      <c r="S1689" s="6">
        <f>Data7[[#This Row],[Week Start]]+7</f>
        <v>45529</v>
      </c>
      <c r="T1689" s="7" t="str">
        <f t="shared" si="79"/>
        <v>8/18/2024 - 8/25/2024</v>
      </c>
      <c r="U1689" s="7" t="str">
        <f t="shared" si="80"/>
        <v>Time Card</v>
      </c>
      <c r="V1689" s="8" t="str">
        <f>RIGHT(TEXT(Data7[[#This Row],[Date:]],"mmddyyyy"),4)</f>
        <v>2024</v>
      </c>
      <c r="W1689" s="8" t="str">
        <f>MID(TEXT(Data7[[#This Row],[Date:]],"mmddyyyy"),3,2)</f>
        <v>22</v>
      </c>
      <c r="X1689" s="8" t="str">
        <f>LEFT(TEXT(Data7[[#This Row],[Date:]],"mmddyyyy"),2)</f>
        <v>08</v>
      </c>
      <c r="Y1689" s="6">
        <f>DATE(Data7[[#This Row],[Year]],Data7[[#This Row],[Month]],Data7[[#This Row],[Day]])</f>
        <v>45526</v>
      </c>
    </row>
    <row r="1690" spans="1:25" x14ac:dyDescent="0.3">
      <c r="A1690" s="5">
        <v>45526.579919560187</v>
      </c>
      <c r="B1690" s="7" t="s">
        <v>34</v>
      </c>
      <c r="C1690" s="6" t="s">
        <v>2106</v>
      </c>
      <c r="D1690" s="7" t="s">
        <v>2108</v>
      </c>
      <c r="E1690" s="8">
        <v>2</v>
      </c>
      <c r="F1690" s="7" t="s">
        <v>68</v>
      </c>
      <c r="G1690" s="7" t="s">
        <v>68</v>
      </c>
      <c r="H1690" s="7" t="s">
        <v>2097</v>
      </c>
      <c r="I1690" s="7" t="s">
        <v>44</v>
      </c>
      <c r="J1690" s="19" t="str">
        <f>IFERROR(INDEX('Employee Info'!$C$3:$E$200,MATCH(Data7[[#This Row],[Name:]],'Employee Info'!$B$3:$B$200,0),MATCH(Data7[[#This Row],[Hours Type:]],'Employee Info'!$C$2:$E$2,0)),"")</f>
        <v/>
      </c>
      <c r="K1690" s="19" t="str">
        <f>IFERROR(INDEX('Employee Info'!$C$3:$J$200,MATCH(Data7[[#This Row],[Name:]],'Employee Info'!$B$3:$B$200,0),MATCH(Data7[[#Headers],[Truck]],'Employee Info'!$C$2:$J$2,0)),"")</f>
        <v/>
      </c>
      <c r="L1690" s="19" t="str">
        <f>IFERROR(INDEX('Employee Info'!$C$3:$J$200,MATCH(Data7[[#This Row],[Name:]],'Employee Info'!$B$3:$B$200,0),MATCH(Data7[[#Headers],[Phone]],'Employee Info'!$C$2:$J$2,0)),"")</f>
        <v/>
      </c>
      <c r="M1690" s="19" t="str">
        <f>IFERROR(INDEX('Employee Info'!$C$3:$J$200,MATCH(Data7[[#This Row],[Name:]],'Employee Info'!$B$3:$B$200,0),MATCH(Data7[[#Headers],[Tech]],'Employee Info'!$C$2:$J$2,0)),"")</f>
        <v/>
      </c>
      <c r="N1690" s="19" t="str">
        <f>IFERROR(INDEX('Employee Info'!$C$3:$J$200,MATCH(Data7[[#This Row],[Name:]],'Employee Info'!$B$3:$B$200,0),MATCH(Data7[[#Headers],[Other]],'Employee Info'!$C$2:$J$2,0)),"")</f>
        <v/>
      </c>
      <c r="O1690" s="19">
        <f>IFERROR((Data7[[#This Row],[Hours:]]*SUM(Data7[[#This Row],[Rate]:[Other]])),"")</f>
        <v>0</v>
      </c>
      <c r="P1690" s="7" t="str">
        <f>IF(Data7[[#This Row],[WO'#:]]="","Riley #","WO#")</f>
        <v>Riley #</v>
      </c>
      <c r="Q1690" s="7">
        <f>IFERROR(WEEKNUM(Data7[[#This Row],[Date:]]),"")</f>
        <v>34</v>
      </c>
      <c r="R1690" s="6">
        <f t="shared" si="78"/>
        <v>45522</v>
      </c>
      <c r="S1690" s="6">
        <f>Data7[[#This Row],[Week Start]]+7</f>
        <v>45529</v>
      </c>
      <c r="T1690" s="7" t="str">
        <f t="shared" si="79"/>
        <v>8/18/2024 - 8/25/2024</v>
      </c>
      <c r="U1690" s="7" t="str">
        <f t="shared" si="80"/>
        <v>Time Card</v>
      </c>
      <c r="V1690" s="8" t="str">
        <f>RIGHT(TEXT(Data7[[#This Row],[Date:]],"mmddyyyy"),4)</f>
        <v>2024</v>
      </c>
      <c r="W1690" s="8" t="str">
        <f>MID(TEXT(Data7[[#This Row],[Date:]],"mmddyyyy"),3,2)</f>
        <v>22</v>
      </c>
      <c r="X1690" s="8" t="str">
        <f>LEFT(TEXT(Data7[[#This Row],[Date:]],"mmddyyyy"),2)</f>
        <v>08</v>
      </c>
      <c r="Y1690" s="6">
        <f>DATE(Data7[[#This Row],[Year]],Data7[[#This Row],[Month]],Data7[[#This Row],[Day]])</f>
        <v>45526</v>
      </c>
    </row>
    <row r="1691" spans="1:25" x14ac:dyDescent="0.3">
      <c r="A1691" s="5">
        <v>45526.580699652775</v>
      </c>
      <c r="B1691" s="7" t="s">
        <v>34</v>
      </c>
      <c r="C1691" s="6" t="s">
        <v>2106</v>
      </c>
      <c r="D1691" s="7" t="s">
        <v>2109</v>
      </c>
      <c r="E1691" s="8">
        <v>3</v>
      </c>
      <c r="F1691" s="7">
        <v>7144401</v>
      </c>
      <c r="G1691" s="7" t="s">
        <v>68</v>
      </c>
      <c r="H1691" s="7" t="s">
        <v>756</v>
      </c>
      <c r="I1691" s="7" t="s">
        <v>44</v>
      </c>
      <c r="J1691" s="19" t="str">
        <f>IFERROR(INDEX('Employee Info'!$C$3:$E$200,MATCH(Data7[[#This Row],[Name:]],'Employee Info'!$B$3:$B$200,0),MATCH(Data7[[#This Row],[Hours Type:]],'Employee Info'!$C$2:$E$2,0)),"")</f>
        <v/>
      </c>
      <c r="K1691" s="19" t="str">
        <f>IFERROR(INDEX('Employee Info'!$C$3:$J$200,MATCH(Data7[[#This Row],[Name:]],'Employee Info'!$B$3:$B$200,0),MATCH(Data7[[#Headers],[Truck]],'Employee Info'!$C$2:$J$2,0)),"")</f>
        <v/>
      </c>
      <c r="L1691" s="19" t="str">
        <f>IFERROR(INDEX('Employee Info'!$C$3:$J$200,MATCH(Data7[[#This Row],[Name:]],'Employee Info'!$B$3:$B$200,0),MATCH(Data7[[#Headers],[Phone]],'Employee Info'!$C$2:$J$2,0)),"")</f>
        <v/>
      </c>
      <c r="M1691" s="19" t="str">
        <f>IFERROR(INDEX('Employee Info'!$C$3:$J$200,MATCH(Data7[[#This Row],[Name:]],'Employee Info'!$B$3:$B$200,0),MATCH(Data7[[#Headers],[Tech]],'Employee Info'!$C$2:$J$2,0)),"")</f>
        <v/>
      </c>
      <c r="N1691" s="19" t="str">
        <f>IFERROR(INDEX('Employee Info'!$C$3:$J$200,MATCH(Data7[[#This Row],[Name:]],'Employee Info'!$B$3:$B$200,0),MATCH(Data7[[#Headers],[Other]],'Employee Info'!$C$2:$J$2,0)),"")</f>
        <v/>
      </c>
      <c r="O1691" s="19">
        <f>IFERROR((Data7[[#This Row],[Hours:]]*SUM(Data7[[#This Row],[Rate]:[Other]])),"")</f>
        <v>0</v>
      </c>
      <c r="P1691" s="7" t="str">
        <f>IF(Data7[[#This Row],[WO'#:]]="","Riley #","WO#")</f>
        <v>WO#</v>
      </c>
      <c r="Q1691" s="7">
        <f>IFERROR(WEEKNUM(Data7[[#This Row],[Date:]]),"")</f>
        <v>34</v>
      </c>
      <c r="R1691" s="6">
        <f t="shared" si="78"/>
        <v>45522</v>
      </c>
      <c r="S1691" s="6">
        <f>Data7[[#This Row],[Week Start]]+7</f>
        <v>45529</v>
      </c>
      <c r="T1691" s="7" t="str">
        <f t="shared" si="79"/>
        <v>8/18/2024 - 8/25/2024</v>
      </c>
      <c r="U1691" s="7" t="str">
        <f t="shared" si="80"/>
        <v>Time Card</v>
      </c>
      <c r="V1691" s="8" t="str">
        <f>RIGHT(TEXT(Data7[[#This Row],[Date:]],"mmddyyyy"),4)</f>
        <v>2024</v>
      </c>
      <c r="W1691" s="8" t="str">
        <f>MID(TEXT(Data7[[#This Row],[Date:]],"mmddyyyy"),3,2)</f>
        <v>22</v>
      </c>
      <c r="X1691" s="8" t="str">
        <f>LEFT(TEXT(Data7[[#This Row],[Date:]],"mmddyyyy"),2)</f>
        <v>08</v>
      </c>
      <c r="Y1691" s="6">
        <f>DATE(Data7[[#This Row],[Year]],Data7[[#This Row],[Month]],Data7[[#This Row],[Day]])</f>
        <v>45526</v>
      </c>
    </row>
    <row r="1692" spans="1:25" x14ac:dyDescent="0.3">
      <c r="A1692" s="5">
        <v>45526.580835995373</v>
      </c>
      <c r="B1692" s="7" t="s">
        <v>31</v>
      </c>
      <c r="C1692" s="6" t="s">
        <v>2106</v>
      </c>
      <c r="D1692" s="7" t="s">
        <v>2109</v>
      </c>
      <c r="E1692" s="8">
        <v>3</v>
      </c>
      <c r="F1692" s="7">
        <v>7144401</v>
      </c>
      <c r="G1692" s="7" t="s">
        <v>68</v>
      </c>
      <c r="H1692" s="7" t="s">
        <v>756</v>
      </c>
      <c r="I1692" s="7" t="s">
        <v>44</v>
      </c>
      <c r="J1692" s="19" t="str">
        <f>IFERROR(INDEX('Employee Info'!$C$3:$E$200,MATCH(Data7[[#This Row],[Name:]],'Employee Info'!$B$3:$B$200,0),MATCH(Data7[[#This Row],[Hours Type:]],'Employee Info'!$C$2:$E$2,0)),"")</f>
        <v/>
      </c>
      <c r="K1692" s="19" t="str">
        <f>IFERROR(INDEX('Employee Info'!$C$3:$J$200,MATCH(Data7[[#This Row],[Name:]],'Employee Info'!$B$3:$B$200,0),MATCH(Data7[[#Headers],[Truck]],'Employee Info'!$C$2:$J$2,0)),"")</f>
        <v/>
      </c>
      <c r="L1692" s="19" t="str">
        <f>IFERROR(INDEX('Employee Info'!$C$3:$J$200,MATCH(Data7[[#This Row],[Name:]],'Employee Info'!$B$3:$B$200,0),MATCH(Data7[[#Headers],[Phone]],'Employee Info'!$C$2:$J$2,0)),"")</f>
        <v/>
      </c>
      <c r="M1692" s="19" t="str">
        <f>IFERROR(INDEX('Employee Info'!$C$3:$J$200,MATCH(Data7[[#This Row],[Name:]],'Employee Info'!$B$3:$B$200,0),MATCH(Data7[[#Headers],[Tech]],'Employee Info'!$C$2:$J$2,0)),"")</f>
        <v/>
      </c>
      <c r="N1692" s="19" t="str">
        <f>IFERROR(INDEX('Employee Info'!$C$3:$J$200,MATCH(Data7[[#This Row],[Name:]],'Employee Info'!$B$3:$B$200,0),MATCH(Data7[[#Headers],[Other]],'Employee Info'!$C$2:$J$2,0)),"")</f>
        <v/>
      </c>
      <c r="O1692" s="19">
        <f>IFERROR((Data7[[#This Row],[Hours:]]*SUM(Data7[[#This Row],[Rate]:[Other]])),"")</f>
        <v>0</v>
      </c>
      <c r="P1692" s="7" t="str">
        <f>IF(Data7[[#This Row],[WO'#:]]="","Riley #","WO#")</f>
        <v>WO#</v>
      </c>
      <c r="Q1692" s="7">
        <f>IFERROR(WEEKNUM(Data7[[#This Row],[Date:]]),"")</f>
        <v>34</v>
      </c>
      <c r="R1692" s="6">
        <f t="shared" si="78"/>
        <v>45522</v>
      </c>
      <c r="S1692" s="6">
        <f>Data7[[#This Row],[Week Start]]+7</f>
        <v>45529</v>
      </c>
      <c r="T1692" s="7" t="str">
        <f t="shared" si="79"/>
        <v>8/18/2024 - 8/25/2024</v>
      </c>
      <c r="U1692" s="7" t="str">
        <f t="shared" si="80"/>
        <v>Time Card</v>
      </c>
      <c r="V1692" s="8" t="str">
        <f>RIGHT(TEXT(Data7[[#This Row],[Date:]],"mmddyyyy"),4)</f>
        <v>2024</v>
      </c>
      <c r="W1692" s="8" t="str">
        <f>MID(TEXT(Data7[[#This Row],[Date:]],"mmddyyyy"),3,2)</f>
        <v>22</v>
      </c>
      <c r="X1692" s="8" t="str">
        <f>LEFT(TEXT(Data7[[#This Row],[Date:]],"mmddyyyy"),2)</f>
        <v>08</v>
      </c>
      <c r="Y1692" s="6">
        <f>DATE(Data7[[#This Row],[Year]],Data7[[#This Row],[Month]],Data7[[#This Row],[Day]])</f>
        <v>45526</v>
      </c>
    </row>
    <row r="1693" spans="1:25" x14ac:dyDescent="0.3">
      <c r="A1693" s="5">
        <v>45526.581506249997</v>
      </c>
      <c r="B1693" s="7" t="s">
        <v>31</v>
      </c>
      <c r="C1693" s="6" t="s">
        <v>2106</v>
      </c>
      <c r="D1693" s="7" t="s">
        <v>2110</v>
      </c>
      <c r="E1693" s="8">
        <v>3</v>
      </c>
      <c r="F1693" s="7">
        <v>7145203</v>
      </c>
      <c r="G1693" s="7" t="s">
        <v>68</v>
      </c>
      <c r="H1693" s="7" t="s">
        <v>756</v>
      </c>
      <c r="I1693" s="7" t="s">
        <v>44</v>
      </c>
      <c r="J1693" s="19" t="str">
        <f>IFERROR(INDEX('Employee Info'!$C$3:$E$200,MATCH(Data7[[#This Row],[Name:]],'Employee Info'!$B$3:$B$200,0),MATCH(Data7[[#This Row],[Hours Type:]],'Employee Info'!$C$2:$E$2,0)),"")</f>
        <v/>
      </c>
      <c r="K1693" s="19" t="str">
        <f>IFERROR(INDEX('Employee Info'!$C$3:$J$200,MATCH(Data7[[#This Row],[Name:]],'Employee Info'!$B$3:$B$200,0),MATCH(Data7[[#Headers],[Truck]],'Employee Info'!$C$2:$J$2,0)),"")</f>
        <v/>
      </c>
      <c r="L1693" s="19" t="str">
        <f>IFERROR(INDEX('Employee Info'!$C$3:$J$200,MATCH(Data7[[#This Row],[Name:]],'Employee Info'!$B$3:$B$200,0),MATCH(Data7[[#Headers],[Phone]],'Employee Info'!$C$2:$J$2,0)),"")</f>
        <v/>
      </c>
      <c r="M1693" s="19" t="str">
        <f>IFERROR(INDEX('Employee Info'!$C$3:$J$200,MATCH(Data7[[#This Row],[Name:]],'Employee Info'!$B$3:$B$200,0),MATCH(Data7[[#Headers],[Tech]],'Employee Info'!$C$2:$J$2,0)),"")</f>
        <v/>
      </c>
      <c r="N1693" s="19" t="str">
        <f>IFERROR(INDEX('Employee Info'!$C$3:$J$200,MATCH(Data7[[#This Row],[Name:]],'Employee Info'!$B$3:$B$200,0),MATCH(Data7[[#Headers],[Other]],'Employee Info'!$C$2:$J$2,0)),"")</f>
        <v/>
      </c>
      <c r="O1693" s="19">
        <f>IFERROR((Data7[[#This Row],[Hours:]]*SUM(Data7[[#This Row],[Rate]:[Other]])),"")</f>
        <v>0</v>
      </c>
      <c r="P1693" s="7" t="str">
        <f>IF(Data7[[#This Row],[WO'#:]]="","Riley #","WO#")</f>
        <v>WO#</v>
      </c>
      <c r="Q1693" s="7">
        <f>IFERROR(WEEKNUM(Data7[[#This Row],[Date:]]),"")</f>
        <v>34</v>
      </c>
      <c r="R1693" s="6">
        <f t="shared" si="78"/>
        <v>45522</v>
      </c>
      <c r="S1693" s="6">
        <f>Data7[[#This Row],[Week Start]]+7</f>
        <v>45529</v>
      </c>
      <c r="T1693" s="7" t="str">
        <f t="shared" si="79"/>
        <v>8/18/2024 - 8/25/2024</v>
      </c>
      <c r="U1693" s="7" t="str">
        <f t="shared" si="80"/>
        <v>Time Card</v>
      </c>
      <c r="V1693" s="8" t="str">
        <f>RIGHT(TEXT(Data7[[#This Row],[Date:]],"mmddyyyy"),4)</f>
        <v>2024</v>
      </c>
      <c r="W1693" s="8" t="str">
        <f>MID(TEXT(Data7[[#This Row],[Date:]],"mmddyyyy"),3,2)</f>
        <v>22</v>
      </c>
      <c r="X1693" s="8" t="str">
        <f>LEFT(TEXT(Data7[[#This Row],[Date:]],"mmddyyyy"),2)</f>
        <v>08</v>
      </c>
      <c r="Y1693" s="6">
        <f>DATE(Data7[[#This Row],[Year]],Data7[[#This Row],[Month]],Data7[[#This Row],[Day]])</f>
        <v>45526</v>
      </c>
    </row>
    <row r="1694" spans="1:25" x14ac:dyDescent="0.3">
      <c r="A1694" s="5">
        <v>45526.581620254627</v>
      </c>
      <c r="B1694" s="7" t="s">
        <v>34</v>
      </c>
      <c r="C1694" s="6" t="s">
        <v>2106</v>
      </c>
      <c r="D1694" s="7" t="s">
        <v>2110</v>
      </c>
      <c r="E1694" s="8">
        <v>3</v>
      </c>
      <c r="F1694" s="7">
        <v>7145203</v>
      </c>
      <c r="G1694" s="7" t="s">
        <v>68</v>
      </c>
      <c r="H1694" s="7" t="s">
        <v>756</v>
      </c>
      <c r="I1694" s="7" t="s">
        <v>44</v>
      </c>
      <c r="J1694" s="19" t="str">
        <f>IFERROR(INDEX('Employee Info'!$C$3:$E$200,MATCH(Data7[[#This Row],[Name:]],'Employee Info'!$B$3:$B$200,0),MATCH(Data7[[#This Row],[Hours Type:]],'Employee Info'!$C$2:$E$2,0)),"")</f>
        <v/>
      </c>
      <c r="K1694" s="19" t="str">
        <f>IFERROR(INDEX('Employee Info'!$C$3:$J$200,MATCH(Data7[[#This Row],[Name:]],'Employee Info'!$B$3:$B$200,0),MATCH(Data7[[#Headers],[Truck]],'Employee Info'!$C$2:$J$2,0)),"")</f>
        <v/>
      </c>
      <c r="L1694" s="19" t="str">
        <f>IFERROR(INDEX('Employee Info'!$C$3:$J$200,MATCH(Data7[[#This Row],[Name:]],'Employee Info'!$B$3:$B$200,0),MATCH(Data7[[#Headers],[Phone]],'Employee Info'!$C$2:$J$2,0)),"")</f>
        <v/>
      </c>
      <c r="M1694" s="19" t="str">
        <f>IFERROR(INDEX('Employee Info'!$C$3:$J$200,MATCH(Data7[[#This Row],[Name:]],'Employee Info'!$B$3:$B$200,0),MATCH(Data7[[#Headers],[Tech]],'Employee Info'!$C$2:$J$2,0)),"")</f>
        <v/>
      </c>
      <c r="N1694" s="19" t="str">
        <f>IFERROR(INDEX('Employee Info'!$C$3:$J$200,MATCH(Data7[[#This Row],[Name:]],'Employee Info'!$B$3:$B$200,0),MATCH(Data7[[#Headers],[Other]],'Employee Info'!$C$2:$J$2,0)),"")</f>
        <v/>
      </c>
      <c r="O1694" s="19">
        <f>IFERROR((Data7[[#This Row],[Hours:]]*SUM(Data7[[#This Row],[Rate]:[Other]])),"")</f>
        <v>0</v>
      </c>
      <c r="P1694" s="7" t="str">
        <f>IF(Data7[[#This Row],[WO'#:]]="","Riley #","WO#")</f>
        <v>WO#</v>
      </c>
      <c r="Q1694" s="7">
        <f>IFERROR(WEEKNUM(Data7[[#This Row],[Date:]]),"")</f>
        <v>34</v>
      </c>
      <c r="R1694" s="6">
        <f t="shared" si="78"/>
        <v>45522</v>
      </c>
      <c r="S1694" s="6">
        <f>Data7[[#This Row],[Week Start]]+7</f>
        <v>45529</v>
      </c>
      <c r="T1694" s="7" t="str">
        <f t="shared" si="79"/>
        <v>8/18/2024 - 8/25/2024</v>
      </c>
      <c r="U1694" s="7" t="str">
        <f t="shared" si="80"/>
        <v>Time Card</v>
      </c>
      <c r="V1694" s="8" t="str">
        <f>RIGHT(TEXT(Data7[[#This Row],[Date:]],"mmddyyyy"),4)</f>
        <v>2024</v>
      </c>
      <c r="W1694" s="8" t="str">
        <f>MID(TEXT(Data7[[#This Row],[Date:]],"mmddyyyy"),3,2)</f>
        <v>22</v>
      </c>
      <c r="X1694" s="8" t="str">
        <f>LEFT(TEXT(Data7[[#This Row],[Date:]],"mmddyyyy"),2)</f>
        <v>08</v>
      </c>
      <c r="Y1694" s="6">
        <f>DATE(Data7[[#This Row],[Year]],Data7[[#This Row],[Month]],Data7[[#This Row],[Day]])</f>
        <v>45526</v>
      </c>
    </row>
    <row r="1695" spans="1:25" x14ac:dyDescent="0.3">
      <c r="A1695" s="5">
        <v>45526.584688194445</v>
      </c>
      <c r="B1695" s="7" t="s">
        <v>65</v>
      </c>
      <c r="C1695" s="6" t="s">
        <v>2106</v>
      </c>
      <c r="D1695" s="7" t="s">
        <v>2095</v>
      </c>
      <c r="E1695" s="8">
        <v>8</v>
      </c>
      <c r="F1695" s="7" t="s">
        <v>68</v>
      </c>
      <c r="G1695" s="7" t="s">
        <v>68</v>
      </c>
      <c r="H1695" s="7" t="s">
        <v>536</v>
      </c>
      <c r="I1695" s="7" t="s">
        <v>44</v>
      </c>
      <c r="J1695" s="19" t="str">
        <f>IFERROR(INDEX('Employee Info'!$C$3:$E$200,MATCH(Data7[[#This Row],[Name:]],'Employee Info'!$B$3:$B$200,0),MATCH(Data7[[#This Row],[Hours Type:]],'Employee Info'!$C$2:$E$2,0)),"")</f>
        <v/>
      </c>
      <c r="K1695" s="19" t="str">
        <f>IFERROR(INDEX('Employee Info'!$C$3:$J$200,MATCH(Data7[[#This Row],[Name:]],'Employee Info'!$B$3:$B$200,0),MATCH(Data7[[#Headers],[Truck]],'Employee Info'!$C$2:$J$2,0)),"")</f>
        <v/>
      </c>
      <c r="L1695" s="19" t="str">
        <f>IFERROR(INDEX('Employee Info'!$C$3:$J$200,MATCH(Data7[[#This Row],[Name:]],'Employee Info'!$B$3:$B$200,0),MATCH(Data7[[#Headers],[Phone]],'Employee Info'!$C$2:$J$2,0)),"")</f>
        <v/>
      </c>
      <c r="M1695" s="19" t="str">
        <f>IFERROR(INDEX('Employee Info'!$C$3:$J$200,MATCH(Data7[[#This Row],[Name:]],'Employee Info'!$B$3:$B$200,0),MATCH(Data7[[#Headers],[Tech]],'Employee Info'!$C$2:$J$2,0)),"")</f>
        <v/>
      </c>
      <c r="N1695" s="19" t="str">
        <f>IFERROR(INDEX('Employee Info'!$C$3:$J$200,MATCH(Data7[[#This Row],[Name:]],'Employee Info'!$B$3:$B$200,0),MATCH(Data7[[#Headers],[Other]],'Employee Info'!$C$2:$J$2,0)),"")</f>
        <v/>
      </c>
      <c r="O1695" s="19">
        <f>IFERROR((Data7[[#This Row],[Hours:]]*SUM(Data7[[#This Row],[Rate]:[Other]])),"")</f>
        <v>0</v>
      </c>
      <c r="P1695" s="7" t="str">
        <f>IF(Data7[[#This Row],[WO'#:]]="","Riley #","WO#")</f>
        <v>Riley #</v>
      </c>
      <c r="Q1695" s="7">
        <f>IFERROR(WEEKNUM(Data7[[#This Row],[Date:]]),"")</f>
        <v>34</v>
      </c>
      <c r="R1695" s="6">
        <f t="shared" si="78"/>
        <v>45522</v>
      </c>
      <c r="S1695" s="6">
        <f>Data7[[#This Row],[Week Start]]+7</f>
        <v>45529</v>
      </c>
      <c r="T1695" s="7" t="str">
        <f t="shared" si="79"/>
        <v>8/18/2024 - 8/25/2024</v>
      </c>
      <c r="U1695" s="7" t="str">
        <f t="shared" si="80"/>
        <v>Time Card</v>
      </c>
      <c r="V1695" s="8" t="str">
        <f>RIGHT(TEXT(Data7[[#This Row],[Date:]],"mmddyyyy"),4)</f>
        <v>2024</v>
      </c>
      <c r="W1695" s="8" t="str">
        <f>MID(TEXT(Data7[[#This Row],[Date:]],"mmddyyyy"),3,2)</f>
        <v>22</v>
      </c>
      <c r="X1695" s="8" t="str">
        <f>LEFT(TEXT(Data7[[#This Row],[Date:]],"mmddyyyy"),2)</f>
        <v>08</v>
      </c>
      <c r="Y1695" s="6">
        <f>DATE(Data7[[#This Row],[Year]],Data7[[#This Row],[Month]],Data7[[#This Row],[Day]])</f>
        <v>45526</v>
      </c>
    </row>
    <row r="1696" spans="1:25" x14ac:dyDescent="0.3">
      <c r="A1696" s="5">
        <v>45526.584934143517</v>
      </c>
      <c r="B1696" s="7" t="s">
        <v>23</v>
      </c>
      <c r="C1696" s="6" t="s">
        <v>2106</v>
      </c>
      <c r="D1696" s="7" t="s">
        <v>2095</v>
      </c>
      <c r="E1696" s="8">
        <v>8</v>
      </c>
      <c r="F1696" s="7" t="s">
        <v>68</v>
      </c>
      <c r="G1696" s="7" t="s">
        <v>68</v>
      </c>
      <c r="H1696" s="7" t="s">
        <v>536</v>
      </c>
      <c r="I1696" s="7" t="s">
        <v>44</v>
      </c>
      <c r="J1696" s="19" t="str">
        <f>IFERROR(INDEX('Employee Info'!$C$3:$E$200,MATCH(Data7[[#This Row],[Name:]],'Employee Info'!$B$3:$B$200,0),MATCH(Data7[[#This Row],[Hours Type:]],'Employee Info'!$C$2:$E$2,0)),"")</f>
        <v/>
      </c>
      <c r="K1696" s="19" t="str">
        <f>IFERROR(INDEX('Employee Info'!$C$3:$J$200,MATCH(Data7[[#This Row],[Name:]],'Employee Info'!$B$3:$B$200,0),MATCH(Data7[[#Headers],[Truck]],'Employee Info'!$C$2:$J$2,0)),"")</f>
        <v/>
      </c>
      <c r="L1696" s="19" t="str">
        <f>IFERROR(INDEX('Employee Info'!$C$3:$J$200,MATCH(Data7[[#This Row],[Name:]],'Employee Info'!$B$3:$B$200,0),MATCH(Data7[[#Headers],[Phone]],'Employee Info'!$C$2:$J$2,0)),"")</f>
        <v/>
      </c>
      <c r="M1696" s="19" t="str">
        <f>IFERROR(INDEX('Employee Info'!$C$3:$J$200,MATCH(Data7[[#This Row],[Name:]],'Employee Info'!$B$3:$B$200,0),MATCH(Data7[[#Headers],[Tech]],'Employee Info'!$C$2:$J$2,0)),"")</f>
        <v/>
      </c>
      <c r="N1696" s="19" t="str">
        <f>IFERROR(INDEX('Employee Info'!$C$3:$J$200,MATCH(Data7[[#This Row],[Name:]],'Employee Info'!$B$3:$B$200,0),MATCH(Data7[[#Headers],[Other]],'Employee Info'!$C$2:$J$2,0)),"")</f>
        <v/>
      </c>
      <c r="O1696" s="19">
        <f>IFERROR((Data7[[#This Row],[Hours:]]*SUM(Data7[[#This Row],[Rate]:[Other]])),"")</f>
        <v>0</v>
      </c>
      <c r="P1696" s="7" t="str">
        <f>IF(Data7[[#This Row],[WO'#:]]="","Riley #","WO#")</f>
        <v>Riley #</v>
      </c>
      <c r="Q1696" s="7">
        <f>IFERROR(WEEKNUM(Data7[[#This Row],[Date:]]),"")</f>
        <v>34</v>
      </c>
      <c r="R1696" s="6">
        <f t="shared" si="78"/>
        <v>45522</v>
      </c>
      <c r="S1696" s="6">
        <f>Data7[[#This Row],[Week Start]]+7</f>
        <v>45529</v>
      </c>
      <c r="T1696" s="7" t="str">
        <f t="shared" si="79"/>
        <v>8/18/2024 - 8/25/2024</v>
      </c>
      <c r="U1696" s="7" t="str">
        <f t="shared" si="80"/>
        <v>Time Card</v>
      </c>
      <c r="V1696" s="8" t="str">
        <f>RIGHT(TEXT(Data7[[#This Row],[Date:]],"mmddyyyy"),4)</f>
        <v>2024</v>
      </c>
      <c r="W1696" s="8" t="str">
        <f>MID(TEXT(Data7[[#This Row],[Date:]],"mmddyyyy"),3,2)</f>
        <v>22</v>
      </c>
      <c r="X1696" s="8" t="str">
        <f>LEFT(TEXT(Data7[[#This Row],[Date:]],"mmddyyyy"),2)</f>
        <v>08</v>
      </c>
      <c r="Y1696" s="6">
        <f>DATE(Data7[[#This Row],[Year]],Data7[[#This Row],[Month]],Data7[[#This Row],[Day]])</f>
        <v>45526</v>
      </c>
    </row>
    <row r="1697" spans="1:25" x14ac:dyDescent="0.3">
      <c r="A1697" s="5">
        <v>45527.532012037038</v>
      </c>
      <c r="B1697" s="7" t="s">
        <v>66</v>
      </c>
      <c r="C1697" s="6" t="s">
        <v>2106</v>
      </c>
      <c r="D1697" s="7" t="s">
        <v>2117</v>
      </c>
      <c r="E1697" s="8">
        <v>1</v>
      </c>
      <c r="F1697" s="7" t="s">
        <v>68</v>
      </c>
      <c r="G1697" s="7" t="s">
        <v>68</v>
      </c>
      <c r="H1697" s="7" t="s">
        <v>536</v>
      </c>
      <c r="I1697" s="7" t="s">
        <v>44</v>
      </c>
      <c r="J1697" s="19" t="str">
        <f>IFERROR(INDEX('Employee Info'!$C$3:$E$200,MATCH(Data7[[#This Row],[Name:]],'Employee Info'!$B$3:$B$200,0),MATCH(Data7[[#This Row],[Hours Type:]],'Employee Info'!$C$2:$E$2,0)),"")</f>
        <v/>
      </c>
      <c r="K1697" s="19" t="str">
        <f>IFERROR(INDEX('Employee Info'!$C$3:$J$200,MATCH(Data7[[#This Row],[Name:]],'Employee Info'!$B$3:$B$200,0),MATCH(Data7[[#Headers],[Truck]],'Employee Info'!$C$2:$J$2,0)),"")</f>
        <v/>
      </c>
      <c r="L1697" s="19" t="str">
        <f>IFERROR(INDEX('Employee Info'!$C$3:$J$200,MATCH(Data7[[#This Row],[Name:]],'Employee Info'!$B$3:$B$200,0),MATCH(Data7[[#Headers],[Phone]],'Employee Info'!$C$2:$J$2,0)),"")</f>
        <v/>
      </c>
      <c r="M1697" s="19" t="str">
        <f>IFERROR(INDEX('Employee Info'!$C$3:$J$200,MATCH(Data7[[#This Row],[Name:]],'Employee Info'!$B$3:$B$200,0),MATCH(Data7[[#Headers],[Tech]],'Employee Info'!$C$2:$J$2,0)),"")</f>
        <v/>
      </c>
      <c r="N1697" s="19" t="str">
        <f>IFERROR(INDEX('Employee Info'!$C$3:$J$200,MATCH(Data7[[#This Row],[Name:]],'Employee Info'!$B$3:$B$200,0),MATCH(Data7[[#Headers],[Other]],'Employee Info'!$C$2:$J$2,0)),"")</f>
        <v/>
      </c>
      <c r="O1697" s="19">
        <f>IFERROR((Data7[[#This Row],[Hours:]]*SUM(Data7[[#This Row],[Rate]:[Other]])),"")</f>
        <v>0</v>
      </c>
      <c r="P1697" s="7" t="str">
        <f>IF(Data7[[#This Row],[WO'#:]]="","Riley #","WO#")</f>
        <v>Riley #</v>
      </c>
      <c r="Q1697" s="7">
        <f>IFERROR(WEEKNUM(Data7[[#This Row],[Date:]]),"")</f>
        <v>34</v>
      </c>
      <c r="R1697" s="6">
        <f t="shared" si="78"/>
        <v>45522</v>
      </c>
      <c r="S1697" s="6">
        <f>Data7[[#This Row],[Week Start]]+7</f>
        <v>45529</v>
      </c>
      <c r="T1697" s="7" t="str">
        <f t="shared" si="79"/>
        <v>8/18/2024 - 8/25/2024</v>
      </c>
      <c r="U1697" s="7" t="str">
        <f t="shared" si="80"/>
        <v>Time Card</v>
      </c>
      <c r="V1697" s="8" t="str">
        <f>RIGHT(TEXT(Data7[[#This Row],[Date:]],"mmddyyyy"),4)</f>
        <v>2024</v>
      </c>
      <c r="W1697" s="8" t="str">
        <f>MID(TEXT(Data7[[#This Row],[Date:]],"mmddyyyy"),3,2)</f>
        <v>22</v>
      </c>
      <c r="X1697" s="8" t="str">
        <f>LEFT(TEXT(Data7[[#This Row],[Date:]],"mmddyyyy"),2)</f>
        <v>08</v>
      </c>
      <c r="Y1697" s="6">
        <f>DATE(Data7[[#This Row],[Year]],Data7[[#This Row],[Month]],Data7[[#This Row],[Day]])</f>
        <v>45526</v>
      </c>
    </row>
    <row r="1698" spans="1:25" x14ac:dyDescent="0.3">
      <c r="A1698" s="5">
        <v>45527.533416319442</v>
      </c>
      <c r="B1698" s="7" t="s">
        <v>66</v>
      </c>
      <c r="C1698" s="6" t="s">
        <v>2106</v>
      </c>
      <c r="D1698" s="7" t="s">
        <v>2118</v>
      </c>
      <c r="E1698" s="8">
        <v>1</v>
      </c>
      <c r="F1698" s="7" t="s">
        <v>68</v>
      </c>
      <c r="G1698" s="7" t="s">
        <v>68</v>
      </c>
      <c r="H1698" s="7" t="s">
        <v>1960</v>
      </c>
      <c r="I1698" s="7" t="s">
        <v>44</v>
      </c>
      <c r="J1698" s="19" t="str">
        <f>IFERROR(INDEX('Employee Info'!$C$3:$E$200,MATCH(Data7[[#This Row],[Name:]],'Employee Info'!$B$3:$B$200,0),MATCH(Data7[[#This Row],[Hours Type:]],'Employee Info'!$C$2:$E$2,0)),"")</f>
        <v/>
      </c>
      <c r="K1698" s="19" t="str">
        <f>IFERROR(INDEX('Employee Info'!$C$3:$J$200,MATCH(Data7[[#This Row],[Name:]],'Employee Info'!$B$3:$B$200,0),MATCH(Data7[[#Headers],[Truck]],'Employee Info'!$C$2:$J$2,0)),"")</f>
        <v/>
      </c>
      <c r="L1698" s="19" t="str">
        <f>IFERROR(INDEX('Employee Info'!$C$3:$J$200,MATCH(Data7[[#This Row],[Name:]],'Employee Info'!$B$3:$B$200,0),MATCH(Data7[[#Headers],[Phone]],'Employee Info'!$C$2:$J$2,0)),"")</f>
        <v/>
      </c>
      <c r="M1698" s="19" t="str">
        <f>IFERROR(INDEX('Employee Info'!$C$3:$J$200,MATCH(Data7[[#This Row],[Name:]],'Employee Info'!$B$3:$B$200,0),MATCH(Data7[[#Headers],[Tech]],'Employee Info'!$C$2:$J$2,0)),"")</f>
        <v/>
      </c>
      <c r="N1698" s="19" t="str">
        <f>IFERROR(INDEX('Employee Info'!$C$3:$J$200,MATCH(Data7[[#This Row],[Name:]],'Employee Info'!$B$3:$B$200,0),MATCH(Data7[[#Headers],[Other]],'Employee Info'!$C$2:$J$2,0)),"")</f>
        <v/>
      </c>
      <c r="O1698" s="19">
        <f>IFERROR((Data7[[#This Row],[Hours:]]*SUM(Data7[[#This Row],[Rate]:[Other]])),"")</f>
        <v>0</v>
      </c>
      <c r="P1698" s="7" t="str">
        <f>IF(Data7[[#This Row],[WO'#:]]="","Riley #","WO#")</f>
        <v>Riley #</v>
      </c>
      <c r="Q1698" s="7">
        <f>IFERROR(WEEKNUM(Data7[[#This Row],[Date:]]),"")</f>
        <v>34</v>
      </c>
      <c r="R1698" s="6">
        <f t="shared" si="78"/>
        <v>45522</v>
      </c>
      <c r="S1698" s="6">
        <f>Data7[[#This Row],[Week Start]]+7</f>
        <v>45529</v>
      </c>
      <c r="T1698" s="7" t="str">
        <f t="shared" si="79"/>
        <v>8/18/2024 - 8/25/2024</v>
      </c>
      <c r="U1698" s="7" t="str">
        <f t="shared" si="80"/>
        <v>Time Card</v>
      </c>
      <c r="V1698" s="8" t="str">
        <f>RIGHT(TEXT(Data7[[#This Row],[Date:]],"mmddyyyy"),4)</f>
        <v>2024</v>
      </c>
      <c r="W1698" s="8" t="str">
        <f>MID(TEXT(Data7[[#This Row],[Date:]],"mmddyyyy"),3,2)</f>
        <v>22</v>
      </c>
      <c r="X1698" s="8" t="str">
        <f>LEFT(TEXT(Data7[[#This Row],[Date:]],"mmddyyyy"),2)</f>
        <v>08</v>
      </c>
      <c r="Y1698" s="6">
        <f>DATE(Data7[[#This Row],[Year]],Data7[[#This Row],[Month]],Data7[[#This Row],[Day]])</f>
        <v>45526</v>
      </c>
    </row>
    <row r="1699" spans="1:25" x14ac:dyDescent="0.3">
      <c r="A1699" s="5">
        <v>45527.534771527775</v>
      </c>
      <c r="B1699" s="7" t="s">
        <v>66</v>
      </c>
      <c r="C1699" s="6" t="s">
        <v>2106</v>
      </c>
      <c r="D1699" s="7" t="s">
        <v>2120</v>
      </c>
      <c r="E1699" s="8">
        <v>1</v>
      </c>
      <c r="F1699" s="7" t="s">
        <v>68</v>
      </c>
      <c r="G1699" s="7" t="s">
        <v>68</v>
      </c>
      <c r="H1699" s="7" t="s">
        <v>2097</v>
      </c>
      <c r="I1699" s="7" t="s">
        <v>44</v>
      </c>
      <c r="J1699" s="19" t="str">
        <f>IFERROR(INDEX('Employee Info'!$C$3:$E$200,MATCH(Data7[[#This Row],[Name:]],'Employee Info'!$B$3:$B$200,0),MATCH(Data7[[#This Row],[Hours Type:]],'Employee Info'!$C$2:$E$2,0)),"")</f>
        <v/>
      </c>
      <c r="K1699" s="19" t="str">
        <f>IFERROR(INDEX('Employee Info'!$C$3:$J$200,MATCH(Data7[[#This Row],[Name:]],'Employee Info'!$B$3:$B$200,0),MATCH(Data7[[#Headers],[Truck]],'Employee Info'!$C$2:$J$2,0)),"")</f>
        <v/>
      </c>
      <c r="L1699" s="19" t="str">
        <f>IFERROR(INDEX('Employee Info'!$C$3:$J$200,MATCH(Data7[[#This Row],[Name:]],'Employee Info'!$B$3:$B$200,0),MATCH(Data7[[#Headers],[Phone]],'Employee Info'!$C$2:$J$2,0)),"")</f>
        <v/>
      </c>
      <c r="M1699" s="19" t="str">
        <f>IFERROR(INDEX('Employee Info'!$C$3:$J$200,MATCH(Data7[[#This Row],[Name:]],'Employee Info'!$B$3:$B$200,0),MATCH(Data7[[#Headers],[Tech]],'Employee Info'!$C$2:$J$2,0)),"")</f>
        <v/>
      </c>
      <c r="N1699" s="19" t="str">
        <f>IFERROR(INDEX('Employee Info'!$C$3:$J$200,MATCH(Data7[[#This Row],[Name:]],'Employee Info'!$B$3:$B$200,0),MATCH(Data7[[#Headers],[Other]],'Employee Info'!$C$2:$J$2,0)),"")</f>
        <v/>
      </c>
      <c r="O1699" s="19">
        <f>IFERROR((Data7[[#This Row],[Hours:]]*SUM(Data7[[#This Row],[Rate]:[Other]])),"")</f>
        <v>0</v>
      </c>
      <c r="P1699" s="7" t="str">
        <f>IF(Data7[[#This Row],[WO'#:]]="","Riley #","WO#")</f>
        <v>Riley #</v>
      </c>
      <c r="Q1699" s="7">
        <f>IFERROR(WEEKNUM(Data7[[#This Row],[Date:]]),"")</f>
        <v>34</v>
      </c>
      <c r="R1699" s="6">
        <f t="shared" si="78"/>
        <v>45522</v>
      </c>
      <c r="S1699" s="6">
        <f>Data7[[#This Row],[Week Start]]+7</f>
        <v>45529</v>
      </c>
      <c r="T1699" s="7" t="str">
        <f t="shared" si="79"/>
        <v>8/18/2024 - 8/25/2024</v>
      </c>
      <c r="U1699" s="7" t="str">
        <f t="shared" si="80"/>
        <v>Time Card</v>
      </c>
      <c r="V1699" s="8" t="str">
        <f>RIGHT(TEXT(Data7[[#This Row],[Date:]],"mmddyyyy"),4)</f>
        <v>2024</v>
      </c>
      <c r="W1699" s="8" t="str">
        <f>MID(TEXT(Data7[[#This Row],[Date:]],"mmddyyyy"),3,2)</f>
        <v>22</v>
      </c>
      <c r="X1699" s="8" t="str">
        <f>LEFT(TEXT(Data7[[#This Row],[Date:]],"mmddyyyy"),2)</f>
        <v>08</v>
      </c>
      <c r="Y1699" s="6">
        <f>DATE(Data7[[#This Row],[Year]],Data7[[#This Row],[Month]],Data7[[#This Row],[Day]])</f>
        <v>45526</v>
      </c>
    </row>
    <row r="1700" spans="1:25" x14ac:dyDescent="0.3">
      <c r="A1700" s="5">
        <v>45527.542327314812</v>
      </c>
      <c r="B1700" s="7" t="s">
        <v>66</v>
      </c>
      <c r="C1700" s="6" t="s">
        <v>2106</v>
      </c>
      <c r="D1700" s="7" t="s">
        <v>2123</v>
      </c>
      <c r="E1700" s="8">
        <v>1</v>
      </c>
      <c r="F1700" s="7">
        <v>7134585</v>
      </c>
      <c r="G1700" s="7" t="s">
        <v>68</v>
      </c>
      <c r="H1700" s="7" t="s">
        <v>756</v>
      </c>
      <c r="I1700" s="7" t="s">
        <v>44</v>
      </c>
      <c r="J1700" s="19" t="str">
        <f>IFERROR(INDEX('Employee Info'!$C$3:$E$200,MATCH(Data7[[#This Row],[Name:]],'Employee Info'!$B$3:$B$200,0),MATCH(Data7[[#This Row],[Hours Type:]],'Employee Info'!$C$2:$E$2,0)),"")</f>
        <v/>
      </c>
      <c r="K1700" s="19" t="str">
        <f>IFERROR(INDEX('Employee Info'!$C$3:$J$200,MATCH(Data7[[#This Row],[Name:]],'Employee Info'!$B$3:$B$200,0),MATCH(Data7[[#Headers],[Truck]],'Employee Info'!$C$2:$J$2,0)),"")</f>
        <v/>
      </c>
      <c r="L1700" s="19" t="str">
        <f>IFERROR(INDEX('Employee Info'!$C$3:$J$200,MATCH(Data7[[#This Row],[Name:]],'Employee Info'!$B$3:$B$200,0),MATCH(Data7[[#Headers],[Phone]],'Employee Info'!$C$2:$J$2,0)),"")</f>
        <v/>
      </c>
      <c r="M1700" s="19" t="str">
        <f>IFERROR(INDEX('Employee Info'!$C$3:$J$200,MATCH(Data7[[#This Row],[Name:]],'Employee Info'!$B$3:$B$200,0),MATCH(Data7[[#Headers],[Tech]],'Employee Info'!$C$2:$J$2,0)),"")</f>
        <v/>
      </c>
      <c r="N1700" s="19" t="str">
        <f>IFERROR(INDEX('Employee Info'!$C$3:$J$200,MATCH(Data7[[#This Row],[Name:]],'Employee Info'!$B$3:$B$200,0),MATCH(Data7[[#Headers],[Other]],'Employee Info'!$C$2:$J$2,0)),"")</f>
        <v/>
      </c>
      <c r="O1700" s="19">
        <f>IFERROR((Data7[[#This Row],[Hours:]]*SUM(Data7[[#This Row],[Rate]:[Other]])),"")</f>
        <v>0</v>
      </c>
      <c r="P1700" s="7" t="str">
        <f>IF(Data7[[#This Row],[WO'#:]]="","Riley #","WO#")</f>
        <v>WO#</v>
      </c>
      <c r="Q1700" s="7">
        <f>IFERROR(WEEKNUM(Data7[[#This Row],[Date:]]),"")</f>
        <v>34</v>
      </c>
      <c r="R1700" s="6">
        <f t="shared" si="78"/>
        <v>45522</v>
      </c>
      <c r="S1700" s="6">
        <f>Data7[[#This Row],[Week Start]]+7</f>
        <v>45529</v>
      </c>
      <c r="T1700" s="7" t="str">
        <f t="shared" si="79"/>
        <v>8/18/2024 - 8/25/2024</v>
      </c>
      <c r="U1700" s="7" t="str">
        <f t="shared" si="80"/>
        <v>Time Card</v>
      </c>
      <c r="V1700" s="8" t="str">
        <f>RIGHT(TEXT(Data7[[#This Row],[Date:]],"mmddyyyy"),4)</f>
        <v>2024</v>
      </c>
      <c r="W1700" s="8" t="str">
        <f>MID(TEXT(Data7[[#This Row],[Date:]],"mmddyyyy"),3,2)</f>
        <v>22</v>
      </c>
      <c r="X1700" s="8" t="str">
        <f>LEFT(TEXT(Data7[[#This Row],[Date:]],"mmddyyyy"),2)</f>
        <v>08</v>
      </c>
      <c r="Y1700" s="6">
        <f>DATE(Data7[[#This Row],[Year]],Data7[[#This Row],[Month]],Data7[[#This Row],[Day]])</f>
        <v>45526</v>
      </c>
    </row>
    <row r="1701" spans="1:25" x14ac:dyDescent="0.3">
      <c r="A1701" s="5">
        <v>45527.543446875003</v>
      </c>
      <c r="B1701" s="7" t="s">
        <v>66</v>
      </c>
      <c r="C1701" s="6" t="s">
        <v>2106</v>
      </c>
      <c r="D1701" s="7" t="s">
        <v>2125</v>
      </c>
      <c r="E1701" s="8">
        <v>1</v>
      </c>
      <c r="F1701" s="7">
        <v>7145203</v>
      </c>
      <c r="G1701" s="7" t="s">
        <v>68</v>
      </c>
      <c r="H1701" s="7" t="s">
        <v>756</v>
      </c>
      <c r="I1701" s="7" t="s">
        <v>44</v>
      </c>
      <c r="J1701" s="19" t="str">
        <f>IFERROR(INDEX('Employee Info'!$C$3:$E$200,MATCH(Data7[[#This Row],[Name:]],'Employee Info'!$B$3:$B$200,0),MATCH(Data7[[#This Row],[Hours Type:]],'Employee Info'!$C$2:$E$2,0)),"")</f>
        <v/>
      </c>
      <c r="K1701" s="19" t="str">
        <f>IFERROR(INDEX('Employee Info'!$C$3:$J$200,MATCH(Data7[[#This Row],[Name:]],'Employee Info'!$B$3:$B$200,0),MATCH(Data7[[#Headers],[Truck]],'Employee Info'!$C$2:$J$2,0)),"")</f>
        <v/>
      </c>
      <c r="L1701" s="19" t="str">
        <f>IFERROR(INDEX('Employee Info'!$C$3:$J$200,MATCH(Data7[[#This Row],[Name:]],'Employee Info'!$B$3:$B$200,0),MATCH(Data7[[#Headers],[Phone]],'Employee Info'!$C$2:$J$2,0)),"")</f>
        <v/>
      </c>
      <c r="M1701" s="19" t="str">
        <f>IFERROR(INDEX('Employee Info'!$C$3:$J$200,MATCH(Data7[[#This Row],[Name:]],'Employee Info'!$B$3:$B$200,0),MATCH(Data7[[#Headers],[Tech]],'Employee Info'!$C$2:$J$2,0)),"")</f>
        <v/>
      </c>
      <c r="N1701" s="19" t="str">
        <f>IFERROR(INDEX('Employee Info'!$C$3:$J$200,MATCH(Data7[[#This Row],[Name:]],'Employee Info'!$B$3:$B$200,0),MATCH(Data7[[#Headers],[Other]],'Employee Info'!$C$2:$J$2,0)),"")</f>
        <v/>
      </c>
      <c r="O1701" s="19">
        <f>IFERROR((Data7[[#This Row],[Hours:]]*SUM(Data7[[#This Row],[Rate]:[Other]])),"")</f>
        <v>0</v>
      </c>
      <c r="P1701" s="7" t="str">
        <f>IF(Data7[[#This Row],[WO'#:]]="","Riley #","WO#")</f>
        <v>WO#</v>
      </c>
      <c r="Q1701" s="7">
        <f>IFERROR(WEEKNUM(Data7[[#This Row],[Date:]]),"")</f>
        <v>34</v>
      </c>
      <c r="R1701" s="6">
        <f t="shared" si="78"/>
        <v>45522</v>
      </c>
      <c r="S1701" s="6">
        <f>Data7[[#This Row],[Week Start]]+7</f>
        <v>45529</v>
      </c>
      <c r="T1701" s="7" t="str">
        <f t="shared" si="79"/>
        <v>8/18/2024 - 8/25/2024</v>
      </c>
      <c r="U1701" s="7" t="str">
        <f t="shared" si="80"/>
        <v>Time Card</v>
      </c>
      <c r="V1701" s="8" t="str">
        <f>RIGHT(TEXT(Data7[[#This Row],[Date:]],"mmddyyyy"),4)</f>
        <v>2024</v>
      </c>
      <c r="W1701" s="8" t="str">
        <f>MID(TEXT(Data7[[#This Row],[Date:]],"mmddyyyy"),3,2)</f>
        <v>22</v>
      </c>
      <c r="X1701" s="8" t="str">
        <f>LEFT(TEXT(Data7[[#This Row],[Date:]],"mmddyyyy"),2)</f>
        <v>08</v>
      </c>
      <c r="Y1701" s="6">
        <f>DATE(Data7[[#This Row],[Year]],Data7[[#This Row],[Month]],Data7[[#This Row],[Day]])</f>
        <v>45526</v>
      </c>
    </row>
    <row r="1702" spans="1:25" x14ac:dyDescent="0.3">
      <c r="A1702" s="5">
        <v>45527.561512152781</v>
      </c>
      <c r="B1702" s="7" t="s">
        <v>66</v>
      </c>
      <c r="C1702" s="6" t="s">
        <v>2106</v>
      </c>
      <c r="D1702" s="7" t="s">
        <v>2131</v>
      </c>
      <c r="E1702" s="8">
        <v>3</v>
      </c>
      <c r="F1702" s="7">
        <v>6984733</v>
      </c>
      <c r="G1702" s="7" t="s">
        <v>68</v>
      </c>
      <c r="H1702" s="7" t="s">
        <v>756</v>
      </c>
      <c r="I1702" s="7" t="s">
        <v>44</v>
      </c>
      <c r="J1702" s="19" t="str">
        <f>IFERROR(INDEX('Employee Info'!$C$3:$E$200,MATCH(Data7[[#This Row],[Name:]],'Employee Info'!$B$3:$B$200,0),MATCH(Data7[[#This Row],[Hours Type:]],'Employee Info'!$C$2:$E$2,0)),"")</f>
        <v/>
      </c>
      <c r="K1702" s="19" t="str">
        <f>IFERROR(INDEX('Employee Info'!$C$3:$J$200,MATCH(Data7[[#This Row],[Name:]],'Employee Info'!$B$3:$B$200,0),MATCH(Data7[[#Headers],[Truck]],'Employee Info'!$C$2:$J$2,0)),"")</f>
        <v/>
      </c>
      <c r="L1702" s="19" t="str">
        <f>IFERROR(INDEX('Employee Info'!$C$3:$J$200,MATCH(Data7[[#This Row],[Name:]],'Employee Info'!$B$3:$B$200,0),MATCH(Data7[[#Headers],[Phone]],'Employee Info'!$C$2:$J$2,0)),"")</f>
        <v/>
      </c>
      <c r="M1702" s="19" t="str">
        <f>IFERROR(INDEX('Employee Info'!$C$3:$J$200,MATCH(Data7[[#This Row],[Name:]],'Employee Info'!$B$3:$B$200,0),MATCH(Data7[[#Headers],[Tech]],'Employee Info'!$C$2:$J$2,0)),"")</f>
        <v/>
      </c>
      <c r="N1702" s="19" t="str">
        <f>IFERROR(INDEX('Employee Info'!$C$3:$J$200,MATCH(Data7[[#This Row],[Name:]],'Employee Info'!$B$3:$B$200,0),MATCH(Data7[[#Headers],[Other]],'Employee Info'!$C$2:$J$2,0)),"")</f>
        <v/>
      </c>
      <c r="O1702" s="19">
        <f>IFERROR((Data7[[#This Row],[Hours:]]*SUM(Data7[[#This Row],[Rate]:[Other]])),"")</f>
        <v>0</v>
      </c>
      <c r="P1702" s="7" t="str">
        <f>IF(Data7[[#This Row],[WO'#:]]="","Riley #","WO#")</f>
        <v>WO#</v>
      </c>
      <c r="Q1702" s="7">
        <f>IFERROR(WEEKNUM(Data7[[#This Row],[Date:]]),"")</f>
        <v>34</v>
      </c>
      <c r="R1702" s="6">
        <f t="shared" si="78"/>
        <v>45522</v>
      </c>
      <c r="S1702" s="6">
        <f>Data7[[#This Row],[Week Start]]+7</f>
        <v>45529</v>
      </c>
      <c r="T1702" s="7" t="str">
        <f t="shared" si="79"/>
        <v>8/18/2024 - 8/25/2024</v>
      </c>
      <c r="U1702" s="7" t="str">
        <f t="shared" si="80"/>
        <v>Time Card</v>
      </c>
      <c r="V1702" s="8" t="str">
        <f>RIGHT(TEXT(Data7[[#This Row],[Date:]],"mmddyyyy"),4)</f>
        <v>2024</v>
      </c>
      <c r="W1702" s="8" t="str">
        <f>MID(TEXT(Data7[[#This Row],[Date:]],"mmddyyyy"),3,2)</f>
        <v>22</v>
      </c>
      <c r="X1702" s="8" t="str">
        <f>LEFT(TEXT(Data7[[#This Row],[Date:]],"mmddyyyy"),2)</f>
        <v>08</v>
      </c>
      <c r="Y1702" s="6">
        <f>DATE(Data7[[#This Row],[Year]],Data7[[#This Row],[Month]],Data7[[#This Row],[Day]])</f>
        <v>45526</v>
      </c>
    </row>
    <row r="1703" spans="1:25" x14ac:dyDescent="0.3">
      <c r="A1703" s="5">
        <v>45527.561556597226</v>
      </c>
      <c r="B1703" s="7" t="s">
        <v>66</v>
      </c>
      <c r="C1703" s="6" t="s">
        <v>2106</v>
      </c>
      <c r="D1703" s="7" t="s">
        <v>2131</v>
      </c>
      <c r="E1703" s="8">
        <v>1</v>
      </c>
      <c r="F1703" s="7">
        <v>6984733</v>
      </c>
      <c r="G1703" s="7" t="s">
        <v>68</v>
      </c>
      <c r="H1703" s="7" t="s">
        <v>756</v>
      </c>
      <c r="I1703" s="7" t="s">
        <v>45</v>
      </c>
      <c r="J1703" s="19" t="str">
        <f>IFERROR(INDEX('Employee Info'!$C$3:$E$200,MATCH(Data7[[#This Row],[Name:]],'Employee Info'!$B$3:$B$200,0),MATCH(Data7[[#This Row],[Hours Type:]],'Employee Info'!$C$2:$E$2,0)),"")</f>
        <v/>
      </c>
      <c r="K1703" s="19" t="str">
        <f>IFERROR(INDEX('Employee Info'!$C$3:$J$200,MATCH(Data7[[#This Row],[Name:]],'Employee Info'!$B$3:$B$200,0),MATCH(Data7[[#Headers],[Truck]],'Employee Info'!$C$2:$J$2,0)),"")</f>
        <v/>
      </c>
      <c r="L1703" s="19" t="str">
        <f>IFERROR(INDEX('Employee Info'!$C$3:$J$200,MATCH(Data7[[#This Row],[Name:]],'Employee Info'!$B$3:$B$200,0),MATCH(Data7[[#Headers],[Phone]],'Employee Info'!$C$2:$J$2,0)),"")</f>
        <v/>
      </c>
      <c r="M1703" s="19" t="str">
        <f>IFERROR(INDEX('Employee Info'!$C$3:$J$200,MATCH(Data7[[#This Row],[Name:]],'Employee Info'!$B$3:$B$200,0),MATCH(Data7[[#Headers],[Tech]],'Employee Info'!$C$2:$J$2,0)),"")</f>
        <v/>
      </c>
      <c r="N1703" s="19" t="str">
        <f>IFERROR(INDEX('Employee Info'!$C$3:$J$200,MATCH(Data7[[#This Row],[Name:]],'Employee Info'!$B$3:$B$200,0),MATCH(Data7[[#Headers],[Other]],'Employee Info'!$C$2:$J$2,0)),"")</f>
        <v/>
      </c>
      <c r="O1703" s="19">
        <f>IFERROR((Data7[[#This Row],[Hours:]]*SUM(Data7[[#This Row],[Rate]:[Other]])),"")</f>
        <v>0</v>
      </c>
      <c r="P1703" s="7" t="str">
        <f>IF(Data7[[#This Row],[WO'#:]]="","Riley #","WO#")</f>
        <v>WO#</v>
      </c>
      <c r="Q1703" s="7">
        <f>IFERROR(WEEKNUM(Data7[[#This Row],[Date:]]),"")</f>
        <v>34</v>
      </c>
      <c r="R1703" s="6">
        <f t="shared" si="78"/>
        <v>45522</v>
      </c>
      <c r="S1703" s="6">
        <f>Data7[[#This Row],[Week Start]]+7</f>
        <v>45529</v>
      </c>
      <c r="T1703" s="7" t="str">
        <f t="shared" si="79"/>
        <v>8/18/2024 - 8/25/2024</v>
      </c>
      <c r="U1703" s="7" t="str">
        <f t="shared" si="80"/>
        <v>Time Card</v>
      </c>
      <c r="V1703" s="8" t="str">
        <f>RIGHT(TEXT(Data7[[#This Row],[Date:]],"mmddyyyy"),4)</f>
        <v>2024</v>
      </c>
      <c r="W1703" s="8" t="str">
        <f>MID(TEXT(Data7[[#This Row],[Date:]],"mmddyyyy"),3,2)</f>
        <v>22</v>
      </c>
      <c r="X1703" s="8" t="str">
        <f>LEFT(TEXT(Data7[[#This Row],[Date:]],"mmddyyyy"),2)</f>
        <v>08</v>
      </c>
      <c r="Y1703" s="6">
        <f>DATE(Data7[[#This Row],[Year]],Data7[[#This Row],[Month]],Data7[[#This Row],[Day]])</f>
        <v>45526</v>
      </c>
    </row>
    <row r="1704" spans="1:25" x14ac:dyDescent="0.3">
      <c r="A1704" s="5">
        <v>45527.491919444445</v>
      </c>
      <c r="B1704" s="7" t="s">
        <v>31</v>
      </c>
      <c r="C1704" s="6" t="s">
        <v>2112</v>
      </c>
      <c r="D1704" s="7" t="s">
        <v>2111</v>
      </c>
      <c r="E1704" s="8">
        <v>5.5</v>
      </c>
      <c r="F1704" s="7">
        <v>7145203</v>
      </c>
      <c r="G1704" s="7" t="s">
        <v>68</v>
      </c>
      <c r="H1704" s="7" t="s">
        <v>756</v>
      </c>
      <c r="I1704" s="7" t="s">
        <v>44</v>
      </c>
      <c r="J1704" s="19" t="str">
        <f>IFERROR(INDEX('Employee Info'!$C$3:$E$200,MATCH(Data7[[#This Row],[Name:]],'Employee Info'!$B$3:$B$200,0),MATCH(Data7[[#This Row],[Hours Type:]],'Employee Info'!$C$2:$E$2,0)),"")</f>
        <v/>
      </c>
      <c r="K1704" s="19" t="str">
        <f>IFERROR(INDEX('Employee Info'!$C$3:$J$200,MATCH(Data7[[#This Row],[Name:]],'Employee Info'!$B$3:$B$200,0),MATCH(Data7[[#Headers],[Truck]],'Employee Info'!$C$2:$J$2,0)),"")</f>
        <v/>
      </c>
      <c r="L1704" s="19" t="str">
        <f>IFERROR(INDEX('Employee Info'!$C$3:$J$200,MATCH(Data7[[#This Row],[Name:]],'Employee Info'!$B$3:$B$200,0),MATCH(Data7[[#Headers],[Phone]],'Employee Info'!$C$2:$J$2,0)),"")</f>
        <v/>
      </c>
      <c r="M1704" s="19" t="str">
        <f>IFERROR(INDEX('Employee Info'!$C$3:$J$200,MATCH(Data7[[#This Row],[Name:]],'Employee Info'!$B$3:$B$200,0),MATCH(Data7[[#Headers],[Tech]],'Employee Info'!$C$2:$J$2,0)),"")</f>
        <v/>
      </c>
      <c r="N1704" s="19" t="str">
        <f>IFERROR(INDEX('Employee Info'!$C$3:$J$200,MATCH(Data7[[#This Row],[Name:]],'Employee Info'!$B$3:$B$200,0),MATCH(Data7[[#Headers],[Other]],'Employee Info'!$C$2:$J$2,0)),"")</f>
        <v/>
      </c>
      <c r="O1704" s="19">
        <f>IFERROR((Data7[[#This Row],[Hours:]]*SUM(Data7[[#This Row],[Rate]:[Other]])),"")</f>
        <v>0</v>
      </c>
      <c r="P1704" s="7" t="str">
        <f>IF(Data7[[#This Row],[WO'#:]]="","Riley #","WO#")</f>
        <v>WO#</v>
      </c>
      <c r="Q1704" s="7">
        <f>IFERROR(WEEKNUM(Data7[[#This Row],[Date:]]),"")</f>
        <v>34</v>
      </c>
      <c r="R1704" s="6">
        <f t="shared" si="78"/>
        <v>45522</v>
      </c>
      <c r="S1704" s="6">
        <f>Data7[[#This Row],[Week Start]]+7</f>
        <v>45529</v>
      </c>
      <c r="T1704" s="7" t="str">
        <f t="shared" si="79"/>
        <v>8/18/2024 - 8/25/2024</v>
      </c>
      <c r="U1704" s="7" t="str">
        <f t="shared" si="80"/>
        <v>Time Card</v>
      </c>
      <c r="V1704" s="8" t="str">
        <f>RIGHT(TEXT(Data7[[#This Row],[Date:]],"mmddyyyy"),4)</f>
        <v>2024</v>
      </c>
      <c r="W1704" s="8" t="str">
        <f>MID(TEXT(Data7[[#This Row],[Date:]],"mmddyyyy"),3,2)</f>
        <v>23</v>
      </c>
      <c r="X1704" s="8" t="str">
        <f>LEFT(TEXT(Data7[[#This Row],[Date:]],"mmddyyyy"),2)</f>
        <v>08</v>
      </c>
      <c r="Y1704" s="6">
        <f>DATE(Data7[[#This Row],[Year]],Data7[[#This Row],[Month]],Data7[[#This Row],[Day]])</f>
        <v>45527</v>
      </c>
    </row>
    <row r="1705" spans="1:25" x14ac:dyDescent="0.3">
      <c r="A1705" s="5">
        <v>45527.49204016204</v>
      </c>
      <c r="B1705" s="7" t="s">
        <v>34</v>
      </c>
      <c r="C1705" s="6" t="s">
        <v>2112</v>
      </c>
      <c r="D1705" s="7" t="s">
        <v>2111</v>
      </c>
      <c r="E1705" s="8">
        <v>5.5</v>
      </c>
      <c r="F1705" s="7">
        <v>7145203</v>
      </c>
      <c r="G1705" s="7" t="s">
        <v>68</v>
      </c>
      <c r="H1705" s="7" t="s">
        <v>756</v>
      </c>
      <c r="I1705" s="7" t="s">
        <v>44</v>
      </c>
      <c r="J1705" s="19" t="str">
        <f>IFERROR(INDEX('Employee Info'!$C$3:$E$200,MATCH(Data7[[#This Row],[Name:]],'Employee Info'!$B$3:$B$200,0),MATCH(Data7[[#This Row],[Hours Type:]],'Employee Info'!$C$2:$E$2,0)),"")</f>
        <v/>
      </c>
      <c r="K1705" s="19" t="str">
        <f>IFERROR(INDEX('Employee Info'!$C$3:$J$200,MATCH(Data7[[#This Row],[Name:]],'Employee Info'!$B$3:$B$200,0),MATCH(Data7[[#Headers],[Truck]],'Employee Info'!$C$2:$J$2,0)),"")</f>
        <v/>
      </c>
      <c r="L1705" s="19" t="str">
        <f>IFERROR(INDEX('Employee Info'!$C$3:$J$200,MATCH(Data7[[#This Row],[Name:]],'Employee Info'!$B$3:$B$200,0),MATCH(Data7[[#Headers],[Phone]],'Employee Info'!$C$2:$J$2,0)),"")</f>
        <v/>
      </c>
      <c r="M1705" s="19" t="str">
        <f>IFERROR(INDEX('Employee Info'!$C$3:$J$200,MATCH(Data7[[#This Row],[Name:]],'Employee Info'!$B$3:$B$200,0),MATCH(Data7[[#Headers],[Tech]],'Employee Info'!$C$2:$J$2,0)),"")</f>
        <v/>
      </c>
      <c r="N1705" s="19" t="str">
        <f>IFERROR(INDEX('Employee Info'!$C$3:$J$200,MATCH(Data7[[#This Row],[Name:]],'Employee Info'!$B$3:$B$200,0),MATCH(Data7[[#Headers],[Other]],'Employee Info'!$C$2:$J$2,0)),"")</f>
        <v/>
      </c>
      <c r="O1705" s="19">
        <f>IFERROR((Data7[[#This Row],[Hours:]]*SUM(Data7[[#This Row],[Rate]:[Other]])),"")</f>
        <v>0</v>
      </c>
      <c r="P1705" s="7" t="str">
        <f>IF(Data7[[#This Row],[WO'#:]]="","Riley #","WO#")</f>
        <v>WO#</v>
      </c>
      <c r="Q1705" s="7">
        <f>IFERROR(WEEKNUM(Data7[[#This Row],[Date:]]),"")</f>
        <v>34</v>
      </c>
      <c r="R1705" s="6">
        <f t="shared" si="78"/>
        <v>45522</v>
      </c>
      <c r="S1705" s="6">
        <f>Data7[[#This Row],[Week Start]]+7</f>
        <v>45529</v>
      </c>
      <c r="T1705" s="7" t="str">
        <f t="shared" si="79"/>
        <v>8/18/2024 - 8/25/2024</v>
      </c>
      <c r="U1705" s="7" t="str">
        <f t="shared" si="80"/>
        <v>Time Card</v>
      </c>
      <c r="V1705" s="8" t="str">
        <f>RIGHT(TEXT(Data7[[#This Row],[Date:]],"mmddyyyy"),4)</f>
        <v>2024</v>
      </c>
      <c r="W1705" s="8" t="str">
        <f>MID(TEXT(Data7[[#This Row],[Date:]],"mmddyyyy"),3,2)</f>
        <v>23</v>
      </c>
      <c r="X1705" s="8" t="str">
        <f>LEFT(TEXT(Data7[[#This Row],[Date:]],"mmddyyyy"),2)</f>
        <v>08</v>
      </c>
      <c r="Y1705" s="6">
        <f>DATE(Data7[[#This Row],[Year]],Data7[[#This Row],[Month]],Data7[[#This Row],[Day]])</f>
        <v>45527</v>
      </c>
    </row>
    <row r="1706" spans="1:25" x14ac:dyDescent="0.3">
      <c r="A1706" s="5">
        <v>45527.492562500003</v>
      </c>
      <c r="B1706" s="7" t="s">
        <v>34</v>
      </c>
      <c r="C1706" s="6" t="s">
        <v>2112</v>
      </c>
      <c r="D1706" s="7" t="s">
        <v>2096</v>
      </c>
      <c r="E1706" s="8">
        <v>2.5</v>
      </c>
      <c r="F1706" s="7" t="s">
        <v>68</v>
      </c>
      <c r="G1706" s="7" t="s">
        <v>68</v>
      </c>
      <c r="H1706" s="7" t="s">
        <v>2097</v>
      </c>
      <c r="I1706" s="7" t="s">
        <v>44</v>
      </c>
      <c r="J1706" s="19" t="str">
        <f>IFERROR(INDEX('Employee Info'!$C$3:$E$200,MATCH(Data7[[#This Row],[Name:]],'Employee Info'!$B$3:$B$200,0),MATCH(Data7[[#This Row],[Hours Type:]],'Employee Info'!$C$2:$E$2,0)),"")</f>
        <v/>
      </c>
      <c r="K1706" s="19" t="str">
        <f>IFERROR(INDEX('Employee Info'!$C$3:$J$200,MATCH(Data7[[#This Row],[Name:]],'Employee Info'!$B$3:$B$200,0),MATCH(Data7[[#Headers],[Truck]],'Employee Info'!$C$2:$J$2,0)),"")</f>
        <v/>
      </c>
      <c r="L1706" s="19" t="str">
        <f>IFERROR(INDEX('Employee Info'!$C$3:$J$200,MATCH(Data7[[#This Row],[Name:]],'Employee Info'!$B$3:$B$200,0),MATCH(Data7[[#Headers],[Phone]],'Employee Info'!$C$2:$J$2,0)),"")</f>
        <v/>
      </c>
      <c r="M1706" s="19" t="str">
        <f>IFERROR(INDEX('Employee Info'!$C$3:$J$200,MATCH(Data7[[#This Row],[Name:]],'Employee Info'!$B$3:$B$200,0),MATCH(Data7[[#Headers],[Tech]],'Employee Info'!$C$2:$J$2,0)),"")</f>
        <v/>
      </c>
      <c r="N1706" s="19" t="str">
        <f>IFERROR(INDEX('Employee Info'!$C$3:$J$200,MATCH(Data7[[#This Row],[Name:]],'Employee Info'!$B$3:$B$200,0),MATCH(Data7[[#Headers],[Other]],'Employee Info'!$C$2:$J$2,0)),"")</f>
        <v/>
      </c>
      <c r="O1706" s="19">
        <f>IFERROR((Data7[[#This Row],[Hours:]]*SUM(Data7[[#This Row],[Rate]:[Other]])),"")</f>
        <v>0</v>
      </c>
      <c r="P1706" s="7" t="str">
        <f>IF(Data7[[#This Row],[WO'#:]]="","Riley #","WO#")</f>
        <v>Riley #</v>
      </c>
      <c r="Q1706" s="7">
        <f>IFERROR(WEEKNUM(Data7[[#This Row],[Date:]]),"")</f>
        <v>34</v>
      </c>
      <c r="R1706" s="6">
        <f t="shared" si="78"/>
        <v>45522</v>
      </c>
      <c r="S1706" s="6">
        <f>Data7[[#This Row],[Week Start]]+7</f>
        <v>45529</v>
      </c>
      <c r="T1706" s="7" t="str">
        <f t="shared" si="79"/>
        <v>8/18/2024 - 8/25/2024</v>
      </c>
      <c r="U1706" s="7" t="str">
        <f t="shared" si="80"/>
        <v>Time Card</v>
      </c>
      <c r="V1706" s="8" t="str">
        <f>RIGHT(TEXT(Data7[[#This Row],[Date:]],"mmddyyyy"),4)</f>
        <v>2024</v>
      </c>
      <c r="W1706" s="8" t="str">
        <f>MID(TEXT(Data7[[#This Row],[Date:]],"mmddyyyy"),3,2)</f>
        <v>23</v>
      </c>
      <c r="X1706" s="8" t="str">
        <f>LEFT(TEXT(Data7[[#This Row],[Date:]],"mmddyyyy"),2)</f>
        <v>08</v>
      </c>
      <c r="Y1706" s="6">
        <f>DATE(Data7[[#This Row],[Year]],Data7[[#This Row],[Month]],Data7[[#This Row],[Day]])</f>
        <v>45527</v>
      </c>
    </row>
    <row r="1707" spans="1:25" x14ac:dyDescent="0.3">
      <c r="A1707" s="5">
        <v>45527.492640972225</v>
      </c>
      <c r="B1707" s="7" t="s">
        <v>31</v>
      </c>
      <c r="C1707" s="6" t="s">
        <v>2112</v>
      </c>
      <c r="D1707" s="7" t="s">
        <v>2096</v>
      </c>
      <c r="E1707" s="8">
        <v>2.5</v>
      </c>
      <c r="F1707" s="7" t="s">
        <v>68</v>
      </c>
      <c r="G1707" s="7" t="s">
        <v>68</v>
      </c>
      <c r="H1707" s="7" t="s">
        <v>2097</v>
      </c>
      <c r="I1707" s="7" t="s">
        <v>44</v>
      </c>
      <c r="J1707" s="19" t="str">
        <f>IFERROR(INDEX('Employee Info'!$C$3:$E$200,MATCH(Data7[[#This Row],[Name:]],'Employee Info'!$B$3:$B$200,0),MATCH(Data7[[#This Row],[Hours Type:]],'Employee Info'!$C$2:$E$2,0)),"")</f>
        <v/>
      </c>
      <c r="K1707" s="19" t="str">
        <f>IFERROR(INDEX('Employee Info'!$C$3:$J$200,MATCH(Data7[[#This Row],[Name:]],'Employee Info'!$B$3:$B$200,0),MATCH(Data7[[#Headers],[Truck]],'Employee Info'!$C$2:$J$2,0)),"")</f>
        <v/>
      </c>
      <c r="L1707" s="19" t="str">
        <f>IFERROR(INDEX('Employee Info'!$C$3:$J$200,MATCH(Data7[[#This Row],[Name:]],'Employee Info'!$B$3:$B$200,0),MATCH(Data7[[#Headers],[Phone]],'Employee Info'!$C$2:$J$2,0)),"")</f>
        <v/>
      </c>
      <c r="M1707" s="19" t="str">
        <f>IFERROR(INDEX('Employee Info'!$C$3:$J$200,MATCH(Data7[[#This Row],[Name:]],'Employee Info'!$B$3:$B$200,0),MATCH(Data7[[#Headers],[Tech]],'Employee Info'!$C$2:$J$2,0)),"")</f>
        <v/>
      </c>
      <c r="N1707" s="19" t="str">
        <f>IFERROR(INDEX('Employee Info'!$C$3:$J$200,MATCH(Data7[[#This Row],[Name:]],'Employee Info'!$B$3:$B$200,0),MATCH(Data7[[#Headers],[Other]],'Employee Info'!$C$2:$J$2,0)),"")</f>
        <v/>
      </c>
      <c r="O1707" s="19">
        <f>IFERROR((Data7[[#This Row],[Hours:]]*SUM(Data7[[#This Row],[Rate]:[Other]])),"")</f>
        <v>0</v>
      </c>
      <c r="P1707" s="7" t="str">
        <f>IF(Data7[[#This Row],[WO'#:]]="","Riley #","WO#")</f>
        <v>Riley #</v>
      </c>
      <c r="Q1707" s="7">
        <f>IFERROR(WEEKNUM(Data7[[#This Row],[Date:]]),"")</f>
        <v>34</v>
      </c>
      <c r="R1707" s="6">
        <f t="shared" si="78"/>
        <v>45522</v>
      </c>
      <c r="S1707" s="6">
        <f>Data7[[#This Row],[Week Start]]+7</f>
        <v>45529</v>
      </c>
      <c r="T1707" s="7" t="str">
        <f t="shared" si="79"/>
        <v>8/18/2024 - 8/25/2024</v>
      </c>
      <c r="U1707" s="7" t="str">
        <f t="shared" si="80"/>
        <v>Time Card</v>
      </c>
      <c r="V1707" s="8" t="str">
        <f>RIGHT(TEXT(Data7[[#This Row],[Date:]],"mmddyyyy"),4)</f>
        <v>2024</v>
      </c>
      <c r="W1707" s="8" t="str">
        <f>MID(TEXT(Data7[[#This Row],[Date:]],"mmddyyyy"),3,2)</f>
        <v>23</v>
      </c>
      <c r="X1707" s="8" t="str">
        <f>LEFT(TEXT(Data7[[#This Row],[Date:]],"mmddyyyy"),2)</f>
        <v>08</v>
      </c>
      <c r="Y1707" s="6">
        <f>DATE(Data7[[#This Row],[Year]],Data7[[#This Row],[Month]],Data7[[#This Row],[Day]])</f>
        <v>45527</v>
      </c>
    </row>
    <row r="1708" spans="1:25" x14ac:dyDescent="0.3">
      <c r="A1708" s="5">
        <v>45527.532066203705</v>
      </c>
      <c r="B1708" s="7" t="s">
        <v>66</v>
      </c>
      <c r="C1708" s="6" t="s">
        <v>2112</v>
      </c>
      <c r="D1708" s="7" t="s">
        <v>2117</v>
      </c>
      <c r="E1708" s="8">
        <v>1</v>
      </c>
      <c r="F1708" s="7" t="s">
        <v>68</v>
      </c>
      <c r="G1708" s="7" t="s">
        <v>68</v>
      </c>
      <c r="H1708" s="7" t="s">
        <v>536</v>
      </c>
      <c r="I1708" s="7" t="s">
        <v>44</v>
      </c>
      <c r="J1708" s="19" t="str">
        <f>IFERROR(INDEX('Employee Info'!$C$3:$E$200,MATCH(Data7[[#This Row],[Name:]],'Employee Info'!$B$3:$B$200,0),MATCH(Data7[[#This Row],[Hours Type:]],'Employee Info'!$C$2:$E$2,0)),"")</f>
        <v/>
      </c>
      <c r="K1708" s="19" t="str">
        <f>IFERROR(INDEX('Employee Info'!$C$3:$J$200,MATCH(Data7[[#This Row],[Name:]],'Employee Info'!$B$3:$B$200,0),MATCH(Data7[[#Headers],[Truck]],'Employee Info'!$C$2:$J$2,0)),"")</f>
        <v/>
      </c>
      <c r="L1708" s="19" t="str">
        <f>IFERROR(INDEX('Employee Info'!$C$3:$J$200,MATCH(Data7[[#This Row],[Name:]],'Employee Info'!$B$3:$B$200,0),MATCH(Data7[[#Headers],[Phone]],'Employee Info'!$C$2:$J$2,0)),"")</f>
        <v/>
      </c>
      <c r="M1708" s="19" t="str">
        <f>IFERROR(INDEX('Employee Info'!$C$3:$J$200,MATCH(Data7[[#This Row],[Name:]],'Employee Info'!$B$3:$B$200,0),MATCH(Data7[[#Headers],[Tech]],'Employee Info'!$C$2:$J$2,0)),"")</f>
        <v/>
      </c>
      <c r="N1708" s="19" t="str">
        <f>IFERROR(INDEX('Employee Info'!$C$3:$J$200,MATCH(Data7[[#This Row],[Name:]],'Employee Info'!$B$3:$B$200,0),MATCH(Data7[[#Headers],[Other]],'Employee Info'!$C$2:$J$2,0)),"")</f>
        <v/>
      </c>
      <c r="O1708" s="19">
        <f>IFERROR((Data7[[#This Row],[Hours:]]*SUM(Data7[[#This Row],[Rate]:[Other]])),"")</f>
        <v>0</v>
      </c>
      <c r="P1708" s="7" t="str">
        <f>IF(Data7[[#This Row],[WO'#:]]="","Riley #","WO#")</f>
        <v>Riley #</v>
      </c>
      <c r="Q1708" s="7">
        <f>IFERROR(WEEKNUM(Data7[[#This Row],[Date:]]),"")</f>
        <v>34</v>
      </c>
      <c r="R1708" s="6">
        <f t="shared" si="78"/>
        <v>45522</v>
      </c>
      <c r="S1708" s="6">
        <f>Data7[[#This Row],[Week Start]]+7</f>
        <v>45529</v>
      </c>
      <c r="T1708" s="7" t="str">
        <f t="shared" si="79"/>
        <v>8/18/2024 - 8/25/2024</v>
      </c>
      <c r="U1708" s="7" t="str">
        <f t="shared" si="80"/>
        <v>Time Card</v>
      </c>
      <c r="V1708" s="8" t="str">
        <f>RIGHT(TEXT(Data7[[#This Row],[Date:]],"mmddyyyy"),4)</f>
        <v>2024</v>
      </c>
      <c r="W1708" s="8" t="str">
        <f>MID(TEXT(Data7[[#This Row],[Date:]],"mmddyyyy"),3,2)</f>
        <v>23</v>
      </c>
      <c r="X1708" s="8" t="str">
        <f>LEFT(TEXT(Data7[[#This Row],[Date:]],"mmddyyyy"),2)</f>
        <v>08</v>
      </c>
      <c r="Y1708" s="6">
        <f>DATE(Data7[[#This Row],[Year]],Data7[[#This Row],[Month]],Data7[[#This Row],[Day]])</f>
        <v>45527</v>
      </c>
    </row>
    <row r="1709" spans="1:25" x14ac:dyDescent="0.3">
      <c r="A1709" s="5">
        <v>45527.533461226849</v>
      </c>
      <c r="B1709" s="7" t="s">
        <v>66</v>
      </c>
      <c r="C1709" s="6" t="s">
        <v>2112</v>
      </c>
      <c r="D1709" s="7" t="s">
        <v>2118</v>
      </c>
      <c r="E1709" s="8">
        <v>1</v>
      </c>
      <c r="F1709" s="7" t="s">
        <v>68</v>
      </c>
      <c r="G1709" s="7" t="s">
        <v>68</v>
      </c>
      <c r="H1709" s="7" t="s">
        <v>1960</v>
      </c>
      <c r="I1709" s="7" t="s">
        <v>44</v>
      </c>
      <c r="J1709" s="19" t="str">
        <f>IFERROR(INDEX('Employee Info'!$C$3:$E$200,MATCH(Data7[[#This Row],[Name:]],'Employee Info'!$B$3:$B$200,0),MATCH(Data7[[#This Row],[Hours Type:]],'Employee Info'!$C$2:$E$2,0)),"")</f>
        <v/>
      </c>
      <c r="K1709" s="19" t="str">
        <f>IFERROR(INDEX('Employee Info'!$C$3:$J$200,MATCH(Data7[[#This Row],[Name:]],'Employee Info'!$B$3:$B$200,0),MATCH(Data7[[#Headers],[Truck]],'Employee Info'!$C$2:$J$2,0)),"")</f>
        <v/>
      </c>
      <c r="L1709" s="19" t="str">
        <f>IFERROR(INDEX('Employee Info'!$C$3:$J$200,MATCH(Data7[[#This Row],[Name:]],'Employee Info'!$B$3:$B$200,0),MATCH(Data7[[#Headers],[Phone]],'Employee Info'!$C$2:$J$2,0)),"")</f>
        <v/>
      </c>
      <c r="M1709" s="19" t="str">
        <f>IFERROR(INDEX('Employee Info'!$C$3:$J$200,MATCH(Data7[[#This Row],[Name:]],'Employee Info'!$B$3:$B$200,0),MATCH(Data7[[#Headers],[Tech]],'Employee Info'!$C$2:$J$2,0)),"")</f>
        <v/>
      </c>
      <c r="N1709" s="19" t="str">
        <f>IFERROR(INDEX('Employee Info'!$C$3:$J$200,MATCH(Data7[[#This Row],[Name:]],'Employee Info'!$B$3:$B$200,0),MATCH(Data7[[#Headers],[Other]],'Employee Info'!$C$2:$J$2,0)),"")</f>
        <v/>
      </c>
      <c r="O1709" s="19">
        <f>IFERROR((Data7[[#This Row],[Hours:]]*SUM(Data7[[#This Row],[Rate]:[Other]])),"")</f>
        <v>0</v>
      </c>
      <c r="P1709" s="7" t="str">
        <f>IF(Data7[[#This Row],[WO'#:]]="","Riley #","WO#")</f>
        <v>Riley #</v>
      </c>
      <c r="Q1709" s="7">
        <f>IFERROR(WEEKNUM(Data7[[#This Row],[Date:]]),"")</f>
        <v>34</v>
      </c>
      <c r="R1709" s="6">
        <f t="shared" si="78"/>
        <v>45522</v>
      </c>
      <c r="S1709" s="6">
        <f>Data7[[#This Row],[Week Start]]+7</f>
        <v>45529</v>
      </c>
      <c r="T1709" s="7" t="str">
        <f t="shared" si="79"/>
        <v>8/18/2024 - 8/25/2024</v>
      </c>
      <c r="U1709" s="7" t="str">
        <f t="shared" si="80"/>
        <v>Time Card</v>
      </c>
      <c r="V1709" s="8" t="str">
        <f>RIGHT(TEXT(Data7[[#This Row],[Date:]],"mmddyyyy"),4)</f>
        <v>2024</v>
      </c>
      <c r="W1709" s="8" t="str">
        <f>MID(TEXT(Data7[[#This Row],[Date:]],"mmddyyyy"),3,2)</f>
        <v>23</v>
      </c>
      <c r="X1709" s="8" t="str">
        <f>LEFT(TEXT(Data7[[#This Row],[Date:]],"mmddyyyy"),2)</f>
        <v>08</v>
      </c>
      <c r="Y1709" s="6">
        <f>DATE(Data7[[#This Row],[Year]],Data7[[#This Row],[Month]],Data7[[#This Row],[Day]])</f>
        <v>45527</v>
      </c>
    </row>
    <row r="1710" spans="1:25" x14ac:dyDescent="0.3">
      <c r="A1710" s="5">
        <v>45527.534816898151</v>
      </c>
      <c r="B1710" s="7" t="s">
        <v>66</v>
      </c>
      <c r="C1710" s="6" t="s">
        <v>2112</v>
      </c>
      <c r="D1710" s="7" t="s">
        <v>2120</v>
      </c>
      <c r="E1710" s="8">
        <v>1</v>
      </c>
      <c r="F1710" s="7" t="s">
        <v>68</v>
      </c>
      <c r="G1710" s="7" t="s">
        <v>68</v>
      </c>
      <c r="H1710" s="7" t="s">
        <v>2097</v>
      </c>
      <c r="I1710" s="7" t="s">
        <v>44</v>
      </c>
      <c r="J1710" s="19" t="str">
        <f>IFERROR(INDEX('Employee Info'!$C$3:$E$200,MATCH(Data7[[#This Row],[Name:]],'Employee Info'!$B$3:$B$200,0),MATCH(Data7[[#This Row],[Hours Type:]],'Employee Info'!$C$2:$E$2,0)),"")</f>
        <v/>
      </c>
      <c r="K1710" s="19" t="str">
        <f>IFERROR(INDEX('Employee Info'!$C$3:$J$200,MATCH(Data7[[#This Row],[Name:]],'Employee Info'!$B$3:$B$200,0),MATCH(Data7[[#Headers],[Truck]],'Employee Info'!$C$2:$J$2,0)),"")</f>
        <v/>
      </c>
      <c r="L1710" s="19" t="str">
        <f>IFERROR(INDEX('Employee Info'!$C$3:$J$200,MATCH(Data7[[#This Row],[Name:]],'Employee Info'!$B$3:$B$200,0),MATCH(Data7[[#Headers],[Phone]],'Employee Info'!$C$2:$J$2,0)),"")</f>
        <v/>
      </c>
      <c r="M1710" s="19" t="str">
        <f>IFERROR(INDEX('Employee Info'!$C$3:$J$200,MATCH(Data7[[#This Row],[Name:]],'Employee Info'!$B$3:$B$200,0),MATCH(Data7[[#Headers],[Tech]],'Employee Info'!$C$2:$J$2,0)),"")</f>
        <v/>
      </c>
      <c r="N1710" s="19" t="str">
        <f>IFERROR(INDEX('Employee Info'!$C$3:$J$200,MATCH(Data7[[#This Row],[Name:]],'Employee Info'!$B$3:$B$200,0),MATCH(Data7[[#Headers],[Other]],'Employee Info'!$C$2:$J$2,0)),"")</f>
        <v/>
      </c>
      <c r="O1710" s="19">
        <f>IFERROR((Data7[[#This Row],[Hours:]]*SUM(Data7[[#This Row],[Rate]:[Other]])),"")</f>
        <v>0</v>
      </c>
      <c r="P1710" s="7" t="str">
        <f>IF(Data7[[#This Row],[WO'#:]]="","Riley #","WO#")</f>
        <v>Riley #</v>
      </c>
      <c r="Q1710" s="7">
        <f>IFERROR(WEEKNUM(Data7[[#This Row],[Date:]]),"")</f>
        <v>34</v>
      </c>
      <c r="R1710" s="6">
        <f t="shared" si="78"/>
        <v>45522</v>
      </c>
      <c r="S1710" s="6">
        <f>Data7[[#This Row],[Week Start]]+7</f>
        <v>45529</v>
      </c>
      <c r="T1710" s="7" t="str">
        <f t="shared" si="79"/>
        <v>8/18/2024 - 8/25/2024</v>
      </c>
      <c r="U1710" s="7" t="str">
        <f t="shared" si="80"/>
        <v>Time Card</v>
      </c>
      <c r="V1710" s="8" t="str">
        <f>RIGHT(TEXT(Data7[[#This Row],[Date:]],"mmddyyyy"),4)</f>
        <v>2024</v>
      </c>
      <c r="W1710" s="8" t="str">
        <f>MID(TEXT(Data7[[#This Row],[Date:]],"mmddyyyy"),3,2)</f>
        <v>23</v>
      </c>
      <c r="X1710" s="8" t="str">
        <f>LEFT(TEXT(Data7[[#This Row],[Date:]],"mmddyyyy"),2)</f>
        <v>08</v>
      </c>
      <c r="Y1710" s="6">
        <f>DATE(Data7[[#This Row],[Year]],Data7[[#This Row],[Month]],Data7[[#This Row],[Day]])</f>
        <v>45527</v>
      </c>
    </row>
    <row r="1711" spans="1:25" x14ac:dyDescent="0.3">
      <c r="A1711" s="5">
        <v>45527.536520486108</v>
      </c>
      <c r="B1711" s="7" t="s">
        <v>66</v>
      </c>
      <c r="C1711" s="6" t="s">
        <v>2112</v>
      </c>
      <c r="D1711" s="7" t="s">
        <v>2121</v>
      </c>
      <c r="E1711" s="8">
        <v>1</v>
      </c>
      <c r="F1711" s="7" t="s">
        <v>68</v>
      </c>
      <c r="G1711" s="7" t="s">
        <v>68</v>
      </c>
      <c r="H1711" s="7" t="s">
        <v>1941</v>
      </c>
      <c r="I1711" s="7" t="s">
        <v>44</v>
      </c>
      <c r="J1711" s="19" t="str">
        <f>IFERROR(INDEX('Employee Info'!$C$3:$E$200,MATCH(Data7[[#This Row],[Name:]],'Employee Info'!$B$3:$B$200,0),MATCH(Data7[[#This Row],[Hours Type:]],'Employee Info'!$C$2:$E$2,0)),"")</f>
        <v/>
      </c>
      <c r="K1711" s="19" t="str">
        <f>IFERROR(INDEX('Employee Info'!$C$3:$J$200,MATCH(Data7[[#This Row],[Name:]],'Employee Info'!$B$3:$B$200,0),MATCH(Data7[[#Headers],[Truck]],'Employee Info'!$C$2:$J$2,0)),"")</f>
        <v/>
      </c>
      <c r="L1711" s="19" t="str">
        <f>IFERROR(INDEX('Employee Info'!$C$3:$J$200,MATCH(Data7[[#This Row],[Name:]],'Employee Info'!$B$3:$B$200,0),MATCH(Data7[[#Headers],[Phone]],'Employee Info'!$C$2:$J$2,0)),"")</f>
        <v/>
      </c>
      <c r="M1711" s="19" t="str">
        <f>IFERROR(INDEX('Employee Info'!$C$3:$J$200,MATCH(Data7[[#This Row],[Name:]],'Employee Info'!$B$3:$B$200,0),MATCH(Data7[[#Headers],[Tech]],'Employee Info'!$C$2:$J$2,0)),"")</f>
        <v/>
      </c>
      <c r="N1711" s="19" t="str">
        <f>IFERROR(INDEX('Employee Info'!$C$3:$J$200,MATCH(Data7[[#This Row],[Name:]],'Employee Info'!$B$3:$B$200,0),MATCH(Data7[[#Headers],[Other]],'Employee Info'!$C$2:$J$2,0)),"")</f>
        <v/>
      </c>
      <c r="O1711" s="19">
        <f>IFERROR((Data7[[#This Row],[Hours:]]*SUM(Data7[[#This Row],[Rate]:[Other]])),"")</f>
        <v>0</v>
      </c>
      <c r="P1711" s="7" t="str">
        <f>IF(Data7[[#This Row],[WO'#:]]="","Riley #","WO#")</f>
        <v>Riley #</v>
      </c>
      <c r="Q1711" s="7">
        <f>IFERROR(WEEKNUM(Data7[[#This Row],[Date:]]),"")</f>
        <v>34</v>
      </c>
      <c r="R1711" s="6">
        <f t="shared" si="78"/>
        <v>45522</v>
      </c>
      <c r="S1711" s="6">
        <f>Data7[[#This Row],[Week Start]]+7</f>
        <v>45529</v>
      </c>
      <c r="T1711" s="7" t="str">
        <f t="shared" si="79"/>
        <v>8/18/2024 - 8/25/2024</v>
      </c>
      <c r="U1711" s="7" t="str">
        <f t="shared" si="80"/>
        <v>Time Card</v>
      </c>
      <c r="V1711" s="8" t="str">
        <f>RIGHT(TEXT(Data7[[#This Row],[Date:]],"mmddyyyy"),4)</f>
        <v>2024</v>
      </c>
      <c r="W1711" s="8" t="str">
        <f>MID(TEXT(Data7[[#This Row],[Date:]],"mmddyyyy"),3,2)</f>
        <v>23</v>
      </c>
      <c r="X1711" s="8" t="str">
        <f>LEFT(TEXT(Data7[[#This Row],[Date:]],"mmddyyyy"),2)</f>
        <v>08</v>
      </c>
      <c r="Y1711" s="6">
        <f>DATE(Data7[[#This Row],[Year]],Data7[[#This Row],[Month]],Data7[[#This Row],[Day]])</f>
        <v>45527</v>
      </c>
    </row>
    <row r="1712" spans="1:25" x14ac:dyDescent="0.3">
      <c r="A1712" s="5">
        <v>45527.543501388885</v>
      </c>
      <c r="B1712" s="7" t="s">
        <v>66</v>
      </c>
      <c r="C1712" s="6" t="s">
        <v>2112</v>
      </c>
      <c r="D1712" s="7" t="s">
        <v>2125</v>
      </c>
      <c r="E1712" s="8">
        <v>1</v>
      </c>
      <c r="F1712" s="7">
        <v>7145203</v>
      </c>
      <c r="G1712" s="7" t="s">
        <v>68</v>
      </c>
      <c r="H1712" s="7" t="s">
        <v>756</v>
      </c>
      <c r="I1712" s="7" t="s">
        <v>44</v>
      </c>
      <c r="J1712" s="19" t="str">
        <f>IFERROR(INDEX('Employee Info'!$C$3:$E$200,MATCH(Data7[[#This Row],[Name:]],'Employee Info'!$B$3:$B$200,0),MATCH(Data7[[#This Row],[Hours Type:]],'Employee Info'!$C$2:$E$2,0)),"")</f>
        <v/>
      </c>
      <c r="K1712" s="19" t="str">
        <f>IFERROR(INDEX('Employee Info'!$C$3:$J$200,MATCH(Data7[[#This Row],[Name:]],'Employee Info'!$B$3:$B$200,0),MATCH(Data7[[#Headers],[Truck]],'Employee Info'!$C$2:$J$2,0)),"")</f>
        <v/>
      </c>
      <c r="L1712" s="19" t="str">
        <f>IFERROR(INDEX('Employee Info'!$C$3:$J$200,MATCH(Data7[[#This Row],[Name:]],'Employee Info'!$B$3:$B$200,0),MATCH(Data7[[#Headers],[Phone]],'Employee Info'!$C$2:$J$2,0)),"")</f>
        <v/>
      </c>
      <c r="M1712" s="19" t="str">
        <f>IFERROR(INDEX('Employee Info'!$C$3:$J$200,MATCH(Data7[[#This Row],[Name:]],'Employee Info'!$B$3:$B$200,0),MATCH(Data7[[#Headers],[Tech]],'Employee Info'!$C$2:$J$2,0)),"")</f>
        <v/>
      </c>
      <c r="N1712" s="19" t="str">
        <f>IFERROR(INDEX('Employee Info'!$C$3:$J$200,MATCH(Data7[[#This Row],[Name:]],'Employee Info'!$B$3:$B$200,0),MATCH(Data7[[#Headers],[Other]],'Employee Info'!$C$2:$J$2,0)),"")</f>
        <v/>
      </c>
      <c r="O1712" s="19">
        <f>IFERROR((Data7[[#This Row],[Hours:]]*SUM(Data7[[#This Row],[Rate]:[Other]])),"")</f>
        <v>0</v>
      </c>
      <c r="P1712" s="7" t="str">
        <f>IF(Data7[[#This Row],[WO'#:]]="","Riley #","WO#")</f>
        <v>WO#</v>
      </c>
      <c r="Q1712" s="7">
        <f>IFERROR(WEEKNUM(Data7[[#This Row],[Date:]]),"")</f>
        <v>34</v>
      </c>
      <c r="R1712" s="6">
        <f t="shared" si="78"/>
        <v>45522</v>
      </c>
      <c r="S1712" s="6">
        <f>Data7[[#This Row],[Week Start]]+7</f>
        <v>45529</v>
      </c>
      <c r="T1712" s="7" t="str">
        <f t="shared" si="79"/>
        <v>8/18/2024 - 8/25/2024</v>
      </c>
      <c r="U1712" s="7" t="str">
        <f t="shared" si="80"/>
        <v>Time Card</v>
      </c>
      <c r="V1712" s="8" t="str">
        <f>RIGHT(TEXT(Data7[[#This Row],[Date:]],"mmddyyyy"),4)</f>
        <v>2024</v>
      </c>
      <c r="W1712" s="8" t="str">
        <f>MID(TEXT(Data7[[#This Row],[Date:]],"mmddyyyy"),3,2)</f>
        <v>23</v>
      </c>
      <c r="X1712" s="8" t="str">
        <f>LEFT(TEXT(Data7[[#This Row],[Date:]],"mmddyyyy"),2)</f>
        <v>08</v>
      </c>
      <c r="Y1712" s="6">
        <f>DATE(Data7[[#This Row],[Year]],Data7[[#This Row],[Month]],Data7[[#This Row],[Day]])</f>
        <v>45527</v>
      </c>
    </row>
    <row r="1713" spans="1:25" x14ac:dyDescent="0.3">
      <c r="A1713" s="5">
        <v>45527.555089120367</v>
      </c>
      <c r="B1713" s="7" t="s">
        <v>35</v>
      </c>
      <c r="C1713" s="6" t="s">
        <v>2112</v>
      </c>
      <c r="D1713" s="7" t="s">
        <v>2126</v>
      </c>
      <c r="E1713" s="8">
        <v>4</v>
      </c>
      <c r="F1713" s="7" t="s">
        <v>68</v>
      </c>
      <c r="G1713" s="7" t="s">
        <v>68</v>
      </c>
      <c r="H1713" s="7" t="s">
        <v>1948</v>
      </c>
      <c r="I1713" s="7" t="s">
        <v>44</v>
      </c>
      <c r="J1713" s="19" t="str">
        <f>IFERROR(INDEX('Employee Info'!$C$3:$E$200,MATCH(Data7[[#This Row],[Name:]],'Employee Info'!$B$3:$B$200,0),MATCH(Data7[[#This Row],[Hours Type:]],'Employee Info'!$C$2:$E$2,0)),"")</f>
        <v/>
      </c>
      <c r="K1713" s="19" t="str">
        <f>IFERROR(INDEX('Employee Info'!$C$3:$J$200,MATCH(Data7[[#This Row],[Name:]],'Employee Info'!$B$3:$B$200,0),MATCH(Data7[[#Headers],[Truck]],'Employee Info'!$C$2:$J$2,0)),"")</f>
        <v/>
      </c>
      <c r="L1713" s="19" t="str">
        <f>IFERROR(INDEX('Employee Info'!$C$3:$J$200,MATCH(Data7[[#This Row],[Name:]],'Employee Info'!$B$3:$B$200,0),MATCH(Data7[[#Headers],[Phone]],'Employee Info'!$C$2:$J$2,0)),"")</f>
        <v/>
      </c>
      <c r="M1713" s="19" t="str">
        <f>IFERROR(INDEX('Employee Info'!$C$3:$J$200,MATCH(Data7[[#This Row],[Name:]],'Employee Info'!$B$3:$B$200,0),MATCH(Data7[[#Headers],[Tech]],'Employee Info'!$C$2:$J$2,0)),"")</f>
        <v/>
      </c>
      <c r="N1713" s="19" t="str">
        <f>IFERROR(INDEX('Employee Info'!$C$3:$J$200,MATCH(Data7[[#This Row],[Name:]],'Employee Info'!$B$3:$B$200,0),MATCH(Data7[[#Headers],[Other]],'Employee Info'!$C$2:$J$2,0)),"")</f>
        <v/>
      </c>
      <c r="O1713" s="19">
        <f>IFERROR((Data7[[#This Row],[Hours:]]*SUM(Data7[[#This Row],[Rate]:[Other]])),"")</f>
        <v>0</v>
      </c>
      <c r="P1713" s="7" t="str">
        <f>IF(Data7[[#This Row],[WO'#:]]="","Riley #","WO#")</f>
        <v>Riley #</v>
      </c>
      <c r="Q1713" s="7">
        <f>IFERROR(WEEKNUM(Data7[[#This Row],[Date:]]),"")</f>
        <v>34</v>
      </c>
      <c r="R1713" s="6">
        <f t="shared" si="78"/>
        <v>45522</v>
      </c>
      <c r="S1713" s="6">
        <f>Data7[[#This Row],[Week Start]]+7</f>
        <v>45529</v>
      </c>
      <c r="T1713" s="7" t="str">
        <f t="shared" si="79"/>
        <v>8/18/2024 - 8/25/2024</v>
      </c>
      <c r="U1713" s="7" t="str">
        <f t="shared" si="80"/>
        <v>Time Card</v>
      </c>
      <c r="V1713" s="8" t="str">
        <f>RIGHT(TEXT(Data7[[#This Row],[Date:]],"mmddyyyy"),4)</f>
        <v>2024</v>
      </c>
      <c r="W1713" s="8" t="str">
        <f>MID(TEXT(Data7[[#This Row],[Date:]],"mmddyyyy"),3,2)</f>
        <v>23</v>
      </c>
      <c r="X1713" s="8" t="str">
        <f>LEFT(TEXT(Data7[[#This Row],[Date:]],"mmddyyyy"),2)</f>
        <v>08</v>
      </c>
      <c r="Y1713" s="6">
        <f>DATE(Data7[[#This Row],[Year]],Data7[[#This Row],[Month]],Data7[[#This Row],[Day]])</f>
        <v>45527</v>
      </c>
    </row>
    <row r="1714" spans="1:25" x14ac:dyDescent="0.3">
      <c r="A1714" s="5">
        <v>45527.557321875</v>
      </c>
      <c r="B1714" s="7" t="s">
        <v>35</v>
      </c>
      <c r="C1714" s="6" t="s">
        <v>2112</v>
      </c>
      <c r="D1714" s="7" t="s">
        <v>2127</v>
      </c>
      <c r="E1714" s="8">
        <v>2</v>
      </c>
      <c r="F1714" s="7">
        <v>7134585</v>
      </c>
      <c r="G1714" s="7" t="s">
        <v>68</v>
      </c>
      <c r="H1714" s="7" t="s">
        <v>1948</v>
      </c>
      <c r="I1714" s="7" t="s">
        <v>44</v>
      </c>
      <c r="J1714" s="19" t="str">
        <f>IFERROR(INDEX('Employee Info'!$C$3:$E$200,MATCH(Data7[[#This Row],[Name:]],'Employee Info'!$B$3:$B$200,0),MATCH(Data7[[#This Row],[Hours Type:]],'Employee Info'!$C$2:$E$2,0)),"")</f>
        <v/>
      </c>
      <c r="K1714" s="19" t="str">
        <f>IFERROR(INDEX('Employee Info'!$C$3:$J$200,MATCH(Data7[[#This Row],[Name:]],'Employee Info'!$B$3:$B$200,0),MATCH(Data7[[#Headers],[Truck]],'Employee Info'!$C$2:$J$2,0)),"")</f>
        <v/>
      </c>
      <c r="L1714" s="19" t="str">
        <f>IFERROR(INDEX('Employee Info'!$C$3:$J$200,MATCH(Data7[[#This Row],[Name:]],'Employee Info'!$B$3:$B$200,0),MATCH(Data7[[#Headers],[Phone]],'Employee Info'!$C$2:$J$2,0)),"")</f>
        <v/>
      </c>
      <c r="M1714" s="19" t="str">
        <f>IFERROR(INDEX('Employee Info'!$C$3:$J$200,MATCH(Data7[[#This Row],[Name:]],'Employee Info'!$B$3:$B$200,0),MATCH(Data7[[#Headers],[Tech]],'Employee Info'!$C$2:$J$2,0)),"")</f>
        <v/>
      </c>
      <c r="N1714" s="19" t="str">
        <f>IFERROR(INDEX('Employee Info'!$C$3:$J$200,MATCH(Data7[[#This Row],[Name:]],'Employee Info'!$B$3:$B$200,0),MATCH(Data7[[#Headers],[Other]],'Employee Info'!$C$2:$J$2,0)),"")</f>
        <v/>
      </c>
      <c r="O1714" s="19">
        <f>IFERROR((Data7[[#This Row],[Hours:]]*SUM(Data7[[#This Row],[Rate]:[Other]])),"")</f>
        <v>0</v>
      </c>
      <c r="P1714" s="7" t="str">
        <f>IF(Data7[[#This Row],[WO'#:]]="","Riley #","WO#")</f>
        <v>WO#</v>
      </c>
      <c r="Q1714" s="7">
        <f>IFERROR(WEEKNUM(Data7[[#This Row],[Date:]]),"")</f>
        <v>34</v>
      </c>
      <c r="R1714" s="6">
        <f t="shared" si="78"/>
        <v>45522</v>
      </c>
      <c r="S1714" s="6">
        <f>Data7[[#This Row],[Week Start]]+7</f>
        <v>45529</v>
      </c>
      <c r="T1714" s="7" t="str">
        <f t="shared" si="79"/>
        <v>8/18/2024 - 8/25/2024</v>
      </c>
      <c r="U1714" s="7" t="str">
        <f t="shared" si="80"/>
        <v>Time Card</v>
      </c>
      <c r="V1714" s="8" t="str">
        <f>RIGHT(TEXT(Data7[[#This Row],[Date:]],"mmddyyyy"),4)</f>
        <v>2024</v>
      </c>
      <c r="W1714" s="8" t="str">
        <f>MID(TEXT(Data7[[#This Row],[Date:]],"mmddyyyy"),3,2)</f>
        <v>23</v>
      </c>
      <c r="X1714" s="8" t="str">
        <f>LEFT(TEXT(Data7[[#This Row],[Date:]],"mmddyyyy"),2)</f>
        <v>08</v>
      </c>
      <c r="Y1714" s="6">
        <f>DATE(Data7[[#This Row],[Year]],Data7[[#This Row],[Month]],Data7[[#This Row],[Day]])</f>
        <v>45527</v>
      </c>
    </row>
    <row r="1715" spans="1:25" x14ac:dyDescent="0.3">
      <c r="A1715" s="5">
        <v>45527.557841782407</v>
      </c>
      <c r="B1715" s="7" t="s">
        <v>35</v>
      </c>
      <c r="C1715" s="6" t="s">
        <v>2112</v>
      </c>
      <c r="D1715" s="7" t="s">
        <v>2128</v>
      </c>
      <c r="E1715" s="8">
        <v>2</v>
      </c>
      <c r="F1715" s="7" t="s">
        <v>68</v>
      </c>
      <c r="G1715" s="7" t="s">
        <v>68</v>
      </c>
      <c r="H1715" s="7" t="s">
        <v>2114</v>
      </c>
      <c r="I1715" s="7" t="s">
        <v>44</v>
      </c>
      <c r="J1715" s="19" t="str">
        <f>IFERROR(INDEX('Employee Info'!$C$3:$E$200,MATCH(Data7[[#This Row],[Name:]],'Employee Info'!$B$3:$B$200,0),MATCH(Data7[[#This Row],[Hours Type:]],'Employee Info'!$C$2:$E$2,0)),"")</f>
        <v/>
      </c>
      <c r="K1715" s="19" t="str">
        <f>IFERROR(INDEX('Employee Info'!$C$3:$J$200,MATCH(Data7[[#This Row],[Name:]],'Employee Info'!$B$3:$B$200,0),MATCH(Data7[[#Headers],[Truck]],'Employee Info'!$C$2:$J$2,0)),"")</f>
        <v/>
      </c>
      <c r="L1715" s="19" t="str">
        <f>IFERROR(INDEX('Employee Info'!$C$3:$J$200,MATCH(Data7[[#This Row],[Name:]],'Employee Info'!$B$3:$B$200,0),MATCH(Data7[[#Headers],[Phone]],'Employee Info'!$C$2:$J$2,0)),"")</f>
        <v/>
      </c>
      <c r="M1715" s="19" t="str">
        <f>IFERROR(INDEX('Employee Info'!$C$3:$J$200,MATCH(Data7[[#This Row],[Name:]],'Employee Info'!$B$3:$B$200,0),MATCH(Data7[[#Headers],[Tech]],'Employee Info'!$C$2:$J$2,0)),"")</f>
        <v/>
      </c>
      <c r="N1715" s="19" t="str">
        <f>IFERROR(INDEX('Employee Info'!$C$3:$J$200,MATCH(Data7[[#This Row],[Name:]],'Employee Info'!$B$3:$B$200,0),MATCH(Data7[[#Headers],[Other]],'Employee Info'!$C$2:$J$2,0)),"")</f>
        <v/>
      </c>
      <c r="O1715" s="19">
        <f>IFERROR((Data7[[#This Row],[Hours:]]*SUM(Data7[[#This Row],[Rate]:[Other]])),"")</f>
        <v>0</v>
      </c>
      <c r="P1715" s="7" t="str">
        <f>IF(Data7[[#This Row],[WO'#:]]="","Riley #","WO#")</f>
        <v>Riley #</v>
      </c>
      <c r="Q1715" s="7">
        <f>IFERROR(WEEKNUM(Data7[[#This Row],[Date:]]),"")</f>
        <v>34</v>
      </c>
      <c r="R1715" s="6">
        <f t="shared" si="78"/>
        <v>45522</v>
      </c>
      <c r="S1715" s="6">
        <f>Data7[[#This Row],[Week Start]]+7</f>
        <v>45529</v>
      </c>
      <c r="T1715" s="7" t="str">
        <f t="shared" si="79"/>
        <v>8/18/2024 - 8/25/2024</v>
      </c>
      <c r="U1715" s="7" t="str">
        <f t="shared" si="80"/>
        <v>Time Card</v>
      </c>
      <c r="V1715" s="8" t="str">
        <f>RIGHT(TEXT(Data7[[#This Row],[Date:]],"mmddyyyy"),4)</f>
        <v>2024</v>
      </c>
      <c r="W1715" s="8" t="str">
        <f>MID(TEXT(Data7[[#This Row],[Date:]],"mmddyyyy"),3,2)</f>
        <v>23</v>
      </c>
      <c r="X1715" s="8" t="str">
        <f>LEFT(TEXT(Data7[[#This Row],[Date:]],"mmddyyyy"),2)</f>
        <v>08</v>
      </c>
      <c r="Y1715" s="6">
        <f>DATE(Data7[[#This Row],[Year]],Data7[[#This Row],[Month]],Data7[[#This Row],[Day]])</f>
        <v>45527</v>
      </c>
    </row>
    <row r="1716" spans="1:25" x14ac:dyDescent="0.3">
      <c r="A1716" s="5">
        <v>45527.562190972225</v>
      </c>
      <c r="B1716" s="7" t="s">
        <v>66</v>
      </c>
      <c r="C1716" s="6" t="s">
        <v>2112</v>
      </c>
      <c r="D1716" s="7" t="s">
        <v>2132</v>
      </c>
      <c r="E1716" s="8">
        <v>1</v>
      </c>
      <c r="F1716" s="7">
        <v>6984733</v>
      </c>
      <c r="G1716" s="7" t="s">
        <v>68</v>
      </c>
      <c r="H1716" s="7" t="s">
        <v>756</v>
      </c>
      <c r="I1716" s="7" t="s">
        <v>45</v>
      </c>
      <c r="J1716" s="19" t="str">
        <f>IFERROR(INDEX('Employee Info'!$C$3:$E$200,MATCH(Data7[[#This Row],[Name:]],'Employee Info'!$B$3:$B$200,0),MATCH(Data7[[#This Row],[Hours Type:]],'Employee Info'!$C$2:$E$2,0)),"")</f>
        <v/>
      </c>
      <c r="K1716" s="19" t="str">
        <f>IFERROR(INDEX('Employee Info'!$C$3:$J$200,MATCH(Data7[[#This Row],[Name:]],'Employee Info'!$B$3:$B$200,0),MATCH(Data7[[#Headers],[Truck]],'Employee Info'!$C$2:$J$2,0)),"")</f>
        <v/>
      </c>
      <c r="L1716" s="19" t="str">
        <f>IFERROR(INDEX('Employee Info'!$C$3:$J$200,MATCH(Data7[[#This Row],[Name:]],'Employee Info'!$B$3:$B$200,0),MATCH(Data7[[#Headers],[Phone]],'Employee Info'!$C$2:$J$2,0)),"")</f>
        <v/>
      </c>
      <c r="M1716" s="19" t="str">
        <f>IFERROR(INDEX('Employee Info'!$C$3:$J$200,MATCH(Data7[[#This Row],[Name:]],'Employee Info'!$B$3:$B$200,0),MATCH(Data7[[#Headers],[Tech]],'Employee Info'!$C$2:$J$2,0)),"")</f>
        <v/>
      </c>
      <c r="N1716" s="19" t="str">
        <f>IFERROR(INDEX('Employee Info'!$C$3:$J$200,MATCH(Data7[[#This Row],[Name:]],'Employee Info'!$B$3:$B$200,0),MATCH(Data7[[#Headers],[Other]],'Employee Info'!$C$2:$J$2,0)),"")</f>
        <v/>
      </c>
      <c r="O1716" s="19">
        <f>IFERROR((Data7[[#This Row],[Hours:]]*SUM(Data7[[#This Row],[Rate]:[Other]])),"")</f>
        <v>0</v>
      </c>
      <c r="P1716" s="7" t="str">
        <f>IF(Data7[[#This Row],[WO'#:]]="","Riley #","WO#")</f>
        <v>WO#</v>
      </c>
      <c r="Q1716" s="7">
        <f>IFERROR(WEEKNUM(Data7[[#This Row],[Date:]]),"")</f>
        <v>34</v>
      </c>
      <c r="R1716" s="6">
        <f t="shared" si="78"/>
        <v>45522</v>
      </c>
      <c r="S1716" s="6">
        <f>Data7[[#This Row],[Week Start]]+7</f>
        <v>45529</v>
      </c>
      <c r="T1716" s="7" t="str">
        <f t="shared" si="79"/>
        <v>8/18/2024 - 8/25/2024</v>
      </c>
      <c r="U1716" s="7" t="str">
        <f t="shared" si="80"/>
        <v>Time Card</v>
      </c>
      <c r="V1716" s="8" t="str">
        <f>RIGHT(TEXT(Data7[[#This Row],[Date:]],"mmddyyyy"),4)</f>
        <v>2024</v>
      </c>
      <c r="W1716" s="8" t="str">
        <f>MID(TEXT(Data7[[#This Row],[Date:]],"mmddyyyy"),3,2)</f>
        <v>23</v>
      </c>
      <c r="X1716" s="8" t="str">
        <f>LEFT(TEXT(Data7[[#This Row],[Date:]],"mmddyyyy"),2)</f>
        <v>08</v>
      </c>
      <c r="Y1716" s="6">
        <f>DATE(Data7[[#This Row],[Year]],Data7[[#This Row],[Month]],Data7[[#This Row],[Day]])</f>
        <v>45527</v>
      </c>
    </row>
    <row r="1717" spans="1:25" x14ac:dyDescent="0.3">
      <c r="A1717" s="5">
        <v>45527.562272106479</v>
      </c>
      <c r="B1717" s="7" t="s">
        <v>66</v>
      </c>
      <c r="C1717" s="6" t="s">
        <v>2112</v>
      </c>
      <c r="D1717" s="7" t="s">
        <v>2132</v>
      </c>
      <c r="E1717" s="8">
        <v>3</v>
      </c>
      <c r="F1717" s="7">
        <v>6984733</v>
      </c>
      <c r="G1717" s="7" t="s">
        <v>68</v>
      </c>
      <c r="H1717" s="7" t="s">
        <v>756</v>
      </c>
      <c r="I1717" s="7" t="s">
        <v>44</v>
      </c>
      <c r="J1717" s="19" t="str">
        <f>IFERROR(INDEX('Employee Info'!$C$3:$E$200,MATCH(Data7[[#This Row],[Name:]],'Employee Info'!$B$3:$B$200,0),MATCH(Data7[[#This Row],[Hours Type:]],'Employee Info'!$C$2:$E$2,0)),"")</f>
        <v/>
      </c>
      <c r="K1717" s="19" t="str">
        <f>IFERROR(INDEX('Employee Info'!$C$3:$J$200,MATCH(Data7[[#This Row],[Name:]],'Employee Info'!$B$3:$B$200,0),MATCH(Data7[[#Headers],[Truck]],'Employee Info'!$C$2:$J$2,0)),"")</f>
        <v/>
      </c>
      <c r="L1717" s="19" t="str">
        <f>IFERROR(INDEX('Employee Info'!$C$3:$J$200,MATCH(Data7[[#This Row],[Name:]],'Employee Info'!$B$3:$B$200,0),MATCH(Data7[[#Headers],[Phone]],'Employee Info'!$C$2:$J$2,0)),"")</f>
        <v/>
      </c>
      <c r="M1717" s="19" t="str">
        <f>IFERROR(INDEX('Employee Info'!$C$3:$J$200,MATCH(Data7[[#This Row],[Name:]],'Employee Info'!$B$3:$B$200,0),MATCH(Data7[[#Headers],[Tech]],'Employee Info'!$C$2:$J$2,0)),"")</f>
        <v/>
      </c>
      <c r="N1717" s="19" t="str">
        <f>IFERROR(INDEX('Employee Info'!$C$3:$J$200,MATCH(Data7[[#This Row],[Name:]],'Employee Info'!$B$3:$B$200,0),MATCH(Data7[[#Headers],[Other]],'Employee Info'!$C$2:$J$2,0)),"")</f>
        <v/>
      </c>
      <c r="O1717" s="19">
        <f>IFERROR((Data7[[#This Row],[Hours:]]*SUM(Data7[[#This Row],[Rate]:[Other]])),"")</f>
        <v>0</v>
      </c>
      <c r="P1717" s="7" t="str">
        <f>IF(Data7[[#This Row],[WO'#:]]="","Riley #","WO#")</f>
        <v>WO#</v>
      </c>
      <c r="Q1717" s="7">
        <f>IFERROR(WEEKNUM(Data7[[#This Row],[Date:]]),"")</f>
        <v>34</v>
      </c>
      <c r="R1717" s="6">
        <f t="shared" si="78"/>
        <v>45522</v>
      </c>
      <c r="S1717" s="6">
        <f>Data7[[#This Row],[Week Start]]+7</f>
        <v>45529</v>
      </c>
      <c r="T1717" s="7" t="str">
        <f t="shared" si="79"/>
        <v>8/18/2024 - 8/25/2024</v>
      </c>
      <c r="U1717" s="7" t="str">
        <f t="shared" si="80"/>
        <v>Time Card</v>
      </c>
      <c r="V1717" s="8" t="str">
        <f>RIGHT(TEXT(Data7[[#This Row],[Date:]],"mmddyyyy"),4)</f>
        <v>2024</v>
      </c>
      <c r="W1717" s="8" t="str">
        <f>MID(TEXT(Data7[[#This Row],[Date:]],"mmddyyyy"),3,2)</f>
        <v>23</v>
      </c>
      <c r="X1717" s="8" t="str">
        <f>LEFT(TEXT(Data7[[#This Row],[Date:]],"mmddyyyy"),2)</f>
        <v>08</v>
      </c>
      <c r="Y1717" s="6">
        <f>DATE(Data7[[#This Row],[Year]],Data7[[#This Row],[Month]],Data7[[#This Row],[Day]])</f>
        <v>45527</v>
      </c>
    </row>
    <row r="1718" spans="1:25" x14ac:dyDescent="0.3">
      <c r="A1718" s="5">
        <v>45527.583858680555</v>
      </c>
      <c r="B1718" s="7" t="s">
        <v>65</v>
      </c>
      <c r="C1718" s="6" t="s">
        <v>2112</v>
      </c>
      <c r="D1718" s="7" t="s">
        <v>2073</v>
      </c>
      <c r="E1718" s="8">
        <v>8</v>
      </c>
      <c r="F1718" s="7" t="s">
        <v>68</v>
      </c>
      <c r="G1718" s="7" t="s">
        <v>68</v>
      </c>
      <c r="H1718" s="7" t="s">
        <v>536</v>
      </c>
      <c r="I1718" s="7" t="s">
        <v>44</v>
      </c>
      <c r="J1718" s="19" t="str">
        <f>IFERROR(INDEX('Employee Info'!$C$3:$E$200,MATCH(Data7[[#This Row],[Name:]],'Employee Info'!$B$3:$B$200,0),MATCH(Data7[[#This Row],[Hours Type:]],'Employee Info'!$C$2:$E$2,0)),"")</f>
        <v/>
      </c>
      <c r="K1718" s="19" t="str">
        <f>IFERROR(INDEX('Employee Info'!$C$3:$J$200,MATCH(Data7[[#This Row],[Name:]],'Employee Info'!$B$3:$B$200,0),MATCH(Data7[[#Headers],[Truck]],'Employee Info'!$C$2:$J$2,0)),"")</f>
        <v/>
      </c>
      <c r="L1718" s="19" t="str">
        <f>IFERROR(INDEX('Employee Info'!$C$3:$J$200,MATCH(Data7[[#This Row],[Name:]],'Employee Info'!$B$3:$B$200,0),MATCH(Data7[[#Headers],[Phone]],'Employee Info'!$C$2:$J$2,0)),"")</f>
        <v/>
      </c>
      <c r="M1718" s="19" t="str">
        <f>IFERROR(INDEX('Employee Info'!$C$3:$J$200,MATCH(Data7[[#This Row],[Name:]],'Employee Info'!$B$3:$B$200,0),MATCH(Data7[[#Headers],[Tech]],'Employee Info'!$C$2:$J$2,0)),"")</f>
        <v/>
      </c>
      <c r="N1718" s="19" t="str">
        <f>IFERROR(INDEX('Employee Info'!$C$3:$J$200,MATCH(Data7[[#This Row],[Name:]],'Employee Info'!$B$3:$B$200,0),MATCH(Data7[[#Headers],[Other]],'Employee Info'!$C$2:$J$2,0)),"")</f>
        <v/>
      </c>
      <c r="O1718" s="19">
        <f>IFERROR((Data7[[#This Row],[Hours:]]*SUM(Data7[[#This Row],[Rate]:[Other]])),"")</f>
        <v>0</v>
      </c>
      <c r="P1718" s="7" t="str">
        <f>IF(Data7[[#This Row],[WO'#:]]="","Riley #","WO#")</f>
        <v>Riley #</v>
      </c>
      <c r="Q1718" s="7">
        <f>IFERROR(WEEKNUM(Data7[[#This Row],[Date:]]),"")</f>
        <v>34</v>
      </c>
      <c r="R1718" s="6">
        <f t="shared" si="78"/>
        <v>45522</v>
      </c>
      <c r="S1718" s="6">
        <f>Data7[[#This Row],[Week Start]]+7</f>
        <v>45529</v>
      </c>
      <c r="T1718" s="7" t="str">
        <f t="shared" si="79"/>
        <v>8/18/2024 - 8/25/2024</v>
      </c>
      <c r="U1718" s="7" t="str">
        <f t="shared" si="80"/>
        <v>Time Card</v>
      </c>
      <c r="V1718" s="8" t="str">
        <f>RIGHT(TEXT(Data7[[#This Row],[Date:]],"mmddyyyy"),4)</f>
        <v>2024</v>
      </c>
      <c r="W1718" s="8" t="str">
        <f>MID(TEXT(Data7[[#This Row],[Date:]],"mmddyyyy"),3,2)</f>
        <v>23</v>
      </c>
      <c r="X1718" s="8" t="str">
        <f>LEFT(TEXT(Data7[[#This Row],[Date:]],"mmddyyyy"),2)</f>
        <v>08</v>
      </c>
      <c r="Y1718" s="6">
        <f>DATE(Data7[[#This Row],[Year]],Data7[[#This Row],[Month]],Data7[[#This Row],[Day]])</f>
        <v>45527</v>
      </c>
    </row>
    <row r="1719" spans="1:25" x14ac:dyDescent="0.3">
      <c r="A1719" s="5">
        <v>45527.584384259259</v>
      </c>
      <c r="B1719" s="7" t="s">
        <v>23</v>
      </c>
      <c r="C1719" s="6" t="s">
        <v>2112</v>
      </c>
      <c r="D1719" s="7" t="s">
        <v>2073</v>
      </c>
      <c r="E1719" s="8">
        <v>8</v>
      </c>
      <c r="F1719" s="7" t="s">
        <v>68</v>
      </c>
      <c r="G1719" s="7" t="s">
        <v>68</v>
      </c>
      <c r="H1719" s="7" t="s">
        <v>536</v>
      </c>
      <c r="I1719" s="7" t="s">
        <v>44</v>
      </c>
      <c r="J1719" s="19" t="str">
        <f>IFERROR(INDEX('Employee Info'!$C$3:$E$200,MATCH(Data7[[#This Row],[Name:]],'Employee Info'!$B$3:$B$200,0),MATCH(Data7[[#This Row],[Hours Type:]],'Employee Info'!$C$2:$E$2,0)),"")</f>
        <v/>
      </c>
      <c r="K1719" s="19" t="str">
        <f>IFERROR(INDEX('Employee Info'!$C$3:$J$200,MATCH(Data7[[#This Row],[Name:]],'Employee Info'!$B$3:$B$200,0),MATCH(Data7[[#Headers],[Truck]],'Employee Info'!$C$2:$J$2,0)),"")</f>
        <v/>
      </c>
      <c r="L1719" s="19" t="str">
        <f>IFERROR(INDEX('Employee Info'!$C$3:$J$200,MATCH(Data7[[#This Row],[Name:]],'Employee Info'!$B$3:$B$200,0),MATCH(Data7[[#Headers],[Phone]],'Employee Info'!$C$2:$J$2,0)),"")</f>
        <v/>
      </c>
      <c r="M1719" s="19" t="str">
        <f>IFERROR(INDEX('Employee Info'!$C$3:$J$200,MATCH(Data7[[#This Row],[Name:]],'Employee Info'!$B$3:$B$200,0),MATCH(Data7[[#Headers],[Tech]],'Employee Info'!$C$2:$J$2,0)),"")</f>
        <v/>
      </c>
      <c r="N1719" s="19" t="str">
        <f>IFERROR(INDEX('Employee Info'!$C$3:$J$200,MATCH(Data7[[#This Row],[Name:]],'Employee Info'!$B$3:$B$200,0),MATCH(Data7[[#Headers],[Other]],'Employee Info'!$C$2:$J$2,0)),"")</f>
        <v/>
      </c>
      <c r="O1719" s="19">
        <f>IFERROR((Data7[[#This Row],[Hours:]]*SUM(Data7[[#This Row],[Rate]:[Other]])),"")</f>
        <v>0</v>
      </c>
      <c r="P1719" s="7" t="str">
        <f>IF(Data7[[#This Row],[WO'#:]]="","Riley #","WO#")</f>
        <v>Riley #</v>
      </c>
      <c r="Q1719" s="7">
        <f>IFERROR(WEEKNUM(Data7[[#This Row],[Date:]]),"")</f>
        <v>34</v>
      </c>
      <c r="R1719" s="6">
        <f t="shared" si="78"/>
        <v>45522</v>
      </c>
      <c r="S1719" s="6">
        <f>Data7[[#This Row],[Week Start]]+7</f>
        <v>45529</v>
      </c>
      <c r="T1719" s="7" t="str">
        <f t="shared" si="79"/>
        <v>8/18/2024 - 8/25/2024</v>
      </c>
      <c r="U1719" s="7" t="str">
        <f t="shared" si="80"/>
        <v>Time Card</v>
      </c>
      <c r="V1719" s="8" t="str">
        <f>RIGHT(TEXT(Data7[[#This Row],[Date:]],"mmddyyyy"),4)</f>
        <v>2024</v>
      </c>
      <c r="W1719" s="8" t="str">
        <f>MID(TEXT(Data7[[#This Row],[Date:]],"mmddyyyy"),3,2)</f>
        <v>23</v>
      </c>
      <c r="X1719" s="8" t="str">
        <f>LEFT(TEXT(Data7[[#This Row],[Date:]],"mmddyyyy"),2)</f>
        <v>08</v>
      </c>
      <c r="Y1719" s="6">
        <f>DATE(Data7[[#This Row],[Year]],Data7[[#This Row],[Month]],Data7[[#This Row],[Day]])</f>
        <v>45527</v>
      </c>
    </row>
    <row r="1720" spans="1:25" x14ac:dyDescent="0.3">
      <c r="A1720" s="5">
        <v>45527.527363425928</v>
      </c>
      <c r="B1720" s="7" t="s">
        <v>35</v>
      </c>
      <c r="C1720" s="6" t="s">
        <v>2115</v>
      </c>
      <c r="D1720" s="7" t="s">
        <v>2113</v>
      </c>
      <c r="E1720" s="8">
        <v>6</v>
      </c>
      <c r="F1720" s="7" t="s">
        <v>68</v>
      </c>
      <c r="G1720" s="7" t="s">
        <v>68</v>
      </c>
      <c r="H1720" s="7" t="s">
        <v>2114</v>
      </c>
      <c r="I1720" s="7" t="s">
        <v>45</v>
      </c>
      <c r="J1720" s="19" t="str">
        <f>IFERROR(INDEX('Employee Info'!$C$3:$E$200,MATCH(Data7[[#This Row],[Name:]],'Employee Info'!$B$3:$B$200,0),MATCH(Data7[[#This Row],[Hours Type:]],'Employee Info'!$C$2:$E$2,0)),"")</f>
        <v/>
      </c>
      <c r="K1720" s="19" t="str">
        <f>IFERROR(INDEX('Employee Info'!$C$3:$J$200,MATCH(Data7[[#This Row],[Name:]],'Employee Info'!$B$3:$B$200,0),MATCH(Data7[[#Headers],[Truck]],'Employee Info'!$C$2:$J$2,0)),"")</f>
        <v/>
      </c>
      <c r="L1720" s="19" t="str">
        <f>IFERROR(INDEX('Employee Info'!$C$3:$J$200,MATCH(Data7[[#This Row],[Name:]],'Employee Info'!$B$3:$B$200,0),MATCH(Data7[[#Headers],[Phone]],'Employee Info'!$C$2:$J$2,0)),"")</f>
        <v/>
      </c>
      <c r="M1720" s="19" t="str">
        <f>IFERROR(INDEX('Employee Info'!$C$3:$J$200,MATCH(Data7[[#This Row],[Name:]],'Employee Info'!$B$3:$B$200,0),MATCH(Data7[[#Headers],[Tech]],'Employee Info'!$C$2:$J$2,0)),"")</f>
        <v/>
      </c>
      <c r="N1720" s="19" t="str">
        <f>IFERROR(INDEX('Employee Info'!$C$3:$J$200,MATCH(Data7[[#This Row],[Name:]],'Employee Info'!$B$3:$B$200,0),MATCH(Data7[[#Headers],[Other]],'Employee Info'!$C$2:$J$2,0)),"")</f>
        <v/>
      </c>
      <c r="O1720" s="19">
        <f>IFERROR((Data7[[#This Row],[Hours:]]*SUM(Data7[[#This Row],[Rate]:[Other]])),"")</f>
        <v>0</v>
      </c>
      <c r="P1720" s="7" t="str">
        <f>IF(Data7[[#This Row],[WO'#:]]="","Riley #","WO#")</f>
        <v>Riley #</v>
      </c>
      <c r="Q1720" s="7">
        <f>IFERROR(WEEKNUM(Data7[[#This Row],[Date:]]),"")</f>
        <v>34</v>
      </c>
      <c r="R1720" s="6">
        <f t="shared" si="78"/>
        <v>45522</v>
      </c>
      <c r="S1720" s="6">
        <f>Data7[[#This Row],[Week Start]]+7</f>
        <v>45529</v>
      </c>
      <c r="T1720" s="7" t="str">
        <f t="shared" si="79"/>
        <v>8/18/2024 - 8/25/2024</v>
      </c>
      <c r="U1720" s="7" t="str">
        <f t="shared" si="80"/>
        <v>Time Card</v>
      </c>
      <c r="V1720" s="8" t="str">
        <f>RIGHT(TEXT(Data7[[#This Row],[Date:]],"mmddyyyy"),4)</f>
        <v>2024</v>
      </c>
      <c r="W1720" s="8" t="str">
        <f>MID(TEXT(Data7[[#This Row],[Date:]],"mmddyyyy"),3,2)</f>
        <v>24</v>
      </c>
      <c r="X1720" s="8" t="str">
        <f>LEFT(TEXT(Data7[[#This Row],[Date:]],"mmddyyyy"),2)</f>
        <v>08</v>
      </c>
      <c r="Y1720" s="6">
        <f>DATE(Data7[[#This Row],[Year]],Data7[[#This Row],[Month]],Data7[[#This Row],[Day]])</f>
        <v>45528</v>
      </c>
    </row>
    <row r="1721" spans="1:25" x14ac:dyDescent="0.3">
      <c r="A1721" s="5">
        <v>45527.563633449077</v>
      </c>
      <c r="B1721" s="7" t="s">
        <v>66</v>
      </c>
      <c r="C1721" s="6" t="s">
        <v>2115</v>
      </c>
      <c r="D1721" s="7" t="s">
        <v>2113</v>
      </c>
      <c r="E1721" s="8">
        <v>6</v>
      </c>
      <c r="F1721" s="7" t="s">
        <v>68</v>
      </c>
      <c r="G1721" s="7" t="s">
        <v>68</v>
      </c>
      <c r="H1721" s="7" t="s">
        <v>2114</v>
      </c>
      <c r="I1721" s="7" t="s">
        <v>45</v>
      </c>
      <c r="J1721" s="19" t="str">
        <f>IFERROR(INDEX('Employee Info'!$C$3:$E$200,MATCH(Data7[[#This Row],[Name:]],'Employee Info'!$B$3:$B$200,0),MATCH(Data7[[#This Row],[Hours Type:]],'Employee Info'!$C$2:$E$2,0)),"")</f>
        <v/>
      </c>
      <c r="K1721" s="19" t="str">
        <f>IFERROR(INDEX('Employee Info'!$C$3:$J$200,MATCH(Data7[[#This Row],[Name:]],'Employee Info'!$B$3:$B$200,0),MATCH(Data7[[#Headers],[Truck]],'Employee Info'!$C$2:$J$2,0)),"")</f>
        <v/>
      </c>
      <c r="L1721" s="19" t="str">
        <f>IFERROR(INDEX('Employee Info'!$C$3:$J$200,MATCH(Data7[[#This Row],[Name:]],'Employee Info'!$B$3:$B$200,0),MATCH(Data7[[#Headers],[Phone]],'Employee Info'!$C$2:$J$2,0)),"")</f>
        <v/>
      </c>
      <c r="M1721" s="19" t="str">
        <f>IFERROR(INDEX('Employee Info'!$C$3:$J$200,MATCH(Data7[[#This Row],[Name:]],'Employee Info'!$B$3:$B$200,0),MATCH(Data7[[#Headers],[Tech]],'Employee Info'!$C$2:$J$2,0)),"")</f>
        <v/>
      </c>
      <c r="N1721" s="19" t="str">
        <f>IFERROR(INDEX('Employee Info'!$C$3:$J$200,MATCH(Data7[[#This Row],[Name:]],'Employee Info'!$B$3:$B$200,0),MATCH(Data7[[#Headers],[Other]],'Employee Info'!$C$2:$J$2,0)),"")</f>
        <v/>
      </c>
      <c r="O1721" s="19">
        <f>IFERROR((Data7[[#This Row],[Hours:]]*SUM(Data7[[#This Row],[Rate]:[Other]])),"")</f>
        <v>0</v>
      </c>
      <c r="P1721" s="7" t="str">
        <f>IF(Data7[[#This Row],[WO'#:]]="","Riley #","WO#")</f>
        <v>Riley #</v>
      </c>
      <c r="Q1721" s="7">
        <f>IFERROR(WEEKNUM(Data7[[#This Row],[Date:]]),"")</f>
        <v>34</v>
      </c>
      <c r="R1721" s="6">
        <f t="shared" si="78"/>
        <v>45522</v>
      </c>
      <c r="S1721" s="6">
        <f>Data7[[#This Row],[Week Start]]+7</f>
        <v>45529</v>
      </c>
      <c r="T1721" s="7" t="str">
        <f t="shared" si="79"/>
        <v>8/18/2024 - 8/25/2024</v>
      </c>
      <c r="U1721" s="7" t="str">
        <f t="shared" si="80"/>
        <v>Time Card</v>
      </c>
      <c r="V1721" s="8" t="str">
        <f>RIGHT(TEXT(Data7[[#This Row],[Date:]],"mmddyyyy"),4)</f>
        <v>2024</v>
      </c>
      <c r="W1721" s="8" t="str">
        <f>MID(TEXT(Data7[[#This Row],[Date:]],"mmddyyyy"),3,2)</f>
        <v>24</v>
      </c>
      <c r="X1721" s="8" t="str">
        <f>LEFT(TEXT(Data7[[#This Row],[Date:]],"mmddyyyy"),2)</f>
        <v>08</v>
      </c>
      <c r="Y1721" s="6">
        <f>DATE(Data7[[#This Row],[Year]],Data7[[#This Row],[Month]],Data7[[#This Row],[Day]])</f>
        <v>45528</v>
      </c>
    </row>
    <row r="1722" spans="1:25" x14ac:dyDescent="0.3">
      <c r="A1722" s="5">
        <v>45527.564024421299</v>
      </c>
      <c r="B1722" s="7" t="s">
        <v>66</v>
      </c>
      <c r="C1722" s="6" t="s">
        <v>2115</v>
      </c>
      <c r="D1722" s="7" t="s">
        <v>2133</v>
      </c>
      <c r="E1722" s="8">
        <v>2</v>
      </c>
      <c r="F1722" s="7">
        <v>6984733</v>
      </c>
      <c r="G1722" s="7" t="s">
        <v>68</v>
      </c>
      <c r="H1722" s="7" t="s">
        <v>756</v>
      </c>
      <c r="I1722" s="7" t="s">
        <v>45</v>
      </c>
      <c r="J1722" s="19" t="str">
        <f>IFERROR(INDEX('Employee Info'!$C$3:$E$200,MATCH(Data7[[#This Row],[Name:]],'Employee Info'!$B$3:$B$200,0),MATCH(Data7[[#This Row],[Hours Type:]],'Employee Info'!$C$2:$E$2,0)),"")</f>
        <v/>
      </c>
      <c r="K1722" s="19" t="str">
        <f>IFERROR(INDEX('Employee Info'!$C$3:$J$200,MATCH(Data7[[#This Row],[Name:]],'Employee Info'!$B$3:$B$200,0),MATCH(Data7[[#Headers],[Truck]],'Employee Info'!$C$2:$J$2,0)),"")</f>
        <v/>
      </c>
      <c r="L1722" s="19" t="str">
        <f>IFERROR(INDEX('Employee Info'!$C$3:$J$200,MATCH(Data7[[#This Row],[Name:]],'Employee Info'!$B$3:$B$200,0),MATCH(Data7[[#Headers],[Phone]],'Employee Info'!$C$2:$J$2,0)),"")</f>
        <v/>
      </c>
      <c r="M1722" s="19" t="str">
        <f>IFERROR(INDEX('Employee Info'!$C$3:$J$200,MATCH(Data7[[#This Row],[Name:]],'Employee Info'!$B$3:$B$200,0),MATCH(Data7[[#Headers],[Tech]],'Employee Info'!$C$2:$J$2,0)),"")</f>
        <v/>
      </c>
      <c r="N1722" s="19" t="str">
        <f>IFERROR(INDEX('Employee Info'!$C$3:$J$200,MATCH(Data7[[#This Row],[Name:]],'Employee Info'!$B$3:$B$200,0),MATCH(Data7[[#Headers],[Other]],'Employee Info'!$C$2:$J$2,0)),"")</f>
        <v/>
      </c>
      <c r="O1722" s="19">
        <f>IFERROR((Data7[[#This Row],[Hours:]]*SUM(Data7[[#This Row],[Rate]:[Other]])),"")</f>
        <v>0</v>
      </c>
      <c r="P1722" s="7" t="str">
        <f>IF(Data7[[#This Row],[WO'#:]]="","Riley #","WO#")</f>
        <v>WO#</v>
      </c>
      <c r="Q1722" s="7">
        <f>IFERROR(WEEKNUM(Data7[[#This Row],[Date:]]),"")</f>
        <v>34</v>
      </c>
      <c r="R1722" s="6">
        <f t="shared" si="78"/>
        <v>45522</v>
      </c>
      <c r="S1722" s="6">
        <f>Data7[[#This Row],[Week Start]]+7</f>
        <v>45529</v>
      </c>
      <c r="T1722" s="7" t="str">
        <f t="shared" si="79"/>
        <v>8/18/2024 - 8/25/2024</v>
      </c>
      <c r="U1722" s="7" t="str">
        <f t="shared" si="80"/>
        <v>Time Card</v>
      </c>
      <c r="V1722" s="8" t="str">
        <f>RIGHT(TEXT(Data7[[#This Row],[Date:]],"mmddyyyy"),4)</f>
        <v>2024</v>
      </c>
      <c r="W1722" s="8" t="str">
        <f>MID(TEXT(Data7[[#This Row],[Date:]],"mmddyyyy"),3,2)</f>
        <v>24</v>
      </c>
      <c r="X1722" s="8" t="str">
        <f>LEFT(TEXT(Data7[[#This Row],[Date:]],"mmddyyyy"),2)</f>
        <v>08</v>
      </c>
      <c r="Y1722" s="6">
        <f>DATE(Data7[[#This Row],[Year]],Data7[[#This Row],[Month]],Data7[[#This Row],[Day]])</f>
        <v>45528</v>
      </c>
    </row>
    <row r="1723" spans="1:25" x14ac:dyDescent="0.3">
      <c r="A1723" s="5">
        <v>45530.546210069442</v>
      </c>
      <c r="B1723" s="7" t="s">
        <v>31</v>
      </c>
      <c r="C1723" s="6" t="s">
        <v>2134</v>
      </c>
      <c r="D1723" s="7" t="s">
        <v>1959</v>
      </c>
      <c r="E1723" s="8">
        <v>3</v>
      </c>
      <c r="F1723" s="7" t="s">
        <v>68</v>
      </c>
      <c r="G1723" s="7" t="s">
        <v>68</v>
      </c>
      <c r="H1723" s="7" t="s">
        <v>1960</v>
      </c>
      <c r="I1723" s="7" t="s">
        <v>44</v>
      </c>
      <c r="J1723" s="19" t="str">
        <f>IFERROR(INDEX('Employee Info'!$C$3:$E$200,MATCH(Data7[[#This Row],[Name:]],'Employee Info'!$B$3:$B$200,0),MATCH(Data7[[#This Row],[Hours Type:]],'Employee Info'!$C$2:$E$2,0)),"")</f>
        <v/>
      </c>
      <c r="K1723" s="19" t="str">
        <f>IFERROR(INDEX('Employee Info'!$C$3:$J$200,MATCH(Data7[[#This Row],[Name:]],'Employee Info'!$B$3:$B$200,0),MATCH(Data7[[#Headers],[Truck]],'Employee Info'!$C$2:$J$2,0)),"")</f>
        <v/>
      </c>
      <c r="L1723" s="19" t="str">
        <f>IFERROR(INDEX('Employee Info'!$C$3:$J$200,MATCH(Data7[[#This Row],[Name:]],'Employee Info'!$B$3:$B$200,0),MATCH(Data7[[#Headers],[Phone]],'Employee Info'!$C$2:$J$2,0)),"")</f>
        <v/>
      </c>
      <c r="M1723" s="19" t="str">
        <f>IFERROR(INDEX('Employee Info'!$C$3:$J$200,MATCH(Data7[[#This Row],[Name:]],'Employee Info'!$B$3:$B$200,0),MATCH(Data7[[#Headers],[Tech]],'Employee Info'!$C$2:$J$2,0)),"")</f>
        <v/>
      </c>
      <c r="N1723" s="19" t="str">
        <f>IFERROR(INDEX('Employee Info'!$C$3:$J$200,MATCH(Data7[[#This Row],[Name:]],'Employee Info'!$B$3:$B$200,0),MATCH(Data7[[#Headers],[Other]],'Employee Info'!$C$2:$J$2,0)),"")</f>
        <v/>
      </c>
      <c r="O1723" s="19">
        <f>IFERROR((Data7[[#This Row],[Hours:]]*SUM(Data7[[#This Row],[Rate]:[Other]])),"")</f>
        <v>0</v>
      </c>
      <c r="P1723" s="7" t="str">
        <f>IF(Data7[[#This Row],[WO'#:]]="","Riley #","WO#")</f>
        <v>Riley #</v>
      </c>
      <c r="Q1723" s="7">
        <f>IFERROR(WEEKNUM(Data7[[#This Row],[Date:]]),"")</f>
        <v>35</v>
      </c>
      <c r="R1723" s="6">
        <f t="shared" si="78"/>
        <v>45529</v>
      </c>
      <c r="S1723" s="6">
        <f>Data7[[#This Row],[Week Start]]+7</f>
        <v>45536</v>
      </c>
      <c r="T1723" s="7" t="str">
        <f t="shared" si="79"/>
        <v>8/25/2024 - 9/1/2024</v>
      </c>
      <c r="U1723" s="7" t="str">
        <f t="shared" si="80"/>
        <v>Time Card</v>
      </c>
      <c r="V1723" s="8" t="str">
        <f>RIGHT(TEXT(Data7[[#This Row],[Date:]],"mmddyyyy"),4)</f>
        <v>2024</v>
      </c>
      <c r="W1723" s="8" t="str">
        <f>MID(TEXT(Data7[[#This Row],[Date:]],"mmddyyyy"),3,2)</f>
        <v>26</v>
      </c>
      <c r="X1723" s="8" t="str">
        <f>LEFT(TEXT(Data7[[#This Row],[Date:]],"mmddyyyy"),2)</f>
        <v>08</v>
      </c>
      <c r="Y1723" s="6">
        <f>DATE(Data7[[#This Row],[Year]],Data7[[#This Row],[Month]],Data7[[#This Row],[Day]])</f>
        <v>45530</v>
      </c>
    </row>
    <row r="1724" spans="1:25" x14ac:dyDescent="0.3">
      <c r="A1724" s="5">
        <v>45530.546417592595</v>
      </c>
      <c r="B1724" s="7" t="s">
        <v>34</v>
      </c>
      <c r="C1724" s="6" t="s">
        <v>2134</v>
      </c>
      <c r="D1724" s="7" t="s">
        <v>1959</v>
      </c>
      <c r="E1724" s="8">
        <v>3</v>
      </c>
      <c r="F1724" s="7" t="s">
        <v>68</v>
      </c>
      <c r="G1724" s="7" t="s">
        <v>68</v>
      </c>
      <c r="H1724" s="7" t="s">
        <v>1960</v>
      </c>
      <c r="I1724" s="7" t="s">
        <v>44</v>
      </c>
      <c r="J1724" s="19" t="str">
        <f>IFERROR(INDEX('Employee Info'!$C$3:$E$200,MATCH(Data7[[#This Row],[Name:]],'Employee Info'!$B$3:$B$200,0),MATCH(Data7[[#This Row],[Hours Type:]],'Employee Info'!$C$2:$E$2,0)),"")</f>
        <v/>
      </c>
      <c r="K1724" s="19" t="str">
        <f>IFERROR(INDEX('Employee Info'!$C$3:$J$200,MATCH(Data7[[#This Row],[Name:]],'Employee Info'!$B$3:$B$200,0),MATCH(Data7[[#Headers],[Truck]],'Employee Info'!$C$2:$J$2,0)),"")</f>
        <v/>
      </c>
      <c r="L1724" s="19" t="str">
        <f>IFERROR(INDEX('Employee Info'!$C$3:$J$200,MATCH(Data7[[#This Row],[Name:]],'Employee Info'!$B$3:$B$200,0),MATCH(Data7[[#Headers],[Phone]],'Employee Info'!$C$2:$J$2,0)),"")</f>
        <v/>
      </c>
      <c r="M1724" s="19" t="str">
        <f>IFERROR(INDEX('Employee Info'!$C$3:$J$200,MATCH(Data7[[#This Row],[Name:]],'Employee Info'!$B$3:$B$200,0),MATCH(Data7[[#Headers],[Tech]],'Employee Info'!$C$2:$J$2,0)),"")</f>
        <v/>
      </c>
      <c r="N1724" s="19" t="str">
        <f>IFERROR(INDEX('Employee Info'!$C$3:$J$200,MATCH(Data7[[#This Row],[Name:]],'Employee Info'!$B$3:$B$200,0),MATCH(Data7[[#Headers],[Other]],'Employee Info'!$C$2:$J$2,0)),"")</f>
        <v/>
      </c>
      <c r="O1724" s="19">
        <f>IFERROR((Data7[[#This Row],[Hours:]]*SUM(Data7[[#This Row],[Rate]:[Other]])),"")</f>
        <v>0</v>
      </c>
      <c r="P1724" s="7" t="str">
        <f>IF(Data7[[#This Row],[WO'#:]]="","Riley #","WO#")</f>
        <v>Riley #</v>
      </c>
      <c r="Q1724" s="7">
        <f>IFERROR(WEEKNUM(Data7[[#This Row],[Date:]]),"")</f>
        <v>35</v>
      </c>
      <c r="R1724" s="6">
        <f t="shared" si="78"/>
        <v>45529</v>
      </c>
      <c r="S1724" s="6">
        <f>Data7[[#This Row],[Week Start]]+7</f>
        <v>45536</v>
      </c>
      <c r="T1724" s="7" t="str">
        <f t="shared" si="79"/>
        <v>8/25/2024 - 9/1/2024</v>
      </c>
      <c r="U1724" s="7" t="str">
        <f t="shared" si="80"/>
        <v>Time Card</v>
      </c>
      <c r="V1724" s="8" t="str">
        <f>RIGHT(TEXT(Data7[[#This Row],[Date:]],"mmddyyyy"),4)</f>
        <v>2024</v>
      </c>
      <c r="W1724" s="8" t="str">
        <f>MID(TEXT(Data7[[#This Row],[Date:]],"mmddyyyy"),3,2)</f>
        <v>26</v>
      </c>
      <c r="X1724" s="8" t="str">
        <f>LEFT(TEXT(Data7[[#This Row],[Date:]],"mmddyyyy"),2)</f>
        <v>08</v>
      </c>
      <c r="Y1724" s="6">
        <f>DATE(Data7[[#This Row],[Year]],Data7[[#This Row],[Month]],Data7[[#This Row],[Day]])</f>
        <v>45530</v>
      </c>
    </row>
    <row r="1725" spans="1:25" x14ac:dyDescent="0.3">
      <c r="A1725" s="5">
        <v>45530.546932754631</v>
      </c>
      <c r="B1725" s="7" t="s">
        <v>34</v>
      </c>
      <c r="C1725" s="6" t="s">
        <v>2134</v>
      </c>
      <c r="D1725" s="7" t="s">
        <v>2096</v>
      </c>
      <c r="E1725" s="8">
        <v>5</v>
      </c>
      <c r="F1725" s="7" t="s">
        <v>68</v>
      </c>
      <c r="G1725" s="7" t="s">
        <v>68</v>
      </c>
      <c r="H1725" s="7" t="s">
        <v>2097</v>
      </c>
      <c r="I1725" s="7" t="s">
        <v>44</v>
      </c>
      <c r="J1725" s="19" t="str">
        <f>IFERROR(INDEX('Employee Info'!$C$3:$E$200,MATCH(Data7[[#This Row],[Name:]],'Employee Info'!$B$3:$B$200,0),MATCH(Data7[[#This Row],[Hours Type:]],'Employee Info'!$C$2:$E$2,0)),"")</f>
        <v/>
      </c>
      <c r="K1725" s="19" t="str">
        <f>IFERROR(INDEX('Employee Info'!$C$3:$J$200,MATCH(Data7[[#This Row],[Name:]],'Employee Info'!$B$3:$B$200,0),MATCH(Data7[[#Headers],[Truck]],'Employee Info'!$C$2:$J$2,0)),"")</f>
        <v/>
      </c>
      <c r="L1725" s="19" t="str">
        <f>IFERROR(INDEX('Employee Info'!$C$3:$J$200,MATCH(Data7[[#This Row],[Name:]],'Employee Info'!$B$3:$B$200,0),MATCH(Data7[[#Headers],[Phone]],'Employee Info'!$C$2:$J$2,0)),"")</f>
        <v/>
      </c>
      <c r="M1725" s="19" t="str">
        <f>IFERROR(INDEX('Employee Info'!$C$3:$J$200,MATCH(Data7[[#This Row],[Name:]],'Employee Info'!$B$3:$B$200,0),MATCH(Data7[[#Headers],[Tech]],'Employee Info'!$C$2:$J$2,0)),"")</f>
        <v/>
      </c>
      <c r="N1725" s="19" t="str">
        <f>IFERROR(INDEX('Employee Info'!$C$3:$J$200,MATCH(Data7[[#This Row],[Name:]],'Employee Info'!$B$3:$B$200,0),MATCH(Data7[[#Headers],[Other]],'Employee Info'!$C$2:$J$2,0)),"")</f>
        <v/>
      </c>
      <c r="O1725" s="19">
        <f>IFERROR((Data7[[#This Row],[Hours:]]*SUM(Data7[[#This Row],[Rate]:[Other]])),"")</f>
        <v>0</v>
      </c>
      <c r="P1725" s="7" t="str">
        <f>IF(Data7[[#This Row],[WO'#:]]="","Riley #","WO#")</f>
        <v>Riley #</v>
      </c>
      <c r="Q1725" s="7">
        <f>IFERROR(WEEKNUM(Data7[[#This Row],[Date:]]),"")</f>
        <v>35</v>
      </c>
      <c r="R1725" s="6">
        <f t="shared" si="78"/>
        <v>45529</v>
      </c>
      <c r="S1725" s="6">
        <f>Data7[[#This Row],[Week Start]]+7</f>
        <v>45536</v>
      </c>
      <c r="T1725" s="7" t="str">
        <f t="shared" si="79"/>
        <v>8/25/2024 - 9/1/2024</v>
      </c>
      <c r="U1725" s="7" t="str">
        <f t="shared" si="80"/>
        <v>Time Card</v>
      </c>
      <c r="V1725" s="8" t="str">
        <f>RIGHT(TEXT(Data7[[#This Row],[Date:]],"mmddyyyy"),4)</f>
        <v>2024</v>
      </c>
      <c r="W1725" s="8" t="str">
        <f>MID(TEXT(Data7[[#This Row],[Date:]],"mmddyyyy"),3,2)</f>
        <v>26</v>
      </c>
      <c r="X1725" s="8" t="str">
        <f>LEFT(TEXT(Data7[[#This Row],[Date:]],"mmddyyyy"),2)</f>
        <v>08</v>
      </c>
      <c r="Y1725" s="6">
        <f>DATE(Data7[[#This Row],[Year]],Data7[[#This Row],[Month]],Data7[[#This Row],[Day]])</f>
        <v>45530</v>
      </c>
    </row>
    <row r="1726" spans="1:25" x14ac:dyDescent="0.3">
      <c r="A1726" s="5">
        <v>45530.547181944443</v>
      </c>
      <c r="B1726" s="7" t="s">
        <v>31</v>
      </c>
      <c r="C1726" s="6" t="s">
        <v>2134</v>
      </c>
      <c r="D1726" s="7" t="s">
        <v>2096</v>
      </c>
      <c r="E1726" s="8">
        <v>4.5</v>
      </c>
      <c r="F1726" s="7" t="s">
        <v>68</v>
      </c>
      <c r="G1726" s="7" t="s">
        <v>68</v>
      </c>
      <c r="H1726" s="7" t="s">
        <v>2097</v>
      </c>
      <c r="I1726" s="7" t="s">
        <v>44</v>
      </c>
      <c r="J1726" s="19" t="str">
        <f>IFERROR(INDEX('Employee Info'!$C$3:$E$200,MATCH(Data7[[#This Row],[Name:]],'Employee Info'!$B$3:$B$200,0),MATCH(Data7[[#This Row],[Hours Type:]],'Employee Info'!$C$2:$E$2,0)),"")</f>
        <v/>
      </c>
      <c r="K1726" s="19" t="str">
        <f>IFERROR(INDEX('Employee Info'!$C$3:$J$200,MATCH(Data7[[#This Row],[Name:]],'Employee Info'!$B$3:$B$200,0),MATCH(Data7[[#Headers],[Truck]],'Employee Info'!$C$2:$J$2,0)),"")</f>
        <v/>
      </c>
      <c r="L1726" s="19" t="str">
        <f>IFERROR(INDEX('Employee Info'!$C$3:$J$200,MATCH(Data7[[#This Row],[Name:]],'Employee Info'!$B$3:$B$200,0),MATCH(Data7[[#Headers],[Phone]],'Employee Info'!$C$2:$J$2,0)),"")</f>
        <v/>
      </c>
      <c r="M1726" s="19" t="str">
        <f>IFERROR(INDEX('Employee Info'!$C$3:$J$200,MATCH(Data7[[#This Row],[Name:]],'Employee Info'!$B$3:$B$200,0),MATCH(Data7[[#Headers],[Tech]],'Employee Info'!$C$2:$J$2,0)),"")</f>
        <v/>
      </c>
      <c r="N1726" s="19" t="str">
        <f>IFERROR(INDEX('Employee Info'!$C$3:$J$200,MATCH(Data7[[#This Row],[Name:]],'Employee Info'!$B$3:$B$200,0),MATCH(Data7[[#Headers],[Other]],'Employee Info'!$C$2:$J$2,0)),"")</f>
        <v/>
      </c>
      <c r="O1726" s="19">
        <f>IFERROR((Data7[[#This Row],[Hours:]]*SUM(Data7[[#This Row],[Rate]:[Other]])),"")</f>
        <v>0</v>
      </c>
      <c r="P1726" s="7" t="str">
        <f>IF(Data7[[#This Row],[WO'#:]]="","Riley #","WO#")</f>
        <v>Riley #</v>
      </c>
      <c r="Q1726" s="7">
        <f>IFERROR(WEEKNUM(Data7[[#This Row],[Date:]]),"")</f>
        <v>35</v>
      </c>
      <c r="R1726" s="6">
        <f t="shared" si="78"/>
        <v>45529</v>
      </c>
      <c r="S1726" s="6">
        <f>Data7[[#This Row],[Week Start]]+7</f>
        <v>45536</v>
      </c>
      <c r="T1726" s="7" t="str">
        <f t="shared" si="79"/>
        <v>8/25/2024 - 9/1/2024</v>
      </c>
      <c r="U1726" s="7" t="str">
        <f t="shared" si="80"/>
        <v>Time Card</v>
      </c>
      <c r="V1726" s="8" t="str">
        <f>RIGHT(TEXT(Data7[[#This Row],[Date:]],"mmddyyyy"),4)</f>
        <v>2024</v>
      </c>
      <c r="W1726" s="8" t="str">
        <f>MID(TEXT(Data7[[#This Row],[Date:]],"mmddyyyy"),3,2)</f>
        <v>26</v>
      </c>
      <c r="X1726" s="8" t="str">
        <f>LEFT(TEXT(Data7[[#This Row],[Date:]],"mmddyyyy"),2)</f>
        <v>08</v>
      </c>
      <c r="Y1726" s="6">
        <f>DATE(Data7[[#This Row],[Year]],Data7[[#This Row],[Month]],Data7[[#This Row],[Day]])</f>
        <v>45530</v>
      </c>
    </row>
    <row r="1727" spans="1:25" x14ac:dyDescent="0.3">
      <c r="A1727" s="5">
        <v>45530.572513425926</v>
      </c>
      <c r="B1727" s="7" t="s">
        <v>65</v>
      </c>
      <c r="C1727" s="6" t="s">
        <v>2134</v>
      </c>
      <c r="D1727" s="7" t="s">
        <v>2135</v>
      </c>
      <c r="E1727" s="8">
        <v>8</v>
      </c>
      <c r="F1727" s="7" t="s">
        <v>68</v>
      </c>
      <c r="G1727" s="7" t="s">
        <v>68</v>
      </c>
      <c r="H1727" s="7" t="s">
        <v>536</v>
      </c>
      <c r="I1727" s="7" t="s">
        <v>44</v>
      </c>
      <c r="J1727" s="19" t="str">
        <f>IFERROR(INDEX('Employee Info'!$C$3:$E$200,MATCH(Data7[[#This Row],[Name:]],'Employee Info'!$B$3:$B$200,0),MATCH(Data7[[#This Row],[Hours Type:]],'Employee Info'!$C$2:$E$2,0)),"")</f>
        <v/>
      </c>
      <c r="K1727" s="19" t="str">
        <f>IFERROR(INDEX('Employee Info'!$C$3:$J$200,MATCH(Data7[[#This Row],[Name:]],'Employee Info'!$B$3:$B$200,0),MATCH(Data7[[#Headers],[Truck]],'Employee Info'!$C$2:$J$2,0)),"")</f>
        <v/>
      </c>
      <c r="L1727" s="19" t="str">
        <f>IFERROR(INDEX('Employee Info'!$C$3:$J$200,MATCH(Data7[[#This Row],[Name:]],'Employee Info'!$B$3:$B$200,0),MATCH(Data7[[#Headers],[Phone]],'Employee Info'!$C$2:$J$2,0)),"")</f>
        <v/>
      </c>
      <c r="M1727" s="19" t="str">
        <f>IFERROR(INDEX('Employee Info'!$C$3:$J$200,MATCH(Data7[[#This Row],[Name:]],'Employee Info'!$B$3:$B$200,0),MATCH(Data7[[#Headers],[Tech]],'Employee Info'!$C$2:$J$2,0)),"")</f>
        <v/>
      </c>
      <c r="N1727" s="19" t="str">
        <f>IFERROR(INDEX('Employee Info'!$C$3:$J$200,MATCH(Data7[[#This Row],[Name:]],'Employee Info'!$B$3:$B$200,0),MATCH(Data7[[#Headers],[Other]],'Employee Info'!$C$2:$J$2,0)),"")</f>
        <v/>
      </c>
      <c r="O1727" s="19">
        <f>IFERROR((Data7[[#This Row],[Hours:]]*SUM(Data7[[#This Row],[Rate]:[Other]])),"")</f>
        <v>0</v>
      </c>
      <c r="P1727" s="7" t="str">
        <f>IF(Data7[[#This Row],[WO'#:]]="","Riley #","WO#")</f>
        <v>Riley #</v>
      </c>
      <c r="Q1727" s="7">
        <f>IFERROR(WEEKNUM(Data7[[#This Row],[Date:]]),"")</f>
        <v>35</v>
      </c>
      <c r="R1727" s="6">
        <f t="shared" si="78"/>
        <v>45529</v>
      </c>
      <c r="S1727" s="6">
        <f>Data7[[#This Row],[Week Start]]+7</f>
        <v>45536</v>
      </c>
      <c r="T1727" s="7" t="str">
        <f t="shared" si="79"/>
        <v>8/25/2024 - 9/1/2024</v>
      </c>
      <c r="U1727" s="7" t="str">
        <f t="shared" si="80"/>
        <v>Time Card</v>
      </c>
      <c r="V1727" s="8" t="str">
        <f>RIGHT(TEXT(Data7[[#This Row],[Date:]],"mmddyyyy"),4)</f>
        <v>2024</v>
      </c>
      <c r="W1727" s="8" t="str">
        <f>MID(TEXT(Data7[[#This Row],[Date:]],"mmddyyyy"),3,2)</f>
        <v>26</v>
      </c>
      <c r="X1727" s="8" t="str">
        <f>LEFT(TEXT(Data7[[#This Row],[Date:]],"mmddyyyy"),2)</f>
        <v>08</v>
      </c>
      <c r="Y1727" s="6">
        <f>DATE(Data7[[#This Row],[Year]],Data7[[#This Row],[Month]],Data7[[#This Row],[Day]])</f>
        <v>45530</v>
      </c>
    </row>
    <row r="1728" spans="1:25" x14ac:dyDescent="0.3">
      <c r="A1728" s="5">
        <v>45530.578207754632</v>
      </c>
      <c r="B1728" s="7" t="s">
        <v>23</v>
      </c>
      <c r="C1728" s="6" t="s">
        <v>2134</v>
      </c>
      <c r="D1728" s="7" t="s">
        <v>2135</v>
      </c>
      <c r="E1728" s="8">
        <v>8</v>
      </c>
      <c r="F1728" s="7" t="s">
        <v>68</v>
      </c>
      <c r="G1728" s="7" t="s">
        <v>68</v>
      </c>
      <c r="H1728" s="7" t="s">
        <v>536</v>
      </c>
      <c r="I1728" s="7" t="s">
        <v>44</v>
      </c>
      <c r="J1728" s="19" t="str">
        <f>IFERROR(INDEX('Employee Info'!$C$3:$E$200,MATCH(Data7[[#This Row],[Name:]],'Employee Info'!$B$3:$B$200,0),MATCH(Data7[[#This Row],[Hours Type:]],'Employee Info'!$C$2:$E$2,0)),"")</f>
        <v/>
      </c>
      <c r="K1728" s="19" t="str">
        <f>IFERROR(INDEX('Employee Info'!$C$3:$J$200,MATCH(Data7[[#This Row],[Name:]],'Employee Info'!$B$3:$B$200,0),MATCH(Data7[[#Headers],[Truck]],'Employee Info'!$C$2:$J$2,0)),"")</f>
        <v/>
      </c>
      <c r="L1728" s="19" t="str">
        <f>IFERROR(INDEX('Employee Info'!$C$3:$J$200,MATCH(Data7[[#This Row],[Name:]],'Employee Info'!$B$3:$B$200,0),MATCH(Data7[[#Headers],[Phone]],'Employee Info'!$C$2:$J$2,0)),"")</f>
        <v/>
      </c>
      <c r="M1728" s="19" t="str">
        <f>IFERROR(INDEX('Employee Info'!$C$3:$J$200,MATCH(Data7[[#This Row],[Name:]],'Employee Info'!$B$3:$B$200,0),MATCH(Data7[[#Headers],[Tech]],'Employee Info'!$C$2:$J$2,0)),"")</f>
        <v/>
      </c>
      <c r="N1728" s="19" t="str">
        <f>IFERROR(INDEX('Employee Info'!$C$3:$J$200,MATCH(Data7[[#This Row],[Name:]],'Employee Info'!$B$3:$B$200,0),MATCH(Data7[[#Headers],[Other]],'Employee Info'!$C$2:$J$2,0)),"")</f>
        <v/>
      </c>
      <c r="O1728" s="19">
        <f>IFERROR((Data7[[#This Row],[Hours:]]*SUM(Data7[[#This Row],[Rate]:[Other]])),"")</f>
        <v>0</v>
      </c>
      <c r="P1728" s="7" t="str">
        <f>IF(Data7[[#This Row],[WO'#:]]="","Riley #","WO#")</f>
        <v>Riley #</v>
      </c>
      <c r="Q1728" s="7">
        <f>IFERROR(WEEKNUM(Data7[[#This Row],[Date:]]),"")</f>
        <v>35</v>
      </c>
      <c r="R1728" s="6">
        <f t="shared" si="78"/>
        <v>45529</v>
      </c>
      <c r="S1728" s="6">
        <f>Data7[[#This Row],[Week Start]]+7</f>
        <v>45536</v>
      </c>
      <c r="T1728" s="7" t="str">
        <f t="shared" si="79"/>
        <v>8/25/2024 - 9/1/2024</v>
      </c>
      <c r="U1728" s="7" t="str">
        <f t="shared" si="80"/>
        <v>Time Card</v>
      </c>
      <c r="V1728" s="8" t="str">
        <f>RIGHT(TEXT(Data7[[#This Row],[Date:]],"mmddyyyy"),4)</f>
        <v>2024</v>
      </c>
      <c r="W1728" s="8" t="str">
        <f>MID(TEXT(Data7[[#This Row],[Date:]],"mmddyyyy"),3,2)</f>
        <v>26</v>
      </c>
      <c r="X1728" s="8" t="str">
        <f>LEFT(TEXT(Data7[[#This Row],[Date:]],"mmddyyyy"),2)</f>
        <v>08</v>
      </c>
      <c r="Y1728" s="6">
        <f>DATE(Data7[[#This Row],[Year]],Data7[[#This Row],[Month]],Data7[[#This Row],[Day]])</f>
        <v>45530</v>
      </c>
    </row>
    <row r="1729" spans="1:25" x14ac:dyDescent="0.3">
      <c r="A1729" s="5">
        <v>45531.583614467592</v>
      </c>
      <c r="B1729" s="7" t="s">
        <v>35</v>
      </c>
      <c r="C1729" s="6" t="s">
        <v>2134</v>
      </c>
      <c r="D1729" s="7" t="s">
        <v>2138</v>
      </c>
      <c r="E1729" s="8">
        <v>2</v>
      </c>
      <c r="F1729" s="7">
        <v>7134585</v>
      </c>
      <c r="G1729" s="7" t="s">
        <v>68</v>
      </c>
      <c r="H1729" s="7" t="s">
        <v>756</v>
      </c>
      <c r="I1729" s="7" t="s">
        <v>44</v>
      </c>
      <c r="J1729" s="19" t="str">
        <f>IFERROR(INDEX('Employee Info'!$C$3:$E$200,MATCH(Data7[[#This Row],[Name:]],'Employee Info'!$B$3:$B$200,0),MATCH(Data7[[#This Row],[Hours Type:]],'Employee Info'!$C$2:$E$2,0)),"")</f>
        <v/>
      </c>
      <c r="K1729" s="19" t="str">
        <f>IFERROR(INDEX('Employee Info'!$C$3:$J$200,MATCH(Data7[[#This Row],[Name:]],'Employee Info'!$B$3:$B$200,0),MATCH(Data7[[#Headers],[Truck]],'Employee Info'!$C$2:$J$2,0)),"")</f>
        <v/>
      </c>
      <c r="L1729" s="19" t="str">
        <f>IFERROR(INDEX('Employee Info'!$C$3:$J$200,MATCH(Data7[[#This Row],[Name:]],'Employee Info'!$B$3:$B$200,0),MATCH(Data7[[#Headers],[Phone]],'Employee Info'!$C$2:$J$2,0)),"")</f>
        <v/>
      </c>
      <c r="M1729" s="19" t="str">
        <f>IFERROR(INDEX('Employee Info'!$C$3:$J$200,MATCH(Data7[[#This Row],[Name:]],'Employee Info'!$B$3:$B$200,0),MATCH(Data7[[#Headers],[Tech]],'Employee Info'!$C$2:$J$2,0)),"")</f>
        <v/>
      </c>
      <c r="N1729" s="19" t="str">
        <f>IFERROR(INDEX('Employee Info'!$C$3:$J$200,MATCH(Data7[[#This Row],[Name:]],'Employee Info'!$B$3:$B$200,0),MATCH(Data7[[#Headers],[Other]],'Employee Info'!$C$2:$J$2,0)),"")</f>
        <v/>
      </c>
      <c r="O1729" s="19">
        <f>IFERROR((Data7[[#This Row],[Hours:]]*SUM(Data7[[#This Row],[Rate]:[Other]])),"")</f>
        <v>0</v>
      </c>
      <c r="P1729" s="7" t="str">
        <f>IF(Data7[[#This Row],[WO'#:]]="","Riley #","WO#")</f>
        <v>WO#</v>
      </c>
      <c r="Q1729" s="7">
        <f>IFERROR(WEEKNUM(Data7[[#This Row],[Date:]]),"")</f>
        <v>35</v>
      </c>
      <c r="R1729" s="6">
        <f t="shared" si="78"/>
        <v>45529</v>
      </c>
      <c r="S1729" s="6">
        <f>Data7[[#This Row],[Week Start]]+7</f>
        <v>45536</v>
      </c>
      <c r="T1729" s="7" t="str">
        <f t="shared" si="79"/>
        <v>8/25/2024 - 9/1/2024</v>
      </c>
      <c r="U1729" s="7" t="str">
        <f t="shared" si="80"/>
        <v>Time Card</v>
      </c>
      <c r="V1729" s="8" t="str">
        <f>RIGHT(TEXT(Data7[[#This Row],[Date:]],"mmddyyyy"),4)</f>
        <v>2024</v>
      </c>
      <c r="W1729" s="8" t="str">
        <f>MID(TEXT(Data7[[#This Row],[Date:]],"mmddyyyy"),3,2)</f>
        <v>26</v>
      </c>
      <c r="X1729" s="8" t="str">
        <f>LEFT(TEXT(Data7[[#This Row],[Date:]],"mmddyyyy"),2)</f>
        <v>08</v>
      </c>
      <c r="Y1729" s="6">
        <f>DATE(Data7[[#This Row],[Year]],Data7[[#This Row],[Month]],Data7[[#This Row],[Day]])</f>
        <v>45530</v>
      </c>
    </row>
    <row r="1730" spans="1:25" x14ac:dyDescent="0.3">
      <c r="A1730" s="5">
        <v>45531.584161226849</v>
      </c>
      <c r="B1730" s="7" t="s">
        <v>35</v>
      </c>
      <c r="C1730" s="6" t="s">
        <v>2134</v>
      </c>
      <c r="D1730" s="7" t="s">
        <v>2139</v>
      </c>
      <c r="E1730" s="8">
        <v>4.5</v>
      </c>
      <c r="F1730" s="7">
        <v>7130810</v>
      </c>
      <c r="G1730" s="7" t="s">
        <v>68</v>
      </c>
      <c r="H1730" s="7" t="s">
        <v>756</v>
      </c>
      <c r="I1730" s="7" t="s">
        <v>44</v>
      </c>
      <c r="J1730" s="19" t="str">
        <f>IFERROR(INDEX('Employee Info'!$C$3:$E$200,MATCH(Data7[[#This Row],[Name:]],'Employee Info'!$B$3:$B$200,0),MATCH(Data7[[#This Row],[Hours Type:]],'Employee Info'!$C$2:$E$2,0)),"")</f>
        <v/>
      </c>
      <c r="K1730" s="19" t="str">
        <f>IFERROR(INDEX('Employee Info'!$C$3:$J$200,MATCH(Data7[[#This Row],[Name:]],'Employee Info'!$B$3:$B$200,0),MATCH(Data7[[#Headers],[Truck]],'Employee Info'!$C$2:$J$2,0)),"")</f>
        <v/>
      </c>
      <c r="L1730" s="19" t="str">
        <f>IFERROR(INDEX('Employee Info'!$C$3:$J$200,MATCH(Data7[[#This Row],[Name:]],'Employee Info'!$B$3:$B$200,0),MATCH(Data7[[#Headers],[Phone]],'Employee Info'!$C$2:$J$2,0)),"")</f>
        <v/>
      </c>
      <c r="M1730" s="19" t="str">
        <f>IFERROR(INDEX('Employee Info'!$C$3:$J$200,MATCH(Data7[[#This Row],[Name:]],'Employee Info'!$B$3:$B$200,0),MATCH(Data7[[#Headers],[Tech]],'Employee Info'!$C$2:$J$2,0)),"")</f>
        <v/>
      </c>
      <c r="N1730" s="19" t="str">
        <f>IFERROR(INDEX('Employee Info'!$C$3:$J$200,MATCH(Data7[[#This Row],[Name:]],'Employee Info'!$B$3:$B$200,0),MATCH(Data7[[#Headers],[Other]],'Employee Info'!$C$2:$J$2,0)),"")</f>
        <v/>
      </c>
      <c r="O1730" s="19">
        <f>IFERROR((Data7[[#This Row],[Hours:]]*SUM(Data7[[#This Row],[Rate]:[Other]])),"")</f>
        <v>0</v>
      </c>
      <c r="P1730" s="7" t="str">
        <f>IF(Data7[[#This Row],[WO'#:]]="","Riley #","WO#")</f>
        <v>WO#</v>
      </c>
      <c r="Q1730" s="7">
        <f>IFERROR(WEEKNUM(Data7[[#This Row],[Date:]]),"")</f>
        <v>35</v>
      </c>
      <c r="R1730" s="6">
        <f t="shared" ref="R1730:R1793" si="81">DATE(RIGHT(TEXT(C1730,"mm/dd/yyyy"),4),1,1)+(Q1730-1)*7-(WEEKDAY(DATE(RIGHT(TEXT(C1730,"mm/dd/yyyy"),4),1,1)))+1</f>
        <v>45529</v>
      </c>
      <c r="S1730" s="6">
        <f>Data7[[#This Row],[Week Start]]+7</f>
        <v>45536</v>
      </c>
      <c r="T1730" s="7" t="str">
        <f t="shared" ref="T1730:T1793" si="82">IFERROR(TEXT(R1730, "m/d/yyyy") &amp; " - " &amp; TEXT(S1730, "m/d/yyyy"),"")</f>
        <v>8/25/2024 - 9/1/2024</v>
      </c>
      <c r="U1730" s="7" t="str">
        <f t="shared" ref="U1730:U1793" si="83">"Time Card"</f>
        <v>Time Card</v>
      </c>
      <c r="V1730" s="8" t="str">
        <f>RIGHT(TEXT(Data7[[#This Row],[Date:]],"mmddyyyy"),4)</f>
        <v>2024</v>
      </c>
      <c r="W1730" s="8" t="str">
        <f>MID(TEXT(Data7[[#This Row],[Date:]],"mmddyyyy"),3,2)</f>
        <v>26</v>
      </c>
      <c r="X1730" s="8" t="str">
        <f>LEFT(TEXT(Data7[[#This Row],[Date:]],"mmddyyyy"),2)</f>
        <v>08</v>
      </c>
      <c r="Y1730" s="6">
        <f>DATE(Data7[[#This Row],[Year]],Data7[[#This Row],[Month]],Data7[[#This Row],[Day]])</f>
        <v>45530</v>
      </c>
    </row>
    <row r="1731" spans="1:25" x14ac:dyDescent="0.3">
      <c r="A1731" s="5">
        <v>45534.577472916666</v>
      </c>
      <c r="B1731" s="7" t="s">
        <v>2143</v>
      </c>
      <c r="C1731" s="6" t="s">
        <v>2134</v>
      </c>
      <c r="D1731" s="7" t="s">
        <v>2139</v>
      </c>
      <c r="E1731" s="8">
        <v>2</v>
      </c>
      <c r="F1731" s="7">
        <v>7130810</v>
      </c>
      <c r="G1731" s="7" t="s">
        <v>68</v>
      </c>
      <c r="H1731" s="7" t="s">
        <v>756</v>
      </c>
      <c r="I1731" s="7" t="s">
        <v>44</v>
      </c>
      <c r="J1731" s="19" t="str">
        <f>IFERROR(INDEX('Employee Info'!$C$3:$E$200,MATCH(Data7[[#This Row],[Name:]],'Employee Info'!$B$3:$B$200,0),MATCH(Data7[[#This Row],[Hours Type:]],'Employee Info'!$C$2:$E$2,0)),"")</f>
        <v/>
      </c>
      <c r="K1731" s="19" t="str">
        <f>IFERROR(INDEX('Employee Info'!$C$3:$J$200,MATCH(Data7[[#This Row],[Name:]],'Employee Info'!$B$3:$B$200,0),MATCH(Data7[[#Headers],[Truck]],'Employee Info'!$C$2:$J$2,0)),"")</f>
        <v/>
      </c>
      <c r="L1731" s="19" t="str">
        <f>IFERROR(INDEX('Employee Info'!$C$3:$J$200,MATCH(Data7[[#This Row],[Name:]],'Employee Info'!$B$3:$B$200,0),MATCH(Data7[[#Headers],[Phone]],'Employee Info'!$C$2:$J$2,0)),"")</f>
        <v/>
      </c>
      <c r="M1731" s="19" t="str">
        <f>IFERROR(INDEX('Employee Info'!$C$3:$J$200,MATCH(Data7[[#This Row],[Name:]],'Employee Info'!$B$3:$B$200,0),MATCH(Data7[[#Headers],[Tech]],'Employee Info'!$C$2:$J$2,0)),"")</f>
        <v/>
      </c>
      <c r="N1731" s="19" t="str">
        <f>IFERROR(INDEX('Employee Info'!$C$3:$J$200,MATCH(Data7[[#This Row],[Name:]],'Employee Info'!$B$3:$B$200,0),MATCH(Data7[[#Headers],[Other]],'Employee Info'!$C$2:$J$2,0)),"")</f>
        <v/>
      </c>
      <c r="O1731" s="19">
        <f>IFERROR((Data7[[#This Row],[Hours:]]*SUM(Data7[[#This Row],[Rate]:[Other]])),"")</f>
        <v>0</v>
      </c>
      <c r="P1731" s="7" t="str">
        <f>IF(Data7[[#This Row],[WO'#:]]="","Riley #","WO#")</f>
        <v>WO#</v>
      </c>
      <c r="Q1731" s="7">
        <f>IFERROR(WEEKNUM(Data7[[#This Row],[Date:]]),"")</f>
        <v>35</v>
      </c>
      <c r="R1731" s="6">
        <f t="shared" si="81"/>
        <v>45529</v>
      </c>
      <c r="S1731" s="6">
        <f>Data7[[#This Row],[Week Start]]+7</f>
        <v>45536</v>
      </c>
      <c r="T1731" s="7" t="str">
        <f t="shared" si="82"/>
        <v>8/25/2024 - 9/1/2024</v>
      </c>
      <c r="U1731" s="7" t="str">
        <f t="shared" si="83"/>
        <v>Time Card</v>
      </c>
      <c r="V1731" s="8" t="str">
        <f>RIGHT(TEXT(Data7[[#This Row],[Date:]],"mmddyyyy"),4)</f>
        <v>2024</v>
      </c>
      <c r="W1731" s="8" t="str">
        <f>MID(TEXT(Data7[[#This Row],[Date:]],"mmddyyyy"),3,2)</f>
        <v>26</v>
      </c>
      <c r="X1731" s="8" t="str">
        <f>LEFT(TEXT(Data7[[#This Row],[Date:]],"mmddyyyy"),2)</f>
        <v>08</v>
      </c>
      <c r="Y1731" s="6">
        <f>DATE(Data7[[#This Row],[Year]],Data7[[#This Row],[Month]],Data7[[#This Row],[Day]])</f>
        <v>45530</v>
      </c>
    </row>
    <row r="1732" spans="1:25" x14ac:dyDescent="0.3">
      <c r="A1732" s="5">
        <v>45534.593532638886</v>
      </c>
      <c r="B1732" s="7" t="s">
        <v>2143</v>
      </c>
      <c r="C1732" s="6" t="s">
        <v>2134</v>
      </c>
      <c r="D1732" s="7" t="s">
        <v>2166</v>
      </c>
      <c r="E1732" s="8">
        <v>6</v>
      </c>
      <c r="F1732" s="7" t="s">
        <v>68</v>
      </c>
      <c r="G1732" s="7" t="s">
        <v>68</v>
      </c>
      <c r="H1732" s="7" t="s">
        <v>536</v>
      </c>
      <c r="I1732" s="7" t="s">
        <v>44</v>
      </c>
      <c r="J1732" s="19" t="str">
        <f>IFERROR(INDEX('Employee Info'!$C$3:$E$200,MATCH(Data7[[#This Row],[Name:]],'Employee Info'!$B$3:$B$200,0),MATCH(Data7[[#This Row],[Hours Type:]],'Employee Info'!$C$2:$E$2,0)),"")</f>
        <v/>
      </c>
      <c r="K1732" s="19" t="str">
        <f>IFERROR(INDEX('Employee Info'!$C$3:$J$200,MATCH(Data7[[#This Row],[Name:]],'Employee Info'!$B$3:$B$200,0),MATCH(Data7[[#Headers],[Truck]],'Employee Info'!$C$2:$J$2,0)),"")</f>
        <v/>
      </c>
      <c r="L1732" s="19" t="str">
        <f>IFERROR(INDEX('Employee Info'!$C$3:$J$200,MATCH(Data7[[#This Row],[Name:]],'Employee Info'!$B$3:$B$200,0),MATCH(Data7[[#Headers],[Phone]],'Employee Info'!$C$2:$J$2,0)),"")</f>
        <v/>
      </c>
      <c r="M1732" s="19" t="str">
        <f>IFERROR(INDEX('Employee Info'!$C$3:$J$200,MATCH(Data7[[#This Row],[Name:]],'Employee Info'!$B$3:$B$200,0),MATCH(Data7[[#Headers],[Tech]],'Employee Info'!$C$2:$J$2,0)),"")</f>
        <v/>
      </c>
      <c r="N1732" s="19" t="str">
        <f>IFERROR(INDEX('Employee Info'!$C$3:$J$200,MATCH(Data7[[#This Row],[Name:]],'Employee Info'!$B$3:$B$200,0),MATCH(Data7[[#Headers],[Other]],'Employee Info'!$C$2:$J$2,0)),"")</f>
        <v/>
      </c>
      <c r="O1732" s="19">
        <f>IFERROR((Data7[[#This Row],[Hours:]]*SUM(Data7[[#This Row],[Rate]:[Other]])),"")</f>
        <v>0</v>
      </c>
      <c r="P1732" s="7" t="str">
        <f>IF(Data7[[#This Row],[WO'#:]]="","Riley #","WO#")</f>
        <v>Riley #</v>
      </c>
      <c r="Q1732" s="7">
        <f>IFERROR(WEEKNUM(Data7[[#This Row],[Date:]]),"")</f>
        <v>35</v>
      </c>
      <c r="R1732" s="6">
        <f t="shared" si="81"/>
        <v>45529</v>
      </c>
      <c r="S1732" s="6">
        <f>Data7[[#This Row],[Week Start]]+7</f>
        <v>45536</v>
      </c>
      <c r="T1732" s="7" t="str">
        <f t="shared" si="82"/>
        <v>8/25/2024 - 9/1/2024</v>
      </c>
      <c r="U1732" s="7" t="str">
        <f t="shared" si="83"/>
        <v>Time Card</v>
      </c>
      <c r="V1732" s="8" t="str">
        <f>RIGHT(TEXT(Data7[[#This Row],[Date:]],"mmddyyyy"),4)</f>
        <v>2024</v>
      </c>
      <c r="W1732" s="8" t="str">
        <f>MID(TEXT(Data7[[#This Row],[Date:]],"mmddyyyy"),3,2)</f>
        <v>26</v>
      </c>
      <c r="X1732" s="8" t="str">
        <f>LEFT(TEXT(Data7[[#This Row],[Date:]],"mmddyyyy"),2)</f>
        <v>08</v>
      </c>
      <c r="Y1732" s="6">
        <f>DATE(Data7[[#This Row],[Year]],Data7[[#This Row],[Month]],Data7[[#This Row],[Day]])</f>
        <v>45530</v>
      </c>
    </row>
    <row r="1733" spans="1:25" x14ac:dyDescent="0.3">
      <c r="A1733" s="5">
        <v>45534.597738888886</v>
      </c>
      <c r="B1733" s="7" t="s">
        <v>66</v>
      </c>
      <c r="C1733" s="6" t="s">
        <v>2134</v>
      </c>
      <c r="D1733" s="7" t="s">
        <v>2168</v>
      </c>
      <c r="E1733" s="8">
        <v>1</v>
      </c>
      <c r="F1733" s="7" t="s">
        <v>68</v>
      </c>
      <c r="G1733" s="7" t="s">
        <v>68</v>
      </c>
      <c r="H1733" s="7" t="s">
        <v>42</v>
      </c>
      <c r="I1733" s="7" t="s">
        <v>44</v>
      </c>
      <c r="J1733" s="19" t="str">
        <f>IFERROR(INDEX('Employee Info'!$C$3:$E$200,MATCH(Data7[[#This Row],[Name:]],'Employee Info'!$B$3:$B$200,0),MATCH(Data7[[#This Row],[Hours Type:]],'Employee Info'!$C$2:$E$2,0)),"")</f>
        <v/>
      </c>
      <c r="K1733" s="19" t="str">
        <f>IFERROR(INDEX('Employee Info'!$C$3:$J$200,MATCH(Data7[[#This Row],[Name:]],'Employee Info'!$B$3:$B$200,0),MATCH(Data7[[#Headers],[Truck]],'Employee Info'!$C$2:$J$2,0)),"")</f>
        <v/>
      </c>
      <c r="L1733" s="19" t="str">
        <f>IFERROR(INDEX('Employee Info'!$C$3:$J$200,MATCH(Data7[[#This Row],[Name:]],'Employee Info'!$B$3:$B$200,0),MATCH(Data7[[#Headers],[Phone]],'Employee Info'!$C$2:$J$2,0)),"")</f>
        <v/>
      </c>
      <c r="M1733" s="19" t="str">
        <f>IFERROR(INDEX('Employee Info'!$C$3:$J$200,MATCH(Data7[[#This Row],[Name:]],'Employee Info'!$B$3:$B$200,0),MATCH(Data7[[#Headers],[Tech]],'Employee Info'!$C$2:$J$2,0)),"")</f>
        <v/>
      </c>
      <c r="N1733" s="19" t="str">
        <f>IFERROR(INDEX('Employee Info'!$C$3:$J$200,MATCH(Data7[[#This Row],[Name:]],'Employee Info'!$B$3:$B$200,0),MATCH(Data7[[#Headers],[Other]],'Employee Info'!$C$2:$J$2,0)),"")</f>
        <v/>
      </c>
      <c r="O1733" s="19">
        <f>IFERROR((Data7[[#This Row],[Hours:]]*SUM(Data7[[#This Row],[Rate]:[Other]])),"")</f>
        <v>0</v>
      </c>
      <c r="P1733" s="7" t="str">
        <f>IF(Data7[[#This Row],[WO'#:]]="","Riley #","WO#")</f>
        <v>Riley #</v>
      </c>
      <c r="Q1733" s="7">
        <f>IFERROR(WEEKNUM(Data7[[#This Row],[Date:]]),"")</f>
        <v>35</v>
      </c>
      <c r="R1733" s="6">
        <f t="shared" si="81"/>
        <v>45529</v>
      </c>
      <c r="S1733" s="6">
        <f>Data7[[#This Row],[Week Start]]+7</f>
        <v>45536</v>
      </c>
      <c r="T1733" s="7" t="str">
        <f t="shared" si="82"/>
        <v>8/25/2024 - 9/1/2024</v>
      </c>
      <c r="U1733" s="7" t="str">
        <f t="shared" si="83"/>
        <v>Time Card</v>
      </c>
      <c r="V1733" s="8" t="str">
        <f>RIGHT(TEXT(Data7[[#This Row],[Date:]],"mmddyyyy"),4)</f>
        <v>2024</v>
      </c>
      <c r="W1733" s="8" t="str">
        <f>MID(TEXT(Data7[[#This Row],[Date:]],"mmddyyyy"),3,2)</f>
        <v>26</v>
      </c>
      <c r="X1733" s="8" t="str">
        <f>LEFT(TEXT(Data7[[#This Row],[Date:]],"mmddyyyy"),2)</f>
        <v>08</v>
      </c>
      <c r="Y1733" s="6">
        <f>DATE(Data7[[#This Row],[Year]],Data7[[#This Row],[Month]],Data7[[#This Row],[Day]])</f>
        <v>45530</v>
      </c>
    </row>
    <row r="1734" spans="1:25" x14ac:dyDescent="0.3">
      <c r="A1734" s="5">
        <v>45534.601854976849</v>
      </c>
      <c r="B1734" s="7" t="s">
        <v>66</v>
      </c>
      <c r="C1734" s="6" t="s">
        <v>2134</v>
      </c>
      <c r="D1734" s="7" t="s">
        <v>2171</v>
      </c>
      <c r="E1734" s="8">
        <v>1</v>
      </c>
      <c r="F1734" s="7">
        <v>7148628</v>
      </c>
      <c r="G1734" s="7" t="s">
        <v>68</v>
      </c>
      <c r="H1734" s="7" t="s">
        <v>756</v>
      </c>
      <c r="I1734" s="7" t="s">
        <v>44</v>
      </c>
      <c r="J1734" s="19" t="str">
        <f>IFERROR(INDEX('Employee Info'!$C$3:$E$200,MATCH(Data7[[#This Row],[Name:]],'Employee Info'!$B$3:$B$200,0),MATCH(Data7[[#This Row],[Hours Type:]],'Employee Info'!$C$2:$E$2,0)),"")</f>
        <v/>
      </c>
      <c r="K1734" s="19" t="str">
        <f>IFERROR(INDEX('Employee Info'!$C$3:$J$200,MATCH(Data7[[#This Row],[Name:]],'Employee Info'!$B$3:$B$200,0),MATCH(Data7[[#Headers],[Truck]],'Employee Info'!$C$2:$J$2,0)),"")</f>
        <v/>
      </c>
      <c r="L1734" s="19" t="str">
        <f>IFERROR(INDEX('Employee Info'!$C$3:$J$200,MATCH(Data7[[#This Row],[Name:]],'Employee Info'!$B$3:$B$200,0),MATCH(Data7[[#Headers],[Phone]],'Employee Info'!$C$2:$J$2,0)),"")</f>
        <v/>
      </c>
      <c r="M1734" s="19" t="str">
        <f>IFERROR(INDEX('Employee Info'!$C$3:$J$200,MATCH(Data7[[#This Row],[Name:]],'Employee Info'!$B$3:$B$200,0),MATCH(Data7[[#Headers],[Tech]],'Employee Info'!$C$2:$J$2,0)),"")</f>
        <v/>
      </c>
      <c r="N1734" s="19" t="str">
        <f>IFERROR(INDEX('Employee Info'!$C$3:$J$200,MATCH(Data7[[#This Row],[Name:]],'Employee Info'!$B$3:$B$200,0),MATCH(Data7[[#Headers],[Other]],'Employee Info'!$C$2:$J$2,0)),"")</f>
        <v/>
      </c>
      <c r="O1734" s="19">
        <f>IFERROR((Data7[[#This Row],[Hours:]]*SUM(Data7[[#This Row],[Rate]:[Other]])),"")</f>
        <v>0</v>
      </c>
      <c r="P1734" s="7" t="str">
        <f>IF(Data7[[#This Row],[WO'#:]]="","Riley #","WO#")</f>
        <v>WO#</v>
      </c>
      <c r="Q1734" s="7">
        <f>IFERROR(WEEKNUM(Data7[[#This Row],[Date:]]),"")</f>
        <v>35</v>
      </c>
      <c r="R1734" s="6">
        <f t="shared" si="81"/>
        <v>45529</v>
      </c>
      <c r="S1734" s="6">
        <f>Data7[[#This Row],[Week Start]]+7</f>
        <v>45536</v>
      </c>
      <c r="T1734" s="7" t="str">
        <f t="shared" si="82"/>
        <v>8/25/2024 - 9/1/2024</v>
      </c>
      <c r="U1734" s="7" t="str">
        <f t="shared" si="83"/>
        <v>Time Card</v>
      </c>
      <c r="V1734" s="8" t="str">
        <f>RIGHT(TEXT(Data7[[#This Row],[Date:]],"mmddyyyy"),4)</f>
        <v>2024</v>
      </c>
      <c r="W1734" s="8" t="str">
        <f>MID(TEXT(Data7[[#This Row],[Date:]],"mmddyyyy"),3,2)</f>
        <v>26</v>
      </c>
      <c r="X1734" s="8" t="str">
        <f>LEFT(TEXT(Data7[[#This Row],[Date:]],"mmddyyyy"),2)</f>
        <v>08</v>
      </c>
      <c r="Y1734" s="6">
        <f>DATE(Data7[[#This Row],[Year]],Data7[[#This Row],[Month]],Data7[[#This Row],[Day]])</f>
        <v>45530</v>
      </c>
    </row>
    <row r="1735" spans="1:25" x14ac:dyDescent="0.3">
      <c r="A1735" s="5">
        <v>45534.604098611111</v>
      </c>
      <c r="B1735" s="7" t="s">
        <v>66</v>
      </c>
      <c r="C1735" s="6" t="s">
        <v>2134</v>
      </c>
      <c r="D1735" s="7" t="s">
        <v>2173</v>
      </c>
      <c r="E1735" s="8">
        <v>1</v>
      </c>
      <c r="F1735" s="7">
        <v>7088147</v>
      </c>
      <c r="G1735" s="7" t="s">
        <v>68</v>
      </c>
      <c r="H1735" s="7" t="s">
        <v>756</v>
      </c>
      <c r="I1735" s="7" t="s">
        <v>44</v>
      </c>
      <c r="J1735" s="19" t="str">
        <f>IFERROR(INDEX('Employee Info'!$C$3:$E$200,MATCH(Data7[[#This Row],[Name:]],'Employee Info'!$B$3:$B$200,0),MATCH(Data7[[#This Row],[Hours Type:]],'Employee Info'!$C$2:$E$2,0)),"")</f>
        <v/>
      </c>
      <c r="K1735" s="19" t="str">
        <f>IFERROR(INDEX('Employee Info'!$C$3:$J$200,MATCH(Data7[[#This Row],[Name:]],'Employee Info'!$B$3:$B$200,0),MATCH(Data7[[#Headers],[Truck]],'Employee Info'!$C$2:$J$2,0)),"")</f>
        <v/>
      </c>
      <c r="L1735" s="19" t="str">
        <f>IFERROR(INDEX('Employee Info'!$C$3:$J$200,MATCH(Data7[[#This Row],[Name:]],'Employee Info'!$B$3:$B$200,0),MATCH(Data7[[#Headers],[Phone]],'Employee Info'!$C$2:$J$2,0)),"")</f>
        <v/>
      </c>
      <c r="M1735" s="19" t="str">
        <f>IFERROR(INDEX('Employee Info'!$C$3:$J$200,MATCH(Data7[[#This Row],[Name:]],'Employee Info'!$B$3:$B$200,0),MATCH(Data7[[#Headers],[Tech]],'Employee Info'!$C$2:$J$2,0)),"")</f>
        <v/>
      </c>
      <c r="N1735" s="19" t="str">
        <f>IFERROR(INDEX('Employee Info'!$C$3:$J$200,MATCH(Data7[[#This Row],[Name:]],'Employee Info'!$B$3:$B$200,0),MATCH(Data7[[#Headers],[Other]],'Employee Info'!$C$2:$J$2,0)),"")</f>
        <v/>
      </c>
      <c r="O1735" s="19">
        <f>IFERROR((Data7[[#This Row],[Hours:]]*SUM(Data7[[#This Row],[Rate]:[Other]])),"")</f>
        <v>0</v>
      </c>
      <c r="P1735" s="7" t="str">
        <f>IF(Data7[[#This Row],[WO'#:]]="","Riley #","WO#")</f>
        <v>WO#</v>
      </c>
      <c r="Q1735" s="7">
        <f>IFERROR(WEEKNUM(Data7[[#This Row],[Date:]]),"")</f>
        <v>35</v>
      </c>
      <c r="R1735" s="6">
        <f t="shared" si="81"/>
        <v>45529</v>
      </c>
      <c r="S1735" s="6">
        <f>Data7[[#This Row],[Week Start]]+7</f>
        <v>45536</v>
      </c>
      <c r="T1735" s="7" t="str">
        <f t="shared" si="82"/>
        <v>8/25/2024 - 9/1/2024</v>
      </c>
      <c r="U1735" s="7" t="str">
        <f t="shared" si="83"/>
        <v>Time Card</v>
      </c>
      <c r="V1735" s="8" t="str">
        <f>RIGHT(TEXT(Data7[[#This Row],[Date:]],"mmddyyyy"),4)</f>
        <v>2024</v>
      </c>
      <c r="W1735" s="8" t="str">
        <f>MID(TEXT(Data7[[#This Row],[Date:]],"mmddyyyy"),3,2)</f>
        <v>26</v>
      </c>
      <c r="X1735" s="8" t="str">
        <f>LEFT(TEXT(Data7[[#This Row],[Date:]],"mmddyyyy"),2)</f>
        <v>08</v>
      </c>
      <c r="Y1735" s="6">
        <f>DATE(Data7[[#This Row],[Year]],Data7[[#This Row],[Month]],Data7[[#This Row],[Day]])</f>
        <v>45530</v>
      </c>
    </row>
    <row r="1736" spans="1:25" x14ac:dyDescent="0.3">
      <c r="A1736" s="5">
        <v>45534.605077199078</v>
      </c>
      <c r="B1736" s="7" t="s">
        <v>66</v>
      </c>
      <c r="C1736" s="6" t="s">
        <v>2134</v>
      </c>
      <c r="D1736" s="7" t="s">
        <v>2174</v>
      </c>
      <c r="E1736" s="8">
        <v>1</v>
      </c>
      <c r="F1736" s="7">
        <v>7148632</v>
      </c>
      <c r="G1736" s="7" t="s">
        <v>68</v>
      </c>
      <c r="H1736" s="7" t="s">
        <v>756</v>
      </c>
      <c r="I1736" s="7" t="s">
        <v>44</v>
      </c>
      <c r="J1736" s="19" t="str">
        <f>IFERROR(INDEX('Employee Info'!$C$3:$E$200,MATCH(Data7[[#This Row],[Name:]],'Employee Info'!$B$3:$B$200,0),MATCH(Data7[[#This Row],[Hours Type:]],'Employee Info'!$C$2:$E$2,0)),"")</f>
        <v/>
      </c>
      <c r="K1736" s="19" t="str">
        <f>IFERROR(INDEX('Employee Info'!$C$3:$J$200,MATCH(Data7[[#This Row],[Name:]],'Employee Info'!$B$3:$B$200,0),MATCH(Data7[[#Headers],[Truck]],'Employee Info'!$C$2:$J$2,0)),"")</f>
        <v/>
      </c>
      <c r="L1736" s="19" t="str">
        <f>IFERROR(INDEX('Employee Info'!$C$3:$J$200,MATCH(Data7[[#This Row],[Name:]],'Employee Info'!$B$3:$B$200,0),MATCH(Data7[[#Headers],[Phone]],'Employee Info'!$C$2:$J$2,0)),"")</f>
        <v/>
      </c>
      <c r="M1736" s="19" t="str">
        <f>IFERROR(INDEX('Employee Info'!$C$3:$J$200,MATCH(Data7[[#This Row],[Name:]],'Employee Info'!$B$3:$B$200,0),MATCH(Data7[[#Headers],[Tech]],'Employee Info'!$C$2:$J$2,0)),"")</f>
        <v/>
      </c>
      <c r="N1736" s="19" t="str">
        <f>IFERROR(INDEX('Employee Info'!$C$3:$J$200,MATCH(Data7[[#This Row],[Name:]],'Employee Info'!$B$3:$B$200,0),MATCH(Data7[[#Headers],[Other]],'Employee Info'!$C$2:$J$2,0)),"")</f>
        <v/>
      </c>
      <c r="O1736" s="19">
        <f>IFERROR((Data7[[#This Row],[Hours:]]*SUM(Data7[[#This Row],[Rate]:[Other]])),"")</f>
        <v>0</v>
      </c>
      <c r="P1736" s="7" t="str">
        <f>IF(Data7[[#This Row],[WO'#:]]="","Riley #","WO#")</f>
        <v>WO#</v>
      </c>
      <c r="Q1736" s="7">
        <f>IFERROR(WEEKNUM(Data7[[#This Row],[Date:]]),"")</f>
        <v>35</v>
      </c>
      <c r="R1736" s="6">
        <f t="shared" si="81"/>
        <v>45529</v>
      </c>
      <c r="S1736" s="6">
        <f>Data7[[#This Row],[Week Start]]+7</f>
        <v>45536</v>
      </c>
      <c r="T1736" s="7" t="str">
        <f t="shared" si="82"/>
        <v>8/25/2024 - 9/1/2024</v>
      </c>
      <c r="U1736" s="7" t="str">
        <f t="shared" si="83"/>
        <v>Time Card</v>
      </c>
      <c r="V1736" s="8" t="str">
        <f>RIGHT(TEXT(Data7[[#This Row],[Date:]],"mmddyyyy"),4)</f>
        <v>2024</v>
      </c>
      <c r="W1736" s="8" t="str">
        <f>MID(TEXT(Data7[[#This Row],[Date:]],"mmddyyyy"),3,2)</f>
        <v>26</v>
      </c>
      <c r="X1736" s="8" t="str">
        <f>LEFT(TEXT(Data7[[#This Row],[Date:]],"mmddyyyy"),2)</f>
        <v>08</v>
      </c>
      <c r="Y1736" s="6">
        <f>DATE(Data7[[#This Row],[Year]],Data7[[#This Row],[Month]],Data7[[#This Row],[Day]])</f>
        <v>45530</v>
      </c>
    </row>
    <row r="1737" spans="1:25" x14ac:dyDescent="0.3">
      <c r="A1737" s="5">
        <v>45534.60702974537</v>
      </c>
      <c r="B1737" s="7" t="s">
        <v>66</v>
      </c>
      <c r="C1737" s="6" t="s">
        <v>2134</v>
      </c>
      <c r="D1737" s="7" t="s">
        <v>2175</v>
      </c>
      <c r="E1737" s="8">
        <v>1</v>
      </c>
      <c r="F1737" s="7" t="s">
        <v>68</v>
      </c>
      <c r="G1737" s="7" t="s">
        <v>68</v>
      </c>
      <c r="H1737" s="7" t="s">
        <v>1941</v>
      </c>
      <c r="I1737" s="7" t="s">
        <v>44</v>
      </c>
      <c r="J1737" s="19" t="str">
        <f>IFERROR(INDEX('Employee Info'!$C$3:$E$200,MATCH(Data7[[#This Row],[Name:]],'Employee Info'!$B$3:$B$200,0),MATCH(Data7[[#This Row],[Hours Type:]],'Employee Info'!$C$2:$E$2,0)),"")</f>
        <v/>
      </c>
      <c r="K1737" s="19" t="str">
        <f>IFERROR(INDEX('Employee Info'!$C$3:$J$200,MATCH(Data7[[#This Row],[Name:]],'Employee Info'!$B$3:$B$200,0),MATCH(Data7[[#Headers],[Truck]],'Employee Info'!$C$2:$J$2,0)),"")</f>
        <v/>
      </c>
      <c r="L1737" s="19" t="str">
        <f>IFERROR(INDEX('Employee Info'!$C$3:$J$200,MATCH(Data7[[#This Row],[Name:]],'Employee Info'!$B$3:$B$200,0),MATCH(Data7[[#Headers],[Phone]],'Employee Info'!$C$2:$J$2,0)),"")</f>
        <v/>
      </c>
      <c r="M1737" s="19" t="str">
        <f>IFERROR(INDEX('Employee Info'!$C$3:$J$200,MATCH(Data7[[#This Row],[Name:]],'Employee Info'!$B$3:$B$200,0),MATCH(Data7[[#Headers],[Tech]],'Employee Info'!$C$2:$J$2,0)),"")</f>
        <v/>
      </c>
      <c r="N1737" s="19" t="str">
        <f>IFERROR(INDEX('Employee Info'!$C$3:$J$200,MATCH(Data7[[#This Row],[Name:]],'Employee Info'!$B$3:$B$200,0),MATCH(Data7[[#Headers],[Other]],'Employee Info'!$C$2:$J$2,0)),"")</f>
        <v/>
      </c>
      <c r="O1737" s="19">
        <f>IFERROR((Data7[[#This Row],[Hours:]]*SUM(Data7[[#This Row],[Rate]:[Other]])),"")</f>
        <v>0</v>
      </c>
      <c r="P1737" s="7" t="str">
        <f>IF(Data7[[#This Row],[WO'#:]]="","Riley #","WO#")</f>
        <v>Riley #</v>
      </c>
      <c r="Q1737" s="7">
        <f>IFERROR(WEEKNUM(Data7[[#This Row],[Date:]]),"")</f>
        <v>35</v>
      </c>
      <c r="R1737" s="6">
        <f t="shared" si="81"/>
        <v>45529</v>
      </c>
      <c r="S1737" s="6">
        <f>Data7[[#This Row],[Week Start]]+7</f>
        <v>45536</v>
      </c>
      <c r="T1737" s="7" t="str">
        <f t="shared" si="82"/>
        <v>8/25/2024 - 9/1/2024</v>
      </c>
      <c r="U1737" s="7" t="str">
        <f t="shared" si="83"/>
        <v>Time Card</v>
      </c>
      <c r="V1737" s="8" t="str">
        <f>RIGHT(TEXT(Data7[[#This Row],[Date:]],"mmddyyyy"),4)</f>
        <v>2024</v>
      </c>
      <c r="W1737" s="8" t="str">
        <f>MID(TEXT(Data7[[#This Row],[Date:]],"mmddyyyy"),3,2)</f>
        <v>26</v>
      </c>
      <c r="X1737" s="8" t="str">
        <f>LEFT(TEXT(Data7[[#This Row],[Date:]],"mmddyyyy"),2)</f>
        <v>08</v>
      </c>
      <c r="Y1737" s="6">
        <f>DATE(Data7[[#This Row],[Year]],Data7[[#This Row],[Month]],Data7[[#This Row],[Day]])</f>
        <v>45530</v>
      </c>
    </row>
    <row r="1738" spans="1:25" x14ac:dyDescent="0.3">
      <c r="A1738" s="5">
        <v>45534.615499421299</v>
      </c>
      <c r="B1738" s="7" t="s">
        <v>66</v>
      </c>
      <c r="C1738" s="6" t="s">
        <v>2134</v>
      </c>
      <c r="D1738" s="7" t="s">
        <v>2176</v>
      </c>
      <c r="E1738" s="8">
        <v>3</v>
      </c>
      <c r="F1738" s="7">
        <v>6984733</v>
      </c>
      <c r="G1738" s="7" t="s">
        <v>68</v>
      </c>
      <c r="H1738" s="7" t="s">
        <v>756</v>
      </c>
      <c r="I1738" s="7" t="s">
        <v>44</v>
      </c>
      <c r="J1738" s="19" t="str">
        <f>IFERROR(INDEX('Employee Info'!$C$3:$E$200,MATCH(Data7[[#This Row],[Name:]],'Employee Info'!$B$3:$B$200,0),MATCH(Data7[[#This Row],[Hours Type:]],'Employee Info'!$C$2:$E$2,0)),"")</f>
        <v/>
      </c>
      <c r="K1738" s="19" t="str">
        <f>IFERROR(INDEX('Employee Info'!$C$3:$J$200,MATCH(Data7[[#This Row],[Name:]],'Employee Info'!$B$3:$B$200,0),MATCH(Data7[[#Headers],[Truck]],'Employee Info'!$C$2:$J$2,0)),"")</f>
        <v/>
      </c>
      <c r="L1738" s="19" t="str">
        <f>IFERROR(INDEX('Employee Info'!$C$3:$J$200,MATCH(Data7[[#This Row],[Name:]],'Employee Info'!$B$3:$B$200,0),MATCH(Data7[[#Headers],[Phone]],'Employee Info'!$C$2:$J$2,0)),"")</f>
        <v/>
      </c>
      <c r="M1738" s="19" t="str">
        <f>IFERROR(INDEX('Employee Info'!$C$3:$J$200,MATCH(Data7[[#This Row],[Name:]],'Employee Info'!$B$3:$B$200,0),MATCH(Data7[[#Headers],[Tech]],'Employee Info'!$C$2:$J$2,0)),"")</f>
        <v/>
      </c>
      <c r="N1738" s="19" t="str">
        <f>IFERROR(INDEX('Employee Info'!$C$3:$J$200,MATCH(Data7[[#This Row],[Name:]],'Employee Info'!$B$3:$B$200,0),MATCH(Data7[[#Headers],[Other]],'Employee Info'!$C$2:$J$2,0)),"")</f>
        <v/>
      </c>
      <c r="O1738" s="19">
        <f>IFERROR((Data7[[#This Row],[Hours:]]*SUM(Data7[[#This Row],[Rate]:[Other]])),"")</f>
        <v>0</v>
      </c>
      <c r="P1738" s="7" t="str">
        <f>IF(Data7[[#This Row],[WO'#:]]="","Riley #","WO#")</f>
        <v>WO#</v>
      </c>
      <c r="Q1738" s="7">
        <f>IFERROR(WEEKNUM(Data7[[#This Row],[Date:]]),"")</f>
        <v>35</v>
      </c>
      <c r="R1738" s="6">
        <f t="shared" si="81"/>
        <v>45529</v>
      </c>
      <c r="S1738" s="6">
        <f>Data7[[#This Row],[Week Start]]+7</f>
        <v>45536</v>
      </c>
      <c r="T1738" s="7" t="str">
        <f t="shared" si="82"/>
        <v>8/25/2024 - 9/1/2024</v>
      </c>
      <c r="U1738" s="7" t="str">
        <f t="shared" si="83"/>
        <v>Time Card</v>
      </c>
      <c r="V1738" s="8" t="str">
        <f>RIGHT(TEXT(Data7[[#This Row],[Date:]],"mmddyyyy"),4)</f>
        <v>2024</v>
      </c>
      <c r="W1738" s="8" t="str">
        <f>MID(TEXT(Data7[[#This Row],[Date:]],"mmddyyyy"),3,2)</f>
        <v>26</v>
      </c>
      <c r="X1738" s="8" t="str">
        <f>LEFT(TEXT(Data7[[#This Row],[Date:]],"mmddyyyy"),2)</f>
        <v>08</v>
      </c>
      <c r="Y1738" s="6">
        <f>DATE(Data7[[#This Row],[Year]],Data7[[#This Row],[Month]],Data7[[#This Row],[Day]])</f>
        <v>45530</v>
      </c>
    </row>
    <row r="1739" spans="1:25" x14ac:dyDescent="0.3">
      <c r="A1739" s="5">
        <v>45534.615650810185</v>
      </c>
      <c r="B1739" s="7" t="s">
        <v>66</v>
      </c>
      <c r="C1739" s="6" t="s">
        <v>2134</v>
      </c>
      <c r="D1739" s="7" t="s">
        <v>2176</v>
      </c>
      <c r="E1739" s="8">
        <v>1</v>
      </c>
      <c r="F1739" s="7">
        <v>6984733</v>
      </c>
      <c r="G1739" s="7" t="s">
        <v>68</v>
      </c>
      <c r="H1739" s="7" t="s">
        <v>756</v>
      </c>
      <c r="I1739" s="7" t="s">
        <v>45</v>
      </c>
      <c r="J1739" s="19" t="str">
        <f>IFERROR(INDEX('Employee Info'!$C$3:$E$200,MATCH(Data7[[#This Row],[Name:]],'Employee Info'!$B$3:$B$200,0),MATCH(Data7[[#This Row],[Hours Type:]],'Employee Info'!$C$2:$E$2,0)),"")</f>
        <v/>
      </c>
      <c r="K1739" s="19" t="str">
        <f>IFERROR(INDEX('Employee Info'!$C$3:$J$200,MATCH(Data7[[#This Row],[Name:]],'Employee Info'!$B$3:$B$200,0),MATCH(Data7[[#Headers],[Truck]],'Employee Info'!$C$2:$J$2,0)),"")</f>
        <v/>
      </c>
      <c r="L1739" s="19" t="str">
        <f>IFERROR(INDEX('Employee Info'!$C$3:$J$200,MATCH(Data7[[#This Row],[Name:]],'Employee Info'!$B$3:$B$200,0),MATCH(Data7[[#Headers],[Phone]],'Employee Info'!$C$2:$J$2,0)),"")</f>
        <v/>
      </c>
      <c r="M1739" s="19" t="str">
        <f>IFERROR(INDEX('Employee Info'!$C$3:$J$200,MATCH(Data7[[#This Row],[Name:]],'Employee Info'!$B$3:$B$200,0),MATCH(Data7[[#Headers],[Tech]],'Employee Info'!$C$2:$J$2,0)),"")</f>
        <v/>
      </c>
      <c r="N1739" s="19" t="str">
        <f>IFERROR(INDEX('Employee Info'!$C$3:$J$200,MATCH(Data7[[#This Row],[Name:]],'Employee Info'!$B$3:$B$200,0),MATCH(Data7[[#Headers],[Other]],'Employee Info'!$C$2:$J$2,0)),"")</f>
        <v/>
      </c>
      <c r="O1739" s="19">
        <f>IFERROR((Data7[[#This Row],[Hours:]]*SUM(Data7[[#This Row],[Rate]:[Other]])),"")</f>
        <v>0</v>
      </c>
      <c r="P1739" s="7" t="str">
        <f>IF(Data7[[#This Row],[WO'#:]]="","Riley #","WO#")</f>
        <v>WO#</v>
      </c>
      <c r="Q1739" s="7">
        <f>IFERROR(WEEKNUM(Data7[[#This Row],[Date:]]),"")</f>
        <v>35</v>
      </c>
      <c r="R1739" s="6">
        <f t="shared" si="81"/>
        <v>45529</v>
      </c>
      <c r="S1739" s="6">
        <f>Data7[[#This Row],[Week Start]]+7</f>
        <v>45536</v>
      </c>
      <c r="T1739" s="7" t="str">
        <f t="shared" si="82"/>
        <v>8/25/2024 - 9/1/2024</v>
      </c>
      <c r="U1739" s="7" t="str">
        <f t="shared" si="83"/>
        <v>Time Card</v>
      </c>
      <c r="V1739" s="8" t="str">
        <f>RIGHT(TEXT(Data7[[#This Row],[Date:]],"mmddyyyy"),4)</f>
        <v>2024</v>
      </c>
      <c r="W1739" s="8" t="str">
        <f>MID(TEXT(Data7[[#This Row],[Date:]],"mmddyyyy"),3,2)</f>
        <v>26</v>
      </c>
      <c r="X1739" s="8" t="str">
        <f>LEFT(TEXT(Data7[[#This Row],[Date:]],"mmddyyyy"),2)</f>
        <v>08</v>
      </c>
      <c r="Y1739" s="6">
        <f>DATE(Data7[[#This Row],[Year]],Data7[[#This Row],[Month]],Data7[[#This Row],[Day]])</f>
        <v>45530</v>
      </c>
    </row>
    <row r="1740" spans="1:25" x14ac:dyDescent="0.3">
      <c r="A1740" s="5">
        <v>45531.518403009257</v>
      </c>
      <c r="B1740" s="7" t="s">
        <v>31</v>
      </c>
      <c r="C1740" s="6" t="s">
        <v>2136</v>
      </c>
      <c r="D1740" s="7" t="s">
        <v>2096</v>
      </c>
      <c r="E1740" s="8">
        <v>2.5</v>
      </c>
      <c r="F1740" s="7" t="s">
        <v>68</v>
      </c>
      <c r="G1740" s="7" t="s">
        <v>68</v>
      </c>
      <c r="H1740" s="7" t="s">
        <v>2097</v>
      </c>
      <c r="I1740" s="7" t="s">
        <v>44</v>
      </c>
      <c r="J1740" s="19" t="str">
        <f>IFERROR(INDEX('Employee Info'!$C$3:$E$200,MATCH(Data7[[#This Row],[Name:]],'Employee Info'!$B$3:$B$200,0),MATCH(Data7[[#This Row],[Hours Type:]],'Employee Info'!$C$2:$E$2,0)),"")</f>
        <v/>
      </c>
      <c r="K1740" s="19" t="str">
        <f>IFERROR(INDEX('Employee Info'!$C$3:$J$200,MATCH(Data7[[#This Row],[Name:]],'Employee Info'!$B$3:$B$200,0),MATCH(Data7[[#Headers],[Truck]],'Employee Info'!$C$2:$J$2,0)),"")</f>
        <v/>
      </c>
      <c r="L1740" s="19" t="str">
        <f>IFERROR(INDEX('Employee Info'!$C$3:$J$200,MATCH(Data7[[#This Row],[Name:]],'Employee Info'!$B$3:$B$200,0),MATCH(Data7[[#Headers],[Phone]],'Employee Info'!$C$2:$J$2,0)),"")</f>
        <v/>
      </c>
      <c r="M1740" s="19" t="str">
        <f>IFERROR(INDEX('Employee Info'!$C$3:$J$200,MATCH(Data7[[#This Row],[Name:]],'Employee Info'!$B$3:$B$200,0),MATCH(Data7[[#Headers],[Tech]],'Employee Info'!$C$2:$J$2,0)),"")</f>
        <v/>
      </c>
      <c r="N1740" s="19" t="str">
        <f>IFERROR(INDEX('Employee Info'!$C$3:$J$200,MATCH(Data7[[#This Row],[Name:]],'Employee Info'!$B$3:$B$200,0),MATCH(Data7[[#Headers],[Other]],'Employee Info'!$C$2:$J$2,0)),"")</f>
        <v/>
      </c>
      <c r="O1740" s="19">
        <f>IFERROR((Data7[[#This Row],[Hours:]]*SUM(Data7[[#This Row],[Rate]:[Other]])),"")</f>
        <v>0</v>
      </c>
      <c r="P1740" s="7" t="str">
        <f>IF(Data7[[#This Row],[WO'#:]]="","Riley #","WO#")</f>
        <v>Riley #</v>
      </c>
      <c r="Q1740" s="7">
        <f>IFERROR(WEEKNUM(Data7[[#This Row],[Date:]]),"")</f>
        <v>35</v>
      </c>
      <c r="R1740" s="6">
        <f t="shared" si="81"/>
        <v>45529</v>
      </c>
      <c r="S1740" s="6">
        <f>Data7[[#This Row],[Week Start]]+7</f>
        <v>45536</v>
      </c>
      <c r="T1740" s="7" t="str">
        <f t="shared" si="82"/>
        <v>8/25/2024 - 9/1/2024</v>
      </c>
      <c r="U1740" s="7" t="str">
        <f t="shared" si="83"/>
        <v>Time Card</v>
      </c>
      <c r="V1740" s="8" t="str">
        <f>RIGHT(TEXT(Data7[[#This Row],[Date:]],"mmddyyyy"),4)</f>
        <v>2024</v>
      </c>
      <c r="W1740" s="8" t="str">
        <f>MID(TEXT(Data7[[#This Row],[Date:]],"mmddyyyy"),3,2)</f>
        <v>27</v>
      </c>
      <c r="X1740" s="8" t="str">
        <f>LEFT(TEXT(Data7[[#This Row],[Date:]],"mmddyyyy"),2)</f>
        <v>08</v>
      </c>
      <c r="Y1740" s="6">
        <f>DATE(Data7[[#This Row],[Year]],Data7[[#This Row],[Month]],Data7[[#This Row],[Day]])</f>
        <v>45531</v>
      </c>
    </row>
    <row r="1741" spans="1:25" x14ac:dyDescent="0.3">
      <c r="A1741" s="5">
        <v>45531.518675347223</v>
      </c>
      <c r="B1741" s="7" t="s">
        <v>34</v>
      </c>
      <c r="C1741" s="6" t="s">
        <v>2136</v>
      </c>
      <c r="D1741" s="7" t="s">
        <v>2096</v>
      </c>
      <c r="E1741" s="8">
        <v>2.5</v>
      </c>
      <c r="F1741" s="7" t="s">
        <v>68</v>
      </c>
      <c r="G1741" s="7" t="s">
        <v>68</v>
      </c>
      <c r="H1741" s="7" t="s">
        <v>2097</v>
      </c>
      <c r="I1741" s="7" t="s">
        <v>44</v>
      </c>
      <c r="J1741" s="19" t="str">
        <f>IFERROR(INDEX('Employee Info'!$C$3:$E$200,MATCH(Data7[[#This Row],[Name:]],'Employee Info'!$B$3:$B$200,0),MATCH(Data7[[#This Row],[Hours Type:]],'Employee Info'!$C$2:$E$2,0)),"")</f>
        <v/>
      </c>
      <c r="K1741" s="19" t="str">
        <f>IFERROR(INDEX('Employee Info'!$C$3:$J$200,MATCH(Data7[[#This Row],[Name:]],'Employee Info'!$B$3:$B$200,0),MATCH(Data7[[#Headers],[Truck]],'Employee Info'!$C$2:$J$2,0)),"")</f>
        <v/>
      </c>
      <c r="L1741" s="19" t="str">
        <f>IFERROR(INDEX('Employee Info'!$C$3:$J$200,MATCH(Data7[[#This Row],[Name:]],'Employee Info'!$B$3:$B$200,0),MATCH(Data7[[#Headers],[Phone]],'Employee Info'!$C$2:$J$2,0)),"")</f>
        <v/>
      </c>
      <c r="M1741" s="19" t="str">
        <f>IFERROR(INDEX('Employee Info'!$C$3:$J$200,MATCH(Data7[[#This Row],[Name:]],'Employee Info'!$B$3:$B$200,0),MATCH(Data7[[#Headers],[Tech]],'Employee Info'!$C$2:$J$2,0)),"")</f>
        <v/>
      </c>
      <c r="N1741" s="19" t="str">
        <f>IFERROR(INDEX('Employee Info'!$C$3:$J$200,MATCH(Data7[[#This Row],[Name:]],'Employee Info'!$B$3:$B$200,0),MATCH(Data7[[#Headers],[Other]],'Employee Info'!$C$2:$J$2,0)),"")</f>
        <v/>
      </c>
      <c r="O1741" s="19">
        <f>IFERROR((Data7[[#This Row],[Hours:]]*SUM(Data7[[#This Row],[Rate]:[Other]])),"")</f>
        <v>0</v>
      </c>
      <c r="P1741" s="7" t="str">
        <f>IF(Data7[[#This Row],[WO'#:]]="","Riley #","WO#")</f>
        <v>Riley #</v>
      </c>
      <c r="Q1741" s="7">
        <f>IFERROR(WEEKNUM(Data7[[#This Row],[Date:]]),"")</f>
        <v>35</v>
      </c>
      <c r="R1741" s="6">
        <f t="shared" si="81"/>
        <v>45529</v>
      </c>
      <c r="S1741" s="6">
        <f>Data7[[#This Row],[Week Start]]+7</f>
        <v>45536</v>
      </c>
      <c r="T1741" s="7" t="str">
        <f t="shared" si="82"/>
        <v>8/25/2024 - 9/1/2024</v>
      </c>
      <c r="U1741" s="7" t="str">
        <f t="shared" si="83"/>
        <v>Time Card</v>
      </c>
      <c r="V1741" s="8" t="str">
        <f>RIGHT(TEXT(Data7[[#This Row],[Date:]],"mmddyyyy"),4)</f>
        <v>2024</v>
      </c>
      <c r="W1741" s="8" t="str">
        <f>MID(TEXT(Data7[[#This Row],[Date:]],"mmddyyyy"),3,2)</f>
        <v>27</v>
      </c>
      <c r="X1741" s="8" t="str">
        <f>LEFT(TEXT(Data7[[#This Row],[Date:]],"mmddyyyy"),2)</f>
        <v>08</v>
      </c>
      <c r="Y1741" s="6">
        <f>DATE(Data7[[#This Row],[Year]],Data7[[#This Row],[Month]],Data7[[#This Row],[Day]])</f>
        <v>45531</v>
      </c>
    </row>
    <row r="1742" spans="1:25" x14ac:dyDescent="0.3">
      <c r="A1742" s="5">
        <v>45531.519186805555</v>
      </c>
      <c r="B1742" s="7" t="s">
        <v>34</v>
      </c>
      <c r="C1742" s="6" t="s">
        <v>2136</v>
      </c>
      <c r="D1742" s="7" t="s">
        <v>2137</v>
      </c>
      <c r="E1742" s="8">
        <v>5.5</v>
      </c>
      <c r="F1742" s="7" t="s">
        <v>68</v>
      </c>
      <c r="G1742" s="7" t="s">
        <v>68</v>
      </c>
      <c r="H1742" s="7" t="s">
        <v>42</v>
      </c>
      <c r="I1742" s="7" t="s">
        <v>44</v>
      </c>
      <c r="J1742" s="19" t="str">
        <f>IFERROR(INDEX('Employee Info'!$C$3:$E$200,MATCH(Data7[[#This Row],[Name:]],'Employee Info'!$B$3:$B$200,0),MATCH(Data7[[#This Row],[Hours Type:]],'Employee Info'!$C$2:$E$2,0)),"")</f>
        <v/>
      </c>
      <c r="K1742" s="19" t="str">
        <f>IFERROR(INDEX('Employee Info'!$C$3:$J$200,MATCH(Data7[[#This Row],[Name:]],'Employee Info'!$B$3:$B$200,0),MATCH(Data7[[#Headers],[Truck]],'Employee Info'!$C$2:$J$2,0)),"")</f>
        <v/>
      </c>
      <c r="L1742" s="19" t="str">
        <f>IFERROR(INDEX('Employee Info'!$C$3:$J$200,MATCH(Data7[[#This Row],[Name:]],'Employee Info'!$B$3:$B$200,0),MATCH(Data7[[#Headers],[Phone]],'Employee Info'!$C$2:$J$2,0)),"")</f>
        <v/>
      </c>
      <c r="M1742" s="19" t="str">
        <f>IFERROR(INDEX('Employee Info'!$C$3:$J$200,MATCH(Data7[[#This Row],[Name:]],'Employee Info'!$B$3:$B$200,0),MATCH(Data7[[#Headers],[Tech]],'Employee Info'!$C$2:$J$2,0)),"")</f>
        <v/>
      </c>
      <c r="N1742" s="19" t="str">
        <f>IFERROR(INDEX('Employee Info'!$C$3:$J$200,MATCH(Data7[[#This Row],[Name:]],'Employee Info'!$B$3:$B$200,0),MATCH(Data7[[#Headers],[Other]],'Employee Info'!$C$2:$J$2,0)),"")</f>
        <v/>
      </c>
      <c r="O1742" s="19">
        <f>IFERROR((Data7[[#This Row],[Hours:]]*SUM(Data7[[#This Row],[Rate]:[Other]])),"")</f>
        <v>0</v>
      </c>
      <c r="P1742" s="7" t="str">
        <f>IF(Data7[[#This Row],[WO'#:]]="","Riley #","WO#")</f>
        <v>Riley #</v>
      </c>
      <c r="Q1742" s="7">
        <f>IFERROR(WEEKNUM(Data7[[#This Row],[Date:]]),"")</f>
        <v>35</v>
      </c>
      <c r="R1742" s="6">
        <f t="shared" si="81"/>
        <v>45529</v>
      </c>
      <c r="S1742" s="6">
        <f>Data7[[#This Row],[Week Start]]+7</f>
        <v>45536</v>
      </c>
      <c r="T1742" s="7" t="str">
        <f t="shared" si="82"/>
        <v>8/25/2024 - 9/1/2024</v>
      </c>
      <c r="U1742" s="7" t="str">
        <f t="shared" si="83"/>
        <v>Time Card</v>
      </c>
      <c r="V1742" s="8" t="str">
        <f>RIGHT(TEXT(Data7[[#This Row],[Date:]],"mmddyyyy"),4)</f>
        <v>2024</v>
      </c>
      <c r="W1742" s="8" t="str">
        <f>MID(TEXT(Data7[[#This Row],[Date:]],"mmddyyyy"),3,2)</f>
        <v>27</v>
      </c>
      <c r="X1742" s="8" t="str">
        <f>LEFT(TEXT(Data7[[#This Row],[Date:]],"mmddyyyy"),2)</f>
        <v>08</v>
      </c>
      <c r="Y1742" s="6">
        <f>DATE(Data7[[#This Row],[Year]],Data7[[#This Row],[Month]],Data7[[#This Row],[Day]])</f>
        <v>45531</v>
      </c>
    </row>
    <row r="1743" spans="1:25" x14ac:dyDescent="0.3">
      <c r="A1743" s="5">
        <v>45531.519286111114</v>
      </c>
      <c r="B1743" s="7" t="s">
        <v>31</v>
      </c>
      <c r="C1743" s="6" t="s">
        <v>2136</v>
      </c>
      <c r="D1743" s="7" t="s">
        <v>2137</v>
      </c>
      <c r="E1743" s="8">
        <v>5.5</v>
      </c>
      <c r="F1743" s="7" t="s">
        <v>68</v>
      </c>
      <c r="G1743" s="7" t="s">
        <v>68</v>
      </c>
      <c r="H1743" s="7" t="s">
        <v>42</v>
      </c>
      <c r="I1743" s="7" t="s">
        <v>44</v>
      </c>
      <c r="J1743" s="19" t="str">
        <f>IFERROR(INDEX('Employee Info'!$C$3:$E$200,MATCH(Data7[[#This Row],[Name:]],'Employee Info'!$B$3:$B$200,0),MATCH(Data7[[#This Row],[Hours Type:]],'Employee Info'!$C$2:$E$2,0)),"")</f>
        <v/>
      </c>
      <c r="K1743" s="19" t="str">
        <f>IFERROR(INDEX('Employee Info'!$C$3:$J$200,MATCH(Data7[[#This Row],[Name:]],'Employee Info'!$B$3:$B$200,0),MATCH(Data7[[#Headers],[Truck]],'Employee Info'!$C$2:$J$2,0)),"")</f>
        <v/>
      </c>
      <c r="L1743" s="19" t="str">
        <f>IFERROR(INDEX('Employee Info'!$C$3:$J$200,MATCH(Data7[[#This Row],[Name:]],'Employee Info'!$B$3:$B$200,0),MATCH(Data7[[#Headers],[Phone]],'Employee Info'!$C$2:$J$2,0)),"")</f>
        <v/>
      </c>
      <c r="M1743" s="19" t="str">
        <f>IFERROR(INDEX('Employee Info'!$C$3:$J$200,MATCH(Data7[[#This Row],[Name:]],'Employee Info'!$B$3:$B$200,0),MATCH(Data7[[#Headers],[Tech]],'Employee Info'!$C$2:$J$2,0)),"")</f>
        <v/>
      </c>
      <c r="N1743" s="19" t="str">
        <f>IFERROR(INDEX('Employee Info'!$C$3:$J$200,MATCH(Data7[[#This Row],[Name:]],'Employee Info'!$B$3:$B$200,0),MATCH(Data7[[#Headers],[Other]],'Employee Info'!$C$2:$J$2,0)),"")</f>
        <v/>
      </c>
      <c r="O1743" s="19">
        <f>IFERROR((Data7[[#This Row],[Hours:]]*SUM(Data7[[#This Row],[Rate]:[Other]])),"")</f>
        <v>0</v>
      </c>
      <c r="P1743" s="7" t="str">
        <f>IF(Data7[[#This Row],[WO'#:]]="","Riley #","WO#")</f>
        <v>Riley #</v>
      </c>
      <c r="Q1743" s="7">
        <f>IFERROR(WEEKNUM(Data7[[#This Row],[Date:]]),"")</f>
        <v>35</v>
      </c>
      <c r="R1743" s="6">
        <f t="shared" si="81"/>
        <v>45529</v>
      </c>
      <c r="S1743" s="6">
        <f>Data7[[#This Row],[Week Start]]+7</f>
        <v>45536</v>
      </c>
      <c r="T1743" s="7" t="str">
        <f t="shared" si="82"/>
        <v>8/25/2024 - 9/1/2024</v>
      </c>
      <c r="U1743" s="7" t="str">
        <f t="shared" si="83"/>
        <v>Time Card</v>
      </c>
      <c r="V1743" s="8" t="str">
        <f>RIGHT(TEXT(Data7[[#This Row],[Date:]],"mmddyyyy"),4)</f>
        <v>2024</v>
      </c>
      <c r="W1743" s="8" t="str">
        <f>MID(TEXT(Data7[[#This Row],[Date:]],"mmddyyyy"),3,2)</f>
        <v>27</v>
      </c>
      <c r="X1743" s="8" t="str">
        <f>LEFT(TEXT(Data7[[#This Row],[Date:]],"mmddyyyy"),2)</f>
        <v>08</v>
      </c>
      <c r="Y1743" s="6">
        <f>DATE(Data7[[#This Row],[Year]],Data7[[#This Row],[Month]],Data7[[#This Row],[Day]])</f>
        <v>45531</v>
      </c>
    </row>
    <row r="1744" spans="1:25" x14ac:dyDescent="0.3">
      <c r="A1744" s="5">
        <v>45531.584455555552</v>
      </c>
      <c r="B1744" s="7" t="s">
        <v>35</v>
      </c>
      <c r="C1744" s="6" t="s">
        <v>2136</v>
      </c>
      <c r="D1744" s="7" t="s">
        <v>2139</v>
      </c>
      <c r="E1744" s="8">
        <v>6</v>
      </c>
      <c r="F1744" s="7">
        <v>7130810</v>
      </c>
      <c r="G1744" s="7" t="s">
        <v>68</v>
      </c>
      <c r="H1744" s="7" t="s">
        <v>756</v>
      </c>
      <c r="I1744" s="7" t="s">
        <v>44</v>
      </c>
      <c r="J1744" s="19" t="str">
        <f>IFERROR(INDEX('Employee Info'!$C$3:$E$200,MATCH(Data7[[#This Row],[Name:]],'Employee Info'!$B$3:$B$200,0),MATCH(Data7[[#This Row],[Hours Type:]],'Employee Info'!$C$2:$E$2,0)),"")</f>
        <v/>
      </c>
      <c r="K1744" s="19" t="str">
        <f>IFERROR(INDEX('Employee Info'!$C$3:$J$200,MATCH(Data7[[#This Row],[Name:]],'Employee Info'!$B$3:$B$200,0),MATCH(Data7[[#Headers],[Truck]],'Employee Info'!$C$2:$J$2,0)),"")</f>
        <v/>
      </c>
      <c r="L1744" s="19" t="str">
        <f>IFERROR(INDEX('Employee Info'!$C$3:$J$200,MATCH(Data7[[#This Row],[Name:]],'Employee Info'!$B$3:$B$200,0),MATCH(Data7[[#Headers],[Phone]],'Employee Info'!$C$2:$J$2,0)),"")</f>
        <v/>
      </c>
      <c r="M1744" s="19" t="str">
        <f>IFERROR(INDEX('Employee Info'!$C$3:$J$200,MATCH(Data7[[#This Row],[Name:]],'Employee Info'!$B$3:$B$200,0),MATCH(Data7[[#Headers],[Tech]],'Employee Info'!$C$2:$J$2,0)),"")</f>
        <v/>
      </c>
      <c r="N1744" s="19" t="str">
        <f>IFERROR(INDEX('Employee Info'!$C$3:$J$200,MATCH(Data7[[#This Row],[Name:]],'Employee Info'!$B$3:$B$200,0),MATCH(Data7[[#Headers],[Other]],'Employee Info'!$C$2:$J$2,0)),"")</f>
        <v/>
      </c>
      <c r="O1744" s="19">
        <f>IFERROR((Data7[[#This Row],[Hours:]]*SUM(Data7[[#This Row],[Rate]:[Other]])),"")</f>
        <v>0</v>
      </c>
      <c r="P1744" s="7" t="str">
        <f>IF(Data7[[#This Row],[WO'#:]]="","Riley #","WO#")</f>
        <v>WO#</v>
      </c>
      <c r="Q1744" s="7">
        <f>IFERROR(WEEKNUM(Data7[[#This Row],[Date:]]),"")</f>
        <v>35</v>
      </c>
      <c r="R1744" s="6">
        <f t="shared" si="81"/>
        <v>45529</v>
      </c>
      <c r="S1744" s="6">
        <f>Data7[[#This Row],[Week Start]]+7</f>
        <v>45536</v>
      </c>
      <c r="T1744" s="7" t="str">
        <f t="shared" si="82"/>
        <v>8/25/2024 - 9/1/2024</v>
      </c>
      <c r="U1744" s="7" t="str">
        <f t="shared" si="83"/>
        <v>Time Card</v>
      </c>
      <c r="V1744" s="8" t="str">
        <f>RIGHT(TEXT(Data7[[#This Row],[Date:]],"mmddyyyy"),4)</f>
        <v>2024</v>
      </c>
      <c r="W1744" s="8" t="str">
        <f>MID(TEXT(Data7[[#This Row],[Date:]],"mmddyyyy"),3,2)</f>
        <v>27</v>
      </c>
      <c r="X1744" s="8" t="str">
        <f>LEFT(TEXT(Data7[[#This Row],[Date:]],"mmddyyyy"),2)</f>
        <v>08</v>
      </c>
      <c r="Y1744" s="6">
        <f>DATE(Data7[[#This Row],[Year]],Data7[[#This Row],[Month]],Data7[[#This Row],[Day]])</f>
        <v>45531</v>
      </c>
    </row>
    <row r="1745" spans="1:25" x14ac:dyDescent="0.3">
      <c r="A1745" s="5">
        <v>45532.444117129628</v>
      </c>
      <c r="B1745" s="7" t="s">
        <v>23</v>
      </c>
      <c r="C1745" s="6" t="s">
        <v>2136</v>
      </c>
      <c r="D1745" s="7" t="s">
        <v>2140</v>
      </c>
      <c r="E1745" s="8">
        <v>6.5</v>
      </c>
      <c r="F1745" s="7">
        <v>7147631</v>
      </c>
      <c r="G1745" s="7" t="s">
        <v>68</v>
      </c>
      <c r="H1745" s="7" t="s">
        <v>756</v>
      </c>
      <c r="I1745" s="7" t="s">
        <v>44</v>
      </c>
      <c r="J1745" s="19" t="str">
        <f>IFERROR(INDEX('Employee Info'!$C$3:$E$200,MATCH(Data7[[#This Row],[Name:]],'Employee Info'!$B$3:$B$200,0),MATCH(Data7[[#This Row],[Hours Type:]],'Employee Info'!$C$2:$E$2,0)),"")</f>
        <v/>
      </c>
      <c r="K1745" s="19" t="str">
        <f>IFERROR(INDEX('Employee Info'!$C$3:$J$200,MATCH(Data7[[#This Row],[Name:]],'Employee Info'!$B$3:$B$200,0),MATCH(Data7[[#Headers],[Truck]],'Employee Info'!$C$2:$J$2,0)),"")</f>
        <v/>
      </c>
      <c r="L1745" s="19" t="str">
        <f>IFERROR(INDEX('Employee Info'!$C$3:$J$200,MATCH(Data7[[#This Row],[Name:]],'Employee Info'!$B$3:$B$200,0),MATCH(Data7[[#Headers],[Phone]],'Employee Info'!$C$2:$J$2,0)),"")</f>
        <v/>
      </c>
      <c r="M1745" s="19" t="str">
        <f>IFERROR(INDEX('Employee Info'!$C$3:$J$200,MATCH(Data7[[#This Row],[Name:]],'Employee Info'!$B$3:$B$200,0),MATCH(Data7[[#Headers],[Tech]],'Employee Info'!$C$2:$J$2,0)),"")</f>
        <v/>
      </c>
      <c r="N1745" s="19" t="str">
        <f>IFERROR(INDEX('Employee Info'!$C$3:$J$200,MATCH(Data7[[#This Row],[Name:]],'Employee Info'!$B$3:$B$200,0),MATCH(Data7[[#Headers],[Other]],'Employee Info'!$C$2:$J$2,0)),"")</f>
        <v/>
      </c>
      <c r="O1745" s="19">
        <f>IFERROR((Data7[[#This Row],[Hours:]]*SUM(Data7[[#This Row],[Rate]:[Other]])),"")</f>
        <v>0</v>
      </c>
      <c r="P1745" s="7" t="str">
        <f>IF(Data7[[#This Row],[WO'#:]]="","Riley #","WO#")</f>
        <v>WO#</v>
      </c>
      <c r="Q1745" s="7">
        <f>IFERROR(WEEKNUM(Data7[[#This Row],[Date:]]),"")</f>
        <v>35</v>
      </c>
      <c r="R1745" s="6">
        <f t="shared" si="81"/>
        <v>45529</v>
      </c>
      <c r="S1745" s="6">
        <f>Data7[[#This Row],[Week Start]]+7</f>
        <v>45536</v>
      </c>
      <c r="T1745" s="7" t="str">
        <f t="shared" si="82"/>
        <v>8/25/2024 - 9/1/2024</v>
      </c>
      <c r="U1745" s="7" t="str">
        <f t="shared" si="83"/>
        <v>Time Card</v>
      </c>
      <c r="V1745" s="8" t="str">
        <f>RIGHT(TEXT(Data7[[#This Row],[Date:]],"mmddyyyy"),4)</f>
        <v>2024</v>
      </c>
      <c r="W1745" s="8" t="str">
        <f>MID(TEXT(Data7[[#This Row],[Date:]],"mmddyyyy"),3,2)</f>
        <v>27</v>
      </c>
      <c r="X1745" s="8" t="str">
        <f>LEFT(TEXT(Data7[[#This Row],[Date:]],"mmddyyyy"),2)</f>
        <v>08</v>
      </c>
      <c r="Y1745" s="6">
        <f>DATE(Data7[[#This Row],[Year]],Data7[[#This Row],[Month]],Data7[[#This Row],[Day]])</f>
        <v>45531</v>
      </c>
    </row>
    <row r="1746" spans="1:25" x14ac:dyDescent="0.3">
      <c r="A1746" s="5">
        <v>45534.535892824075</v>
      </c>
      <c r="B1746" s="7" t="s">
        <v>35</v>
      </c>
      <c r="C1746" s="6" t="s">
        <v>2136</v>
      </c>
      <c r="D1746" s="7" t="s">
        <v>2154</v>
      </c>
      <c r="E1746" s="8">
        <v>2</v>
      </c>
      <c r="F1746" s="7" t="s">
        <v>68</v>
      </c>
      <c r="G1746" s="7" t="s">
        <v>68</v>
      </c>
      <c r="H1746" s="7" t="s">
        <v>2155</v>
      </c>
      <c r="I1746" s="7" t="s">
        <v>44</v>
      </c>
      <c r="J1746" s="19" t="str">
        <f>IFERROR(INDEX('Employee Info'!$C$3:$E$200,MATCH(Data7[[#This Row],[Name:]],'Employee Info'!$B$3:$B$200,0),MATCH(Data7[[#This Row],[Hours Type:]],'Employee Info'!$C$2:$E$2,0)),"")</f>
        <v/>
      </c>
      <c r="K1746" s="19" t="str">
        <f>IFERROR(INDEX('Employee Info'!$C$3:$J$200,MATCH(Data7[[#This Row],[Name:]],'Employee Info'!$B$3:$B$200,0),MATCH(Data7[[#Headers],[Truck]],'Employee Info'!$C$2:$J$2,0)),"")</f>
        <v/>
      </c>
      <c r="L1746" s="19" t="str">
        <f>IFERROR(INDEX('Employee Info'!$C$3:$J$200,MATCH(Data7[[#This Row],[Name:]],'Employee Info'!$B$3:$B$200,0),MATCH(Data7[[#Headers],[Phone]],'Employee Info'!$C$2:$J$2,0)),"")</f>
        <v/>
      </c>
      <c r="M1746" s="19" t="str">
        <f>IFERROR(INDEX('Employee Info'!$C$3:$J$200,MATCH(Data7[[#This Row],[Name:]],'Employee Info'!$B$3:$B$200,0),MATCH(Data7[[#Headers],[Tech]],'Employee Info'!$C$2:$J$2,0)),"")</f>
        <v/>
      </c>
      <c r="N1746" s="19" t="str">
        <f>IFERROR(INDEX('Employee Info'!$C$3:$J$200,MATCH(Data7[[#This Row],[Name:]],'Employee Info'!$B$3:$B$200,0),MATCH(Data7[[#Headers],[Other]],'Employee Info'!$C$2:$J$2,0)),"")</f>
        <v/>
      </c>
      <c r="O1746" s="19">
        <f>IFERROR((Data7[[#This Row],[Hours:]]*SUM(Data7[[#This Row],[Rate]:[Other]])),"")</f>
        <v>0</v>
      </c>
      <c r="P1746" s="7" t="str">
        <f>IF(Data7[[#This Row],[WO'#:]]="","Riley #","WO#")</f>
        <v>Riley #</v>
      </c>
      <c r="Q1746" s="7">
        <f>IFERROR(WEEKNUM(Data7[[#This Row],[Date:]]),"")</f>
        <v>35</v>
      </c>
      <c r="R1746" s="6">
        <f t="shared" si="81"/>
        <v>45529</v>
      </c>
      <c r="S1746" s="6">
        <f>Data7[[#This Row],[Week Start]]+7</f>
        <v>45536</v>
      </c>
      <c r="T1746" s="7" t="str">
        <f t="shared" si="82"/>
        <v>8/25/2024 - 9/1/2024</v>
      </c>
      <c r="U1746" s="7" t="str">
        <f t="shared" si="83"/>
        <v>Time Card</v>
      </c>
      <c r="V1746" s="8" t="str">
        <f>RIGHT(TEXT(Data7[[#This Row],[Date:]],"mmddyyyy"),4)</f>
        <v>2024</v>
      </c>
      <c r="W1746" s="8" t="str">
        <f>MID(TEXT(Data7[[#This Row],[Date:]],"mmddyyyy"),3,2)</f>
        <v>27</v>
      </c>
      <c r="X1746" s="8" t="str">
        <f>LEFT(TEXT(Data7[[#This Row],[Date:]],"mmddyyyy"),2)</f>
        <v>08</v>
      </c>
      <c r="Y1746" s="6">
        <f>DATE(Data7[[#This Row],[Year]],Data7[[#This Row],[Month]],Data7[[#This Row],[Day]])</f>
        <v>45531</v>
      </c>
    </row>
    <row r="1747" spans="1:25" x14ac:dyDescent="0.3">
      <c r="A1747" s="5">
        <v>45534.578029050928</v>
      </c>
      <c r="B1747" s="7" t="s">
        <v>2143</v>
      </c>
      <c r="C1747" s="6" t="s">
        <v>2136</v>
      </c>
      <c r="D1747" s="7" t="s">
        <v>2139</v>
      </c>
      <c r="E1747" s="8">
        <v>6</v>
      </c>
      <c r="F1747" s="7">
        <v>7130810</v>
      </c>
      <c r="G1747" s="7" t="s">
        <v>68</v>
      </c>
      <c r="H1747" s="7" t="s">
        <v>756</v>
      </c>
      <c r="I1747" s="7" t="s">
        <v>44</v>
      </c>
      <c r="J1747" s="19" t="str">
        <f>IFERROR(INDEX('Employee Info'!$C$3:$E$200,MATCH(Data7[[#This Row],[Name:]],'Employee Info'!$B$3:$B$200,0),MATCH(Data7[[#This Row],[Hours Type:]],'Employee Info'!$C$2:$E$2,0)),"")</f>
        <v/>
      </c>
      <c r="K1747" s="19" t="str">
        <f>IFERROR(INDEX('Employee Info'!$C$3:$J$200,MATCH(Data7[[#This Row],[Name:]],'Employee Info'!$B$3:$B$200,0),MATCH(Data7[[#Headers],[Truck]],'Employee Info'!$C$2:$J$2,0)),"")</f>
        <v/>
      </c>
      <c r="L1747" s="19" t="str">
        <f>IFERROR(INDEX('Employee Info'!$C$3:$J$200,MATCH(Data7[[#This Row],[Name:]],'Employee Info'!$B$3:$B$200,0),MATCH(Data7[[#Headers],[Phone]],'Employee Info'!$C$2:$J$2,0)),"")</f>
        <v/>
      </c>
      <c r="M1747" s="19" t="str">
        <f>IFERROR(INDEX('Employee Info'!$C$3:$J$200,MATCH(Data7[[#This Row],[Name:]],'Employee Info'!$B$3:$B$200,0),MATCH(Data7[[#Headers],[Tech]],'Employee Info'!$C$2:$J$2,0)),"")</f>
        <v/>
      </c>
      <c r="N1747" s="19" t="str">
        <f>IFERROR(INDEX('Employee Info'!$C$3:$J$200,MATCH(Data7[[#This Row],[Name:]],'Employee Info'!$B$3:$B$200,0),MATCH(Data7[[#Headers],[Other]],'Employee Info'!$C$2:$J$2,0)),"")</f>
        <v/>
      </c>
      <c r="O1747" s="19">
        <f>IFERROR((Data7[[#This Row],[Hours:]]*SUM(Data7[[#This Row],[Rate]:[Other]])),"")</f>
        <v>0</v>
      </c>
      <c r="P1747" s="7" t="str">
        <f>IF(Data7[[#This Row],[WO'#:]]="","Riley #","WO#")</f>
        <v>WO#</v>
      </c>
      <c r="Q1747" s="7">
        <f>IFERROR(WEEKNUM(Data7[[#This Row],[Date:]]),"")</f>
        <v>35</v>
      </c>
      <c r="R1747" s="6">
        <f t="shared" si="81"/>
        <v>45529</v>
      </c>
      <c r="S1747" s="6">
        <f>Data7[[#This Row],[Week Start]]+7</f>
        <v>45536</v>
      </c>
      <c r="T1747" s="7" t="str">
        <f t="shared" si="82"/>
        <v>8/25/2024 - 9/1/2024</v>
      </c>
      <c r="U1747" s="7" t="str">
        <f t="shared" si="83"/>
        <v>Time Card</v>
      </c>
      <c r="V1747" s="8" t="str">
        <f>RIGHT(TEXT(Data7[[#This Row],[Date:]],"mmddyyyy"),4)</f>
        <v>2024</v>
      </c>
      <c r="W1747" s="8" t="str">
        <f>MID(TEXT(Data7[[#This Row],[Date:]],"mmddyyyy"),3,2)</f>
        <v>27</v>
      </c>
      <c r="X1747" s="8" t="str">
        <f>LEFT(TEXT(Data7[[#This Row],[Date:]],"mmddyyyy"),2)</f>
        <v>08</v>
      </c>
      <c r="Y1747" s="6">
        <f>DATE(Data7[[#This Row],[Year]],Data7[[#This Row],[Month]],Data7[[#This Row],[Day]])</f>
        <v>45531</v>
      </c>
    </row>
    <row r="1748" spans="1:25" x14ac:dyDescent="0.3">
      <c r="A1748" s="5">
        <v>45534.578598611108</v>
      </c>
      <c r="B1748" s="7" t="s">
        <v>2143</v>
      </c>
      <c r="C1748" s="6" t="s">
        <v>2136</v>
      </c>
      <c r="D1748" s="7" t="s">
        <v>2154</v>
      </c>
      <c r="E1748" s="8">
        <v>2</v>
      </c>
      <c r="F1748" s="7" t="s">
        <v>68</v>
      </c>
      <c r="G1748" s="7" t="s">
        <v>68</v>
      </c>
      <c r="H1748" s="7" t="s">
        <v>2155</v>
      </c>
      <c r="I1748" s="7" t="s">
        <v>44</v>
      </c>
      <c r="J1748" s="19" t="str">
        <f>IFERROR(INDEX('Employee Info'!$C$3:$E$200,MATCH(Data7[[#This Row],[Name:]],'Employee Info'!$B$3:$B$200,0),MATCH(Data7[[#This Row],[Hours Type:]],'Employee Info'!$C$2:$E$2,0)),"")</f>
        <v/>
      </c>
      <c r="K1748" s="19" t="str">
        <f>IFERROR(INDEX('Employee Info'!$C$3:$J$200,MATCH(Data7[[#This Row],[Name:]],'Employee Info'!$B$3:$B$200,0),MATCH(Data7[[#Headers],[Truck]],'Employee Info'!$C$2:$J$2,0)),"")</f>
        <v/>
      </c>
      <c r="L1748" s="19" t="str">
        <f>IFERROR(INDEX('Employee Info'!$C$3:$J$200,MATCH(Data7[[#This Row],[Name:]],'Employee Info'!$B$3:$B$200,0),MATCH(Data7[[#Headers],[Phone]],'Employee Info'!$C$2:$J$2,0)),"")</f>
        <v/>
      </c>
      <c r="M1748" s="19" t="str">
        <f>IFERROR(INDEX('Employee Info'!$C$3:$J$200,MATCH(Data7[[#This Row],[Name:]],'Employee Info'!$B$3:$B$200,0),MATCH(Data7[[#Headers],[Tech]],'Employee Info'!$C$2:$J$2,0)),"")</f>
        <v/>
      </c>
      <c r="N1748" s="19" t="str">
        <f>IFERROR(INDEX('Employee Info'!$C$3:$J$200,MATCH(Data7[[#This Row],[Name:]],'Employee Info'!$B$3:$B$200,0),MATCH(Data7[[#Headers],[Other]],'Employee Info'!$C$2:$J$2,0)),"")</f>
        <v/>
      </c>
      <c r="O1748" s="19">
        <f>IFERROR((Data7[[#This Row],[Hours:]]*SUM(Data7[[#This Row],[Rate]:[Other]])),"")</f>
        <v>0</v>
      </c>
      <c r="P1748" s="7" t="str">
        <f>IF(Data7[[#This Row],[WO'#:]]="","Riley #","WO#")</f>
        <v>Riley #</v>
      </c>
      <c r="Q1748" s="7">
        <f>IFERROR(WEEKNUM(Data7[[#This Row],[Date:]]),"")</f>
        <v>35</v>
      </c>
      <c r="R1748" s="6">
        <f t="shared" si="81"/>
        <v>45529</v>
      </c>
      <c r="S1748" s="6">
        <f>Data7[[#This Row],[Week Start]]+7</f>
        <v>45536</v>
      </c>
      <c r="T1748" s="7" t="str">
        <f t="shared" si="82"/>
        <v>8/25/2024 - 9/1/2024</v>
      </c>
      <c r="U1748" s="7" t="str">
        <f t="shared" si="83"/>
        <v>Time Card</v>
      </c>
      <c r="V1748" s="8" t="str">
        <f>RIGHT(TEXT(Data7[[#This Row],[Date:]],"mmddyyyy"),4)</f>
        <v>2024</v>
      </c>
      <c r="W1748" s="8" t="str">
        <f>MID(TEXT(Data7[[#This Row],[Date:]],"mmddyyyy"),3,2)</f>
        <v>27</v>
      </c>
      <c r="X1748" s="8" t="str">
        <f>LEFT(TEXT(Data7[[#This Row],[Date:]],"mmddyyyy"),2)</f>
        <v>08</v>
      </c>
      <c r="Y1748" s="6">
        <f>DATE(Data7[[#This Row],[Year]],Data7[[#This Row],[Month]],Data7[[#This Row],[Day]])</f>
        <v>45531</v>
      </c>
    </row>
    <row r="1749" spans="1:25" x14ac:dyDescent="0.3">
      <c r="A1749" s="5">
        <v>45534.595306365743</v>
      </c>
      <c r="B1749" s="7" t="s">
        <v>66</v>
      </c>
      <c r="C1749" s="6" t="s">
        <v>2136</v>
      </c>
      <c r="D1749" s="7" t="s">
        <v>2167</v>
      </c>
      <c r="E1749" s="8">
        <v>1</v>
      </c>
      <c r="F1749" s="7" t="s">
        <v>68</v>
      </c>
      <c r="G1749" s="7" t="s">
        <v>68</v>
      </c>
      <c r="H1749" s="7" t="s">
        <v>2155</v>
      </c>
      <c r="I1749" s="7" t="s">
        <v>44</v>
      </c>
      <c r="J1749" s="19" t="str">
        <f>IFERROR(INDEX('Employee Info'!$C$3:$E$200,MATCH(Data7[[#This Row],[Name:]],'Employee Info'!$B$3:$B$200,0),MATCH(Data7[[#This Row],[Hours Type:]],'Employee Info'!$C$2:$E$2,0)),"")</f>
        <v/>
      </c>
      <c r="K1749" s="19" t="str">
        <f>IFERROR(INDEX('Employee Info'!$C$3:$J$200,MATCH(Data7[[#This Row],[Name:]],'Employee Info'!$B$3:$B$200,0),MATCH(Data7[[#Headers],[Truck]],'Employee Info'!$C$2:$J$2,0)),"")</f>
        <v/>
      </c>
      <c r="L1749" s="19" t="str">
        <f>IFERROR(INDEX('Employee Info'!$C$3:$J$200,MATCH(Data7[[#This Row],[Name:]],'Employee Info'!$B$3:$B$200,0),MATCH(Data7[[#Headers],[Phone]],'Employee Info'!$C$2:$J$2,0)),"")</f>
        <v/>
      </c>
      <c r="M1749" s="19" t="str">
        <f>IFERROR(INDEX('Employee Info'!$C$3:$J$200,MATCH(Data7[[#This Row],[Name:]],'Employee Info'!$B$3:$B$200,0),MATCH(Data7[[#Headers],[Tech]],'Employee Info'!$C$2:$J$2,0)),"")</f>
        <v/>
      </c>
      <c r="N1749" s="19" t="str">
        <f>IFERROR(INDEX('Employee Info'!$C$3:$J$200,MATCH(Data7[[#This Row],[Name:]],'Employee Info'!$B$3:$B$200,0),MATCH(Data7[[#Headers],[Other]],'Employee Info'!$C$2:$J$2,0)),"")</f>
        <v/>
      </c>
      <c r="O1749" s="19">
        <f>IFERROR((Data7[[#This Row],[Hours:]]*SUM(Data7[[#This Row],[Rate]:[Other]])),"")</f>
        <v>0</v>
      </c>
      <c r="P1749" s="7" t="str">
        <f>IF(Data7[[#This Row],[WO'#:]]="","Riley #","WO#")</f>
        <v>Riley #</v>
      </c>
      <c r="Q1749" s="7">
        <f>IFERROR(WEEKNUM(Data7[[#This Row],[Date:]]),"")</f>
        <v>35</v>
      </c>
      <c r="R1749" s="6">
        <f t="shared" si="81"/>
        <v>45529</v>
      </c>
      <c r="S1749" s="6">
        <f>Data7[[#This Row],[Week Start]]+7</f>
        <v>45536</v>
      </c>
      <c r="T1749" s="7" t="str">
        <f t="shared" si="82"/>
        <v>8/25/2024 - 9/1/2024</v>
      </c>
      <c r="U1749" s="7" t="str">
        <f t="shared" si="83"/>
        <v>Time Card</v>
      </c>
      <c r="V1749" s="8" t="str">
        <f>RIGHT(TEXT(Data7[[#This Row],[Date:]],"mmddyyyy"),4)</f>
        <v>2024</v>
      </c>
      <c r="W1749" s="8" t="str">
        <f>MID(TEXT(Data7[[#This Row],[Date:]],"mmddyyyy"),3,2)</f>
        <v>27</v>
      </c>
      <c r="X1749" s="8" t="str">
        <f>LEFT(TEXT(Data7[[#This Row],[Date:]],"mmddyyyy"),2)</f>
        <v>08</v>
      </c>
      <c r="Y1749" s="6">
        <f>DATE(Data7[[#This Row],[Year]],Data7[[#This Row],[Month]],Data7[[#This Row],[Day]])</f>
        <v>45531</v>
      </c>
    </row>
    <row r="1750" spans="1:25" x14ac:dyDescent="0.3">
      <c r="A1750" s="5">
        <v>45534.597823958335</v>
      </c>
      <c r="B1750" s="7" t="s">
        <v>66</v>
      </c>
      <c r="C1750" s="6" t="s">
        <v>2136</v>
      </c>
      <c r="D1750" s="7" t="s">
        <v>2168</v>
      </c>
      <c r="E1750" s="8">
        <v>1</v>
      </c>
      <c r="F1750" s="7" t="s">
        <v>68</v>
      </c>
      <c r="G1750" s="7" t="s">
        <v>68</v>
      </c>
      <c r="H1750" s="7" t="s">
        <v>42</v>
      </c>
      <c r="I1750" s="7" t="s">
        <v>44</v>
      </c>
      <c r="J1750" s="19" t="str">
        <f>IFERROR(INDEX('Employee Info'!$C$3:$E$200,MATCH(Data7[[#This Row],[Name:]],'Employee Info'!$B$3:$B$200,0),MATCH(Data7[[#This Row],[Hours Type:]],'Employee Info'!$C$2:$E$2,0)),"")</f>
        <v/>
      </c>
      <c r="K1750" s="19" t="str">
        <f>IFERROR(INDEX('Employee Info'!$C$3:$J$200,MATCH(Data7[[#This Row],[Name:]],'Employee Info'!$B$3:$B$200,0),MATCH(Data7[[#Headers],[Truck]],'Employee Info'!$C$2:$J$2,0)),"")</f>
        <v/>
      </c>
      <c r="L1750" s="19" t="str">
        <f>IFERROR(INDEX('Employee Info'!$C$3:$J$200,MATCH(Data7[[#This Row],[Name:]],'Employee Info'!$B$3:$B$200,0),MATCH(Data7[[#Headers],[Phone]],'Employee Info'!$C$2:$J$2,0)),"")</f>
        <v/>
      </c>
      <c r="M1750" s="19" t="str">
        <f>IFERROR(INDEX('Employee Info'!$C$3:$J$200,MATCH(Data7[[#This Row],[Name:]],'Employee Info'!$B$3:$B$200,0),MATCH(Data7[[#Headers],[Tech]],'Employee Info'!$C$2:$J$2,0)),"")</f>
        <v/>
      </c>
      <c r="N1750" s="19" t="str">
        <f>IFERROR(INDEX('Employee Info'!$C$3:$J$200,MATCH(Data7[[#This Row],[Name:]],'Employee Info'!$B$3:$B$200,0),MATCH(Data7[[#Headers],[Other]],'Employee Info'!$C$2:$J$2,0)),"")</f>
        <v/>
      </c>
      <c r="O1750" s="19">
        <f>IFERROR((Data7[[#This Row],[Hours:]]*SUM(Data7[[#This Row],[Rate]:[Other]])),"")</f>
        <v>0</v>
      </c>
      <c r="P1750" s="7" t="str">
        <f>IF(Data7[[#This Row],[WO'#:]]="","Riley #","WO#")</f>
        <v>Riley #</v>
      </c>
      <c r="Q1750" s="7">
        <f>IFERROR(WEEKNUM(Data7[[#This Row],[Date:]]),"")</f>
        <v>35</v>
      </c>
      <c r="R1750" s="6">
        <f t="shared" si="81"/>
        <v>45529</v>
      </c>
      <c r="S1750" s="6">
        <f>Data7[[#This Row],[Week Start]]+7</f>
        <v>45536</v>
      </c>
      <c r="T1750" s="7" t="str">
        <f t="shared" si="82"/>
        <v>8/25/2024 - 9/1/2024</v>
      </c>
      <c r="U1750" s="7" t="str">
        <f t="shared" si="83"/>
        <v>Time Card</v>
      </c>
      <c r="V1750" s="8" t="str">
        <f>RIGHT(TEXT(Data7[[#This Row],[Date:]],"mmddyyyy"),4)</f>
        <v>2024</v>
      </c>
      <c r="W1750" s="8" t="str">
        <f>MID(TEXT(Data7[[#This Row],[Date:]],"mmddyyyy"),3,2)</f>
        <v>27</v>
      </c>
      <c r="X1750" s="8" t="str">
        <f>LEFT(TEXT(Data7[[#This Row],[Date:]],"mmddyyyy"),2)</f>
        <v>08</v>
      </c>
      <c r="Y1750" s="6">
        <f>DATE(Data7[[#This Row],[Year]],Data7[[#This Row],[Month]],Data7[[#This Row],[Day]])</f>
        <v>45531</v>
      </c>
    </row>
    <row r="1751" spans="1:25" x14ac:dyDescent="0.3">
      <c r="A1751" s="5">
        <v>45534.597874999999</v>
      </c>
      <c r="B1751" s="7" t="s">
        <v>66</v>
      </c>
      <c r="C1751" s="6" t="s">
        <v>2136</v>
      </c>
      <c r="D1751" s="7" t="s">
        <v>2168</v>
      </c>
      <c r="E1751" s="8">
        <v>1</v>
      </c>
      <c r="F1751" s="7" t="s">
        <v>68</v>
      </c>
      <c r="G1751" s="7" t="s">
        <v>68</v>
      </c>
      <c r="H1751" s="7" t="s">
        <v>42</v>
      </c>
      <c r="I1751" s="7" t="s">
        <v>44</v>
      </c>
      <c r="J1751" s="19" t="str">
        <f>IFERROR(INDEX('Employee Info'!$C$3:$E$200,MATCH(Data7[[#This Row],[Name:]],'Employee Info'!$B$3:$B$200,0),MATCH(Data7[[#This Row],[Hours Type:]],'Employee Info'!$C$2:$E$2,0)),"")</f>
        <v/>
      </c>
      <c r="K1751" s="19" t="str">
        <f>IFERROR(INDEX('Employee Info'!$C$3:$J$200,MATCH(Data7[[#This Row],[Name:]],'Employee Info'!$B$3:$B$200,0),MATCH(Data7[[#Headers],[Truck]],'Employee Info'!$C$2:$J$2,0)),"")</f>
        <v/>
      </c>
      <c r="L1751" s="19" t="str">
        <f>IFERROR(INDEX('Employee Info'!$C$3:$J$200,MATCH(Data7[[#This Row],[Name:]],'Employee Info'!$B$3:$B$200,0),MATCH(Data7[[#Headers],[Phone]],'Employee Info'!$C$2:$J$2,0)),"")</f>
        <v/>
      </c>
      <c r="M1751" s="19" t="str">
        <f>IFERROR(INDEX('Employee Info'!$C$3:$J$200,MATCH(Data7[[#This Row],[Name:]],'Employee Info'!$B$3:$B$200,0),MATCH(Data7[[#Headers],[Tech]],'Employee Info'!$C$2:$J$2,0)),"")</f>
        <v/>
      </c>
      <c r="N1751" s="19" t="str">
        <f>IFERROR(INDEX('Employee Info'!$C$3:$J$200,MATCH(Data7[[#This Row],[Name:]],'Employee Info'!$B$3:$B$200,0),MATCH(Data7[[#Headers],[Other]],'Employee Info'!$C$2:$J$2,0)),"")</f>
        <v/>
      </c>
      <c r="O1751" s="19">
        <f>IFERROR((Data7[[#This Row],[Hours:]]*SUM(Data7[[#This Row],[Rate]:[Other]])),"")</f>
        <v>0</v>
      </c>
      <c r="P1751" s="7" t="str">
        <f>IF(Data7[[#This Row],[WO'#:]]="","Riley #","WO#")</f>
        <v>Riley #</v>
      </c>
      <c r="Q1751" s="7">
        <f>IFERROR(WEEKNUM(Data7[[#This Row],[Date:]]),"")</f>
        <v>35</v>
      </c>
      <c r="R1751" s="6">
        <f t="shared" si="81"/>
        <v>45529</v>
      </c>
      <c r="S1751" s="6">
        <f>Data7[[#This Row],[Week Start]]+7</f>
        <v>45536</v>
      </c>
      <c r="T1751" s="7" t="str">
        <f t="shared" si="82"/>
        <v>8/25/2024 - 9/1/2024</v>
      </c>
      <c r="U1751" s="7" t="str">
        <f t="shared" si="83"/>
        <v>Time Card</v>
      </c>
      <c r="V1751" s="8" t="str">
        <f>RIGHT(TEXT(Data7[[#This Row],[Date:]],"mmddyyyy"),4)</f>
        <v>2024</v>
      </c>
      <c r="W1751" s="8" t="str">
        <f>MID(TEXT(Data7[[#This Row],[Date:]],"mmddyyyy"),3,2)</f>
        <v>27</v>
      </c>
      <c r="X1751" s="8" t="str">
        <f>LEFT(TEXT(Data7[[#This Row],[Date:]],"mmddyyyy"),2)</f>
        <v>08</v>
      </c>
      <c r="Y1751" s="6">
        <f>DATE(Data7[[#This Row],[Year]],Data7[[#This Row],[Month]],Data7[[#This Row],[Day]])</f>
        <v>45531</v>
      </c>
    </row>
    <row r="1752" spans="1:25" x14ac:dyDescent="0.3">
      <c r="A1752" s="5">
        <v>45534.604493634259</v>
      </c>
      <c r="B1752" s="7" t="s">
        <v>66</v>
      </c>
      <c r="C1752" s="6" t="s">
        <v>2136</v>
      </c>
      <c r="D1752" s="7" t="s">
        <v>2173</v>
      </c>
      <c r="E1752" s="8">
        <v>1</v>
      </c>
      <c r="F1752" s="7">
        <v>7088147</v>
      </c>
      <c r="G1752" s="7" t="s">
        <v>68</v>
      </c>
      <c r="H1752" s="7" t="s">
        <v>756</v>
      </c>
      <c r="I1752" s="7" t="s">
        <v>44</v>
      </c>
      <c r="J1752" s="19" t="str">
        <f>IFERROR(INDEX('Employee Info'!$C$3:$E$200,MATCH(Data7[[#This Row],[Name:]],'Employee Info'!$B$3:$B$200,0),MATCH(Data7[[#This Row],[Hours Type:]],'Employee Info'!$C$2:$E$2,0)),"")</f>
        <v/>
      </c>
      <c r="K1752" s="19" t="str">
        <f>IFERROR(INDEX('Employee Info'!$C$3:$J$200,MATCH(Data7[[#This Row],[Name:]],'Employee Info'!$B$3:$B$200,0),MATCH(Data7[[#Headers],[Truck]],'Employee Info'!$C$2:$J$2,0)),"")</f>
        <v/>
      </c>
      <c r="L1752" s="19" t="str">
        <f>IFERROR(INDEX('Employee Info'!$C$3:$J$200,MATCH(Data7[[#This Row],[Name:]],'Employee Info'!$B$3:$B$200,0),MATCH(Data7[[#Headers],[Phone]],'Employee Info'!$C$2:$J$2,0)),"")</f>
        <v/>
      </c>
      <c r="M1752" s="19" t="str">
        <f>IFERROR(INDEX('Employee Info'!$C$3:$J$200,MATCH(Data7[[#This Row],[Name:]],'Employee Info'!$B$3:$B$200,0),MATCH(Data7[[#Headers],[Tech]],'Employee Info'!$C$2:$J$2,0)),"")</f>
        <v/>
      </c>
      <c r="N1752" s="19" t="str">
        <f>IFERROR(INDEX('Employee Info'!$C$3:$J$200,MATCH(Data7[[#This Row],[Name:]],'Employee Info'!$B$3:$B$200,0),MATCH(Data7[[#Headers],[Other]],'Employee Info'!$C$2:$J$2,0)),"")</f>
        <v/>
      </c>
      <c r="O1752" s="19">
        <f>IFERROR((Data7[[#This Row],[Hours:]]*SUM(Data7[[#This Row],[Rate]:[Other]])),"")</f>
        <v>0</v>
      </c>
      <c r="P1752" s="7" t="str">
        <f>IF(Data7[[#This Row],[WO'#:]]="","Riley #","WO#")</f>
        <v>WO#</v>
      </c>
      <c r="Q1752" s="7">
        <f>IFERROR(WEEKNUM(Data7[[#This Row],[Date:]]),"")</f>
        <v>35</v>
      </c>
      <c r="R1752" s="6">
        <f t="shared" si="81"/>
        <v>45529</v>
      </c>
      <c r="S1752" s="6">
        <f>Data7[[#This Row],[Week Start]]+7</f>
        <v>45536</v>
      </c>
      <c r="T1752" s="7" t="str">
        <f t="shared" si="82"/>
        <v>8/25/2024 - 9/1/2024</v>
      </c>
      <c r="U1752" s="7" t="str">
        <f t="shared" si="83"/>
        <v>Time Card</v>
      </c>
      <c r="V1752" s="8" t="str">
        <f>RIGHT(TEXT(Data7[[#This Row],[Date:]],"mmddyyyy"),4)</f>
        <v>2024</v>
      </c>
      <c r="W1752" s="8" t="str">
        <f>MID(TEXT(Data7[[#This Row],[Date:]],"mmddyyyy"),3,2)</f>
        <v>27</v>
      </c>
      <c r="X1752" s="8" t="str">
        <f>LEFT(TEXT(Data7[[#This Row],[Date:]],"mmddyyyy"),2)</f>
        <v>08</v>
      </c>
      <c r="Y1752" s="6">
        <f>DATE(Data7[[#This Row],[Year]],Data7[[#This Row],[Month]],Data7[[#This Row],[Day]])</f>
        <v>45531</v>
      </c>
    </row>
    <row r="1753" spans="1:25" x14ac:dyDescent="0.3">
      <c r="A1753" s="5">
        <v>45534.617429166668</v>
      </c>
      <c r="B1753" s="7" t="s">
        <v>66</v>
      </c>
      <c r="C1753" s="6" t="s">
        <v>2136</v>
      </c>
      <c r="D1753" s="7" t="s">
        <v>2177</v>
      </c>
      <c r="E1753" s="8">
        <v>1</v>
      </c>
      <c r="F1753" s="7">
        <v>6984733</v>
      </c>
      <c r="G1753" s="7" t="s">
        <v>68</v>
      </c>
      <c r="H1753" s="7" t="s">
        <v>756</v>
      </c>
      <c r="I1753" s="7" t="s">
        <v>45</v>
      </c>
      <c r="J1753" s="19" t="str">
        <f>IFERROR(INDEX('Employee Info'!$C$3:$E$200,MATCH(Data7[[#This Row],[Name:]],'Employee Info'!$B$3:$B$200,0),MATCH(Data7[[#This Row],[Hours Type:]],'Employee Info'!$C$2:$E$2,0)),"")</f>
        <v/>
      </c>
      <c r="K1753" s="19" t="str">
        <f>IFERROR(INDEX('Employee Info'!$C$3:$J$200,MATCH(Data7[[#This Row],[Name:]],'Employee Info'!$B$3:$B$200,0),MATCH(Data7[[#Headers],[Truck]],'Employee Info'!$C$2:$J$2,0)),"")</f>
        <v/>
      </c>
      <c r="L1753" s="19" t="str">
        <f>IFERROR(INDEX('Employee Info'!$C$3:$J$200,MATCH(Data7[[#This Row],[Name:]],'Employee Info'!$B$3:$B$200,0),MATCH(Data7[[#Headers],[Phone]],'Employee Info'!$C$2:$J$2,0)),"")</f>
        <v/>
      </c>
      <c r="M1753" s="19" t="str">
        <f>IFERROR(INDEX('Employee Info'!$C$3:$J$200,MATCH(Data7[[#This Row],[Name:]],'Employee Info'!$B$3:$B$200,0),MATCH(Data7[[#Headers],[Tech]],'Employee Info'!$C$2:$J$2,0)),"")</f>
        <v/>
      </c>
      <c r="N1753" s="19" t="str">
        <f>IFERROR(INDEX('Employee Info'!$C$3:$J$200,MATCH(Data7[[#This Row],[Name:]],'Employee Info'!$B$3:$B$200,0),MATCH(Data7[[#Headers],[Other]],'Employee Info'!$C$2:$J$2,0)),"")</f>
        <v/>
      </c>
      <c r="O1753" s="19">
        <f>IFERROR((Data7[[#This Row],[Hours:]]*SUM(Data7[[#This Row],[Rate]:[Other]])),"")</f>
        <v>0</v>
      </c>
      <c r="P1753" s="7" t="str">
        <f>IF(Data7[[#This Row],[WO'#:]]="","Riley #","WO#")</f>
        <v>WO#</v>
      </c>
      <c r="Q1753" s="7">
        <f>IFERROR(WEEKNUM(Data7[[#This Row],[Date:]]),"")</f>
        <v>35</v>
      </c>
      <c r="R1753" s="6">
        <f t="shared" si="81"/>
        <v>45529</v>
      </c>
      <c r="S1753" s="6">
        <f>Data7[[#This Row],[Week Start]]+7</f>
        <v>45536</v>
      </c>
      <c r="T1753" s="7" t="str">
        <f t="shared" si="82"/>
        <v>8/25/2024 - 9/1/2024</v>
      </c>
      <c r="U1753" s="7" t="str">
        <f t="shared" si="83"/>
        <v>Time Card</v>
      </c>
      <c r="V1753" s="8" t="str">
        <f>RIGHT(TEXT(Data7[[#This Row],[Date:]],"mmddyyyy"),4)</f>
        <v>2024</v>
      </c>
      <c r="W1753" s="8" t="str">
        <f>MID(TEXT(Data7[[#This Row],[Date:]],"mmddyyyy"),3,2)</f>
        <v>27</v>
      </c>
      <c r="X1753" s="8" t="str">
        <f>LEFT(TEXT(Data7[[#This Row],[Date:]],"mmddyyyy"),2)</f>
        <v>08</v>
      </c>
      <c r="Y1753" s="6">
        <f>DATE(Data7[[#This Row],[Year]],Data7[[#This Row],[Month]],Data7[[#This Row],[Day]])</f>
        <v>45531</v>
      </c>
    </row>
    <row r="1754" spans="1:25" x14ac:dyDescent="0.3">
      <c r="A1754" s="5">
        <v>45534.617540740743</v>
      </c>
      <c r="B1754" s="7" t="s">
        <v>66</v>
      </c>
      <c r="C1754" s="6" t="s">
        <v>2136</v>
      </c>
      <c r="D1754" s="7" t="s">
        <v>2177</v>
      </c>
      <c r="E1754" s="8">
        <v>4</v>
      </c>
      <c r="F1754" s="7">
        <v>6984733</v>
      </c>
      <c r="G1754" s="7" t="s">
        <v>68</v>
      </c>
      <c r="H1754" s="7" t="s">
        <v>756</v>
      </c>
      <c r="I1754" s="7" t="s">
        <v>44</v>
      </c>
      <c r="J1754" s="19" t="str">
        <f>IFERROR(INDEX('Employee Info'!$C$3:$E$200,MATCH(Data7[[#This Row],[Name:]],'Employee Info'!$B$3:$B$200,0),MATCH(Data7[[#This Row],[Hours Type:]],'Employee Info'!$C$2:$E$2,0)),"")</f>
        <v/>
      </c>
      <c r="K1754" s="19" t="str">
        <f>IFERROR(INDEX('Employee Info'!$C$3:$J$200,MATCH(Data7[[#This Row],[Name:]],'Employee Info'!$B$3:$B$200,0),MATCH(Data7[[#Headers],[Truck]],'Employee Info'!$C$2:$J$2,0)),"")</f>
        <v/>
      </c>
      <c r="L1754" s="19" t="str">
        <f>IFERROR(INDEX('Employee Info'!$C$3:$J$200,MATCH(Data7[[#This Row],[Name:]],'Employee Info'!$B$3:$B$200,0),MATCH(Data7[[#Headers],[Phone]],'Employee Info'!$C$2:$J$2,0)),"")</f>
        <v/>
      </c>
      <c r="M1754" s="19" t="str">
        <f>IFERROR(INDEX('Employee Info'!$C$3:$J$200,MATCH(Data7[[#This Row],[Name:]],'Employee Info'!$B$3:$B$200,0),MATCH(Data7[[#Headers],[Tech]],'Employee Info'!$C$2:$J$2,0)),"")</f>
        <v/>
      </c>
      <c r="N1754" s="19" t="str">
        <f>IFERROR(INDEX('Employee Info'!$C$3:$J$200,MATCH(Data7[[#This Row],[Name:]],'Employee Info'!$B$3:$B$200,0),MATCH(Data7[[#Headers],[Other]],'Employee Info'!$C$2:$J$2,0)),"")</f>
        <v/>
      </c>
      <c r="O1754" s="19">
        <f>IFERROR((Data7[[#This Row],[Hours:]]*SUM(Data7[[#This Row],[Rate]:[Other]])),"")</f>
        <v>0</v>
      </c>
      <c r="P1754" s="7" t="str">
        <f>IF(Data7[[#This Row],[WO'#:]]="","Riley #","WO#")</f>
        <v>WO#</v>
      </c>
      <c r="Q1754" s="7">
        <f>IFERROR(WEEKNUM(Data7[[#This Row],[Date:]]),"")</f>
        <v>35</v>
      </c>
      <c r="R1754" s="6">
        <f t="shared" si="81"/>
        <v>45529</v>
      </c>
      <c r="S1754" s="6">
        <f>Data7[[#This Row],[Week Start]]+7</f>
        <v>45536</v>
      </c>
      <c r="T1754" s="7" t="str">
        <f t="shared" si="82"/>
        <v>8/25/2024 - 9/1/2024</v>
      </c>
      <c r="U1754" s="7" t="str">
        <f t="shared" si="83"/>
        <v>Time Card</v>
      </c>
      <c r="V1754" s="8" t="str">
        <f>RIGHT(TEXT(Data7[[#This Row],[Date:]],"mmddyyyy"),4)</f>
        <v>2024</v>
      </c>
      <c r="W1754" s="8" t="str">
        <f>MID(TEXT(Data7[[#This Row],[Date:]],"mmddyyyy"),3,2)</f>
        <v>27</v>
      </c>
      <c r="X1754" s="8" t="str">
        <f>LEFT(TEXT(Data7[[#This Row],[Date:]],"mmddyyyy"),2)</f>
        <v>08</v>
      </c>
      <c r="Y1754" s="6">
        <f>DATE(Data7[[#This Row],[Year]],Data7[[#This Row],[Month]],Data7[[#This Row],[Day]])</f>
        <v>45531</v>
      </c>
    </row>
    <row r="1755" spans="1:25" x14ac:dyDescent="0.3">
      <c r="A1755" s="5">
        <v>45532.445358680554</v>
      </c>
      <c r="B1755" s="7" t="s">
        <v>23</v>
      </c>
      <c r="C1755" s="6" t="s">
        <v>2141</v>
      </c>
      <c r="D1755" s="7" t="s">
        <v>2140</v>
      </c>
      <c r="E1755" s="8">
        <v>2</v>
      </c>
      <c r="F1755" s="7">
        <v>7147631</v>
      </c>
      <c r="G1755" s="7" t="s">
        <v>68</v>
      </c>
      <c r="H1755" s="7" t="s">
        <v>756</v>
      </c>
      <c r="I1755" s="7" t="s">
        <v>44</v>
      </c>
      <c r="J1755" s="19" t="str">
        <f>IFERROR(INDEX('Employee Info'!$C$3:$E$200,MATCH(Data7[[#This Row],[Name:]],'Employee Info'!$B$3:$B$200,0),MATCH(Data7[[#This Row],[Hours Type:]],'Employee Info'!$C$2:$E$2,0)),"")</f>
        <v/>
      </c>
      <c r="K1755" s="19" t="str">
        <f>IFERROR(INDEX('Employee Info'!$C$3:$J$200,MATCH(Data7[[#This Row],[Name:]],'Employee Info'!$B$3:$B$200,0),MATCH(Data7[[#Headers],[Truck]],'Employee Info'!$C$2:$J$2,0)),"")</f>
        <v/>
      </c>
      <c r="L1755" s="19" t="str">
        <f>IFERROR(INDEX('Employee Info'!$C$3:$J$200,MATCH(Data7[[#This Row],[Name:]],'Employee Info'!$B$3:$B$200,0),MATCH(Data7[[#Headers],[Phone]],'Employee Info'!$C$2:$J$2,0)),"")</f>
        <v/>
      </c>
      <c r="M1755" s="19" t="str">
        <f>IFERROR(INDEX('Employee Info'!$C$3:$J$200,MATCH(Data7[[#This Row],[Name:]],'Employee Info'!$B$3:$B$200,0),MATCH(Data7[[#Headers],[Tech]],'Employee Info'!$C$2:$J$2,0)),"")</f>
        <v/>
      </c>
      <c r="N1755" s="19" t="str">
        <f>IFERROR(INDEX('Employee Info'!$C$3:$J$200,MATCH(Data7[[#This Row],[Name:]],'Employee Info'!$B$3:$B$200,0),MATCH(Data7[[#Headers],[Other]],'Employee Info'!$C$2:$J$2,0)),"")</f>
        <v/>
      </c>
      <c r="O1755" s="19">
        <f>IFERROR((Data7[[#This Row],[Hours:]]*SUM(Data7[[#This Row],[Rate]:[Other]])),"")</f>
        <v>0</v>
      </c>
      <c r="P1755" s="7" t="str">
        <f>IF(Data7[[#This Row],[WO'#:]]="","Riley #","WO#")</f>
        <v>WO#</v>
      </c>
      <c r="Q1755" s="7">
        <f>IFERROR(WEEKNUM(Data7[[#This Row],[Date:]]),"")</f>
        <v>35</v>
      </c>
      <c r="R1755" s="6">
        <f t="shared" si="81"/>
        <v>45529</v>
      </c>
      <c r="S1755" s="6">
        <f>Data7[[#This Row],[Week Start]]+7</f>
        <v>45536</v>
      </c>
      <c r="T1755" s="7" t="str">
        <f t="shared" si="82"/>
        <v>8/25/2024 - 9/1/2024</v>
      </c>
      <c r="U1755" s="7" t="str">
        <f t="shared" si="83"/>
        <v>Time Card</v>
      </c>
      <c r="V1755" s="8" t="str">
        <f>RIGHT(TEXT(Data7[[#This Row],[Date:]],"mmddyyyy"),4)</f>
        <v>2024</v>
      </c>
      <c r="W1755" s="8" t="str">
        <f>MID(TEXT(Data7[[#This Row],[Date:]],"mmddyyyy"),3,2)</f>
        <v>28</v>
      </c>
      <c r="X1755" s="8" t="str">
        <f>LEFT(TEXT(Data7[[#This Row],[Date:]],"mmddyyyy"),2)</f>
        <v>08</v>
      </c>
      <c r="Y1755" s="6">
        <f>DATE(Data7[[#This Row],[Year]],Data7[[#This Row],[Month]],Data7[[#This Row],[Day]])</f>
        <v>45532</v>
      </c>
    </row>
    <row r="1756" spans="1:25" x14ac:dyDescent="0.3">
      <c r="A1756" s="5">
        <v>45532.44798611111</v>
      </c>
      <c r="B1756" s="7" t="s">
        <v>23</v>
      </c>
      <c r="C1756" s="6" t="s">
        <v>2141</v>
      </c>
      <c r="D1756" s="7" t="s">
        <v>1881</v>
      </c>
      <c r="E1756" s="8">
        <v>2</v>
      </c>
      <c r="F1756" s="7" t="s">
        <v>68</v>
      </c>
      <c r="G1756" s="7" t="s">
        <v>68</v>
      </c>
      <c r="H1756" s="7" t="s">
        <v>649</v>
      </c>
      <c r="I1756" s="7" t="s">
        <v>44</v>
      </c>
      <c r="J1756" s="19" t="str">
        <f>IFERROR(INDEX('Employee Info'!$C$3:$E$200,MATCH(Data7[[#This Row],[Name:]],'Employee Info'!$B$3:$B$200,0),MATCH(Data7[[#This Row],[Hours Type:]],'Employee Info'!$C$2:$E$2,0)),"")</f>
        <v/>
      </c>
      <c r="K1756" s="19" t="str">
        <f>IFERROR(INDEX('Employee Info'!$C$3:$J$200,MATCH(Data7[[#This Row],[Name:]],'Employee Info'!$B$3:$B$200,0),MATCH(Data7[[#Headers],[Truck]],'Employee Info'!$C$2:$J$2,0)),"")</f>
        <v/>
      </c>
      <c r="L1756" s="19" t="str">
        <f>IFERROR(INDEX('Employee Info'!$C$3:$J$200,MATCH(Data7[[#This Row],[Name:]],'Employee Info'!$B$3:$B$200,0),MATCH(Data7[[#Headers],[Phone]],'Employee Info'!$C$2:$J$2,0)),"")</f>
        <v/>
      </c>
      <c r="M1756" s="19" t="str">
        <f>IFERROR(INDEX('Employee Info'!$C$3:$J$200,MATCH(Data7[[#This Row],[Name:]],'Employee Info'!$B$3:$B$200,0),MATCH(Data7[[#Headers],[Tech]],'Employee Info'!$C$2:$J$2,0)),"")</f>
        <v/>
      </c>
      <c r="N1756" s="19" t="str">
        <f>IFERROR(INDEX('Employee Info'!$C$3:$J$200,MATCH(Data7[[#This Row],[Name:]],'Employee Info'!$B$3:$B$200,0),MATCH(Data7[[#Headers],[Other]],'Employee Info'!$C$2:$J$2,0)),"")</f>
        <v/>
      </c>
      <c r="O1756" s="19">
        <f>IFERROR((Data7[[#This Row],[Hours:]]*SUM(Data7[[#This Row],[Rate]:[Other]])),"")</f>
        <v>0</v>
      </c>
      <c r="P1756" s="7" t="str">
        <f>IF(Data7[[#This Row],[WO'#:]]="","Riley #","WO#")</f>
        <v>Riley #</v>
      </c>
      <c r="Q1756" s="7">
        <f>IFERROR(WEEKNUM(Data7[[#This Row],[Date:]]),"")</f>
        <v>35</v>
      </c>
      <c r="R1756" s="6">
        <f t="shared" si="81"/>
        <v>45529</v>
      </c>
      <c r="S1756" s="6">
        <f>Data7[[#This Row],[Week Start]]+7</f>
        <v>45536</v>
      </c>
      <c r="T1756" s="7" t="str">
        <f t="shared" si="82"/>
        <v>8/25/2024 - 9/1/2024</v>
      </c>
      <c r="U1756" s="7" t="str">
        <f t="shared" si="83"/>
        <v>Time Card</v>
      </c>
      <c r="V1756" s="8" t="str">
        <f>RIGHT(TEXT(Data7[[#This Row],[Date:]],"mmddyyyy"),4)</f>
        <v>2024</v>
      </c>
      <c r="W1756" s="8" t="str">
        <f>MID(TEXT(Data7[[#This Row],[Date:]],"mmddyyyy"),3,2)</f>
        <v>28</v>
      </c>
      <c r="X1756" s="8" t="str">
        <f>LEFT(TEXT(Data7[[#This Row],[Date:]],"mmddyyyy"),2)</f>
        <v>08</v>
      </c>
      <c r="Y1756" s="6">
        <f>DATE(Data7[[#This Row],[Year]],Data7[[#This Row],[Month]],Data7[[#This Row],[Day]])</f>
        <v>45532</v>
      </c>
    </row>
    <row r="1757" spans="1:25" x14ac:dyDescent="0.3">
      <c r="A1757" s="5">
        <v>45532.582226620369</v>
      </c>
      <c r="B1757" s="7" t="s">
        <v>31</v>
      </c>
      <c r="C1757" s="6" t="s">
        <v>2141</v>
      </c>
      <c r="D1757" s="7" t="s">
        <v>2137</v>
      </c>
      <c r="E1757" s="8">
        <v>8</v>
      </c>
      <c r="F1757" s="7" t="s">
        <v>68</v>
      </c>
      <c r="G1757" s="7" t="s">
        <v>68</v>
      </c>
      <c r="H1757" s="7" t="s">
        <v>42</v>
      </c>
      <c r="I1757" s="7" t="s">
        <v>44</v>
      </c>
      <c r="J1757" s="19" t="str">
        <f>IFERROR(INDEX('Employee Info'!$C$3:$E$200,MATCH(Data7[[#This Row],[Name:]],'Employee Info'!$B$3:$B$200,0),MATCH(Data7[[#This Row],[Hours Type:]],'Employee Info'!$C$2:$E$2,0)),"")</f>
        <v/>
      </c>
      <c r="K1757" s="19" t="str">
        <f>IFERROR(INDEX('Employee Info'!$C$3:$J$200,MATCH(Data7[[#This Row],[Name:]],'Employee Info'!$B$3:$B$200,0),MATCH(Data7[[#Headers],[Truck]],'Employee Info'!$C$2:$J$2,0)),"")</f>
        <v/>
      </c>
      <c r="L1757" s="19" t="str">
        <f>IFERROR(INDEX('Employee Info'!$C$3:$J$200,MATCH(Data7[[#This Row],[Name:]],'Employee Info'!$B$3:$B$200,0),MATCH(Data7[[#Headers],[Phone]],'Employee Info'!$C$2:$J$2,0)),"")</f>
        <v/>
      </c>
      <c r="M1757" s="19" t="str">
        <f>IFERROR(INDEX('Employee Info'!$C$3:$J$200,MATCH(Data7[[#This Row],[Name:]],'Employee Info'!$B$3:$B$200,0),MATCH(Data7[[#Headers],[Tech]],'Employee Info'!$C$2:$J$2,0)),"")</f>
        <v/>
      </c>
      <c r="N1757" s="19" t="str">
        <f>IFERROR(INDEX('Employee Info'!$C$3:$J$200,MATCH(Data7[[#This Row],[Name:]],'Employee Info'!$B$3:$B$200,0),MATCH(Data7[[#Headers],[Other]],'Employee Info'!$C$2:$J$2,0)),"")</f>
        <v/>
      </c>
      <c r="O1757" s="19">
        <f>IFERROR((Data7[[#This Row],[Hours:]]*SUM(Data7[[#This Row],[Rate]:[Other]])),"")</f>
        <v>0</v>
      </c>
      <c r="P1757" s="7" t="str">
        <f>IF(Data7[[#This Row],[WO'#:]]="","Riley #","WO#")</f>
        <v>Riley #</v>
      </c>
      <c r="Q1757" s="7">
        <f>IFERROR(WEEKNUM(Data7[[#This Row],[Date:]]),"")</f>
        <v>35</v>
      </c>
      <c r="R1757" s="6">
        <f t="shared" si="81"/>
        <v>45529</v>
      </c>
      <c r="S1757" s="6">
        <f>Data7[[#This Row],[Week Start]]+7</f>
        <v>45536</v>
      </c>
      <c r="T1757" s="7" t="str">
        <f t="shared" si="82"/>
        <v>8/25/2024 - 9/1/2024</v>
      </c>
      <c r="U1757" s="7" t="str">
        <f t="shared" si="83"/>
        <v>Time Card</v>
      </c>
      <c r="V1757" s="8" t="str">
        <f>RIGHT(TEXT(Data7[[#This Row],[Date:]],"mmddyyyy"),4)</f>
        <v>2024</v>
      </c>
      <c r="W1757" s="8" t="str">
        <f>MID(TEXT(Data7[[#This Row],[Date:]],"mmddyyyy"),3,2)</f>
        <v>28</v>
      </c>
      <c r="X1757" s="8" t="str">
        <f>LEFT(TEXT(Data7[[#This Row],[Date:]],"mmddyyyy"),2)</f>
        <v>08</v>
      </c>
      <c r="Y1757" s="6">
        <f>DATE(Data7[[#This Row],[Year]],Data7[[#This Row],[Month]],Data7[[#This Row],[Day]])</f>
        <v>45532</v>
      </c>
    </row>
    <row r="1758" spans="1:25" x14ac:dyDescent="0.3">
      <c r="A1758" s="5">
        <v>45532.582340972222</v>
      </c>
      <c r="B1758" s="7" t="s">
        <v>34</v>
      </c>
      <c r="C1758" s="6" t="s">
        <v>2141</v>
      </c>
      <c r="D1758" s="7" t="s">
        <v>2137</v>
      </c>
      <c r="E1758" s="8">
        <v>8</v>
      </c>
      <c r="F1758" s="7" t="s">
        <v>68</v>
      </c>
      <c r="G1758" s="7" t="s">
        <v>68</v>
      </c>
      <c r="H1758" s="7" t="s">
        <v>42</v>
      </c>
      <c r="I1758" s="7" t="s">
        <v>44</v>
      </c>
      <c r="J1758" s="19" t="str">
        <f>IFERROR(INDEX('Employee Info'!$C$3:$E$200,MATCH(Data7[[#This Row],[Name:]],'Employee Info'!$B$3:$B$200,0),MATCH(Data7[[#This Row],[Hours Type:]],'Employee Info'!$C$2:$E$2,0)),"")</f>
        <v/>
      </c>
      <c r="K1758" s="19" t="str">
        <f>IFERROR(INDEX('Employee Info'!$C$3:$J$200,MATCH(Data7[[#This Row],[Name:]],'Employee Info'!$B$3:$B$200,0),MATCH(Data7[[#Headers],[Truck]],'Employee Info'!$C$2:$J$2,0)),"")</f>
        <v/>
      </c>
      <c r="L1758" s="19" t="str">
        <f>IFERROR(INDEX('Employee Info'!$C$3:$J$200,MATCH(Data7[[#This Row],[Name:]],'Employee Info'!$B$3:$B$200,0),MATCH(Data7[[#Headers],[Phone]],'Employee Info'!$C$2:$J$2,0)),"")</f>
        <v/>
      </c>
      <c r="M1758" s="19" t="str">
        <f>IFERROR(INDEX('Employee Info'!$C$3:$J$200,MATCH(Data7[[#This Row],[Name:]],'Employee Info'!$B$3:$B$200,0),MATCH(Data7[[#Headers],[Tech]],'Employee Info'!$C$2:$J$2,0)),"")</f>
        <v/>
      </c>
      <c r="N1758" s="19" t="str">
        <f>IFERROR(INDEX('Employee Info'!$C$3:$J$200,MATCH(Data7[[#This Row],[Name:]],'Employee Info'!$B$3:$B$200,0),MATCH(Data7[[#Headers],[Other]],'Employee Info'!$C$2:$J$2,0)),"")</f>
        <v/>
      </c>
      <c r="O1758" s="19">
        <f>IFERROR((Data7[[#This Row],[Hours:]]*SUM(Data7[[#This Row],[Rate]:[Other]])),"")</f>
        <v>0</v>
      </c>
      <c r="P1758" s="7" t="str">
        <f>IF(Data7[[#This Row],[WO'#:]]="","Riley #","WO#")</f>
        <v>Riley #</v>
      </c>
      <c r="Q1758" s="7">
        <f>IFERROR(WEEKNUM(Data7[[#This Row],[Date:]]),"")</f>
        <v>35</v>
      </c>
      <c r="R1758" s="6">
        <f t="shared" si="81"/>
        <v>45529</v>
      </c>
      <c r="S1758" s="6">
        <f>Data7[[#This Row],[Week Start]]+7</f>
        <v>45536</v>
      </c>
      <c r="T1758" s="7" t="str">
        <f t="shared" si="82"/>
        <v>8/25/2024 - 9/1/2024</v>
      </c>
      <c r="U1758" s="7" t="str">
        <f t="shared" si="83"/>
        <v>Time Card</v>
      </c>
      <c r="V1758" s="8" t="str">
        <f>RIGHT(TEXT(Data7[[#This Row],[Date:]],"mmddyyyy"),4)</f>
        <v>2024</v>
      </c>
      <c r="W1758" s="8" t="str">
        <f>MID(TEXT(Data7[[#This Row],[Date:]],"mmddyyyy"),3,2)</f>
        <v>28</v>
      </c>
      <c r="X1758" s="8" t="str">
        <f>LEFT(TEXT(Data7[[#This Row],[Date:]],"mmddyyyy"),2)</f>
        <v>08</v>
      </c>
      <c r="Y1758" s="6">
        <f>DATE(Data7[[#This Row],[Year]],Data7[[#This Row],[Month]],Data7[[#This Row],[Day]])</f>
        <v>45532</v>
      </c>
    </row>
    <row r="1759" spans="1:25" x14ac:dyDescent="0.3">
      <c r="A1759" s="5">
        <v>45532.583982638891</v>
      </c>
      <c r="B1759" s="7" t="s">
        <v>35</v>
      </c>
      <c r="C1759" s="6" t="s">
        <v>2141</v>
      </c>
      <c r="D1759" s="7" t="s">
        <v>2142</v>
      </c>
      <c r="E1759" s="8">
        <v>6</v>
      </c>
      <c r="F1759" s="7" t="s">
        <v>68</v>
      </c>
      <c r="G1759" s="7" t="s">
        <v>68</v>
      </c>
      <c r="H1759" s="7" t="s">
        <v>1972</v>
      </c>
      <c r="I1759" s="7" t="s">
        <v>44</v>
      </c>
      <c r="J1759" s="19" t="str">
        <f>IFERROR(INDEX('Employee Info'!$C$3:$E$200,MATCH(Data7[[#This Row],[Name:]],'Employee Info'!$B$3:$B$200,0),MATCH(Data7[[#This Row],[Hours Type:]],'Employee Info'!$C$2:$E$2,0)),"")</f>
        <v/>
      </c>
      <c r="K1759" s="19" t="str">
        <f>IFERROR(INDEX('Employee Info'!$C$3:$J$200,MATCH(Data7[[#This Row],[Name:]],'Employee Info'!$B$3:$B$200,0),MATCH(Data7[[#Headers],[Truck]],'Employee Info'!$C$2:$J$2,0)),"")</f>
        <v/>
      </c>
      <c r="L1759" s="19" t="str">
        <f>IFERROR(INDEX('Employee Info'!$C$3:$J$200,MATCH(Data7[[#This Row],[Name:]],'Employee Info'!$B$3:$B$200,0),MATCH(Data7[[#Headers],[Phone]],'Employee Info'!$C$2:$J$2,0)),"")</f>
        <v/>
      </c>
      <c r="M1759" s="19" t="str">
        <f>IFERROR(INDEX('Employee Info'!$C$3:$J$200,MATCH(Data7[[#This Row],[Name:]],'Employee Info'!$B$3:$B$200,0),MATCH(Data7[[#Headers],[Tech]],'Employee Info'!$C$2:$J$2,0)),"")</f>
        <v/>
      </c>
      <c r="N1759" s="19" t="str">
        <f>IFERROR(INDEX('Employee Info'!$C$3:$J$200,MATCH(Data7[[#This Row],[Name:]],'Employee Info'!$B$3:$B$200,0),MATCH(Data7[[#Headers],[Other]],'Employee Info'!$C$2:$J$2,0)),"")</f>
        <v/>
      </c>
      <c r="O1759" s="19">
        <f>IFERROR((Data7[[#This Row],[Hours:]]*SUM(Data7[[#This Row],[Rate]:[Other]])),"")</f>
        <v>0</v>
      </c>
      <c r="P1759" s="7" t="str">
        <f>IF(Data7[[#This Row],[WO'#:]]="","Riley #","WO#")</f>
        <v>Riley #</v>
      </c>
      <c r="Q1759" s="7">
        <f>IFERROR(WEEKNUM(Data7[[#This Row],[Date:]]),"")</f>
        <v>35</v>
      </c>
      <c r="R1759" s="6">
        <f t="shared" si="81"/>
        <v>45529</v>
      </c>
      <c r="S1759" s="6">
        <f>Data7[[#This Row],[Week Start]]+7</f>
        <v>45536</v>
      </c>
      <c r="T1759" s="7" t="str">
        <f t="shared" si="82"/>
        <v>8/25/2024 - 9/1/2024</v>
      </c>
      <c r="U1759" s="7" t="str">
        <f t="shared" si="83"/>
        <v>Time Card</v>
      </c>
      <c r="V1759" s="8" t="str">
        <f>RIGHT(TEXT(Data7[[#This Row],[Date:]],"mmddyyyy"),4)</f>
        <v>2024</v>
      </c>
      <c r="W1759" s="8" t="str">
        <f>MID(TEXT(Data7[[#This Row],[Date:]],"mmddyyyy"),3,2)</f>
        <v>28</v>
      </c>
      <c r="X1759" s="8" t="str">
        <f>LEFT(TEXT(Data7[[#This Row],[Date:]],"mmddyyyy"),2)</f>
        <v>08</v>
      </c>
      <c r="Y1759" s="6">
        <f>DATE(Data7[[#This Row],[Year]],Data7[[#This Row],[Month]],Data7[[#This Row],[Day]])</f>
        <v>45532</v>
      </c>
    </row>
    <row r="1760" spans="1:25" x14ac:dyDescent="0.3">
      <c r="A1760" s="5">
        <v>45532.588706828705</v>
      </c>
      <c r="B1760" s="7" t="s">
        <v>23</v>
      </c>
      <c r="C1760" s="6" t="s">
        <v>2141</v>
      </c>
      <c r="D1760" s="7" t="s">
        <v>2140</v>
      </c>
      <c r="E1760" s="8">
        <v>4</v>
      </c>
      <c r="F1760" s="7">
        <v>7147631</v>
      </c>
      <c r="G1760" s="7" t="s">
        <v>68</v>
      </c>
      <c r="H1760" s="7" t="s">
        <v>756</v>
      </c>
      <c r="I1760" s="7" t="s">
        <v>44</v>
      </c>
      <c r="J1760" s="19" t="str">
        <f>IFERROR(INDEX('Employee Info'!$C$3:$E$200,MATCH(Data7[[#This Row],[Name:]],'Employee Info'!$B$3:$B$200,0),MATCH(Data7[[#This Row],[Hours Type:]],'Employee Info'!$C$2:$E$2,0)),"")</f>
        <v/>
      </c>
      <c r="K1760" s="19" t="str">
        <f>IFERROR(INDEX('Employee Info'!$C$3:$J$200,MATCH(Data7[[#This Row],[Name:]],'Employee Info'!$B$3:$B$200,0),MATCH(Data7[[#Headers],[Truck]],'Employee Info'!$C$2:$J$2,0)),"")</f>
        <v/>
      </c>
      <c r="L1760" s="19" t="str">
        <f>IFERROR(INDEX('Employee Info'!$C$3:$J$200,MATCH(Data7[[#This Row],[Name:]],'Employee Info'!$B$3:$B$200,0),MATCH(Data7[[#Headers],[Phone]],'Employee Info'!$C$2:$J$2,0)),"")</f>
        <v/>
      </c>
      <c r="M1760" s="19" t="str">
        <f>IFERROR(INDEX('Employee Info'!$C$3:$J$200,MATCH(Data7[[#This Row],[Name:]],'Employee Info'!$B$3:$B$200,0),MATCH(Data7[[#Headers],[Tech]],'Employee Info'!$C$2:$J$2,0)),"")</f>
        <v/>
      </c>
      <c r="N1760" s="19" t="str">
        <f>IFERROR(INDEX('Employee Info'!$C$3:$J$200,MATCH(Data7[[#This Row],[Name:]],'Employee Info'!$B$3:$B$200,0),MATCH(Data7[[#Headers],[Other]],'Employee Info'!$C$2:$J$2,0)),"")</f>
        <v/>
      </c>
      <c r="O1760" s="19">
        <f>IFERROR((Data7[[#This Row],[Hours:]]*SUM(Data7[[#This Row],[Rate]:[Other]])),"")</f>
        <v>0</v>
      </c>
      <c r="P1760" s="7" t="str">
        <f>IF(Data7[[#This Row],[WO'#:]]="","Riley #","WO#")</f>
        <v>WO#</v>
      </c>
      <c r="Q1760" s="7">
        <f>IFERROR(WEEKNUM(Data7[[#This Row],[Date:]]),"")</f>
        <v>35</v>
      </c>
      <c r="R1760" s="6">
        <f t="shared" si="81"/>
        <v>45529</v>
      </c>
      <c r="S1760" s="6">
        <f>Data7[[#This Row],[Week Start]]+7</f>
        <v>45536</v>
      </c>
      <c r="T1760" s="7" t="str">
        <f t="shared" si="82"/>
        <v>8/25/2024 - 9/1/2024</v>
      </c>
      <c r="U1760" s="7" t="str">
        <f t="shared" si="83"/>
        <v>Time Card</v>
      </c>
      <c r="V1760" s="8" t="str">
        <f>RIGHT(TEXT(Data7[[#This Row],[Date:]],"mmddyyyy"),4)</f>
        <v>2024</v>
      </c>
      <c r="W1760" s="8" t="str">
        <f>MID(TEXT(Data7[[#This Row],[Date:]],"mmddyyyy"),3,2)</f>
        <v>28</v>
      </c>
      <c r="X1760" s="8" t="str">
        <f>LEFT(TEXT(Data7[[#This Row],[Date:]],"mmddyyyy"),2)</f>
        <v>08</v>
      </c>
      <c r="Y1760" s="6">
        <f>DATE(Data7[[#This Row],[Year]],Data7[[#This Row],[Month]],Data7[[#This Row],[Day]])</f>
        <v>45532</v>
      </c>
    </row>
    <row r="1761" spans="1:25" x14ac:dyDescent="0.3">
      <c r="A1761" s="5">
        <v>45534.536084143518</v>
      </c>
      <c r="B1761" s="7" t="s">
        <v>35</v>
      </c>
      <c r="C1761" s="6" t="s">
        <v>2141</v>
      </c>
      <c r="D1761" s="7" t="s">
        <v>2154</v>
      </c>
      <c r="E1761" s="8">
        <v>2</v>
      </c>
      <c r="F1761" s="7" t="s">
        <v>68</v>
      </c>
      <c r="G1761" s="7" t="s">
        <v>68</v>
      </c>
      <c r="H1761" s="7" t="s">
        <v>2155</v>
      </c>
      <c r="I1761" s="7" t="s">
        <v>44</v>
      </c>
      <c r="J1761" s="19" t="str">
        <f>IFERROR(INDEX('Employee Info'!$C$3:$E$200,MATCH(Data7[[#This Row],[Name:]],'Employee Info'!$B$3:$B$200,0),MATCH(Data7[[#This Row],[Hours Type:]],'Employee Info'!$C$2:$E$2,0)),"")</f>
        <v/>
      </c>
      <c r="K1761" s="19" t="str">
        <f>IFERROR(INDEX('Employee Info'!$C$3:$J$200,MATCH(Data7[[#This Row],[Name:]],'Employee Info'!$B$3:$B$200,0),MATCH(Data7[[#Headers],[Truck]],'Employee Info'!$C$2:$J$2,0)),"")</f>
        <v/>
      </c>
      <c r="L1761" s="19" t="str">
        <f>IFERROR(INDEX('Employee Info'!$C$3:$J$200,MATCH(Data7[[#This Row],[Name:]],'Employee Info'!$B$3:$B$200,0),MATCH(Data7[[#Headers],[Phone]],'Employee Info'!$C$2:$J$2,0)),"")</f>
        <v/>
      </c>
      <c r="M1761" s="19" t="str">
        <f>IFERROR(INDEX('Employee Info'!$C$3:$J$200,MATCH(Data7[[#This Row],[Name:]],'Employee Info'!$B$3:$B$200,0),MATCH(Data7[[#Headers],[Tech]],'Employee Info'!$C$2:$J$2,0)),"")</f>
        <v/>
      </c>
      <c r="N1761" s="19" t="str">
        <f>IFERROR(INDEX('Employee Info'!$C$3:$J$200,MATCH(Data7[[#This Row],[Name:]],'Employee Info'!$B$3:$B$200,0),MATCH(Data7[[#Headers],[Other]],'Employee Info'!$C$2:$J$2,0)),"")</f>
        <v/>
      </c>
      <c r="O1761" s="19">
        <f>IFERROR((Data7[[#This Row],[Hours:]]*SUM(Data7[[#This Row],[Rate]:[Other]])),"")</f>
        <v>0</v>
      </c>
      <c r="P1761" s="7" t="str">
        <f>IF(Data7[[#This Row],[WO'#:]]="","Riley #","WO#")</f>
        <v>Riley #</v>
      </c>
      <c r="Q1761" s="7">
        <f>IFERROR(WEEKNUM(Data7[[#This Row],[Date:]]),"")</f>
        <v>35</v>
      </c>
      <c r="R1761" s="6">
        <f t="shared" si="81"/>
        <v>45529</v>
      </c>
      <c r="S1761" s="6">
        <f>Data7[[#This Row],[Week Start]]+7</f>
        <v>45536</v>
      </c>
      <c r="T1761" s="7" t="str">
        <f t="shared" si="82"/>
        <v>8/25/2024 - 9/1/2024</v>
      </c>
      <c r="U1761" s="7" t="str">
        <f t="shared" si="83"/>
        <v>Time Card</v>
      </c>
      <c r="V1761" s="8" t="str">
        <f>RIGHT(TEXT(Data7[[#This Row],[Date:]],"mmddyyyy"),4)</f>
        <v>2024</v>
      </c>
      <c r="W1761" s="8" t="str">
        <f>MID(TEXT(Data7[[#This Row],[Date:]],"mmddyyyy"),3,2)</f>
        <v>28</v>
      </c>
      <c r="X1761" s="8" t="str">
        <f>LEFT(TEXT(Data7[[#This Row],[Date:]],"mmddyyyy"),2)</f>
        <v>08</v>
      </c>
      <c r="Y1761" s="6">
        <f>DATE(Data7[[#This Row],[Year]],Data7[[#This Row],[Month]],Data7[[#This Row],[Day]])</f>
        <v>45532</v>
      </c>
    </row>
    <row r="1762" spans="1:25" x14ac:dyDescent="0.3">
      <c r="A1762" s="5">
        <v>45534.57954525463</v>
      </c>
      <c r="B1762" s="7" t="s">
        <v>2143</v>
      </c>
      <c r="C1762" s="6" t="s">
        <v>2141</v>
      </c>
      <c r="D1762" s="7" t="s">
        <v>2142</v>
      </c>
      <c r="E1762" s="8">
        <v>8</v>
      </c>
      <c r="F1762" s="7" t="s">
        <v>68</v>
      </c>
      <c r="G1762" s="7" t="s">
        <v>68</v>
      </c>
      <c r="H1762" s="7" t="s">
        <v>1972</v>
      </c>
      <c r="I1762" s="7" t="s">
        <v>44</v>
      </c>
      <c r="J1762" s="19" t="str">
        <f>IFERROR(INDEX('Employee Info'!$C$3:$E$200,MATCH(Data7[[#This Row],[Name:]],'Employee Info'!$B$3:$B$200,0),MATCH(Data7[[#This Row],[Hours Type:]],'Employee Info'!$C$2:$E$2,0)),"")</f>
        <v/>
      </c>
      <c r="K1762" s="19" t="str">
        <f>IFERROR(INDEX('Employee Info'!$C$3:$J$200,MATCH(Data7[[#This Row],[Name:]],'Employee Info'!$B$3:$B$200,0),MATCH(Data7[[#Headers],[Truck]],'Employee Info'!$C$2:$J$2,0)),"")</f>
        <v/>
      </c>
      <c r="L1762" s="19" t="str">
        <f>IFERROR(INDEX('Employee Info'!$C$3:$J$200,MATCH(Data7[[#This Row],[Name:]],'Employee Info'!$B$3:$B$200,0),MATCH(Data7[[#Headers],[Phone]],'Employee Info'!$C$2:$J$2,0)),"")</f>
        <v/>
      </c>
      <c r="M1762" s="19" t="str">
        <f>IFERROR(INDEX('Employee Info'!$C$3:$J$200,MATCH(Data7[[#This Row],[Name:]],'Employee Info'!$B$3:$B$200,0),MATCH(Data7[[#Headers],[Tech]],'Employee Info'!$C$2:$J$2,0)),"")</f>
        <v/>
      </c>
      <c r="N1762" s="19" t="str">
        <f>IFERROR(INDEX('Employee Info'!$C$3:$J$200,MATCH(Data7[[#This Row],[Name:]],'Employee Info'!$B$3:$B$200,0),MATCH(Data7[[#Headers],[Other]],'Employee Info'!$C$2:$J$2,0)),"")</f>
        <v/>
      </c>
      <c r="O1762" s="19">
        <f>IFERROR((Data7[[#This Row],[Hours:]]*SUM(Data7[[#This Row],[Rate]:[Other]])),"")</f>
        <v>0</v>
      </c>
      <c r="P1762" s="7" t="str">
        <f>IF(Data7[[#This Row],[WO'#:]]="","Riley #","WO#")</f>
        <v>Riley #</v>
      </c>
      <c r="Q1762" s="7">
        <f>IFERROR(WEEKNUM(Data7[[#This Row],[Date:]]),"")</f>
        <v>35</v>
      </c>
      <c r="R1762" s="6">
        <f t="shared" si="81"/>
        <v>45529</v>
      </c>
      <c r="S1762" s="6">
        <f>Data7[[#This Row],[Week Start]]+7</f>
        <v>45536</v>
      </c>
      <c r="T1762" s="7" t="str">
        <f t="shared" si="82"/>
        <v>8/25/2024 - 9/1/2024</v>
      </c>
      <c r="U1762" s="7" t="str">
        <f t="shared" si="83"/>
        <v>Time Card</v>
      </c>
      <c r="V1762" s="8" t="str">
        <f>RIGHT(TEXT(Data7[[#This Row],[Date:]],"mmddyyyy"),4)</f>
        <v>2024</v>
      </c>
      <c r="W1762" s="8" t="str">
        <f>MID(TEXT(Data7[[#This Row],[Date:]],"mmddyyyy"),3,2)</f>
        <v>28</v>
      </c>
      <c r="X1762" s="8" t="str">
        <f>LEFT(TEXT(Data7[[#This Row],[Date:]],"mmddyyyy"),2)</f>
        <v>08</v>
      </c>
      <c r="Y1762" s="6">
        <f>DATE(Data7[[#This Row],[Year]],Data7[[#This Row],[Month]],Data7[[#This Row],[Day]])</f>
        <v>45532</v>
      </c>
    </row>
    <row r="1763" spans="1:25" x14ac:dyDescent="0.3">
      <c r="A1763" s="5">
        <v>45534.595382870371</v>
      </c>
      <c r="B1763" s="7" t="s">
        <v>66</v>
      </c>
      <c r="C1763" s="6" t="s">
        <v>2141</v>
      </c>
      <c r="D1763" s="7" t="s">
        <v>2167</v>
      </c>
      <c r="E1763" s="8">
        <v>1</v>
      </c>
      <c r="F1763" s="7" t="s">
        <v>68</v>
      </c>
      <c r="G1763" s="7" t="s">
        <v>68</v>
      </c>
      <c r="H1763" s="7" t="s">
        <v>2155</v>
      </c>
      <c r="I1763" s="7" t="s">
        <v>44</v>
      </c>
      <c r="J1763" s="19" t="str">
        <f>IFERROR(INDEX('Employee Info'!$C$3:$E$200,MATCH(Data7[[#This Row],[Name:]],'Employee Info'!$B$3:$B$200,0),MATCH(Data7[[#This Row],[Hours Type:]],'Employee Info'!$C$2:$E$2,0)),"")</f>
        <v/>
      </c>
      <c r="K1763" s="19" t="str">
        <f>IFERROR(INDEX('Employee Info'!$C$3:$J$200,MATCH(Data7[[#This Row],[Name:]],'Employee Info'!$B$3:$B$200,0),MATCH(Data7[[#Headers],[Truck]],'Employee Info'!$C$2:$J$2,0)),"")</f>
        <v/>
      </c>
      <c r="L1763" s="19" t="str">
        <f>IFERROR(INDEX('Employee Info'!$C$3:$J$200,MATCH(Data7[[#This Row],[Name:]],'Employee Info'!$B$3:$B$200,0),MATCH(Data7[[#Headers],[Phone]],'Employee Info'!$C$2:$J$2,0)),"")</f>
        <v/>
      </c>
      <c r="M1763" s="19" t="str">
        <f>IFERROR(INDEX('Employee Info'!$C$3:$J$200,MATCH(Data7[[#This Row],[Name:]],'Employee Info'!$B$3:$B$200,0),MATCH(Data7[[#Headers],[Tech]],'Employee Info'!$C$2:$J$2,0)),"")</f>
        <v/>
      </c>
      <c r="N1763" s="19" t="str">
        <f>IFERROR(INDEX('Employee Info'!$C$3:$J$200,MATCH(Data7[[#This Row],[Name:]],'Employee Info'!$B$3:$B$200,0),MATCH(Data7[[#Headers],[Other]],'Employee Info'!$C$2:$J$2,0)),"")</f>
        <v/>
      </c>
      <c r="O1763" s="19">
        <f>IFERROR((Data7[[#This Row],[Hours:]]*SUM(Data7[[#This Row],[Rate]:[Other]])),"")</f>
        <v>0</v>
      </c>
      <c r="P1763" s="7" t="str">
        <f>IF(Data7[[#This Row],[WO'#:]]="","Riley #","WO#")</f>
        <v>Riley #</v>
      </c>
      <c r="Q1763" s="7">
        <f>IFERROR(WEEKNUM(Data7[[#This Row],[Date:]]),"")</f>
        <v>35</v>
      </c>
      <c r="R1763" s="6">
        <f t="shared" si="81"/>
        <v>45529</v>
      </c>
      <c r="S1763" s="6">
        <f>Data7[[#This Row],[Week Start]]+7</f>
        <v>45536</v>
      </c>
      <c r="T1763" s="7" t="str">
        <f t="shared" si="82"/>
        <v>8/25/2024 - 9/1/2024</v>
      </c>
      <c r="U1763" s="7" t="str">
        <f t="shared" si="83"/>
        <v>Time Card</v>
      </c>
      <c r="V1763" s="8" t="str">
        <f>RIGHT(TEXT(Data7[[#This Row],[Date:]],"mmddyyyy"),4)</f>
        <v>2024</v>
      </c>
      <c r="W1763" s="8" t="str">
        <f>MID(TEXT(Data7[[#This Row],[Date:]],"mmddyyyy"),3,2)</f>
        <v>28</v>
      </c>
      <c r="X1763" s="8" t="str">
        <f>LEFT(TEXT(Data7[[#This Row],[Date:]],"mmddyyyy"),2)</f>
        <v>08</v>
      </c>
      <c r="Y1763" s="6">
        <f>DATE(Data7[[#This Row],[Year]],Data7[[#This Row],[Month]],Data7[[#This Row],[Day]])</f>
        <v>45532</v>
      </c>
    </row>
    <row r="1764" spans="1:25" x14ac:dyDescent="0.3">
      <c r="A1764" s="5">
        <v>45534.59793113426</v>
      </c>
      <c r="B1764" s="7" t="s">
        <v>66</v>
      </c>
      <c r="C1764" s="6" t="s">
        <v>2141</v>
      </c>
      <c r="D1764" s="7" t="s">
        <v>2168</v>
      </c>
      <c r="E1764" s="8">
        <v>1</v>
      </c>
      <c r="F1764" s="7" t="s">
        <v>68</v>
      </c>
      <c r="G1764" s="7" t="s">
        <v>68</v>
      </c>
      <c r="H1764" s="7" t="s">
        <v>42</v>
      </c>
      <c r="I1764" s="7" t="s">
        <v>44</v>
      </c>
      <c r="J1764" s="19" t="str">
        <f>IFERROR(INDEX('Employee Info'!$C$3:$E$200,MATCH(Data7[[#This Row],[Name:]],'Employee Info'!$B$3:$B$200,0),MATCH(Data7[[#This Row],[Hours Type:]],'Employee Info'!$C$2:$E$2,0)),"")</f>
        <v/>
      </c>
      <c r="K1764" s="19" t="str">
        <f>IFERROR(INDEX('Employee Info'!$C$3:$J$200,MATCH(Data7[[#This Row],[Name:]],'Employee Info'!$B$3:$B$200,0),MATCH(Data7[[#Headers],[Truck]],'Employee Info'!$C$2:$J$2,0)),"")</f>
        <v/>
      </c>
      <c r="L1764" s="19" t="str">
        <f>IFERROR(INDEX('Employee Info'!$C$3:$J$200,MATCH(Data7[[#This Row],[Name:]],'Employee Info'!$B$3:$B$200,0),MATCH(Data7[[#Headers],[Phone]],'Employee Info'!$C$2:$J$2,0)),"")</f>
        <v/>
      </c>
      <c r="M1764" s="19" t="str">
        <f>IFERROR(INDEX('Employee Info'!$C$3:$J$200,MATCH(Data7[[#This Row],[Name:]],'Employee Info'!$B$3:$B$200,0),MATCH(Data7[[#Headers],[Tech]],'Employee Info'!$C$2:$J$2,0)),"")</f>
        <v/>
      </c>
      <c r="N1764" s="19" t="str">
        <f>IFERROR(INDEX('Employee Info'!$C$3:$J$200,MATCH(Data7[[#This Row],[Name:]],'Employee Info'!$B$3:$B$200,0),MATCH(Data7[[#Headers],[Other]],'Employee Info'!$C$2:$J$2,0)),"")</f>
        <v/>
      </c>
      <c r="O1764" s="19">
        <f>IFERROR((Data7[[#This Row],[Hours:]]*SUM(Data7[[#This Row],[Rate]:[Other]])),"")</f>
        <v>0</v>
      </c>
      <c r="P1764" s="7" t="str">
        <f>IF(Data7[[#This Row],[WO'#:]]="","Riley #","WO#")</f>
        <v>Riley #</v>
      </c>
      <c r="Q1764" s="7">
        <f>IFERROR(WEEKNUM(Data7[[#This Row],[Date:]]),"")</f>
        <v>35</v>
      </c>
      <c r="R1764" s="6">
        <f t="shared" si="81"/>
        <v>45529</v>
      </c>
      <c r="S1764" s="6">
        <f>Data7[[#This Row],[Week Start]]+7</f>
        <v>45536</v>
      </c>
      <c r="T1764" s="7" t="str">
        <f t="shared" si="82"/>
        <v>8/25/2024 - 9/1/2024</v>
      </c>
      <c r="U1764" s="7" t="str">
        <f t="shared" si="83"/>
        <v>Time Card</v>
      </c>
      <c r="V1764" s="8" t="str">
        <f>RIGHT(TEXT(Data7[[#This Row],[Date:]],"mmddyyyy"),4)</f>
        <v>2024</v>
      </c>
      <c r="W1764" s="8" t="str">
        <f>MID(TEXT(Data7[[#This Row],[Date:]],"mmddyyyy"),3,2)</f>
        <v>28</v>
      </c>
      <c r="X1764" s="8" t="str">
        <f>LEFT(TEXT(Data7[[#This Row],[Date:]],"mmddyyyy"),2)</f>
        <v>08</v>
      </c>
      <c r="Y1764" s="6">
        <f>DATE(Data7[[#This Row],[Year]],Data7[[#This Row],[Month]],Data7[[#This Row],[Day]])</f>
        <v>45532</v>
      </c>
    </row>
    <row r="1765" spans="1:25" x14ac:dyDescent="0.3">
      <c r="A1765" s="5">
        <v>45534.601686805552</v>
      </c>
      <c r="B1765" s="7" t="s">
        <v>66</v>
      </c>
      <c r="C1765" s="6" t="s">
        <v>2141</v>
      </c>
      <c r="D1765" s="7" t="s">
        <v>2171</v>
      </c>
      <c r="E1765" s="8">
        <v>1</v>
      </c>
      <c r="F1765" s="7">
        <v>7148628</v>
      </c>
      <c r="G1765" s="7" t="s">
        <v>68</v>
      </c>
      <c r="H1765" s="7" t="s">
        <v>756</v>
      </c>
      <c r="I1765" s="7" t="s">
        <v>44</v>
      </c>
      <c r="J1765" s="19" t="str">
        <f>IFERROR(INDEX('Employee Info'!$C$3:$E$200,MATCH(Data7[[#This Row],[Name:]],'Employee Info'!$B$3:$B$200,0),MATCH(Data7[[#This Row],[Hours Type:]],'Employee Info'!$C$2:$E$2,0)),"")</f>
        <v/>
      </c>
      <c r="K1765" s="19" t="str">
        <f>IFERROR(INDEX('Employee Info'!$C$3:$J$200,MATCH(Data7[[#This Row],[Name:]],'Employee Info'!$B$3:$B$200,0),MATCH(Data7[[#Headers],[Truck]],'Employee Info'!$C$2:$J$2,0)),"")</f>
        <v/>
      </c>
      <c r="L1765" s="19" t="str">
        <f>IFERROR(INDEX('Employee Info'!$C$3:$J$200,MATCH(Data7[[#This Row],[Name:]],'Employee Info'!$B$3:$B$200,0),MATCH(Data7[[#Headers],[Phone]],'Employee Info'!$C$2:$J$2,0)),"")</f>
        <v/>
      </c>
      <c r="M1765" s="19" t="str">
        <f>IFERROR(INDEX('Employee Info'!$C$3:$J$200,MATCH(Data7[[#This Row],[Name:]],'Employee Info'!$B$3:$B$200,0),MATCH(Data7[[#Headers],[Tech]],'Employee Info'!$C$2:$J$2,0)),"")</f>
        <v/>
      </c>
      <c r="N1765" s="19" t="str">
        <f>IFERROR(INDEX('Employee Info'!$C$3:$J$200,MATCH(Data7[[#This Row],[Name:]],'Employee Info'!$B$3:$B$200,0),MATCH(Data7[[#Headers],[Other]],'Employee Info'!$C$2:$J$2,0)),"")</f>
        <v/>
      </c>
      <c r="O1765" s="19">
        <f>IFERROR((Data7[[#This Row],[Hours:]]*SUM(Data7[[#This Row],[Rate]:[Other]])),"")</f>
        <v>0</v>
      </c>
      <c r="P1765" s="7" t="str">
        <f>IF(Data7[[#This Row],[WO'#:]]="","Riley #","WO#")</f>
        <v>WO#</v>
      </c>
      <c r="Q1765" s="7">
        <f>IFERROR(WEEKNUM(Data7[[#This Row],[Date:]]),"")</f>
        <v>35</v>
      </c>
      <c r="R1765" s="6">
        <f t="shared" si="81"/>
        <v>45529</v>
      </c>
      <c r="S1765" s="6">
        <f>Data7[[#This Row],[Week Start]]+7</f>
        <v>45536</v>
      </c>
      <c r="T1765" s="7" t="str">
        <f t="shared" si="82"/>
        <v>8/25/2024 - 9/1/2024</v>
      </c>
      <c r="U1765" s="7" t="str">
        <f t="shared" si="83"/>
        <v>Time Card</v>
      </c>
      <c r="V1765" s="8" t="str">
        <f>RIGHT(TEXT(Data7[[#This Row],[Date:]],"mmddyyyy"),4)</f>
        <v>2024</v>
      </c>
      <c r="W1765" s="8" t="str">
        <f>MID(TEXT(Data7[[#This Row],[Date:]],"mmddyyyy"),3,2)</f>
        <v>28</v>
      </c>
      <c r="X1765" s="8" t="str">
        <f>LEFT(TEXT(Data7[[#This Row],[Date:]],"mmddyyyy"),2)</f>
        <v>08</v>
      </c>
      <c r="Y1765" s="6">
        <f>DATE(Data7[[#This Row],[Year]],Data7[[#This Row],[Month]],Data7[[#This Row],[Day]])</f>
        <v>45532</v>
      </c>
    </row>
    <row r="1766" spans="1:25" x14ac:dyDescent="0.3">
      <c r="A1766" s="5">
        <v>45534.604670601853</v>
      </c>
      <c r="B1766" s="7" t="s">
        <v>66</v>
      </c>
      <c r="C1766" s="6" t="s">
        <v>2141</v>
      </c>
      <c r="D1766" s="7" t="s">
        <v>2173</v>
      </c>
      <c r="E1766" s="8">
        <v>1</v>
      </c>
      <c r="F1766" s="7">
        <v>7088147</v>
      </c>
      <c r="G1766" s="7" t="s">
        <v>68</v>
      </c>
      <c r="H1766" s="7" t="s">
        <v>756</v>
      </c>
      <c r="I1766" s="7" t="s">
        <v>44</v>
      </c>
      <c r="J1766" s="19" t="str">
        <f>IFERROR(INDEX('Employee Info'!$C$3:$E$200,MATCH(Data7[[#This Row],[Name:]],'Employee Info'!$B$3:$B$200,0),MATCH(Data7[[#This Row],[Hours Type:]],'Employee Info'!$C$2:$E$2,0)),"")</f>
        <v/>
      </c>
      <c r="K1766" s="19" t="str">
        <f>IFERROR(INDEX('Employee Info'!$C$3:$J$200,MATCH(Data7[[#This Row],[Name:]],'Employee Info'!$B$3:$B$200,0),MATCH(Data7[[#Headers],[Truck]],'Employee Info'!$C$2:$J$2,0)),"")</f>
        <v/>
      </c>
      <c r="L1766" s="19" t="str">
        <f>IFERROR(INDEX('Employee Info'!$C$3:$J$200,MATCH(Data7[[#This Row],[Name:]],'Employee Info'!$B$3:$B$200,0),MATCH(Data7[[#Headers],[Phone]],'Employee Info'!$C$2:$J$2,0)),"")</f>
        <v/>
      </c>
      <c r="M1766" s="19" t="str">
        <f>IFERROR(INDEX('Employee Info'!$C$3:$J$200,MATCH(Data7[[#This Row],[Name:]],'Employee Info'!$B$3:$B$200,0),MATCH(Data7[[#Headers],[Tech]],'Employee Info'!$C$2:$J$2,0)),"")</f>
        <v/>
      </c>
      <c r="N1766" s="19" t="str">
        <f>IFERROR(INDEX('Employee Info'!$C$3:$J$200,MATCH(Data7[[#This Row],[Name:]],'Employee Info'!$B$3:$B$200,0),MATCH(Data7[[#Headers],[Other]],'Employee Info'!$C$2:$J$2,0)),"")</f>
        <v/>
      </c>
      <c r="O1766" s="19">
        <f>IFERROR((Data7[[#This Row],[Hours:]]*SUM(Data7[[#This Row],[Rate]:[Other]])),"")</f>
        <v>0</v>
      </c>
      <c r="P1766" s="7" t="str">
        <f>IF(Data7[[#This Row],[WO'#:]]="","Riley #","WO#")</f>
        <v>WO#</v>
      </c>
      <c r="Q1766" s="7">
        <f>IFERROR(WEEKNUM(Data7[[#This Row],[Date:]]),"")</f>
        <v>35</v>
      </c>
      <c r="R1766" s="6">
        <f t="shared" si="81"/>
        <v>45529</v>
      </c>
      <c r="S1766" s="6">
        <f>Data7[[#This Row],[Week Start]]+7</f>
        <v>45536</v>
      </c>
      <c r="T1766" s="7" t="str">
        <f t="shared" si="82"/>
        <v>8/25/2024 - 9/1/2024</v>
      </c>
      <c r="U1766" s="7" t="str">
        <f t="shared" si="83"/>
        <v>Time Card</v>
      </c>
      <c r="V1766" s="8" t="str">
        <f>RIGHT(TEXT(Data7[[#This Row],[Date:]],"mmddyyyy"),4)</f>
        <v>2024</v>
      </c>
      <c r="W1766" s="8" t="str">
        <f>MID(TEXT(Data7[[#This Row],[Date:]],"mmddyyyy"),3,2)</f>
        <v>28</v>
      </c>
      <c r="X1766" s="8" t="str">
        <f>LEFT(TEXT(Data7[[#This Row],[Date:]],"mmddyyyy"),2)</f>
        <v>08</v>
      </c>
      <c r="Y1766" s="6">
        <f>DATE(Data7[[#This Row],[Year]],Data7[[#This Row],[Month]],Data7[[#This Row],[Day]])</f>
        <v>45532</v>
      </c>
    </row>
    <row r="1767" spans="1:25" x14ac:dyDescent="0.3">
      <c r="A1767" s="5">
        <v>45534.619498726854</v>
      </c>
      <c r="B1767" s="7" t="s">
        <v>66</v>
      </c>
      <c r="C1767" s="6" t="s">
        <v>2141</v>
      </c>
      <c r="D1767" s="7" t="s">
        <v>2178</v>
      </c>
      <c r="E1767" s="8">
        <v>4</v>
      </c>
      <c r="F1767" s="7">
        <v>6984733</v>
      </c>
      <c r="G1767" s="7" t="s">
        <v>68</v>
      </c>
      <c r="H1767" s="7" t="s">
        <v>756</v>
      </c>
      <c r="I1767" s="7" t="s">
        <v>44</v>
      </c>
      <c r="J1767" s="19" t="str">
        <f>IFERROR(INDEX('Employee Info'!$C$3:$E$200,MATCH(Data7[[#This Row],[Name:]],'Employee Info'!$B$3:$B$200,0),MATCH(Data7[[#This Row],[Hours Type:]],'Employee Info'!$C$2:$E$2,0)),"")</f>
        <v/>
      </c>
      <c r="K1767" s="19" t="str">
        <f>IFERROR(INDEX('Employee Info'!$C$3:$J$200,MATCH(Data7[[#This Row],[Name:]],'Employee Info'!$B$3:$B$200,0),MATCH(Data7[[#Headers],[Truck]],'Employee Info'!$C$2:$J$2,0)),"")</f>
        <v/>
      </c>
      <c r="L1767" s="19" t="str">
        <f>IFERROR(INDEX('Employee Info'!$C$3:$J$200,MATCH(Data7[[#This Row],[Name:]],'Employee Info'!$B$3:$B$200,0),MATCH(Data7[[#Headers],[Phone]],'Employee Info'!$C$2:$J$2,0)),"")</f>
        <v/>
      </c>
      <c r="M1767" s="19" t="str">
        <f>IFERROR(INDEX('Employee Info'!$C$3:$J$200,MATCH(Data7[[#This Row],[Name:]],'Employee Info'!$B$3:$B$200,0),MATCH(Data7[[#Headers],[Tech]],'Employee Info'!$C$2:$J$2,0)),"")</f>
        <v/>
      </c>
      <c r="N1767" s="19" t="str">
        <f>IFERROR(INDEX('Employee Info'!$C$3:$J$200,MATCH(Data7[[#This Row],[Name:]],'Employee Info'!$B$3:$B$200,0),MATCH(Data7[[#Headers],[Other]],'Employee Info'!$C$2:$J$2,0)),"")</f>
        <v/>
      </c>
      <c r="O1767" s="19">
        <f>IFERROR((Data7[[#This Row],[Hours:]]*SUM(Data7[[#This Row],[Rate]:[Other]])),"")</f>
        <v>0</v>
      </c>
      <c r="P1767" s="7" t="str">
        <f>IF(Data7[[#This Row],[WO'#:]]="","Riley #","WO#")</f>
        <v>WO#</v>
      </c>
      <c r="Q1767" s="7">
        <f>IFERROR(WEEKNUM(Data7[[#This Row],[Date:]]),"")</f>
        <v>35</v>
      </c>
      <c r="R1767" s="6">
        <f t="shared" si="81"/>
        <v>45529</v>
      </c>
      <c r="S1767" s="6">
        <f>Data7[[#This Row],[Week Start]]+7</f>
        <v>45536</v>
      </c>
      <c r="T1767" s="7" t="str">
        <f t="shared" si="82"/>
        <v>8/25/2024 - 9/1/2024</v>
      </c>
      <c r="U1767" s="7" t="str">
        <f t="shared" si="83"/>
        <v>Time Card</v>
      </c>
      <c r="V1767" s="8" t="str">
        <f>RIGHT(TEXT(Data7[[#This Row],[Date:]],"mmddyyyy"),4)</f>
        <v>2024</v>
      </c>
      <c r="W1767" s="8" t="str">
        <f>MID(TEXT(Data7[[#This Row],[Date:]],"mmddyyyy"),3,2)</f>
        <v>28</v>
      </c>
      <c r="X1767" s="8" t="str">
        <f>LEFT(TEXT(Data7[[#This Row],[Date:]],"mmddyyyy"),2)</f>
        <v>08</v>
      </c>
      <c r="Y1767" s="6">
        <f>DATE(Data7[[#This Row],[Year]],Data7[[#This Row],[Month]],Data7[[#This Row],[Day]])</f>
        <v>45532</v>
      </c>
    </row>
    <row r="1768" spans="1:25" x14ac:dyDescent="0.3">
      <c r="A1768" s="5">
        <v>45534.619537615741</v>
      </c>
      <c r="B1768" s="7" t="s">
        <v>66</v>
      </c>
      <c r="C1768" s="6" t="s">
        <v>2141</v>
      </c>
      <c r="D1768" s="7" t="s">
        <v>2178</v>
      </c>
      <c r="E1768" s="8">
        <v>1</v>
      </c>
      <c r="F1768" s="7">
        <v>6984733</v>
      </c>
      <c r="G1768" s="7" t="s">
        <v>68</v>
      </c>
      <c r="H1768" s="7" t="s">
        <v>756</v>
      </c>
      <c r="I1768" s="7" t="s">
        <v>45</v>
      </c>
      <c r="J1768" s="19" t="str">
        <f>IFERROR(INDEX('Employee Info'!$C$3:$E$200,MATCH(Data7[[#This Row],[Name:]],'Employee Info'!$B$3:$B$200,0),MATCH(Data7[[#This Row],[Hours Type:]],'Employee Info'!$C$2:$E$2,0)),"")</f>
        <v/>
      </c>
      <c r="K1768" s="19" t="str">
        <f>IFERROR(INDEX('Employee Info'!$C$3:$J$200,MATCH(Data7[[#This Row],[Name:]],'Employee Info'!$B$3:$B$200,0),MATCH(Data7[[#Headers],[Truck]],'Employee Info'!$C$2:$J$2,0)),"")</f>
        <v/>
      </c>
      <c r="L1768" s="19" t="str">
        <f>IFERROR(INDEX('Employee Info'!$C$3:$J$200,MATCH(Data7[[#This Row],[Name:]],'Employee Info'!$B$3:$B$200,0),MATCH(Data7[[#Headers],[Phone]],'Employee Info'!$C$2:$J$2,0)),"")</f>
        <v/>
      </c>
      <c r="M1768" s="19" t="str">
        <f>IFERROR(INDEX('Employee Info'!$C$3:$J$200,MATCH(Data7[[#This Row],[Name:]],'Employee Info'!$B$3:$B$200,0),MATCH(Data7[[#Headers],[Tech]],'Employee Info'!$C$2:$J$2,0)),"")</f>
        <v/>
      </c>
      <c r="N1768" s="19" t="str">
        <f>IFERROR(INDEX('Employee Info'!$C$3:$J$200,MATCH(Data7[[#This Row],[Name:]],'Employee Info'!$B$3:$B$200,0),MATCH(Data7[[#Headers],[Other]],'Employee Info'!$C$2:$J$2,0)),"")</f>
        <v/>
      </c>
      <c r="O1768" s="19">
        <f>IFERROR((Data7[[#This Row],[Hours:]]*SUM(Data7[[#This Row],[Rate]:[Other]])),"")</f>
        <v>0</v>
      </c>
      <c r="P1768" s="7" t="str">
        <f>IF(Data7[[#This Row],[WO'#:]]="","Riley #","WO#")</f>
        <v>WO#</v>
      </c>
      <c r="Q1768" s="7">
        <f>IFERROR(WEEKNUM(Data7[[#This Row],[Date:]]),"")</f>
        <v>35</v>
      </c>
      <c r="R1768" s="6">
        <f t="shared" si="81"/>
        <v>45529</v>
      </c>
      <c r="S1768" s="6">
        <f>Data7[[#This Row],[Week Start]]+7</f>
        <v>45536</v>
      </c>
      <c r="T1768" s="7" t="str">
        <f t="shared" si="82"/>
        <v>8/25/2024 - 9/1/2024</v>
      </c>
      <c r="U1768" s="7" t="str">
        <f t="shared" si="83"/>
        <v>Time Card</v>
      </c>
      <c r="V1768" s="8" t="str">
        <f>RIGHT(TEXT(Data7[[#This Row],[Date:]],"mmddyyyy"),4)</f>
        <v>2024</v>
      </c>
      <c r="W1768" s="8" t="str">
        <f>MID(TEXT(Data7[[#This Row],[Date:]],"mmddyyyy"),3,2)</f>
        <v>28</v>
      </c>
      <c r="X1768" s="8" t="str">
        <f>LEFT(TEXT(Data7[[#This Row],[Date:]],"mmddyyyy"),2)</f>
        <v>08</v>
      </c>
      <c r="Y1768" s="6">
        <f>DATE(Data7[[#This Row],[Year]],Data7[[#This Row],[Month]],Data7[[#This Row],[Day]])</f>
        <v>45532</v>
      </c>
    </row>
    <row r="1769" spans="1:25" x14ac:dyDescent="0.3">
      <c r="A1769" s="5">
        <v>45533.551124652775</v>
      </c>
      <c r="B1769" s="7" t="s">
        <v>35</v>
      </c>
      <c r="C1769" s="6" t="s">
        <v>2145</v>
      </c>
      <c r="D1769" s="7" t="s">
        <v>2146</v>
      </c>
      <c r="E1769" s="8">
        <v>4</v>
      </c>
      <c r="F1769" s="7">
        <v>7129674</v>
      </c>
      <c r="G1769" s="7" t="s">
        <v>68</v>
      </c>
      <c r="H1769" s="7" t="s">
        <v>756</v>
      </c>
      <c r="I1769" s="7" t="s">
        <v>44</v>
      </c>
      <c r="J1769" s="19" t="str">
        <f>IFERROR(INDEX('Employee Info'!$C$3:$E$200,MATCH(Data7[[#This Row],[Name:]],'Employee Info'!$B$3:$B$200,0),MATCH(Data7[[#This Row],[Hours Type:]],'Employee Info'!$C$2:$E$2,0)),"")</f>
        <v/>
      </c>
      <c r="K1769" s="19" t="str">
        <f>IFERROR(INDEX('Employee Info'!$C$3:$J$200,MATCH(Data7[[#This Row],[Name:]],'Employee Info'!$B$3:$B$200,0),MATCH(Data7[[#Headers],[Truck]],'Employee Info'!$C$2:$J$2,0)),"")</f>
        <v/>
      </c>
      <c r="L1769" s="19" t="str">
        <f>IFERROR(INDEX('Employee Info'!$C$3:$J$200,MATCH(Data7[[#This Row],[Name:]],'Employee Info'!$B$3:$B$200,0),MATCH(Data7[[#Headers],[Phone]],'Employee Info'!$C$2:$J$2,0)),"")</f>
        <v/>
      </c>
      <c r="M1769" s="19" t="str">
        <f>IFERROR(INDEX('Employee Info'!$C$3:$J$200,MATCH(Data7[[#This Row],[Name:]],'Employee Info'!$B$3:$B$200,0),MATCH(Data7[[#Headers],[Tech]],'Employee Info'!$C$2:$J$2,0)),"")</f>
        <v/>
      </c>
      <c r="N1769" s="19" t="str">
        <f>IFERROR(INDEX('Employee Info'!$C$3:$J$200,MATCH(Data7[[#This Row],[Name:]],'Employee Info'!$B$3:$B$200,0),MATCH(Data7[[#Headers],[Other]],'Employee Info'!$C$2:$J$2,0)),"")</f>
        <v/>
      </c>
      <c r="O1769" s="19">
        <f>IFERROR((Data7[[#This Row],[Hours:]]*SUM(Data7[[#This Row],[Rate]:[Other]])),"")</f>
        <v>0</v>
      </c>
      <c r="P1769" s="7" t="str">
        <f>IF(Data7[[#This Row],[WO'#:]]="","Riley #","WO#")</f>
        <v>WO#</v>
      </c>
      <c r="Q1769" s="7">
        <f>IFERROR(WEEKNUM(Data7[[#This Row],[Date:]]),"")</f>
        <v>35</v>
      </c>
      <c r="R1769" s="6">
        <f t="shared" si="81"/>
        <v>45529</v>
      </c>
      <c r="S1769" s="6">
        <f>Data7[[#This Row],[Week Start]]+7</f>
        <v>45536</v>
      </c>
      <c r="T1769" s="7" t="str">
        <f t="shared" si="82"/>
        <v>8/25/2024 - 9/1/2024</v>
      </c>
      <c r="U1769" s="7" t="str">
        <f t="shared" si="83"/>
        <v>Time Card</v>
      </c>
      <c r="V1769" s="8" t="str">
        <f>RIGHT(TEXT(Data7[[#This Row],[Date:]],"mmddyyyy"),4)</f>
        <v>2024</v>
      </c>
      <c r="W1769" s="8" t="str">
        <f>MID(TEXT(Data7[[#This Row],[Date:]],"mmddyyyy"),3,2)</f>
        <v>29</v>
      </c>
      <c r="X1769" s="8" t="str">
        <f>LEFT(TEXT(Data7[[#This Row],[Date:]],"mmddyyyy"),2)</f>
        <v>08</v>
      </c>
      <c r="Y1769" s="6">
        <f>DATE(Data7[[#This Row],[Year]],Data7[[#This Row],[Month]],Data7[[#This Row],[Day]])</f>
        <v>45533</v>
      </c>
    </row>
    <row r="1770" spans="1:25" x14ac:dyDescent="0.3">
      <c r="A1770" s="5">
        <v>45533.551532060184</v>
      </c>
      <c r="B1770" s="7" t="s">
        <v>35</v>
      </c>
      <c r="C1770" s="6" t="s">
        <v>2145</v>
      </c>
      <c r="D1770" s="7" t="s">
        <v>2144</v>
      </c>
      <c r="E1770" s="8">
        <v>3</v>
      </c>
      <c r="F1770" s="7">
        <v>7088147</v>
      </c>
      <c r="G1770" s="7" t="s">
        <v>68</v>
      </c>
      <c r="H1770" s="7" t="s">
        <v>756</v>
      </c>
      <c r="I1770" s="7" t="s">
        <v>44</v>
      </c>
      <c r="J1770" s="19" t="str">
        <f>IFERROR(INDEX('Employee Info'!$C$3:$E$200,MATCH(Data7[[#This Row],[Name:]],'Employee Info'!$B$3:$B$200,0),MATCH(Data7[[#This Row],[Hours Type:]],'Employee Info'!$C$2:$E$2,0)),"")</f>
        <v/>
      </c>
      <c r="K1770" s="19" t="str">
        <f>IFERROR(INDEX('Employee Info'!$C$3:$J$200,MATCH(Data7[[#This Row],[Name:]],'Employee Info'!$B$3:$B$200,0),MATCH(Data7[[#Headers],[Truck]],'Employee Info'!$C$2:$J$2,0)),"")</f>
        <v/>
      </c>
      <c r="L1770" s="19" t="str">
        <f>IFERROR(INDEX('Employee Info'!$C$3:$J$200,MATCH(Data7[[#This Row],[Name:]],'Employee Info'!$B$3:$B$200,0),MATCH(Data7[[#Headers],[Phone]],'Employee Info'!$C$2:$J$2,0)),"")</f>
        <v/>
      </c>
      <c r="M1770" s="19" t="str">
        <f>IFERROR(INDEX('Employee Info'!$C$3:$J$200,MATCH(Data7[[#This Row],[Name:]],'Employee Info'!$B$3:$B$200,0),MATCH(Data7[[#Headers],[Tech]],'Employee Info'!$C$2:$J$2,0)),"")</f>
        <v/>
      </c>
      <c r="N1770" s="19" t="str">
        <f>IFERROR(INDEX('Employee Info'!$C$3:$J$200,MATCH(Data7[[#This Row],[Name:]],'Employee Info'!$B$3:$B$200,0),MATCH(Data7[[#Headers],[Other]],'Employee Info'!$C$2:$J$2,0)),"")</f>
        <v/>
      </c>
      <c r="O1770" s="19">
        <f>IFERROR((Data7[[#This Row],[Hours:]]*SUM(Data7[[#This Row],[Rate]:[Other]])),"")</f>
        <v>0</v>
      </c>
      <c r="P1770" s="7" t="str">
        <f>IF(Data7[[#This Row],[WO'#:]]="","Riley #","WO#")</f>
        <v>WO#</v>
      </c>
      <c r="Q1770" s="7">
        <f>IFERROR(WEEKNUM(Data7[[#This Row],[Date:]]),"")</f>
        <v>35</v>
      </c>
      <c r="R1770" s="6">
        <f t="shared" si="81"/>
        <v>45529</v>
      </c>
      <c r="S1770" s="6">
        <f>Data7[[#This Row],[Week Start]]+7</f>
        <v>45536</v>
      </c>
      <c r="T1770" s="7" t="str">
        <f t="shared" si="82"/>
        <v>8/25/2024 - 9/1/2024</v>
      </c>
      <c r="U1770" s="7" t="str">
        <f t="shared" si="83"/>
        <v>Time Card</v>
      </c>
      <c r="V1770" s="8" t="str">
        <f>RIGHT(TEXT(Data7[[#This Row],[Date:]],"mmddyyyy"),4)</f>
        <v>2024</v>
      </c>
      <c r="W1770" s="8" t="str">
        <f>MID(TEXT(Data7[[#This Row],[Date:]],"mmddyyyy"),3,2)</f>
        <v>29</v>
      </c>
      <c r="X1770" s="8" t="str">
        <f>LEFT(TEXT(Data7[[#This Row],[Date:]],"mmddyyyy"),2)</f>
        <v>08</v>
      </c>
      <c r="Y1770" s="6">
        <f>DATE(Data7[[#This Row],[Year]],Data7[[#This Row],[Month]],Data7[[#This Row],[Day]])</f>
        <v>45533</v>
      </c>
    </row>
    <row r="1771" spans="1:25" x14ac:dyDescent="0.3">
      <c r="A1771" s="5">
        <v>45533.552208796296</v>
      </c>
      <c r="B1771" s="7" t="s">
        <v>35</v>
      </c>
      <c r="C1771" s="6" t="s">
        <v>2145</v>
      </c>
      <c r="D1771" s="7" t="s">
        <v>2147</v>
      </c>
      <c r="E1771" s="8">
        <v>1</v>
      </c>
      <c r="F1771" s="7" t="s">
        <v>68</v>
      </c>
      <c r="G1771" s="7" t="s">
        <v>68</v>
      </c>
      <c r="H1771" s="7" t="s">
        <v>2148</v>
      </c>
      <c r="I1771" s="7" t="s">
        <v>44</v>
      </c>
      <c r="J1771" s="19" t="str">
        <f>IFERROR(INDEX('Employee Info'!$C$3:$E$200,MATCH(Data7[[#This Row],[Name:]],'Employee Info'!$B$3:$B$200,0),MATCH(Data7[[#This Row],[Hours Type:]],'Employee Info'!$C$2:$E$2,0)),"")</f>
        <v/>
      </c>
      <c r="K1771" s="19" t="str">
        <f>IFERROR(INDEX('Employee Info'!$C$3:$J$200,MATCH(Data7[[#This Row],[Name:]],'Employee Info'!$B$3:$B$200,0),MATCH(Data7[[#Headers],[Truck]],'Employee Info'!$C$2:$J$2,0)),"")</f>
        <v/>
      </c>
      <c r="L1771" s="19" t="str">
        <f>IFERROR(INDEX('Employee Info'!$C$3:$J$200,MATCH(Data7[[#This Row],[Name:]],'Employee Info'!$B$3:$B$200,0),MATCH(Data7[[#Headers],[Phone]],'Employee Info'!$C$2:$J$2,0)),"")</f>
        <v/>
      </c>
      <c r="M1771" s="19" t="str">
        <f>IFERROR(INDEX('Employee Info'!$C$3:$J$200,MATCH(Data7[[#This Row],[Name:]],'Employee Info'!$B$3:$B$200,0),MATCH(Data7[[#Headers],[Tech]],'Employee Info'!$C$2:$J$2,0)),"")</f>
        <v/>
      </c>
      <c r="N1771" s="19" t="str">
        <f>IFERROR(INDEX('Employee Info'!$C$3:$J$200,MATCH(Data7[[#This Row],[Name:]],'Employee Info'!$B$3:$B$200,0),MATCH(Data7[[#Headers],[Other]],'Employee Info'!$C$2:$J$2,0)),"")</f>
        <v/>
      </c>
      <c r="O1771" s="19">
        <f>IFERROR((Data7[[#This Row],[Hours:]]*SUM(Data7[[#This Row],[Rate]:[Other]])),"")</f>
        <v>0</v>
      </c>
      <c r="P1771" s="7" t="str">
        <f>IF(Data7[[#This Row],[WO'#:]]="","Riley #","WO#")</f>
        <v>Riley #</v>
      </c>
      <c r="Q1771" s="7">
        <f>IFERROR(WEEKNUM(Data7[[#This Row],[Date:]]),"")</f>
        <v>35</v>
      </c>
      <c r="R1771" s="6">
        <f t="shared" si="81"/>
        <v>45529</v>
      </c>
      <c r="S1771" s="6">
        <f>Data7[[#This Row],[Week Start]]+7</f>
        <v>45536</v>
      </c>
      <c r="T1771" s="7" t="str">
        <f t="shared" si="82"/>
        <v>8/25/2024 - 9/1/2024</v>
      </c>
      <c r="U1771" s="7" t="str">
        <f t="shared" si="83"/>
        <v>Time Card</v>
      </c>
      <c r="V1771" s="8" t="str">
        <f>RIGHT(TEXT(Data7[[#This Row],[Date:]],"mmddyyyy"),4)</f>
        <v>2024</v>
      </c>
      <c r="W1771" s="8" t="str">
        <f>MID(TEXT(Data7[[#This Row],[Date:]],"mmddyyyy"),3,2)</f>
        <v>29</v>
      </c>
      <c r="X1771" s="8" t="str">
        <f>LEFT(TEXT(Data7[[#This Row],[Date:]],"mmddyyyy"),2)</f>
        <v>08</v>
      </c>
      <c r="Y1771" s="6">
        <f>DATE(Data7[[#This Row],[Year]],Data7[[#This Row],[Month]],Data7[[#This Row],[Day]])</f>
        <v>45533</v>
      </c>
    </row>
    <row r="1772" spans="1:25" x14ac:dyDescent="0.3">
      <c r="A1772" s="5">
        <v>45533.556640277777</v>
      </c>
      <c r="B1772" s="7" t="s">
        <v>31</v>
      </c>
      <c r="C1772" s="6" t="s">
        <v>2145</v>
      </c>
      <c r="D1772" s="7" t="s">
        <v>1959</v>
      </c>
      <c r="E1772" s="8">
        <v>7</v>
      </c>
      <c r="F1772" s="7">
        <v>7088147</v>
      </c>
      <c r="G1772" s="7" t="s">
        <v>68</v>
      </c>
      <c r="H1772" s="7" t="s">
        <v>756</v>
      </c>
      <c r="I1772" s="7" t="s">
        <v>44</v>
      </c>
      <c r="J1772" s="19" t="str">
        <f>IFERROR(INDEX('Employee Info'!$C$3:$E$200,MATCH(Data7[[#This Row],[Name:]],'Employee Info'!$B$3:$B$200,0),MATCH(Data7[[#This Row],[Hours Type:]],'Employee Info'!$C$2:$E$2,0)),"")</f>
        <v/>
      </c>
      <c r="K1772" s="19" t="str">
        <f>IFERROR(INDEX('Employee Info'!$C$3:$J$200,MATCH(Data7[[#This Row],[Name:]],'Employee Info'!$B$3:$B$200,0),MATCH(Data7[[#Headers],[Truck]],'Employee Info'!$C$2:$J$2,0)),"")</f>
        <v/>
      </c>
      <c r="L1772" s="19" t="str">
        <f>IFERROR(INDEX('Employee Info'!$C$3:$J$200,MATCH(Data7[[#This Row],[Name:]],'Employee Info'!$B$3:$B$200,0),MATCH(Data7[[#Headers],[Phone]],'Employee Info'!$C$2:$J$2,0)),"")</f>
        <v/>
      </c>
      <c r="M1772" s="19" t="str">
        <f>IFERROR(INDEX('Employee Info'!$C$3:$J$200,MATCH(Data7[[#This Row],[Name:]],'Employee Info'!$B$3:$B$200,0),MATCH(Data7[[#Headers],[Tech]],'Employee Info'!$C$2:$J$2,0)),"")</f>
        <v/>
      </c>
      <c r="N1772" s="19" t="str">
        <f>IFERROR(INDEX('Employee Info'!$C$3:$J$200,MATCH(Data7[[#This Row],[Name:]],'Employee Info'!$B$3:$B$200,0),MATCH(Data7[[#Headers],[Other]],'Employee Info'!$C$2:$J$2,0)),"")</f>
        <v/>
      </c>
      <c r="O1772" s="19">
        <f>IFERROR((Data7[[#This Row],[Hours:]]*SUM(Data7[[#This Row],[Rate]:[Other]])),"")</f>
        <v>0</v>
      </c>
      <c r="P1772" s="7" t="str">
        <f>IF(Data7[[#This Row],[WO'#:]]="","Riley #","WO#")</f>
        <v>WO#</v>
      </c>
      <c r="Q1772" s="7">
        <f>IFERROR(WEEKNUM(Data7[[#This Row],[Date:]]),"")</f>
        <v>35</v>
      </c>
      <c r="R1772" s="6">
        <f t="shared" si="81"/>
        <v>45529</v>
      </c>
      <c r="S1772" s="6">
        <f>Data7[[#This Row],[Week Start]]+7</f>
        <v>45536</v>
      </c>
      <c r="T1772" s="7" t="str">
        <f t="shared" si="82"/>
        <v>8/25/2024 - 9/1/2024</v>
      </c>
      <c r="U1772" s="7" t="str">
        <f t="shared" si="83"/>
        <v>Time Card</v>
      </c>
      <c r="V1772" s="8" t="str">
        <f>RIGHT(TEXT(Data7[[#This Row],[Date:]],"mmddyyyy"),4)</f>
        <v>2024</v>
      </c>
      <c r="W1772" s="8" t="str">
        <f>MID(TEXT(Data7[[#This Row],[Date:]],"mmddyyyy"),3,2)</f>
        <v>29</v>
      </c>
      <c r="X1772" s="8" t="str">
        <f>LEFT(TEXT(Data7[[#This Row],[Date:]],"mmddyyyy"),2)</f>
        <v>08</v>
      </c>
      <c r="Y1772" s="6">
        <f>DATE(Data7[[#This Row],[Year]],Data7[[#This Row],[Month]],Data7[[#This Row],[Day]])</f>
        <v>45533</v>
      </c>
    </row>
    <row r="1773" spans="1:25" x14ac:dyDescent="0.3">
      <c r="A1773" s="5">
        <v>45533.58016597222</v>
      </c>
      <c r="B1773" s="7" t="s">
        <v>34</v>
      </c>
      <c r="C1773" s="6" t="s">
        <v>2145</v>
      </c>
      <c r="D1773" s="7" t="s">
        <v>2150</v>
      </c>
      <c r="E1773" s="8">
        <v>8</v>
      </c>
      <c r="F1773" s="7" t="s">
        <v>68</v>
      </c>
      <c r="G1773" s="7" t="s">
        <v>68</v>
      </c>
      <c r="H1773" s="7" t="s">
        <v>42</v>
      </c>
      <c r="I1773" s="7" t="s">
        <v>44</v>
      </c>
      <c r="J1773" s="19" t="str">
        <f>IFERROR(INDEX('Employee Info'!$C$3:$E$200,MATCH(Data7[[#This Row],[Name:]],'Employee Info'!$B$3:$B$200,0),MATCH(Data7[[#This Row],[Hours Type:]],'Employee Info'!$C$2:$E$2,0)),"")</f>
        <v/>
      </c>
      <c r="K1773" s="19" t="str">
        <f>IFERROR(INDEX('Employee Info'!$C$3:$J$200,MATCH(Data7[[#This Row],[Name:]],'Employee Info'!$B$3:$B$200,0),MATCH(Data7[[#Headers],[Truck]],'Employee Info'!$C$2:$J$2,0)),"")</f>
        <v/>
      </c>
      <c r="L1773" s="19" t="str">
        <f>IFERROR(INDEX('Employee Info'!$C$3:$J$200,MATCH(Data7[[#This Row],[Name:]],'Employee Info'!$B$3:$B$200,0),MATCH(Data7[[#Headers],[Phone]],'Employee Info'!$C$2:$J$2,0)),"")</f>
        <v/>
      </c>
      <c r="M1773" s="19" t="str">
        <f>IFERROR(INDEX('Employee Info'!$C$3:$J$200,MATCH(Data7[[#This Row],[Name:]],'Employee Info'!$B$3:$B$200,0),MATCH(Data7[[#Headers],[Tech]],'Employee Info'!$C$2:$J$2,0)),"")</f>
        <v/>
      </c>
      <c r="N1773" s="19" t="str">
        <f>IFERROR(INDEX('Employee Info'!$C$3:$J$200,MATCH(Data7[[#This Row],[Name:]],'Employee Info'!$B$3:$B$200,0),MATCH(Data7[[#Headers],[Other]],'Employee Info'!$C$2:$J$2,0)),"")</f>
        <v/>
      </c>
      <c r="O1773" s="19">
        <f>IFERROR((Data7[[#This Row],[Hours:]]*SUM(Data7[[#This Row],[Rate]:[Other]])),"")</f>
        <v>0</v>
      </c>
      <c r="P1773" s="7" t="str">
        <f>IF(Data7[[#This Row],[WO'#:]]="","Riley #","WO#")</f>
        <v>Riley #</v>
      </c>
      <c r="Q1773" s="7">
        <f>IFERROR(WEEKNUM(Data7[[#This Row],[Date:]]),"")</f>
        <v>35</v>
      </c>
      <c r="R1773" s="6">
        <f t="shared" si="81"/>
        <v>45529</v>
      </c>
      <c r="S1773" s="6">
        <f>Data7[[#This Row],[Week Start]]+7</f>
        <v>45536</v>
      </c>
      <c r="T1773" s="7" t="str">
        <f t="shared" si="82"/>
        <v>8/25/2024 - 9/1/2024</v>
      </c>
      <c r="U1773" s="7" t="str">
        <f t="shared" si="83"/>
        <v>Time Card</v>
      </c>
      <c r="V1773" s="8" t="str">
        <f>RIGHT(TEXT(Data7[[#This Row],[Date:]],"mmddyyyy"),4)</f>
        <v>2024</v>
      </c>
      <c r="W1773" s="8" t="str">
        <f>MID(TEXT(Data7[[#This Row],[Date:]],"mmddyyyy"),3,2)</f>
        <v>29</v>
      </c>
      <c r="X1773" s="8" t="str">
        <f>LEFT(TEXT(Data7[[#This Row],[Date:]],"mmddyyyy"),2)</f>
        <v>08</v>
      </c>
      <c r="Y1773" s="6">
        <f>DATE(Data7[[#This Row],[Year]],Data7[[#This Row],[Month]],Data7[[#This Row],[Day]])</f>
        <v>45533</v>
      </c>
    </row>
    <row r="1774" spans="1:25" x14ac:dyDescent="0.3">
      <c r="A1774" s="5">
        <v>45533.58098726852</v>
      </c>
      <c r="B1774" s="7" t="s">
        <v>2143</v>
      </c>
      <c r="C1774" s="6" t="s">
        <v>2145</v>
      </c>
      <c r="D1774" s="7" t="s">
        <v>2150</v>
      </c>
      <c r="E1774" s="8">
        <v>8</v>
      </c>
      <c r="F1774" s="7" t="s">
        <v>68</v>
      </c>
      <c r="G1774" s="7" t="s">
        <v>68</v>
      </c>
      <c r="H1774" s="7" t="s">
        <v>42</v>
      </c>
      <c r="I1774" s="7" t="s">
        <v>44</v>
      </c>
      <c r="J1774" s="19" t="str">
        <f>IFERROR(INDEX('Employee Info'!$C$3:$E$200,MATCH(Data7[[#This Row],[Name:]],'Employee Info'!$B$3:$B$200,0),MATCH(Data7[[#This Row],[Hours Type:]],'Employee Info'!$C$2:$E$2,0)),"")</f>
        <v/>
      </c>
      <c r="K1774" s="19" t="str">
        <f>IFERROR(INDEX('Employee Info'!$C$3:$J$200,MATCH(Data7[[#This Row],[Name:]],'Employee Info'!$B$3:$B$200,0),MATCH(Data7[[#Headers],[Truck]],'Employee Info'!$C$2:$J$2,0)),"")</f>
        <v/>
      </c>
      <c r="L1774" s="19" t="str">
        <f>IFERROR(INDEX('Employee Info'!$C$3:$J$200,MATCH(Data7[[#This Row],[Name:]],'Employee Info'!$B$3:$B$200,0),MATCH(Data7[[#Headers],[Phone]],'Employee Info'!$C$2:$J$2,0)),"")</f>
        <v/>
      </c>
      <c r="M1774" s="19" t="str">
        <f>IFERROR(INDEX('Employee Info'!$C$3:$J$200,MATCH(Data7[[#This Row],[Name:]],'Employee Info'!$B$3:$B$200,0),MATCH(Data7[[#Headers],[Tech]],'Employee Info'!$C$2:$J$2,0)),"")</f>
        <v/>
      </c>
      <c r="N1774" s="19" t="str">
        <f>IFERROR(INDEX('Employee Info'!$C$3:$J$200,MATCH(Data7[[#This Row],[Name:]],'Employee Info'!$B$3:$B$200,0),MATCH(Data7[[#Headers],[Other]],'Employee Info'!$C$2:$J$2,0)),"")</f>
        <v/>
      </c>
      <c r="O1774" s="19">
        <f>IFERROR((Data7[[#This Row],[Hours:]]*SUM(Data7[[#This Row],[Rate]:[Other]])),"")</f>
        <v>0</v>
      </c>
      <c r="P1774" s="7" t="str">
        <f>IF(Data7[[#This Row],[WO'#:]]="","Riley #","WO#")</f>
        <v>Riley #</v>
      </c>
      <c r="Q1774" s="7">
        <f>IFERROR(WEEKNUM(Data7[[#This Row],[Date:]]),"")</f>
        <v>35</v>
      </c>
      <c r="R1774" s="6">
        <f t="shared" si="81"/>
        <v>45529</v>
      </c>
      <c r="S1774" s="6">
        <f>Data7[[#This Row],[Week Start]]+7</f>
        <v>45536</v>
      </c>
      <c r="T1774" s="7" t="str">
        <f t="shared" si="82"/>
        <v>8/25/2024 - 9/1/2024</v>
      </c>
      <c r="U1774" s="7" t="str">
        <f t="shared" si="83"/>
        <v>Time Card</v>
      </c>
      <c r="V1774" s="8" t="str">
        <f>RIGHT(TEXT(Data7[[#This Row],[Date:]],"mmddyyyy"),4)</f>
        <v>2024</v>
      </c>
      <c r="W1774" s="8" t="str">
        <f>MID(TEXT(Data7[[#This Row],[Date:]],"mmddyyyy"),3,2)</f>
        <v>29</v>
      </c>
      <c r="X1774" s="8" t="str">
        <f>LEFT(TEXT(Data7[[#This Row],[Date:]],"mmddyyyy"),2)</f>
        <v>08</v>
      </c>
      <c r="Y1774" s="6">
        <f>DATE(Data7[[#This Row],[Year]],Data7[[#This Row],[Month]],Data7[[#This Row],[Day]])</f>
        <v>45533</v>
      </c>
    </row>
    <row r="1775" spans="1:25" x14ac:dyDescent="0.3">
      <c r="A1775" s="5">
        <v>45533.581817013888</v>
      </c>
      <c r="B1775" s="7" t="s">
        <v>31</v>
      </c>
      <c r="C1775" s="6" t="s">
        <v>2145</v>
      </c>
      <c r="D1775" s="7" t="s">
        <v>2149</v>
      </c>
      <c r="E1775" s="8">
        <v>1</v>
      </c>
      <c r="F1775" s="7" t="s">
        <v>68</v>
      </c>
      <c r="G1775" s="7" t="s">
        <v>68</v>
      </c>
      <c r="H1775" s="7" t="s">
        <v>2148</v>
      </c>
      <c r="I1775" s="7" t="s">
        <v>44</v>
      </c>
      <c r="J1775" s="19" t="str">
        <f>IFERROR(INDEX('Employee Info'!$C$3:$E$200,MATCH(Data7[[#This Row],[Name:]],'Employee Info'!$B$3:$B$200,0),MATCH(Data7[[#This Row],[Hours Type:]],'Employee Info'!$C$2:$E$2,0)),"")</f>
        <v/>
      </c>
      <c r="K1775" s="19" t="str">
        <f>IFERROR(INDEX('Employee Info'!$C$3:$J$200,MATCH(Data7[[#This Row],[Name:]],'Employee Info'!$B$3:$B$200,0),MATCH(Data7[[#Headers],[Truck]],'Employee Info'!$C$2:$J$2,0)),"")</f>
        <v/>
      </c>
      <c r="L1775" s="19" t="str">
        <f>IFERROR(INDEX('Employee Info'!$C$3:$J$200,MATCH(Data7[[#This Row],[Name:]],'Employee Info'!$B$3:$B$200,0),MATCH(Data7[[#Headers],[Phone]],'Employee Info'!$C$2:$J$2,0)),"")</f>
        <v/>
      </c>
      <c r="M1775" s="19" t="str">
        <f>IFERROR(INDEX('Employee Info'!$C$3:$J$200,MATCH(Data7[[#This Row],[Name:]],'Employee Info'!$B$3:$B$200,0),MATCH(Data7[[#Headers],[Tech]],'Employee Info'!$C$2:$J$2,0)),"")</f>
        <v/>
      </c>
      <c r="N1775" s="19" t="str">
        <f>IFERROR(INDEX('Employee Info'!$C$3:$J$200,MATCH(Data7[[#This Row],[Name:]],'Employee Info'!$B$3:$B$200,0),MATCH(Data7[[#Headers],[Other]],'Employee Info'!$C$2:$J$2,0)),"")</f>
        <v/>
      </c>
      <c r="O1775" s="19">
        <f>IFERROR((Data7[[#This Row],[Hours:]]*SUM(Data7[[#This Row],[Rate]:[Other]])),"")</f>
        <v>0</v>
      </c>
      <c r="P1775" s="7" t="str">
        <f>IF(Data7[[#This Row],[WO'#:]]="","Riley #","WO#")</f>
        <v>Riley #</v>
      </c>
      <c r="Q1775" s="7">
        <f>IFERROR(WEEKNUM(Data7[[#This Row],[Date:]]),"")</f>
        <v>35</v>
      </c>
      <c r="R1775" s="6">
        <f t="shared" si="81"/>
        <v>45529</v>
      </c>
      <c r="S1775" s="6">
        <f>Data7[[#This Row],[Week Start]]+7</f>
        <v>45536</v>
      </c>
      <c r="T1775" s="7" t="str">
        <f t="shared" si="82"/>
        <v>8/25/2024 - 9/1/2024</v>
      </c>
      <c r="U1775" s="7" t="str">
        <f t="shared" si="83"/>
        <v>Time Card</v>
      </c>
      <c r="V1775" s="8" t="str">
        <f>RIGHT(TEXT(Data7[[#This Row],[Date:]],"mmddyyyy"),4)</f>
        <v>2024</v>
      </c>
      <c r="W1775" s="8" t="str">
        <f>MID(TEXT(Data7[[#This Row],[Date:]],"mmddyyyy"),3,2)</f>
        <v>29</v>
      </c>
      <c r="X1775" s="8" t="str">
        <f>LEFT(TEXT(Data7[[#This Row],[Date:]],"mmddyyyy"),2)</f>
        <v>08</v>
      </c>
      <c r="Y1775" s="6">
        <f>DATE(Data7[[#This Row],[Year]],Data7[[#This Row],[Month]],Data7[[#This Row],[Day]])</f>
        <v>45533</v>
      </c>
    </row>
    <row r="1776" spans="1:25" x14ac:dyDescent="0.3">
      <c r="A1776" s="5">
        <v>45533.588746064815</v>
      </c>
      <c r="B1776" s="7" t="s">
        <v>23</v>
      </c>
      <c r="C1776" s="6" t="s">
        <v>2145</v>
      </c>
      <c r="D1776" s="7" t="s">
        <v>1881</v>
      </c>
      <c r="E1776" s="8">
        <v>8</v>
      </c>
      <c r="F1776" s="7" t="s">
        <v>68</v>
      </c>
      <c r="G1776" s="7" t="s">
        <v>68</v>
      </c>
      <c r="H1776" s="7" t="s">
        <v>649</v>
      </c>
      <c r="I1776" s="7" t="s">
        <v>44</v>
      </c>
      <c r="J1776" s="19" t="str">
        <f>IFERROR(INDEX('Employee Info'!$C$3:$E$200,MATCH(Data7[[#This Row],[Name:]],'Employee Info'!$B$3:$B$200,0),MATCH(Data7[[#This Row],[Hours Type:]],'Employee Info'!$C$2:$E$2,0)),"")</f>
        <v/>
      </c>
      <c r="K1776" s="19" t="str">
        <f>IFERROR(INDEX('Employee Info'!$C$3:$J$200,MATCH(Data7[[#This Row],[Name:]],'Employee Info'!$B$3:$B$200,0),MATCH(Data7[[#Headers],[Truck]],'Employee Info'!$C$2:$J$2,0)),"")</f>
        <v/>
      </c>
      <c r="L1776" s="19" t="str">
        <f>IFERROR(INDEX('Employee Info'!$C$3:$J$200,MATCH(Data7[[#This Row],[Name:]],'Employee Info'!$B$3:$B$200,0),MATCH(Data7[[#Headers],[Phone]],'Employee Info'!$C$2:$J$2,0)),"")</f>
        <v/>
      </c>
      <c r="M1776" s="19" t="str">
        <f>IFERROR(INDEX('Employee Info'!$C$3:$J$200,MATCH(Data7[[#This Row],[Name:]],'Employee Info'!$B$3:$B$200,0),MATCH(Data7[[#Headers],[Tech]],'Employee Info'!$C$2:$J$2,0)),"")</f>
        <v/>
      </c>
      <c r="N1776" s="19" t="str">
        <f>IFERROR(INDEX('Employee Info'!$C$3:$J$200,MATCH(Data7[[#This Row],[Name:]],'Employee Info'!$B$3:$B$200,0),MATCH(Data7[[#Headers],[Other]],'Employee Info'!$C$2:$J$2,0)),"")</f>
        <v/>
      </c>
      <c r="O1776" s="19">
        <f>IFERROR((Data7[[#This Row],[Hours:]]*SUM(Data7[[#This Row],[Rate]:[Other]])),"")</f>
        <v>0</v>
      </c>
      <c r="P1776" s="7" t="str">
        <f>IF(Data7[[#This Row],[WO'#:]]="","Riley #","WO#")</f>
        <v>Riley #</v>
      </c>
      <c r="Q1776" s="7">
        <f>IFERROR(WEEKNUM(Data7[[#This Row],[Date:]]),"")</f>
        <v>35</v>
      </c>
      <c r="R1776" s="6">
        <f t="shared" si="81"/>
        <v>45529</v>
      </c>
      <c r="S1776" s="6">
        <f>Data7[[#This Row],[Week Start]]+7</f>
        <v>45536</v>
      </c>
      <c r="T1776" s="7" t="str">
        <f t="shared" si="82"/>
        <v>8/25/2024 - 9/1/2024</v>
      </c>
      <c r="U1776" s="7" t="str">
        <f t="shared" si="83"/>
        <v>Time Card</v>
      </c>
      <c r="V1776" s="8" t="str">
        <f>RIGHT(TEXT(Data7[[#This Row],[Date:]],"mmddyyyy"),4)</f>
        <v>2024</v>
      </c>
      <c r="W1776" s="8" t="str">
        <f>MID(TEXT(Data7[[#This Row],[Date:]],"mmddyyyy"),3,2)</f>
        <v>29</v>
      </c>
      <c r="X1776" s="8" t="str">
        <f>LEFT(TEXT(Data7[[#This Row],[Date:]],"mmddyyyy"),2)</f>
        <v>08</v>
      </c>
      <c r="Y1776" s="6">
        <f>DATE(Data7[[#This Row],[Year]],Data7[[#This Row],[Month]],Data7[[#This Row],[Day]])</f>
        <v>45533</v>
      </c>
    </row>
    <row r="1777" spans="1:25" x14ac:dyDescent="0.3">
      <c r="A1777" s="5">
        <v>45534.595456365743</v>
      </c>
      <c r="B1777" s="7" t="s">
        <v>66</v>
      </c>
      <c r="C1777" s="6" t="s">
        <v>2145</v>
      </c>
      <c r="D1777" s="7" t="s">
        <v>2167</v>
      </c>
      <c r="E1777" s="8">
        <v>1</v>
      </c>
      <c r="F1777" s="7" t="s">
        <v>68</v>
      </c>
      <c r="G1777" s="7" t="s">
        <v>68</v>
      </c>
      <c r="H1777" s="7" t="s">
        <v>2155</v>
      </c>
      <c r="I1777" s="7" t="s">
        <v>44</v>
      </c>
      <c r="J1777" s="19" t="str">
        <f>IFERROR(INDEX('Employee Info'!$C$3:$E$200,MATCH(Data7[[#This Row],[Name:]],'Employee Info'!$B$3:$B$200,0),MATCH(Data7[[#This Row],[Hours Type:]],'Employee Info'!$C$2:$E$2,0)),"")</f>
        <v/>
      </c>
      <c r="K1777" s="19" t="str">
        <f>IFERROR(INDEX('Employee Info'!$C$3:$J$200,MATCH(Data7[[#This Row],[Name:]],'Employee Info'!$B$3:$B$200,0),MATCH(Data7[[#Headers],[Truck]],'Employee Info'!$C$2:$J$2,0)),"")</f>
        <v/>
      </c>
      <c r="L1777" s="19" t="str">
        <f>IFERROR(INDEX('Employee Info'!$C$3:$J$200,MATCH(Data7[[#This Row],[Name:]],'Employee Info'!$B$3:$B$200,0),MATCH(Data7[[#Headers],[Phone]],'Employee Info'!$C$2:$J$2,0)),"")</f>
        <v/>
      </c>
      <c r="M1777" s="19" t="str">
        <f>IFERROR(INDEX('Employee Info'!$C$3:$J$200,MATCH(Data7[[#This Row],[Name:]],'Employee Info'!$B$3:$B$200,0),MATCH(Data7[[#Headers],[Tech]],'Employee Info'!$C$2:$J$2,0)),"")</f>
        <v/>
      </c>
      <c r="N1777" s="19" t="str">
        <f>IFERROR(INDEX('Employee Info'!$C$3:$J$200,MATCH(Data7[[#This Row],[Name:]],'Employee Info'!$B$3:$B$200,0),MATCH(Data7[[#Headers],[Other]],'Employee Info'!$C$2:$J$2,0)),"")</f>
        <v/>
      </c>
      <c r="O1777" s="19">
        <f>IFERROR((Data7[[#This Row],[Hours:]]*SUM(Data7[[#This Row],[Rate]:[Other]])),"")</f>
        <v>0</v>
      </c>
      <c r="P1777" s="7" t="str">
        <f>IF(Data7[[#This Row],[WO'#:]]="","Riley #","WO#")</f>
        <v>Riley #</v>
      </c>
      <c r="Q1777" s="7">
        <f>IFERROR(WEEKNUM(Data7[[#This Row],[Date:]]),"")</f>
        <v>35</v>
      </c>
      <c r="R1777" s="6">
        <f t="shared" si="81"/>
        <v>45529</v>
      </c>
      <c r="S1777" s="6">
        <f>Data7[[#This Row],[Week Start]]+7</f>
        <v>45536</v>
      </c>
      <c r="T1777" s="7" t="str">
        <f t="shared" si="82"/>
        <v>8/25/2024 - 9/1/2024</v>
      </c>
      <c r="U1777" s="7" t="str">
        <f t="shared" si="83"/>
        <v>Time Card</v>
      </c>
      <c r="V1777" s="8" t="str">
        <f>RIGHT(TEXT(Data7[[#This Row],[Date:]],"mmddyyyy"),4)</f>
        <v>2024</v>
      </c>
      <c r="W1777" s="8" t="str">
        <f>MID(TEXT(Data7[[#This Row],[Date:]],"mmddyyyy"),3,2)</f>
        <v>29</v>
      </c>
      <c r="X1777" s="8" t="str">
        <f>LEFT(TEXT(Data7[[#This Row],[Date:]],"mmddyyyy"),2)</f>
        <v>08</v>
      </c>
      <c r="Y1777" s="6">
        <f>DATE(Data7[[#This Row],[Year]],Data7[[#This Row],[Month]],Data7[[#This Row],[Day]])</f>
        <v>45533</v>
      </c>
    </row>
    <row r="1778" spans="1:25" x14ac:dyDescent="0.3">
      <c r="A1778" s="5">
        <v>45534.598001041668</v>
      </c>
      <c r="B1778" s="7" t="s">
        <v>66</v>
      </c>
      <c r="C1778" s="6" t="s">
        <v>2145</v>
      </c>
      <c r="D1778" s="7" t="s">
        <v>2168</v>
      </c>
      <c r="E1778" s="8">
        <v>1</v>
      </c>
      <c r="F1778" s="7" t="s">
        <v>68</v>
      </c>
      <c r="G1778" s="7" t="s">
        <v>68</v>
      </c>
      <c r="H1778" s="7" t="s">
        <v>42</v>
      </c>
      <c r="I1778" s="7" t="s">
        <v>44</v>
      </c>
      <c r="J1778" s="19" t="str">
        <f>IFERROR(INDEX('Employee Info'!$C$3:$E$200,MATCH(Data7[[#This Row],[Name:]],'Employee Info'!$B$3:$B$200,0),MATCH(Data7[[#This Row],[Hours Type:]],'Employee Info'!$C$2:$E$2,0)),"")</f>
        <v/>
      </c>
      <c r="K1778" s="19" t="str">
        <f>IFERROR(INDEX('Employee Info'!$C$3:$J$200,MATCH(Data7[[#This Row],[Name:]],'Employee Info'!$B$3:$B$200,0),MATCH(Data7[[#Headers],[Truck]],'Employee Info'!$C$2:$J$2,0)),"")</f>
        <v/>
      </c>
      <c r="L1778" s="19" t="str">
        <f>IFERROR(INDEX('Employee Info'!$C$3:$J$200,MATCH(Data7[[#This Row],[Name:]],'Employee Info'!$B$3:$B$200,0),MATCH(Data7[[#Headers],[Phone]],'Employee Info'!$C$2:$J$2,0)),"")</f>
        <v/>
      </c>
      <c r="M1778" s="19" t="str">
        <f>IFERROR(INDEX('Employee Info'!$C$3:$J$200,MATCH(Data7[[#This Row],[Name:]],'Employee Info'!$B$3:$B$200,0),MATCH(Data7[[#Headers],[Tech]],'Employee Info'!$C$2:$J$2,0)),"")</f>
        <v/>
      </c>
      <c r="N1778" s="19" t="str">
        <f>IFERROR(INDEX('Employee Info'!$C$3:$J$200,MATCH(Data7[[#This Row],[Name:]],'Employee Info'!$B$3:$B$200,0),MATCH(Data7[[#Headers],[Other]],'Employee Info'!$C$2:$J$2,0)),"")</f>
        <v/>
      </c>
      <c r="O1778" s="19">
        <f>IFERROR((Data7[[#This Row],[Hours:]]*SUM(Data7[[#This Row],[Rate]:[Other]])),"")</f>
        <v>0</v>
      </c>
      <c r="P1778" s="7" t="str">
        <f>IF(Data7[[#This Row],[WO'#:]]="","Riley #","WO#")</f>
        <v>Riley #</v>
      </c>
      <c r="Q1778" s="7">
        <f>IFERROR(WEEKNUM(Data7[[#This Row],[Date:]]),"")</f>
        <v>35</v>
      </c>
      <c r="R1778" s="6">
        <f t="shared" si="81"/>
        <v>45529</v>
      </c>
      <c r="S1778" s="6">
        <f>Data7[[#This Row],[Week Start]]+7</f>
        <v>45536</v>
      </c>
      <c r="T1778" s="7" t="str">
        <f t="shared" si="82"/>
        <v>8/25/2024 - 9/1/2024</v>
      </c>
      <c r="U1778" s="7" t="str">
        <f t="shared" si="83"/>
        <v>Time Card</v>
      </c>
      <c r="V1778" s="8" t="str">
        <f>RIGHT(TEXT(Data7[[#This Row],[Date:]],"mmddyyyy"),4)</f>
        <v>2024</v>
      </c>
      <c r="W1778" s="8" t="str">
        <f>MID(TEXT(Data7[[#This Row],[Date:]],"mmddyyyy"),3,2)</f>
        <v>29</v>
      </c>
      <c r="X1778" s="8" t="str">
        <f>LEFT(TEXT(Data7[[#This Row],[Date:]],"mmddyyyy"),2)</f>
        <v>08</v>
      </c>
      <c r="Y1778" s="6">
        <f>DATE(Data7[[#This Row],[Year]],Data7[[#This Row],[Month]],Data7[[#This Row],[Day]])</f>
        <v>45533</v>
      </c>
    </row>
    <row r="1779" spans="1:25" x14ac:dyDescent="0.3">
      <c r="A1779" s="5">
        <v>45534.60109178241</v>
      </c>
      <c r="B1779" s="7" t="s">
        <v>66</v>
      </c>
      <c r="C1779" s="6" t="s">
        <v>2145</v>
      </c>
      <c r="D1779" s="7" t="s">
        <v>2170</v>
      </c>
      <c r="E1779" s="8">
        <v>1</v>
      </c>
      <c r="F1779" s="7">
        <v>7148629</v>
      </c>
      <c r="G1779" s="7" t="s">
        <v>68</v>
      </c>
      <c r="H1779" s="7" t="s">
        <v>756</v>
      </c>
      <c r="I1779" s="7" t="s">
        <v>44</v>
      </c>
      <c r="J1779" s="19" t="str">
        <f>IFERROR(INDEX('Employee Info'!$C$3:$E$200,MATCH(Data7[[#This Row],[Name:]],'Employee Info'!$B$3:$B$200,0),MATCH(Data7[[#This Row],[Hours Type:]],'Employee Info'!$C$2:$E$2,0)),"")</f>
        <v/>
      </c>
      <c r="K1779" s="19" t="str">
        <f>IFERROR(INDEX('Employee Info'!$C$3:$J$200,MATCH(Data7[[#This Row],[Name:]],'Employee Info'!$B$3:$B$200,0),MATCH(Data7[[#Headers],[Truck]],'Employee Info'!$C$2:$J$2,0)),"")</f>
        <v/>
      </c>
      <c r="L1779" s="19" t="str">
        <f>IFERROR(INDEX('Employee Info'!$C$3:$J$200,MATCH(Data7[[#This Row],[Name:]],'Employee Info'!$B$3:$B$200,0),MATCH(Data7[[#Headers],[Phone]],'Employee Info'!$C$2:$J$2,0)),"")</f>
        <v/>
      </c>
      <c r="M1779" s="19" t="str">
        <f>IFERROR(INDEX('Employee Info'!$C$3:$J$200,MATCH(Data7[[#This Row],[Name:]],'Employee Info'!$B$3:$B$200,0),MATCH(Data7[[#Headers],[Tech]],'Employee Info'!$C$2:$J$2,0)),"")</f>
        <v/>
      </c>
      <c r="N1779" s="19" t="str">
        <f>IFERROR(INDEX('Employee Info'!$C$3:$J$200,MATCH(Data7[[#This Row],[Name:]],'Employee Info'!$B$3:$B$200,0),MATCH(Data7[[#Headers],[Other]],'Employee Info'!$C$2:$J$2,0)),"")</f>
        <v/>
      </c>
      <c r="O1779" s="19">
        <f>IFERROR((Data7[[#This Row],[Hours:]]*SUM(Data7[[#This Row],[Rate]:[Other]])),"")</f>
        <v>0</v>
      </c>
      <c r="P1779" s="7" t="str">
        <f>IF(Data7[[#This Row],[WO'#:]]="","Riley #","WO#")</f>
        <v>WO#</v>
      </c>
      <c r="Q1779" s="7">
        <f>IFERROR(WEEKNUM(Data7[[#This Row],[Date:]]),"")</f>
        <v>35</v>
      </c>
      <c r="R1779" s="6">
        <f t="shared" si="81"/>
        <v>45529</v>
      </c>
      <c r="S1779" s="6">
        <f>Data7[[#This Row],[Week Start]]+7</f>
        <v>45536</v>
      </c>
      <c r="T1779" s="7" t="str">
        <f t="shared" si="82"/>
        <v>8/25/2024 - 9/1/2024</v>
      </c>
      <c r="U1779" s="7" t="str">
        <f t="shared" si="83"/>
        <v>Time Card</v>
      </c>
      <c r="V1779" s="8" t="str">
        <f>RIGHT(TEXT(Data7[[#This Row],[Date:]],"mmddyyyy"),4)</f>
        <v>2024</v>
      </c>
      <c r="W1779" s="8" t="str">
        <f>MID(TEXT(Data7[[#This Row],[Date:]],"mmddyyyy"),3,2)</f>
        <v>29</v>
      </c>
      <c r="X1779" s="8" t="str">
        <f>LEFT(TEXT(Data7[[#This Row],[Date:]],"mmddyyyy"),2)</f>
        <v>08</v>
      </c>
      <c r="Y1779" s="6">
        <f>DATE(Data7[[#This Row],[Year]],Data7[[#This Row],[Month]],Data7[[#This Row],[Day]])</f>
        <v>45533</v>
      </c>
    </row>
    <row r="1780" spans="1:25" x14ac:dyDescent="0.3">
      <c r="A1780" s="5">
        <v>45534.601605787037</v>
      </c>
      <c r="B1780" s="7" t="s">
        <v>66</v>
      </c>
      <c r="C1780" s="6" t="s">
        <v>2145</v>
      </c>
      <c r="D1780" s="7" t="s">
        <v>2171</v>
      </c>
      <c r="E1780" s="8">
        <v>1</v>
      </c>
      <c r="F1780" s="7">
        <v>7148628</v>
      </c>
      <c r="G1780" s="7" t="s">
        <v>68</v>
      </c>
      <c r="H1780" s="7" t="s">
        <v>756</v>
      </c>
      <c r="I1780" s="7" t="s">
        <v>44</v>
      </c>
      <c r="J1780" s="19" t="str">
        <f>IFERROR(INDEX('Employee Info'!$C$3:$E$200,MATCH(Data7[[#This Row],[Name:]],'Employee Info'!$B$3:$B$200,0),MATCH(Data7[[#This Row],[Hours Type:]],'Employee Info'!$C$2:$E$2,0)),"")</f>
        <v/>
      </c>
      <c r="K1780" s="19" t="str">
        <f>IFERROR(INDEX('Employee Info'!$C$3:$J$200,MATCH(Data7[[#This Row],[Name:]],'Employee Info'!$B$3:$B$200,0),MATCH(Data7[[#Headers],[Truck]],'Employee Info'!$C$2:$J$2,0)),"")</f>
        <v/>
      </c>
      <c r="L1780" s="19" t="str">
        <f>IFERROR(INDEX('Employee Info'!$C$3:$J$200,MATCH(Data7[[#This Row],[Name:]],'Employee Info'!$B$3:$B$200,0),MATCH(Data7[[#Headers],[Phone]],'Employee Info'!$C$2:$J$2,0)),"")</f>
        <v/>
      </c>
      <c r="M1780" s="19" t="str">
        <f>IFERROR(INDEX('Employee Info'!$C$3:$J$200,MATCH(Data7[[#This Row],[Name:]],'Employee Info'!$B$3:$B$200,0),MATCH(Data7[[#Headers],[Tech]],'Employee Info'!$C$2:$J$2,0)),"")</f>
        <v/>
      </c>
      <c r="N1780" s="19" t="str">
        <f>IFERROR(INDEX('Employee Info'!$C$3:$J$200,MATCH(Data7[[#This Row],[Name:]],'Employee Info'!$B$3:$B$200,0),MATCH(Data7[[#Headers],[Other]],'Employee Info'!$C$2:$J$2,0)),"")</f>
        <v/>
      </c>
      <c r="O1780" s="19">
        <f>IFERROR((Data7[[#This Row],[Hours:]]*SUM(Data7[[#This Row],[Rate]:[Other]])),"")</f>
        <v>0</v>
      </c>
      <c r="P1780" s="7" t="str">
        <f>IF(Data7[[#This Row],[WO'#:]]="","Riley #","WO#")</f>
        <v>WO#</v>
      </c>
      <c r="Q1780" s="7">
        <f>IFERROR(WEEKNUM(Data7[[#This Row],[Date:]]),"")</f>
        <v>35</v>
      </c>
      <c r="R1780" s="6">
        <f t="shared" si="81"/>
        <v>45529</v>
      </c>
      <c r="S1780" s="6">
        <f>Data7[[#This Row],[Week Start]]+7</f>
        <v>45536</v>
      </c>
      <c r="T1780" s="7" t="str">
        <f t="shared" si="82"/>
        <v>8/25/2024 - 9/1/2024</v>
      </c>
      <c r="U1780" s="7" t="str">
        <f t="shared" si="83"/>
        <v>Time Card</v>
      </c>
      <c r="V1780" s="8" t="str">
        <f>RIGHT(TEXT(Data7[[#This Row],[Date:]],"mmddyyyy"),4)</f>
        <v>2024</v>
      </c>
      <c r="W1780" s="8" t="str">
        <f>MID(TEXT(Data7[[#This Row],[Date:]],"mmddyyyy"),3,2)</f>
        <v>29</v>
      </c>
      <c r="X1780" s="8" t="str">
        <f>LEFT(TEXT(Data7[[#This Row],[Date:]],"mmddyyyy"),2)</f>
        <v>08</v>
      </c>
      <c r="Y1780" s="6">
        <f>DATE(Data7[[#This Row],[Year]],Data7[[#This Row],[Month]],Data7[[#This Row],[Day]])</f>
        <v>45533</v>
      </c>
    </row>
    <row r="1781" spans="1:25" x14ac:dyDescent="0.3">
      <c r="A1781" s="5">
        <v>45534.607176157406</v>
      </c>
      <c r="B1781" s="7" t="s">
        <v>66</v>
      </c>
      <c r="C1781" s="6" t="s">
        <v>2145</v>
      </c>
      <c r="D1781" s="7" t="s">
        <v>2175</v>
      </c>
      <c r="E1781" s="8">
        <v>1</v>
      </c>
      <c r="F1781" s="7" t="s">
        <v>68</v>
      </c>
      <c r="G1781" s="7" t="s">
        <v>68</v>
      </c>
      <c r="H1781" s="7" t="s">
        <v>1941</v>
      </c>
      <c r="I1781" s="7" t="s">
        <v>44</v>
      </c>
      <c r="J1781" s="19" t="str">
        <f>IFERROR(INDEX('Employee Info'!$C$3:$E$200,MATCH(Data7[[#This Row],[Name:]],'Employee Info'!$B$3:$B$200,0),MATCH(Data7[[#This Row],[Hours Type:]],'Employee Info'!$C$2:$E$2,0)),"")</f>
        <v/>
      </c>
      <c r="K1781" s="19" t="str">
        <f>IFERROR(INDEX('Employee Info'!$C$3:$J$200,MATCH(Data7[[#This Row],[Name:]],'Employee Info'!$B$3:$B$200,0),MATCH(Data7[[#Headers],[Truck]],'Employee Info'!$C$2:$J$2,0)),"")</f>
        <v/>
      </c>
      <c r="L1781" s="19" t="str">
        <f>IFERROR(INDEX('Employee Info'!$C$3:$J$200,MATCH(Data7[[#This Row],[Name:]],'Employee Info'!$B$3:$B$200,0),MATCH(Data7[[#Headers],[Phone]],'Employee Info'!$C$2:$J$2,0)),"")</f>
        <v/>
      </c>
      <c r="M1781" s="19" t="str">
        <f>IFERROR(INDEX('Employee Info'!$C$3:$J$200,MATCH(Data7[[#This Row],[Name:]],'Employee Info'!$B$3:$B$200,0),MATCH(Data7[[#Headers],[Tech]],'Employee Info'!$C$2:$J$2,0)),"")</f>
        <v/>
      </c>
      <c r="N1781" s="19" t="str">
        <f>IFERROR(INDEX('Employee Info'!$C$3:$J$200,MATCH(Data7[[#This Row],[Name:]],'Employee Info'!$B$3:$B$200,0),MATCH(Data7[[#Headers],[Other]],'Employee Info'!$C$2:$J$2,0)),"")</f>
        <v/>
      </c>
      <c r="O1781" s="19">
        <f>IFERROR((Data7[[#This Row],[Hours:]]*SUM(Data7[[#This Row],[Rate]:[Other]])),"")</f>
        <v>0</v>
      </c>
      <c r="P1781" s="7" t="str">
        <f>IF(Data7[[#This Row],[WO'#:]]="","Riley #","WO#")</f>
        <v>Riley #</v>
      </c>
      <c r="Q1781" s="7">
        <f>IFERROR(WEEKNUM(Data7[[#This Row],[Date:]]),"")</f>
        <v>35</v>
      </c>
      <c r="R1781" s="6">
        <f t="shared" si="81"/>
        <v>45529</v>
      </c>
      <c r="S1781" s="6">
        <f>Data7[[#This Row],[Week Start]]+7</f>
        <v>45536</v>
      </c>
      <c r="T1781" s="7" t="str">
        <f t="shared" si="82"/>
        <v>8/25/2024 - 9/1/2024</v>
      </c>
      <c r="U1781" s="7" t="str">
        <f t="shared" si="83"/>
        <v>Time Card</v>
      </c>
      <c r="V1781" s="8" t="str">
        <f>RIGHT(TEXT(Data7[[#This Row],[Date:]],"mmddyyyy"),4)</f>
        <v>2024</v>
      </c>
      <c r="W1781" s="8" t="str">
        <f>MID(TEXT(Data7[[#This Row],[Date:]],"mmddyyyy"),3,2)</f>
        <v>29</v>
      </c>
      <c r="X1781" s="8" t="str">
        <f>LEFT(TEXT(Data7[[#This Row],[Date:]],"mmddyyyy"),2)</f>
        <v>08</v>
      </c>
      <c r="Y1781" s="6">
        <f>DATE(Data7[[#This Row],[Year]],Data7[[#This Row],[Month]],Data7[[#This Row],[Day]])</f>
        <v>45533</v>
      </c>
    </row>
    <row r="1782" spans="1:25" x14ac:dyDescent="0.3">
      <c r="A1782" s="5">
        <v>45534.620986689813</v>
      </c>
      <c r="B1782" s="7" t="s">
        <v>66</v>
      </c>
      <c r="C1782" s="6" t="s">
        <v>2145</v>
      </c>
      <c r="D1782" s="7" t="s">
        <v>2179</v>
      </c>
      <c r="E1782" s="8">
        <v>1</v>
      </c>
      <c r="F1782" s="7">
        <v>6984733</v>
      </c>
      <c r="G1782" s="7" t="s">
        <v>68</v>
      </c>
      <c r="H1782" s="7" t="s">
        <v>756</v>
      </c>
      <c r="I1782" s="7" t="s">
        <v>45</v>
      </c>
      <c r="J1782" s="19" t="str">
        <f>IFERROR(INDEX('Employee Info'!$C$3:$E$200,MATCH(Data7[[#This Row],[Name:]],'Employee Info'!$B$3:$B$200,0),MATCH(Data7[[#This Row],[Hours Type:]],'Employee Info'!$C$2:$E$2,0)),"")</f>
        <v/>
      </c>
      <c r="K1782" s="19" t="str">
        <f>IFERROR(INDEX('Employee Info'!$C$3:$J$200,MATCH(Data7[[#This Row],[Name:]],'Employee Info'!$B$3:$B$200,0),MATCH(Data7[[#Headers],[Truck]],'Employee Info'!$C$2:$J$2,0)),"")</f>
        <v/>
      </c>
      <c r="L1782" s="19" t="str">
        <f>IFERROR(INDEX('Employee Info'!$C$3:$J$200,MATCH(Data7[[#This Row],[Name:]],'Employee Info'!$B$3:$B$200,0),MATCH(Data7[[#Headers],[Phone]],'Employee Info'!$C$2:$J$2,0)),"")</f>
        <v/>
      </c>
      <c r="M1782" s="19" t="str">
        <f>IFERROR(INDEX('Employee Info'!$C$3:$J$200,MATCH(Data7[[#This Row],[Name:]],'Employee Info'!$B$3:$B$200,0),MATCH(Data7[[#Headers],[Tech]],'Employee Info'!$C$2:$J$2,0)),"")</f>
        <v/>
      </c>
      <c r="N1782" s="19" t="str">
        <f>IFERROR(INDEX('Employee Info'!$C$3:$J$200,MATCH(Data7[[#This Row],[Name:]],'Employee Info'!$B$3:$B$200,0),MATCH(Data7[[#Headers],[Other]],'Employee Info'!$C$2:$J$2,0)),"")</f>
        <v/>
      </c>
      <c r="O1782" s="19">
        <f>IFERROR((Data7[[#This Row],[Hours:]]*SUM(Data7[[#This Row],[Rate]:[Other]])),"")</f>
        <v>0</v>
      </c>
      <c r="P1782" s="7" t="str">
        <f>IF(Data7[[#This Row],[WO'#:]]="","Riley #","WO#")</f>
        <v>WO#</v>
      </c>
      <c r="Q1782" s="7">
        <f>IFERROR(WEEKNUM(Data7[[#This Row],[Date:]]),"")</f>
        <v>35</v>
      </c>
      <c r="R1782" s="6">
        <f t="shared" si="81"/>
        <v>45529</v>
      </c>
      <c r="S1782" s="6">
        <f>Data7[[#This Row],[Week Start]]+7</f>
        <v>45536</v>
      </c>
      <c r="T1782" s="7" t="str">
        <f t="shared" si="82"/>
        <v>8/25/2024 - 9/1/2024</v>
      </c>
      <c r="U1782" s="7" t="str">
        <f t="shared" si="83"/>
        <v>Time Card</v>
      </c>
      <c r="V1782" s="8" t="str">
        <f>RIGHT(TEXT(Data7[[#This Row],[Date:]],"mmddyyyy"),4)</f>
        <v>2024</v>
      </c>
      <c r="W1782" s="8" t="str">
        <f>MID(TEXT(Data7[[#This Row],[Date:]],"mmddyyyy"),3,2)</f>
        <v>29</v>
      </c>
      <c r="X1782" s="8" t="str">
        <f>LEFT(TEXT(Data7[[#This Row],[Date:]],"mmddyyyy"),2)</f>
        <v>08</v>
      </c>
      <c r="Y1782" s="6">
        <f>DATE(Data7[[#This Row],[Year]],Data7[[#This Row],[Month]],Data7[[#This Row],[Day]])</f>
        <v>45533</v>
      </c>
    </row>
    <row r="1783" spans="1:25" x14ac:dyDescent="0.3">
      <c r="A1783" s="5">
        <v>45534.621101041666</v>
      </c>
      <c r="B1783" s="7" t="s">
        <v>66</v>
      </c>
      <c r="C1783" s="6" t="s">
        <v>2145</v>
      </c>
      <c r="D1783" s="7" t="s">
        <v>2179</v>
      </c>
      <c r="E1783" s="8">
        <v>3</v>
      </c>
      <c r="F1783" s="7">
        <v>6984733</v>
      </c>
      <c r="G1783" s="7" t="s">
        <v>68</v>
      </c>
      <c r="H1783" s="7" t="s">
        <v>756</v>
      </c>
      <c r="I1783" s="7" t="s">
        <v>44</v>
      </c>
      <c r="J1783" s="19" t="str">
        <f>IFERROR(INDEX('Employee Info'!$C$3:$E$200,MATCH(Data7[[#This Row],[Name:]],'Employee Info'!$B$3:$B$200,0),MATCH(Data7[[#This Row],[Hours Type:]],'Employee Info'!$C$2:$E$2,0)),"")</f>
        <v/>
      </c>
      <c r="K1783" s="19" t="str">
        <f>IFERROR(INDEX('Employee Info'!$C$3:$J$200,MATCH(Data7[[#This Row],[Name:]],'Employee Info'!$B$3:$B$200,0),MATCH(Data7[[#Headers],[Truck]],'Employee Info'!$C$2:$J$2,0)),"")</f>
        <v/>
      </c>
      <c r="L1783" s="19" t="str">
        <f>IFERROR(INDEX('Employee Info'!$C$3:$J$200,MATCH(Data7[[#This Row],[Name:]],'Employee Info'!$B$3:$B$200,0),MATCH(Data7[[#Headers],[Phone]],'Employee Info'!$C$2:$J$2,0)),"")</f>
        <v/>
      </c>
      <c r="M1783" s="19" t="str">
        <f>IFERROR(INDEX('Employee Info'!$C$3:$J$200,MATCH(Data7[[#This Row],[Name:]],'Employee Info'!$B$3:$B$200,0),MATCH(Data7[[#Headers],[Tech]],'Employee Info'!$C$2:$J$2,0)),"")</f>
        <v/>
      </c>
      <c r="N1783" s="19" t="str">
        <f>IFERROR(INDEX('Employee Info'!$C$3:$J$200,MATCH(Data7[[#This Row],[Name:]],'Employee Info'!$B$3:$B$200,0),MATCH(Data7[[#Headers],[Other]],'Employee Info'!$C$2:$J$2,0)),"")</f>
        <v/>
      </c>
      <c r="O1783" s="19">
        <f>IFERROR((Data7[[#This Row],[Hours:]]*SUM(Data7[[#This Row],[Rate]:[Other]])),"")</f>
        <v>0</v>
      </c>
      <c r="P1783" s="7" t="str">
        <f>IF(Data7[[#This Row],[WO'#:]]="","Riley #","WO#")</f>
        <v>WO#</v>
      </c>
      <c r="Q1783" s="7">
        <f>IFERROR(WEEKNUM(Data7[[#This Row],[Date:]]),"")</f>
        <v>35</v>
      </c>
      <c r="R1783" s="6">
        <f t="shared" si="81"/>
        <v>45529</v>
      </c>
      <c r="S1783" s="6">
        <f>Data7[[#This Row],[Week Start]]+7</f>
        <v>45536</v>
      </c>
      <c r="T1783" s="7" t="str">
        <f t="shared" si="82"/>
        <v>8/25/2024 - 9/1/2024</v>
      </c>
      <c r="U1783" s="7" t="str">
        <f t="shared" si="83"/>
        <v>Time Card</v>
      </c>
      <c r="V1783" s="8" t="str">
        <f>RIGHT(TEXT(Data7[[#This Row],[Date:]],"mmddyyyy"),4)</f>
        <v>2024</v>
      </c>
      <c r="W1783" s="8" t="str">
        <f>MID(TEXT(Data7[[#This Row],[Date:]],"mmddyyyy"),3,2)</f>
        <v>29</v>
      </c>
      <c r="X1783" s="8" t="str">
        <f>LEFT(TEXT(Data7[[#This Row],[Date:]],"mmddyyyy"),2)</f>
        <v>08</v>
      </c>
      <c r="Y1783" s="6">
        <f>DATE(Data7[[#This Row],[Year]],Data7[[#This Row],[Month]],Data7[[#This Row],[Day]])</f>
        <v>45533</v>
      </c>
    </row>
    <row r="1784" spans="1:25" x14ac:dyDescent="0.3">
      <c r="A1784" s="5">
        <v>45534.530889930553</v>
      </c>
      <c r="B1784" s="7" t="s">
        <v>35</v>
      </c>
      <c r="C1784" s="6" t="s">
        <v>2152</v>
      </c>
      <c r="D1784" s="7" t="s">
        <v>2153</v>
      </c>
      <c r="E1784" s="8">
        <v>1</v>
      </c>
      <c r="F1784" s="7" t="s">
        <v>68</v>
      </c>
      <c r="G1784" s="7" t="s">
        <v>68</v>
      </c>
      <c r="H1784" s="7" t="s">
        <v>579</v>
      </c>
      <c r="I1784" s="7" t="s">
        <v>44</v>
      </c>
      <c r="J1784" s="19" t="str">
        <f>IFERROR(INDEX('Employee Info'!$C$3:$E$200,MATCH(Data7[[#This Row],[Name:]],'Employee Info'!$B$3:$B$200,0),MATCH(Data7[[#This Row],[Hours Type:]],'Employee Info'!$C$2:$E$2,0)),"")</f>
        <v/>
      </c>
      <c r="K1784" s="19" t="str">
        <f>IFERROR(INDEX('Employee Info'!$C$3:$J$200,MATCH(Data7[[#This Row],[Name:]],'Employee Info'!$B$3:$B$200,0),MATCH(Data7[[#Headers],[Truck]],'Employee Info'!$C$2:$J$2,0)),"")</f>
        <v/>
      </c>
      <c r="L1784" s="19" t="str">
        <f>IFERROR(INDEX('Employee Info'!$C$3:$J$200,MATCH(Data7[[#This Row],[Name:]],'Employee Info'!$B$3:$B$200,0),MATCH(Data7[[#Headers],[Phone]],'Employee Info'!$C$2:$J$2,0)),"")</f>
        <v/>
      </c>
      <c r="M1784" s="19" t="str">
        <f>IFERROR(INDEX('Employee Info'!$C$3:$J$200,MATCH(Data7[[#This Row],[Name:]],'Employee Info'!$B$3:$B$200,0),MATCH(Data7[[#Headers],[Tech]],'Employee Info'!$C$2:$J$2,0)),"")</f>
        <v/>
      </c>
      <c r="N1784" s="19" t="str">
        <f>IFERROR(INDEX('Employee Info'!$C$3:$J$200,MATCH(Data7[[#This Row],[Name:]],'Employee Info'!$B$3:$B$200,0),MATCH(Data7[[#Headers],[Other]],'Employee Info'!$C$2:$J$2,0)),"")</f>
        <v/>
      </c>
      <c r="O1784" s="19">
        <f>IFERROR((Data7[[#This Row],[Hours:]]*SUM(Data7[[#This Row],[Rate]:[Other]])),"")</f>
        <v>0</v>
      </c>
      <c r="P1784" s="7" t="str">
        <f>IF(Data7[[#This Row],[WO'#:]]="","Riley #","WO#")</f>
        <v>Riley #</v>
      </c>
      <c r="Q1784" s="7">
        <f>IFERROR(WEEKNUM(Data7[[#This Row],[Date:]]),"")</f>
        <v>35</v>
      </c>
      <c r="R1784" s="6">
        <f t="shared" si="81"/>
        <v>45529</v>
      </c>
      <c r="S1784" s="6">
        <f>Data7[[#This Row],[Week Start]]+7</f>
        <v>45536</v>
      </c>
      <c r="T1784" s="7" t="str">
        <f t="shared" si="82"/>
        <v>8/25/2024 - 9/1/2024</v>
      </c>
      <c r="U1784" s="7" t="str">
        <f t="shared" si="83"/>
        <v>Time Card</v>
      </c>
      <c r="V1784" s="8" t="str">
        <f>RIGHT(TEXT(Data7[[#This Row],[Date:]],"mmddyyyy"),4)</f>
        <v>2024</v>
      </c>
      <c r="W1784" s="8" t="str">
        <f>MID(TEXT(Data7[[#This Row],[Date:]],"mmddyyyy"),3,2)</f>
        <v>30</v>
      </c>
      <c r="X1784" s="8" t="str">
        <f>LEFT(TEXT(Data7[[#This Row],[Date:]],"mmddyyyy"),2)</f>
        <v>08</v>
      </c>
      <c r="Y1784" s="6">
        <f>DATE(Data7[[#This Row],[Year]],Data7[[#This Row],[Month]],Data7[[#This Row],[Day]])</f>
        <v>45534</v>
      </c>
    </row>
    <row r="1785" spans="1:25" x14ac:dyDescent="0.3">
      <c r="A1785" s="5">
        <v>45534.534838425927</v>
      </c>
      <c r="B1785" s="7" t="s">
        <v>35</v>
      </c>
      <c r="C1785" s="6" t="s">
        <v>2152</v>
      </c>
      <c r="D1785" s="7" t="s">
        <v>2151</v>
      </c>
      <c r="E1785" s="8">
        <v>4</v>
      </c>
      <c r="F1785" s="7">
        <v>6984733</v>
      </c>
      <c r="G1785" s="7" t="s">
        <v>68</v>
      </c>
      <c r="H1785" s="7" t="s">
        <v>756</v>
      </c>
      <c r="I1785" s="7" t="s">
        <v>44</v>
      </c>
      <c r="J1785" s="19" t="str">
        <f>IFERROR(INDEX('Employee Info'!$C$3:$E$200,MATCH(Data7[[#This Row],[Name:]],'Employee Info'!$B$3:$B$200,0),MATCH(Data7[[#This Row],[Hours Type:]],'Employee Info'!$C$2:$E$2,0)),"")</f>
        <v/>
      </c>
      <c r="K1785" s="19" t="str">
        <f>IFERROR(INDEX('Employee Info'!$C$3:$J$200,MATCH(Data7[[#This Row],[Name:]],'Employee Info'!$B$3:$B$200,0),MATCH(Data7[[#Headers],[Truck]],'Employee Info'!$C$2:$J$2,0)),"")</f>
        <v/>
      </c>
      <c r="L1785" s="19" t="str">
        <f>IFERROR(INDEX('Employee Info'!$C$3:$J$200,MATCH(Data7[[#This Row],[Name:]],'Employee Info'!$B$3:$B$200,0),MATCH(Data7[[#Headers],[Phone]],'Employee Info'!$C$2:$J$2,0)),"")</f>
        <v/>
      </c>
      <c r="M1785" s="19" t="str">
        <f>IFERROR(INDEX('Employee Info'!$C$3:$J$200,MATCH(Data7[[#This Row],[Name:]],'Employee Info'!$B$3:$B$200,0),MATCH(Data7[[#Headers],[Tech]],'Employee Info'!$C$2:$J$2,0)),"")</f>
        <v/>
      </c>
      <c r="N1785" s="19" t="str">
        <f>IFERROR(INDEX('Employee Info'!$C$3:$J$200,MATCH(Data7[[#This Row],[Name:]],'Employee Info'!$B$3:$B$200,0),MATCH(Data7[[#Headers],[Other]],'Employee Info'!$C$2:$J$2,0)),"")</f>
        <v/>
      </c>
      <c r="O1785" s="19">
        <f>IFERROR((Data7[[#This Row],[Hours:]]*SUM(Data7[[#This Row],[Rate]:[Other]])),"")</f>
        <v>0</v>
      </c>
      <c r="P1785" s="7" t="str">
        <f>IF(Data7[[#This Row],[WO'#:]]="","Riley #","WO#")</f>
        <v>WO#</v>
      </c>
      <c r="Q1785" s="7">
        <f>IFERROR(WEEKNUM(Data7[[#This Row],[Date:]]),"")</f>
        <v>35</v>
      </c>
      <c r="R1785" s="6">
        <f t="shared" si="81"/>
        <v>45529</v>
      </c>
      <c r="S1785" s="6">
        <f>Data7[[#This Row],[Week Start]]+7</f>
        <v>45536</v>
      </c>
      <c r="T1785" s="7" t="str">
        <f t="shared" si="82"/>
        <v>8/25/2024 - 9/1/2024</v>
      </c>
      <c r="U1785" s="7" t="str">
        <f t="shared" si="83"/>
        <v>Time Card</v>
      </c>
      <c r="V1785" s="8" t="str">
        <f>RIGHT(TEXT(Data7[[#This Row],[Date:]],"mmddyyyy"),4)</f>
        <v>2024</v>
      </c>
      <c r="W1785" s="8" t="str">
        <f>MID(TEXT(Data7[[#This Row],[Date:]],"mmddyyyy"),3,2)</f>
        <v>30</v>
      </c>
      <c r="X1785" s="8" t="str">
        <f>LEFT(TEXT(Data7[[#This Row],[Date:]],"mmddyyyy"),2)</f>
        <v>08</v>
      </c>
      <c r="Y1785" s="6">
        <f>DATE(Data7[[#This Row],[Year]],Data7[[#This Row],[Month]],Data7[[#This Row],[Day]])</f>
        <v>45534</v>
      </c>
    </row>
    <row r="1786" spans="1:25" x14ac:dyDescent="0.3">
      <c r="A1786" s="5">
        <v>45534.566970486114</v>
      </c>
      <c r="B1786" s="7" t="s">
        <v>31</v>
      </c>
      <c r="C1786" s="6" t="s">
        <v>2152</v>
      </c>
      <c r="D1786" s="7" t="s">
        <v>2156</v>
      </c>
      <c r="E1786" s="8">
        <v>3</v>
      </c>
      <c r="F1786" s="7">
        <v>7148629</v>
      </c>
      <c r="G1786" s="7" t="s">
        <v>68</v>
      </c>
      <c r="H1786" s="7" t="s">
        <v>756</v>
      </c>
      <c r="I1786" s="7" t="s">
        <v>44</v>
      </c>
      <c r="J1786" s="19" t="str">
        <f>IFERROR(INDEX('Employee Info'!$C$3:$E$200,MATCH(Data7[[#This Row],[Name:]],'Employee Info'!$B$3:$B$200,0),MATCH(Data7[[#This Row],[Hours Type:]],'Employee Info'!$C$2:$E$2,0)),"")</f>
        <v/>
      </c>
      <c r="K1786" s="19" t="str">
        <f>IFERROR(INDEX('Employee Info'!$C$3:$J$200,MATCH(Data7[[#This Row],[Name:]],'Employee Info'!$B$3:$B$200,0),MATCH(Data7[[#Headers],[Truck]],'Employee Info'!$C$2:$J$2,0)),"")</f>
        <v/>
      </c>
      <c r="L1786" s="19" t="str">
        <f>IFERROR(INDEX('Employee Info'!$C$3:$J$200,MATCH(Data7[[#This Row],[Name:]],'Employee Info'!$B$3:$B$200,0),MATCH(Data7[[#Headers],[Phone]],'Employee Info'!$C$2:$J$2,0)),"")</f>
        <v/>
      </c>
      <c r="M1786" s="19" t="str">
        <f>IFERROR(INDEX('Employee Info'!$C$3:$J$200,MATCH(Data7[[#This Row],[Name:]],'Employee Info'!$B$3:$B$200,0),MATCH(Data7[[#Headers],[Tech]],'Employee Info'!$C$2:$J$2,0)),"")</f>
        <v/>
      </c>
      <c r="N1786" s="19" t="str">
        <f>IFERROR(INDEX('Employee Info'!$C$3:$J$200,MATCH(Data7[[#This Row],[Name:]],'Employee Info'!$B$3:$B$200,0),MATCH(Data7[[#Headers],[Other]],'Employee Info'!$C$2:$J$2,0)),"")</f>
        <v/>
      </c>
      <c r="O1786" s="19">
        <f>IFERROR((Data7[[#This Row],[Hours:]]*SUM(Data7[[#This Row],[Rate]:[Other]])),"")</f>
        <v>0</v>
      </c>
      <c r="P1786" s="7" t="str">
        <f>IF(Data7[[#This Row],[WO'#:]]="","Riley #","WO#")</f>
        <v>WO#</v>
      </c>
      <c r="Q1786" s="7">
        <f>IFERROR(WEEKNUM(Data7[[#This Row],[Date:]]),"")</f>
        <v>35</v>
      </c>
      <c r="R1786" s="6">
        <f t="shared" si="81"/>
        <v>45529</v>
      </c>
      <c r="S1786" s="6">
        <f>Data7[[#This Row],[Week Start]]+7</f>
        <v>45536</v>
      </c>
      <c r="T1786" s="7" t="str">
        <f t="shared" si="82"/>
        <v>8/25/2024 - 9/1/2024</v>
      </c>
      <c r="U1786" s="7" t="str">
        <f t="shared" si="83"/>
        <v>Time Card</v>
      </c>
      <c r="V1786" s="8" t="str">
        <f>RIGHT(TEXT(Data7[[#This Row],[Date:]],"mmddyyyy"),4)</f>
        <v>2024</v>
      </c>
      <c r="W1786" s="8" t="str">
        <f>MID(TEXT(Data7[[#This Row],[Date:]],"mmddyyyy"),3,2)</f>
        <v>30</v>
      </c>
      <c r="X1786" s="8" t="str">
        <f>LEFT(TEXT(Data7[[#This Row],[Date:]],"mmddyyyy"),2)</f>
        <v>08</v>
      </c>
      <c r="Y1786" s="6">
        <f>DATE(Data7[[#This Row],[Year]],Data7[[#This Row],[Month]],Data7[[#This Row],[Day]])</f>
        <v>45534</v>
      </c>
    </row>
    <row r="1787" spans="1:25" x14ac:dyDescent="0.3">
      <c r="A1787" s="5">
        <v>45534.567710648145</v>
      </c>
      <c r="B1787" s="7" t="s">
        <v>31</v>
      </c>
      <c r="C1787" s="6" t="s">
        <v>2152</v>
      </c>
      <c r="D1787" s="7" t="s">
        <v>2157</v>
      </c>
      <c r="E1787" s="8">
        <v>1</v>
      </c>
      <c r="F1787" s="7">
        <v>7148628</v>
      </c>
      <c r="G1787" s="7" t="s">
        <v>68</v>
      </c>
      <c r="H1787" s="7" t="s">
        <v>756</v>
      </c>
      <c r="I1787" s="7" t="s">
        <v>44</v>
      </c>
      <c r="J1787" s="19" t="str">
        <f>IFERROR(INDEX('Employee Info'!$C$3:$E$200,MATCH(Data7[[#This Row],[Name:]],'Employee Info'!$B$3:$B$200,0),MATCH(Data7[[#This Row],[Hours Type:]],'Employee Info'!$C$2:$E$2,0)),"")</f>
        <v/>
      </c>
      <c r="K1787" s="19" t="str">
        <f>IFERROR(INDEX('Employee Info'!$C$3:$J$200,MATCH(Data7[[#This Row],[Name:]],'Employee Info'!$B$3:$B$200,0),MATCH(Data7[[#Headers],[Truck]],'Employee Info'!$C$2:$J$2,0)),"")</f>
        <v/>
      </c>
      <c r="L1787" s="19" t="str">
        <f>IFERROR(INDEX('Employee Info'!$C$3:$J$200,MATCH(Data7[[#This Row],[Name:]],'Employee Info'!$B$3:$B$200,0),MATCH(Data7[[#Headers],[Phone]],'Employee Info'!$C$2:$J$2,0)),"")</f>
        <v/>
      </c>
      <c r="M1787" s="19" t="str">
        <f>IFERROR(INDEX('Employee Info'!$C$3:$J$200,MATCH(Data7[[#This Row],[Name:]],'Employee Info'!$B$3:$B$200,0),MATCH(Data7[[#Headers],[Tech]],'Employee Info'!$C$2:$J$2,0)),"")</f>
        <v/>
      </c>
      <c r="N1787" s="19" t="str">
        <f>IFERROR(INDEX('Employee Info'!$C$3:$J$200,MATCH(Data7[[#This Row],[Name:]],'Employee Info'!$B$3:$B$200,0),MATCH(Data7[[#Headers],[Other]],'Employee Info'!$C$2:$J$2,0)),"")</f>
        <v/>
      </c>
      <c r="O1787" s="19">
        <f>IFERROR((Data7[[#This Row],[Hours:]]*SUM(Data7[[#This Row],[Rate]:[Other]])),"")</f>
        <v>0</v>
      </c>
      <c r="P1787" s="7" t="str">
        <f>IF(Data7[[#This Row],[WO'#:]]="","Riley #","WO#")</f>
        <v>WO#</v>
      </c>
      <c r="Q1787" s="7">
        <f>IFERROR(WEEKNUM(Data7[[#This Row],[Date:]]),"")</f>
        <v>35</v>
      </c>
      <c r="R1787" s="6">
        <f t="shared" si="81"/>
        <v>45529</v>
      </c>
      <c r="S1787" s="6">
        <f>Data7[[#This Row],[Week Start]]+7</f>
        <v>45536</v>
      </c>
      <c r="T1787" s="7" t="str">
        <f t="shared" si="82"/>
        <v>8/25/2024 - 9/1/2024</v>
      </c>
      <c r="U1787" s="7" t="str">
        <f t="shared" si="83"/>
        <v>Time Card</v>
      </c>
      <c r="V1787" s="8" t="str">
        <f>RIGHT(TEXT(Data7[[#This Row],[Date:]],"mmddyyyy"),4)</f>
        <v>2024</v>
      </c>
      <c r="W1787" s="8" t="str">
        <f>MID(TEXT(Data7[[#This Row],[Date:]],"mmddyyyy"),3,2)</f>
        <v>30</v>
      </c>
      <c r="X1787" s="8" t="str">
        <f>LEFT(TEXT(Data7[[#This Row],[Date:]],"mmddyyyy"),2)</f>
        <v>08</v>
      </c>
      <c r="Y1787" s="6">
        <f>DATE(Data7[[#This Row],[Year]],Data7[[#This Row],[Month]],Data7[[#This Row],[Day]])</f>
        <v>45534</v>
      </c>
    </row>
    <row r="1788" spans="1:25" x14ac:dyDescent="0.3">
      <c r="A1788" s="5">
        <v>45534.56862071759</v>
      </c>
      <c r="B1788" s="7" t="s">
        <v>31</v>
      </c>
      <c r="C1788" s="6" t="s">
        <v>2152</v>
      </c>
      <c r="D1788" s="7" t="s">
        <v>2158</v>
      </c>
      <c r="E1788" s="8">
        <v>4</v>
      </c>
      <c r="F1788" s="7" t="s">
        <v>68</v>
      </c>
      <c r="G1788" s="7" t="s">
        <v>68</v>
      </c>
      <c r="H1788" s="7" t="s">
        <v>2159</v>
      </c>
      <c r="I1788" s="7" t="s">
        <v>44</v>
      </c>
      <c r="J1788" s="19" t="str">
        <f>IFERROR(INDEX('Employee Info'!$C$3:$E$200,MATCH(Data7[[#This Row],[Name:]],'Employee Info'!$B$3:$B$200,0),MATCH(Data7[[#This Row],[Hours Type:]],'Employee Info'!$C$2:$E$2,0)),"")</f>
        <v/>
      </c>
      <c r="K1788" s="19" t="str">
        <f>IFERROR(INDEX('Employee Info'!$C$3:$J$200,MATCH(Data7[[#This Row],[Name:]],'Employee Info'!$B$3:$B$200,0),MATCH(Data7[[#Headers],[Truck]],'Employee Info'!$C$2:$J$2,0)),"")</f>
        <v/>
      </c>
      <c r="L1788" s="19" t="str">
        <f>IFERROR(INDEX('Employee Info'!$C$3:$J$200,MATCH(Data7[[#This Row],[Name:]],'Employee Info'!$B$3:$B$200,0),MATCH(Data7[[#Headers],[Phone]],'Employee Info'!$C$2:$J$2,0)),"")</f>
        <v/>
      </c>
      <c r="M1788" s="19" t="str">
        <f>IFERROR(INDEX('Employee Info'!$C$3:$J$200,MATCH(Data7[[#This Row],[Name:]],'Employee Info'!$B$3:$B$200,0),MATCH(Data7[[#Headers],[Tech]],'Employee Info'!$C$2:$J$2,0)),"")</f>
        <v/>
      </c>
      <c r="N1788" s="19" t="str">
        <f>IFERROR(INDEX('Employee Info'!$C$3:$J$200,MATCH(Data7[[#This Row],[Name:]],'Employee Info'!$B$3:$B$200,0),MATCH(Data7[[#Headers],[Other]],'Employee Info'!$C$2:$J$2,0)),"")</f>
        <v/>
      </c>
      <c r="O1788" s="19">
        <f>IFERROR((Data7[[#This Row],[Hours:]]*SUM(Data7[[#This Row],[Rate]:[Other]])),"")</f>
        <v>0</v>
      </c>
      <c r="P1788" s="7" t="str">
        <f>IF(Data7[[#This Row],[WO'#:]]="","Riley #","WO#")</f>
        <v>Riley #</v>
      </c>
      <c r="Q1788" s="7">
        <f>IFERROR(WEEKNUM(Data7[[#This Row],[Date:]]),"")</f>
        <v>35</v>
      </c>
      <c r="R1788" s="6">
        <f t="shared" si="81"/>
        <v>45529</v>
      </c>
      <c r="S1788" s="6">
        <f>Data7[[#This Row],[Week Start]]+7</f>
        <v>45536</v>
      </c>
      <c r="T1788" s="7" t="str">
        <f t="shared" si="82"/>
        <v>8/25/2024 - 9/1/2024</v>
      </c>
      <c r="U1788" s="7" t="str">
        <f t="shared" si="83"/>
        <v>Time Card</v>
      </c>
      <c r="V1788" s="8" t="str">
        <f>RIGHT(TEXT(Data7[[#This Row],[Date:]],"mmddyyyy"),4)</f>
        <v>2024</v>
      </c>
      <c r="W1788" s="8" t="str">
        <f>MID(TEXT(Data7[[#This Row],[Date:]],"mmddyyyy"),3,2)</f>
        <v>30</v>
      </c>
      <c r="X1788" s="8" t="str">
        <f>LEFT(TEXT(Data7[[#This Row],[Date:]],"mmddyyyy"),2)</f>
        <v>08</v>
      </c>
      <c r="Y1788" s="6">
        <f>DATE(Data7[[#This Row],[Year]],Data7[[#This Row],[Month]],Data7[[#This Row],[Day]])</f>
        <v>45534</v>
      </c>
    </row>
    <row r="1789" spans="1:25" x14ac:dyDescent="0.3">
      <c r="A1789" s="5">
        <v>45534.571238310185</v>
      </c>
      <c r="B1789" s="7" t="s">
        <v>2143</v>
      </c>
      <c r="C1789" s="6" t="s">
        <v>2152</v>
      </c>
      <c r="D1789" s="7" t="s">
        <v>2158</v>
      </c>
      <c r="E1789" s="8">
        <v>4</v>
      </c>
      <c r="F1789" s="7" t="s">
        <v>68</v>
      </c>
      <c r="G1789" s="7" t="s">
        <v>68</v>
      </c>
      <c r="H1789" s="7" t="s">
        <v>42</v>
      </c>
      <c r="I1789" s="7" t="s">
        <v>44</v>
      </c>
      <c r="J1789" s="19" t="str">
        <f>IFERROR(INDEX('Employee Info'!$C$3:$E$200,MATCH(Data7[[#This Row],[Name:]],'Employee Info'!$B$3:$B$200,0),MATCH(Data7[[#This Row],[Hours Type:]],'Employee Info'!$C$2:$E$2,0)),"")</f>
        <v/>
      </c>
      <c r="K1789" s="19" t="str">
        <f>IFERROR(INDEX('Employee Info'!$C$3:$J$200,MATCH(Data7[[#This Row],[Name:]],'Employee Info'!$B$3:$B$200,0),MATCH(Data7[[#Headers],[Truck]],'Employee Info'!$C$2:$J$2,0)),"")</f>
        <v/>
      </c>
      <c r="L1789" s="19" t="str">
        <f>IFERROR(INDEX('Employee Info'!$C$3:$J$200,MATCH(Data7[[#This Row],[Name:]],'Employee Info'!$B$3:$B$200,0),MATCH(Data7[[#Headers],[Phone]],'Employee Info'!$C$2:$J$2,0)),"")</f>
        <v/>
      </c>
      <c r="M1789" s="19" t="str">
        <f>IFERROR(INDEX('Employee Info'!$C$3:$J$200,MATCH(Data7[[#This Row],[Name:]],'Employee Info'!$B$3:$B$200,0),MATCH(Data7[[#Headers],[Tech]],'Employee Info'!$C$2:$J$2,0)),"")</f>
        <v/>
      </c>
      <c r="N1789" s="19" t="str">
        <f>IFERROR(INDEX('Employee Info'!$C$3:$J$200,MATCH(Data7[[#This Row],[Name:]],'Employee Info'!$B$3:$B$200,0),MATCH(Data7[[#Headers],[Other]],'Employee Info'!$C$2:$J$2,0)),"")</f>
        <v/>
      </c>
      <c r="O1789" s="19">
        <f>IFERROR((Data7[[#This Row],[Hours:]]*SUM(Data7[[#This Row],[Rate]:[Other]])),"")</f>
        <v>0</v>
      </c>
      <c r="P1789" s="7" t="str">
        <f>IF(Data7[[#This Row],[WO'#:]]="","Riley #","WO#")</f>
        <v>Riley #</v>
      </c>
      <c r="Q1789" s="7">
        <f>IFERROR(WEEKNUM(Data7[[#This Row],[Date:]]),"")</f>
        <v>35</v>
      </c>
      <c r="R1789" s="6">
        <f t="shared" si="81"/>
        <v>45529</v>
      </c>
      <c r="S1789" s="6">
        <f>Data7[[#This Row],[Week Start]]+7</f>
        <v>45536</v>
      </c>
      <c r="T1789" s="7" t="str">
        <f t="shared" si="82"/>
        <v>8/25/2024 - 9/1/2024</v>
      </c>
      <c r="U1789" s="7" t="str">
        <f t="shared" si="83"/>
        <v>Time Card</v>
      </c>
      <c r="V1789" s="8" t="str">
        <f>RIGHT(TEXT(Data7[[#This Row],[Date:]],"mmddyyyy"),4)</f>
        <v>2024</v>
      </c>
      <c r="W1789" s="8" t="str">
        <f>MID(TEXT(Data7[[#This Row],[Date:]],"mmddyyyy"),3,2)</f>
        <v>30</v>
      </c>
      <c r="X1789" s="8" t="str">
        <f>LEFT(TEXT(Data7[[#This Row],[Date:]],"mmddyyyy"),2)</f>
        <v>08</v>
      </c>
      <c r="Y1789" s="6">
        <f>DATE(Data7[[#This Row],[Year]],Data7[[#This Row],[Month]],Data7[[#This Row],[Day]])</f>
        <v>45534</v>
      </c>
    </row>
    <row r="1790" spans="1:25" x14ac:dyDescent="0.3">
      <c r="A1790" s="5">
        <v>45534.574315046295</v>
      </c>
      <c r="B1790" s="7" t="s">
        <v>2143</v>
      </c>
      <c r="C1790" s="6" t="s">
        <v>2152</v>
      </c>
      <c r="D1790" s="7" t="s">
        <v>2161</v>
      </c>
      <c r="E1790" s="8">
        <v>2</v>
      </c>
      <c r="F1790" s="7">
        <v>7148628</v>
      </c>
      <c r="G1790" s="7" t="s">
        <v>68</v>
      </c>
      <c r="H1790" s="7" t="s">
        <v>756</v>
      </c>
      <c r="I1790" s="7" t="s">
        <v>44</v>
      </c>
      <c r="J1790" s="19" t="str">
        <f>IFERROR(INDEX('Employee Info'!$C$3:$E$200,MATCH(Data7[[#This Row],[Name:]],'Employee Info'!$B$3:$B$200,0),MATCH(Data7[[#This Row],[Hours Type:]],'Employee Info'!$C$2:$E$2,0)),"")</f>
        <v/>
      </c>
      <c r="K1790" s="19" t="str">
        <f>IFERROR(INDEX('Employee Info'!$C$3:$J$200,MATCH(Data7[[#This Row],[Name:]],'Employee Info'!$B$3:$B$200,0),MATCH(Data7[[#Headers],[Truck]],'Employee Info'!$C$2:$J$2,0)),"")</f>
        <v/>
      </c>
      <c r="L1790" s="19" t="str">
        <f>IFERROR(INDEX('Employee Info'!$C$3:$J$200,MATCH(Data7[[#This Row],[Name:]],'Employee Info'!$B$3:$B$200,0),MATCH(Data7[[#Headers],[Phone]],'Employee Info'!$C$2:$J$2,0)),"")</f>
        <v/>
      </c>
      <c r="M1790" s="19" t="str">
        <f>IFERROR(INDEX('Employee Info'!$C$3:$J$200,MATCH(Data7[[#This Row],[Name:]],'Employee Info'!$B$3:$B$200,0),MATCH(Data7[[#Headers],[Tech]],'Employee Info'!$C$2:$J$2,0)),"")</f>
        <v/>
      </c>
      <c r="N1790" s="19" t="str">
        <f>IFERROR(INDEX('Employee Info'!$C$3:$J$200,MATCH(Data7[[#This Row],[Name:]],'Employee Info'!$B$3:$B$200,0),MATCH(Data7[[#Headers],[Other]],'Employee Info'!$C$2:$J$2,0)),"")</f>
        <v/>
      </c>
      <c r="O1790" s="19">
        <f>IFERROR((Data7[[#This Row],[Hours:]]*SUM(Data7[[#This Row],[Rate]:[Other]])),"")</f>
        <v>0</v>
      </c>
      <c r="P1790" s="7" t="str">
        <f>IF(Data7[[#This Row],[WO'#:]]="","Riley #","WO#")</f>
        <v>WO#</v>
      </c>
      <c r="Q1790" s="7">
        <f>IFERROR(WEEKNUM(Data7[[#This Row],[Date:]]),"")</f>
        <v>35</v>
      </c>
      <c r="R1790" s="6">
        <f t="shared" si="81"/>
        <v>45529</v>
      </c>
      <c r="S1790" s="6">
        <f>Data7[[#This Row],[Week Start]]+7</f>
        <v>45536</v>
      </c>
      <c r="T1790" s="7" t="str">
        <f t="shared" si="82"/>
        <v>8/25/2024 - 9/1/2024</v>
      </c>
      <c r="U1790" s="7" t="str">
        <f t="shared" si="83"/>
        <v>Time Card</v>
      </c>
      <c r="V1790" s="8" t="str">
        <f>RIGHT(TEXT(Data7[[#This Row],[Date:]],"mmddyyyy"),4)</f>
        <v>2024</v>
      </c>
      <c r="W1790" s="8" t="str">
        <f>MID(TEXT(Data7[[#This Row],[Date:]],"mmddyyyy"),3,2)</f>
        <v>30</v>
      </c>
      <c r="X1790" s="8" t="str">
        <f>LEFT(TEXT(Data7[[#This Row],[Date:]],"mmddyyyy"),2)</f>
        <v>08</v>
      </c>
      <c r="Y1790" s="6">
        <f>DATE(Data7[[#This Row],[Year]],Data7[[#This Row],[Month]],Data7[[#This Row],[Day]])</f>
        <v>45534</v>
      </c>
    </row>
    <row r="1791" spans="1:25" x14ac:dyDescent="0.3">
      <c r="A1791" s="5">
        <v>45534.575853935188</v>
      </c>
      <c r="B1791" s="7" t="s">
        <v>2143</v>
      </c>
      <c r="C1791" s="6" t="s">
        <v>2152</v>
      </c>
      <c r="D1791" s="7" t="s">
        <v>2160</v>
      </c>
      <c r="E1791" s="8">
        <v>2</v>
      </c>
      <c r="F1791" s="7">
        <v>7053182</v>
      </c>
      <c r="G1791" s="7" t="s">
        <v>68</v>
      </c>
      <c r="H1791" s="7" t="s">
        <v>756</v>
      </c>
      <c r="I1791" s="7" t="s">
        <v>44</v>
      </c>
      <c r="J1791" s="19" t="str">
        <f>IFERROR(INDEX('Employee Info'!$C$3:$E$200,MATCH(Data7[[#This Row],[Name:]],'Employee Info'!$B$3:$B$200,0),MATCH(Data7[[#This Row],[Hours Type:]],'Employee Info'!$C$2:$E$2,0)),"")</f>
        <v/>
      </c>
      <c r="K1791" s="19" t="str">
        <f>IFERROR(INDEX('Employee Info'!$C$3:$J$200,MATCH(Data7[[#This Row],[Name:]],'Employee Info'!$B$3:$B$200,0),MATCH(Data7[[#Headers],[Truck]],'Employee Info'!$C$2:$J$2,0)),"")</f>
        <v/>
      </c>
      <c r="L1791" s="19" t="str">
        <f>IFERROR(INDEX('Employee Info'!$C$3:$J$200,MATCH(Data7[[#This Row],[Name:]],'Employee Info'!$B$3:$B$200,0),MATCH(Data7[[#Headers],[Phone]],'Employee Info'!$C$2:$J$2,0)),"")</f>
        <v/>
      </c>
      <c r="M1791" s="19" t="str">
        <f>IFERROR(INDEX('Employee Info'!$C$3:$J$200,MATCH(Data7[[#This Row],[Name:]],'Employee Info'!$B$3:$B$200,0),MATCH(Data7[[#Headers],[Tech]],'Employee Info'!$C$2:$J$2,0)),"")</f>
        <v/>
      </c>
      <c r="N1791" s="19" t="str">
        <f>IFERROR(INDEX('Employee Info'!$C$3:$J$200,MATCH(Data7[[#This Row],[Name:]],'Employee Info'!$B$3:$B$200,0),MATCH(Data7[[#Headers],[Other]],'Employee Info'!$C$2:$J$2,0)),"")</f>
        <v/>
      </c>
      <c r="O1791" s="19">
        <f>IFERROR((Data7[[#This Row],[Hours:]]*SUM(Data7[[#This Row],[Rate]:[Other]])),"")</f>
        <v>0</v>
      </c>
      <c r="P1791" s="7" t="str">
        <f>IF(Data7[[#This Row],[WO'#:]]="","Riley #","WO#")</f>
        <v>WO#</v>
      </c>
      <c r="Q1791" s="7">
        <f>IFERROR(WEEKNUM(Data7[[#This Row],[Date:]]),"")</f>
        <v>35</v>
      </c>
      <c r="R1791" s="6">
        <f t="shared" si="81"/>
        <v>45529</v>
      </c>
      <c r="S1791" s="6">
        <f>Data7[[#This Row],[Week Start]]+7</f>
        <v>45536</v>
      </c>
      <c r="T1791" s="7" t="str">
        <f t="shared" si="82"/>
        <v>8/25/2024 - 9/1/2024</v>
      </c>
      <c r="U1791" s="7" t="str">
        <f t="shared" si="83"/>
        <v>Time Card</v>
      </c>
      <c r="V1791" s="8" t="str">
        <f>RIGHT(TEXT(Data7[[#This Row],[Date:]],"mmddyyyy"),4)</f>
        <v>2024</v>
      </c>
      <c r="W1791" s="8" t="str">
        <f>MID(TEXT(Data7[[#This Row],[Date:]],"mmddyyyy"),3,2)</f>
        <v>30</v>
      </c>
      <c r="X1791" s="8" t="str">
        <f>LEFT(TEXT(Data7[[#This Row],[Date:]],"mmddyyyy"),2)</f>
        <v>08</v>
      </c>
      <c r="Y1791" s="6">
        <f>DATE(Data7[[#This Row],[Year]],Data7[[#This Row],[Month]],Data7[[#This Row],[Day]])</f>
        <v>45534</v>
      </c>
    </row>
    <row r="1792" spans="1:25" x14ac:dyDescent="0.3">
      <c r="A1792" s="5">
        <v>45534.581918981479</v>
      </c>
      <c r="B1792" s="7" t="s">
        <v>23</v>
      </c>
      <c r="C1792" s="6" t="s">
        <v>2152</v>
      </c>
      <c r="D1792" s="7" t="s">
        <v>2162</v>
      </c>
      <c r="E1792" s="8">
        <v>6</v>
      </c>
      <c r="F1792" s="7">
        <v>7148628</v>
      </c>
      <c r="G1792" s="7" t="s">
        <v>68</v>
      </c>
      <c r="H1792" s="7" t="s">
        <v>756</v>
      </c>
      <c r="I1792" s="7" t="s">
        <v>44</v>
      </c>
      <c r="J1792" s="19" t="str">
        <f>IFERROR(INDEX('Employee Info'!$C$3:$E$200,MATCH(Data7[[#This Row],[Name:]],'Employee Info'!$B$3:$B$200,0),MATCH(Data7[[#This Row],[Hours Type:]],'Employee Info'!$C$2:$E$2,0)),"")</f>
        <v/>
      </c>
      <c r="K1792" s="19" t="str">
        <f>IFERROR(INDEX('Employee Info'!$C$3:$J$200,MATCH(Data7[[#This Row],[Name:]],'Employee Info'!$B$3:$B$200,0),MATCH(Data7[[#Headers],[Truck]],'Employee Info'!$C$2:$J$2,0)),"")</f>
        <v/>
      </c>
      <c r="L1792" s="19" t="str">
        <f>IFERROR(INDEX('Employee Info'!$C$3:$J$200,MATCH(Data7[[#This Row],[Name:]],'Employee Info'!$B$3:$B$200,0),MATCH(Data7[[#Headers],[Phone]],'Employee Info'!$C$2:$J$2,0)),"")</f>
        <v/>
      </c>
      <c r="M1792" s="19" t="str">
        <f>IFERROR(INDEX('Employee Info'!$C$3:$J$200,MATCH(Data7[[#This Row],[Name:]],'Employee Info'!$B$3:$B$200,0),MATCH(Data7[[#Headers],[Tech]],'Employee Info'!$C$2:$J$2,0)),"")</f>
        <v/>
      </c>
      <c r="N1792" s="19" t="str">
        <f>IFERROR(INDEX('Employee Info'!$C$3:$J$200,MATCH(Data7[[#This Row],[Name:]],'Employee Info'!$B$3:$B$200,0),MATCH(Data7[[#Headers],[Other]],'Employee Info'!$C$2:$J$2,0)),"")</f>
        <v/>
      </c>
      <c r="O1792" s="19">
        <f>IFERROR((Data7[[#This Row],[Hours:]]*SUM(Data7[[#This Row],[Rate]:[Other]])),"")</f>
        <v>0</v>
      </c>
      <c r="P1792" s="7" t="str">
        <f>IF(Data7[[#This Row],[WO'#:]]="","Riley #","WO#")</f>
        <v>WO#</v>
      </c>
      <c r="Q1792" s="7">
        <f>IFERROR(WEEKNUM(Data7[[#This Row],[Date:]]),"")</f>
        <v>35</v>
      </c>
      <c r="R1792" s="6">
        <f t="shared" si="81"/>
        <v>45529</v>
      </c>
      <c r="S1792" s="6">
        <f>Data7[[#This Row],[Week Start]]+7</f>
        <v>45536</v>
      </c>
      <c r="T1792" s="7" t="str">
        <f t="shared" si="82"/>
        <v>8/25/2024 - 9/1/2024</v>
      </c>
      <c r="U1792" s="7" t="str">
        <f t="shared" si="83"/>
        <v>Time Card</v>
      </c>
      <c r="V1792" s="8" t="str">
        <f>RIGHT(TEXT(Data7[[#This Row],[Date:]],"mmddyyyy"),4)</f>
        <v>2024</v>
      </c>
      <c r="W1792" s="8" t="str">
        <f>MID(TEXT(Data7[[#This Row],[Date:]],"mmddyyyy"),3,2)</f>
        <v>30</v>
      </c>
      <c r="X1792" s="8" t="str">
        <f>LEFT(TEXT(Data7[[#This Row],[Date:]],"mmddyyyy"),2)</f>
        <v>08</v>
      </c>
      <c r="Y1792" s="6">
        <f>DATE(Data7[[#This Row],[Year]],Data7[[#This Row],[Month]],Data7[[#This Row],[Day]])</f>
        <v>45534</v>
      </c>
    </row>
    <row r="1793" spans="1:25" x14ac:dyDescent="0.3">
      <c r="A1793" s="5">
        <v>45534.583342129627</v>
      </c>
      <c r="B1793" s="7" t="s">
        <v>23</v>
      </c>
      <c r="C1793" s="6" t="s">
        <v>2152</v>
      </c>
      <c r="D1793" s="7" t="s">
        <v>2163</v>
      </c>
      <c r="E1793" s="8">
        <v>2</v>
      </c>
      <c r="F1793" s="7">
        <v>7053182</v>
      </c>
      <c r="G1793" s="7" t="s">
        <v>68</v>
      </c>
      <c r="H1793" s="7" t="s">
        <v>756</v>
      </c>
      <c r="I1793" s="7" t="s">
        <v>44</v>
      </c>
      <c r="J1793" s="19" t="str">
        <f>IFERROR(INDEX('Employee Info'!$C$3:$E$200,MATCH(Data7[[#This Row],[Name:]],'Employee Info'!$B$3:$B$200,0),MATCH(Data7[[#This Row],[Hours Type:]],'Employee Info'!$C$2:$E$2,0)),"")</f>
        <v/>
      </c>
      <c r="K1793" s="19" t="str">
        <f>IFERROR(INDEX('Employee Info'!$C$3:$J$200,MATCH(Data7[[#This Row],[Name:]],'Employee Info'!$B$3:$B$200,0),MATCH(Data7[[#Headers],[Truck]],'Employee Info'!$C$2:$J$2,0)),"")</f>
        <v/>
      </c>
      <c r="L1793" s="19" t="str">
        <f>IFERROR(INDEX('Employee Info'!$C$3:$J$200,MATCH(Data7[[#This Row],[Name:]],'Employee Info'!$B$3:$B$200,0),MATCH(Data7[[#Headers],[Phone]],'Employee Info'!$C$2:$J$2,0)),"")</f>
        <v/>
      </c>
      <c r="M1793" s="19" t="str">
        <f>IFERROR(INDEX('Employee Info'!$C$3:$J$200,MATCH(Data7[[#This Row],[Name:]],'Employee Info'!$B$3:$B$200,0),MATCH(Data7[[#Headers],[Tech]],'Employee Info'!$C$2:$J$2,0)),"")</f>
        <v/>
      </c>
      <c r="N1793" s="19" t="str">
        <f>IFERROR(INDEX('Employee Info'!$C$3:$J$200,MATCH(Data7[[#This Row],[Name:]],'Employee Info'!$B$3:$B$200,0),MATCH(Data7[[#Headers],[Other]],'Employee Info'!$C$2:$J$2,0)),"")</f>
        <v/>
      </c>
      <c r="O1793" s="19">
        <f>IFERROR((Data7[[#This Row],[Hours:]]*SUM(Data7[[#This Row],[Rate]:[Other]])),"")</f>
        <v>0</v>
      </c>
      <c r="P1793" s="7" t="str">
        <f>IF(Data7[[#This Row],[WO'#:]]="","Riley #","WO#")</f>
        <v>WO#</v>
      </c>
      <c r="Q1793" s="7">
        <f>IFERROR(WEEKNUM(Data7[[#This Row],[Date:]]),"")</f>
        <v>35</v>
      </c>
      <c r="R1793" s="6">
        <f t="shared" si="81"/>
        <v>45529</v>
      </c>
      <c r="S1793" s="6">
        <f>Data7[[#This Row],[Week Start]]+7</f>
        <v>45536</v>
      </c>
      <c r="T1793" s="7" t="str">
        <f t="shared" si="82"/>
        <v>8/25/2024 - 9/1/2024</v>
      </c>
      <c r="U1793" s="7" t="str">
        <f t="shared" si="83"/>
        <v>Time Card</v>
      </c>
      <c r="V1793" s="8" t="str">
        <f>RIGHT(TEXT(Data7[[#This Row],[Date:]],"mmddyyyy"),4)</f>
        <v>2024</v>
      </c>
      <c r="W1793" s="8" t="str">
        <f>MID(TEXT(Data7[[#This Row],[Date:]],"mmddyyyy"),3,2)</f>
        <v>30</v>
      </c>
      <c r="X1793" s="8" t="str">
        <f>LEFT(TEXT(Data7[[#This Row],[Date:]],"mmddyyyy"),2)</f>
        <v>08</v>
      </c>
      <c r="Y1793" s="6">
        <f>DATE(Data7[[#This Row],[Year]],Data7[[#This Row],[Month]],Data7[[#This Row],[Day]])</f>
        <v>45534</v>
      </c>
    </row>
    <row r="1794" spans="1:25" x14ac:dyDescent="0.3">
      <c r="A1794" s="5">
        <v>45534.5847587963</v>
      </c>
      <c r="B1794" s="7" t="s">
        <v>35</v>
      </c>
      <c r="C1794" s="6" t="s">
        <v>2152</v>
      </c>
      <c r="D1794" s="7" t="s">
        <v>2164</v>
      </c>
      <c r="E1794" s="8">
        <v>1</v>
      </c>
      <c r="F1794" s="7">
        <v>7148632</v>
      </c>
      <c r="G1794" s="7" t="s">
        <v>68</v>
      </c>
      <c r="H1794" s="7" t="s">
        <v>756</v>
      </c>
      <c r="I1794" s="7" t="s">
        <v>44</v>
      </c>
      <c r="J1794" s="19" t="str">
        <f>IFERROR(INDEX('Employee Info'!$C$3:$E$200,MATCH(Data7[[#This Row],[Name:]],'Employee Info'!$B$3:$B$200,0),MATCH(Data7[[#This Row],[Hours Type:]],'Employee Info'!$C$2:$E$2,0)),"")</f>
        <v/>
      </c>
      <c r="K1794" s="19" t="str">
        <f>IFERROR(INDEX('Employee Info'!$C$3:$J$200,MATCH(Data7[[#This Row],[Name:]],'Employee Info'!$B$3:$B$200,0),MATCH(Data7[[#Headers],[Truck]],'Employee Info'!$C$2:$J$2,0)),"")</f>
        <v/>
      </c>
      <c r="L1794" s="19" t="str">
        <f>IFERROR(INDEX('Employee Info'!$C$3:$J$200,MATCH(Data7[[#This Row],[Name:]],'Employee Info'!$B$3:$B$200,0),MATCH(Data7[[#Headers],[Phone]],'Employee Info'!$C$2:$J$2,0)),"")</f>
        <v/>
      </c>
      <c r="M1794" s="19" t="str">
        <f>IFERROR(INDEX('Employee Info'!$C$3:$J$200,MATCH(Data7[[#This Row],[Name:]],'Employee Info'!$B$3:$B$200,0),MATCH(Data7[[#Headers],[Tech]],'Employee Info'!$C$2:$J$2,0)),"")</f>
        <v/>
      </c>
      <c r="N1794" s="19" t="str">
        <f>IFERROR(INDEX('Employee Info'!$C$3:$J$200,MATCH(Data7[[#This Row],[Name:]],'Employee Info'!$B$3:$B$200,0),MATCH(Data7[[#Headers],[Other]],'Employee Info'!$C$2:$J$2,0)),"")</f>
        <v/>
      </c>
      <c r="O1794" s="19">
        <f>IFERROR((Data7[[#This Row],[Hours:]]*SUM(Data7[[#This Row],[Rate]:[Other]])),"")</f>
        <v>0</v>
      </c>
      <c r="P1794" s="7" t="str">
        <f>IF(Data7[[#This Row],[WO'#:]]="","Riley #","WO#")</f>
        <v>WO#</v>
      </c>
      <c r="Q1794" s="7">
        <f>IFERROR(WEEKNUM(Data7[[#This Row],[Date:]]),"")</f>
        <v>35</v>
      </c>
      <c r="R1794" s="6">
        <f t="shared" ref="R1794:R1857" si="84">DATE(RIGHT(TEXT(C1794,"mm/dd/yyyy"),4),1,1)+(Q1794-1)*7-(WEEKDAY(DATE(RIGHT(TEXT(C1794,"mm/dd/yyyy"),4),1,1)))+1</f>
        <v>45529</v>
      </c>
      <c r="S1794" s="6">
        <f>Data7[[#This Row],[Week Start]]+7</f>
        <v>45536</v>
      </c>
      <c r="T1794" s="7" t="str">
        <f t="shared" ref="T1794:T1857" si="85">IFERROR(TEXT(R1794, "m/d/yyyy") &amp; " - " &amp; TEXT(S1794, "m/d/yyyy"),"")</f>
        <v>8/25/2024 - 9/1/2024</v>
      </c>
      <c r="U1794" s="7" t="str">
        <f t="shared" ref="U1794:U1857" si="86">"Time Card"</f>
        <v>Time Card</v>
      </c>
      <c r="V1794" s="8" t="str">
        <f>RIGHT(TEXT(Data7[[#This Row],[Date:]],"mmddyyyy"),4)</f>
        <v>2024</v>
      </c>
      <c r="W1794" s="8" t="str">
        <f>MID(TEXT(Data7[[#This Row],[Date:]],"mmddyyyy"),3,2)</f>
        <v>30</v>
      </c>
      <c r="X1794" s="8" t="str">
        <f>LEFT(TEXT(Data7[[#This Row],[Date:]],"mmddyyyy"),2)</f>
        <v>08</v>
      </c>
      <c r="Y1794" s="6">
        <f>DATE(Data7[[#This Row],[Year]],Data7[[#This Row],[Month]],Data7[[#This Row],[Day]])</f>
        <v>45534</v>
      </c>
    </row>
    <row r="1795" spans="1:25" x14ac:dyDescent="0.3">
      <c r="A1795" s="5">
        <v>45534.585430324078</v>
      </c>
      <c r="B1795" s="7" t="s">
        <v>35</v>
      </c>
      <c r="C1795" s="6" t="s">
        <v>2152</v>
      </c>
      <c r="D1795" s="7" t="s">
        <v>2165</v>
      </c>
      <c r="E1795" s="8">
        <v>2</v>
      </c>
      <c r="F1795" s="7">
        <v>7148628</v>
      </c>
      <c r="G1795" s="7" t="s">
        <v>68</v>
      </c>
      <c r="H1795" s="7" t="s">
        <v>756</v>
      </c>
      <c r="I1795" s="7" t="s">
        <v>44</v>
      </c>
      <c r="J1795" s="19" t="str">
        <f>IFERROR(INDEX('Employee Info'!$C$3:$E$200,MATCH(Data7[[#This Row],[Name:]],'Employee Info'!$B$3:$B$200,0),MATCH(Data7[[#This Row],[Hours Type:]],'Employee Info'!$C$2:$E$2,0)),"")</f>
        <v/>
      </c>
      <c r="K1795" s="19" t="str">
        <f>IFERROR(INDEX('Employee Info'!$C$3:$J$200,MATCH(Data7[[#This Row],[Name:]],'Employee Info'!$B$3:$B$200,0),MATCH(Data7[[#Headers],[Truck]],'Employee Info'!$C$2:$J$2,0)),"")</f>
        <v/>
      </c>
      <c r="L1795" s="19" t="str">
        <f>IFERROR(INDEX('Employee Info'!$C$3:$J$200,MATCH(Data7[[#This Row],[Name:]],'Employee Info'!$B$3:$B$200,0),MATCH(Data7[[#Headers],[Phone]],'Employee Info'!$C$2:$J$2,0)),"")</f>
        <v/>
      </c>
      <c r="M1795" s="19" t="str">
        <f>IFERROR(INDEX('Employee Info'!$C$3:$J$200,MATCH(Data7[[#This Row],[Name:]],'Employee Info'!$B$3:$B$200,0),MATCH(Data7[[#Headers],[Tech]],'Employee Info'!$C$2:$J$2,0)),"")</f>
        <v/>
      </c>
      <c r="N1795" s="19" t="str">
        <f>IFERROR(INDEX('Employee Info'!$C$3:$J$200,MATCH(Data7[[#This Row],[Name:]],'Employee Info'!$B$3:$B$200,0),MATCH(Data7[[#Headers],[Other]],'Employee Info'!$C$2:$J$2,0)),"")</f>
        <v/>
      </c>
      <c r="O1795" s="19">
        <f>IFERROR((Data7[[#This Row],[Hours:]]*SUM(Data7[[#This Row],[Rate]:[Other]])),"")</f>
        <v>0</v>
      </c>
      <c r="P1795" s="7" t="str">
        <f>IF(Data7[[#This Row],[WO'#:]]="","Riley #","WO#")</f>
        <v>WO#</v>
      </c>
      <c r="Q1795" s="7">
        <f>IFERROR(WEEKNUM(Data7[[#This Row],[Date:]]),"")</f>
        <v>35</v>
      </c>
      <c r="R1795" s="6">
        <f t="shared" si="84"/>
        <v>45529</v>
      </c>
      <c r="S1795" s="6">
        <f>Data7[[#This Row],[Week Start]]+7</f>
        <v>45536</v>
      </c>
      <c r="T1795" s="7" t="str">
        <f t="shared" si="85"/>
        <v>8/25/2024 - 9/1/2024</v>
      </c>
      <c r="U1795" s="7" t="str">
        <f t="shared" si="86"/>
        <v>Time Card</v>
      </c>
      <c r="V1795" s="8" t="str">
        <f>RIGHT(TEXT(Data7[[#This Row],[Date:]],"mmddyyyy"),4)</f>
        <v>2024</v>
      </c>
      <c r="W1795" s="8" t="str">
        <f>MID(TEXT(Data7[[#This Row],[Date:]],"mmddyyyy"),3,2)</f>
        <v>30</v>
      </c>
      <c r="X1795" s="8" t="str">
        <f>LEFT(TEXT(Data7[[#This Row],[Date:]],"mmddyyyy"),2)</f>
        <v>08</v>
      </c>
      <c r="Y1795" s="6">
        <f>DATE(Data7[[#This Row],[Year]],Data7[[#This Row],[Month]],Data7[[#This Row],[Day]])</f>
        <v>45534</v>
      </c>
    </row>
    <row r="1796" spans="1:25" x14ac:dyDescent="0.3">
      <c r="A1796" s="5">
        <v>45534.598127662037</v>
      </c>
      <c r="B1796" s="7" t="s">
        <v>66</v>
      </c>
      <c r="C1796" s="6" t="s">
        <v>2152</v>
      </c>
      <c r="D1796" s="7" t="s">
        <v>2168</v>
      </c>
      <c r="E1796" s="8">
        <v>1</v>
      </c>
      <c r="F1796" s="7" t="s">
        <v>68</v>
      </c>
      <c r="G1796" s="7" t="s">
        <v>68</v>
      </c>
      <c r="H1796" s="7" t="s">
        <v>42</v>
      </c>
      <c r="I1796" s="7" t="s">
        <v>44</v>
      </c>
      <c r="J1796" s="19" t="str">
        <f>IFERROR(INDEX('Employee Info'!$C$3:$E$200,MATCH(Data7[[#This Row],[Name:]],'Employee Info'!$B$3:$B$200,0),MATCH(Data7[[#This Row],[Hours Type:]],'Employee Info'!$C$2:$E$2,0)),"")</f>
        <v/>
      </c>
      <c r="K1796" s="19" t="str">
        <f>IFERROR(INDEX('Employee Info'!$C$3:$J$200,MATCH(Data7[[#This Row],[Name:]],'Employee Info'!$B$3:$B$200,0),MATCH(Data7[[#Headers],[Truck]],'Employee Info'!$C$2:$J$2,0)),"")</f>
        <v/>
      </c>
      <c r="L1796" s="19" t="str">
        <f>IFERROR(INDEX('Employee Info'!$C$3:$J$200,MATCH(Data7[[#This Row],[Name:]],'Employee Info'!$B$3:$B$200,0),MATCH(Data7[[#Headers],[Phone]],'Employee Info'!$C$2:$J$2,0)),"")</f>
        <v/>
      </c>
      <c r="M1796" s="19" t="str">
        <f>IFERROR(INDEX('Employee Info'!$C$3:$J$200,MATCH(Data7[[#This Row],[Name:]],'Employee Info'!$B$3:$B$200,0),MATCH(Data7[[#Headers],[Tech]],'Employee Info'!$C$2:$J$2,0)),"")</f>
        <v/>
      </c>
      <c r="N1796" s="19" t="str">
        <f>IFERROR(INDEX('Employee Info'!$C$3:$J$200,MATCH(Data7[[#This Row],[Name:]],'Employee Info'!$B$3:$B$200,0),MATCH(Data7[[#Headers],[Other]],'Employee Info'!$C$2:$J$2,0)),"")</f>
        <v/>
      </c>
      <c r="O1796" s="19">
        <f>IFERROR((Data7[[#This Row],[Hours:]]*SUM(Data7[[#This Row],[Rate]:[Other]])),"")</f>
        <v>0</v>
      </c>
      <c r="P1796" s="7" t="str">
        <f>IF(Data7[[#This Row],[WO'#:]]="","Riley #","WO#")</f>
        <v>Riley #</v>
      </c>
      <c r="Q1796" s="7">
        <f>IFERROR(WEEKNUM(Data7[[#This Row],[Date:]]),"")</f>
        <v>35</v>
      </c>
      <c r="R1796" s="6">
        <f t="shared" si="84"/>
        <v>45529</v>
      </c>
      <c r="S1796" s="6">
        <f>Data7[[#This Row],[Week Start]]+7</f>
        <v>45536</v>
      </c>
      <c r="T1796" s="7" t="str">
        <f t="shared" si="85"/>
        <v>8/25/2024 - 9/1/2024</v>
      </c>
      <c r="U1796" s="7" t="str">
        <f t="shared" si="86"/>
        <v>Time Card</v>
      </c>
      <c r="V1796" s="8" t="str">
        <f>RIGHT(TEXT(Data7[[#This Row],[Date:]],"mmddyyyy"),4)</f>
        <v>2024</v>
      </c>
      <c r="W1796" s="8" t="str">
        <f>MID(TEXT(Data7[[#This Row],[Date:]],"mmddyyyy"),3,2)</f>
        <v>30</v>
      </c>
      <c r="X1796" s="8" t="str">
        <f>LEFT(TEXT(Data7[[#This Row],[Date:]],"mmddyyyy"),2)</f>
        <v>08</v>
      </c>
      <c r="Y1796" s="6">
        <f>DATE(Data7[[#This Row],[Year]],Data7[[#This Row],[Month]],Data7[[#This Row],[Day]])</f>
        <v>45534</v>
      </c>
    </row>
    <row r="1797" spans="1:25" x14ac:dyDescent="0.3">
      <c r="A1797" s="5">
        <v>45534.60053009259</v>
      </c>
      <c r="B1797" s="7" t="s">
        <v>66</v>
      </c>
      <c r="C1797" s="6" t="s">
        <v>2152</v>
      </c>
      <c r="D1797" s="7" t="s">
        <v>2169</v>
      </c>
      <c r="E1797" s="8">
        <v>1</v>
      </c>
      <c r="F1797" s="7">
        <v>7148629</v>
      </c>
      <c r="G1797" s="7" t="s">
        <v>68</v>
      </c>
      <c r="H1797" s="7" t="s">
        <v>756</v>
      </c>
      <c r="I1797" s="7" t="s">
        <v>44</v>
      </c>
      <c r="J1797" s="19" t="str">
        <f>IFERROR(INDEX('Employee Info'!$C$3:$E$200,MATCH(Data7[[#This Row],[Name:]],'Employee Info'!$B$3:$B$200,0),MATCH(Data7[[#This Row],[Hours Type:]],'Employee Info'!$C$2:$E$2,0)),"")</f>
        <v/>
      </c>
      <c r="K1797" s="19" t="str">
        <f>IFERROR(INDEX('Employee Info'!$C$3:$J$200,MATCH(Data7[[#This Row],[Name:]],'Employee Info'!$B$3:$B$200,0),MATCH(Data7[[#Headers],[Truck]],'Employee Info'!$C$2:$J$2,0)),"")</f>
        <v/>
      </c>
      <c r="L1797" s="19" t="str">
        <f>IFERROR(INDEX('Employee Info'!$C$3:$J$200,MATCH(Data7[[#This Row],[Name:]],'Employee Info'!$B$3:$B$200,0),MATCH(Data7[[#Headers],[Phone]],'Employee Info'!$C$2:$J$2,0)),"")</f>
        <v/>
      </c>
      <c r="M1797" s="19" t="str">
        <f>IFERROR(INDEX('Employee Info'!$C$3:$J$200,MATCH(Data7[[#This Row],[Name:]],'Employee Info'!$B$3:$B$200,0),MATCH(Data7[[#Headers],[Tech]],'Employee Info'!$C$2:$J$2,0)),"")</f>
        <v/>
      </c>
      <c r="N1797" s="19" t="str">
        <f>IFERROR(INDEX('Employee Info'!$C$3:$J$200,MATCH(Data7[[#This Row],[Name:]],'Employee Info'!$B$3:$B$200,0),MATCH(Data7[[#Headers],[Other]],'Employee Info'!$C$2:$J$2,0)),"")</f>
        <v/>
      </c>
      <c r="O1797" s="19">
        <f>IFERROR((Data7[[#This Row],[Hours:]]*SUM(Data7[[#This Row],[Rate]:[Other]])),"")</f>
        <v>0</v>
      </c>
      <c r="P1797" s="7" t="str">
        <f>IF(Data7[[#This Row],[WO'#:]]="","Riley #","WO#")</f>
        <v>WO#</v>
      </c>
      <c r="Q1797" s="7">
        <f>IFERROR(WEEKNUM(Data7[[#This Row],[Date:]]),"")</f>
        <v>35</v>
      </c>
      <c r="R1797" s="6">
        <f t="shared" si="84"/>
        <v>45529</v>
      </c>
      <c r="S1797" s="6">
        <f>Data7[[#This Row],[Week Start]]+7</f>
        <v>45536</v>
      </c>
      <c r="T1797" s="7" t="str">
        <f t="shared" si="85"/>
        <v>8/25/2024 - 9/1/2024</v>
      </c>
      <c r="U1797" s="7" t="str">
        <f t="shared" si="86"/>
        <v>Time Card</v>
      </c>
      <c r="V1797" s="8" t="str">
        <f>RIGHT(TEXT(Data7[[#This Row],[Date:]],"mmddyyyy"),4)</f>
        <v>2024</v>
      </c>
      <c r="W1797" s="8" t="str">
        <f>MID(TEXT(Data7[[#This Row],[Date:]],"mmddyyyy"),3,2)</f>
        <v>30</v>
      </c>
      <c r="X1797" s="8" t="str">
        <f>LEFT(TEXT(Data7[[#This Row],[Date:]],"mmddyyyy"),2)</f>
        <v>08</v>
      </c>
      <c r="Y1797" s="6">
        <f>DATE(Data7[[#This Row],[Year]],Data7[[#This Row],[Month]],Data7[[#This Row],[Day]])</f>
        <v>45534</v>
      </c>
    </row>
    <row r="1798" spans="1:25" x14ac:dyDescent="0.3">
      <c r="A1798" s="5">
        <v>45534.60333391204</v>
      </c>
      <c r="B1798" s="7" t="s">
        <v>66</v>
      </c>
      <c r="C1798" s="6" t="s">
        <v>2152</v>
      </c>
      <c r="D1798" s="7" t="s">
        <v>2172</v>
      </c>
      <c r="E1798" s="8">
        <v>1</v>
      </c>
      <c r="F1798" s="7">
        <v>7129674</v>
      </c>
      <c r="G1798" s="7" t="s">
        <v>68</v>
      </c>
      <c r="H1798" s="7" t="s">
        <v>756</v>
      </c>
      <c r="I1798" s="7" t="s">
        <v>44</v>
      </c>
      <c r="J1798" s="19" t="str">
        <f>IFERROR(INDEX('Employee Info'!$C$3:$E$200,MATCH(Data7[[#This Row],[Name:]],'Employee Info'!$B$3:$B$200,0),MATCH(Data7[[#This Row],[Hours Type:]],'Employee Info'!$C$2:$E$2,0)),"")</f>
        <v/>
      </c>
      <c r="K1798" s="19" t="str">
        <f>IFERROR(INDEX('Employee Info'!$C$3:$J$200,MATCH(Data7[[#This Row],[Name:]],'Employee Info'!$B$3:$B$200,0),MATCH(Data7[[#Headers],[Truck]],'Employee Info'!$C$2:$J$2,0)),"")</f>
        <v/>
      </c>
      <c r="L1798" s="19" t="str">
        <f>IFERROR(INDEX('Employee Info'!$C$3:$J$200,MATCH(Data7[[#This Row],[Name:]],'Employee Info'!$B$3:$B$200,0),MATCH(Data7[[#Headers],[Phone]],'Employee Info'!$C$2:$J$2,0)),"")</f>
        <v/>
      </c>
      <c r="M1798" s="19" t="str">
        <f>IFERROR(INDEX('Employee Info'!$C$3:$J$200,MATCH(Data7[[#This Row],[Name:]],'Employee Info'!$B$3:$B$200,0),MATCH(Data7[[#Headers],[Tech]],'Employee Info'!$C$2:$J$2,0)),"")</f>
        <v/>
      </c>
      <c r="N1798" s="19" t="str">
        <f>IFERROR(INDEX('Employee Info'!$C$3:$J$200,MATCH(Data7[[#This Row],[Name:]],'Employee Info'!$B$3:$B$200,0),MATCH(Data7[[#Headers],[Other]],'Employee Info'!$C$2:$J$2,0)),"")</f>
        <v/>
      </c>
      <c r="O1798" s="19">
        <f>IFERROR((Data7[[#This Row],[Hours:]]*SUM(Data7[[#This Row],[Rate]:[Other]])),"")</f>
        <v>0</v>
      </c>
      <c r="P1798" s="7" t="str">
        <f>IF(Data7[[#This Row],[WO'#:]]="","Riley #","WO#")</f>
        <v>WO#</v>
      </c>
      <c r="Q1798" s="7">
        <f>IFERROR(WEEKNUM(Data7[[#This Row],[Date:]]),"")</f>
        <v>35</v>
      </c>
      <c r="R1798" s="6">
        <f t="shared" si="84"/>
        <v>45529</v>
      </c>
      <c r="S1798" s="6">
        <f>Data7[[#This Row],[Week Start]]+7</f>
        <v>45536</v>
      </c>
      <c r="T1798" s="7" t="str">
        <f t="shared" si="85"/>
        <v>8/25/2024 - 9/1/2024</v>
      </c>
      <c r="U1798" s="7" t="str">
        <f t="shared" si="86"/>
        <v>Time Card</v>
      </c>
      <c r="V1798" s="8" t="str">
        <f>RIGHT(TEXT(Data7[[#This Row],[Date:]],"mmddyyyy"),4)</f>
        <v>2024</v>
      </c>
      <c r="W1798" s="8" t="str">
        <f>MID(TEXT(Data7[[#This Row],[Date:]],"mmddyyyy"),3,2)</f>
        <v>30</v>
      </c>
      <c r="X1798" s="8" t="str">
        <f>LEFT(TEXT(Data7[[#This Row],[Date:]],"mmddyyyy"),2)</f>
        <v>08</v>
      </c>
      <c r="Y1798" s="6">
        <f>DATE(Data7[[#This Row],[Year]],Data7[[#This Row],[Month]],Data7[[#This Row],[Day]])</f>
        <v>45534</v>
      </c>
    </row>
    <row r="1799" spans="1:25" x14ac:dyDescent="0.3">
      <c r="A1799" s="5">
        <v>45534.605338194444</v>
      </c>
      <c r="B1799" s="7" t="s">
        <v>66</v>
      </c>
      <c r="C1799" s="6" t="s">
        <v>2152</v>
      </c>
      <c r="D1799" s="7" t="s">
        <v>2174</v>
      </c>
      <c r="E1799" s="8">
        <v>1</v>
      </c>
      <c r="F1799" s="7">
        <v>7148632</v>
      </c>
      <c r="G1799" s="7" t="s">
        <v>68</v>
      </c>
      <c r="H1799" s="7" t="s">
        <v>756</v>
      </c>
      <c r="I1799" s="7" t="s">
        <v>44</v>
      </c>
      <c r="J1799" s="19" t="str">
        <f>IFERROR(INDEX('Employee Info'!$C$3:$E$200,MATCH(Data7[[#This Row],[Name:]],'Employee Info'!$B$3:$B$200,0),MATCH(Data7[[#This Row],[Hours Type:]],'Employee Info'!$C$2:$E$2,0)),"")</f>
        <v/>
      </c>
      <c r="K1799" s="19" t="str">
        <f>IFERROR(INDEX('Employee Info'!$C$3:$J$200,MATCH(Data7[[#This Row],[Name:]],'Employee Info'!$B$3:$B$200,0),MATCH(Data7[[#Headers],[Truck]],'Employee Info'!$C$2:$J$2,0)),"")</f>
        <v/>
      </c>
      <c r="L1799" s="19" t="str">
        <f>IFERROR(INDEX('Employee Info'!$C$3:$J$200,MATCH(Data7[[#This Row],[Name:]],'Employee Info'!$B$3:$B$200,0),MATCH(Data7[[#Headers],[Phone]],'Employee Info'!$C$2:$J$2,0)),"")</f>
        <v/>
      </c>
      <c r="M1799" s="19" t="str">
        <f>IFERROR(INDEX('Employee Info'!$C$3:$J$200,MATCH(Data7[[#This Row],[Name:]],'Employee Info'!$B$3:$B$200,0),MATCH(Data7[[#Headers],[Tech]],'Employee Info'!$C$2:$J$2,0)),"")</f>
        <v/>
      </c>
      <c r="N1799" s="19" t="str">
        <f>IFERROR(INDEX('Employee Info'!$C$3:$J$200,MATCH(Data7[[#This Row],[Name:]],'Employee Info'!$B$3:$B$200,0),MATCH(Data7[[#Headers],[Other]],'Employee Info'!$C$2:$J$2,0)),"")</f>
        <v/>
      </c>
      <c r="O1799" s="19">
        <f>IFERROR((Data7[[#This Row],[Hours:]]*SUM(Data7[[#This Row],[Rate]:[Other]])),"")</f>
        <v>0</v>
      </c>
      <c r="P1799" s="7" t="str">
        <f>IF(Data7[[#This Row],[WO'#:]]="","Riley #","WO#")</f>
        <v>WO#</v>
      </c>
      <c r="Q1799" s="7">
        <f>IFERROR(WEEKNUM(Data7[[#This Row],[Date:]]),"")</f>
        <v>35</v>
      </c>
      <c r="R1799" s="6">
        <f t="shared" si="84"/>
        <v>45529</v>
      </c>
      <c r="S1799" s="6">
        <f>Data7[[#This Row],[Week Start]]+7</f>
        <v>45536</v>
      </c>
      <c r="T1799" s="7" t="str">
        <f t="shared" si="85"/>
        <v>8/25/2024 - 9/1/2024</v>
      </c>
      <c r="U1799" s="7" t="str">
        <f t="shared" si="86"/>
        <v>Time Card</v>
      </c>
      <c r="V1799" s="8" t="str">
        <f>RIGHT(TEXT(Data7[[#This Row],[Date:]],"mmddyyyy"),4)</f>
        <v>2024</v>
      </c>
      <c r="W1799" s="8" t="str">
        <f>MID(TEXT(Data7[[#This Row],[Date:]],"mmddyyyy"),3,2)</f>
        <v>30</v>
      </c>
      <c r="X1799" s="8" t="str">
        <f>LEFT(TEXT(Data7[[#This Row],[Date:]],"mmddyyyy"),2)</f>
        <v>08</v>
      </c>
      <c r="Y1799" s="6">
        <f>DATE(Data7[[#This Row],[Year]],Data7[[#This Row],[Month]],Data7[[#This Row],[Day]])</f>
        <v>45534</v>
      </c>
    </row>
    <row r="1800" spans="1:25" x14ac:dyDescent="0.3">
      <c r="A1800" s="5">
        <v>45534.622975810184</v>
      </c>
      <c r="B1800" s="7" t="s">
        <v>66</v>
      </c>
      <c r="C1800" s="6" t="s">
        <v>2152</v>
      </c>
      <c r="D1800" s="7" t="s">
        <v>2180</v>
      </c>
      <c r="E1800" s="8">
        <v>4</v>
      </c>
      <c r="F1800" s="7">
        <v>6984733</v>
      </c>
      <c r="G1800" s="7" t="s">
        <v>68</v>
      </c>
      <c r="H1800" s="7" t="s">
        <v>756</v>
      </c>
      <c r="I1800" s="7" t="s">
        <v>44</v>
      </c>
      <c r="J1800" s="19" t="str">
        <f>IFERROR(INDEX('Employee Info'!$C$3:$E$200,MATCH(Data7[[#This Row],[Name:]],'Employee Info'!$B$3:$B$200,0),MATCH(Data7[[#This Row],[Hours Type:]],'Employee Info'!$C$2:$E$2,0)),"")</f>
        <v/>
      </c>
      <c r="K1800" s="19" t="str">
        <f>IFERROR(INDEX('Employee Info'!$C$3:$J$200,MATCH(Data7[[#This Row],[Name:]],'Employee Info'!$B$3:$B$200,0),MATCH(Data7[[#Headers],[Truck]],'Employee Info'!$C$2:$J$2,0)),"")</f>
        <v/>
      </c>
      <c r="L1800" s="19" t="str">
        <f>IFERROR(INDEX('Employee Info'!$C$3:$J$200,MATCH(Data7[[#This Row],[Name:]],'Employee Info'!$B$3:$B$200,0),MATCH(Data7[[#Headers],[Phone]],'Employee Info'!$C$2:$J$2,0)),"")</f>
        <v/>
      </c>
      <c r="M1800" s="19" t="str">
        <f>IFERROR(INDEX('Employee Info'!$C$3:$J$200,MATCH(Data7[[#This Row],[Name:]],'Employee Info'!$B$3:$B$200,0),MATCH(Data7[[#Headers],[Tech]],'Employee Info'!$C$2:$J$2,0)),"")</f>
        <v/>
      </c>
      <c r="N1800" s="19" t="str">
        <f>IFERROR(INDEX('Employee Info'!$C$3:$J$200,MATCH(Data7[[#This Row],[Name:]],'Employee Info'!$B$3:$B$200,0),MATCH(Data7[[#Headers],[Other]],'Employee Info'!$C$2:$J$2,0)),"")</f>
        <v/>
      </c>
      <c r="O1800" s="19">
        <f>IFERROR((Data7[[#This Row],[Hours:]]*SUM(Data7[[#This Row],[Rate]:[Other]])),"")</f>
        <v>0</v>
      </c>
      <c r="P1800" s="7" t="str">
        <f>IF(Data7[[#This Row],[WO'#:]]="","Riley #","WO#")</f>
        <v>WO#</v>
      </c>
      <c r="Q1800" s="7">
        <f>IFERROR(WEEKNUM(Data7[[#This Row],[Date:]]),"")</f>
        <v>35</v>
      </c>
      <c r="R1800" s="6">
        <f t="shared" si="84"/>
        <v>45529</v>
      </c>
      <c r="S1800" s="6">
        <f>Data7[[#This Row],[Week Start]]+7</f>
        <v>45536</v>
      </c>
      <c r="T1800" s="7" t="str">
        <f t="shared" si="85"/>
        <v>8/25/2024 - 9/1/2024</v>
      </c>
      <c r="U1800" s="7" t="str">
        <f t="shared" si="86"/>
        <v>Time Card</v>
      </c>
      <c r="V1800" s="8" t="str">
        <f>RIGHT(TEXT(Data7[[#This Row],[Date:]],"mmddyyyy"),4)</f>
        <v>2024</v>
      </c>
      <c r="W1800" s="8" t="str">
        <f>MID(TEXT(Data7[[#This Row],[Date:]],"mmddyyyy"),3,2)</f>
        <v>30</v>
      </c>
      <c r="X1800" s="8" t="str">
        <f>LEFT(TEXT(Data7[[#This Row],[Date:]],"mmddyyyy"),2)</f>
        <v>08</v>
      </c>
      <c r="Y1800" s="6">
        <f>DATE(Data7[[#This Row],[Year]],Data7[[#This Row],[Month]],Data7[[#This Row],[Day]])</f>
        <v>45534</v>
      </c>
    </row>
    <row r="1801" spans="1:25" x14ac:dyDescent="0.3">
      <c r="A1801" s="5">
        <v>45534.623511111109</v>
      </c>
      <c r="B1801" s="7" t="s">
        <v>66</v>
      </c>
      <c r="C1801" s="6" t="s">
        <v>2152</v>
      </c>
      <c r="D1801" s="7" t="s">
        <v>2180</v>
      </c>
      <c r="E1801" s="8">
        <v>2</v>
      </c>
      <c r="F1801" s="7">
        <v>6984733</v>
      </c>
      <c r="G1801" s="7" t="s">
        <v>68</v>
      </c>
      <c r="H1801" s="7" t="s">
        <v>756</v>
      </c>
      <c r="I1801" s="7" t="s">
        <v>45</v>
      </c>
      <c r="J1801" s="19" t="str">
        <f>IFERROR(INDEX('Employee Info'!$C$3:$E$200,MATCH(Data7[[#This Row],[Name:]],'Employee Info'!$B$3:$B$200,0),MATCH(Data7[[#This Row],[Hours Type:]],'Employee Info'!$C$2:$E$2,0)),"")</f>
        <v/>
      </c>
      <c r="K1801" s="19" t="str">
        <f>IFERROR(INDEX('Employee Info'!$C$3:$J$200,MATCH(Data7[[#This Row],[Name:]],'Employee Info'!$B$3:$B$200,0),MATCH(Data7[[#Headers],[Truck]],'Employee Info'!$C$2:$J$2,0)),"")</f>
        <v/>
      </c>
      <c r="L1801" s="19" t="str">
        <f>IFERROR(INDEX('Employee Info'!$C$3:$J$200,MATCH(Data7[[#This Row],[Name:]],'Employee Info'!$B$3:$B$200,0),MATCH(Data7[[#Headers],[Phone]],'Employee Info'!$C$2:$J$2,0)),"")</f>
        <v/>
      </c>
      <c r="M1801" s="19" t="str">
        <f>IFERROR(INDEX('Employee Info'!$C$3:$J$200,MATCH(Data7[[#This Row],[Name:]],'Employee Info'!$B$3:$B$200,0),MATCH(Data7[[#Headers],[Tech]],'Employee Info'!$C$2:$J$2,0)),"")</f>
        <v/>
      </c>
      <c r="N1801" s="19" t="str">
        <f>IFERROR(INDEX('Employee Info'!$C$3:$J$200,MATCH(Data7[[#This Row],[Name:]],'Employee Info'!$B$3:$B$200,0),MATCH(Data7[[#Headers],[Other]],'Employee Info'!$C$2:$J$2,0)),"")</f>
        <v/>
      </c>
      <c r="O1801" s="19">
        <f>IFERROR((Data7[[#This Row],[Hours:]]*SUM(Data7[[#This Row],[Rate]:[Other]])),"")</f>
        <v>0</v>
      </c>
      <c r="P1801" s="7" t="str">
        <f>IF(Data7[[#This Row],[WO'#:]]="","Riley #","WO#")</f>
        <v>WO#</v>
      </c>
      <c r="Q1801" s="7">
        <f>IFERROR(WEEKNUM(Data7[[#This Row],[Date:]]),"")</f>
        <v>35</v>
      </c>
      <c r="R1801" s="6">
        <f t="shared" si="84"/>
        <v>45529</v>
      </c>
      <c r="S1801" s="6">
        <f>Data7[[#This Row],[Week Start]]+7</f>
        <v>45536</v>
      </c>
      <c r="T1801" s="7" t="str">
        <f t="shared" si="85"/>
        <v>8/25/2024 - 9/1/2024</v>
      </c>
      <c r="U1801" s="7" t="str">
        <f t="shared" si="86"/>
        <v>Time Card</v>
      </c>
      <c r="V1801" s="8" t="str">
        <f>RIGHT(TEXT(Data7[[#This Row],[Date:]],"mmddyyyy"),4)</f>
        <v>2024</v>
      </c>
      <c r="W1801" s="8" t="str">
        <f>MID(TEXT(Data7[[#This Row],[Date:]],"mmddyyyy"),3,2)</f>
        <v>30</v>
      </c>
      <c r="X1801" s="8" t="str">
        <f>LEFT(TEXT(Data7[[#This Row],[Date:]],"mmddyyyy"),2)</f>
        <v>08</v>
      </c>
      <c r="Y1801" s="6">
        <f>DATE(Data7[[#This Row],[Year]],Data7[[#This Row],[Month]],Data7[[#This Row],[Day]])</f>
        <v>45534</v>
      </c>
    </row>
    <row r="1802" spans="1:25" x14ac:dyDescent="0.3">
      <c r="A1802" s="5">
        <v>45535.36394722222</v>
      </c>
      <c r="B1802" s="7" t="s">
        <v>35</v>
      </c>
      <c r="C1802" s="6" t="s">
        <v>2182</v>
      </c>
      <c r="D1802" s="7" t="s">
        <v>2181</v>
      </c>
      <c r="E1802" s="8">
        <v>4</v>
      </c>
      <c r="F1802" s="7">
        <v>7148632</v>
      </c>
      <c r="G1802" s="7" t="s">
        <v>68</v>
      </c>
      <c r="H1802" s="7" t="s">
        <v>756</v>
      </c>
      <c r="I1802" s="7" t="s">
        <v>45</v>
      </c>
      <c r="J1802" s="19" t="str">
        <f>IFERROR(INDEX('Employee Info'!$C$3:$E$200,MATCH(Data7[[#This Row],[Name:]],'Employee Info'!$B$3:$B$200,0),MATCH(Data7[[#This Row],[Hours Type:]],'Employee Info'!$C$2:$E$2,0)),"")</f>
        <v/>
      </c>
      <c r="K1802" s="19" t="str">
        <f>IFERROR(INDEX('Employee Info'!$C$3:$J$200,MATCH(Data7[[#This Row],[Name:]],'Employee Info'!$B$3:$B$200,0),MATCH(Data7[[#Headers],[Truck]],'Employee Info'!$C$2:$J$2,0)),"")</f>
        <v/>
      </c>
      <c r="L1802" s="19" t="str">
        <f>IFERROR(INDEX('Employee Info'!$C$3:$J$200,MATCH(Data7[[#This Row],[Name:]],'Employee Info'!$B$3:$B$200,0),MATCH(Data7[[#Headers],[Phone]],'Employee Info'!$C$2:$J$2,0)),"")</f>
        <v/>
      </c>
      <c r="M1802" s="19" t="str">
        <f>IFERROR(INDEX('Employee Info'!$C$3:$J$200,MATCH(Data7[[#This Row],[Name:]],'Employee Info'!$B$3:$B$200,0),MATCH(Data7[[#Headers],[Tech]],'Employee Info'!$C$2:$J$2,0)),"")</f>
        <v/>
      </c>
      <c r="N1802" s="19" t="str">
        <f>IFERROR(INDEX('Employee Info'!$C$3:$J$200,MATCH(Data7[[#This Row],[Name:]],'Employee Info'!$B$3:$B$200,0),MATCH(Data7[[#Headers],[Other]],'Employee Info'!$C$2:$J$2,0)),"")</f>
        <v/>
      </c>
      <c r="O1802" s="19">
        <f>IFERROR((Data7[[#This Row],[Hours:]]*SUM(Data7[[#This Row],[Rate]:[Other]])),"")</f>
        <v>0</v>
      </c>
      <c r="P1802" s="7" t="str">
        <f>IF(Data7[[#This Row],[WO'#:]]="","Riley #","WO#")</f>
        <v>WO#</v>
      </c>
      <c r="Q1802" s="7">
        <f>IFERROR(WEEKNUM(Data7[[#This Row],[Date:]]),"")</f>
        <v>35</v>
      </c>
      <c r="R1802" s="6">
        <f t="shared" si="84"/>
        <v>45529</v>
      </c>
      <c r="S1802" s="6">
        <f>Data7[[#This Row],[Week Start]]+7</f>
        <v>45536</v>
      </c>
      <c r="T1802" s="7" t="str">
        <f t="shared" si="85"/>
        <v>8/25/2024 - 9/1/2024</v>
      </c>
      <c r="U1802" s="7" t="str">
        <f t="shared" si="86"/>
        <v>Time Card</v>
      </c>
      <c r="V1802" s="8" t="str">
        <f>RIGHT(TEXT(Data7[[#This Row],[Date:]],"mmddyyyy"),4)</f>
        <v>2024</v>
      </c>
      <c r="W1802" s="8" t="str">
        <f>MID(TEXT(Data7[[#This Row],[Date:]],"mmddyyyy"),3,2)</f>
        <v>31</v>
      </c>
      <c r="X1802" s="8" t="str">
        <f>LEFT(TEXT(Data7[[#This Row],[Date:]],"mmddyyyy"),2)</f>
        <v>08</v>
      </c>
      <c r="Y1802" s="6">
        <f>DATE(Data7[[#This Row],[Year]],Data7[[#This Row],[Month]],Data7[[#This Row],[Day]])</f>
        <v>45535</v>
      </c>
    </row>
    <row r="1803" spans="1:25" x14ac:dyDescent="0.3">
      <c r="A1803" s="5">
        <v>45535.364075231482</v>
      </c>
      <c r="B1803" s="7" t="s">
        <v>66</v>
      </c>
      <c r="C1803" s="6" t="s">
        <v>2182</v>
      </c>
      <c r="D1803" s="7" t="s">
        <v>2181</v>
      </c>
      <c r="E1803" s="8">
        <v>4</v>
      </c>
      <c r="F1803" s="7">
        <v>7148632</v>
      </c>
      <c r="G1803" s="7" t="s">
        <v>68</v>
      </c>
      <c r="H1803" s="7" t="s">
        <v>756</v>
      </c>
      <c r="I1803" s="7" t="s">
        <v>45</v>
      </c>
      <c r="J1803" s="19" t="str">
        <f>IFERROR(INDEX('Employee Info'!$C$3:$E$200,MATCH(Data7[[#This Row],[Name:]],'Employee Info'!$B$3:$B$200,0),MATCH(Data7[[#This Row],[Hours Type:]],'Employee Info'!$C$2:$E$2,0)),"")</f>
        <v/>
      </c>
      <c r="K1803" s="19" t="str">
        <f>IFERROR(INDEX('Employee Info'!$C$3:$J$200,MATCH(Data7[[#This Row],[Name:]],'Employee Info'!$B$3:$B$200,0),MATCH(Data7[[#Headers],[Truck]],'Employee Info'!$C$2:$J$2,0)),"")</f>
        <v/>
      </c>
      <c r="L1803" s="19" t="str">
        <f>IFERROR(INDEX('Employee Info'!$C$3:$J$200,MATCH(Data7[[#This Row],[Name:]],'Employee Info'!$B$3:$B$200,0),MATCH(Data7[[#Headers],[Phone]],'Employee Info'!$C$2:$J$2,0)),"")</f>
        <v/>
      </c>
      <c r="M1803" s="19" t="str">
        <f>IFERROR(INDEX('Employee Info'!$C$3:$J$200,MATCH(Data7[[#This Row],[Name:]],'Employee Info'!$B$3:$B$200,0),MATCH(Data7[[#Headers],[Tech]],'Employee Info'!$C$2:$J$2,0)),"")</f>
        <v/>
      </c>
      <c r="N1803" s="19" t="str">
        <f>IFERROR(INDEX('Employee Info'!$C$3:$J$200,MATCH(Data7[[#This Row],[Name:]],'Employee Info'!$B$3:$B$200,0),MATCH(Data7[[#Headers],[Other]],'Employee Info'!$C$2:$J$2,0)),"")</f>
        <v/>
      </c>
      <c r="O1803" s="19">
        <f>IFERROR((Data7[[#This Row],[Hours:]]*SUM(Data7[[#This Row],[Rate]:[Other]])),"")</f>
        <v>0</v>
      </c>
      <c r="P1803" s="7" t="str">
        <f>IF(Data7[[#This Row],[WO'#:]]="","Riley #","WO#")</f>
        <v>WO#</v>
      </c>
      <c r="Q1803" s="7">
        <f>IFERROR(WEEKNUM(Data7[[#This Row],[Date:]]),"")</f>
        <v>35</v>
      </c>
      <c r="R1803" s="6">
        <f t="shared" si="84"/>
        <v>45529</v>
      </c>
      <c r="S1803" s="6">
        <f>Data7[[#This Row],[Week Start]]+7</f>
        <v>45536</v>
      </c>
      <c r="T1803" s="7" t="str">
        <f t="shared" si="85"/>
        <v>8/25/2024 - 9/1/2024</v>
      </c>
      <c r="U1803" s="7" t="str">
        <f t="shared" si="86"/>
        <v>Time Card</v>
      </c>
      <c r="V1803" s="8" t="str">
        <f>RIGHT(TEXT(Data7[[#This Row],[Date:]],"mmddyyyy"),4)</f>
        <v>2024</v>
      </c>
      <c r="W1803" s="8" t="str">
        <f>MID(TEXT(Data7[[#This Row],[Date:]],"mmddyyyy"),3,2)</f>
        <v>31</v>
      </c>
      <c r="X1803" s="8" t="str">
        <f>LEFT(TEXT(Data7[[#This Row],[Date:]],"mmddyyyy"),2)</f>
        <v>08</v>
      </c>
      <c r="Y1803" s="6">
        <f>DATE(Data7[[#This Row],[Year]],Data7[[#This Row],[Month]],Data7[[#This Row],[Day]])</f>
        <v>45535</v>
      </c>
    </row>
    <row r="1804" spans="1:25" x14ac:dyDescent="0.3">
      <c r="A1804" s="5">
        <v>45538.57690428241</v>
      </c>
      <c r="B1804" s="7" t="s">
        <v>35</v>
      </c>
      <c r="C1804" s="6" t="s">
        <v>2184</v>
      </c>
      <c r="D1804" s="7" t="s">
        <v>2183</v>
      </c>
      <c r="E1804" s="8">
        <v>2</v>
      </c>
      <c r="F1804" s="7">
        <v>7148628</v>
      </c>
      <c r="G1804" s="7" t="s">
        <v>68</v>
      </c>
      <c r="H1804" s="7" t="s">
        <v>756</v>
      </c>
      <c r="I1804" s="7" t="s">
        <v>44</v>
      </c>
      <c r="J1804" s="19" t="str">
        <f>IFERROR(INDEX('Employee Info'!$C$3:$E$200,MATCH(Data7[[#This Row],[Name:]],'Employee Info'!$B$3:$B$200,0),MATCH(Data7[[#This Row],[Hours Type:]],'Employee Info'!$C$2:$E$2,0)),"")</f>
        <v/>
      </c>
      <c r="K1804" s="19" t="str">
        <f>IFERROR(INDEX('Employee Info'!$C$3:$J$200,MATCH(Data7[[#This Row],[Name:]],'Employee Info'!$B$3:$B$200,0),MATCH(Data7[[#Headers],[Truck]],'Employee Info'!$C$2:$J$2,0)),"")</f>
        <v/>
      </c>
      <c r="L1804" s="19" t="str">
        <f>IFERROR(INDEX('Employee Info'!$C$3:$J$200,MATCH(Data7[[#This Row],[Name:]],'Employee Info'!$B$3:$B$200,0),MATCH(Data7[[#Headers],[Phone]],'Employee Info'!$C$2:$J$2,0)),"")</f>
        <v/>
      </c>
      <c r="M1804" s="19" t="str">
        <f>IFERROR(INDEX('Employee Info'!$C$3:$J$200,MATCH(Data7[[#This Row],[Name:]],'Employee Info'!$B$3:$B$200,0),MATCH(Data7[[#Headers],[Tech]],'Employee Info'!$C$2:$J$2,0)),"")</f>
        <v/>
      </c>
      <c r="N1804" s="19" t="str">
        <f>IFERROR(INDEX('Employee Info'!$C$3:$J$200,MATCH(Data7[[#This Row],[Name:]],'Employee Info'!$B$3:$B$200,0),MATCH(Data7[[#Headers],[Other]],'Employee Info'!$C$2:$J$2,0)),"")</f>
        <v/>
      </c>
      <c r="O1804" s="19">
        <f>IFERROR((Data7[[#This Row],[Hours:]]*SUM(Data7[[#This Row],[Rate]:[Other]])),"")</f>
        <v>0</v>
      </c>
      <c r="P1804" s="7" t="str">
        <f>IF(Data7[[#This Row],[WO'#:]]="","Riley #","WO#")</f>
        <v>WO#</v>
      </c>
      <c r="Q1804" s="7">
        <f>IFERROR(WEEKNUM(Data7[[#This Row],[Date:]]),"")</f>
        <v>36</v>
      </c>
      <c r="R1804" s="6">
        <f t="shared" si="84"/>
        <v>45536</v>
      </c>
      <c r="S1804" s="6">
        <f>Data7[[#This Row],[Week Start]]+7</f>
        <v>45543</v>
      </c>
      <c r="T1804" s="7" t="str">
        <f t="shared" si="85"/>
        <v>9/1/2024 - 9/8/2024</v>
      </c>
      <c r="U1804" s="7" t="str">
        <f t="shared" si="86"/>
        <v>Time Card</v>
      </c>
      <c r="V1804" s="8" t="str">
        <f>RIGHT(TEXT(Data7[[#This Row],[Date:]],"mmddyyyy"),4)</f>
        <v>2024</v>
      </c>
      <c r="W1804" s="8" t="str">
        <f>MID(TEXT(Data7[[#This Row],[Date:]],"mmddyyyy"),3,2)</f>
        <v>03</v>
      </c>
      <c r="X1804" s="8" t="str">
        <f>LEFT(TEXT(Data7[[#This Row],[Date:]],"mmddyyyy"),2)</f>
        <v>09</v>
      </c>
      <c r="Y1804" s="6">
        <f>DATE(Data7[[#This Row],[Year]],Data7[[#This Row],[Month]],Data7[[#This Row],[Day]])</f>
        <v>45538</v>
      </c>
    </row>
    <row r="1805" spans="1:25" x14ac:dyDescent="0.3">
      <c r="A1805" s="5">
        <v>45538.577629282408</v>
      </c>
      <c r="B1805" s="7" t="s">
        <v>35</v>
      </c>
      <c r="C1805" s="6" t="s">
        <v>2184</v>
      </c>
      <c r="D1805" s="7" t="s">
        <v>2185</v>
      </c>
      <c r="E1805" s="8">
        <v>6</v>
      </c>
      <c r="F1805" s="7" t="s">
        <v>68</v>
      </c>
      <c r="G1805" s="7" t="s">
        <v>68</v>
      </c>
      <c r="H1805" s="7" t="s">
        <v>536</v>
      </c>
      <c r="I1805" s="7" t="s">
        <v>44</v>
      </c>
      <c r="J1805" s="19" t="str">
        <f>IFERROR(INDEX('Employee Info'!$C$3:$E$200,MATCH(Data7[[#This Row],[Name:]],'Employee Info'!$B$3:$B$200,0),MATCH(Data7[[#This Row],[Hours Type:]],'Employee Info'!$C$2:$E$2,0)),"")</f>
        <v/>
      </c>
      <c r="K1805" s="19" t="str">
        <f>IFERROR(INDEX('Employee Info'!$C$3:$J$200,MATCH(Data7[[#This Row],[Name:]],'Employee Info'!$B$3:$B$200,0),MATCH(Data7[[#Headers],[Truck]],'Employee Info'!$C$2:$J$2,0)),"")</f>
        <v/>
      </c>
      <c r="L1805" s="19" t="str">
        <f>IFERROR(INDEX('Employee Info'!$C$3:$J$200,MATCH(Data7[[#This Row],[Name:]],'Employee Info'!$B$3:$B$200,0),MATCH(Data7[[#Headers],[Phone]],'Employee Info'!$C$2:$J$2,0)),"")</f>
        <v/>
      </c>
      <c r="M1805" s="19" t="str">
        <f>IFERROR(INDEX('Employee Info'!$C$3:$J$200,MATCH(Data7[[#This Row],[Name:]],'Employee Info'!$B$3:$B$200,0),MATCH(Data7[[#Headers],[Tech]],'Employee Info'!$C$2:$J$2,0)),"")</f>
        <v/>
      </c>
      <c r="N1805" s="19" t="str">
        <f>IFERROR(INDEX('Employee Info'!$C$3:$J$200,MATCH(Data7[[#This Row],[Name:]],'Employee Info'!$B$3:$B$200,0),MATCH(Data7[[#Headers],[Other]],'Employee Info'!$C$2:$J$2,0)),"")</f>
        <v/>
      </c>
      <c r="O1805" s="19">
        <f>IFERROR((Data7[[#This Row],[Hours:]]*SUM(Data7[[#This Row],[Rate]:[Other]])),"")</f>
        <v>0</v>
      </c>
      <c r="P1805" s="7" t="str">
        <f>IF(Data7[[#This Row],[WO'#:]]="","Riley #","WO#")</f>
        <v>Riley #</v>
      </c>
      <c r="Q1805" s="7">
        <f>IFERROR(WEEKNUM(Data7[[#This Row],[Date:]]),"")</f>
        <v>36</v>
      </c>
      <c r="R1805" s="6">
        <f t="shared" si="84"/>
        <v>45536</v>
      </c>
      <c r="S1805" s="6">
        <f>Data7[[#This Row],[Week Start]]+7</f>
        <v>45543</v>
      </c>
      <c r="T1805" s="7" t="str">
        <f t="shared" si="85"/>
        <v>9/1/2024 - 9/8/2024</v>
      </c>
      <c r="U1805" s="7" t="str">
        <f t="shared" si="86"/>
        <v>Time Card</v>
      </c>
      <c r="V1805" s="8" t="str">
        <f>RIGHT(TEXT(Data7[[#This Row],[Date:]],"mmddyyyy"),4)</f>
        <v>2024</v>
      </c>
      <c r="W1805" s="8" t="str">
        <f>MID(TEXT(Data7[[#This Row],[Date:]],"mmddyyyy"),3,2)</f>
        <v>03</v>
      </c>
      <c r="X1805" s="8" t="str">
        <f>LEFT(TEXT(Data7[[#This Row],[Date:]],"mmddyyyy"),2)</f>
        <v>09</v>
      </c>
      <c r="Y1805" s="6">
        <f>DATE(Data7[[#This Row],[Year]],Data7[[#This Row],[Month]],Data7[[#This Row],[Day]])</f>
        <v>45538</v>
      </c>
    </row>
    <row r="1806" spans="1:25" x14ac:dyDescent="0.3">
      <c r="A1806" s="5">
        <v>45538.577939351853</v>
      </c>
      <c r="B1806" s="7" t="s">
        <v>2143</v>
      </c>
      <c r="C1806" s="6" t="s">
        <v>2184</v>
      </c>
      <c r="D1806" s="7" t="s">
        <v>2185</v>
      </c>
      <c r="E1806" s="8">
        <v>6</v>
      </c>
      <c r="F1806" s="7" t="s">
        <v>68</v>
      </c>
      <c r="G1806" s="7" t="s">
        <v>68</v>
      </c>
      <c r="H1806" s="7" t="s">
        <v>536</v>
      </c>
      <c r="I1806" s="7" t="s">
        <v>44</v>
      </c>
      <c r="J1806" s="19" t="str">
        <f>IFERROR(INDEX('Employee Info'!$C$3:$E$200,MATCH(Data7[[#This Row],[Name:]],'Employee Info'!$B$3:$B$200,0),MATCH(Data7[[#This Row],[Hours Type:]],'Employee Info'!$C$2:$E$2,0)),"")</f>
        <v/>
      </c>
      <c r="K1806" s="19" t="str">
        <f>IFERROR(INDEX('Employee Info'!$C$3:$J$200,MATCH(Data7[[#This Row],[Name:]],'Employee Info'!$B$3:$B$200,0),MATCH(Data7[[#Headers],[Truck]],'Employee Info'!$C$2:$J$2,0)),"")</f>
        <v/>
      </c>
      <c r="L1806" s="19" t="str">
        <f>IFERROR(INDEX('Employee Info'!$C$3:$J$200,MATCH(Data7[[#This Row],[Name:]],'Employee Info'!$B$3:$B$200,0),MATCH(Data7[[#Headers],[Phone]],'Employee Info'!$C$2:$J$2,0)),"")</f>
        <v/>
      </c>
      <c r="M1806" s="19" t="str">
        <f>IFERROR(INDEX('Employee Info'!$C$3:$J$200,MATCH(Data7[[#This Row],[Name:]],'Employee Info'!$B$3:$B$200,0),MATCH(Data7[[#Headers],[Tech]],'Employee Info'!$C$2:$J$2,0)),"")</f>
        <v/>
      </c>
      <c r="N1806" s="19" t="str">
        <f>IFERROR(INDEX('Employee Info'!$C$3:$J$200,MATCH(Data7[[#This Row],[Name:]],'Employee Info'!$B$3:$B$200,0),MATCH(Data7[[#Headers],[Other]],'Employee Info'!$C$2:$J$2,0)),"")</f>
        <v/>
      </c>
      <c r="O1806" s="19">
        <f>IFERROR((Data7[[#This Row],[Hours:]]*SUM(Data7[[#This Row],[Rate]:[Other]])),"")</f>
        <v>0</v>
      </c>
      <c r="P1806" s="7" t="str">
        <f>IF(Data7[[#This Row],[WO'#:]]="","Riley #","WO#")</f>
        <v>Riley #</v>
      </c>
      <c r="Q1806" s="7">
        <f>IFERROR(WEEKNUM(Data7[[#This Row],[Date:]]),"")</f>
        <v>36</v>
      </c>
      <c r="R1806" s="6">
        <f t="shared" si="84"/>
        <v>45536</v>
      </c>
      <c r="S1806" s="6">
        <f>Data7[[#This Row],[Week Start]]+7</f>
        <v>45543</v>
      </c>
      <c r="T1806" s="7" t="str">
        <f t="shared" si="85"/>
        <v>9/1/2024 - 9/8/2024</v>
      </c>
      <c r="U1806" s="7" t="str">
        <f t="shared" si="86"/>
        <v>Time Card</v>
      </c>
      <c r="V1806" s="8" t="str">
        <f>RIGHT(TEXT(Data7[[#This Row],[Date:]],"mmddyyyy"),4)</f>
        <v>2024</v>
      </c>
      <c r="W1806" s="8" t="str">
        <f>MID(TEXT(Data7[[#This Row],[Date:]],"mmddyyyy"),3,2)</f>
        <v>03</v>
      </c>
      <c r="X1806" s="8" t="str">
        <f>LEFT(TEXT(Data7[[#This Row],[Date:]],"mmddyyyy"),2)</f>
        <v>09</v>
      </c>
      <c r="Y1806" s="6">
        <f>DATE(Data7[[#This Row],[Year]],Data7[[#This Row],[Month]],Data7[[#This Row],[Day]])</f>
        <v>45538</v>
      </c>
    </row>
    <row r="1807" spans="1:25" x14ac:dyDescent="0.3">
      <c r="A1807" s="5">
        <v>45538.57853240741</v>
      </c>
      <c r="B1807" s="7" t="s">
        <v>2143</v>
      </c>
      <c r="C1807" s="6" t="s">
        <v>2184</v>
      </c>
      <c r="D1807" s="7" t="s">
        <v>2186</v>
      </c>
      <c r="E1807" s="8">
        <v>2</v>
      </c>
      <c r="F1807" s="7">
        <v>7148628</v>
      </c>
      <c r="G1807" s="7" t="s">
        <v>68</v>
      </c>
      <c r="H1807" s="7" t="s">
        <v>756</v>
      </c>
      <c r="I1807" s="7" t="s">
        <v>44</v>
      </c>
      <c r="J1807" s="19" t="str">
        <f>IFERROR(INDEX('Employee Info'!$C$3:$E$200,MATCH(Data7[[#This Row],[Name:]],'Employee Info'!$B$3:$B$200,0),MATCH(Data7[[#This Row],[Hours Type:]],'Employee Info'!$C$2:$E$2,0)),"")</f>
        <v/>
      </c>
      <c r="K1807" s="19" t="str">
        <f>IFERROR(INDEX('Employee Info'!$C$3:$J$200,MATCH(Data7[[#This Row],[Name:]],'Employee Info'!$B$3:$B$200,0),MATCH(Data7[[#Headers],[Truck]],'Employee Info'!$C$2:$J$2,0)),"")</f>
        <v/>
      </c>
      <c r="L1807" s="19" t="str">
        <f>IFERROR(INDEX('Employee Info'!$C$3:$J$200,MATCH(Data7[[#This Row],[Name:]],'Employee Info'!$B$3:$B$200,0),MATCH(Data7[[#Headers],[Phone]],'Employee Info'!$C$2:$J$2,0)),"")</f>
        <v/>
      </c>
      <c r="M1807" s="19" t="str">
        <f>IFERROR(INDEX('Employee Info'!$C$3:$J$200,MATCH(Data7[[#This Row],[Name:]],'Employee Info'!$B$3:$B$200,0),MATCH(Data7[[#Headers],[Tech]],'Employee Info'!$C$2:$J$2,0)),"")</f>
        <v/>
      </c>
      <c r="N1807" s="19" t="str">
        <f>IFERROR(INDEX('Employee Info'!$C$3:$J$200,MATCH(Data7[[#This Row],[Name:]],'Employee Info'!$B$3:$B$200,0),MATCH(Data7[[#Headers],[Other]],'Employee Info'!$C$2:$J$2,0)),"")</f>
        <v/>
      </c>
      <c r="O1807" s="19">
        <f>IFERROR((Data7[[#This Row],[Hours:]]*SUM(Data7[[#This Row],[Rate]:[Other]])),"")</f>
        <v>0</v>
      </c>
      <c r="P1807" s="7" t="str">
        <f>IF(Data7[[#This Row],[WO'#:]]="","Riley #","WO#")</f>
        <v>WO#</v>
      </c>
      <c r="Q1807" s="7">
        <f>IFERROR(WEEKNUM(Data7[[#This Row],[Date:]]),"")</f>
        <v>36</v>
      </c>
      <c r="R1807" s="6">
        <f t="shared" si="84"/>
        <v>45536</v>
      </c>
      <c r="S1807" s="6">
        <f>Data7[[#This Row],[Week Start]]+7</f>
        <v>45543</v>
      </c>
      <c r="T1807" s="7" t="str">
        <f t="shared" si="85"/>
        <v>9/1/2024 - 9/8/2024</v>
      </c>
      <c r="U1807" s="7" t="str">
        <f t="shared" si="86"/>
        <v>Time Card</v>
      </c>
      <c r="V1807" s="8" t="str">
        <f>RIGHT(TEXT(Data7[[#This Row],[Date:]],"mmddyyyy"),4)</f>
        <v>2024</v>
      </c>
      <c r="W1807" s="8" t="str">
        <f>MID(TEXT(Data7[[#This Row],[Date:]],"mmddyyyy"),3,2)</f>
        <v>03</v>
      </c>
      <c r="X1807" s="8" t="str">
        <f>LEFT(TEXT(Data7[[#This Row],[Date:]],"mmddyyyy"),2)</f>
        <v>09</v>
      </c>
      <c r="Y1807" s="6">
        <f>DATE(Data7[[#This Row],[Year]],Data7[[#This Row],[Month]],Data7[[#This Row],[Day]])</f>
        <v>45538</v>
      </c>
    </row>
    <row r="1808" spans="1:25" x14ac:dyDescent="0.3">
      <c r="A1808" s="5">
        <v>45538.582179282406</v>
      </c>
      <c r="B1808" s="7" t="s">
        <v>34</v>
      </c>
      <c r="C1808" s="6" t="s">
        <v>2184</v>
      </c>
      <c r="D1808" s="7" t="s">
        <v>2187</v>
      </c>
      <c r="E1808" s="8">
        <v>5.5</v>
      </c>
      <c r="F1808" s="7">
        <v>7142019</v>
      </c>
      <c r="G1808" s="7" t="s">
        <v>68</v>
      </c>
      <c r="H1808" s="7" t="s">
        <v>756</v>
      </c>
      <c r="I1808" s="7" t="s">
        <v>44</v>
      </c>
      <c r="J1808" s="19" t="str">
        <f>IFERROR(INDEX('Employee Info'!$C$3:$E$200,MATCH(Data7[[#This Row],[Name:]],'Employee Info'!$B$3:$B$200,0),MATCH(Data7[[#This Row],[Hours Type:]],'Employee Info'!$C$2:$E$2,0)),"")</f>
        <v/>
      </c>
      <c r="K1808" s="19" t="str">
        <f>IFERROR(INDEX('Employee Info'!$C$3:$J$200,MATCH(Data7[[#This Row],[Name:]],'Employee Info'!$B$3:$B$200,0),MATCH(Data7[[#Headers],[Truck]],'Employee Info'!$C$2:$J$2,0)),"")</f>
        <v/>
      </c>
      <c r="L1808" s="19" t="str">
        <f>IFERROR(INDEX('Employee Info'!$C$3:$J$200,MATCH(Data7[[#This Row],[Name:]],'Employee Info'!$B$3:$B$200,0),MATCH(Data7[[#Headers],[Phone]],'Employee Info'!$C$2:$J$2,0)),"")</f>
        <v/>
      </c>
      <c r="M1808" s="19" t="str">
        <f>IFERROR(INDEX('Employee Info'!$C$3:$J$200,MATCH(Data7[[#This Row],[Name:]],'Employee Info'!$B$3:$B$200,0),MATCH(Data7[[#Headers],[Tech]],'Employee Info'!$C$2:$J$2,0)),"")</f>
        <v/>
      </c>
      <c r="N1808" s="19" t="str">
        <f>IFERROR(INDEX('Employee Info'!$C$3:$J$200,MATCH(Data7[[#This Row],[Name:]],'Employee Info'!$B$3:$B$200,0),MATCH(Data7[[#Headers],[Other]],'Employee Info'!$C$2:$J$2,0)),"")</f>
        <v/>
      </c>
      <c r="O1808" s="19">
        <f>IFERROR((Data7[[#This Row],[Hours:]]*SUM(Data7[[#This Row],[Rate]:[Other]])),"")</f>
        <v>0</v>
      </c>
      <c r="P1808" s="7" t="str">
        <f>IF(Data7[[#This Row],[WO'#:]]="","Riley #","WO#")</f>
        <v>WO#</v>
      </c>
      <c r="Q1808" s="7">
        <f>IFERROR(WEEKNUM(Data7[[#This Row],[Date:]]),"")</f>
        <v>36</v>
      </c>
      <c r="R1808" s="6">
        <f t="shared" si="84"/>
        <v>45536</v>
      </c>
      <c r="S1808" s="6">
        <f>Data7[[#This Row],[Week Start]]+7</f>
        <v>45543</v>
      </c>
      <c r="T1808" s="7" t="str">
        <f t="shared" si="85"/>
        <v>9/1/2024 - 9/8/2024</v>
      </c>
      <c r="U1808" s="7" t="str">
        <f t="shared" si="86"/>
        <v>Time Card</v>
      </c>
      <c r="V1808" s="8" t="str">
        <f>RIGHT(TEXT(Data7[[#This Row],[Date:]],"mmddyyyy"),4)</f>
        <v>2024</v>
      </c>
      <c r="W1808" s="8" t="str">
        <f>MID(TEXT(Data7[[#This Row],[Date:]],"mmddyyyy"),3,2)</f>
        <v>03</v>
      </c>
      <c r="X1808" s="8" t="str">
        <f>LEFT(TEXT(Data7[[#This Row],[Date:]],"mmddyyyy"),2)</f>
        <v>09</v>
      </c>
      <c r="Y1808" s="6">
        <f>DATE(Data7[[#This Row],[Year]],Data7[[#This Row],[Month]],Data7[[#This Row],[Day]])</f>
        <v>45538</v>
      </c>
    </row>
    <row r="1809" spans="1:25" x14ac:dyDescent="0.3">
      <c r="A1809" s="5">
        <v>45538.583385879632</v>
      </c>
      <c r="B1809" s="7" t="s">
        <v>34</v>
      </c>
      <c r="C1809" s="6" t="s">
        <v>2184</v>
      </c>
      <c r="D1809" s="7" t="s">
        <v>2188</v>
      </c>
      <c r="E1809" s="8">
        <v>2.5</v>
      </c>
      <c r="F1809" s="7" t="s">
        <v>68</v>
      </c>
      <c r="G1809" s="7" t="s">
        <v>68</v>
      </c>
      <c r="H1809" s="7" t="s">
        <v>42</v>
      </c>
      <c r="I1809" s="7" t="s">
        <v>44</v>
      </c>
      <c r="J1809" s="19" t="str">
        <f>IFERROR(INDEX('Employee Info'!$C$3:$E$200,MATCH(Data7[[#This Row],[Name:]],'Employee Info'!$B$3:$B$200,0),MATCH(Data7[[#This Row],[Hours Type:]],'Employee Info'!$C$2:$E$2,0)),"")</f>
        <v/>
      </c>
      <c r="K1809" s="19" t="str">
        <f>IFERROR(INDEX('Employee Info'!$C$3:$J$200,MATCH(Data7[[#This Row],[Name:]],'Employee Info'!$B$3:$B$200,0),MATCH(Data7[[#Headers],[Truck]],'Employee Info'!$C$2:$J$2,0)),"")</f>
        <v/>
      </c>
      <c r="L1809" s="19" t="str">
        <f>IFERROR(INDEX('Employee Info'!$C$3:$J$200,MATCH(Data7[[#This Row],[Name:]],'Employee Info'!$B$3:$B$200,0),MATCH(Data7[[#Headers],[Phone]],'Employee Info'!$C$2:$J$2,0)),"")</f>
        <v/>
      </c>
      <c r="M1809" s="19" t="str">
        <f>IFERROR(INDEX('Employee Info'!$C$3:$J$200,MATCH(Data7[[#This Row],[Name:]],'Employee Info'!$B$3:$B$200,0),MATCH(Data7[[#Headers],[Tech]],'Employee Info'!$C$2:$J$2,0)),"")</f>
        <v/>
      </c>
      <c r="N1809" s="19" t="str">
        <f>IFERROR(INDEX('Employee Info'!$C$3:$J$200,MATCH(Data7[[#This Row],[Name:]],'Employee Info'!$B$3:$B$200,0),MATCH(Data7[[#Headers],[Other]],'Employee Info'!$C$2:$J$2,0)),"")</f>
        <v/>
      </c>
      <c r="O1809" s="19">
        <f>IFERROR((Data7[[#This Row],[Hours:]]*SUM(Data7[[#This Row],[Rate]:[Other]])),"")</f>
        <v>0</v>
      </c>
      <c r="P1809" s="7" t="str">
        <f>IF(Data7[[#This Row],[WO'#:]]="","Riley #","WO#")</f>
        <v>Riley #</v>
      </c>
      <c r="Q1809" s="7">
        <f>IFERROR(WEEKNUM(Data7[[#This Row],[Date:]]),"")</f>
        <v>36</v>
      </c>
      <c r="R1809" s="6">
        <f t="shared" si="84"/>
        <v>45536</v>
      </c>
      <c r="S1809" s="6">
        <f>Data7[[#This Row],[Week Start]]+7</f>
        <v>45543</v>
      </c>
      <c r="T1809" s="7" t="str">
        <f t="shared" si="85"/>
        <v>9/1/2024 - 9/8/2024</v>
      </c>
      <c r="U1809" s="7" t="str">
        <f t="shared" si="86"/>
        <v>Time Card</v>
      </c>
      <c r="V1809" s="8" t="str">
        <f>RIGHT(TEXT(Data7[[#This Row],[Date:]],"mmddyyyy"),4)</f>
        <v>2024</v>
      </c>
      <c r="W1809" s="8" t="str">
        <f>MID(TEXT(Data7[[#This Row],[Date:]],"mmddyyyy"),3,2)</f>
        <v>03</v>
      </c>
      <c r="X1809" s="8" t="str">
        <f>LEFT(TEXT(Data7[[#This Row],[Date:]],"mmddyyyy"),2)</f>
        <v>09</v>
      </c>
      <c r="Y1809" s="6">
        <f>DATE(Data7[[#This Row],[Year]],Data7[[#This Row],[Month]],Data7[[#This Row],[Day]])</f>
        <v>45538</v>
      </c>
    </row>
    <row r="1810" spans="1:25" x14ac:dyDescent="0.3">
      <c r="A1810" s="5">
        <v>45538.585267476854</v>
      </c>
      <c r="B1810" s="7" t="s">
        <v>23</v>
      </c>
      <c r="C1810" s="6" t="s">
        <v>2184</v>
      </c>
      <c r="D1810" s="7" t="s">
        <v>2189</v>
      </c>
      <c r="E1810" s="8">
        <v>5.5</v>
      </c>
      <c r="F1810" s="7">
        <v>7142019</v>
      </c>
      <c r="G1810" s="7" t="s">
        <v>68</v>
      </c>
      <c r="H1810" s="7" t="s">
        <v>756</v>
      </c>
      <c r="I1810" s="7" t="s">
        <v>44</v>
      </c>
      <c r="J1810" s="19" t="str">
        <f>IFERROR(INDEX('Employee Info'!$C$3:$E$200,MATCH(Data7[[#This Row],[Name:]],'Employee Info'!$B$3:$B$200,0),MATCH(Data7[[#This Row],[Hours Type:]],'Employee Info'!$C$2:$E$2,0)),"")</f>
        <v/>
      </c>
      <c r="K1810" s="19" t="str">
        <f>IFERROR(INDEX('Employee Info'!$C$3:$J$200,MATCH(Data7[[#This Row],[Name:]],'Employee Info'!$B$3:$B$200,0),MATCH(Data7[[#Headers],[Truck]],'Employee Info'!$C$2:$J$2,0)),"")</f>
        <v/>
      </c>
      <c r="L1810" s="19" t="str">
        <f>IFERROR(INDEX('Employee Info'!$C$3:$J$200,MATCH(Data7[[#This Row],[Name:]],'Employee Info'!$B$3:$B$200,0),MATCH(Data7[[#Headers],[Phone]],'Employee Info'!$C$2:$J$2,0)),"")</f>
        <v/>
      </c>
      <c r="M1810" s="19" t="str">
        <f>IFERROR(INDEX('Employee Info'!$C$3:$J$200,MATCH(Data7[[#This Row],[Name:]],'Employee Info'!$B$3:$B$200,0),MATCH(Data7[[#Headers],[Tech]],'Employee Info'!$C$2:$J$2,0)),"")</f>
        <v/>
      </c>
      <c r="N1810" s="19" t="str">
        <f>IFERROR(INDEX('Employee Info'!$C$3:$J$200,MATCH(Data7[[#This Row],[Name:]],'Employee Info'!$B$3:$B$200,0),MATCH(Data7[[#Headers],[Other]],'Employee Info'!$C$2:$J$2,0)),"")</f>
        <v/>
      </c>
      <c r="O1810" s="19">
        <f>IFERROR((Data7[[#This Row],[Hours:]]*SUM(Data7[[#This Row],[Rate]:[Other]])),"")</f>
        <v>0</v>
      </c>
      <c r="P1810" s="7" t="str">
        <f>IF(Data7[[#This Row],[WO'#:]]="","Riley #","WO#")</f>
        <v>WO#</v>
      </c>
      <c r="Q1810" s="7">
        <f>IFERROR(WEEKNUM(Data7[[#This Row],[Date:]]),"")</f>
        <v>36</v>
      </c>
      <c r="R1810" s="6">
        <f t="shared" si="84"/>
        <v>45536</v>
      </c>
      <c r="S1810" s="6">
        <f>Data7[[#This Row],[Week Start]]+7</f>
        <v>45543</v>
      </c>
      <c r="T1810" s="7" t="str">
        <f t="shared" si="85"/>
        <v>9/1/2024 - 9/8/2024</v>
      </c>
      <c r="U1810" s="7" t="str">
        <f t="shared" si="86"/>
        <v>Time Card</v>
      </c>
      <c r="V1810" s="8" t="str">
        <f>RIGHT(TEXT(Data7[[#This Row],[Date:]],"mmddyyyy"),4)</f>
        <v>2024</v>
      </c>
      <c r="W1810" s="8" t="str">
        <f>MID(TEXT(Data7[[#This Row],[Date:]],"mmddyyyy"),3,2)</f>
        <v>03</v>
      </c>
      <c r="X1810" s="8" t="str">
        <f>LEFT(TEXT(Data7[[#This Row],[Date:]],"mmddyyyy"),2)</f>
        <v>09</v>
      </c>
      <c r="Y1810" s="6">
        <f>DATE(Data7[[#This Row],[Year]],Data7[[#This Row],[Month]],Data7[[#This Row],[Day]])</f>
        <v>45538</v>
      </c>
    </row>
    <row r="1811" spans="1:25" x14ac:dyDescent="0.3">
      <c r="A1811" s="5">
        <v>45538.58678391204</v>
      </c>
      <c r="B1811" s="7" t="s">
        <v>23</v>
      </c>
      <c r="C1811" s="6" t="s">
        <v>2184</v>
      </c>
      <c r="D1811" s="7" t="s">
        <v>2190</v>
      </c>
      <c r="E1811" s="8">
        <v>2.5</v>
      </c>
      <c r="F1811" s="7" t="s">
        <v>68</v>
      </c>
      <c r="G1811" s="7" t="s">
        <v>68</v>
      </c>
      <c r="H1811" s="7" t="s">
        <v>649</v>
      </c>
      <c r="I1811" s="7" t="s">
        <v>44</v>
      </c>
      <c r="J1811" s="19" t="str">
        <f>IFERROR(INDEX('Employee Info'!$C$3:$E$200,MATCH(Data7[[#This Row],[Name:]],'Employee Info'!$B$3:$B$200,0),MATCH(Data7[[#This Row],[Hours Type:]],'Employee Info'!$C$2:$E$2,0)),"")</f>
        <v/>
      </c>
      <c r="K1811" s="19" t="str">
        <f>IFERROR(INDEX('Employee Info'!$C$3:$J$200,MATCH(Data7[[#This Row],[Name:]],'Employee Info'!$B$3:$B$200,0),MATCH(Data7[[#Headers],[Truck]],'Employee Info'!$C$2:$J$2,0)),"")</f>
        <v/>
      </c>
      <c r="L1811" s="19" t="str">
        <f>IFERROR(INDEX('Employee Info'!$C$3:$J$200,MATCH(Data7[[#This Row],[Name:]],'Employee Info'!$B$3:$B$200,0),MATCH(Data7[[#Headers],[Phone]],'Employee Info'!$C$2:$J$2,0)),"")</f>
        <v/>
      </c>
      <c r="M1811" s="19" t="str">
        <f>IFERROR(INDEX('Employee Info'!$C$3:$J$200,MATCH(Data7[[#This Row],[Name:]],'Employee Info'!$B$3:$B$200,0),MATCH(Data7[[#Headers],[Tech]],'Employee Info'!$C$2:$J$2,0)),"")</f>
        <v/>
      </c>
      <c r="N1811" s="19" t="str">
        <f>IFERROR(INDEX('Employee Info'!$C$3:$J$200,MATCH(Data7[[#This Row],[Name:]],'Employee Info'!$B$3:$B$200,0),MATCH(Data7[[#Headers],[Other]],'Employee Info'!$C$2:$J$2,0)),"")</f>
        <v/>
      </c>
      <c r="O1811" s="19">
        <f>IFERROR((Data7[[#This Row],[Hours:]]*SUM(Data7[[#This Row],[Rate]:[Other]])),"")</f>
        <v>0</v>
      </c>
      <c r="P1811" s="7" t="str">
        <f>IF(Data7[[#This Row],[WO'#:]]="","Riley #","WO#")</f>
        <v>Riley #</v>
      </c>
      <c r="Q1811" s="7">
        <f>IFERROR(WEEKNUM(Data7[[#This Row],[Date:]]),"")</f>
        <v>36</v>
      </c>
      <c r="R1811" s="6">
        <f t="shared" si="84"/>
        <v>45536</v>
      </c>
      <c r="S1811" s="6">
        <f>Data7[[#This Row],[Week Start]]+7</f>
        <v>45543</v>
      </c>
      <c r="T1811" s="7" t="str">
        <f t="shared" si="85"/>
        <v>9/1/2024 - 9/8/2024</v>
      </c>
      <c r="U1811" s="7" t="str">
        <f t="shared" si="86"/>
        <v>Time Card</v>
      </c>
      <c r="V1811" s="8" t="str">
        <f>RIGHT(TEXT(Data7[[#This Row],[Date:]],"mmddyyyy"),4)</f>
        <v>2024</v>
      </c>
      <c r="W1811" s="8" t="str">
        <f>MID(TEXT(Data7[[#This Row],[Date:]],"mmddyyyy"),3,2)</f>
        <v>03</v>
      </c>
      <c r="X1811" s="8" t="str">
        <f>LEFT(TEXT(Data7[[#This Row],[Date:]],"mmddyyyy"),2)</f>
        <v>09</v>
      </c>
      <c r="Y1811" s="6">
        <f>DATE(Data7[[#This Row],[Year]],Data7[[#This Row],[Month]],Data7[[#This Row],[Day]])</f>
        <v>45538</v>
      </c>
    </row>
    <row r="1812" spans="1:25" x14ac:dyDescent="0.3">
      <c r="A1812" s="5">
        <v>45539.583562268519</v>
      </c>
      <c r="B1812" s="7" t="s">
        <v>23</v>
      </c>
      <c r="C1812" s="6" t="s">
        <v>2191</v>
      </c>
      <c r="D1812" s="7" t="s">
        <v>2190</v>
      </c>
      <c r="E1812" s="8">
        <v>8</v>
      </c>
      <c r="F1812" s="7">
        <v>7142019</v>
      </c>
      <c r="G1812" s="7" t="s">
        <v>68</v>
      </c>
      <c r="H1812" s="7" t="s">
        <v>756</v>
      </c>
      <c r="I1812" s="7" t="s">
        <v>44</v>
      </c>
      <c r="J1812" s="19" t="str">
        <f>IFERROR(INDEX('Employee Info'!$C$3:$E$200,MATCH(Data7[[#This Row],[Name:]],'Employee Info'!$B$3:$B$200,0),MATCH(Data7[[#This Row],[Hours Type:]],'Employee Info'!$C$2:$E$2,0)),"")</f>
        <v/>
      </c>
      <c r="K1812" s="19" t="str">
        <f>IFERROR(INDEX('Employee Info'!$C$3:$J$200,MATCH(Data7[[#This Row],[Name:]],'Employee Info'!$B$3:$B$200,0),MATCH(Data7[[#Headers],[Truck]],'Employee Info'!$C$2:$J$2,0)),"")</f>
        <v/>
      </c>
      <c r="L1812" s="19" t="str">
        <f>IFERROR(INDEX('Employee Info'!$C$3:$J$200,MATCH(Data7[[#This Row],[Name:]],'Employee Info'!$B$3:$B$200,0),MATCH(Data7[[#Headers],[Phone]],'Employee Info'!$C$2:$J$2,0)),"")</f>
        <v/>
      </c>
      <c r="M1812" s="19" t="str">
        <f>IFERROR(INDEX('Employee Info'!$C$3:$J$200,MATCH(Data7[[#This Row],[Name:]],'Employee Info'!$B$3:$B$200,0),MATCH(Data7[[#Headers],[Tech]],'Employee Info'!$C$2:$J$2,0)),"")</f>
        <v/>
      </c>
      <c r="N1812" s="19" t="str">
        <f>IFERROR(INDEX('Employee Info'!$C$3:$J$200,MATCH(Data7[[#This Row],[Name:]],'Employee Info'!$B$3:$B$200,0),MATCH(Data7[[#Headers],[Other]],'Employee Info'!$C$2:$J$2,0)),"")</f>
        <v/>
      </c>
      <c r="O1812" s="19">
        <f>IFERROR((Data7[[#This Row],[Hours:]]*SUM(Data7[[#This Row],[Rate]:[Other]])),"")</f>
        <v>0</v>
      </c>
      <c r="P1812" s="7" t="str">
        <f>IF(Data7[[#This Row],[WO'#:]]="","Riley #","WO#")</f>
        <v>WO#</v>
      </c>
      <c r="Q1812" s="7">
        <f>IFERROR(WEEKNUM(Data7[[#This Row],[Date:]]),"")</f>
        <v>36</v>
      </c>
      <c r="R1812" s="6">
        <f t="shared" si="84"/>
        <v>45536</v>
      </c>
      <c r="S1812" s="6">
        <f>Data7[[#This Row],[Week Start]]+7</f>
        <v>45543</v>
      </c>
      <c r="T1812" s="7" t="str">
        <f t="shared" si="85"/>
        <v>9/1/2024 - 9/8/2024</v>
      </c>
      <c r="U1812" s="7" t="str">
        <f t="shared" si="86"/>
        <v>Time Card</v>
      </c>
      <c r="V1812" s="8" t="str">
        <f>RIGHT(TEXT(Data7[[#This Row],[Date:]],"mmddyyyy"),4)</f>
        <v>2024</v>
      </c>
      <c r="W1812" s="8" t="str">
        <f>MID(TEXT(Data7[[#This Row],[Date:]],"mmddyyyy"),3,2)</f>
        <v>04</v>
      </c>
      <c r="X1812" s="8" t="str">
        <f>LEFT(TEXT(Data7[[#This Row],[Date:]],"mmddyyyy"),2)</f>
        <v>09</v>
      </c>
      <c r="Y1812" s="6">
        <f>DATE(Data7[[#This Row],[Year]],Data7[[#This Row],[Month]],Data7[[#This Row],[Day]])</f>
        <v>45539</v>
      </c>
    </row>
    <row r="1813" spans="1:25" x14ac:dyDescent="0.3">
      <c r="A1813" s="5">
        <v>45539.584020138886</v>
      </c>
      <c r="B1813" s="7" t="s">
        <v>34</v>
      </c>
      <c r="C1813" s="6" t="s">
        <v>2191</v>
      </c>
      <c r="D1813" s="7" t="s">
        <v>2192</v>
      </c>
      <c r="E1813" s="8">
        <v>8</v>
      </c>
      <c r="F1813" s="7">
        <v>7142019</v>
      </c>
      <c r="G1813" s="7" t="s">
        <v>68</v>
      </c>
      <c r="H1813" s="7" t="s">
        <v>756</v>
      </c>
      <c r="I1813" s="7" t="s">
        <v>44</v>
      </c>
      <c r="J1813" s="19" t="str">
        <f>IFERROR(INDEX('Employee Info'!$C$3:$E$200,MATCH(Data7[[#This Row],[Name:]],'Employee Info'!$B$3:$B$200,0),MATCH(Data7[[#This Row],[Hours Type:]],'Employee Info'!$C$2:$E$2,0)),"")</f>
        <v/>
      </c>
      <c r="K1813" s="19" t="str">
        <f>IFERROR(INDEX('Employee Info'!$C$3:$J$200,MATCH(Data7[[#This Row],[Name:]],'Employee Info'!$B$3:$B$200,0),MATCH(Data7[[#Headers],[Truck]],'Employee Info'!$C$2:$J$2,0)),"")</f>
        <v/>
      </c>
      <c r="L1813" s="19" t="str">
        <f>IFERROR(INDEX('Employee Info'!$C$3:$J$200,MATCH(Data7[[#This Row],[Name:]],'Employee Info'!$B$3:$B$200,0),MATCH(Data7[[#Headers],[Phone]],'Employee Info'!$C$2:$J$2,0)),"")</f>
        <v/>
      </c>
      <c r="M1813" s="19" t="str">
        <f>IFERROR(INDEX('Employee Info'!$C$3:$J$200,MATCH(Data7[[#This Row],[Name:]],'Employee Info'!$B$3:$B$200,0),MATCH(Data7[[#Headers],[Tech]],'Employee Info'!$C$2:$J$2,0)),"")</f>
        <v/>
      </c>
      <c r="N1813" s="19" t="str">
        <f>IFERROR(INDEX('Employee Info'!$C$3:$J$200,MATCH(Data7[[#This Row],[Name:]],'Employee Info'!$B$3:$B$200,0),MATCH(Data7[[#Headers],[Other]],'Employee Info'!$C$2:$J$2,0)),"")</f>
        <v/>
      </c>
      <c r="O1813" s="19">
        <f>IFERROR((Data7[[#This Row],[Hours:]]*SUM(Data7[[#This Row],[Rate]:[Other]])),"")</f>
        <v>0</v>
      </c>
      <c r="P1813" s="7" t="str">
        <f>IF(Data7[[#This Row],[WO'#:]]="","Riley #","WO#")</f>
        <v>WO#</v>
      </c>
      <c r="Q1813" s="7">
        <f>IFERROR(WEEKNUM(Data7[[#This Row],[Date:]]),"")</f>
        <v>36</v>
      </c>
      <c r="R1813" s="6">
        <f t="shared" si="84"/>
        <v>45536</v>
      </c>
      <c r="S1813" s="6">
        <f>Data7[[#This Row],[Week Start]]+7</f>
        <v>45543</v>
      </c>
      <c r="T1813" s="7" t="str">
        <f t="shared" si="85"/>
        <v>9/1/2024 - 9/8/2024</v>
      </c>
      <c r="U1813" s="7" t="str">
        <f t="shared" si="86"/>
        <v>Time Card</v>
      </c>
      <c r="V1813" s="8" t="str">
        <f>RIGHT(TEXT(Data7[[#This Row],[Date:]],"mmddyyyy"),4)</f>
        <v>2024</v>
      </c>
      <c r="W1813" s="8" t="str">
        <f>MID(TEXT(Data7[[#This Row],[Date:]],"mmddyyyy"),3,2)</f>
        <v>04</v>
      </c>
      <c r="X1813" s="8" t="str">
        <f>LEFT(TEXT(Data7[[#This Row],[Date:]],"mmddyyyy"),2)</f>
        <v>09</v>
      </c>
      <c r="Y1813" s="6">
        <f>DATE(Data7[[#This Row],[Year]],Data7[[#This Row],[Month]],Data7[[#This Row],[Day]])</f>
        <v>45539</v>
      </c>
    </row>
    <row r="1814" spans="1:25" x14ac:dyDescent="0.3">
      <c r="A1814" s="5">
        <v>45539.584692245371</v>
      </c>
      <c r="B1814" s="7" t="s">
        <v>35</v>
      </c>
      <c r="C1814" s="6" t="s">
        <v>2191</v>
      </c>
      <c r="D1814" s="7" t="s">
        <v>2193</v>
      </c>
      <c r="E1814" s="8">
        <v>8</v>
      </c>
      <c r="F1814" s="7" t="s">
        <v>68</v>
      </c>
      <c r="G1814" s="7" t="s">
        <v>68</v>
      </c>
      <c r="H1814" s="7" t="s">
        <v>536</v>
      </c>
      <c r="I1814" s="7" t="s">
        <v>44</v>
      </c>
      <c r="J1814" s="19" t="str">
        <f>IFERROR(INDEX('Employee Info'!$C$3:$E$200,MATCH(Data7[[#This Row],[Name:]],'Employee Info'!$B$3:$B$200,0),MATCH(Data7[[#This Row],[Hours Type:]],'Employee Info'!$C$2:$E$2,0)),"")</f>
        <v/>
      </c>
      <c r="K1814" s="19" t="str">
        <f>IFERROR(INDEX('Employee Info'!$C$3:$J$200,MATCH(Data7[[#This Row],[Name:]],'Employee Info'!$B$3:$B$200,0),MATCH(Data7[[#Headers],[Truck]],'Employee Info'!$C$2:$J$2,0)),"")</f>
        <v/>
      </c>
      <c r="L1814" s="19" t="str">
        <f>IFERROR(INDEX('Employee Info'!$C$3:$J$200,MATCH(Data7[[#This Row],[Name:]],'Employee Info'!$B$3:$B$200,0),MATCH(Data7[[#Headers],[Phone]],'Employee Info'!$C$2:$J$2,0)),"")</f>
        <v/>
      </c>
      <c r="M1814" s="19" t="str">
        <f>IFERROR(INDEX('Employee Info'!$C$3:$J$200,MATCH(Data7[[#This Row],[Name:]],'Employee Info'!$B$3:$B$200,0),MATCH(Data7[[#Headers],[Tech]],'Employee Info'!$C$2:$J$2,0)),"")</f>
        <v/>
      </c>
      <c r="N1814" s="19" t="str">
        <f>IFERROR(INDEX('Employee Info'!$C$3:$J$200,MATCH(Data7[[#This Row],[Name:]],'Employee Info'!$B$3:$B$200,0),MATCH(Data7[[#Headers],[Other]],'Employee Info'!$C$2:$J$2,0)),"")</f>
        <v/>
      </c>
      <c r="O1814" s="19">
        <f>IFERROR((Data7[[#This Row],[Hours:]]*SUM(Data7[[#This Row],[Rate]:[Other]])),"")</f>
        <v>0</v>
      </c>
      <c r="P1814" s="7" t="str">
        <f>IF(Data7[[#This Row],[WO'#:]]="","Riley #","WO#")</f>
        <v>Riley #</v>
      </c>
      <c r="Q1814" s="7">
        <f>IFERROR(WEEKNUM(Data7[[#This Row],[Date:]]),"")</f>
        <v>36</v>
      </c>
      <c r="R1814" s="6">
        <f t="shared" si="84"/>
        <v>45536</v>
      </c>
      <c r="S1814" s="6">
        <f>Data7[[#This Row],[Week Start]]+7</f>
        <v>45543</v>
      </c>
      <c r="T1814" s="7" t="str">
        <f t="shared" si="85"/>
        <v>9/1/2024 - 9/8/2024</v>
      </c>
      <c r="U1814" s="7" t="str">
        <f t="shared" si="86"/>
        <v>Time Card</v>
      </c>
      <c r="V1814" s="8" t="str">
        <f>RIGHT(TEXT(Data7[[#This Row],[Date:]],"mmddyyyy"),4)</f>
        <v>2024</v>
      </c>
      <c r="W1814" s="8" t="str">
        <f>MID(TEXT(Data7[[#This Row],[Date:]],"mmddyyyy"),3,2)</f>
        <v>04</v>
      </c>
      <c r="X1814" s="8" t="str">
        <f>LEFT(TEXT(Data7[[#This Row],[Date:]],"mmddyyyy"),2)</f>
        <v>09</v>
      </c>
      <c r="Y1814" s="6">
        <f>DATE(Data7[[#This Row],[Year]],Data7[[#This Row],[Month]],Data7[[#This Row],[Day]])</f>
        <v>45539</v>
      </c>
    </row>
    <row r="1815" spans="1:25" x14ac:dyDescent="0.3">
      <c r="A1815" s="5">
        <v>45539.584785185187</v>
      </c>
      <c r="B1815" s="7" t="s">
        <v>2143</v>
      </c>
      <c r="C1815" s="6" t="s">
        <v>2191</v>
      </c>
      <c r="D1815" s="7" t="s">
        <v>2193</v>
      </c>
      <c r="E1815" s="8">
        <v>8</v>
      </c>
      <c r="F1815" s="7" t="s">
        <v>68</v>
      </c>
      <c r="G1815" s="7" t="s">
        <v>68</v>
      </c>
      <c r="H1815" s="7" t="s">
        <v>536</v>
      </c>
      <c r="I1815" s="7" t="s">
        <v>44</v>
      </c>
      <c r="J1815" s="19" t="str">
        <f>IFERROR(INDEX('Employee Info'!$C$3:$E$200,MATCH(Data7[[#This Row],[Name:]],'Employee Info'!$B$3:$B$200,0),MATCH(Data7[[#This Row],[Hours Type:]],'Employee Info'!$C$2:$E$2,0)),"")</f>
        <v/>
      </c>
      <c r="K1815" s="19" t="str">
        <f>IFERROR(INDEX('Employee Info'!$C$3:$J$200,MATCH(Data7[[#This Row],[Name:]],'Employee Info'!$B$3:$B$200,0),MATCH(Data7[[#Headers],[Truck]],'Employee Info'!$C$2:$J$2,0)),"")</f>
        <v/>
      </c>
      <c r="L1815" s="19" t="str">
        <f>IFERROR(INDEX('Employee Info'!$C$3:$J$200,MATCH(Data7[[#This Row],[Name:]],'Employee Info'!$B$3:$B$200,0),MATCH(Data7[[#Headers],[Phone]],'Employee Info'!$C$2:$J$2,0)),"")</f>
        <v/>
      </c>
      <c r="M1815" s="19" t="str">
        <f>IFERROR(INDEX('Employee Info'!$C$3:$J$200,MATCH(Data7[[#This Row],[Name:]],'Employee Info'!$B$3:$B$200,0),MATCH(Data7[[#Headers],[Tech]],'Employee Info'!$C$2:$J$2,0)),"")</f>
        <v/>
      </c>
      <c r="N1815" s="19" t="str">
        <f>IFERROR(INDEX('Employee Info'!$C$3:$J$200,MATCH(Data7[[#This Row],[Name:]],'Employee Info'!$B$3:$B$200,0),MATCH(Data7[[#Headers],[Other]],'Employee Info'!$C$2:$J$2,0)),"")</f>
        <v/>
      </c>
      <c r="O1815" s="19">
        <f>IFERROR((Data7[[#This Row],[Hours:]]*SUM(Data7[[#This Row],[Rate]:[Other]])),"")</f>
        <v>0</v>
      </c>
      <c r="P1815" s="7" t="str">
        <f>IF(Data7[[#This Row],[WO'#:]]="","Riley #","WO#")</f>
        <v>Riley #</v>
      </c>
      <c r="Q1815" s="7">
        <f>IFERROR(WEEKNUM(Data7[[#This Row],[Date:]]),"")</f>
        <v>36</v>
      </c>
      <c r="R1815" s="6">
        <f t="shared" si="84"/>
        <v>45536</v>
      </c>
      <c r="S1815" s="6">
        <f>Data7[[#This Row],[Week Start]]+7</f>
        <v>45543</v>
      </c>
      <c r="T1815" s="7" t="str">
        <f t="shared" si="85"/>
        <v>9/1/2024 - 9/8/2024</v>
      </c>
      <c r="U1815" s="7" t="str">
        <f t="shared" si="86"/>
        <v>Time Card</v>
      </c>
      <c r="V1815" s="8" t="str">
        <f>RIGHT(TEXT(Data7[[#This Row],[Date:]],"mmddyyyy"),4)</f>
        <v>2024</v>
      </c>
      <c r="W1815" s="8" t="str">
        <f>MID(TEXT(Data7[[#This Row],[Date:]],"mmddyyyy"),3,2)</f>
        <v>04</v>
      </c>
      <c r="X1815" s="8" t="str">
        <f>LEFT(TEXT(Data7[[#This Row],[Date:]],"mmddyyyy"),2)</f>
        <v>09</v>
      </c>
      <c r="Y1815" s="6">
        <f>DATE(Data7[[#This Row],[Year]],Data7[[#This Row],[Month]],Data7[[#This Row],[Day]])</f>
        <v>45539</v>
      </c>
    </row>
    <row r="1816" spans="1:25" x14ac:dyDescent="0.3">
      <c r="A1816" s="5">
        <v>45548.509095833331</v>
      </c>
      <c r="B1816" s="7" t="s">
        <v>31</v>
      </c>
      <c r="C1816" s="6" t="s">
        <v>2199</v>
      </c>
      <c r="D1816" s="7" t="s">
        <v>2198</v>
      </c>
      <c r="E1816" s="8">
        <v>6.5</v>
      </c>
      <c r="F1816" s="7">
        <v>79024</v>
      </c>
      <c r="G1816" s="7" t="s">
        <v>68</v>
      </c>
      <c r="H1816" s="7" t="s">
        <v>756</v>
      </c>
      <c r="I1816" s="7" t="s">
        <v>44</v>
      </c>
      <c r="J1816" s="19" t="str">
        <f>IFERROR(INDEX('Employee Info'!$C$3:$E$200,MATCH(Data7[[#This Row],[Name:]],'Employee Info'!$B$3:$B$200,0),MATCH(Data7[[#This Row],[Hours Type:]],'Employee Info'!$C$2:$E$2,0)),"")</f>
        <v/>
      </c>
      <c r="K1816" s="19" t="str">
        <f>IFERROR(INDEX('Employee Info'!$C$3:$J$200,MATCH(Data7[[#This Row],[Name:]],'Employee Info'!$B$3:$B$200,0),MATCH(Data7[[#Headers],[Truck]],'Employee Info'!$C$2:$J$2,0)),"")</f>
        <v/>
      </c>
      <c r="L1816" s="19" t="str">
        <f>IFERROR(INDEX('Employee Info'!$C$3:$J$200,MATCH(Data7[[#This Row],[Name:]],'Employee Info'!$B$3:$B$200,0),MATCH(Data7[[#Headers],[Phone]],'Employee Info'!$C$2:$J$2,0)),"")</f>
        <v/>
      </c>
      <c r="M1816" s="19" t="str">
        <f>IFERROR(INDEX('Employee Info'!$C$3:$J$200,MATCH(Data7[[#This Row],[Name:]],'Employee Info'!$B$3:$B$200,0),MATCH(Data7[[#Headers],[Tech]],'Employee Info'!$C$2:$J$2,0)),"")</f>
        <v/>
      </c>
      <c r="N1816" s="19" t="str">
        <f>IFERROR(INDEX('Employee Info'!$C$3:$J$200,MATCH(Data7[[#This Row],[Name:]],'Employee Info'!$B$3:$B$200,0),MATCH(Data7[[#Headers],[Other]],'Employee Info'!$C$2:$J$2,0)),"")</f>
        <v/>
      </c>
      <c r="O1816" s="19">
        <f>IFERROR((Data7[[#This Row],[Hours:]]*SUM(Data7[[#This Row],[Rate]:[Other]])),"")</f>
        <v>0</v>
      </c>
      <c r="P1816" s="7" t="str">
        <f>IF(Data7[[#This Row],[WO'#:]]="","Riley #","WO#")</f>
        <v>WO#</v>
      </c>
      <c r="Q1816" s="7">
        <f>IFERROR(WEEKNUM(Data7[[#This Row],[Date:]]),"")</f>
        <v>37</v>
      </c>
      <c r="R1816" s="6">
        <f t="shared" si="84"/>
        <v>45543</v>
      </c>
      <c r="S1816" s="6">
        <f>Data7[[#This Row],[Week Start]]+7</f>
        <v>45550</v>
      </c>
      <c r="T1816" s="7" t="str">
        <f t="shared" si="85"/>
        <v>9/8/2024 - 9/15/2024</v>
      </c>
      <c r="U1816" s="7" t="str">
        <f t="shared" si="86"/>
        <v>Time Card</v>
      </c>
      <c r="V1816" s="8" t="str">
        <f>RIGHT(TEXT(Data7[[#This Row],[Date:]],"mmddyyyy"),4)</f>
        <v>2024</v>
      </c>
      <c r="W1816" s="8" t="str">
        <f>MID(TEXT(Data7[[#This Row],[Date:]],"mmddyyyy"),3,2)</f>
        <v>09</v>
      </c>
      <c r="X1816" s="8" t="str">
        <f>LEFT(TEXT(Data7[[#This Row],[Date:]],"mmddyyyy"),2)</f>
        <v>09</v>
      </c>
      <c r="Y1816" s="6">
        <f>DATE(Data7[[#This Row],[Year]],Data7[[#This Row],[Month]],Data7[[#This Row],[Day]])</f>
        <v>45544</v>
      </c>
    </row>
    <row r="1817" spans="1:25" x14ac:dyDescent="0.3">
      <c r="A1817" s="5">
        <v>45548.509483449074</v>
      </c>
      <c r="B1817" s="7" t="s">
        <v>31</v>
      </c>
      <c r="C1817" s="6" t="s">
        <v>2199</v>
      </c>
      <c r="D1817" s="7" t="s">
        <v>2198</v>
      </c>
      <c r="E1817" s="8">
        <v>1.5</v>
      </c>
      <c r="F1817" s="7">
        <v>79024</v>
      </c>
      <c r="G1817" s="7" t="s">
        <v>68</v>
      </c>
      <c r="H1817" s="7" t="s">
        <v>756</v>
      </c>
      <c r="I1817" s="7" t="s">
        <v>44</v>
      </c>
      <c r="J1817" s="19" t="str">
        <f>IFERROR(INDEX('Employee Info'!$C$3:$E$200,MATCH(Data7[[#This Row],[Name:]],'Employee Info'!$B$3:$B$200,0),MATCH(Data7[[#This Row],[Hours Type:]],'Employee Info'!$C$2:$E$2,0)),"")</f>
        <v/>
      </c>
      <c r="K1817" s="19" t="str">
        <f>IFERROR(INDEX('Employee Info'!$C$3:$J$200,MATCH(Data7[[#This Row],[Name:]],'Employee Info'!$B$3:$B$200,0),MATCH(Data7[[#Headers],[Truck]],'Employee Info'!$C$2:$J$2,0)),"")</f>
        <v/>
      </c>
      <c r="L1817" s="19" t="str">
        <f>IFERROR(INDEX('Employee Info'!$C$3:$J$200,MATCH(Data7[[#This Row],[Name:]],'Employee Info'!$B$3:$B$200,0),MATCH(Data7[[#Headers],[Phone]],'Employee Info'!$C$2:$J$2,0)),"")</f>
        <v/>
      </c>
      <c r="M1817" s="19" t="str">
        <f>IFERROR(INDEX('Employee Info'!$C$3:$J$200,MATCH(Data7[[#This Row],[Name:]],'Employee Info'!$B$3:$B$200,0),MATCH(Data7[[#Headers],[Tech]],'Employee Info'!$C$2:$J$2,0)),"")</f>
        <v/>
      </c>
      <c r="N1817" s="19" t="str">
        <f>IFERROR(INDEX('Employee Info'!$C$3:$J$200,MATCH(Data7[[#This Row],[Name:]],'Employee Info'!$B$3:$B$200,0),MATCH(Data7[[#Headers],[Other]],'Employee Info'!$C$2:$J$2,0)),"")</f>
        <v/>
      </c>
      <c r="O1817" s="19">
        <f>IFERROR((Data7[[#This Row],[Hours:]]*SUM(Data7[[#This Row],[Rate]:[Other]])),"")</f>
        <v>0</v>
      </c>
      <c r="P1817" s="7" t="str">
        <f>IF(Data7[[#This Row],[WO'#:]]="","Riley #","WO#")</f>
        <v>WO#</v>
      </c>
      <c r="Q1817" s="7">
        <f>IFERROR(WEEKNUM(Data7[[#This Row],[Date:]]),"")</f>
        <v>37</v>
      </c>
      <c r="R1817" s="6">
        <f t="shared" si="84"/>
        <v>45543</v>
      </c>
      <c r="S1817" s="6">
        <f>Data7[[#This Row],[Week Start]]+7</f>
        <v>45550</v>
      </c>
      <c r="T1817" s="7" t="str">
        <f t="shared" si="85"/>
        <v>9/8/2024 - 9/15/2024</v>
      </c>
      <c r="U1817" s="7" t="str">
        <f t="shared" si="86"/>
        <v>Time Card</v>
      </c>
      <c r="V1817" s="8" t="str">
        <f>RIGHT(TEXT(Data7[[#This Row],[Date:]],"mmddyyyy"),4)</f>
        <v>2024</v>
      </c>
      <c r="W1817" s="8" t="str">
        <f>MID(TEXT(Data7[[#This Row],[Date:]],"mmddyyyy"),3,2)</f>
        <v>09</v>
      </c>
      <c r="X1817" s="8" t="str">
        <f>LEFT(TEXT(Data7[[#This Row],[Date:]],"mmddyyyy"),2)</f>
        <v>09</v>
      </c>
      <c r="Y1817" s="6">
        <f>DATE(Data7[[#This Row],[Year]],Data7[[#This Row],[Month]],Data7[[#This Row],[Day]])</f>
        <v>45544</v>
      </c>
    </row>
    <row r="1818" spans="1:25" x14ac:dyDescent="0.3">
      <c r="A1818" s="5">
        <v>45548.510139004633</v>
      </c>
      <c r="B1818" s="7" t="s">
        <v>31</v>
      </c>
      <c r="C1818" s="6" t="s">
        <v>2202</v>
      </c>
      <c r="D1818" s="7" t="s">
        <v>2200</v>
      </c>
      <c r="E1818" s="8">
        <v>8</v>
      </c>
      <c r="F1818" s="7" t="s">
        <v>68</v>
      </c>
      <c r="G1818" s="7" t="s">
        <v>68</v>
      </c>
      <c r="H1818" s="7" t="s">
        <v>2201</v>
      </c>
      <c r="I1818" s="7" t="s">
        <v>44</v>
      </c>
      <c r="J1818" s="19" t="str">
        <f>IFERROR(INDEX('Employee Info'!$C$3:$E$200,MATCH(Data7[[#This Row],[Name:]],'Employee Info'!$B$3:$B$200,0),MATCH(Data7[[#This Row],[Hours Type:]],'Employee Info'!$C$2:$E$2,0)),"")</f>
        <v/>
      </c>
      <c r="K1818" s="19" t="str">
        <f>IFERROR(INDEX('Employee Info'!$C$3:$J$200,MATCH(Data7[[#This Row],[Name:]],'Employee Info'!$B$3:$B$200,0),MATCH(Data7[[#Headers],[Truck]],'Employee Info'!$C$2:$J$2,0)),"")</f>
        <v/>
      </c>
      <c r="L1818" s="19" t="str">
        <f>IFERROR(INDEX('Employee Info'!$C$3:$J$200,MATCH(Data7[[#This Row],[Name:]],'Employee Info'!$B$3:$B$200,0),MATCH(Data7[[#Headers],[Phone]],'Employee Info'!$C$2:$J$2,0)),"")</f>
        <v/>
      </c>
      <c r="M1818" s="19" t="str">
        <f>IFERROR(INDEX('Employee Info'!$C$3:$J$200,MATCH(Data7[[#This Row],[Name:]],'Employee Info'!$B$3:$B$200,0),MATCH(Data7[[#Headers],[Tech]],'Employee Info'!$C$2:$J$2,0)),"")</f>
        <v/>
      </c>
      <c r="N1818" s="19" t="str">
        <f>IFERROR(INDEX('Employee Info'!$C$3:$J$200,MATCH(Data7[[#This Row],[Name:]],'Employee Info'!$B$3:$B$200,0),MATCH(Data7[[#Headers],[Other]],'Employee Info'!$C$2:$J$2,0)),"")</f>
        <v/>
      </c>
      <c r="O1818" s="19">
        <f>IFERROR((Data7[[#This Row],[Hours:]]*SUM(Data7[[#This Row],[Rate]:[Other]])),"")</f>
        <v>0</v>
      </c>
      <c r="P1818" s="7" t="str">
        <f>IF(Data7[[#This Row],[WO'#:]]="","Riley #","WO#")</f>
        <v>Riley #</v>
      </c>
      <c r="Q1818" s="7">
        <f>IFERROR(WEEKNUM(Data7[[#This Row],[Date:]]),"")</f>
        <v>37</v>
      </c>
      <c r="R1818" s="6">
        <f t="shared" si="84"/>
        <v>45543</v>
      </c>
      <c r="S1818" s="6">
        <f>Data7[[#This Row],[Week Start]]+7</f>
        <v>45550</v>
      </c>
      <c r="T1818" s="7" t="str">
        <f t="shared" si="85"/>
        <v>9/8/2024 - 9/15/2024</v>
      </c>
      <c r="U1818" s="7" t="str">
        <f t="shared" si="86"/>
        <v>Time Card</v>
      </c>
      <c r="V1818" s="8" t="str">
        <f>RIGHT(TEXT(Data7[[#This Row],[Date:]],"mmddyyyy"),4)</f>
        <v>2024</v>
      </c>
      <c r="W1818" s="8" t="str">
        <f>MID(TEXT(Data7[[#This Row],[Date:]],"mmddyyyy"),3,2)</f>
        <v>10</v>
      </c>
      <c r="X1818" s="8" t="str">
        <f>LEFT(TEXT(Data7[[#This Row],[Date:]],"mmddyyyy"),2)</f>
        <v>09</v>
      </c>
      <c r="Y1818" s="6">
        <f>DATE(Data7[[#This Row],[Year]],Data7[[#This Row],[Month]],Data7[[#This Row],[Day]])</f>
        <v>45545</v>
      </c>
    </row>
    <row r="1819" spans="1:25" x14ac:dyDescent="0.3">
      <c r="A1819" s="5">
        <v>45548.511271990741</v>
      </c>
      <c r="B1819" s="7" t="s">
        <v>31</v>
      </c>
      <c r="C1819" s="6" t="s">
        <v>2203</v>
      </c>
      <c r="D1819" s="7" t="s">
        <v>2200</v>
      </c>
      <c r="E1819" s="8">
        <v>6</v>
      </c>
      <c r="F1819" s="7">
        <v>79024</v>
      </c>
      <c r="G1819" s="7" t="s">
        <v>68</v>
      </c>
      <c r="H1819" s="7" t="s">
        <v>756</v>
      </c>
      <c r="I1819" s="7" t="s">
        <v>44</v>
      </c>
      <c r="J1819" s="19" t="str">
        <f>IFERROR(INDEX('Employee Info'!$C$3:$E$200,MATCH(Data7[[#This Row],[Name:]],'Employee Info'!$B$3:$B$200,0),MATCH(Data7[[#This Row],[Hours Type:]],'Employee Info'!$C$2:$E$2,0)),"")</f>
        <v/>
      </c>
      <c r="K1819" s="19" t="str">
        <f>IFERROR(INDEX('Employee Info'!$C$3:$J$200,MATCH(Data7[[#This Row],[Name:]],'Employee Info'!$B$3:$B$200,0),MATCH(Data7[[#Headers],[Truck]],'Employee Info'!$C$2:$J$2,0)),"")</f>
        <v/>
      </c>
      <c r="L1819" s="19" t="str">
        <f>IFERROR(INDEX('Employee Info'!$C$3:$J$200,MATCH(Data7[[#This Row],[Name:]],'Employee Info'!$B$3:$B$200,0),MATCH(Data7[[#Headers],[Phone]],'Employee Info'!$C$2:$J$2,0)),"")</f>
        <v/>
      </c>
      <c r="M1819" s="19" t="str">
        <f>IFERROR(INDEX('Employee Info'!$C$3:$J$200,MATCH(Data7[[#This Row],[Name:]],'Employee Info'!$B$3:$B$200,0),MATCH(Data7[[#Headers],[Tech]],'Employee Info'!$C$2:$J$2,0)),"")</f>
        <v/>
      </c>
      <c r="N1819" s="19" t="str">
        <f>IFERROR(INDEX('Employee Info'!$C$3:$J$200,MATCH(Data7[[#This Row],[Name:]],'Employee Info'!$B$3:$B$200,0),MATCH(Data7[[#Headers],[Other]],'Employee Info'!$C$2:$J$2,0)),"")</f>
        <v/>
      </c>
      <c r="O1819" s="19">
        <f>IFERROR((Data7[[#This Row],[Hours:]]*SUM(Data7[[#This Row],[Rate]:[Other]])),"")</f>
        <v>0</v>
      </c>
      <c r="P1819" s="7" t="str">
        <f>IF(Data7[[#This Row],[WO'#:]]="","Riley #","WO#")</f>
        <v>WO#</v>
      </c>
      <c r="Q1819" s="7">
        <f>IFERROR(WEEKNUM(Data7[[#This Row],[Date:]]),"")</f>
        <v>37</v>
      </c>
      <c r="R1819" s="6">
        <f t="shared" si="84"/>
        <v>45543</v>
      </c>
      <c r="S1819" s="6">
        <f>Data7[[#This Row],[Week Start]]+7</f>
        <v>45550</v>
      </c>
      <c r="T1819" s="7" t="str">
        <f t="shared" si="85"/>
        <v>9/8/2024 - 9/15/2024</v>
      </c>
      <c r="U1819" s="7" t="str">
        <f t="shared" si="86"/>
        <v>Time Card</v>
      </c>
      <c r="V1819" s="8" t="str">
        <f>RIGHT(TEXT(Data7[[#This Row],[Date:]],"mmddyyyy"),4)</f>
        <v>2024</v>
      </c>
      <c r="W1819" s="8" t="str">
        <f>MID(TEXT(Data7[[#This Row],[Date:]],"mmddyyyy"),3,2)</f>
        <v>11</v>
      </c>
      <c r="X1819" s="8" t="str">
        <f>LEFT(TEXT(Data7[[#This Row],[Date:]],"mmddyyyy"),2)</f>
        <v>09</v>
      </c>
      <c r="Y1819" s="6">
        <f>DATE(Data7[[#This Row],[Year]],Data7[[#This Row],[Month]],Data7[[#This Row],[Day]])</f>
        <v>45546</v>
      </c>
    </row>
    <row r="1820" spans="1:25" x14ac:dyDescent="0.3">
      <c r="A1820" s="5">
        <v>45548.512997800928</v>
      </c>
      <c r="B1820" s="7" t="s">
        <v>31</v>
      </c>
      <c r="C1820" s="6" t="s">
        <v>2204</v>
      </c>
      <c r="D1820" s="7" t="s">
        <v>2200</v>
      </c>
      <c r="E1820" s="8">
        <v>6</v>
      </c>
      <c r="F1820" s="7">
        <v>79024</v>
      </c>
      <c r="G1820" s="7" t="s">
        <v>68</v>
      </c>
      <c r="H1820" s="7" t="s">
        <v>756</v>
      </c>
      <c r="I1820" s="7" t="s">
        <v>44</v>
      </c>
      <c r="J1820" s="19" t="str">
        <f>IFERROR(INDEX('Employee Info'!$C$3:$E$200,MATCH(Data7[[#This Row],[Name:]],'Employee Info'!$B$3:$B$200,0),MATCH(Data7[[#This Row],[Hours Type:]],'Employee Info'!$C$2:$E$2,0)),"")</f>
        <v/>
      </c>
      <c r="K1820" s="19" t="str">
        <f>IFERROR(INDEX('Employee Info'!$C$3:$J$200,MATCH(Data7[[#This Row],[Name:]],'Employee Info'!$B$3:$B$200,0),MATCH(Data7[[#Headers],[Truck]],'Employee Info'!$C$2:$J$2,0)),"")</f>
        <v/>
      </c>
      <c r="L1820" s="19" t="str">
        <f>IFERROR(INDEX('Employee Info'!$C$3:$J$200,MATCH(Data7[[#This Row],[Name:]],'Employee Info'!$B$3:$B$200,0),MATCH(Data7[[#Headers],[Phone]],'Employee Info'!$C$2:$J$2,0)),"")</f>
        <v/>
      </c>
      <c r="M1820" s="19" t="str">
        <f>IFERROR(INDEX('Employee Info'!$C$3:$J$200,MATCH(Data7[[#This Row],[Name:]],'Employee Info'!$B$3:$B$200,0),MATCH(Data7[[#Headers],[Tech]],'Employee Info'!$C$2:$J$2,0)),"")</f>
        <v/>
      </c>
      <c r="N1820" s="19" t="str">
        <f>IFERROR(INDEX('Employee Info'!$C$3:$J$200,MATCH(Data7[[#This Row],[Name:]],'Employee Info'!$B$3:$B$200,0),MATCH(Data7[[#Headers],[Other]],'Employee Info'!$C$2:$J$2,0)),"")</f>
        <v/>
      </c>
      <c r="O1820" s="19">
        <f>IFERROR((Data7[[#This Row],[Hours:]]*SUM(Data7[[#This Row],[Rate]:[Other]])),"")</f>
        <v>0</v>
      </c>
      <c r="P1820" s="7" t="str">
        <f>IF(Data7[[#This Row],[WO'#:]]="","Riley #","WO#")</f>
        <v>WO#</v>
      </c>
      <c r="Q1820" s="7">
        <f>IFERROR(WEEKNUM(Data7[[#This Row],[Date:]]),"")</f>
        <v>37</v>
      </c>
      <c r="R1820" s="6">
        <f t="shared" si="84"/>
        <v>45543</v>
      </c>
      <c r="S1820" s="6">
        <f>Data7[[#This Row],[Week Start]]+7</f>
        <v>45550</v>
      </c>
      <c r="T1820" s="7" t="str">
        <f t="shared" si="85"/>
        <v>9/8/2024 - 9/15/2024</v>
      </c>
      <c r="U1820" s="7" t="str">
        <f t="shared" si="86"/>
        <v>Time Card</v>
      </c>
      <c r="V1820" s="8" t="str">
        <f>RIGHT(TEXT(Data7[[#This Row],[Date:]],"mmddyyyy"),4)</f>
        <v>2024</v>
      </c>
      <c r="W1820" s="8" t="str">
        <f>MID(TEXT(Data7[[#This Row],[Date:]],"mmddyyyy"),3,2)</f>
        <v>12</v>
      </c>
      <c r="X1820" s="8" t="str">
        <f>LEFT(TEXT(Data7[[#This Row],[Date:]],"mmddyyyy"),2)</f>
        <v>09</v>
      </c>
      <c r="Y1820" s="6">
        <f>DATE(Data7[[#This Row],[Year]],Data7[[#This Row],[Month]],Data7[[#This Row],[Day]])</f>
        <v>45547</v>
      </c>
    </row>
    <row r="1821" spans="1:25" x14ac:dyDescent="0.3">
      <c r="A1821" s="5">
        <v>45548.513399305557</v>
      </c>
      <c r="B1821" s="7" t="s">
        <v>31</v>
      </c>
      <c r="C1821" s="6" t="s">
        <v>2204</v>
      </c>
      <c r="D1821" s="7" t="s">
        <v>2200</v>
      </c>
      <c r="E1821" s="8">
        <v>2</v>
      </c>
      <c r="F1821" s="7" t="s">
        <v>68</v>
      </c>
      <c r="G1821" s="7" t="s">
        <v>68</v>
      </c>
      <c r="H1821" s="7" t="s">
        <v>2201</v>
      </c>
      <c r="I1821" s="7" t="s">
        <v>44</v>
      </c>
      <c r="J1821" s="19" t="str">
        <f>IFERROR(INDEX('Employee Info'!$C$3:$E$200,MATCH(Data7[[#This Row],[Name:]],'Employee Info'!$B$3:$B$200,0),MATCH(Data7[[#This Row],[Hours Type:]],'Employee Info'!$C$2:$E$2,0)),"")</f>
        <v/>
      </c>
      <c r="K1821" s="19" t="str">
        <f>IFERROR(INDEX('Employee Info'!$C$3:$J$200,MATCH(Data7[[#This Row],[Name:]],'Employee Info'!$B$3:$B$200,0),MATCH(Data7[[#Headers],[Truck]],'Employee Info'!$C$2:$J$2,0)),"")</f>
        <v/>
      </c>
      <c r="L1821" s="19" t="str">
        <f>IFERROR(INDEX('Employee Info'!$C$3:$J$200,MATCH(Data7[[#This Row],[Name:]],'Employee Info'!$B$3:$B$200,0),MATCH(Data7[[#Headers],[Phone]],'Employee Info'!$C$2:$J$2,0)),"")</f>
        <v/>
      </c>
      <c r="M1821" s="19" t="str">
        <f>IFERROR(INDEX('Employee Info'!$C$3:$J$200,MATCH(Data7[[#This Row],[Name:]],'Employee Info'!$B$3:$B$200,0),MATCH(Data7[[#Headers],[Tech]],'Employee Info'!$C$2:$J$2,0)),"")</f>
        <v/>
      </c>
      <c r="N1821" s="19" t="str">
        <f>IFERROR(INDEX('Employee Info'!$C$3:$J$200,MATCH(Data7[[#This Row],[Name:]],'Employee Info'!$B$3:$B$200,0),MATCH(Data7[[#Headers],[Other]],'Employee Info'!$C$2:$J$2,0)),"")</f>
        <v/>
      </c>
      <c r="O1821" s="19">
        <f>IFERROR((Data7[[#This Row],[Hours:]]*SUM(Data7[[#This Row],[Rate]:[Other]])),"")</f>
        <v>0</v>
      </c>
      <c r="P1821" s="7" t="str">
        <f>IF(Data7[[#This Row],[WO'#:]]="","Riley #","WO#")</f>
        <v>Riley #</v>
      </c>
      <c r="Q1821" s="7">
        <f>IFERROR(WEEKNUM(Data7[[#This Row],[Date:]]),"")</f>
        <v>37</v>
      </c>
      <c r="R1821" s="6">
        <f t="shared" si="84"/>
        <v>45543</v>
      </c>
      <c r="S1821" s="6">
        <f>Data7[[#This Row],[Week Start]]+7</f>
        <v>45550</v>
      </c>
      <c r="T1821" s="7" t="str">
        <f t="shared" si="85"/>
        <v>9/8/2024 - 9/15/2024</v>
      </c>
      <c r="U1821" s="7" t="str">
        <f t="shared" si="86"/>
        <v>Time Card</v>
      </c>
      <c r="V1821" s="8" t="str">
        <f>RIGHT(TEXT(Data7[[#This Row],[Date:]],"mmddyyyy"),4)</f>
        <v>2024</v>
      </c>
      <c r="W1821" s="8" t="str">
        <f>MID(TEXT(Data7[[#This Row],[Date:]],"mmddyyyy"),3,2)</f>
        <v>12</v>
      </c>
      <c r="X1821" s="8" t="str">
        <f>LEFT(TEXT(Data7[[#This Row],[Date:]],"mmddyyyy"),2)</f>
        <v>09</v>
      </c>
      <c r="Y1821" s="6">
        <f>DATE(Data7[[#This Row],[Year]],Data7[[#This Row],[Month]],Data7[[#This Row],[Day]])</f>
        <v>45547</v>
      </c>
    </row>
    <row r="1822" spans="1:25" x14ac:dyDescent="0.3">
      <c r="A1822" s="5">
        <v>45548.514062615737</v>
      </c>
      <c r="B1822" s="7" t="s">
        <v>31</v>
      </c>
      <c r="C1822" s="6" t="s">
        <v>2206</v>
      </c>
      <c r="D1822" s="7" t="s">
        <v>2205</v>
      </c>
      <c r="E1822" s="8">
        <v>4</v>
      </c>
      <c r="F1822" s="7" t="s">
        <v>68</v>
      </c>
      <c r="G1822" s="7" t="s">
        <v>68</v>
      </c>
      <c r="H1822" s="7" t="s">
        <v>2148</v>
      </c>
      <c r="I1822" s="7" t="s">
        <v>44</v>
      </c>
      <c r="J1822" s="19" t="str">
        <f>IFERROR(INDEX('Employee Info'!$C$3:$E$200,MATCH(Data7[[#This Row],[Name:]],'Employee Info'!$B$3:$B$200,0),MATCH(Data7[[#This Row],[Hours Type:]],'Employee Info'!$C$2:$E$2,0)),"")</f>
        <v/>
      </c>
      <c r="K1822" s="19" t="str">
        <f>IFERROR(INDEX('Employee Info'!$C$3:$J$200,MATCH(Data7[[#This Row],[Name:]],'Employee Info'!$B$3:$B$200,0),MATCH(Data7[[#Headers],[Truck]],'Employee Info'!$C$2:$J$2,0)),"")</f>
        <v/>
      </c>
      <c r="L1822" s="19" t="str">
        <f>IFERROR(INDEX('Employee Info'!$C$3:$J$200,MATCH(Data7[[#This Row],[Name:]],'Employee Info'!$B$3:$B$200,0),MATCH(Data7[[#Headers],[Phone]],'Employee Info'!$C$2:$J$2,0)),"")</f>
        <v/>
      </c>
      <c r="M1822" s="19" t="str">
        <f>IFERROR(INDEX('Employee Info'!$C$3:$J$200,MATCH(Data7[[#This Row],[Name:]],'Employee Info'!$B$3:$B$200,0),MATCH(Data7[[#Headers],[Tech]],'Employee Info'!$C$2:$J$2,0)),"")</f>
        <v/>
      </c>
      <c r="N1822" s="19" t="str">
        <f>IFERROR(INDEX('Employee Info'!$C$3:$J$200,MATCH(Data7[[#This Row],[Name:]],'Employee Info'!$B$3:$B$200,0),MATCH(Data7[[#Headers],[Other]],'Employee Info'!$C$2:$J$2,0)),"")</f>
        <v/>
      </c>
      <c r="O1822" s="19">
        <f>IFERROR((Data7[[#This Row],[Hours:]]*SUM(Data7[[#This Row],[Rate]:[Other]])),"")</f>
        <v>0</v>
      </c>
      <c r="P1822" s="7" t="str">
        <f>IF(Data7[[#This Row],[WO'#:]]="","Riley #","WO#")</f>
        <v>Riley #</v>
      </c>
      <c r="Q1822" s="7">
        <f>IFERROR(WEEKNUM(Data7[[#This Row],[Date:]]),"")</f>
        <v>37</v>
      </c>
      <c r="R1822" s="6">
        <f t="shared" si="84"/>
        <v>45543</v>
      </c>
      <c r="S1822" s="6">
        <f>Data7[[#This Row],[Week Start]]+7</f>
        <v>45550</v>
      </c>
      <c r="T1822" s="7" t="str">
        <f t="shared" si="85"/>
        <v>9/8/2024 - 9/15/2024</v>
      </c>
      <c r="U1822" s="7" t="str">
        <f t="shared" si="86"/>
        <v>Time Card</v>
      </c>
      <c r="V1822" s="8" t="str">
        <f>RIGHT(TEXT(Data7[[#This Row],[Date:]],"mmddyyyy"),4)</f>
        <v>2024</v>
      </c>
      <c r="W1822" s="8" t="str">
        <f>MID(TEXT(Data7[[#This Row],[Date:]],"mmddyyyy"),3,2)</f>
        <v>13</v>
      </c>
      <c r="X1822" s="8" t="str">
        <f>LEFT(TEXT(Data7[[#This Row],[Date:]],"mmddyyyy"),2)</f>
        <v>09</v>
      </c>
      <c r="Y1822" s="6">
        <f>DATE(Data7[[#This Row],[Year]],Data7[[#This Row],[Month]],Data7[[#This Row],[Day]])</f>
        <v>45548</v>
      </c>
    </row>
    <row r="1823" spans="1:25" x14ac:dyDescent="0.3">
      <c r="A1823" s="5">
        <v>45548.514324305557</v>
      </c>
      <c r="B1823" s="7" t="s">
        <v>31</v>
      </c>
      <c r="C1823" s="6" t="s">
        <v>2206</v>
      </c>
      <c r="D1823" s="7" t="s">
        <v>2207</v>
      </c>
      <c r="E1823" s="8">
        <v>2</v>
      </c>
      <c r="F1823" s="7" t="s">
        <v>68</v>
      </c>
      <c r="G1823" s="7" t="s">
        <v>68</v>
      </c>
      <c r="H1823" s="7" t="s">
        <v>536</v>
      </c>
      <c r="I1823" s="7" t="s">
        <v>44</v>
      </c>
      <c r="J1823" s="19" t="str">
        <f>IFERROR(INDEX('Employee Info'!$C$3:$E$200,MATCH(Data7[[#This Row],[Name:]],'Employee Info'!$B$3:$B$200,0),MATCH(Data7[[#This Row],[Hours Type:]],'Employee Info'!$C$2:$E$2,0)),"")</f>
        <v/>
      </c>
      <c r="K1823" s="19" t="str">
        <f>IFERROR(INDEX('Employee Info'!$C$3:$J$200,MATCH(Data7[[#This Row],[Name:]],'Employee Info'!$B$3:$B$200,0),MATCH(Data7[[#Headers],[Truck]],'Employee Info'!$C$2:$J$2,0)),"")</f>
        <v/>
      </c>
      <c r="L1823" s="19" t="str">
        <f>IFERROR(INDEX('Employee Info'!$C$3:$J$200,MATCH(Data7[[#This Row],[Name:]],'Employee Info'!$B$3:$B$200,0),MATCH(Data7[[#Headers],[Phone]],'Employee Info'!$C$2:$J$2,0)),"")</f>
        <v/>
      </c>
      <c r="M1823" s="19" t="str">
        <f>IFERROR(INDEX('Employee Info'!$C$3:$J$200,MATCH(Data7[[#This Row],[Name:]],'Employee Info'!$B$3:$B$200,0),MATCH(Data7[[#Headers],[Tech]],'Employee Info'!$C$2:$J$2,0)),"")</f>
        <v/>
      </c>
      <c r="N1823" s="19" t="str">
        <f>IFERROR(INDEX('Employee Info'!$C$3:$J$200,MATCH(Data7[[#This Row],[Name:]],'Employee Info'!$B$3:$B$200,0),MATCH(Data7[[#Headers],[Other]],'Employee Info'!$C$2:$J$2,0)),"")</f>
        <v/>
      </c>
      <c r="O1823" s="19">
        <f>IFERROR((Data7[[#This Row],[Hours:]]*SUM(Data7[[#This Row],[Rate]:[Other]])),"")</f>
        <v>0</v>
      </c>
      <c r="P1823" s="7" t="str">
        <f>IF(Data7[[#This Row],[WO'#:]]="","Riley #","WO#")</f>
        <v>Riley #</v>
      </c>
      <c r="Q1823" s="7">
        <f>IFERROR(WEEKNUM(Data7[[#This Row],[Date:]]),"")</f>
        <v>37</v>
      </c>
      <c r="R1823" s="6">
        <f t="shared" si="84"/>
        <v>45543</v>
      </c>
      <c r="S1823" s="6">
        <f>Data7[[#This Row],[Week Start]]+7</f>
        <v>45550</v>
      </c>
      <c r="T1823" s="7" t="str">
        <f t="shared" si="85"/>
        <v>9/8/2024 - 9/15/2024</v>
      </c>
      <c r="U1823" s="7" t="str">
        <f t="shared" si="86"/>
        <v>Time Card</v>
      </c>
      <c r="V1823" s="8" t="str">
        <f>RIGHT(TEXT(Data7[[#This Row],[Date:]],"mmddyyyy"),4)</f>
        <v>2024</v>
      </c>
      <c r="W1823" s="8" t="str">
        <f>MID(TEXT(Data7[[#This Row],[Date:]],"mmddyyyy"),3,2)</f>
        <v>13</v>
      </c>
      <c r="X1823" s="8" t="str">
        <f>LEFT(TEXT(Data7[[#This Row],[Date:]],"mmddyyyy"),2)</f>
        <v>09</v>
      </c>
      <c r="Y1823" s="6">
        <f>DATE(Data7[[#This Row],[Year]],Data7[[#This Row],[Month]],Data7[[#This Row],[Day]])</f>
        <v>45548</v>
      </c>
    </row>
    <row r="1824" spans="1:25" x14ac:dyDescent="0.3">
      <c r="A1824" s="5">
        <v>45548.51548923611</v>
      </c>
      <c r="B1824" s="7" t="s">
        <v>31</v>
      </c>
      <c r="C1824" s="6" t="s">
        <v>2206</v>
      </c>
      <c r="D1824" s="7" t="s">
        <v>2208</v>
      </c>
      <c r="E1824" s="8">
        <v>2</v>
      </c>
      <c r="F1824" s="7" t="s">
        <v>68</v>
      </c>
      <c r="G1824" s="7" t="s">
        <v>68</v>
      </c>
      <c r="H1824" s="7" t="s">
        <v>1941</v>
      </c>
      <c r="I1824" s="7" t="s">
        <v>44</v>
      </c>
      <c r="J1824" s="19" t="str">
        <f>IFERROR(INDEX('Employee Info'!$C$3:$E$200,MATCH(Data7[[#This Row],[Name:]],'Employee Info'!$B$3:$B$200,0),MATCH(Data7[[#This Row],[Hours Type:]],'Employee Info'!$C$2:$E$2,0)),"")</f>
        <v/>
      </c>
      <c r="K1824" s="19" t="str">
        <f>IFERROR(INDEX('Employee Info'!$C$3:$J$200,MATCH(Data7[[#This Row],[Name:]],'Employee Info'!$B$3:$B$200,0),MATCH(Data7[[#Headers],[Truck]],'Employee Info'!$C$2:$J$2,0)),"")</f>
        <v/>
      </c>
      <c r="L1824" s="19" t="str">
        <f>IFERROR(INDEX('Employee Info'!$C$3:$J$200,MATCH(Data7[[#This Row],[Name:]],'Employee Info'!$B$3:$B$200,0),MATCH(Data7[[#Headers],[Phone]],'Employee Info'!$C$2:$J$2,0)),"")</f>
        <v/>
      </c>
      <c r="M1824" s="19" t="str">
        <f>IFERROR(INDEX('Employee Info'!$C$3:$J$200,MATCH(Data7[[#This Row],[Name:]],'Employee Info'!$B$3:$B$200,0),MATCH(Data7[[#Headers],[Tech]],'Employee Info'!$C$2:$J$2,0)),"")</f>
        <v/>
      </c>
      <c r="N1824" s="19" t="str">
        <f>IFERROR(INDEX('Employee Info'!$C$3:$J$200,MATCH(Data7[[#This Row],[Name:]],'Employee Info'!$B$3:$B$200,0),MATCH(Data7[[#Headers],[Other]],'Employee Info'!$C$2:$J$2,0)),"")</f>
        <v/>
      </c>
      <c r="O1824" s="19">
        <f>IFERROR((Data7[[#This Row],[Hours:]]*SUM(Data7[[#This Row],[Rate]:[Other]])),"")</f>
        <v>0</v>
      </c>
      <c r="P1824" s="7" t="str">
        <f>IF(Data7[[#This Row],[WO'#:]]="","Riley #","WO#")</f>
        <v>Riley #</v>
      </c>
      <c r="Q1824" s="7">
        <f>IFERROR(WEEKNUM(Data7[[#This Row],[Date:]]),"")</f>
        <v>37</v>
      </c>
      <c r="R1824" s="6">
        <f t="shared" si="84"/>
        <v>45543</v>
      </c>
      <c r="S1824" s="6">
        <f>Data7[[#This Row],[Week Start]]+7</f>
        <v>45550</v>
      </c>
      <c r="T1824" s="7" t="str">
        <f t="shared" si="85"/>
        <v>9/8/2024 - 9/15/2024</v>
      </c>
      <c r="U1824" s="7" t="str">
        <f t="shared" si="86"/>
        <v>Time Card</v>
      </c>
      <c r="V1824" s="8" t="str">
        <f>RIGHT(TEXT(Data7[[#This Row],[Date:]],"mmddyyyy"),4)</f>
        <v>2024</v>
      </c>
      <c r="W1824" s="8" t="str">
        <f>MID(TEXT(Data7[[#This Row],[Date:]],"mmddyyyy"),3,2)</f>
        <v>13</v>
      </c>
      <c r="X1824" s="8" t="str">
        <f>LEFT(TEXT(Data7[[#This Row],[Date:]],"mmddyyyy"),2)</f>
        <v>09</v>
      </c>
      <c r="Y1824" s="6">
        <f>DATE(Data7[[#This Row],[Year]],Data7[[#This Row],[Month]],Data7[[#This Row],[Day]])</f>
        <v>45548</v>
      </c>
    </row>
    <row r="1825" spans="1:25" x14ac:dyDescent="0.3">
      <c r="A1825" s="5">
        <v>45548.521179745374</v>
      </c>
      <c r="B1825" s="7" t="s">
        <v>23</v>
      </c>
      <c r="C1825" s="6" t="s">
        <v>2199</v>
      </c>
      <c r="D1825" s="7" t="s">
        <v>2209</v>
      </c>
      <c r="E1825" s="8">
        <v>2</v>
      </c>
      <c r="F1825" s="7" t="s">
        <v>68</v>
      </c>
      <c r="G1825" s="7" t="s">
        <v>68</v>
      </c>
      <c r="H1825" s="7" t="s">
        <v>2210</v>
      </c>
      <c r="I1825" s="7" t="s">
        <v>44</v>
      </c>
      <c r="J1825" s="19" t="str">
        <f>IFERROR(INDEX('Employee Info'!$C$3:$E$200,MATCH(Data7[[#This Row],[Name:]],'Employee Info'!$B$3:$B$200,0),MATCH(Data7[[#This Row],[Hours Type:]],'Employee Info'!$C$2:$E$2,0)),"")</f>
        <v/>
      </c>
      <c r="K1825" s="19" t="str">
        <f>IFERROR(INDEX('Employee Info'!$C$3:$J$200,MATCH(Data7[[#This Row],[Name:]],'Employee Info'!$B$3:$B$200,0),MATCH(Data7[[#Headers],[Truck]],'Employee Info'!$C$2:$J$2,0)),"")</f>
        <v/>
      </c>
      <c r="L1825" s="19" t="str">
        <f>IFERROR(INDEX('Employee Info'!$C$3:$J$200,MATCH(Data7[[#This Row],[Name:]],'Employee Info'!$B$3:$B$200,0),MATCH(Data7[[#Headers],[Phone]],'Employee Info'!$C$2:$J$2,0)),"")</f>
        <v/>
      </c>
      <c r="M1825" s="19" t="str">
        <f>IFERROR(INDEX('Employee Info'!$C$3:$J$200,MATCH(Data7[[#This Row],[Name:]],'Employee Info'!$B$3:$B$200,0),MATCH(Data7[[#Headers],[Tech]],'Employee Info'!$C$2:$J$2,0)),"")</f>
        <v/>
      </c>
      <c r="N1825" s="19" t="str">
        <f>IFERROR(INDEX('Employee Info'!$C$3:$J$200,MATCH(Data7[[#This Row],[Name:]],'Employee Info'!$B$3:$B$200,0),MATCH(Data7[[#Headers],[Other]],'Employee Info'!$C$2:$J$2,0)),"")</f>
        <v/>
      </c>
      <c r="O1825" s="19">
        <f>IFERROR((Data7[[#This Row],[Hours:]]*SUM(Data7[[#This Row],[Rate]:[Other]])),"")</f>
        <v>0</v>
      </c>
      <c r="P1825" s="7" t="str">
        <f>IF(Data7[[#This Row],[WO'#:]]="","Riley #","WO#")</f>
        <v>Riley #</v>
      </c>
      <c r="Q1825" s="7">
        <f>IFERROR(WEEKNUM(Data7[[#This Row],[Date:]]),"")</f>
        <v>37</v>
      </c>
      <c r="R1825" s="6">
        <f t="shared" si="84"/>
        <v>45543</v>
      </c>
      <c r="S1825" s="6">
        <f>Data7[[#This Row],[Week Start]]+7</f>
        <v>45550</v>
      </c>
      <c r="T1825" s="7" t="str">
        <f t="shared" si="85"/>
        <v>9/8/2024 - 9/15/2024</v>
      </c>
      <c r="U1825" s="7" t="str">
        <f t="shared" si="86"/>
        <v>Time Card</v>
      </c>
      <c r="V1825" s="8" t="str">
        <f>RIGHT(TEXT(Data7[[#This Row],[Date:]],"mmddyyyy"),4)</f>
        <v>2024</v>
      </c>
      <c r="W1825" s="8" t="str">
        <f>MID(TEXT(Data7[[#This Row],[Date:]],"mmddyyyy"),3,2)</f>
        <v>09</v>
      </c>
      <c r="X1825" s="8" t="str">
        <f>LEFT(TEXT(Data7[[#This Row],[Date:]],"mmddyyyy"),2)</f>
        <v>09</v>
      </c>
      <c r="Y1825" s="6">
        <f>DATE(Data7[[#This Row],[Year]],Data7[[#This Row],[Month]],Data7[[#This Row],[Day]])</f>
        <v>45544</v>
      </c>
    </row>
    <row r="1826" spans="1:25" x14ac:dyDescent="0.3">
      <c r="A1826" s="5">
        <v>45548.521584490743</v>
      </c>
      <c r="B1826" s="7" t="s">
        <v>23</v>
      </c>
      <c r="C1826" s="6" t="s">
        <v>2199</v>
      </c>
      <c r="D1826" s="7" t="s">
        <v>2211</v>
      </c>
      <c r="E1826" s="8">
        <v>2</v>
      </c>
      <c r="F1826" s="7" t="s">
        <v>68</v>
      </c>
      <c r="G1826" s="7" t="s">
        <v>68</v>
      </c>
      <c r="H1826" s="7" t="s">
        <v>2212</v>
      </c>
      <c r="I1826" s="7" t="s">
        <v>44</v>
      </c>
      <c r="J1826" s="19" t="str">
        <f>IFERROR(INDEX('Employee Info'!$C$3:$E$200,MATCH(Data7[[#This Row],[Name:]],'Employee Info'!$B$3:$B$200,0),MATCH(Data7[[#This Row],[Hours Type:]],'Employee Info'!$C$2:$E$2,0)),"")</f>
        <v/>
      </c>
      <c r="K1826" s="19" t="str">
        <f>IFERROR(INDEX('Employee Info'!$C$3:$J$200,MATCH(Data7[[#This Row],[Name:]],'Employee Info'!$B$3:$B$200,0),MATCH(Data7[[#Headers],[Truck]],'Employee Info'!$C$2:$J$2,0)),"")</f>
        <v/>
      </c>
      <c r="L1826" s="19" t="str">
        <f>IFERROR(INDEX('Employee Info'!$C$3:$J$200,MATCH(Data7[[#This Row],[Name:]],'Employee Info'!$B$3:$B$200,0),MATCH(Data7[[#Headers],[Phone]],'Employee Info'!$C$2:$J$2,0)),"")</f>
        <v/>
      </c>
      <c r="M1826" s="19" t="str">
        <f>IFERROR(INDEX('Employee Info'!$C$3:$J$200,MATCH(Data7[[#This Row],[Name:]],'Employee Info'!$B$3:$B$200,0),MATCH(Data7[[#Headers],[Tech]],'Employee Info'!$C$2:$J$2,0)),"")</f>
        <v/>
      </c>
      <c r="N1826" s="19" t="str">
        <f>IFERROR(INDEX('Employee Info'!$C$3:$J$200,MATCH(Data7[[#This Row],[Name:]],'Employee Info'!$B$3:$B$200,0),MATCH(Data7[[#Headers],[Other]],'Employee Info'!$C$2:$J$2,0)),"")</f>
        <v/>
      </c>
      <c r="O1826" s="19">
        <f>IFERROR((Data7[[#This Row],[Hours:]]*SUM(Data7[[#This Row],[Rate]:[Other]])),"")</f>
        <v>0</v>
      </c>
      <c r="P1826" s="7" t="str">
        <f>IF(Data7[[#This Row],[WO'#:]]="","Riley #","WO#")</f>
        <v>Riley #</v>
      </c>
      <c r="Q1826" s="7">
        <f>IFERROR(WEEKNUM(Data7[[#This Row],[Date:]]),"")</f>
        <v>37</v>
      </c>
      <c r="R1826" s="6">
        <f t="shared" si="84"/>
        <v>45543</v>
      </c>
      <c r="S1826" s="6">
        <f>Data7[[#This Row],[Week Start]]+7</f>
        <v>45550</v>
      </c>
      <c r="T1826" s="7" t="str">
        <f t="shared" si="85"/>
        <v>9/8/2024 - 9/15/2024</v>
      </c>
      <c r="U1826" s="7" t="str">
        <f t="shared" si="86"/>
        <v>Time Card</v>
      </c>
      <c r="V1826" s="8" t="str">
        <f>RIGHT(TEXT(Data7[[#This Row],[Date:]],"mmddyyyy"),4)</f>
        <v>2024</v>
      </c>
      <c r="W1826" s="8" t="str">
        <f>MID(TEXT(Data7[[#This Row],[Date:]],"mmddyyyy"),3,2)</f>
        <v>09</v>
      </c>
      <c r="X1826" s="8" t="str">
        <f>LEFT(TEXT(Data7[[#This Row],[Date:]],"mmddyyyy"),2)</f>
        <v>09</v>
      </c>
      <c r="Y1826" s="6">
        <f>DATE(Data7[[#This Row],[Year]],Data7[[#This Row],[Month]],Data7[[#This Row],[Day]])</f>
        <v>45544</v>
      </c>
    </row>
    <row r="1827" spans="1:25" x14ac:dyDescent="0.3">
      <c r="A1827" s="5">
        <v>45548.522496759259</v>
      </c>
      <c r="B1827" s="7" t="s">
        <v>23</v>
      </c>
      <c r="C1827" s="6" t="s">
        <v>2199</v>
      </c>
      <c r="D1827" s="7" t="s">
        <v>2213</v>
      </c>
      <c r="E1827" s="8">
        <v>4</v>
      </c>
      <c r="F1827" s="7">
        <v>7148628</v>
      </c>
      <c r="G1827" s="7" t="s">
        <v>68</v>
      </c>
      <c r="H1827" s="7" t="s">
        <v>756</v>
      </c>
      <c r="I1827" s="7" t="s">
        <v>44</v>
      </c>
      <c r="J1827" s="19" t="str">
        <f>IFERROR(INDEX('Employee Info'!$C$3:$E$200,MATCH(Data7[[#This Row],[Name:]],'Employee Info'!$B$3:$B$200,0),MATCH(Data7[[#This Row],[Hours Type:]],'Employee Info'!$C$2:$E$2,0)),"")</f>
        <v/>
      </c>
      <c r="K1827" s="19" t="str">
        <f>IFERROR(INDEX('Employee Info'!$C$3:$J$200,MATCH(Data7[[#This Row],[Name:]],'Employee Info'!$B$3:$B$200,0),MATCH(Data7[[#Headers],[Truck]],'Employee Info'!$C$2:$J$2,0)),"")</f>
        <v/>
      </c>
      <c r="L1827" s="19" t="str">
        <f>IFERROR(INDEX('Employee Info'!$C$3:$J$200,MATCH(Data7[[#This Row],[Name:]],'Employee Info'!$B$3:$B$200,0),MATCH(Data7[[#Headers],[Phone]],'Employee Info'!$C$2:$J$2,0)),"")</f>
        <v/>
      </c>
      <c r="M1827" s="19" t="str">
        <f>IFERROR(INDEX('Employee Info'!$C$3:$J$200,MATCH(Data7[[#This Row],[Name:]],'Employee Info'!$B$3:$B$200,0),MATCH(Data7[[#Headers],[Tech]],'Employee Info'!$C$2:$J$2,0)),"")</f>
        <v/>
      </c>
      <c r="N1827" s="19" t="str">
        <f>IFERROR(INDEX('Employee Info'!$C$3:$J$200,MATCH(Data7[[#This Row],[Name:]],'Employee Info'!$B$3:$B$200,0),MATCH(Data7[[#Headers],[Other]],'Employee Info'!$C$2:$J$2,0)),"")</f>
        <v/>
      </c>
      <c r="O1827" s="19">
        <f>IFERROR((Data7[[#This Row],[Hours:]]*SUM(Data7[[#This Row],[Rate]:[Other]])),"")</f>
        <v>0</v>
      </c>
      <c r="P1827" s="7" t="str">
        <f>IF(Data7[[#This Row],[WO'#:]]="","Riley #","WO#")</f>
        <v>WO#</v>
      </c>
      <c r="Q1827" s="7">
        <f>IFERROR(WEEKNUM(Data7[[#This Row],[Date:]]),"")</f>
        <v>37</v>
      </c>
      <c r="R1827" s="6">
        <f t="shared" si="84"/>
        <v>45543</v>
      </c>
      <c r="S1827" s="6">
        <f>Data7[[#This Row],[Week Start]]+7</f>
        <v>45550</v>
      </c>
      <c r="T1827" s="7" t="str">
        <f t="shared" si="85"/>
        <v>9/8/2024 - 9/15/2024</v>
      </c>
      <c r="U1827" s="7" t="str">
        <f t="shared" si="86"/>
        <v>Time Card</v>
      </c>
      <c r="V1827" s="8" t="str">
        <f>RIGHT(TEXT(Data7[[#This Row],[Date:]],"mmddyyyy"),4)</f>
        <v>2024</v>
      </c>
      <c r="W1827" s="8" t="str">
        <f>MID(TEXT(Data7[[#This Row],[Date:]],"mmddyyyy"),3,2)</f>
        <v>09</v>
      </c>
      <c r="X1827" s="8" t="str">
        <f>LEFT(TEXT(Data7[[#This Row],[Date:]],"mmddyyyy"),2)</f>
        <v>09</v>
      </c>
      <c r="Y1827" s="6">
        <f>DATE(Data7[[#This Row],[Year]],Data7[[#This Row],[Month]],Data7[[#This Row],[Day]])</f>
        <v>45544</v>
      </c>
    </row>
    <row r="1828" spans="1:25" x14ac:dyDescent="0.3">
      <c r="A1828" s="5">
        <v>45548.523098379628</v>
      </c>
      <c r="B1828" s="7" t="s">
        <v>23</v>
      </c>
      <c r="C1828" s="6" t="s">
        <v>2203</v>
      </c>
      <c r="D1828" s="7" t="s">
        <v>2214</v>
      </c>
      <c r="E1828" s="8">
        <v>1</v>
      </c>
      <c r="F1828" s="7" t="s">
        <v>68</v>
      </c>
      <c r="G1828" s="7" t="s">
        <v>68</v>
      </c>
      <c r="H1828" s="7" t="s">
        <v>2148</v>
      </c>
      <c r="I1828" s="7" t="s">
        <v>44</v>
      </c>
      <c r="J1828" s="19" t="str">
        <f>IFERROR(INDEX('Employee Info'!$C$3:$E$200,MATCH(Data7[[#This Row],[Name:]],'Employee Info'!$B$3:$B$200,0),MATCH(Data7[[#This Row],[Hours Type:]],'Employee Info'!$C$2:$E$2,0)),"")</f>
        <v/>
      </c>
      <c r="K1828" s="19" t="str">
        <f>IFERROR(INDEX('Employee Info'!$C$3:$J$200,MATCH(Data7[[#This Row],[Name:]],'Employee Info'!$B$3:$B$200,0),MATCH(Data7[[#Headers],[Truck]],'Employee Info'!$C$2:$J$2,0)),"")</f>
        <v/>
      </c>
      <c r="L1828" s="19" t="str">
        <f>IFERROR(INDEX('Employee Info'!$C$3:$J$200,MATCH(Data7[[#This Row],[Name:]],'Employee Info'!$B$3:$B$200,0),MATCH(Data7[[#Headers],[Phone]],'Employee Info'!$C$2:$J$2,0)),"")</f>
        <v/>
      </c>
      <c r="M1828" s="19" t="str">
        <f>IFERROR(INDEX('Employee Info'!$C$3:$J$200,MATCH(Data7[[#This Row],[Name:]],'Employee Info'!$B$3:$B$200,0),MATCH(Data7[[#Headers],[Tech]],'Employee Info'!$C$2:$J$2,0)),"")</f>
        <v/>
      </c>
      <c r="N1828" s="19" t="str">
        <f>IFERROR(INDEX('Employee Info'!$C$3:$J$200,MATCH(Data7[[#This Row],[Name:]],'Employee Info'!$B$3:$B$200,0),MATCH(Data7[[#Headers],[Other]],'Employee Info'!$C$2:$J$2,0)),"")</f>
        <v/>
      </c>
      <c r="O1828" s="19">
        <f>IFERROR((Data7[[#This Row],[Hours:]]*SUM(Data7[[#This Row],[Rate]:[Other]])),"")</f>
        <v>0</v>
      </c>
      <c r="P1828" s="7" t="str">
        <f>IF(Data7[[#This Row],[WO'#:]]="","Riley #","WO#")</f>
        <v>Riley #</v>
      </c>
      <c r="Q1828" s="7">
        <f>IFERROR(WEEKNUM(Data7[[#This Row],[Date:]]),"")</f>
        <v>37</v>
      </c>
      <c r="R1828" s="6">
        <f t="shared" si="84"/>
        <v>45543</v>
      </c>
      <c r="S1828" s="6">
        <f>Data7[[#This Row],[Week Start]]+7</f>
        <v>45550</v>
      </c>
      <c r="T1828" s="7" t="str">
        <f t="shared" si="85"/>
        <v>9/8/2024 - 9/15/2024</v>
      </c>
      <c r="U1828" s="7" t="str">
        <f t="shared" si="86"/>
        <v>Time Card</v>
      </c>
      <c r="V1828" s="8" t="str">
        <f>RIGHT(TEXT(Data7[[#This Row],[Date:]],"mmddyyyy"),4)</f>
        <v>2024</v>
      </c>
      <c r="W1828" s="8" t="str">
        <f>MID(TEXT(Data7[[#This Row],[Date:]],"mmddyyyy"),3,2)</f>
        <v>11</v>
      </c>
      <c r="X1828" s="8" t="str">
        <f>LEFT(TEXT(Data7[[#This Row],[Date:]],"mmddyyyy"),2)</f>
        <v>09</v>
      </c>
      <c r="Y1828" s="6">
        <f>DATE(Data7[[#This Row],[Year]],Data7[[#This Row],[Month]],Data7[[#This Row],[Day]])</f>
        <v>45546</v>
      </c>
    </row>
    <row r="1829" spans="1:25" x14ac:dyDescent="0.3">
      <c r="A1829" s="5">
        <v>45548.523499189818</v>
      </c>
      <c r="B1829" s="7" t="s">
        <v>23</v>
      </c>
      <c r="C1829" s="6" t="s">
        <v>2203</v>
      </c>
      <c r="D1829" s="7" t="s">
        <v>2215</v>
      </c>
      <c r="E1829" s="8">
        <v>7</v>
      </c>
      <c r="F1829" s="7" t="s">
        <v>68</v>
      </c>
      <c r="G1829" s="7" t="s">
        <v>68</v>
      </c>
      <c r="H1829" s="7" t="s">
        <v>2201</v>
      </c>
      <c r="I1829" s="7" t="s">
        <v>44</v>
      </c>
      <c r="J1829" s="19" t="str">
        <f>IFERROR(INDEX('Employee Info'!$C$3:$E$200,MATCH(Data7[[#This Row],[Name:]],'Employee Info'!$B$3:$B$200,0),MATCH(Data7[[#This Row],[Hours Type:]],'Employee Info'!$C$2:$E$2,0)),"")</f>
        <v/>
      </c>
      <c r="K1829" s="19" t="str">
        <f>IFERROR(INDEX('Employee Info'!$C$3:$J$200,MATCH(Data7[[#This Row],[Name:]],'Employee Info'!$B$3:$B$200,0),MATCH(Data7[[#Headers],[Truck]],'Employee Info'!$C$2:$J$2,0)),"")</f>
        <v/>
      </c>
      <c r="L1829" s="19" t="str">
        <f>IFERROR(INDEX('Employee Info'!$C$3:$J$200,MATCH(Data7[[#This Row],[Name:]],'Employee Info'!$B$3:$B$200,0),MATCH(Data7[[#Headers],[Phone]],'Employee Info'!$C$2:$J$2,0)),"")</f>
        <v/>
      </c>
      <c r="M1829" s="19" t="str">
        <f>IFERROR(INDEX('Employee Info'!$C$3:$J$200,MATCH(Data7[[#This Row],[Name:]],'Employee Info'!$B$3:$B$200,0),MATCH(Data7[[#Headers],[Tech]],'Employee Info'!$C$2:$J$2,0)),"")</f>
        <v/>
      </c>
      <c r="N1829" s="19" t="str">
        <f>IFERROR(INDEX('Employee Info'!$C$3:$J$200,MATCH(Data7[[#This Row],[Name:]],'Employee Info'!$B$3:$B$200,0),MATCH(Data7[[#Headers],[Other]],'Employee Info'!$C$2:$J$2,0)),"")</f>
        <v/>
      </c>
      <c r="O1829" s="19">
        <f>IFERROR((Data7[[#This Row],[Hours:]]*SUM(Data7[[#This Row],[Rate]:[Other]])),"")</f>
        <v>0</v>
      </c>
      <c r="P1829" s="7" t="str">
        <f>IF(Data7[[#This Row],[WO'#:]]="","Riley #","WO#")</f>
        <v>Riley #</v>
      </c>
      <c r="Q1829" s="7">
        <f>IFERROR(WEEKNUM(Data7[[#This Row],[Date:]]),"")</f>
        <v>37</v>
      </c>
      <c r="R1829" s="6">
        <f t="shared" si="84"/>
        <v>45543</v>
      </c>
      <c r="S1829" s="6">
        <f>Data7[[#This Row],[Week Start]]+7</f>
        <v>45550</v>
      </c>
      <c r="T1829" s="7" t="str">
        <f t="shared" si="85"/>
        <v>9/8/2024 - 9/15/2024</v>
      </c>
      <c r="U1829" s="7" t="str">
        <f t="shared" si="86"/>
        <v>Time Card</v>
      </c>
      <c r="V1829" s="8" t="str">
        <f>RIGHT(TEXT(Data7[[#This Row],[Date:]],"mmddyyyy"),4)</f>
        <v>2024</v>
      </c>
      <c r="W1829" s="8" t="str">
        <f>MID(TEXT(Data7[[#This Row],[Date:]],"mmddyyyy"),3,2)</f>
        <v>11</v>
      </c>
      <c r="X1829" s="8" t="str">
        <f>LEFT(TEXT(Data7[[#This Row],[Date:]],"mmddyyyy"),2)</f>
        <v>09</v>
      </c>
      <c r="Y1829" s="6">
        <f>DATE(Data7[[#This Row],[Year]],Data7[[#This Row],[Month]],Data7[[#This Row],[Day]])</f>
        <v>45546</v>
      </c>
    </row>
    <row r="1830" spans="1:25" x14ac:dyDescent="0.3">
      <c r="A1830" s="5">
        <v>45548.523666898145</v>
      </c>
      <c r="B1830" s="7" t="s">
        <v>23</v>
      </c>
      <c r="C1830" s="6" t="s">
        <v>2204</v>
      </c>
      <c r="D1830" s="7" t="s">
        <v>2215</v>
      </c>
      <c r="E1830" s="8">
        <v>8</v>
      </c>
      <c r="F1830" s="7" t="s">
        <v>68</v>
      </c>
      <c r="G1830" s="7" t="s">
        <v>68</v>
      </c>
      <c r="H1830" s="7" t="s">
        <v>2201</v>
      </c>
      <c r="I1830" s="7" t="s">
        <v>44</v>
      </c>
      <c r="J1830" s="19" t="str">
        <f>IFERROR(INDEX('Employee Info'!$C$3:$E$200,MATCH(Data7[[#This Row],[Name:]],'Employee Info'!$B$3:$B$200,0),MATCH(Data7[[#This Row],[Hours Type:]],'Employee Info'!$C$2:$E$2,0)),"")</f>
        <v/>
      </c>
      <c r="K1830" s="19" t="str">
        <f>IFERROR(INDEX('Employee Info'!$C$3:$J$200,MATCH(Data7[[#This Row],[Name:]],'Employee Info'!$B$3:$B$200,0),MATCH(Data7[[#Headers],[Truck]],'Employee Info'!$C$2:$J$2,0)),"")</f>
        <v/>
      </c>
      <c r="L1830" s="19" t="str">
        <f>IFERROR(INDEX('Employee Info'!$C$3:$J$200,MATCH(Data7[[#This Row],[Name:]],'Employee Info'!$B$3:$B$200,0),MATCH(Data7[[#Headers],[Phone]],'Employee Info'!$C$2:$J$2,0)),"")</f>
        <v/>
      </c>
      <c r="M1830" s="19" t="str">
        <f>IFERROR(INDEX('Employee Info'!$C$3:$J$200,MATCH(Data7[[#This Row],[Name:]],'Employee Info'!$B$3:$B$200,0),MATCH(Data7[[#Headers],[Tech]],'Employee Info'!$C$2:$J$2,0)),"")</f>
        <v/>
      </c>
      <c r="N1830" s="19" t="str">
        <f>IFERROR(INDEX('Employee Info'!$C$3:$J$200,MATCH(Data7[[#This Row],[Name:]],'Employee Info'!$B$3:$B$200,0),MATCH(Data7[[#Headers],[Other]],'Employee Info'!$C$2:$J$2,0)),"")</f>
        <v/>
      </c>
      <c r="O1830" s="19">
        <f>IFERROR((Data7[[#This Row],[Hours:]]*SUM(Data7[[#This Row],[Rate]:[Other]])),"")</f>
        <v>0</v>
      </c>
      <c r="P1830" s="7" t="str">
        <f>IF(Data7[[#This Row],[WO'#:]]="","Riley #","WO#")</f>
        <v>Riley #</v>
      </c>
      <c r="Q1830" s="7">
        <f>IFERROR(WEEKNUM(Data7[[#This Row],[Date:]]),"")</f>
        <v>37</v>
      </c>
      <c r="R1830" s="6">
        <f t="shared" si="84"/>
        <v>45543</v>
      </c>
      <c r="S1830" s="6">
        <f>Data7[[#This Row],[Week Start]]+7</f>
        <v>45550</v>
      </c>
      <c r="T1830" s="7" t="str">
        <f t="shared" si="85"/>
        <v>9/8/2024 - 9/15/2024</v>
      </c>
      <c r="U1830" s="7" t="str">
        <f t="shared" si="86"/>
        <v>Time Card</v>
      </c>
      <c r="V1830" s="8" t="str">
        <f>RIGHT(TEXT(Data7[[#This Row],[Date:]],"mmddyyyy"),4)</f>
        <v>2024</v>
      </c>
      <c r="W1830" s="8" t="str">
        <f>MID(TEXT(Data7[[#This Row],[Date:]],"mmddyyyy"),3,2)</f>
        <v>12</v>
      </c>
      <c r="X1830" s="8" t="str">
        <f>LEFT(TEXT(Data7[[#This Row],[Date:]],"mmddyyyy"),2)</f>
        <v>09</v>
      </c>
      <c r="Y1830" s="6">
        <f>DATE(Data7[[#This Row],[Year]],Data7[[#This Row],[Month]],Data7[[#This Row],[Day]])</f>
        <v>45547</v>
      </c>
    </row>
    <row r="1831" spans="1:25" x14ac:dyDescent="0.3">
      <c r="A1831" s="5">
        <v>45548.523773958332</v>
      </c>
      <c r="B1831" s="7" t="s">
        <v>23</v>
      </c>
      <c r="C1831" s="6" t="s">
        <v>2206</v>
      </c>
      <c r="D1831" s="7" t="s">
        <v>2215</v>
      </c>
      <c r="E1831" s="8">
        <v>8</v>
      </c>
      <c r="F1831" s="7" t="s">
        <v>68</v>
      </c>
      <c r="G1831" s="7" t="s">
        <v>68</v>
      </c>
      <c r="H1831" s="7" t="s">
        <v>2201</v>
      </c>
      <c r="I1831" s="7" t="s">
        <v>44</v>
      </c>
      <c r="J1831" s="19" t="str">
        <f>IFERROR(INDEX('Employee Info'!$C$3:$E$200,MATCH(Data7[[#This Row],[Name:]],'Employee Info'!$B$3:$B$200,0),MATCH(Data7[[#This Row],[Hours Type:]],'Employee Info'!$C$2:$E$2,0)),"")</f>
        <v/>
      </c>
      <c r="K1831" s="19" t="str">
        <f>IFERROR(INDEX('Employee Info'!$C$3:$J$200,MATCH(Data7[[#This Row],[Name:]],'Employee Info'!$B$3:$B$200,0),MATCH(Data7[[#Headers],[Truck]],'Employee Info'!$C$2:$J$2,0)),"")</f>
        <v/>
      </c>
      <c r="L1831" s="19" t="str">
        <f>IFERROR(INDEX('Employee Info'!$C$3:$J$200,MATCH(Data7[[#This Row],[Name:]],'Employee Info'!$B$3:$B$200,0),MATCH(Data7[[#Headers],[Phone]],'Employee Info'!$C$2:$J$2,0)),"")</f>
        <v/>
      </c>
      <c r="M1831" s="19" t="str">
        <f>IFERROR(INDEX('Employee Info'!$C$3:$J$200,MATCH(Data7[[#This Row],[Name:]],'Employee Info'!$B$3:$B$200,0),MATCH(Data7[[#Headers],[Tech]],'Employee Info'!$C$2:$J$2,0)),"")</f>
        <v/>
      </c>
      <c r="N1831" s="19" t="str">
        <f>IFERROR(INDEX('Employee Info'!$C$3:$J$200,MATCH(Data7[[#This Row],[Name:]],'Employee Info'!$B$3:$B$200,0),MATCH(Data7[[#Headers],[Other]],'Employee Info'!$C$2:$J$2,0)),"")</f>
        <v/>
      </c>
      <c r="O1831" s="19">
        <f>IFERROR((Data7[[#This Row],[Hours:]]*SUM(Data7[[#This Row],[Rate]:[Other]])),"")</f>
        <v>0</v>
      </c>
      <c r="P1831" s="7" t="str">
        <f>IF(Data7[[#This Row],[WO'#:]]="","Riley #","WO#")</f>
        <v>Riley #</v>
      </c>
      <c r="Q1831" s="7">
        <f>IFERROR(WEEKNUM(Data7[[#This Row],[Date:]]),"")</f>
        <v>37</v>
      </c>
      <c r="R1831" s="6">
        <f t="shared" si="84"/>
        <v>45543</v>
      </c>
      <c r="S1831" s="6">
        <f>Data7[[#This Row],[Week Start]]+7</f>
        <v>45550</v>
      </c>
      <c r="T1831" s="7" t="str">
        <f t="shared" si="85"/>
        <v>9/8/2024 - 9/15/2024</v>
      </c>
      <c r="U1831" s="7" t="str">
        <f t="shared" si="86"/>
        <v>Time Card</v>
      </c>
      <c r="V1831" s="8" t="str">
        <f>RIGHT(TEXT(Data7[[#This Row],[Date:]],"mmddyyyy"),4)</f>
        <v>2024</v>
      </c>
      <c r="W1831" s="8" t="str">
        <f>MID(TEXT(Data7[[#This Row],[Date:]],"mmddyyyy"),3,2)</f>
        <v>13</v>
      </c>
      <c r="X1831" s="8" t="str">
        <f>LEFT(TEXT(Data7[[#This Row],[Date:]],"mmddyyyy"),2)</f>
        <v>09</v>
      </c>
      <c r="Y1831" s="6">
        <f>DATE(Data7[[#This Row],[Year]],Data7[[#This Row],[Month]],Data7[[#This Row],[Day]])</f>
        <v>45548</v>
      </c>
    </row>
    <row r="1832" spans="1:25" x14ac:dyDescent="0.3">
      <c r="A1832" s="5">
        <v>45548.524803703702</v>
      </c>
      <c r="B1832" s="7" t="s">
        <v>2216</v>
      </c>
      <c r="C1832" s="6" t="s">
        <v>2206</v>
      </c>
      <c r="D1832" s="7" t="s">
        <v>2215</v>
      </c>
      <c r="E1832" s="8">
        <v>8</v>
      </c>
      <c r="F1832" s="7" t="s">
        <v>68</v>
      </c>
      <c r="G1832" s="7" t="s">
        <v>68</v>
      </c>
      <c r="H1832" s="7" t="s">
        <v>2201</v>
      </c>
      <c r="I1832" s="7" t="s">
        <v>44</v>
      </c>
      <c r="J1832" s="19" t="str">
        <f>IFERROR(INDEX('Employee Info'!$C$3:$E$200,MATCH(Data7[[#This Row],[Name:]],'Employee Info'!$B$3:$B$200,0),MATCH(Data7[[#This Row],[Hours Type:]],'Employee Info'!$C$2:$E$2,0)),"")</f>
        <v/>
      </c>
      <c r="K1832" s="19" t="str">
        <f>IFERROR(INDEX('Employee Info'!$C$3:$J$200,MATCH(Data7[[#This Row],[Name:]],'Employee Info'!$B$3:$B$200,0),MATCH(Data7[[#Headers],[Truck]],'Employee Info'!$C$2:$J$2,0)),"")</f>
        <v/>
      </c>
      <c r="L1832" s="19" t="str">
        <f>IFERROR(INDEX('Employee Info'!$C$3:$J$200,MATCH(Data7[[#This Row],[Name:]],'Employee Info'!$B$3:$B$200,0),MATCH(Data7[[#Headers],[Phone]],'Employee Info'!$C$2:$J$2,0)),"")</f>
        <v/>
      </c>
      <c r="M1832" s="19" t="str">
        <f>IFERROR(INDEX('Employee Info'!$C$3:$J$200,MATCH(Data7[[#This Row],[Name:]],'Employee Info'!$B$3:$B$200,0),MATCH(Data7[[#Headers],[Tech]],'Employee Info'!$C$2:$J$2,0)),"")</f>
        <v/>
      </c>
      <c r="N1832" s="19" t="str">
        <f>IFERROR(INDEX('Employee Info'!$C$3:$J$200,MATCH(Data7[[#This Row],[Name:]],'Employee Info'!$B$3:$B$200,0),MATCH(Data7[[#Headers],[Other]],'Employee Info'!$C$2:$J$2,0)),"")</f>
        <v/>
      </c>
      <c r="O1832" s="19">
        <f>IFERROR((Data7[[#This Row],[Hours:]]*SUM(Data7[[#This Row],[Rate]:[Other]])),"")</f>
        <v>0</v>
      </c>
      <c r="P1832" s="7" t="str">
        <f>IF(Data7[[#This Row],[WO'#:]]="","Riley #","WO#")</f>
        <v>Riley #</v>
      </c>
      <c r="Q1832" s="7">
        <f>IFERROR(WEEKNUM(Data7[[#This Row],[Date:]]),"")</f>
        <v>37</v>
      </c>
      <c r="R1832" s="6">
        <f t="shared" si="84"/>
        <v>45543</v>
      </c>
      <c r="S1832" s="6">
        <f>Data7[[#This Row],[Week Start]]+7</f>
        <v>45550</v>
      </c>
      <c r="T1832" s="7" t="str">
        <f t="shared" si="85"/>
        <v>9/8/2024 - 9/15/2024</v>
      </c>
      <c r="U1832" s="7" t="str">
        <f t="shared" si="86"/>
        <v>Time Card</v>
      </c>
      <c r="V1832" s="8" t="str">
        <f>RIGHT(TEXT(Data7[[#This Row],[Date:]],"mmddyyyy"),4)</f>
        <v>2024</v>
      </c>
      <c r="W1832" s="8" t="str">
        <f>MID(TEXT(Data7[[#This Row],[Date:]],"mmddyyyy"),3,2)</f>
        <v>13</v>
      </c>
      <c r="X1832" s="8" t="str">
        <f>LEFT(TEXT(Data7[[#This Row],[Date:]],"mmddyyyy"),2)</f>
        <v>09</v>
      </c>
      <c r="Y1832" s="6">
        <f>DATE(Data7[[#This Row],[Year]],Data7[[#This Row],[Month]],Data7[[#This Row],[Day]])</f>
        <v>45548</v>
      </c>
    </row>
    <row r="1833" spans="1:25" x14ac:dyDescent="0.3">
      <c r="A1833" s="5">
        <v>45548.524899537035</v>
      </c>
      <c r="B1833" s="7" t="s">
        <v>2216</v>
      </c>
      <c r="C1833" s="6" t="s">
        <v>2204</v>
      </c>
      <c r="D1833" s="7" t="s">
        <v>2215</v>
      </c>
      <c r="E1833" s="8">
        <v>8</v>
      </c>
      <c r="F1833" s="7" t="s">
        <v>68</v>
      </c>
      <c r="G1833" s="7" t="s">
        <v>68</v>
      </c>
      <c r="H1833" s="7" t="s">
        <v>2201</v>
      </c>
      <c r="I1833" s="7" t="s">
        <v>44</v>
      </c>
      <c r="J1833" s="19" t="str">
        <f>IFERROR(INDEX('Employee Info'!$C$3:$E$200,MATCH(Data7[[#This Row],[Name:]],'Employee Info'!$B$3:$B$200,0),MATCH(Data7[[#This Row],[Hours Type:]],'Employee Info'!$C$2:$E$2,0)),"")</f>
        <v/>
      </c>
      <c r="K1833" s="19" t="str">
        <f>IFERROR(INDEX('Employee Info'!$C$3:$J$200,MATCH(Data7[[#This Row],[Name:]],'Employee Info'!$B$3:$B$200,0),MATCH(Data7[[#Headers],[Truck]],'Employee Info'!$C$2:$J$2,0)),"")</f>
        <v/>
      </c>
      <c r="L1833" s="19" t="str">
        <f>IFERROR(INDEX('Employee Info'!$C$3:$J$200,MATCH(Data7[[#This Row],[Name:]],'Employee Info'!$B$3:$B$200,0),MATCH(Data7[[#Headers],[Phone]],'Employee Info'!$C$2:$J$2,0)),"")</f>
        <v/>
      </c>
      <c r="M1833" s="19" t="str">
        <f>IFERROR(INDEX('Employee Info'!$C$3:$J$200,MATCH(Data7[[#This Row],[Name:]],'Employee Info'!$B$3:$B$200,0),MATCH(Data7[[#Headers],[Tech]],'Employee Info'!$C$2:$J$2,0)),"")</f>
        <v/>
      </c>
      <c r="N1833" s="19" t="str">
        <f>IFERROR(INDEX('Employee Info'!$C$3:$J$200,MATCH(Data7[[#This Row],[Name:]],'Employee Info'!$B$3:$B$200,0),MATCH(Data7[[#Headers],[Other]],'Employee Info'!$C$2:$J$2,0)),"")</f>
        <v/>
      </c>
      <c r="O1833" s="19">
        <f>IFERROR((Data7[[#This Row],[Hours:]]*SUM(Data7[[#This Row],[Rate]:[Other]])),"")</f>
        <v>0</v>
      </c>
      <c r="P1833" s="7" t="str">
        <f>IF(Data7[[#This Row],[WO'#:]]="","Riley #","WO#")</f>
        <v>Riley #</v>
      </c>
      <c r="Q1833" s="7">
        <f>IFERROR(WEEKNUM(Data7[[#This Row],[Date:]]),"")</f>
        <v>37</v>
      </c>
      <c r="R1833" s="6">
        <f t="shared" si="84"/>
        <v>45543</v>
      </c>
      <c r="S1833" s="6">
        <f>Data7[[#This Row],[Week Start]]+7</f>
        <v>45550</v>
      </c>
      <c r="T1833" s="7" t="str">
        <f t="shared" si="85"/>
        <v>9/8/2024 - 9/15/2024</v>
      </c>
      <c r="U1833" s="7" t="str">
        <f t="shared" si="86"/>
        <v>Time Card</v>
      </c>
      <c r="V1833" s="8" t="str">
        <f>RIGHT(TEXT(Data7[[#This Row],[Date:]],"mmddyyyy"),4)</f>
        <v>2024</v>
      </c>
      <c r="W1833" s="8" t="str">
        <f>MID(TEXT(Data7[[#This Row],[Date:]],"mmddyyyy"),3,2)</f>
        <v>12</v>
      </c>
      <c r="X1833" s="8" t="str">
        <f>LEFT(TEXT(Data7[[#This Row],[Date:]],"mmddyyyy"),2)</f>
        <v>09</v>
      </c>
      <c r="Y1833" s="6">
        <f>DATE(Data7[[#This Row],[Year]],Data7[[#This Row],[Month]],Data7[[#This Row],[Day]])</f>
        <v>45547</v>
      </c>
    </row>
    <row r="1834" spans="1:25" x14ac:dyDescent="0.3">
      <c r="A1834" s="5">
        <v>45548.524957986112</v>
      </c>
      <c r="B1834" s="7" t="s">
        <v>2216</v>
      </c>
      <c r="C1834" s="6" t="s">
        <v>2203</v>
      </c>
      <c r="D1834" s="7" t="s">
        <v>2215</v>
      </c>
      <c r="E1834" s="8">
        <v>8</v>
      </c>
      <c r="F1834" s="7" t="s">
        <v>68</v>
      </c>
      <c r="G1834" s="7" t="s">
        <v>68</v>
      </c>
      <c r="H1834" s="7" t="s">
        <v>2201</v>
      </c>
      <c r="I1834" s="7" t="s">
        <v>44</v>
      </c>
      <c r="J1834" s="19" t="str">
        <f>IFERROR(INDEX('Employee Info'!$C$3:$E$200,MATCH(Data7[[#This Row],[Name:]],'Employee Info'!$B$3:$B$200,0),MATCH(Data7[[#This Row],[Hours Type:]],'Employee Info'!$C$2:$E$2,0)),"")</f>
        <v/>
      </c>
      <c r="K1834" s="19" t="str">
        <f>IFERROR(INDEX('Employee Info'!$C$3:$J$200,MATCH(Data7[[#This Row],[Name:]],'Employee Info'!$B$3:$B$200,0),MATCH(Data7[[#Headers],[Truck]],'Employee Info'!$C$2:$J$2,0)),"")</f>
        <v/>
      </c>
      <c r="L1834" s="19" t="str">
        <f>IFERROR(INDEX('Employee Info'!$C$3:$J$200,MATCH(Data7[[#This Row],[Name:]],'Employee Info'!$B$3:$B$200,0),MATCH(Data7[[#Headers],[Phone]],'Employee Info'!$C$2:$J$2,0)),"")</f>
        <v/>
      </c>
      <c r="M1834" s="19" t="str">
        <f>IFERROR(INDEX('Employee Info'!$C$3:$J$200,MATCH(Data7[[#This Row],[Name:]],'Employee Info'!$B$3:$B$200,0),MATCH(Data7[[#Headers],[Tech]],'Employee Info'!$C$2:$J$2,0)),"")</f>
        <v/>
      </c>
      <c r="N1834" s="19" t="str">
        <f>IFERROR(INDEX('Employee Info'!$C$3:$J$200,MATCH(Data7[[#This Row],[Name:]],'Employee Info'!$B$3:$B$200,0),MATCH(Data7[[#Headers],[Other]],'Employee Info'!$C$2:$J$2,0)),"")</f>
        <v/>
      </c>
      <c r="O1834" s="19">
        <f>IFERROR((Data7[[#This Row],[Hours:]]*SUM(Data7[[#This Row],[Rate]:[Other]])),"")</f>
        <v>0</v>
      </c>
      <c r="P1834" s="7" t="str">
        <f>IF(Data7[[#This Row],[WO'#:]]="","Riley #","WO#")</f>
        <v>Riley #</v>
      </c>
      <c r="Q1834" s="7">
        <f>IFERROR(WEEKNUM(Data7[[#This Row],[Date:]]),"")</f>
        <v>37</v>
      </c>
      <c r="R1834" s="6">
        <f t="shared" si="84"/>
        <v>45543</v>
      </c>
      <c r="S1834" s="6">
        <f>Data7[[#This Row],[Week Start]]+7</f>
        <v>45550</v>
      </c>
      <c r="T1834" s="7" t="str">
        <f t="shared" si="85"/>
        <v>9/8/2024 - 9/15/2024</v>
      </c>
      <c r="U1834" s="7" t="str">
        <f t="shared" si="86"/>
        <v>Time Card</v>
      </c>
      <c r="V1834" s="8" t="str">
        <f>RIGHT(TEXT(Data7[[#This Row],[Date:]],"mmddyyyy"),4)</f>
        <v>2024</v>
      </c>
      <c r="W1834" s="8" t="str">
        <f>MID(TEXT(Data7[[#This Row],[Date:]],"mmddyyyy"),3,2)</f>
        <v>11</v>
      </c>
      <c r="X1834" s="8" t="str">
        <f>LEFT(TEXT(Data7[[#This Row],[Date:]],"mmddyyyy"),2)</f>
        <v>09</v>
      </c>
      <c r="Y1834" s="6">
        <f>DATE(Data7[[#This Row],[Year]],Data7[[#This Row],[Month]],Data7[[#This Row],[Day]])</f>
        <v>45546</v>
      </c>
    </row>
    <row r="1835" spans="1:25" x14ac:dyDescent="0.3">
      <c r="A1835" s="5">
        <v>45548.524998611108</v>
      </c>
      <c r="B1835" s="7" t="s">
        <v>2216</v>
      </c>
      <c r="C1835" s="6" t="s">
        <v>2202</v>
      </c>
      <c r="D1835" s="7" t="s">
        <v>2215</v>
      </c>
      <c r="E1835" s="8">
        <v>8</v>
      </c>
      <c r="F1835" s="7" t="s">
        <v>68</v>
      </c>
      <c r="G1835" s="7" t="s">
        <v>68</v>
      </c>
      <c r="H1835" s="7" t="s">
        <v>2201</v>
      </c>
      <c r="I1835" s="7" t="s">
        <v>44</v>
      </c>
      <c r="J1835" s="19" t="str">
        <f>IFERROR(INDEX('Employee Info'!$C$3:$E$200,MATCH(Data7[[#This Row],[Name:]],'Employee Info'!$B$3:$B$200,0),MATCH(Data7[[#This Row],[Hours Type:]],'Employee Info'!$C$2:$E$2,0)),"")</f>
        <v/>
      </c>
      <c r="K1835" s="19" t="str">
        <f>IFERROR(INDEX('Employee Info'!$C$3:$J$200,MATCH(Data7[[#This Row],[Name:]],'Employee Info'!$B$3:$B$200,0),MATCH(Data7[[#Headers],[Truck]],'Employee Info'!$C$2:$J$2,0)),"")</f>
        <v/>
      </c>
      <c r="L1835" s="19" t="str">
        <f>IFERROR(INDEX('Employee Info'!$C$3:$J$200,MATCH(Data7[[#This Row],[Name:]],'Employee Info'!$B$3:$B$200,0),MATCH(Data7[[#Headers],[Phone]],'Employee Info'!$C$2:$J$2,0)),"")</f>
        <v/>
      </c>
      <c r="M1835" s="19" t="str">
        <f>IFERROR(INDEX('Employee Info'!$C$3:$J$200,MATCH(Data7[[#This Row],[Name:]],'Employee Info'!$B$3:$B$200,0),MATCH(Data7[[#Headers],[Tech]],'Employee Info'!$C$2:$J$2,0)),"")</f>
        <v/>
      </c>
      <c r="N1835" s="19" t="str">
        <f>IFERROR(INDEX('Employee Info'!$C$3:$J$200,MATCH(Data7[[#This Row],[Name:]],'Employee Info'!$B$3:$B$200,0),MATCH(Data7[[#Headers],[Other]],'Employee Info'!$C$2:$J$2,0)),"")</f>
        <v/>
      </c>
      <c r="O1835" s="19">
        <f>IFERROR((Data7[[#This Row],[Hours:]]*SUM(Data7[[#This Row],[Rate]:[Other]])),"")</f>
        <v>0</v>
      </c>
      <c r="P1835" s="7" t="str">
        <f>IF(Data7[[#This Row],[WO'#:]]="","Riley #","WO#")</f>
        <v>Riley #</v>
      </c>
      <c r="Q1835" s="7">
        <f>IFERROR(WEEKNUM(Data7[[#This Row],[Date:]]),"")</f>
        <v>37</v>
      </c>
      <c r="R1835" s="6">
        <f t="shared" si="84"/>
        <v>45543</v>
      </c>
      <c r="S1835" s="6">
        <f>Data7[[#This Row],[Week Start]]+7</f>
        <v>45550</v>
      </c>
      <c r="T1835" s="7" t="str">
        <f t="shared" si="85"/>
        <v>9/8/2024 - 9/15/2024</v>
      </c>
      <c r="U1835" s="7" t="str">
        <f t="shared" si="86"/>
        <v>Time Card</v>
      </c>
      <c r="V1835" s="8" t="str">
        <f>RIGHT(TEXT(Data7[[#This Row],[Date:]],"mmddyyyy"),4)</f>
        <v>2024</v>
      </c>
      <c r="W1835" s="8" t="str">
        <f>MID(TEXT(Data7[[#This Row],[Date:]],"mmddyyyy"),3,2)</f>
        <v>10</v>
      </c>
      <c r="X1835" s="8" t="str">
        <f>LEFT(TEXT(Data7[[#This Row],[Date:]],"mmddyyyy"),2)</f>
        <v>09</v>
      </c>
      <c r="Y1835" s="6">
        <f>DATE(Data7[[#This Row],[Year]],Data7[[#This Row],[Month]],Data7[[#This Row],[Day]])</f>
        <v>45545</v>
      </c>
    </row>
    <row r="1836" spans="1:25" x14ac:dyDescent="0.3">
      <c r="A1836" s="5">
        <v>45548.525080555555</v>
      </c>
      <c r="B1836" s="7" t="s">
        <v>2216</v>
      </c>
      <c r="C1836" s="6" t="s">
        <v>2199</v>
      </c>
      <c r="D1836" s="7" t="s">
        <v>2215</v>
      </c>
      <c r="E1836" s="8">
        <v>8</v>
      </c>
      <c r="F1836" s="7" t="s">
        <v>68</v>
      </c>
      <c r="G1836" s="7" t="s">
        <v>68</v>
      </c>
      <c r="H1836" s="7" t="s">
        <v>2201</v>
      </c>
      <c r="I1836" s="7" t="s">
        <v>44</v>
      </c>
      <c r="J1836" s="19" t="str">
        <f>IFERROR(INDEX('Employee Info'!$C$3:$E$200,MATCH(Data7[[#This Row],[Name:]],'Employee Info'!$B$3:$B$200,0),MATCH(Data7[[#This Row],[Hours Type:]],'Employee Info'!$C$2:$E$2,0)),"")</f>
        <v/>
      </c>
      <c r="K1836" s="19" t="str">
        <f>IFERROR(INDEX('Employee Info'!$C$3:$J$200,MATCH(Data7[[#This Row],[Name:]],'Employee Info'!$B$3:$B$200,0),MATCH(Data7[[#Headers],[Truck]],'Employee Info'!$C$2:$J$2,0)),"")</f>
        <v/>
      </c>
      <c r="L1836" s="19" t="str">
        <f>IFERROR(INDEX('Employee Info'!$C$3:$J$200,MATCH(Data7[[#This Row],[Name:]],'Employee Info'!$B$3:$B$200,0),MATCH(Data7[[#Headers],[Phone]],'Employee Info'!$C$2:$J$2,0)),"")</f>
        <v/>
      </c>
      <c r="M1836" s="19" t="str">
        <f>IFERROR(INDEX('Employee Info'!$C$3:$J$200,MATCH(Data7[[#This Row],[Name:]],'Employee Info'!$B$3:$B$200,0),MATCH(Data7[[#Headers],[Tech]],'Employee Info'!$C$2:$J$2,0)),"")</f>
        <v/>
      </c>
      <c r="N1836" s="19" t="str">
        <f>IFERROR(INDEX('Employee Info'!$C$3:$J$200,MATCH(Data7[[#This Row],[Name:]],'Employee Info'!$B$3:$B$200,0),MATCH(Data7[[#Headers],[Other]],'Employee Info'!$C$2:$J$2,0)),"")</f>
        <v/>
      </c>
      <c r="O1836" s="19">
        <f>IFERROR((Data7[[#This Row],[Hours:]]*SUM(Data7[[#This Row],[Rate]:[Other]])),"")</f>
        <v>0</v>
      </c>
      <c r="P1836" s="7" t="str">
        <f>IF(Data7[[#This Row],[WO'#:]]="","Riley #","WO#")</f>
        <v>Riley #</v>
      </c>
      <c r="Q1836" s="7">
        <f>IFERROR(WEEKNUM(Data7[[#This Row],[Date:]]),"")</f>
        <v>37</v>
      </c>
      <c r="R1836" s="6">
        <f t="shared" si="84"/>
        <v>45543</v>
      </c>
      <c r="S1836" s="6">
        <f>Data7[[#This Row],[Week Start]]+7</f>
        <v>45550</v>
      </c>
      <c r="T1836" s="7" t="str">
        <f t="shared" si="85"/>
        <v>9/8/2024 - 9/15/2024</v>
      </c>
      <c r="U1836" s="7" t="str">
        <f t="shared" si="86"/>
        <v>Time Card</v>
      </c>
      <c r="V1836" s="8" t="str">
        <f>RIGHT(TEXT(Data7[[#This Row],[Date:]],"mmddyyyy"),4)</f>
        <v>2024</v>
      </c>
      <c r="W1836" s="8" t="str">
        <f>MID(TEXT(Data7[[#This Row],[Date:]],"mmddyyyy"),3,2)</f>
        <v>09</v>
      </c>
      <c r="X1836" s="8" t="str">
        <f>LEFT(TEXT(Data7[[#This Row],[Date:]],"mmddyyyy"),2)</f>
        <v>09</v>
      </c>
      <c r="Y1836" s="6">
        <f>DATE(Data7[[#This Row],[Year]],Data7[[#This Row],[Month]],Data7[[#This Row],[Day]])</f>
        <v>45544</v>
      </c>
    </row>
    <row r="1837" spans="1:25" x14ac:dyDescent="0.3">
      <c r="A1837" s="5">
        <v>45548.526842245374</v>
      </c>
      <c r="B1837" s="7" t="s">
        <v>2143</v>
      </c>
      <c r="C1837" s="6" t="s">
        <v>2199</v>
      </c>
      <c r="D1837" s="7" t="s">
        <v>2217</v>
      </c>
      <c r="E1837" s="8">
        <v>2</v>
      </c>
      <c r="F1837" s="7" t="s">
        <v>68</v>
      </c>
      <c r="G1837" s="7" t="s">
        <v>68</v>
      </c>
      <c r="H1837" s="7" t="s">
        <v>2218</v>
      </c>
      <c r="I1837" s="7" t="s">
        <v>44</v>
      </c>
      <c r="J1837" s="19" t="str">
        <f>IFERROR(INDEX('Employee Info'!$C$3:$E$200,MATCH(Data7[[#This Row],[Name:]],'Employee Info'!$B$3:$B$200,0),MATCH(Data7[[#This Row],[Hours Type:]],'Employee Info'!$C$2:$E$2,0)),"")</f>
        <v/>
      </c>
      <c r="K1837" s="19" t="str">
        <f>IFERROR(INDEX('Employee Info'!$C$3:$J$200,MATCH(Data7[[#This Row],[Name:]],'Employee Info'!$B$3:$B$200,0),MATCH(Data7[[#Headers],[Truck]],'Employee Info'!$C$2:$J$2,0)),"")</f>
        <v/>
      </c>
      <c r="L1837" s="19" t="str">
        <f>IFERROR(INDEX('Employee Info'!$C$3:$J$200,MATCH(Data7[[#This Row],[Name:]],'Employee Info'!$B$3:$B$200,0),MATCH(Data7[[#Headers],[Phone]],'Employee Info'!$C$2:$J$2,0)),"")</f>
        <v/>
      </c>
      <c r="M1837" s="19" t="str">
        <f>IFERROR(INDEX('Employee Info'!$C$3:$J$200,MATCH(Data7[[#This Row],[Name:]],'Employee Info'!$B$3:$B$200,0),MATCH(Data7[[#Headers],[Tech]],'Employee Info'!$C$2:$J$2,0)),"")</f>
        <v/>
      </c>
      <c r="N1837" s="19" t="str">
        <f>IFERROR(INDEX('Employee Info'!$C$3:$J$200,MATCH(Data7[[#This Row],[Name:]],'Employee Info'!$B$3:$B$200,0),MATCH(Data7[[#Headers],[Other]],'Employee Info'!$C$2:$J$2,0)),"")</f>
        <v/>
      </c>
      <c r="O1837" s="19">
        <f>IFERROR((Data7[[#This Row],[Hours:]]*SUM(Data7[[#This Row],[Rate]:[Other]])),"")</f>
        <v>0</v>
      </c>
      <c r="P1837" s="7" t="str">
        <f>IF(Data7[[#This Row],[WO'#:]]="","Riley #","WO#")</f>
        <v>Riley #</v>
      </c>
      <c r="Q1837" s="7">
        <f>IFERROR(WEEKNUM(Data7[[#This Row],[Date:]]),"")</f>
        <v>37</v>
      </c>
      <c r="R1837" s="6">
        <f t="shared" si="84"/>
        <v>45543</v>
      </c>
      <c r="S1837" s="6">
        <f>Data7[[#This Row],[Week Start]]+7</f>
        <v>45550</v>
      </c>
      <c r="T1837" s="7" t="str">
        <f t="shared" si="85"/>
        <v>9/8/2024 - 9/15/2024</v>
      </c>
      <c r="U1837" s="7" t="str">
        <f t="shared" si="86"/>
        <v>Time Card</v>
      </c>
      <c r="V1837" s="8" t="str">
        <f>RIGHT(TEXT(Data7[[#This Row],[Date:]],"mmddyyyy"),4)</f>
        <v>2024</v>
      </c>
      <c r="W1837" s="8" t="str">
        <f>MID(TEXT(Data7[[#This Row],[Date:]],"mmddyyyy"),3,2)</f>
        <v>09</v>
      </c>
      <c r="X1837" s="8" t="str">
        <f>LEFT(TEXT(Data7[[#This Row],[Date:]],"mmddyyyy"),2)</f>
        <v>09</v>
      </c>
      <c r="Y1837" s="6">
        <f>DATE(Data7[[#This Row],[Year]],Data7[[#This Row],[Month]],Data7[[#This Row],[Day]])</f>
        <v>45544</v>
      </c>
    </row>
    <row r="1838" spans="1:25" x14ac:dyDescent="0.3">
      <c r="A1838" s="5">
        <v>45548.527280555558</v>
      </c>
      <c r="B1838" s="7" t="s">
        <v>2143</v>
      </c>
      <c r="C1838" s="6" t="s">
        <v>2199</v>
      </c>
      <c r="D1838" s="7" t="s">
        <v>2219</v>
      </c>
      <c r="E1838" s="8">
        <v>2</v>
      </c>
      <c r="F1838" s="7" t="s">
        <v>68</v>
      </c>
      <c r="G1838" s="7" t="s">
        <v>68</v>
      </c>
      <c r="H1838" s="7" t="s">
        <v>2210</v>
      </c>
      <c r="I1838" s="7" t="s">
        <v>44</v>
      </c>
      <c r="J1838" s="19" t="str">
        <f>IFERROR(INDEX('Employee Info'!$C$3:$E$200,MATCH(Data7[[#This Row],[Name:]],'Employee Info'!$B$3:$B$200,0),MATCH(Data7[[#This Row],[Hours Type:]],'Employee Info'!$C$2:$E$2,0)),"")</f>
        <v/>
      </c>
      <c r="K1838" s="19" t="str">
        <f>IFERROR(INDEX('Employee Info'!$C$3:$J$200,MATCH(Data7[[#This Row],[Name:]],'Employee Info'!$B$3:$B$200,0),MATCH(Data7[[#Headers],[Truck]],'Employee Info'!$C$2:$J$2,0)),"")</f>
        <v/>
      </c>
      <c r="L1838" s="19" t="str">
        <f>IFERROR(INDEX('Employee Info'!$C$3:$J$200,MATCH(Data7[[#This Row],[Name:]],'Employee Info'!$B$3:$B$200,0),MATCH(Data7[[#Headers],[Phone]],'Employee Info'!$C$2:$J$2,0)),"")</f>
        <v/>
      </c>
      <c r="M1838" s="19" t="str">
        <f>IFERROR(INDEX('Employee Info'!$C$3:$J$200,MATCH(Data7[[#This Row],[Name:]],'Employee Info'!$B$3:$B$200,0),MATCH(Data7[[#Headers],[Tech]],'Employee Info'!$C$2:$J$2,0)),"")</f>
        <v/>
      </c>
      <c r="N1838" s="19" t="str">
        <f>IFERROR(INDEX('Employee Info'!$C$3:$J$200,MATCH(Data7[[#This Row],[Name:]],'Employee Info'!$B$3:$B$200,0),MATCH(Data7[[#Headers],[Other]],'Employee Info'!$C$2:$J$2,0)),"")</f>
        <v/>
      </c>
      <c r="O1838" s="19">
        <f>IFERROR((Data7[[#This Row],[Hours:]]*SUM(Data7[[#This Row],[Rate]:[Other]])),"")</f>
        <v>0</v>
      </c>
      <c r="P1838" s="7" t="str">
        <f>IF(Data7[[#This Row],[WO'#:]]="","Riley #","WO#")</f>
        <v>Riley #</v>
      </c>
      <c r="Q1838" s="7">
        <f>IFERROR(WEEKNUM(Data7[[#This Row],[Date:]]),"")</f>
        <v>37</v>
      </c>
      <c r="R1838" s="6">
        <f t="shared" si="84"/>
        <v>45543</v>
      </c>
      <c r="S1838" s="6">
        <f>Data7[[#This Row],[Week Start]]+7</f>
        <v>45550</v>
      </c>
      <c r="T1838" s="7" t="str">
        <f t="shared" si="85"/>
        <v>9/8/2024 - 9/15/2024</v>
      </c>
      <c r="U1838" s="7" t="str">
        <f t="shared" si="86"/>
        <v>Time Card</v>
      </c>
      <c r="V1838" s="8" t="str">
        <f>RIGHT(TEXT(Data7[[#This Row],[Date:]],"mmddyyyy"),4)</f>
        <v>2024</v>
      </c>
      <c r="W1838" s="8" t="str">
        <f>MID(TEXT(Data7[[#This Row],[Date:]],"mmddyyyy"),3,2)</f>
        <v>09</v>
      </c>
      <c r="X1838" s="8" t="str">
        <f>LEFT(TEXT(Data7[[#This Row],[Date:]],"mmddyyyy"),2)</f>
        <v>09</v>
      </c>
      <c r="Y1838" s="6">
        <f>DATE(Data7[[#This Row],[Year]],Data7[[#This Row],[Month]],Data7[[#This Row],[Day]])</f>
        <v>45544</v>
      </c>
    </row>
    <row r="1839" spans="1:25" x14ac:dyDescent="0.3">
      <c r="A1839" s="5">
        <v>45548.527723495368</v>
      </c>
      <c r="B1839" s="7" t="s">
        <v>2143</v>
      </c>
      <c r="C1839" s="6" t="s">
        <v>2199</v>
      </c>
      <c r="D1839" s="7" t="s">
        <v>2213</v>
      </c>
      <c r="E1839" s="8">
        <v>4</v>
      </c>
      <c r="F1839" s="7">
        <v>7148628</v>
      </c>
      <c r="G1839" s="7" t="s">
        <v>68</v>
      </c>
      <c r="H1839" s="7" t="s">
        <v>756</v>
      </c>
      <c r="I1839" s="7" t="s">
        <v>44</v>
      </c>
      <c r="J1839" s="19" t="str">
        <f>IFERROR(INDEX('Employee Info'!$C$3:$E$200,MATCH(Data7[[#This Row],[Name:]],'Employee Info'!$B$3:$B$200,0),MATCH(Data7[[#This Row],[Hours Type:]],'Employee Info'!$C$2:$E$2,0)),"")</f>
        <v/>
      </c>
      <c r="K1839" s="19" t="str">
        <f>IFERROR(INDEX('Employee Info'!$C$3:$J$200,MATCH(Data7[[#This Row],[Name:]],'Employee Info'!$B$3:$B$200,0),MATCH(Data7[[#Headers],[Truck]],'Employee Info'!$C$2:$J$2,0)),"")</f>
        <v/>
      </c>
      <c r="L1839" s="19" t="str">
        <f>IFERROR(INDEX('Employee Info'!$C$3:$J$200,MATCH(Data7[[#This Row],[Name:]],'Employee Info'!$B$3:$B$200,0),MATCH(Data7[[#Headers],[Phone]],'Employee Info'!$C$2:$J$2,0)),"")</f>
        <v/>
      </c>
      <c r="M1839" s="19" t="str">
        <f>IFERROR(INDEX('Employee Info'!$C$3:$J$200,MATCH(Data7[[#This Row],[Name:]],'Employee Info'!$B$3:$B$200,0),MATCH(Data7[[#Headers],[Tech]],'Employee Info'!$C$2:$J$2,0)),"")</f>
        <v/>
      </c>
      <c r="N1839" s="19" t="str">
        <f>IFERROR(INDEX('Employee Info'!$C$3:$J$200,MATCH(Data7[[#This Row],[Name:]],'Employee Info'!$B$3:$B$200,0),MATCH(Data7[[#Headers],[Other]],'Employee Info'!$C$2:$J$2,0)),"")</f>
        <v/>
      </c>
      <c r="O1839" s="19">
        <f>IFERROR((Data7[[#This Row],[Hours:]]*SUM(Data7[[#This Row],[Rate]:[Other]])),"")</f>
        <v>0</v>
      </c>
      <c r="P1839" s="7" t="str">
        <f>IF(Data7[[#This Row],[WO'#:]]="","Riley #","WO#")</f>
        <v>WO#</v>
      </c>
      <c r="Q1839" s="7">
        <f>IFERROR(WEEKNUM(Data7[[#This Row],[Date:]]),"")</f>
        <v>37</v>
      </c>
      <c r="R1839" s="6">
        <f t="shared" si="84"/>
        <v>45543</v>
      </c>
      <c r="S1839" s="6">
        <f>Data7[[#This Row],[Week Start]]+7</f>
        <v>45550</v>
      </c>
      <c r="T1839" s="7" t="str">
        <f t="shared" si="85"/>
        <v>9/8/2024 - 9/15/2024</v>
      </c>
      <c r="U1839" s="7" t="str">
        <f t="shared" si="86"/>
        <v>Time Card</v>
      </c>
      <c r="V1839" s="8" t="str">
        <f>RIGHT(TEXT(Data7[[#This Row],[Date:]],"mmddyyyy"),4)</f>
        <v>2024</v>
      </c>
      <c r="W1839" s="8" t="str">
        <f>MID(TEXT(Data7[[#This Row],[Date:]],"mmddyyyy"),3,2)</f>
        <v>09</v>
      </c>
      <c r="X1839" s="8" t="str">
        <f>LEFT(TEXT(Data7[[#This Row],[Date:]],"mmddyyyy"),2)</f>
        <v>09</v>
      </c>
      <c r="Y1839" s="6">
        <f>DATE(Data7[[#This Row],[Year]],Data7[[#This Row],[Month]],Data7[[#This Row],[Day]])</f>
        <v>45544</v>
      </c>
    </row>
    <row r="1840" spans="1:25" x14ac:dyDescent="0.3">
      <c r="A1840" s="5">
        <v>45548.535771990741</v>
      </c>
      <c r="B1840" s="7" t="s">
        <v>2143</v>
      </c>
      <c r="C1840" s="6" t="s">
        <v>2202</v>
      </c>
      <c r="D1840" s="7" t="s">
        <v>2220</v>
      </c>
      <c r="E1840" s="8">
        <v>8</v>
      </c>
      <c r="F1840" s="7" t="s">
        <v>68</v>
      </c>
      <c r="G1840" s="7" t="s">
        <v>68</v>
      </c>
      <c r="H1840" s="7" t="s">
        <v>1941</v>
      </c>
      <c r="I1840" s="7" t="s">
        <v>44</v>
      </c>
      <c r="J1840" s="19" t="str">
        <f>IFERROR(INDEX('Employee Info'!$C$3:$E$200,MATCH(Data7[[#This Row],[Name:]],'Employee Info'!$B$3:$B$200,0),MATCH(Data7[[#This Row],[Hours Type:]],'Employee Info'!$C$2:$E$2,0)),"")</f>
        <v/>
      </c>
      <c r="K1840" s="19" t="str">
        <f>IFERROR(INDEX('Employee Info'!$C$3:$J$200,MATCH(Data7[[#This Row],[Name:]],'Employee Info'!$B$3:$B$200,0),MATCH(Data7[[#Headers],[Truck]],'Employee Info'!$C$2:$J$2,0)),"")</f>
        <v/>
      </c>
      <c r="L1840" s="19" t="str">
        <f>IFERROR(INDEX('Employee Info'!$C$3:$J$200,MATCH(Data7[[#This Row],[Name:]],'Employee Info'!$B$3:$B$200,0),MATCH(Data7[[#Headers],[Phone]],'Employee Info'!$C$2:$J$2,0)),"")</f>
        <v/>
      </c>
      <c r="M1840" s="19" t="str">
        <f>IFERROR(INDEX('Employee Info'!$C$3:$J$200,MATCH(Data7[[#This Row],[Name:]],'Employee Info'!$B$3:$B$200,0),MATCH(Data7[[#Headers],[Tech]],'Employee Info'!$C$2:$J$2,0)),"")</f>
        <v/>
      </c>
      <c r="N1840" s="19" t="str">
        <f>IFERROR(INDEX('Employee Info'!$C$3:$J$200,MATCH(Data7[[#This Row],[Name:]],'Employee Info'!$B$3:$B$200,0),MATCH(Data7[[#Headers],[Other]],'Employee Info'!$C$2:$J$2,0)),"")</f>
        <v/>
      </c>
      <c r="O1840" s="19">
        <f>IFERROR((Data7[[#This Row],[Hours:]]*SUM(Data7[[#This Row],[Rate]:[Other]])),"")</f>
        <v>0</v>
      </c>
      <c r="P1840" s="7" t="str">
        <f>IF(Data7[[#This Row],[WO'#:]]="","Riley #","WO#")</f>
        <v>Riley #</v>
      </c>
      <c r="Q1840" s="7">
        <f>IFERROR(WEEKNUM(Data7[[#This Row],[Date:]]),"")</f>
        <v>37</v>
      </c>
      <c r="R1840" s="6">
        <f t="shared" si="84"/>
        <v>45543</v>
      </c>
      <c r="S1840" s="6">
        <f>Data7[[#This Row],[Week Start]]+7</f>
        <v>45550</v>
      </c>
      <c r="T1840" s="7" t="str">
        <f t="shared" si="85"/>
        <v>9/8/2024 - 9/15/2024</v>
      </c>
      <c r="U1840" s="7" t="str">
        <f t="shared" si="86"/>
        <v>Time Card</v>
      </c>
      <c r="V1840" s="8" t="str">
        <f>RIGHT(TEXT(Data7[[#This Row],[Date:]],"mmddyyyy"),4)</f>
        <v>2024</v>
      </c>
      <c r="W1840" s="8" t="str">
        <f>MID(TEXT(Data7[[#This Row],[Date:]],"mmddyyyy"),3,2)</f>
        <v>10</v>
      </c>
      <c r="X1840" s="8" t="str">
        <f>LEFT(TEXT(Data7[[#This Row],[Date:]],"mmddyyyy"),2)</f>
        <v>09</v>
      </c>
      <c r="Y1840" s="6">
        <f>DATE(Data7[[#This Row],[Year]],Data7[[#This Row],[Month]],Data7[[#This Row],[Day]])</f>
        <v>45545</v>
      </c>
    </row>
    <row r="1841" spans="1:25" x14ac:dyDescent="0.3">
      <c r="A1841" s="5">
        <v>45548.536509606478</v>
      </c>
      <c r="B1841" s="7" t="s">
        <v>2143</v>
      </c>
      <c r="C1841" s="6" t="s">
        <v>2203</v>
      </c>
      <c r="D1841" s="7" t="s">
        <v>2221</v>
      </c>
      <c r="E1841" s="8">
        <v>3</v>
      </c>
      <c r="F1841" s="7" t="s">
        <v>68</v>
      </c>
      <c r="G1841" s="7" t="s">
        <v>68</v>
      </c>
      <c r="H1841" s="7" t="s">
        <v>1972</v>
      </c>
      <c r="I1841" s="7" t="s">
        <v>44</v>
      </c>
      <c r="J1841" s="19" t="str">
        <f>IFERROR(INDEX('Employee Info'!$C$3:$E$200,MATCH(Data7[[#This Row],[Name:]],'Employee Info'!$B$3:$B$200,0),MATCH(Data7[[#This Row],[Hours Type:]],'Employee Info'!$C$2:$E$2,0)),"")</f>
        <v/>
      </c>
      <c r="K1841" s="19" t="str">
        <f>IFERROR(INDEX('Employee Info'!$C$3:$J$200,MATCH(Data7[[#This Row],[Name:]],'Employee Info'!$B$3:$B$200,0),MATCH(Data7[[#Headers],[Truck]],'Employee Info'!$C$2:$J$2,0)),"")</f>
        <v/>
      </c>
      <c r="L1841" s="19" t="str">
        <f>IFERROR(INDEX('Employee Info'!$C$3:$J$200,MATCH(Data7[[#This Row],[Name:]],'Employee Info'!$B$3:$B$200,0),MATCH(Data7[[#Headers],[Phone]],'Employee Info'!$C$2:$J$2,0)),"")</f>
        <v/>
      </c>
      <c r="M1841" s="19" t="str">
        <f>IFERROR(INDEX('Employee Info'!$C$3:$J$200,MATCH(Data7[[#This Row],[Name:]],'Employee Info'!$B$3:$B$200,0),MATCH(Data7[[#Headers],[Tech]],'Employee Info'!$C$2:$J$2,0)),"")</f>
        <v/>
      </c>
      <c r="N1841" s="19" t="str">
        <f>IFERROR(INDEX('Employee Info'!$C$3:$J$200,MATCH(Data7[[#This Row],[Name:]],'Employee Info'!$B$3:$B$200,0),MATCH(Data7[[#Headers],[Other]],'Employee Info'!$C$2:$J$2,0)),"")</f>
        <v/>
      </c>
      <c r="O1841" s="19">
        <f>IFERROR((Data7[[#This Row],[Hours:]]*SUM(Data7[[#This Row],[Rate]:[Other]])),"")</f>
        <v>0</v>
      </c>
      <c r="P1841" s="7" t="str">
        <f>IF(Data7[[#This Row],[WO'#:]]="","Riley #","WO#")</f>
        <v>Riley #</v>
      </c>
      <c r="Q1841" s="7">
        <f>IFERROR(WEEKNUM(Data7[[#This Row],[Date:]]),"")</f>
        <v>37</v>
      </c>
      <c r="R1841" s="6">
        <f t="shared" si="84"/>
        <v>45543</v>
      </c>
      <c r="S1841" s="6">
        <f>Data7[[#This Row],[Week Start]]+7</f>
        <v>45550</v>
      </c>
      <c r="T1841" s="7" t="str">
        <f t="shared" si="85"/>
        <v>9/8/2024 - 9/15/2024</v>
      </c>
      <c r="U1841" s="7" t="str">
        <f t="shared" si="86"/>
        <v>Time Card</v>
      </c>
      <c r="V1841" s="8" t="str">
        <f>RIGHT(TEXT(Data7[[#This Row],[Date:]],"mmddyyyy"),4)</f>
        <v>2024</v>
      </c>
      <c r="W1841" s="8" t="str">
        <f>MID(TEXT(Data7[[#This Row],[Date:]],"mmddyyyy"),3,2)</f>
        <v>11</v>
      </c>
      <c r="X1841" s="8" t="str">
        <f>LEFT(TEXT(Data7[[#This Row],[Date:]],"mmddyyyy"),2)</f>
        <v>09</v>
      </c>
      <c r="Y1841" s="6">
        <f>DATE(Data7[[#This Row],[Year]],Data7[[#This Row],[Month]],Data7[[#This Row],[Day]])</f>
        <v>45546</v>
      </c>
    </row>
    <row r="1842" spans="1:25" x14ac:dyDescent="0.3">
      <c r="A1842" s="5">
        <v>45548.537038541668</v>
      </c>
      <c r="B1842" s="7" t="s">
        <v>2143</v>
      </c>
      <c r="C1842" s="6" t="s">
        <v>2203</v>
      </c>
      <c r="D1842" s="7" t="s">
        <v>2222</v>
      </c>
      <c r="E1842" s="8">
        <v>5</v>
      </c>
      <c r="F1842" s="7">
        <v>7148628</v>
      </c>
      <c r="G1842" s="7" t="s">
        <v>68</v>
      </c>
      <c r="H1842" s="7" t="s">
        <v>756</v>
      </c>
      <c r="I1842" s="7" t="s">
        <v>44</v>
      </c>
      <c r="J1842" s="19" t="str">
        <f>IFERROR(INDEX('Employee Info'!$C$3:$E$200,MATCH(Data7[[#This Row],[Name:]],'Employee Info'!$B$3:$B$200,0),MATCH(Data7[[#This Row],[Hours Type:]],'Employee Info'!$C$2:$E$2,0)),"")</f>
        <v/>
      </c>
      <c r="K1842" s="19" t="str">
        <f>IFERROR(INDEX('Employee Info'!$C$3:$J$200,MATCH(Data7[[#This Row],[Name:]],'Employee Info'!$B$3:$B$200,0),MATCH(Data7[[#Headers],[Truck]],'Employee Info'!$C$2:$J$2,0)),"")</f>
        <v/>
      </c>
      <c r="L1842" s="19" t="str">
        <f>IFERROR(INDEX('Employee Info'!$C$3:$J$200,MATCH(Data7[[#This Row],[Name:]],'Employee Info'!$B$3:$B$200,0),MATCH(Data7[[#Headers],[Phone]],'Employee Info'!$C$2:$J$2,0)),"")</f>
        <v/>
      </c>
      <c r="M1842" s="19" t="str">
        <f>IFERROR(INDEX('Employee Info'!$C$3:$J$200,MATCH(Data7[[#This Row],[Name:]],'Employee Info'!$B$3:$B$200,0),MATCH(Data7[[#Headers],[Tech]],'Employee Info'!$C$2:$J$2,0)),"")</f>
        <v/>
      </c>
      <c r="N1842" s="19" t="str">
        <f>IFERROR(INDEX('Employee Info'!$C$3:$J$200,MATCH(Data7[[#This Row],[Name:]],'Employee Info'!$B$3:$B$200,0),MATCH(Data7[[#Headers],[Other]],'Employee Info'!$C$2:$J$2,0)),"")</f>
        <v/>
      </c>
      <c r="O1842" s="19">
        <f>IFERROR((Data7[[#This Row],[Hours:]]*SUM(Data7[[#This Row],[Rate]:[Other]])),"")</f>
        <v>0</v>
      </c>
      <c r="P1842" s="7" t="str">
        <f>IF(Data7[[#This Row],[WO'#:]]="","Riley #","WO#")</f>
        <v>WO#</v>
      </c>
      <c r="Q1842" s="7">
        <f>IFERROR(WEEKNUM(Data7[[#This Row],[Date:]]),"")</f>
        <v>37</v>
      </c>
      <c r="R1842" s="6">
        <f t="shared" si="84"/>
        <v>45543</v>
      </c>
      <c r="S1842" s="6">
        <f>Data7[[#This Row],[Week Start]]+7</f>
        <v>45550</v>
      </c>
      <c r="T1842" s="7" t="str">
        <f t="shared" si="85"/>
        <v>9/8/2024 - 9/15/2024</v>
      </c>
      <c r="U1842" s="7" t="str">
        <f t="shared" si="86"/>
        <v>Time Card</v>
      </c>
      <c r="V1842" s="8" t="str">
        <f>RIGHT(TEXT(Data7[[#This Row],[Date:]],"mmddyyyy"),4)</f>
        <v>2024</v>
      </c>
      <c r="W1842" s="8" t="str">
        <f>MID(TEXT(Data7[[#This Row],[Date:]],"mmddyyyy"),3,2)</f>
        <v>11</v>
      </c>
      <c r="X1842" s="8" t="str">
        <f>LEFT(TEXT(Data7[[#This Row],[Date:]],"mmddyyyy"),2)</f>
        <v>09</v>
      </c>
      <c r="Y1842" s="6">
        <f>DATE(Data7[[#This Row],[Year]],Data7[[#This Row],[Month]],Data7[[#This Row],[Day]])</f>
        <v>45546</v>
      </c>
    </row>
    <row r="1843" spans="1:25" x14ac:dyDescent="0.3">
      <c r="A1843" s="5">
        <v>45548.537878935182</v>
      </c>
      <c r="B1843" s="7" t="s">
        <v>2143</v>
      </c>
      <c r="C1843" s="6" t="s">
        <v>2204</v>
      </c>
      <c r="D1843" s="7" t="s">
        <v>2223</v>
      </c>
      <c r="E1843" s="8">
        <v>8</v>
      </c>
      <c r="F1843" s="7" t="s">
        <v>68</v>
      </c>
      <c r="G1843" s="7" t="s">
        <v>68</v>
      </c>
      <c r="H1843" s="7" t="s">
        <v>2224</v>
      </c>
      <c r="I1843" s="7" t="s">
        <v>44</v>
      </c>
      <c r="J1843" s="19" t="str">
        <f>IFERROR(INDEX('Employee Info'!$C$3:$E$200,MATCH(Data7[[#This Row],[Name:]],'Employee Info'!$B$3:$B$200,0),MATCH(Data7[[#This Row],[Hours Type:]],'Employee Info'!$C$2:$E$2,0)),"")</f>
        <v/>
      </c>
      <c r="K1843" s="19" t="str">
        <f>IFERROR(INDEX('Employee Info'!$C$3:$J$200,MATCH(Data7[[#This Row],[Name:]],'Employee Info'!$B$3:$B$200,0),MATCH(Data7[[#Headers],[Truck]],'Employee Info'!$C$2:$J$2,0)),"")</f>
        <v/>
      </c>
      <c r="L1843" s="19" t="str">
        <f>IFERROR(INDEX('Employee Info'!$C$3:$J$200,MATCH(Data7[[#This Row],[Name:]],'Employee Info'!$B$3:$B$200,0),MATCH(Data7[[#Headers],[Phone]],'Employee Info'!$C$2:$J$2,0)),"")</f>
        <v/>
      </c>
      <c r="M1843" s="19" t="str">
        <f>IFERROR(INDEX('Employee Info'!$C$3:$J$200,MATCH(Data7[[#This Row],[Name:]],'Employee Info'!$B$3:$B$200,0),MATCH(Data7[[#Headers],[Tech]],'Employee Info'!$C$2:$J$2,0)),"")</f>
        <v/>
      </c>
      <c r="N1843" s="19" t="str">
        <f>IFERROR(INDEX('Employee Info'!$C$3:$J$200,MATCH(Data7[[#This Row],[Name:]],'Employee Info'!$B$3:$B$200,0),MATCH(Data7[[#Headers],[Other]],'Employee Info'!$C$2:$J$2,0)),"")</f>
        <v/>
      </c>
      <c r="O1843" s="19">
        <f>IFERROR((Data7[[#This Row],[Hours:]]*SUM(Data7[[#This Row],[Rate]:[Other]])),"")</f>
        <v>0</v>
      </c>
      <c r="P1843" s="7" t="str">
        <f>IF(Data7[[#This Row],[WO'#:]]="","Riley #","WO#")</f>
        <v>Riley #</v>
      </c>
      <c r="Q1843" s="7">
        <f>IFERROR(WEEKNUM(Data7[[#This Row],[Date:]]),"")</f>
        <v>37</v>
      </c>
      <c r="R1843" s="6">
        <f t="shared" si="84"/>
        <v>45543</v>
      </c>
      <c r="S1843" s="6">
        <f>Data7[[#This Row],[Week Start]]+7</f>
        <v>45550</v>
      </c>
      <c r="T1843" s="7" t="str">
        <f t="shared" si="85"/>
        <v>9/8/2024 - 9/15/2024</v>
      </c>
      <c r="U1843" s="7" t="str">
        <f t="shared" si="86"/>
        <v>Time Card</v>
      </c>
      <c r="V1843" s="8" t="str">
        <f>RIGHT(TEXT(Data7[[#This Row],[Date:]],"mmddyyyy"),4)</f>
        <v>2024</v>
      </c>
      <c r="W1843" s="8" t="str">
        <f>MID(TEXT(Data7[[#This Row],[Date:]],"mmddyyyy"),3,2)</f>
        <v>12</v>
      </c>
      <c r="X1843" s="8" t="str">
        <f>LEFT(TEXT(Data7[[#This Row],[Date:]],"mmddyyyy"),2)</f>
        <v>09</v>
      </c>
      <c r="Y1843" s="6">
        <f>DATE(Data7[[#This Row],[Year]],Data7[[#This Row],[Month]],Data7[[#This Row],[Day]])</f>
        <v>45547</v>
      </c>
    </row>
    <row r="1844" spans="1:25" x14ac:dyDescent="0.3">
      <c r="A1844" s="5">
        <v>45548.538057175923</v>
      </c>
      <c r="B1844" s="7" t="s">
        <v>34</v>
      </c>
      <c r="C1844" s="6" t="s">
        <v>2204</v>
      </c>
      <c r="D1844" s="7" t="s">
        <v>2223</v>
      </c>
      <c r="E1844" s="8">
        <v>8</v>
      </c>
      <c r="F1844" s="7" t="s">
        <v>68</v>
      </c>
      <c r="G1844" s="7" t="s">
        <v>68</v>
      </c>
      <c r="H1844" s="7" t="s">
        <v>2224</v>
      </c>
      <c r="I1844" s="7" t="s">
        <v>44</v>
      </c>
      <c r="J1844" s="19" t="str">
        <f>IFERROR(INDEX('Employee Info'!$C$3:$E$200,MATCH(Data7[[#This Row],[Name:]],'Employee Info'!$B$3:$B$200,0),MATCH(Data7[[#This Row],[Hours Type:]],'Employee Info'!$C$2:$E$2,0)),"")</f>
        <v/>
      </c>
      <c r="K1844" s="19" t="str">
        <f>IFERROR(INDEX('Employee Info'!$C$3:$J$200,MATCH(Data7[[#This Row],[Name:]],'Employee Info'!$B$3:$B$200,0),MATCH(Data7[[#Headers],[Truck]],'Employee Info'!$C$2:$J$2,0)),"")</f>
        <v/>
      </c>
      <c r="L1844" s="19" t="str">
        <f>IFERROR(INDEX('Employee Info'!$C$3:$J$200,MATCH(Data7[[#This Row],[Name:]],'Employee Info'!$B$3:$B$200,0),MATCH(Data7[[#Headers],[Phone]],'Employee Info'!$C$2:$J$2,0)),"")</f>
        <v/>
      </c>
      <c r="M1844" s="19" t="str">
        <f>IFERROR(INDEX('Employee Info'!$C$3:$J$200,MATCH(Data7[[#This Row],[Name:]],'Employee Info'!$B$3:$B$200,0),MATCH(Data7[[#Headers],[Tech]],'Employee Info'!$C$2:$J$2,0)),"")</f>
        <v/>
      </c>
      <c r="N1844" s="19" t="str">
        <f>IFERROR(INDEX('Employee Info'!$C$3:$J$200,MATCH(Data7[[#This Row],[Name:]],'Employee Info'!$B$3:$B$200,0),MATCH(Data7[[#Headers],[Other]],'Employee Info'!$C$2:$J$2,0)),"")</f>
        <v/>
      </c>
      <c r="O1844" s="19">
        <f>IFERROR((Data7[[#This Row],[Hours:]]*SUM(Data7[[#This Row],[Rate]:[Other]])),"")</f>
        <v>0</v>
      </c>
      <c r="P1844" s="7" t="str">
        <f>IF(Data7[[#This Row],[WO'#:]]="","Riley #","WO#")</f>
        <v>Riley #</v>
      </c>
      <c r="Q1844" s="7">
        <f>IFERROR(WEEKNUM(Data7[[#This Row],[Date:]]),"")</f>
        <v>37</v>
      </c>
      <c r="R1844" s="6">
        <f t="shared" si="84"/>
        <v>45543</v>
      </c>
      <c r="S1844" s="6">
        <f>Data7[[#This Row],[Week Start]]+7</f>
        <v>45550</v>
      </c>
      <c r="T1844" s="7" t="str">
        <f t="shared" si="85"/>
        <v>9/8/2024 - 9/15/2024</v>
      </c>
      <c r="U1844" s="7" t="str">
        <f t="shared" si="86"/>
        <v>Time Card</v>
      </c>
      <c r="V1844" s="8" t="str">
        <f>RIGHT(TEXT(Data7[[#This Row],[Date:]],"mmddyyyy"),4)</f>
        <v>2024</v>
      </c>
      <c r="W1844" s="8" t="str">
        <f>MID(TEXT(Data7[[#This Row],[Date:]],"mmddyyyy"),3,2)</f>
        <v>12</v>
      </c>
      <c r="X1844" s="8" t="str">
        <f>LEFT(TEXT(Data7[[#This Row],[Date:]],"mmddyyyy"),2)</f>
        <v>09</v>
      </c>
      <c r="Y1844" s="6">
        <f>DATE(Data7[[#This Row],[Year]],Data7[[#This Row],[Month]],Data7[[#This Row],[Day]])</f>
        <v>45547</v>
      </c>
    </row>
    <row r="1845" spans="1:25" x14ac:dyDescent="0.3">
      <c r="A1845" s="5">
        <v>45548.538709490742</v>
      </c>
      <c r="B1845" s="7" t="s">
        <v>34</v>
      </c>
      <c r="C1845" s="6" t="s">
        <v>2206</v>
      </c>
      <c r="D1845" s="7" t="s">
        <v>2223</v>
      </c>
      <c r="E1845" s="8">
        <v>3</v>
      </c>
      <c r="F1845" s="7" t="s">
        <v>68</v>
      </c>
      <c r="G1845" s="7" t="s">
        <v>68</v>
      </c>
      <c r="H1845" s="7" t="s">
        <v>2224</v>
      </c>
      <c r="I1845" s="7" t="s">
        <v>44</v>
      </c>
      <c r="J1845" s="19" t="str">
        <f>IFERROR(INDEX('Employee Info'!$C$3:$E$200,MATCH(Data7[[#This Row],[Name:]],'Employee Info'!$B$3:$B$200,0),MATCH(Data7[[#This Row],[Hours Type:]],'Employee Info'!$C$2:$E$2,0)),"")</f>
        <v/>
      </c>
      <c r="K1845" s="19" t="str">
        <f>IFERROR(INDEX('Employee Info'!$C$3:$J$200,MATCH(Data7[[#This Row],[Name:]],'Employee Info'!$B$3:$B$200,0),MATCH(Data7[[#Headers],[Truck]],'Employee Info'!$C$2:$J$2,0)),"")</f>
        <v/>
      </c>
      <c r="L1845" s="19" t="str">
        <f>IFERROR(INDEX('Employee Info'!$C$3:$J$200,MATCH(Data7[[#This Row],[Name:]],'Employee Info'!$B$3:$B$200,0),MATCH(Data7[[#Headers],[Phone]],'Employee Info'!$C$2:$J$2,0)),"")</f>
        <v/>
      </c>
      <c r="M1845" s="19" t="str">
        <f>IFERROR(INDEX('Employee Info'!$C$3:$J$200,MATCH(Data7[[#This Row],[Name:]],'Employee Info'!$B$3:$B$200,0),MATCH(Data7[[#Headers],[Tech]],'Employee Info'!$C$2:$J$2,0)),"")</f>
        <v/>
      </c>
      <c r="N1845" s="19" t="str">
        <f>IFERROR(INDEX('Employee Info'!$C$3:$J$200,MATCH(Data7[[#This Row],[Name:]],'Employee Info'!$B$3:$B$200,0),MATCH(Data7[[#Headers],[Other]],'Employee Info'!$C$2:$J$2,0)),"")</f>
        <v/>
      </c>
      <c r="O1845" s="19">
        <f>IFERROR((Data7[[#This Row],[Hours:]]*SUM(Data7[[#This Row],[Rate]:[Other]])),"")</f>
        <v>0</v>
      </c>
      <c r="P1845" s="7" t="str">
        <f>IF(Data7[[#This Row],[WO'#:]]="","Riley #","WO#")</f>
        <v>Riley #</v>
      </c>
      <c r="Q1845" s="7">
        <f>IFERROR(WEEKNUM(Data7[[#This Row],[Date:]]),"")</f>
        <v>37</v>
      </c>
      <c r="R1845" s="6">
        <f t="shared" si="84"/>
        <v>45543</v>
      </c>
      <c r="S1845" s="6">
        <f>Data7[[#This Row],[Week Start]]+7</f>
        <v>45550</v>
      </c>
      <c r="T1845" s="7" t="str">
        <f t="shared" si="85"/>
        <v>9/8/2024 - 9/15/2024</v>
      </c>
      <c r="U1845" s="7" t="str">
        <f t="shared" si="86"/>
        <v>Time Card</v>
      </c>
      <c r="V1845" s="8" t="str">
        <f>RIGHT(TEXT(Data7[[#This Row],[Date:]],"mmddyyyy"),4)</f>
        <v>2024</v>
      </c>
      <c r="W1845" s="8" t="str">
        <f>MID(TEXT(Data7[[#This Row],[Date:]],"mmddyyyy"),3,2)</f>
        <v>13</v>
      </c>
      <c r="X1845" s="8" t="str">
        <f>LEFT(TEXT(Data7[[#This Row],[Date:]],"mmddyyyy"),2)</f>
        <v>09</v>
      </c>
      <c r="Y1845" s="6">
        <f>DATE(Data7[[#This Row],[Year]],Data7[[#This Row],[Month]],Data7[[#This Row],[Day]])</f>
        <v>45548</v>
      </c>
    </row>
    <row r="1846" spans="1:25" x14ac:dyDescent="0.3">
      <c r="A1846" s="5">
        <v>45548.538794560183</v>
      </c>
      <c r="B1846" s="7" t="s">
        <v>2143</v>
      </c>
      <c r="C1846" s="6" t="s">
        <v>2206</v>
      </c>
      <c r="D1846" s="7" t="s">
        <v>2223</v>
      </c>
      <c r="E1846" s="8">
        <v>3</v>
      </c>
      <c r="F1846" s="7" t="s">
        <v>68</v>
      </c>
      <c r="G1846" s="7" t="s">
        <v>68</v>
      </c>
      <c r="H1846" s="7" t="s">
        <v>2224</v>
      </c>
      <c r="I1846" s="7" t="s">
        <v>44</v>
      </c>
      <c r="J1846" s="19" t="str">
        <f>IFERROR(INDEX('Employee Info'!$C$3:$E$200,MATCH(Data7[[#This Row],[Name:]],'Employee Info'!$B$3:$B$200,0),MATCH(Data7[[#This Row],[Hours Type:]],'Employee Info'!$C$2:$E$2,0)),"")</f>
        <v/>
      </c>
      <c r="K1846" s="19" t="str">
        <f>IFERROR(INDEX('Employee Info'!$C$3:$J$200,MATCH(Data7[[#This Row],[Name:]],'Employee Info'!$B$3:$B$200,0),MATCH(Data7[[#Headers],[Truck]],'Employee Info'!$C$2:$J$2,0)),"")</f>
        <v/>
      </c>
      <c r="L1846" s="19" t="str">
        <f>IFERROR(INDEX('Employee Info'!$C$3:$J$200,MATCH(Data7[[#This Row],[Name:]],'Employee Info'!$B$3:$B$200,0),MATCH(Data7[[#Headers],[Phone]],'Employee Info'!$C$2:$J$2,0)),"")</f>
        <v/>
      </c>
      <c r="M1846" s="19" t="str">
        <f>IFERROR(INDEX('Employee Info'!$C$3:$J$200,MATCH(Data7[[#This Row],[Name:]],'Employee Info'!$B$3:$B$200,0),MATCH(Data7[[#Headers],[Tech]],'Employee Info'!$C$2:$J$2,0)),"")</f>
        <v/>
      </c>
      <c r="N1846" s="19" t="str">
        <f>IFERROR(INDEX('Employee Info'!$C$3:$J$200,MATCH(Data7[[#This Row],[Name:]],'Employee Info'!$B$3:$B$200,0),MATCH(Data7[[#Headers],[Other]],'Employee Info'!$C$2:$J$2,0)),"")</f>
        <v/>
      </c>
      <c r="O1846" s="19">
        <f>IFERROR((Data7[[#This Row],[Hours:]]*SUM(Data7[[#This Row],[Rate]:[Other]])),"")</f>
        <v>0</v>
      </c>
      <c r="P1846" s="7" t="str">
        <f>IF(Data7[[#This Row],[WO'#:]]="","Riley #","WO#")</f>
        <v>Riley #</v>
      </c>
      <c r="Q1846" s="7">
        <f>IFERROR(WEEKNUM(Data7[[#This Row],[Date:]]),"")</f>
        <v>37</v>
      </c>
      <c r="R1846" s="6">
        <f t="shared" si="84"/>
        <v>45543</v>
      </c>
      <c r="S1846" s="6">
        <f>Data7[[#This Row],[Week Start]]+7</f>
        <v>45550</v>
      </c>
      <c r="T1846" s="7" t="str">
        <f t="shared" si="85"/>
        <v>9/8/2024 - 9/15/2024</v>
      </c>
      <c r="U1846" s="7" t="str">
        <f t="shared" si="86"/>
        <v>Time Card</v>
      </c>
      <c r="V1846" s="8" t="str">
        <f>RIGHT(TEXT(Data7[[#This Row],[Date:]],"mmddyyyy"),4)</f>
        <v>2024</v>
      </c>
      <c r="W1846" s="8" t="str">
        <f>MID(TEXT(Data7[[#This Row],[Date:]],"mmddyyyy"),3,2)</f>
        <v>13</v>
      </c>
      <c r="X1846" s="8" t="str">
        <f>LEFT(TEXT(Data7[[#This Row],[Date:]],"mmddyyyy"),2)</f>
        <v>09</v>
      </c>
      <c r="Y1846" s="6">
        <f>DATE(Data7[[#This Row],[Year]],Data7[[#This Row],[Month]],Data7[[#This Row],[Day]])</f>
        <v>45548</v>
      </c>
    </row>
    <row r="1847" spans="1:25" x14ac:dyDescent="0.3">
      <c r="A1847" s="5">
        <v>45548.539370254628</v>
      </c>
      <c r="B1847" s="7" t="s">
        <v>2143</v>
      </c>
      <c r="C1847" s="6" t="s">
        <v>2206</v>
      </c>
      <c r="D1847" s="7" t="s">
        <v>2213</v>
      </c>
      <c r="E1847" s="8">
        <v>5</v>
      </c>
      <c r="F1847" s="7">
        <v>7148628</v>
      </c>
      <c r="G1847" s="7" t="s">
        <v>68</v>
      </c>
      <c r="H1847" s="7" t="s">
        <v>756</v>
      </c>
      <c r="I1847" s="7" t="s">
        <v>44</v>
      </c>
      <c r="J1847" s="19" t="str">
        <f>IFERROR(INDEX('Employee Info'!$C$3:$E$200,MATCH(Data7[[#This Row],[Name:]],'Employee Info'!$B$3:$B$200,0),MATCH(Data7[[#This Row],[Hours Type:]],'Employee Info'!$C$2:$E$2,0)),"")</f>
        <v/>
      </c>
      <c r="K1847" s="19" t="str">
        <f>IFERROR(INDEX('Employee Info'!$C$3:$J$200,MATCH(Data7[[#This Row],[Name:]],'Employee Info'!$B$3:$B$200,0),MATCH(Data7[[#Headers],[Truck]],'Employee Info'!$C$2:$J$2,0)),"")</f>
        <v/>
      </c>
      <c r="L1847" s="19" t="str">
        <f>IFERROR(INDEX('Employee Info'!$C$3:$J$200,MATCH(Data7[[#This Row],[Name:]],'Employee Info'!$B$3:$B$200,0),MATCH(Data7[[#Headers],[Phone]],'Employee Info'!$C$2:$J$2,0)),"")</f>
        <v/>
      </c>
      <c r="M1847" s="19" t="str">
        <f>IFERROR(INDEX('Employee Info'!$C$3:$J$200,MATCH(Data7[[#This Row],[Name:]],'Employee Info'!$B$3:$B$200,0),MATCH(Data7[[#Headers],[Tech]],'Employee Info'!$C$2:$J$2,0)),"")</f>
        <v/>
      </c>
      <c r="N1847" s="19" t="str">
        <f>IFERROR(INDEX('Employee Info'!$C$3:$J$200,MATCH(Data7[[#This Row],[Name:]],'Employee Info'!$B$3:$B$200,0),MATCH(Data7[[#Headers],[Other]],'Employee Info'!$C$2:$J$2,0)),"")</f>
        <v/>
      </c>
      <c r="O1847" s="19">
        <f>IFERROR((Data7[[#This Row],[Hours:]]*SUM(Data7[[#This Row],[Rate]:[Other]])),"")</f>
        <v>0</v>
      </c>
      <c r="P1847" s="7" t="str">
        <f>IF(Data7[[#This Row],[WO'#:]]="","Riley #","WO#")</f>
        <v>WO#</v>
      </c>
      <c r="Q1847" s="7">
        <f>IFERROR(WEEKNUM(Data7[[#This Row],[Date:]]),"")</f>
        <v>37</v>
      </c>
      <c r="R1847" s="6">
        <f t="shared" si="84"/>
        <v>45543</v>
      </c>
      <c r="S1847" s="6">
        <f>Data7[[#This Row],[Week Start]]+7</f>
        <v>45550</v>
      </c>
      <c r="T1847" s="7" t="str">
        <f t="shared" si="85"/>
        <v>9/8/2024 - 9/15/2024</v>
      </c>
      <c r="U1847" s="7" t="str">
        <f t="shared" si="86"/>
        <v>Time Card</v>
      </c>
      <c r="V1847" s="8" t="str">
        <f>RIGHT(TEXT(Data7[[#This Row],[Date:]],"mmddyyyy"),4)</f>
        <v>2024</v>
      </c>
      <c r="W1847" s="8" t="str">
        <f>MID(TEXT(Data7[[#This Row],[Date:]],"mmddyyyy"),3,2)</f>
        <v>13</v>
      </c>
      <c r="X1847" s="8" t="str">
        <f>LEFT(TEXT(Data7[[#This Row],[Date:]],"mmddyyyy"),2)</f>
        <v>09</v>
      </c>
      <c r="Y1847" s="6">
        <f>DATE(Data7[[#This Row],[Year]],Data7[[#This Row],[Month]],Data7[[#This Row],[Day]])</f>
        <v>45548</v>
      </c>
    </row>
    <row r="1848" spans="1:25" x14ac:dyDescent="0.3">
      <c r="A1848" s="5">
        <v>45548.53943877315</v>
      </c>
      <c r="B1848" s="7" t="s">
        <v>34</v>
      </c>
      <c r="C1848" s="6" t="s">
        <v>2206</v>
      </c>
      <c r="D1848" s="7" t="s">
        <v>2213</v>
      </c>
      <c r="E1848" s="8">
        <v>5</v>
      </c>
      <c r="F1848" s="7">
        <v>7148628</v>
      </c>
      <c r="G1848" s="7" t="s">
        <v>68</v>
      </c>
      <c r="H1848" s="7" t="s">
        <v>756</v>
      </c>
      <c r="I1848" s="7" t="s">
        <v>44</v>
      </c>
      <c r="J1848" s="19" t="str">
        <f>IFERROR(INDEX('Employee Info'!$C$3:$E$200,MATCH(Data7[[#This Row],[Name:]],'Employee Info'!$B$3:$B$200,0),MATCH(Data7[[#This Row],[Hours Type:]],'Employee Info'!$C$2:$E$2,0)),"")</f>
        <v/>
      </c>
      <c r="K1848" s="19" t="str">
        <f>IFERROR(INDEX('Employee Info'!$C$3:$J$200,MATCH(Data7[[#This Row],[Name:]],'Employee Info'!$B$3:$B$200,0),MATCH(Data7[[#Headers],[Truck]],'Employee Info'!$C$2:$J$2,0)),"")</f>
        <v/>
      </c>
      <c r="L1848" s="19" t="str">
        <f>IFERROR(INDEX('Employee Info'!$C$3:$J$200,MATCH(Data7[[#This Row],[Name:]],'Employee Info'!$B$3:$B$200,0),MATCH(Data7[[#Headers],[Phone]],'Employee Info'!$C$2:$J$2,0)),"")</f>
        <v/>
      </c>
      <c r="M1848" s="19" t="str">
        <f>IFERROR(INDEX('Employee Info'!$C$3:$J$200,MATCH(Data7[[#This Row],[Name:]],'Employee Info'!$B$3:$B$200,0),MATCH(Data7[[#Headers],[Tech]],'Employee Info'!$C$2:$J$2,0)),"")</f>
        <v/>
      </c>
      <c r="N1848" s="19" t="str">
        <f>IFERROR(INDEX('Employee Info'!$C$3:$J$200,MATCH(Data7[[#This Row],[Name:]],'Employee Info'!$B$3:$B$200,0),MATCH(Data7[[#Headers],[Other]],'Employee Info'!$C$2:$J$2,0)),"")</f>
        <v/>
      </c>
      <c r="O1848" s="19">
        <f>IFERROR((Data7[[#This Row],[Hours:]]*SUM(Data7[[#This Row],[Rate]:[Other]])),"")</f>
        <v>0</v>
      </c>
      <c r="P1848" s="7" t="str">
        <f>IF(Data7[[#This Row],[WO'#:]]="","Riley #","WO#")</f>
        <v>WO#</v>
      </c>
      <c r="Q1848" s="7">
        <f>IFERROR(WEEKNUM(Data7[[#This Row],[Date:]]),"")</f>
        <v>37</v>
      </c>
      <c r="R1848" s="6">
        <f t="shared" si="84"/>
        <v>45543</v>
      </c>
      <c r="S1848" s="6">
        <f>Data7[[#This Row],[Week Start]]+7</f>
        <v>45550</v>
      </c>
      <c r="T1848" s="7" t="str">
        <f t="shared" si="85"/>
        <v>9/8/2024 - 9/15/2024</v>
      </c>
      <c r="U1848" s="7" t="str">
        <f t="shared" si="86"/>
        <v>Time Card</v>
      </c>
      <c r="V1848" s="8" t="str">
        <f>RIGHT(TEXT(Data7[[#This Row],[Date:]],"mmddyyyy"),4)</f>
        <v>2024</v>
      </c>
      <c r="W1848" s="8" t="str">
        <f>MID(TEXT(Data7[[#This Row],[Date:]],"mmddyyyy"),3,2)</f>
        <v>13</v>
      </c>
      <c r="X1848" s="8" t="str">
        <f>LEFT(TEXT(Data7[[#This Row],[Date:]],"mmddyyyy"),2)</f>
        <v>09</v>
      </c>
      <c r="Y1848" s="6">
        <f>DATE(Data7[[#This Row],[Year]],Data7[[#This Row],[Month]],Data7[[#This Row],[Day]])</f>
        <v>45548</v>
      </c>
    </row>
    <row r="1849" spans="1:25" x14ac:dyDescent="0.3">
      <c r="A1849" s="5">
        <v>45548.5399869213</v>
      </c>
      <c r="B1849" s="7" t="s">
        <v>34</v>
      </c>
      <c r="C1849" s="6" t="s">
        <v>2199</v>
      </c>
      <c r="D1849" s="7" t="s">
        <v>2213</v>
      </c>
      <c r="E1849" s="8">
        <v>8</v>
      </c>
      <c r="F1849" s="7">
        <v>7148628</v>
      </c>
      <c r="G1849" s="7" t="s">
        <v>68</v>
      </c>
      <c r="H1849" s="7" t="s">
        <v>756</v>
      </c>
      <c r="I1849" s="7" t="s">
        <v>44</v>
      </c>
      <c r="J1849" s="19" t="str">
        <f>IFERROR(INDEX('Employee Info'!$C$3:$E$200,MATCH(Data7[[#This Row],[Name:]],'Employee Info'!$B$3:$B$200,0),MATCH(Data7[[#This Row],[Hours Type:]],'Employee Info'!$C$2:$E$2,0)),"")</f>
        <v/>
      </c>
      <c r="K1849" s="19" t="str">
        <f>IFERROR(INDEX('Employee Info'!$C$3:$J$200,MATCH(Data7[[#This Row],[Name:]],'Employee Info'!$B$3:$B$200,0),MATCH(Data7[[#Headers],[Truck]],'Employee Info'!$C$2:$J$2,0)),"")</f>
        <v/>
      </c>
      <c r="L1849" s="19" t="str">
        <f>IFERROR(INDEX('Employee Info'!$C$3:$J$200,MATCH(Data7[[#This Row],[Name:]],'Employee Info'!$B$3:$B$200,0),MATCH(Data7[[#Headers],[Phone]],'Employee Info'!$C$2:$J$2,0)),"")</f>
        <v/>
      </c>
      <c r="M1849" s="19" t="str">
        <f>IFERROR(INDEX('Employee Info'!$C$3:$J$200,MATCH(Data7[[#This Row],[Name:]],'Employee Info'!$B$3:$B$200,0),MATCH(Data7[[#Headers],[Tech]],'Employee Info'!$C$2:$J$2,0)),"")</f>
        <v/>
      </c>
      <c r="N1849" s="19" t="str">
        <f>IFERROR(INDEX('Employee Info'!$C$3:$J$200,MATCH(Data7[[#This Row],[Name:]],'Employee Info'!$B$3:$B$200,0),MATCH(Data7[[#Headers],[Other]],'Employee Info'!$C$2:$J$2,0)),"")</f>
        <v/>
      </c>
      <c r="O1849" s="19">
        <f>IFERROR((Data7[[#This Row],[Hours:]]*SUM(Data7[[#This Row],[Rate]:[Other]])),"")</f>
        <v>0</v>
      </c>
      <c r="P1849" s="7" t="str">
        <f>IF(Data7[[#This Row],[WO'#:]]="","Riley #","WO#")</f>
        <v>WO#</v>
      </c>
      <c r="Q1849" s="7">
        <f>IFERROR(WEEKNUM(Data7[[#This Row],[Date:]]),"")</f>
        <v>37</v>
      </c>
      <c r="R1849" s="6">
        <f t="shared" si="84"/>
        <v>45543</v>
      </c>
      <c r="S1849" s="6">
        <f>Data7[[#This Row],[Week Start]]+7</f>
        <v>45550</v>
      </c>
      <c r="T1849" s="7" t="str">
        <f t="shared" si="85"/>
        <v>9/8/2024 - 9/15/2024</v>
      </c>
      <c r="U1849" s="7" t="str">
        <f t="shared" si="86"/>
        <v>Time Card</v>
      </c>
      <c r="V1849" s="8" t="str">
        <f>RIGHT(TEXT(Data7[[#This Row],[Date:]],"mmddyyyy"),4)</f>
        <v>2024</v>
      </c>
      <c r="W1849" s="8" t="str">
        <f>MID(TEXT(Data7[[#This Row],[Date:]],"mmddyyyy"),3,2)</f>
        <v>09</v>
      </c>
      <c r="X1849" s="8" t="str">
        <f>LEFT(TEXT(Data7[[#This Row],[Date:]],"mmddyyyy"),2)</f>
        <v>09</v>
      </c>
      <c r="Y1849" s="6">
        <f>DATE(Data7[[#This Row],[Year]],Data7[[#This Row],[Month]],Data7[[#This Row],[Day]])</f>
        <v>45544</v>
      </c>
    </row>
    <row r="1850" spans="1:25" x14ac:dyDescent="0.3">
      <c r="A1850" s="5">
        <v>45548.54065949074</v>
      </c>
      <c r="B1850" s="7" t="s">
        <v>34</v>
      </c>
      <c r="C1850" s="6" t="s">
        <v>2202</v>
      </c>
      <c r="D1850" s="7" t="s">
        <v>2225</v>
      </c>
      <c r="E1850" s="8">
        <v>8</v>
      </c>
      <c r="F1850" s="7" t="s">
        <v>68</v>
      </c>
      <c r="G1850" s="7" t="s">
        <v>68</v>
      </c>
      <c r="H1850" s="7" t="s">
        <v>1941</v>
      </c>
      <c r="I1850" s="7" t="s">
        <v>44</v>
      </c>
      <c r="J1850" s="19" t="str">
        <f>IFERROR(INDEX('Employee Info'!$C$3:$E$200,MATCH(Data7[[#This Row],[Name:]],'Employee Info'!$B$3:$B$200,0),MATCH(Data7[[#This Row],[Hours Type:]],'Employee Info'!$C$2:$E$2,0)),"")</f>
        <v/>
      </c>
      <c r="K1850" s="19" t="str">
        <f>IFERROR(INDEX('Employee Info'!$C$3:$J$200,MATCH(Data7[[#This Row],[Name:]],'Employee Info'!$B$3:$B$200,0),MATCH(Data7[[#Headers],[Truck]],'Employee Info'!$C$2:$J$2,0)),"")</f>
        <v/>
      </c>
      <c r="L1850" s="19" t="str">
        <f>IFERROR(INDEX('Employee Info'!$C$3:$J$200,MATCH(Data7[[#This Row],[Name:]],'Employee Info'!$B$3:$B$200,0),MATCH(Data7[[#Headers],[Phone]],'Employee Info'!$C$2:$J$2,0)),"")</f>
        <v/>
      </c>
      <c r="M1850" s="19" t="str">
        <f>IFERROR(INDEX('Employee Info'!$C$3:$J$200,MATCH(Data7[[#This Row],[Name:]],'Employee Info'!$B$3:$B$200,0),MATCH(Data7[[#Headers],[Tech]],'Employee Info'!$C$2:$J$2,0)),"")</f>
        <v/>
      </c>
      <c r="N1850" s="19" t="str">
        <f>IFERROR(INDEX('Employee Info'!$C$3:$J$200,MATCH(Data7[[#This Row],[Name:]],'Employee Info'!$B$3:$B$200,0),MATCH(Data7[[#Headers],[Other]],'Employee Info'!$C$2:$J$2,0)),"")</f>
        <v/>
      </c>
      <c r="O1850" s="19">
        <f>IFERROR((Data7[[#This Row],[Hours:]]*SUM(Data7[[#This Row],[Rate]:[Other]])),"")</f>
        <v>0</v>
      </c>
      <c r="P1850" s="7" t="str">
        <f>IF(Data7[[#This Row],[WO'#:]]="","Riley #","WO#")</f>
        <v>Riley #</v>
      </c>
      <c r="Q1850" s="7">
        <f>IFERROR(WEEKNUM(Data7[[#This Row],[Date:]]),"")</f>
        <v>37</v>
      </c>
      <c r="R1850" s="6">
        <f t="shared" si="84"/>
        <v>45543</v>
      </c>
      <c r="S1850" s="6">
        <f>Data7[[#This Row],[Week Start]]+7</f>
        <v>45550</v>
      </c>
      <c r="T1850" s="7" t="str">
        <f t="shared" si="85"/>
        <v>9/8/2024 - 9/15/2024</v>
      </c>
      <c r="U1850" s="7" t="str">
        <f t="shared" si="86"/>
        <v>Time Card</v>
      </c>
      <c r="V1850" s="8" t="str">
        <f>RIGHT(TEXT(Data7[[#This Row],[Date:]],"mmddyyyy"),4)</f>
        <v>2024</v>
      </c>
      <c r="W1850" s="8" t="str">
        <f>MID(TEXT(Data7[[#This Row],[Date:]],"mmddyyyy"),3,2)</f>
        <v>10</v>
      </c>
      <c r="X1850" s="8" t="str">
        <f>LEFT(TEXT(Data7[[#This Row],[Date:]],"mmddyyyy"),2)</f>
        <v>09</v>
      </c>
      <c r="Y1850" s="6">
        <f>DATE(Data7[[#This Row],[Year]],Data7[[#This Row],[Month]],Data7[[#This Row],[Day]])</f>
        <v>45545</v>
      </c>
    </row>
    <row r="1851" spans="1:25" x14ac:dyDescent="0.3">
      <c r="A1851" s="5">
        <v>45548.554129398151</v>
      </c>
      <c r="B1851" s="7" t="s">
        <v>34</v>
      </c>
      <c r="C1851" s="6" t="s">
        <v>2203</v>
      </c>
      <c r="D1851" s="7" t="s">
        <v>2221</v>
      </c>
      <c r="E1851" s="8">
        <v>3</v>
      </c>
      <c r="F1851" s="7" t="s">
        <v>68</v>
      </c>
      <c r="G1851" s="7" t="s">
        <v>68</v>
      </c>
      <c r="H1851" s="7" t="s">
        <v>1972</v>
      </c>
      <c r="I1851" s="7" t="s">
        <v>44</v>
      </c>
      <c r="J1851" s="19" t="str">
        <f>IFERROR(INDEX('Employee Info'!$C$3:$E$200,MATCH(Data7[[#This Row],[Name:]],'Employee Info'!$B$3:$B$200,0),MATCH(Data7[[#This Row],[Hours Type:]],'Employee Info'!$C$2:$E$2,0)),"")</f>
        <v/>
      </c>
      <c r="K1851" s="19" t="str">
        <f>IFERROR(INDEX('Employee Info'!$C$3:$J$200,MATCH(Data7[[#This Row],[Name:]],'Employee Info'!$B$3:$B$200,0),MATCH(Data7[[#Headers],[Truck]],'Employee Info'!$C$2:$J$2,0)),"")</f>
        <v/>
      </c>
      <c r="L1851" s="19" t="str">
        <f>IFERROR(INDEX('Employee Info'!$C$3:$J$200,MATCH(Data7[[#This Row],[Name:]],'Employee Info'!$B$3:$B$200,0),MATCH(Data7[[#Headers],[Phone]],'Employee Info'!$C$2:$J$2,0)),"")</f>
        <v/>
      </c>
      <c r="M1851" s="19" t="str">
        <f>IFERROR(INDEX('Employee Info'!$C$3:$J$200,MATCH(Data7[[#This Row],[Name:]],'Employee Info'!$B$3:$B$200,0),MATCH(Data7[[#Headers],[Tech]],'Employee Info'!$C$2:$J$2,0)),"")</f>
        <v/>
      </c>
      <c r="N1851" s="19" t="str">
        <f>IFERROR(INDEX('Employee Info'!$C$3:$J$200,MATCH(Data7[[#This Row],[Name:]],'Employee Info'!$B$3:$B$200,0),MATCH(Data7[[#Headers],[Other]],'Employee Info'!$C$2:$J$2,0)),"")</f>
        <v/>
      </c>
      <c r="O1851" s="19">
        <f>IFERROR((Data7[[#This Row],[Hours:]]*SUM(Data7[[#This Row],[Rate]:[Other]])),"")</f>
        <v>0</v>
      </c>
      <c r="P1851" s="7" t="str">
        <f>IF(Data7[[#This Row],[WO'#:]]="","Riley #","WO#")</f>
        <v>Riley #</v>
      </c>
      <c r="Q1851" s="7">
        <f>IFERROR(WEEKNUM(Data7[[#This Row],[Date:]]),"")</f>
        <v>37</v>
      </c>
      <c r="R1851" s="6">
        <f t="shared" si="84"/>
        <v>45543</v>
      </c>
      <c r="S1851" s="6">
        <f>Data7[[#This Row],[Week Start]]+7</f>
        <v>45550</v>
      </c>
      <c r="T1851" s="7" t="str">
        <f t="shared" si="85"/>
        <v>9/8/2024 - 9/15/2024</v>
      </c>
      <c r="U1851" s="7" t="str">
        <f t="shared" si="86"/>
        <v>Time Card</v>
      </c>
      <c r="V1851" s="8" t="str">
        <f>RIGHT(TEXT(Data7[[#This Row],[Date:]],"mmddyyyy"),4)</f>
        <v>2024</v>
      </c>
      <c r="W1851" s="8" t="str">
        <f>MID(TEXT(Data7[[#This Row],[Date:]],"mmddyyyy"),3,2)</f>
        <v>11</v>
      </c>
      <c r="X1851" s="8" t="str">
        <f>LEFT(TEXT(Data7[[#This Row],[Date:]],"mmddyyyy"),2)</f>
        <v>09</v>
      </c>
      <c r="Y1851" s="6">
        <f>DATE(Data7[[#This Row],[Year]],Data7[[#This Row],[Month]],Data7[[#This Row],[Day]])</f>
        <v>45546</v>
      </c>
    </row>
    <row r="1852" spans="1:25" x14ac:dyDescent="0.3">
      <c r="A1852" s="5">
        <v>45548.554650694445</v>
      </c>
      <c r="B1852" s="7" t="s">
        <v>34</v>
      </c>
      <c r="C1852" s="6" t="s">
        <v>2203</v>
      </c>
      <c r="D1852" s="7" t="s">
        <v>2213</v>
      </c>
      <c r="E1852" s="8">
        <v>5</v>
      </c>
      <c r="F1852" s="7">
        <v>7148628</v>
      </c>
      <c r="G1852" s="7" t="s">
        <v>68</v>
      </c>
      <c r="H1852" s="7" t="s">
        <v>756</v>
      </c>
      <c r="I1852" s="7" t="s">
        <v>44</v>
      </c>
      <c r="J1852" s="19" t="str">
        <f>IFERROR(INDEX('Employee Info'!$C$3:$E$200,MATCH(Data7[[#This Row],[Name:]],'Employee Info'!$B$3:$B$200,0),MATCH(Data7[[#This Row],[Hours Type:]],'Employee Info'!$C$2:$E$2,0)),"")</f>
        <v/>
      </c>
      <c r="K1852" s="19" t="str">
        <f>IFERROR(INDEX('Employee Info'!$C$3:$J$200,MATCH(Data7[[#This Row],[Name:]],'Employee Info'!$B$3:$B$200,0),MATCH(Data7[[#Headers],[Truck]],'Employee Info'!$C$2:$J$2,0)),"")</f>
        <v/>
      </c>
      <c r="L1852" s="19" t="str">
        <f>IFERROR(INDEX('Employee Info'!$C$3:$J$200,MATCH(Data7[[#This Row],[Name:]],'Employee Info'!$B$3:$B$200,0),MATCH(Data7[[#Headers],[Phone]],'Employee Info'!$C$2:$J$2,0)),"")</f>
        <v/>
      </c>
      <c r="M1852" s="19" t="str">
        <f>IFERROR(INDEX('Employee Info'!$C$3:$J$200,MATCH(Data7[[#This Row],[Name:]],'Employee Info'!$B$3:$B$200,0),MATCH(Data7[[#Headers],[Tech]],'Employee Info'!$C$2:$J$2,0)),"")</f>
        <v/>
      </c>
      <c r="N1852" s="19" t="str">
        <f>IFERROR(INDEX('Employee Info'!$C$3:$J$200,MATCH(Data7[[#This Row],[Name:]],'Employee Info'!$B$3:$B$200,0),MATCH(Data7[[#Headers],[Other]],'Employee Info'!$C$2:$J$2,0)),"")</f>
        <v/>
      </c>
      <c r="O1852" s="19">
        <f>IFERROR((Data7[[#This Row],[Hours:]]*SUM(Data7[[#This Row],[Rate]:[Other]])),"")</f>
        <v>0</v>
      </c>
      <c r="P1852" s="7" t="str">
        <f>IF(Data7[[#This Row],[WO'#:]]="","Riley #","WO#")</f>
        <v>WO#</v>
      </c>
      <c r="Q1852" s="7">
        <f>IFERROR(WEEKNUM(Data7[[#This Row],[Date:]]),"")</f>
        <v>37</v>
      </c>
      <c r="R1852" s="6">
        <f t="shared" si="84"/>
        <v>45543</v>
      </c>
      <c r="S1852" s="6">
        <f>Data7[[#This Row],[Week Start]]+7</f>
        <v>45550</v>
      </c>
      <c r="T1852" s="7" t="str">
        <f t="shared" si="85"/>
        <v>9/8/2024 - 9/15/2024</v>
      </c>
      <c r="U1852" s="7" t="str">
        <f t="shared" si="86"/>
        <v>Time Card</v>
      </c>
      <c r="V1852" s="8" t="str">
        <f>RIGHT(TEXT(Data7[[#This Row],[Date:]],"mmddyyyy"),4)</f>
        <v>2024</v>
      </c>
      <c r="W1852" s="8" t="str">
        <f>MID(TEXT(Data7[[#This Row],[Date:]],"mmddyyyy"),3,2)</f>
        <v>11</v>
      </c>
      <c r="X1852" s="8" t="str">
        <f>LEFT(TEXT(Data7[[#This Row],[Date:]],"mmddyyyy"),2)</f>
        <v>09</v>
      </c>
      <c r="Y1852" s="6">
        <f>DATE(Data7[[#This Row],[Year]],Data7[[#This Row],[Month]],Data7[[#This Row],[Day]])</f>
        <v>45546</v>
      </c>
    </row>
    <row r="1853" spans="1:25" x14ac:dyDescent="0.3">
      <c r="A1853" s="5">
        <v>45548.555402430553</v>
      </c>
      <c r="B1853" s="7" t="s">
        <v>35</v>
      </c>
      <c r="C1853" s="6" t="s">
        <v>2199</v>
      </c>
      <c r="D1853" s="7" t="s">
        <v>2226</v>
      </c>
      <c r="E1853" s="8">
        <v>8</v>
      </c>
      <c r="F1853" s="7" t="s">
        <v>68</v>
      </c>
      <c r="G1853" s="7" t="s">
        <v>68</v>
      </c>
      <c r="H1853" s="7" t="s">
        <v>2210</v>
      </c>
      <c r="I1853" s="7" t="s">
        <v>44</v>
      </c>
      <c r="J1853" s="19" t="str">
        <f>IFERROR(INDEX('Employee Info'!$C$3:$E$200,MATCH(Data7[[#This Row],[Name:]],'Employee Info'!$B$3:$B$200,0),MATCH(Data7[[#This Row],[Hours Type:]],'Employee Info'!$C$2:$E$2,0)),"")</f>
        <v/>
      </c>
      <c r="K1853" s="19" t="str">
        <f>IFERROR(INDEX('Employee Info'!$C$3:$J$200,MATCH(Data7[[#This Row],[Name:]],'Employee Info'!$B$3:$B$200,0),MATCH(Data7[[#Headers],[Truck]],'Employee Info'!$C$2:$J$2,0)),"")</f>
        <v/>
      </c>
      <c r="L1853" s="19" t="str">
        <f>IFERROR(INDEX('Employee Info'!$C$3:$J$200,MATCH(Data7[[#This Row],[Name:]],'Employee Info'!$B$3:$B$200,0),MATCH(Data7[[#Headers],[Phone]],'Employee Info'!$C$2:$J$2,0)),"")</f>
        <v/>
      </c>
      <c r="M1853" s="19" t="str">
        <f>IFERROR(INDEX('Employee Info'!$C$3:$J$200,MATCH(Data7[[#This Row],[Name:]],'Employee Info'!$B$3:$B$200,0),MATCH(Data7[[#Headers],[Tech]],'Employee Info'!$C$2:$J$2,0)),"")</f>
        <v/>
      </c>
      <c r="N1853" s="19" t="str">
        <f>IFERROR(INDEX('Employee Info'!$C$3:$J$200,MATCH(Data7[[#This Row],[Name:]],'Employee Info'!$B$3:$B$200,0),MATCH(Data7[[#Headers],[Other]],'Employee Info'!$C$2:$J$2,0)),"")</f>
        <v/>
      </c>
      <c r="O1853" s="19">
        <f>IFERROR((Data7[[#This Row],[Hours:]]*SUM(Data7[[#This Row],[Rate]:[Other]])),"")</f>
        <v>0</v>
      </c>
      <c r="P1853" s="7" t="str">
        <f>IF(Data7[[#This Row],[WO'#:]]="","Riley #","WO#")</f>
        <v>Riley #</v>
      </c>
      <c r="Q1853" s="7">
        <f>IFERROR(WEEKNUM(Data7[[#This Row],[Date:]]),"")</f>
        <v>37</v>
      </c>
      <c r="R1853" s="6">
        <f t="shared" si="84"/>
        <v>45543</v>
      </c>
      <c r="S1853" s="6">
        <f>Data7[[#This Row],[Week Start]]+7</f>
        <v>45550</v>
      </c>
      <c r="T1853" s="7" t="str">
        <f t="shared" si="85"/>
        <v>9/8/2024 - 9/15/2024</v>
      </c>
      <c r="U1853" s="7" t="str">
        <f t="shared" si="86"/>
        <v>Time Card</v>
      </c>
      <c r="V1853" s="8" t="str">
        <f>RIGHT(TEXT(Data7[[#This Row],[Date:]],"mmddyyyy"),4)</f>
        <v>2024</v>
      </c>
      <c r="W1853" s="8" t="str">
        <f>MID(TEXT(Data7[[#This Row],[Date:]],"mmddyyyy"),3,2)</f>
        <v>09</v>
      </c>
      <c r="X1853" s="8" t="str">
        <f>LEFT(TEXT(Data7[[#This Row],[Date:]],"mmddyyyy"),2)</f>
        <v>09</v>
      </c>
      <c r="Y1853" s="6">
        <f>DATE(Data7[[#This Row],[Year]],Data7[[#This Row],[Month]],Data7[[#This Row],[Day]])</f>
        <v>45544</v>
      </c>
    </row>
    <row r="1854" spans="1:25" x14ac:dyDescent="0.3">
      <c r="A1854" s="5">
        <v>45548.555473726854</v>
      </c>
      <c r="B1854" s="7" t="s">
        <v>35</v>
      </c>
      <c r="C1854" s="6" t="s">
        <v>2199</v>
      </c>
      <c r="D1854" s="7" t="s">
        <v>2226</v>
      </c>
      <c r="E1854" s="8">
        <v>2</v>
      </c>
      <c r="F1854" s="7" t="s">
        <v>68</v>
      </c>
      <c r="G1854" s="7" t="s">
        <v>68</v>
      </c>
      <c r="H1854" s="7" t="s">
        <v>2210</v>
      </c>
      <c r="I1854" s="7" t="s">
        <v>45</v>
      </c>
      <c r="J1854" s="19" t="str">
        <f>IFERROR(INDEX('Employee Info'!$C$3:$E$200,MATCH(Data7[[#This Row],[Name:]],'Employee Info'!$B$3:$B$200,0),MATCH(Data7[[#This Row],[Hours Type:]],'Employee Info'!$C$2:$E$2,0)),"")</f>
        <v/>
      </c>
      <c r="K1854" s="19" t="str">
        <f>IFERROR(INDEX('Employee Info'!$C$3:$J$200,MATCH(Data7[[#This Row],[Name:]],'Employee Info'!$B$3:$B$200,0),MATCH(Data7[[#Headers],[Truck]],'Employee Info'!$C$2:$J$2,0)),"")</f>
        <v/>
      </c>
      <c r="L1854" s="19" t="str">
        <f>IFERROR(INDEX('Employee Info'!$C$3:$J$200,MATCH(Data7[[#This Row],[Name:]],'Employee Info'!$B$3:$B$200,0),MATCH(Data7[[#Headers],[Phone]],'Employee Info'!$C$2:$J$2,0)),"")</f>
        <v/>
      </c>
      <c r="M1854" s="19" t="str">
        <f>IFERROR(INDEX('Employee Info'!$C$3:$J$200,MATCH(Data7[[#This Row],[Name:]],'Employee Info'!$B$3:$B$200,0),MATCH(Data7[[#Headers],[Tech]],'Employee Info'!$C$2:$J$2,0)),"")</f>
        <v/>
      </c>
      <c r="N1854" s="19" t="str">
        <f>IFERROR(INDEX('Employee Info'!$C$3:$J$200,MATCH(Data7[[#This Row],[Name:]],'Employee Info'!$B$3:$B$200,0),MATCH(Data7[[#Headers],[Other]],'Employee Info'!$C$2:$J$2,0)),"")</f>
        <v/>
      </c>
      <c r="O1854" s="19">
        <f>IFERROR((Data7[[#This Row],[Hours:]]*SUM(Data7[[#This Row],[Rate]:[Other]])),"")</f>
        <v>0</v>
      </c>
      <c r="P1854" s="7" t="str">
        <f>IF(Data7[[#This Row],[WO'#:]]="","Riley #","WO#")</f>
        <v>Riley #</v>
      </c>
      <c r="Q1854" s="7">
        <f>IFERROR(WEEKNUM(Data7[[#This Row],[Date:]]),"")</f>
        <v>37</v>
      </c>
      <c r="R1854" s="6">
        <f t="shared" si="84"/>
        <v>45543</v>
      </c>
      <c r="S1854" s="6">
        <f>Data7[[#This Row],[Week Start]]+7</f>
        <v>45550</v>
      </c>
      <c r="T1854" s="7" t="str">
        <f t="shared" si="85"/>
        <v>9/8/2024 - 9/15/2024</v>
      </c>
      <c r="U1854" s="7" t="str">
        <f t="shared" si="86"/>
        <v>Time Card</v>
      </c>
      <c r="V1854" s="8" t="str">
        <f>RIGHT(TEXT(Data7[[#This Row],[Date:]],"mmddyyyy"),4)</f>
        <v>2024</v>
      </c>
      <c r="W1854" s="8" t="str">
        <f>MID(TEXT(Data7[[#This Row],[Date:]],"mmddyyyy"),3,2)</f>
        <v>09</v>
      </c>
      <c r="X1854" s="8" t="str">
        <f>LEFT(TEXT(Data7[[#This Row],[Date:]],"mmddyyyy"),2)</f>
        <v>09</v>
      </c>
      <c r="Y1854" s="6">
        <f>DATE(Data7[[#This Row],[Year]],Data7[[#This Row],[Month]],Data7[[#This Row],[Day]])</f>
        <v>45544</v>
      </c>
    </row>
    <row r="1855" spans="1:25" x14ac:dyDescent="0.3">
      <c r="A1855" s="5">
        <v>45548.555964120373</v>
      </c>
      <c r="B1855" s="7" t="s">
        <v>35</v>
      </c>
      <c r="C1855" s="6" t="s">
        <v>2202</v>
      </c>
      <c r="D1855" s="7" t="s">
        <v>2227</v>
      </c>
      <c r="E1855" s="8">
        <v>2</v>
      </c>
      <c r="F1855" s="7" t="s">
        <v>68</v>
      </c>
      <c r="G1855" s="7" t="s">
        <v>68</v>
      </c>
      <c r="H1855" s="7" t="s">
        <v>2210</v>
      </c>
      <c r="I1855" s="7" t="s">
        <v>44</v>
      </c>
      <c r="J1855" s="19" t="str">
        <f>IFERROR(INDEX('Employee Info'!$C$3:$E$200,MATCH(Data7[[#This Row],[Name:]],'Employee Info'!$B$3:$B$200,0),MATCH(Data7[[#This Row],[Hours Type:]],'Employee Info'!$C$2:$E$2,0)),"")</f>
        <v/>
      </c>
      <c r="K1855" s="19" t="str">
        <f>IFERROR(INDEX('Employee Info'!$C$3:$J$200,MATCH(Data7[[#This Row],[Name:]],'Employee Info'!$B$3:$B$200,0),MATCH(Data7[[#Headers],[Truck]],'Employee Info'!$C$2:$J$2,0)),"")</f>
        <v/>
      </c>
      <c r="L1855" s="19" t="str">
        <f>IFERROR(INDEX('Employee Info'!$C$3:$J$200,MATCH(Data7[[#This Row],[Name:]],'Employee Info'!$B$3:$B$200,0),MATCH(Data7[[#Headers],[Phone]],'Employee Info'!$C$2:$J$2,0)),"")</f>
        <v/>
      </c>
      <c r="M1855" s="19" t="str">
        <f>IFERROR(INDEX('Employee Info'!$C$3:$J$200,MATCH(Data7[[#This Row],[Name:]],'Employee Info'!$B$3:$B$200,0),MATCH(Data7[[#Headers],[Tech]],'Employee Info'!$C$2:$J$2,0)),"")</f>
        <v/>
      </c>
      <c r="N1855" s="19" t="str">
        <f>IFERROR(INDEX('Employee Info'!$C$3:$J$200,MATCH(Data7[[#This Row],[Name:]],'Employee Info'!$B$3:$B$200,0),MATCH(Data7[[#Headers],[Other]],'Employee Info'!$C$2:$J$2,0)),"")</f>
        <v/>
      </c>
      <c r="O1855" s="19">
        <f>IFERROR((Data7[[#This Row],[Hours:]]*SUM(Data7[[#This Row],[Rate]:[Other]])),"")</f>
        <v>0</v>
      </c>
      <c r="P1855" s="7" t="str">
        <f>IF(Data7[[#This Row],[WO'#:]]="","Riley #","WO#")</f>
        <v>Riley #</v>
      </c>
      <c r="Q1855" s="7">
        <f>IFERROR(WEEKNUM(Data7[[#This Row],[Date:]]),"")</f>
        <v>37</v>
      </c>
      <c r="R1855" s="6">
        <f t="shared" si="84"/>
        <v>45543</v>
      </c>
      <c r="S1855" s="6">
        <f>Data7[[#This Row],[Week Start]]+7</f>
        <v>45550</v>
      </c>
      <c r="T1855" s="7" t="str">
        <f t="shared" si="85"/>
        <v>9/8/2024 - 9/15/2024</v>
      </c>
      <c r="U1855" s="7" t="str">
        <f t="shared" si="86"/>
        <v>Time Card</v>
      </c>
      <c r="V1855" s="8" t="str">
        <f>RIGHT(TEXT(Data7[[#This Row],[Date:]],"mmddyyyy"),4)</f>
        <v>2024</v>
      </c>
      <c r="W1855" s="8" t="str">
        <f>MID(TEXT(Data7[[#This Row],[Date:]],"mmddyyyy"),3,2)</f>
        <v>10</v>
      </c>
      <c r="X1855" s="8" t="str">
        <f>LEFT(TEXT(Data7[[#This Row],[Date:]],"mmddyyyy"),2)</f>
        <v>09</v>
      </c>
      <c r="Y1855" s="6">
        <f>DATE(Data7[[#This Row],[Year]],Data7[[#This Row],[Month]],Data7[[#This Row],[Day]])</f>
        <v>45545</v>
      </c>
    </row>
    <row r="1856" spans="1:25" x14ac:dyDescent="0.3">
      <c r="A1856" s="5">
        <v>45548.557153587964</v>
      </c>
      <c r="B1856" s="7" t="s">
        <v>35</v>
      </c>
      <c r="C1856" s="6" t="s">
        <v>2202</v>
      </c>
      <c r="D1856" s="7" t="s">
        <v>2228</v>
      </c>
      <c r="E1856" s="8">
        <v>2</v>
      </c>
      <c r="F1856" s="7" t="s">
        <v>68</v>
      </c>
      <c r="G1856" s="7" t="s">
        <v>68</v>
      </c>
      <c r="H1856" s="7" t="s">
        <v>2229</v>
      </c>
      <c r="I1856" s="7" t="s">
        <v>44</v>
      </c>
      <c r="J1856" s="19" t="str">
        <f>IFERROR(INDEX('Employee Info'!$C$3:$E$200,MATCH(Data7[[#This Row],[Name:]],'Employee Info'!$B$3:$B$200,0),MATCH(Data7[[#This Row],[Hours Type:]],'Employee Info'!$C$2:$E$2,0)),"")</f>
        <v/>
      </c>
      <c r="K1856" s="19" t="str">
        <f>IFERROR(INDEX('Employee Info'!$C$3:$J$200,MATCH(Data7[[#This Row],[Name:]],'Employee Info'!$B$3:$B$200,0),MATCH(Data7[[#Headers],[Truck]],'Employee Info'!$C$2:$J$2,0)),"")</f>
        <v/>
      </c>
      <c r="L1856" s="19" t="str">
        <f>IFERROR(INDEX('Employee Info'!$C$3:$J$200,MATCH(Data7[[#This Row],[Name:]],'Employee Info'!$B$3:$B$200,0),MATCH(Data7[[#Headers],[Phone]],'Employee Info'!$C$2:$J$2,0)),"")</f>
        <v/>
      </c>
      <c r="M1856" s="19" t="str">
        <f>IFERROR(INDEX('Employee Info'!$C$3:$J$200,MATCH(Data7[[#This Row],[Name:]],'Employee Info'!$B$3:$B$200,0),MATCH(Data7[[#Headers],[Tech]],'Employee Info'!$C$2:$J$2,0)),"")</f>
        <v/>
      </c>
      <c r="N1856" s="19" t="str">
        <f>IFERROR(INDEX('Employee Info'!$C$3:$J$200,MATCH(Data7[[#This Row],[Name:]],'Employee Info'!$B$3:$B$200,0),MATCH(Data7[[#Headers],[Other]],'Employee Info'!$C$2:$J$2,0)),"")</f>
        <v/>
      </c>
      <c r="O1856" s="19">
        <f>IFERROR((Data7[[#This Row],[Hours:]]*SUM(Data7[[#This Row],[Rate]:[Other]])),"")</f>
        <v>0</v>
      </c>
      <c r="P1856" s="7" t="str">
        <f>IF(Data7[[#This Row],[WO'#:]]="","Riley #","WO#")</f>
        <v>Riley #</v>
      </c>
      <c r="Q1856" s="7">
        <f>IFERROR(WEEKNUM(Data7[[#This Row],[Date:]]),"")</f>
        <v>37</v>
      </c>
      <c r="R1856" s="6">
        <f t="shared" si="84"/>
        <v>45543</v>
      </c>
      <c r="S1856" s="6">
        <f>Data7[[#This Row],[Week Start]]+7</f>
        <v>45550</v>
      </c>
      <c r="T1856" s="7" t="str">
        <f t="shared" si="85"/>
        <v>9/8/2024 - 9/15/2024</v>
      </c>
      <c r="U1856" s="7" t="str">
        <f t="shared" si="86"/>
        <v>Time Card</v>
      </c>
      <c r="V1856" s="8" t="str">
        <f>RIGHT(TEXT(Data7[[#This Row],[Date:]],"mmddyyyy"),4)</f>
        <v>2024</v>
      </c>
      <c r="W1856" s="8" t="str">
        <f>MID(TEXT(Data7[[#This Row],[Date:]],"mmddyyyy"),3,2)</f>
        <v>10</v>
      </c>
      <c r="X1856" s="8" t="str">
        <f>LEFT(TEXT(Data7[[#This Row],[Date:]],"mmddyyyy"),2)</f>
        <v>09</v>
      </c>
      <c r="Y1856" s="6">
        <f>DATE(Data7[[#This Row],[Year]],Data7[[#This Row],[Month]],Data7[[#This Row],[Day]])</f>
        <v>45545</v>
      </c>
    </row>
    <row r="1857" spans="1:25" x14ac:dyDescent="0.3">
      <c r="A1857" s="5">
        <v>45548.55962349537</v>
      </c>
      <c r="B1857" s="7" t="s">
        <v>35</v>
      </c>
      <c r="C1857" s="6" t="s">
        <v>2202</v>
      </c>
      <c r="D1857" s="7" t="s">
        <v>2230</v>
      </c>
      <c r="E1857" s="8">
        <v>1</v>
      </c>
      <c r="F1857" s="7" t="s">
        <v>68</v>
      </c>
      <c r="G1857" s="7" t="s">
        <v>68</v>
      </c>
      <c r="H1857" s="7" t="s">
        <v>491</v>
      </c>
      <c r="I1857" s="7" t="s">
        <v>44</v>
      </c>
      <c r="J1857" s="19" t="str">
        <f>IFERROR(INDEX('Employee Info'!$C$3:$E$200,MATCH(Data7[[#This Row],[Name:]],'Employee Info'!$B$3:$B$200,0),MATCH(Data7[[#This Row],[Hours Type:]],'Employee Info'!$C$2:$E$2,0)),"")</f>
        <v/>
      </c>
      <c r="K1857" s="19" t="str">
        <f>IFERROR(INDEX('Employee Info'!$C$3:$J$200,MATCH(Data7[[#This Row],[Name:]],'Employee Info'!$B$3:$B$200,0),MATCH(Data7[[#Headers],[Truck]],'Employee Info'!$C$2:$J$2,0)),"")</f>
        <v/>
      </c>
      <c r="L1857" s="19" t="str">
        <f>IFERROR(INDEX('Employee Info'!$C$3:$J$200,MATCH(Data7[[#This Row],[Name:]],'Employee Info'!$B$3:$B$200,0),MATCH(Data7[[#Headers],[Phone]],'Employee Info'!$C$2:$J$2,0)),"")</f>
        <v/>
      </c>
      <c r="M1857" s="19" t="str">
        <f>IFERROR(INDEX('Employee Info'!$C$3:$J$200,MATCH(Data7[[#This Row],[Name:]],'Employee Info'!$B$3:$B$200,0),MATCH(Data7[[#Headers],[Tech]],'Employee Info'!$C$2:$J$2,0)),"")</f>
        <v/>
      </c>
      <c r="N1857" s="19" t="str">
        <f>IFERROR(INDEX('Employee Info'!$C$3:$J$200,MATCH(Data7[[#This Row],[Name:]],'Employee Info'!$B$3:$B$200,0),MATCH(Data7[[#Headers],[Other]],'Employee Info'!$C$2:$J$2,0)),"")</f>
        <v/>
      </c>
      <c r="O1857" s="19">
        <f>IFERROR((Data7[[#This Row],[Hours:]]*SUM(Data7[[#This Row],[Rate]:[Other]])),"")</f>
        <v>0</v>
      </c>
      <c r="P1857" s="7" t="str">
        <f>IF(Data7[[#This Row],[WO'#:]]="","Riley #","WO#")</f>
        <v>Riley #</v>
      </c>
      <c r="Q1857" s="7">
        <f>IFERROR(WEEKNUM(Data7[[#This Row],[Date:]]),"")</f>
        <v>37</v>
      </c>
      <c r="R1857" s="6">
        <f t="shared" si="84"/>
        <v>45543</v>
      </c>
      <c r="S1857" s="6">
        <f>Data7[[#This Row],[Week Start]]+7</f>
        <v>45550</v>
      </c>
      <c r="T1857" s="7" t="str">
        <f t="shared" si="85"/>
        <v>9/8/2024 - 9/15/2024</v>
      </c>
      <c r="U1857" s="7" t="str">
        <f t="shared" si="86"/>
        <v>Time Card</v>
      </c>
      <c r="V1857" s="8" t="str">
        <f>RIGHT(TEXT(Data7[[#This Row],[Date:]],"mmddyyyy"),4)</f>
        <v>2024</v>
      </c>
      <c r="W1857" s="8" t="str">
        <f>MID(TEXT(Data7[[#This Row],[Date:]],"mmddyyyy"),3,2)</f>
        <v>10</v>
      </c>
      <c r="X1857" s="8" t="str">
        <f>LEFT(TEXT(Data7[[#This Row],[Date:]],"mmddyyyy"),2)</f>
        <v>09</v>
      </c>
      <c r="Y1857" s="6">
        <f>DATE(Data7[[#This Row],[Year]],Data7[[#This Row],[Month]],Data7[[#This Row],[Day]])</f>
        <v>45545</v>
      </c>
    </row>
    <row r="1858" spans="1:25" x14ac:dyDescent="0.3">
      <c r="A1858" s="5">
        <v>45548.559856944441</v>
      </c>
      <c r="B1858" s="7" t="s">
        <v>35</v>
      </c>
      <c r="C1858" s="6" t="s">
        <v>2202</v>
      </c>
      <c r="D1858" s="7" t="s">
        <v>2230</v>
      </c>
      <c r="E1858" s="8">
        <v>2</v>
      </c>
      <c r="F1858" s="7" t="s">
        <v>68</v>
      </c>
      <c r="G1858" s="7" t="s">
        <v>68</v>
      </c>
      <c r="H1858" s="7" t="s">
        <v>826</v>
      </c>
      <c r="I1858" s="7" t="s">
        <v>44</v>
      </c>
      <c r="J1858" s="19" t="str">
        <f>IFERROR(INDEX('Employee Info'!$C$3:$E$200,MATCH(Data7[[#This Row],[Name:]],'Employee Info'!$B$3:$B$200,0),MATCH(Data7[[#This Row],[Hours Type:]],'Employee Info'!$C$2:$E$2,0)),"")</f>
        <v/>
      </c>
      <c r="K1858" s="19" t="str">
        <f>IFERROR(INDEX('Employee Info'!$C$3:$J$200,MATCH(Data7[[#This Row],[Name:]],'Employee Info'!$B$3:$B$200,0),MATCH(Data7[[#Headers],[Truck]],'Employee Info'!$C$2:$J$2,0)),"")</f>
        <v/>
      </c>
      <c r="L1858" s="19" t="str">
        <f>IFERROR(INDEX('Employee Info'!$C$3:$J$200,MATCH(Data7[[#This Row],[Name:]],'Employee Info'!$B$3:$B$200,0),MATCH(Data7[[#Headers],[Phone]],'Employee Info'!$C$2:$J$2,0)),"")</f>
        <v/>
      </c>
      <c r="M1858" s="19" t="str">
        <f>IFERROR(INDEX('Employee Info'!$C$3:$J$200,MATCH(Data7[[#This Row],[Name:]],'Employee Info'!$B$3:$B$200,0),MATCH(Data7[[#Headers],[Tech]],'Employee Info'!$C$2:$J$2,0)),"")</f>
        <v/>
      </c>
      <c r="N1858" s="19" t="str">
        <f>IFERROR(INDEX('Employee Info'!$C$3:$J$200,MATCH(Data7[[#This Row],[Name:]],'Employee Info'!$B$3:$B$200,0),MATCH(Data7[[#Headers],[Other]],'Employee Info'!$C$2:$J$2,0)),"")</f>
        <v/>
      </c>
      <c r="O1858" s="19">
        <f>IFERROR((Data7[[#This Row],[Hours:]]*SUM(Data7[[#This Row],[Rate]:[Other]])),"")</f>
        <v>0</v>
      </c>
      <c r="P1858" s="7" t="str">
        <f>IF(Data7[[#This Row],[WO'#:]]="","Riley #","WO#")</f>
        <v>Riley #</v>
      </c>
      <c r="Q1858" s="7">
        <f>IFERROR(WEEKNUM(Data7[[#This Row],[Date:]]),"")</f>
        <v>37</v>
      </c>
      <c r="R1858" s="6">
        <f t="shared" ref="R1858:R1894" si="87">DATE(RIGHT(TEXT(C1858,"mm/dd/yyyy"),4),1,1)+(Q1858-1)*7-(WEEKDAY(DATE(RIGHT(TEXT(C1858,"mm/dd/yyyy"),4),1,1)))+1</f>
        <v>45543</v>
      </c>
      <c r="S1858" s="6">
        <f>Data7[[#This Row],[Week Start]]+7</f>
        <v>45550</v>
      </c>
      <c r="T1858" s="7" t="str">
        <f t="shared" ref="T1858:T1894" si="88">IFERROR(TEXT(R1858, "m/d/yyyy") &amp; " - " &amp; TEXT(S1858, "m/d/yyyy"),"")</f>
        <v>9/8/2024 - 9/15/2024</v>
      </c>
      <c r="U1858" s="7" t="str">
        <f t="shared" ref="U1858:U1894" si="89">"Time Card"</f>
        <v>Time Card</v>
      </c>
      <c r="V1858" s="8" t="str">
        <f>RIGHT(TEXT(Data7[[#This Row],[Date:]],"mmddyyyy"),4)</f>
        <v>2024</v>
      </c>
      <c r="W1858" s="8" t="str">
        <f>MID(TEXT(Data7[[#This Row],[Date:]],"mmddyyyy"),3,2)</f>
        <v>10</v>
      </c>
      <c r="X1858" s="8" t="str">
        <f>LEFT(TEXT(Data7[[#This Row],[Date:]],"mmddyyyy"),2)</f>
        <v>09</v>
      </c>
      <c r="Y1858" s="6">
        <f>DATE(Data7[[#This Row],[Year]],Data7[[#This Row],[Month]],Data7[[#This Row],[Day]])</f>
        <v>45545</v>
      </c>
    </row>
    <row r="1859" spans="1:25" x14ac:dyDescent="0.3">
      <c r="A1859" s="5">
        <v>45548.560015625</v>
      </c>
      <c r="B1859" s="7" t="s">
        <v>35</v>
      </c>
      <c r="C1859" s="6" t="s">
        <v>2202</v>
      </c>
      <c r="D1859" s="7" t="s">
        <v>2230</v>
      </c>
      <c r="E1859" s="8">
        <v>1</v>
      </c>
      <c r="F1859" s="7" t="s">
        <v>68</v>
      </c>
      <c r="G1859" s="7" t="s">
        <v>68</v>
      </c>
      <c r="H1859" s="7" t="s">
        <v>380</v>
      </c>
      <c r="I1859" s="7" t="s">
        <v>44</v>
      </c>
      <c r="J1859" s="19" t="str">
        <f>IFERROR(INDEX('Employee Info'!$C$3:$E$200,MATCH(Data7[[#This Row],[Name:]],'Employee Info'!$B$3:$B$200,0),MATCH(Data7[[#This Row],[Hours Type:]],'Employee Info'!$C$2:$E$2,0)),"")</f>
        <v/>
      </c>
      <c r="K1859" s="19" t="str">
        <f>IFERROR(INDEX('Employee Info'!$C$3:$J$200,MATCH(Data7[[#This Row],[Name:]],'Employee Info'!$B$3:$B$200,0),MATCH(Data7[[#Headers],[Truck]],'Employee Info'!$C$2:$J$2,0)),"")</f>
        <v/>
      </c>
      <c r="L1859" s="19" t="str">
        <f>IFERROR(INDEX('Employee Info'!$C$3:$J$200,MATCH(Data7[[#This Row],[Name:]],'Employee Info'!$B$3:$B$200,0),MATCH(Data7[[#Headers],[Phone]],'Employee Info'!$C$2:$J$2,0)),"")</f>
        <v/>
      </c>
      <c r="M1859" s="19" t="str">
        <f>IFERROR(INDEX('Employee Info'!$C$3:$J$200,MATCH(Data7[[#This Row],[Name:]],'Employee Info'!$B$3:$B$200,0),MATCH(Data7[[#Headers],[Tech]],'Employee Info'!$C$2:$J$2,0)),"")</f>
        <v/>
      </c>
      <c r="N1859" s="19" t="str">
        <f>IFERROR(INDEX('Employee Info'!$C$3:$J$200,MATCH(Data7[[#This Row],[Name:]],'Employee Info'!$B$3:$B$200,0),MATCH(Data7[[#Headers],[Other]],'Employee Info'!$C$2:$J$2,0)),"")</f>
        <v/>
      </c>
      <c r="O1859" s="19">
        <f>IFERROR((Data7[[#This Row],[Hours:]]*SUM(Data7[[#This Row],[Rate]:[Other]])),"")</f>
        <v>0</v>
      </c>
      <c r="P1859" s="7" t="str">
        <f>IF(Data7[[#This Row],[WO'#:]]="","Riley #","WO#")</f>
        <v>Riley #</v>
      </c>
      <c r="Q1859" s="7">
        <f>IFERROR(WEEKNUM(Data7[[#This Row],[Date:]]),"")</f>
        <v>37</v>
      </c>
      <c r="R1859" s="6">
        <f t="shared" si="87"/>
        <v>45543</v>
      </c>
      <c r="S1859" s="6">
        <f>Data7[[#This Row],[Week Start]]+7</f>
        <v>45550</v>
      </c>
      <c r="T1859" s="7" t="str">
        <f t="shared" si="88"/>
        <v>9/8/2024 - 9/15/2024</v>
      </c>
      <c r="U1859" s="7" t="str">
        <f t="shared" si="89"/>
        <v>Time Card</v>
      </c>
      <c r="V1859" s="8" t="str">
        <f>RIGHT(TEXT(Data7[[#This Row],[Date:]],"mmddyyyy"),4)</f>
        <v>2024</v>
      </c>
      <c r="W1859" s="8" t="str">
        <f>MID(TEXT(Data7[[#This Row],[Date:]],"mmddyyyy"),3,2)</f>
        <v>10</v>
      </c>
      <c r="X1859" s="8" t="str">
        <f>LEFT(TEXT(Data7[[#This Row],[Date:]],"mmddyyyy"),2)</f>
        <v>09</v>
      </c>
      <c r="Y1859" s="6">
        <f>DATE(Data7[[#This Row],[Year]],Data7[[#This Row],[Month]],Data7[[#This Row],[Day]])</f>
        <v>45545</v>
      </c>
    </row>
    <row r="1860" spans="1:25" x14ac:dyDescent="0.3">
      <c r="A1860" s="5">
        <v>45548.560627430554</v>
      </c>
      <c r="B1860" s="7" t="s">
        <v>35</v>
      </c>
      <c r="C1860" s="6" t="s">
        <v>2203</v>
      </c>
      <c r="D1860" s="7" t="s">
        <v>2231</v>
      </c>
      <c r="E1860" s="8">
        <v>8</v>
      </c>
      <c r="F1860" s="7" t="s">
        <v>68</v>
      </c>
      <c r="G1860" s="7" t="s">
        <v>68</v>
      </c>
      <c r="H1860" s="7" t="s">
        <v>2232</v>
      </c>
      <c r="I1860" s="7" t="s">
        <v>44</v>
      </c>
      <c r="J1860" s="19" t="str">
        <f>IFERROR(INDEX('Employee Info'!$C$3:$E$200,MATCH(Data7[[#This Row],[Name:]],'Employee Info'!$B$3:$B$200,0),MATCH(Data7[[#This Row],[Hours Type:]],'Employee Info'!$C$2:$E$2,0)),"")</f>
        <v/>
      </c>
      <c r="K1860" s="19" t="str">
        <f>IFERROR(INDEX('Employee Info'!$C$3:$J$200,MATCH(Data7[[#This Row],[Name:]],'Employee Info'!$B$3:$B$200,0),MATCH(Data7[[#Headers],[Truck]],'Employee Info'!$C$2:$J$2,0)),"")</f>
        <v/>
      </c>
      <c r="L1860" s="19" t="str">
        <f>IFERROR(INDEX('Employee Info'!$C$3:$J$200,MATCH(Data7[[#This Row],[Name:]],'Employee Info'!$B$3:$B$200,0),MATCH(Data7[[#Headers],[Phone]],'Employee Info'!$C$2:$J$2,0)),"")</f>
        <v/>
      </c>
      <c r="M1860" s="19" t="str">
        <f>IFERROR(INDEX('Employee Info'!$C$3:$J$200,MATCH(Data7[[#This Row],[Name:]],'Employee Info'!$B$3:$B$200,0),MATCH(Data7[[#Headers],[Tech]],'Employee Info'!$C$2:$J$2,0)),"")</f>
        <v/>
      </c>
      <c r="N1860" s="19" t="str">
        <f>IFERROR(INDEX('Employee Info'!$C$3:$J$200,MATCH(Data7[[#This Row],[Name:]],'Employee Info'!$B$3:$B$200,0),MATCH(Data7[[#Headers],[Other]],'Employee Info'!$C$2:$J$2,0)),"")</f>
        <v/>
      </c>
      <c r="O1860" s="19">
        <f>IFERROR((Data7[[#This Row],[Hours:]]*SUM(Data7[[#This Row],[Rate]:[Other]])),"")</f>
        <v>0</v>
      </c>
      <c r="P1860" s="7" t="str">
        <f>IF(Data7[[#This Row],[WO'#:]]="","Riley #","WO#")</f>
        <v>Riley #</v>
      </c>
      <c r="Q1860" s="7">
        <f>IFERROR(WEEKNUM(Data7[[#This Row],[Date:]]),"")</f>
        <v>37</v>
      </c>
      <c r="R1860" s="6">
        <f t="shared" si="87"/>
        <v>45543</v>
      </c>
      <c r="S1860" s="6">
        <f>Data7[[#This Row],[Week Start]]+7</f>
        <v>45550</v>
      </c>
      <c r="T1860" s="7" t="str">
        <f t="shared" si="88"/>
        <v>9/8/2024 - 9/15/2024</v>
      </c>
      <c r="U1860" s="7" t="str">
        <f t="shared" si="89"/>
        <v>Time Card</v>
      </c>
      <c r="V1860" s="8" t="str">
        <f>RIGHT(TEXT(Data7[[#This Row],[Date:]],"mmddyyyy"),4)</f>
        <v>2024</v>
      </c>
      <c r="W1860" s="8" t="str">
        <f>MID(TEXT(Data7[[#This Row],[Date:]],"mmddyyyy"),3,2)</f>
        <v>11</v>
      </c>
      <c r="X1860" s="8" t="str">
        <f>LEFT(TEXT(Data7[[#This Row],[Date:]],"mmddyyyy"),2)</f>
        <v>09</v>
      </c>
      <c r="Y1860" s="6">
        <f>DATE(Data7[[#This Row],[Year]],Data7[[#This Row],[Month]],Data7[[#This Row],[Day]])</f>
        <v>45546</v>
      </c>
    </row>
    <row r="1861" spans="1:25" x14ac:dyDescent="0.3">
      <c r="A1861" s="5">
        <v>45548.560995138891</v>
      </c>
      <c r="B1861" s="7" t="s">
        <v>35</v>
      </c>
      <c r="C1861" s="6" t="s">
        <v>2204</v>
      </c>
      <c r="D1861" s="7" t="s">
        <v>2233</v>
      </c>
      <c r="E1861" s="8">
        <v>8</v>
      </c>
      <c r="F1861" s="7" t="s">
        <v>68</v>
      </c>
      <c r="G1861" s="7" t="s">
        <v>68</v>
      </c>
      <c r="H1861" s="7" t="s">
        <v>2234</v>
      </c>
      <c r="I1861" s="7" t="s">
        <v>44</v>
      </c>
      <c r="J1861" s="19" t="str">
        <f>IFERROR(INDEX('Employee Info'!$C$3:$E$200,MATCH(Data7[[#This Row],[Name:]],'Employee Info'!$B$3:$B$200,0),MATCH(Data7[[#This Row],[Hours Type:]],'Employee Info'!$C$2:$E$2,0)),"")</f>
        <v/>
      </c>
      <c r="K1861" s="19" t="str">
        <f>IFERROR(INDEX('Employee Info'!$C$3:$J$200,MATCH(Data7[[#This Row],[Name:]],'Employee Info'!$B$3:$B$200,0),MATCH(Data7[[#Headers],[Truck]],'Employee Info'!$C$2:$J$2,0)),"")</f>
        <v/>
      </c>
      <c r="L1861" s="19" t="str">
        <f>IFERROR(INDEX('Employee Info'!$C$3:$J$200,MATCH(Data7[[#This Row],[Name:]],'Employee Info'!$B$3:$B$200,0),MATCH(Data7[[#Headers],[Phone]],'Employee Info'!$C$2:$J$2,0)),"")</f>
        <v/>
      </c>
      <c r="M1861" s="19" t="str">
        <f>IFERROR(INDEX('Employee Info'!$C$3:$J$200,MATCH(Data7[[#This Row],[Name:]],'Employee Info'!$B$3:$B$200,0),MATCH(Data7[[#Headers],[Tech]],'Employee Info'!$C$2:$J$2,0)),"")</f>
        <v/>
      </c>
      <c r="N1861" s="19" t="str">
        <f>IFERROR(INDEX('Employee Info'!$C$3:$J$200,MATCH(Data7[[#This Row],[Name:]],'Employee Info'!$B$3:$B$200,0),MATCH(Data7[[#Headers],[Other]],'Employee Info'!$C$2:$J$2,0)),"")</f>
        <v/>
      </c>
      <c r="O1861" s="19">
        <f>IFERROR((Data7[[#This Row],[Hours:]]*SUM(Data7[[#This Row],[Rate]:[Other]])),"")</f>
        <v>0</v>
      </c>
      <c r="P1861" s="7" t="str">
        <f>IF(Data7[[#This Row],[WO'#:]]="","Riley #","WO#")</f>
        <v>Riley #</v>
      </c>
      <c r="Q1861" s="7">
        <f>IFERROR(WEEKNUM(Data7[[#This Row],[Date:]]),"")</f>
        <v>37</v>
      </c>
      <c r="R1861" s="6">
        <f t="shared" si="87"/>
        <v>45543</v>
      </c>
      <c r="S1861" s="6">
        <f>Data7[[#This Row],[Week Start]]+7</f>
        <v>45550</v>
      </c>
      <c r="T1861" s="7" t="str">
        <f t="shared" si="88"/>
        <v>9/8/2024 - 9/15/2024</v>
      </c>
      <c r="U1861" s="7" t="str">
        <f t="shared" si="89"/>
        <v>Time Card</v>
      </c>
      <c r="V1861" s="8" t="str">
        <f>RIGHT(TEXT(Data7[[#This Row],[Date:]],"mmddyyyy"),4)</f>
        <v>2024</v>
      </c>
      <c r="W1861" s="8" t="str">
        <f>MID(TEXT(Data7[[#This Row],[Date:]],"mmddyyyy"),3,2)</f>
        <v>12</v>
      </c>
      <c r="X1861" s="8" t="str">
        <f>LEFT(TEXT(Data7[[#This Row],[Date:]],"mmddyyyy"),2)</f>
        <v>09</v>
      </c>
      <c r="Y1861" s="6">
        <f>DATE(Data7[[#This Row],[Year]],Data7[[#This Row],[Month]],Data7[[#This Row],[Day]])</f>
        <v>45547</v>
      </c>
    </row>
    <row r="1862" spans="1:25" x14ac:dyDescent="0.3">
      <c r="A1862" s="5">
        <v>45548.561208796295</v>
      </c>
      <c r="B1862" s="7" t="s">
        <v>35</v>
      </c>
      <c r="C1862" s="6" t="s">
        <v>2206</v>
      </c>
      <c r="D1862" s="7" t="s">
        <v>2233</v>
      </c>
      <c r="E1862" s="8">
        <v>2</v>
      </c>
      <c r="F1862" s="7" t="s">
        <v>68</v>
      </c>
      <c r="G1862" s="7" t="s">
        <v>68</v>
      </c>
      <c r="H1862" s="7" t="s">
        <v>2234</v>
      </c>
      <c r="I1862" s="7" t="s">
        <v>44</v>
      </c>
      <c r="J1862" s="19" t="str">
        <f>IFERROR(INDEX('Employee Info'!$C$3:$E$200,MATCH(Data7[[#This Row],[Name:]],'Employee Info'!$B$3:$B$200,0),MATCH(Data7[[#This Row],[Hours Type:]],'Employee Info'!$C$2:$E$2,0)),"")</f>
        <v/>
      </c>
      <c r="K1862" s="19" t="str">
        <f>IFERROR(INDEX('Employee Info'!$C$3:$J$200,MATCH(Data7[[#This Row],[Name:]],'Employee Info'!$B$3:$B$200,0),MATCH(Data7[[#Headers],[Truck]],'Employee Info'!$C$2:$J$2,0)),"")</f>
        <v/>
      </c>
      <c r="L1862" s="19" t="str">
        <f>IFERROR(INDEX('Employee Info'!$C$3:$J$200,MATCH(Data7[[#This Row],[Name:]],'Employee Info'!$B$3:$B$200,0),MATCH(Data7[[#Headers],[Phone]],'Employee Info'!$C$2:$J$2,0)),"")</f>
        <v/>
      </c>
      <c r="M1862" s="19" t="str">
        <f>IFERROR(INDEX('Employee Info'!$C$3:$J$200,MATCH(Data7[[#This Row],[Name:]],'Employee Info'!$B$3:$B$200,0),MATCH(Data7[[#Headers],[Tech]],'Employee Info'!$C$2:$J$2,0)),"")</f>
        <v/>
      </c>
      <c r="N1862" s="19" t="str">
        <f>IFERROR(INDEX('Employee Info'!$C$3:$J$200,MATCH(Data7[[#This Row],[Name:]],'Employee Info'!$B$3:$B$200,0),MATCH(Data7[[#Headers],[Other]],'Employee Info'!$C$2:$J$2,0)),"")</f>
        <v/>
      </c>
      <c r="O1862" s="19">
        <f>IFERROR((Data7[[#This Row],[Hours:]]*SUM(Data7[[#This Row],[Rate]:[Other]])),"")</f>
        <v>0</v>
      </c>
      <c r="P1862" s="7" t="str">
        <f>IF(Data7[[#This Row],[WO'#:]]="","Riley #","WO#")</f>
        <v>Riley #</v>
      </c>
      <c r="Q1862" s="7">
        <f>IFERROR(WEEKNUM(Data7[[#This Row],[Date:]]),"")</f>
        <v>37</v>
      </c>
      <c r="R1862" s="6">
        <f t="shared" si="87"/>
        <v>45543</v>
      </c>
      <c r="S1862" s="6">
        <f>Data7[[#This Row],[Week Start]]+7</f>
        <v>45550</v>
      </c>
      <c r="T1862" s="7" t="str">
        <f t="shared" si="88"/>
        <v>9/8/2024 - 9/15/2024</v>
      </c>
      <c r="U1862" s="7" t="str">
        <f t="shared" si="89"/>
        <v>Time Card</v>
      </c>
      <c r="V1862" s="8" t="str">
        <f>RIGHT(TEXT(Data7[[#This Row],[Date:]],"mmddyyyy"),4)</f>
        <v>2024</v>
      </c>
      <c r="W1862" s="8" t="str">
        <f>MID(TEXT(Data7[[#This Row],[Date:]],"mmddyyyy"),3,2)</f>
        <v>13</v>
      </c>
      <c r="X1862" s="8" t="str">
        <f>LEFT(TEXT(Data7[[#This Row],[Date:]],"mmddyyyy"),2)</f>
        <v>09</v>
      </c>
      <c r="Y1862" s="6">
        <f>DATE(Data7[[#This Row],[Year]],Data7[[#This Row],[Month]],Data7[[#This Row],[Day]])</f>
        <v>45548</v>
      </c>
    </row>
    <row r="1863" spans="1:25" x14ac:dyDescent="0.3">
      <c r="A1863" s="5">
        <v>45548.563069328702</v>
      </c>
      <c r="B1863" s="7" t="s">
        <v>35</v>
      </c>
      <c r="C1863" s="6" t="s">
        <v>2206</v>
      </c>
      <c r="D1863" s="7" t="s">
        <v>2235</v>
      </c>
      <c r="E1863" s="8">
        <v>6</v>
      </c>
      <c r="F1863" s="7">
        <v>7144296</v>
      </c>
      <c r="G1863" s="7" t="s">
        <v>68</v>
      </c>
      <c r="H1863" s="7" t="s">
        <v>756</v>
      </c>
      <c r="I1863" s="7" t="s">
        <v>44</v>
      </c>
      <c r="J1863" s="19" t="str">
        <f>IFERROR(INDEX('Employee Info'!$C$3:$E$200,MATCH(Data7[[#This Row],[Name:]],'Employee Info'!$B$3:$B$200,0),MATCH(Data7[[#This Row],[Hours Type:]],'Employee Info'!$C$2:$E$2,0)),"")</f>
        <v/>
      </c>
      <c r="K1863" s="19" t="str">
        <f>IFERROR(INDEX('Employee Info'!$C$3:$J$200,MATCH(Data7[[#This Row],[Name:]],'Employee Info'!$B$3:$B$200,0),MATCH(Data7[[#Headers],[Truck]],'Employee Info'!$C$2:$J$2,0)),"")</f>
        <v/>
      </c>
      <c r="L1863" s="19" t="str">
        <f>IFERROR(INDEX('Employee Info'!$C$3:$J$200,MATCH(Data7[[#This Row],[Name:]],'Employee Info'!$B$3:$B$200,0),MATCH(Data7[[#Headers],[Phone]],'Employee Info'!$C$2:$J$2,0)),"")</f>
        <v/>
      </c>
      <c r="M1863" s="19" t="str">
        <f>IFERROR(INDEX('Employee Info'!$C$3:$J$200,MATCH(Data7[[#This Row],[Name:]],'Employee Info'!$B$3:$B$200,0),MATCH(Data7[[#Headers],[Tech]],'Employee Info'!$C$2:$J$2,0)),"")</f>
        <v/>
      </c>
      <c r="N1863" s="19" t="str">
        <f>IFERROR(INDEX('Employee Info'!$C$3:$J$200,MATCH(Data7[[#This Row],[Name:]],'Employee Info'!$B$3:$B$200,0),MATCH(Data7[[#Headers],[Other]],'Employee Info'!$C$2:$J$2,0)),"")</f>
        <v/>
      </c>
      <c r="O1863" s="19">
        <f>IFERROR((Data7[[#This Row],[Hours:]]*SUM(Data7[[#This Row],[Rate]:[Other]])),"")</f>
        <v>0</v>
      </c>
      <c r="P1863" s="7" t="str">
        <f>IF(Data7[[#This Row],[WO'#:]]="","Riley #","WO#")</f>
        <v>WO#</v>
      </c>
      <c r="Q1863" s="7">
        <f>IFERROR(WEEKNUM(Data7[[#This Row],[Date:]]),"")</f>
        <v>37</v>
      </c>
      <c r="R1863" s="6">
        <f t="shared" si="87"/>
        <v>45543</v>
      </c>
      <c r="S1863" s="6">
        <f>Data7[[#This Row],[Week Start]]+7</f>
        <v>45550</v>
      </c>
      <c r="T1863" s="7" t="str">
        <f t="shared" si="88"/>
        <v>9/8/2024 - 9/15/2024</v>
      </c>
      <c r="U1863" s="7" t="str">
        <f t="shared" si="89"/>
        <v>Time Card</v>
      </c>
      <c r="V1863" s="8" t="str">
        <f>RIGHT(TEXT(Data7[[#This Row],[Date:]],"mmddyyyy"),4)</f>
        <v>2024</v>
      </c>
      <c r="W1863" s="8" t="str">
        <f>MID(TEXT(Data7[[#This Row],[Date:]],"mmddyyyy"),3,2)</f>
        <v>13</v>
      </c>
      <c r="X1863" s="8" t="str">
        <f>LEFT(TEXT(Data7[[#This Row],[Date:]],"mmddyyyy"),2)</f>
        <v>09</v>
      </c>
      <c r="Y1863" s="6">
        <f>DATE(Data7[[#This Row],[Year]],Data7[[#This Row],[Month]],Data7[[#This Row],[Day]])</f>
        <v>45548</v>
      </c>
    </row>
    <row r="1864" spans="1:25" x14ac:dyDescent="0.3">
      <c r="A1864" s="5">
        <v>45548.592740624998</v>
      </c>
      <c r="B1864" s="7" t="s">
        <v>66</v>
      </c>
      <c r="C1864" s="6" t="s">
        <v>2199</v>
      </c>
      <c r="D1864" s="7" t="s">
        <v>2236</v>
      </c>
      <c r="E1864" s="8">
        <v>4</v>
      </c>
      <c r="F1864" s="7" t="s">
        <v>68</v>
      </c>
      <c r="G1864" s="7" t="s">
        <v>68</v>
      </c>
      <c r="H1864" s="7" t="s">
        <v>2201</v>
      </c>
      <c r="I1864" s="7" t="s">
        <v>44</v>
      </c>
      <c r="J1864" s="19" t="str">
        <f>IFERROR(INDEX('Employee Info'!$C$3:$E$200,MATCH(Data7[[#This Row],[Name:]],'Employee Info'!$B$3:$B$200,0),MATCH(Data7[[#This Row],[Hours Type:]],'Employee Info'!$C$2:$E$2,0)),"")</f>
        <v/>
      </c>
      <c r="K1864" s="19" t="str">
        <f>IFERROR(INDEX('Employee Info'!$C$3:$J$200,MATCH(Data7[[#This Row],[Name:]],'Employee Info'!$B$3:$B$200,0),MATCH(Data7[[#Headers],[Truck]],'Employee Info'!$C$2:$J$2,0)),"")</f>
        <v/>
      </c>
      <c r="L1864" s="19" t="str">
        <f>IFERROR(INDEX('Employee Info'!$C$3:$J$200,MATCH(Data7[[#This Row],[Name:]],'Employee Info'!$B$3:$B$200,0),MATCH(Data7[[#Headers],[Phone]],'Employee Info'!$C$2:$J$2,0)),"")</f>
        <v/>
      </c>
      <c r="M1864" s="19" t="str">
        <f>IFERROR(INDEX('Employee Info'!$C$3:$J$200,MATCH(Data7[[#This Row],[Name:]],'Employee Info'!$B$3:$B$200,0),MATCH(Data7[[#Headers],[Tech]],'Employee Info'!$C$2:$J$2,0)),"")</f>
        <v/>
      </c>
      <c r="N1864" s="19" t="str">
        <f>IFERROR(INDEX('Employee Info'!$C$3:$J$200,MATCH(Data7[[#This Row],[Name:]],'Employee Info'!$B$3:$B$200,0),MATCH(Data7[[#Headers],[Other]],'Employee Info'!$C$2:$J$2,0)),"")</f>
        <v/>
      </c>
      <c r="O1864" s="19">
        <f>IFERROR((Data7[[#This Row],[Hours:]]*SUM(Data7[[#This Row],[Rate]:[Other]])),"")</f>
        <v>0</v>
      </c>
      <c r="P1864" s="7" t="str">
        <f>IF(Data7[[#This Row],[WO'#:]]="","Riley #","WO#")</f>
        <v>Riley #</v>
      </c>
      <c r="Q1864" s="7">
        <f>IFERROR(WEEKNUM(Data7[[#This Row],[Date:]]),"")</f>
        <v>37</v>
      </c>
      <c r="R1864" s="6">
        <f t="shared" si="87"/>
        <v>45543</v>
      </c>
      <c r="S1864" s="6">
        <f>Data7[[#This Row],[Week Start]]+7</f>
        <v>45550</v>
      </c>
      <c r="T1864" s="7" t="str">
        <f t="shared" si="88"/>
        <v>9/8/2024 - 9/15/2024</v>
      </c>
      <c r="U1864" s="7" t="str">
        <f t="shared" si="89"/>
        <v>Time Card</v>
      </c>
      <c r="V1864" s="8" t="str">
        <f>RIGHT(TEXT(Data7[[#This Row],[Date:]],"mmddyyyy"),4)</f>
        <v>2024</v>
      </c>
      <c r="W1864" s="8" t="str">
        <f>MID(TEXT(Data7[[#This Row],[Date:]],"mmddyyyy"),3,2)</f>
        <v>09</v>
      </c>
      <c r="X1864" s="8" t="str">
        <f>LEFT(TEXT(Data7[[#This Row],[Date:]],"mmddyyyy"),2)</f>
        <v>09</v>
      </c>
      <c r="Y1864" s="6">
        <f>DATE(Data7[[#This Row],[Year]],Data7[[#This Row],[Month]],Data7[[#This Row],[Day]])</f>
        <v>45544</v>
      </c>
    </row>
    <row r="1865" spans="1:25" x14ac:dyDescent="0.3">
      <c r="A1865" s="5">
        <v>45548.593135185183</v>
      </c>
      <c r="B1865" s="7" t="s">
        <v>66</v>
      </c>
      <c r="C1865" s="6" t="s">
        <v>2202</v>
      </c>
      <c r="D1865" s="7" t="s">
        <v>2237</v>
      </c>
      <c r="E1865" s="8">
        <v>1</v>
      </c>
      <c r="F1865" s="7" t="s">
        <v>68</v>
      </c>
      <c r="G1865" s="7" t="s">
        <v>68</v>
      </c>
      <c r="H1865" s="7" t="s">
        <v>2201</v>
      </c>
      <c r="I1865" s="7" t="s">
        <v>44</v>
      </c>
      <c r="J1865" s="19" t="str">
        <f>IFERROR(INDEX('Employee Info'!$C$3:$E$200,MATCH(Data7[[#This Row],[Name:]],'Employee Info'!$B$3:$B$200,0),MATCH(Data7[[#This Row],[Hours Type:]],'Employee Info'!$C$2:$E$2,0)),"")</f>
        <v/>
      </c>
      <c r="K1865" s="19" t="str">
        <f>IFERROR(INDEX('Employee Info'!$C$3:$J$200,MATCH(Data7[[#This Row],[Name:]],'Employee Info'!$B$3:$B$200,0),MATCH(Data7[[#Headers],[Truck]],'Employee Info'!$C$2:$J$2,0)),"")</f>
        <v/>
      </c>
      <c r="L1865" s="19" t="str">
        <f>IFERROR(INDEX('Employee Info'!$C$3:$J$200,MATCH(Data7[[#This Row],[Name:]],'Employee Info'!$B$3:$B$200,0),MATCH(Data7[[#Headers],[Phone]],'Employee Info'!$C$2:$J$2,0)),"")</f>
        <v/>
      </c>
      <c r="M1865" s="19" t="str">
        <f>IFERROR(INDEX('Employee Info'!$C$3:$J$200,MATCH(Data7[[#This Row],[Name:]],'Employee Info'!$B$3:$B$200,0),MATCH(Data7[[#Headers],[Tech]],'Employee Info'!$C$2:$J$2,0)),"")</f>
        <v/>
      </c>
      <c r="N1865" s="19" t="str">
        <f>IFERROR(INDEX('Employee Info'!$C$3:$J$200,MATCH(Data7[[#This Row],[Name:]],'Employee Info'!$B$3:$B$200,0),MATCH(Data7[[#Headers],[Other]],'Employee Info'!$C$2:$J$2,0)),"")</f>
        <v/>
      </c>
      <c r="O1865" s="19">
        <f>IFERROR((Data7[[#This Row],[Hours:]]*SUM(Data7[[#This Row],[Rate]:[Other]])),"")</f>
        <v>0</v>
      </c>
      <c r="P1865" s="7" t="str">
        <f>IF(Data7[[#This Row],[WO'#:]]="","Riley #","WO#")</f>
        <v>Riley #</v>
      </c>
      <c r="Q1865" s="7">
        <f>IFERROR(WEEKNUM(Data7[[#This Row],[Date:]]),"")</f>
        <v>37</v>
      </c>
      <c r="R1865" s="6">
        <f t="shared" si="87"/>
        <v>45543</v>
      </c>
      <c r="S1865" s="6">
        <f>Data7[[#This Row],[Week Start]]+7</f>
        <v>45550</v>
      </c>
      <c r="T1865" s="7" t="str">
        <f t="shared" si="88"/>
        <v>9/8/2024 - 9/15/2024</v>
      </c>
      <c r="U1865" s="7" t="str">
        <f t="shared" si="89"/>
        <v>Time Card</v>
      </c>
      <c r="V1865" s="8" t="str">
        <f>RIGHT(TEXT(Data7[[#This Row],[Date:]],"mmddyyyy"),4)</f>
        <v>2024</v>
      </c>
      <c r="W1865" s="8" t="str">
        <f>MID(TEXT(Data7[[#This Row],[Date:]],"mmddyyyy"),3,2)</f>
        <v>10</v>
      </c>
      <c r="X1865" s="8" t="str">
        <f>LEFT(TEXT(Data7[[#This Row],[Date:]],"mmddyyyy"),2)</f>
        <v>09</v>
      </c>
      <c r="Y1865" s="6">
        <f>DATE(Data7[[#This Row],[Year]],Data7[[#This Row],[Month]],Data7[[#This Row],[Day]])</f>
        <v>45545</v>
      </c>
    </row>
    <row r="1866" spans="1:25" x14ac:dyDescent="0.3">
      <c r="A1866" s="5">
        <v>45548.593153819442</v>
      </c>
      <c r="B1866" s="7" t="s">
        <v>66</v>
      </c>
      <c r="C1866" s="6" t="s">
        <v>2202</v>
      </c>
      <c r="D1866" s="7" t="s">
        <v>2237</v>
      </c>
      <c r="E1866" s="8">
        <v>1</v>
      </c>
      <c r="F1866" s="7" t="s">
        <v>68</v>
      </c>
      <c r="G1866" s="7" t="s">
        <v>68</v>
      </c>
      <c r="H1866" s="7" t="s">
        <v>2201</v>
      </c>
      <c r="I1866" s="7" t="s">
        <v>44</v>
      </c>
      <c r="J1866" s="19" t="str">
        <f>IFERROR(INDEX('Employee Info'!$C$3:$E$200,MATCH(Data7[[#This Row],[Name:]],'Employee Info'!$B$3:$B$200,0),MATCH(Data7[[#This Row],[Hours Type:]],'Employee Info'!$C$2:$E$2,0)),"")</f>
        <v/>
      </c>
      <c r="K1866" s="19" t="str">
        <f>IFERROR(INDEX('Employee Info'!$C$3:$J$200,MATCH(Data7[[#This Row],[Name:]],'Employee Info'!$B$3:$B$200,0),MATCH(Data7[[#Headers],[Truck]],'Employee Info'!$C$2:$J$2,0)),"")</f>
        <v/>
      </c>
      <c r="L1866" s="19" t="str">
        <f>IFERROR(INDEX('Employee Info'!$C$3:$J$200,MATCH(Data7[[#This Row],[Name:]],'Employee Info'!$B$3:$B$200,0),MATCH(Data7[[#Headers],[Phone]],'Employee Info'!$C$2:$J$2,0)),"")</f>
        <v/>
      </c>
      <c r="M1866" s="19" t="str">
        <f>IFERROR(INDEX('Employee Info'!$C$3:$J$200,MATCH(Data7[[#This Row],[Name:]],'Employee Info'!$B$3:$B$200,0),MATCH(Data7[[#Headers],[Tech]],'Employee Info'!$C$2:$J$2,0)),"")</f>
        <v/>
      </c>
      <c r="N1866" s="19" t="str">
        <f>IFERROR(INDEX('Employee Info'!$C$3:$J$200,MATCH(Data7[[#This Row],[Name:]],'Employee Info'!$B$3:$B$200,0),MATCH(Data7[[#Headers],[Other]],'Employee Info'!$C$2:$J$2,0)),"")</f>
        <v/>
      </c>
      <c r="O1866" s="19">
        <f>IFERROR((Data7[[#This Row],[Hours:]]*SUM(Data7[[#This Row],[Rate]:[Other]])),"")</f>
        <v>0</v>
      </c>
      <c r="P1866" s="7" t="str">
        <f>IF(Data7[[#This Row],[WO'#:]]="","Riley #","WO#")</f>
        <v>Riley #</v>
      </c>
      <c r="Q1866" s="7">
        <f>IFERROR(WEEKNUM(Data7[[#This Row],[Date:]]),"")</f>
        <v>37</v>
      </c>
      <c r="R1866" s="6">
        <f t="shared" si="87"/>
        <v>45543</v>
      </c>
      <c r="S1866" s="6">
        <f>Data7[[#This Row],[Week Start]]+7</f>
        <v>45550</v>
      </c>
      <c r="T1866" s="7" t="str">
        <f t="shared" si="88"/>
        <v>9/8/2024 - 9/15/2024</v>
      </c>
      <c r="U1866" s="7" t="str">
        <f t="shared" si="89"/>
        <v>Time Card</v>
      </c>
      <c r="V1866" s="8" t="str">
        <f>RIGHT(TEXT(Data7[[#This Row],[Date:]],"mmddyyyy"),4)</f>
        <v>2024</v>
      </c>
      <c r="W1866" s="8" t="str">
        <f>MID(TEXT(Data7[[#This Row],[Date:]],"mmddyyyy"),3,2)</f>
        <v>10</v>
      </c>
      <c r="X1866" s="8" t="str">
        <f>LEFT(TEXT(Data7[[#This Row],[Date:]],"mmddyyyy"),2)</f>
        <v>09</v>
      </c>
      <c r="Y1866" s="6">
        <f>DATE(Data7[[#This Row],[Year]],Data7[[#This Row],[Month]],Data7[[#This Row],[Day]])</f>
        <v>45545</v>
      </c>
    </row>
    <row r="1867" spans="1:25" x14ac:dyDescent="0.3">
      <c r="A1867" s="5">
        <v>45548.593233680556</v>
      </c>
      <c r="B1867" s="7" t="s">
        <v>66</v>
      </c>
      <c r="C1867" s="6" t="s">
        <v>2203</v>
      </c>
      <c r="D1867" s="7" t="s">
        <v>2237</v>
      </c>
      <c r="E1867" s="8">
        <v>1</v>
      </c>
      <c r="F1867" s="7" t="s">
        <v>68</v>
      </c>
      <c r="G1867" s="7" t="s">
        <v>68</v>
      </c>
      <c r="H1867" s="7" t="s">
        <v>2201</v>
      </c>
      <c r="I1867" s="7" t="s">
        <v>44</v>
      </c>
      <c r="J1867" s="19" t="str">
        <f>IFERROR(INDEX('Employee Info'!$C$3:$E$200,MATCH(Data7[[#This Row],[Name:]],'Employee Info'!$B$3:$B$200,0),MATCH(Data7[[#This Row],[Hours Type:]],'Employee Info'!$C$2:$E$2,0)),"")</f>
        <v/>
      </c>
      <c r="K1867" s="19" t="str">
        <f>IFERROR(INDEX('Employee Info'!$C$3:$J$200,MATCH(Data7[[#This Row],[Name:]],'Employee Info'!$B$3:$B$200,0),MATCH(Data7[[#Headers],[Truck]],'Employee Info'!$C$2:$J$2,0)),"")</f>
        <v/>
      </c>
      <c r="L1867" s="19" t="str">
        <f>IFERROR(INDEX('Employee Info'!$C$3:$J$200,MATCH(Data7[[#This Row],[Name:]],'Employee Info'!$B$3:$B$200,0),MATCH(Data7[[#Headers],[Phone]],'Employee Info'!$C$2:$J$2,0)),"")</f>
        <v/>
      </c>
      <c r="M1867" s="19" t="str">
        <f>IFERROR(INDEX('Employee Info'!$C$3:$J$200,MATCH(Data7[[#This Row],[Name:]],'Employee Info'!$B$3:$B$200,0),MATCH(Data7[[#Headers],[Tech]],'Employee Info'!$C$2:$J$2,0)),"")</f>
        <v/>
      </c>
      <c r="N1867" s="19" t="str">
        <f>IFERROR(INDEX('Employee Info'!$C$3:$J$200,MATCH(Data7[[#This Row],[Name:]],'Employee Info'!$B$3:$B$200,0),MATCH(Data7[[#Headers],[Other]],'Employee Info'!$C$2:$J$2,0)),"")</f>
        <v/>
      </c>
      <c r="O1867" s="19">
        <f>IFERROR((Data7[[#This Row],[Hours:]]*SUM(Data7[[#This Row],[Rate]:[Other]])),"")</f>
        <v>0</v>
      </c>
      <c r="P1867" s="7" t="str">
        <f>IF(Data7[[#This Row],[WO'#:]]="","Riley #","WO#")</f>
        <v>Riley #</v>
      </c>
      <c r="Q1867" s="7">
        <f>IFERROR(WEEKNUM(Data7[[#This Row],[Date:]]),"")</f>
        <v>37</v>
      </c>
      <c r="R1867" s="6">
        <f t="shared" si="87"/>
        <v>45543</v>
      </c>
      <c r="S1867" s="6">
        <f>Data7[[#This Row],[Week Start]]+7</f>
        <v>45550</v>
      </c>
      <c r="T1867" s="7" t="str">
        <f t="shared" si="88"/>
        <v>9/8/2024 - 9/15/2024</v>
      </c>
      <c r="U1867" s="7" t="str">
        <f t="shared" si="89"/>
        <v>Time Card</v>
      </c>
      <c r="V1867" s="8" t="str">
        <f>RIGHT(TEXT(Data7[[#This Row],[Date:]],"mmddyyyy"),4)</f>
        <v>2024</v>
      </c>
      <c r="W1867" s="8" t="str">
        <f>MID(TEXT(Data7[[#This Row],[Date:]],"mmddyyyy"),3,2)</f>
        <v>11</v>
      </c>
      <c r="X1867" s="8" t="str">
        <f>LEFT(TEXT(Data7[[#This Row],[Date:]],"mmddyyyy"),2)</f>
        <v>09</v>
      </c>
      <c r="Y1867" s="6">
        <f>DATE(Data7[[#This Row],[Year]],Data7[[#This Row],[Month]],Data7[[#This Row],[Day]])</f>
        <v>45546</v>
      </c>
    </row>
    <row r="1868" spans="1:25" x14ac:dyDescent="0.3">
      <c r="A1868" s="5">
        <v>45548.593280324072</v>
      </c>
      <c r="B1868" s="7" t="s">
        <v>66</v>
      </c>
      <c r="C1868" s="6" t="s">
        <v>2204</v>
      </c>
      <c r="D1868" s="7" t="s">
        <v>2237</v>
      </c>
      <c r="E1868" s="8">
        <v>1</v>
      </c>
      <c r="F1868" s="7" t="s">
        <v>68</v>
      </c>
      <c r="G1868" s="7" t="s">
        <v>68</v>
      </c>
      <c r="H1868" s="7" t="s">
        <v>2201</v>
      </c>
      <c r="I1868" s="7" t="s">
        <v>44</v>
      </c>
      <c r="J1868" s="19" t="str">
        <f>IFERROR(INDEX('Employee Info'!$C$3:$E$200,MATCH(Data7[[#This Row],[Name:]],'Employee Info'!$B$3:$B$200,0),MATCH(Data7[[#This Row],[Hours Type:]],'Employee Info'!$C$2:$E$2,0)),"")</f>
        <v/>
      </c>
      <c r="K1868" s="19" t="str">
        <f>IFERROR(INDEX('Employee Info'!$C$3:$J$200,MATCH(Data7[[#This Row],[Name:]],'Employee Info'!$B$3:$B$200,0),MATCH(Data7[[#Headers],[Truck]],'Employee Info'!$C$2:$J$2,0)),"")</f>
        <v/>
      </c>
      <c r="L1868" s="19" t="str">
        <f>IFERROR(INDEX('Employee Info'!$C$3:$J$200,MATCH(Data7[[#This Row],[Name:]],'Employee Info'!$B$3:$B$200,0),MATCH(Data7[[#Headers],[Phone]],'Employee Info'!$C$2:$J$2,0)),"")</f>
        <v/>
      </c>
      <c r="M1868" s="19" t="str">
        <f>IFERROR(INDEX('Employee Info'!$C$3:$J$200,MATCH(Data7[[#This Row],[Name:]],'Employee Info'!$B$3:$B$200,0),MATCH(Data7[[#Headers],[Tech]],'Employee Info'!$C$2:$J$2,0)),"")</f>
        <v/>
      </c>
      <c r="N1868" s="19" t="str">
        <f>IFERROR(INDEX('Employee Info'!$C$3:$J$200,MATCH(Data7[[#This Row],[Name:]],'Employee Info'!$B$3:$B$200,0),MATCH(Data7[[#Headers],[Other]],'Employee Info'!$C$2:$J$2,0)),"")</f>
        <v/>
      </c>
      <c r="O1868" s="19">
        <f>IFERROR((Data7[[#This Row],[Hours:]]*SUM(Data7[[#This Row],[Rate]:[Other]])),"")</f>
        <v>0</v>
      </c>
      <c r="P1868" s="7" t="str">
        <f>IF(Data7[[#This Row],[WO'#:]]="","Riley #","WO#")</f>
        <v>Riley #</v>
      </c>
      <c r="Q1868" s="7">
        <f>IFERROR(WEEKNUM(Data7[[#This Row],[Date:]]),"")</f>
        <v>37</v>
      </c>
      <c r="R1868" s="6">
        <f t="shared" si="87"/>
        <v>45543</v>
      </c>
      <c r="S1868" s="6">
        <f>Data7[[#This Row],[Week Start]]+7</f>
        <v>45550</v>
      </c>
      <c r="T1868" s="7" t="str">
        <f t="shared" si="88"/>
        <v>9/8/2024 - 9/15/2024</v>
      </c>
      <c r="U1868" s="7" t="str">
        <f t="shared" si="89"/>
        <v>Time Card</v>
      </c>
      <c r="V1868" s="8" t="str">
        <f>RIGHT(TEXT(Data7[[#This Row],[Date:]],"mmddyyyy"),4)</f>
        <v>2024</v>
      </c>
      <c r="W1868" s="8" t="str">
        <f>MID(TEXT(Data7[[#This Row],[Date:]],"mmddyyyy"),3,2)</f>
        <v>12</v>
      </c>
      <c r="X1868" s="8" t="str">
        <f>LEFT(TEXT(Data7[[#This Row],[Date:]],"mmddyyyy"),2)</f>
        <v>09</v>
      </c>
      <c r="Y1868" s="6">
        <f>DATE(Data7[[#This Row],[Year]],Data7[[#This Row],[Month]],Data7[[#This Row],[Day]])</f>
        <v>45547</v>
      </c>
    </row>
    <row r="1869" spans="1:25" x14ac:dyDescent="0.3">
      <c r="A1869" s="5">
        <v>45548.593335185185</v>
      </c>
      <c r="B1869" s="7" t="s">
        <v>66</v>
      </c>
      <c r="C1869" s="6" t="s">
        <v>2206</v>
      </c>
      <c r="D1869" s="7" t="s">
        <v>2237</v>
      </c>
      <c r="E1869" s="8">
        <v>1</v>
      </c>
      <c r="F1869" s="7" t="s">
        <v>68</v>
      </c>
      <c r="G1869" s="7" t="s">
        <v>68</v>
      </c>
      <c r="H1869" s="7" t="s">
        <v>2201</v>
      </c>
      <c r="I1869" s="7" t="s">
        <v>44</v>
      </c>
      <c r="J1869" s="19" t="str">
        <f>IFERROR(INDEX('Employee Info'!$C$3:$E$200,MATCH(Data7[[#This Row],[Name:]],'Employee Info'!$B$3:$B$200,0),MATCH(Data7[[#This Row],[Hours Type:]],'Employee Info'!$C$2:$E$2,0)),"")</f>
        <v/>
      </c>
      <c r="K1869" s="19" t="str">
        <f>IFERROR(INDEX('Employee Info'!$C$3:$J$200,MATCH(Data7[[#This Row],[Name:]],'Employee Info'!$B$3:$B$200,0),MATCH(Data7[[#Headers],[Truck]],'Employee Info'!$C$2:$J$2,0)),"")</f>
        <v/>
      </c>
      <c r="L1869" s="19" t="str">
        <f>IFERROR(INDEX('Employee Info'!$C$3:$J$200,MATCH(Data7[[#This Row],[Name:]],'Employee Info'!$B$3:$B$200,0),MATCH(Data7[[#Headers],[Phone]],'Employee Info'!$C$2:$J$2,0)),"")</f>
        <v/>
      </c>
      <c r="M1869" s="19" t="str">
        <f>IFERROR(INDEX('Employee Info'!$C$3:$J$200,MATCH(Data7[[#This Row],[Name:]],'Employee Info'!$B$3:$B$200,0),MATCH(Data7[[#Headers],[Tech]],'Employee Info'!$C$2:$J$2,0)),"")</f>
        <v/>
      </c>
      <c r="N1869" s="19" t="str">
        <f>IFERROR(INDEX('Employee Info'!$C$3:$J$200,MATCH(Data7[[#This Row],[Name:]],'Employee Info'!$B$3:$B$200,0),MATCH(Data7[[#Headers],[Other]],'Employee Info'!$C$2:$J$2,0)),"")</f>
        <v/>
      </c>
      <c r="O1869" s="19">
        <f>IFERROR((Data7[[#This Row],[Hours:]]*SUM(Data7[[#This Row],[Rate]:[Other]])),"")</f>
        <v>0</v>
      </c>
      <c r="P1869" s="7" t="str">
        <f>IF(Data7[[#This Row],[WO'#:]]="","Riley #","WO#")</f>
        <v>Riley #</v>
      </c>
      <c r="Q1869" s="7">
        <f>IFERROR(WEEKNUM(Data7[[#This Row],[Date:]]),"")</f>
        <v>37</v>
      </c>
      <c r="R1869" s="6">
        <f t="shared" si="87"/>
        <v>45543</v>
      </c>
      <c r="S1869" s="6">
        <f>Data7[[#This Row],[Week Start]]+7</f>
        <v>45550</v>
      </c>
      <c r="T1869" s="7" t="str">
        <f t="shared" si="88"/>
        <v>9/8/2024 - 9/15/2024</v>
      </c>
      <c r="U1869" s="7" t="str">
        <f t="shared" si="89"/>
        <v>Time Card</v>
      </c>
      <c r="V1869" s="8" t="str">
        <f>RIGHT(TEXT(Data7[[#This Row],[Date:]],"mmddyyyy"),4)</f>
        <v>2024</v>
      </c>
      <c r="W1869" s="8" t="str">
        <f>MID(TEXT(Data7[[#This Row],[Date:]],"mmddyyyy"),3,2)</f>
        <v>13</v>
      </c>
      <c r="X1869" s="8" t="str">
        <f>LEFT(TEXT(Data7[[#This Row],[Date:]],"mmddyyyy"),2)</f>
        <v>09</v>
      </c>
      <c r="Y1869" s="6">
        <f>DATE(Data7[[#This Row],[Year]],Data7[[#This Row],[Month]],Data7[[#This Row],[Day]])</f>
        <v>45548</v>
      </c>
    </row>
    <row r="1870" spans="1:25" x14ac:dyDescent="0.3">
      <c r="A1870" s="5">
        <v>45548.595071759257</v>
      </c>
      <c r="B1870" s="7" t="s">
        <v>66</v>
      </c>
      <c r="C1870" s="6" t="s">
        <v>2206</v>
      </c>
      <c r="D1870" s="7" t="s">
        <v>2222</v>
      </c>
      <c r="E1870" s="8">
        <v>1</v>
      </c>
      <c r="F1870" s="7">
        <v>7148628</v>
      </c>
      <c r="G1870" s="7" t="s">
        <v>68</v>
      </c>
      <c r="H1870" s="7" t="s">
        <v>756</v>
      </c>
      <c r="I1870" s="7" t="s">
        <v>44</v>
      </c>
      <c r="J1870" s="19" t="str">
        <f>IFERROR(INDEX('Employee Info'!$C$3:$E$200,MATCH(Data7[[#This Row],[Name:]],'Employee Info'!$B$3:$B$200,0),MATCH(Data7[[#This Row],[Hours Type:]],'Employee Info'!$C$2:$E$2,0)),"")</f>
        <v/>
      </c>
      <c r="K1870" s="19" t="str">
        <f>IFERROR(INDEX('Employee Info'!$C$3:$J$200,MATCH(Data7[[#This Row],[Name:]],'Employee Info'!$B$3:$B$200,0),MATCH(Data7[[#Headers],[Truck]],'Employee Info'!$C$2:$J$2,0)),"")</f>
        <v/>
      </c>
      <c r="L1870" s="19" t="str">
        <f>IFERROR(INDEX('Employee Info'!$C$3:$J$200,MATCH(Data7[[#This Row],[Name:]],'Employee Info'!$B$3:$B$200,0),MATCH(Data7[[#Headers],[Phone]],'Employee Info'!$C$2:$J$2,0)),"")</f>
        <v/>
      </c>
      <c r="M1870" s="19" t="str">
        <f>IFERROR(INDEX('Employee Info'!$C$3:$J$200,MATCH(Data7[[#This Row],[Name:]],'Employee Info'!$B$3:$B$200,0),MATCH(Data7[[#Headers],[Tech]],'Employee Info'!$C$2:$J$2,0)),"")</f>
        <v/>
      </c>
      <c r="N1870" s="19" t="str">
        <f>IFERROR(INDEX('Employee Info'!$C$3:$J$200,MATCH(Data7[[#This Row],[Name:]],'Employee Info'!$B$3:$B$200,0),MATCH(Data7[[#Headers],[Other]],'Employee Info'!$C$2:$J$2,0)),"")</f>
        <v/>
      </c>
      <c r="O1870" s="19">
        <f>IFERROR((Data7[[#This Row],[Hours:]]*SUM(Data7[[#This Row],[Rate]:[Other]])),"")</f>
        <v>0</v>
      </c>
      <c r="P1870" s="7" t="str">
        <f>IF(Data7[[#This Row],[WO'#:]]="","Riley #","WO#")</f>
        <v>WO#</v>
      </c>
      <c r="Q1870" s="7">
        <f>IFERROR(WEEKNUM(Data7[[#This Row],[Date:]]),"")</f>
        <v>37</v>
      </c>
      <c r="R1870" s="6">
        <f t="shared" si="87"/>
        <v>45543</v>
      </c>
      <c r="S1870" s="6">
        <f>Data7[[#This Row],[Week Start]]+7</f>
        <v>45550</v>
      </c>
      <c r="T1870" s="7" t="str">
        <f t="shared" si="88"/>
        <v>9/8/2024 - 9/15/2024</v>
      </c>
      <c r="U1870" s="7" t="str">
        <f t="shared" si="89"/>
        <v>Time Card</v>
      </c>
      <c r="V1870" s="8" t="str">
        <f>RIGHT(TEXT(Data7[[#This Row],[Date:]],"mmddyyyy"),4)</f>
        <v>2024</v>
      </c>
      <c r="W1870" s="8" t="str">
        <f>MID(TEXT(Data7[[#This Row],[Date:]],"mmddyyyy"),3,2)</f>
        <v>13</v>
      </c>
      <c r="X1870" s="8" t="str">
        <f>LEFT(TEXT(Data7[[#This Row],[Date:]],"mmddyyyy"),2)</f>
        <v>09</v>
      </c>
      <c r="Y1870" s="6">
        <f>DATE(Data7[[#This Row],[Year]],Data7[[#This Row],[Month]],Data7[[#This Row],[Day]])</f>
        <v>45548</v>
      </c>
    </row>
    <row r="1871" spans="1:25" x14ac:dyDescent="0.3">
      <c r="A1871" s="5">
        <v>45548.595104629632</v>
      </c>
      <c r="B1871" s="7" t="s">
        <v>66</v>
      </c>
      <c r="C1871" s="6" t="s">
        <v>2204</v>
      </c>
      <c r="D1871" s="7" t="s">
        <v>2222</v>
      </c>
      <c r="E1871" s="8">
        <v>1</v>
      </c>
      <c r="F1871" s="7">
        <v>7148628</v>
      </c>
      <c r="G1871" s="7" t="s">
        <v>68</v>
      </c>
      <c r="H1871" s="7" t="s">
        <v>756</v>
      </c>
      <c r="I1871" s="7" t="s">
        <v>44</v>
      </c>
      <c r="J1871" s="19" t="str">
        <f>IFERROR(INDEX('Employee Info'!$C$3:$E$200,MATCH(Data7[[#This Row],[Name:]],'Employee Info'!$B$3:$B$200,0),MATCH(Data7[[#This Row],[Hours Type:]],'Employee Info'!$C$2:$E$2,0)),"")</f>
        <v/>
      </c>
      <c r="K1871" s="19" t="str">
        <f>IFERROR(INDEX('Employee Info'!$C$3:$J$200,MATCH(Data7[[#This Row],[Name:]],'Employee Info'!$B$3:$B$200,0),MATCH(Data7[[#Headers],[Truck]],'Employee Info'!$C$2:$J$2,0)),"")</f>
        <v/>
      </c>
      <c r="L1871" s="19" t="str">
        <f>IFERROR(INDEX('Employee Info'!$C$3:$J$200,MATCH(Data7[[#This Row],[Name:]],'Employee Info'!$B$3:$B$200,0),MATCH(Data7[[#Headers],[Phone]],'Employee Info'!$C$2:$J$2,0)),"")</f>
        <v/>
      </c>
      <c r="M1871" s="19" t="str">
        <f>IFERROR(INDEX('Employee Info'!$C$3:$J$200,MATCH(Data7[[#This Row],[Name:]],'Employee Info'!$B$3:$B$200,0),MATCH(Data7[[#Headers],[Tech]],'Employee Info'!$C$2:$J$2,0)),"")</f>
        <v/>
      </c>
      <c r="N1871" s="19" t="str">
        <f>IFERROR(INDEX('Employee Info'!$C$3:$J$200,MATCH(Data7[[#This Row],[Name:]],'Employee Info'!$B$3:$B$200,0),MATCH(Data7[[#Headers],[Other]],'Employee Info'!$C$2:$J$2,0)),"")</f>
        <v/>
      </c>
      <c r="O1871" s="19">
        <f>IFERROR((Data7[[#This Row],[Hours:]]*SUM(Data7[[#This Row],[Rate]:[Other]])),"")</f>
        <v>0</v>
      </c>
      <c r="P1871" s="7" t="str">
        <f>IF(Data7[[#This Row],[WO'#:]]="","Riley #","WO#")</f>
        <v>WO#</v>
      </c>
      <c r="Q1871" s="7">
        <f>IFERROR(WEEKNUM(Data7[[#This Row],[Date:]]),"")</f>
        <v>37</v>
      </c>
      <c r="R1871" s="6">
        <f t="shared" si="87"/>
        <v>45543</v>
      </c>
      <c r="S1871" s="6">
        <f>Data7[[#This Row],[Week Start]]+7</f>
        <v>45550</v>
      </c>
      <c r="T1871" s="7" t="str">
        <f t="shared" si="88"/>
        <v>9/8/2024 - 9/15/2024</v>
      </c>
      <c r="U1871" s="7" t="str">
        <f t="shared" si="89"/>
        <v>Time Card</v>
      </c>
      <c r="V1871" s="8" t="str">
        <f>RIGHT(TEXT(Data7[[#This Row],[Date:]],"mmddyyyy"),4)</f>
        <v>2024</v>
      </c>
      <c r="W1871" s="8" t="str">
        <f>MID(TEXT(Data7[[#This Row],[Date:]],"mmddyyyy"),3,2)</f>
        <v>12</v>
      </c>
      <c r="X1871" s="8" t="str">
        <f>LEFT(TEXT(Data7[[#This Row],[Date:]],"mmddyyyy"),2)</f>
        <v>09</v>
      </c>
      <c r="Y1871" s="6">
        <f>DATE(Data7[[#This Row],[Year]],Data7[[#This Row],[Month]],Data7[[#This Row],[Day]])</f>
        <v>45547</v>
      </c>
    </row>
    <row r="1872" spans="1:25" x14ac:dyDescent="0.3">
      <c r="A1872" s="5">
        <v>45548.595148842593</v>
      </c>
      <c r="B1872" s="7" t="s">
        <v>66</v>
      </c>
      <c r="C1872" s="6" t="s">
        <v>2203</v>
      </c>
      <c r="D1872" s="7" t="s">
        <v>2222</v>
      </c>
      <c r="E1872" s="8">
        <v>1</v>
      </c>
      <c r="F1872" s="7">
        <v>7148628</v>
      </c>
      <c r="G1872" s="7" t="s">
        <v>68</v>
      </c>
      <c r="H1872" s="7" t="s">
        <v>756</v>
      </c>
      <c r="I1872" s="7" t="s">
        <v>44</v>
      </c>
      <c r="J1872" s="19" t="str">
        <f>IFERROR(INDEX('Employee Info'!$C$3:$E$200,MATCH(Data7[[#This Row],[Name:]],'Employee Info'!$B$3:$B$200,0),MATCH(Data7[[#This Row],[Hours Type:]],'Employee Info'!$C$2:$E$2,0)),"")</f>
        <v/>
      </c>
      <c r="K1872" s="19" t="str">
        <f>IFERROR(INDEX('Employee Info'!$C$3:$J$200,MATCH(Data7[[#This Row],[Name:]],'Employee Info'!$B$3:$B$200,0),MATCH(Data7[[#Headers],[Truck]],'Employee Info'!$C$2:$J$2,0)),"")</f>
        <v/>
      </c>
      <c r="L1872" s="19" t="str">
        <f>IFERROR(INDEX('Employee Info'!$C$3:$J$200,MATCH(Data7[[#This Row],[Name:]],'Employee Info'!$B$3:$B$200,0),MATCH(Data7[[#Headers],[Phone]],'Employee Info'!$C$2:$J$2,0)),"")</f>
        <v/>
      </c>
      <c r="M1872" s="19" t="str">
        <f>IFERROR(INDEX('Employee Info'!$C$3:$J$200,MATCH(Data7[[#This Row],[Name:]],'Employee Info'!$B$3:$B$200,0),MATCH(Data7[[#Headers],[Tech]],'Employee Info'!$C$2:$J$2,0)),"")</f>
        <v/>
      </c>
      <c r="N1872" s="19" t="str">
        <f>IFERROR(INDEX('Employee Info'!$C$3:$J$200,MATCH(Data7[[#This Row],[Name:]],'Employee Info'!$B$3:$B$200,0),MATCH(Data7[[#Headers],[Other]],'Employee Info'!$C$2:$J$2,0)),"")</f>
        <v/>
      </c>
      <c r="O1872" s="19">
        <f>IFERROR((Data7[[#This Row],[Hours:]]*SUM(Data7[[#This Row],[Rate]:[Other]])),"")</f>
        <v>0</v>
      </c>
      <c r="P1872" s="7" t="str">
        <f>IF(Data7[[#This Row],[WO'#:]]="","Riley #","WO#")</f>
        <v>WO#</v>
      </c>
      <c r="Q1872" s="7">
        <f>IFERROR(WEEKNUM(Data7[[#This Row],[Date:]]),"")</f>
        <v>37</v>
      </c>
      <c r="R1872" s="6">
        <f t="shared" si="87"/>
        <v>45543</v>
      </c>
      <c r="S1872" s="6">
        <f>Data7[[#This Row],[Week Start]]+7</f>
        <v>45550</v>
      </c>
      <c r="T1872" s="7" t="str">
        <f t="shared" si="88"/>
        <v>9/8/2024 - 9/15/2024</v>
      </c>
      <c r="U1872" s="7" t="str">
        <f t="shared" si="89"/>
        <v>Time Card</v>
      </c>
      <c r="V1872" s="8" t="str">
        <f>RIGHT(TEXT(Data7[[#This Row],[Date:]],"mmddyyyy"),4)</f>
        <v>2024</v>
      </c>
      <c r="W1872" s="8" t="str">
        <f>MID(TEXT(Data7[[#This Row],[Date:]],"mmddyyyy"),3,2)</f>
        <v>11</v>
      </c>
      <c r="X1872" s="8" t="str">
        <f>LEFT(TEXT(Data7[[#This Row],[Date:]],"mmddyyyy"),2)</f>
        <v>09</v>
      </c>
      <c r="Y1872" s="6">
        <f>DATE(Data7[[#This Row],[Year]],Data7[[#This Row],[Month]],Data7[[#This Row],[Day]])</f>
        <v>45546</v>
      </c>
    </row>
    <row r="1873" spans="1:25" x14ac:dyDescent="0.3">
      <c r="A1873" s="5">
        <v>45548.595205324076</v>
      </c>
      <c r="B1873" s="7" t="s">
        <v>66</v>
      </c>
      <c r="C1873" s="6" t="s">
        <v>2202</v>
      </c>
      <c r="D1873" s="7" t="s">
        <v>2222</v>
      </c>
      <c r="E1873" s="8">
        <v>1</v>
      </c>
      <c r="F1873" s="7">
        <v>7148628</v>
      </c>
      <c r="G1873" s="7" t="s">
        <v>68</v>
      </c>
      <c r="H1873" s="7" t="s">
        <v>756</v>
      </c>
      <c r="I1873" s="7" t="s">
        <v>44</v>
      </c>
      <c r="J1873" s="19" t="str">
        <f>IFERROR(INDEX('Employee Info'!$C$3:$E$200,MATCH(Data7[[#This Row],[Name:]],'Employee Info'!$B$3:$B$200,0),MATCH(Data7[[#This Row],[Hours Type:]],'Employee Info'!$C$2:$E$2,0)),"")</f>
        <v/>
      </c>
      <c r="K1873" s="19" t="str">
        <f>IFERROR(INDEX('Employee Info'!$C$3:$J$200,MATCH(Data7[[#This Row],[Name:]],'Employee Info'!$B$3:$B$200,0),MATCH(Data7[[#Headers],[Truck]],'Employee Info'!$C$2:$J$2,0)),"")</f>
        <v/>
      </c>
      <c r="L1873" s="19" t="str">
        <f>IFERROR(INDEX('Employee Info'!$C$3:$J$200,MATCH(Data7[[#This Row],[Name:]],'Employee Info'!$B$3:$B$200,0),MATCH(Data7[[#Headers],[Phone]],'Employee Info'!$C$2:$J$2,0)),"")</f>
        <v/>
      </c>
      <c r="M1873" s="19" t="str">
        <f>IFERROR(INDEX('Employee Info'!$C$3:$J$200,MATCH(Data7[[#This Row],[Name:]],'Employee Info'!$B$3:$B$200,0),MATCH(Data7[[#Headers],[Tech]],'Employee Info'!$C$2:$J$2,0)),"")</f>
        <v/>
      </c>
      <c r="N1873" s="19" t="str">
        <f>IFERROR(INDEX('Employee Info'!$C$3:$J$200,MATCH(Data7[[#This Row],[Name:]],'Employee Info'!$B$3:$B$200,0),MATCH(Data7[[#Headers],[Other]],'Employee Info'!$C$2:$J$2,0)),"")</f>
        <v/>
      </c>
      <c r="O1873" s="19">
        <f>IFERROR((Data7[[#This Row],[Hours:]]*SUM(Data7[[#This Row],[Rate]:[Other]])),"")</f>
        <v>0</v>
      </c>
      <c r="P1873" s="7" t="str">
        <f>IF(Data7[[#This Row],[WO'#:]]="","Riley #","WO#")</f>
        <v>WO#</v>
      </c>
      <c r="Q1873" s="7">
        <f>IFERROR(WEEKNUM(Data7[[#This Row],[Date:]]),"")</f>
        <v>37</v>
      </c>
      <c r="R1873" s="6">
        <f t="shared" si="87"/>
        <v>45543</v>
      </c>
      <c r="S1873" s="6">
        <f>Data7[[#This Row],[Week Start]]+7</f>
        <v>45550</v>
      </c>
      <c r="T1873" s="7" t="str">
        <f t="shared" si="88"/>
        <v>9/8/2024 - 9/15/2024</v>
      </c>
      <c r="U1873" s="7" t="str">
        <f t="shared" si="89"/>
        <v>Time Card</v>
      </c>
      <c r="V1873" s="8" t="str">
        <f>RIGHT(TEXT(Data7[[#This Row],[Date:]],"mmddyyyy"),4)</f>
        <v>2024</v>
      </c>
      <c r="W1873" s="8" t="str">
        <f>MID(TEXT(Data7[[#This Row],[Date:]],"mmddyyyy"),3,2)</f>
        <v>10</v>
      </c>
      <c r="X1873" s="8" t="str">
        <f>LEFT(TEXT(Data7[[#This Row],[Date:]],"mmddyyyy"),2)</f>
        <v>09</v>
      </c>
      <c r="Y1873" s="6">
        <f>DATE(Data7[[#This Row],[Year]],Data7[[#This Row],[Month]],Data7[[#This Row],[Day]])</f>
        <v>45545</v>
      </c>
    </row>
    <row r="1874" spans="1:25" x14ac:dyDescent="0.3">
      <c r="A1874" s="5">
        <v>45548.595259259258</v>
      </c>
      <c r="B1874" s="7" t="s">
        <v>66</v>
      </c>
      <c r="C1874" s="6" t="s">
        <v>2199</v>
      </c>
      <c r="D1874" s="7" t="s">
        <v>2222</v>
      </c>
      <c r="E1874" s="8">
        <v>1</v>
      </c>
      <c r="F1874" s="7">
        <v>7148628</v>
      </c>
      <c r="G1874" s="7" t="s">
        <v>68</v>
      </c>
      <c r="H1874" s="7" t="s">
        <v>756</v>
      </c>
      <c r="I1874" s="7" t="s">
        <v>44</v>
      </c>
      <c r="J1874" s="19" t="str">
        <f>IFERROR(INDEX('Employee Info'!$C$3:$E$200,MATCH(Data7[[#This Row],[Name:]],'Employee Info'!$B$3:$B$200,0),MATCH(Data7[[#This Row],[Hours Type:]],'Employee Info'!$C$2:$E$2,0)),"")</f>
        <v/>
      </c>
      <c r="K1874" s="19" t="str">
        <f>IFERROR(INDEX('Employee Info'!$C$3:$J$200,MATCH(Data7[[#This Row],[Name:]],'Employee Info'!$B$3:$B$200,0),MATCH(Data7[[#Headers],[Truck]],'Employee Info'!$C$2:$J$2,0)),"")</f>
        <v/>
      </c>
      <c r="L1874" s="19" t="str">
        <f>IFERROR(INDEX('Employee Info'!$C$3:$J$200,MATCH(Data7[[#This Row],[Name:]],'Employee Info'!$B$3:$B$200,0),MATCH(Data7[[#Headers],[Phone]],'Employee Info'!$C$2:$J$2,0)),"")</f>
        <v/>
      </c>
      <c r="M1874" s="19" t="str">
        <f>IFERROR(INDEX('Employee Info'!$C$3:$J$200,MATCH(Data7[[#This Row],[Name:]],'Employee Info'!$B$3:$B$200,0),MATCH(Data7[[#Headers],[Tech]],'Employee Info'!$C$2:$J$2,0)),"")</f>
        <v/>
      </c>
      <c r="N1874" s="19" t="str">
        <f>IFERROR(INDEX('Employee Info'!$C$3:$J$200,MATCH(Data7[[#This Row],[Name:]],'Employee Info'!$B$3:$B$200,0),MATCH(Data7[[#Headers],[Other]],'Employee Info'!$C$2:$J$2,0)),"")</f>
        <v/>
      </c>
      <c r="O1874" s="19">
        <f>IFERROR((Data7[[#This Row],[Hours:]]*SUM(Data7[[#This Row],[Rate]:[Other]])),"")</f>
        <v>0</v>
      </c>
      <c r="P1874" s="7" t="str">
        <f>IF(Data7[[#This Row],[WO'#:]]="","Riley #","WO#")</f>
        <v>WO#</v>
      </c>
      <c r="Q1874" s="7">
        <f>IFERROR(WEEKNUM(Data7[[#This Row],[Date:]]),"")</f>
        <v>37</v>
      </c>
      <c r="R1874" s="6">
        <f t="shared" si="87"/>
        <v>45543</v>
      </c>
      <c r="S1874" s="6">
        <f>Data7[[#This Row],[Week Start]]+7</f>
        <v>45550</v>
      </c>
      <c r="T1874" s="7" t="str">
        <f t="shared" si="88"/>
        <v>9/8/2024 - 9/15/2024</v>
      </c>
      <c r="U1874" s="7" t="str">
        <f t="shared" si="89"/>
        <v>Time Card</v>
      </c>
      <c r="V1874" s="8" t="str">
        <f>RIGHT(TEXT(Data7[[#This Row],[Date:]],"mmddyyyy"),4)</f>
        <v>2024</v>
      </c>
      <c r="W1874" s="8" t="str">
        <f>MID(TEXT(Data7[[#This Row],[Date:]],"mmddyyyy"),3,2)</f>
        <v>09</v>
      </c>
      <c r="X1874" s="8" t="str">
        <f>LEFT(TEXT(Data7[[#This Row],[Date:]],"mmddyyyy"),2)</f>
        <v>09</v>
      </c>
      <c r="Y1874" s="6">
        <f>DATE(Data7[[#This Row],[Year]],Data7[[#This Row],[Month]],Data7[[#This Row],[Day]])</f>
        <v>45544</v>
      </c>
    </row>
    <row r="1875" spans="1:25" x14ac:dyDescent="0.3">
      <c r="A1875" s="5">
        <v>45548.59635428241</v>
      </c>
      <c r="B1875" s="7" t="s">
        <v>66</v>
      </c>
      <c r="C1875" s="6" t="s">
        <v>2202</v>
      </c>
      <c r="D1875" s="7" t="s">
        <v>2238</v>
      </c>
      <c r="E1875" s="8">
        <v>1</v>
      </c>
      <c r="F1875" s="7">
        <v>79024</v>
      </c>
      <c r="G1875" s="7" t="s">
        <v>68</v>
      </c>
      <c r="H1875" s="7" t="s">
        <v>756</v>
      </c>
      <c r="I1875" s="7" t="s">
        <v>44</v>
      </c>
      <c r="J1875" s="19" t="str">
        <f>IFERROR(INDEX('Employee Info'!$C$3:$E$200,MATCH(Data7[[#This Row],[Name:]],'Employee Info'!$B$3:$B$200,0),MATCH(Data7[[#This Row],[Hours Type:]],'Employee Info'!$C$2:$E$2,0)),"")</f>
        <v/>
      </c>
      <c r="K1875" s="19" t="str">
        <f>IFERROR(INDEX('Employee Info'!$C$3:$J$200,MATCH(Data7[[#This Row],[Name:]],'Employee Info'!$B$3:$B$200,0),MATCH(Data7[[#Headers],[Truck]],'Employee Info'!$C$2:$J$2,0)),"")</f>
        <v/>
      </c>
      <c r="L1875" s="19" t="str">
        <f>IFERROR(INDEX('Employee Info'!$C$3:$J$200,MATCH(Data7[[#This Row],[Name:]],'Employee Info'!$B$3:$B$200,0),MATCH(Data7[[#Headers],[Phone]],'Employee Info'!$C$2:$J$2,0)),"")</f>
        <v/>
      </c>
      <c r="M1875" s="19" t="str">
        <f>IFERROR(INDEX('Employee Info'!$C$3:$J$200,MATCH(Data7[[#This Row],[Name:]],'Employee Info'!$B$3:$B$200,0),MATCH(Data7[[#Headers],[Tech]],'Employee Info'!$C$2:$J$2,0)),"")</f>
        <v/>
      </c>
      <c r="N1875" s="19" t="str">
        <f>IFERROR(INDEX('Employee Info'!$C$3:$J$200,MATCH(Data7[[#This Row],[Name:]],'Employee Info'!$B$3:$B$200,0),MATCH(Data7[[#Headers],[Other]],'Employee Info'!$C$2:$J$2,0)),"")</f>
        <v/>
      </c>
      <c r="O1875" s="19">
        <f>IFERROR((Data7[[#This Row],[Hours:]]*SUM(Data7[[#This Row],[Rate]:[Other]])),"")</f>
        <v>0</v>
      </c>
      <c r="P1875" s="7" t="str">
        <f>IF(Data7[[#This Row],[WO'#:]]="","Riley #","WO#")</f>
        <v>WO#</v>
      </c>
      <c r="Q1875" s="7">
        <f>IFERROR(WEEKNUM(Data7[[#This Row],[Date:]]),"")</f>
        <v>37</v>
      </c>
      <c r="R1875" s="6">
        <f t="shared" si="87"/>
        <v>45543</v>
      </c>
      <c r="S1875" s="6">
        <f>Data7[[#This Row],[Week Start]]+7</f>
        <v>45550</v>
      </c>
      <c r="T1875" s="7" t="str">
        <f t="shared" si="88"/>
        <v>9/8/2024 - 9/15/2024</v>
      </c>
      <c r="U1875" s="7" t="str">
        <f t="shared" si="89"/>
        <v>Time Card</v>
      </c>
      <c r="V1875" s="8" t="str">
        <f>RIGHT(TEXT(Data7[[#This Row],[Date:]],"mmddyyyy"),4)</f>
        <v>2024</v>
      </c>
      <c r="W1875" s="8" t="str">
        <f>MID(TEXT(Data7[[#This Row],[Date:]],"mmddyyyy"),3,2)</f>
        <v>10</v>
      </c>
      <c r="X1875" s="8" t="str">
        <f>LEFT(TEXT(Data7[[#This Row],[Date:]],"mmddyyyy"),2)</f>
        <v>09</v>
      </c>
      <c r="Y1875" s="6">
        <f>DATE(Data7[[#This Row],[Year]],Data7[[#This Row],[Month]],Data7[[#This Row],[Day]])</f>
        <v>45545</v>
      </c>
    </row>
    <row r="1876" spans="1:25" x14ac:dyDescent="0.3">
      <c r="A1876" s="5">
        <v>45548.596416435183</v>
      </c>
      <c r="B1876" s="7" t="s">
        <v>66</v>
      </c>
      <c r="C1876" s="6" t="s">
        <v>2203</v>
      </c>
      <c r="D1876" s="7" t="s">
        <v>2238</v>
      </c>
      <c r="E1876" s="8">
        <v>1</v>
      </c>
      <c r="F1876" s="7">
        <v>79024</v>
      </c>
      <c r="G1876" s="7" t="s">
        <v>68</v>
      </c>
      <c r="H1876" s="7" t="s">
        <v>756</v>
      </c>
      <c r="I1876" s="7" t="s">
        <v>44</v>
      </c>
      <c r="J1876" s="19" t="str">
        <f>IFERROR(INDEX('Employee Info'!$C$3:$E$200,MATCH(Data7[[#This Row],[Name:]],'Employee Info'!$B$3:$B$200,0),MATCH(Data7[[#This Row],[Hours Type:]],'Employee Info'!$C$2:$E$2,0)),"")</f>
        <v/>
      </c>
      <c r="K1876" s="19" t="str">
        <f>IFERROR(INDEX('Employee Info'!$C$3:$J$200,MATCH(Data7[[#This Row],[Name:]],'Employee Info'!$B$3:$B$200,0),MATCH(Data7[[#Headers],[Truck]],'Employee Info'!$C$2:$J$2,0)),"")</f>
        <v/>
      </c>
      <c r="L1876" s="19" t="str">
        <f>IFERROR(INDEX('Employee Info'!$C$3:$J$200,MATCH(Data7[[#This Row],[Name:]],'Employee Info'!$B$3:$B$200,0),MATCH(Data7[[#Headers],[Phone]],'Employee Info'!$C$2:$J$2,0)),"")</f>
        <v/>
      </c>
      <c r="M1876" s="19" t="str">
        <f>IFERROR(INDEX('Employee Info'!$C$3:$J$200,MATCH(Data7[[#This Row],[Name:]],'Employee Info'!$B$3:$B$200,0),MATCH(Data7[[#Headers],[Tech]],'Employee Info'!$C$2:$J$2,0)),"")</f>
        <v/>
      </c>
      <c r="N1876" s="19" t="str">
        <f>IFERROR(INDEX('Employee Info'!$C$3:$J$200,MATCH(Data7[[#This Row],[Name:]],'Employee Info'!$B$3:$B$200,0),MATCH(Data7[[#Headers],[Other]],'Employee Info'!$C$2:$J$2,0)),"")</f>
        <v/>
      </c>
      <c r="O1876" s="19">
        <f>IFERROR((Data7[[#This Row],[Hours:]]*SUM(Data7[[#This Row],[Rate]:[Other]])),"")</f>
        <v>0</v>
      </c>
      <c r="P1876" s="7" t="str">
        <f>IF(Data7[[#This Row],[WO'#:]]="","Riley #","WO#")</f>
        <v>WO#</v>
      </c>
      <c r="Q1876" s="7">
        <f>IFERROR(WEEKNUM(Data7[[#This Row],[Date:]]),"")</f>
        <v>37</v>
      </c>
      <c r="R1876" s="6">
        <f t="shared" si="87"/>
        <v>45543</v>
      </c>
      <c r="S1876" s="6">
        <f>Data7[[#This Row],[Week Start]]+7</f>
        <v>45550</v>
      </c>
      <c r="T1876" s="7" t="str">
        <f t="shared" si="88"/>
        <v>9/8/2024 - 9/15/2024</v>
      </c>
      <c r="U1876" s="7" t="str">
        <f t="shared" si="89"/>
        <v>Time Card</v>
      </c>
      <c r="V1876" s="8" t="str">
        <f>RIGHT(TEXT(Data7[[#This Row],[Date:]],"mmddyyyy"),4)</f>
        <v>2024</v>
      </c>
      <c r="W1876" s="8" t="str">
        <f>MID(TEXT(Data7[[#This Row],[Date:]],"mmddyyyy"),3,2)</f>
        <v>11</v>
      </c>
      <c r="X1876" s="8" t="str">
        <f>LEFT(TEXT(Data7[[#This Row],[Date:]],"mmddyyyy"),2)</f>
        <v>09</v>
      </c>
      <c r="Y1876" s="6">
        <f>DATE(Data7[[#This Row],[Year]],Data7[[#This Row],[Month]],Data7[[#This Row],[Day]])</f>
        <v>45546</v>
      </c>
    </row>
    <row r="1877" spans="1:25" x14ac:dyDescent="0.3">
      <c r="A1877" s="5">
        <v>45548.596456250001</v>
      </c>
      <c r="B1877" s="7" t="s">
        <v>66</v>
      </c>
      <c r="C1877" s="6" t="s">
        <v>2204</v>
      </c>
      <c r="D1877" s="7" t="s">
        <v>2238</v>
      </c>
      <c r="E1877" s="8">
        <v>1</v>
      </c>
      <c r="F1877" s="7">
        <v>79024</v>
      </c>
      <c r="G1877" s="7" t="s">
        <v>68</v>
      </c>
      <c r="H1877" s="7" t="s">
        <v>756</v>
      </c>
      <c r="I1877" s="7" t="s">
        <v>44</v>
      </c>
      <c r="J1877" s="19" t="str">
        <f>IFERROR(INDEX('Employee Info'!$C$3:$E$200,MATCH(Data7[[#This Row],[Name:]],'Employee Info'!$B$3:$B$200,0),MATCH(Data7[[#This Row],[Hours Type:]],'Employee Info'!$C$2:$E$2,0)),"")</f>
        <v/>
      </c>
      <c r="K1877" s="19" t="str">
        <f>IFERROR(INDEX('Employee Info'!$C$3:$J$200,MATCH(Data7[[#This Row],[Name:]],'Employee Info'!$B$3:$B$200,0),MATCH(Data7[[#Headers],[Truck]],'Employee Info'!$C$2:$J$2,0)),"")</f>
        <v/>
      </c>
      <c r="L1877" s="19" t="str">
        <f>IFERROR(INDEX('Employee Info'!$C$3:$J$200,MATCH(Data7[[#This Row],[Name:]],'Employee Info'!$B$3:$B$200,0),MATCH(Data7[[#Headers],[Phone]],'Employee Info'!$C$2:$J$2,0)),"")</f>
        <v/>
      </c>
      <c r="M1877" s="19" t="str">
        <f>IFERROR(INDEX('Employee Info'!$C$3:$J$200,MATCH(Data7[[#This Row],[Name:]],'Employee Info'!$B$3:$B$200,0),MATCH(Data7[[#Headers],[Tech]],'Employee Info'!$C$2:$J$2,0)),"")</f>
        <v/>
      </c>
      <c r="N1877" s="19" t="str">
        <f>IFERROR(INDEX('Employee Info'!$C$3:$J$200,MATCH(Data7[[#This Row],[Name:]],'Employee Info'!$B$3:$B$200,0),MATCH(Data7[[#Headers],[Other]],'Employee Info'!$C$2:$J$2,0)),"")</f>
        <v/>
      </c>
      <c r="O1877" s="19">
        <f>IFERROR((Data7[[#This Row],[Hours:]]*SUM(Data7[[#This Row],[Rate]:[Other]])),"")</f>
        <v>0</v>
      </c>
      <c r="P1877" s="7" t="str">
        <f>IF(Data7[[#This Row],[WO'#:]]="","Riley #","WO#")</f>
        <v>WO#</v>
      </c>
      <c r="Q1877" s="7">
        <f>IFERROR(WEEKNUM(Data7[[#This Row],[Date:]]),"")</f>
        <v>37</v>
      </c>
      <c r="R1877" s="6">
        <f t="shared" si="87"/>
        <v>45543</v>
      </c>
      <c r="S1877" s="6">
        <f>Data7[[#This Row],[Week Start]]+7</f>
        <v>45550</v>
      </c>
      <c r="T1877" s="7" t="str">
        <f t="shared" si="88"/>
        <v>9/8/2024 - 9/15/2024</v>
      </c>
      <c r="U1877" s="7" t="str">
        <f t="shared" si="89"/>
        <v>Time Card</v>
      </c>
      <c r="V1877" s="8" t="str">
        <f>RIGHT(TEXT(Data7[[#This Row],[Date:]],"mmddyyyy"),4)</f>
        <v>2024</v>
      </c>
      <c r="W1877" s="8" t="str">
        <f>MID(TEXT(Data7[[#This Row],[Date:]],"mmddyyyy"),3,2)</f>
        <v>12</v>
      </c>
      <c r="X1877" s="8" t="str">
        <f>LEFT(TEXT(Data7[[#This Row],[Date:]],"mmddyyyy"),2)</f>
        <v>09</v>
      </c>
      <c r="Y1877" s="6">
        <f>DATE(Data7[[#This Row],[Year]],Data7[[#This Row],[Month]],Data7[[#This Row],[Day]])</f>
        <v>45547</v>
      </c>
    </row>
    <row r="1878" spans="1:25" x14ac:dyDescent="0.3">
      <c r="A1878" s="5">
        <v>45548.597883101851</v>
      </c>
      <c r="B1878" s="7" t="s">
        <v>66</v>
      </c>
      <c r="C1878" s="6" t="s">
        <v>2206</v>
      </c>
      <c r="D1878" s="7" t="s">
        <v>1711</v>
      </c>
      <c r="E1878" s="8">
        <v>1</v>
      </c>
      <c r="F1878" s="7" t="s">
        <v>68</v>
      </c>
      <c r="G1878" s="7" t="s">
        <v>68</v>
      </c>
      <c r="H1878" s="7" t="s">
        <v>2224</v>
      </c>
      <c r="I1878" s="7" t="s">
        <v>44</v>
      </c>
      <c r="J1878" s="19" t="str">
        <f>IFERROR(INDEX('Employee Info'!$C$3:$E$200,MATCH(Data7[[#This Row],[Name:]],'Employee Info'!$B$3:$B$200,0),MATCH(Data7[[#This Row],[Hours Type:]],'Employee Info'!$C$2:$E$2,0)),"")</f>
        <v/>
      </c>
      <c r="K1878" s="19" t="str">
        <f>IFERROR(INDEX('Employee Info'!$C$3:$J$200,MATCH(Data7[[#This Row],[Name:]],'Employee Info'!$B$3:$B$200,0),MATCH(Data7[[#Headers],[Truck]],'Employee Info'!$C$2:$J$2,0)),"")</f>
        <v/>
      </c>
      <c r="L1878" s="19" t="str">
        <f>IFERROR(INDEX('Employee Info'!$C$3:$J$200,MATCH(Data7[[#This Row],[Name:]],'Employee Info'!$B$3:$B$200,0),MATCH(Data7[[#Headers],[Phone]],'Employee Info'!$C$2:$J$2,0)),"")</f>
        <v/>
      </c>
      <c r="M1878" s="19" t="str">
        <f>IFERROR(INDEX('Employee Info'!$C$3:$J$200,MATCH(Data7[[#This Row],[Name:]],'Employee Info'!$B$3:$B$200,0),MATCH(Data7[[#Headers],[Tech]],'Employee Info'!$C$2:$J$2,0)),"")</f>
        <v/>
      </c>
      <c r="N1878" s="19" t="str">
        <f>IFERROR(INDEX('Employee Info'!$C$3:$J$200,MATCH(Data7[[#This Row],[Name:]],'Employee Info'!$B$3:$B$200,0),MATCH(Data7[[#Headers],[Other]],'Employee Info'!$C$2:$J$2,0)),"")</f>
        <v/>
      </c>
      <c r="O1878" s="19">
        <f>IFERROR((Data7[[#This Row],[Hours:]]*SUM(Data7[[#This Row],[Rate]:[Other]])),"")</f>
        <v>0</v>
      </c>
      <c r="P1878" s="7" t="str">
        <f>IF(Data7[[#This Row],[WO'#:]]="","Riley #","WO#")</f>
        <v>Riley #</v>
      </c>
      <c r="Q1878" s="7">
        <f>IFERROR(WEEKNUM(Data7[[#This Row],[Date:]]),"")</f>
        <v>37</v>
      </c>
      <c r="R1878" s="6">
        <f t="shared" si="87"/>
        <v>45543</v>
      </c>
      <c r="S1878" s="6">
        <f>Data7[[#This Row],[Week Start]]+7</f>
        <v>45550</v>
      </c>
      <c r="T1878" s="7" t="str">
        <f t="shared" si="88"/>
        <v>9/8/2024 - 9/15/2024</v>
      </c>
      <c r="U1878" s="7" t="str">
        <f t="shared" si="89"/>
        <v>Time Card</v>
      </c>
      <c r="V1878" s="8" t="str">
        <f>RIGHT(TEXT(Data7[[#This Row],[Date:]],"mmddyyyy"),4)</f>
        <v>2024</v>
      </c>
      <c r="W1878" s="8" t="str">
        <f>MID(TEXT(Data7[[#This Row],[Date:]],"mmddyyyy"),3,2)</f>
        <v>13</v>
      </c>
      <c r="X1878" s="8" t="str">
        <f>LEFT(TEXT(Data7[[#This Row],[Date:]],"mmddyyyy"),2)</f>
        <v>09</v>
      </c>
      <c r="Y1878" s="6">
        <f>DATE(Data7[[#This Row],[Year]],Data7[[#This Row],[Month]],Data7[[#This Row],[Day]])</f>
        <v>45548</v>
      </c>
    </row>
    <row r="1879" spans="1:25" x14ac:dyDescent="0.3">
      <c r="A1879" s="5">
        <v>45548.597951851851</v>
      </c>
      <c r="B1879" s="7" t="s">
        <v>66</v>
      </c>
      <c r="C1879" s="6" t="s">
        <v>2204</v>
      </c>
      <c r="D1879" s="7" t="s">
        <v>1711</v>
      </c>
      <c r="E1879" s="8">
        <v>1</v>
      </c>
      <c r="F1879" s="7" t="s">
        <v>68</v>
      </c>
      <c r="G1879" s="7" t="s">
        <v>68</v>
      </c>
      <c r="H1879" s="7" t="s">
        <v>2224</v>
      </c>
      <c r="I1879" s="7" t="s">
        <v>44</v>
      </c>
      <c r="J1879" s="19" t="str">
        <f>IFERROR(INDEX('Employee Info'!$C$3:$E$200,MATCH(Data7[[#This Row],[Name:]],'Employee Info'!$B$3:$B$200,0),MATCH(Data7[[#This Row],[Hours Type:]],'Employee Info'!$C$2:$E$2,0)),"")</f>
        <v/>
      </c>
      <c r="K1879" s="19" t="str">
        <f>IFERROR(INDEX('Employee Info'!$C$3:$J$200,MATCH(Data7[[#This Row],[Name:]],'Employee Info'!$B$3:$B$200,0),MATCH(Data7[[#Headers],[Truck]],'Employee Info'!$C$2:$J$2,0)),"")</f>
        <v/>
      </c>
      <c r="L1879" s="19" t="str">
        <f>IFERROR(INDEX('Employee Info'!$C$3:$J$200,MATCH(Data7[[#This Row],[Name:]],'Employee Info'!$B$3:$B$200,0),MATCH(Data7[[#Headers],[Phone]],'Employee Info'!$C$2:$J$2,0)),"")</f>
        <v/>
      </c>
      <c r="M1879" s="19" t="str">
        <f>IFERROR(INDEX('Employee Info'!$C$3:$J$200,MATCH(Data7[[#This Row],[Name:]],'Employee Info'!$B$3:$B$200,0),MATCH(Data7[[#Headers],[Tech]],'Employee Info'!$C$2:$J$2,0)),"")</f>
        <v/>
      </c>
      <c r="N1879" s="19" t="str">
        <f>IFERROR(INDEX('Employee Info'!$C$3:$J$200,MATCH(Data7[[#This Row],[Name:]],'Employee Info'!$B$3:$B$200,0),MATCH(Data7[[#Headers],[Other]],'Employee Info'!$C$2:$J$2,0)),"")</f>
        <v/>
      </c>
      <c r="O1879" s="19">
        <f>IFERROR((Data7[[#This Row],[Hours:]]*SUM(Data7[[#This Row],[Rate]:[Other]])),"")</f>
        <v>0</v>
      </c>
      <c r="P1879" s="7" t="str">
        <f>IF(Data7[[#This Row],[WO'#:]]="","Riley #","WO#")</f>
        <v>Riley #</v>
      </c>
      <c r="Q1879" s="7">
        <f>IFERROR(WEEKNUM(Data7[[#This Row],[Date:]]),"")</f>
        <v>37</v>
      </c>
      <c r="R1879" s="6">
        <f t="shared" si="87"/>
        <v>45543</v>
      </c>
      <c r="S1879" s="6">
        <f>Data7[[#This Row],[Week Start]]+7</f>
        <v>45550</v>
      </c>
      <c r="T1879" s="7" t="str">
        <f t="shared" si="88"/>
        <v>9/8/2024 - 9/15/2024</v>
      </c>
      <c r="U1879" s="7" t="str">
        <f t="shared" si="89"/>
        <v>Time Card</v>
      </c>
      <c r="V1879" s="8" t="str">
        <f>RIGHT(TEXT(Data7[[#This Row],[Date:]],"mmddyyyy"),4)</f>
        <v>2024</v>
      </c>
      <c r="W1879" s="8" t="str">
        <f>MID(TEXT(Data7[[#This Row],[Date:]],"mmddyyyy"),3,2)</f>
        <v>12</v>
      </c>
      <c r="X1879" s="8" t="str">
        <f>LEFT(TEXT(Data7[[#This Row],[Date:]],"mmddyyyy"),2)</f>
        <v>09</v>
      </c>
      <c r="Y1879" s="6">
        <f>DATE(Data7[[#This Row],[Year]],Data7[[#This Row],[Month]],Data7[[#This Row],[Day]])</f>
        <v>45547</v>
      </c>
    </row>
    <row r="1880" spans="1:25" x14ac:dyDescent="0.3">
      <c r="A1880" s="5">
        <v>45548.604402662037</v>
      </c>
      <c r="B1880" s="7" t="s">
        <v>66</v>
      </c>
      <c r="C1880" s="6" t="s">
        <v>2199</v>
      </c>
      <c r="D1880" s="7" t="s">
        <v>2239</v>
      </c>
      <c r="E1880" s="8">
        <v>1</v>
      </c>
      <c r="F1880" s="7" t="s">
        <v>68</v>
      </c>
      <c r="G1880" s="7" t="s">
        <v>68</v>
      </c>
      <c r="H1880" s="7" t="s">
        <v>1941</v>
      </c>
      <c r="I1880" s="7" t="s">
        <v>44</v>
      </c>
      <c r="J1880" s="19" t="str">
        <f>IFERROR(INDEX('Employee Info'!$C$3:$E$200,MATCH(Data7[[#This Row],[Name:]],'Employee Info'!$B$3:$B$200,0),MATCH(Data7[[#This Row],[Hours Type:]],'Employee Info'!$C$2:$E$2,0)),"")</f>
        <v/>
      </c>
      <c r="K1880" s="19" t="str">
        <f>IFERROR(INDEX('Employee Info'!$C$3:$J$200,MATCH(Data7[[#This Row],[Name:]],'Employee Info'!$B$3:$B$200,0),MATCH(Data7[[#Headers],[Truck]],'Employee Info'!$C$2:$J$2,0)),"")</f>
        <v/>
      </c>
      <c r="L1880" s="19" t="str">
        <f>IFERROR(INDEX('Employee Info'!$C$3:$J$200,MATCH(Data7[[#This Row],[Name:]],'Employee Info'!$B$3:$B$200,0),MATCH(Data7[[#Headers],[Phone]],'Employee Info'!$C$2:$J$2,0)),"")</f>
        <v/>
      </c>
      <c r="M1880" s="19" t="str">
        <f>IFERROR(INDEX('Employee Info'!$C$3:$J$200,MATCH(Data7[[#This Row],[Name:]],'Employee Info'!$B$3:$B$200,0),MATCH(Data7[[#Headers],[Tech]],'Employee Info'!$C$2:$J$2,0)),"")</f>
        <v/>
      </c>
      <c r="N1880" s="19" t="str">
        <f>IFERROR(INDEX('Employee Info'!$C$3:$J$200,MATCH(Data7[[#This Row],[Name:]],'Employee Info'!$B$3:$B$200,0),MATCH(Data7[[#Headers],[Other]],'Employee Info'!$C$2:$J$2,0)),"")</f>
        <v/>
      </c>
      <c r="O1880" s="19">
        <f>IFERROR((Data7[[#This Row],[Hours:]]*SUM(Data7[[#This Row],[Rate]:[Other]])),"")</f>
        <v>0</v>
      </c>
      <c r="P1880" s="7" t="str">
        <f>IF(Data7[[#This Row],[WO'#:]]="","Riley #","WO#")</f>
        <v>Riley #</v>
      </c>
      <c r="Q1880" s="7">
        <f>IFERROR(WEEKNUM(Data7[[#This Row],[Date:]]),"")</f>
        <v>37</v>
      </c>
      <c r="R1880" s="6">
        <f t="shared" si="87"/>
        <v>45543</v>
      </c>
      <c r="S1880" s="6">
        <f>Data7[[#This Row],[Week Start]]+7</f>
        <v>45550</v>
      </c>
      <c r="T1880" s="7" t="str">
        <f t="shared" si="88"/>
        <v>9/8/2024 - 9/15/2024</v>
      </c>
      <c r="U1880" s="7" t="str">
        <f t="shared" si="89"/>
        <v>Time Card</v>
      </c>
      <c r="V1880" s="8" t="str">
        <f>RIGHT(TEXT(Data7[[#This Row],[Date:]],"mmddyyyy"),4)</f>
        <v>2024</v>
      </c>
      <c r="W1880" s="8" t="str">
        <f>MID(TEXT(Data7[[#This Row],[Date:]],"mmddyyyy"),3,2)</f>
        <v>09</v>
      </c>
      <c r="X1880" s="8" t="str">
        <f>LEFT(TEXT(Data7[[#This Row],[Date:]],"mmddyyyy"),2)</f>
        <v>09</v>
      </c>
      <c r="Y1880" s="6">
        <f>DATE(Data7[[#This Row],[Year]],Data7[[#This Row],[Month]],Data7[[#This Row],[Day]])</f>
        <v>45544</v>
      </c>
    </row>
    <row r="1881" spans="1:25" x14ac:dyDescent="0.3">
      <c r="A1881" s="5">
        <v>45548.604462152776</v>
      </c>
      <c r="B1881" s="7" t="s">
        <v>66</v>
      </c>
      <c r="C1881" s="6" t="s">
        <v>2202</v>
      </c>
      <c r="D1881" s="7" t="s">
        <v>2239</v>
      </c>
      <c r="E1881" s="8">
        <v>1</v>
      </c>
      <c r="F1881" s="7" t="s">
        <v>68</v>
      </c>
      <c r="G1881" s="7" t="s">
        <v>68</v>
      </c>
      <c r="H1881" s="7" t="s">
        <v>1941</v>
      </c>
      <c r="I1881" s="7" t="s">
        <v>44</v>
      </c>
      <c r="J1881" s="19" t="str">
        <f>IFERROR(INDEX('Employee Info'!$C$3:$E$200,MATCH(Data7[[#This Row],[Name:]],'Employee Info'!$B$3:$B$200,0),MATCH(Data7[[#This Row],[Hours Type:]],'Employee Info'!$C$2:$E$2,0)),"")</f>
        <v/>
      </c>
      <c r="K1881" s="19" t="str">
        <f>IFERROR(INDEX('Employee Info'!$C$3:$J$200,MATCH(Data7[[#This Row],[Name:]],'Employee Info'!$B$3:$B$200,0),MATCH(Data7[[#Headers],[Truck]],'Employee Info'!$C$2:$J$2,0)),"")</f>
        <v/>
      </c>
      <c r="L1881" s="19" t="str">
        <f>IFERROR(INDEX('Employee Info'!$C$3:$J$200,MATCH(Data7[[#This Row],[Name:]],'Employee Info'!$B$3:$B$200,0),MATCH(Data7[[#Headers],[Phone]],'Employee Info'!$C$2:$J$2,0)),"")</f>
        <v/>
      </c>
      <c r="M1881" s="19" t="str">
        <f>IFERROR(INDEX('Employee Info'!$C$3:$J$200,MATCH(Data7[[#This Row],[Name:]],'Employee Info'!$B$3:$B$200,0),MATCH(Data7[[#Headers],[Tech]],'Employee Info'!$C$2:$J$2,0)),"")</f>
        <v/>
      </c>
      <c r="N1881" s="19" t="str">
        <f>IFERROR(INDEX('Employee Info'!$C$3:$J$200,MATCH(Data7[[#This Row],[Name:]],'Employee Info'!$B$3:$B$200,0),MATCH(Data7[[#Headers],[Other]],'Employee Info'!$C$2:$J$2,0)),"")</f>
        <v/>
      </c>
      <c r="O1881" s="19">
        <f>IFERROR((Data7[[#This Row],[Hours:]]*SUM(Data7[[#This Row],[Rate]:[Other]])),"")</f>
        <v>0</v>
      </c>
      <c r="P1881" s="7" t="str">
        <f>IF(Data7[[#This Row],[WO'#:]]="","Riley #","WO#")</f>
        <v>Riley #</v>
      </c>
      <c r="Q1881" s="7">
        <f>IFERROR(WEEKNUM(Data7[[#This Row],[Date:]]),"")</f>
        <v>37</v>
      </c>
      <c r="R1881" s="6">
        <f t="shared" si="87"/>
        <v>45543</v>
      </c>
      <c r="S1881" s="6">
        <f>Data7[[#This Row],[Week Start]]+7</f>
        <v>45550</v>
      </c>
      <c r="T1881" s="7" t="str">
        <f t="shared" si="88"/>
        <v>9/8/2024 - 9/15/2024</v>
      </c>
      <c r="U1881" s="7" t="str">
        <f t="shared" si="89"/>
        <v>Time Card</v>
      </c>
      <c r="V1881" s="8" t="str">
        <f>RIGHT(TEXT(Data7[[#This Row],[Date:]],"mmddyyyy"),4)</f>
        <v>2024</v>
      </c>
      <c r="W1881" s="8" t="str">
        <f>MID(TEXT(Data7[[#This Row],[Date:]],"mmddyyyy"),3,2)</f>
        <v>10</v>
      </c>
      <c r="X1881" s="8" t="str">
        <f>LEFT(TEXT(Data7[[#This Row],[Date:]],"mmddyyyy"),2)</f>
        <v>09</v>
      </c>
      <c r="Y1881" s="6">
        <f>DATE(Data7[[#This Row],[Year]],Data7[[#This Row],[Month]],Data7[[#This Row],[Day]])</f>
        <v>45545</v>
      </c>
    </row>
    <row r="1882" spans="1:25" x14ac:dyDescent="0.3">
      <c r="A1882" s="5">
        <v>45548.604528356482</v>
      </c>
      <c r="B1882" s="7" t="s">
        <v>66</v>
      </c>
      <c r="C1882" s="6" t="s">
        <v>2203</v>
      </c>
      <c r="D1882" s="7" t="s">
        <v>2239</v>
      </c>
      <c r="E1882" s="8">
        <v>1</v>
      </c>
      <c r="F1882" s="7" t="s">
        <v>68</v>
      </c>
      <c r="G1882" s="7" t="s">
        <v>68</v>
      </c>
      <c r="H1882" s="7" t="s">
        <v>1941</v>
      </c>
      <c r="I1882" s="7" t="s">
        <v>44</v>
      </c>
      <c r="J1882" s="19" t="str">
        <f>IFERROR(INDEX('Employee Info'!$C$3:$E$200,MATCH(Data7[[#This Row],[Name:]],'Employee Info'!$B$3:$B$200,0),MATCH(Data7[[#This Row],[Hours Type:]],'Employee Info'!$C$2:$E$2,0)),"")</f>
        <v/>
      </c>
      <c r="K1882" s="19" t="str">
        <f>IFERROR(INDEX('Employee Info'!$C$3:$J$200,MATCH(Data7[[#This Row],[Name:]],'Employee Info'!$B$3:$B$200,0),MATCH(Data7[[#Headers],[Truck]],'Employee Info'!$C$2:$J$2,0)),"")</f>
        <v/>
      </c>
      <c r="L1882" s="19" t="str">
        <f>IFERROR(INDEX('Employee Info'!$C$3:$J$200,MATCH(Data7[[#This Row],[Name:]],'Employee Info'!$B$3:$B$200,0),MATCH(Data7[[#Headers],[Phone]],'Employee Info'!$C$2:$J$2,0)),"")</f>
        <v/>
      </c>
      <c r="M1882" s="19" t="str">
        <f>IFERROR(INDEX('Employee Info'!$C$3:$J$200,MATCH(Data7[[#This Row],[Name:]],'Employee Info'!$B$3:$B$200,0),MATCH(Data7[[#Headers],[Tech]],'Employee Info'!$C$2:$J$2,0)),"")</f>
        <v/>
      </c>
      <c r="N1882" s="19" t="str">
        <f>IFERROR(INDEX('Employee Info'!$C$3:$J$200,MATCH(Data7[[#This Row],[Name:]],'Employee Info'!$B$3:$B$200,0),MATCH(Data7[[#Headers],[Other]],'Employee Info'!$C$2:$J$2,0)),"")</f>
        <v/>
      </c>
      <c r="O1882" s="19">
        <f>IFERROR((Data7[[#This Row],[Hours:]]*SUM(Data7[[#This Row],[Rate]:[Other]])),"")</f>
        <v>0</v>
      </c>
      <c r="P1882" s="7" t="str">
        <f>IF(Data7[[#This Row],[WO'#:]]="","Riley #","WO#")</f>
        <v>Riley #</v>
      </c>
      <c r="Q1882" s="7">
        <f>IFERROR(WEEKNUM(Data7[[#This Row],[Date:]]),"")</f>
        <v>37</v>
      </c>
      <c r="R1882" s="6">
        <f t="shared" si="87"/>
        <v>45543</v>
      </c>
      <c r="S1882" s="6">
        <f>Data7[[#This Row],[Week Start]]+7</f>
        <v>45550</v>
      </c>
      <c r="T1882" s="7" t="str">
        <f t="shared" si="88"/>
        <v>9/8/2024 - 9/15/2024</v>
      </c>
      <c r="U1882" s="7" t="str">
        <f t="shared" si="89"/>
        <v>Time Card</v>
      </c>
      <c r="V1882" s="8" t="str">
        <f>RIGHT(TEXT(Data7[[#This Row],[Date:]],"mmddyyyy"),4)</f>
        <v>2024</v>
      </c>
      <c r="W1882" s="8" t="str">
        <f>MID(TEXT(Data7[[#This Row],[Date:]],"mmddyyyy"),3,2)</f>
        <v>11</v>
      </c>
      <c r="X1882" s="8" t="str">
        <f>LEFT(TEXT(Data7[[#This Row],[Date:]],"mmddyyyy"),2)</f>
        <v>09</v>
      </c>
      <c r="Y1882" s="6">
        <f>DATE(Data7[[#This Row],[Year]],Data7[[#This Row],[Month]],Data7[[#This Row],[Day]])</f>
        <v>45546</v>
      </c>
    </row>
    <row r="1883" spans="1:25" x14ac:dyDescent="0.3">
      <c r="A1883" s="5">
        <v>45548.604593402779</v>
      </c>
      <c r="B1883" s="7" t="s">
        <v>66</v>
      </c>
      <c r="C1883" s="6" t="s">
        <v>2204</v>
      </c>
      <c r="D1883" s="7" t="s">
        <v>2239</v>
      </c>
      <c r="E1883" s="8">
        <v>1</v>
      </c>
      <c r="F1883" s="7" t="s">
        <v>68</v>
      </c>
      <c r="G1883" s="7" t="s">
        <v>68</v>
      </c>
      <c r="H1883" s="7" t="s">
        <v>1941</v>
      </c>
      <c r="I1883" s="7" t="s">
        <v>44</v>
      </c>
      <c r="J1883" s="19" t="str">
        <f>IFERROR(INDEX('Employee Info'!$C$3:$E$200,MATCH(Data7[[#This Row],[Name:]],'Employee Info'!$B$3:$B$200,0),MATCH(Data7[[#This Row],[Hours Type:]],'Employee Info'!$C$2:$E$2,0)),"")</f>
        <v/>
      </c>
      <c r="K1883" s="19" t="str">
        <f>IFERROR(INDEX('Employee Info'!$C$3:$J$200,MATCH(Data7[[#This Row],[Name:]],'Employee Info'!$B$3:$B$200,0),MATCH(Data7[[#Headers],[Truck]],'Employee Info'!$C$2:$J$2,0)),"")</f>
        <v/>
      </c>
      <c r="L1883" s="19" t="str">
        <f>IFERROR(INDEX('Employee Info'!$C$3:$J$200,MATCH(Data7[[#This Row],[Name:]],'Employee Info'!$B$3:$B$200,0),MATCH(Data7[[#Headers],[Phone]],'Employee Info'!$C$2:$J$2,0)),"")</f>
        <v/>
      </c>
      <c r="M1883" s="19" t="str">
        <f>IFERROR(INDEX('Employee Info'!$C$3:$J$200,MATCH(Data7[[#This Row],[Name:]],'Employee Info'!$B$3:$B$200,0),MATCH(Data7[[#Headers],[Tech]],'Employee Info'!$C$2:$J$2,0)),"")</f>
        <v/>
      </c>
      <c r="N1883" s="19" t="str">
        <f>IFERROR(INDEX('Employee Info'!$C$3:$J$200,MATCH(Data7[[#This Row],[Name:]],'Employee Info'!$B$3:$B$200,0),MATCH(Data7[[#Headers],[Other]],'Employee Info'!$C$2:$J$2,0)),"")</f>
        <v/>
      </c>
      <c r="O1883" s="19">
        <f>IFERROR((Data7[[#This Row],[Hours:]]*SUM(Data7[[#This Row],[Rate]:[Other]])),"")</f>
        <v>0</v>
      </c>
      <c r="P1883" s="7" t="str">
        <f>IF(Data7[[#This Row],[WO'#:]]="","Riley #","WO#")</f>
        <v>Riley #</v>
      </c>
      <c r="Q1883" s="7">
        <f>IFERROR(WEEKNUM(Data7[[#This Row],[Date:]]),"")</f>
        <v>37</v>
      </c>
      <c r="R1883" s="6">
        <f t="shared" si="87"/>
        <v>45543</v>
      </c>
      <c r="S1883" s="6">
        <f>Data7[[#This Row],[Week Start]]+7</f>
        <v>45550</v>
      </c>
      <c r="T1883" s="7" t="str">
        <f t="shared" si="88"/>
        <v>9/8/2024 - 9/15/2024</v>
      </c>
      <c r="U1883" s="7" t="str">
        <f t="shared" si="89"/>
        <v>Time Card</v>
      </c>
      <c r="V1883" s="8" t="str">
        <f>RIGHT(TEXT(Data7[[#This Row],[Date:]],"mmddyyyy"),4)</f>
        <v>2024</v>
      </c>
      <c r="W1883" s="8" t="str">
        <f>MID(TEXT(Data7[[#This Row],[Date:]],"mmddyyyy"),3,2)</f>
        <v>12</v>
      </c>
      <c r="X1883" s="8" t="str">
        <f>LEFT(TEXT(Data7[[#This Row],[Date:]],"mmddyyyy"),2)</f>
        <v>09</v>
      </c>
      <c r="Y1883" s="6">
        <f>DATE(Data7[[#This Row],[Year]],Data7[[#This Row],[Month]],Data7[[#This Row],[Day]])</f>
        <v>45547</v>
      </c>
    </row>
    <row r="1884" spans="1:25" x14ac:dyDescent="0.3">
      <c r="A1884" s="5">
        <v>45548.605603472221</v>
      </c>
      <c r="B1884" s="7" t="s">
        <v>66</v>
      </c>
      <c r="C1884" s="6" t="s">
        <v>2206</v>
      </c>
      <c r="D1884" s="7" t="s">
        <v>2240</v>
      </c>
      <c r="E1884" s="8">
        <v>1</v>
      </c>
      <c r="F1884" s="7" t="s">
        <v>68</v>
      </c>
      <c r="G1884" s="7" t="s">
        <v>68</v>
      </c>
      <c r="H1884" s="7" t="s">
        <v>2232</v>
      </c>
      <c r="I1884" s="7" t="s">
        <v>44</v>
      </c>
      <c r="J1884" s="19" t="str">
        <f>IFERROR(INDEX('Employee Info'!$C$3:$E$200,MATCH(Data7[[#This Row],[Name:]],'Employee Info'!$B$3:$B$200,0),MATCH(Data7[[#This Row],[Hours Type:]],'Employee Info'!$C$2:$E$2,0)),"")</f>
        <v/>
      </c>
      <c r="K1884" s="19" t="str">
        <f>IFERROR(INDEX('Employee Info'!$C$3:$J$200,MATCH(Data7[[#This Row],[Name:]],'Employee Info'!$B$3:$B$200,0),MATCH(Data7[[#Headers],[Truck]],'Employee Info'!$C$2:$J$2,0)),"")</f>
        <v/>
      </c>
      <c r="L1884" s="19" t="str">
        <f>IFERROR(INDEX('Employee Info'!$C$3:$J$200,MATCH(Data7[[#This Row],[Name:]],'Employee Info'!$B$3:$B$200,0),MATCH(Data7[[#Headers],[Phone]],'Employee Info'!$C$2:$J$2,0)),"")</f>
        <v/>
      </c>
      <c r="M1884" s="19" t="str">
        <f>IFERROR(INDEX('Employee Info'!$C$3:$J$200,MATCH(Data7[[#This Row],[Name:]],'Employee Info'!$B$3:$B$200,0),MATCH(Data7[[#Headers],[Tech]],'Employee Info'!$C$2:$J$2,0)),"")</f>
        <v/>
      </c>
      <c r="N1884" s="19" t="str">
        <f>IFERROR(INDEX('Employee Info'!$C$3:$J$200,MATCH(Data7[[#This Row],[Name:]],'Employee Info'!$B$3:$B$200,0),MATCH(Data7[[#Headers],[Other]],'Employee Info'!$C$2:$J$2,0)),"")</f>
        <v/>
      </c>
      <c r="O1884" s="19">
        <f>IFERROR((Data7[[#This Row],[Hours:]]*SUM(Data7[[#This Row],[Rate]:[Other]])),"")</f>
        <v>0</v>
      </c>
      <c r="P1884" s="7" t="str">
        <f>IF(Data7[[#This Row],[WO'#:]]="","Riley #","WO#")</f>
        <v>Riley #</v>
      </c>
      <c r="Q1884" s="7">
        <f>IFERROR(WEEKNUM(Data7[[#This Row],[Date:]]),"")</f>
        <v>37</v>
      </c>
      <c r="R1884" s="6">
        <f t="shared" si="87"/>
        <v>45543</v>
      </c>
      <c r="S1884" s="6">
        <f>Data7[[#This Row],[Week Start]]+7</f>
        <v>45550</v>
      </c>
      <c r="T1884" s="7" t="str">
        <f t="shared" si="88"/>
        <v>9/8/2024 - 9/15/2024</v>
      </c>
      <c r="U1884" s="7" t="str">
        <f t="shared" si="89"/>
        <v>Time Card</v>
      </c>
      <c r="V1884" s="8" t="str">
        <f>RIGHT(TEXT(Data7[[#This Row],[Date:]],"mmddyyyy"),4)</f>
        <v>2024</v>
      </c>
      <c r="W1884" s="8" t="str">
        <f>MID(TEXT(Data7[[#This Row],[Date:]],"mmddyyyy"),3,2)</f>
        <v>13</v>
      </c>
      <c r="X1884" s="8" t="str">
        <f>LEFT(TEXT(Data7[[#This Row],[Date:]],"mmddyyyy"),2)</f>
        <v>09</v>
      </c>
      <c r="Y1884" s="6">
        <f>DATE(Data7[[#This Row],[Year]],Data7[[#This Row],[Month]],Data7[[#This Row],[Day]])</f>
        <v>45548</v>
      </c>
    </row>
    <row r="1885" spans="1:25" x14ac:dyDescent="0.3">
      <c r="A1885" s="5">
        <v>45548.60750648148</v>
      </c>
      <c r="B1885" s="7" t="s">
        <v>66</v>
      </c>
      <c r="C1885" s="6" t="s">
        <v>2199</v>
      </c>
      <c r="D1885" s="7" t="s">
        <v>2241</v>
      </c>
      <c r="E1885" s="8">
        <v>2</v>
      </c>
      <c r="F1885" s="7">
        <v>6984733</v>
      </c>
      <c r="G1885" s="7" t="s">
        <v>68</v>
      </c>
      <c r="H1885" s="7" t="s">
        <v>756</v>
      </c>
      <c r="I1885" s="7" t="s">
        <v>44</v>
      </c>
      <c r="J1885" s="19" t="str">
        <f>IFERROR(INDEX('Employee Info'!$C$3:$E$200,MATCH(Data7[[#This Row],[Name:]],'Employee Info'!$B$3:$B$200,0),MATCH(Data7[[#This Row],[Hours Type:]],'Employee Info'!$C$2:$E$2,0)),"")</f>
        <v/>
      </c>
      <c r="K1885" s="19" t="str">
        <f>IFERROR(INDEX('Employee Info'!$C$3:$J$200,MATCH(Data7[[#This Row],[Name:]],'Employee Info'!$B$3:$B$200,0),MATCH(Data7[[#Headers],[Truck]],'Employee Info'!$C$2:$J$2,0)),"")</f>
        <v/>
      </c>
      <c r="L1885" s="19" t="str">
        <f>IFERROR(INDEX('Employee Info'!$C$3:$J$200,MATCH(Data7[[#This Row],[Name:]],'Employee Info'!$B$3:$B$200,0),MATCH(Data7[[#Headers],[Phone]],'Employee Info'!$C$2:$J$2,0)),"")</f>
        <v/>
      </c>
      <c r="M1885" s="19" t="str">
        <f>IFERROR(INDEX('Employee Info'!$C$3:$J$200,MATCH(Data7[[#This Row],[Name:]],'Employee Info'!$B$3:$B$200,0),MATCH(Data7[[#Headers],[Tech]],'Employee Info'!$C$2:$J$2,0)),"")</f>
        <v/>
      </c>
      <c r="N1885" s="19" t="str">
        <f>IFERROR(INDEX('Employee Info'!$C$3:$J$200,MATCH(Data7[[#This Row],[Name:]],'Employee Info'!$B$3:$B$200,0),MATCH(Data7[[#Headers],[Other]],'Employee Info'!$C$2:$J$2,0)),"")</f>
        <v/>
      </c>
      <c r="O1885" s="19">
        <f>IFERROR((Data7[[#This Row],[Hours:]]*SUM(Data7[[#This Row],[Rate]:[Other]])),"")</f>
        <v>0</v>
      </c>
      <c r="P1885" s="7" t="str">
        <f>IF(Data7[[#This Row],[WO'#:]]="","Riley #","WO#")</f>
        <v>WO#</v>
      </c>
      <c r="Q1885" s="7">
        <f>IFERROR(WEEKNUM(Data7[[#This Row],[Date:]]),"")</f>
        <v>37</v>
      </c>
      <c r="R1885" s="6">
        <f t="shared" si="87"/>
        <v>45543</v>
      </c>
      <c r="S1885" s="6">
        <f>Data7[[#This Row],[Week Start]]+7</f>
        <v>45550</v>
      </c>
      <c r="T1885" s="7" t="str">
        <f t="shared" si="88"/>
        <v>9/8/2024 - 9/15/2024</v>
      </c>
      <c r="U1885" s="7" t="str">
        <f t="shared" si="89"/>
        <v>Time Card</v>
      </c>
      <c r="V1885" s="8" t="str">
        <f>RIGHT(TEXT(Data7[[#This Row],[Date:]],"mmddyyyy"),4)</f>
        <v>2024</v>
      </c>
      <c r="W1885" s="8" t="str">
        <f>MID(TEXT(Data7[[#This Row],[Date:]],"mmddyyyy"),3,2)</f>
        <v>09</v>
      </c>
      <c r="X1885" s="8" t="str">
        <f>LEFT(TEXT(Data7[[#This Row],[Date:]],"mmddyyyy"),2)</f>
        <v>09</v>
      </c>
      <c r="Y1885" s="6">
        <f>DATE(Data7[[#This Row],[Year]],Data7[[#This Row],[Month]],Data7[[#This Row],[Day]])</f>
        <v>45544</v>
      </c>
    </row>
    <row r="1886" spans="1:25" x14ac:dyDescent="0.3">
      <c r="A1886" s="5">
        <v>45548.607586226855</v>
      </c>
      <c r="B1886" s="7" t="s">
        <v>66</v>
      </c>
      <c r="C1886" s="6" t="s">
        <v>2199</v>
      </c>
      <c r="D1886" s="7" t="s">
        <v>2241</v>
      </c>
      <c r="E1886" s="8">
        <v>1</v>
      </c>
      <c r="F1886" s="7">
        <v>6984733</v>
      </c>
      <c r="G1886" s="7" t="s">
        <v>68</v>
      </c>
      <c r="H1886" s="7" t="s">
        <v>756</v>
      </c>
      <c r="I1886" s="7" t="s">
        <v>45</v>
      </c>
      <c r="J1886" s="19" t="str">
        <f>IFERROR(INDEX('Employee Info'!$C$3:$E$200,MATCH(Data7[[#This Row],[Name:]],'Employee Info'!$B$3:$B$200,0),MATCH(Data7[[#This Row],[Hours Type:]],'Employee Info'!$C$2:$E$2,0)),"")</f>
        <v/>
      </c>
      <c r="K1886" s="19" t="str">
        <f>IFERROR(INDEX('Employee Info'!$C$3:$J$200,MATCH(Data7[[#This Row],[Name:]],'Employee Info'!$B$3:$B$200,0),MATCH(Data7[[#Headers],[Truck]],'Employee Info'!$C$2:$J$2,0)),"")</f>
        <v/>
      </c>
      <c r="L1886" s="19" t="str">
        <f>IFERROR(INDEX('Employee Info'!$C$3:$J$200,MATCH(Data7[[#This Row],[Name:]],'Employee Info'!$B$3:$B$200,0),MATCH(Data7[[#Headers],[Phone]],'Employee Info'!$C$2:$J$2,0)),"")</f>
        <v/>
      </c>
      <c r="M1886" s="19" t="str">
        <f>IFERROR(INDEX('Employee Info'!$C$3:$J$200,MATCH(Data7[[#This Row],[Name:]],'Employee Info'!$B$3:$B$200,0),MATCH(Data7[[#Headers],[Tech]],'Employee Info'!$C$2:$J$2,0)),"")</f>
        <v/>
      </c>
      <c r="N1886" s="19" t="str">
        <f>IFERROR(INDEX('Employee Info'!$C$3:$J$200,MATCH(Data7[[#This Row],[Name:]],'Employee Info'!$B$3:$B$200,0),MATCH(Data7[[#Headers],[Other]],'Employee Info'!$C$2:$J$2,0)),"")</f>
        <v/>
      </c>
      <c r="O1886" s="19">
        <f>IFERROR((Data7[[#This Row],[Hours:]]*SUM(Data7[[#This Row],[Rate]:[Other]])),"")</f>
        <v>0</v>
      </c>
      <c r="P1886" s="7" t="str">
        <f>IF(Data7[[#This Row],[WO'#:]]="","Riley #","WO#")</f>
        <v>WO#</v>
      </c>
      <c r="Q1886" s="7">
        <f>IFERROR(WEEKNUM(Data7[[#This Row],[Date:]]),"")</f>
        <v>37</v>
      </c>
      <c r="R1886" s="6">
        <f t="shared" si="87"/>
        <v>45543</v>
      </c>
      <c r="S1886" s="6">
        <f>Data7[[#This Row],[Week Start]]+7</f>
        <v>45550</v>
      </c>
      <c r="T1886" s="7" t="str">
        <f t="shared" si="88"/>
        <v>9/8/2024 - 9/15/2024</v>
      </c>
      <c r="U1886" s="7" t="str">
        <f t="shared" si="89"/>
        <v>Time Card</v>
      </c>
      <c r="V1886" s="8" t="str">
        <f>RIGHT(TEXT(Data7[[#This Row],[Date:]],"mmddyyyy"),4)</f>
        <v>2024</v>
      </c>
      <c r="W1886" s="8" t="str">
        <f>MID(TEXT(Data7[[#This Row],[Date:]],"mmddyyyy"),3,2)</f>
        <v>09</v>
      </c>
      <c r="X1886" s="8" t="str">
        <f>LEFT(TEXT(Data7[[#This Row],[Date:]],"mmddyyyy"),2)</f>
        <v>09</v>
      </c>
      <c r="Y1886" s="6">
        <f>DATE(Data7[[#This Row],[Year]],Data7[[#This Row],[Month]],Data7[[#This Row],[Day]])</f>
        <v>45544</v>
      </c>
    </row>
    <row r="1887" spans="1:25" x14ac:dyDescent="0.3">
      <c r="A1887" s="5">
        <v>45548.609079166665</v>
      </c>
      <c r="B1887" s="7" t="s">
        <v>66</v>
      </c>
      <c r="C1887" s="6" t="s">
        <v>2202</v>
      </c>
      <c r="D1887" s="7" t="s">
        <v>2242</v>
      </c>
      <c r="E1887" s="8">
        <v>1</v>
      </c>
      <c r="F1887" s="7">
        <v>6984733</v>
      </c>
      <c r="G1887" s="7" t="s">
        <v>68</v>
      </c>
      <c r="H1887" s="7" t="s">
        <v>756</v>
      </c>
      <c r="I1887" s="7" t="s">
        <v>45</v>
      </c>
      <c r="J1887" s="19" t="str">
        <f>IFERROR(INDEX('Employee Info'!$C$3:$E$200,MATCH(Data7[[#This Row],[Name:]],'Employee Info'!$B$3:$B$200,0),MATCH(Data7[[#This Row],[Hours Type:]],'Employee Info'!$C$2:$E$2,0)),"")</f>
        <v/>
      </c>
      <c r="K1887" s="19" t="str">
        <f>IFERROR(INDEX('Employee Info'!$C$3:$J$200,MATCH(Data7[[#This Row],[Name:]],'Employee Info'!$B$3:$B$200,0),MATCH(Data7[[#Headers],[Truck]],'Employee Info'!$C$2:$J$2,0)),"")</f>
        <v/>
      </c>
      <c r="L1887" s="19" t="str">
        <f>IFERROR(INDEX('Employee Info'!$C$3:$J$200,MATCH(Data7[[#This Row],[Name:]],'Employee Info'!$B$3:$B$200,0),MATCH(Data7[[#Headers],[Phone]],'Employee Info'!$C$2:$J$2,0)),"")</f>
        <v/>
      </c>
      <c r="M1887" s="19" t="str">
        <f>IFERROR(INDEX('Employee Info'!$C$3:$J$200,MATCH(Data7[[#This Row],[Name:]],'Employee Info'!$B$3:$B$200,0),MATCH(Data7[[#Headers],[Tech]],'Employee Info'!$C$2:$J$2,0)),"")</f>
        <v/>
      </c>
      <c r="N1887" s="19" t="str">
        <f>IFERROR(INDEX('Employee Info'!$C$3:$J$200,MATCH(Data7[[#This Row],[Name:]],'Employee Info'!$B$3:$B$200,0),MATCH(Data7[[#Headers],[Other]],'Employee Info'!$C$2:$J$2,0)),"")</f>
        <v/>
      </c>
      <c r="O1887" s="19">
        <f>IFERROR((Data7[[#This Row],[Hours:]]*SUM(Data7[[#This Row],[Rate]:[Other]])),"")</f>
        <v>0</v>
      </c>
      <c r="P1887" s="7" t="str">
        <f>IF(Data7[[#This Row],[WO'#:]]="","Riley #","WO#")</f>
        <v>WO#</v>
      </c>
      <c r="Q1887" s="7">
        <f>IFERROR(WEEKNUM(Data7[[#This Row],[Date:]]),"")</f>
        <v>37</v>
      </c>
      <c r="R1887" s="6">
        <f t="shared" si="87"/>
        <v>45543</v>
      </c>
      <c r="S1887" s="6">
        <f>Data7[[#This Row],[Week Start]]+7</f>
        <v>45550</v>
      </c>
      <c r="T1887" s="7" t="str">
        <f t="shared" si="88"/>
        <v>9/8/2024 - 9/15/2024</v>
      </c>
      <c r="U1887" s="7" t="str">
        <f t="shared" si="89"/>
        <v>Time Card</v>
      </c>
      <c r="V1887" s="8" t="str">
        <f>RIGHT(TEXT(Data7[[#This Row],[Date:]],"mmddyyyy"),4)</f>
        <v>2024</v>
      </c>
      <c r="W1887" s="8" t="str">
        <f>MID(TEXT(Data7[[#This Row],[Date:]],"mmddyyyy"),3,2)</f>
        <v>10</v>
      </c>
      <c r="X1887" s="8" t="str">
        <f>LEFT(TEXT(Data7[[#This Row],[Date:]],"mmddyyyy"),2)</f>
        <v>09</v>
      </c>
      <c r="Y1887" s="6">
        <f>DATE(Data7[[#This Row],[Year]],Data7[[#This Row],[Month]],Data7[[#This Row],[Day]])</f>
        <v>45545</v>
      </c>
    </row>
    <row r="1888" spans="1:25" x14ac:dyDescent="0.3">
      <c r="A1888" s="5">
        <v>45548.609247685185</v>
      </c>
      <c r="B1888" s="7" t="s">
        <v>66</v>
      </c>
      <c r="C1888" s="6" t="s">
        <v>2202</v>
      </c>
      <c r="D1888" s="7" t="s">
        <v>2242</v>
      </c>
      <c r="E1888" s="8">
        <v>3</v>
      </c>
      <c r="F1888" s="7">
        <v>6984733</v>
      </c>
      <c r="G1888" s="7" t="s">
        <v>68</v>
      </c>
      <c r="H1888" s="7" t="s">
        <v>756</v>
      </c>
      <c r="I1888" s="7" t="s">
        <v>44</v>
      </c>
      <c r="J1888" s="19" t="str">
        <f>IFERROR(INDEX('Employee Info'!$C$3:$E$200,MATCH(Data7[[#This Row],[Name:]],'Employee Info'!$B$3:$B$200,0),MATCH(Data7[[#This Row],[Hours Type:]],'Employee Info'!$C$2:$E$2,0)),"")</f>
        <v/>
      </c>
      <c r="K1888" s="19" t="str">
        <f>IFERROR(INDEX('Employee Info'!$C$3:$J$200,MATCH(Data7[[#This Row],[Name:]],'Employee Info'!$B$3:$B$200,0),MATCH(Data7[[#Headers],[Truck]],'Employee Info'!$C$2:$J$2,0)),"")</f>
        <v/>
      </c>
      <c r="L1888" s="19" t="str">
        <f>IFERROR(INDEX('Employee Info'!$C$3:$J$200,MATCH(Data7[[#This Row],[Name:]],'Employee Info'!$B$3:$B$200,0),MATCH(Data7[[#Headers],[Phone]],'Employee Info'!$C$2:$J$2,0)),"")</f>
        <v/>
      </c>
      <c r="M1888" s="19" t="str">
        <f>IFERROR(INDEX('Employee Info'!$C$3:$J$200,MATCH(Data7[[#This Row],[Name:]],'Employee Info'!$B$3:$B$200,0),MATCH(Data7[[#Headers],[Tech]],'Employee Info'!$C$2:$J$2,0)),"")</f>
        <v/>
      </c>
      <c r="N1888" s="19" t="str">
        <f>IFERROR(INDEX('Employee Info'!$C$3:$J$200,MATCH(Data7[[#This Row],[Name:]],'Employee Info'!$B$3:$B$200,0),MATCH(Data7[[#Headers],[Other]],'Employee Info'!$C$2:$J$2,0)),"")</f>
        <v/>
      </c>
      <c r="O1888" s="19">
        <f>IFERROR((Data7[[#This Row],[Hours:]]*SUM(Data7[[#This Row],[Rate]:[Other]])),"")</f>
        <v>0</v>
      </c>
      <c r="P1888" s="7" t="str">
        <f>IF(Data7[[#This Row],[WO'#:]]="","Riley #","WO#")</f>
        <v>WO#</v>
      </c>
      <c r="Q1888" s="7">
        <f>IFERROR(WEEKNUM(Data7[[#This Row],[Date:]]),"")</f>
        <v>37</v>
      </c>
      <c r="R1888" s="6">
        <f t="shared" si="87"/>
        <v>45543</v>
      </c>
      <c r="S1888" s="6">
        <f>Data7[[#This Row],[Week Start]]+7</f>
        <v>45550</v>
      </c>
      <c r="T1888" s="7" t="str">
        <f t="shared" si="88"/>
        <v>9/8/2024 - 9/15/2024</v>
      </c>
      <c r="U1888" s="7" t="str">
        <f t="shared" si="89"/>
        <v>Time Card</v>
      </c>
      <c r="V1888" s="8" t="str">
        <f>RIGHT(TEXT(Data7[[#This Row],[Date:]],"mmddyyyy"),4)</f>
        <v>2024</v>
      </c>
      <c r="W1888" s="8" t="str">
        <f>MID(TEXT(Data7[[#This Row],[Date:]],"mmddyyyy"),3,2)</f>
        <v>10</v>
      </c>
      <c r="X1888" s="8" t="str">
        <f>LEFT(TEXT(Data7[[#This Row],[Date:]],"mmddyyyy"),2)</f>
        <v>09</v>
      </c>
      <c r="Y1888" s="6">
        <f>DATE(Data7[[#This Row],[Year]],Data7[[#This Row],[Month]],Data7[[#This Row],[Day]])</f>
        <v>45545</v>
      </c>
    </row>
    <row r="1889" spans="1:25" x14ac:dyDescent="0.3">
      <c r="A1889" s="5">
        <v>45548.61020451389</v>
      </c>
      <c r="B1889" s="7" t="s">
        <v>66</v>
      </c>
      <c r="C1889" s="6" t="s">
        <v>2203</v>
      </c>
      <c r="D1889" s="7" t="s">
        <v>2243</v>
      </c>
      <c r="E1889" s="8">
        <v>4</v>
      </c>
      <c r="F1889" s="7">
        <v>6984733</v>
      </c>
      <c r="G1889" s="7" t="s">
        <v>68</v>
      </c>
      <c r="H1889" s="7" t="s">
        <v>756</v>
      </c>
      <c r="I1889" s="7" t="s">
        <v>44</v>
      </c>
      <c r="J1889" s="19" t="str">
        <f>IFERROR(INDEX('Employee Info'!$C$3:$E$200,MATCH(Data7[[#This Row],[Name:]],'Employee Info'!$B$3:$B$200,0),MATCH(Data7[[#This Row],[Hours Type:]],'Employee Info'!$C$2:$E$2,0)),"")</f>
        <v/>
      </c>
      <c r="K1889" s="19" t="str">
        <f>IFERROR(INDEX('Employee Info'!$C$3:$J$200,MATCH(Data7[[#This Row],[Name:]],'Employee Info'!$B$3:$B$200,0),MATCH(Data7[[#Headers],[Truck]],'Employee Info'!$C$2:$J$2,0)),"")</f>
        <v/>
      </c>
      <c r="L1889" s="19" t="str">
        <f>IFERROR(INDEX('Employee Info'!$C$3:$J$200,MATCH(Data7[[#This Row],[Name:]],'Employee Info'!$B$3:$B$200,0),MATCH(Data7[[#Headers],[Phone]],'Employee Info'!$C$2:$J$2,0)),"")</f>
        <v/>
      </c>
      <c r="M1889" s="19" t="str">
        <f>IFERROR(INDEX('Employee Info'!$C$3:$J$200,MATCH(Data7[[#This Row],[Name:]],'Employee Info'!$B$3:$B$200,0),MATCH(Data7[[#Headers],[Tech]],'Employee Info'!$C$2:$J$2,0)),"")</f>
        <v/>
      </c>
      <c r="N1889" s="19" t="str">
        <f>IFERROR(INDEX('Employee Info'!$C$3:$J$200,MATCH(Data7[[#This Row],[Name:]],'Employee Info'!$B$3:$B$200,0),MATCH(Data7[[#Headers],[Other]],'Employee Info'!$C$2:$J$2,0)),"")</f>
        <v/>
      </c>
      <c r="O1889" s="19">
        <f>IFERROR((Data7[[#This Row],[Hours:]]*SUM(Data7[[#This Row],[Rate]:[Other]])),"")</f>
        <v>0</v>
      </c>
      <c r="P1889" s="7" t="str">
        <f>IF(Data7[[#This Row],[WO'#:]]="","Riley #","WO#")</f>
        <v>WO#</v>
      </c>
      <c r="Q1889" s="7">
        <f>IFERROR(WEEKNUM(Data7[[#This Row],[Date:]]),"")</f>
        <v>37</v>
      </c>
      <c r="R1889" s="6">
        <f t="shared" si="87"/>
        <v>45543</v>
      </c>
      <c r="S1889" s="6">
        <f>Data7[[#This Row],[Week Start]]+7</f>
        <v>45550</v>
      </c>
      <c r="T1889" s="7" t="str">
        <f t="shared" si="88"/>
        <v>9/8/2024 - 9/15/2024</v>
      </c>
      <c r="U1889" s="7" t="str">
        <f t="shared" si="89"/>
        <v>Time Card</v>
      </c>
      <c r="V1889" s="8" t="str">
        <f>RIGHT(TEXT(Data7[[#This Row],[Date:]],"mmddyyyy"),4)</f>
        <v>2024</v>
      </c>
      <c r="W1889" s="8" t="str">
        <f>MID(TEXT(Data7[[#This Row],[Date:]],"mmddyyyy"),3,2)</f>
        <v>11</v>
      </c>
      <c r="X1889" s="8" t="str">
        <f>LEFT(TEXT(Data7[[#This Row],[Date:]],"mmddyyyy"),2)</f>
        <v>09</v>
      </c>
      <c r="Y1889" s="6">
        <f>DATE(Data7[[#This Row],[Year]],Data7[[#This Row],[Month]],Data7[[#This Row],[Day]])</f>
        <v>45546</v>
      </c>
    </row>
    <row r="1890" spans="1:25" x14ac:dyDescent="0.3">
      <c r="A1890" s="5">
        <v>45548.61024652778</v>
      </c>
      <c r="B1890" s="7" t="s">
        <v>66</v>
      </c>
      <c r="C1890" s="6" t="s">
        <v>2203</v>
      </c>
      <c r="D1890" s="7" t="s">
        <v>2243</v>
      </c>
      <c r="E1890" s="8">
        <v>1</v>
      </c>
      <c r="F1890" s="7">
        <v>6984733</v>
      </c>
      <c r="G1890" s="7" t="s">
        <v>68</v>
      </c>
      <c r="H1890" s="7" t="s">
        <v>756</v>
      </c>
      <c r="I1890" s="7" t="s">
        <v>45</v>
      </c>
      <c r="J1890" s="19" t="str">
        <f>IFERROR(INDEX('Employee Info'!$C$3:$E$200,MATCH(Data7[[#This Row],[Name:]],'Employee Info'!$B$3:$B$200,0),MATCH(Data7[[#This Row],[Hours Type:]],'Employee Info'!$C$2:$E$2,0)),"")</f>
        <v/>
      </c>
      <c r="K1890" s="19" t="str">
        <f>IFERROR(INDEX('Employee Info'!$C$3:$J$200,MATCH(Data7[[#This Row],[Name:]],'Employee Info'!$B$3:$B$200,0),MATCH(Data7[[#Headers],[Truck]],'Employee Info'!$C$2:$J$2,0)),"")</f>
        <v/>
      </c>
      <c r="L1890" s="19" t="str">
        <f>IFERROR(INDEX('Employee Info'!$C$3:$J$200,MATCH(Data7[[#This Row],[Name:]],'Employee Info'!$B$3:$B$200,0),MATCH(Data7[[#Headers],[Phone]],'Employee Info'!$C$2:$J$2,0)),"")</f>
        <v/>
      </c>
      <c r="M1890" s="19" t="str">
        <f>IFERROR(INDEX('Employee Info'!$C$3:$J$200,MATCH(Data7[[#This Row],[Name:]],'Employee Info'!$B$3:$B$200,0),MATCH(Data7[[#Headers],[Tech]],'Employee Info'!$C$2:$J$2,0)),"")</f>
        <v/>
      </c>
      <c r="N1890" s="19" t="str">
        <f>IFERROR(INDEX('Employee Info'!$C$3:$J$200,MATCH(Data7[[#This Row],[Name:]],'Employee Info'!$B$3:$B$200,0),MATCH(Data7[[#Headers],[Other]],'Employee Info'!$C$2:$J$2,0)),"")</f>
        <v/>
      </c>
      <c r="O1890" s="19">
        <f>IFERROR((Data7[[#This Row],[Hours:]]*SUM(Data7[[#This Row],[Rate]:[Other]])),"")</f>
        <v>0</v>
      </c>
      <c r="P1890" s="7" t="str">
        <f>IF(Data7[[#This Row],[WO'#:]]="","Riley #","WO#")</f>
        <v>WO#</v>
      </c>
      <c r="Q1890" s="7">
        <f>IFERROR(WEEKNUM(Data7[[#This Row],[Date:]]),"")</f>
        <v>37</v>
      </c>
      <c r="R1890" s="6">
        <f t="shared" si="87"/>
        <v>45543</v>
      </c>
      <c r="S1890" s="6">
        <f>Data7[[#This Row],[Week Start]]+7</f>
        <v>45550</v>
      </c>
      <c r="T1890" s="7" t="str">
        <f t="shared" si="88"/>
        <v>9/8/2024 - 9/15/2024</v>
      </c>
      <c r="U1890" s="7" t="str">
        <f t="shared" si="89"/>
        <v>Time Card</v>
      </c>
      <c r="V1890" s="8" t="str">
        <f>RIGHT(TEXT(Data7[[#This Row],[Date:]],"mmddyyyy"),4)</f>
        <v>2024</v>
      </c>
      <c r="W1890" s="8" t="str">
        <f>MID(TEXT(Data7[[#This Row],[Date:]],"mmddyyyy"),3,2)</f>
        <v>11</v>
      </c>
      <c r="X1890" s="8" t="str">
        <f>LEFT(TEXT(Data7[[#This Row],[Date:]],"mmddyyyy"),2)</f>
        <v>09</v>
      </c>
      <c r="Y1890" s="6">
        <f>DATE(Data7[[#This Row],[Year]],Data7[[#This Row],[Month]],Data7[[#This Row],[Day]])</f>
        <v>45546</v>
      </c>
    </row>
    <row r="1891" spans="1:25" x14ac:dyDescent="0.3">
      <c r="A1891" s="5">
        <v>45548.611834490737</v>
      </c>
      <c r="B1891" s="7" t="s">
        <v>66</v>
      </c>
      <c r="C1891" s="6" t="s">
        <v>2204</v>
      </c>
      <c r="D1891" s="7" t="s">
        <v>2244</v>
      </c>
      <c r="E1891" s="8">
        <v>3</v>
      </c>
      <c r="F1891" s="7">
        <v>6984733</v>
      </c>
      <c r="G1891" s="7" t="s">
        <v>68</v>
      </c>
      <c r="H1891" s="7" t="s">
        <v>756</v>
      </c>
      <c r="I1891" s="7" t="s">
        <v>44</v>
      </c>
      <c r="J1891" s="19" t="str">
        <f>IFERROR(INDEX('Employee Info'!$C$3:$E$200,MATCH(Data7[[#This Row],[Name:]],'Employee Info'!$B$3:$B$200,0),MATCH(Data7[[#This Row],[Hours Type:]],'Employee Info'!$C$2:$E$2,0)),"")</f>
        <v/>
      </c>
      <c r="K1891" s="19" t="str">
        <f>IFERROR(INDEX('Employee Info'!$C$3:$J$200,MATCH(Data7[[#This Row],[Name:]],'Employee Info'!$B$3:$B$200,0),MATCH(Data7[[#Headers],[Truck]],'Employee Info'!$C$2:$J$2,0)),"")</f>
        <v/>
      </c>
      <c r="L1891" s="19" t="str">
        <f>IFERROR(INDEX('Employee Info'!$C$3:$J$200,MATCH(Data7[[#This Row],[Name:]],'Employee Info'!$B$3:$B$200,0),MATCH(Data7[[#Headers],[Phone]],'Employee Info'!$C$2:$J$2,0)),"")</f>
        <v/>
      </c>
      <c r="M1891" s="19" t="str">
        <f>IFERROR(INDEX('Employee Info'!$C$3:$J$200,MATCH(Data7[[#This Row],[Name:]],'Employee Info'!$B$3:$B$200,0),MATCH(Data7[[#Headers],[Tech]],'Employee Info'!$C$2:$J$2,0)),"")</f>
        <v/>
      </c>
      <c r="N1891" s="19" t="str">
        <f>IFERROR(INDEX('Employee Info'!$C$3:$J$200,MATCH(Data7[[#This Row],[Name:]],'Employee Info'!$B$3:$B$200,0),MATCH(Data7[[#Headers],[Other]],'Employee Info'!$C$2:$J$2,0)),"")</f>
        <v/>
      </c>
      <c r="O1891" s="19">
        <f>IFERROR((Data7[[#This Row],[Hours:]]*SUM(Data7[[#This Row],[Rate]:[Other]])),"")</f>
        <v>0</v>
      </c>
      <c r="P1891" s="7" t="str">
        <f>IF(Data7[[#This Row],[WO'#:]]="","Riley #","WO#")</f>
        <v>WO#</v>
      </c>
      <c r="Q1891" s="7">
        <f>IFERROR(WEEKNUM(Data7[[#This Row],[Date:]]),"")</f>
        <v>37</v>
      </c>
      <c r="R1891" s="6">
        <f t="shared" si="87"/>
        <v>45543</v>
      </c>
      <c r="S1891" s="6">
        <f>Data7[[#This Row],[Week Start]]+7</f>
        <v>45550</v>
      </c>
      <c r="T1891" s="7" t="str">
        <f t="shared" si="88"/>
        <v>9/8/2024 - 9/15/2024</v>
      </c>
      <c r="U1891" s="7" t="str">
        <f t="shared" si="89"/>
        <v>Time Card</v>
      </c>
      <c r="V1891" s="8" t="str">
        <f>RIGHT(TEXT(Data7[[#This Row],[Date:]],"mmddyyyy"),4)</f>
        <v>2024</v>
      </c>
      <c r="W1891" s="8" t="str">
        <f>MID(TEXT(Data7[[#This Row],[Date:]],"mmddyyyy"),3,2)</f>
        <v>12</v>
      </c>
      <c r="X1891" s="8" t="str">
        <f>LEFT(TEXT(Data7[[#This Row],[Date:]],"mmddyyyy"),2)</f>
        <v>09</v>
      </c>
      <c r="Y1891" s="6">
        <f>DATE(Data7[[#This Row],[Year]],Data7[[#This Row],[Month]],Data7[[#This Row],[Day]])</f>
        <v>45547</v>
      </c>
    </row>
    <row r="1892" spans="1:25" x14ac:dyDescent="0.3">
      <c r="A1892" s="5">
        <v>45548.612656481484</v>
      </c>
      <c r="B1892" s="7" t="s">
        <v>66</v>
      </c>
      <c r="C1892" s="6" t="s">
        <v>2204</v>
      </c>
      <c r="D1892" s="7" t="s">
        <v>2244</v>
      </c>
      <c r="E1892" s="8">
        <v>1</v>
      </c>
      <c r="F1892" s="7">
        <v>6984733</v>
      </c>
      <c r="G1892" s="7" t="s">
        <v>68</v>
      </c>
      <c r="H1892" s="7" t="s">
        <v>756</v>
      </c>
      <c r="I1892" s="7" t="s">
        <v>45</v>
      </c>
      <c r="J1892" s="19" t="str">
        <f>IFERROR(INDEX('Employee Info'!$C$3:$E$200,MATCH(Data7[[#This Row],[Name:]],'Employee Info'!$B$3:$B$200,0),MATCH(Data7[[#This Row],[Hours Type:]],'Employee Info'!$C$2:$E$2,0)),"")</f>
        <v/>
      </c>
      <c r="K1892" s="19" t="str">
        <f>IFERROR(INDEX('Employee Info'!$C$3:$J$200,MATCH(Data7[[#This Row],[Name:]],'Employee Info'!$B$3:$B$200,0),MATCH(Data7[[#Headers],[Truck]],'Employee Info'!$C$2:$J$2,0)),"")</f>
        <v/>
      </c>
      <c r="L1892" s="19" t="str">
        <f>IFERROR(INDEX('Employee Info'!$C$3:$J$200,MATCH(Data7[[#This Row],[Name:]],'Employee Info'!$B$3:$B$200,0),MATCH(Data7[[#Headers],[Phone]],'Employee Info'!$C$2:$J$2,0)),"")</f>
        <v/>
      </c>
      <c r="M1892" s="19" t="str">
        <f>IFERROR(INDEX('Employee Info'!$C$3:$J$200,MATCH(Data7[[#This Row],[Name:]],'Employee Info'!$B$3:$B$200,0),MATCH(Data7[[#Headers],[Tech]],'Employee Info'!$C$2:$J$2,0)),"")</f>
        <v/>
      </c>
      <c r="N1892" s="19" t="str">
        <f>IFERROR(INDEX('Employee Info'!$C$3:$J$200,MATCH(Data7[[#This Row],[Name:]],'Employee Info'!$B$3:$B$200,0),MATCH(Data7[[#Headers],[Other]],'Employee Info'!$C$2:$J$2,0)),"")</f>
        <v/>
      </c>
      <c r="O1892" s="19">
        <f>IFERROR((Data7[[#This Row],[Hours:]]*SUM(Data7[[#This Row],[Rate]:[Other]])),"")</f>
        <v>0</v>
      </c>
      <c r="P1892" s="7" t="str">
        <f>IF(Data7[[#This Row],[WO'#:]]="","Riley #","WO#")</f>
        <v>WO#</v>
      </c>
      <c r="Q1892" s="7">
        <f>IFERROR(WEEKNUM(Data7[[#This Row],[Date:]]),"")</f>
        <v>37</v>
      </c>
      <c r="R1892" s="6">
        <f t="shared" si="87"/>
        <v>45543</v>
      </c>
      <c r="S1892" s="6">
        <f>Data7[[#This Row],[Week Start]]+7</f>
        <v>45550</v>
      </c>
      <c r="T1892" s="7" t="str">
        <f t="shared" si="88"/>
        <v>9/8/2024 - 9/15/2024</v>
      </c>
      <c r="U1892" s="7" t="str">
        <f t="shared" si="89"/>
        <v>Time Card</v>
      </c>
      <c r="V1892" s="8" t="str">
        <f>RIGHT(TEXT(Data7[[#This Row],[Date:]],"mmddyyyy"),4)</f>
        <v>2024</v>
      </c>
      <c r="W1892" s="8" t="str">
        <f>MID(TEXT(Data7[[#This Row],[Date:]],"mmddyyyy"),3,2)</f>
        <v>12</v>
      </c>
      <c r="X1892" s="8" t="str">
        <f>LEFT(TEXT(Data7[[#This Row],[Date:]],"mmddyyyy"),2)</f>
        <v>09</v>
      </c>
      <c r="Y1892" s="6">
        <f>DATE(Data7[[#This Row],[Year]],Data7[[#This Row],[Month]],Data7[[#This Row],[Day]])</f>
        <v>45547</v>
      </c>
    </row>
    <row r="1893" spans="1:25" x14ac:dyDescent="0.3">
      <c r="A1893" s="5">
        <v>45548.613831828705</v>
      </c>
      <c r="B1893" s="7" t="s">
        <v>66</v>
      </c>
      <c r="C1893" s="6" t="s">
        <v>2206</v>
      </c>
      <c r="D1893" s="7" t="s">
        <v>2245</v>
      </c>
      <c r="E1893" s="8">
        <v>4</v>
      </c>
      <c r="F1893" s="7">
        <v>6984733</v>
      </c>
      <c r="G1893" s="7" t="s">
        <v>68</v>
      </c>
      <c r="H1893" s="7" t="s">
        <v>756</v>
      </c>
      <c r="I1893" s="7" t="s">
        <v>44</v>
      </c>
      <c r="J1893" s="19" t="str">
        <f>IFERROR(INDEX('Employee Info'!$C$3:$E$200,MATCH(Data7[[#This Row],[Name:]],'Employee Info'!$B$3:$B$200,0),MATCH(Data7[[#This Row],[Hours Type:]],'Employee Info'!$C$2:$E$2,0)),"")</f>
        <v/>
      </c>
      <c r="K1893" s="19" t="str">
        <f>IFERROR(INDEX('Employee Info'!$C$3:$J$200,MATCH(Data7[[#This Row],[Name:]],'Employee Info'!$B$3:$B$200,0),MATCH(Data7[[#Headers],[Truck]],'Employee Info'!$C$2:$J$2,0)),"")</f>
        <v/>
      </c>
      <c r="L1893" s="19" t="str">
        <f>IFERROR(INDEX('Employee Info'!$C$3:$J$200,MATCH(Data7[[#This Row],[Name:]],'Employee Info'!$B$3:$B$200,0),MATCH(Data7[[#Headers],[Phone]],'Employee Info'!$C$2:$J$2,0)),"")</f>
        <v/>
      </c>
      <c r="M1893" s="19" t="str">
        <f>IFERROR(INDEX('Employee Info'!$C$3:$J$200,MATCH(Data7[[#This Row],[Name:]],'Employee Info'!$B$3:$B$200,0),MATCH(Data7[[#Headers],[Tech]],'Employee Info'!$C$2:$J$2,0)),"")</f>
        <v/>
      </c>
      <c r="N1893" s="19" t="str">
        <f>IFERROR(INDEX('Employee Info'!$C$3:$J$200,MATCH(Data7[[#This Row],[Name:]],'Employee Info'!$B$3:$B$200,0),MATCH(Data7[[#Headers],[Other]],'Employee Info'!$C$2:$J$2,0)),"")</f>
        <v/>
      </c>
      <c r="O1893" s="19">
        <f>IFERROR((Data7[[#This Row],[Hours:]]*SUM(Data7[[#This Row],[Rate]:[Other]])),"")</f>
        <v>0</v>
      </c>
      <c r="P1893" s="7" t="str">
        <f>IF(Data7[[#This Row],[WO'#:]]="","Riley #","WO#")</f>
        <v>WO#</v>
      </c>
      <c r="Q1893" s="7">
        <f>IFERROR(WEEKNUM(Data7[[#This Row],[Date:]]),"")</f>
        <v>37</v>
      </c>
      <c r="R1893" s="6">
        <f t="shared" si="87"/>
        <v>45543</v>
      </c>
      <c r="S1893" s="6">
        <f>Data7[[#This Row],[Week Start]]+7</f>
        <v>45550</v>
      </c>
      <c r="T1893" s="7" t="str">
        <f t="shared" si="88"/>
        <v>9/8/2024 - 9/15/2024</v>
      </c>
      <c r="U1893" s="7" t="str">
        <f t="shared" si="89"/>
        <v>Time Card</v>
      </c>
      <c r="V1893" s="8" t="str">
        <f>RIGHT(TEXT(Data7[[#This Row],[Date:]],"mmddyyyy"),4)</f>
        <v>2024</v>
      </c>
      <c r="W1893" s="8" t="str">
        <f>MID(TEXT(Data7[[#This Row],[Date:]],"mmddyyyy"),3,2)</f>
        <v>13</v>
      </c>
      <c r="X1893" s="8" t="str">
        <f>LEFT(TEXT(Data7[[#This Row],[Date:]],"mmddyyyy"),2)</f>
        <v>09</v>
      </c>
      <c r="Y1893" s="6">
        <f>DATE(Data7[[#This Row],[Year]],Data7[[#This Row],[Month]],Data7[[#This Row],[Day]])</f>
        <v>45548</v>
      </c>
    </row>
    <row r="1894" spans="1:25" x14ac:dyDescent="0.3">
      <c r="A1894" s="5">
        <v>45548.613923842589</v>
      </c>
      <c r="B1894" s="7" t="s">
        <v>66</v>
      </c>
      <c r="C1894" s="6" t="s">
        <v>2206</v>
      </c>
      <c r="D1894" s="7" t="s">
        <v>2245</v>
      </c>
      <c r="E1894" s="8">
        <v>1</v>
      </c>
      <c r="F1894" s="7">
        <v>6984733</v>
      </c>
      <c r="G1894" s="7" t="s">
        <v>68</v>
      </c>
      <c r="H1894" s="7" t="s">
        <v>756</v>
      </c>
      <c r="I1894" s="7" t="s">
        <v>45</v>
      </c>
      <c r="J1894" s="19" t="str">
        <f>IFERROR(INDEX('Employee Info'!$C$3:$E$200,MATCH(Data7[[#This Row],[Name:]],'Employee Info'!$B$3:$B$200,0),MATCH(Data7[[#This Row],[Hours Type:]],'Employee Info'!$C$2:$E$2,0)),"")</f>
        <v/>
      </c>
      <c r="K1894" s="19" t="str">
        <f>IFERROR(INDEX('Employee Info'!$C$3:$J$200,MATCH(Data7[[#This Row],[Name:]],'Employee Info'!$B$3:$B$200,0),MATCH(Data7[[#Headers],[Truck]],'Employee Info'!$C$2:$J$2,0)),"")</f>
        <v/>
      </c>
      <c r="L1894" s="19" t="str">
        <f>IFERROR(INDEX('Employee Info'!$C$3:$J$200,MATCH(Data7[[#This Row],[Name:]],'Employee Info'!$B$3:$B$200,0),MATCH(Data7[[#Headers],[Phone]],'Employee Info'!$C$2:$J$2,0)),"")</f>
        <v/>
      </c>
      <c r="M1894" s="19" t="str">
        <f>IFERROR(INDEX('Employee Info'!$C$3:$J$200,MATCH(Data7[[#This Row],[Name:]],'Employee Info'!$B$3:$B$200,0),MATCH(Data7[[#Headers],[Tech]],'Employee Info'!$C$2:$J$2,0)),"")</f>
        <v/>
      </c>
      <c r="N1894" s="19" t="str">
        <f>IFERROR(INDEX('Employee Info'!$C$3:$J$200,MATCH(Data7[[#This Row],[Name:]],'Employee Info'!$B$3:$B$200,0),MATCH(Data7[[#Headers],[Other]],'Employee Info'!$C$2:$J$2,0)),"")</f>
        <v/>
      </c>
      <c r="O1894" s="19">
        <f>IFERROR((Data7[[#This Row],[Hours:]]*SUM(Data7[[#This Row],[Rate]:[Other]])),"")</f>
        <v>0</v>
      </c>
      <c r="P1894" s="7" t="str">
        <f>IF(Data7[[#This Row],[WO'#:]]="","Riley #","WO#")</f>
        <v>WO#</v>
      </c>
      <c r="Q1894" s="7">
        <f>IFERROR(WEEKNUM(Data7[[#This Row],[Date:]]),"")</f>
        <v>37</v>
      </c>
      <c r="R1894" s="6">
        <f t="shared" si="87"/>
        <v>45543</v>
      </c>
      <c r="S1894" s="6">
        <f>Data7[[#This Row],[Week Start]]+7</f>
        <v>45550</v>
      </c>
      <c r="T1894" s="7" t="str">
        <f t="shared" si="88"/>
        <v>9/8/2024 - 9/15/2024</v>
      </c>
      <c r="U1894" s="7" t="str">
        <f t="shared" si="89"/>
        <v>Time Card</v>
      </c>
      <c r="V1894" s="8" t="str">
        <f>RIGHT(TEXT(Data7[[#This Row],[Date:]],"mmddyyyy"),4)</f>
        <v>2024</v>
      </c>
      <c r="W1894" s="8" t="str">
        <f>MID(TEXT(Data7[[#This Row],[Date:]],"mmddyyyy"),3,2)</f>
        <v>13</v>
      </c>
      <c r="X1894" s="8" t="str">
        <f>LEFT(TEXT(Data7[[#This Row],[Date:]],"mmddyyyy"),2)</f>
        <v>09</v>
      </c>
      <c r="Y1894" s="6">
        <f>DATE(Data7[[#This Row],[Year]],Data7[[#This Row],[Month]],Data7[[#This Row],[Day]])</f>
        <v>45548</v>
      </c>
    </row>
  </sheetData>
  <sheetProtection formatCells="0" formatColumns="0" formatRows="0" sort="0" pivotTables="0"/>
  <pageMargins left="0.7" right="0.7" top="0.75" bottom="0.75" header="0.3" footer="0.3"/>
  <pageSetup orientation="landscape" r:id="rId1"/>
  <legacyDrawing r:id="rId2"/>
  <tableParts count="1">
    <tablePart r:id="rId3"/>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F5554-FDFB-4B09-9FBF-19AB06280B43}">
  <sheetPr codeName="Sheet18">
    <tabColor theme="5"/>
  </sheetPr>
  <dimension ref="A1:Y1894"/>
  <sheetViews>
    <sheetView showGridLines="0" zoomScale="70" zoomScaleNormal="70" workbookViewId="0">
      <pane ySplit="1" topLeftCell="A1869" activePane="bottomLeft" state="frozen"/>
      <selection activeCell="B1" sqref="B1"/>
      <selection pane="bottomLeft" activeCell="B1897" sqref="B1897"/>
    </sheetView>
  </sheetViews>
  <sheetFormatPr defaultRowHeight="14.4" x14ac:dyDescent="0.3"/>
  <cols>
    <col min="1" max="1" width="17.44140625" bestFit="1" customWidth="1"/>
    <col min="2" max="2" width="16.44140625" style="7" bestFit="1" customWidth="1"/>
    <col min="3" max="3" width="15.21875" style="6" customWidth="1"/>
    <col min="4" max="4" width="24.44140625" style="7" customWidth="1"/>
    <col min="5" max="9" width="15.21875" style="7" customWidth="1"/>
    <col min="10" max="10" width="12.5546875" style="19" bestFit="1" customWidth="1"/>
    <col min="11" max="14" width="12.5546875" style="19" customWidth="1"/>
    <col min="15" max="15" width="13" style="19" customWidth="1"/>
    <col min="16" max="16" width="22.5546875" style="7" bestFit="1" customWidth="1"/>
    <col min="17" max="17" width="8.88671875" style="7"/>
    <col min="18" max="18" width="14.5546875" style="7" bestFit="1" customWidth="1"/>
    <col min="19" max="19" width="16.21875" style="7" bestFit="1" customWidth="1"/>
    <col min="20" max="20" width="24.21875" style="7" bestFit="1" customWidth="1"/>
    <col min="21" max="21" width="11.5546875" bestFit="1" customWidth="1"/>
    <col min="22" max="22" width="13.5546875" style="78" bestFit="1" customWidth="1"/>
    <col min="23" max="24" width="8.88671875" style="78"/>
    <col min="25" max="25" width="12.5546875" bestFit="1" customWidth="1"/>
  </cols>
  <sheetData>
    <row r="1" spans="1:25" s="7" customFormat="1" ht="15" thickBot="1" x14ac:dyDescent="0.35">
      <c r="A1" s="9" t="s">
        <v>24</v>
      </c>
      <c r="B1" s="10" t="s">
        <v>22</v>
      </c>
      <c r="C1" s="72" t="s">
        <v>20</v>
      </c>
      <c r="D1" s="10" t="s">
        <v>32</v>
      </c>
      <c r="E1" s="10" t="s">
        <v>36</v>
      </c>
      <c r="F1" s="10" t="s">
        <v>38</v>
      </c>
      <c r="G1" s="10" t="s">
        <v>40</v>
      </c>
      <c r="H1" s="11" t="s">
        <v>41</v>
      </c>
      <c r="I1" s="10" t="s">
        <v>39</v>
      </c>
      <c r="J1" s="18" t="s">
        <v>47</v>
      </c>
      <c r="K1" s="65" t="s">
        <v>2194</v>
      </c>
      <c r="L1" s="65" t="s">
        <v>2195</v>
      </c>
      <c r="M1" s="65" t="s">
        <v>2196</v>
      </c>
      <c r="N1" s="65" t="s">
        <v>2197</v>
      </c>
      <c r="O1" s="18" t="s">
        <v>48</v>
      </c>
      <c r="P1" s="10" t="s">
        <v>49</v>
      </c>
      <c r="Q1" s="10" t="s">
        <v>50</v>
      </c>
      <c r="R1" s="10" t="s">
        <v>51</v>
      </c>
      <c r="S1" s="10" t="s">
        <v>52</v>
      </c>
      <c r="T1" s="10" t="s">
        <v>53</v>
      </c>
      <c r="U1" s="10" t="s">
        <v>54</v>
      </c>
      <c r="V1" s="77" t="s">
        <v>27</v>
      </c>
      <c r="W1" s="77" t="s">
        <v>30</v>
      </c>
      <c r="X1" s="77" t="s">
        <v>28</v>
      </c>
      <c r="Y1" s="10" t="s">
        <v>55</v>
      </c>
    </row>
    <row r="2" spans="1:25" x14ac:dyDescent="0.3">
      <c r="A2" s="5">
        <v>45296.493884027775</v>
      </c>
      <c r="B2" s="7" t="s">
        <v>66</v>
      </c>
      <c r="C2" s="6" t="s">
        <v>110</v>
      </c>
      <c r="D2" s="7" t="s">
        <v>113</v>
      </c>
      <c r="E2" s="8">
        <v>2</v>
      </c>
      <c r="F2" s="7" t="s">
        <v>68</v>
      </c>
      <c r="G2" s="7" t="s">
        <v>68</v>
      </c>
      <c r="H2" s="7" t="s">
        <v>80</v>
      </c>
      <c r="I2" s="7" t="s">
        <v>45</v>
      </c>
      <c r="J2" s="19" t="str">
        <f>IFERROR(INDEX('Employee Info'!$C$3:$E$200,MATCH(Data6[[#This Row],[Name:]],'Employee Info'!$B$3:$B$200,0),MATCH(Data6[[#This Row],[Hours Type:]],'Employee Info'!$C$2:$E$2,0)),"")</f>
        <v/>
      </c>
      <c r="K2" s="19" t="str">
        <f>IFERROR(INDEX('Employee Info'!$C$3:$J$200,MATCH(Data6[[#This Row],[Name:]],'Employee Info'!$B$3:$B$200,0),MATCH(Data6[[#Headers],[Truck]],'Employee Info'!$C$2:$J$2,0)),"")</f>
        <v/>
      </c>
      <c r="L2" s="19" t="str">
        <f>IFERROR(INDEX('Employee Info'!$C$3:$J$200,MATCH(Data6[[#This Row],[Name:]],'Employee Info'!$B$3:$B$200,0),MATCH(Data6[[#Headers],[Phone]],'Employee Info'!$C$2:$J$2,0)),"")</f>
        <v/>
      </c>
      <c r="M2" s="19" t="str">
        <f>IFERROR(INDEX('Employee Info'!$C$3:$J$200,MATCH(Data6[[#This Row],[Name:]],'Employee Info'!$B$3:$B$200,0),MATCH(Data6[[#Headers],[Tech]],'Employee Info'!$C$2:$J$2,0)),"")</f>
        <v/>
      </c>
      <c r="N2" s="19" t="str">
        <f>IFERROR(INDEX('Employee Info'!$C$3:$J$200,MATCH(Data6[[#This Row],[Name:]],'Employee Info'!$B$3:$B$200,0),MATCH(Data6[[#Headers],[Other]],'Employee Info'!$C$2:$J$2,0)),"")</f>
        <v/>
      </c>
      <c r="O2" s="19">
        <f>IFERROR((Data6[[#This Row],[Hours:]]*SUM(Data6[[#This Row],[Rate]:[Other]])),"")</f>
        <v>0</v>
      </c>
      <c r="P2" s="7" t="str">
        <f>IF(Data6[[#This Row],[WO'#:]]="","Riley #","WO#")</f>
        <v>Riley #</v>
      </c>
      <c r="Q2" s="7">
        <f>IFERROR(WEEKNUM(Data6[[#This Row],[Date:]]),"")</f>
        <v>1</v>
      </c>
      <c r="R2" s="6">
        <f t="shared" ref="R2:R65" si="0">DATE(RIGHT(TEXT(C2,"mm/dd/yyyy"),4),1,1)+(Q2-1)*7-(WEEKDAY(DATE(RIGHT(TEXT(C2,"mm/dd/yyyy"),4),1,1)))+1</f>
        <v>45291</v>
      </c>
      <c r="S2" s="6">
        <f>Data6[[#This Row],[Week Start]]+7</f>
        <v>45298</v>
      </c>
      <c r="T2" s="7" t="str">
        <f t="shared" ref="T2:T65" si="1">IFERROR(TEXT(R2, "m/d/yyyy") &amp; " - " &amp; TEXT(S2, "m/d/yyyy"),"")</f>
        <v>12/31/2023 - 1/7/2024</v>
      </c>
      <c r="U2" s="7" t="str">
        <f t="shared" ref="U2:U65" si="2">"Time Card"</f>
        <v>Time Card</v>
      </c>
      <c r="V2" s="8" t="str">
        <f>RIGHT(TEXT(Data6[[#This Row],[Date:]],"mmddyyyy"),4)</f>
        <v>2024</v>
      </c>
      <c r="W2" s="8" t="str">
        <f>MID(TEXT(Data6[[#This Row],[Date:]],"mmddyyyy"),3,2)</f>
        <v>02</v>
      </c>
      <c r="X2" s="8" t="str">
        <f>LEFT(TEXT(Data6[[#This Row],[Date:]],"mmddyyyy"),2)</f>
        <v>01</v>
      </c>
      <c r="Y2" s="6">
        <f>DATE(Data6[[#This Row],[Year]],Data6[[#This Row],[Month]],Data6[[#This Row],[Day]])</f>
        <v>45293</v>
      </c>
    </row>
    <row r="3" spans="1:25" x14ac:dyDescent="0.3">
      <c r="A3" s="5">
        <v>45293.582517013892</v>
      </c>
      <c r="B3" s="7" t="s">
        <v>31</v>
      </c>
      <c r="C3" s="6" t="s">
        <v>110</v>
      </c>
      <c r="D3" s="7" t="s">
        <v>111</v>
      </c>
      <c r="E3" s="8">
        <v>8</v>
      </c>
      <c r="F3" s="7" t="s">
        <v>68</v>
      </c>
      <c r="G3" s="7" t="s">
        <v>68</v>
      </c>
      <c r="H3" s="7" t="s">
        <v>112</v>
      </c>
      <c r="I3" s="7" t="s">
        <v>44</v>
      </c>
      <c r="J3" s="19" t="str">
        <f>IFERROR(INDEX('Employee Info'!$C$3:$E$200,MATCH(Data6[[#This Row],[Name:]],'Employee Info'!$B$3:$B$200,0),MATCH(Data6[[#This Row],[Hours Type:]],'Employee Info'!$C$2:$E$2,0)),"")</f>
        <v/>
      </c>
      <c r="K3" s="19" t="str">
        <f>IFERROR(INDEX('Employee Info'!$C$3:$J$200,MATCH(Data6[[#This Row],[Name:]],'Employee Info'!$B$3:$B$200,0),MATCH(Data6[[#Headers],[Truck]],'Employee Info'!$C$2:$J$2,0)),"")</f>
        <v/>
      </c>
      <c r="L3" s="19" t="str">
        <f>IFERROR(INDEX('Employee Info'!$C$3:$J$200,MATCH(Data6[[#This Row],[Name:]],'Employee Info'!$B$3:$B$200,0),MATCH(Data6[[#Headers],[Phone]],'Employee Info'!$C$2:$J$2,0)),"")</f>
        <v/>
      </c>
      <c r="M3" s="19" t="str">
        <f>IFERROR(INDEX('Employee Info'!$C$3:$J$200,MATCH(Data6[[#This Row],[Name:]],'Employee Info'!$B$3:$B$200,0),MATCH(Data6[[#Headers],[Tech]],'Employee Info'!$C$2:$J$2,0)),"")</f>
        <v/>
      </c>
      <c r="N3" s="19" t="str">
        <f>IFERROR(INDEX('Employee Info'!$C$3:$J$200,MATCH(Data6[[#This Row],[Name:]],'Employee Info'!$B$3:$B$200,0),MATCH(Data6[[#Headers],[Other]],'Employee Info'!$C$2:$J$2,0)),"")</f>
        <v/>
      </c>
      <c r="O3" s="19">
        <f>IFERROR((Data6[[#This Row],[Hours:]]*SUM(Data6[[#This Row],[Rate]:[Other]])),"")</f>
        <v>0</v>
      </c>
      <c r="P3" s="7" t="str">
        <f>IF(Data6[[#This Row],[WO'#:]]="","Riley #","WO#")</f>
        <v>Riley #</v>
      </c>
      <c r="Q3" s="7">
        <f>IFERROR(WEEKNUM(Data6[[#This Row],[Date:]]),"")</f>
        <v>1</v>
      </c>
      <c r="R3" s="6">
        <f t="shared" si="0"/>
        <v>45291</v>
      </c>
      <c r="S3" s="6">
        <f>Data6[[#This Row],[Week Start]]+7</f>
        <v>45298</v>
      </c>
      <c r="T3" s="7" t="str">
        <f t="shared" si="1"/>
        <v>12/31/2023 - 1/7/2024</v>
      </c>
      <c r="U3" s="7" t="str">
        <f t="shared" si="2"/>
        <v>Time Card</v>
      </c>
      <c r="V3" s="8" t="str">
        <f>RIGHT(TEXT(Data6[[#This Row],[Date:]],"mmddyyyy"),4)</f>
        <v>2024</v>
      </c>
      <c r="W3" s="8" t="str">
        <f>MID(TEXT(Data6[[#This Row],[Date:]],"mmddyyyy"),3,2)</f>
        <v>02</v>
      </c>
      <c r="X3" s="8" t="str">
        <f>LEFT(TEXT(Data6[[#This Row],[Date:]],"mmddyyyy"),2)</f>
        <v>01</v>
      </c>
      <c r="Y3" s="6">
        <f>DATE(Data6[[#This Row],[Year]],Data6[[#This Row],[Month]],Data6[[#This Row],[Day]])</f>
        <v>45293</v>
      </c>
    </row>
    <row r="4" spans="1:25" x14ac:dyDescent="0.3">
      <c r="A4" s="5">
        <v>45293.582835763889</v>
      </c>
      <c r="B4" s="7" t="s">
        <v>66</v>
      </c>
      <c r="C4" s="6" t="s">
        <v>110</v>
      </c>
      <c r="D4" s="7" t="s">
        <v>111</v>
      </c>
      <c r="E4" s="8">
        <v>8</v>
      </c>
      <c r="F4" s="7" t="s">
        <v>68</v>
      </c>
      <c r="G4" s="7" t="s">
        <v>68</v>
      </c>
      <c r="H4" s="7" t="s">
        <v>112</v>
      </c>
      <c r="I4" s="7" t="s">
        <v>44</v>
      </c>
      <c r="J4" s="19" t="str">
        <f>IFERROR(INDEX('Employee Info'!$C$3:$E$200,MATCH(Data6[[#This Row],[Name:]],'Employee Info'!$B$3:$B$200,0),MATCH(Data6[[#This Row],[Hours Type:]],'Employee Info'!$C$2:$E$2,0)),"")</f>
        <v/>
      </c>
      <c r="K4" s="19" t="str">
        <f>IFERROR(INDEX('Employee Info'!$C$3:$J$200,MATCH(Data6[[#This Row],[Name:]],'Employee Info'!$B$3:$B$200,0),MATCH(Data6[[#Headers],[Truck]],'Employee Info'!$C$2:$J$2,0)),"")</f>
        <v/>
      </c>
      <c r="L4" s="19" t="str">
        <f>IFERROR(INDEX('Employee Info'!$C$3:$J$200,MATCH(Data6[[#This Row],[Name:]],'Employee Info'!$B$3:$B$200,0),MATCH(Data6[[#Headers],[Phone]],'Employee Info'!$C$2:$J$2,0)),"")</f>
        <v/>
      </c>
      <c r="M4" s="19" t="str">
        <f>IFERROR(INDEX('Employee Info'!$C$3:$J$200,MATCH(Data6[[#This Row],[Name:]],'Employee Info'!$B$3:$B$200,0),MATCH(Data6[[#Headers],[Tech]],'Employee Info'!$C$2:$J$2,0)),"")</f>
        <v/>
      </c>
      <c r="N4" s="19" t="str">
        <f>IFERROR(INDEX('Employee Info'!$C$3:$J$200,MATCH(Data6[[#This Row],[Name:]],'Employee Info'!$B$3:$B$200,0),MATCH(Data6[[#Headers],[Other]],'Employee Info'!$C$2:$J$2,0)),"")</f>
        <v/>
      </c>
      <c r="O4" s="19">
        <f>IFERROR((Data6[[#This Row],[Hours:]]*SUM(Data6[[#This Row],[Rate]:[Other]])),"")</f>
        <v>0</v>
      </c>
      <c r="P4" s="7" t="str">
        <f>IF(Data6[[#This Row],[WO'#:]]="","Riley #","WO#")</f>
        <v>Riley #</v>
      </c>
      <c r="Q4" s="7">
        <f>IFERROR(WEEKNUM(Data6[[#This Row],[Date:]]),"")</f>
        <v>1</v>
      </c>
      <c r="R4" s="6">
        <f t="shared" si="0"/>
        <v>45291</v>
      </c>
      <c r="S4" s="6">
        <f>Data6[[#This Row],[Week Start]]+7</f>
        <v>45298</v>
      </c>
      <c r="T4" s="7" t="str">
        <f t="shared" si="1"/>
        <v>12/31/2023 - 1/7/2024</v>
      </c>
      <c r="U4" s="7" t="str">
        <f t="shared" si="2"/>
        <v>Time Card</v>
      </c>
      <c r="V4" s="8" t="str">
        <f>RIGHT(TEXT(Data6[[#This Row],[Date:]],"mmddyyyy"),4)</f>
        <v>2024</v>
      </c>
      <c r="W4" s="8" t="str">
        <f>MID(TEXT(Data6[[#This Row],[Date:]],"mmddyyyy"),3,2)</f>
        <v>02</v>
      </c>
      <c r="X4" s="8" t="str">
        <f>LEFT(TEXT(Data6[[#This Row],[Date:]],"mmddyyyy"),2)</f>
        <v>01</v>
      </c>
      <c r="Y4" s="6">
        <f>DATE(Data6[[#This Row],[Year]],Data6[[#This Row],[Month]],Data6[[#This Row],[Day]])</f>
        <v>45293</v>
      </c>
    </row>
    <row r="5" spans="1:25" x14ac:dyDescent="0.3">
      <c r="A5" s="5">
        <v>45294.583260648149</v>
      </c>
      <c r="B5" s="7" t="s">
        <v>66</v>
      </c>
      <c r="C5" s="6" t="s">
        <v>152</v>
      </c>
      <c r="D5" s="7" t="s">
        <v>153</v>
      </c>
      <c r="E5" s="8">
        <v>6</v>
      </c>
      <c r="F5" s="7" t="s">
        <v>68</v>
      </c>
      <c r="G5" s="7" t="s">
        <v>68</v>
      </c>
      <c r="H5" s="7" t="s">
        <v>92</v>
      </c>
      <c r="I5" s="7" t="s">
        <v>44</v>
      </c>
      <c r="J5" s="19" t="str">
        <f>IFERROR(INDEX('Employee Info'!$C$3:$E$200,MATCH(Data6[[#This Row],[Name:]],'Employee Info'!$B$3:$B$200,0),MATCH(Data6[[#This Row],[Hours Type:]],'Employee Info'!$C$2:$E$2,0)),"")</f>
        <v/>
      </c>
      <c r="K5" s="19" t="str">
        <f>IFERROR(INDEX('Employee Info'!$C$3:$J$200,MATCH(Data6[[#This Row],[Name:]],'Employee Info'!$B$3:$B$200,0),MATCH(Data6[[#Headers],[Truck]],'Employee Info'!$C$2:$J$2,0)),"")</f>
        <v/>
      </c>
      <c r="L5" s="19" t="str">
        <f>IFERROR(INDEX('Employee Info'!$C$3:$J$200,MATCH(Data6[[#This Row],[Name:]],'Employee Info'!$B$3:$B$200,0),MATCH(Data6[[#Headers],[Phone]],'Employee Info'!$C$2:$J$2,0)),"")</f>
        <v/>
      </c>
      <c r="M5" s="19" t="str">
        <f>IFERROR(INDEX('Employee Info'!$C$3:$J$200,MATCH(Data6[[#This Row],[Name:]],'Employee Info'!$B$3:$B$200,0),MATCH(Data6[[#Headers],[Tech]],'Employee Info'!$C$2:$J$2,0)),"")</f>
        <v/>
      </c>
      <c r="N5" s="19" t="str">
        <f>IFERROR(INDEX('Employee Info'!$C$3:$J$200,MATCH(Data6[[#This Row],[Name:]],'Employee Info'!$B$3:$B$200,0),MATCH(Data6[[#Headers],[Other]],'Employee Info'!$C$2:$J$2,0)),"")</f>
        <v/>
      </c>
      <c r="O5" s="19">
        <f>IFERROR((Data6[[#This Row],[Hours:]]*SUM(Data6[[#This Row],[Rate]:[Other]])),"")</f>
        <v>0</v>
      </c>
      <c r="P5" s="7" t="str">
        <f>IF(Data6[[#This Row],[WO'#:]]="","Riley #","WO#")</f>
        <v>Riley #</v>
      </c>
      <c r="Q5" s="7">
        <f>IFERROR(WEEKNUM(Data6[[#This Row],[Date:]]),"")</f>
        <v>1</v>
      </c>
      <c r="R5" s="6">
        <f t="shared" si="0"/>
        <v>45291</v>
      </c>
      <c r="S5" s="6">
        <f>Data6[[#This Row],[Week Start]]+7</f>
        <v>45298</v>
      </c>
      <c r="T5" s="7" t="str">
        <f t="shared" si="1"/>
        <v>12/31/2023 - 1/7/2024</v>
      </c>
      <c r="U5" s="7" t="str">
        <f t="shared" si="2"/>
        <v>Time Card</v>
      </c>
      <c r="V5" s="8" t="str">
        <f>RIGHT(TEXT(Data6[[#This Row],[Date:]],"mmddyyyy"),4)</f>
        <v>2024</v>
      </c>
      <c r="W5" s="8" t="str">
        <f>MID(TEXT(Data6[[#This Row],[Date:]],"mmddyyyy"),3,2)</f>
        <v>03</v>
      </c>
      <c r="X5" s="8" t="str">
        <f>LEFT(TEXT(Data6[[#This Row],[Date:]],"mmddyyyy"),2)</f>
        <v>01</v>
      </c>
      <c r="Y5" s="6">
        <f>DATE(Data6[[#This Row],[Year]],Data6[[#This Row],[Month]],Data6[[#This Row],[Day]])</f>
        <v>45294</v>
      </c>
    </row>
    <row r="6" spans="1:25" x14ac:dyDescent="0.3">
      <c r="A6" s="5">
        <v>45294.583400462965</v>
      </c>
      <c r="B6" s="7" t="s">
        <v>31</v>
      </c>
      <c r="C6" s="6" t="s">
        <v>152</v>
      </c>
      <c r="D6" s="7" t="s">
        <v>153</v>
      </c>
      <c r="E6" s="8">
        <v>6</v>
      </c>
      <c r="F6" s="7" t="s">
        <v>68</v>
      </c>
      <c r="G6" s="7" t="s">
        <v>68</v>
      </c>
      <c r="H6" s="7" t="s">
        <v>92</v>
      </c>
      <c r="I6" s="7" t="s">
        <v>44</v>
      </c>
      <c r="J6" s="19" t="str">
        <f>IFERROR(INDEX('Employee Info'!$C$3:$E$200,MATCH(Data6[[#This Row],[Name:]],'Employee Info'!$B$3:$B$200,0),MATCH(Data6[[#This Row],[Hours Type:]],'Employee Info'!$C$2:$E$2,0)),"")</f>
        <v/>
      </c>
      <c r="K6" s="19" t="str">
        <f>IFERROR(INDEX('Employee Info'!$C$3:$J$200,MATCH(Data6[[#This Row],[Name:]],'Employee Info'!$B$3:$B$200,0),MATCH(Data6[[#Headers],[Truck]],'Employee Info'!$C$2:$J$2,0)),"")</f>
        <v/>
      </c>
      <c r="L6" s="19" t="str">
        <f>IFERROR(INDEX('Employee Info'!$C$3:$J$200,MATCH(Data6[[#This Row],[Name:]],'Employee Info'!$B$3:$B$200,0),MATCH(Data6[[#Headers],[Phone]],'Employee Info'!$C$2:$J$2,0)),"")</f>
        <v/>
      </c>
      <c r="M6" s="19" t="str">
        <f>IFERROR(INDEX('Employee Info'!$C$3:$J$200,MATCH(Data6[[#This Row],[Name:]],'Employee Info'!$B$3:$B$200,0),MATCH(Data6[[#Headers],[Tech]],'Employee Info'!$C$2:$J$2,0)),"")</f>
        <v/>
      </c>
      <c r="N6" s="19" t="str">
        <f>IFERROR(INDEX('Employee Info'!$C$3:$J$200,MATCH(Data6[[#This Row],[Name:]],'Employee Info'!$B$3:$B$200,0),MATCH(Data6[[#Headers],[Other]],'Employee Info'!$C$2:$J$2,0)),"")</f>
        <v/>
      </c>
      <c r="O6" s="19">
        <f>IFERROR((Data6[[#This Row],[Hours:]]*SUM(Data6[[#This Row],[Rate]:[Other]])),"")</f>
        <v>0</v>
      </c>
      <c r="P6" s="7" t="str">
        <f>IF(Data6[[#This Row],[WO'#:]]="","Riley #","WO#")</f>
        <v>Riley #</v>
      </c>
      <c r="Q6" s="7">
        <f>IFERROR(WEEKNUM(Data6[[#This Row],[Date:]]),"")</f>
        <v>1</v>
      </c>
      <c r="R6" s="6">
        <f t="shared" si="0"/>
        <v>45291</v>
      </c>
      <c r="S6" s="6">
        <f>Data6[[#This Row],[Week Start]]+7</f>
        <v>45298</v>
      </c>
      <c r="T6" s="7" t="str">
        <f t="shared" si="1"/>
        <v>12/31/2023 - 1/7/2024</v>
      </c>
      <c r="U6" s="7" t="str">
        <f t="shared" si="2"/>
        <v>Time Card</v>
      </c>
      <c r="V6" s="8" t="str">
        <f>RIGHT(TEXT(Data6[[#This Row],[Date:]],"mmddyyyy"),4)</f>
        <v>2024</v>
      </c>
      <c r="W6" s="8" t="str">
        <f>MID(TEXT(Data6[[#This Row],[Date:]],"mmddyyyy"),3,2)</f>
        <v>03</v>
      </c>
      <c r="X6" s="8" t="str">
        <f>LEFT(TEXT(Data6[[#This Row],[Date:]],"mmddyyyy"),2)</f>
        <v>01</v>
      </c>
      <c r="Y6" s="6">
        <f>DATE(Data6[[#This Row],[Year]],Data6[[#This Row],[Month]],Data6[[#This Row],[Day]])</f>
        <v>45294</v>
      </c>
    </row>
    <row r="7" spans="1:25" x14ac:dyDescent="0.3">
      <c r="A7" s="5">
        <v>45296.494023263891</v>
      </c>
      <c r="B7" s="7" t="s">
        <v>66</v>
      </c>
      <c r="C7" s="6" t="s">
        <v>152</v>
      </c>
      <c r="D7" s="7" t="s">
        <v>113</v>
      </c>
      <c r="E7" s="8">
        <v>1</v>
      </c>
      <c r="F7" s="7" t="s">
        <v>68</v>
      </c>
      <c r="G7" s="7" t="s">
        <v>68</v>
      </c>
      <c r="H7" s="7" t="s">
        <v>80</v>
      </c>
      <c r="I7" s="7" t="s">
        <v>45</v>
      </c>
      <c r="J7" s="19" t="str">
        <f>IFERROR(INDEX('Employee Info'!$C$3:$E$200,MATCH(Data6[[#This Row],[Name:]],'Employee Info'!$B$3:$B$200,0),MATCH(Data6[[#This Row],[Hours Type:]],'Employee Info'!$C$2:$E$2,0)),"")</f>
        <v/>
      </c>
      <c r="K7" s="19" t="str">
        <f>IFERROR(INDEX('Employee Info'!$C$3:$J$200,MATCH(Data6[[#This Row],[Name:]],'Employee Info'!$B$3:$B$200,0),MATCH(Data6[[#Headers],[Truck]],'Employee Info'!$C$2:$J$2,0)),"")</f>
        <v/>
      </c>
      <c r="L7" s="19" t="str">
        <f>IFERROR(INDEX('Employee Info'!$C$3:$J$200,MATCH(Data6[[#This Row],[Name:]],'Employee Info'!$B$3:$B$200,0),MATCH(Data6[[#Headers],[Phone]],'Employee Info'!$C$2:$J$2,0)),"")</f>
        <v/>
      </c>
      <c r="M7" s="19" t="str">
        <f>IFERROR(INDEX('Employee Info'!$C$3:$J$200,MATCH(Data6[[#This Row],[Name:]],'Employee Info'!$B$3:$B$200,0),MATCH(Data6[[#Headers],[Tech]],'Employee Info'!$C$2:$J$2,0)),"")</f>
        <v/>
      </c>
      <c r="N7" s="19" t="str">
        <f>IFERROR(INDEX('Employee Info'!$C$3:$J$200,MATCH(Data6[[#This Row],[Name:]],'Employee Info'!$B$3:$B$200,0),MATCH(Data6[[#Headers],[Other]],'Employee Info'!$C$2:$J$2,0)),"")</f>
        <v/>
      </c>
      <c r="O7" s="19">
        <f>IFERROR((Data6[[#This Row],[Hours:]]*SUM(Data6[[#This Row],[Rate]:[Other]])),"")</f>
        <v>0</v>
      </c>
      <c r="P7" s="7" t="str">
        <f>IF(Data6[[#This Row],[WO'#:]]="","Riley #","WO#")</f>
        <v>Riley #</v>
      </c>
      <c r="Q7" s="7">
        <f>IFERROR(WEEKNUM(Data6[[#This Row],[Date:]]),"")</f>
        <v>1</v>
      </c>
      <c r="R7" s="6">
        <f t="shared" si="0"/>
        <v>45291</v>
      </c>
      <c r="S7" s="6">
        <f>Data6[[#This Row],[Week Start]]+7</f>
        <v>45298</v>
      </c>
      <c r="T7" s="7" t="str">
        <f t="shared" si="1"/>
        <v>12/31/2023 - 1/7/2024</v>
      </c>
      <c r="U7" s="7" t="str">
        <f t="shared" si="2"/>
        <v>Time Card</v>
      </c>
      <c r="V7" s="8" t="str">
        <f>RIGHT(TEXT(Data6[[#This Row],[Date:]],"mmddyyyy"),4)</f>
        <v>2024</v>
      </c>
      <c r="W7" s="8" t="str">
        <f>MID(TEXT(Data6[[#This Row],[Date:]],"mmddyyyy"),3,2)</f>
        <v>03</v>
      </c>
      <c r="X7" s="8" t="str">
        <f>LEFT(TEXT(Data6[[#This Row],[Date:]],"mmddyyyy"),2)</f>
        <v>01</v>
      </c>
      <c r="Y7" s="6">
        <f>DATE(Data6[[#This Row],[Year]],Data6[[#This Row],[Month]],Data6[[#This Row],[Day]])</f>
        <v>45294</v>
      </c>
    </row>
    <row r="8" spans="1:25" x14ac:dyDescent="0.3">
      <c r="A8" s="5">
        <v>45294.58219212963</v>
      </c>
      <c r="B8" s="7" t="s">
        <v>31</v>
      </c>
      <c r="C8" s="6" t="s">
        <v>152</v>
      </c>
      <c r="D8" s="7" t="s">
        <v>111</v>
      </c>
      <c r="E8" s="8">
        <v>2</v>
      </c>
      <c r="F8" s="7" t="s">
        <v>68</v>
      </c>
      <c r="G8" s="7" t="s">
        <v>68</v>
      </c>
      <c r="H8" s="7" t="s">
        <v>112</v>
      </c>
      <c r="I8" s="7" t="s">
        <v>44</v>
      </c>
      <c r="J8" s="19" t="str">
        <f>IFERROR(INDEX('Employee Info'!$C$3:$E$200,MATCH(Data6[[#This Row],[Name:]],'Employee Info'!$B$3:$B$200,0),MATCH(Data6[[#This Row],[Hours Type:]],'Employee Info'!$C$2:$E$2,0)),"")</f>
        <v/>
      </c>
      <c r="K8" s="19" t="str">
        <f>IFERROR(INDEX('Employee Info'!$C$3:$J$200,MATCH(Data6[[#This Row],[Name:]],'Employee Info'!$B$3:$B$200,0),MATCH(Data6[[#Headers],[Truck]],'Employee Info'!$C$2:$J$2,0)),"")</f>
        <v/>
      </c>
      <c r="L8" s="19" t="str">
        <f>IFERROR(INDEX('Employee Info'!$C$3:$J$200,MATCH(Data6[[#This Row],[Name:]],'Employee Info'!$B$3:$B$200,0),MATCH(Data6[[#Headers],[Phone]],'Employee Info'!$C$2:$J$2,0)),"")</f>
        <v/>
      </c>
      <c r="M8" s="19" t="str">
        <f>IFERROR(INDEX('Employee Info'!$C$3:$J$200,MATCH(Data6[[#This Row],[Name:]],'Employee Info'!$B$3:$B$200,0),MATCH(Data6[[#Headers],[Tech]],'Employee Info'!$C$2:$J$2,0)),"")</f>
        <v/>
      </c>
      <c r="N8" s="19" t="str">
        <f>IFERROR(INDEX('Employee Info'!$C$3:$J$200,MATCH(Data6[[#This Row],[Name:]],'Employee Info'!$B$3:$B$200,0),MATCH(Data6[[#Headers],[Other]],'Employee Info'!$C$2:$J$2,0)),"")</f>
        <v/>
      </c>
      <c r="O8" s="19">
        <f>IFERROR((Data6[[#This Row],[Hours:]]*SUM(Data6[[#This Row],[Rate]:[Other]])),"")</f>
        <v>0</v>
      </c>
      <c r="P8" s="7" t="str">
        <f>IF(Data6[[#This Row],[WO'#:]]="","Riley #","WO#")</f>
        <v>Riley #</v>
      </c>
      <c r="Q8" s="7">
        <f>IFERROR(WEEKNUM(Data6[[#This Row],[Date:]]),"")</f>
        <v>1</v>
      </c>
      <c r="R8" s="6">
        <f t="shared" si="0"/>
        <v>45291</v>
      </c>
      <c r="S8" s="6">
        <f>Data6[[#This Row],[Week Start]]+7</f>
        <v>45298</v>
      </c>
      <c r="T8" s="7" t="str">
        <f t="shared" si="1"/>
        <v>12/31/2023 - 1/7/2024</v>
      </c>
      <c r="U8" s="7" t="str">
        <f t="shared" si="2"/>
        <v>Time Card</v>
      </c>
      <c r="V8" s="8" t="str">
        <f>RIGHT(TEXT(Data6[[#This Row],[Date:]],"mmddyyyy"),4)</f>
        <v>2024</v>
      </c>
      <c r="W8" s="8" t="str">
        <f>MID(TEXT(Data6[[#This Row],[Date:]],"mmddyyyy"),3,2)</f>
        <v>03</v>
      </c>
      <c r="X8" s="8" t="str">
        <f>LEFT(TEXT(Data6[[#This Row],[Date:]],"mmddyyyy"),2)</f>
        <v>01</v>
      </c>
      <c r="Y8" s="6">
        <f>DATE(Data6[[#This Row],[Year]],Data6[[#This Row],[Month]],Data6[[#This Row],[Day]])</f>
        <v>45294</v>
      </c>
    </row>
    <row r="9" spans="1:25" x14ac:dyDescent="0.3">
      <c r="A9" s="5">
        <v>45294.582573032407</v>
      </c>
      <c r="B9" s="7" t="s">
        <v>66</v>
      </c>
      <c r="C9" s="6" t="s">
        <v>152</v>
      </c>
      <c r="D9" s="7" t="s">
        <v>111</v>
      </c>
      <c r="E9" s="8">
        <v>2</v>
      </c>
      <c r="F9" s="7" t="s">
        <v>68</v>
      </c>
      <c r="G9" s="7" t="s">
        <v>68</v>
      </c>
      <c r="H9" s="7" t="s">
        <v>112</v>
      </c>
      <c r="I9" s="7" t="s">
        <v>44</v>
      </c>
      <c r="J9" s="19" t="str">
        <f>IFERROR(INDEX('Employee Info'!$C$3:$E$200,MATCH(Data6[[#This Row],[Name:]],'Employee Info'!$B$3:$B$200,0),MATCH(Data6[[#This Row],[Hours Type:]],'Employee Info'!$C$2:$E$2,0)),"")</f>
        <v/>
      </c>
      <c r="K9" s="19" t="str">
        <f>IFERROR(INDEX('Employee Info'!$C$3:$J$200,MATCH(Data6[[#This Row],[Name:]],'Employee Info'!$B$3:$B$200,0),MATCH(Data6[[#Headers],[Truck]],'Employee Info'!$C$2:$J$2,0)),"")</f>
        <v/>
      </c>
      <c r="L9" s="19" t="str">
        <f>IFERROR(INDEX('Employee Info'!$C$3:$J$200,MATCH(Data6[[#This Row],[Name:]],'Employee Info'!$B$3:$B$200,0),MATCH(Data6[[#Headers],[Phone]],'Employee Info'!$C$2:$J$2,0)),"")</f>
        <v/>
      </c>
      <c r="M9" s="19" t="str">
        <f>IFERROR(INDEX('Employee Info'!$C$3:$J$200,MATCH(Data6[[#This Row],[Name:]],'Employee Info'!$B$3:$B$200,0),MATCH(Data6[[#Headers],[Tech]],'Employee Info'!$C$2:$J$2,0)),"")</f>
        <v/>
      </c>
      <c r="N9" s="19" t="str">
        <f>IFERROR(INDEX('Employee Info'!$C$3:$J$200,MATCH(Data6[[#This Row],[Name:]],'Employee Info'!$B$3:$B$200,0),MATCH(Data6[[#Headers],[Other]],'Employee Info'!$C$2:$J$2,0)),"")</f>
        <v/>
      </c>
      <c r="O9" s="19">
        <f>IFERROR((Data6[[#This Row],[Hours:]]*SUM(Data6[[#This Row],[Rate]:[Other]])),"")</f>
        <v>0</v>
      </c>
      <c r="P9" s="7" t="str">
        <f>IF(Data6[[#This Row],[WO'#:]]="","Riley #","WO#")</f>
        <v>Riley #</v>
      </c>
      <c r="Q9" s="7">
        <f>IFERROR(WEEKNUM(Data6[[#This Row],[Date:]]),"")</f>
        <v>1</v>
      </c>
      <c r="R9" s="6">
        <f t="shared" si="0"/>
        <v>45291</v>
      </c>
      <c r="S9" s="6">
        <f>Data6[[#This Row],[Week Start]]+7</f>
        <v>45298</v>
      </c>
      <c r="T9" s="7" t="str">
        <f t="shared" si="1"/>
        <v>12/31/2023 - 1/7/2024</v>
      </c>
      <c r="U9" s="7" t="str">
        <f t="shared" si="2"/>
        <v>Time Card</v>
      </c>
      <c r="V9" s="8" t="str">
        <f>RIGHT(TEXT(Data6[[#This Row],[Date:]],"mmddyyyy"),4)</f>
        <v>2024</v>
      </c>
      <c r="W9" s="8" t="str">
        <f>MID(TEXT(Data6[[#This Row],[Date:]],"mmddyyyy"),3,2)</f>
        <v>03</v>
      </c>
      <c r="X9" s="8" t="str">
        <f>LEFT(TEXT(Data6[[#This Row],[Date:]],"mmddyyyy"),2)</f>
        <v>01</v>
      </c>
      <c r="Y9" s="6">
        <f>DATE(Data6[[#This Row],[Year]],Data6[[#This Row],[Month]],Data6[[#This Row],[Day]])</f>
        <v>45294</v>
      </c>
    </row>
    <row r="10" spans="1:25" x14ac:dyDescent="0.3">
      <c r="A10" s="5">
        <v>45295.579734259256</v>
      </c>
      <c r="B10" s="7" t="s">
        <v>31</v>
      </c>
      <c r="C10" s="6" t="s">
        <v>162</v>
      </c>
      <c r="D10" s="7" t="s">
        <v>163</v>
      </c>
      <c r="E10" s="8">
        <v>6</v>
      </c>
      <c r="F10" s="7" t="s">
        <v>68</v>
      </c>
      <c r="G10" s="7" t="s">
        <v>68</v>
      </c>
      <c r="H10" s="7" t="s">
        <v>92</v>
      </c>
      <c r="I10" s="7" t="s">
        <v>44</v>
      </c>
      <c r="J10" s="19" t="str">
        <f>IFERROR(INDEX('Employee Info'!$C$3:$E$200,MATCH(Data6[[#This Row],[Name:]],'Employee Info'!$B$3:$B$200,0),MATCH(Data6[[#This Row],[Hours Type:]],'Employee Info'!$C$2:$E$2,0)),"")</f>
        <v/>
      </c>
      <c r="K10" s="19" t="str">
        <f>IFERROR(INDEX('Employee Info'!$C$3:$J$200,MATCH(Data6[[#This Row],[Name:]],'Employee Info'!$B$3:$B$200,0),MATCH(Data6[[#Headers],[Truck]],'Employee Info'!$C$2:$J$2,0)),"")</f>
        <v/>
      </c>
      <c r="L10" s="19" t="str">
        <f>IFERROR(INDEX('Employee Info'!$C$3:$J$200,MATCH(Data6[[#This Row],[Name:]],'Employee Info'!$B$3:$B$200,0),MATCH(Data6[[#Headers],[Phone]],'Employee Info'!$C$2:$J$2,0)),"")</f>
        <v/>
      </c>
      <c r="M10" s="19" t="str">
        <f>IFERROR(INDEX('Employee Info'!$C$3:$J$200,MATCH(Data6[[#This Row],[Name:]],'Employee Info'!$B$3:$B$200,0),MATCH(Data6[[#Headers],[Tech]],'Employee Info'!$C$2:$J$2,0)),"")</f>
        <v/>
      </c>
      <c r="N10" s="19" t="str">
        <f>IFERROR(INDEX('Employee Info'!$C$3:$J$200,MATCH(Data6[[#This Row],[Name:]],'Employee Info'!$B$3:$B$200,0),MATCH(Data6[[#Headers],[Other]],'Employee Info'!$C$2:$J$2,0)),"")</f>
        <v/>
      </c>
      <c r="O10" s="19">
        <f>IFERROR((Data6[[#This Row],[Hours:]]*SUM(Data6[[#This Row],[Rate]:[Other]])),"")</f>
        <v>0</v>
      </c>
      <c r="P10" s="7" t="str">
        <f>IF(Data6[[#This Row],[WO'#:]]="","Riley #","WO#")</f>
        <v>Riley #</v>
      </c>
      <c r="Q10" s="7">
        <f>IFERROR(WEEKNUM(Data6[[#This Row],[Date:]]),"")</f>
        <v>1</v>
      </c>
      <c r="R10" s="6">
        <f t="shared" si="0"/>
        <v>45291</v>
      </c>
      <c r="S10" s="6">
        <f>Data6[[#This Row],[Week Start]]+7</f>
        <v>45298</v>
      </c>
      <c r="T10" s="7" t="str">
        <f t="shared" si="1"/>
        <v>12/31/2023 - 1/7/2024</v>
      </c>
      <c r="U10" s="7" t="str">
        <f t="shared" si="2"/>
        <v>Time Card</v>
      </c>
      <c r="V10" s="8" t="str">
        <f>RIGHT(TEXT(Data6[[#This Row],[Date:]],"mmddyyyy"),4)</f>
        <v>2024</v>
      </c>
      <c r="W10" s="8" t="str">
        <f>MID(TEXT(Data6[[#This Row],[Date:]],"mmddyyyy"),3,2)</f>
        <v>04</v>
      </c>
      <c r="X10" s="8" t="str">
        <f>LEFT(TEXT(Data6[[#This Row],[Date:]],"mmddyyyy"),2)</f>
        <v>01</v>
      </c>
      <c r="Y10" s="6">
        <f>DATE(Data6[[#This Row],[Year]],Data6[[#This Row],[Month]],Data6[[#This Row],[Day]])</f>
        <v>45295</v>
      </c>
    </row>
    <row r="11" spans="1:25" x14ac:dyDescent="0.3">
      <c r="A11" s="5">
        <v>45295.580324768518</v>
      </c>
      <c r="B11" s="7" t="s">
        <v>31</v>
      </c>
      <c r="C11" s="6" t="s">
        <v>162</v>
      </c>
      <c r="D11" s="7" t="s">
        <v>164</v>
      </c>
      <c r="E11" s="8">
        <v>2</v>
      </c>
      <c r="F11" s="7" t="s">
        <v>68</v>
      </c>
      <c r="G11" s="7" t="s">
        <v>68</v>
      </c>
      <c r="H11" s="7" t="s">
        <v>165</v>
      </c>
      <c r="I11" s="7" t="s">
        <v>44</v>
      </c>
      <c r="J11" s="19" t="str">
        <f>IFERROR(INDEX('Employee Info'!$C$3:$E$200,MATCH(Data6[[#This Row],[Name:]],'Employee Info'!$B$3:$B$200,0),MATCH(Data6[[#This Row],[Hours Type:]],'Employee Info'!$C$2:$E$2,0)),"")</f>
        <v/>
      </c>
      <c r="K11" s="19" t="str">
        <f>IFERROR(INDEX('Employee Info'!$C$3:$J$200,MATCH(Data6[[#This Row],[Name:]],'Employee Info'!$B$3:$B$200,0),MATCH(Data6[[#Headers],[Truck]],'Employee Info'!$C$2:$J$2,0)),"")</f>
        <v/>
      </c>
      <c r="L11" s="19" t="str">
        <f>IFERROR(INDEX('Employee Info'!$C$3:$J$200,MATCH(Data6[[#This Row],[Name:]],'Employee Info'!$B$3:$B$200,0),MATCH(Data6[[#Headers],[Phone]],'Employee Info'!$C$2:$J$2,0)),"")</f>
        <v/>
      </c>
      <c r="M11" s="19" t="str">
        <f>IFERROR(INDEX('Employee Info'!$C$3:$J$200,MATCH(Data6[[#This Row],[Name:]],'Employee Info'!$B$3:$B$200,0),MATCH(Data6[[#Headers],[Tech]],'Employee Info'!$C$2:$J$2,0)),"")</f>
        <v/>
      </c>
      <c r="N11" s="19" t="str">
        <f>IFERROR(INDEX('Employee Info'!$C$3:$J$200,MATCH(Data6[[#This Row],[Name:]],'Employee Info'!$B$3:$B$200,0),MATCH(Data6[[#Headers],[Other]],'Employee Info'!$C$2:$J$2,0)),"")</f>
        <v/>
      </c>
      <c r="O11" s="19">
        <f>IFERROR((Data6[[#This Row],[Hours:]]*SUM(Data6[[#This Row],[Rate]:[Other]])),"")</f>
        <v>0</v>
      </c>
      <c r="P11" s="7" t="str">
        <f>IF(Data6[[#This Row],[WO'#:]]="","Riley #","WO#")</f>
        <v>Riley #</v>
      </c>
      <c r="Q11" s="7">
        <f>IFERROR(WEEKNUM(Data6[[#This Row],[Date:]]),"")</f>
        <v>1</v>
      </c>
      <c r="R11" s="6">
        <f t="shared" si="0"/>
        <v>45291</v>
      </c>
      <c r="S11" s="6">
        <f>Data6[[#This Row],[Week Start]]+7</f>
        <v>45298</v>
      </c>
      <c r="T11" s="7" t="str">
        <f t="shared" si="1"/>
        <v>12/31/2023 - 1/7/2024</v>
      </c>
      <c r="U11" s="7" t="str">
        <f t="shared" si="2"/>
        <v>Time Card</v>
      </c>
      <c r="V11" s="8" t="str">
        <f>RIGHT(TEXT(Data6[[#This Row],[Date:]],"mmddyyyy"),4)</f>
        <v>2024</v>
      </c>
      <c r="W11" s="8" t="str">
        <f>MID(TEXT(Data6[[#This Row],[Date:]],"mmddyyyy"),3,2)</f>
        <v>04</v>
      </c>
      <c r="X11" s="8" t="str">
        <f>LEFT(TEXT(Data6[[#This Row],[Date:]],"mmddyyyy"),2)</f>
        <v>01</v>
      </c>
      <c r="Y11" s="6">
        <f>DATE(Data6[[#This Row],[Year]],Data6[[#This Row],[Month]],Data6[[#This Row],[Day]])</f>
        <v>45295</v>
      </c>
    </row>
    <row r="12" spans="1:25" x14ac:dyDescent="0.3">
      <c r="A12" s="5">
        <v>45296.493615624997</v>
      </c>
      <c r="B12" s="7" t="s">
        <v>66</v>
      </c>
      <c r="C12" s="6" t="s">
        <v>162</v>
      </c>
      <c r="D12" s="7" t="s">
        <v>113</v>
      </c>
      <c r="E12" s="8">
        <v>8</v>
      </c>
      <c r="F12" s="7" t="s">
        <v>68</v>
      </c>
      <c r="G12" s="7" t="s">
        <v>68</v>
      </c>
      <c r="H12" s="7" t="s">
        <v>80</v>
      </c>
      <c r="I12" s="7" t="s">
        <v>44</v>
      </c>
      <c r="J12" s="19" t="str">
        <f>IFERROR(INDEX('Employee Info'!$C$3:$E$200,MATCH(Data6[[#This Row],[Name:]],'Employee Info'!$B$3:$B$200,0),MATCH(Data6[[#This Row],[Hours Type:]],'Employee Info'!$C$2:$E$2,0)),"")</f>
        <v/>
      </c>
      <c r="K12" s="19" t="str">
        <f>IFERROR(INDEX('Employee Info'!$C$3:$J$200,MATCH(Data6[[#This Row],[Name:]],'Employee Info'!$B$3:$B$200,0),MATCH(Data6[[#Headers],[Truck]],'Employee Info'!$C$2:$J$2,0)),"")</f>
        <v/>
      </c>
      <c r="L12" s="19" t="str">
        <f>IFERROR(INDEX('Employee Info'!$C$3:$J$200,MATCH(Data6[[#This Row],[Name:]],'Employee Info'!$B$3:$B$200,0),MATCH(Data6[[#Headers],[Phone]],'Employee Info'!$C$2:$J$2,0)),"")</f>
        <v/>
      </c>
      <c r="M12" s="19" t="str">
        <f>IFERROR(INDEX('Employee Info'!$C$3:$J$200,MATCH(Data6[[#This Row],[Name:]],'Employee Info'!$B$3:$B$200,0),MATCH(Data6[[#Headers],[Tech]],'Employee Info'!$C$2:$J$2,0)),"")</f>
        <v/>
      </c>
      <c r="N12" s="19" t="str">
        <f>IFERROR(INDEX('Employee Info'!$C$3:$J$200,MATCH(Data6[[#This Row],[Name:]],'Employee Info'!$B$3:$B$200,0),MATCH(Data6[[#Headers],[Other]],'Employee Info'!$C$2:$J$2,0)),"")</f>
        <v/>
      </c>
      <c r="O12" s="19">
        <f>IFERROR((Data6[[#This Row],[Hours:]]*SUM(Data6[[#This Row],[Rate]:[Other]])),"")</f>
        <v>0</v>
      </c>
      <c r="P12" s="7" t="str">
        <f>IF(Data6[[#This Row],[WO'#:]]="","Riley #","WO#")</f>
        <v>Riley #</v>
      </c>
      <c r="Q12" s="7">
        <f>IFERROR(WEEKNUM(Data6[[#This Row],[Date:]]),"")</f>
        <v>1</v>
      </c>
      <c r="R12" s="6">
        <f t="shared" si="0"/>
        <v>45291</v>
      </c>
      <c r="S12" s="6">
        <f>Data6[[#This Row],[Week Start]]+7</f>
        <v>45298</v>
      </c>
      <c r="T12" s="7" t="str">
        <f t="shared" si="1"/>
        <v>12/31/2023 - 1/7/2024</v>
      </c>
      <c r="U12" s="7" t="str">
        <f t="shared" si="2"/>
        <v>Time Card</v>
      </c>
      <c r="V12" s="8" t="str">
        <f>RIGHT(TEXT(Data6[[#This Row],[Date:]],"mmddyyyy"),4)</f>
        <v>2024</v>
      </c>
      <c r="W12" s="8" t="str">
        <f>MID(TEXT(Data6[[#This Row],[Date:]],"mmddyyyy"),3,2)</f>
        <v>04</v>
      </c>
      <c r="X12" s="8" t="str">
        <f>LEFT(TEXT(Data6[[#This Row],[Date:]],"mmddyyyy"),2)</f>
        <v>01</v>
      </c>
      <c r="Y12" s="6">
        <f>DATE(Data6[[#This Row],[Year]],Data6[[#This Row],[Month]],Data6[[#This Row],[Day]])</f>
        <v>45295</v>
      </c>
    </row>
    <row r="13" spans="1:25" x14ac:dyDescent="0.3">
      <c r="A13" s="5">
        <v>45296.494827430557</v>
      </c>
      <c r="B13" s="7" t="s">
        <v>66</v>
      </c>
      <c r="C13" s="6" t="s">
        <v>162</v>
      </c>
      <c r="D13" s="7" t="s">
        <v>113</v>
      </c>
      <c r="E13" s="8">
        <v>2</v>
      </c>
      <c r="F13" s="7" t="s">
        <v>68</v>
      </c>
      <c r="G13" s="7" t="s">
        <v>68</v>
      </c>
      <c r="H13" s="7" t="s">
        <v>80</v>
      </c>
      <c r="I13" s="7" t="s">
        <v>45</v>
      </c>
      <c r="J13" s="19" t="str">
        <f>IFERROR(INDEX('Employee Info'!$C$3:$E$200,MATCH(Data6[[#This Row],[Name:]],'Employee Info'!$B$3:$B$200,0),MATCH(Data6[[#This Row],[Hours Type:]],'Employee Info'!$C$2:$E$2,0)),"")</f>
        <v/>
      </c>
      <c r="K13" s="19" t="str">
        <f>IFERROR(INDEX('Employee Info'!$C$3:$J$200,MATCH(Data6[[#This Row],[Name:]],'Employee Info'!$B$3:$B$200,0),MATCH(Data6[[#Headers],[Truck]],'Employee Info'!$C$2:$J$2,0)),"")</f>
        <v/>
      </c>
      <c r="L13" s="19" t="str">
        <f>IFERROR(INDEX('Employee Info'!$C$3:$J$200,MATCH(Data6[[#This Row],[Name:]],'Employee Info'!$B$3:$B$200,0),MATCH(Data6[[#Headers],[Phone]],'Employee Info'!$C$2:$J$2,0)),"")</f>
        <v/>
      </c>
      <c r="M13" s="19" t="str">
        <f>IFERROR(INDEX('Employee Info'!$C$3:$J$200,MATCH(Data6[[#This Row],[Name:]],'Employee Info'!$B$3:$B$200,0),MATCH(Data6[[#Headers],[Tech]],'Employee Info'!$C$2:$J$2,0)),"")</f>
        <v/>
      </c>
      <c r="N13" s="19" t="str">
        <f>IFERROR(INDEX('Employee Info'!$C$3:$J$200,MATCH(Data6[[#This Row],[Name:]],'Employee Info'!$B$3:$B$200,0),MATCH(Data6[[#Headers],[Other]],'Employee Info'!$C$2:$J$2,0)),"")</f>
        <v/>
      </c>
      <c r="O13" s="19">
        <f>IFERROR((Data6[[#This Row],[Hours:]]*SUM(Data6[[#This Row],[Rate]:[Other]])),"")</f>
        <v>0</v>
      </c>
      <c r="P13" s="7" t="str">
        <f>IF(Data6[[#This Row],[WO'#:]]="","Riley #","WO#")</f>
        <v>Riley #</v>
      </c>
      <c r="Q13" s="7">
        <f>IFERROR(WEEKNUM(Data6[[#This Row],[Date:]]),"")</f>
        <v>1</v>
      </c>
      <c r="R13" s="6">
        <f t="shared" si="0"/>
        <v>45291</v>
      </c>
      <c r="S13" s="6">
        <f>Data6[[#This Row],[Week Start]]+7</f>
        <v>45298</v>
      </c>
      <c r="T13" s="7" t="str">
        <f t="shared" si="1"/>
        <v>12/31/2023 - 1/7/2024</v>
      </c>
      <c r="U13" s="7" t="str">
        <f t="shared" si="2"/>
        <v>Time Card</v>
      </c>
      <c r="V13" s="8" t="str">
        <f>RIGHT(TEXT(Data6[[#This Row],[Date:]],"mmddyyyy"),4)</f>
        <v>2024</v>
      </c>
      <c r="W13" s="8" t="str">
        <f>MID(TEXT(Data6[[#This Row],[Date:]],"mmddyyyy"),3,2)</f>
        <v>04</v>
      </c>
      <c r="X13" s="8" t="str">
        <f>LEFT(TEXT(Data6[[#This Row],[Date:]],"mmddyyyy"),2)</f>
        <v>01</v>
      </c>
      <c r="Y13" s="6">
        <f>DATE(Data6[[#This Row],[Year]],Data6[[#This Row],[Month]],Data6[[#This Row],[Day]])</f>
        <v>45295</v>
      </c>
    </row>
    <row r="14" spans="1:25" x14ac:dyDescent="0.3">
      <c r="A14" s="5">
        <v>45296.473244097222</v>
      </c>
      <c r="B14" s="7" t="s">
        <v>31</v>
      </c>
      <c r="C14" s="6" t="s">
        <v>166</v>
      </c>
      <c r="D14" s="7" t="s">
        <v>167</v>
      </c>
      <c r="E14" s="8">
        <v>2</v>
      </c>
      <c r="F14" s="7" t="s">
        <v>68</v>
      </c>
      <c r="G14" s="7" t="s">
        <v>68</v>
      </c>
      <c r="H14" s="7" t="s">
        <v>92</v>
      </c>
      <c r="I14" s="7" t="s">
        <v>44</v>
      </c>
      <c r="J14" s="19" t="str">
        <f>IFERROR(INDEX('Employee Info'!$C$3:$E$200,MATCH(Data6[[#This Row],[Name:]],'Employee Info'!$B$3:$B$200,0),MATCH(Data6[[#This Row],[Hours Type:]],'Employee Info'!$C$2:$E$2,0)),"")</f>
        <v/>
      </c>
      <c r="K14" s="19" t="str">
        <f>IFERROR(INDEX('Employee Info'!$C$3:$J$200,MATCH(Data6[[#This Row],[Name:]],'Employee Info'!$B$3:$B$200,0),MATCH(Data6[[#Headers],[Truck]],'Employee Info'!$C$2:$J$2,0)),"")</f>
        <v/>
      </c>
      <c r="L14" s="19" t="str">
        <f>IFERROR(INDEX('Employee Info'!$C$3:$J$200,MATCH(Data6[[#This Row],[Name:]],'Employee Info'!$B$3:$B$200,0),MATCH(Data6[[#Headers],[Phone]],'Employee Info'!$C$2:$J$2,0)),"")</f>
        <v/>
      </c>
      <c r="M14" s="19" t="str">
        <f>IFERROR(INDEX('Employee Info'!$C$3:$J$200,MATCH(Data6[[#This Row],[Name:]],'Employee Info'!$B$3:$B$200,0),MATCH(Data6[[#Headers],[Tech]],'Employee Info'!$C$2:$J$2,0)),"")</f>
        <v/>
      </c>
      <c r="N14" s="19" t="str">
        <f>IFERROR(INDEX('Employee Info'!$C$3:$J$200,MATCH(Data6[[#This Row],[Name:]],'Employee Info'!$B$3:$B$200,0),MATCH(Data6[[#Headers],[Other]],'Employee Info'!$C$2:$J$2,0)),"")</f>
        <v/>
      </c>
      <c r="O14" s="19">
        <f>IFERROR((Data6[[#This Row],[Hours:]]*SUM(Data6[[#This Row],[Rate]:[Other]])),"")</f>
        <v>0</v>
      </c>
      <c r="P14" s="7" t="str">
        <f>IF(Data6[[#This Row],[WO'#:]]="","Riley #","WO#")</f>
        <v>Riley #</v>
      </c>
      <c r="Q14" s="7">
        <f>IFERROR(WEEKNUM(Data6[[#This Row],[Date:]]),"")</f>
        <v>1</v>
      </c>
      <c r="R14" s="6">
        <f t="shared" si="0"/>
        <v>45291</v>
      </c>
      <c r="S14" s="6">
        <f>Data6[[#This Row],[Week Start]]+7</f>
        <v>45298</v>
      </c>
      <c r="T14" s="7" t="str">
        <f t="shared" si="1"/>
        <v>12/31/2023 - 1/7/2024</v>
      </c>
      <c r="U14" s="7" t="str">
        <f t="shared" si="2"/>
        <v>Time Card</v>
      </c>
      <c r="V14" s="8" t="str">
        <f>RIGHT(TEXT(Data6[[#This Row],[Date:]],"mmddyyyy"),4)</f>
        <v>2024</v>
      </c>
      <c r="W14" s="8" t="str">
        <f>MID(TEXT(Data6[[#This Row],[Date:]],"mmddyyyy"),3,2)</f>
        <v>05</v>
      </c>
      <c r="X14" s="8" t="str">
        <f>LEFT(TEXT(Data6[[#This Row],[Date:]],"mmddyyyy"),2)</f>
        <v>01</v>
      </c>
      <c r="Y14" s="6">
        <f>DATE(Data6[[#This Row],[Year]],Data6[[#This Row],[Month]],Data6[[#This Row],[Day]])</f>
        <v>45296</v>
      </c>
    </row>
    <row r="15" spans="1:25" x14ac:dyDescent="0.3">
      <c r="A15" s="5">
        <v>45296.472663425928</v>
      </c>
      <c r="B15" s="7" t="s">
        <v>31</v>
      </c>
      <c r="C15" s="6" t="s">
        <v>166</v>
      </c>
      <c r="D15" s="7" t="s">
        <v>164</v>
      </c>
      <c r="E15" s="8">
        <v>3</v>
      </c>
      <c r="F15" s="7" t="s">
        <v>68</v>
      </c>
      <c r="G15" s="7" t="s">
        <v>68</v>
      </c>
      <c r="H15" s="7" t="s">
        <v>165</v>
      </c>
      <c r="I15" s="7" t="s">
        <v>44</v>
      </c>
      <c r="J15" s="19" t="str">
        <f>IFERROR(INDEX('Employee Info'!$C$3:$E$200,MATCH(Data6[[#This Row],[Name:]],'Employee Info'!$B$3:$B$200,0),MATCH(Data6[[#This Row],[Hours Type:]],'Employee Info'!$C$2:$E$2,0)),"")</f>
        <v/>
      </c>
      <c r="K15" s="19" t="str">
        <f>IFERROR(INDEX('Employee Info'!$C$3:$J$200,MATCH(Data6[[#This Row],[Name:]],'Employee Info'!$B$3:$B$200,0),MATCH(Data6[[#Headers],[Truck]],'Employee Info'!$C$2:$J$2,0)),"")</f>
        <v/>
      </c>
      <c r="L15" s="19" t="str">
        <f>IFERROR(INDEX('Employee Info'!$C$3:$J$200,MATCH(Data6[[#This Row],[Name:]],'Employee Info'!$B$3:$B$200,0),MATCH(Data6[[#Headers],[Phone]],'Employee Info'!$C$2:$J$2,0)),"")</f>
        <v/>
      </c>
      <c r="M15" s="19" t="str">
        <f>IFERROR(INDEX('Employee Info'!$C$3:$J$200,MATCH(Data6[[#This Row],[Name:]],'Employee Info'!$B$3:$B$200,0),MATCH(Data6[[#Headers],[Tech]],'Employee Info'!$C$2:$J$2,0)),"")</f>
        <v/>
      </c>
      <c r="N15" s="19" t="str">
        <f>IFERROR(INDEX('Employee Info'!$C$3:$J$200,MATCH(Data6[[#This Row],[Name:]],'Employee Info'!$B$3:$B$200,0),MATCH(Data6[[#Headers],[Other]],'Employee Info'!$C$2:$J$2,0)),"")</f>
        <v/>
      </c>
      <c r="O15" s="19">
        <f>IFERROR((Data6[[#This Row],[Hours:]]*SUM(Data6[[#This Row],[Rate]:[Other]])),"")</f>
        <v>0</v>
      </c>
      <c r="P15" s="7" t="str">
        <f>IF(Data6[[#This Row],[WO'#:]]="","Riley #","WO#")</f>
        <v>Riley #</v>
      </c>
      <c r="Q15" s="7">
        <f>IFERROR(WEEKNUM(Data6[[#This Row],[Date:]]),"")</f>
        <v>1</v>
      </c>
      <c r="R15" s="6">
        <f t="shared" si="0"/>
        <v>45291</v>
      </c>
      <c r="S15" s="6">
        <f>Data6[[#This Row],[Week Start]]+7</f>
        <v>45298</v>
      </c>
      <c r="T15" s="7" t="str">
        <f t="shared" si="1"/>
        <v>12/31/2023 - 1/7/2024</v>
      </c>
      <c r="U15" s="7" t="str">
        <f t="shared" si="2"/>
        <v>Time Card</v>
      </c>
      <c r="V15" s="8" t="str">
        <f>RIGHT(TEXT(Data6[[#This Row],[Date:]],"mmddyyyy"),4)</f>
        <v>2024</v>
      </c>
      <c r="W15" s="8" t="str">
        <f>MID(TEXT(Data6[[#This Row],[Date:]],"mmddyyyy"),3,2)</f>
        <v>05</v>
      </c>
      <c r="X15" s="8" t="str">
        <f>LEFT(TEXT(Data6[[#This Row],[Date:]],"mmddyyyy"),2)</f>
        <v>01</v>
      </c>
      <c r="Y15" s="6">
        <f>DATE(Data6[[#This Row],[Year]],Data6[[#This Row],[Month]],Data6[[#This Row],[Day]])</f>
        <v>45296</v>
      </c>
    </row>
    <row r="16" spans="1:25" x14ac:dyDescent="0.3">
      <c r="A16" s="5">
        <v>45296.473654513888</v>
      </c>
      <c r="B16" s="7" t="s">
        <v>31</v>
      </c>
      <c r="C16" s="6" t="s">
        <v>166</v>
      </c>
      <c r="D16" s="7" t="s">
        <v>168</v>
      </c>
      <c r="E16" s="8">
        <v>3</v>
      </c>
      <c r="F16" s="7" t="s">
        <v>68</v>
      </c>
      <c r="G16" s="7" t="s">
        <v>68</v>
      </c>
      <c r="H16" s="7" t="s">
        <v>80</v>
      </c>
      <c r="I16" s="7" t="s">
        <v>44</v>
      </c>
      <c r="J16" s="19" t="str">
        <f>IFERROR(INDEX('Employee Info'!$C$3:$E$200,MATCH(Data6[[#This Row],[Name:]],'Employee Info'!$B$3:$B$200,0),MATCH(Data6[[#This Row],[Hours Type:]],'Employee Info'!$C$2:$E$2,0)),"")</f>
        <v/>
      </c>
      <c r="K16" s="19" t="str">
        <f>IFERROR(INDEX('Employee Info'!$C$3:$J$200,MATCH(Data6[[#This Row],[Name:]],'Employee Info'!$B$3:$B$200,0),MATCH(Data6[[#Headers],[Truck]],'Employee Info'!$C$2:$J$2,0)),"")</f>
        <v/>
      </c>
      <c r="L16" s="19" t="str">
        <f>IFERROR(INDEX('Employee Info'!$C$3:$J$200,MATCH(Data6[[#This Row],[Name:]],'Employee Info'!$B$3:$B$200,0),MATCH(Data6[[#Headers],[Phone]],'Employee Info'!$C$2:$J$2,0)),"")</f>
        <v/>
      </c>
      <c r="M16" s="19" t="str">
        <f>IFERROR(INDEX('Employee Info'!$C$3:$J$200,MATCH(Data6[[#This Row],[Name:]],'Employee Info'!$B$3:$B$200,0),MATCH(Data6[[#Headers],[Tech]],'Employee Info'!$C$2:$J$2,0)),"")</f>
        <v/>
      </c>
      <c r="N16" s="19" t="str">
        <f>IFERROR(INDEX('Employee Info'!$C$3:$J$200,MATCH(Data6[[#This Row],[Name:]],'Employee Info'!$B$3:$B$200,0),MATCH(Data6[[#Headers],[Other]],'Employee Info'!$C$2:$J$2,0)),"")</f>
        <v/>
      </c>
      <c r="O16" s="19">
        <f>IFERROR((Data6[[#This Row],[Hours:]]*SUM(Data6[[#This Row],[Rate]:[Other]])),"")</f>
        <v>0</v>
      </c>
      <c r="P16" s="7" t="str">
        <f>IF(Data6[[#This Row],[WO'#:]]="","Riley #","WO#")</f>
        <v>Riley #</v>
      </c>
      <c r="Q16" s="7">
        <f>IFERROR(WEEKNUM(Data6[[#This Row],[Date:]]),"")</f>
        <v>1</v>
      </c>
      <c r="R16" s="6">
        <f t="shared" si="0"/>
        <v>45291</v>
      </c>
      <c r="S16" s="6">
        <f>Data6[[#This Row],[Week Start]]+7</f>
        <v>45298</v>
      </c>
      <c r="T16" s="7" t="str">
        <f t="shared" si="1"/>
        <v>12/31/2023 - 1/7/2024</v>
      </c>
      <c r="U16" s="7" t="str">
        <f t="shared" si="2"/>
        <v>Time Card</v>
      </c>
      <c r="V16" s="8" t="str">
        <f>RIGHT(TEXT(Data6[[#This Row],[Date:]],"mmddyyyy"),4)</f>
        <v>2024</v>
      </c>
      <c r="W16" s="8" t="str">
        <f>MID(TEXT(Data6[[#This Row],[Date:]],"mmddyyyy"),3,2)</f>
        <v>05</v>
      </c>
      <c r="X16" s="8" t="str">
        <f>LEFT(TEXT(Data6[[#This Row],[Date:]],"mmddyyyy"),2)</f>
        <v>01</v>
      </c>
      <c r="Y16" s="6">
        <f>DATE(Data6[[#This Row],[Year]],Data6[[#This Row],[Month]],Data6[[#This Row],[Day]])</f>
        <v>45296</v>
      </c>
    </row>
    <row r="17" spans="1:25" x14ac:dyDescent="0.3">
      <c r="A17" s="5">
        <v>45296.493193287039</v>
      </c>
      <c r="B17" s="7" t="s">
        <v>66</v>
      </c>
      <c r="C17" s="6" t="s">
        <v>166</v>
      </c>
      <c r="D17" s="7" t="s">
        <v>113</v>
      </c>
      <c r="E17" s="8">
        <v>8</v>
      </c>
      <c r="F17" s="7" t="s">
        <v>68</v>
      </c>
      <c r="G17" s="7" t="s">
        <v>68</v>
      </c>
      <c r="H17" s="7" t="s">
        <v>80</v>
      </c>
      <c r="I17" s="7" t="s">
        <v>44</v>
      </c>
      <c r="J17" s="19" t="str">
        <f>IFERROR(INDEX('Employee Info'!$C$3:$E$200,MATCH(Data6[[#This Row],[Name:]],'Employee Info'!$B$3:$B$200,0),MATCH(Data6[[#This Row],[Hours Type:]],'Employee Info'!$C$2:$E$2,0)),"")</f>
        <v/>
      </c>
      <c r="K17" s="19" t="str">
        <f>IFERROR(INDEX('Employee Info'!$C$3:$J$200,MATCH(Data6[[#This Row],[Name:]],'Employee Info'!$B$3:$B$200,0),MATCH(Data6[[#Headers],[Truck]],'Employee Info'!$C$2:$J$2,0)),"")</f>
        <v/>
      </c>
      <c r="L17" s="19" t="str">
        <f>IFERROR(INDEX('Employee Info'!$C$3:$J$200,MATCH(Data6[[#This Row],[Name:]],'Employee Info'!$B$3:$B$200,0),MATCH(Data6[[#Headers],[Phone]],'Employee Info'!$C$2:$J$2,0)),"")</f>
        <v/>
      </c>
      <c r="M17" s="19" t="str">
        <f>IFERROR(INDEX('Employee Info'!$C$3:$J$200,MATCH(Data6[[#This Row],[Name:]],'Employee Info'!$B$3:$B$200,0),MATCH(Data6[[#Headers],[Tech]],'Employee Info'!$C$2:$J$2,0)),"")</f>
        <v/>
      </c>
      <c r="N17" s="19" t="str">
        <f>IFERROR(INDEX('Employee Info'!$C$3:$J$200,MATCH(Data6[[#This Row],[Name:]],'Employee Info'!$B$3:$B$200,0),MATCH(Data6[[#Headers],[Other]],'Employee Info'!$C$2:$J$2,0)),"")</f>
        <v/>
      </c>
      <c r="O17" s="19">
        <f>IFERROR((Data6[[#This Row],[Hours:]]*SUM(Data6[[#This Row],[Rate]:[Other]])),"")</f>
        <v>0</v>
      </c>
      <c r="P17" s="7" t="str">
        <f>IF(Data6[[#This Row],[WO'#:]]="","Riley #","WO#")</f>
        <v>Riley #</v>
      </c>
      <c r="Q17" s="7">
        <f>IFERROR(WEEKNUM(Data6[[#This Row],[Date:]]),"")</f>
        <v>1</v>
      </c>
      <c r="R17" s="6">
        <f t="shared" si="0"/>
        <v>45291</v>
      </c>
      <c r="S17" s="6">
        <f>Data6[[#This Row],[Week Start]]+7</f>
        <v>45298</v>
      </c>
      <c r="T17" s="7" t="str">
        <f t="shared" si="1"/>
        <v>12/31/2023 - 1/7/2024</v>
      </c>
      <c r="U17" s="7" t="str">
        <f t="shared" si="2"/>
        <v>Time Card</v>
      </c>
      <c r="V17" s="8" t="str">
        <f>RIGHT(TEXT(Data6[[#This Row],[Date:]],"mmddyyyy"),4)</f>
        <v>2024</v>
      </c>
      <c r="W17" s="8" t="str">
        <f>MID(TEXT(Data6[[#This Row],[Date:]],"mmddyyyy"),3,2)</f>
        <v>05</v>
      </c>
      <c r="X17" s="8" t="str">
        <f>LEFT(TEXT(Data6[[#This Row],[Date:]],"mmddyyyy"),2)</f>
        <v>01</v>
      </c>
      <c r="Y17" s="6">
        <f>DATE(Data6[[#This Row],[Year]],Data6[[#This Row],[Month]],Data6[[#This Row],[Day]])</f>
        <v>45296</v>
      </c>
    </row>
    <row r="18" spans="1:25" x14ac:dyDescent="0.3">
      <c r="A18" s="5">
        <v>45299.580671180556</v>
      </c>
      <c r="B18" s="7" t="s">
        <v>31</v>
      </c>
      <c r="C18" s="6" t="s">
        <v>169</v>
      </c>
      <c r="D18" s="7" t="s">
        <v>170</v>
      </c>
      <c r="E18" s="8">
        <v>1</v>
      </c>
      <c r="F18" s="7">
        <v>29928</v>
      </c>
      <c r="G18" s="7" t="s">
        <v>68</v>
      </c>
      <c r="H18" s="7" t="s">
        <v>69</v>
      </c>
      <c r="I18" s="7" t="s">
        <v>44</v>
      </c>
      <c r="J18" s="19" t="str">
        <f>IFERROR(INDEX('Employee Info'!$C$3:$E$200,MATCH(Data6[[#This Row],[Name:]],'Employee Info'!$B$3:$B$200,0),MATCH(Data6[[#This Row],[Hours Type:]],'Employee Info'!$C$2:$E$2,0)),"")</f>
        <v/>
      </c>
      <c r="K18" s="19" t="str">
        <f>IFERROR(INDEX('Employee Info'!$C$3:$J$200,MATCH(Data6[[#This Row],[Name:]],'Employee Info'!$B$3:$B$200,0),MATCH(Data6[[#Headers],[Truck]],'Employee Info'!$C$2:$J$2,0)),"")</f>
        <v/>
      </c>
      <c r="L18" s="19" t="str">
        <f>IFERROR(INDEX('Employee Info'!$C$3:$J$200,MATCH(Data6[[#This Row],[Name:]],'Employee Info'!$B$3:$B$200,0),MATCH(Data6[[#Headers],[Phone]],'Employee Info'!$C$2:$J$2,0)),"")</f>
        <v/>
      </c>
      <c r="M18" s="19" t="str">
        <f>IFERROR(INDEX('Employee Info'!$C$3:$J$200,MATCH(Data6[[#This Row],[Name:]],'Employee Info'!$B$3:$B$200,0),MATCH(Data6[[#Headers],[Tech]],'Employee Info'!$C$2:$J$2,0)),"")</f>
        <v/>
      </c>
      <c r="N18" s="19" t="str">
        <f>IFERROR(INDEX('Employee Info'!$C$3:$J$200,MATCH(Data6[[#This Row],[Name:]],'Employee Info'!$B$3:$B$200,0),MATCH(Data6[[#Headers],[Other]],'Employee Info'!$C$2:$J$2,0)),"")</f>
        <v/>
      </c>
      <c r="O18" s="19">
        <f>IFERROR((Data6[[#This Row],[Hours:]]*SUM(Data6[[#This Row],[Rate]:[Other]])),"")</f>
        <v>0</v>
      </c>
      <c r="P18" s="7" t="str">
        <f>IF(Data6[[#This Row],[WO'#:]]="","Riley #","WO#")</f>
        <v>WO#</v>
      </c>
      <c r="Q18" s="7">
        <f>IFERROR(WEEKNUM(Data6[[#This Row],[Date:]]),"")</f>
        <v>2</v>
      </c>
      <c r="R18" s="6">
        <f t="shared" si="0"/>
        <v>45298</v>
      </c>
      <c r="S18" s="6">
        <f>Data6[[#This Row],[Week Start]]+7</f>
        <v>45305</v>
      </c>
      <c r="T18" s="7" t="str">
        <f t="shared" si="1"/>
        <v>1/7/2024 - 1/14/2024</v>
      </c>
      <c r="U18" s="7" t="str">
        <f t="shared" si="2"/>
        <v>Time Card</v>
      </c>
      <c r="V18" s="8" t="str">
        <f>RIGHT(TEXT(Data6[[#This Row],[Date:]],"mmddyyyy"),4)</f>
        <v>2024</v>
      </c>
      <c r="W18" s="8" t="str">
        <f>MID(TEXT(Data6[[#This Row],[Date:]],"mmddyyyy"),3,2)</f>
        <v>08</v>
      </c>
      <c r="X18" s="8" t="str">
        <f>LEFT(TEXT(Data6[[#This Row],[Date:]],"mmddyyyy"),2)</f>
        <v>01</v>
      </c>
      <c r="Y18" s="6">
        <f>DATE(Data6[[#This Row],[Year]],Data6[[#This Row],[Month]],Data6[[#This Row],[Day]])</f>
        <v>45299</v>
      </c>
    </row>
    <row r="19" spans="1:25" x14ac:dyDescent="0.3">
      <c r="A19" s="5">
        <v>45299.58144814815</v>
      </c>
      <c r="B19" s="7" t="s">
        <v>31</v>
      </c>
      <c r="C19" s="6" t="s">
        <v>169</v>
      </c>
      <c r="D19" s="7" t="s">
        <v>100</v>
      </c>
      <c r="E19" s="8">
        <v>6</v>
      </c>
      <c r="F19" s="7">
        <v>6984733</v>
      </c>
      <c r="G19" s="7" t="s">
        <v>89</v>
      </c>
      <c r="H19" s="7" t="s">
        <v>69</v>
      </c>
      <c r="I19" s="7" t="s">
        <v>44</v>
      </c>
      <c r="J19" s="19" t="str">
        <f>IFERROR(INDEX('Employee Info'!$C$3:$E$200,MATCH(Data6[[#This Row],[Name:]],'Employee Info'!$B$3:$B$200,0),MATCH(Data6[[#This Row],[Hours Type:]],'Employee Info'!$C$2:$E$2,0)),"")</f>
        <v/>
      </c>
      <c r="K19" s="19" t="str">
        <f>IFERROR(INDEX('Employee Info'!$C$3:$J$200,MATCH(Data6[[#This Row],[Name:]],'Employee Info'!$B$3:$B$200,0),MATCH(Data6[[#Headers],[Truck]],'Employee Info'!$C$2:$J$2,0)),"")</f>
        <v/>
      </c>
      <c r="L19" s="19" t="str">
        <f>IFERROR(INDEX('Employee Info'!$C$3:$J$200,MATCH(Data6[[#This Row],[Name:]],'Employee Info'!$B$3:$B$200,0),MATCH(Data6[[#Headers],[Phone]],'Employee Info'!$C$2:$J$2,0)),"")</f>
        <v/>
      </c>
      <c r="M19" s="19" t="str">
        <f>IFERROR(INDEX('Employee Info'!$C$3:$J$200,MATCH(Data6[[#This Row],[Name:]],'Employee Info'!$B$3:$B$200,0),MATCH(Data6[[#Headers],[Tech]],'Employee Info'!$C$2:$J$2,0)),"")</f>
        <v/>
      </c>
      <c r="N19" s="19" t="str">
        <f>IFERROR(INDEX('Employee Info'!$C$3:$J$200,MATCH(Data6[[#This Row],[Name:]],'Employee Info'!$B$3:$B$200,0),MATCH(Data6[[#Headers],[Other]],'Employee Info'!$C$2:$J$2,0)),"")</f>
        <v/>
      </c>
      <c r="O19" s="19">
        <f>IFERROR((Data6[[#This Row],[Hours:]]*SUM(Data6[[#This Row],[Rate]:[Other]])),"")</f>
        <v>0</v>
      </c>
      <c r="P19" s="7" t="str">
        <f>IF(Data6[[#This Row],[WO'#:]]="","Riley #","WO#")</f>
        <v>WO#</v>
      </c>
      <c r="Q19" s="7">
        <f>IFERROR(WEEKNUM(Data6[[#This Row],[Date:]]),"")</f>
        <v>2</v>
      </c>
      <c r="R19" s="6">
        <f t="shared" si="0"/>
        <v>45298</v>
      </c>
      <c r="S19" s="6">
        <f>Data6[[#This Row],[Week Start]]+7</f>
        <v>45305</v>
      </c>
      <c r="T19" s="7" t="str">
        <f t="shared" si="1"/>
        <v>1/7/2024 - 1/14/2024</v>
      </c>
      <c r="U19" s="7" t="str">
        <f t="shared" si="2"/>
        <v>Time Card</v>
      </c>
      <c r="V19" s="8" t="str">
        <f>RIGHT(TEXT(Data6[[#This Row],[Date:]],"mmddyyyy"),4)</f>
        <v>2024</v>
      </c>
      <c r="W19" s="8" t="str">
        <f>MID(TEXT(Data6[[#This Row],[Date:]],"mmddyyyy"),3,2)</f>
        <v>08</v>
      </c>
      <c r="X19" s="8" t="str">
        <f>LEFT(TEXT(Data6[[#This Row],[Date:]],"mmddyyyy"),2)</f>
        <v>01</v>
      </c>
      <c r="Y19" s="6">
        <f>DATE(Data6[[#This Row],[Year]],Data6[[#This Row],[Month]],Data6[[#This Row],[Day]])</f>
        <v>45299</v>
      </c>
    </row>
    <row r="20" spans="1:25" x14ac:dyDescent="0.3">
      <c r="A20" s="5">
        <v>45358.288935532408</v>
      </c>
      <c r="B20" s="7" t="s">
        <v>76</v>
      </c>
      <c r="C20" s="6" t="s">
        <v>169</v>
      </c>
      <c r="D20" s="7" t="s">
        <v>77</v>
      </c>
      <c r="E20" s="8">
        <v>1</v>
      </c>
      <c r="F20" s="7">
        <v>6984733</v>
      </c>
      <c r="G20" s="7" t="s">
        <v>68</v>
      </c>
      <c r="H20" s="7" t="s">
        <v>69</v>
      </c>
      <c r="I20" s="7" t="s">
        <v>44</v>
      </c>
      <c r="J20" s="19" t="str">
        <f>IFERROR(INDEX('Employee Info'!$C$3:$E$200,MATCH(Data6[[#This Row],[Name:]],'Employee Info'!$B$3:$B$200,0),MATCH(Data6[[#This Row],[Hours Type:]],'Employee Info'!$C$2:$E$2,0)),"")</f>
        <v/>
      </c>
      <c r="K20" s="19" t="str">
        <f>IFERROR(INDEX('Employee Info'!$C$3:$J$200,MATCH(Data6[[#This Row],[Name:]],'Employee Info'!$B$3:$B$200,0),MATCH(Data6[[#Headers],[Truck]],'Employee Info'!$C$2:$J$2,0)),"")</f>
        <v/>
      </c>
      <c r="L20" s="19" t="str">
        <f>IFERROR(INDEX('Employee Info'!$C$3:$J$200,MATCH(Data6[[#This Row],[Name:]],'Employee Info'!$B$3:$B$200,0),MATCH(Data6[[#Headers],[Phone]],'Employee Info'!$C$2:$J$2,0)),"")</f>
        <v/>
      </c>
      <c r="M20" s="19" t="str">
        <f>IFERROR(INDEX('Employee Info'!$C$3:$J$200,MATCH(Data6[[#This Row],[Name:]],'Employee Info'!$B$3:$B$200,0),MATCH(Data6[[#Headers],[Tech]],'Employee Info'!$C$2:$J$2,0)),"")</f>
        <v/>
      </c>
      <c r="N20" s="19" t="str">
        <f>IFERROR(INDEX('Employee Info'!$C$3:$J$200,MATCH(Data6[[#This Row],[Name:]],'Employee Info'!$B$3:$B$200,0),MATCH(Data6[[#Headers],[Other]],'Employee Info'!$C$2:$J$2,0)),"")</f>
        <v/>
      </c>
      <c r="O20" s="19">
        <f>IFERROR((Data6[[#This Row],[Hours:]]*SUM(Data6[[#This Row],[Rate]:[Other]])),"")</f>
        <v>0</v>
      </c>
      <c r="P20" s="7" t="str">
        <f>IF(Data6[[#This Row],[WO'#:]]="","Riley #","WO#")</f>
        <v>WO#</v>
      </c>
      <c r="Q20" s="7">
        <f>IFERROR(WEEKNUM(Data6[[#This Row],[Date:]]),"")</f>
        <v>2</v>
      </c>
      <c r="R20" s="6">
        <f t="shared" si="0"/>
        <v>45298</v>
      </c>
      <c r="S20" s="6">
        <f>Data6[[#This Row],[Week Start]]+7</f>
        <v>45305</v>
      </c>
      <c r="T20" s="7" t="str">
        <f t="shared" si="1"/>
        <v>1/7/2024 - 1/14/2024</v>
      </c>
      <c r="U20" s="7" t="str">
        <f t="shared" si="2"/>
        <v>Time Card</v>
      </c>
      <c r="V20" s="8" t="str">
        <f>RIGHT(TEXT(Data6[[#This Row],[Date:]],"mmddyyyy"),4)</f>
        <v>2024</v>
      </c>
      <c r="W20" s="8" t="str">
        <f>MID(TEXT(Data6[[#This Row],[Date:]],"mmddyyyy"),3,2)</f>
        <v>08</v>
      </c>
      <c r="X20" s="8" t="str">
        <f>LEFT(TEXT(Data6[[#This Row],[Date:]],"mmddyyyy"),2)</f>
        <v>01</v>
      </c>
      <c r="Y20" s="6">
        <f>DATE(Data6[[#This Row],[Year]],Data6[[#This Row],[Month]],Data6[[#This Row],[Day]])</f>
        <v>45299</v>
      </c>
    </row>
    <row r="21" spans="1:25" x14ac:dyDescent="0.3">
      <c r="A21" s="5">
        <v>45358.291975578701</v>
      </c>
      <c r="B21" s="7" t="s">
        <v>74</v>
      </c>
      <c r="C21" s="6" t="s">
        <v>169</v>
      </c>
      <c r="D21" s="7" t="s">
        <v>171</v>
      </c>
      <c r="E21" s="8">
        <v>4</v>
      </c>
      <c r="F21" s="7">
        <v>6984733</v>
      </c>
      <c r="G21" s="7" t="s">
        <v>68</v>
      </c>
      <c r="H21" s="7" t="s">
        <v>69</v>
      </c>
      <c r="I21" s="7" t="s">
        <v>44</v>
      </c>
      <c r="J21" s="19" t="str">
        <f>IFERROR(INDEX('Employee Info'!$C$3:$E$200,MATCH(Data6[[#This Row],[Name:]],'Employee Info'!$B$3:$B$200,0),MATCH(Data6[[#This Row],[Hours Type:]],'Employee Info'!$C$2:$E$2,0)),"")</f>
        <v/>
      </c>
      <c r="K21" s="19" t="str">
        <f>IFERROR(INDEX('Employee Info'!$C$3:$J$200,MATCH(Data6[[#This Row],[Name:]],'Employee Info'!$B$3:$B$200,0),MATCH(Data6[[#Headers],[Truck]],'Employee Info'!$C$2:$J$2,0)),"")</f>
        <v/>
      </c>
      <c r="L21" s="19" t="str">
        <f>IFERROR(INDEX('Employee Info'!$C$3:$J$200,MATCH(Data6[[#This Row],[Name:]],'Employee Info'!$B$3:$B$200,0),MATCH(Data6[[#Headers],[Phone]],'Employee Info'!$C$2:$J$2,0)),"")</f>
        <v/>
      </c>
      <c r="M21" s="19" t="str">
        <f>IFERROR(INDEX('Employee Info'!$C$3:$J$200,MATCH(Data6[[#This Row],[Name:]],'Employee Info'!$B$3:$B$200,0),MATCH(Data6[[#Headers],[Tech]],'Employee Info'!$C$2:$J$2,0)),"")</f>
        <v/>
      </c>
      <c r="N21" s="19" t="str">
        <f>IFERROR(INDEX('Employee Info'!$C$3:$J$200,MATCH(Data6[[#This Row],[Name:]],'Employee Info'!$B$3:$B$200,0),MATCH(Data6[[#Headers],[Other]],'Employee Info'!$C$2:$J$2,0)),"")</f>
        <v/>
      </c>
      <c r="O21" s="19">
        <f>IFERROR((Data6[[#This Row],[Hours:]]*SUM(Data6[[#This Row],[Rate]:[Other]])),"")</f>
        <v>0</v>
      </c>
      <c r="P21" s="7" t="str">
        <f>IF(Data6[[#This Row],[WO'#:]]="","Riley #","WO#")</f>
        <v>WO#</v>
      </c>
      <c r="Q21" s="7">
        <f>IFERROR(WEEKNUM(Data6[[#This Row],[Date:]]),"")</f>
        <v>2</v>
      </c>
      <c r="R21" s="6">
        <f t="shared" si="0"/>
        <v>45298</v>
      </c>
      <c r="S21" s="6">
        <f>Data6[[#This Row],[Week Start]]+7</f>
        <v>45305</v>
      </c>
      <c r="T21" s="7" t="str">
        <f t="shared" si="1"/>
        <v>1/7/2024 - 1/14/2024</v>
      </c>
      <c r="U21" s="7" t="str">
        <f t="shared" si="2"/>
        <v>Time Card</v>
      </c>
      <c r="V21" s="8" t="str">
        <f>RIGHT(TEXT(Data6[[#This Row],[Date:]],"mmddyyyy"),4)</f>
        <v>2024</v>
      </c>
      <c r="W21" s="8" t="str">
        <f>MID(TEXT(Data6[[#This Row],[Date:]],"mmddyyyy"),3,2)</f>
        <v>08</v>
      </c>
      <c r="X21" s="8" t="str">
        <f>LEFT(TEXT(Data6[[#This Row],[Date:]],"mmddyyyy"),2)</f>
        <v>01</v>
      </c>
      <c r="Y21" s="6">
        <f>DATE(Data6[[#This Row],[Year]],Data6[[#This Row],[Month]],Data6[[#This Row],[Day]])</f>
        <v>45299</v>
      </c>
    </row>
    <row r="22" spans="1:25" x14ac:dyDescent="0.3">
      <c r="A22" s="5">
        <v>45299.579707638892</v>
      </c>
      <c r="B22" s="7" t="s">
        <v>31</v>
      </c>
      <c r="C22" s="6" t="s">
        <v>169</v>
      </c>
      <c r="D22" s="7" t="s">
        <v>113</v>
      </c>
      <c r="E22" s="8">
        <v>1</v>
      </c>
      <c r="F22" s="7" t="s">
        <v>68</v>
      </c>
      <c r="G22" s="7" t="s">
        <v>68</v>
      </c>
      <c r="H22" s="7" t="s">
        <v>80</v>
      </c>
      <c r="I22" s="7" t="s">
        <v>44</v>
      </c>
      <c r="J22" s="19" t="str">
        <f>IFERROR(INDEX('Employee Info'!$C$3:$E$200,MATCH(Data6[[#This Row],[Name:]],'Employee Info'!$B$3:$B$200,0),MATCH(Data6[[#This Row],[Hours Type:]],'Employee Info'!$C$2:$E$2,0)),"")</f>
        <v/>
      </c>
      <c r="K22" s="19" t="str">
        <f>IFERROR(INDEX('Employee Info'!$C$3:$J$200,MATCH(Data6[[#This Row],[Name:]],'Employee Info'!$B$3:$B$200,0),MATCH(Data6[[#Headers],[Truck]],'Employee Info'!$C$2:$J$2,0)),"")</f>
        <v/>
      </c>
      <c r="L22" s="19" t="str">
        <f>IFERROR(INDEX('Employee Info'!$C$3:$J$200,MATCH(Data6[[#This Row],[Name:]],'Employee Info'!$B$3:$B$200,0),MATCH(Data6[[#Headers],[Phone]],'Employee Info'!$C$2:$J$2,0)),"")</f>
        <v/>
      </c>
      <c r="M22" s="19" t="str">
        <f>IFERROR(INDEX('Employee Info'!$C$3:$J$200,MATCH(Data6[[#This Row],[Name:]],'Employee Info'!$B$3:$B$200,0),MATCH(Data6[[#Headers],[Tech]],'Employee Info'!$C$2:$J$2,0)),"")</f>
        <v/>
      </c>
      <c r="N22" s="19" t="str">
        <f>IFERROR(INDEX('Employee Info'!$C$3:$J$200,MATCH(Data6[[#This Row],[Name:]],'Employee Info'!$B$3:$B$200,0),MATCH(Data6[[#Headers],[Other]],'Employee Info'!$C$2:$J$2,0)),"")</f>
        <v/>
      </c>
      <c r="O22" s="19">
        <f>IFERROR((Data6[[#This Row],[Hours:]]*SUM(Data6[[#This Row],[Rate]:[Other]])),"")</f>
        <v>0</v>
      </c>
      <c r="P22" s="7" t="str">
        <f>IF(Data6[[#This Row],[WO'#:]]="","Riley #","WO#")</f>
        <v>Riley #</v>
      </c>
      <c r="Q22" s="7">
        <f>IFERROR(WEEKNUM(Data6[[#This Row],[Date:]]),"")</f>
        <v>2</v>
      </c>
      <c r="R22" s="6">
        <f t="shared" si="0"/>
        <v>45298</v>
      </c>
      <c r="S22" s="6">
        <f>Data6[[#This Row],[Week Start]]+7</f>
        <v>45305</v>
      </c>
      <c r="T22" s="7" t="str">
        <f t="shared" si="1"/>
        <v>1/7/2024 - 1/14/2024</v>
      </c>
      <c r="U22" s="7" t="str">
        <f t="shared" si="2"/>
        <v>Time Card</v>
      </c>
      <c r="V22" s="8" t="str">
        <f>RIGHT(TEXT(Data6[[#This Row],[Date:]],"mmddyyyy"),4)</f>
        <v>2024</v>
      </c>
      <c r="W22" s="8" t="str">
        <f>MID(TEXT(Data6[[#This Row],[Date:]],"mmddyyyy"),3,2)</f>
        <v>08</v>
      </c>
      <c r="X22" s="8" t="str">
        <f>LEFT(TEXT(Data6[[#This Row],[Date:]],"mmddyyyy"),2)</f>
        <v>01</v>
      </c>
      <c r="Y22" s="6">
        <f>DATE(Data6[[#This Row],[Year]],Data6[[#This Row],[Month]],Data6[[#This Row],[Day]])</f>
        <v>45299</v>
      </c>
    </row>
    <row r="23" spans="1:25" x14ac:dyDescent="0.3">
      <c r="A23" s="5">
        <v>45303.471491319448</v>
      </c>
      <c r="B23" s="7" t="s">
        <v>66</v>
      </c>
      <c r="C23" s="6" t="s">
        <v>169</v>
      </c>
      <c r="D23" s="7" t="s">
        <v>79</v>
      </c>
      <c r="E23" s="8">
        <v>8</v>
      </c>
      <c r="F23" s="7" t="s">
        <v>68</v>
      </c>
      <c r="G23" s="7" t="s">
        <v>68</v>
      </c>
      <c r="H23" s="7" t="s">
        <v>80</v>
      </c>
      <c r="I23" s="7" t="s">
        <v>44</v>
      </c>
      <c r="J23" s="19" t="str">
        <f>IFERROR(INDEX('Employee Info'!$C$3:$E$200,MATCH(Data6[[#This Row],[Name:]],'Employee Info'!$B$3:$B$200,0),MATCH(Data6[[#This Row],[Hours Type:]],'Employee Info'!$C$2:$E$2,0)),"")</f>
        <v/>
      </c>
      <c r="K23" s="19" t="str">
        <f>IFERROR(INDEX('Employee Info'!$C$3:$J$200,MATCH(Data6[[#This Row],[Name:]],'Employee Info'!$B$3:$B$200,0),MATCH(Data6[[#Headers],[Truck]],'Employee Info'!$C$2:$J$2,0)),"")</f>
        <v/>
      </c>
      <c r="L23" s="19" t="str">
        <f>IFERROR(INDEX('Employee Info'!$C$3:$J$200,MATCH(Data6[[#This Row],[Name:]],'Employee Info'!$B$3:$B$200,0),MATCH(Data6[[#Headers],[Phone]],'Employee Info'!$C$2:$J$2,0)),"")</f>
        <v/>
      </c>
      <c r="M23" s="19" t="str">
        <f>IFERROR(INDEX('Employee Info'!$C$3:$J$200,MATCH(Data6[[#This Row],[Name:]],'Employee Info'!$B$3:$B$200,0),MATCH(Data6[[#Headers],[Tech]],'Employee Info'!$C$2:$J$2,0)),"")</f>
        <v/>
      </c>
      <c r="N23" s="19" t="str">
        <f>IFERROR(INDEX('Employee Info'!$C$3:$J$200,MATCH(Data6[[#This Row],[Name:]],'Employee Info'!$B$3:$B$200,0),MATCH(Data6[[#Headers],[Other]],'Employee Info'!$C$2:$J$2,0)),"")</f>
        <v/>
      </c>
      <c r="O23" s="19">
        <f>IFERROR((Data6[[#This Row],[Hours:]]*SUM(Data6[[#This Row],[Rate]:[Other]])),"")</f>
        <v>0</v>
      </c>
      <c r="P23" s="7" t="str">
        <f>IF(Data6[[#This Row],[WO'#:]]="","Riley #","WO#")</f>
        <v>Riley #</v>
      </c>
      <c r="Q23" s="7">
        <f>IFERROR(WEEKNUM(Data6[[#This Row],[Date:]]),"")</f>
        <v>2</v>
      </c>
      <c r="R23" s="6">
        <f t="shared" si="0"/>
        <v>45298</v>
      </c>
      <c r="S23" s="6">
        <f>Data6[[#This Row],[Week Start]]+7</f>
        <v>45305</v>
      </c>
      <c r="T23" s="7" t="str">
        <f t="shared" si="1"/>
        <v>1/7/2024 - 1/14/2024</v>
      </c>
      <c r="U23" s="7" t="str">
        <f t="shared" si="2"/>
        <v>Time Card</v>
      </c>
      <c r="V23" s="8" t="str">
        <f>RIGHT(TEXT(Data6[[#This Row],[Date:]],"mmddyyyy"),4)</f>
        <v>2024</v>
      </c>
      <c r="W23" s="8" t="str">
        <f>MID(TEXT(Data6[[#This Row],[Date:]],"mmddyyyy"),3,2)</f>
        <v>08</v>
      </c>
      <c r="X23" s="8" t="str">
        <f>LEFT(TEXT(Data6[[#This Row],[Date:]],"mmddyyyy"),2)</f>
        <v>01</v>
      </c>
      <c r="Y23" s="6">
        <f>DATE(Data6[[#This Row],[Year]],Data6[[#This Row],[Month]],Data6[[#This Row],[Day]])</f>
        <v>45299</v>
      </c>
    </row>
    <row r="24" spans="1:25" x14ac:dyDescent="0.3">
      <c r="A24" s="5">
        <v>45300.577211689815</v>
      </c>
      <c r="B24" s="7" t="s">
        <v>31</v>
      </c>
      <c r="C24" s="6" t="s">
        <v>172</v>
      </c>
      <c r="D24" s="7" t="s">
        <v>173</v>
      </c>
      <c r="E24" s="8">
        <v>6</v>
      </c>
      <c r="F24" s="7">
        <v>79024</v>
      </c>
      <c r="G24" s="7" t="s">
        <v>68</v>
      </c>
      <c r="H24" s="7" t="s">
        <v>69</v>
      </c>
      <c r="I24" s="7" t="s">
        <v>44</v>
      </c>
      <c r="J24" s="19" t="str">
        <f>IFERROR(INDEX('Employee Info'!$C$3:$E$200,MATCH(Data6[[#This Row],[Name:]],'Employee Info'!$B$3:$B$200,0),MATCH(Data6[[#This Row],[Hours Type:]],'Employee Info'!$C$2:$E$2,0)),"")</f>
        <v/>
      </c>
      <c r="K24" s="19" t="str">
        <f>IFERROR(INDEX('Employee Info'!$C$3:$J$200,MATCH(Data6[[#This Row],[Name:]],'Employee Info'!$B$3:$B$200,0),MATCH(Data6[[#Headers],[Truck]],'Employee Info'!$C$2:$J$2,0)),"")</f>
        <v/>
      </c>
      <c r="L24" s="19" t="str">
        <f>IFERROR(INDEX('Employee Info'!$C$3:$J$200,MATCH(Data6[[#This Row],[Name:]],'Employee Info'!$B$3:$B$200,0),MATCH(Data6[[#Headers],[Phone]],'Employee Info'!$C$2:$J$2,0)),"")</f>
        <v/>
      </c>
      <c r="M24" s="19" t="str">
        <f>IFERROR(INDEX('Employee Info'!$C$3:$J$200,MATCH(Data6[[#This Row],[Name:]],'Employee Info'!$B$3:$B$200,0),MATCH(Data6[[#Headers],[Tech]],'Employee Info'!$C$2:$J$2,0)),"")</f>
        <v/>
      </c>
      <c r="N24" s="19" t="str">
        <f>IFERROR(INDEX('Employee Info'!$C$3:$J$200,MATCH(Data6[[#This Row],[Name:]],'Employee Info'!$B$3:$B$200,0),MATCH(Data6[[#Headers],[Other]],'Employee Info'!$C$2:$J$2,0)),"")</f>
        <v/>
      </c>
      <c r="O24" s="19">
        <f>IFERROR((Data6[[#This Row],[Hours:]]*SUM(Data6[[#This Row],[Rate]:[Other]])),"")</f>
        <v>0</v>
      </c>
      <c r="P24" s="7" t="str">
        <f>IF(Data6[[#This Row],[WO'#:]]="","Riley #","WO#")</f>
        <v>WO#</v>
      </c>
      <c r="Q24" s="7">
        <f>IFERROR(WEEKNUM(Data6[[#This Row],[Date:]]),"")</f>
        <v>2</v>
      </c>
      <c r="R24" s="6">
        <f t="shared" si="0"/>
        <v>45298</v>
      </c>
      <c r="S24" s="6">
        <f>Data6[[#This Row],[Week Start]]+7</f>
        <v>45305</v>
      </c>
      <c r="T24" s="7" t="str">
        <f t="shared" si="1"/>
        <v>1/7/2024 - 1/14/2024</v>
      </c>
      <c r="U24" s="7" t="str">
        <f t="shared" si="2"/>
        <v>Time Card</v>
      </c>
      <c r="V24" s="8" t="str">
        <f>RIGHT(TEXT(Data6[[#This Row],[Date:]],"mmddyyyy"),4)</f>
        <v>2024</v>
      </c>
      <c r="W24" s="8" t="str">
        <f>MID(TEXT(Data6[[#This Row],[Date:]],"mmddyyyy"),3,2)</f>
        <v>09</v>
      </c>
      <c r="X24" s="8" t="str">
        <f>LEFT(TEXT(Data6[[#This Row],[Date:]],"mmddyyyy"),2)</f>
        <v>01</v>
      </c>
      <c r="Y24" s="6">
        <f>DATE(Data6[[#This Row],[Year]],Data6[[#This Row],[Month]],Data6[[#This Row],[Day]])</f>
        <v>45300</v>
      </c>
    </row>
    <row r="25" spans="1:25" x14ac:dyDescent="0.3">
      <c r="A25" s="5">
        <v>45358.294563541669</v>
      </c>
      <c r="B25" s="7" t="s">
        <v>74</v>
      </c>
      <c r="C25" s="6" t="s">
        <v>172</v>
      </c>
      <c r="D25" s="7" t="s">
        <v>75</v>
      </c>
      <c r="E25" s="8">
        <v>6</v>
      </c>
      <c r="F25" s="7">
        <v>79024</v>
      </c>
      <c r="G25" s="7" t="s">
        <v>68</v>
      </c>
      <c r="H25" s="7" t="s">
        <v>69</v>
      </c>
      <c r="I25" s="7" t="s">
        <v>44</v>
      </c>
      <c r="J25" s="19" t="str">
        <f>IFERROR(INDEX('Employee Info'!$C$3:$E$200,MATCH(Data6[[#This Row],[Name:]],'Employee Info'!$B$3:$B$200,0),MATCH(Data6[[#This Row],[Hours Type:]],'Employee Info'!$C$2:$E$2,0)),"")</f>
        <v/>
      </c>
      <c r="K25" s="19" t="str">
        <f>IFERROR(INDEX('Employee Info'!$C$3:$J$200,MATCH(Data6[[#This Row],[Name:]],'Employee Info'!$B$3:$B$200,0),MATCH(Data6[[#Headers],[Truck]],'Employee Info'!$C$2:$J$2,0)),"")</f>
        <v/>
      </c>
      <c r="L25" s="19" t="str">
        <f>IFERROR(INDEX('Employee Info'!$C$3:$J$200,MATCH(Data6[[#This Row],[Name:]],'Employee Info'!$B$3:$B$200,0),MATCH(Data6[[#Headers],[Phone]],'Employee Info'!$C$2:$J$2,0)),"")</f>
        <v/>
      </c>
      <c r="M25" s="19" t="str">
        <f>IFERROR(INDEX('Employee Info'!$C$3:$J$200,MATCH(Data6[[#This Row],[Name:]],'Employee Info'!$B$3:$B$200,0),MATCH(Data6[[#Headers],[Tech]],'Employee Info'!$C$2:$J$2,0)),"")</f>
        <v/>
      </c>
      <c r="N25" s="19" t="str">
        <f>IFERROR(INDEX('Employee Info'!$C$3:$J$200,MATCH(Data6[[#This Row],[Name:]],'Employee Info'!$B$3:$B$200,0),MATCH(Data6[[#Headers],[Other]],'Employee Info'!$C$2:$J$2,0)),"")</f>
        <v/>
      </c>
      <c r="O25" s="19">
        <f>IFERROR((Data6[[#This Row],[Hours:]]*SUM(Data6[[#This Row],[Rate]:[Other]])),"")</f>
        <v>0</v>
      </c>
      <c r="P25" s="7" t="str">
        <f>IF(Data6[[#This Row],[WO'#:]]="","Riley #","WO#")</f>
        <v>WO#</v>
      </c>
      <c r="Q25" s="7">
        <f>IFERROR(WEEKNUM(Data6[[#This Row],[Date:]]),"")</f>
        <v>2</v>
      </c>
      <c r="R25" s="6">
        <f t="shared" si="0"/>
        <v>45298</v>
      </c>
      <c r="S25" s="6">
        <f>Data6[[#This Row],[Week Start]]+7</f>
        <v>45305</v>
      </c>
      <c r="T25" s="7" t="str">
        <f t="shared" si="1"/>
        <v>1/7/2024 - 1/14/2024</v>
      </c>
      <c r="U25" s="7" t="str">
        <f t="shared" si="2"/>
        <v>Time Card</v>
      </c>
      <c r="V25" s="8" t="str">
        <f>RIGHT(TEXT(Data6[[#This Row],[Date:]],"mmddyyyy"),4)</f>
        <v>2024</v>
      </c>
      <c r="W25" s="8" t="str">
        <f>MID(TEXT(Data6[[#This Row],[Date:]],"mmddyyyy"),3,2)</f>
        <v>09</v>
      </c>
      <c r="X25" s="8" t="str">
        <f>LEFT(TEXT(Data6[[#This Row],[Date:]],"mmddyyyy"),2)</f>
        <v>01</v>
      </c>
      <c r="Y25" s="6">
        <f>DATE(Data6[[#This Row],[Year]],Data6[[#This Row],[Month]],Data6[[#This Row],[Day]])</f>
        <v>45300</v>
      </c>
    </row>
    <row r="26" spans="1:25" x14ac:dyDescent="0.3">
      <c r="A26" s="5">
        <v>45300.578509837964</v>
      </c>
      <c r="B26" s="7" t="s">
        <v>31</v>
      </c>
      <c r="C26" s="6" t="s">
        <v>172</v>
      </c>
      <c r="D26" s="7" t="s">
        <v>90</v>
      </c>
      <c r="E26" s="8">
        <v>1</v>
      </c>
      <c r="F26" s="7">
        <v>6984733</v>
      </c>
      <c r="G26" s="7" t="s">
        <v>89</v>
      </c>
      <c r="H26" s="7" t="s">
        <v>69</v>
      </c>
      <c r="I26" s="7" t="s">
        <v>44</v>
      </c>
      <c r="J26" s="19" t="str">
        <f>IFERROR(INDEX('Employee Info'!$C$3:$E$200,MATCH(Data6[[#This Row],[Name:]],'Employee Info'!$B$3:$B$200,0),MATCH(Data6[[#This Row],[Hours Type:]],'Employee Info'!$C$2:$E$2,0)),"")</f>
        <v/>
      </c>
      <c r="K26" s="19" t="str">
        <f>IFERROR(INDEX('Employee Info'!$C$3:$J$200,MATCH(Data6[[#This Row],[Name:]],'Employee Info'!$B$3:$B$200,0),MATCH(Data6[[#Headers],[Truck]],'Employee Info'!$C$2:$J$2,0)),"")</f>
        <v/>
      </c>
      <c r="L26" s="19" t="str">
        <f>IFERROR(INDEX('Employee Info'!$C$3:$J$200,MATCH(Data6[[#This Row],[Name:]],'Employee Info'!$B$3:$B$200,0),MATCH(Data6[[#Headers],[Phone]],'Employee Info'!$C$2:$J$2,0)),"")</f>
        <v/>
      </c>
      <c r="M26" s="19" t="str">
        <f>IFERROR(INDEX('Employee Info'!$C$3:$J$200,MATCH(Data6[[#This Row],[Name:]],'Employee Info'!$B$3:$B$200,0),MATCH(Data6[[#Headers],[Tech]],'Employee Info'!$C$2:$J$2,0)),"")</f>
        <v/>
      </c>
      <c r="N26" s="19" t="str">
        <f>IFERROR(INDEX('Employee Info'!$C$3:$J$200,MATCH(Data6[[#This Row],[Name:]],'Employee Info'!$B$3:$B$200,0),MATCH(Data6[[#Headers],[Other]],'Employee Info'!$C$2:$J$2,0)),"")</f>
        <v/>
      </c>
      <c r="O26" s="19">
        <f>IFERROR((Data6[[#This Row],[Hours:]]*SUM(Data6[[#This Row],[Rate]:[Other]])),"")</f>
        <v>0</v>
      </c>
      <c r="P26" s="7" t="str">
        <f>IF(Data6[[#This Row],[WO'#:]]="","Riley #","WO#")</f>
        <v>WO#</v>
      </c>
      <c r="Q26" s="7">
        <f>IFERROR(WEEKNUM(Data6[[#This Row],[Date:]]),"")</f>
        <v>2</v>
      </c>
      <c r="R26" s="6">
        <f t="shared" si="0"/>
        <v>45298</v>
      </c>
      <c r="S26" s="6">
        <f>Data6[[#This Row],[Week Start]]+7</f>
        <v>45305</v>
      </c>
      <c r="T26" s="7" t="str">
        <f t="shared" si="1"/>
        <v>1/7/2024 - 1/14/2024</v>
      </c>
      <c r="U26" s="7" t="str">
        <f t="shared" si="2"/>
        <v>Time Card</v>
      </c>
      <c r="V26" s="8" t="str">
        <f>RIGHT(TEXT(Data6[[#This Row],[Date:]],"mmddyyyy"),4)</f>
        <v>2024</v>
      </c>
      <c r="W26" s="8" t="str">
        <f>MID(TEXT(Data6[[#This Row],[Date:]],"mmddyyyy"),3,2)</f>
        <v>09</v>
      </c>
      <c r="X26" s="8" t="str">
        <f>LEFT(TEXT(Data6[[#This Row],[Date:]],"mmddyyyy"),2)</f>
        <v>01</v>
      </c>
      <c r="Y26" s="6">
        <f>DATE(Data6[[#This Row],[Year]],Data6[[#This Row],[Month]],Data6[[#This Row],[Day]])</f>
        <v>45300</v>
      </c>
    </row>
    <row r="27" spans="1:25" x14ac:dyDescent="0.3">
      <c r="A27" s="5">
        <v>45358.289421296293</v>
      </c>
      <c r="B27" s="7" t="s">
        <v>76</v>
      </c>
      <c r="C27" s="6" t="s">
        <v>172</v>
      </c>
      <c r="D27" s="7" t="s">
        <v>77</v>
      </c>
      <c r="E27" s="8">
        <v>1</v>
      </c>
      <c r="F27" s="7">
        <v>6984733</v>
      </c>
      <c r="G27" s="7" t="s">
        <v>68</v>
      </c>
      <c r="H27" s="7" t="s">
        <v>69</v>
      </c>
      <c r="I27" s="7" t="s">
        <v>44</v>
      </c>
      <c r="J27" s="19" t="str">
        <f>IFERROR(INDEX('Employee Info'!$C$3:$E$200,MATCH(Data6[[#This Row],[Name:]],'Employee Info'!$B$3:$B$200,0),MATCH(Data6[[#This Row],[Hours Type:]],'Employee Info'!$C$2:$E$2,0)),"")</f>
        <v/>
      </c>
      <c r="K27" s="19" t="str">
        <f>IFERROR(INDEX('Employee Info'!$C$3:$J$200,MATCH(Data6[[#This Row],[Name:]],'Employee Info'!$B$3:$B$200,0),MATCH(Data6[[#Headers],[Truck]],'Employee Info'!$C$2:$J$2,0)),"")</f>
        <v/>
      </c>
      <c r="L27" s="19" t="str">
        <f>IFERROR(INDEX('Employee Info'!$C$3:$J$200,MATCH(Data6[[#This Row],[Name:]],'Employee Info'!$B$3:$B$200,0),MATCH(Data6[[#Headers],[Phone]],'Employee Info'!$C$2:$J$2,0)),"")</f>
        <v/>
      </c>
      <c r="M27" s="19" t="str">
        <f>IFERROR(INDEX('Employee Info'!$C$3:$J$200,MATCH(Data6[[#This Row],[Name:]],'Employee Info'!$B$3:$B$200,0),MATCH(Data6[[#Headers],[Tech]],'Employee Info'!$C$2:$J$2,0)),"")</f>
        <v/>
      </c>
      <c r="N27" s="19" t="str">
        <f>IFERROR(INDEX('Employee Info'!$C$3:$J$200,MATCH(Data6[[#This Row],[Name:]],'Employee Info'!$B$3:$B$200,0),MATCH(Data6[[#Headers],[Other]],'Employee Info'!$C$2:$J$2,0)),"")</f>
        <v/>
      </c>
      <c r="O27" s="19">
        <f>IFERROR((Data6[[#This Row],[Hours:]]*SUM(Data6[[#This Row],[Rate]:[Other]])),"")</f>
        <v>0</v>
      </c>
      <c r="P27" s="7" t="str">
        <f>IF(Data6[[#This Row],[WO'#:]]="","Riley #","WO#")</f>
        <v>WO#</v>
      </c>
      <c r="Q27" s="7">
        <f>IFERROR(WEEKNUM(Data6[[#This Row],[Date:]]),"")</f>
        <v>2</v>
      </c>
      <c r="R27" s="6">
        <f t="shared" si="0"/>
        <v>45298</v>
      </c>
      <c r="S27" s="6">
        <f>Data6[[#This Row],[Week Start]]+7</f>
        <v>45305</v>
      </c>
      <c r="T27" s="7" t="str">
        <f t="shared" si="1"/>
        <v>1/7/2024 - 1/14/2024</v>
      </c>
      <c r="U27" s="7" t="str">
        <f t="shared" si="2"/>
        <v>Time Card</v>
      </c>
      <c r="V27" s="8" t="str">
        <f>RIGHT(TEXT(Data6[[#This Row],[Date:]],"mmddyyyy"),4)</f>
        <v>2024</v>
      </c>
      <c r="W27" s="8" t="str">
        <f>MID(TEXT(Data6[[#This Row],[Date:]],"mmddyyyy"),3,2)</f>
        <v>09</v>
      </c>
      <c r="X27" s="8" t="str">
        <f>LEFT(TEXT(Data6[[#This Row],[Date:]],"mmddyyyy"),2)</f>
        <v>01</v>
      </c>
      <c r="Y27" s="6">
        <f>DATE(Data6[[#This Row],[Year]],Data6[[#This Row],[Month]],Data6[[#This Row],[Day]])</f>
        <v>45300</v>
      </c>
    </row>
    <row r="28" spans="1:25" x14ac:dyDescent="0.3">
      <c r="A28" s="5">
        <v>45358.292503009259</v>
      </c>
      <c r="B28" s="7" t="s">
        <v>74</v>
      </c>
      <c r="C28" s="6" t="s">
        <v>172</v>
      </c>
      <c r="D28" s="7" t="s">
        <v>174</v>
      </c>
      <c r="E28" s="8">
        <v>2</v>
      </c>
      <c r="F28" s="7">
        <v>6984733</v>
      </c>
      <c r="G28" s="7" t="s">
        <v>68</v>
      </c>
      <c r="H28" s="7" t="s">
        <v>69</v>
      </c>
      <c r="I28" s="7" t="s">
        <v>44</v>
      </c>
      <c r="J28" s="19" t="str">
        <f>IFERROR(INDEX('Employee Info'!$C$3:$E$200,MATCH(Data6[[#This Row],[Name:]],'Employee Info'!$B$3:$B$200,0),MATCH(Data6[[#This Row],[Hours Type:]],'Employee Info'!$C$2:$E$2,0)),"")</f>
        <v/>
      </c>
      <c r="K28" s="19" t="str">
        <f>IFERROR(INDEX('Employee Info'!$C$3:$J$200,MATCH(Data6[[#This Row],[Name:]],'Employee Info'!$B$3:$B$200,0),MATCH(Data6[[#Headers],[Truck]],'Employee Info'!$C$2:$J$2,0)),"")</f>
        <v/>
      </c>
      <c r="L28" s="19" t="str">
        <f>IFERROR(INDEX('Employee Info'!$C$3:$J$200,MATCH(Data6[[#This Row],[Name:]],'Employee Info'!$B$3:$B$200,0),MATCH(Data6[[#Headers],[Phone]],'Employee Info'!$C$2:$J$2,0)),"")</f>
        <v/>
      </c>
      <c r="M28" s="19" t="str">
        <f>IFERROR(INDEX('Employee Info'!$C$3:$J$200,MATCH(Data6[[#This Row],[Name:]],'Employee Info'!$B$3:$B$200,0),MATCH(Data6[[#Headers],[Tech]],'Employee Info'!$C$2:$J$2,0)),"")</f>
        <v/>
      </c>
      <c r="N28" s="19" t="str">
        <f>IFERROR(INDEX('Employee Info'!$C$3:$J$200,MATCH(Data6[[#This Row],[Name:]],'Employee Info'!$B$3:$B$200,0),MATCH(Data6[[#Headers],[Other]],'Employee Info'!$C$2:$J$2,0)),"")</f>
        <v/>
      </c>
      <c r="O28" s="19">
        <f>IFERROR((Data6[[#This Row],[Hours:]]*SUM(Data6[[#This Row],[Rate]:[Other]])),"")</f>
        <v>0</v>
      </c>
      <c r="P28" s="7" t="str">
        <f>IF(Data6[[#This Row],[WO'#:]]="","Riley #","WO#")</f>
        <v>WO#</v>
      </c>
      <c r="Q28" s="7">
        <f>IFERROR(WEEKNUM(Data6[[#This Row],[Date:]]),"")</f>
        <v>2</v>
      </c>
      <c r="R28" s="6">
        <f t="shared" si="0"/>
        <v>45298</v>
      </c>
      <c r="S28" s="6">
        <f>Data6[[#This Row],[Week Start]]+7</f>
        <v>45305</v>
      </c>
      <c r="T28" s="7" t="str">
        <f t="shared" si="1"/>
        <v>1/7/2024 - 1/14/2024</v>
      </c>
      <c r="U28" s="7" t="str">
        <f t="shared" si="2"/>
        <v>Time Card</v>
      </c>
      <c r="V28" s="8" t="str">
        <f>RIGHT(TEXT(Data6[[#This Row],[Date:]],"mmddyyyy"),4)</f>
        <v>2024</v>
      </c>
      <c r="W28" s="8" t="str">
        <f>MID(TEXT(Data6[[#This Row],[Date:]],"mmddyyyy"),3,2)</f>
        <v>09</v>
      </c>
      <c r="X28" s="8" t="str">
        <f>LEFT(TEXT(Data6[[#This Row],[Date:]],"mmddyyyy"),2)</f>
        <v>01</v>
      </c>
      <c r="Y28" s="6">
        <f>DATE(Data6[[#This Row],[Year]],Data6[[#This Row],[Month]],Data6[[#This Row],[Day]])</f>
        <v>45300</v>
      </c>
    </row>
    <row r="29" spans="1:25" x14ac:dyDescent="0.3">
      <c r="A29" s="5">
        <v>45300.579247453701</v>
      </c>
      <c r="B29" s="7" t="s">
        <v>31</v>
      </c>
      <c r="C29" s="6" t="s">
        <v>172</v>
      </c>
      <c r="D29" s="7" t="s">
        <v>175</v>
      </c>
      <c r="E29" s="8">
        <v>1</v>
      </c>
      <c r="F29" s="7" t="s">
        <v>68</v>
      </c>
      <c r="G29" s="7" t="s">
        <v>68</v>
      </c>
      <c r="H29" s="7" t="s">
        <v>92</v>
      </c>
      <c r="I29" s="7" t="s">
        <v>44</v>
      </c>
      <c r="J29" s="19" t="str">
        <f>IFERROR(INDEX('Employee Info'!$C$3:$E$200,MATCH(Data6[[#This Row],[Name:]],'Employee Info'!$B$3:$B$200,0),MATCH(Data6[[#This Row],[Hours Type:]],'Employee Info'!$C$2:$E$2,0)),"")</f>
        <v/>
      </c>
      <c r="K29" s="19" t="str">
        <f>IFERROR(INDEX('Employee Info'!$C$3:$J$200,MATCH(Data6[[#This Row],[Name:]],'Employee Info'!$B$3:$B$200,0),MATCH(Data6[[#Headers],[Truck]],'Employee Info'!$C$2:$J$2,0)),"")</f>
        <v/>
      </c>
      <c r="L29" s="19" t="str">
        <f>IFERROR(INDEX('Employee Info'!$C$3:$J$200,MATCH(Data6[[#This Row],[Name:]],'Employee Info'!$B$3:$B$200,0),MATCH(Data6[[#Headers],[Phone]],'Employee Info'!$C$2:$J$2,0)),"")</f>
        <v/>
      </c>
      <c r="M29" s="19" t="str">
        <f>IFERROR(INDEX('Employee Info'!$C$3:$J$200,MATCH(Data6[[#This Row],[Name:]],'Employee Info'!$B$3:$B$200,0),MATCH(Data6[[#Headers],[Tech]],'Employee Info'!$C$2:$J$2,0)),"")</f>
        <v/>
      </c>
      <c r="N29" s="19" t="str">
        <f>IFERROR(INDEX('Employee Info'!$C$3:$J$200,MATCH(Data6[[#This Row],[Name:]],'Employee Info'!$B$3:$B$200,0),MATCH(Data6[[#Headers],[Other]],'Employee Info'!$C$2:$J$2,0)),"")</f>
        <v/>
      </c>
      <c r="O29" s="19">
        <f>IFERROR((Data6[[#This Row],[Hours:]]*SUM(Data6[[#This Row],[Rate]:[Other]])),"")</f>
        <v>0</v>
      </c>
      <c r="P29" s="7" t="str">
        <f>IF(Data6[[#This Row],[WO'#:]]="","Riley #","WO#")</f>
        <v>Riley #</v>
      </c>
      <c r="Q29" s="7">
        <f>IFERROR(WEEKNUM(Data6[[#This Row],[Date:]]),"")</f>
        <v>2</v>
      </c>
      <c r="R29" s="6">
        <f t="shared" si="0"/>
        <v>45298</v>
      </c>
      <c r="S29" s="6">
        <f>Data6[[#This Row],[Week Start]]+7</f>
        <v>45305</v>
      </c>
      <c r="T29" s="7" t="str">
        <f t="shared" si="1"/>
        <v>1/7/2024 - 1/14/2024</v>
      </c>
      <c r="U29" s="7" t="str">
        <f t="shared" si="2"/>
        <v>Time Card</v>
      </c>
      <c r="V29" s="8" t="str">
        <f>RIGHT(TEXT(Data6[[#This Row],[Date:]],"mmddyyyy"),4)</f>
        <v>2024</v>
      </c>
      <c r="W29" s="8" t="str">
        <f>MID(TEXT(Data6[[#This Row],[Date:]],"mmddyyyy"),3,2)</f>
        <v>09</v>
      </c>
      <c r="X29" s="8" t="str">
        <f>LEFT(TEXT(Data6[[#This Row],[Date:]],"mmddyyyy"),2)</f>
        <v>01</v>
      </c>
      <c r="Y29" s="6">
        <f>DATE(Data6[[#This Row],[Year]],Data6[[#This Row],[Month]],Data6[[#This Row],[Day]])</f>
        <v>45300</v>
      </c>
    </row>
    <row r="30" spans="1:25" x14ac:dyDescent="0.3">
      <c r="A30" s="5">
        <v>45303.471635648151</v>
      </c>
      <c r="B30" s="7" t="s">
        <v>66</v>
      </c>
      <c r="C30" s="6" t="s">
        <v>172</v>
      </c>
      <c r="D30" s="7" t="s">
        <v>79</v>
      </c>
      <c r="E30" s="8">
        <v>8</v>
      </c>
      <c r="F30" s="7" t="s">
        <v>68</v>
      </c>
      <c r="G30" s="7" t="s">
        <v>68</v>
      </c>
      <c r="H30" s="7" t="s">
        <v>80</v>
      </c>
      <c r="I30" s="7" t="s">
        <v>44</v>
      </c>
      <c r="J30" s="19" t="str">
        <f>IFERROR(INDEX('Employee Info'!$C$3:$E$200,MATCH(Data6[[#This Row],[Name:]],'Employee Info'!$B$3:$B$200,0),MATCH(Data6[[#This Row],[Hours Type:]],'Employee Info'!$C$2:$E$2,0)),"")</f>
        <v/>
      </c>
      <c r="K30" s="19" t="str">
        <f>IFERROR(INDEX('Employee Info'!$C$3:$J$200,MATCH(Data6[[#This Row],[Name:]],'Employee Info'!$B$3:$B$200,0),MATCH(Data6[[#Headers],[Truck]],'Employee Info'!$C$2:$J$2,0)),"")</f>
        <v/>
      </c>
      <c r="L30" s="19" t="str">
        <f>IFERROR(INDEX('Employee Info'!$C$3:$J$200,MATCH(Data6[[#This Row],[Name:]],'Employee Info'!$B$3:$B$200,0),MATCH(Data6[[#Headers],[Phone]],'Employee Info'!$C$2:$J$2,0)),"")</f>
        <v/>
      </c>
      <c r="M30" s="19" t="str">
        <f>IFERROR(INDEX('Employee Info'!$C$3:$J$200,MATCH(Data6[[#This Row],[Name:]],'Employee Info'!$B$3:$B$200,0),MATCH(Data6[[#Headers],[Tech]],'Employee Info'!$C$2:$J$2,0)),"")</f>
        <v/>
      </c>
      <c r="N30" s="19" t="str">
        <f>IFERROR(INDEX('Employee Info'!$C$3:$J$200,MATCH(Data6[[#This Row],[Name:]],'Employee Info'!$B$3:$B$200,0),MATCH(Data6[[#Headers],[Other]],'Employee Info'!$C$2:$J$2,0)),"")</f>
        <v/>
      </c>
      <c r="O30" s="19">
        <f>IFERROR((Data6[[#This Row],[Hours:]]*SUM(Data6[[#This Row],[Rate]:[Other]])),"")</f>
        <v>0</v>
      </c>
      <c r="P30" s="7" t="str">
        <f>IF(Data6[[#This Row],[WO'#:]]="","Riley #","WO#")</f>
        <v>Riley #</v>
      </c>
      <c r="Q30" s="7">
        <f>IFERROR(WEEKNUM(Data6[[#This Row],[Date:]]),"")</f>
        <v>2</v>
      </c>
      <c r="R30" s="6">
        <f t="shared" si="0"/>
        <v>45298</v>
      </c>
      <c r="S30" s="6">
        <f>Data6[[#This Row],[Week Start]]+7</f>
        <v>45305</v>
      </c>
      <c r="T30" s="7" t="str">
        <f t="shared" si="1"/>
        <v>1/7/2024 - 1/14/2024</v>
      </c>
      <c r="U30" s="7" t="str">
        <f t="shared" si="2"/>
        <v>Time Card</v>
      </c>
      <c r="V30" s="8" t="str">
        <f>RIGHT(TEXT(Data6[[#This Row],[Date:]],"mmddyyyy"),4)</f>
        <v>2024</v>
      </c>
      <c r="W30" s="8" t="str">
        <f>MID(TEXT(Data6[[#This Row],[Date:]],"mmddyyyy"),3,2)</f>
        <v>09</v>
      </c>
      <c r="X30" s="8" t="str">
        <f>LEFT(TEXT(Data6[[#This Row],[Date:]],"mmddyyyy"),2)</f>
        <v>01</v>
      </c>
      <c r="Y30" s="6">
        <f>DATE(Data6[[#This Row],[Year]],Data6[[#This Row],[Month]],Data6[[#This Row],[Day]])</f>
        <v>45300</v>
      </c>
    </row>
    <row r="31" spans="1:25" x14ac:dyDescent="0.3">
      <c r="A31" s="5">
        <v>45301.409133333334</v>
      </c>
      <c r="B31" s="7" t="s">
        <v>31</v>
      </c>
      <c r="C31" s="6" t="s">
        <v>72</v>
      </c>
      <c r="D31" s="7" t="s">
        <v>73</v>
      </c>
      <c r="E31" s="8">
        <v>4</v>
      </c>
      <c r="F31" s="7">
        <v>79024</v>
      </c>
      <c r="G31" s="7" t="s">
        <v>68</v>
      </c>
      <c r="H31" s="7" t="s">
        <v>69</v>
      </c>
      <c r="I31" s="7" t="s">
        <v>44</v>
      </c>
      <c r="J31" s="19" t="str">
        <f>IFERROR(INDEX('Employee Info'!$C$3:$E$200,MATCH(Data6[[#This Row],[Name:]],'Employee Info'!$B$3:$B$200,0),MATCH(Data6[[#This Row],[Hours Type:]],'Employee Info'!$C$2:$E$2,0)),"")</f>
        <v/>
      </c>
      <c r="K31" s="19" t="str">
        <f>IFERROR(INDEX('Employee Info'!$C$3:$J$200,MATCH(Data6[[#This Row],[Name:]],'Employee Info'!$B$3:$B$200,0),MATCH(Data6[[#Headers],[Truck]],'Employee Info'!$C$2:$J$2,0)),"")</f>
        <v/>
      </c>
      <c r="L31" s="19" t="str">
        <f>IFERROR(INDEX('Employee Info'!$C$3:$J$200,MATCH(Data6[[#This Row],[Name:]],'Employee Info'!$B$3:$B$200,0),MATCH(Data6[[#Headers],[Phone]],'Employee Info'!$C$2:$J$2,0)),"")</f>
        <v/>
      </c>
      <c r="M31" s="19" t="str">
        <f>IFERROR(INDEX('Employee Info'!$C$3:$J$200,MATCH(Data6[[#This Row],[Name:]],'Employee Info'!$B$3:$B$200,0),MATCH(Data6[[#Headers],[Tech]],'Employee Info'!$C$2:$J$2,0)),"")</f>
        <v/>
      </c>
      <c r="N31" s="19" t="str">
        <f>IFERROR(INDEX('Employee Info'!$C$3:$J$200,MATCH(Data6[[#This Row],[Name:]],'Employee Info'!$B$3:$B$200,0),MATCH(Data6[[#Headers],[Other]],'Employee Info'!$C$2:$J$2,0)),"")</f>
        <v/>
      </c>
      <c r="O31" s="19">
        <f>IFERROR((Data6[[#This Row],[Hours:]]*SUM(Data6[[#This Row],[Rate]:[Other]])),"")</f>
        <v>0</v>
      </c>
      <c r="P31" s="7" t="str">
        <f>IF(Data6[[#This Row],[WO'#:]]="","Riley #","WO#")</f>
        <v>WO#</v>
      </c>
      <c r="Q31" s="7">
        <f>IFERROR(WEEKNUM(Data6[[#This Row],[Date:]]),"")</f>
        <v>2</v>
      </c>
      <c r="R31" s="6">
        <f t="shared" si="0"/>
        <v>45298</v>
      </c>
      <c r="S31" s="6">
        <f>Data6[[#This Row],[Week Start]]+7</f>
        <v>45305</v>
      </c>
      <c r="T31" s="7" t="str">
        <f t="shared" si="1"/>
        <v>1/7/2024 - 1/14/2024</v>
      </c>
      <c r="U31" s="7" t="str">
        <f t="shared" si="2"/>
        <v>Time Card</v>
      </c>
      <c r="V31" s="8" t="str">
        <f>RIGHT(TEXT(Data6[[#This Row],[Date:]],"mmddyyyy"),4)</f>
        <v>2024</v>
      </c>
      <c r="W31" s="8" t="str">
        <f>MID(TEXT(Data6[[#This Row],[Date:]],"mmddyyyy"),3,2)</f>
        <v>10</v>
      </c>
      <c r="X31" s="8" t="str">
        <f>LEFT(TEXT(Data6[[#This Row],[Date:]],"mmddyyyy"),2)</f>
        <v>01</v>
      </c>
      <c r="Y31" s="6">
        <f>DATE(Data6[[#This Row],[Year]],Data6[[#This Row],[Month]],Data6[[#This Row],[Day]])</f>
        <v>45301</v>
      </c>
    </row>
    <row r="32" spans="1:25" x14ac:dyDescent="0.3">
      <c r="A32" s="5">
        <v>45358.294675115743</v>
      </c>
      <c r="B32" s="7" t="s">
        <v>74</v>
      </c>
      <c r="C32" s="6" t="s">
        <v>72</v>
      </c>
      <c r="D32" s="7" t="s">
        <v>75</v>
      </c>
      <c r="E32" s="8">
        <v>4</v>
      </c>
      <c r="F32" s="7">
        <v>79024</v>
      </c>
      <c r="G32" s="7" t="s">
        <v>68</v>
      </c>
      <c r="H32" s="7" t="s">
        <v>69</v>
      </c>
      <c r="I32" s="7" t="s">
        <v>44</v>
      </c>
      <c r="J32" s="19" t="str">
        <f>IFERROR(INDEX('Employee Info'!$C$3:$E$200,MATCH(Data6[[#This Row],[Name:]],'Employee Info'!$B$3:$B$200,0),MATCH(Data6[[#This Row],[Hours Type:]],'Employee Info'!$C$2:$E$2,0)),"")</f>
        <v/>
      </c>
      <c r="K32" s="19" t="str">
        <f>IFERROR(INDEX('Employee Info'!$C$3:$J$200,MATCH(Data6[[#This Row],[Name:]],'Employee Info'!$B$3:$B$200,0),MATCH(Data6[[#Headers],[Truck]],'Employee Info'!$C$2:$J$2,0)),"")</f>
        <v/>
      </c>
      <c r="L32" s="19" t="str">
        <f>IFERROR(INDEX('Employee Info'!$C$3:$J$200,MATCH(Data6[[#This Row],[Name:]],'Employee Info'!$B$3:$B$200,0),MATCH(Data6[[#Headers],[Phone]],'Employee Info'!$C$2:$J$2,0)),"")</f>
        <v/>
      </c>
      <c r="M32" s="19" t="str">
        <f>IFERROR(INDEX('Employee Info'!$C$3:$J$200,MATCH(Data6[[#This Row],[Name:]],'Employee Info'!$B$3:$B$200,0),MATCH(Data6[[#Headers],[Tech]],'Employee Info'!$C$2:$J$2,0)),"")</f>
        <v/>
      </c>
      <c r="N32" s="19" t="str">
        <f>IFERROR(INDEX('Employee Info'!$C$3:$J$200,MATCH(Data6[[#This Row],[Name:]],'Employee Info'!$B$3:$B$200,0),MATCH(Data6[[#Headers],[Other]],'Employee Info'!$C$2:$J$2,0)),"")</f>
        <v/>
      </c>
      <c r="O32" s="19">
        <f>IFERROR((Data6[[#This Row],[Hours:]]*SUM(Data6[[#This Row],[Rate]:[Other]])),"")</f>
        <v>0</v>
      </c>
      <c r="P32" s="7" t="str">
        <f>IF(Data6[[#This Row],[WO'#:]]="","Riley #","WO#")</f>
        <v>WO#</v>
      </c>
      <c r="Q32" s="7">
        <f>IFERROR(WEEKNUM(Data6[[#This Row],[Date:]]),"")</f>
        <v>2</v>
      </c>
      <c r="R32" s="6">
        <f t="shared" si="0"/>
        <v>45298</v>
      </c>
      <c r="S32" s="6">
        <f>Data6[[#This Row],[Week Start]]+7</f>
        <v>45305</v>
      </c>
      <c r="T32" s="7" t="str">
        <f t="shared" si="1"/>
        <v>1/7/2024 - 1/14/2024</v>
      </c>
      <c r="U32" s="7" t="str">
        <f t="shared" si="2"/>
        <v>Time Card</v>
      </c>
      <c r="V32" s="8" t="str">
        <f>RIGHT(TEXT(Data6[[#This Row],[Date:]],"mmddyyyy"),4)</f>
        <v>2024</v>
      </c>
      <c r="W32" s="8" t="str">
        <f>MID(TEXT(Data6[[#This Row],[Date:]],"mmddyyyy"),3,2)</f>
        <v>10</v>
      </c>
      <c r="X32" s="8" t="str">
        <f>LEFT(TEXT(Data6[[#This Row],[Date:]],"mmddyyyy"),2)</f>
        <v>01</v>
      </c>
      <c r="Y32" s="6">
        <f>DATE(Data6[[#This Row],[Year]],Data6[[#This Row],[Month]],Data6[[#This Row],[Day]])</f>
        <v>45301</v>
      </c>
    </row>
    <row r="33" spans="1:25" x14ac:dyDescent="0.3">
      <c r="A33" s="5">
        <v>45358.289637037036</v>
      </c>
      <c r="B33" s="7" t="s">
        <v>76</v>
      </c>
      <c r="C33" s="6" t="s">
        <v>72</v>
      </c>
      <c r="D33" s="7" t="s">
        <v>77</v>
      </c>
      <c r="E33" s="8">
        <v>2</v>
      </c>
      <c r="F33" s="7">
        <v>6984733</v>
      </c>
      <c r="G33" s="7" t="s">
        <v>68</v>
      </c>
      <c r="H33" s="7" t="s">
        <v>69</v>
      </c>
      <c r="I33" s="7" t="s">
        <v>44</v>
      </c>
      <c r="J33" s="19" t="str">
        <f>IFERROR(INDEX('Employee Info'!$C$3:$E$200,MATCH(Data6[[#This Row],[Name:]],'Employee Info'!$B$3:$B$200,0),MATCH(Data6[[#This Row],[Hours Type:]],'Employee Info'!$C$2:$E$2,0)),"")</f>
        <v/>
      </c>
      <c r="K33" s="19" t="str">
        <f>IFERROR(INDEX('Employee Info'!$C$3:$J$200,MATCH(Data6[[#This Row],[Name:]],'Employee Info'!$B$3:$B$200,0),MATCH(Data6[[#Headers],[Truck]],'Employee Info'!$C$2:$J$2,0)),"")</f>
        <v/>
      </c>
      <c r="L33" s="19" t="str">
        <f>IFERROR(INDEX('Employee Info'!$C$3:$J$200,MATCH(Data6[[#This Row],[Name:]],'Employee Info'!$B$3:$B$200,0),MATCH(Data6[[#Headers],[Phone]],'Employee Info'!$C$2:$J$2,0)),"")</f>
        <v/>
      </c>
      <c r="M33" s="19" t="str">
        <f>IFERROR(INDEX('Employee Info'!$C$3:$J$200,MATCH(Data6[[#This Row],[Name:]],'Employee Info'!$B$3:$B$200,0),MATCH(Data6[[#Headers],[Tech]],'Employee Info'!$C$2:$J$2,0)),"")</f>
        <v/>
      </c>
      <c r="N33" s="19" t="str">
        <f>IFERROR(INDEX('Employee Info'!$C$3:$J$200,MATCH(Data6[[#This Row],[Name:]],'Employee Info'!$B$3:$B$200,0),MATCH(Data6[[#Headers],[Other]],'Employee Info'!$C$2:$J$2,0)),"")</f>
        <v/>
      </c>
      <c r="O33" s="19">
        <f>IFERROR((Data6[[#This Row],[Hours:]]*SUM(Data6[[#This Row],[Rate]:[Other]])),"")</f>
        <v>0</v>
      </c>
      <c r="P33" s="7" t="str">
        <f>IF(Data6[[#This Row],[WO'#:]]="","Riley #","WO#")</f>
        <v>WO#</v>
      </c>
      <c r="Q33" s="7">
        <f>IFERROR(WEEKNUM(Data6[[#This Row],[Date:]]),"")</f>
        <v>2</v>
      </c>
      <c r="R33" s="6">
        <f t="shared" si="0"/>
        <v>45298</v>
      </c>
      <c r="S33" s="6">
        <f>Data6[[#This Row],[Week Start]]+7</f>
        <v>45305</v>
      </c>
      <c r="T33" s="7" t="str">
        <f t="shared" si="1"/>
        <v>1/7/2024 - 1/14/2024</v>
      </c>
      <c r="U33" s="7" t="str">
        <f t="shared" si="2"/>
        <v>Time Card</v>
      </c>
      <c r="V33" s="8" t="str">
        <f>RIGHT(TEXT(Data6[[#This Row],[Date:]],"mmddyyyy"),4)</f>
        <v>2024</v>
      </c>
      <c r="W33" s="8" t="str">
        <f>MID(TEXT(Data6[[#This Row],[Date:]],"mmddyyyy"),3,2)</f>
        <v>10</v>
      </c>
      <c r="X33" s="8" t="str">
        <f>LEFT(TEXT(Data6[[#This Row],[Date:]],"mmddyyyy"),2)</f>
        <v>01</v>
      </c>
      <c r="Y33" s="6">
        <f>DATE(Data6[[#This Row],[Year]],Data6[[#This Row],[Month]],Data6[[#This Row],[Day]])</f>
        <v>45301</v>
      </c>
    </row>
    <row r="34" spans="1:25" x14ac:dyDescent="0.3">
      <c r="A34" s="5">
        <v>45358.292902430556</v>
      </c>
      <c r="B34" s="7" t="s">
        <v>74</v>
      </c>
      <c r="C34" s="6" t="s">
        <v>72</v>
      </c>
      <c r="D34" s="7" t="s">
        <v>78</v>
      </c>
      <c r="E34" s="8">
        <v>4</v>
      </c>
      <c r="F34" s="7">
        <v>6984733</v>
      </c>
      <c r="G34" s="7" t="s">
        <v>68</v>
      </c>
      <c r="H34" s="7" t="s">
        <v>69</v>
      </c>
      <c r="I34" s="7" t="s">
        <v>44</v>
      </c>
      <c r="J34" s="19" t="str">
        <f>IFERROR(INDEX('Employee Info'!$C$3:$E$200,MATCH(Data6[[#This Row],[Name:]],'Employee Info'!$B$3:$B$200,0),MATCH(Data6[[#This Row],[Hours Type:]],'Employee Info'!$C$2:$E$2,0)),"")</f>
        <v/>
      </c>
      <c r="K34" s="19" t="str">
        <f>IFERROR(INDEX('Employee Info'!$C$3:$J$200,MATCH(Data6[[#This Row],[Name:]],'Employee Info'!$B$3:$B$200,0),MATCH(Data6[[#Headers],[Truck]],'Employee Info'!$C$2:$J$2,0)),"")</f>
        <v/>
      </c>
      <c r="L34" s="19" t="str">
        <f>IFERROR(INDEX('Employee Info'!$C$3:$J$200,MATCH(Data6[[#This Row],[Name:]],'Employee Info'!$B$3:$B$200,0),MATCH(Data6[[#Headers],[Phone]],'Employee Info'!$C$2:$J$2,0)),"")</f>
        <v/>
      </c>
      <c r="M34" s="19" t="str">
        <f>IFERROR(INDEX('Employee Info'!$C$3:$J$200,MATCH(Data6[[#This Row],[Name:]],'Employee Info'!$B$3:$B$200,0),MATCH(Data6[[#Headers],[Tech]],'Employee Info'!$C$2:$J$2,0)),"")</f>
        <v/>
      </c>
      <c r="N34" s="19" t="str">
        <f>IFERROR(INDEX('Employee Info'!$C$3:$J$200,MATCH(Data6[[#This Row],[Name:]],'Employee Info'!$B$3:$B$200,0),MATCH(Data6[[#Headers],[Other]],'Employee Info'!$C$2:$J$2,0)),"")</f>
        <v/>
      </c>
      <c r="O34" s="19">
        <f>IFERROR((Data6[[#This Row],[Hours:]]*SUM(Data6[[#This Row],[Rate]:[Other]])),"")</f>
        <v>0</v>
      </c>
      <c r="P34" s="7" t="str">
        <f>IF(Data6[[#This Row],[WO'#:]]="","Riley #","WO#")</f>
        <v>WO#</v>
      </c>
      <c r="Q34" s="7">
        <f>IFERROR(WEEKNUM(Data6[[#This Row],[Date:]]),"")</f>
        <v>2</v>
      </c>
      <c r="R34" s="6">
        <f t="shared" si="0"/>
        <v>45298</v>
      </c>
      <c r="S34" s="6">
        <f>Data6[[#This Row],[Week Start]]+7</f>
        <v>45305</v>
      </c>
      <c r="T34" s="7" t="str">
        <f t="shared" si="1"/>
        <v>1/7/2024 - 1/14/2024</v>
      </c>
      <c r="U34" s="7" t="str">
        <f t="shared" si="2"/>
        <v>Time Card</v>
      </c>
      <c r="V34" s="8" t="str">
        <f>RIGHT(TEXT(Data6[[#This Row],[Date:]],"mmddyyyy"),4)</f>
        <v>2024</v>
      </c>
      <c r="W34" s="8" t="str">
        <f>MID(TEXT(Data6[[#This Row],[Date:]],"mmddyyyy"),3,2)</f>
        <v>10</v>
      </c>
      <c r="X34" s="8" t="str">
        <f>LEFT(TEXT(Data6[[#This Row],[Date:]],"mmddyyyy"),2)</f>
        <v>01</v>
      </c>
      <c r="Y34" s="6">
        <f>DATE(Data6[[#This Row],[Year]],Data6[[#This Row],[Month]],Data6[[#This Row],[Day]])</f>
        <v>45301</v>
      </c>
    </row>
    <row r="35" spans="1:25" x14ac:dyDescent="0.3">
      <c r="A35" s="5">
        <v>45303.471749189812</v>
      </c>
      <c r="B35" s="7" t="s">
        <v>66</v>
      </c>
      <c r="C35" s="6" t="s">
        <v>72</v>
      </c>
      <c r="D35" s="7" t="s">
        <v>79</v>
      </c>
      <c r="E35" s="8">
        <v>8</v>
      </c>
      <c r="F35" s="7" t="s">
        <v>68</v>
      </c>
      <c r="G35" s="7" t="s">
        <v>68</v>
      </c>
      <c r="H35" s="7" t="s">
        <v>80</v>
      </c>
      <c r="I35" s="7" t="s">
        <v>44</v>
      </c>
      <c r="J35" s="19" t="str">
        <f>IFERROR(INDEX('Employee Info'!$C$3:$E$200,MATCH(Data6[[#This Row],[Name:]],'Employee Info'!$B$3:$B$200,0),MATCH(Data6[[#This Row],[Hours Type:]],'Employee Info'!$C$2:$E$2,0)),"")</f>
        <v/>
      </c>
      <c r="K35" s="19" t="str">
        <f>IFERROR(INDEX('Employee Info'!$C$3:$J$200,MATCH(Data6[[#This Row],[Name:]],'Employee Info'!$B$3:$B$200,0),MATCH(Data6[[#Headers],[Truck]],'Employee Info'!$C$2:$J$2,0)),"")</f>
        <v/>
      </c>
      <c r="L35" s="19" t="str">
        <f>IFERROR(INDEX('Employee Info'!$C$3:$J$200,MATCH(Data6[[#This Row],[Name:]],'Employee Info'!$B$3:$B$200,0),MATCH(Data6[[#Headers],[Phone]],'Employee Info'!$C$2:$J$2,0)),"")</f>
        <v/>
      </c>
      <c r="M35" s="19" t="str">
        <f>IFERROR(INDEX('Employee Info'!$C$3:$J$200,MATCH(Data6[[#This Row],[Name:]],'Employee Info'!$B$3:$B$200,0),MATCH(Data6[[#Headers],[Tech]],'Employee Info'!$C$2:$J$2,0)),"")</f>
        <v/>
      </c>
      <c r="N35" s="19" t="str">
        <f>IFERROR(INDEX('Employee Info'!$C$3:$J$200,MATCH(Data6[[#This Row],[Name:]],'Employee Info'!$B$3:$B$200,0),MATCH(Data6[[#Headers],[Other]],'Employee Info'!$C$2:$J$2,0)),"")</f>
        <v/>
      </c>
      <c r="O35" s="19">
        <f>IFERROR((Data6[[#This Row],[Hours:]]*SUM(Data6[[#This Row],[Rate]:[Other]])),"")</f>
        <v>0</v>
      </c>
      <c r="P35" s="7" t="str">
        <f>IF(Data6[[#This Row],[WO'#:]]="","Riley #","WO#")</f>
        <v>Riley #</v>
      </c>
      <c r="Q35" s="7">
        <f>IFERROR(WEEKNUM(Data6[[#This Row],[Date:]]),"")</f>
        <v>2</v>
      </c>
      <c r="R35" s="6">
        <f t="shared" si="0"/>
        <v>45298</v>
      </c>
      <c r="S35" s="6">
        <f>Data6[[#This Row],[Week Start]]+7</f>
        <v>45305</v>
      </c>
      <c r="T35" s="7" t="str">
        <f t="shared" si="1"/>
        <v>1/7/2024 - 1/14/2024</v>
      </c>
      <c r="U35" s="7" t="str">
        <f t="shared" si="2"/>
        <v>Time Card</v>
      </c>
      <c r="V35" s="8" t="str">
        <f>RIGHT(TEXT(Data6[[#This Row],[Date:]],"mmddyyyy"),4)</f>
        <v>2024</v>
      </c>
      <c r="W35" s="8" t="str">
        <f>MID(TEXT(Data6[[#This Row],[Date:]],"mmddyyyy"),3,2)</f>
        <v>10</v>
      </c>
      <c r="X35" s="8" t="str">
        <f>LEFT(TEXT(Data6[[#This Row],[Date:]],"mmddyyyy"),2)</f>
        <v>01</v>
      </c>
      <c r="Y35" s="6">
        <f>DATE(Data6[[#This Row],[Year]],Data6[[#This Row],[Month]],Data6[[#This Row],[Day]])</f>
        <v>45301</v>
      </c>
    </row>
    <row r="36" spans="1:25" x14ac:dyDescent="0.3">
      <c r="A36" s="5">
        <v>45358.289768055554</v>
      </c>
      <c r="B36" s="7" t="s">
        <v>76</v>
      </c>
      <c r="C36" s="6" t="s">
        <v>81</v>
      </c>
      <c r="D36" s="7" t="s">
        <v>77</v>
      </c>
      <c r="E36" s="8">
        <v>1</v>
      </c>
      <c r="F36" s="7">
        <v>6984733</v>
      </c>
      <c r="G36" s="7" t="s">
        <v>68</v>
      </c>
      <c r="H36" s="7" t="s">
        <v>69</v>
      </c>
      <c r="I36" s="7" t="s">
        <v>44</v>
      </c>
      <c r="J36" s="19" t="str">
        <f>IFERROR(INDEX('Employee Info'!$C$3:$E$200,MATCH(Data6[[#This Row],[Name:]],'Employee Info'!$B$3:$B$200,0),MATCH(Data6[[#This Row],[Hours Type:]],'Employee Info'!$C$2:$E$2,0)),"")</f>
        <v/>
      </c>
      <c r="K36" s="19" t="str">
        <f>IFERROR(INDEX('Employee Info'!$C$3:$J$200,MATCH(Data6[[#This Row],[Name:]],'Employee Info'!$B$3:$B$200,0),MATCH(Data6[[#Headers],[Truck]],'Employee Info'!$C$2:$J$2,0)),"")</f>
        <v/>
      </c>
      <c r="L36" s="19" t="str">
        <f>IFERROR(INDEX('Employee Info'!$C$3:$J$200,MATCH(Data6[[#This Row],[Name:]],'Employee Info'!$B$3:$B$200,0),MATCH(Data6[[#Headers],[Phone]],'Employee Info'!$C$2:$J$2,0)),"")</f>
        <v/>
      </c>
      <c r="M36" s="19" t="str">
        <f>IFERROR(INDEX('Employee Info'!$C$3:$J$200,MATCH(Data6[[#This Row],[Name:]],'Employee Info'!$B$3:$B$200,0),MATCH(Data6[[#Headers],[Tech]],'Employee Info'!$C$2:$J$2,0)),"")</f>
        <v/>
      </c>
      <c r="N36" s="19" t="str">
        <f>IFERROR(INDEX('Employee Info'!$C$3:$J$200,MATCH(Data6[[#This Row],[Name:]],'Employee Info'!$B$3:$B$200,0),MATCH(Data6[[#Headers],[Other]],'Employee Info'!$C$2:$J$2,0)),"")</f>
        <v/>
      </c>
      <c r="O36" s="19">
        <f>IFERROR((Data6[[#This Row],[Hours:]]*SUM(Data6[[#This Row],[Rate]:[Other]])),"")</f>
        <v>0</v>
      </c>
      <c r="P36" s="7" t="str">
        <f>IF(Data6[[#This Row],[WO'#:]]="","Riley #","WO#")</f>
        <v>WO#</v>
      </c>
      <c r="Q36" s="7">
        <f>IFERROR(WEEKNUM(Data6[[#This Row],[Date:]]),"")</f>
        <v>2</v>
      </c>
      <c r="R36" s="6">
        <f t="shared" si="0"/>
        <v>45298</v>
      </c>
      <c r="S36" s="6">
        <f>Data6[[#This Row],[Week Start]]+7</f>
        <v>45305</v>
      </c>
      <c r="T36" s="7" t="str">
        <f t="shared" si="1"/>
        <v>1/7/2024 - 1/14/2024</v>
      </c>
      <c r="U36" s="7" t="str">
        <f t="shared" si="2"/>
        <v>Time Card</v>
      </c>
      <c r="V36" s="8" t="str">
        <f>RIGHT(TEXT(Data6[[#This Row],[Date:]],"mmddyyyy"),4)</f>
        <v>2024</v>
      </c>
      <c r="W36" s="8" t="str">
        <f>MID(TEXT(Data6[[#This Row],[Date:]],"mmddyyyy"),3,2)</f>
        <v>11</v>
      </c>
      <c r="X36" s="8" t="str">
        <f>LEFT(TEXT(Data6[[#This Row],[Date:]],"mmddyyyy"),2)</f>
        <v>01</v>
      </c>
      <c r="Y36" s="6">
        <f>DATE(Data6[[#This Row],[Year]],Data6[[#This Row],[Month]],Data6[[#This Row],[Day]])</f>
        <v>45302</v>
      </c>
    </row>
    <row r="37" spans="1:25" x14ac:dyDescent="0.3">
      <c r="A37" s="5">
        <v>45303.471831944444</v>
      </c>
      <c r="B37" s="7" t="s">
        <v>66</v>
      </c>
      <c r="C37" s="6" t="s">
        <v>81</v>
      </c>
      <c r="D37" s="7" t="s">
        <v>79</v>
      </c>
      <c r="E37" s="8">
        <v>8</v>
      </c>
      <c r="F37" s="7" t="s">
        <v>68</v>
      </c>
      <c r="G37" s="7" t="s">
        <v>68</v>
      </c>
      <c r="H37" s="7" t="s">
        <v>80</v>
      </c>
      <c r="I37" s="7" t="s">
        <v>44</v>
      </c>
      <c r="J37" s="19" t="str">
        <f>IFERROR(INDEX('Employee Info'!$C$3:$E$200,MATCH(Data6[[#This Row],[Name:]],'Employee Info'!$B$3:$B$200,0),MATCH(Data6[[#This Row],[Hours Type:]],'Employee Info'!$C$2:$E$2,0)),"")</f>
        <v/>
      </c>
      <c r="K37" s="19" t="str">
        <f>IFERROR(INDEX('Employee Info'!$C$3:$J$200,MATCH(Data6[[#This Row],[Name:]],'Employee Info'!$B$3:$B$200,0),MATCH(Data6[[#Headers],[Truck]],'Employee Info'!$C$2:$J$2,0)),"")</f>
        <v/>
      </c>
      <c r="L37" s="19" t="str">
        <f>IFERROR(INDEX('Employee Info'!$C$3:$J$200,MATCH(Data6[[#This Row],[Name:]],'Employee Info'!$B$3:$B$200,0),MATCH(Data6[[#Headers],[Phone]],'Employee Info'!$C$2:$J$2,0)),"")</f>
        <v/>
      </c>
      <c r="M37" s="19" t="str">
        <f>IFERROR(INDEX('Employee Info'!$C$3:$J$200,MATCH(Data6[[#This Row],[Name:]],'Employee Info'!$B$3:$B$200,0),MATCH(Data6[[#Headers],[Tech]],'Employee Info'!$C$2:$J$2,0)),"")</f>
        <v/>
      </c>
      <c r="N37" s="19" t="str">
        <f>IFERROR(INDEX('Employee Info'!$C$3:$J$200,MATCH(Data6[[#This Row],[Name:]],'Employee Info'!$B$3:$B$200,0),MATCH(Data6[[#Headers],[Other]],'Employee Info'!$C$2:$J$2,0)),"")</f>
        <v/>
      </c>
      <c r="O37" s="19">
        <f>IFERROR((Data6[[#This Row],[Hours:]]*SUM(Data6[[#This Row],[Rate]:[Other]])),"")</f>
        <v>0</v>
      </c>
      <c r="P37" s="7" t="str">
        <f>IF(Data6[[#This Row],[WO'#:]]="","Riley #","WO#")</f>
        <v>Riley #</v>
      </c>
      <c r="Q37" s="7">
        <f>IFERROR(WEEKNUM(Data6[[#This Row],[Date:]]),"")</f>
        <v>2</v>
      </c>
      <c r="R37" s="6">
        <f t="shared" si="0"/>
        <v>45298</v>
      </c>
      <c r="S37" s="6">
        <f>Data6[[#This Row],[Week Start]]+7</f>
        <v>45305</v>
      </c>
      <c r="T37" s="7" t="str">
        <f t="shared" si="1"/>
        <v>1/7/2024 - 1/14/2024</v>
      </c>
      <c r="U37" s="7" t="str">
        <f t="shared" si="2"/>
        <v>Time Card</v>
      </c>
      <c r="V37" s="8" t="str">
        <f>RIGHT(TEXT(Data6[[#This Row],[Date:]],"mmddyyyy"),4)</f>
        <v>2024</v>
      </c>
      <c r="W37" s="8" t="str">
        <f>MID(TEXT(Data6[[#This Row],[Date:]],"mmddyyyy"),3,2)</f>
        <v>11</v>
      </c>
      <c r="X37" s="8" t="str">
        <f>LEFT(TEXT(Data6[[#This Row],[Date:]],"mmddyyyy"),2)</f>
        <v>01</v>
      </c>
      <c r="Y37" s="6">
        <f>DATE(Data6[[#This Row],[Year]],Data6[[#This Row],[Month]],Data6[[#This Row],[Day]])</f>
        <v>45302</v>
      </c>
    </row>
    <row r="38" spans="1:25" x14ac:dyDescent="0.3">
      <c r="A38" s="5">
        <v>45358.289891782406</v>
      </c>
      <c r="B38" s="7" t="s">
        <v>76</v>
      </c>
      <c r="C38" s="6" t="s">
        <v>82</v>
      </c>
      <c r="D38" s="7" t="s">
        <v>77</v>
      </c>
      <c r="E38" s="8">
        <v>2</v>
      </c>
      <c r="F38" s="7">
        <v>6984733</v>
      </c>
      <c r="G38" s="7" t="s">
        <v>68</v>
      </c>
      <c r="H38" s="7" t="s">
        <v>69</v>
      </c>
      <c r="I38" s="7" t="s">
        <v>44</v>
      </c>
      <c r="J38" s="19" t="str">
        <f>IFERROR(INDEX('Employee Info'!$C$3:$E$200,MATCH(Data6[[#This Row],[Name:]],'Employee Info'!$B$3:$B$200,0),MATCH(Data6[[#This Row],[Hours Type:]],'Employee Info'!$C$2:$E$2,0)),"")</f>
        <v/>
      </c>
      <c r="K38" s="19" t="str">
        <f>IFERROR(INDEX('Employee Info'!$C$3:$J$200,MATCH(Data6[[#This Row],[Name:]],'Employee Info'!$B$3:$B$200,0),MATCH(Data6[[#Headers],[Truck]],'Employee Info'!$C$2:$J$2,0)),"")</f>
        <v/>
      </c>
      <c r="L38" s="19" t="str">
        <f>IFERROR(INDEX('Employee Info'!$C$3:$J$200,MATCH(Data6[[#This Row],[Name:]],'Employee Info'!$B$3:$B$200,0),MATCH(Data6[[#Headers],[Phone]],'Employee Info'!$C$2:$J$2,0)),"")</f>
        <v/>
      </c>
      <c r="M38" s="19" t="str">
        <f>IFERROR(INDEX('Employee Info'!$C$3:$J$200,MATCH(Data6[[#This Row],[Name:]],'Employee Info'!$B$3:$B$200,0),MATCH(Data6[[#Headers],[Tech]],'Employee Info'!$C$2:$J$2,0)),"")</f>
        <v/>
      </c>
      <c r="N38" s="19" t="str">
        <f>IFERROR(INDEX('Employee Info'!$C$3:$J$200,MATCH(Data6[[#This Row],[Name:]],'Employee Info'!$B$3:$B$200,0),MATCH(Data6[[#Headers],[Other]],'Employee Info'!$C$2:$J$2,0)),"")</f>
        <v/>
      </c>
      <c r="O38" s="19">
        <f>IFERROR((Data6[[#This Row],[Hours:]]*SUM(Data6[[#This Row],[Rate]:[Other]])),"")</f>
        <v>0</v>
      </c>
      <c r="P38" s="7" t="str">
        <f>IF(Data6[[#This Row],[WO'#:]]="","Riley #","WO#")</f>
        <v>WO#</v>
      </c>
      <c r="Q38" s="7">
        <f>IFERROR(WEEKNUM(Data6[[#This Row],[Date:]]),"")</f>
        <v>2</v>
      </c>
      <c r="R38" s="6">
        <f t="shared" si="0"/>
        <v>45298</v>
      </c>
      <c r="S38" s="6">
        <f>Data6[[#This Row],[Week Start]]+7</f>
        <v>45305</v>
      </c>
      <c r="T38" s="7" t="str">
        <f t="shared" si="1"/>
        <v>1/7/2024 - 1/14/2024</v>
      </c>
      <c r="U38" s="7" t="str">
        <f t="shared" si="2"/>
        <v>Time Card</v>
      </c>
      <c r="V38" s="8" t="str">
        <f>RIGHT(TEXT(Data6[[#This Row],[Date:]],"mmddyyyy"),4)</f>
        <v>2024</v>
      </c>
      <c r="W38" s="8" t="str">
        <f>MID(TEXT(Data6[[#This Row],[Date:]],"mmddyyyy"),3,2)</f>
        <v>12</v>
      </c>
      <c r="X38" s="8" t="str">
        <f>LEFT(TEXT(Data6[[#This Row],[Date:]],"mmddyyyy"),2)</f>
        <v>01</v>
      </c>
      <c r="Y38" s="6">
        <f>DATE(Data6[[#This Row],[Year]],Data6[[#This Row],[Month]],Data6[[#This Row],[Day]])</f>
        <v>45303</v>
      </c>
    </row>
    <row r="39" spans="1:25" x14ac:dyDescent="0.3">
      <c r="A39" s="5">
        <v>45358.293086574071</v>
      </c>
      <c r="B39" s="7" t="s">
        <v>74</v>
      </c>
      <c r="C39" s="6" t="s">
        <v>82</v>
      </c>
      <c r="D39" s="7" t="s">
        <v>78</v>
      </c>
      <c r="E39" s="8">
        <v>1</v>
      </c>
      <c r="F39" s="7">
        <v>6984733</v>
      </c>
      <c r="G39" s="7" t="s">
        <v>68</v>
      </c>
      <c r="H39" s="7" t="s">
        <v>69</v>
      </c>
      <c r="I39" s="7" t="s">
        <v>44</v>
      </c>
      <c r="J39" s="19" t="str">
        <f>IFERROR(INDEX('Employee Info'!$C$3:$E$200,MATCH(Data6[[#This Row],[Name:]],'Employee Info'!$B$3:$B$200,0),MATCH(Data6[[#This Row],[Hours Type:]],'Employee Info'!$C$2:$E$2,0)),"")</f>
        <v/>
      </c>
      <c r="K39" s="19" t="str">
        <f>IFERROR(INDEX('Employee Info'!$C$3:$J$200,MATCH(Data6[[#This Row],[Name:]],'Employee Info'!$B$3:$B$200,0),MATCH(Data6[[#Headers],[Truck]],'Employee Info'!$C$2:$J$2,0)),"")</f>
        <v/>
      </c>
      <c r="L39" s="19" t="str">
        <f>IFERROR(INDEX('Employee Info'!$C$3:$J$200,MATCH(Data6[[#This Row],[Name:]],'Employee Info'!$B$3:$B$200,0),MATCH(Data6[[#Headers],[Phone]],'Employee Info'!$C$2:$J$2,0)),"")</f>
        <v/>
      </c>
      <c r="M39" s="19" t="str">
        <f>IFERROR(INDEX('Employee Info'!$C$3:$J$200,MATCH(Data6[[#This Row],[Name:]],'Employee Info'!$B$3:$B$200,0),MATCH(Data6[[#Headers],[Tech]],'Employee Info'!$C$2:$J$2,0)),"")</f>
        <v/>
      </c>
      <c r="N39" s="19" t="str">
        <f>IFERROR(INDEX('Employee Info'!$C$3:$J$200,MATCH(Data6[[#This Row],[Name:]],'Employee Info'!$B$3:$B$200,0),MATCH(Data6[[#Headers],[Other]],'Employee Info'!$C$2:$J$2,0)),"")</f>
        <v/>
      </c>
      <c r="O39" s="19">
        <f>IFERROR((Data6[[#This Row],[Hours:]]*SUM(Data6[[#This Row],[Rate]:[Other]])),"")</f>
        <v>0</v>
      </c>
      <c r="P39" s="7" t="str">
        <f>IF(Data6[[#This Row],[WO'#:]]="","Riley #","WO#")</f>
        <v>WO#</v>
      </c>
      <c r="Q39" s="7">
        <f>IFERROR(WEEKNUM(Data6[[#This Row],[Date:]]),"")</f>
        <v>2</v>
      </c>
      <c r="R39" s="6">
        <f t="shared" si="0"/>
        <v>45298</v>
      </c>
      <c r="S39" s="6">
        <f>Data6[[#This Row],[Week Start]]+7</f>
        <v>45305</v>
      </c>
      <c r="T39" s="7" t="str">
        <f t="shared" si="1"/>
        <v>1/7/2024 - 1/14/2024</v>
      </c>
      <c r="U39" s="7" t="str">
        <f t="shared" si="2"/>
        <v>Time Card</v>
      </c>
      <c r="V39" s="8" t="str">
        <f>RIGHT(TEXT(Data6[[#This Row],[Date:]],"mmddyyyy"),4)</f>
        <v>2024</v>
      </c>
      <c r="W39" s="8" t="str">
        <f>MID(TEXT(Data6[[#This Row],[Date:]],"mmddyyyy"),3,2)</f>
        <v>12</v>
      </c>
      <c r="X39" s="8" t="str">
        <f>LEFT(TEXT(Data6[[#This Row],[Date:]],"mmddyyyy"),2)</f>
        <v>01</v>
      </c>
      <c r="Y39" s="6">
        <f>DATE(Data6[[#This Row],[Year]],Data6[[#This Row],[Month]],Data6[[#This Row],[Day]])</f>
        <v>45303</v>
      </c>
    </row>
    <row r="40" spans="1:25" x14ac:dyDescent="0.3">
      <c r="A40" s="5">
        <v>45303.471902083336</v>
      </c>
      <c r="B40" s="7" t="s">
        <v>66</v>
      </c>
      <c r="C40" s="6" t="s">
        <v>82</v>
      </c>
      <c r="D40" s="7" t="s">
        <v>79</v>
      </c>
      <c r="E40" s="8">
        <v>8</v>
      </c>
      <c r="F40" s="7" t="s">
        <v>68</v>
      </c>
      <c r="G40" s="7" t="s">
        <v>68</v>
      </c>
      <c r="H40" s="7" t="s">
        <v>80</v>
      </c>
      <c r="I40" s="7" t="s">
        <v>44</v>
      </c>
      <c r="J40" s="19" t="str">
        <f>IFERROR(INDEX('Employee Info'!$C$3:$E$200,MATCH(Data6[[#This Row],[Name:]],'Employee Info'!$B$3:$B$200,0),MATCH(Data6[[#This Row],[Hours Type:]],'Employee Info'!$C$2:$E$2,0)),"")</f>
        <v/>
      </c>
      <c r="K40" s="19" t="str">
        <f>IFERROR(INDEX('Employee Info'!$C$3:$J$200,MATCH(Data6[[#This Row],[Name:]],'Employee Info'!$B$3:$B$200,0),MATCH(Data6[[#Headers],[Truck]],'Employee Info'!$C$2:$J$2,0)),"")</f>
        <v/>
      </c>
      <c r="L40" s="19" t="str">
        <f>IFERROR(INDEX('Employee Info'!$C$3:$J$200,MATCH(Data6[[#This Row],[Name:]],'Employee Info'!$B$3:$B$200,0),MATCH(Data6[[#Headers],[Phone]],'Employee Info'!$C$2:$J$2,0)),"")</f>
        <v/>
      </c>
      <c r="M40" s="19" t="str">
        <f>IFERROR(INDEX('Employee Info'!$C$3:$J$200,MATCH(Data6[[#This Row],[Name:]],'Employee Info'!$B$3:$B$200,0),MATCH(Data6[[#Headers],[Tech]],'Employee Info'!$C$2:$J$2,0)),"")</f>
        <v/>
      </c>
      <c r="N40" s="19" t="str">
        <f>IFERROR(INDEX('Employee Info'!$C$3:$J$200,MATCH(Data6[[#This Row],[Name:]],'Employee Info'!$B$3:$B$200,0),MATCH(Data6[[#Headers],[Other]],'Employee Info'!$C$2:$J$2,0)),"")</f>
        <v/>
      </c>
      <c r="O40" s="19">
        <f>IFERROR((Data6[[#This Row],[Hours:]]*SUM(Data6[[#This Row],[Rate]:[Other]])),"")</f>
        <v>0</v>
      </c>
      <c r="P40" s="7" t="str">
        <f>IF(Data6[[#This Row],[WO'#:]]="","Riley #","WO#")</f>
        <v>Riley #</v>
      </c>
      <c r="Q40" s="7">
        <f>IFERROR(WEEKNUM(Data6[[#This Row],[Date:]]),"")</f>
        <v>2</v>
      </c>
      <c r="R40" s="6">
        <f t="shared" si="0"/>
        <v>45298</v>
      </c>
      <c r="S40" s="6">
        <f>Data6[[#This Row],[Week Start]]+7</f>
        <v>45305</v>
      </c>
      <c r="T40" s="7" t="str">
        <f t="shared" si="1"/>
        <v>1/7/2024 - 1/14/2024</v>
      </c>
      <c r="U40" s="7" t="str">
        <f t="shared" si="2"/>
        <v>Time Card</v>
      </c>
      <c r="V40" s="8" t="str">
        <f>RIGHT(TEXT(Data6[[#This Row],[Date:]],"mmddyyyy"),4)</f>
        <v>2024</v>
      </c>
      <c r="W40" s="8" t="str">
        <f>MID(TEXT(Data6[[#This Row],[Date:]],"mmddyyyy"),3,2)</f>
        <v>12</v>
      </c>
      <c r="X40" s="8" t="str">
        <f>LEFT(TEXT(Data6[[#This Row],[Date:]],"mmddyyyy"),2)</f>
        <v>01</v>
      </c>
      <c r="Y40" s="6">
        <f>DATE(Data6[[#This Row],[Year]],Data6[[#This Row],[Month]],Data6[[#This Row],[Day]])</f>
        <v>45303</v>
      </c>
    </row>
    <row r="41" spans="1:25" x14ac:dyDescent="0.3">
      <c r="A41" s="5">
        <v>45303.472631018521</v>
      </c>
      <c r="B41" s="7" t="s">
        <v>66</v>
      </c>
      <c r="C41" s="6" t="s">
        <v>83</v>
      </c>
      <c r="D41" s="7" t="s">
        <v>84</v>
      </c>
      <c r="E41" s="8">
        <v>4</v>
      </c>
      <c r="F41" s="7" t="s">
        <v>68</v>
      </c>
      <c r="G41" s="7" t="s">
        <v>68</v>
      </c>
      <c r="H41" s="7" t="s">
        <v>80</v>
      </c>
      <c r="I41" s="7" t="s">
        <v>45</v>
      </c>
      <c r="J41" s="19" t="str">
        <f>IFERROR(INDEX('Employee Info'!$C$3:$E$200,MATCH(Data6[[#This Row],[Name:]],'Employee Info'!$B$3:$B$200,0),MATCH(Data6[[#This Row],[Hours Type:]],'Employee Info'!$C$2:$E$2,0)),"")</f>
        <v/>
      </c>
      <c r="K41" s="19" t="str">
        <f>IFERROR(INDEX('Employee Info'!$C$3:$J$200,MATCH(Data6[[#This Row],[Name:]],'Employee Info'!$B$3:$B$200,0),MATCH(Data6[[#Headers],[Truck]],'Employee Info'!$C$2:$J$2,0)),"")</f>
        <v/>
      </c>
      <c r="L41" s="19" t="str">
        <f>IFERROR(INDEX('Employee Info'!$C$3:$J$200,MATCH(Data6[[#This Row],[Name:]],'Employee Info'!$B$3:$B$200,0),MATCH(Data6[[#Headers],[Phone]],'Employee Info'!$C$2:$J$2,0)),"")</f>
        <v/>
      </c>
      <c r="M41" s="19" t="str">
        <f>IFERROR(INDEX('Employee Info'!$C$3:$J$200,MATCH(Data6[[#This Row],[Name:]],'Employee Info'!$B$3:$B$200,0),MATCH(Data6[[#Headers],[Tech]],'Employee Info'!$C$2:$J$2,0)),"")</f>
        <v/>
      </c>
      <c r="N41" s="19" t="str">
        <f>IFERROR(INDEX('Employee Info'!$C$3:$J$200,MATCH(Data6[[#This Row],[Name:]],'Employee Info'!$B$3:$B$200,0),MATCH(Data6[[#Headers],[Other]],'Employee Info'!$C$2:$J$2,0)),"")</f>
        <v/>
      </c>
      <c r="O41" s="19">
        <f>IFERROR((Data6[[#This Row],[Hours:]]*SUM(Data6[[#This Row],[Rate]:[Other]])),"")</f>
        <v>0</v>
      </c>
      <c r="P41" s="7" t="str">
        <f>IF(Data6[[#This Row],[WO'#:]]="","Riley #","WO#")</f>
        <v>Riley #</v>
      </c>
      <c r="Q41" s="7">
        <f>IFERROR(WEEKNUM(Data6[[#This Row],[Date:]]),"")</f>
        <v>2</v>
      </c>
      <c r="R41" s="6">
        <f t="shared" si="0"/>
        <v>45298</v>
      </c>
      <c r="S41" s="6">
        <f>Data6[[#This Row],[Week Start]]+7</f>
        <v>45305</v>
      </c>
      <c r="T41" s="7" t="str">
        <f t="shared" si="1"/>
        <v>1/7/2024 - 1/14/2024</v>
      </c>
      <c r="U41" s="7" t="str">
        <f t="shared" si="2"/>
        <v>Time Card</v>
      </c>
      <c r="V41" s="8" t="str">
        <f>RIGHT(TEXT(Data6[[#This Row],[Date:]],"mmddyyyy"),4)</f>
        <v>2024</v>
      </c>
      <c r="W41" s="8" t="str">
        <f>MID(TEXT(Data6[[#This Row],[Date:]],"mmddyyyy"),3,2)</f>
        <v>13</v>
      </c>
      <c r="X41" s="8" t="str">
        <f>LEFT(TEXT(Data6[[#This Row],[Date:]],"mmddyyyy"),2)</f>
        <v>01</v>
      </c>
      <c r="Y41" s="6">
        <f>DATE(Data6[[#This Row],[Year]],Data6[[#This Row],[Month]],Data6[[#This Row],[Day]])</f>
        <v>45304</v>
      </c>
    </row>
    <row r="42" spans="1:25" x14ac:dyDescent="0.3">
      <c r="A42" s="5">
        <v>45310.48907152778</v>
      </c>
      <c r="B42" s="7" t="s">
        <v>66</v>
      </c>
      <c r="C42" s="6" t="s">
        <v>85</v>
      </c>
      <c r="D42" s="7" t="s">
        <v>86</v>
      </c>
      <c r="E42" s="8">
        <v>8</v>
      </c>
      <c r="F42" s="7">
        <v>20028</v>
      </c>
      <c r="G42" s="7" t="s">
        <v>68</v>
      </c>
      <c r="H42" s="7" t="s">
        <v>69</v>
      </c>
      <c r="I42" s="7" t="s">
        <v>44</v>
      </c>
      <c r="J42" s="19" t="str">
        <f>IFERROR(INDEX('Employee Info'!$C$3:$E$200,MATCH(Data6[[#This Row],[Name:]],'Employee Info'!$B$3:$B$200,0),MATCH(Data6[[#This Row],[Hours Type:]],'Employee Info'!$C$2:$E$2,0)),"")</f>
        <v/>
      </c>
      <c r="K42" s="19" t="str">
        <f>IFERROR(INDEX('Employee Info'!$C$3:$J$200,MATCH(Data6[[#This Row],[Name:]],'Employee Info'!$B$3:$B$200,0),MATCH(Data6[[#Headers],[Truck]],'Employee Info'!$C$2:$J$2,0)),"")</f>
        <v/>
      </c>
      <c r="L42" s="19" t="str">
        <f>IFERROR(INDEX('Employee Info'!$C$3:$J$200,MATCH(Data6[[#This Row],[Name:]],'Employee Info'!$B$3:$B$200,0),MATCH(Data6[[#Headers],[Phone]],'Employee Info'!$C$2:$J$2,0)),"")</f>
        <v/>
      </c>
      <c r="M42" s="19" t="str">
        <f>IFERROR(INDEX('Employee Info'!$C$3:$J$200,MATCH(Data6[[#This Row],[Name:]],'Employee Info'!$B$3:$B$200,0),MATCH(Data6[[#Headers],[Tech]],'Employee Info'!$C$2:$J$2,0)),"")</f>
        <v/>
      </c>
      <c r="N42" s="19" t="str">
        <f>IFERROR(INDEX('Employee Info'!$C$3:$J$200,MATCH(Data6[[#This Row],[Name:]],'Employee Info'!$B$3:$B$200,0),MATCH(Data6[[#Headers],[Other]],'Employee Info'!$C$2:$J$2,0)),"")</f>
        <v/>
      </c>
      <c r="O42" s="19">
        <f>IFERROR((Data6[[#This Row],[Hours:]]*SUM(Data6[[#This Row],[Rate]:[Other]])),"")</f>
        <v>0</v>
      </c>
      <c r="P42" s="7" t="str">
        <f>IF(Data6[[#This Row],[WO'#:]]="","Riley #","WO#")</f>
        <v>WO#</v>
      </c>
      <c r="Q42" s="7">
        <f>IFERROR(WEEKNUM(Data6[[#This Row],[Date:]]),"")</f>
        <v>3</v>
      </c>
      <c r="R42" s="6">
        <f t="shared" si="0"/>
        <v>45305</v>
      </c>
      <c r="S42" s="6">
        <f>Data6[[#This Row],[Week Start]]+7</f>
        <v>45312</v>
      </c>
      <c r="T42" s="7" t="str">
        <f t="shared" si="1"/>
        <v>1/14/2024 - 1/21/2024</v>
      </c>
      <c r="U42" s="7" t="str">
        <f t="shared" si="2"/>
        <v>Time Card</v>
      </c>
      <c r="V42" s="8" t="str">
        <f>RIGHT(TEXT(Data6[[#This Row],[Date:]],"mmddyyyy"),4)</f>
        <v>2024</v>
      </c>
      <c r="W42" s="8" t="str">
        <f>MID(TEXT(Data6[[#This Row],[Date:]],"mmddyyyy"),3,2)</f>
        <v>15</v>
      </c>
      <c r="X42" s="8" t="str">
        <f>LEFT(TEXT(Data6[[#This Row],[Date:]],"mmddyyyy"),2)</f>
        <v>01</v>
      </c>
      <c r="Y42" s="6">
        <f>DATE(Data6[[#This Row],[Year]],Data6[[#This Row],[Month]],Data6[[#This Row],[Day]])</f>
        <v>45306</v>
      </c>
    </row>
    <row r="43" spans="1:25" x14ac:dyDescent="0.3">
      <c r="A43" s="5">
        <v>45306.579577199074</v>
      </c>
      <c r="B43" s="7" t="s">
        <v>31</v>
      </c>
      <c r="C43" s="6" t="s">
        <v>85</v>
      </c>
      <c r="D43" s="7" t="s">
        <v>87</v>
      </c>
      <c r="E43" s="8">
        <v>1</v>
      </c>
      <c r="F43" s="7">
        <v>79024</v>
      </c>
      <c r="G43" s="7" t="s">
        <v>68</v>
      </c>
      <c r="H43" s="7" t="s">
        <v>69</v>
      </c>
      <c r="I43" s="7" t="s">
        <v>44</v>
      </c>
      <c r="J43" s="19" t="str">
        <f>IFERROR(INDEX('Employee Info'!$C$3:$E$200,MATCH(Data6[[#This Row],[Name:]],'Employee Info'!$B$3:$B$200,0),MATCH(Data6[[#This Row],[Hours Type:]],'Employee Info'!$C$2:$E$2,0)),"")</f>
        <v/>
      </c>
      <c r="K43" s="19" t="str">
        <f>IFERROR(INDEX('Employee Info'!$C$3:$J$200,MATCH(Data6[[#This Row],[Name:]],'Employee Info'!$B$3:$B$200,0),MATCH(Data6[[#Headers],[Truck]],'Employee Info'!$C$2:$J$2,0)),"")</f>
        <v/>
      </c>
      <c r="L43" s="19" t="str">
        <f>IFERROR(INDEX('Employee Info'!$C$3:$J$200,MATCH(Data6[[#This Row],[Name:]],'Employee Info'!$B$3:$B$200,0),MATCH(Data6[[#Headers],[Phone]],'Employee Info'!$C$2:$J$2,0)),"")</f>
        <v/>
      </c>
      <c r="M43" s="19" t="str">
        <f>IFERROR(INDEX('Employee Info'!$C$3:$J$200,MATCH(Data6[[#This Row],[Name:]],'Employee Info'!$B$3:$B$200,0),MATCH(Data6[[#Headers],[Tech]],'Employee Info'!$C$2:$J$2,0)),"")</f>
        <v/>
      </c>
      <c r="N43" s="19" t="str">
        <f>IFERROR(INDEX('Employee Info'!$C$3:$J$200,MATCH(Data6[[#This Row],[Name:]],'Employee Info'!$B$3:$B$200,0),MATCH(Data6[[#Headers],[Other]],'Employee Info'!$C$2:$J$2,0)),"")</f>
        <v/>
      </c>
      <c r="O43" s="19">
        <f>IFERROR((Data6[[#This Row],[Hours:]]*SUM(Data6[[#This Row],[Rate]:[Other]])),"")</f>
        <v>0</v>
      </c>
      <c r="P43" s="7" t="str">
        <f>IF(Data6[[#This Row],[WO'#:]]="","Riley #","WO#")</f>
        <v>WO#</v>
      </c>
      <c r="Q43" s="7">
        <f>IFERROR(WEEKNUM(Data6[[#This Row],[Date:]]),"")</f>
        <v>3</v>
      </c>
      <c r="R43" s="6">
        <f t="shared" si="0"/>
        <v>45305</v>
      </c>
      <c r="S43" s="6">
        <f>Data6[[#This Row],[Week Start]]+7</f>
        <v>45312</v>
      </c>
      <c r="T43" s="7" t="str">
        <f t="shared" si="1"/>
        <v>1/14/2024 - 1/21/2024</v>
      </c>
      <c r="U43" s="7" t="str">
        <f t="shared" si="2"/>
        <v>Time Card</v>
      </c>
      <c r="V43" s="8" t="str">
        <f>RIGHT(TEXT(Data6[[#This Row],[Date:]],"mmddyyyy"),4)</f>
        <v>2024</v>
      </c>
      <c r="W43" s="8" t="str">
        <f>MID(TEXT(Data6[[#This Row],[Date:]],"mmddyyyy"),3,2)</f>
        <v>15</v>
      </c>
      <c r="X43" s="8" t="str">
        <f>LEFT(TEXT(Data6[[#This Row],[Date:]],"mmddyyyy"),2)</f>
        <v>01</v>
      </c>
      <c r="Y43" s="6">
        <f>DATE(Data6[[#This Row],[Year]],Data6[[#This Row],[Month]],Data6[[#This Row],[Day]])</f>
        <v>45306</v>
      </c>
    </row>
    <row r="44" spans="1:25" x14ac:dyDescent="0.3">
      <c r="A44" s="5">
        <v>45306.580322453701</v>
      </c>
      <c r="B44" s="7" t="s">
        <v>31</v>
      </c>
      <c r="C44" s="6" t="s">
        <v>85</v>
      </c>
      <c r="D44" s="7" t="s">
        <v>88</v>
      </c>
      <c r="E44" s="8">
        <v>7</v>
      </c>
      <c r="F44" s="7">
        <v>6984733</v>
      </c>
      <c r="G44" s="7" t="s">
        <v>89</v>
      </c>
      <c r="H44" s="7" t="s">
        <v>69</v>
      </c>
      <c r="I44" s="7" t="s">
        <v>44</v>
      </c>
      <c r="J44" s="19" t="str">
        <f>IFERROR(INDEX('Employee Info'!$C$3:$E$200,MATCH(Data6[[#This Row],[Name:]],'Employee Info'!$B$3:$B$200,0),MATCH(Data6[[#This Row],[Hours Type:]],'Employee Info'!$C$2:$E$2,0)),"")</f>
        <v/>
      </c>
      <c r="K44" s="19" t="str">
        <f>IFERROR(INDEX('Employee Info'!$C$3:$J$200,MATCH(Data6[[#This Row],[Name:]],'Employee Info'!$B$3:$B$200,0),MATCH(Data6[[#Headers],[Truck]],'Employee Info'!$C$2:$J$2,0)),"")</f>
        <v/>
      </c>
      <c r="L44" s="19" t="str">
        <f>IFERROR(INDEX('Employee Info'!$C$3:$J$200,MATCH(Data6[[#This Row],[Name:]],'Employee Info'!$B$3:$B$200,0),MATCH(Data6[[#Headers],[Phone]],'Employee Info'!$C$2:$J$2,0)),"")</f>
        <v/>
      </c>
      <c r="M44" s="19" t="str">
        <f>IFERROR(INDEX('Employee Info'!$C$3:$J$200,MATCH(Data6[[#This Row],[Name:]],'Employee Info'!$B$3:$B$200,0),MATCH(Data6[[#Headers],[Tech]],'Employee Info'!$C$2:$J$2,0)),"")</f>
        <v/>
      </c>
      <c r="N44" s="19" t="str">
        <f>IFERROR(INDEX('Employee Info'!$C$3:$J$200,MATCH(Data6[[#This Row],[Name:]],'Employee Info'!$B$3:$B$200,0),MATCH(Data6[[#Headers],[Other]],'Employee Info'!$C$2:$J$2,0)),"")</f>
        <v/>
      </c>
      <c r="O44" s="19">
        <f>IFERROR((Data6[[#This Row],[Hours:]]*SUM(Data6[[#This Row],[Rate]:[Other]])),"")</f>
        <v>0</v>
      </c>
      <c r="P44" s="7" t="str">
        <f>IF(Data6[[#This Row],[WO'#:]]="","Riley #","WO#")</f>
        <v>WO#</v>
      </c>
      <c r="Q44" s="7">
        <f>IFERROR(WEEKNUM(Data6[[#This Row],[Date:]]),"")</f>
        <v>3</v>
      </c>
      <c r="R44" s="6">
        <f t="shared" si="0"/>
        <v>45305</v>
      </c>
      <c r="S44" s="6">
        <f>Data6[[#This Row],[Week Start]]+7</f>
        <v>45312</v>
      </c>
      <c r="T44" s="7" t="str">
        <f t="shared" si="1"/>
        <v>1/14/2024 - 1/21/2024</v>
      </c>
      <c r="U44" s="7" t="str">
        <f t="shared" si="2"/>
        <v>Time Card</v>
      </c>
      <c r="V44" s="8" t="str">
        <f>RIGHT(TEXT(Data6[[#This Row],[Date:]],"mmddyyyy"),4)</f>
        <v>2024</v>
      </c>
      <c r="W44" s="8" t="str">
        <f>MID(TEXT(Data6[[#This Row],[Date:]],"mmddyyyy"),3,2)</f>
        <v>15</v>
      </c>
      <c r="X44" s="8" t="str">
        <f>LEFT(TEXT(Data6[[#This Row],[Date:]],"mmddyyyy"),2)</f>
        <v>01</v>
      </c>
      <c r="Y44" s="6">
        <f>DATE(Data6[[#This Row],[Year]],Data6[[#This Row],[Month]],Data6[[#This Row],[Day]])</f>
        <v>45306</v>
      </c>
    </row>
    <row r="45" spans="1:25" x14ac:dyDescent="0.3">
      <c r="A45" s="5">
        <v>45306.581336111114</v>
      </c>
      <c r="B45" s="7" t="s">
        <v>35</v>
      </c>
      <c r="C45" s="6" t="s">
        <v>85</v>
      </c>
      <c r="D45" s="7" t="s">
        <v>90</v>
      </c>
      <c r="E45" s="8">
        <v>7</v>
      </c>
      <c r="F45" s="7">
        <v>6984733</v>
      </c>
      <c r="G45" s="7" t="s">
        <v>89</v>
      </c>
      <c r="H45" s="7" t="s">
        <v>69</v>
      </c>
      <c r="I45" s="7" t="s">
        <v>44</v>
      </c>
      <c r="J45" s="19" t="str">
        <f>IFERROR(INDEX('Employee Info'!$C$3:$E$200,MATCH(Data6[[#This Row],[Name:]],'Employee Info'!$B$3:$B$200,0),MATCH(Data6[[#This Row],[Hours Type:]],'Employee Info'!$C$2:$E$2,0)),"")</f>
        <v/>
      </c>
      <c r="K45" s="19" t="str">
        <f>IFERROR(INDEX('Employee Info'!$C$3:$J$200,MATCH(Data6[[#This Row],[Name:]],'Employee Info'!$B$3:$B$200,0),MATCH(Data6[[#Headers],[Truck]],'Employee Info'!$C$2:$J$2,0)),"")</f>
        <v/>
      </c>
      <c r="L45" s="19" t="str">
        <f>IFERROR(INDEX('Employee Info'!$C$3:$J$200,MATCH(Data6[[#This Row],[Name:]],'Employee Info'!$B$3:$B$200,0),MATCH(Data6[[#Headers],[Phone]],'Employee Info'!$C$2:$J$2,0)),"")</f>
        <v/>
      </c>
      <c r="M45" s="19" t="str">
        <f>IFERROR(INDEX('Employee Info'!$C$3:$J$200,MATCH(Data6[[#This Row],[Name:]],'Employee Info'!$B$3:$B$200,0),MATCH(Data6[[#Headers],[Tech]],'Employee Info'!$C$2:$J$2,0)),"")</f>
        <v/>
      </c>
      <c r="N45" s="19" t="str">
        <f>IFERROR(INDEX('Employee Info'!$C$3:$J$200,MATCH(Data6[[#This Row],[Name:]],'Employee Info'!$B$3:$B$200,0),MATCH(Data6[[#Headers],[Other]],'Employee Info'!$C$2:$J$2,0)),"")</f>
        <v/>
      </c>
      <c r="O45" s="19">
        <f>IFERROR((Data6[[#This Row],[Hours:]]*SUM(Data6[[#This Row],[Rate]:[Other]])),"")</f>
        <v>0</v>
      </c>
      <c r="P45" s="7" t="str">
        <f>IF(Data6[[#This Row],[WO'#:]]="","Riley #","WO#")</f>
        <v>WO#</v>
      </c>
      <c r="Q45" s="7">
        <f>IFERROR(WEEKNUM(Data6[[#This Row],[Date:]]),"")</f>
        <v>3</v>
      </c>
      <c r="R45" s="6">
        <f t="shared" si="0"/>
        <v>45305</v>
      </c>
      <c r="S45" s="6">
        <f>Data6[[#This Row],[Week Start]]+7</f>
        <v>45312</v>
      </c>
      <c r="T45" s="7" t="str">
        <f t="shared" si="1"/>
        <v>1/14/2024 - 1/21/2024</v>
      </c>
      <c r="U45" s="7" t="str">
        <f t="shared" si="2"/>
        <v>Time Card</v>
      </c>
      <c r="V45" s="8" t="str">
        <f>RIGHT(TEXT(Data6[[#This Row],[Date:]],"mmddyyyy"),4)</f>
        <v>2024</v>
      </c>
      <c r="W45" s="8" t="str">
        <f>MID(TEXT(Data6[[#This Row],[Date:]],"mmddyyyy"),3,2)</f>
        <v>15</v>
      </c>
      <c r="X45" s="8" t="str">
        <f>LEFT(TEXT(Data6[[#This Row],[Date:]],"mmddyyyy"),2)</f>
        <v>01</v>
      </c>
      <c r="Y45" s="6">
        <f>DATE(Data6[[#This Row],[Year]],Data6[[#This Row],[Month]],Data6[[#This Row],[Day]])</f>
        <v>45306</v>
      </c>
    </row>
    <row r="46" spans="1:25" x14ac:dyDescent="0.3">
      <c r="A46" s="5">
        <v>45358.312533101853</v>
      </c>
      <c r="B46" s="7" t="s">
        <v>76</v>
      </c>
      <c r="C46" s="6" t="s">
        <v>85</v>
      </c>
      <c r="D46" s="7" t="s">
        <v>77</v>
      </c>
      <c r="E46" s="8">
        <v>3</v>
      </c>
      <c r="F46" s="7">
        <v>6984733</v>
      </c>
      <c r="G46" s="7" t="s">
        <v>68</v>
      </c>
      <c r="H46" s="7" t="s">
        <v>69</v>
      </c>
      <c r="I46" s="7" t="s">
        <v>44</v>
      </c>
      <c r="J46" s="19" t="str">
        <f>IFERROR(INDEX('Employee Info'!$C$3:$E$200,MATCH(Data6[[#This Row],[Name:]],'Employee Info'!$B$3:$B$200,0),MATCH(Data6[[#This Row],[Hours Type:]],'Employee Info'!$C$2:$E$2,0)),"")</f>
        <v/>
      </c>
      <c r="K46" s="19" t="str">
        <f>IFERROR(INDEX('Employee Info'!$C$3:$J$200,MATCH(Data6[[#This Row],[Name:]],'Employee Info'!$B$3:$B$200,0),MATCH(Data6[[#Headers],[Truck]],'Employee Info'!$C$2:$J$2,0)),"")</f>
        <v/>
      </c>
      <c r="L46" s="19" t="str">
        <f>IFERROR(INDEX('Employee Info'!$C$3:$J$200,MATCH(Data6[[#This Row],[Name:]],'Employee Info'!$B$3:$B$200,0),MATCH(Data6[[#Headers],[Phone]],'Employee Info'!$C$2:$J$2,0)),"")</f>
        <v/>
      </c>
      <c r="M46" s="19" t="str">
        <f>IFERROR(INDEX('Employee Info'!$C$3:$J$200,MATCH(Data6[[#This Row],[Name:]],'Employee Info'!$B$3:$B$200,0),MATCH(Data6[[#Headers],[Tech]],'Employee Info'!$C$2:$J$2,0)),"")</f>
        <v/>
      </c>
      <c r="N46" s="19" t="str">
        <f>IFERROR(INDEX('Employee Info'!$C$3:$J$200,MATCH(Data6[[#This Row],[Name:]],'Employee Info'!$B$3:$B$200,0),MATCH(Data6[[#Headers],[Other]],'Employee Info'!$C$2:$J$2,0)),"")</f>
        <v/>
      </c>
      <c r="O46" s="19">
        <f>IFERROR((Data6[[#This Row],[Hours:]]*SUM(Data6[[#This Row],[Rate]:[Other]])),"")</f>
        <v>0</v>
      </c>
      <c r="P46" s="7" t="str">
        <f>IF(Data6[[#This Row],[WO'#:]]="","Riley #","WO#")</f>
        <v>WO#</v>
      </c>
      <c r="Q46" s="7">
        <f>IFERROR(WEEKNUM(Data6[[#This Row],[Date:]]),"")</f>
        <v>3</v>
      </c>
      <c r="R46" s="6">
        <f t="shared" si="0"/>
        <v>45305</v>
      </c>
      <c r="S46" s="6">
        <f>Data6[[#This Row],[Week Start]]+7</f>
        <v>45312</v>
      </c>
      <c r="T46" s="7" t="str">
        <f t="shared" si="1"/>
        <v>1/14/2024 - 1/21/2024</v>
      </c>
      <c r="U46" s="7" t="str">
        <f t="shared" si="2"/>
        <v>Time Card</v>
      </c>
      <c r="V46" s="8" t="str">
        <f>RIGHT(TEXT(Data6[[#This Row],[Date:]],"mmddyyyy"),4)</f>
        <v>2024</v>
      </c>
      <c r="W46" s="8" t="str">
        <f>MID(TEXT(Data6[[#This Row],[Date:]],"mmddyyyy"),3,2)</f>
        <v>15</v>
      </c>
      <c r="X46" s="8" t="str">
        <f>LEFT(TEXT(Data6[[#This Row],[Date:]],"mmddyyyy"),2)</f>
        <v>01</v>
      </c>
      <c r="Y46" s="6">
        <f>DATE(Data6[[#This Row],[Year]],Data6[[#This Row],[Month]],Data6[[#This Row],[Day]])</f>
        <v>45306</v>
      </c>
    </row>
    <row r="47" spans="1:25" x14ac:dyDescent="0.3">
      <c r="A47" s="5">
        <v>45306.581838888887</v>
      </c>
      <c r="B47" s="7" t="s">
        <v>35</v>
      </c>
      <c r="C47" s="6" t="s">
        <v>85</v>
      </c>
      <c r="D47" s="7" t="s">
        <v>91</v>
      </c>
      <c r="E47" s="8">
        <v>1</v>
      </c>
      <c r="F47" s="7" t="s">
        <v>68</v>
      </c>
      <c r="G47" s="7" t="s">
        <v>68</v>
      </c>
      <c r="H47" s="7" t="s">
        <v>92</v>
      </c>
      <c r="I47" s="7" t="s">
        <v>44</v>
      </c>
      <c r="J47" s="19" t="str">
        <f>IFERROR(INDEX('Employee Info'!$C$3:$E$200,MATCH(Data6[[#This Row],[Name:]],'Employee Info'!$B$3:$B$200,0),MATCH(Data6[[#This Row],[Hours Type:]],'Employee Info'!$C$2:$E$2,0)),"")</f>
        <v/>
      </c>
      <c r="K47" s="19" t="str">
        <f>IFERROR(INDEX('Employee Info'!$C$3:$J$200,MATCH(Data6[[#This Row],[Name:]],'Employee Info'!$B$3:$B$200,0),MATCH(Data6[[#Headers],[Truck]],'Employee Info'!$C$2:$J$2,0)),"")</f>
        <v/>
      </c>
      <c r="L47" s="19" t="str">
        <f>IFERROR(INDEX('Employee Info'!$C$3:$J$200,MATCH(Data6[[#This Row],[Name:]],'Employee Info'!$B$3:$B$200,0),MATCH(Data6[[#Headers],[Phone]],'Employee Info'!$C$2:$J$2,0)),"")</f>
        <v/>
      </c>
      <c r="M47" s="19" t="str">
        <f>IFERROR(INDEX('Employee Info'!$C$3:$J$200,MATCH(Data6[[#This Row],[Name:]],'Employee Info'!$B$3:$B$200,0),MATCH(Data6[[#Headers],[Tech]],'Employee Info'!$C$2:$J$2,0)),"")</f>
        <v/>
      </c>
      <c r="N47" s="19" t="str">
        <f>IFERROR(INDEX('Employee Info'!$C$3:$J$200,MATCH(Data6[[#This Row],[Name:]],'Employee Info'!$B$3:$B$200,0),MATCH(Data6[[#Headers],[Other]],'Employee Info'!$C$2:$J$2,0)),"")</f>
        <v/>
      </c>
      <c r="O47" s="19">
        <f>IFERROR((Data6[[#This Row],[Hours:]]*SUM(Data6[[#This Row],[Rate]:[Other]])),"")</f>
        <v>0</v>
      </c>
      <c r="P47" s="7" t="str">
        <f>IF(Data6[[#This Row],[WO'#:]]="","Riley #","WO#")</f>
        <v>Riley #</v>
      </c>
      <c r="Q47" s="7">
        <f>IFERROR(WEEKNUM(Data6[[#This Row],[Date:]]),"")</f>
        <v>3</v>
      </c>
      <c r="R47" s="6">
        <f t="shared" si="0"/>
        <v>45305</v>
      </c>
      <c r="S47" s="6">
        <f>Data6[[#This Row],[Week Start]]+7</f>
        <v>45312</v>
      </c>
      <c r="T47" s="7" t="str">
        <f t="shared" si="1"/>
        <v>1/14/2024 - 1/21/2024</v>
      </c>
      <c r="U47" s="7" t="str">
        <f t="shared" si="2"/>
        <v>Time Card</v>
      </c>
      <c r="V47" s="8" t="str">
        <f>RIGHT(TEXT(Data6[[#This Row],[Date:]],"mmddyyyy"),4)</f>
        <v>2024</v>
      </c>
      <c r="W47" s="8" t="str">
        <f>MID(TEXT(Data6[[#This Row],[Date:]],"mmddyyyy"),3,2)</f>
        <v>15</v>
      </c>
      <c r="X47" s="8" t="str">
        <f>LEFT(TEXT(Data6[[#This Row],[Date:]],"mmddyyyy"),2)</f>
        <v>01</v>
      </c>
      <c r="Y47" s="6">
        <f>DATE(Data6[[#This Row],[Year]],Data6[[#This Row],[Month]],Data6[[#This Row],[Day]])</f>
        <v>45306</v>
      </c>
    </row>
    <row r="48" spans="1:25" x14ac:dyDescent="0.3">
      <c r="A48" s="5">
        <v>45310.492046296298</v>
      </c>
      <c r="B48" s="7" t="s">
        <v>66</v>
      </c>
      <c r="C48" s="6" t="s">
        <v>93</v>
      </c>
      <c r="D48" s="7" t="s">
        <v>86</v>
      </c>
      <c r="E48" s="8">
        <v>3</v>
      </c>
      <c r="F48" s="7">
        <v>20028</v>
      </c>
      <c r="G48" s="7" t="s">
        <v>68</v>
      </c>
      <c r="H48" s="7" t="s">
        <v>69</v>
      </c>
      <c r="I48" s="7" t="s">
        <v>44</v>
      </c>
      <c r="J48" s="19" t="str">
        <f>IFERROR(INDEX('Employee Info'!$C$3:$E$200,MATCH(Data6[[#This Row],[Name:]],'Employee Info'!$B$3:$B$200,0),MATCH(Data6[[#This Row],[Hours Type:]],'Employee Info'!$C$2:$E$2,0)),"")</f>
        <v/>
      </c>
      <c r="K48" s="19" t="str">
        <f>IFERROR(INDEX('Employee Info'!$C$3:$J$200,MATCH(Data6[[#This Row],[Name:]],'Employee Info'!$B$3:$B$200,0),MATCH(Data6[[#Headers],[Truck]],'Employee Info'!$C$2:$J$2,0)),"")</f>
        <v/>
      </c>
      <c r="L48" s="19" t="str">
        <f>IFERROR(INDEX('Employee Info'!$C$3:$J$200,MATCH(Data6[[#This Row],[Name:]],'Employee Info'!$B$3:$B$200,0),MATCH(Data6[[#Headers],[Phone]],'Employee Info'!$C$2:$J$2,0)),"")</f>
        <v/>
      </c>
      <c r="M48" s="19" t="str">
        <f>IFERROR(INDEX('Employee Info'!$C$3:$J$200,MATCH(Data6[[#This Row],[Name:]],'Employee Info'!$B$3:$B$200,0),MATCH(Data6[[#Headers],[Tech]],'Employee Info'!$C$2:$J$2,0)),"")</f>
        <v/>
      </c>
      <c r="N48" s="19" t="str">
        <f>IFERROR(INDEX('Employee Info'!$C$3:$J$200,MATCH(Data6[[#This Row],[Name:]],'Employee Info'!$B$3:$B$200,0),MATCH(Data6[[#Headers],[Other]],'Employee Info'!$C$2:$J$2,0)),"")</f>
        <v/>
      </c>
      <c r="O48" s="19">
        <f>IFERROR((Data6[[#This Row],[Hours:]]*SUM(Data6[[#This Row],[Rate]:[Other]])),"")</f>
        <v>0</v>
      </c>
      <c r="P48" s="7" t="str">
        <f>IF(Data6[[#This Row],[WO'#:]]="","Riley #","WO#")</f>
        <v>WO#</v>
      </c>
      <c r="Q48" s="7">
        <f>IFERROR(WEEKNUM(Data6[[#This Row],[Date:]]),"")</f>
        <v>3</v>
      </c>
      <c r="R48" s="6">
        <f t="shared" si="0"/>
        <v>45305</v>
      </c>
      <c r="S48" s="6">
        <f>Data6[[#This Row],[Week Start]]+7</f>
        <v>45312</v>
      </c>
      <c r="T48" s="7" t="str">
        <f t="shared" si="1"/>
        <v>1/14/2024 - 1/21/2024</v>
      </c>
      <c r="U48" s="7" t="str">
        <f t="shared" si="2"/>
        <v>Time Card</v>
      </c>
      <c r="V48" s="8" t="str">
        <f>RIGHT(TEXT(Data6[[#This Row],[Date:]],"mmddyyyy"),4)</f>
        <v>2024</v>
      </c>
      <c r="W48" s="8" t="str">
        <f>MID(TEXT(Data6[[#This Row],[Date:]],"mmddyyyy"),3,2)</f>
        <v>16</v>
      </c>
      <c r="X48" s="8" t="str">
        <f>LEFT(TEXT(Data6[[#This Row],[Date:]],"mmddyyyy"),2)</f>
        <v>01</v>
      </c>
      <c r="Y48" s="6">
        <f>DATE(Data6[[#This Row],[Year]],Data6[[#This Row],[Month]],Data6[[#This Row],[Day]])</f>
        <v>45307</v>
      </c>
    </row>
    <row r="49" spans="1:25" x14ac:dyDescent="0.3">
      <c r="A49" s="5">
        <v>45307.57893541667</v>
      </c>
      <c r="B49" s="7" t="s">
        <v>31</v>
      </c>
      <c r="C49" s="6" t="s">
        <v>93</v>
      </c>
      <c r="D49" s="7" t="s">
        <v>94</v>
      </c>
      <c r="E49" s="8">
        <v>3</v>
      </c>
      <c r="F49" s="7">
        <v>79024</v>
      </c>
      <c r="G49" s="7" t="s">
        <v>68</v>
      </c>
      <c r="H49" s="7" t="s">
        <v>69</v>
      </c>
      <c r="I49" s="7" t="s">
        <v>44</v>
      </c>
      <c r="J49" s="19" t="str">
        <f>IFERROR(INDEX('Employee Info'!$C$3:$E$200,MATCH(Data6[[#This Row],[Name:]],'Employee Info'!$B$3:$B$200,0),MATCH(Data6[[#This Row],[Hours Type:]],'Employee Info'!$C$2:$E$2,0)),"")</f>
        <v/>
      </c>
      <c r="K49" s="19" t="str">
        <f>IFERROR(INDEX('Employee Info'!$C$3:$J$200,MATCH(Data6[[#This Row],[Name:]],'Employee Info'!$B$3:$B$200,0),MATCH(Data6[[#Headers],[Truck]],'Employee Info'!$C$2:$J$2,0)),"")</f>
        <v/>
      </c>
      <c r="L49" s="19" t="str">
        <f>IFERROR(INDEX('Employee Info'!$C$3:$J$200,MATCH(Data6[[#This Row],[Name:]],'Employee Info'!$B$3:$B$200,0),MATCH(Data6[[#Headers],[Phone]],'Employee Info'!$C$2:$J$2,0)),"")</f>
        <v/>
      </c>
      <c r="M49" s="19" t="str">
        <f>IFERROR(INDEX('Employee Info'!$C$3:$J$200,MATCH(Data6[[#This Row],[Name:]],'Employee Info'!$B$3:$B$200,0),MATCH(Data6[[#Headers],[Tech]],'Employee Info'!$C$2:$J$2,0)),"")</f>
        <v/>
      </c>
      <c r="N49" s="19" t="str">
        <f>IFERROR(INDEX('Employee Info'!$C$3:$J$200,MATCH(Data6[[#This Row],[Name:]],'Employee Info'!$B$3:$B$200,0),MATCH(Data6[[#Headers],[Other]],'Employee Info'!$C$2:$J$2,0)),"")</f>
        <v/>
      </c>
      <c r="O49" s="19">
        <f>IFERROR((Data6[[#This Row],[Hours:]]*SUM(Data6[[#This Row],[Rate]:[Other]])),"")</f>
        <v>0</v>
      </c>
      <c r="P49" s="7" t="str">
        <f>IF(Data6[[#This Row],[WO'#:]]="","Riley #","WO#")</f>
        <v>WO#</v>
      </c>
      <c r="Q49" s="7">
        <f>IFERROR(WEEKNUM(Data6[[#This Row],[Date:]]),"")</f>
        <v>3</v>
      </c>
      <c r="R49" s="6">
        <f t="shared" si="0"/>
        <v>45305</v>
      </c>
      <c r="S49" s="6">
        <f>Data6[[#This Row],[Week Start]]+7</f>
        <v>45312</v>
      </c>
      <c r="T49" s="7" t="str">
        <f t="shared" si="1"/>
        <v>1/14/2024 - 1/21/2024</v>
      </c>
      <c r="U49" s="7" t="str">
        <f t="shared" si="2"/>
        <v>Time Card</v>
      </c>
      <c r="V49" s="8" t="str">
        <f>RIGHT(TEXT(Data6[[#This Row],[Date:]],"mmddyyyy"),4)</f>
        <v>2024</v>
      </c>
      <c r="W49" s="8" t="str">
        <f>MID(TEXT(Data6[[#This Row],[Date:]],"mmddyyyy"),3,2)</f>
        <v>16</v>
      </c>
      <c r="X49" s="8" t="str">
        <f>LEFT(TEXT(Data6[[#This Row],[Date:]],"mmddyyyy"),2)</f>
        <v>01</v>
      </c>
      <c r="Y49" s="6">
        <f>DATE(Data6[[#This Row],[Year]],Data6[[#This Row],[Month]],Data6[[#This Row],[Day]])</f>
        <v>45307</v>
      </c>
    </row>
    <row r="50" spans="1:25" x14ac:dyDescent="0.3">
      <c r="A50" s="5">
        <v>45310.488573379633</v>
      </c>
      <c r="B50" s="7" t="s">
        <v>66</v>
      </c>
      <c r="C50" s="6" t="s">
        <v>93</v>
      </c>
      <c r="D50" s="7" t="s">
        <v>95</v>
      </c>
      <c r="E50" s="8">
        <v>1</v>
      </c>
      <c r="F50" s="7">
        <v>79024</v>
      </c>
      <c r="G50" s="7" t="s">
        <v>68</v>
      </c>
      <c r="H50" s="7" t="s">
        <v>69</v>
      </c>
      <c r="I50" s="7" t="s">
        <v>44</v>
      </c>
      <c r="J50" s="19" t="str">
        <f>IFERROR(INDEX('Employee Info'!$C$3:$E$200,MATCH(Data6[[#This Row],[Name:]],'Employee Info'!$B$3:$B$200,0),MATCH(Data6[[#This Row],[Hours Type:]],'Employee Info'!$C$2:$E$2,0)),"")</f>
        <v/>
      </c>
      <c r="K50" s="19" t="str">
        <f>IFERROR(INDEX('Employee Info'!$C$3:$J$200,MATCH(Data6[[#This Row],[Name:]],'Employee Info'!$B$3:$B$200,0),MATCH(Data6[[#Headers],[Truck]],'Employee Info'!$C$2:$J$2,0)),"")</f>
        <v/>
      </c>
      <c r="L50" s="19" t="str">
        <f>IFERROR(INDEX('Employee Info'!$C$3:$J$200,MATCH(Data6[[#This Row],[Name:]],'Employee Info'!$B$3:$B$200,0),MATCH(Data6[[#Headers],[Phone]],'Employee Info'!$C$2:$J$2,0)),"")</f>
        <v/>
      </c>
      <c r="M50" s="19" t="str">
        <f>IFERROR(INDEX('Employee Info'!$C$3:$J$200,MATCH(Data6[[#This Row],[Name:]],'Employee Info'!$B$3:$B$200,0),MATCH(Data6[[#Headers],[Tech]],'Employee Info'!$C$2:$J$2,0)),"")</f>
        <v/>
      </c>
      <c r="N50" s="19" t="str">
        <f>IFERROR(INDEX('Employee Info'!$C$3:$J$200,MATCH(Data6[[#This Row],[Name:]],'Employee Info'!$B$3:$B$200,0),MATCH(Data6[[#Headers],[Other]],'Employee Info'!$C$2:$J$2,0)),"")</f>
        <v/>
      </c>
      <c r="O50" s="19">
        <f>IFERROR((Data6[[#This Row],[Hours:]]*SUM(Data6[[#This Row],[Rate]:[Other]])),"")</f>
        <v>0</v>
      </c>
      <c r="P50" s="7" t="str">
        <f>IF(Data6[[#This Row],[WO'#:]]="","Riley #","WO#")</f>
        <v>WO#</v>
      </c>
      <c r="Q50" s="7">
        <f>IFERROR(WEEKNUM(Data6[[#This Row],[Date:]]),"")</f>
        <v>3</v>
      </c>
      <c r="R50" s="6">
        <f t="shared" si="0"/>
        <v>45305</v>
      </c>
      <c r="S50" s="6">
        <f>Data6[[#This Row],[Week Start]]+7</f>
        <v>45312</v>
      </c>
      <c r="T50" s="7" t="str">
        <f t="shared" si="1"/>
        <v>1/14/2024 - 1/21/2024</v>
      </c>
      <c r="U50" s="7" t="str">
        <f t="shared" si="2"/>
        <v>Time Card</v>
      </c>
      <c r="V50" s="8" t="str">
        <f>RIGHT(TEXT(Data6[[#This Row],[Date:]],"mmddyyyy"),4)</f>
        <v>2024</v>
      </c>
      <c r="W50" s="8" t="str">
        <f>MID(TEXT(Data6[[#This Row],[Date:]],"mmddyyyy"),3,2)</f>
        <v>16</v>
      </c>
      <c r="X50" s="8" t="str">
        <f>LEFT(TEXT(Data6[[#This Row],[Date:]],"mmddyyyy"),2)</f>
        <v>01</v>
      </c>
      <c r="Y50" s="6">
        <f>DATE(Data6[[#This Row],[Year]],Data6[[#This Row],[Month]],Data6[[#This Row],[Day]])</f>
        <v>45307</v>
      </c>
    </row>
    <row r="51" spans="1:25" x14ac:dyDescent="0.3">
      <c r="A51" s="5">
        <v>45307.578191319444</v>
      </c>
      <c r="B51" s="7" t="s">
        <v>35</v>
      </c>
      <c r="C51" s="6" t="s">
        <v>93</v>
      </c>
      <c r="D51" s="7" t="s">
        <v>96</v>
      </c>
      <c r="E51" s="8">
        <v>8</v>
      </c>
      <c r="F51" s="7">
        <v>6984733</v>
      </c>
      <c r="G51" s="7" t="s">
        <v>89</v>
      </c>
      <c r="H51" s="7" t="s">
        <v>69</v>
      </c>
      <c r="I51" s="7" t="s">
        <v>44</v>
      </c>
      <c r="J51" s="19" t="str">
        <f>IFERROR(INDEX('Employee Info'!$C$3:$E$200,MATCH(Data6[[#This Row],[Name:]],'Employee Info'!$B$3:$B$200,0),MATCH(Data6[[#This Row],[Hours Type:]],'Employee Info'!$C$2:$E$2,0)),"")</f>
        <v/>
      </c>
      <c r="K51" s="19" t="str">
        <f>IFERROR(INDEX('Employee Info'!$C$3:$J$200,MATCH(Data6[[#This Row],[Name:]],'Employee Info'!$B$3:$B$200,0),MATCH(Data6[[#Headers],[Truck]],'Employee Info'!$C$2:$J$2,0)),"")</f>
        <v/>
      </c>
      <c r="L51" s="19" t="str">
        <f>IFERROR(INDEX('Employee Info'!$C$3:$J$200,MATCH(Data6[[#This Row],[Name:]],'Employee Info'!$B$3:$B$200,0),MATCH(Data6[[#Headers],[Phone]],'Employee Info'!$C$2:$J$2,0)),"")</f>
        <v/>
      </c>
      <c r="M51" s="19" t="str">
        <f>IFERROR(INDEX('Employee Info'!$C$3:$J$200,MATCH(Data6[[#This Row],[Name:]],'Employee Info'!$B$3:$B$200,0),MATCH(Data6[[#Headers],[Tech]],'Employee Info'!$C$2:$J$2,0)),"")</f>
        <v/>
      </c>
      <c r="N51" s="19" t="str">
        <f>IFERROR(INDEX('Employee Info'!$C$3:$J$200,MATCH(Data6[[#This Row],[Name:]],'Employee Info'!$B$3:$B$200,0),MATCH(Data6[[#Headers],[Other]],'Employee Info'!$C$2:$J$2,0)),"")</f>
        <v/>
      </c>
      <c r="O51" s="19">
        <f>IFERROR((Data6[[#This Row],[Hours:]]*SUM(Data6[[#This Row],[Rate]:[Other]])),"")</f>
        <v>0</v>
      </c>
      <c r="P51" s="7" t="str">
        <f>IF(Data6[[#This Row],[WO'#:]]="","Riley #","WO#")</f>
        <v>WO#</v>
      </c>
      <c r="Q51" s="7">
        <f>IFERROR(WEEKNUM(Data6[[#This Row],[Date:]]),"")</f>
        <v>3</v>
      </c>
      <c r="R51" s="6">
        <f t="shared" si="0"/>
        <v>45305</v>
      </c>
      <c r="S51" s="6">
        <f>Data6[[#This Row],[Week Start]]+7</f>
        <v>45312</v>
      </c>
      <c r="T51" s="7" t="str">
        <f t="shared" si="1"/>
        <v>1/14/2024 - 1/21/2024</v>
      </c>
      <c r="U51" s="7" t="str">
        <f t="shared" si="2"/>
        <v>Time Card</v>
      </c>
      <c r="V51" s="8" t="str">
        <f>RIGHT(TEXT(Data6[[#This Row],[Date:]],"mmddyyyy"),4)</f>
        <v>2024</v>
      </c>
      <c r="W51" s="8" t="str">
        <f>MID(TEXT(Data6[[#This Row],[Date:]],"mmddyyyy"),3,2)</f>
        <v>16</v>
      </c>
      <c r="X51" s="8" t="str">
        <f>LEFT(TEXT(Data6[[#This Row],[Date:]],"mmddyyyy"),2)</f>
        <v>01</v>
      </c>
      <c r="Y51" s="6">
        <f>DATE(Data6[[#This Row],[Year]],Data6[[#This Row],[Month]],Data6[[#This Row],[Day]])</f>
        <v>45307</v>
      </c>
    </row>
    <row r="52" spans="1:25" x14ac:dyDescent="0.3">
      <c r="A52" s="5">
        <v>45307.578450462963</v>
      </c>
      <c r="B52" s="7" t="s">
        <v>31</v>
      </c>
      <c r="C52" s="6" t="s">
        <v>93</v>
      </c>
      <c r="D52" s="7" t="s">
        <v>96</v>
      </c>
      <c r="E52" s="8">
        <v>5</v>
      </c>
      <c r="F52" s="7">
        <v>6984733</v>
      </c>
      <c r="G52" s="7" t="s">
        <v>89</v>
      </c>
      <c r="H52" s="7" t="s">
        <v>69</v>
      </c>
      <c r="I52" s="7" t="s">
        <v>44</v>
      </c>
      <c r="J52" s="19" t="str">
        <f>IFERROR(INDEX('Employee Info'!$C$3:$E$200,MATCH(Data6[[#This Row],[Name:]],'Employee Info'!$B$3:$B$200,0),MATCH(Data6[[#This Row],[Hours Type:]],'Employee Info'!$C$2:$E$2,0)),"")</f>
        <v/>
      </c>
      <c r="K52" s="19" t="str">
        <f>IFERROR(INDEX('Employee Info'!$C$3:$J$200,MATCH(Data6[[#This Row],[Name:]],'Employee Info'!$B$3:$B$200,0),MATCH(Data6[[#Headers],[Truck]],'Employee Info'!$C$2:$J$2,0)),"")</f>
        <v/>
      </c>
      <c r="L52" s="19" t="str">
        <f>IFERROR(INDEX('Employee Info'!$C$3:$J$200,MATCH(Data6[[#This Row],[Name:]],'Employee Info'!$B$3:$B$200,0),MATCH(Data6[[#Headers],[Phone]],'Employee Info'!$C$2:$J$2,0)),"")</f>
        <v/>
      </c>
      <c r="M52" s="19" t="str">
        <f>IFERROR(INDEX('Employee Info'!$C$3:$J$200,MATCH(Data6[[#This Row],[Name:]],'Employee Info'!$B$3:$B$200,0),MATCH(Data6[[#Headers],[Tech]],'Employee Info'!$C$2:$J$2,0)),"")</f>
        <v/>
      </c>
      <c r="N52" s="19" t="str">
        <f>IFERROR(INDEX('Employee Info'!$C$3:$J$200,MATCH(Data6[[#This Row],[Name:]],'Employee Info'!$B$3:$B$200,0),MATCH(Data6[[#Headers],[Other]],'Employee Info'!$C$2:$J$2,0)),"")</f>
        <v/>
      </c>
      <c r="O52" s="19">
        <f>IFERROR((Data6[[#This Row],[Hours:]]*SUM(Data6[[#This Row],[Rate]:[Other]])),"")</f>
        <v>0</v>
      </c>
      <c r="P52" s="7" t="str">
        <f>IF(Data6[[#This Row],[WO'#:]]="","Riley #","WO#")</f>
        <v>WO#</v>
      </c>
      <c r="Q52" s="7">
        <f>IFERROR(WEEKNUM(Data6[[#This Row],[Date:]]),"")</f>
        <v>3</v>
      </c>
      <c r="R52" s="6">
        <f t="shared" si="0"/>
        <v>45305</v>
      </c>
      <c r="S52" s="6">
        <f>Data6[[#This Row],[Week Start]]+7</f>
        <v>45312</v>
      </c>
      <c r="T52" s="7" t="str">
        <f t="shared" si="1"/>
        <v>1/14/2024 - 1/21/2024</v>
      </c>
      <c r="U52" s="7" t="str">
        <f t="shared" si="2"/>
        <v>Time Card</v>
      </c>
      <c r="V52" s="8" t="str">
        <f>RIGHT(TEXT(Data6[[#This Row],[Date:]],"mmddyyyy"),4)</f>
        <v>2024</v>
      </c>
      <c r="W52" s="8" t="str">
        <f>MID(TEXT(Data6[[#This Row],[Date:]],"mmddyyyy"),3,2)</f>
        <v>16</v>
      </c>
      <c r="X52" s="8" t="str">
        <f>LEFT(TEXT(Data6[[#This Row],[Date:]],"mmddyyyy"),2)</f>
        <v>01</v>
      </c>
      <c r="Y52" s="6">
        <f>DATE(Data6[[#This Row],[Year]],Data6[[#This Row],[Month]],Data6[[#This Row],[Day]])</f>
        <v>45307</v>
      </c>
    </row>
    <row r="53" spans="1:25" x14ac:dyDescent="0.3">
      <c r="A53" s="5">
        <v>45358.312834375</v>
      </c>
      <c r="B53" s="7" t="s">
        <v>76</v>
      </c>
      <c r="C53" s="6" t="s">
        <v>93</v>
      </c>
      <c r="D53" s="7" t="s">
        <v>77</v>
      </c>
      <c r="E53" s="8">
        <v>1</v>
      </c>
      <c r="F53" s="7">
        <v>6984733</v>
      </c>
      <c r="G53" s="7" t="s">
        <v>68</v>
      </c>
      <c r="H53" s="7" t="s">
        <v>69</v>
      </c>
      <c r="I53" s="7" t="s">
        <v>44</v>
      </c>
      <c r="J53" s="19" t="str">
        <f>IFERROR(INDEX('Employee Info'!$C$3:$E$200,MATCH(Data6[[#This Row],[Name:]],'Employee Info'!$B$3:$B$200,0),MATCH(Data6[[#This Row],[Hours Type:]],'Employee Info'!$C$2:$E$2,0)),"")</f>
        <v/>
      </c>
      <c r="K53" s="19" t="str">
        <f>IFERROR(INDEX('Employee Info'!$C$3:$J$200,MATCH(Data6[[#This Row],[Name:]],'Employee Info'!$B$3:$B$200,0),MATCH(Data6[[#Headers],[Truck]],'Employee Info'!$C$2:$J$2,0)),"")</f>
        <v/>
      </c>
      <c r="L53" s="19" t="str">
        <f>IFERROR(INDEX('Employee Info'!$C$3:$J$200,MATCH(Data6[[#This Row],[Name:]],'Employee Info'!$B$3:$B$200,0),MATCH(Data6[[#Headers],[Phone]],'Employee Info'!$C$2:$J$2,0)),"")</f>
        <v/>
      </c>
      <c r="M53" s="19" t="str">
        <f>IFERROR(INDEX('Employee Info'!$C$3:$J$200,MATCH(Data6[[#This Row],[Name:]],'Employee Info'!$B$3:$B$200,0),MATCH(Data6[[#Headers],[Tech]],'Employee Info'!$C$2:$J$2,0)),"")</f>
        <v/>
      </c>
      <c r="N53" s="19" t="str">
        <f>IFERROR(INDEX('Employee Info'!$C$3:$J$200,MATCH(Data6[[#This Row],[Name:]],'Employee Info'!$B$3:$B$200,0),MATCH(Data6[[#Headers],[Other]],'Employee Info'!$C$2:$J$2,0)),"")</f>
        <v/>
      </c>
      <c r="O53" s="19">
        <f>IFERROR((Data6[[#This Row],[Hours:]]*SUM(Data6[[#This Row],[Rate]:[Other]])),"")</f>
        <v>0</v>
      </c>
      <c r="P53" s="7" t="str">
        <f>IF(Data6[[#This Row],[WO'#:]]="","Riley #","WO#")</f>
        <v>WO#</v>
      </c>
      <c r="Q53" s="7">
        <f>IFERROR(WEEKNUM(Data6[[#This Row],[Date:]]),"")</f>
        <v>3</v>
      </c>
      <c r="R53" s="6">
        <f t="shared" si="0"/>
        <v>45305</v>
      </c>
      <c r="S53" s="6">
        <f>Data6[[#This Row],[Week Start]]+7</f>
        <v>45312</v>
      </c>
      <c r="T53" s="7" t="str">
        <f t="shared" si="1"/>
        <v>1/14/2024 - 1/21/2024</v>
      </c>
      <c r="U53" s="7" t="str">
        <f t="shared" si="2"/>
        <v>Time Card</v>
      </c>
      <c r="V53" s="8" t="str">
        <f>RIGHT(TEXT(Data6[[#This Row],[Date:]],"mmddyyyy"),4)</f>
        <v>2024</v>
      </c>
      <c r="W53" s="8" t="str">
        <f>MID(TEXT(Data6[[#This Row],[Date:]],"mmddyyyy"),3,2)</f>
        <v>16</v>
      </c>
      <c r="X53" s="8" t="str">
        <f>LEFT(TEXT(Data6[[#This Row],[Date:]],"mmddyyyy"),2)</f>
        <v>01</v>
      </c>
      <c r="Y53" s="6">
        <f>DATE(Data6[[#This Row],[Year]],Data6[[#This Row],[Month]],Data6[[#This Row],[Day]])</f>
        <v>45307</v>
      </c>
    </row>
    <row r="54" spans="1:25" x14ac:dyDescent="0.3">
      <c r="A54" s="5">
        <v>45310.492435185188</v>
      </c>
      <c r="B54" s="7" t="s">
        <v>66</v>
      </c>
      <c r="C54" s="6" t="s">
        <v>93</v>
      </c>
      <c r="D54" s="7" t="s">
        <v>86</v>
      </c>
      <c r="E54" s="8">
        <v>4</v>
      </c>
      <c r="F54" s="7" t="s">
        <v>68</v>
      </c>
      <c r="G54" s="7" t="s">
        <v>68</v>
      </c>
      <c r="H54" s="7" t="s">
        <v>97</v>
      </c>
      <c r="I54" s="7" t="s">
        <v>44</v>
      </c>
      <c r="J54" s="19" t="str">
        <f>IFERROR(INDEX('Employee Info'!$C$3:$E$200,MATCH(Data6[[#This Row],[Name:]],'Employee Info'!$B$3:$B$200,0),MATCH(Data6[[#This Row],[Hours Type:]],'Employee Info'!$C$2:$E$2,0)),"")</f>
        <v/>
      </c>
      <c r="K54" s="19" t="str">
        <f>IFERROR(INDEX('Employee Info'!$C$3:$J$200,MATCH(Data6[[#This Row],[Name:]],'Employee Info'!$B$3:$B$200,0),MATCH(Data6[[#Headers],[Truck]],'Employee Info'!$C$2:$J$2,0)),"")</f>
        <v/>
      </c>
      <c r="L54" s="19" t="str">
        <f>IFERROR(INDEX('Employee Info'!$C$3:$J$200,MATCH(Data6[[#This Row],[Name:]],'Employee Info'!$B$3:$B$200,0),MATCH(Data6[[#Headers],[Phone]],'Employee Info'!$C$2:$J$2,0)),"")</f>
        <v/>
      </c>
      <c r="M54" s="19" t="str">
        <f>IFERROR(INDEX('Employee Info'!$C$3:$J$200,MATCH(Data6[[#This Row],[Name:]],'Employee Info'!$B$3:$B$200,0),MATCH(Data6[[#Headers],[Tech]],'Employee Info'!$C$2:$J$2,0)),"")</f>
        <v/>
      </c>
      <c r="N54" s="19" t="str">
        <f>IFERROR(INDEX('Employee Info'!$C$3:$J$200,MATCH(Data6[[#This Row],[Name:]],'Employee Info'!$B$3:$B$200,0),MATCH(Data6[[#Headers],[Other]],'Employee Info'!$C$2:$J$2,0)),"")</f>
        <v/>
      </c>
      <c r="O54" s="19">
        <f>IFERROR((Data6[[#This Row],[Hours:]]*SUM(Data6[[#This Row],[Rate]:[Other]])),"")</f>
        <v>0</v>
      </c>
      <c r="P54" s="7" t="str">
        <f>IF(Data6[[#This Row],[WO'#:]]="","Riley #","WO#")</f>
        <v>Riley #</v>
      </c>
      <c r="Q54" s="7">
        <f>IFERROR(WEEKNUM(Data6[[#This Row],[Date:]]),"")</f>
        <v>3</v>
      </c>
      <c r="R54" s="6">
        <f t="shared" si="0"/>
        <v>45305</v>
      </c>
      <c r="S54" s="6">
        <f>Data6[[#This Row],[Week Start]]+7</f>
        <v>45312</v>
      </c>
      <c r="T54" s="7" t="str">
        <f t="shared" si="1"/>
        <v>1/14/2024 - 1/21/2024</v>
      </c>
      <c r="U54" s="7" t="str">
        <f t="shared" si="2"/>
        <v>Time Card</v>
      </c>
      <c r="V54" s="8" t="str">
        <f>RIGHT(TEXT(Data6[[#This Row],[Date:]],"mmddyyyy"),4)</f>
        <v>2024</v>
      </c>
      <c r="W54" s="8" t="str">
        <f>MID(TEXT(Data6[[#This Row],[Date:]],"mmddyyyy"),3,2)</f>
        <v>16</v>
      </c>
      <c r="X54" s="8" t="str">
        <f>LEFT(TEXT(Data6[[#This Row],[Date:]],"mmddyyyy"),2)</f>
        <v>01</v>
      </c>
      <c r="Y54" s="6">
        <f>DATE(Data6[[#This Row],[Year]],Data6[[#This Row],[Month]],Data6[[#This Row],[Day]])</f>
        <v>45307</v>
      </c>
    </row>
    <row r="55" spans="1:25" x14ac:dyDescent="0.3">
      <c r="A55" s="5">
        <v>45310.498970717592</v>
      </c>
      <c r="B55" s="7" t="s">
        <v>66</v>
      </c>
      <c r="C55" s="6" t="s">
        <v>98</v>
      </c>
      <c r="D55" s="7" t="s">
        <v>99</v>
      </c>
      <c r="E55" s="8">
        <v>8</v>
      </c>
      <c r="F55" s="7">
        <v>20028</v>
      </c>
      <c r="G55" s="7" t="s">
        <v>68</v>
      </c>
      <c r="H55" s="7" t="s">
        <v>69</v>
      </c>
      <c r="I55" s="7" t="s">
        <v>44</v>
      </c>
      <c r="J55" s="19" t="str">
        <f>IFERROR(INDEX('Employee Info'!$C$3:$E$200,MATCH(Data6[[#This Row],[Name:]],'Employee Info'!$B$3:$B$200,0),MATCH(Data6[[#This Row],[Hours Type:]],'Employee Info'!$C$2:$E$2,0)),"")</f>
        <v/>
      </c>
      <c r="K55" s="19" t="str">
        <f>IFERROR(INDEX('Employee Info'!$C$3:$J$200,MATCH(Data6[[#This Row],[Name:]],'Employee Info'!$B$3:$B$200,0),MATCH(Data6[[#Headers],[Truck]],'Employee Info'!$C$2:$J$2,0)),"")</f>
        <v/>
      </c>
      <c r="L55" s="19" t="str">
        <f>IFERROR(INDEX('Employee Info'!$C$3:$J$200,MATCH(Data6[[#This Row],[Name:]],'Employee Info'!$B$3:$B$200,0),MATCH(Data6[[#Headers],[Phone]],'Employee Info'!$C$2:$J$2,0)),"")</f>
        <v/>
      </c>
      <c r="M55" s="19" t="str">
        <f>IFERROR(INDEX('Employee Info'!$C$3:$J$200,MATCH(Data6[[#This Row],[Name:]],'Employee Info'!$B$3:$B$200,0),MATCH(Data6[[#Headers],[Tech]],'Employee Info'!$C$2:$J$2,0)),"")</f>
        <v/>
      </c>
      <c r="N55" s="19" t="str">
        <f>IFERROR(INDEX('Employee Info'!$C$3:$J$200,MATCH(Data6[[#This Row],[Name:]],'Employee Info'!$B$3:$B$200,0),MATCH(Data6[[#Headers],[Other]],'Employee Info'!$C$2:$J$2,0)),"")</f>
        <v/>
      </c>
      <c r="O55" s="19">
        <f>IFERROR((Data6[[#This Row],[Hours:]]*SUM(Data6[[#This Row],[Rate]:[Other]])),"")</f>
        <v>0</v>
      </c>
      <c r="P55" s="7" t="str">
        <f>IF(Data6[[#This Row],[WO'#:]]="","Riley #","WO#")</f>
        <v>WO#</v>
      </c>
      <c r="Q55" s="7">
        <f>IFERROR(WEEKNUM(Data6[[#This Row],[Date:]]),"")</f>
        <v>3</v>
      </c>
      <c r="R55" s="6">
        <f t="shared" si="0"/>
        <v>45305</v>
      </c>
      <c r="S55" s="6">
        <f>Data6[[#This Row],[Week Start]]+7</f>
        <v>45312</v>
      </c>
      <c r="T55" s="7" t="str">
        <f t="shared" si="1"/>
        <v>1/14/2024 - 1/21/2024</v>
      </c>
      <c r="U55" s="7" t="str">
        <f t="shared" si="2"/>
        <v>Time Card</v>
      </c>
      <c r="V55" s="8" t="str">
        <f>RIGHT(TEXT(Data6[[#This Row],[Date:]],"mmddyyyy"),4)</f>
        <v>2024</v>
      </c>
      <c r="W55" s="8" t="str">
        <f>MID(TEXT(Data6[[#This Row],[Date:]],"mmddyyyy"),3,2)</f>
        <v>17</v>
      </c>
      <c r="X55" s="8" t="str">
        <f>LEFT(TEXT(Data6[[#This Row],[Date:]],"mmddyyyy"),2)</f>
        <v>01</v>
      </c>
      <c r="Y55" s="6">
        <f>DATE(Data6[[#This Row],[Year]],Data6[[#This Row],[Month]],Data6[[#This Row],[Day]])</f>
        <v>45308</v>
      </c>
    </row>
    <row r="56" spans="1:25" x14ac:dyDescent="0.3">
      <c r="A56" s="5">
        <v>45308.58134733796</v>
      </c>
      <c r="B56" s="7" t="s">
        <v>31</v>
      </c>
      <c r="C56" s="6" t="s">
        <v>98</v>
      </c>
      <c r="D56" s="7" t="s">
        <v>100</v>
      </c>
      <c r="E56" s="8">
        <v>8</v>
      </c>
      <c r="F56" s="7">
        <v>6984733</v>
      </c>
      <c r="G56" s="7" t="s">
        <v>89</v>
      </c>
      <c r="H56" s="7" t="s">
        <v>69</v>
      </c>
      <c r="I56" s="7" t="s">
        <v>44</v>
      </c>
      <c r="J56" s="19" t="str">
        <f>IFERROR(INDEX('Employee Info'!$C$3:$E$200,MATCH(Data6[[#This Row],[Name:]],'Employee Info'!$B$3:$B$200,0),MATCH(Data6[[#This Row],[Hours Type:]],'Employee Info'!$C$2:$E$2,0)),"")</f>
        <v/>
      </c>
      <c r="K56" s="19" t="str">
        <f>IFERROR(INDEX('Employee Info'!$C$3:$J$200,MATCH(Data6[[#This Row],[Name:]],'Employee Info'!$B$3:$B$200,0),MATCH(Data6[[#Headers],[Truck]],'Employee Info'!$C$2:$J$2,0)),"")</f>
        <v/>
      </c>
      <c r="L56" s="19" t="str">
        <f>IFERROR(INDEX('Employee Info'!$C$3:$J$200,MATCH(Data6[[#This Row],[Name:]],'Employee Info'!$B$3:$B$200,0),MATCH(Data6[[#Headers],[Phone]],'Employee Info'!$C$2:$J$2,0)),"")</f>
        <v/>
      </c>
      <c r="M56" s="19" t="str">
        <f>IFERROR(INDEX('Employee Info'!$C$3:$J$200,MATCH(Data6[[#This Row],[Name:]],'Employee Info'!$B$3:$B$200,0),MATCH(Data6[[#Headers],[Tech]],'Employee Info'!$C$2:$J$2,0)),"")</f>
        <v/>
      </c>
      <c r="N56" s="19" t="str">
        <f>IFERROR(INDEX('Employee Info'!$C$3:$J$200,MATCH(Data6[[#This Row],[Name:]],'Employee Info'!$B$3:$B$200,0),MATCH(Data6[[#Headers],[Other]],'Employee Info'!$C$2:$J$2,0)),"")</f>
        <v/>
      </c>
      <c r="O56" s="19">
        <f>IFERROR((Data6[[#This Row],[Hours:]]*SUM(Data6[[#This Row],[Rate]:[Other]])),"")</f>
        <v>0</v>
      </c>
      <c r="P56" s="7" t="str">
        <f>IF(Data6[[#This Row],[WO'#:]]="","Riley #","WO#")</f>
        <v>WO#</v>
      </c>
      <c r="Q56" s="7">
        <f>IFERROR(WEEKNUM(Data6[[#This Row],[Date:]]),"")</f>
        <v>3</v>
      </c>
      <c r="R56" s="6">
        <f t="shared" si="0"/>
        <v>45305</v>
      </c>
      <c r="S56" s="6">
        <f>Data6[[#This Row],[Week Start]]+7</f>
        <v>45312</v>
      </c>
      <c r="T56" s="7" t="str">
        <f t="shared" si="1"/>
        <v>1/14/2024 - 1/21/2024</v>
      </c>
      <c r="U56" s="7" t="str">
        <f t="shared" si="2"/>
        <v>Time Card</v>
      </c>
      <c r="V56" s="8" t="str">
        <f>RIGHT(TEXT(Data6[[#This Row],[Date:]],"mmddyyyy"),4)</f>
        <v>2024</v>
      </c>
      <c r="W56" s="8" t="str">
        <f>MID(TEXT(Data6[[#This Row],[Date:]],"mmddyyyy"),3,2)</f>
        <v>17</v>
      </c>
      <c r="X56" s="8" t="str">
        <f>LEFT(TEXT(Data6[[#This Row],[Date:]],"mmddyyyy"),2)</f>
        <v>01</v>
      </c>
      <c r="Y56" s="6">
        <f>DATE(Data6[[#This Row],[Year]],Data6[[#This Row],[Month]],Data6[[#This Row],[Day]])</f>
        <v>45308</v>
      </c>
    </row>
    <row r="57" spans="1:25" x14ac:dyDescent="0.3">
      <c r="A57" s="5">
        <v>45309.251657407411</v>
      </c>
      <c r="B57" s="7" t="s">
        <v>35</v>
      </c>
      <c r="C57" s="6" t="s">
        <v>98</v>
      </c>
      <c r="D57" s="7" t="s">
        <v>100</v>
      </c>
      <c r="E57" s="8">
        <v>8</v>
      </c>
      <c r="F57" s="7">
        <v>6984733</v>
      </c>
      <c r="G57" s="7" t="s">
        <v>89</v>
      </c>
      <c r="H57" s="7" t="s">
        <v>69</v>
      </c>
      <c r="I57" s="7" t="s">
        <v>44</v>
      </c>
      <c r="J57" s="19" t="str">
        <f>IFERROR(INDEX('Employee Info'!$C$3:$E$200,MATCH(Data6[[#This Row],[Name:]],'Employee Info'!$B$3:$B$200,0),MATCH(Data6[[#This Row],[Hours Type:]],'Employee Info'!$C$2:$E$2,0)),"")</f>
        <v/>
      </c>
      <c r="K57" s="19" t="str">
        <f>IFERROR(INDEX('Employee Info'!$C$3:$J$200,MATCH(Data6[[#This Row],[Name:]],'Employee Info'!$B$3:$B$200,0),MATCH(Data6[[#Headers],[Truck]],'Employee Info'!$C$2:$J$2,0)),"")</f>
        <v/>
      </c>
      <c r="L57" s="19" t="str">
        <f>IFERROR(INDEX('Employee Info'!$C$3:$J$200,MATCH(Data6[[#This Row],[Name:]],'Employee Info'!$B$3:$B$200,0),MATCH(Data6[[#Headers],[Phone]],'Employee Info'!$C$2:$J$2,0)),"")</f>
        <v/>
      </c>
      <c r="M57" s="19" t="str">
        <f>IFERROR(INDEX('Employee Info'!$C$3:$J$200,MATCH(Data6[[#This Row],[Name:]],'Employee Info'!$B$3:$B$200,0),MATCH(Data6[[#Headers],[Tech]],'Employee Info'!$C$2:$J$2,0)),"")</f>
        <v/>
      </c>
      <c r="N57" s="19" t="str">
        <f>IFERROR(INDEX('Employee Info'!$C$3:$J$200,MATCH(Data6[[#This Row],[Name:]],'Employee Info'!$B$3:$B$200,0),MATCH(Data6[[#Headers],[Other]],'Employee Info'!$C$2:$J$2,0)),"")</f>
        <v/>
      </c>
      <c r="O57" s="19">
        <f>IFERROR((Data6[[#This Row],[Hours:]]*SUM(Data6[[#This Row],[Rate]:[Other]])),"")</f>
        <v>0</v>
      </c>
      <c r="P57" s="7" t="str">
        <f>IF(Data6[[#This Row],[WO'#:]]="","Riley #","WO#")</f>
        <v>WO#</v>
      </c>
      <c r="Q57" s="7">
        <f>IFERROR(WEEKNUM(Data6[[#This Row],[Date:]]),"")</f>
        <v>3</v>
      </c>
      <c r="R57" s="6">
        <f t="shared" si="0"/>
        <v>45305</v>
      </c>
      <c r="S57" s="6">
        <f>Data6[[#This Row],[Week Start]]+7</f>
        <v>45312</v>
      </c>
      <c r="T57" s="7" t="str">
        <f t="shared" si="1"/>
        <v>1/14/2024 - 1/21/2024</v>
      </c>
      <c r="U57" s="7" t="str">
        <f t="shared" si="2"/>
        <v>Time Card</v>
      </c>
      <c r="V57" s="8" t="str">
        <f>RIGHT(TEXT(Data6[[#This Row],[Date:]],"mmddyyyy"),4)</f>
        <v>2024</v>
      </c>
      <c r="W57" s="8" t="str">
        <f>MID(TEXT(Data6[[#This Row],[Date:]],"mmddyyyy"),3,2)</f>
        <v>17</v>
      </c>
      <c r="X57" s="8" t="str">
        <f>LEFT(TEXT(Data6[[#This Row],[Date:]],"mmddyyyy"),2)</f>
        <v>01</v>
      </c>
      <c r="Y57" s="6">
        <f>DATE(Data6[[#This Row],[Year]],Data6[[#This Row],[Month]],Data6[[#This Row],[Day]])</f>
        <v>45308</v>
      </c>
    </row>
    <row r="58" spans="1:25" x14ac:dyDescent="0.3">
      <c r="A58" s="5">
        <v>45358.313013078703</v>
      </c>
      <c r="B58" s="7" t="s">
        <v>76</v>
      </c>
      <c r="C58" s="6" t="s">
        <v>98</v>
      </c>
      <c r="D58" s="7" t="s">
        <v>77</v>
      </c>
      <c r="E58" s="8">
        <v>2</v>
      </c>
      <c r="F58" s="7">
        <v>6984733</v>
      </c>
      <c r="G58" s="7" t="s">
        <v>68</v>
      </c>
      <c r="H58" s="7" t="s">
        <v>69</v>
      </c>
      <c r="I58" s="7" t="s">
        <v>44</v>
      </c>
      <c r="J58" s="19" t="str">
        <f>IFERROR(INDEX('Employee Info'!$C$3:$E$200,MATCH(Data6[[#This Row],[Name:]],'Employee Info'!$B$3:$B$200,0),MATCH(Data6[[#This Row],[Hours Type:]],'Employee Info'!$C$2:$E$2,0)),"")</f>
        <v/>
      </c>
      <c r="K58" s="19" t="str">
        <f>IFERROR(INDEX('Employee Info'!$C$3:$J$200,MATCH(Data6[[#This Row],[Name:]],'Employee Info'!$B$3:$B$200,0),MATCH(Data6[[#Headers],[Truck]],'Employee Info'!$C$2:$J$2,0)),"")</f>
        <v/>
      </c>
      <c r="L58" s="19" t="str">
        <f>IFERROR(INDEX('Employee Info'!$C$3:$J$200,MATCH(Data6[[#This Row],[Name:]],'Employee Info'!$B$3:$B$200,0),MATCH(Data6[[#Headers],[Phone]],'Employee Info'!$C$2:$J$2,0)),"")</f>
        <v/>
      </c>
      <c r="M58" s="19" t="str">
        <f>IFERROR(INDEX('Employee Info'!$C$3:$J$200,MATCH(Data6[[#This Row],[Name:]],'Employee Info'!$B$3:$B$200,0),MATCH(Data6[[#Headers],[Tech]],'Employee Info'!$C$2:$J$2,0)),"")</f>
        <v/>
      </c>
      <c r="N58" s="19" t="str">
        <f>IFERROR(INDEX('Employee Info'!$C$3:$J$200,MATCH(Data6[[#This Row],[Name:]],'Employee Info'!$B$3:$B$200,0),MATCH(Data6[[#Headers],[Other]],'Employee Info'!$C$2:$J$2,0)),"")</f>
        <v/>
      </c>
      <c r="O58" s="19">
        <f>IFERROR((Data6[[#This Row],[Hours:]]*SUM(Data6[[#This Row],[Rate]:[Other]])),"")</f>
        <v>0</v>
      </c>
      <c r="P58" s="7" t="str">
        <f>IF(Data6[[#This Row],[WO'#:]]="","Riley #","WO#")</f>
        <v>WO#</v>
      </c>
      <c r="Q58" s="7">
        <f>IFERROR(WEEKNUM(Data6[[#This Row],[Date:]]),"")</f>
        <v>3</v>
      </c>
      <c r="R58" s="6">
        <f t="shared" si="0"/>
        <v>45305</v>
      </c>
      <c r="S58" s="6">
        <f>Data6[[#This Row],[Week Start]]+7</f>
        <v>45312</v>
      </c>
      <c r="T58" s="7" t="str">
        <f t="shared" si="1"/>
        <v>1/14/2024 - 1/21/2024</v>
      </c>
      <c r="U58" s="7" t="str">
        <f t="shared" si="2"/>
        <v>Time Card</v>
      </c>
      <c r="V58" s="8" t="str">
        <f>RIGHT(TEXT(Data6[[#This Row],[Date:]],"mmddyyyy"),4)</f>
        <v>2024</v>
      </c>
      <c r="W58" s="8" t="str">
        <f>MID(TEXT(Data6[[#This Row],[Date:]],"mmddyyyy"),3,2)</f>
        <v>17</v>
      </c>
      <c r="X58" s="8" t="str">
        <f>LEFT(TEXT(Data6[[#This Row],[Date:]],"mmddyyyy"),2)</f>
        <v>01</v>
      </c>
      <c r="Y58" s="6">
        <f>DATE(Data6[[#This Row],[Year]],Data6[[#This Row],[Month]],Data6[[#This Row],[Day]])</f>
        <v>45308</v>
      </c>
    </row>
    <row r="59" spans="1:25" x14ac:dyDescent="0.3">
      <c r="A59" s="5">
        <v>45309.578213425928</v>
      </c>
      <c r="B59" s="7" t="s">
        <v>31</v>
      </c>
      <c r="C59" s="6" t="s">
        <v>101</v>
      </c>
      <c r="D59" s="7" t="s">
        <v>100</v>
      </c>
      <c r="E59" s="8">
        <v>7</v>
      </c>
      <c r="F59" s="7">
        <v>6984733</v>
      </c>
      <c r="G59" s="7" t="s">
        <v>89</v>
      </c>
      <c r="H59" s="7" t="s">
        <v>69</v>
      </c>
      <c r="I59" s="7" t="s">
        <v>44</v>
      </c>
      <c r="J59" s="19" t="str">
        <f>IFERROR(INDEX('Employee Info'!$C$3:$E$200,MATCH(Data6[[#This Row],[Name:]],'Employee Info'!$B$3:$B$200,0),MATCH(Data6[[#This Row],[Hours Type:]],'Employee Info'!$C$2:$E$2,0)),"")</f>
        <v/>
      </c>
      <c r="K59" s="19" t="str">
        <f>IFERROR(INDEX('Employee Info'!$C$3:$J$200,MATCH(Data6[[#This Row],[Name:]],'Employee Info'!$B$3:$B$200,0),MATCH(Data6[[#Headers],[Truck]],'Employee Info'!$C$2:$J$2,0)),"")</f>
        <v/>
      </c>
      <c r="L59" s="19" t="str">
        <f>IFERROR(INDEX('Employee Info'!$C$3:$J$200,MATCH(Data6[[#This Row],[Name:]],'Employee Info'!$B$3:$B$200,0),MATCH(Data6[[#Headers],[Phone]],'Employee Info'!$C$2:$J$2,0)),"")</f>
        <v/>
      </c>
      <c r="M59" s="19" t="str">
        <f>IFERROR(INDEX('Employee Info'!$C$3:$J$200,MATCH(Data6[[#This Row],[Name:]],'Employee Info'!$B$3:$B$200,0),MATCH(Data6[[#Headers],[Tech]],'Employee Info'!$C$2:$J$2,0)),"")</f>
        <v/>
      </c>
      <c r="N59" s="19" t="str">
        <f>IFERROR(INDEX('Employee Info'!$C$3:$J$200,MATCH(Data6[[#This Row],[Name:]],'Employee Info'!$B$3:$B$200,0),MATCH(Data6[[#Headers],[Other]],'Employee Info'!$C$2:$J$2,0)),"")</f>
        <v/>
      </c>
      <c r="O59" s="19">
        <f>IFERROR((Data6[[#This Row],[Hours:]]*SUM(Data6[[#This Row],[Rate]:[Other]])),"")</f>
        <v>0</v>
      </c>
      <c r="P59" s="7" t="str">
        <f>IF(Data6[[#This Row],[WO'#:]]="","Riley #","WO#")</f>
        <v>WO#</v>
      </c>
      <c r="Q59" s="7">
        <f>IFERROR(WEEKNUM(Data6[[#This Row],[Date:]]),"")</f>
        <v>3</v>
      </c>
      <c r="R59" s="6">
        <f t="shared" si="0"/>
        <v>45305</v>
      </c>
      <c r="S59" s="6">
        <f>Data6[[#This Row],[Week Start]]+7</f>
        <v>45312</v>
      </c>
      <c r="T59" s="7" t="str">
        <f t="shared" si="1"/>
        <v>1/14/2024 - 1/21/2024</v>
      </c>
      <c r="U59" s="7" t="str">
        <f t="shared" si="2"/>
        <v>Time Card</v>
      </c>
      <c r="V59" s="8" t="str">
        <f>RIGHT(TEXT(Data6[[#This Row],[Date:]],"mmddyyyy"),4)</f>
        <v>2024</v>
      </c>
      <c r="W59" s="8" t="str">
        <f>MID(TEXT(Data6[[#This Row],[Date:]],"mmddyyyy"),3,2)</f>
        <v>18</v>
      </c>
      <c r="X59" s="8" t="str">
        <f>LEFT(TEXT(Data6[[#This Row],[Date:]],"mmddyyyy"),2)</f>
        <v>01</v>
      </c>
      <c r="Y59" s="6">
        <f>DATE(Data6[[#This Row],[Year]],Data6[[#This Row],[Month]],Data6[[#This Row],[Day]])</f>
        <v>45309</v>
      </c>
    </row>
    <row r="60" spans="1:25" x14ac:dyDescent="0.3">
      <c r="A60" s="5">
        <v>45309.581110648149</v>
      </c>
      <c r="B60" s="7" t="s">
        <v>35</v>
      </c>
      <c r="C60" s="6" t="s">
        <v>101</v>
      </c>
      <c r="D60" s="7" t="s">
        <v>102</v>
      </c>
      <c r="E60" s="8">
        <v>8</v>
      </c>
      <c r="F60" s="7">
        <v>6984733</v>
      </c>
      <c r="G60" s="7" t="s">
        <v>89</v>
      </c>
      <c r="H60" s="7" t="s">
        <v>69</v>
      </c>
      <c r="I60" s="7" t="s">
        <v>44</v>
      </c>
      <c r="J60" s="19" t="str">
        <f>IFERROR(INDEX('Employee Info'!$C$3:$E$200,MATCH(Data6[[#This Row],[Name:]],'Employee Info'!$B$3:$B$200,0),MATCH(Data6[[#This Row],[Hours Type:]],'Employee Info'!$C$2:$E$2,0)),"")</f>
        <v/>
      </c>
      <c r="K60" s="19" t="str">
        <f>IFERROR(INDEX('Employee Info'!$C$3:$J$200,MATCH(Data6[[#This Row],[Name:]],'Employee Info'!$B$3:$B$200,0),MATCH(Data6[[#Headers],[Truck]],'Employee Info'!$C$2:$J$2,0)),"")</f>
        <v/>
      </c>
      <c r="L60" s="19" t="str">
        <f>IFERROR(INDEX('Employee Info'!$C$3:$J$200,MATCH(Data6[[#This Row],[Name:]],'Employee Info'!$B$3:$B$200,0),MATCH(Data6[[#Headers],[Phone]],'Employee Info'!$C$2:$J$2,0)),"")</f>
        <v/>
      </c>
      <c r="M60" s="19" t="str">
        <f>IFERROR(INDEX('Employee Info'!$C$3:$J$200,MATCH(Data6[[#This Row],[Name:]],'Employee Info'!$B$3:$B$200,0),MATCH(Data6[[#Headers],[Tech]],'Employee Info'!$C$2:$J$2,0)),"")</f>
        <v/>
      </c>
      <c r="N60" s="19" t="str">
        <f>IFERROR(INDEX('Employee Info'!$C$3:$J$200,MATCH(Data6[[#This Row],[Name:]],'Employee Info'!$B$3:$B$200,0),MATCH(Data6[[#Headers],[Other]],'Employee Info'!$C$2:$J$2,0)),"")</f>
        <v/>
      </c>
      <c r="O60" s="19">
        <f>IFERROR((Data6[[#This Row],[Hours:]]*SUM(Data6[[#This Row],[Rate]:[Other]])),"")</f>
        <v>0</v>
      </c>
      <c r="P60" s="7" t="str">
        <f>IF(Data6[[#This Row],[WO'#:]]="","Riley #","WO#")</f>
        <v>WO#</v>
      </c>
      <c r="Q60" s="7">
        <f>IFERROR(WEEKNUM(Data6[[#This Row],[Date:]]),"")</f>
        <v>3</v>
      </c>
      <c r="R60" s="6">
        <f t="shared" si="0"/>
        <v>45305</v>
      </c>
      <c r="S60" s="6">
        <f>Data6[[#This Row],[Week Start]]+7</f>
        <v>45312</v>
      </c>
      <c r="T60" s="7" t="str">
        <f t="shared" si="1"/>
        <v>1/14/2024 - 1/21/2024</v>
      </c>
      <c r="U60" s="7" t="str">
        <f t="shared" si="2"/>
        <v>Time Card</v>
      </c>
      <c r="V60" s="8" t="str">
        <f>RIGHT(TEXT(Data6[[#This Row],[Date:]],"mmddyyyy"),4)</f>
        <v>2024</v>
      </c>
      <c r="W60" s="8" t="str">
        <f>MID(TEXT(Data6[[#This Row],[Date:]],"mmddyyyy"),3,2)</f>
        <v>18</v>
      </c>
      <c r="X60" s="8" t="str">
        <f>LEFT(TEXT(Data6[[#This Row],[Date:]],"mmddyyyy"),2)</f>
        <v>01</v>
      </c>
      <c r="Y60" s="6">
        <f>DATE(Data6[[#This Row],[Year]],Data6[[#This Row],[Month]],Data6[[#This Row],[Day]])</f>
        <v>45309</v>
      </c>
    </row>
    <row r="61" spans="1:25" x14ac:dyDescent="0.3">
      <c r="A61" s="5">
        <v>45310.495078587963</v>
      </c>
      <c r="B61" s="7" t="s">
        <v>66</v>
      </c>
      <c r="C61" s="6" t="s">
        <v>101</v>
      </c>
      <c r="D61" s="7" t="s">
        <v>103</v>
      </c>
      <c r="E61" s="8">
        <v>4</v>
      </c>
      <c r="F61" s="7">
        <v>6984733</v>
      </c>
      <c r="G61" s="7" t="s">
        <v>89</v>
      </c>
      <c r="H61" s="7" t="s">
        <v>69</v>
      </c>
      <c r="I61" s="7" t="s">
        <v>44</v>
      </c>
      <c r="J61" s="19" t="str">
        <f>IFERROR(INDEX('Employee Info'!$C$3:$E$200,MATCH(Data6[[#This Row],[Name:]],'Employee Info'!$B$3:$B$200,0),MATCH(Data6[[#This Row],[Hours Type:]],'Employee Info'!$C$2:$E$2,0)),"")</f>
        <v/>
      </c>
      <c r="K61" s="19" t="str">
        <f>IFERROR(INDEX('Employee Info'!$C$3:$J$200,MATCH(Data6[[#This Row],[Name:]],'Employee Info'!$B$3:$B$200,0),MATCH(Data6[[#Headers],[Truck]],'Employee Info'!$C$2:$J$2,0)),"")</f>
        <v/>
      </c>
      <c r="L61" s="19" t="str">
        <f>IFERROR(INDEX('Employee Info'!$C$3:$J$200,MATCH(Data6[[#This Row],[Name:]],'Employee Info'!$B$3:$B$200,0),MATCH(Data6[[#Headers],[Phone]],'Employee Info'!$C$2:$J$2,0)),"")</f>
        <v/>
      </c>
      <c r="M61" s="19" t="str">
        <f>IFERROR(INDEX('Employee Info'!$C$3:$J$200,MATCH(Data6[[#This Row],[Name:]],'Employee Info'!$B$3:$B$200,0),MATCH(Data6[[#Headers],[Tech]],'Employee Info'!$C$2:$J$2,0)),"")</f>
        <v/>
      </c>
      <c r="N61" s="19" t="str">
        <f>IFERROR(INDEX('Employee Info'!$C$3:$J$200,MATCH(Data6[[#This Row],[Name:]],'Employee Info'!$B$3:$B$200,0),MATCH(Data6[[#Headers],[Other]],'Employee Info'!$C$2:$J$2,0)),"")</f>
        <v/>
      </c>
      <c r="O61" s="19">
        <f>IFERROR((Data6[[#This Row],[Hours:]]*SUM(Data6[[#This Row],[Rate]:[Other]])),"")</f>
        <v>0</v>
      </c>
      <c r="P61" s="7" t="str">
        <f>IF(Data6[[#This Row],[WO'#:]]="","Riley #","WO#")</f>
        <v>WO#</v>
      </c>
      <c r="Q61" s="7">
        <f>IFERROR(WEEKNUM(Data6[[#This Row],[Date:]]),"")</f>
        <v>3</v>
      </c>
      <c r="R61" s="6">
        <f t="shared" si="0"/>
        <v>45305</v>
      </c>
      <c r="S61" s="6">
        <f>Data6[[#This Row],[Week Start]]+7</f>
        <v>45312</v>
      </c>
      <c r="T61" s="7" t="str">
        <f t="shared" si="1"/>
        <v>1/14/2024 - 1/21/2024</v>
      </c>
      <c r="U61" s="7" t="str">
        <f t="shared" si="2"/>
        <v>Time Card</v>
      </c>
      <c r="V61" s="8" t="str">
        <f>RIGHT(TEXT(Data6[[#This Row],[Date:]],"mmddyyyy"),4)</f>
        <v>2024</v>
      </c>
      <c r="W61" s="8" t="str">
        <f>MID(TEXT(Data6[[#This Row],[Date:]],"mmddyyyy"),3,2)</f>
        <v>18</v>
      </c>
      <c r="X61" s="8" t="str">
        <f>LEFT(TEXT(Data6[[#This Row],[Date:]],"mmddyyyy"),2)</f>
        <v>01</v>
      </c>
      <c r="Y61" s="6">
        <f>DATE(Data6[[#This Row],[Year]],Data6[[#This Row],[Month]],Data6[[#This Row],[Day]])</f>
        <v>45309</v>
      </c>
    </row>
    <row r="62" spans="1:25" x14ac:dyDescent="0.3">
      <c r="A62" s="5">
        <v>45310.495281828706</v>
      </c>
      <c r="B62" s="7" t="s">
        <v>66</v>
      </c>
      <c r="C62" s="6" t="s">
        <v>101</v>
      </c>
      <c r="D62" s="7" t="s">
        <v>104</v>
      </c>
      <c r="E62" s="8">
        <v>3</v>
      </c>
      <c r="F62" s="7">
        <v>6984733</v>
      </c>
      <c r="G62" s="7" t="s">
        <v>89</v>
      </c>
      <c r="H62" s="7" t="s">
        <v>69</v>
      </c>
      <c r="I62" s="7" t="s">
        <v>44</v>
      </c>
      <c r="J62" s="19" t="str">
        <f>IFERROR(INDEX('Employee Info'!$C$3:$E$200,MATCH(Data6[[#This Row],[Name:]],'Employee Info'!$B$3:$B$200,0),MATCH(Data6[[#This Row],[Hours Type:]],'Employee Info'!$C$2:$E$2,0)),"")</f>
        <v/>
      </c>
      <c r="K62" s="19" t="str">
        <f>IFERROR(INDEX('Employee Info'!$C$3:$J$200,MATCH(Data6[[#This Row],[Name:]],'Employee Info'!$B$3:$B$200,0),MATCH(Data6[[#Headers],[Truck]],'Employee Info'!$C$2:$J$2,0)),"")</f>
        <v/>
      </c>
      <c r="L62" s="19" t="str">
        <f>IFERROR(INDEX('Employee Info'!$C$3:$J$200,MATCH(Data6[[#This Row],[Name:]],'Employee Info'!$B$3:$B$200,0),MATCH(Data6[[#Headers],[Phone]],'Employee Info'!$C$2:$J$2,0)),"")</f>
        <v/>
      </c>
      <c r="M62" s="19" t="str">
        <f>IFERROR(INDEX('Employee Info'!$C$3:$J$200,MATCH(Data6[[#This Row],[Name:]],'Employee Info'!$B$3:$B$200,0),MATCH(Data6[[#Headers],[Tech]],'Employee Info'!$C$2:$J$2,0)),"")</f>
        <v/>
      </c>
      <c r="N62" s="19" t="str">
        <f>IFERROR(INDEX('Employee Info'!$C$3:$J$200,MATCH(Data6[[#This Row],[Name:]],'Employee Info'!$B$3:$B$200,0),MATCH(Data6[[#Headers],[Other]],'Employee Info'!$C$2:$J$2,0)),"")</f>
        <v/>
      </c>
      <c r="O62" s="19">
        <f>IFERROR((Data6[[#This Row],[Hours:]]*SUM(Data6[[#This Row],[Rate]:[Other]])),"")</f>
        <v>0</v>
      </c>
      <c r="P62" s="7" t="str">
        <f>IF(Data6[[#This Row],[WO'#:]]="","Riley #","WO#")</f>
        <v>WO#</v>
      </c>
      <c r="Q62" s="7">
        <f>IFERROR(WEEKNUM(Data6[[#This Row],[Date:]]),"")</f>
        <v>3</v>
      </c>
      <c r="R62" s="6">
        <f t="shared" si="0"/>
        <v>45305</v>
      </c>
      <c r="S62" s="6">
        <f>Data6[[#This Row],[Week Start]]+7</f>
        <v>45312</v>
      </c>
      <c r="T62" s="7" t="str">
        <f t="shared" si="1"/>
        <v>1/14/2024 - 1/21/2024</v>
      </c>
      <c r="U62" s="7" t="str">
        <f t="shared" si="2"/>
        <v>Time Card</v>
      </c>
      <c r="V62" s="8" t="str">
        <f>RIGHT(TEXT(Data6[[#This Row],[Date:]],"mmddyyyy"),4)</f>
        <v>2024</v>
      </c>
      <c r="W62" s="8" t="str">
        <f>MID(TEXT(Data6[[#This Row],[Date:]],"mmddyyyy"),3,2)</f>
        <v>18</v>
      </c>
      <c r="X62" s="8" t="str">
        <f>LEFT(TEXT(Data6[[#This Row],[Date:]],"mmddyyyy"),2)</f>
        <v>01</v>
      </c>
      <c r="Y62" s="6">
        <f>DATE(Data6[[#This Row],[Year]],Data6[[#This Row],[Month]],Data6[[#This Row],[Day]])</f>
        <v>45309</v>
      </c>
    </row>
    <row r="63" spans="1:25" x14ac:dyDescent="0.3">
      <c r="A63" s="5">
        <v>45358.313151967595</v>
      </c>
      <c r="B63" s="7" t="s">
        <v>76</v>
      </c>
      <c r="C63" s="6" t="s">
        <v>101</v>
      </c>
      <c r="D63" s="7" t="s">
        <v>77</v>
      </c>
      <c r="E63" s="8">
        <v>1</v>
      </c>
      <c r="F63" s="7">
        <v>6984733</v>
      </c>
      <c r="G63" s="7" t="s">
        <v>68</v>
      </c>
      <c r="H63" s="7" t="s">
        <v>69</v>
      </c>
      <c r="I63" s="7" t="s">
        <v>44</v>
      </c>
      <c r="J63" s="19" t="str">
        <f>IFERROR(INDEX('Employee Info'!$C$3:$E$200,MATCH(Data6[[#This Row],[Name:]],'Employee Info'!$B$3:$B$200,0),MATCH(Data6[[#This Row],[Hours Type:]],'Employee Info'!$C$2:$E$2,0)),"")</f>
        <v/>
      </c>
      <c r="K63" s="19" t="str">
        <f>IFERROR(INDEX('Employee Info'!$C$3:$J$200,MATCH(Data6[[#This Row],[Name:]],'Employee Info'!$B$3:$B$200,0),MATCH(Data6[[#Headers],[Truck]],'Employee Info'!$C$2:$J$2,0)),"")</f>
        <v/>
      </c>
      <c r="L63" s="19" t="str">
        <f>IFERROR(INDEX('Employee Info'!$C$3:$J$200,MATCH(Data6[[#This Row],[Name:]],'Employee Info'!$B$3:$B$200,0),MATCH(Data6[[#Headers],[Phone]],'Employee Info'!$C$2:$J$2,0)),"")</f>
        <v/>
      </c>
      <c r="M63" s="19" t="str">
        <f>IFERROR(INDEX('Employee Info'!$C$3:$J$200,MATCH(Data6[[#This Row],[Name:]],'Employee Info'!$B$3:$B$200,0),MATCH(Data6[[#Headers],[Tech]],'Employee Info'!$C$2:$J$2,0)),"")</f>
        <v/>
      </c>
      <c r="N63" s="19" t="str">
        <f>IFERROR(INDEX('Employee Info'!$C$3:$J$200,MATCH(Data6[[#This Row],[Name:]],'Employee Info'!$B$3:$B$200,0),MATCH(Data6[[#Headers],[Other]],'Employee Info'!$C$2:$J$2,0)),"")</f>
        <v/>
      </c>
      <c r="O63" s="19">
        <f>IFERROR((Data6[[#This Row],[Hours:]]*SUM(Data6[[#This Row],[Rate]:[Other]])),"")</f>
        <v>0</v>
      </c>
      <c r="P63" s="7" t="str">
        <f>IF(Data6[[#This Row],[WO'#:]]="","Riley #","WO#")</f>
        <v>WO#</v>
      </c>
      <c r="Q63" s="7">
        <f>IFERROR(WEEKNUM(Data6[[#This Row],[Date:]]),"")</f>
        <v>3</v>
      </c>
      <c r="R63" s="6">
        <f t="shared" si="0"/>
        <v>45305</v>
      </c>
      <c r="S63" s="6">
        <f>Data6[[#This Row],[Week Start]]+7</f>
        <v>45312</v>
      </c>
      <c r="T63" s="7" t="str">
        <f t="shared" si="1"/>
        <v>1/14/2024 - 1/21/2024</v>
      </c>
      <c r="U63" s="7" t="str">
        <f t="shared" si="2"/>
        <v>Time Card</v>
      </c>
      <c r="V63" s="8" t="str">
        <f>RIGHT(TEXT(Data6[[#This Row],[Date:]],"mmddyyyy"),4)</f>
        <v>2024</v>
      </c>
      <c r="W63" s="8" t="str">
        <f>MID(TEXT(Data6[[#This Row],[Date:]],"mmddyyyy"),3,2)</f>
        <v>18</v>
      </c>
      <c r="X63" s="8" t="str">
        <f>LEFT(TEXT(Data6[[#This Row],[Date:]],"mmddyyyy"),2)</f>
        <v>01</v>
      </c>
      <c r="Y63" s="6">
        <f>DATE(Data6[[#This Row],[Year]],Data6[[#This Row],[Month]],Data6[[#This Row],[Day]])</f>
        <v>45309</v>
      </c>
    </row>
    <row r="64" spans="1:25" x14ac:dyDescent="0.3">
      <c r="A64" s="5">
        <v>45309.579318518518</v>
      </c>
      <c r="B64" s="7" t="s">
        <v>31</v>
      </c>
      <c r="C64" s="6" t="s">
        <v>101</v>
      </c>
      <c r="D64" s="7" t="s">
        <v>105</v>
      </c>
      <c r="E64" s="8">
        <v>1</v>
      </c>
      <c r="F64" s="7" t="s">
        <v>68</v>
      </c>
      <c r="G64" s="7" t="s">
        <v>68</v>
      </c>
      <c r="H64" s="7" t="s">
        <v>80</v>
      </c>
      <c r="I64" s="7" t="s">
        <v>44</v>
      </c>
      <c r="J64" s="19" t="str">
        <f>IFERROR(INDEX('Employee Info'!$C$3:$E$200,MATCH(Data6[[#This Row],[Name:]],'Employee Info'!$B$3:$B$200,0),MATCH(Data6[[#This Row],[Hours Type:]],'Employee Info'!$C$2:$E$2,0)),"")</f>
        <v/>
      </c>
      <c r="K64" s="19" t="str">
        <f>IFERROR(INDEX('Employee Info'!$C$3:$J$200,MATCH(Data6[[#This Row],[Name:]],'Employee Info'!$B$3:$B$200,0),MATCH(Data6[[#Headers],[Truck]],'Employee Info'!$C$2:$J$2,0)),"")</f>
        <v/>
      </c>
      <c r="L64" s="19" t="str">
        <f>IFERROR(INDEX('Employee Info'!$C$3:$J$200,MATCH(Data6[[#This Row],[Name:]],'Employee Info'!$B$3:$B$200,0),MATCH(Data6[[#Headers],[Phone]],'Employee Info'!$C$2:$J$2,0)),"")</f>
        <v/>
      </c>
      <c r="M64" s="19" t="str">
        <f>IFERROR(INDEX('Employee Info'!$C$3:$J$200,MATCH(Data6[[#This Row],[Name:]],'Employee Info'!$B$3:$B$200,0),MATCH(Data6[[#Headers],[Tech]],'Employee Info'!$C$2:$J$2,0)),"")</f>
        <v/>
      </c>
      <c r="N64" s="19" t="str">
        <f>IFERROR(INDEX('Employee Info'!$C$3:$J$200,MATCH(Data6[[#This Row],[Name:]],'Employee Info'!$B$3:$B$200,0),MATCH(Data6[[#Headers],[Other]],'Employee Info'!$C$2:$J$2,0)),"")</f>
        <v/>
      </c>
      <c r="O64" s="19">
        <f>IFERROR((Data6[[#This Row],[Hours:]]*SUM(Data6[[#This Row],[Rate]:[Other]])),"")</f>
        <v>0</v>
      </c>
      <c r="P64" s="7" t="str">
        <f>IF(Data6[[#This Row],[WO'#:]]="","Riley #","WO#")</f>
        <v>Riley #</v>
      </c>
      <c r="Q64" s="7">
        <f>IFERROR(WEEKNUM(Data6[[#This Row],[Date:]]),"")</f>
        <v>3</v>
      </c>
      <c r="R64" s="6">
        <f t="shared" si="0"/>
        <v>45305</v>
      </c>
      <c r="S64" s="6">
        <f>Data6[[#This Row],[Week Start]]+7</f>
        <v>45312</v>
      </c>
      <c r="T64" s="7" t="str">
        <f t="shared" si="1"/>
        <v>1/14/2024 - 1/21/2024</v>
      </c>
      <c r="U64" s="7" t="str">
        <f t="shared" si="2"/>
        <v>Time Card</v>
      </c>
      <c r="V64" s="8" t="str">
        <f>RIGHT(TEXT(Data6[[#This Row],[Date:]],"mmddyyyy"),4)</f>
        <v>2024</v>
      </c>
      <c r="W64" s="8" t="str">
        <f>MID(TEXT(Data6[[#This Row],[Date:]],"mmddyyyy"),3,2)</f>
        <v>18</v>
      </c>
      <c r="X64" s="8" t="str">
        <f>LEFT(TEXT(Data6[[#This Row],[Date:]],"mmddyyyy"),2)</f>
        <v>01</v>
      </c>
      <c r="Y64" s="6">
        <f>DATE(Data6[[#This Row],[Year]],Data6[[#This Row],[Month]],Data6[[#This Row],[Day]])</f>
        <v>45309</v>
      </c>
    </row>
    <row r="65" spans="1:25" x14ac:dyDescent="0.3">
      <c r="A65" s="5">
        <v>45310.483909953706</v>
      </c>
      <c r="B65" s="7" t="s">
        <v>66</v>
      </c>
      <c r="C65" s="6" t="s">
        <v>101</v>
      </c>
      <c r="D65" s="7" t="s">
        <v>106</v>
      </c>
      <c r="E65" s="8">
        <v>1</v>
      </c>
      <c r="F65" s="7" t="s">
        <v>68</v>
      </c>
      <c r="G65" s="7" t="s">
        <v>68</v>
      </c>
      <c r="H65" s="7" t="s">
        <v>80</v>
      </c>
      <c r="I65" s="7" t="s">
        <v>44</v>
      </c>
      <c r="J65" s="19" t="str">
        <f>IFERROR(INDEX('Employee Info'!$C$3:$E$200,MATCH(Data6[[#This Row],[Name:]],'Employee Info'!$B$3:$B$200,0),MATCH(Data6[[#This Row],[Hours Type:]],'Employee Info'!$C$2:$E$2,0)),"")</f>
        <v/>
      </c>
      <c r="K65" s="19" t="str">
        <f>IFERROR(INDEX('Employee Info'!$C$3:$J$200,MATCH(Data6[[#This Row],[Name:]],'Employee Info'!$B$3:$B$200,0),MATCH(Data6[[#Headers],[Truck]],'Employee Info'!$C$2:$J$2,0)),"")</f>
        <v/>
      </c>
      <c r="L65" s="19" t="str">
        <f>IFERROR(INDEX('Employee Info'!$C$3:$J$200,MATCH(Data6[[#This Row],[Name:]],'Employee Info'!$B$3:$B$200,0),MATCH(Data6[[#Headers],[Phone]],'Employee Info'!$C$2:$J$2,0)),"")</f>
        <v/>
      </c>
      <c r="M65" s="19" t="str">
        <f>IFERROR(INDEX('Employee Info'!$C$3:$J$200,MATCH(Data6[[#This Row],[Name:]],'Employee Info'!$B$3:$B$200,0),MATCH(Data6[[#Headers],[Tech]],'Employee Info'!$C$2:$J$2,0)),"")</f>
        <v/>
      </c>
      <c r="N65" s="19" t="str">
        <f>IFERROR(INDEX('Employee Info'!$C$3:$J$200,MATCH(Data6[[#This Row],[Name:]],'Employee Info'!$B$3:$B$200,0),MATCH(Data6[[#Headers],[Other]],'Employee Info'!$C$2:$J$2,0)),"")</f>
        <v/>
      </c>
      <c r="O65" s="19">
        <f>IFERROR((Data6[[#This Row],[Hours:]]*SUM(Data6[[#This Row],[Rate]:[Other]])),"")</f>
        <v>0</v>
      </c>
      <c r="P65" s="7" t="str">
        <f>IF(Data6[[#This Row],[WO'#:]]="","Riley #","WO#")</f>
        <v>Riley #</v>
      </c>
      <c r="Q65" s="7">
        <f>IFERROR(WEEKNUM(Data6[[#This Row],[Date:]]),"")</f>
        <v>3</v>
      </c>
      <c r="R65" s="6">
        <f t="shared" si="0"/>
        <v>45305</v>
      </c>
      <c r="S65" s="6">
        <f>Data6[[#This Row],[Week Start]]+7</f>
        <v>45312</v>
      </c>
      <c r="T65" s="7" t="str">
        <f t="shared" si="1"/>
        <v>1/14/2024 - 1/21/2024</v>
      </c>
      <c r="U65" s="7" t="str">
        <f t="shared" si="2"/>
        <v>Time Card</v>
      </c>
      <c r="V65" s="8" t="str">
        <f>RIGHT(TEXT(Data6[[#This Row],[Date:]],"mmddyyyy"),4)</f>
        <v>2024</v>
      </c>
      <c r="W65" s="8" t="str">
        <f>MID(TEXT(Data6[[#This Row],[Date:]],"mmddyyyy"),3,2)</f>
        <v>18</v>
      </c>
      <c r="X65" s="8" t="str">
        <f>LEFT(TEXT(Data6[[#This Row],[Date:]],"mmddyyyy"),2)</f>
        <v>01</v>
      </c>
      <c r="Y65" s="6">
        <f>DATE(Data6[[#This Row],[Year]],Data6[[#This Row],[Month]],Data6[[#This Row],[Day]])</f>
        <v>45309</v>
      </c>
    </row>
    <row r="66" spans="1:25" x14ac:dyDescent="0.3">
      <c r="A66" s="5">
        <v>45310.497046412034</v>
      </c>
      <c r="B66" s="7" t="s">
        <v>66</v>
      </c>
      <c r="C66" s="6" t="s">
        <v>107</v>
      </c>
      <c r="D66" s="7" t="s">
        <v>108</v>
      </c>
      <c r="E66" s="8">
        <v>8</v>
      </c>
      <c r="F66" s="7">
        <v>6984733</v>
      </c>
      <c r="G66" s="7" t="s">
        <v>89</v>
      </c>
      <c r="H66" s="7" t="s">
        <v>69</v>
      </c>
      <c r="I66" s="7" t="s">
        <v>44</v>
      </c>
      <c r="J66" s="19" t="str">
        <f>IFERROR(INDEX('Employee Info'!$C$3:$E$200,MATCH(Data6[[#This Row],[Name:]],'Employee Info'!$B$3:$B$200,0),MATCH(Data6[[#This Row],[Hours Type:]],'Employee Info'!$C$2:$E$2,0)),"")</f>
        <v/>
      </c>
      <c r="K66" s="19" t="str">
        <f>IFERROR(INDEX('Employee Info'!$C$3:$J$200,MATCH(Data6[[#This Row],[Name:]],'Employee Info'!$B$3:$B$200,0),MATCH(Data6[[#Headers],[Truck]],'Employee Info'!$C$2:$J$2,0)),"")</f>
        <v/>
      </c>
      <c r="L66" s="19" t="str">
        <f>IFERROR(INDEX('Employee Info'!$C$3:$J$200,MATCH(Data6[[#This Row],[Name:]],'Employee Info'!$B$3:$B$200,0),MATCH(Data6[[#Headers],[Phone]],'Employee Info'!$C$2:$J$2,0)),"")</f>
        <v/>
      </c>
      <c r="M66" s="19" t="str">
        <f>IFERROR(INDEX('Employee Info'!$C$3:$J$200,MATCH(Data6[[#This Row],[Name:]],'Employee Info'!$B$3:$B$200,0),MATCH(Data6[[#Headers],[Tech]],'Employee Info'!$C$2:$J$2,0)),"")</f>
        <v/>
      </c>
      <c r="N66" s="19" t="str">
        <f>IFERROR(INDEX('Employee Info'!$C$3:$J$200,MATCH(Data6[[#This Row],[Name:]],'Employee Info'!$B$3:$B$200,0),MATCH(Data6[[#Headers],[Other]],'Employee Info'!$C$2:$J$2,0)),"")</f>
        <v/>
      </c>
      <c r="O66" s="19">
        <f>IFERROR((Data6[[#This Row],[Hours:]]*SUM(Data6[[#This Row],[Rate]:[Other]])),"")</f>
        <v>0</v>
      </c>
      <c r="P66" s="7" t="str">
        <f>IF(Data6[[#This Row],[WO'#:]]="","Riley #","WO#")</f>
        <v>WO#</v>
      </c>
      <c r="Q66" s="7">
        <f>IFERROR(WEEKNUM(Data6[[#This Row],[Date:]]),"")</f>
        <v>3</v>
      </c>
      <c r="R66" s="6">
        <f t="shared" ref="R66:R129" si="3">DATE(RIGHT(TEXT(C66,"mm/dd/yyyy"),4),1,1)+(Q66-1)*7-(WEEKDAY(DATE(RIGHT(TEXT(C66,"mm/dd/yyyy"),4),1,1)))+1</f>
        <v>45305</v>
      </c>
      <c r="S66" s="6">
        <f>Data6[[#This Row],[Week Start]]+7</f>
        <v>45312</v>
      </c>
      <c r="T66" s="7" t="str">
        <f t="shared" ref="T66:T129" si="4">IFERROR(TEXT(R66, "m/d/yyyy") &amp; " - " &amp; TEXT(S66, "m/d/yyyy"),"")</f>
        <v>1/14/2024 - 1/21/2024</v>
      </c>
      <c r="U66" s="7" t="str">
        <f t="shared" ref="U66:U129" si="5">"Time Card"</f>
        <v>Time Card</v>
      </c>
      <c r="V66" s="8" t="str">
        <f>RIGHT(TEXT(Data6[[#This Row],[Date:]],"mmddyyyy"),4)</f>
        <v>2024</v>
      </c>
      <c r="W66" s="8" t="str">
        <f>MID(TEXT(Data6[[#This Row],[Date:]],"mmddyyyy"),3,2)</f>
        <v>19</v>
      </c>
      <c r="X66" s="8" t="str">
        <f>LEFT(TEXT(Data6[[#This Row],[Date:]],"mmddyyyy"),2)</f>
        <v>01</v>
      </c>
      <c r="Y66" s="6">
        <f>DATE(Data6[[#This Row],[Year]],Data6[[#This Row],[Month]],Data6[[#This Row],[Day]])</f>
        <v>45310</v>
      </c>
    </row>
    <row r="67" spans="1:25" x14ac:dyDescent="0.3">
      <c r="A67" s="5">
        <v>45310.580514814814</v>
      </c>
      <c r="B67" s="7" t="s">
        <v>31</v>
      </c>
      <c r="C67" s="6" t="s">
        <v>107</v>
      </c>
      <c r="D67" s="7" t="s">
        <v>109</v>
      </c>
      <c r="E67" s="8">
        <v>8</v>
      </c>
      <c r="F67" s="7">
        <v>6984733</v>
      </c>
      <c r="G67" s="7" t="s">
        <v>89</v>
      </c>
      <c r="H67" s="7" t="s">
        <v>69</v>
      </c>
      <c r="I67" s="7" t="s">
        <v>44</v>
      </c>
      <c r="J67" s="19" t="str">
        <f>IFERROR(INDEX('Employee Info'!$C$3:$E$200,MATCH(Data6[[#This Row],[Name:]],'Employee Info'!$B$3:$B$200,0),MATCH(Data6[[#This Row],[Hours Type:]],'Employee Info'!$C$2:$E$2,0)),"")</f>
        <v/>
      </c>
      <c r="K67" s="19" t="str">
        <f>IFERROR(INDEX('Employee Info'!$C$3:$J$200,MATCH(Data6[[#This Row],[Name:]],'Employee Info'!$B$3:$B$200,0),MATCH(Data6[[#Headers],[Truck]],'Employee Info'!$C$2:$J$2,0)),"")</f>
        <v/>
      </c>
      <c r="L67" s="19" t="str">
        <f>IFERROR(INDEX('Employee Info'!$C$3:$J$200,MATCH(Data6[[#This Row],[Name:]],'Employee Info'!$B$3:$B$200,0),MATCH(Data6[[#Headers],[Phone]],'Employee Info'!$C$2:$J$2,0)),"")</f>
        <v/>
      </c>
      <c r="M67" s="19" t="str">
        <f>IFERROR(INDEX('Employee Info'!$C$3:$J$200,MATCH(Data6[[#This Row],[Name:]],'Employee Info'!$B$3:$B$200,0),MATCH(Data6[[#Headers],[Tech]],'Employee Info'!$C$2:$J$2,0)),"")</f>
        <v/>
      </c>
      <c r="N67" s="19" t="str">
        <f>IFERROR(INDEX('Employee Info'!$C$3:$J$200,MATCH(Data6[[#This Row],[Name:]],'Employee Info'!$B$3:$B$200,0),MATCH(Data6[[#Headers],[Other]],'Employee Info'!$C$2:$J$2,0)),"")</f>
        <v/>
      </c>
      <c r="O67" s="19">
        <f>IFERROR((Data6[[#This Row],[Hours:]]*SUM(Data6[[#This Row],[Rate]:[Other]])),"")</f>
        <v>0</v>
      </c>
      <c r="P67" s="7" t="str">
        <f>IF(Data6[[#This Row],[WO'#:]]="","Riley #","WO#")</f>
        <v>WO#</v>
      </c>
      <c r="Q67" s="7">
        <f>IFERROR(WEEKNUM(Data6[[#This Row],[Date:]]),"")</f>
        <v>3</v>
      </c>
      <c r="R67" s="6">
        <f t="shared" si="3"/>
        <v>45305</v>
      </c>
      <c r="S67" s="6">
        <f>Data6[[#This Row],[Week Start]]+7</f>
        <v>45312</v>
      </c>
      <c r="T67" s="7" t="str">
        <f t="shared" si="4"/>
        <v>1/14/2024 - 1/21/2024</v>
      </c>
      <c r="U67" s="7" t="str">
        <f t="shared" si="5"/>
        <v>Time Card</v>
      </c>
      <c r="V67" s="8" t="str">
        <f>RIGHT(TEXT(Data6[[#This Row],[Date:]],"mmddyyyy"),4)</f>
        <v>2024</v>
      </c>
      <c r="W67" s="8" t="str">
        <f>MID(TEXT(Data6[[#This Row],[Date:]],"mmddyyyy"),3,2)</f>
        <v>19</v>
      </c>
      <c r="X67" s="8" t="str">
        <f>LEFT(TEXT(Data6[[#This Row],[Date:]],"mmddyyyy"),2)</f>
        <v>01</v>
      </c>
      <c r="Y67" s="6">
        <f>DATE(Data6[[#This Row],[Year]],Data6[[#This Row],[Month]],Data6[[#This Row],[Day]])</f>
        <v>45310</v>
      </c>
    </row>
    <row r="68" spans="1:25" x14ac:dyDescent="0.3">
      <c r="A68" s="5">
        <v>45310.580618171298</v>
      </c>
      <c r="B68" s="7" t="s">
        <v>35</v>
      </c>
      <c r="C68" s="6" t="s">
        <v>107</v>
      </c>
      <c r="D68" s="7" t="s">
        <v>109</v>
      </c>
      <c r="E68" s="8">
        <v>8</v>
      </c>
      <c r="F68" s="7">
        <v>6984733</v>
      </c>
      <c r="G68" s="7" t="s">
        <v>89</v>
      </c>
      <c r="H68" s="7" t="s">
        <v>69</v>
      </c>
      <c r="I68" s="7" t="s">
        <v>44</v>
      </c>
      <c r="J68" s="19" t="str">
        <f>IFERROR(INDEX('Employee Info'!$C$3:$E$200,MATCH(Data6[[#This Row],[Name:]],'Employee Info'!$B$3:$B$200,0),MATCH(Data6[[#This Row],[Hours Type:]],'Employee Info'!$C$2:$E$2,0)),"")</f>
        <v/>
      </c>
      <c r="K68" s="19" t="str">
        <f>IFERROR(INDEX('Employee Info'!$C$3:$J$200,MATCH(Data6[[#This Row],[Name:]],'Employee Info'!$B$3:$B$200,0),MATCH(Data6[[#Headers],[Truck]],'Employee Info'!$C$2:$J$2,0)),"")</f>
        <v/>
      </c>
      <c r="L68" s="19" t="str">
        <f>IFERROR(INDEX('Employee Info'!$C$3:$J$200,MATCH(Data6[[#This Row],[Name:]],'Employee Info'!$B$3:$B$200,0),MATCH(Data6[[#Headers],[Phone]],'Employee Info'!$C$2:$J$2,0)),"")</f>
        <v/>
      </c>
      <c r="M68" s="19" t="str">
        <f>IFERROR(INDEX('Employee Info'!$C$3:$J$200,MATCH(Data6[[#This Row],[Name:]],'Employee Info'!$B$3:$B$200,0),MATCH(Data6[[#Headers],[Tech]],'Employee Info'!$C$2:$J$2,0)),"")</f>
        <v/>
      </c>
      <c r="N68" s="19" t="str">
        <f>IFERROR(INDEX('Employee Info'!$C$3:$J$200,MATCH(Data6[[#This Row],[Name:]],'Employee Info'!$B$3:$B$200,0),MATCH(Data6[[#Headers],[Other]],'Employee Info'!$C$2:$J$2,0)),"")</f>
        <v/>
      </c>
      <c r="O68" s="19">
        <f>IFERROR((Data6[[#This Row],[Hours:]]*SUM(Data6[[#This Row],[Rate]:[Other]])),"")</f>
        <v>0</v>
      </c>
      <c r="P68" s="7" t="str">
        <f>IF(Data6[[#This Row],[WO'#:]]="","Riley #","WO#")</f>
        <v>WO#</v>
      </c>
      <c r="Q68" s="7">
        <f>IFERROR(WEEKNUM(Data6[[#This Row],[Date:]]),"")</f>
        <v>3</v>
      </c>
      <c r="R68" s="6">
        <f t="shared" si="3"/>
        <v>45305</v>
      </c>
      <c r="S68" s="6">
        <f>Data6[[#This Row],[Week Start]]+7</f>
        <v>45312</v>
      </c>
      <c r="T68" s="7" t="str">
        <f t="shared" si="4"/>
        <v>1/14/2024 - 1/21/2024</v>
      </c>
      <c r="U68" s="7" t="str">
        <f t="shared" si="5"/>
        <v>Time Card</v>
      </c>
      <c r="V68" s="8" t="str">
        <f>RIGHT(TEXT(Data6[[#This Row],[Date:]],"mmddyyyy"),4)</f>
        <v>2024</v>
      </c>
      <c r="W68" s="8" t="str">
        <f>MID(TEXT(Data6[[#This Row],[Date:]],"mmddyyyy"),3,2)</f>
        <v>19</v>
      </c>
      <c r="X68" s="8" t="str">
        <f>LEFT(TEXT(Data6[[#This Row],[Date:]],"mmddyyyy"),2)</f>
        <v>01</v>
      </c>
      <c r="Y68" s="6">
        <f>DATE(Data6[[#This Row],[Year]],Data6[[#This Row],[Month]],Data6[[#This Row],[Day]])</f>
        <v>45310</v>
      </c>
    </row>
    <row r="69" spans="1:25" x14ac:dyDescent="0.3">
      <c r="A69" s="5">
        <v>45358.313276620371</v>
      </c>
      <c r="B69" s="7" t="s">
        <v>76</v>
      </c>
      <c r="C69" s="6" t="s">
        <v>107</v>
      </c>
      <c r="D69" s="7" t="s">
        <v>77</v>
      </c>
      <c r="E69" s="8">
        <v>2</v>
      </c>
      <c r="F69" s="7">
        <v>6984733</v>
      </c>
      <c r="G69" s="7" t="s">
        <v>68</v>
      </c>
      <c r="H69" s="7" t="s">
        <v>69</v>
      </c>
      <c r="I69" s="7" t="s">
        <v>44</v>
      </c>
      <c r="J69" s="19" t="str">
        <f>IFERROR(INDEX('Employee Info'!$C$3:$E$200,MATCH(Data6[[#This Row],[Name:]],'Employee Info'!$B$3:$B$200,0),MATCH(Data6[[#This Row],[Hours Type:]],'Employee Info'!$C$2:$E$2,0)),"")</f>
        <v/>
      </c>
      <c r="K69" s="19" t="str">
        <f>IFERROR(INDEX('Employee Info'!$C$3:$J$200,MATCH(Data6[[#This Row],[Name:]],'Employee Info'!$B$3:$B$200,0),MATCH(Data6[[#Headers],[Truck]],'Employee Info'!$C$2:$J$2,0)),"")</f>
        <v/>
      </c>
      <c r="L69" s="19" t="str">
        <f>IFERROR(INDEX('Employee Info'!$C$3:$J$200,MATCH(Data6[[#This Row],[Name:]],'Employee Info'!$B$3:$B$200,0),MATCH(Data6[[#Headers],[Phone]],'Employee Info'!$C$2:$J$2,0)),"")</f>
        <v/>
      </c>
      <c r="M69" s="19" t="str">
        <f>IFERROR(INDEX('Employee Info'!$C$3:$J$200,MATCH(Data6[[#This Row],[Name:]],'Employee Info'!$B$3:$B$200,0),MATCH(Data6[[#Headers],[Tech]],'Employee Info'!$C$2:$J$2,0)),"")</f>
        <v/>
      </c>
      <c r="N69" s="19" t="str">
        <f>IFERROR(INDEX('Employee Info'!$C$3:$J$200,MATCH(Data6[[#This Row],[Name:]],'Employee Info'!$B$3:$B$200,0),MATCH(Data6[[#Headers],[Other]],'Employee Info'!$C$2:$J$2,0)),"")</f>
        <v/>
      </c>
      <c r="O69" s="19">
        <f>IFERROR((Data6[[#This Row],[Hours:]]*SUM(Data6[[#This Row],[Rate]:[Other]])),"")</f>
        <v>0</v>
      </c>
      <c r="P69" s="7" t="str">
        <f>IF(Data6[[#This Row],[WO'#:]]="","Riley #","WO#")</f>
        <v>WO#</v>
      </c>
      <c r="Q69" s="7">
        <f>IFERROR(WEEKNUM(Data6[[#This Row],[Date:]]),"")</f>
        <v>3</v>
      </c>
      <c r="R69" s="6">
        <f t="shared" si="3"/>
        <v>45305</v>
      </c>
      <c r="S69" s="6">
        <f>Data6[[#This Row],[Week Start]]+7</f>
        <v>45312</v>
      </c>
      <c r="T69" s="7" t="str">
        <f t="shared" si="4"/>
        <v>1/14/2024 - 1/21/2024</v>
      </c>
      <c r="U69" s="7" t="str">
        <f t="shared" si="5"/>
        <v>Time Card</v>
      </c>
      <c r="V69" s="8" t="str">
        <f>RIGHT(TEXT(Data6[[#This Row],[Date:]],"mmddyyyy"),4)</f>
        <v>2024</v>
      </c>
      <c r="W69" s="8" t="str">
        <f>MID(TEXT(Data6[[#This Row],[Date:]],"mmddyyyy"),3,2)</f>
        <v>19</v>
      </c>
      <c r="X69" s="8" t="str">
        <f>LEFT(TEXT(Data6[[#This Row],[Date:]],"mmddyyyy"),2)</f>
        <v>01</v>
      </c>
      <c r="Y69" s="6">
        <f>DATE(Data6[[#This Row],[Year]],Data6[[#This Row],[Month]],Data6[[#This Row],[Day]])</f>
        <v>45310</v>
      </c>
    </row>
    <row r="70" spans="1:25" x14ac:dyDescent="0.3">
      <c r="A70" s="5">
        <v>45317.519596759259</v>
      </c>
      <c r="B70" s="7" t="s">
        <v>66</v>
      </c>
      <c r="C70" s="6" t="s">
        <v>114</v>
      </c>
      <c r="D70" s="7" t="s">
        <v>99</v>
      </c>
      <c r="E70" s="8">
        <v>3</v>
      </c>
      <c r="F70" s="7">
        <v>20028</v>
      </c>
      <c r="G70" s="7" t="s">
        <v>68</v>
      </c>
      <c r="H70" s="7" t="s">
        <v>69</v>
      </c>
      <c r="I70" s="7" t="s">
        <v>44</v>
      </c>
      <c r="J70" s="19" t="str">
        <f>IFERROR(INDEX('Employee Info'!$C$3:$E$200,MATCH(Data6[[#This Row],[Name:]],'Employee Info'!$B$3:$B$200,0),MATCH(Data6[[#This Row],[Hours Type:]],'Employee Info'!$C$2:$E$2,0)),"")</f>
        <v/>
      </c>
      <c r="K70" s="19" t="str">
        <f>IFERROR(INDEX('Employee Info'!$C$3:$J$200,MATCH(Data6[[#This Row],[Name:]],'Employee Info'!$B$3:$B$200,0),MATCH(Data6[[#Headers],[Truck]],'Employee Info'!$C$2:$J$2,0)),"")</f>
        <v/>
      </c>
      <c r="L70" s="19" t="str">
        <f>IFERROR(INDEX('Employee Info'!$C$3:$J$200,MATCH(Data6[[#This Row],[Name:]],'Employee Info'!$B$3:$B$200,0),MATCH(Data6[[#Headers],[Phone]],'Employee Info'!$C$2:$J$2,0)),"")</f>
        <v/>
      </c>
      <c r="M70" s="19" t="str">
        <f>IFERROR(INDEX('Employee Info'!$C$3:$J$200,MATCH(Data6[[#This Row],[Name:]],'Employee Info'!$B$3:$B$200,0),MATCH(Data6[[#Headers],[Tech]],'Employee Info'!$C$2:$J$2,0)),"")</f>
        <v/>
      </c>
      <c r="N70" s="19" t="str">
        <f>IFERROR(INDEX('Employee Info'!$C$3:$J$200,MATCH(Data6[[#This Row],[Name:]],'Employee Info'!$B$3:$B$200,0),MATCH(Data6[[#Headers],[Other]],'Employee Info'!$C$2:$J$2,0)),"")</f>
        <v/>
      </c>
      <c r="O70" s="19">
        <f>IFERROR((Data6[[#This Row],[Hours:]]*SUM(Data6[[#This Row],[Rate]:[Other]])),"")</f>
        <v>0</v>
      </c>
      <c r="P70" s="7" t="str">
        <f>IF(Data6[[#This Row],[WO'#:]]="","Riley #","WO#")</f>
        <v>WO#</v>
      </c>
      <c r="Q70" s="7">
        <f>IFERROR(WEEKNUM(Data6[[#This Row],[Date:]]),"")</f>
        <v>4</v>
      </c>
      <c r="R70" s="6">
        <f t="shared" si="3"/>
        <v>45312</v>
      </c>
      <c r="S70" s="6">
        <f>Data6[[#This Row],[Week Start]]+7</f>
        <v>45319</v>
      </c>
      <c r="T70" s="7" t="str">
        <f t="shared" si="4"/>
        <v>1/21/2024 - 1/28/2024</v>
      </c>
      <c r="U70" s="7" t="str">
        <f t="shared" si="5"/>
        <v>Time Card</v>
      </c>
      <c r="V70" s="8" t="str">
        <f>RIGHT(TEXT(Data6[[#This Row],[Date:]],"mmddyyyy"),4)</f>
        <v>2024</v>
      </c>
      <c r="W70" s="8" t="str">
        <f>MID(TEXT(Data6[[#This Row],[Date:]],"mmddyyyy"),3,2)</f>
        <v>22</v>
      </c>
      <c r="X70" s="8" t="str">
        <f>LEFT(TEXT(Data6[[#This Row],[Date:]],"mmddyyyy"),2)</f>
        <v>01</v>
      </c>
      <c r="Y70" s="6">
        <f>DATE(Data6[[#This Row],[Year]],Data6[[#This Row],[Month]],Data6[[#This Row],[Day]])</f>
        <v>45313</v>
      </c>
    </row>
    <row r="71" spans="1:25" x14ac:dyDescent="0.3">
      <c r="A71" s="5">
        <v>45313.575696759261</v>
      </c>
      <c r="B71" s="7" t="s">
        <v>35</v>
      </c>
      <c r="C71" s="6" t="s">
        <v>114</v>
      </c>
      <c r="D71" s="7" t="s">
        <v>109</v>
      </c>
      <c r="E71" s="8">
        <v>4</v>
      </c>
      <c r="F71" s="7">
        <v>6984733</v>
      </c>
      <c r="G71" s="7" t="s">
        <v>89</v>
      </c>
      <c r="H71" s="7" t="s">
        <v>69</v>
      </c>
      <c r="I71" s="7" t="s">
        <v>44</v>
      </c>
      <c r="J71" s="19" t="str">
        <f>IFERROR(INDEX('Employee Info'!$C$3:$E$200,MATCH(Data6[[#This Row],[Name:]],'Employee Info'!$B$3:$B$200,0),MATCH(Data6[[#This Row],[Hours Type:]],'Employee Info'!$C$2:$E$2,0)),"")</f>
        <v/>
      </c>
      <c r="K71" s="19" t="str">
        <f>IFERROR(INDEX('Employee Info'!$C$3:$J$200,MATCH(Data6[[#This Row],[Name:]],'Employee Info'!$B$3:$B$200,0),MATCH(Data6[[#Headers],[Truck]],'Employee Info'!$C$2:$J$2,0)),"")</f>
        <v/>
      </c>
      <c r="L71" s="19" t="str">
        <f>IFERROR(INDEX('Employee Info'!$C$3:$J$200,MATCH(Data6[[#This Row],[Name:]],'Employee Info'!$B$3:$B$200,0),MATCH(Data6[[#Headers],[Phone]],'Employee Info'!$C$2:$J$2,0)),"")</f>
        <v/>
      </c>
      <c r="M71" s="19" t="str">
        <f>IFERROR(INDEX('Employee Info'!$C$3:$J$200,MATCH(Data6[[#This Row],[Name:]],'Employee Info'!$B$3:$B$200,0),MATCH(Data6[[#Headers],[Tech]],'Employee Info'!$C$2:$J$2,0)),"")</f>
        <v/>
      </c>
      <c r="N71" s="19" t="str">
        <f>IFERROR(INDEX('Employee Info'!$C$3:$J$200,MATCH(Data6[[#This Row],[Name:]],'Employee Info'!$B$3:$B$200,0),MATCH(Data6[[#Headers],[Other]],'Employee Info'!$C$2:$J$2,0)),"")</f>
        <v/>
      </c>
      <c r="O71" s="19">
        <f>IFERROR((Data6[[#This Row],[Hours:]]*SUM(Data6[[#This Row],[Rate]:[Other]])),"")</f>
        <v>0</v>
      </c>
      <c r="P71" s="7" t="str">
        <f>IF(Data6[[#This Row],[WO'#:]]="","Riley #","WO#")</f>
        <v>WO#</v>
      </c>
      <c r="Q71" s="7">
        <f>IFERROR(WEEKNUM(Data6[[#This Row],[Date:]]),"")</f>
        <v>4</v>
      </c>
      <c r="R71" s="6">
        <f t="shared" si="3"/>
        <v>45312</v>
      </c>
      <c r="S71" s="6">
        <f>Data6[[#This Row],[Week Start]]+7</f>
        <v>45319</v>
      </c>
      <c r="T71" s="7" t="str">
        <f t="shared" si="4"/>
        <v>1/21/2024 - 1/28/2024</v>
      </c>
      <c r="U71" s="7" t="str">
        <f t="shared" si="5"/>
        <v>Time Card</v>
      </c>
      <c r="V71" s="8" t="str">
        <f>RIGHT(TEXT(Data6[[#This Row],[Date:]],"mmddyyyy"),4)</f>
        <v>2024</v>
      </c>
      <c r="W71" s="8" t="str">
        <f>MID(TEXT(Data6[[#This Row],[Date:]],"mmddyyyy"),3,2)</f>
        <v>22</v>
      </c>
      <c r="X71" s="8" t="str">
        <f>LEFT(TEXT(Data6[[#This Row],[Date:]],"mmddyyyy"),2)</f>
        <v>01</v>
      </c>
      <c r="Y71" s="6">
        <f>DATE(Data6[[#This Row],[Year]],Data6[[#This Row],[Month]],Data6[[#This Row],[Day]])</f>
        <v>45313</v>
      </c>
    </row>
    <row r="72" spans="1:25" x14ac:dyDescent="0.3">
      <c r="A72" s="5">
        <v>45313.579349189815</v>
      </c>
      <c r="B72" s="7" t="s">
        <v>31</v>
      </c>
      <c r="C72" s="6" t="s">
        <v>114</v>
      </c>
      <c r="D72" s="7" t="s">
        <v>100</v>
      </c>
      <c r="E72" s="8">
        <v>8</v>
      </c>
      <c r="F72" s="7">
        <v>6984733</v>
      </c>
      <c r="G72" s="7" t="s">
        <v>89</v>
      </c>
      <c r="H72" s="7" t="s">
        <v>69</v>
      </c>
      <c r="I72" s="7" t="s">
        <v>44</v>
      </c>
      <c r="J72" s="19" t="str">
        <f>IFERROR(INDEX('Employee Info'!$C$3:$E$200,MATCH(Data6[[#This Row],[Name:]],'Employee Info'!$B$3:$B$200,0),MATCH(Data6[[#This Row],[Hours Type:]],'Employee Info'!$C$2:$E$2,0)),"")</f>
        <v/>
      </c>
      <c r="K72" s="19" t="str">
        <f>IFERROR(INDEX('Employee Info'!$C$3:$J$200,MATCH(Data6[[#This Row],[Name:]],'Employee Info'!$B$3:$B$200,0),MATCH(Data6[[#Headers],[Truck]],'Employee Info'!$C$2:$J$2,0)),"")</f>
        <v/>
      </c>
      <c r="L72" s="19" t="str">
        <f>IFERROR(INDEX('Employee Info'!$C$3:$J$200,MATCH(Data6[[#This Row],[Name:]],'Employee Info'!$B$3:$B$200,0),MATCH(Data6[[#Headers],[Phone]],'Employee Info'!$C$2:$J$2,0)),"")</f>
        <v/>
      </c>
      <c r="M72" s="19" t="str">
        <f>IFERROR(INDEX('Employee Info'!$C$3:$J$200,MATCH(Data6[[#This Row],[Name:]],'Employee Info'!$B$3:$B$200,0),MATCH(Data6[[#Headers],[Tech]],'Employee Info'!$C$2:$J$2,0)),"")</f>
        <v/>
      </c>
      <c r="N72" s="19" t="str">
        <f>IFERROR(INDEX('Employee Info'!$C$3:$J$200,MATCH(Data6[[#This Row],[Name:]],'Employee Info'!$B$3:$B$200,0),MATCH(Data6[[#Headers],[Other]],'Employee Info'!$C$2:$J$2,0)),"")</f>
        <v/>
      </c>
      <c r="O72" s="19">
        <f>IFERROR((Data6[[#This Row],[Hours:]]*SUM(Data6[[#This Row],[Rate]:[Other]])),"")</f>
        <v>0</v>
      </c>
      <c r="P72" s="7" t="str">
        <f>IF(Data6[[#This Row],[WO'#:]]="","Riley #","WO#")</f>
        <v>WO#</v>
      </c>
      <c r="Q72" s="7">
        <f>IFERROR(WEEKNUM(Data6[[#This Row],[Date:]]),"")</f>
        <v>4</v>
      </c>
      <c r="R72" s="6">
        <f t="shared" si="3"/>
        <v>45312</v>
      </c>
      <c r="S72" s="6">
        <f>Data6[[#This Row],[Week Start]]+7</f>
        <v>45319</v>
      </c>
      <c r="T72" s="7" t="str">
        <f t="shared" si="4"/>
        <v>1/21/2024 - 1/28/2024</v>
      </c>
      <c r="U72" s="7" t="str">
        <f t="shared" si="5"/>
        <v>Time Card</v>
      </c>
      <c r="V72" s="8" t="str">
        <f>RIGHT(TEXT(Data6[[#This Row],[Date:]],"mmddyyyy"),4)</f>
        <v>2024</v>
      </c>
      <c r="W72" s="8" t="str">
        <f>MID(TEXT(Data6[[#This Row],[Date:]],"mmddyyyy"),3,2)</f>
        <v>22</v>
      </c>
      <c r="X72" s="8" t="str">
        <f>LEFT(TEXT(Data6[[#This Row],[Date:]],"mmddyyyy"),2)</f>
        <v>01</v>
      </c>
      <c r="Y72" s="6">
        <f>DATE(Data6[[#This Row],[Year]],Data6[[#This Row],[Month]],Data6[[#This Row],[Day]])</f>
        <v>45313</v>
      </c>
    </row>
    <row r="73" spans="1:25" x14ac:dyDescent="0.3">
      <c r="A73" s="5">
        <v>45317.497586111109</v>
      </c>
      <c r="B73" s="7" t="s">
        <v>66</v>
      </c>
      <c r="C73" s="6" t="s">
        <v>114</v>
      </c>
      <c r="D73" s="7" t="s">
        <v>115</v>
      </c>
      <c r="E73" s="8">
        <v>1</v>
      </c>
      <c r="F73" s="7">
        <v>6984733</v>
      </c>
      <c r="G73" s="7" t="s">
        <v>89</v>
      </c>
      <c r="H73" s="7" t="s">
        <v>69</v>
      </c>
      <c r="I73" s="7" t="s">
        <v>44</v>
      </c>
      <c r="J73" s="19" t="str">
        <f>IFERROR(INDEX('Employee Info'!$C$3:$E$200,MATCH(Data6[[#This Row],[Name:]],'Employee Info'!$B$3:$B$200,0),MATCH(Data6[[#This Row],[Hours Type:]],'Employee Info'!$C$2:$E$2,0)),"")</f>
        <v/>
      </c>
      <c r="K73" s="19" t="str">
        <f>IFERROR(INDEX('Employee Info'!$C$3:$J$200,MATCH(Data6[[#This Row],[Name:]],'Employee Info'!$B$3:$B$200,0),MATCH(Data6[[#Headers],[Truck]],'Employee Info'!$C$2:$J$2,0)),"")</f>
        <v/>
      </c>
      <c r="L73" s="19" t="str">
        <f>IFERROR(INDEX('Employee Info'!$C$3:$J$200,MATCH(Data6[[#This Row],[Name:]],'Employee Info'!$B$3:$B$200,0),MATCH(Data6[[#Headers],[Phone]],'Employee Info'!$C$2:$J$2,0)),"")</f>
        <v/>
      </c>
      <c r="M73" s="19" t="str">
        <f>IFERROR(INDEX('Employee Info'!$C$3:$J$200,MATCH(Data6[[#This Row],[Name:]],'Employee Info'!$B$3:$B$200,0),MATCH(Data6[[#Headers],[Tech]],'Employee Info'!$C$2:$J$2,0)),"")</f>
        <v/>
      </c>
      <c r="N73" s="19" t="str">
        <f>IFERROR(INDEX('Employee Info'!$C$3:$J$200,MATCH(Data6[[#This Row],[Name:]],'Employee Info'!$B$3:$B$200,0),MATCH(Data6[[#Headers],[Other]],'Employee Info'!$C$2:$J$2,0)),"")</f>
        <v/>
      </c>
      <c r="O73" s="19">
        <f>IFERROR((Data6[[#This Row],[Hours:]]*SUM(Data6[[#This Row],[Rate]:[Other]])),"")</f>
        <v>0</v>
      </c>
      <c r="P73" s="7" t="str">
        <f>IF(Data6[[#This Row],[WO'#:]]="","Riley #","WO#")</f>
        <v>WO#</v>
      </c>
      <c r="Q73" s="7">
        <f>IFERROR(WEEKNUM(Data6[[#This Row],[Date:]]),"")</f>
        <v>4</v>
      </c>
      <c r="R73" s="6">
        <f t="shared" si="3"/>
        <v>45312</v>
      </c>
      <c r="S73" s="6">
        <f>Data6[[#This Row],[Week Start]]+7</f>
        <v>45319</v>
      </c>
      <c r="T73" s="7" t="str">
        <f t="shared" si="4"/>
        <v>1/21/2024 - 1/28/2024</v>
      </c>
      <c r="U73" s="7" t="str">
        <f t="shared" si="5"/>
        <v>Time Card</v>
      </c>
      <c r="V73" s="8" t="str">
        <f>RIGHT(TEXT(Data6[[#This Row],[Date:]],"mmddyyyy"),4)</f>
        <v>2024</v>
      </c>
      <c r="W73" s="8" t="str">
        <f>MID(TEXT(Data6[[#This Row],[Date:]],"mmddyyyy"),3,2)</f>
        <v>22</v>
      </c>
      <c r="X73" s="8" t="str">
        <f>LEFT(TEXT(Data6[[#This Row],[Date:]],"mmddyyyy"),2)</f>
        <v>01</v>
      </c>
      <c r="Y73" s="6">
        <f>DATE(Data6[[#This Row],[Year]],Data6[[#This Row],[Month]],Data6[[#This Row],[Day]])</f>
        <v>45313</v>
      </c>
    </row>
    <row r="74" spans="1:25" x14ac:dyDescent="0.3">
      <c r="A74" s="5">
        <v>45317.514531018518</v>
      </c>
      <c r="B74" s="7" t="s">
        <v>66</v>
      </c>
      <c r="C74" s="6" t="s">
        <v>114</v>
      </c>
      <c r="D74" s="7" t="s">
        <v>116</v>
      </c>
      <c r="E74" s="8">
        <v>3</v>
      </c>
      <c r="F74" s="7">
        <v>6984733</v>
      </c>
      <c r="G74" s="7" t="s">
        <v>117</v>
      </c>
      <c r="H74" s="7" t="s">
        <v>69</v>
      </c>
      <c r="I74" s="7" t="s">
        <v>44</v>
      </c>
      <c r="J74" s="19" t="str">
        <f>IFERROR(INDEX('Employee Info'!$C$3:$E$200,MATCH(Data6[[#This Row],[Name:]],'Employee Info'!$B$3:$B$200,0),MATCH(Data6[[#This Row],[Hours Type:]],'Employee Info'!$C$2:$E$2,0)),"")</f>
        <v/>
      </c>
      <c r="K74" s="19" t="str">
        <f>IFERROR(INDEX('Employee Info'!$C$3:$J$200,MATCH(Data6[[#This Row],[Name:]],'Employee Info'!$B$3:$B$200,0),MATCH(Data6[[#Headers],[Truck]],'Employee Info'!$C$2:$J$2,0)),"")</f>
        <v/>
      </c>
      <c r="L74" s="19" t="str">
        <f>IFERROR(INDEX('Employee Info'!$C$3:$J$200,MATCH(Data6[[#This Row],[Name:]],'Employee Info'!$B$3:$B$200,0),MATCH(Data6[[#Headers],[Phone]],'Employee Info'!$C$2:$J$2,0)),"")</f>
        <v/>
      </c>
      <c r="M74" s="19" t="str">
        <f>IFERROR(INDEX('Employee Info'!$C$3:$J$200,MATCH(Data6[[#This Row],[Name:]],'Employee Info'!$B$3:$B$200,0),MATCH(Data6[[#Headers],[Tech]],'Employee Info'!$C$2:$J$2,0)),"")</f>
        <v/>
      </c>
      <c r="N74" s="19" t="str">
        <f>IFERROR(INDEX('Employee Info'!$C$3:$J$200,MATCH(Data6[[#This Row],[Name:]],'Employee Info'!$B$3:$B$200,0),MATCH(Data6[[#Headers],[Other]],'Employee Info'!$C$2:$J$2,0)),"")</f>
        <v/>
      </c>
      <c r="O74" s="19">
        <f>IFERROR((Data6[[#This Row],[Hours:]]*SUM(Data6[[#This Row],[Rate]:[Other]])),"")</f>
        <v>0</v>
      </c>
      <c r="P74" s="7" t="str">
        <f>IF(Data6[[#This Row],[WO'#:]]="","Riley #","WO#")</f>
        <v>WO#</v>
      </c>
      <c r="Q74" s="7">
        <f>IFERROR(WEEKNUM(Data6[[#This Row],[Date:]]),"")</f>
        <v>4</v>
      </c>
      <c r="R74" s="6">
        <f t="shared" si="3"/>
        <v>45312</v>
      </c>
      <c r="S74" s="6">
        <f>Data6[[#This Row],[Week Start]]+7</f>
        <v>45319</v>
      </c>
      <c r="T74" s="7" t="str">
        <f t="shared" si="4"/>
        <v>1/21/2024 - 1/28/2024</v>
      </c>
      <c r="U74" s="7" t="str">
        <f t="shared" si="5"/>
        <v>Time Card</v>
      </c>
      <c r="V74" s="8" t="str">
        <f>RIGHT(TEXT(Data6[[#This Row],[Date:]],"mmddyyyy"),4)</f>
        <v>2024</v>
      </c>
      <c r="W74" s="8" t="str">
        <f>MID(TEXT(Data6[[#This Row],[Date:]],"mmddyyyy"),3,2)</f>
        <v>22</v>
      </c>
      <c r="X74" s="8" t="str">
        <f>LEFT(TEXT(Data6[[#This Row],[Date:]],"mmddyyyy"),2)</f>
        <v>01</v>
      </c>
      <c r="Y74" s="6">
        <f>DATE(Data6[[#This Row],[Year]],Data6[[#This Row],[Month]],Data6[[#This Row],[Day]])</f>
        <v>45313</v>
      </c>
    </row>
    <row r="75" spans="1:25" x14ac:dyDescent="0.3">
      <c r="A75" s="5">
        <v>45358.318233796293</v>
      </c>
      <c r="B75" s="7" t="s">
        <v>76</v>
      </c>
      <c r="C75" s="6" t="s">
        <v>114</v>
      </c>
      <c r="D75" s="7" t="s">
        <v>77</v>
      </c>
      <c r="E75" s="8">
        <v>3</v>
      </c>
      <c r="F75" s="7">
        <v>6984733</v>
      </c>
      <c r="G75" s="7" t="s">
        <v>68</v>
      </c>
      <c r="H75" s="7" t="s">
        <v>69</v>
      </c>
      <c r="I75" s="7" t="s">
        <v>44</v>
      </c>
      <c r="J75" s="19" t="str">
        <f>IFERROR(INDEX('Employee Info'!$C$3:$E$200,MATCH(Data6[[#This Row],[Name:]],'Employee Info'!$B$3:$B$200,0),MATCH(Data6[[#This Row],[Hours Type:]],'Employee Info'!$C$2:$E$2,0)),"")</f>
        <v/>
      </c>
      <c r="K75" s="19" t="str">
        <f>IFERROR(INDEX('Employee Info'!$C$3:$J$200,MATCH(Data6[[#This Row],[Name:]],'Employee Info'!$B$3:$B$200,0),MATCH(Data6[[#Headers],[Truck]],'Employee Info'!$C$2:$J$2,0)),"")</f>
        <v/>
      </c>
      <c r="L75" s="19" t="str">
        <f>IFERROR(INDEX('Employee Info'!$C$3:$J$200,MATCH(Data6[[#This Row],[Name:]],'Employee Info'!$B$3:$B$200,0),MATCH(Data6[[#Headers],[Phone]],'Employee Info'!$C$2:$J$2,0)),"")</f>
        <v/>
      </c>
      <c r="M75" s="19" t="str">
        <f>IFERROR(INDEX('Employee Info'!$C$3:$J$200,MATCH(Data6[[#This Row],[Name:]],'Employee Info'!$B$3:$B$200,0),MATCH(Data6[[#Headers],[Tech]],'Employee Info'!$C$2:$J$2,0)),"")</f>
        <v/>
      </c>
      <c r="N75" s="19" t="str">
        <f>IFERROR(INDEX('Employee Info'!$C$3:$J$200,MATCH(Data6[[#This Row],[Name:]],'Employee Info'!$B$3:$B$200,0),MATCH(Data6[[#Headers],[Other]],'Employee Info'!$C$2:$J$2,0)),"")</f>
        <v/>
      </c>
      <c r="O75" s="19">
        <f>IFERROR((Data6[[#This Row],[Hours:]]*SUM(Data6[[#This Row],[Rate]:[Other]])),"")</f>
        <v>0</v>
      </c>
      <c r="P75" s="7" t="str">
        <f>IF(Data6[[#This Row],[WO'#:]]="","Riley #","WO#")</f>
        <v>WO#</v>
      </c>
      <c r="Q75" s="7">
        <f>IFERROR(WEEKNUM(Data6[[#This Row],[Date:]]),"")</f>
        <v>4</v>
      </c>
      <c r="R75" s="6">
        <f t="shared" si="3"/>
        <v>45312</v>
      </c>
      <c r="S75" s="6">
        <f>Data6[[#This Row],[Week Start]]+7</f>
        <v>45319</v>
      </c>
      <c r="T75" s="7" t="str">
        <f t="shared" si="4"/>
        <v>1/21/2024 - 1/28/2024</v>
      </c>
      <c r="U75" s="7" t="str">
        <f t="shared" si="5"/>
        <v>Time Card</v>
      </c>
      <c r="V75" s="8" t="str">
        <f>RIGHT(TEXT(Data6[[#This Row],[Date:]],"mmddyyyy"),4)</f>
        <v>2024</v>
      </c>
      <c r="W75" s="8" t="str">
        <f>MID(TEXT(Data6[[#This Row],[Date:]],"mmddyyyy"),3,2)</f>
        <v>22</v>
      </c>
      <c r="X75" s="8" t="str">
        <f>LEFT(TEXT(Data6[[#This Row],[Date:]],"mmddyyyy"),2)</f>
        <v>01</v>
      </c>
      <c r="Y75" s="6">
        <f>DATE(Data6[[#This Row],[Year]],Data6[[#This Row],[Month]],Data6[[#This Row],[Day]])</f>
        <v>45313</v>
      </c>
    </row>
    <row r="76" spans="1:25" x14ac:dyDescent="0.3">
      <c r="A76" s="5">
        <v>45313.577445138886</v>
      </c>
      <c r="B76" s="7" t="s">
        <v>35</v>
      </c>
      <c r="C76" s="6" t="s">
        <v>114</v>
      </c>
      <c r="D76" s="7" t="s">
        <v>118</v>
      </c>
      <c r="E76" s="8">
        <v>2</v>
      </c>
      <c r="F76" s="7">
        <v>6999794</v>
      </c>
      <c r="G76" s="7" t="s">
        <v>68</v>
      </c>
      <c r="H76" s="7" t="s">
        <v>69</v>
      </c>
      <c r="I76" s="7" t="s">
        <v>44</v>
      </c>
      <c r="J76" s="19" t="str">
        <f>IFERROR(INDEX('Employee Info'!$C$3:$E$200,MATCH(Data6[[#This Row],[Name:]],'Employee Info'!$B$3:$B$200,0),MATCH(Data6[[#This Row],[Hours Type:]],'Employee Info'!$C$2:$E$2,0)),"")</f>
        <v/>
      </c>
      <c r="K76" s="19" t="str">
        <f>IFERROR(INDEX('Employee Info'!$C$3:$J$200,MATCH(Data6[[#This Row],[Name:]],'Employee Info'!$B$3:$B$200,0),MATCH(Data6[[#Headers],[Truck]],'Employee Info'!$C$2:$J$2,0)),"")</f>
        <v/>
      </c>
      <c r="L76" s="19" t="str">
        <f>IFERROR(INDEX('Employee Info'!$C$3:$J$200,MATCH(Data6[[#This Row],[Name:]],'Employee Info'!$B$3:$B$200,0),MATCH(Data6[[#Headers],[Phone]],'Employee Info'!$C$2:$J$2,0)),"")</f>
        <v/>
      </c>
      <c r="M76" s="19" t="str">
        <f>IFERROR(INDEX('Employee Info'!$C$3:$J$200,MATCH(Data6[[#This Row],[Name:]],'Employee Info'!$B$3:$B$200,0),MATCH(Data6[[#Headers],[Tech]],'Employee Info'!$C$2:$J$2,0)),"")</f>
        <v/>
      </c>
      <c r="N76" s="19" t="str">
        <f>IFERROR(INDEX('Employee Info'!$C$3:$J$200,MATCH(Data6[[#This Row],[Name:]],'Employee Info'!$B$3:$B$200,0),MATCH(Data6[[#Headers],[Other]],'Employee Info'!$C$2:$J$2,0)),"")</f>
        <v/>
      </c>
      <c r="O76" s="19">
        <f>IFERROR((Data6[[#This Row],[Hours:]]*SUM(Data6[[#This Row],[Rate]:[Other]])),"")</f>
        <v>0</v>
      </c>
      <c r="P76" s="7" t="str">
        <f>IF(Data6[[#This Row],[WO'#:]]="","Riley #","WO#")</f>
        <v>WO#</v>
      </c>
      <c r="Q76" s="7">
        <f>IFERROR(WEEKNUM(Data6[[#This Row],[Date:]]),"")</f>
        <v>4</v>
      </c>
      <c r="R76" s="6">
        <f t="shared" si="3"/>
        <v>45312</v>
      </c>
      <c r="S76" s="6">
        <f>Data6[[#This Row],[Week Start]]+7</f>
        <v>45319</v>
      </c>
      <c r="T76" s="7" t="str">
        <f t="shared" si="4"/>
        <v>1/21/2024 - 1/28/2024</v>
      </c>
      <c r="U76" s="7" t="str">
        <f t="shared" si="5"/>
        <v>Time Card</v>
      </c>
      <c r="V76" s="8" t="str">
        <f>RIGHT(TEXT(Data6[[#This Row],[Date:]],"mmddyyyy"),4)</f>
        <v>2024</v>
      </c>
      <c r="W76" s="8" t="str">
        <f>MID(TEXT(Data6[[#This Row],[Date:]],"mmddyyyy"),3,2)</f>
        <v>22</v>
      </c>
      <c r="X76" s="8" t="str">
        <f>LEFT(TEXT(Data6[[#This Row],[Date:]],"mmddyyyy"),2)</f>
        <v>01</v>
      </c>
      <c r="Y76" s="6">
        <f>DATE(Data6[[#This Row],[Year]],Data6[[#This Row],[Month]],Data6[[#This Row],[Day]])</f>
        <v>45313</v>
      </c>
    </row>
    <row r="77" spans="1:25" x14ac:dyDescent="0.3">
      <c r="A77" s="5">
        <v>45317.498531597223</v>
      </c>
      <c r="B77" s="7" t="s">
        <v>66</v>
      </c>
      <c r="C77" s="6" t="s">
        <v>114</v>
      </c>
      <c r="D77" s="7" t="s">
        <v>119</v>
      </c>
      <c r="E77" s="8">
        <v>1</v>
      </c>
      <c r="F77" s="7">
        <v>6999794</v>
      </c>
      <c r="G77" s="7" t="s">
        <v>68</v>
      </c>
      <c r="H77" s="7" t="s">
        <v>69</v>
      </c>
      <c r="I77" s="7" t="s">
        <v>44</v>
      </c>
      <c r="J77" s="19" t="str">
        <f>IFERROR(INDEX('Employee Info'!$C$3:$E$200,MATCH(Data6[[#This Row],[Name:]],'Employee Info'!$B$3:$B$200,0),MATCH(Data6[[#This Row],[Hours Type:]],'Employee Info'!$C$2:$E$2,0)),"")</f>
        <v/>
      </c>
      <c r="K77" s="19" t="str">
        <f>IFERROR(INDEX('Employee Info'!$C$3:$J$200,MATCH(Data6[[#This Row],[Name:]],'Employee Info'!$B$3:$B$200,0),MATCH(Data6[[#Headers],[Truck]],'Employee Info'!$C$2:$J$2,0)),"")</f>
        <v/>
      </c>
      <c r="L77" s="19" t="str">
        <f>IFERROR(INDEX('Employee Info'!$C$3:$J$200,MATCH(Data6[[#This Row],[Name:]],'Employee Info'!$B$3:$B$200,0),MATCH(Data6[[#Headers],[Phone]],'Employee Info'!$C$2:$J$2,0)),"")</f>
        <v/>
      </c>
      <c r="M77" s="19" t="str">
        <f>IFERROR(INDEX('Employee Info'!$C$3:$J$200,MATCH(Data6[[#This Row],[Name:]],'Employee Info'!$B$3:$B$200,0),MATCH(Data6[[#Headers],[Tech]],'Employee Info'!$C$2:$J$2,0)),"")</f>
        <v/>
      </c>
      <c r="N77" s="19" t="str">
        <f>IFERROR(INDEX('Employee Info'!$C$3:$J$200,MATCH(Data6[[#This Row],[Name:]],'Employee Info'!$B$3:$B$200,0),MATCH(Data6[[#Headers],[Other]],'Employee Info'!$C$2:$J$2,0)),"")</f>
        <v/>
      </c>
      <c r="O77" s="19">
        <f>IFERROR((Data6[[#This Row],[Hours:]]*SUM(Data6[[#This Row],[Rate]:[Other]])),"")</f>
        <v>0</v>
      </c>
      <c r="P77" s="7" t="str">
        <f>IF(Data6[[#This Row],[WO'#:]]="","Riley #","WO#")</f>
        <v>WO#</v>
      </c>
      <c r="Q77" s="7">
        <f>IFERROR(WEEKNUM(Data6[[#This Row],[Date:]]),"")</f>
        <v>4</v>
      </c>
      <c r="R77" s="6">
        <f t="shared" si="3"/>
        <v>45312</v>
      </c>
      <c r="S77" s="6">
        <f>Data6[[#This Row],[Week Start]]+7</f>
        <v>45319</v>
      </c>
      <c r="T77" s="7" t="str">
        <f t="shared" si="4"/>
        <v>1/21/2024 - 1/28/2024</v>
      </c>
      <c r="U77" s="7" t="str">
        <f t="shared" si="5"/>
        <v>Time Card</v>
      </c>
      <c r="V77" s="8" t="str">
        <f>RIGHT(TEXT(Data6[[#This Row],[Date:]],"mmddyyyy"),4)</f>
        <v>2024</v>
      </c>
      <c r="W77" s="8" t="str">
        <f>MID(TEXT(Data6[[#This Row],[Date:]],"mmddyyyy"),3,2)</f>
        <v>22</v>
      </c>
      <c r="X77" s="8" t="str">
        <f>LEFT(TEXT(Data6[[#This Row],[Date:]],"mmddyyyy"),2)</f>
        <v>01</v>
      </c>
      <c r="Y77" s="6">
        <f>DATE(Data6[[#This Row],[Year]],Data6[[#This Row],[Month]],Data6[[#This Row],[Day]])</f>
        <v>45313</v>
      </c>
    </row>
    <row r="78" spans="1:25" x14ac:dyDescent="0.3">
      <c r="A78" s="5">
        <v>45313.576847685188</v>
      </c>
      <c r="B78" s="7" t="s">
        <v>35</v>
      </c>
      <c r="C78" s="6" t="s">
        <v>114</v>
      </c>
      <c r="D78" s="7" t="s">
        <v>120</v>
      </c>
      <c r="E78" s="8">
        <v>2</v>
      </c>
      <c r="F78" s="7" t="s">
        <v>68</v>
      </c>
      <c r="G78" s="7" t="s">
        <v>68</v>
      </c>
      <c r="H78" s="7" t="s">
        <v>69</v>
      </c>
      <c r="I78" s="7" t="s">
        <v>44</v>
      </c>
      <c r="J78" s="19" t="str">
        <f>IFERROR(INDEX('Employee Info'!$C$3:$E$200,MATCH(Data6[[#This Row],[Name:]],'Employee Info'!$B$3:$B$200,0),MATCH(Data6[[#This Row],[Hours Type:]],'Employee Info'!$C$2:$E$2,0)),"")</f>
        <v/>
      </c>
      <c r="K78" s="19" t="str">
        <f>IFERROR(INDEX('Employee Info'!$C$3:$J$200,MATCH(Data6[[#This Row],[Name:]],'Employee Info'!$B$3:$B$200,0),MATCH(Data6[[#Headers],[Truck]],'Employee Info'!$C$2:$J$2,0)),"")</f>
        <v/>
      </c>
      <c r="L78" s="19" t="str">
        <f>IFERROR(INDEX('Employee Info'!$C$3:$J$200,MATCH(Data6[[#This Row],[Name:]],'Employee Info'!$B$3:$B$200,0),MATCH(Data6[[#Headers],[Phone]],'Employee Info'!$C$2:$J$2,0)),"")</f>
        <v/>
      </c>
      <c r="M78" s="19" t="str">
        <f>IFERROR(INDEX('Employee Info'!$C$3:$J$200,MATCH(Data6[[#This Row],[Name:]],'Employee Info'!$B$3:$B$200,0),MATCH(Data6[[#Headers],[Tech]],'Employee Info'!$C$2:$J$2,0)),"")</f>
        <v/>
      </c>
      <c r="N78" s="19" t="str">
        <f>IFERROR(INDEX('Employee Info'!$C$3:$J$200,MATCH(Data6[[#This Row],[Name:]],'Employee Info'!$B$3:$B$200,0),MATCH(Data6[[#Headers],[Other]],'Employee Info'!$C$2:$J$2,0)),"")</f>
        <v/>
      </c>
      <c r="O78" s="19">
        <f>IFERROR((Data6[[#This Row],[Hours:]]*SUM(Data6[[#This Row],[Rate]:[Other]])),"")</f>
        <v>0</v>
      </c>
      <c r="P78" s="7" t="str">
        <f>IF(Data6[[#This Row],[WO'#:]]="","Riley #","WO#")</f>
        <v>Riley #</v>
      </c>
      <c r="Q78" s="7">
        <f>IFERROR(WEEKNUM(Data6[[#This Row],[Date:]]),"")</f>
        <v>4</v>
      </c>
      <c r="R78" s="6">
        <f t="shared" si="3"/>
        <v>45312</v>
      </c>
      <c r="S78" s="6">
        <f>Data6[[#This Row],[Week Start]]+7</f>
        <v>45319</v>
      </c>
      <c r="T78" s="7" t="str">
        <f t="shared" si="4"/>
        <v>1/21/2024 - 1/28/2024</v>
      </c>
      <c r="U78" s="7" t="str">
        <f t="shared" si="5"/>
        <v>Time Card</v>
      </c>
      <c r="V78" s="8" t="str">
        <f>RIGHT(TEXT(Data6[[#This Row],[Date:]],"mmddyyyy"),4)</f>
        <v>2024</v>
      </c>
      <c r="W78" s="8" t="str">
        <f>MID(TEXT(Data6[[#This Row],[Date:]],"mmddyyyy"),3,2)</f>
        <v>22</v>
      </c>
      <c r="X78" s="8" t="str">
        <f>LEFT(TEXT(Data6[[#This Row],[Date:]],"mmddyyyy"),2)</f>
        <v>01</v>
      </c>
      <c r="Y78" s="6">
        <f>DATE(Data6[[#This Row],[Year]],Data6[[#This Row],[Month]],Data6[[#This Row],[Day]])</f>
        <v>45313</v>
      </c>
    </row>
    <row r="79" spans="1:25" x14ac:dyDescent="0.3">
      <c r="A79" s="5">
        <v>45317.519449421299</v>
      </c>
      <c r="B79" s="7" t="s">
        <v>66</v>
      </c>
      <c r="C79" s="6" t="s">
        <v>121</v>
      </c>
      <c r="D79" s="7" t="s">
        <v>99</v>
      </c>
      <c r="E79" s="8">
        <v>2</v>
      </c>
      <c r="F79" s="7">
        <v>20028</v>
      </c>
      <c r="G79" s="7" t="s">
        <v>68</v>
      </c>
      <c r="H79" s="7" t="s">
        <v>69</v>
      </c>
      <c r="I79" s="7" t="s">
        <v>44</v>
      </c>
      <c r="J79" s="19" t="str">
        <f>IFERROR(INDEX('Employee Info'!$C$3:$E$200,MATCH(Data6[[#This Row],[Name:]],'Employee Info'!$B$3:$B$200,0),MATCH(Data6[[#This Row],[Hours Type:]],'Employee Info'!$C$2:$E$2,0)),"")</f>
        <v/>
      </c>
      <c r="K79" s="19" t="str">
        <f>IFERROR(INDEX('Employee Info'!$C$3:$J$200,MATCH(Data6[[#This Row],[Name:]],'Employee Info'!$B$3:$B$200,0),MATCH(Data6[[#Headers],[Truck]],'Employee Info'!$C$2:$J$2,0)),"")</f>
        <v/>
      </c>
      <c r="L79" s="19" t="str">
        <f>IFERROR(INDEX('Employee Info'!$C$3:$J$200,MATCH(Data6[[#This Row],[Name:]],'Employee Info'!$B$3:$B$200,0),MATCH(Data6[[#Headers],[Phone]],'Employee Info'!$C$2:$J$2,0)),"")</f>
        <v/>
      </c>
      <c r="M79" s="19" t="str">
        <f>IFERROR(INDEX('Employee Info'!$C$3:$J$200,MATCH(Data6[[#This Row],[Name:]],'Employee Info'!$B$3:$B$200,0),MATCH(Data6[[#Headers],[Tech]],'Employee Info'!$C$2:$J$2,0)),"")</f>
        <v/>
      </c>
      <c r="N79" s="19" t="str">
        <f>IFERROR(INDEX('Employee Info'!$C$3:$J$200,MATCH(Data6[[#This Row],[Name:]],'Employee Info'!$B$3:$B$200,0),MATCH(Data6[[#Headers],[Other]],'Employee Info'!$C$2:$J$2,0)),"")</f>
        <v/>
      </c>
      <c r="O79" s="19">
        <f>IFERROR((Data6[[#This Row],[Hours:]]*SUM(Data6[[#This Row],[Rate]:[Other]])),"")</f>
        <v>0</v>
      </c>
      <c r="P79" s="7" t="str">
        <f>IF(Data6[[#This Row],[WO'#:]]="","Riley #","WO#")</f>
        <v>WO#</v>
      </c>
      <c r="Q79" s="7">
        <f>IFERROR(WEEKNUM(Data6[[#This Row],[Date:]]),"")</f>
        <v>4</v>
      </c>
      <c r="R79" s="6">
        <f t="shared" si="3"/>
        <v>45312</v>
      </c>
      <c r="S79" s="6">
        <f>Data6[[#This Row],[Week Start]]+7</f>
        <v>45319</v>
      </c>
      <c r="T79" s="7" t="str">
        <f t="shared" si="4"/>
        <v>1/21/2024 - 1/28/2024</v>
      </c>
      <c r="U79" s="7" t="str">
        <f t="shared" si="5"/>
        <v>Time Card</v>
      </c>
      <c r="V79" s="8" t="str">
        <f>RIGHT(TEXT(Data6[[#This Row],[Date:]],"mmddyyyy"),4)</f>
        <v>2024</v>
      </c>
      <c r="W79" s="8" t="str">
        <f>MID(TEXT(Data6[[#This Row],[Date:]],"mmddyyyy"),3,2)</f>
        <v>23</v>
      </c>
      <c r="X79" s="8" t="str">
        <f>LEFT(TEXT(Data6[[#This Row],[Date:]],"mmddyyyy"),2)</f>
        <v>01</v>
      </c>
      <c r="Y79" s="6">
        <f>DATE(Data6[[#This Row],[Year]],Data6[[#This Row],[Month]],Data6[[#This Row],[Day]])</f>
        <v>45314</v>
      </c>
    </row>
    <row r="80" spans="1:25" x14ac:dyDescent="0.3">
      <c r="A80" s="5">
        <v>45314.401765509261</v>
      </c>
      <c r="B80" s="7" t="s">
        <v>31</v>
      </c>
      <c r="C80" s="6" t="s">
        <v>121</v>
      </c>
      <c r="D80" s="7" t="s">
        <v>100</v>
      </c>
      <c r="E80" s="8">
        <v>8</v>
      </c>
      <c r="F80" s="7">
        <v>6984733</v>
      </c>
      <c r="G80" s="7" t="s">
        <v>89</v>
      </c>
      <c r="H80" s="7" t="s">
        <v>69</v>
      </c>
      <c r="I80" s="7" t="s">
        <v>44</v>
      </c>
      <c r="J80" s="19" t="str">
        <f>IFERROR(INDEX('Employee Info'!$C$3:$E$200,MATCH(Data6[[#This Row],[Name:]],'Employee Info'!$B$3:$B$200,0),MATCH(Data6[[#This Row],[Hours Type:]],'Employee Info'!$C$2:$E$2,0)),"")</f>
        <v/>
      </c>
      <c r="K80" s="19" t="str">
        <f>IFERROR(INDEX('Employee Info'!$C$3:$J$200,MATCH(Data6[[#This Row],[Name:]],'Employee Info'!$B$3:$B$200,0),MATCH(Data6[[#Headers],[Truck]],'Employee Info'!$C$2:$J$2,0)),"")</f>
        <v/>
      </c>
      <c r="L80" s="19" t="str">
        <f>IFERROR(INDEX('Employee Info'!$C$3:$J$200,MATCH(Data6[[#This Row],[Name:]],'Employee Info'!$B$3:$B$200,0),MATCH(Data6[[#Headers],[Phone]],'Employee Info'!$C$2:$J$2,0)),"")</f>
        <v/>
      </c>
      <c r="M80" s="19" t="str">
        <f>IFERROR(INDEX('Employee Info'!$C$3:$J$200,MATCH(Data6[[#This Row],[Name:]],'Employee Info'!$B$3:$B$200,0),MATCH(Data6[[#Headers],[Tech]],'Employee Info'!$C$2:$J$2,0)),"")</f>
        <v/>
      </c>
      <c r="N80" s="19" t="str">
        <f>IFERROR(INDEX('Employee Info'!$C$3:$J$200,MATCH(Data6[[#This Row],[Name:]],'Employee Info'!$B$3:$B$200,0),MATCH(Data6[[#Headers],[Other]],'Employee Info'!$C$2:$J$2,0)),"")</f>
        <v/>
      </c>
      <c r="O80" s="19">
        <f>IFERROR((Data6[[#This Row],[Hours:]]*SUM(Data6[[#This Row],[Rate]:[Other]])),"")</f>
        <v>0</v>
      </c>
      <c r="P80" s="7" t="str">
        <f>IF(Data6[[#This Row],[WO'#:]]="","Riley #","WO#")</f>
        <v>WO#</v>
      </c>
      <c r="Q80" s="7">
        <f>IFERROR(WEEKNUM(Data6[[#This Row],[Date:]]),"")</f>
        <v>4</v>
      </c>
      <c r="R80" s="6">
        <f t="shared" si="3"/>
        <v>45312</v>
      </c>
      <c r="S80" s="6">
        <f>Data6[[#This Row],[Week Start]]+7</f>
        <v>45319</v>
      </c>
      <c r="T80" s="7" t="str">
        <f t="shared" si="4"/>
        <v>1/21/2024 - 1/28/2024</v>
      </c>
      <c r="U80" s="7" t="str">
        <f t="shared" si="5"/>
        <v>Time Card</v>
      </c>
      <c r="V80" s="8" t="str">
        <f>RIGHT(TEXT(Data6[[#This Row],[Date:]],"mmddyyyy"),4)</f>
        <v>2024</v>
      </c>
      <c r="W80" s="8" t="str">
        <f>MID(TEXT(Data6[[#This Row],[Date:]],"mmddyyyy"),3,2)</f>
        <v>23</v>
      </c>
      <c r="X80" s="8" t="str">
        <f>LEFT(TEXT(Data6[[#This Row],[Date:]],"mmddyyyy"),2)</f>
        <v>01</v>
      </c>
      <c r="Y80" s="6">
        <f>DATE(Data6[[#This Row],[Year]],Data6[[#This Row],[Month]],Data6[[#This Row],[Day]])</f>
        <v>45314</v>
      </c>
    </row>
    <row r="81" spans="1:25" x14ac:dyDescent="0.3">
      <c r="A81" s="5">
        <v>45317.497771759263</v>
      </c>
      <c r="B81" s="7" t="s">
        <v>66</v>
      </c>
      <c r="C81" s="6" t="s">
        <v>121</v>
      </c>
      <c r="D81" s="7" t="s">
        <v>115</v>
      </c>
      <c r="E81" s="8">
        <v>1</v>
      </c>
      <c r="F81" s="7">
        <v>6984733</v>
      </c>
      <c r="G81" s="7" t="s">
        <v>89</v>
      </c>
      <c r="H81" s="7" t="s">
        <v>69</v>
      </c>
      <c r="I81" s="7" t="s">
        <v>44</v>
      </c>
      <c r="J81" s="19" t="str">
        <f>IFERROR(INDEX('Employee Info'!$C$3:$E$200,MATCH(Data6[[#This Row],[Name:]],'Employee Info'!$B$3:$B$200,0),MATCH(Data6[[#This Row],[Hours Type:]],'Employee Info'!$C$2:$E$2,0)),"")</f>
        <v/>
      </c>
      <c r="K81" s="19" t="str">
        <f>IFERROR(INDEX('Employee Info'!$C$3:$J$200,MATCH(Data6[[#This Row],[Name:]],'Employee Info'!$B$3:$B$200,0),MATCH(Data6[[#Headers],[Truck]],'Employee Info'!$C$2:$J$2,0)),"")</f>
        <v/>
      </c>
      <c r="L81" s="19" t="str">
        <f>IFERROR(INDEX('Employee Info'!$C$3:$J$200,MATCH(Data6[[#This Row],[Name:]],'Employee Info'!$B$3:$B$200,0),MATCH(Data6[[#Headers],[Phone]],'Employee Info'!$C$2:$J$2,0)),"")</f>
        <v/>
      </c>
      <c r="M81" s="19" t="str">
        <f>IFERROR(INDEX('Employee Info'!$C$3:$J$200,MATCH(Data6[[#This Row],[Name:]],'Employee Info'!$B$3:$B$200,0),MATCH(Data6[[#Headers],[Tech]],'Employee Info'!$C$2:$J$2,0)),"")</f>
        <v/>
      </c>
      <c r="N81" s="19" t="str">
        <f>IFERROR(INDEX('Employee Info'!$C$3:$J$200,MATCH(Data6[[#This Row],[Name:]],'Employee Info'!$B$3:$B$200,0),MATCH(Data6[[#Headers],[Other]],'Employee Info'!$C$2:$J$2,0)),"")</f>
        <v/>
      </c>
      <c r="O81" s="19">
        <f>IFERROR((Data6[[#This Row],[Hours:]]*SUM(Data6[[#This Row],[Rate]:[Other]])),"")</f>
        <v>0</v>
      </c>
      <c r="P81" s="7" t="str">
        <f>IF(Data6[[#This Row],[WO'#:]]="","Riley #","WO#")</f>
        <v>WO#</v>
      </c>
      <c r="Q81" s="7">
        <f>IFERROR(WEEKNUM(Data6[[#This Row],[Date:]]),"")</f>
        <v>4</v>
      </c>
      <c r="R81" s="6">
        <f t="shared" si="3"/>
        <v>45312</v>
      </c>
      <c r="S81" s="6">
        <f>Data6[[#This Row],[Week Start]]+7</f>
        <v>45319</v>
      </c>
      <c r="T81" s="7" t="str">
        <f t="shared" si="4"/>
        <v>1/21/2024 - 1/28/2024</v>
      </c>
      <c r="U81" s="7" t="str">
        <f t="shared" si="5"/>
        <v>Time Card</v>
      </c>
      <c r="V81" s="8" t="str">
        <f>RIGHT(TEXT(Data6[[#This Row],[Date:]],"mmddyyyy"),4)</f>
        <v>2024</v>
      </c>
      <c r="W81" s="8" t="str">
        <f>MID(TEXT(Data6[[#This Row],[Date:]],"mmddyyyy"),3,2)</f>
        <v>23</v>
      </c>
      <c r="X81" s="8" t="str">
        <f>LEFT(TEXT(Data6[[#This Row],[Date:]],"mmddyyyy"),2)</f>
        <v>01</v>
      </c>
      <c r="Y81" s="6">
        <f>DATE(Data6[[#This Row],[Year]],Data6[[#This Row],[Month]],Data6[[#This Row],[Day]])</f>
        <v>45314</v>
      </c>
    </row>
    <row r="82" spans="1:25" x14ac:dyDescent="0.3">
      <c r="A82" s="5">
        <v>45317.514879282404</v>
      </c>
      <c r="B82" s="7" t="s">
        <v>66</v>
      </c>
      <c r="C82" s="6" t="s">
        <v>121</v>
      </c>
      <c r="D82" s="7" t="s">
        <v>122</v>
      </c>
      <c r="E82" s="8">
        <v>3</v>
      </c>
      <c r="F82" s="7">
        <v>6984733</v>
      </c>
      <c r="G82" s="7" t="s">
        <v>117</v>
      </c>
      <c r="H82" s="7" t="s">
        <v>69</v>
      </c>
      <c r="I82" s="7" t="s">
        <v>44</v>
      </c>
      <c r="J82" s="19" t="str">
        <f>IFERROR(INDEX('Employee Info'!$C$3:$E$200,MATCH(Data6[[#This Row],[Name:]],'Employee Info'!$B$3:$B$200,0),MATCH(Data6[[#This Row],[Hours Type:]],'Employee Info'!$C$2:$E$2,0)),"")</f>
        <v/>
      </c>
      <c r="K82" s="19" t="str">
        <f>IFERROR(INDEX('Employee Info'!$C$3:$J$200,MATCH(Data6[[#This Row],[Name:]],'Employee Info'!$B$3:$B$200,0),MATCH(Data6[[#Headers],[Truck]],'Employee Info'!$C$2:$J$2,0)),"")</f>
        <v/>
      </c>
      <c r="L82" s="19" t="str">
        <f>IFERROR(INDEX('Employee Info'!$C$3:$J$200,MATCH(Data6[[#This Row],[Name:]],'Employee Info'!$B$3:$B$200,0),MATCH(Data6[[#Headers],[Phone]],'Employee Info'!$C$2:$J$2,0)),"")</f>
        <v/>
      </c>
      <c r="M82" s="19" t="str">
        <f>IFERROR(INDEX('Employee Info'!$C$3:$J$200,MATCH(Data6[[#This Row],[Name:]],'Employee Info'!$B$3:$B$200,0),MATCH(Data6[[#Headers],[Tech]],'Employee Info'!$C$2:$J$2,0)),"")</f>
        <v/>
      </c>
      <c r="N82" s="19" t="str">
        <f>IFERROR(INDEX('Employee Info'!$C$3:$J$200,MATCH(Data6[[#This Row],[Name:]],'Employee Info'!$B$3:$B$200,0),MATCH(Data6[[#Headers],[Other]],'Employee Info'!$C$2:$J$2,0)),"")</f>
        <v/>
      </c>
      <c r="O82" s="19">
        <f>IFERROR((Data6[[#This Row],[Hours:]]*SUM(Data6[[#This Row],[Rate]:[Other]])),"")</f>
        <v>0</v>
      </c>
      <c r="P82" s="7" t="str">
        <f>IF(Data6[[#This Row],[WO'#:]]="","Riley #","WO#")</f>
        <v>WO#</v>
      </c>
      <c r="Q82" s="7">
        <f>IFERROR(WEEKNUM(Data6[[#This Row],[Date:]]),"")</f>
        <v>4</v>
      </c>
      <c r="R82" s="6">
        <f t="shared" si="3"/>
        <v>45312</v>
      </c>
      <c r="S82" s="6">
        <f>Data6[[#This Row],[Week Start]]+7</f>
        <v>45319</v>
      </c>
      <c r="T82" s="7" t="str">
        <f t="shared" si="4"/>
        <v>1/21/2024 - 1/28/2024</v>
      </c>
      <c r="U82" s="7" t="str">
        <f t="shared" si="5"/>
        <v>Time Card</v>
      </c>
      <c r="V82" s="8" t="str">
        <f>RIGHT(TEXT(Data6[[#This Row],[Date:]],"mmddyyyy"),4)</f>
        <v>2024</v>
      </c>
      <c r="W82" s="8" t="str">
        <f>MID(TEXT(Data6[[#This Row],[Date:]],"mmddyyyy"),3,2)</f>
        <v>23</v>
      </c>
      <c r="X82" s="8" t="str">
        <f>LEFT(TEXT(Data6[[#This Row],[Date:]],"mmddyyyy"),2)</f>
        <v>01</v>
      </c>
      <c r="Y82" s="6">
        <f>DATE(Data6[[#This Row],[Year]],Data6[[#This Row],[Month]],Data6[[#This Row],[Day]])</f>
        <v>45314</v>
      </c>
    </row>
    <row r="83" spans="1:25" x14ac:dyDescent="0.3">
      <c r="A83" s="5">
        <v>45358.318494791667</v>
      </c>
      <c r="B83" s="7" t="s">
        <v>76</v>
      </c>
      <c r="C83" s="6" t="s">
        <v>121</v>
      </c>
      <c r="D83" s="7" t="s">
        <v>77</v>
      </c>
      <c r="E83" s="8">
        <v>1</v>
      </c>
      <c r="F83" s="7">
        <v>6984733</v>
      </c>
      <c r="G83" s="7" t="s">
        <v>68</v>
      </c>
      <c r="H83" s="7" t="s">
        <v>69</v>
      </c>
      <c r="I83" s="7" t="s">
        <v>44</v>
      </c>
      <c r="J83" s="19" t="str">
        <f>IFERROR(INDEX('Employee Info'!$C$3:$E$200,MATCH(Data6[[#This Row],[Name:]],'Employee Info'!$B$3:$B$200,0),MATCH(Data6[[#This Row],[Hours Type:]],'Employee Info'!$C$2:$E$2,0)),"")</f>
        <v/>
      </c>
      <c r="K83" s="19" t="str">
        <f>IFERROR(INDEX('Employee Info'!$C$3:$J$200,MATCH(Data6[[#This Row],[Name:]],'Employee Info'!$B$3:$B$200,0),MATCH(Data6[[#Headers],[Truck]],'Employee Info'!$C$2:$J$2,0)),"")</f>
        <v/>
      </c>
      <c r="L83" s="19" t="str">
        <f>IFERROR(INDEX('Employee Info'!$C$3:$J$200,MATCH(Data6[[#This Row],[Name:]],'Employee Info'!$B$3:$B$200,0),MATCH(Data6[[#Headers],[Phone]],'Employee Info'!$C$2:$J$2,0)),"")</f>
        <v/>
      </c>
      <c r="M83" s="19" t="str">
        <f>IFERROR(INDEX('Employee Info'!$C$3:$J$200,MATCH(Data6[[#This Row],[Name:]],'Employee Info'!$B$3:$B$200,0),MATCH(Data6[[#Headers],[Tech]],'Employee Info'!$C$2:$J$2,0)),"")</f>
        <v/>
      </c>
      <c r="N83" s="19" t="str">
        <f>IFERROR(INDEX('Employee Info'!$C$3:$J$200,MATCH(Data6[[#This Row],[Name:]],'Employee Info'!$B$3:$B$200,0),MATCH(Data6[[#Headers],[Other]],'Employee Info'!$C$2:$J$2,0)),"")</f>
        <v/>
      </c>
      <c r="O83" s="19">
        <f>IFERROR((Data6[[#This Row],[Hours:]]*SUM(Data6[[#This Row],[Rate]:[Other]])),"")</f>
        <v>0</v>
      </c>
      <c r="P83" s="7" t="str">
        <f>IF(Data6[[#This Row],[WO'#:]]="","Riley #","WO#")</f>
        <v>WO#</v>
      </c>
      <c r="Q83" s="7">
        <f>IFERROR(WEEKNUM(Data6[[#This Row],[Date:]]),"")</f>
        <v>4</v>
      </c>
      <c r="R83" s="6">
        <f t="shared" si="3"/>
        <v>45312</v>
      </c>
      <c r="S83" s="6">
        <f>Data6[[#This Row],[Week Start]]+7</f>
        <v>45319</v>
      </c>
      <c r="T83" s="7" t="str">
        <f t="shared" si="4"/>
        <v>1/21/2024 - 1/28/2024</v>
      </c>
      <c r="U83" s="7" t="str">
        <f t="shared" si="5"/>
        <v>Time Card</v>
      </c>
      <c r="V83" s="8" t="str">
        <f>RIGHT(TEXT(Data6[[#This Row],[Date:]],"mmddyyyy"),4)</f>
        <v>2024</v>
      </c>
      <c r="W83" s="8" t="str">
        <f>MID(TEXT(Data6[[#This Row],[Date:]],"mmddyyyy"),3,2)</f>
        <v>23</v>
      </c>
      <c r="X83" s="8" t="str">
        <f>LEFT(TEXT(Data6[[#This Row],[Date:]],"mmddyyyy"),2)</f>
        <v>01</v>
      </c>
      <c r="Y83" s="6">
        <f>DATE(Data6[[#This Row],[Year]],Data6[[#This Row],[Month]],Data6[[#This Row],[Day]])</f>
        <v>45314</v>
      </c>
    </row>
    <row r="84" spans="1:25" x14ac:dyDescent="0.3">
      <c r="A84" s="5">
        <v>45314.576722916667</v>
      </c>
      <c r="B84" s="7" t="s">
        <v>35</v>
      </c>
      <c r="C84" s="6" t="s">
        <v>121</v>
      </c>
      <c r="D84" s="7" t="s">
        <v>123</v>
      </c>
      <c r="E84" s="8">
        <v>8</v>
      </c>
      <c r="F84" s="7">
        <v>6999794</v>
      </c>
      <c r="G84" s="7" t="s">
        <v>68</v>
      </c>
      <c r="H84" s="7" t="s">
        <v>69</v>
      </c>
      <c r="I84" s="7" t="s">
        <v>44</v>
      </c>
      <c r="J84" s="19" t="str">
        <f>IFERROR(INDEX('Employee Info'!$C$3:$E$200,MATCH(Data6[[#This Row],[Name:]],'Employee Info'!$B$3:$B$200,0),MATCH(Data6[[#This Row],[Hours Type:]],'Employee Info'!$C$2:$E$2,0)),"")</f>
        <v/>
      </c>
      <c r="K84" s="19" t="str">
        <f>IFERROR(INDEX('Employee Info'!$C$3:$J$200,MATCH(Data6[[#This Row],[Name:]],'Employee Info'!$B$3:$B$200,0),MATCH(Data6[[#Headers],[Truck]],'Employee Info'!$C$2:$J$2,0)),"")</f>
        <v/>
      </c>
      <c r="L84" s="19" t="str">
        <f>IFERROR(INDEX('Employee Info'!$C$3:$J$200,MATCH(Data6[[#This Row],[Name:]],'Employee Info'!$B$3:$B$200,0),MATCH(Data6[[#Headers],[Phone]],'Employee Info'!$C$2:$J$2,0)),"")</f>
        <v/>
      </c>
      <c r="M84" s="19" t="str">
        <f>IFERROR(INDEX('Employee Info'!$C$3:$J$200,MATCH(Data6[[#This Row],[Name:]],'Employee Info'!$B$3:$B$200,0),MATCH(Data6[[#Headers],[Tech]],'Employee Info'!$C$2:$J$2,0)),"")</f>
        <v/>
      </c>
      <c r="N84" s="19" t="str">
        <f>IFERROR(INDEX('Employee Info'!$C$3:$J$200,MATCH(Data6[[#This Row],[Name:]],'Employee Info'!$B$3:$B$200,0),MATCH(Data6[[#Headers],[Other]],'Employee Info'!$C$2:$J$2,0)),"")</f>
        <v/>
      </c>
      <c r="O84" s="19">
        <f>IFERROR((Data6[[#This Row],[Hours:]]*SUM(Data6[[#This Row],[Rate]:[Other]])),"")</f>
        <v>0</v>
      </c>
      <c r="P84" s="7" t="str">
        <f>IF(Data6[[#This Row],[WO'#:]]="","Riley #","WO#")</f>
        <v>WO#</v>
      </c>
      <c r="Q84" s="7">
        <f>IFERROR(WEEKNUM(Data6[[#This Row],[Date:]]),"")</f>
        <v>4</v>
      </c>
      <c r="R84" s="6">
        <f t="shared" si="3"/>
        <v>45312</v>
      </c>
      <c r="S84" s="6">
        <f>Data6[[#This Row],[Week Start]]+7</f>
        <v>45319</v>
      </c>
      <c r="T84" s="7" t="str">
        <f t="shared" si="4"/>
        <v>1/21/2024 - 1/28/2024</v>
      </c>
      <c r="U84" s="7" t="str">
        <f t="shared" si="5"/>
        <v>Time Card</v>
      </c>
      <c r="V84" s="8" t="str">
        <f>RIGHT(TEXT(Data6[[#This Row],[Date:]],"mmddyyyy"),4)</f>
        <v>2024</v>
      </c>
      <c r="W84" s="8" t="str">
        <f>MID(TEXT(Data6[[#This Row],[Date:]],"mmddyyyy"),3,2)</f>
        <v>23</v>
      </c>
      <c r="X84" s="8" t="str">
        <f>LEFT(TEXT(Data6[[#This Row],[Date:]],"mmddyyyy"),2)</f>
        <v>01</v>
      </c>
      <c r="Y84" s="6">
        <f>DATE(Data6[[#This Row],[Year]],Data6[[#This Row],[Month]],Data6[[#This Row],[Day]])</f>
        <v>45314</v>
      </c>
    </row>
    <row r="85" spans="1:25" x14ac:dyDescent="0.3">
      <c r="A85" s="5">
        <v>45317.499078587964</v>
      </c>
      <c r="B85" s="7" t="s">
        <v>66</v>
      </c>
      <c r="C85" s="6" t="s">
        <v>121</v>
      </c>
      <c r="D85" s="7" t="s">
        <v>119</v>
      </c>
      <c r="E85" s="8">
        <v>1</v>
      </c>
      <c r="F85" s="7">
        <v>6999794</v>
      </c>
      <c r="G85" s="7" t="s">
        <v>68</v>
      </c>
      <c r="H85" s="7" t="s">
        <v>69</v>
      </c>
      <c r="I85" s="7" t="s">
        <v>44</v>
      </c>
      <c r="J85" s="19" t="str">
        <f>IFERROR(INDEX('Employee Info'!$C$3:$E$200,MATCH(Data6[[#This Row],[Name:]],'Employee Info'!$B$3:$B$200,0),MATCH(Data6[[#This Row],[Hours Type:]],'Employee Info'!$C$2:$E$2,0)),"")</f>
        <v/>
      </c>
      <c r="K85" s="19" t="str">
        <f>IFERROR(INDEX('Employee Info'!$C$3:$J$200,MATCH(Data6[[#This Row],[Name:]],'Employee Info'!$B$3:$B$200,0),MATCH(Data6[[#Headers],[Truck]],'Employee Info'!$C$2:$J$2,0)),"")</f>
        <v/>
      </c>
      <c r="L85" s="19" t="str">
        <f>IFERROR(INDEX('Employee Info'!$C$3:$J$200,MATCH(Data6[[#This Row],[Name:]],'Employee Info'!$B$3:$B$200,0),MATCH(Data6[[#Headers],[Phone]],'Employee Info'!$C$2:$J$2,0)),"")</f>
        <v/>
      </c>
      <c r="M85" s="19" t="str">
        <f>IFERROR(INDEX('Employee Info'!$C$3:$J$200,MATCH(Data6[[#This Row],[Name:]],'Employee Info'!$B$3:$B$200,0),MATCH(Data6[[#Headers],[Tech]],'Employee Info'!$C$2:$J$2,0)),"")</f>
        <v/>
      </c>
      <c r="N85" s="19" t="str">
        <f>IFERROR(INDEX('Employee Info'!$C$3:$J$200,MATCH(Data6[[#This Row],[Name:]],'Employee Info'!$B$3:$B$200,0),MATCH(Data6[[#Headers],[Other]],'Employee Info'!$C$2:$J$2,0)),"")</f>
        <v/>
      </c>
      <c r="O85" s="19">
        <f>IFERROR((Data6[[#This Row],[Hours:]]*SUM(Data6[[#This Row],[Rate]:[Other]])),"")</f>
        <v>0</v>
      </c>
      <c r="P85" s="7" t="str">
        <f>IF(Data6[[#This Row],[WO'#:]]="","Riley #","WO#")</f>
        <v>WO#</v>
      </c>
      <c r="Q85" s="7">
        <f>IFERROR(WEEKNUM(Data6[[#This Row],[Date:]]),"")</f>
        <v>4</v>
      </c>
      <c r="R85" s="6">
        <f t="shared" si="3"/>
        <v>45312</v>
      </c>
      <c r="S85" s="6">
        <f>Data6[[#This Row],[Week Start]]+7</f>
        <v>45319</v>
      </c>
      <c r="T85" s="7" t="str">
        <f t="shared" si="4"/>
        <v>1/21/2024 - 1/28/2024</v>
      </c>
      <c r="U85" s="7" t="str">
        <f t="shared" si="5"/>
        <v>Time Card</v>
      </c>
      <c r="V85" s="8" t="str">
        <f>RIGHT(TEXT(Data6[[#This Row],[Date:]],"mmddyyyy"),4)</f>
        <v>2024</v>
      </c>
      <c r="W85" s="8" t="str">
        <f>MID(TEXT(Data6[[#This Row],[Date:]],"mmddyyyy"),3,2)</f>
        <v>23</v>
      </c>
      <c r="X85" s="8" t="str">
        <f>LEFT(TEXT(Data6[[#This Row],[Date:]],"mmddyyyy"),2)</f>
        <v>01</v>
      </c>
      <c r="Y85" s="6">
        <f>DATE(Data6[[#This Row],[Year]],Data6[[#This Row],[Month]],Data6[[#This Row],[Day]])</f>
        <v>45314</v>
      </c>
    </row>
    <row r="86" spans="1:25" x14ac:dyDescent="0.3">
      <c r="A86" s="5">
        <v>45317.500754976849</v>
      </c>
      <c r="B86" s="7" t="s">
        <v>66</v>
      </c>
      <c r="C86" s="6" t="s">
        <v>121</v>
      </c>
      <c r="D86" s="7" t="s">
        <v>124</v>
      </c>
      <c r="E86" s="8">
        <v>1</v>
      </c>
      <c r="F86" s="7">
        <v>7050595</v>
      </c>
      <c r="G86" s="7" t="s">
        <v>68</v>
      </c>
      <c r="H86" s="7" t="s">
        <v>69</v>
      </c>
      <c r="I86" s="7" t="s">
        <v>44</v>
      </c>
      <c r="J86" s="19" t="str">
        <f>IFERROR(INDEX('Employee Info'!$C$3:$E$200,MATCH(Data6[[#This Row],[Name:]],'Employee Info'!$B$3:$B$200,0),MATCH(Data6[[#This Row],[Hours Type:]],'Employee Info'!$C$2:$E$2,0)),"")</f>
        <v/>
      </c>
      <c r="K86" s="19" t="str">
        <f>IFERROR(INDEX('Employee Info'!$C$3:$J$200,MATCH(Data6[[#This Row],[Name:]],'Employee Info'!$B$3:$B$200,0),MATCH(Data6[[#Headers],[Truck]],'Employee Info'!$C$2:$J$2,0)),"")</f>
        <v/>
      </c>
      <c r="L86" s="19" t="str">
        <f>IFERROR(INDEX('Employee Info'!$C$3:$J$200,MATCH(Data6[[#This Row],[Name:]],'Employee Info'!$B$3:$B$200,0),MATCH(Data6[[#Headers],[Phone]],'Employee Info'!$C$2:$J$2,0)),"")</f>
        <v/>
      </c>
      <c r="M86" s="19" t="str">
        <f>IFERROR(INDEX('Employee Info'!$C$3:$J$200,MATCH(Data6[[#This Row],[Name:]],'Employee Info'!$B$3:$B$200,0),MATCH(Data6[[#Headers],[Tech]],'Employee Info'!$C$2:$J$2,0)),"")</f>
        <v/>
      </c>
      <c r="N86" s="19" t="str">
        <f>IFERROR(INDEX('Employee Info'!$C$3:$J$200,MATCH(Data6[[#This Row],[Name:]],'Employee Info'!$B$3:$B$200,0),MATCH(Data6[[#Headers],[Other]],'Employee Info'!$C$2:$J$2,0)),"")</f>
        <v/>
      </c>
      <c r="O86" s="19">
        <f>IFERROR((Data6[[#This Row],[Hours:]]*SUM(Data6[[#This Row],[Rate]:[Other]])),"")</f>
        <v>0</v>
      </c>
      <c r="P86" s="7" t="str">
        <f>IF(Data6[[#This Row],[WO'#:]]="","Riley #","WO#")</f>
        <v>WO#</v>
      </c>
      <c r="Q86" s="7">
        <f>IFERROR(WEEKNUM(Data6[[#This Row],[Date:]]),"")</f>
        <v>4</v>
      </c>
      <c r="R86" s="6">
        <f t="shared" si="3"/>
        <v>45312</v>
      </c>
      <c r="S86" s="6">
        <f>Data6[[#This Row],[Week Start]]+7</f>
        <v>45319</v>
      </c>
      <c r="T86" s="7" t="str">
        <f t="shared" si="4"/>
        <v>1/21/2024 - 1/28/2024</v>
      </c>
      <c r="U86" s="7" t="str">
        <f t="shared" si="5"/>
        <v>Time Card</v>
      </c>
      <c r="V86" s="8" t="str">
        <f>RIGHT(TEXT(Data6[[#This Row],[Date:]],"mmddyyyy"),4)</f>
        <v>2024</v>
      </c>
      <c r="W86" s="8" t="str">
        <f>MID(TEXT(Data6[[#This Row],[Date:]],"mmddyyyy"),3,2)</f>
        <v>23</v>
      </c>
      <c r="X86" s="8" t="str">
        <f>LEFT(TEXT(Data6[[#This Row],[Date:]],"mmddyyyy"),2)</f>
        <v>01</v>
      </c>
      <c r="Y86" s="6">
        <f>DATE(Data6[[#This Row],[Year]],Data6[[#This Row],[Month]],Data6[[#This Row],[Day]])</f>
        <v>45314</v>
      </c>
    </row>
    <row r="87" spans="1:25" x14ac:dyDescent="0.3">
      <c r="A87" s="5">
        <v>45317.519337384256</v>
      </c>
      <c r="B87" s="7" t="s">
        <v>66</v>
      </c>
      <c r="C87" s="6" t="s">
        <v>125</v>
      </c>
      <c r="D87" s="7" t="s">
        <v>99</v>
      </c>
      <c r="E87" s="8">
        <v>2</v>
      </c>
      <c r="F87" s="7">
        <v>20028</v>
      </c>
      <c r="G87" s="7" t="s">
        <v>68</v>
      </c>
      <c r="H87" s="7" t="s">
        <v>69</v>
      </c>
      <c r="I87" s="7" t="s">
        <v>44</v>
      </c>
      <c r="J87" s="19" t="str">
        <f>IFERROR(INDEX('Employee Info'!$C$3:$E$200,MATCH(Data6[[#This Row],[Name:]],'Employee Info'!$B$3:$B$200,0),MATCH(Data6[[#This Row],[Hours Type:]],'Employee Info'!$C$2:$E$2,0)),"")</f>
        <v/>
      </c>
      <c r="K87" s="19" t="str">
        <f>IFERROR(INDEX('Employee Info'!$C$3:$J$200,MATCH(Data6[[#This Row],[Name:]],'Employee Info'!$B$3:$B$200,0),MATCH(Data6[[#Headers],[Truck]],'Employee Info'!$C$2:$J$2,0)),"")</f>
        <v/>
      </c>
      <c r="L87" s="19" t="str">
        <f>IFERROR(INDEX('Employee Info'!$C$3:$J$200,MATCH(Data6[[#This Row],[Name:]],'Employee Info'!$B$3:$B$200,0),MATCH(Data6[[#Headers],[Phone]],'Employee Info'!$C$2:$J$2,0)),"")</f>
        <v/>
      </c>
      <c r="M87" s="19" t="str">
        <f>IFERROR(INDEX('Employee Info'!$C$3:$J$200,MATCH(Data6[[#This Row],[Name:]],'Employee Info'!$B$3:$B$200,0),MATCH(Data6[[#Headers],[Tech]],'Employee Info'!$C$2:$J$2,0)),"")</f>
        <v/>
      </c>
      <c r="N87" s="19" t="str">
        <f>IFERROR(INDEX('Employee Info'!$C$3:$J$200,MATCH(Data6[[#This Row],[Name:]],'Employee Info'!$B$3:$B$200,0),MATCH(Data6[[#Headers],[Other]],'Employee Info'!$C$2:$J$2,0)),"")</f>
        <v/>
      </c>
      <c r="O87" s="19">
        <f>IFERROR((Data6[[#This Row],[Hours:]]*SUM(Data6[[#This Row],[Rate]:[Other]])),"")</f>
        <v>0</v>
      </c>
      <c r="P87" s="7" t="str">
        <f>IF(Data6[[#This Row],[WO'#:]]="","Riley #","WO#")</f>
        <v>WO#</v>
      </c>
      <c r="Q87" s="7">
        <f>IFERROR(WEEKNUM(Data6[[#This Row],[Date:]]),"")</f>
        <v>4</v>
      </c>
      <c r="R87" s="6">
        <f t="shared" si="3"/>
        <v>45312</v>
      </c>
      <c r="S87" s="6">
        <f>Data6[[#This Row],[Week Start]]+7</f>
        <v>45319</v>
      </c>
      <c r="T87" s="7" t="str">
        <f t="shared" si="4"/>
        <v>1/21/2024 - 1/28/2024</v>
      </c>
      <c r="U87" s="7" t="str">
        <f t="shared" si="5"/>
        <v>Time Card</v>
      </c>
      <c r="V87" s="8" t="str">
        <f>RIGHT(TEXT(Data6[[#This Row],[Date:]],"mmddyyyy"),4)</f>
        <v>2024</v>
      </c>
      <c r="W87" s="8" t="str">
        <f>MID(TEXT(Data6[[#This Row],[Date:]],"mmddyyyy"),3,2)</f>
        <v>24</v>
      </c>
      <c r="X87" s="8" t="str">
        <f>LEFT(TEXT(Data6[[#This Row],[Date:]],"mmddyyyy"),2)</f>
        <v>01</v>
      </c>
      <c r="Y87" s="6">
        <f>DATE(Data6[[#This Row],[Year]],Data6[[#This Row],[Month]],Data6[[#This Row],[Day]])</f>
        <v>45315</v>
      </c>
    </row>
    <row r="88" spans="1:25" x14ac:dyDescent="0.3">
      <c r="A88" s="5">
        <v>45315.540296643521</v>
      </c>
      <c r="B88" s="7" t="s">
        <v>31</v>
      </c>
      <c r="C88" s="6" t="s">
        <v>125</v>
      </c>
      <c r="D88" s="7" t="s">
        <v>100</v>
      </c>
      <c r="E88" s="8">
        <v>1</v>
      </c>
      <c r="F88" s="7">
        <v>6984733</v>
      </c>
      <c r="G88" s="7" t="s">
        <v>89</v>
      </c>
      <c r="H88" s="7" t="s">
        <v>69</v>
      </c>
      <c r="I88" s="7" t="s">
        <v>44</v>
      </c>
      <c r="J88" s="19" t="str">
        <f>IFERROR(INDEX('Employee Info'!$C$3:$E$200,MATCH(Data6[[#This Row],[Name:]],'Employee Info'!$B$3:$B$200,0),MATCH(Data6[[#This Row],[Hours Type:]],'Employee Info'!$C$2:$E$2,0)),"")</f>
        <v/>
      </c>
      <c r="K88" s="19" t="str">
        <f>IFERROR(INDEX('Employee Info'!$C$3:$J$200,MATCH(Data6[[#This Row],[Name:]],'Employee Info'!$B$3:$B$200,0),MATCH(Data6[[#Headers],[Truck]],'Employee Info'!$C$2:$J$2,0)),"")</f>
        <v/>
      </c>
      <c r="L88" s="19" t="str">
        <f>IFERROR(INDEX('Employee Info'!$C$3:$J$200,MATCH(Data6[[#This Row],[Name:]],'Employee Info'!$B$3:$B$200,0),MATCH(Data6[[#Headers],[Phone]],'Employee Info'!$C$2:$J$2,0)),"")</f>
        <v/>
      </c>
      <c r="M88" s="19" t="str">
        <f>IFERROR(INDEX('Employee Info'!$C$3:$J$200,MATCH(Data6[[#This Row],[Name:]],'Employee Info'!$B$3:$B$200,0),MATCH(Data6[[#Headers],[Tech]],'Employee Info'!$C$2:$J$2,0)),"")</f>
        <v/>
      </c>
      <c r="N88" s="19" t="str">
        <f>IFERROR(INDEX('Employee Info'!$C$3:$J$200,MATCH(Data6[[#This Row],[Name:]],'Employee Info'!$B$3:$B$200,0),MATCH(Data6[[#Headers],[Other]],'Employee Info'!$C$2:$J$2,0)),"")</f>
        <v/>
      </c>
      <c r="O88" s="19">
        <f>IFERROR((Data6[[#This Row],[Hours:]]*SUM(Data6[[#This Row],[Rate]:[Other]])),"")</f>
        <v>0</v>
      </c>
      <c r="P88" s="7" t="str">
        <f>IF(Data6[[#This Row],[WO'#:]]="","Riley #","WO#")</f>
        <v>WO#</v>
      </c>
      <c r="Q88" s="7">
        <f>IFERROR(WEEKNUM(Data6[[#This Row],[Date:]]),"")</f>
        <v>4</v>
      </c>
      <c r="R88" s="6">
        <f t="shared" si="3"/>
        <v>45312</v>
      </c>
      <c r="S88" s="6">
        <f>Data6[[#This Row],[Week Start]]+7</f>
        <v>45319</v>
      </c>
      <c r="T88" s="7" t="str">
        <f t="shared" si="4"/>
        <v>1/21/2024 - 1/28/2024</v>
      </c>
      <c r="U88" s="7" t="str">
        <f t="shared" si="5"/>
        <v>Time Card</v>
      </c>
      <c r="V88" s="8" t="str">
        <f>RIGHT(TEXT(Data6[[#This Row],[Date:]],"mmddyyyy"),4)</f>
        <v>2024</v>
      </c>
      <c r="W88" s="8" t="str">
        <f>MID(TEXT(Data6[[#This Row],[Date:]],"mmddyyyy"),3,2)</f>
        <v>24</v>
      </c>
      <c r="X88" s="8" t="str">
        <f>LEFT(TEXT(Data6[[#This Row],[Date:]],"mmddyyyy"),2)</f>
        <v>01</v>
      </c>
      <c r="Y88" s="6">
        <f>DATE(Data6[[#This Row],[Year]],Data6[[#This Row],[Month]],Data6[[#This Row],[Day]])</f>
        <v>45315</v>
      </c>
    </row>
    <row r="89" spans="1:25" x14ac:dyDescent="0.3">
      <c r="A89" s="5">
        <v>45315.578534837965</v>
      </c>
      <c r="B89" s="7" t="s">
        <v>35</v>
      </c>
      <c r="C89" s="6" t="s">
        <v>125</v>
      </c>
      <c r="D89" s="7" t="s">
        <v>126</v>
      </c>
      <c r="E89" s="8">
        <v>1</v>
      </c>
      <c r="F89" s="7">
        <v>6984733</v>
      </c>
      <c r="G89" s="7" t="s">
        <v>89</v>
      </c>
      <c r="H89" s="7" t="s">
        <v>69</v>
      </c>
      <c r="I89" s="7" t="s">
        <v>44</v>
      </c>
      <c r="J89" s="19" t="str">
        <f>IFERROR(INDEX('Employee Info'!$C$3:$E$200,MATCH(Data6[[#This Row],[Name:]],'Employee Info'!$B$3:$B$200,0),MATCH(Data6[[#This Row],[Hours Type:]],'Employee Info'!$C$2:$E$2,0)),"")</f>
        <v/>
      </c>
      <c r="K89" s="19" t="str">
        <f>IFERROR(INDEX('Employee Info'!$C$3:$J$200,MATCH(Data6[[#This Row],[Name:]],'Employee Info'!$B$3:$B$200,0),MATCH(Data6[[#Headers],[Truck]],'Employee Info'!$C$2:$J$2,0)),"")</f>
        <v/>
      </c>
      <c r="L89" s="19" t="str">
        <f>IFERROR(INDEX('Employee Info'!$C$3:$J$200,MATCH(Data6[[#This Row],[Name:]],'Employee Info'!$B$3:$B$200,0),MATCH(Data6[[#Headers],[Phone]],'Employee Info'!$C$2:$J$2,0)),"")</f>
        <v/>
      </c>
      <c r="M89" s="19" t="str">
        <f>IFERROR(INDEX('Employee Info'!$C$3:$J$200,MATCH(Data6[[#This Row],[Name:]],'Employee Info'!$B$3:$B$200,0),MATCH(Data6[[#Headers],[Tech]],'Employee Info'!$C$2:$J$2,0)),"")</f>
        <v/>
      </c>
      <c r="N89" s="19" t="str">
        <f>IFERROR(INDEX('Employee Info'!$C$3:$J$200,MATCH(Data6[[#This Row],[Name:]],'Employee Info'!$B$3:$B$200,0),MATCH(Data6[[#Headers],[Other]],'Employee Info'!$C$2:$J$2,0)),"")</f>
        <v/>
      </c>
      <c r="O89" s="19">
        <f>IFERROR((Data6[[#This Row],[Hours:]]*SUM(Data6[[#This Row],[Rate]:[Other]])),"")</f>
        <v>0</v>
      </c>
      <c r="P89" s="7" t="str">
        <f>IF(Data6[[#This Row],[WO'#:]]="","Riley #","WO#")</f>
        <v>WO#</v>
      </c>
      <c r="Q89" s="7">
        <f>IFERROR(WEEKNUM(Data6[[#This Row],[Date:]]),"")</f>
        <v>4</v>
      </c>
      <c r="R89" s="6">
        <f t="shared" si="3"/>
        <v>45312</v>
      </c>
      <c r="S89" s="6">
        <f>Data6[[#This Row],[Week Start]]+7</f>
        <v>45319</v>
      </c>
      <c r="T89" s="7" t="str">
        <f t="shared" si="4"/>
        <v>1/21/2024 - 1/28/2024</v>
      </c>
      <c r="U89" s="7" t="str">
        <f t="shared" si="5"/>
        <v>Time Card</v>
      </c>
      <c r="V89" s="8" t="str">
        <f>RIGHT(TEXT(Data6[[#This Row],[Date:]],"mmddyyyy"),4)</f>
        <v>2024</v>
      </c>
      <c r="W89" s="8" t="str">
        <f>MID(TEXT(Data6[[#This Row],[Date:]],"mmddyyyy"),3,2)</f>
        <v>24</v>
      </c>
      <c r="X89" s="8" t="str">
        <f>LEFT(TEXT(Data6[[#This Row],[Date:]],"mmddyyyy"),2)</f>
        <v>01</v>
      </c>
      <c r="Y89" s="6">
        <f>DATE(Data6[[#This Row],[Year]],Data6[[#This Row],[Month]],Data6[[#This Row],[Day]])</f>
        <v>45315</v>
      </c>
    </row>
    <row r="90" spans="1:25" x14ac:dyDescent="0.3">
      <c r="A90" s="5">
        <v>45317.51514236111</v>
      </c>
      <c r="B90" s="7" t="s">
        <v>66</v>
      </c>
      <c r="C90" s="6" t="s">
        <v>125</v>
      </c>
      <c r="D90" s="7" t="s">
        <v>122</v>
      </c>
      <c r="E90" s="8">
        <v>3</v>
      </c>
      <c r="F90" s="7">
        <v>6984733</v>
      </c>
      <c r="G90" s="7" t="s">
        <v>117</v>
      </c>
      <c r="H90" s="7" t="s">
        <v>69</v>
      </c>
      <c r="I90" s="7" t="s">
        <v>44</v>
      </c>
      <c r="J90" s="19" t="str">
        <f>IFERROR(INDEX('Employee Info'!$C$3:$E$200,MATCH(Data6[[#This Row],[Name:]],'Employee Info'!$B$3:$B$200,0),MATCH(Data6[[#This Row],[Hours Type:]],'Employee Info'!$C$2:$E$2,0)),"")</f>
        <v/>
      </c>
      <c r="K90" s="19" t="str">
        <f>IFERROR(INDEX('Employee Info'!$C$3:$J$200,MATCH(Data6[[#This Row],[Name:]],'Employee Info'!$B$3:$B$200,0),MATCH(Data6[[#Headers],[Truck]],'Employee Info'!$C$2:$J$2,0)),"")</f>
        <v/>
      </c>
      <c r="L90" s="19" t="str">
        <f>IFERROR(INDEX('Employee Info'!$C$3:$J$200,MATCH(Data6[[#This Row],[Name:]],'Employee Info'!$B$3:$B$200,0),MATCH(Data6[[#Headers],[Phone]],'Employee Info'!$C$2:$J$2,0)),"")</f>
        <v/>
      </c>
      <c r="M90" s="19" t="str">
        <f>IFERROR(INDEX('Employee Info'!$C$3:$J$200,MATCH(Data6[[#This Row],[Name:]],'Employee Info'!$B$3:$B$200,0),MATCH(Data6[[#Headers],[Tech]],'Employee Info'!$C$2:$J$2,0)),"")</f>
        <v/>
      </c>
      <c r="N90" s="19" t="str">
        <f>IFERROR(INDEX('Employee Info'!$C$3:$J$200,MATCH(Data6[[#This Row],[Name:]],'Employee Info'!$B$3:$B$200,0),MATCH(Data6[[#Headers],[Other]],'Employee Info'!$C$2:$J$2,0)),"")</f>
        <v/>
      </c>
      <c r="O90" s="19">
        <f>IFERROR((Data6[[#This Row],[Hours:]]*SUM(Data6[[#This Row],[Rate]:[Other]])),"")</f>
        <v>0</v>
      </c>
      <c r="P90" s="7" t="str">
        <f>IF(Data6[[#This Row],[WO'#:]]="","Riley #","WO#")</f>
        <v>WO#</v>
      </c>
      <c r="Q90" s="7">
        <f>IFERROR(WEEKNUM(Data6[[#This Row],[Date:]]),"")</f>
        <v>4</v>
      </c>
      <c r="R90" s="6">
        <f t="shared" si="3"/>
        <v>45312</v>
      </c>
      <c r="S90" s="6">
        <f>Data6[[#This Row],[Week Start]]+7</f>
        <v>45319</v>
      </c>
      <c r="T90" s="7" t="str">
        <f t="shared" si="4"/>
        <v>1/21/2024 - 1/28/2024</v>
      </c>
      <c r="U90" s="7" t="str">
        <f t="shared" si="5"/>
        <v>Time Card</v>
      </c>
      <c r="V90" s="8" t="str">
        <f>RIGHT(TEXT(Data6[[#This Row],[Date:]],"mmddyyyy"),4)</f>
        <v>2024</v>
      </c>
      <c r="W90" s="8" t="str">
        <f>MID(TEXT(Data6[[#This Row],[Date:]],"mmddyyyy"),3,2)</f>
        <v>24</v>
      </c>
      <c r="X90" s="8" t="str">
        <f>LEFT(TEXT(Data6[[#This Row],[Date:]],"mmddyyyy"),2)</f>
        <v>01</v>
      </c>
      <c r="Y90" s="6">
        <f>DATE(Data6[[#This Row],[Year]],Data6[[#This Row],[Month]],Data6[[#This Row],[Day]])</f>
        <v>45315</v>
      </c>
    </row>
    <row r="91" spans="1:25" x14ac:dyDescent="0.3">
      <c r="A91" s="5">
        <v>45358.318648495369</v>
      </c>
      <c r="B91" s="7" t="s">
        <v>76</v>
      </c>
      <c r="C91" s="6" t="s">
        <v>125</v>
      </c>
      <c r="D91" s="7" t="s">
        <v>77</v>
      </c>
      <c r="E91" s="8">
        <v>2</v>
      </c>
      <c r="F91" s="7">
        <v>6984733</v>
      </c>
      <c r="G91" s="7" t="s">
        <v>68</v>
      </c>
      <c r="H91" s="7" t="s">
        <v>69</v>
      </c>
      <c r="I91" s="7" t="s">
        <v>44</v>
      </c>
      <c r="J91" s="19" t="str">
        <f>IFERROR(INDEX('Employee Info'!$C$3:$E$200,MATCH(Data6[[#This Row],[Name:]],'Employee Info'!$B$3:$B$200,0),MATCH(Data6[[#This Row],[Hours Type:]],'Employee Info'!$C$2:$E$2,0)),"")</f>
        <v/>
      </c>
      <c r="K91" s="19" t="str">
        <f>IFERROR(INDEX('Employee Info'!$C$3:$J$200,MATCH(Data6[[#This Row],[Name:]],'Employee Info'!$B$3:$B$200,0),MATCH(Data6[[#Headers],[Truck]],'Employee Info'!$C$2:$J$2,0)),"")</f>
        <v/>
      </c>
      <c r="L91" s="19" t="str">
        <f>IFERROR(INDEX('Employee Info'!$C$3:$J$200,MATCH(Data6[[#This Row],[Name:]],'Employee Info'!$B$3:$B$200,0),MATCH(Data6[[#Headers],[Phone]],'Employee Info'!$C$2:$J$2,0)),"")</f>
        <v/>
      </c>
      <c r="M91" s="19" t="str">
        <f>IFERROR(INDEX('Employee Info'!$C$3:$J$200,MATCH(Data6[[#This Row],[Name:]],'Employee Info'!$B$3:$B$200,0),MATCH(Data6[[#Headers],[Tech]],'Employee Info'!$C$2:$J$2,0)),"")</f>
        <v/>
      </c>
      <c r="N91" s="19" t="str">
        <f>IFERROR(INDEX('Employee Info'!$C$3:$J$200,MATCH(Data6[[#This Row],[Name:]],'Employee Info'!$B$3:$B$200,0),MATCH(Data6[[#Headers],[Other]],'Employee Info'!$C$2:$J$2,0)),"")</f>
        <v/>
      </c>
      <c r="O91" s="19">
        <f>IFERROR((Data6[[#This Row],[Hours:]]*SUM(Data6[[#This Row],[Rate]:[Other]])),"")</f>
        <v>0</v>
      </c>
      <c r="P91" s="7" t="str">
        <f>IF(Data6[[#This Row],[WO'#:]]="","Riley #","WO#")</f>
        <v>WO#</v>
      </c>
      <c r="Q91" s="7">
        <f>IFERROR(WEEKNUM(Data6[[#This Row],[Date:]]),"")</f>
        <v>4</v>
      </c>
      <c r="R91" s="6">
        <f t="shared" si="3"/>
        <v>45312</v>
      </c>
      <c r="S91" s="6">
        <f>Data6[[#This Row],[Week Start]]+7</f>
        <v>45319</v>
      </c>
      <c r="T91" s="7" t="str">
        <f t="shared" si="4"/>
        <v>1/21/2024 - 1/28/2024</v>
      </c>
      <c r="U91" s="7" t="str">
        <f t="shared" si="5"/>
        <v>Time Card</v>
      </c>
      <c r="V91" s="8" t="str">
        <f>RIGHT(TEXT(Data6[[#This Row],[Date:]],"mmddyyyy"),4)</f>
        <v>2024</v>
      </c>
      <c r="W91" s="8" t="str">
        <f>MID(TEXT(Data6[[#This Row],[Date:]],"mmddyyyy"),3,2)</f>
        <v>24</v>
      </c>
      <c r="X91" s="8" t="str">
        <f>LEFT(TEXT(Data6[[#This Row],[Date:]],"mmddyyyy"),2)</f>
        <v>01</v>
      </c>
      <c r="Y91" s="6">
        <f>DATE(Data6[[#This Row],[Year]],Data6[[#This Row],[Month]],Data6[[#This Row],[Day]])</f>
        <v>45315</v>
      </c>
    </row>
    <row r="92" spans="1:25" x14ac:dyDescent="0.3">
      <c r="A92" s="5">
        <v>45315.578175925926</v>
      </c>
      <c r="B92" s="7" t="s">
        <v>35</v>
      </c>
      <c r="C92" s="6" t="s">
        <v>125</v>
      </c>
      <c r="D92" s="7" t="s">
        <v>127</v>
      </c>
      <c r="E92" s="8">
        <v>7</v>
      </c>
      <c r="F92" s="7">
        <v>6999794</v>
      </c>
      <c r="G92" s="7" t="s">
        <v>89</v>
      </c>
      <c r="H92" s="7" t="s">
        <v>69</v>
      </c>
      <c r="I92" s="7" t="s">
        <v>44</v>
      </c>
      <c r="J92" s="19" t="str">
        <f>IFERROR(INDEX('Employee Info'!$C$3:$E$200,MATCH(Data6[[#This Row],[Name:]],'Employee Info'!$B$3:$B$200,0),MATCH(Data6[[#This Row],[Hours Type:]],'Employee Info'!$C$2:$E$2,0)),"")</f>
        <v/>
      </c>
      <c r="K92" s="19" t="str">
        <f>IFERROR(INDEX('Employee Info'!$C$3:$J$200,MATCH(Data6[[#This Row],[Name:]],'Employee Info'!$B$3:$B$200,0),MATCH(Data6[[#Headers],[Truck]],'Employee Info'!$C$2:$J$2,0)),"")</f>
        <v/>
      </c>
      <c r="L92" s="19" t="str">
        <f>IFERROR(INDEX('Employee Info'!$C$3:$J$200,MATCH(Data6[[#This Row],[Name:]],'Employee Info'!$B$3:$B$200,0),MATCH(Data6[[#Headers],[Phone]],'Employee Info'!$C$2:$J$2,0)),"")</f>
        <v/>
      </c>
      <c r="M92" s="19" t="str">
        <f>IFERROR(INDEX('Employee Info'!$C$3:$J$200,MATCH(Data6[[#This Row],[Name:]],'Employee Info'!$B$3:$B$200,0),MATCH(Data6[[#Headers],[Tech]],'Employee Info'!$C$2:$J$2,0)),"")</f>
        <v/>
      </c>
      <c r="N92" s="19" t="str">
        <f>IFERROR(INDEX('Employee Info'!$C$3:$J$200,MATCH(Data6[[#This Row],[Name:]],'Employee Info'!$B$3:$B$200,0),MATCH(Data6[[#Headers],[Other]],'Employee Info'!$C$2:$J$2,0)),"")</f>
        <v/>
      </c>
      <c r="O92" s="19">
        <f>IFERROR((Data6[[#This Row],[Hours:]]*SUM(Data6[[#This Row],[Rate]:[Other]])),"")</f>
        <v>0</v>
      </c>
      <c r="P92" s="7" t="str">
        <f>IF(Data6[[#This Row],[WO'#:]]="","Riley #","WO#")</f>
        <v>WO#</v>
      </c>
      <c r="Q92" s="7">
        <f>IFERROR(WEEKNUM(Data6[[#This Row],[Date:]]),"")</f>
        <v>4</v>
      </c>
      <c r="R92" s="6">
        <f t="shared" si="3"/>
        <v>45312</v>
      </c>
      <c r="S92" s="6">
        <f>Data6[[#This Row],[Week Start]]+7</f>
        <v>45319</v>
      </c>
      <c r="T92" s="7" t="str">
        <f t="shared" si="4"/>
        <v>1/21/2024 - 1/28/2024</v>
      </c>
      <c r="U92" s="7" t="str">
        <f t="shared" si="5"/>
        <v>Time Card</v>
      </c>
      <c r="V92" s="8" t="str">
        <f>RIGHT(TEXT(Data6[[#This Row],[Date:]],"mmddyyyy"),4)</f>
        <v>2024</v>
      </c>
      <c r="W92" s="8" t="str">
        <f>MID(TEXT(Data6[[#This Row],[Date:]],"mmddyyyy"),3,2)</f>
        <v>24</v>
      </c>
      <c r="X92" s="8" t="str">
        <f>LEFT(TEXT(Data6[[#This Row],[Date:]],"mmddyyyy"),2)</f>
        <v>01</v>
      </c>
      <c r="Y92" s="6">
        <f>DATE(Data6[[#This Row],[Year]],Data6[[#This Row],[Month]],Data6[[#This Row],[Day]])</f>
        <v>45315</v>
      </c>
    </row>
    <row r="93" spans="1:25" x14ac:dyDescent="0.3">
      <c r="A93" s="5">
        <v>45317.499288888888</v>
      </c>
      <c r="B93" s="7" t="s">
        <v>66</v>
      </c>
      <c r="C93" s="6" t="s">
        <v>125</v>
      </c>
      <c r="D93" s="7" t="s">
        <v>119</v>
      </c>
      <c r="E93" s="8">
        <v>1</v>
      </c>
      <c r="F93" s="7">
        <v>6999794</v>
      </c>
      <c r="G93" s="7" t="s">
        <v>68</v>
      </c>
      <c r="H93" s="7" t="s">
        <v>69</v>
      </c>
      <c r="I93" s="7" t="s">
        <v>44</v>
      </c>
      <c r="J93" s="19" t="str">
        <f>IFERROR(INDEX('Employee Info'!$C$3:$E$200,MATCH(Data6[[#This Row],[Name:]],'Employee Info'!$B$3:$B$200,0),MATCH(Data6[[#This Row],[Hours Type:]],'Employee Info'!$C$2:$E$2,0)),"")</f>
        <v/>
      </c>
      <c r="K93" s="19" t="str">
        <f>IFERROR(INDEX('Employee Info'!$C$3:$J$200,MATCH(Data6[[#This Row],[Name:]],'Employee Info'!$B$3:$B$200,0),MATCH(Data6[[#Headers],[Truck]],'Employee Info'!$C$2:$J$2,0)),"")</f>
        <v/>
      </c>
      <c r="L93" s="19" t="str">
        <f>IFERROR(INDEX('Employee Info'!$C$3:$J$200,MATCH(Data6[[#This Row],[Name:]],'Employee Info'!$B$3:$B$200,0),MATCH(Data6[[#Headers],[Phone]],'Employee Info'!$C$2:$J$2,0)),"")</f>
        <v/>
      </c>
      <c r="M93" s="19" t="str">
        <f>IFERROR(INDEX('Employee Info'!$C$3:$J$200,MATCH(Data6[[#This Row],[Name:]],'Employee Info'!$B$3:$B$200,0),MATCH(Data6[[#Headers],[Tech]],'Employee Info'!$C$2:$J$2,0)),"")</f>
        <v/>
      </c>
      <c r="N93" s="19" t="str">
        <f>IFERROR(INDEX('Employee Info'!$C$3:$J$200,MATCH(Data6[[#This Row],[Name:]],'Employee Info'!$B$3:$B$200,0),MATCH(Data6[[#Headers],[Other]],'Employee Info'!$C$2:$J$2,0)),"")</f>
        <v/>
      </c>
      <c r="O93" s="19">
        <f>IFERROR((Data6[[#This Row],[Hours:]]*SUM(Data6[[#This Row],[Rate]:[Other]])),"")</f>
        <v>0</v>
      </c>
      <c r="P93" s="7" t="str">
        <f>IF(Data6[[#This Row],[WO'#:]]="","Riley #","WO#")</f>
        <v>WO#</v>
      </c>
      <c r="Q93" s="7">
        <f>IFERROR(WEEKNUM(Data6[[#This Row],[Date:]]),"")</f>
        <v>4</v>
      </c>
      <c r="R93" s="6">
        <f t="shared" si="3"/>
        <v>45312</v>
      </c>
      <c r="S93" s="6">
        <f>Data6[[#This Row],[Week Start]]+7</f>
        <v>45319</v>
      </c>
      <c r="T93" s="7" t="str">
        <f t="shared" si="4"/>
        <v>1/21/2024 - 1/28/2024</v>
      </c>
      <c r="U93" s="7" t="str">
        <f t="shared" si="5"/>
        <v>Time Card</v>
      </c>
      <c r="V93" s="8" t="str">
        <f>RIGHT(TEXT(Data6[[#This Row],[Date:]],"mmddyyyy"),4)</f>
        <v>2024</v>
      </c>
      <c r="W93" s="8" t="str">
        <f>MID(TEXT(Data6[[#This Row],[Date:]],"mmddyyyy"),3,2)</f>
        <v>24</v>
      </c>
      <c r="X93" s="8" t="str">
        <f>LEFT(TEXT(Data6[[#This Row],[Date:]],"mmddyyyy"),2)</f>
        <v>01</v>
      </c>
      <c r="Y93" s="6">
        <f>DATE(Data6[[#This Row],[Year]],Data6[[#This Row],[Month]],Data6[[#This Row],[Day]])</f>
        <v>45315</v>
      </c>
    </row>
    <row r="94" spans="1:25" x14ac:dyDescent="0.3">
      <c r="A94" s="5">
        <v>45315.412550694447</v>
      </c>
      <c r="B94" s="7" t="s">
        <v>31</v>
      </c>
      <c r="C94" s="6" t="s">
        <v>125</v>
      </c>
      <c r="D94" s="7" t="s">
        <v>128</v>
      </c>
      <c r="E94" s="8">
        <v>1</v>
      </c>
      <c r="F94" s="7">
        <v>7050595</v>
      </c>
      <c r="G94" s="7" t="s">
        <v>68</v>
      </c>
      <c r="H94" s="7" t="s">
        <v>69</v>
      </c>
      <c r="I94" s="7" t="s">
        <v>44</v>
      </c>
      <c r="J94" s="19" t="str">
        <f>IFERROR(INDEX('Employee Info'!$C$3:$E$200,MATCH(Data6[[#This Row],[Name:]],'Employee Info'!$B$3:$B$200,0),MATCH(Data6[[#This Row],[Hours Type:]],'Employee Info'!$C$2:$E$2,0)),"")</f>
        <v/>
      </c>
      <c r="K94" s="19" t="str">
        <f>IFERROR(INDEX('Employee Info'!$C$3:$J$200,MATCH(Data6[[#This Row],[Name:]],'Employee Info'!$B$3:$B$200,0),MATCH(Data6[[#Headers],[Truck]],'Employee Info'!$C$2:$J$2,0)),"")</f>
        <v/>
      </c>
      <c r="L94" s="19" t="str">
        <f>IFERROR(INDEX('Employee Info'!$C$3:$J$200,MATCH(Data6[[#This Row],[Name:]],'Employee Info'!$B$3:$B$200,0),MATCH(Data6[[#Headers],[Phone]],'Employee Info'!$C$2:$J$2,0)),"")</f>
        <v/>
      </c>
      <c r="M94" s="19" t="str">
        <f>IFERROR(INDEX('Employee Info'!$C$3:$J$200,MATCH(Data6[[#This Row],[Name:]],'Employee Info'!$B$3:$B$200,0),MATCH(Data6[[#Headers],[Tech]],'Employee Info'!$C$2:$J$2,0)),"")</f>
        <v/>
      </c>
      <c r="N94" s="19" t="str">
        <f>IFERROR(INDEX('Employee Info'!$C$3:$J$200,MATCH(Data6[[#This Row],[Name:]],'Employee Info'!$B$3:$B$200,0),MATCH(Data6[[#Headers],[Other]],'Employee Info'!$C$2:$J$2,0)),"")</f>
        <v/>
      </c>
      <c r="O94" s="19">
        <f>IFERROR((Data6[[#This Row],[Hours:]]*SUM(Data6[[#This Row],[Rate]:[Other]])),"")</f>
        <v>0</v>
      </c>
      <c r="P94" s="7" t="str">
        <f>IF(Data6[[#This Row],[WO'#:]]="","Riley #","WO#")</f>
        <v>WO#</v>
      </c>
      <c r="Q94" s="7">
        <f>IFERROR(WEEKNUM(Data6[[#This Row],[Date:]]),"")</f>
        <v>4</v>
      </c>
      <c r="R94" s="6">
        <f t="shared" si="3"/>
        <v>45312</v>
      </c>
      <c r="S94" s="6">
        <f>Data6[[#This Row],[Week Start]]+7</f>
        <v>45319</v>
      </c>
      <c r="T94" s="7" t="str">
        <f t="shared" si="4"/>
        <v>1/21/2024 - 1/28/2024</v>
      </c>
      <c r="U94" s="7" t="str">
        <f t="shared" si="5"/>
        <v>Time Card</v>
      </c>
      <c r="V94" s="8" t="str">
        <f>RIGHT(TEXT(Data6[[#This Row],[Date:]],"mmddyyyy"),4)</f>
        <v>2024</v>
      </c>
      <c r="W94" s="8" t="str">
        <f>MID(TEXT(Data6[[#This Row],[Date:]],"mmddyyyy"),3,2)</f>
        <v>24</v>
      </c>
      <c r="X94" s="8" t="str">
        <f>LEFT(TEXT(Data6[[#This Row],[Date:]],"mmddyyyy"),2)</f>
        <v>01</v>
      </c>
      <c r="Y94" s="6">
        <f>DATE(Data6[[#This Row],[Year]],Data6[[#This Row],[Month]],Data6[[#This Row],[Day]])</f>
        <v>45315</v>
      </c>
    </row>
    <row r="95" spans="1:25" x14ac:dyDescent="0.3">
      <c r="A95" s="5">
        <v>45317.500954629628</v>
      </c>
      <c r="B95" s="7" t="s">
        <v>66</v>
      </c>
      <c r="C95" s="6" t="s">
        <v>125</v>
      </c>
      <c r="D95" s="7" t="s">
        <v>124</v>
      </c>
      <c r="E95" s="8">
        <v>1</v>
      </c>
      <c r="F95" s="7">
        <v>7050595</v>
      </c>
      <c r="G95" s="7" t="s">
        <v>68</v>
      </c>
      <c r="H95" s="7" t="s">
        <v>69</v>
      </c>
      <c r="I95" s="7" t="s">
        <v>44</v>
      </c>
      <c r="J95" s="19" t="str">
        <f>IFERROR(INDEX('Employee Info'!$C$3:$E$200,MATCH(Data6[[#This Row],[Name:]],'Employee Info'!$B$3:$B$200,0),MATCH(Data6[[#This Row],[Hours Type:]],'Employee Info'!$C$2:$E$2,0)),"")</f>
        <v/>
      </c>
      <c r="K95" s="19" t="str">
        <f>IFERROR(INDEX('Employee Info'!$C$3:$J$200,MATCH(Data6[[#This Row],[Name:]],'Employee Info'!$B$3:$B$200,0),MATCH(Data6[[#Headers],[Truck]],'Employee Info'!$C$2:$J$2,0)),"")</f>
        <v/>
      </c>
      <c r="L95" s="19" t="str">
        <f>IFERROR(INDEX('Employee Info'!$C$3:$J$200,MATCH(Data6[[#This Row],[Name:]],'Employee Info'!$B$3:$B$200,0),MATCH(Data6[[#Headers],[Phone]],'Employee Info'!$C$2:$J$2,0)),"")</f>
        <v/>
      </c>
      <c r="M95" s="19" t="str">
        <f>IFERROR(INDEX('Employee Info'!$C$3:$J$200,MATCH(Data6[[#This Row],[Name:]],'Employee Info'!$B$3:$B$200,0),MATCH(Data6[[#Headers],[Tech]],'Employee Info'!$C$2:$J$2,0)),"")</f>
        <v/>
      </c>
      <c r="N95" s="19" t="str">
        <f>IFERROR(INDEX('Employee Info'!$C$3:$J$200,MATCH(Data6[[#This Row],[Name:]],'Employee Info'!$B$3:$B$200,0),MATCH(Data6[[#Headers],[Other]],'Employee Info'!$C$2:$J$2,0)),"")</f>
        <v/>
      </c>
      <c r="O95" s="19">
        <f>IFERROR((Data6[[#This Row],[Hours:]]*SUM(Data6[[#This Row],[Rate]:[Other]])),"")</f>
        <v>0</v>
      </c>
      <c r="P95" s="7" t="str">
        <f>IF(Data6[[#This Row],[WO'#:]]="","Riley #","WO#")</f>
        <v>WO#</v>
      </c>
      <c r="Q95" s="7">
        <f>IFERROR(WEEKNUM(Data6[[#This Row],[Date:]]),"")</f>
        <v>4</v>
      </c>
      <c r="R95" s="6">
        <f t="shared" si="3"/>
        <v>45312</v>
      </c>
      <c r="S95" s="6">
        <f>Data6[[#This Row],[Week Start]]+7</f>
        <v>45319</v>
      </c>
      <c r="T95" s="7" t="str">
        <f t="shared" si="4"/>
        <v>1/21/2024 - 1/28/2024</v>
      </c>
      <c r="U95" s="7" t="str">
        <f t="shared" si="5"/>
        <v>Time Card</v>
      </c>
      <c r="V95" s="8" t="str">
        <f>RIGHT(TEXT(Data6[[#This Row],[Date:]],"mmddyyyy"),4)</f>
        <v>2024</v>
      </c>
      <c r="W95" s="8" t="str">
        <f>MID(TEXT(Data6[[#This Row],[Date:]],"mmddyyyy"),3,2)</f>
        <v>24</v>
      </c>
      <c r="X95" s="8" t="str">
        <f>LEFT(TEXT(Data6[[#This Row],[Date:]],"mmddyyyy"),2)</f>
        <v>01</v>
      </c>
      <c r="Y95" s="6">
        <f>DATE(Data6[[#This Row],[Year]],Data6[[#This Row],[Month]],Data6[[#This Row],[Day]])</f>
        <v>45315</v>
      </c>
    </row>
    <row r="96" spans="1:25" x14ac:dyDescent="0.3">
      <c r="A96" s="5">
        <v>45315.539762615743</v>
      </c>
      <c r="B96" s="7" t="s">
        <v>31</v>
      </c>
      <c r="C96" s="6" t="s">
        <v>125</v>
      </c>
      <c r="D96" s="7" t="s">
        <v>129</v>
      </c>
      <c r="E96" s="8">
        <v>4</v>
      </c>
      <c r="F96" s="7">
        <v>7052401</v>
      </c>
      <c r="G96" s="7" t="s">
        <v>68</v>
      </c>
      <c r="H96" s="7" t="s">
        <v>69</v>
      </c>
      <c r="I96" s="7" t="s">
        <v>44</v>
      </c>
      <c r="J96" s="19" t="str">
        <f>IFERROR(INDEX('Employee Info'!$C$3:$E$200,MATCH(Data6[[#This Row],[Name:]],'Employee Info'!$B$3:$B$200,0),MATCH(Data6[[#This Row],[Hours Type:]],'Employee Info'!$C$2:$E$2,0)),"")</f>
        <v/>
      </c>
      <c r="K96" s="19" t="str">
        <f>IFERROR(INDEX('Employee Info'!$C$3:$J$200,MATCH(Data6[[#This Row],[Name:]],'Employee Info'!$B$3:$B$200,0),MATCH(Data6[[#Headers],[Truck]],'Employee Info'!$C$2:$J$2,0)),"")</f>
        <v/>
      </c>
      <c r="L96" s="19" t="str">
        <f>IFERROR(INDEX('Employee Info'!$C$3:$J$200,MATCH(Data6[[#This Row],[Name:]],'Employee Info'!$B$3:$B$200,0),MATCH(Data6[[#Headers],[Phone]],'Employee Info'!$C$2:$J$2,0)),"")</f>
        <v/>
      </c>
      <c r="M96" s="19" t="str">
        <f>IFERROR(INDEX('Employee Info'!$C$3:$J$200,MATCH(Data6[[#This Row],[Name:]],'Employee Info'!$B$3:$B$200,0),MATCH(Data6[[#Headers],[Tech]],'Employee Info'!$C$2:$J$2,0)),"")</f>
        <v/>
      </c>
      <c r="N96" s="19" t="str">
        <f>IFERROR(INDEX('Employee Info'!$C$3:$J$200,MATCH(Data6[[#This Row],[Name:]],'Employee Info'!$B$3:$B$200,0),MATCH(Data6[[#Headers],[Other]],'Employee Info'!$C$2:$J$2,0)),"")</f>
        <v/>
      </c>
      <c r="O96" s="19">
        <f>IFERROR((Data6[[#This Row],[Hours:]]*SUM(Data6[[#This Row],[Rate]:[Other]])),"")</f>
        <v>0</v>
      </c>
      <c r="P96" s="7" t="str">
        <f>IF(Data6[[#This Row],[WO'#:]]="","Riley #","WO#")</f>
        <v>WO#</v>
      </c>
      <c r="Q96" s="7">
        <f>IFERROR(WEEKNUM(Data6[[#This Row],[Date:]]),"")</f>
        <v>4</v>
      </c>
      <c r="R96" s="6">
        <f t="shared" si="3"/>
        <v>45312</v>
      </c>
      <c r="S96" s="6">
        <f>Data6[[#This Row],[Week Start]]+7</f>
        <v>45319</v>
      </c>
      <c r="T96" s="7" t="str">
        <f t="shared" si="4"/>
        <v>1/21/2024 - 1/28/2024</v>
      </c>
      <c r="U96" s="7" t="str">
        <f t="shared" si="5"/>
        <v>Time Card</v>
      </c>
      <c r="V96" s="8" t="str">
        <f>RIGHT(TEXT(Data6[[#This Row],[Date:]],"mmddyyyy"),4)</f>
        <v>2024</v>
      </c>
      <c r="W96" s="8" t="str">
        <f>MID(TEXT(Data6[[#This Row],[Date:]],"mmddyyyy"),3,2)</f>
        <v>24</v>
      </c>
      <c r="X96" s="8" t="str">
        <f>LEFT(TEXT(Data6[[#This Row],[Date:]],"mmddyyyy"),2)</f>
        <v>01</v>
      </c>
      <c r="Y96" s="6">
        <f>DATE(Data6[[#This Row],[Year]],Data6[[#This Row],[Month]],Data6[[#This Row],[Day]])</f>
        <v>45315</v>
      </c>
    </row>
    <row r="97" spans="1:25" x14ac:dyDescent="0.3">
      <c r="A97" s="5">
        <v>45317.508599421293</v>
      </c>
      <c r="B97" s="7" t="s">
        <v>66</v>
      </c>
      <c r="C97" s="6" t="s">
        <v>125</v>
      </c>
      <c r="D97" s="7" t="s">
        <v>130</v>
      </c>
      <c r="E97" s="8">
        <v>1</v>
      </c>
      <c r="F97" s="7">
        <v>7052401</v>
      </c>
      <c r="G97" s="7" t="s">
        <v>68</v>
      </c>
      <c r="H97" s="7" t="s">
        <v>69</v>
      </c>
      <c r="I97" s="7" t="s">
        <v>44</v>
      </c>
      <c r="J97" s="19" t="str">
        <f>IFERROR(INDEX('Employee Info'!$C$3:$E$200,MATCH(Data6[[#This Row],[Name:]],'Employee Info'!$B$3:$B$200,0),MATCH(Data6[[#This Row],[Hours Type:]],'Employee Info'!$C$2:$E$2,0)),"")</f>
        <v/>
      </c>
      <c r="K97" s="19" t="str">
        <f>IFERROR(INDEX('Employee Info'!$C$3:$J$200,MATCH(Data6[[#This Row],[Name:]],'Employee Info'!$B$3:$B$200,0),MATCH(Data6[[#Headers],[Truck]],'Employee Info'!$C$2:$J$2,0)),"")</f>
        <v/>
      </c>
      <c r="L97" s="19" t="str">
        <f>IFERROR(INDEX('Employee Info'!$C$3:$J$200,MATCH(Data6[[#This Row],[Name:]],'Employee Info'!$B$3:$B$200,0),MATCH(Data6[[#Headers],[Phone]],'Employee Info'!$C$2:$J$2,0)),"")</f>
        <v/>
      </c>
      <c r="M97" s="19" t="str">
        <f>IFERROR(INDEX('Employee Info'!$C$3:$J$200,MATCH(Data6[[#This Row],[Name:]],'Employee Info'!$B$3:$B$200,0),MATCH(Data6[[#Headers],[Tech]],'Employee Info'!$C$2:$J$2,0)),"")</f>
        <v/>
      </c>
      <c r="N97" s="19" t="str">
        <f>IFERROR(INDEX('Employee Info'!$C$3:$J$200,MATCH(Data6[[#This Row],[Name:]],'Employee Info'!$B$3:$B$200,0),MATCH(Data6[[#Headers],[Other]],'Employee Info'!$C$2:$J$2,0)),"")</f>
        <v/>
      </c>
      <c r="O97" s="19">
        <f>IFERROR((Data6[[#This Row],[Hours:]]*SUM(Data6[[#This Row],[Rate]:[Other]])),"")</f>
        <v>0</v>
      </c>
      <c r="P97" s="7" t="str">
        <f>IF(Data6[[#This Row],[WO'#:]]="","Riley #","WO#")</f>
        <v>WO#</v>
      </c>
      <c r="Q97" s="7">
        <f>IFERROR(WEEKNUM(Data6[[#This Row],[Date:]]),"")</f>
        <v>4</v>
      </c>
      <c r="R97" s="6">
        <f t="shared" si="3"/>
        <v>45312</v>
      </c>
      <c r="S97" s="6">
        <f>Data6[[#This Row],[Week Start]]+7</f>
        <v>45319</v>
      </c>
      <c r="T97" s="7" t="str">
        <f t="shared" si="4"/>
        <v>1/21/2024 - 1/28/2024</v>
      </c>
      <c r="U97" s="7" t="str">
        <f t="shared" si="5"/>
        <v>Time Card</v>
      </c>
      <c r="V97" s="8" t="str">
        <f>RIGHT(TEXT(Data6[[#This Row],[Date:]],"mmddyyyy"),4)</f>
        <v>2024</v>
      </c>
      <c r="W97" s="8" t="str">
        <f>MID(TEXT(Data6[[#This Row],[Date:]],"mmddyyyy"),3,2)</f>
        <v>24</v>
      </c>
      <c r="X97" s="8" t="str">
        <f>LEFT(TEXT(Data6[[#This Row],[Date:]],"mmddyyyy"),2)</f>
        <v>01</v>
      </c>
      <c r="Y97" s="6">
        <f>DATE(Data6[[#This Row],[Year]],Data6[[#This Row],[Month]],Data6[[#This Row],[Day]])</f>
        <v>45315</v>
      </c>
    </row>
    <row r="98" spans="1:25" x14ac:dyDescent="0.3">
      <c r="A98" s="5">
        <v>45315.411399305558</v>
      </c>
      <c r="B98" s="7" t="s">
        <v>31</v>
      </c>
      <c r="C98" s="6" t="s">
        <v>125</v>
      </c>
      <c r="D98" s="7" t="s">
        <v>131</v>
      </c>
      <c r="E98" s="8">
        <v>1</v>
      </c>
      <c r="F98" s="7" t="s">
        <v>68</v>
      </c>
      <c r="G98" s="7" t="s">
        <v>68</v>
      </c>
      <c r="H98" s="7" t="s">
        <v>92</v>
      </c>
      <c r="I98" s="7" t="s">
        <v>44</v>
      </c>
      <c r="J98" s="19" t="str">
        <f>IFERROR(INDEX('Employee Info'!$C$3:$E$200,MATCH(Data6[[#This Row],[Name:]],'Employee Info'!$B$3:$B$200,0),MATCH(Data6[[#This Row],[Hours Type:]],'Employee Info'!$C$2:$E$2,0)),"")</f>
        <v/>
      </c>
      <c r="K98" s="19" t="str">
        <f>IFERROR(INDEX('Employee Info'!$C$3:$J$200,MATCH(Data6[[#This Row],[Name:]],'Employee Info'!$B$3:$B$200,0),MATCH(Data6[[#Headers],[Truck]],'Employee Info'!$C$2:$J$2,0)),"")</f>
        <v/>
      </c>
      <c r="L98" s="19" t="str">
        <f>IFERROR(INDEX('Employee Info'!$C$3:$J$200,MATCH(Data6[[#This Row],[Name:]],'Employee Info'!$B$3:$B$200,0),MATCH(Data6[[#Headers],[Phone]],'Employee Info'!$C$2:$J$2,0)),"")</f>
        <v/>
      </c>
      <c r="M98" s="19" t="str">
        <f>IFERROR(INDEX('Employee Info'!$C$3:$J$200,MATCH(Data6[[#This Row],[Name:]],'Employee Info'!$B$3:$B$200,0),MATCH(Data6[[#Headers],[Tech]],'Employee Info'!$C$2:$J$2,0)),"")</f>
        <v/>
      </c>
      <c r="N98" s="19" t="str">
        <f>IFERROR(INDEX('Employee Info'!$C$3:$J$200,MATCH(Data6[[#This Row],[Name:]],'Employee Info'!$B$3:$B$200,0),MATCH(Data6[[#Headers],[Other]],'Employee Info'!$C$2:$J$2,0)),"")</f>
        <v/>
      </c>
      <c r="O98" s="19">
        <f>IFERROR((Data6[[#This Row],[Hours:]]*SUM(Data6[[#This Row],[Rate]:[Other]])),"")</f>
        <v>0</v>
      </c>
      <c r="P98" s="7" t="str">
        <f>IF(Data6[[#This Row],[WO'#:]]="","Riley #","WO#")</f>
        <v>Riley #</v>
      </c>
      <c r="Q98" s="7">
        <f>IFERROR(WEEKNUM(Data6[[#This Row],[Date:]]),"")</f>
        <v>4</v>
      </c>
      <c r="R98" s="6">
        <f t="shared" si="3"/>
        <v>45312</v>
      </c>
      <c r="S98" s="6">
        <f>Data6[[#This Row],[Week Start]]+7</f>
        <v>45319</v>
      </c>
      <c r="T98" s="7" t="str">
        <f t="shared" si="4"/>
        <v>1/21/2024 - 1/28/2024</v>
      </c>
      <c r="U98" s="7" t="str">
        <f t="shared" si="5"/>
        <v>Time Card</v>
      </c>
      <c r="V98" s="8" t="str">
        <f>RIGHT(TEXT(Data6[[#This Row],[Date:]],"mmddyyyy"),4)</f>
        <v>2024</v>
      </c>
      <c r="W98" s="8" t="str">
        <f>MID(TEXT(Data6[[#This Row],[Date:]],"mmddyyyy"),3,2)</f>
        <v>24</v>
      </c>
      <c r="X98" s="8" t="str">
        <f>LEFT(TEXT(Data6[[#This Row],[Date:]],"mmddyyyy"),2)</f>
        <v>01</v>
      </c>
      <c r="Y98" s="6">
        <f>DATE(Data6[[#This Row],[Year]],Data6[[#This Row],[Month]],Data6[[#This Row],[Day]])</f>
        <v>45315</v>
      </c>
    </row>
    <row r="99" spans="1:25" x14ac:dyDescent="0.3">
      <c r="A99" s="5">
        <v>45317.519238194443</v>
      </c>
      <c r="B99" s="7" t="s">
        <v>66</v>
      </c>
      <c r="C99" s="6" t="s">
        <v>132</v>
      </c>
      <c r="D99" s="7" t="s">
        <v>99</v>
      </c>
      <c r="E99" s="8">
        <v>2</v>
      </c>
      <c r="F99" s="7">
        <v>20028</v>
      </c>
      <c r="G99" s="7" t="s">
        <v>68</v>
      </c>
      <c r="H99" s="7" t="s">
        <v>69</v>
      </c>
      <c r="I99" s="7" t="s">
        <v>44</v>
      </c>
      <c r="J99" s="19" t="str">
        <f>IFERROR(INDEX('Employee Info'!$C$3:$E$200,MATCH(Data6[[#This Row],[Name:]],'Employee Info'!$B$3:$B$200,0),MATCH(Data6[[#This Row],[Hours Type:]],'Employee Info'!$C$2:$E$2,0)),"")</f>
        <v/>
      </c>
      <c r="K99" s="19" t="str">
        <f>IFERROR(INDEX('Employee Info'!$C$3:$J$200,MATCH(Data6[[#This Row],[Name:]],'Employee Info'!$B$3:$B$200,0),MATCH(Data6[[#Headers],[Truck]],'Employee Info'!$C$2:$J$2,0)),"")</f>
        <v/>
      </c>
      <c r="L99" s="19" t="str">
        <f>IFERROR(INDEX('Employee Info'!$C$3:$J$200,MATCH(Data6[[#This Row],[Name:]],'Employee Info'!$B$3:$B$200,0),MATCH(Data6[[#Headers],[Phone]],'Employee Info'!$C$2:$J$2,0)),"")</f>
        <v/>
      </c>
      <c r="M99" s="19" t="str">
        <f>IFERROR(INDEX('Employee Info'!$C$3:$J$200,MATCH(Data6[[#This Row],[Name:]],'Employee Info'!$B$3:$B$200,0),MATCH(Data6[[#Headers],[Tech]],'Employee Info'!$C$2:$J$2,0)),"")</f>
        <v/>
      </c>
      <c r="N99" s="19" t="str">
        <f>IFERROR(INDEX('Employee Info'!$C$3:$J$200,MATCH(Data6[[#This Row],[Name:]],'Employee Info'!$B$3:$B$200,0),MATCH(Data6[[#Headers],[Other]],'Employee Info'!$C$2:$J$2,0)),"")</f>
        <v/>
      </c>
      <c r="O99" s="19">
        <f>IFERROR((Data6[[#This Row],[Hours:]]*SUM(Data6[[#This Row],[Rate]:[Other]])),"")</f>
        <v>0</v>
      </c>
      <c r="P99" s="7" t="str">
        <f>IF(Data6[[#This Row],[WO'#:]]="","Riley #","WO#")</f>
        <v>WO#</v>
      </c>
      <c r="Q99" s="7">
        <f>IFERROR(WEEKNUM(Data6[[#This Row],[Date:]]),"")</f>
        <v>4</v>
      </c>
      <c r="R99" s="6">
        <f t="shared" si="3"/>
        <v>45312</v>
      </c>
      <c r="S99" s="6">
        <f>Data6[[#This Row],[Week Start]]+7</f>
        <v>45319</v>
      </c>
      <c r="T99" s="7" t="str">
        <f t="shared" si="4"/>
        <v>1/21/2024 - 1/28/2024</v>
      </c>
      <c r="U99" s="7" t="str">
        <f t="shared" si="5"/>
        <v>Time Card</v>
      </c>
      <c r="V99" s="8" t="str">
        <f>RIGHT(TEXT(Data6[[#This Row],[Date:]],"mmddyyyy"),4)</f>
        <v>2024</v>
      </c>
      <c r="W99" s="8" t="str">
        <f>MID(TEXT(Data6[[#This Row],[Date:]],"mmddyyyy"),3,2)</f>
        <v>25</v>
      </c>
      <c r="X99" s="8" t="str">
        <f>LEFT(TEXT(Data6[[#This Row],[Date:]],"mmddyyyy"),2)</f>
        <v>01</v>
      </c>
      <c r="Y99" s="6">
        <f>DATE(Data6[[#This Row],[Year]],Data6[[#This Row],[Month]],Data6[[#This Row],[Day]])</f>
        <v>45316</v>
      </c>
    </row>
    <row r="100" spans="1:25" x14ac:dyDescent="0.3">
      <c r="A100" s="5">
        <v>45316.577951273146</v>
      </c>
      <c r="B100" s="7" t="s">
        <v>35</v>
      </c>
      <c r="C100" s="6" t="s">
        <v>132</v>
      </c>
      <c r="D100" s="7" t="s">
        <v>133</v>
      </c>
      <c r="E100" s="8">
        <v>2</v>
      </c>
      <c r="F100" s="7">
        <v>6984733</v>
      </c>
      <c r="G100" s="7" t="s">
        <v>89</v>
      </c>
      <c r="H100" s="7" t="s">
        <v>69</v>
      </c>
      <c r="I100" s="7" t="s">
        <v>44</v>
      </c>
      <c r="J100" s="19" t="str">
        <f>IFERROR(INDEX('Employee Info'!$C$3:$E$200,MATCH(Data6[[#This Row],[Name:]],'Employee Info'!$B$3:$B$200,0),MATCH(Data6[[#This Row],[Hours Type:]],'Employee Info'!$C$2:$E$2,0)),"")</f>
        <v/>
      </c>
      <c r="K100" s="19" t="str">
        <f>IFERROR(INDEX('Employee Info'!$C$3:$J$200,MATCH(Data6[[#This Row],[Name:]],'Employee Info'!$B$3:$B$200,0),MATCH(Data6[[#Headers],[Truck]],'Employee Info'!$C$2:$J$2,0)),"")</f>
        <v/>
      </c>
      <c r="L100" s="19" t="str">
        <f>IFERROR(INDEX('Employee Info'!$C$3:$J$200,MATCH(Data6[[#This Row],[Name:]],'Employee Info'!$B$3:$B$200,0),MATCH(Data6[[#Headers],[Phone]],'Employee Info'!$C$2:$J$2,0)),"")</f>
        <v/>
      </c>
      <c r="M100" s="19" t="str">
        <f>IFERROR(INDEX('Employee Info'!$C$3:$J$200,MATCH(Data6[[#This Row],[Name:]],'Employee Info'!$B$3:$B$200,0),MATCH(Data6[[#Headers],[Tech]],'Employee Info'!$C$2:$J$2,0)),"")</f>
        <v/>
      </c>
      <c r="N100" s="19" t="str">
        <f>IFERROR(INDEX('Employee Info'!$C$3:$J$200,MATCH(Data6[[#This Row],[Name:]],'Employee Info'!$B$3:$B$200,0),MATCH(Data6[[#Headers],[Other]],'Employee Info'!$C$2:$J$2,0)),"")</f>
        <v/>
      </c>
      <c r="O100" s="19">
        <f>IFERROR((Data6[[#This Row],[Hours:]]*SUM(Data6[[#This Row],[Rate]:[Other]])),"")</f>
        <v>0</v>
      </c>
      <c r="P100" s="7" t="str">
        <f>IF(Data6[[#This Row],[WO'#:]]="","Riley #","WO#")</f>
        <v>WO#</v>
      </c>
      <c r="Q100" s="7">
        <f>IFERROR(WEEKNUM(Data6[[#This Row],[Date:]]),"")</f>
        <v>4</v>
      </c>
      <c r="R100" s="6">
        <f t="shared" si="3"/>
        <v>45312</v>
      </c>
      <c r="S100" s="6">
        <f>Data6[[#This Row],[Week Start]]+7</f>
        <v>45319</v>
      </c>
      <c r="T100" s="7" t="str">
        <f t="shared" si="4"/>
        <v>1/21/2024 - 1/28/2024</v>
      </c>
      <c r="U100" s="7" t="str">
        <f t="shared" si="5"/>
        <v>Time Card</v>
      </c>
      <c r="V100" s="8" t="str">
        <f>RIGHT(TEXT(Data6[[#This Row],[Date:]],"mmddyyyy"),4)</f>
        <v>2024</v>
      </c>
      <c r="W100" s="8" t="str">
        <f>MID(TEXT(Data6[[#This Row],[Date:]],"mmddyyyy"),3,2)</f>
        <v>25</v>
      </c>
      <c r="X100" s="8" t="str">
        <f>LEFT(TEXT(Data6[[#This Row],[Date:]],"mmddyyyy"),2)</f>
        <v>01</v>
      </c>
      <c r="Y100" s="6">
        <f>DATE(Data6[[#This Row],[Year]],Data6[[#This Row],[Month]],Data6[[#This Row],[Day]])</f>
        <v>45316</v>
      </c>
    </row>
    <row r="101" spans="1:25" x14ac:dyDescent="0.3">
      <c r="A101" s="5">
        <v>45316.581526967595</v>
      </c>
      <c r="B101" s="7" t="s">
        <v>31</v>
      </c>
      <c r="C101" s="6" t="s">
        <v>132</v>
      </c>
      <c r="D101" s="7" t="s">
        <v>134</v>
      </c>
      <c r="E101" s="8">
        <v>1.5</v>
      </c>
      <c r="F101" s="7">
        <v>6984733</v>
      </c>
      <c r="G101" s="7" t="s">
        <v>89</v>
      </c>
      <c r="H101" s="7" t="s">
        <v>69</v>
      </c>
      <c r="I101" s="7" t="s">
        <v>44</v>
      </c>
      <c r="J101" s="19" t="str">
        <f>IFERROR(INDEX('Employee Info'!$C$3:$E$200,MATCH(Data6[[#This Row],[Name:]],'Employee Info'!$B$3:$B$200,0),MATCH(Data6[[#This Row],[Hours Type:]],'Employee Info'!$C$2:$E$2,0)),"")</f>
        <v/>
      </c>
      <c r="K101" s="19" t="str">
        <f>IFERROR(INDEX('Employee Info'!$C$3:$J$200,MATCH(Data6[[#This Row],[Name:]],'Employee Info'!$B$3:$B$200,0),MATCH(Data6[[#Headers],[Truck]],'Employee Info'!$C$2:$J$2,0)),"")</f>
        <v/>
      </c>
      <c r="L101" s="19" t="str">
        <f>IFERROR(INDEX('Employee Info'!$C$3:$J$200,MATCH(Data6[[#This Row],[Name:]],'Employee Info'!$B$3:$B$200,0),MATCH(Data6[[#Headers],[Phone]],'Employee Info'!$C$2:$J$2,0)),"")</f>
        <v/>
      </c>
      <c r="M101" s="19" t="str">
        <f>IFERROR(INDEX('Employee Info'!$C$3:$J$200,MATCH(Data6[[#This Row],[Name:]],'Employee Info'!$B$3:$B$200,0),MATCH(Data6[[#Headers],[Tech]],'Employee Info'!$C$2:$J$2,0)),"")</f>
        <v/>
      </c>
      <c r="N101" s="19" t="str">
        <f>IFERROR(INDEX('Employee Info'!$C$3:$J$200,MATCH(Data6[[#This Row],[Name:]],'Employee Info'!$B$3:$B$200,0),MATCH(Data6[[#Headers],[Other]],'Employee Info'!$C$2:$J$2,0)),"")</f>
        <v/>
      </c>
      <c r="O101" s="19">
        <f>IFERROR((Data6[[#This Row],[Hours:]]*SUM(Data6[[#This Row],[Rate]:[Other]])),"")</f>
        <v>0</v>
      </c>
      <c r="P101" s="7" t="str">
        <f>IF(Data6[[#This Row],[WO'#:]]="","Riley #","WO#")</f>
        <v>WO#</v>
      </c>
      <c r="Q101" s="7">
        <f>IFERROR(WEEKNUM(Data6[[#This Row],[Date:]]),"")</f>
        <v>4</v>
      </c>
      <c r="R101" s="6">
        <f t="shared" si="3"/>
        <v>45312</v>
      </c>
      <c r="S101" s="6">
        <f>Data6[[#This Row],[Week Start]]+7</f>
        <v>45319</v>
      </c>
      <c r="T101" s="7" t="str">
        <f t="shared" si="4"/>
        <v>1/21/2024 - 1/28/2024</v>
      </c>
      <c r="U101" s="7" t="str">
        <f t="shared" si="5"/>
        <v>Time Card</v>
      </c>
      <c r="V101" s="8" t="str">
        <f>RIGHT(TEXT(Data6[[#This Row],[Date:]],"mmddyyyy"),4)</f>
        <v>2024</v>
      </c>
      <c r="W101" s="8" t="str">
        <f>MID(TEXT(Data6[[#This Row],[Date:]],"mmddyyyy"),3,2)</f>
        <v>25</v>
      </c>
      <c r="X101" s="8" t="str">
        <f>LEFT(TEXT(Data6[[#This Row],[Date:]],"mmddyyyy"),2)</f>
        <v>01</v>
      </c>
      <c r="Y101" s="6">
        <f>DATE(Data6[[#This Row],[Year]],Data6[[#This Row],[Month]],Data6[[#This Row],[Day]])</f>
        <v>45316</v>
      </c>
    </row>
    <row r="102" spans="1:25" x14ac:dyDescent="0.3">
      <c r="A102" s="5">
        <v>45316.581861342594</v>
      </c>
      <c r="B102" s="7" t="s">
        <v>31</v>
      </c>
      <c r="C102" s="6" t="s">
        <v>132</v>
      </c>
      <c r="D102" s="7" t="s">
        <v>100</v>
      </c>
      <c r="E102" s="8">
        <v>5</v>
      </c>
      <c r="F102" s="7">
        <v>6984733</v>
      </c>
      <c r="G102" s="7" t="s">
        <v>89</v>
      </c>
      <c r="H102" s="7" t="s">
        <v>69</v>
      </c>
      <c r="I102" s="7" t="s">
        <v>44</v>
      </c>
      <c r="J102" s="19" t="str">
        <f>IFERROR(INDEX('Employee Info'!$C$3:$E$200,MATCH(Data6[[#This Row],[Name:]],'Employee Info'!$B$3:$B$200,0),MATCH(Data6[[#This Row],[Hours Type:]],'Employee Info'!$C$2:$E$2,0)),"")</f>
        <v/>
      </c>
      <c r="K102" s="19" t="str">
        <f>IFERROR(INDEX('Employee Info'!$C$3:$J$200,MATCH(Data6[[#This Row],[Name:]],'Employee Info'!$B$3:$B$200,0),MATCH(Data6[[#Headers],[Truck]],'Employee Info'!$C$2:$J$2,0)),"")</f>
        <v/>
      </c>
      <c r="L102" s="19" t="str">
        <f>IFERROR(INDEX('Employee Info'!$C$3:$J$200,MATCH(Data6[[#This Row],[Name:]],'Employee Info'!$B$3:$B$200,0),MATCH(Data6[[#Headers],[Phone]],'Employee Info'!$C$2:$J$2,0)),"")</f>
        <v/>
      </c>
      <c r="M102" s="19" t="str">
        <f>IFERROR(INDEX('Employee Info'!$C$3:$J$200,MATCH(Data6[[#This Row],[Name:]],'Employee Info'!$B$3:$B$200,0),MATCH(Data6[[#Headers],[Tech]],'Employee Info'!$C$2:$J$2,0)),"")</f>
        <v/>
      </c>
      <c r="N102" s="19" t="str">
        <f>IFERROR(INDEX('Employee Info'!$C$3:$J$200,MATCH(Data6[[#This Row],[Name:]],'Employee Info'!$B$3:$B$200,0),MATCH(Data6[[#Headers],[Other]],'Employee Info'!$C$2:$J$2,0)),"")</f>
        <v/>
      </c>
      <c r="O102" s="19">
        <f>IFERROR((Data6[[#This Row],[Hours:]]*SUM(Data6[[#This Row],[Rate]:[Other]])),"")</f>
        <v>0</v>
      </c>
      <c r="P102" s="7" t="str">
        <f>IF(Data6[[#This Row],[WO'#:]]="","Riley #","WO#")</f>
        <v>WO#</v>
      </c>
      <c r="Q102" s="7">
        <f>IFERROR(WEEKNUM(Data6[[#This Row],[Date:]]),"")</f>
        <v>4</v>
      </c>
      <c r="R102" s="6">
        <f t="shared" si="3"/>
        <v>45312</v>
      </c>
      <c r="S102" s="6">
        <f>Data6[[#This Row],[Week Start]]+7</f>
        <v>45319</v>
      </c>
      <c r="T102" s="7" t="str">
        <f t="shared" si="4"/>
        <v>1/21/2024 - 1/28/2024</v>
      </c>
      <c r="U102" s="7" t="str">
        <f t="shared" si="5"/>
        <v>Time Card</v>
      </c>
      <c r="V102" s="8" t="str">
        <f>RIGHT(TEXT(Data6[[#This Row],[Date:]],"mmddyyyy"),4)</f>
        <v>2024</v>
      </c>
      <c r="W102" s="8" t="str">
        <f>MID(TEXT(Data6[[#This Row],[Date:]],"mmddyyyy"),3,2)</f>
        <v>25</v>
      </c>
      <c r="X102" s="8" t="str">
        <f>LEFT(TEXT(Data6[[#This Row],[Date:]],"mmddyyyy"),2)</f>
        <v>01</v>
      </c>
      <c r="Y102" s="6">
        <f>DATE(Data6[[#This Row],[Year]],Data6[[#This Row],[Month]],Data6[[#This Row],[Day]])</f>
        <v>45316</v>
      </c>
    </row>
    <row r="103" spans="1:25" x14ac:dyDescent="0.3">
      <c r="A103" s="5">
        <v>45317.515500000001</v>
      </c>
      <c r="B103" s="7" t="s">
        <v>66</v>
      </c>
      <c r="C103" s="6" t="s">
        <v>132</v>
      </c>
      <c r="D103" s="7" t="s">
        <v>135</v>
      </c>
      <c r="E103" s="8">
        <v>3</v>
      </c>
      <c r="F103" s="7">
        <v>6984733</v>
      </c>
      <c r="G103" s="7" t="s">
        <v>117</v>
      </c>
      <c r="H103" s="7" t="s">
        <v>69</v>
      </c>
      <c r="I103" s="7" t="s">
        <v>44</v>
      </c>
      <c r="J103" s="19" t="str">
        <f>IFERROR(INDEX('Employee Info'!$C$3:$E$200,MATCH(Data6[[#This Row],[Name:]],'Employee Info'!$B$3:$B$200,0),MATCH(Data6[[#This Row],[Hours Type:]],'Employee Info'!$C$2:$E$2,0)),"")</f>
        <v/>
      </c>
      <c r="K103" s="19" t="str">
        <f>IFERROR(INDEX('Employee Info'!$C$3:$J$200,MATCH(Data6[[#This Row],[Name:]],'Employee Info'!$B$3:$B$200,0),MATCH(Data6[[#Headers],[Truck]],'Employee Info'!$C$2:$J$2,0)),"")</f>
        <v/>
      </c>
      <c r="L103" s="19" t="str">
        <f>IFERROR(INDEX('Employee Info'!$C$3:$J$200,MATCH(Data6[[#This Row],[Name:]],'Employee Info'!$B$3:$B$200,0),MATCH(Data6[[#Headers],[Phone]],'Employee Info'!$C$2:$J$2,0)),"")</f>
        <v/>
      </c>
      <c r="M103" s="19" t="str">
        <f>IFERROR(INDEX('Employee Info'!$C$3:$J$200,MATCH(Data6[[#This Row],[Name:]],'Employee Info'!$B$3:$B$200,0),MATCH(Data6[[#Headers],[Tech]],'Employee Info'!$C$2:$J$2,0)),"")</f>
        <v/>
      </c>
      <c r="N103" s="19" t="str">
        <f>IFERROR(INDEX('Employee Info'!$C$3:$J$200,MATCH(Data6[[#This Row],[Name:]],'Employee Info'!$B$3:$B$200,0),MATCH(Data6[[#Headers],[Other]],'Employee Info'!$C$2:$J$2,0)),"")</f>
        <v/>
      </c>
      <c r="O103" s="19">
        <f>IFERROR((Data6[[#This Row],[Hours:]]*SUM(Data6[[#This Row],[Rate]:[Other]])),"")</f>
        <v>0</v>
      </c>
      <c r="P103" s="7" t="str">
        <f>IF(Data6[[#This Row],[WO'#:]]="","Riley #","WO#")</f>
        <v>WO#</v>
      </c>
      <c r="Q103" s="7">
        <f>IFERROR(WEEKNUM(Data6[[#This Row],[Date:]]),"")</f>
        <v>4</v>
      </c>
      <c r="R103" s="6">
        <f t="shared" si="3"/>
        <v>45312</v>
      </c>
      <c r="S103" s="6">
        <f>Data6[[#This Row],[Week Start]]+7</f>
        <v>45319</v>
      </c>
      <c r="T103" s="7" t="str">
        <f t="shared" si="4"/>
        <v>1/21/2024 - 1/28/2024</v>
      </c>
      <c r="U103" s="7" t="str">
        <f t="shared" si="5"/>
        <v>Time Card</v>
      </c>
      <c r="V103" s="8" t="str">
        <f>RIGHT(TEXT(Data6[[#This Row],[Date:]],"mmddyyyy"),4)</f>
        <v>2024</v>
      </c>
      <c r="W103" s="8" t="str">
        <f>MID(TEXT(Data6[[#This Row],[Date:]],"mmddyyyy"),3,2)</f>
        <v>25</v>
      </c>
      <c r="X103" s="8" t="str">
        <f>LEFT(TEXT(Data6[[#This Row],[Date:]],"mmddyyyy"),2)</f>
        <v>01</v>
      </c>
      <c r="Y103" s="6">
        <f>DATE(Data6[[#This Row],[Year]],Data6[[#This Row],[Month]],Data6[[#This Row],[Day]])</f>
        <v>45316</v>
      </c>
    </row>
    <row r="104" spans="1:25" x14ac:dyDescent="0.3">
      <c r="A104" s="5">
        <v>45358.318762037037</v>
      </c>
      <c r="B104" s="7" t="s">
        <v>76</v>
      </c>
      <c r="C104" s="6" t="s">
        <v>132</v>
      </c>
      <c r="D104" s="7" t="s">
        <v>77</v>
      </c>
      <c r="E104" s="8">
        <v>1</v>
      </c>
      <c r="F104" s="7">
        <v>6984733</v>
      </c>
      <c r="G104" s="7" t="s">
        <v>68</v>
      </c>
      <c r="H104" s="7" t="s">
        <v>69</v>
      </c>
      <c r="I104" s="7" t="s">
        <v>44</v>
      </c>
      <c r="J104" s="19" t="str">
        <f>IFERROR(INDEX('Employee Info'!$C$3:$E$200,MATCH(Data6[[#This Row],[Name:]],'Employee Info'!$B$3:$B$200,0),MATCH(Data6[[#This Row],[Hours Type:]],'Employee Info'!$C$2:$E$2,0)),"")</f>
        <v/>
      </c>
      <c r="K104" s="19" t="str">
        <f>IFERROR(INDEX('Employee Info'!$C$3:$J$200,MATCH(Data6[[#This Row],[Name:]],'Employee Info'!$B$3:$B$200,0),MATCH(Data6[[#Headers],[Truck]],'Employee Info'!$C$2:$J$2,0)),"")</f>
        <v/>
      </c>
      <c r="L104" s="19" t="str">
        <f>IFERROR(INDEX('Employee Info'!$C$3:$J$200,MATCH(Data6[[#This Row],[Name:]],'Employee Info'!$B$3:$B$200,0),MATCH(Data6[[#Headers],[Phone]],'Employee Info'!$C$2:$J$2,0)),"")</f>
        <v/>
      </c>
      <c r="M104" s="19" t="str">
        <f>IFERROR(INDEX('Employee Info'!$C$3:$J$200,MATCH(Data6[[#This Row],[Name:]],'Employee Info'!$B$3:$B$200,0),MATCH(Data6[[#Headers],[Tech]],'Employee Info'!$C$2:$J$2,0)),"")</f>
        <v/>
      </c>
      <c r="N104" s="19" t="str">
        <f>IFERROR(INDEX('Employee Info'!$C$3:$J$200,MATCH(Data6[[#This Row],[Name:]],'Employee Info'!$B$3:$B$200,0),MATCH(Data6[[#Headers],[Other]],'Employee Info'!$C$2:$J$2,0)),"")</f>
        <v/>
      </c>
      <c r="O104" s="19">
        <f>IFERROR((Data6[[#This Row],[Hours:]]*SUM(Data6[[#This Row],[Rate]:[Other]])),"")</f>
        <v>0</v>
      </c>
      <c r="P104" s="7" t="str">
        <f>IF(Data6[[#This Row],[WO'#:]]="","Riley #","WO#")</f>
        <v>WO#</v>
      </c>
      <c r="Q104" s="7">
        <f>IFERROR(WEEKNUM(Data6[[#This Row],[Date:]]),"")</f>
        <v>4</v>
      </c>
      <c r="R104" s="6">
        <f t="shared" si="3"/>
        <v>45312</v>
      </c>
      <c r="S104" s="6">
        <f>Data6[[#This Row],[Week Start]]+7</f>
        <v>45319</v>
      </c>
      <c r="T104" s="7" t="str">
        <f t="shared" si="4"/>
        <v>1/21/2024 - 1/28/2024</v>
      </c>
      <c r="U104" s="7" t="str">
        <f t="shared" si="5"/>
        <v>Time Card</v>
      </c>
      <c r="V104" s="8" t="str">
        <f>RIGHT(TEXT(Data6[[#This Row],[Date:]],"mmddyyyy"),4)</f>
        <v>2024</v>
      </c>
      <c r="W104" s="8" t="str">
        <f>MID(TEXT(Data6[[#This Row],[Date:]],"mmddyyyy"),3,2)</f>
        <v>25</v>
      </c>
      <c r="X104" s="8" t="str">
        <f>LEFT(TEXT(Data6[[#This Row],[Date:]],"mmddyyyy"),2)</f>
        <v>01</v>
      </c>
      <c r="Y104" s="6">
        <f>DATE(Data6[[#This Row],[Year]],Data6[[#This Row],[Month]],Data6[[#This Row],[Day]])</f>
        <v>45316</v>
      </c>
    </row>
    <row r="105" spans="1:25" x14ac:dyDescent="0.3">
      <c r="A105" s="5">
        <v>45316.580797453702</v>
      </c>
      <c r="B105" s="7" t="s">
        <v>31</v>
      </c>
      <c r="C105" s="6" t="s">
        <v>132</v>
      </c>
      <c r="D105" s="7" t="s">
        <v>136</v>
      </c>
      <c r="E105" s="8">
        <v>1.5</v>
      </c>
      <c r="F105" s="7">
        <v>7052401</v>
      </c>
      <c r="G105" s="7" t="s">
        <v>68</v>
      </c>
      <c r="H105" s="7" t="s">
        <v>69</v>
      </c>
      <c r="I105" s="7" t="s">
        <v>44</v>
      </c>
      <c r="J105" s="19" t="str">
        <f>IFERROR(INDEX('Employee Info'!$C$3:$E$200,MATCH(Data6[[#This Row],[Name:]],'Employee Info'!$B$3:$B$200,0),MATCH(Data6[[#This Row],[Hours Type:]],'Employee Info'!$C$2:$E$2,0)),"")</f>
        <v/>
      </c>
      <c r="K105" s="19" t="str">
        <f>IFERROR(INDEX('Employee Info'!$C$3:$J$200,MATCH(Data6[[#This Row],[Name:]],'Employee Info'!$B$3:$B$200,0),MATCH(Data6[[#Headers],[Truck]],'Employee Info'!$C$2:$J$2,0)),"")</f>
        <v/>
      </c>
      <c r="L105" s="19" t="str">
        <f>IFERROR(INDEX('Employee Info'!$C$3:$J$200,MATCH(Data6[[#This Row],[Name:]],'Employee Info'!$B$3:$B$200,0),MATCH(Data6[[#Headers],[Phone]],'Employee Info'!$C$2:$J$2,0)),"")</f>
        <v/>
      </c>
      <c r="M105" s="19" t="str">
        <f>IFERROR(INDEX('Employee Info'!$C$3:$J$200,MATCH(Data6[[#This Row],[Name:]],'Employee Info'!$B$3:$B$200,0),MATCH(Data6[[#Headers],[Tech]],'Employee Info'!$C$2:$J$2,0)),"")</f>
        <v/>
      </c>
      <c r="N105" s="19" t="str">
        <f>IFERROR(INDEX('Employee Info'!$C$3:$J$200,MATCH(Data6[[#This Row],[Name:]],'Employee Info'!$B$3:$B$200,0),MATCH(Data6[[#Headers],[Other]],'Employee Info'!$C$2:$J$2,0)),"")</f>
        <v/>
      </c>
      <c r="O105" s="19">
        <f>IFERROR((Data6[[#This Row],[Hours:]]*SUM(Data6[[#This Row],[Rate]:[Other]])),"")</f>
        <v>0</v>
      </c>
      <c r="P105" s="7" t="str">
        <f>IF(Data6[[#This Row],[WO'#:]]="","Riley #","WO#")</f>
        <v>WO#</v>
      </c>
      <c r="Q105" s="7">
        <f>IFERROR(WEEKNUM(Data6[[#This Row],[Date:]]),"")</f>
        <v>4</v>
      </c>
      <c r="R105" s="6">
        <f t="shared" si="3"/>
        <v>45312</v>
      </c>
      <c r="S105" s="6">
        <f>Data6[[#This Row],[Week Start]]+7</f>
        <v>45319</v>
      </c>
      <c r="T105" s="7" t="str">
        <f t="shared" si="4"/>
        <v>1/21/2024 - 1/28/2024</v>
      </c>
      <c r="U105" s="7" t="str">
        <f t="shared" si="5"/>
        <v>Time Card</v>
      </c>
      <c r="V105" s="8" t="str">
        <f>RIGHT(TEXT(Data6[[#This Row],[Date:]],"mmddyyyy"),4)</f>
        <v>2024</v>
      </c>
      <c r="W105" s="8" t="str">
        <f>MID(TEXT(Data6[[#This Row],[Date:]],"mmddyyyy"),3,2)</f>
        <v>25</v>
      </c>
      <c r="X105" s="8" t="str">
        <f>LEFT(TEXT(Data6[[#This Row],[Date:]],"mmddyyyy"),2)</f>
        <v>01</v>
      </c>
      <c r="Y105" s="6">
        <f>DATE(Data6[[#This Row],[Year]],Data6[[#This Row],[Month]],Data6[[#This Row],[Day]])</f>
        <v>45316</v>
      </c>
    </row>
    <row r="106" spans="1:25" x14ac:dyDescent="0.3">
      <c r="A106" s="5">
        <v>45317.508824074073</v>
      </c>
      <c r="B106" s="7" t="s">
        <v>66</v>
      </c>
      <c r="C106" s="6" t="s">
        <v>132</v>
      </c>
      <c r="D106" s="7" t="s">
        <v>130</v>
      </c>
      <c r="E106" s="8">
        <v>1</v>
      </c>
      <c r="F106" s="7">
        <v>7052401</v>
      </c>
      <c r="G106" s="7" t="s">
        <v>68</v>
      </c>
      <c r="H106" s="7" t="s">
        <v>69</v>
      </c>
      <c r="I106" s="7" t="s">
        <v>44</v>
      </c>
      <c r="J106" s="19" t="str">
        <f>IFERROR(INDEX('Employee Info'!$C$3:$E$200,MATCH(Data6[[#This Row],[Name:]],'Employee Info'!$B$3:$B$200,0),MATCH(Data6[[#This Row],[Hours Type:]],'Employee Info'!$C$2:$E$2,0)),"")</f>
        <v/>
      </c>
      <c r="K106" s="19" t="str">
        <f>IFERROR(INDEX('Employee Info'!$C$3:$J$200,MATCH(Data6[[#This Row],[Name:]],'Employee Info'!$B$3:$B$200,0),MATCH(Data6[[#Headers],[Truck]],'Employee Info'!$C$2:$J$2,0)),"")</f>
        <v/>
      </c>
      <c r="L106" s="19" t="str">
        <f>IFERROR(INDEX('Employee Info'!$C$3:$J$200,MATCH(Data6[[#This Row],[Name:]],'Employee Info'!$B$3:$B$200,0),MATCH(Data6[[#Headers],[Phone]],'Employee Info'!$C$2:$J$2,0)),"")</f>
        <v/>
      </c>
      <c r="M106" s="19" t="str">
        <f>IFERROR(INDEX('Employee Info'!$C$3:$J$200,MATCH(Data6[[#This Row],[Name:]],'Employee Info'!$B$3:$B$200,0),MATCH(Data6[[#Headers],[Tech]],'Employee Info'!$C$2:$J$2,0)),"")</f>
        <v/>
      </c>
      <c r="N106" s="19" t="str">
        <f>IFERROR(INDEX('Employee Info'!$C$3:$J$200,MATCH(Data6[[#This Row],[Name:]],'Employee Info'!$B$3:$B$200,0),MATCH(Data6[[#Headers],[Other]],'Employee Info'!$C$2:$J$2,0)),"")</f>
        <v/>
      </c>
      <c r="O106" s="19">
        <f>IFERROR((Data6[[#This Row],[Hours:]]*SUM(Data6[[#This Row],[Rate]:[Other]])),"")</f>
        <v>0</v>
      </c>
      <c r="P106" s="7" t="str">
        <f>IF(Data6[[#This Row],[WO'#:]]="","Riley #","WO#")</f>
        <v>WO#</v>
      </c>
      <c r="Q106" s="7">
        <f>IFERROR(WEEKNUM(Data6[[#This Row],[Date:]]),"")</f>
        <v>4</v>
      </c>
      <c r="R106" s="6">
        <f t="shared" si="3"/>
        <v>45312</v>
      </c>
      <c r="S106" s="6">
        <f>Data6[[#This Row],[Week Start]]+7</f>
        <v>45319</v>
      </c>
      <c r="T106" s="7" t="str">
        <f t="shared" si="4"/>
        <v>1/21/2024 - 1/28/2024</v>
      </c>
      <c r="U106" s="7" t="str">
        <f t="shared" si="5"/>
        <v>Time Card</v>
      </c>
      <c r="V106" s="8" t="str">
        <f>RIGHT(TEXT(Data6[[#This Row],[Date:]],"mmddyyyy"),4)</f>
        <v>2024</v>
      </c>
      <c r="W106" s="8" t="str">
        <f>MID(TEXT(Data6[[#This Row],[Date:]],"mmddyyyy"),3,2)</f>
        <v>25</v>
      </c>
      <c r="X106" s="8" t="str">
        <f>LEFT(TEXT(Data6[[#This Row],[Date:]],"mmddyyyy"),2)</f>
        <v>01</v>
      </c>
      <c r="Y106" s="6">
        <f>DATE(Data6[[#This Row],[Year]],Data6[[#This Row],[Month]],Data6[[#This Row],[Day]])</f>
        <v>45316</v>
      </c>
    </row>
    <row r="107" spans="1:25" x14ac:dyDescent="0.3">
      <c r="A107" s="5">
        <v>45316.579083101853</v>
      </c>
      <c r="B107" s="7" t="s">
        <v>35</v>
      </c>
      <c r="C107" s="6" t="s">
        <v>132</v>
      </c>
      <c r="D107" s="7" t="s">
        <v>137</v>
      </c>
      <c r="E107" s="8">
        <v>2</v>
      </c>
      <c r="F107" s="7">
        <v>7053182</v>
      </c>
      <c r="G107" s="7" t="s">
        <v>68</v>
      </c>
      <c r="H107" s="7" t="s">
        <v>69</v>
      </c>
      <c r="I107" s="7" t="s">
        <v>44</v>
      </c>
      <c r="J107" s="19" t="str">
        <f>IFERROR(INDEX('Employee Info'!$C$3:$E$200,MATCH(Data6[[#This Row],[Name:]],'Employee Info'!$B$3:$B$200,0),MATCH(Data6[[#This Row],[Hours Type:]],'Employee Info'!$C$2:$E$2,0)),"")</f>
        <v/>
      </c>
      <c r="K107" s="19" t="str">
        <f>IFERROR(INDEX('Employee Info'!$C$3:$J$200,MATCH(Data6[[#This Row],[Name:]],'Employee Info'!$B$3:$B$200,0),MATCH(Data6[[#Headers],[Truck]],'Employee Info'!$C$2:$J$2,0)),"")</f>
        <v/>
      </c>
      <c r="L107" s="19" t="str">
        <f>IFERROR(INDEX('Employee Info'!$C$3:$J$200,MATCH(Data6[[#This Row],[Name:]],'Employee Info'!$B$3:$B$200,0),MATCH(Data6[[#Headers],[Phone]],'Employee Info'!$C$2:$J$2,0)),"")</f>
        <v/>
      </c>
      <c r="M107" s="19" t="str">
        <f>IFERROR(INDEX('Employee Info'!$C$3:$J$200,MATCH(Data6[[#This Row],[Name:]],'Employee Info'!$B$3:$B$200,0),MATCH(Data6[[#Headers],[Tech]],'Employee Info'!$C$2:$J$2,0)),"")</f>
        <v/>
      </c>
      <c r="N107" s="19" t="str">
        <f>IFERROR(INDEX('Employee Info'!$C$3:$J$200,MATCH(Data6[[#This Row],[Name:]],'Employee Info'!$B$3:$B$200,0),MATCH(Data6[[#Headers],[Other]],'Employee Info'!$C$2:$J$2,0)),"")</f>
        <v/>
      </c>
      <c r="O107" s="19">
        <f>IFERROR((Data6[[#This Row],[Hours:]]*SUM(Data6[[#This Row],[Rate]:[Other]])),"")</f>
        <v>0</v>
      </c>
      <c r="P107" s="7" t="str">
        <f>IF(Data6[[#This Row],[WO'#:]]="","Riley #","WO#")</f>
        <v>WO#</v>
      </c>
      <c r="Q107" s="7">
        <f>IFERROR(WEEKNUM(Data6[[#This Row],[Date:]]),"")</f>
        <v>4</v>
      </c>
      <c r="R107" s="6">
        <f t="shared" si="3"/>
        <v>45312</v>
      </c>
      <c r="S107" s="6">
        <f>Data6[[#This Row],[Week Start]]+7</f>
        <v>45319</v>
      </c>
      <c r="T107" s="7" t="str">
        <f t="shared" si="4"/>
        <v>1/21/2024 - 1/28/2024</v>
      </c>
      <c r="U107" s="7" t="str">
        <f t="shared" si="5"/>
        <v>Time Card</v>
      </c>
      <c r="V107" s="8" t="str">
        <f>RIGHT(TEXT(Data6[[#This Row],[Date:]],"mmddyyyy"),4)</f>
        <v>2024</v>
      </c>
      <c r="W107" s="8" t="str">
        <f>MID(TEXT(Data6[[#This Row],[Date:]],"mmddyyyy"),3,2)</f>
        <v>25</v>
      </c>
      <c r="X107" s="8" t="str">
        <f>LEFT(TEXT(Data6[[#This Row],[Date:]],"mmddyyyy"),2)</f>
        <v>01</v>
      </c>
      <c r="Y107" s="6">
        <f>DATE(Data6[[#This Row],[Year]],Data6[[#This Row],[Month]],Data6[[#This Row],[Day]])</f>
        <v>45316</v>
      </c>
    </row>
    <row r="108" spans="1:25" x14ac:dyDescent="0.3">
      <c r="A108" s="5">
        <v>45316.579083912038</v>
      </c>
      <c r="B108" s="7" t="s">
        <v>35</v>
      </c>
      <c r="C108" s="6" t="s">
        <v>132</v>
      </c>
      <c r="D108" s="7" t="s">
        <v>137</v>
      </c>
      <c r="E108" s="8">
        <v>2</v>
      </c>
      <c r="F108" s="7">
        <v>7053182</v>
      </c>
      <c r="G108" s="7" t="s">
        <v>68</v>
      </c>
      <c r="H108" s="7" t="s">
        <v>69</v>
      </c>
      <c r="I108" s="7" t="s">
        <v>44</v>
      </c>
      <c r="J108" s="19" t="str">
        <f>IFERROR(INDEX('Employee Info'!$C$3:$E$200,MATCH(Data6[[#This Row],[Name:]],'Employee Info'!$B$3:$B$200,0),MATCH(Data6[[#This Row],[Hours Type:]],'Employee Info'!$C$2:$E$2,0)),"")</f>
        <v/>
      </c>
      <c r="K108" s="19" t="str">
        <f>IFERROR(INDEX('Employee Info'!$C$3:$J$200,MATCH(Data6[[#This Row],[Name:]],'Employee Info'!$B$3:$B$200,0),MATCH(Data6[[#Headers],[Truck]],'Employee Info'!$C$2:$J$2,0)),"")</f>
        <v/>
      </c>
      <c r="L108" s="19" t="str">
        <f>IFERROR(INDEX('Employee Info'!$C$3:$J$200,MATCH(Data6[[#This Row],[Name:]],'Employee Info'!$B$3:$B$200,0),MATCH(Data6[[#Headers],[Phone]],'Employee Info'!$C$2:$J$2,0)),"")</f>
        <v/>
      </c>
      <c r="M108" s="19" t="str">
        <f>IFERROR(INDEX('Employee Info'!$C$3:$J$200,MATCH(Data6[[#This Row],[Name:]],'Employee Info'!$B$3:$B$200,0),MATCH(Data6[[#Headers],[Tech]],'Employee Info'!$C$2:$J$2,0)),"")</f>
        <v/>
      </c>
      <c r="N108" s="19" t="str">
        <f>IFERROR(INDEX('Employee Info'!$C$3:$J$200,MATCH(Data6[[#This Row],[Name:]],'Employee Info'!$B$3:$B$200,0),MATCH(Data6[[#Headers],[Other]],'Employee Info'!$C$2:$J$2,0)),"")</f>
        <v/>
      </c>
      <c r="O108" s="19">
        <f>IFERROR((Data6[[#This Row],[Hours:]]*SUM(Data6[[#This Row],[Rate]:[Other]])),"")</f>
        <v>0</v>
      </c>
      <c r="P108" s="7" t="str">
        <f>IF(Data6[[#This Row],[WO'#:]]="","Riley #","WO#")</f>
        <v>WO#</v>
      </c>
      <c r="Q108" s="7">
        <f>IFERROR(WEEKNUM(Data6[[#This Row],[Date:]]),"")</f>
        <v>4</v>
      </c>
      <c r="R108" s="6">
        <f t="shared" si="3"/>
        <v>45312</v>
      </c>
      <c r="S108" s="6">
        <f>Data6[[#This Row],[Week Start]]+7</f>
        <v>45319</v>
      </c>
      <c r="T108" s="7" t="str">
        <f t="shared" si="4"/>
        <v>1/21/2024 - 1/28/2024</v>
      </c>
      <c r="U108" s="7" t="str">
        <f t="shared" si="5"/>
        <v>Time Card</v>
      </c>
      <c r="V108" s="8" t="str">
        <f>RIGHT(TEXT(Data6[[#This Row],[Date:]],"mmddyyyy"),4)</f>
        <v>2024</v>
      </c>
      <c r="W108" s="8" t="str">
        <f>MID(TEXT(Data6[[#This Row],[Date:]],"mmddyyyy"),3,2)</f>
        <v>25</v>
      </c>
      <c r="X108" s="8" t="str">
        <f>LEFT(TEXT(Data6[[#This Row],[Date:]],"mmddyyyy"),2)</f>
        <v>01</v>
      </c>
      <c r="Y108" s="6">
        <f>DATE(Data6[[#This Row],[Year]],Data6[[#This Row],[Month]],Data6[[#This Row],[Day]])</f>
        <v>45316</v>
      </c>
    </row>
    <row r="109" spans="1:25" x14ac:dyDescent="0.3">
      <c r="A109" s="5">
        <v>45317.50578900463</v>
      </c>
      <c r="B109" s="7" t="s">
        <v>66</v>
      </c>
      <c r="C109" s="6" t="s">
        <v>132</v>
      </c>
      <c r="D109" s="7" t="s">
        <v>138</v>
      </c>
      <c r="E109" s="8">
        <v>1</v>
      </c>
      <c r="F109" s="7">
        <v>7053182</v>
      </c>
      <c r="G109" s="7" t="s">
        <v>68</v>
      </c>
      <c r="H109" s="7" t="s">
        <v>69</v>
      </c>
      <c r="I109" s="7" t="s">
        <v>44</v>
      </c>
      <c r="J109" s="19" t="str">
        <f>IFERROR(INDEX('Employee Info'!$C$3:$E$200,MATCH(Data6[[#This Row],[Name:]],'Employee Info'!$B$3:$B$200,0),MATCH(Data6[[#This Row],[Hours Type:]],'Employee Info'!$C$2:$E$2,0)),"")</f>
        <v/>
      </c>
      <c r="K109" s="19" t="str">
        <f>IFERROR(INDEX('Employee Info'!$C$3:$J$200,MATCH(Data6[[#This Row],[Name:]],'Employee Info'!$B$3:$B$200,0),MATCH(Data6[[#Headers],[Truck]],'Employee Info'!$C$2:$J$2,0)),"")</f>
        <v/>
      </c>
      <c r="L109" s="19" t="str">
        <f>IFERROR(INDEX('Employee Info'!$C$3:$J$200,MATCH(Data6[[#This Row],[Name:]],'Employee Info'!$B$3:$B$200,0),MATCH(Data6[[#Headers],[Phone]],'Employee Info'!$C$2:$J$2,0)),"")</f>
        <v/>
      </c>
      <c r="M109" s="19" t="str">
        <f>IFERROR(INDEX('Employee Info'!$C$3:$J$200,MATCH(Data6[[#This Row],[Name:]],'Employee Info'!$B$3:$B$200,0),MATCH(Data6[[#Headers],[Tech]],'Employee Info'!$C$2:$J$2,0)),"")</f>
        <v/>
      </c>
      <c r="N109" s="19" t="str">
        <f>IFERROR(INDEX('Employee Info'!$C$3:$J$200,MATCH(Data6[[#This Row],[Name:]],'Employee Info'!$B$3:$B$200,0),MATCH(Data6[[#Headers],[Other]],'Employee Info'!$C$2:$J$2,0)),"")</f>
        <v/>
      </c>
      <c r="O109" s="19">
        <f>IFERROR((Data6[[#This Row],[Hours:]]*SUM(Data6[[#This Row],[Rate]:[Other]])),"")</f>
        <v>0</v>
      </c>
      <c r="P109" s="7" t="str">
        <f>IF(Data6[[#This Row],[WO'#:]]="","Riley #","WO#")</f>
        <v>WO#</v>
      </c>
      <c r="Q109" s="7">
        <f>IFERROR(WEEKNUM(Data6[[#This Row],[Date:]]),"")</f>
        <v>4</v>
      </c>
      <c r="R109" s="6">
        <f t="shared" si="3"/>
        <v>45312</v>
      </c>
      <c r="S109" s="6">
        <f>Data6[[#This Row],[Week Start]]+7</f>
        <v>45319</v>
      </c>
      <c r="T109" s="7" t="str">
        <f t="shared" si="4"/>
        <v>1/21/2024 - 1/28/2024</v>
      </c>
      <c r="U109" s="7" t="str">
        <f t="shared" si="5"/>
        <v>Time Card</v>
      </c>
      <c r="V109" s="8" t="str">
        <f>RIGHT(TEXT(Data6[[#This Row],[Date:]],"mmddyyyy"),4)</f>
        <v>2024</v>
      </c>
      <c r="W109" s="8" t="str">
        <f>MID(TEXT(Data6[[#This Row],[Date:]],"mmddyyyy"),3,2)</f>
        <v>25</v>
      </c>
      <c r="X109" s="8" t="str">
        <f>LEFT(TEXT(Data6[[#This Row],[Date:]],"mmddyyyy"),2)</f>
        <v>01</v>
      </c>
      <c r="Y109" s="6">
        <f>DATE(Data6[[#This Row],[Year]],Data6[[#This Row],[Month]],Data6[[#This Row],[Day]])</f>
        <v>45316</v>
      </c>
    </row>
    <row r="110" spans="1:25" x14ac:dyDescent="0.3">
      <c r="A110" s="5">
        <v>45316.578587962962</v>
      </c>
      <c r="B110" s="7" t="s">
        <v>35</v>
      </c>
      <c r="C110" s="6" t="s">
        <v>132</v>
      </c>
      <c r="D110" s="7" t="s">
        <v>139</v>
      </c>
      <c r="E110" s="8">
        <v>2</v>
      </c>
      <c r="F110" s="7">
        <v>7053183</v>
      </c>
      <c r="G110" s="7" t="s">
        <v>68</v>
      </c>
      <c r="H110" s="7" t="s">
        <v>69</v>
      </c>
      <c r="I110" s="7" t="s">
        <v>44</v>
      </c>
      <c r="J110" s="19" t="str">
        <f>IFERROR(INDEX('Employee Info'!$C$3:$E$200,MATCH(Data6[[#This Row],[Name:]],'Employee Info'!$B$3:$B$200,0),MATCH(Data6[[#This Row],[Hours Type:]],'Employee Info'!$C$2:$E$2,0)),"")</f>
        <v/>
      </c>
      <c r="K110" s="19" t="str">
        <f>IFERROR(INDEX('Employee Info'!$C$3:$J$200,MATCH(Data6[[#This Row],[Name:]],'Employee Info'!$B$3:$B$200,0),MATCH(Data6[[#Headers],[Truck]],'Employee Info'!$C$2:$J$2,0)),"")</f>
        <v/>
      </c>
      <c r="L110" s="19" t="str">
        <f>IFERROR(INDEX('Employee Info'!$C$3:$J$200,MATCH(Data6[[#This Row],[Name:]],'Employee Info'!$B$3:$B$200,0),MATCH(Data6[[#Headers],[Phone]],'Employee Info'!$C$2:$J$2,0)),"")</f>
        <v/>
      </c>
      <c r="M110" s="19" t="str">
        <f>IFERROR(INDEX('Employee Info'!$C$3:$J$200,MATCH(Data6[[#This Row],[Name:]],'Employee Info'!$B$3:$B$200,0),MATCH(Data6[[#Headers],[Tech]],'Employee Info'!$C$2:$J$2,0)),"")</f>
        <v/>
      </c>
      <c r="N110" s="19" t="str">
        <f>IFERROR(INDEX('Employee Info'!$C$3:$J$200,MATCH(Data6[[#This Row],[Name:]],'Employee Info'!$B$3:$B$200,0),MATCH(Data6[[#Headers],[Other]],'Employee Info'!$C$2:$J$2,0)),"")</f>
        <v/>
      </c>
      <c r="O110" s="19">
        <f>IFERROR((Data6[[#This Row],[Hours:]]*SUM(Data6[[#This Row],[Rate]:[Other]])),"")</f>
        <v>0</v>
      </c>
      <c r="P110" s="7" t="str">
        <f>IF(Data6[[#This Row],[WO'#:]]="","Riley #","WO#")</f>
        <v>WO#</v>
      </c>
      <c r="Q110" s="7">
        <f>IFERROR(WEEKNUM(Data6[[#This Row],[Date:]]),"")</f>
        <v>4</v>
      </c>
      <c r="R110" s="6">
        <f t="shared" si="3"/>
        <v>45312</v>
      </c>
      <c r="S110" s="6">
        <f>Data6[[#This Row],[Week Start]]+7</f>
        <v>45319</v>
      </c>
      <c r="T110" s="7" t="str">
        <f t="shared" si="4"/>
        <v>1/21/2024 - 1/28/2024</v>
      </c>
      <c r="U110" s="7" t="str">
        <f t="shared" si="5"/>
        <v>Time Card</v>
      </c>
      <c r="V110" s="8" t="str">
        <f>RIGHT(TEXT(Data6[[#This Row],[Date:]],"mmddyyyy"),4)</f>
        <v>2024</v>
      </c>
      <c r="W110" s="8" t="str">
        <f>MID(TEXT(Data6[[#This Row],[Date:]],"mmddyyyy"),3,2)</f>
        <v>25</v>
      </c>
      <c r="X110" s="8" t="str">
        <f>LEFT(TEXT(Data6[[#This Row],[Date:]],"mmddyyyy"),2)</f>
        <v>01</v>
      </c>
      <c r="Y110" s="6">
        <f>DATE(Data6[[#This Row],[Year]],Data6[[#This Row],[Month]],Data6[[#This Row],[Day]])</f>
        <v>45316</v>
      </c>
    </row>
    <row r="111" spans="1:25" x14ac:dyDescent="0.3">
      <c r="A111" s="5">
        <v>45317.511127662037</v>
      </c>
      <c r="B111" s="7" t="s">
        <v>66</v>
      </c>
      <c r="C111" s="6" t="s">
        <v>132</v>
      </c>
      <c r="D111" s="7" t="s">
        <v>140</v>
      </c>
      <c r="E111" s="8">
        <v>1</v>
      </c>
      <c r="F111" s="7">
        <v>7053183</v>
      </c>
      <c r="G111" s="7" t="s">
        <v>68</v>
      </c>
      <c r="H111" s="7" t="s">
        <v>69</v>
      </c>
      <c r="I111" s="7" t="s">
        <v>44</v>
      </c>
      <c r="J111" s="19" t="str">
        <f>IFERROR(INDEX('Employee Info'!$C$3:$E$200,MATCH(Data6[[#This Row],[Name:]],'Employee Info'!$B$3:$B$200,0),MATCH(Data6[[#This Row],[Hours Type:]],'Employee Info'!$C$2:$E$2,0)),"")</f>
        <v/>
      </c>
      <c r="K111" s="19" t="str">
        <f>IFERROR(INDEX('Employee Info'!$C$3:$J$200,MATCH(Data6[[#This Row],[Name:]],'Employee Info'!$B$3:$B$200,0),MATCH(Data6[[#Headers],[Truck]],'Employee Info'!$C$2:$J$2,0)),"")</f>
        <v/>
      </c>
      <c r="L111" s="19" t="str">
        <f>IFERROR(INDEX('Employee Info'!$C$3:$J$200,MATCH(Data6[[#This Row],[Name:]],'Employee Info'!$B$3:$B$200,0),MATCH(Data6[[#Headers],[Phone]],'Employee Info'!$C$2:$J$2,0)),"")</f>
        <v/>
      </c>
      <c r="M111" s="19" t="str">
        <f>IFERROR(INDEX('Employee Info'!$C$3:$J$200,MATCH(Data6[[#This Row],[Name:]],'Employee Info'!$B$3:$B$200,0),MATCH(Data6[[#Headers],[Tech]],'Employee Info'!$C$2:$J$2,0)),"")</f>
        <v/>
      </c>
      <c r="N111" s="19" t="str">
        <f>IFERROR(INDEX('Employee Info'!$C$3:$J$200,MATCH(Data6[[#This Row],[Name:]],'Employee Info'!$B$3:$B$200,0),MATCH(Data6[[#Headers],[Other]],'Employee Info'!$C$2:$J$2,0)),"")</f>
        <v/>
      </c>
      <c r="O111" s="19">
        <f>IFERROR((Data6[[#This Row],[Hours:]]*SUM(Data6[[#This Row],[Rate]:[Other]])),"")</f>
        <v>0</v>
      </c>
      <c r="P111" s="7" t="str">
        <f>IF(Data6[[#This Row],[WO'#:]]="","Riley #","WO#")</f>
        <v>WO#</v>
      </c>
      <c r="Q111" s="7">
        <f>IFERROR(WEEKNUM(Data6[[#This Row],[Date:]]),"")</f>
        <v>4</v>
      </c>
      <c r="R111" s="6">
        <f t="shared" si="3"/>
        <v>45312</v>
      </c>
      <c r="S111" s="6">
        <f>Data6[[#This Row],[Week Start]]+7</f>
        <v>45319</v>
      </c>
      <c r="T111" s="7" t="str">
        <f t="shared" si="4"/>
        <v>1/21/2024 - 1/28/2024</v>
      </c>
      <c r="U111" s="7" t="str">
        <f t="shared" si="5"/>
        <v>Time Card</v>
      </c>
      <c r="V111" s="8" t="str">
        <f>RIGHT(TEXT(Data6[[#This Row],[Date:]],"mmddyyyy"),4)</f>
        <v>2024</v>
      </c>
      <c r="W111" s="8" t="str">
        <f>MID(TEXT(Data6[[#This Row],[Date:]],"mmddyyyy"),3,2)</f>
        <v>25</v>
      </c>
      <c r="X111" s="8" t="str">
        <f>LEFT(TEXT(Data6[[#This Row],[Date:]],"mmddyyyy"),2)</f>
        <v>01</v>
      </c>
      <c r="Y111" s="6">
        <f>DATE(Data6[[#This Row],[Year]],Data6[[#This Row],[Month]],Data6[[#This Row],[Day]])</f>
        <v>45316</v>
      </c>
    </row>
    <row r="112" spans="1:25" x14ac:dyDescent="0.3">
      <c r="A112" s="5">
        <v>45317.519127546293</v>
      </c>
      <c r="B112" s="7" t="s">
        <v>66</v>
      </c>
      <c r="C112" s="6" t="s">
        <v>141</v>
      </c>
      <c r="D112" s="7" t="s">
        <v>99</v>
      </c>
      <c r="E112" s="8">
        <v>2</v>
      </c>
      <c r="F112" s="7">
        <v>20028</v>
      </c>
      <c r="G112" s="7" t="s">
        <v>68</v>
      </c>
      <c r="H112" s="7" t="s">
        <v>69</v>
      </c>
      <c r="I112" s="7" t="s">
        <v>44</v>
      </c>
      <c r="J112" s="19" t="str">
        <f>IFERROR(INDEX('Employee Info'!$C$3:$E$200,MATCH(Data6[[#This Row],[Name:]],'Employee Info'!$B$3:$B$200,0),MATCH(Data6[[#This Row],[Hours Type:]],'Employee Info'!$C$2:$E$2,0)),"")</f>
        <v/>
      </c>
      <c r="K112" s="19" t="str">
        <f>IFERROR(INDEX('Employee Info'!$C$3:$J$200,MATCH(Data6[[#This Row],[Name:]],'Employee Info'!$B$3:$B$200,0),MATCH(Data6[[#Headers],[Truck]],'Employee Info'!$C$2:$J$2,0)),"")</f>
        <v/>
      </c>
      <c r="L112" s="19" t="str">
        <f>IFERROR(INDEX('Employee Info'!$C$3:$J$200,MATCH(Data6[[#This Row],[Name:]],'Employee Info'!$B$3:$B$200,0),MATCH(Data6[[#Headers],[Phone]],'Employee Info'!$C$2:$J$2,0)),"")</f>
        <v/>
      </c>
      <c r="M112" s="19" t="str">
        <f>IFERROR(INDEX('Employee Info'!$C$3:$J$200,MATCH(Data6[[#This Row],[Name:]],'Employee Info'!$B$3:$B$200,0),MATCH(Data6[[#Headers],[Tech]],'Employee Info'!$C$2:$J$2,0)),"")</f>
        <v/>
      </c>
      <c r="N112" s="19" t="str">
        <f>IFERROR(INDEX('Employee Info'!$C$3:$J$200,MATCH(Data6[[#This Row],[Name:]],'Employee Info'!$B$3:$B$200,0),MATCH(Data6[[#Headers],[Other]],'Employee Info'!$C$2:$J$2,0)),"")</f>
        <v/>
      </c>
      <c r="O112" s="19">
        <f>IFERROR((Data6[[#This Row],[Hours:]]*SUM(Data6[[#This Row],[Rate]:[Other]])),"")</f>
        <v>0</v>
      </c>
      <c r="P112" s="7" t="str">
        <f>IF(Data6[[#This Row],[WO'#:]]="","Riley #","WO#")</f>
        <v>WO#</v>
      </c>
      <c r="Q112" s="7">
        <f>IFERROR(WEEKNUM(Data6[[#This Row],[Date:]]),"")</f>
        <v>4</v>
      </c>
      <c r="R112" s="6">
        <f t="shared" si="3"/>
        <v>45312</v>
      </c>
      <c r="S112" s="6">
        <f>Data6[[#This Row],[Week Start]]+7</f>
        <v>45319</v>
      </c>
      <c r="T112" s="7" t="str">
        <f t="shared" si="4"/>
        <v>1/21/2024 - 1/28/2024</v>
      </c>
      <c r="U112" s="7" t="str">
        <f t="shared" si="5"/>
        <v>Time Card</v>
      </c>
      <c r="V112" s="8" t="str">
        <f>RIGHT(TEXT(Data6[[#This Row],[Date:]],"mmddyyyy"),4)</f>
        <v>2024</v>
      </c>
      <c r="W112" s="8" t="str">
        <f>MID(TEXT(Data6[[#This Row],[Date:]],"mmddyyyy"),3,2)</f>
        <v>26</v>
      </c>
      <c r="X112" s="8" t="str">
        <f>LEFT(TEXT(Data6[[#This Row],[Date:]],"mmddyyyy"),2)</f>
        <v>01</v>
      </c>
      <c r="Y112" s="6">
        <f>DATE(Data6[[#This Row],[Year]],Data6[[#This Row],[Month]],Data6[[#This Row],[Day]])</f>
        <v>45317</v>
      </c>
    </row>
    <row r="113" spans="1:25" x14ac:dyDescent="0.3">
      <c r="A113" s="5">
        <v>45317.516080671296</v>
      </c>
      <c r="B113" s="7" t="s">
        <v>66</v>
      </c>
      <c r="C113" s="6" t="s">
        <v>141</v>
      </c>
      <c r="D113" s="7" t="s">
        <v>142</v>
      </c>
      <c r="E113" s="8">
        <v>3</v>
      </c>
      <c r="F113" s="7">
        <v>6984733</v>
      </c>
      <c r="G113" s="7" t="s">
        <v>117</v>
      </c>
      <c r="H113" s="7" t="s">
        <v>69</v>
      </c>
      <c r="I113" s="7" t="s">
        <v>44</v>
      </c>
      <c r="J113" s="19" t="str">
        <f>IFERROR(INDEX('Employee Info'!$C$3:$E$200,MATCH(Data6[[#This Row],[Name:]],'Employee Info'!$B$3:$B$200,0),MATCH(Data6[[#This Row],[Hours Type:]],'Employee Info'!$C$2:$E$2,0)),"")</f>
        <v/>
      </c>
      <c r="K113" s="19" t="str">
        <f>IFERROR(INDEX('Employee Info'!$C$3:$J$200,MATCH(Data6[[#This Row],[Name:]],'Employee Info'!$B$3:$B$200,0),MATCH(Data6[[#Headers],[Truck]],'Employee Info'!$C$2:$J$2,0)),"")</f>
        <v/>
      </c>
      <c r="L113" s="19" t="str">
        <f>IFERROR(INDEX('Employee Info'!$C$3:$J$200,MATCH(Data6[[#This Row],[Name:]],'Employee Info'!$B$3:$B$200,0),MATCH(Data6[[#Headers],[Phone]],'Employee Info'!$C$2:$J$2,0)),"")</f>
        <v/>
      </c>
      <c r="M113" s="19" t="str">
        <f>IFERROR(INDEX('Employee Info'!$C$3:$J$200,MATCH(Data6[[#This Row],[Name:]],'Employee Info'!$B$3:$B$200,0),MATCH(Data6[[#Headers],[Tech]],'Employee Info'!$C$2:$J$2,0)),"")</f>
        <v/>
      </c>
      <c r="N113" s="19" t="str">
        <f>IFERROR(INDEX('Employee Info'!$C$3:$J$200,MATCH(Data6[[#This Row],[Name:]],'Employee Info'!$B$3:$B$200,0),MATCH(Data6[[#Headers],[Other]],'Employee Info'!$C$2:$J$2,0)),"")</f>
        <v/>
      </c>
      <c r="O113" s="19">
        <f>IFERROR((Data6[[#This Row],[Hours:]]*SUM(Data6[[#This Row],[Rate]:[Other]])),"")</f>
        <v>0</v>
      </c>
      <c r="P113" s="7" t="str">
        <f>IF(Data6[[#This Row],[WO'#:]]="","Riley #","WO#")</f>
        <v>WO#</v>
      </c>
      <c r="Q113" s="7">
        <f>IFERROR(WEEKNUM(Data6[[#This Row],[Date:]]),"")</f>
        <v>4</v>
      </c>
      <c r="R113" s="6">
        <f t="shared" si="3"/>
        <v>45312</v>
      </c>
      <c r="S113" s="6">
        <f>Data6[[#This Row],[Week Start]]+7</f>
        <v>45319</v>
      </c>
      <c r="T113" s="7" t="str">
        <f t="shared" si="4"/>
        <v>1/21/2024 - 1/28/2024</v>
      </c>
      <c r="U113" s="7" t="str">
        <f t="shared" si="5"/>
        <v>Time Card</v>
      </c>
      <c r="V113" s="8" t="str">
        <f>RIGHT(TEXT(Data6[[#This Row],[Date:]],"mmddyyyy"),4)</f>
        <v>2024</v>
      </c>
      <c r="W113" s="8" t="str">
        <f>MID(TEXT(Data6[[#This Row],[Date:]],"mmddyyyy"),3,2)</f>
        <v>26</v>
      </c>
      <c r="X113" s="8" t="str">
        <f>LEFT(TEXT(Data6[[#This Row],[Date:]],"mmddyyyy"),2)</f>
        <v>01</v>
      </c>
      <c r="Y113" s="6">
        <f>DATE(Data6[[#This Row],[Year]],Data6[[#This Row],[Month]],Data6[[#This Row],[Day]])</f>
        <v>45317</v>
      </c>
    </row>
    <row r="114" spans="1:25" x14ac:dyDescent="0.3">
      <c r="A114" s="5">
        <v>45317.499535532406</v>
      </c>
      <c r="B114" s="7" t="s">
        <v>66</v>
      </c>
      <c r="C114" s="6" t="s">
        <v>141</v>
      </c>
      <c r="D114" s="7" t="s">
        <v>119</v>
      </c>
      <c r="E114" s="8">
        <v>1</v>
      </c>
      <c r="F114" s="7">
        <v>6999794</v>
      </c>
      <c r="G114" s="7" t="s">
        <v>68</v>
      </c>
      <c r="H114" s="7" t="s">
        <v>69</v>
      </c>
      <c r="I114" s="7" t="s">
        <v>44</v>
      </c>
      <c r="J114" s="19" t="str">
        <f>IFERROR(INDEX('Employee Info'!$C$3:$E$200,MATCH(Data6[[#This Row],[Name:]],'Employee Info'!$B$3:$B$200,0),MATCH(Data6[[#This Row],[Hours Type:]],'Employee Info'!$C$2:$E$2,0)),"")</f>
        <v/>
      </c>
      <c r="K114" s="19" t="str">
        <f>IFERROR(INDEX('Employee Info'!$C$3:$J$200,MATCH(Data6[[#This Row],[Name:]],'Employee Info'!$B$3:$B$200,0),MATCH(Data6[[#Headers],[Truck]],'Employee Info'!$C$2:$J$2,0)),"")</f>
        <v/>
      </c>
      <c r="L114" s="19" t="str">
        <f>IFERROR(INDEX('Employee Info'!$C$3:$J$200,MATCH(Data6[[#This Row],[Name:]],'Employee Info'!$B$3:$B$200,0),MATCH(Data6[[#Headers],[Phone]],'Employee Info'!$C$2:$J$2,0)),"")</f>
        <v/>
      </c>
      <c r="M114" s="19" t="str">
        <f>IFERROR(INDEX('Employee Info'!$C$3:$J$200,MATCH(Data6[[#This Row],[Name:]],'Employee Info'!$B$3:$B$200,0),MATCH(Data6[[#Headers],[Tech]],'Employee Info'!$C$2:$J$2,0)),"")</f>
        <v/>
      </c>
      <c r="N114" s="19" t="str">
        <f>IFERROR(INDEX('Employee Info'!$C$3:$J$200,MATCH(Data6[[#This Row],[Name:]],'Employee Info'!$B$3:$B$200,0),MATCH(Data6[[#Headers],[Other]],'Employee Info'!$C$2:$J$2,0)),"")</f>
        <v/>
      </c>
      <c r="O114" s="19">
        <f>IFERROR((Data6[[#This Row],[Hours:]]*SUM(Data6[[#This Row],[Rate]:[Other]])),"")</f>
        <v>0</v>
      </c>
      <c r="P114" s="7" t="str">
        <f>IF(Data6[[#This Row],[WO'#:]]="","Riley #","WO#")</f>
        <v>WO#</v>
      </c>
      <c r="Q114" s="7">
        <f>IFERROR(WEEKNUM(Data6[[#This Row],[Date:]]),"")</f>
        <v>4</v>
      </c>
      <c r="R114" s="6">
        <f t="shared" si="3"/>
        <v>45312</v>
      </c>
      <c r="S114" s="6">
        <f>Data6[[#This Row],[Week Start]]+7</f>
        <v>45319</v>
      </c>
      <c r="T114" s="7" t="str">
        <f t="shared" si="4"/>
        <v>1/21/2024 - 1/28/2024</v>
      </c>
      <c r="U114" s="7" t="str">
        <f t="shared" si="5"/>
        <v>Time Card</v>
      </c>
      <c r="V114" s="8" t="str">
        <f>RIGHT(TEXT(Data6[[#This Row],[Date:]],"mmddyyyy"),4)</f>
        <v>2024</v>
      </c>
      <c r="W114" s="8" t="str">
        <f>MID(TEXT(Data6[[#This Row],[Date:]],"mmddyyyy"),3,2)</f>
        <v>26</v>
      </c>
      <c r="X114" s="8" t="str">
        <f>LEFT(TEXT(Data6[[#This Row],[Date:]],"mmddyyyy"),2)</f>
        <v>01</v>
      </c>
      <c r="Y114" s="6">
        <f>DATE(Data6[[#This Row],[Year]],Data6[[#This Row],[Month]],Data6[[#This Row],[Day]])</f>
        <v>45317</v>
      </c>
    </row>
    <row r="115" spans="1:25" x14ac:dyDescent="0.3">
      <c r="A115" s="5">
        <v>45317.55973148148</v>
      </c>
      <c r="B115" s="7" t="s">
        <v>35</v>
      </c>
      <c r="C115" s="6" t="s">
        <v>141</v>
      </c>
      <c r="D115" s="7" t="s">
        <v>143</v>
      </c>
      <c r="E115" s="8">
        <v>3</v>
      </c>
      <c r="F115" s="7">
        <v>6999794</v>
      </c>
      <c r="G115" s="7" t="s">
        <v>68</v>
      </c>
      <c r="H115" s="7" t="s">
        <v>69</v>
      </c>
      <c r="I115" s="7" t="s">
        <v>44</v>
      </c>
      <c r="J115" s="19" t="str">
        <f>IFERROR(INDEX('Employee Info'!$C$3:$E$200,MATCH(Data6[[#This Row],[Name:]],'Employee Info'!$B$3:$B$200,0),MATCH(Data6[[#This Row],[Hours Type:]],'Employee Info'!$C$2:$E$2,0)),"")</f>
        <v/>
      </c>
      <c r="K115" s="19" t="str">
        <f>IFERROR(INDEX('Employee Info'!$C$3:$J$200,MATCH(Data6[[#This Row],[Name:]],'Employee Info'!$B$3:$B$200,0),MATCH(Data6[[#Headers],[Truck]],'Employee Info'!$C$2:$J$2,0)),"")</f>
        <v/>
      </c>
      <c r="L115" s="19" t="str">
        <f>IFERROR(INDEX('Employee Info'!$C$3:$J$200,MATCH(Data6[[#This Row],[Name:]],'Employee Info'!$B$3:$B$200,0),MATCH(Data6[[#Headers],[Phone]],'Employee Info'!$C$2:$J$2,0)),"")</f>
        <v/>
      </c>
      <c r="M115" s="19" t="str">
        <f>IFERROR(INDEX('Employee Info'!$C$3:$J$200,MATCH(Data6[[#This Row],[Name:]],'Employee Info'!$B$3:$B$200,0),MATCH(Data6[[#Headers],[Tech]],'Employee Info'!$C$2:$J$2,0)),"")</f>
        <v/>
      </c>
      <c r="N115" s="19" t="str">
        <f>IFERROR(INDEX('Employee Info'!$C$3:$J$200,MATCH(Data6[[#This Row],[Name:]],'Employee Info'!$B$3:$B$200,0),MATCH(Data6[[#Headers],[Other]],'Employee Info'!$C$2:$J$2,0)),"")</f>
        <v/>
      </c>
      <c r="O115" s="19">
        <f>IFERROR((Data6[[#This Row],[Hours:]]*SUM(Data6[[#This Row],[Rate]:[Other]])),"")</f>
        <v>0</v>
      </c>
      <c r="P115" s="7" t="str">
        <f>IF(Data6[[#This Row],[WO'#:]]="","Riley #","WO#")</f>
        <v>WO#</v>
      </c>
      <c r="Q115" s="7">
        <f>IFERROR(WEEKNUM(Data6[[#This Row],[Date:]]),"")</f>
        <v>4</v>
      </c>
      <c r="R115" s="6">
        <f t="shared" si="3"/>
        <v>45312</v>
      </c>
      <c r="S115" s="6">
        <f>Data6[[#This Row],[Week Start]]+7</f>
        <v>45319</v>
      </c>
      <c r="T115" s="7" t="str">
        <f t="shared" si="4"/>
        <v>1/21/2024 - 1/28/2024</v>
      </c>
      <c r="U115" s="7" t="str">
        <f t="shared" si="5"/>
        <v>Time Card</v>
      </c>
      <c r="V115" s="8" t="str">
        <f>RIGHT(TEXT(Data6[[#This Row],[Date:]],"mmddyyyy"),4)</f>
        <v>2024</v>
      </c>
      <c r="W115" s="8" t="str">
        <f>MID(TEXT(Data6[[#This Row],[Date:]],"mmddyyyy"),3,2)</f>
        <v>26</v>
      </c>
      <c r="X115" s="8" t="str">
        <f>LEFT(TEXT(Data6[[#This Row],[Date:]],"mmddyyyy"),2)</f>
        <v>01</v>
      </c>
      <c r="Y115" s="6">
        <f>DATE(Data6[[#This Row],[Year]],Data6[[#This Row],[Month]],Data6[[#This Row],[Day]])</f>
        <v>45317</v>
      </c>
    </row>
    <row r="116" spans="1:25" x14ac:dyDescent="0.3">
      <c r="A116" s="5">
        <v>45317.50145625</v>
      </c>
      <c r="B116" s="7" t="s">
        <v>66</v>
      </c>
      <c r="C116" s="6" t="s">
        <v>141</v>
      </c>
      <c r="D116" s="7" t="s">
        <v>124</v>
      </c>
      <c r="E116" s="8">
        <v>1</v>
      </c>
      <c r="F116" s="7">
        <v>7050595</v>
      </c>
      <c r="G116" s="7" t="s">
        <v>68</v>
      </c>
      <c r="H116" s="7" t="s">
        <v>69</v>
      </c>
      <c r="I116" s="7" t="s">
        <v>44</v>
      </c>
      <c r="J116" s="19" t="str">
        <f>IFERROR(INDEX('Employee Info'!$C$3:$E$200,MATCH(Data6[[#This Row],[Name:]],'Employee Info'!$B$3:$B$200,0),MATCH(Data6[[#This Row],[Hours Type:]],'Employee Info'!$C$2:$E$2,0)),"")</f>
        <v/>
      </c>
      <c r="K116" s="19" t="str">
        <f>IFERROR(INDEX('Employee Info'!$C$3:$J$200,MATCH(Data6[[#This Row],[Name:]],'Employee Info'!$B$3:$B$200,0),MATCH(Data6[[#Headers],[Truck]],'Employee Info'!$C$2:$J$2,0)),"")</f>
        <v/>
      </c>
      <c r="L116" s="19" t="str">
        <f>IFERROR(INDEX('Employee Info'!$C$3:$J$200,MATCH(Data6[[#This Row],[Name:]],'Employee Info'!$B$3:$B$200,0),MATCH(Data6[[#Headers],[Phone]],'Employee Info'!$C$2:$J$2,0)),"")</f>
        <v/>
      </c>
      <c r="M116" s="19" t="str">
        <f>IFERROR(INDEX('Employee Info'!$C$3:$J$200,MATCH(Data6[[#This Row],[Name:]],'Employee Info'!$B$3:$B$200,0),MATCH(Data6[[#Headers],[Tech]],'Employee Info'!$C$2:$J$2,0)),"")</f>
        <v/>
      </c>
      <c r="N116" s="19" t="str">
        <f>IFERROR(INDEX('Employee Info'!$C$3:$J$200,MATCH(Data6[[#This Row],[Name:]],'Employee Info'!$B$3:$B$200,0),MATCH(Data6[[#Headers],[Other]],'Employee Info'!$C$2:$J$2,0)),"")</f>
        <v/>
      </c>
      <c r="O116" s="19">
        <f>IFERROR((Data6[[#This Row],[Hours:]]*SUM(Data6[[#This Row],[Rate]:[Other]])),"")</f>
        <v>0</v>
      </c>
      <c r="P116" s="7" t="str">
        <f>IF(Data6[[#This Row],[WO'#:]]="","Riley #","WO#")</f>
        <v>WO#</v>
      </c>
      <c r="Q116" s="7">
        <f>IFERROR(WEEKNUM(Data6[[#This Row],[Date:]]),"")</f>
        <v>4</v>
      </c>
      <c r="R116" s="6">
        <f t="shared" si="3"/>
        <v>45312</v>
      </c>
      <c r="S116" s="6">
        <f>Data6[[#This Row],[Week Start]]+7</f>
        <v>45319</v>
      </c>
      <c r="T116" s="7" t="str">
        <f t="shared" si="4"/>
        <v>1/21/2024 - 1/28/2024</v>
      </c>
      <c r="U116" s="7" t="str">
        <f t="shared" si="5"/>
        <v>Time Card</v>
      </c>
      <c r="V116" s="8" t="str">
        <f>RIGHT(TEXT(Data6[[#This Row],[Date:]],"mmddyyyy"),4)</f>
        <v>2024</v>
      </c>
      <c r="W116" s="8" t="str">
        <f>MID(TEXT(Data6[[#This Row],[Date:]],"mmddyyyy"),3,2)</f>
        <v>26</v>
      </c>
      <c r="X116" s="8" t="str">
        <f>LEFT(TEXT(Data6[[#This Row],[Date:]],"mmddyyyy"),2)</f>
        <v>01</v>
      </c>
      <c r="Y116" s="6">
        <f>DATE(Data6[[#This Row],[Year]],Data6[[#This Row],[Month]],Data6[[#This Row],[Day]])</f>
        <v>45317</v>
      </c>
    </row>
    <row r="117" spans="1:25" x14ac:dyDescent="0.3">
      <c r="A117" s="5">
        <v>45317.505694328705</v>
      </c>
      <c r="B117" s="7" t="s">
        <v>66</v>
      </c>
      <c r="C117" s="6" t="s">
        <v>141</v>
      </c>
      <c r="D117" s="7" t="s">
        <v>138</v>
      </c>
      <c r="E117" s="8">
        <v>1</v>
      </c>
      <c r="F117" s="7">
        <v>7053182</v>
      </c>
      <c r="G117" s="7" t="s">
        <v>68</v>
      </c>
      <c r="H117" s="7" t="s">
        <v>69</v>
      </c>
      <c r="I117" s="7" t="s">
        <v>44</v>
      </c>
      <c r="J117" s="19" t="str">
        <f>IFERROR(INDEX('Employee Info'!$C$3:$E$200,MATCH(Data6[[#This Row],[Name:]],'Employee Info'!$B$3:$B$200,0),MATCH(Data6[[#This Row],[Hours Type:]],'Employee Info'!$C$2:$E$2,0)),"")</f>
        <v/>
      </c>
      <c r="K117" s="19" t="str">
        <f>IFERROR(INDEX('Employee Info'!$C$3:$J$200,MATCH(Data6[[#This Row],[Name:]],'Employee Info'!$B$3:$B$200,0),MATCH(Data6[[#Headers],[Truck]],'Employee Info'!$C$2:$J$2,0)),"")</f>
        <v/>
      </c>
      <c r="L117" s="19" t="str">
        <f>IFERROR(INDEX('Employee Info'!$C$3:$J$200,MATCH(Data6[[#This Row],[Name:]],'Employee Info'!$B$3:$B$200,0),MATCH(Data6[[#Headers],[Phone]],'Employee Info'!$C$2:$J$2,0)),"")</f>
        <v/>
      </c>
      <c r="M117" s="19" t="str">
        <f>IFERROR(INDEX('Employee Info'!$C$3:$J$200,MATCH(Data6[[#This Row],[Name:]],'Employee Info'!$B$3:$B$200,0),MATCH(Data6[[#Headers],[Tech]],'Employee Info'!$C$2:$J$2,0)),"")</f>
        <v/>
      </c>
      <c r="N117" s="19" t="str">
        <f>IFERROR(INDEX('Employee Info'!$C$3:$J$200,MATCH(Data6[[#This Row],[Name:]],'Employee Info'!$B$3:$B$200,0),MATCH(Data6[[#Headers],[Other]],'Employee Info'!$C$2:$J$2,0)),"")</f>
        <v/>
      </c>
      <c r="O117" s="19">
        <f>IFERROR((Data6[[#This Row],[Hours:]]*SUM(Data6[[#This Row],[Rate]:[Other]])),"")</f>
        <v>0</v>
      </c>
      <c r="P117" s="7" t="str">
        <f>IF(Data6[[#This Row],[WO'#:]]="","Riley #","WO#")</f>
        <v>WO#</v>
      </c>
      <c r="Q117" s="7">
        <f>IFERROR(WEEKNUM(Data6[[#This Row],[Date:]]),"")</f>
        <v>4</v>
      </c>
      <c r="R117" s="6">
        <f t="shared" si="3"/>
        <v>45312</v>
      </c>
      <c r="S117" s="6">
        <f>Data6[[#This Row],[Week Start]]+7</f>
        <v>45319</v>
      </c>
      <c r="T117" s="7" t="str">
        <f t="shared" si="4"/>
        <v>1/21/2024 - 1/28/2024</v>
      </c>
      <c r="U117" s="7" t="str">
        <f t="shared" si="5"/>
        <v>Time Card</v>
      </c>
      <c r="V117" s="8" t="str">
        <f>RIGHT(TEXT(Data6[[#This Row],[Date:]],"mmddyyyy"),4)</f>
        <v>2024</v>
      </c>
      <c r="W117" s="8" t="str">
        <f>MID(TEXT(Data6[[#This Row],[Date:]],"mmddyyyy"),3,2)</f>
        <v>26</v>
      </c>
      <c r="X117" s="8" t="str">
        <f>LEFT(TEXT(Data6[[#This Row],[Date:]],"mmddyyyy"),2)</f>
        <v>01</v>
      </c>
      <c r="Y117" s="6">
        <f>DATE(Data6[[#This Row],[Year]],Data6[[#This Row],[Month]],Data6[[#This Row],[Day]])</f>
        <v>45317</v>
      </c>
    </row>
    <row r="118" spans="1:25" x14ac:dyDescent="0.3">
      <c r="A118" s="5">
        <v>45317.560282986109</v>
      </c>
      <c r="B118" s="7" t="s">
        <v>35</v>
      </c>
      <c r="C118" s="6" t="s">
        <v>141</v>
      </c>
      <c r="D118" s="7" t="s">
        <v>144</v>
      </c>
      <c r="E118" s="8">
        <v>5</v>
      </c>
      <c r="F118" s="7">
        <v>7053182</v>
      </c>
      <c r="G118" s="7" t="s">
        <v>68</v>
      </c>
      <c r="H118" s="7" t="s">
        <v>69</v>
      </c>
      <c r="I118" s="7" t="s">
        <v>44</v>
      </c>
      <c r="J118" s="19" t="str">
        <f>IFERROR(INDEX('Employee Info'!$C$3:$E$200,MATCH(Data6[[#This Row],[Name:]],'Employee Info'!$B$3:$B$200,0),MATCH(Data6[[#This Row],[Hours Type:]],'Employee Info'!$C$2:$E$2,0)),"")</f>
        <v/>
      </c>
      <c r="K118" s="19" t="str">
        <f>IFERROR(INDEX('Employee Info'!$C$3:$J$200,MATCH(Data6[[#This Row],[Name:]],'Employee Info'!$B$3:$B$200,0),MATCH(Data6[[#Headers],[Truck]],'Employee Info'!$C$2:$J$2,0)),"")</f>
        <v/>
      </c>
      <c r="L118" s="19" t="str">
        <f>IFERROR(INDEX('Employee Info'!$C$3:$J$200,MATCH(Data6[[#This Row],[Name:]],'Employee Info'!$B$3:$B$200,0),MATCH(Data6[[#Headers],[Phone]],'Employee Info'!$C$2:$J$2,0)),"")</f>
        <v/>
      </c>
      <c r="M118" s="19" t="str">
        <f>IFERROR(INDEX('Employee Info'!$C$3:$J$200,MATCH(Data6[[#This Row],[Name:]],'Employee Info'!$B$3:$B$200,0),MATCH(Data6[[#Headers],[Tech]],'Employee Info'!$C$2:$J$2,0)),"")</f>
        <v/>
      </c>
      <c r="N118" s="19" t="str">
        <f>IFERROR(INDEX('Employee Info'!$C$3:$J$200,MATCH(Data6[[#This Row],[Name:]],'Employee Info'!$B$3:$B$200,0),MATCH(Data6[[#Headers],[Other]],'Employee Info'!$C$2:$J$2,0)),"")</f>
        <v/>
      </c>
      <c r="O118" s="19">
        <f>IFERROR((Data6[[#This Row],[Hours:]]*SUM(Data6[[#This Row],[Rate]:[Other]])),"")</f>
        <v>0</v>
      </c>
      <c r="P118" s="7" t="str">
        <f>IF(Data6[[#This Row],[WO'#:]]="","Riley #","WO#")</f>
        <v>WO#</v>
      </c>
      <c r="Q118" s="7">
        <f>IFERROR(WEEKNUM(Data6[[#This Row],[Date:]]),"")</f>
        <v>4</v>
      </c>
      <c r="R118" s="6">
        <f t="shared" si="3"/>
        <v>45312</v>
      </c>
      <c r="S118" s="6">
        <f>Data6[[#This Row],[Week Start]]+7</f>
        <v>45319</v>
      </c>
      <c r="T118" s="7" t="str">
        <f t="shared" si="4"/>
        <v>1/21/2024 - 1/28/2024</v>
      </c>
      <c r="U118" s="7" t="str">
        <f t="shared" si="5"/>
        <v>Time Card</v>
      </c>
      <c r="V118" s="8" t="str">
        <f>RIGHT(TEXT(Data6[[#This Row],[Date:]],"mmddyyyy"),4)</f>
        <v>2024</v>
      </c>
      <c r="W118" s="8" t="str">
        <f>MID(TEXT(Data6[[#This Row],[Date:]],"mmddyyyy"),3,2)</f>
        <v>26</v>
      </c>
      <c r="X118" s="8" t="str">
        <f>LEFT(TEXT(Data6[[#This Row],[Date:]],"mmddyyyy"),2)</f>
        <v>01</v>
      </c>
      <c r="Y118" s="6">
        <f>DATE(Data6[[#This Row],[Year]],Data6[[#This Row],[Month]],Data6[[#This Row],[Day]])</f>
        <v>45317</v>
      </c>
    </row>
    <row r="119" spans="1:25" x14ac:dyDescent="0.3">
      <c r="A119" s="5">
        <v>45358.323802199076</v>
      </c>
      <c r="B119" s="7" t="s">
        <v>66</v>
      </c>
      <c r="C119" s="6" t="s">
        <v>145</v>
      </c>
      <c r="D119" s="7" t="s">
        <v>146</v>
      </c>
      <c r="E119" s="8">
        <v>6</v>
      </c>
      <c r="F119" s="7">
        <v>6958384</v>
      </c>
      <c r="G119" s="7" t="s">
        <v>68</v>
      </c>
      <c r="H119" s="7" t="s">
        <v>69</v>
      </c>
      <c r="I119" s="7" t="s">
        <v>45</v>
      </c>
      <c r="J119" s="19" t="str">
        <f>IFERROR(INDEX('Employee Info'!$C$3:$E$200,MATCH(Data6[[#This Row],[Name:]],'Employee Info'!$B$3:$B$200,0),MATCH(Data6[[#This Row],[Hours Type:]],'Employee Info'!$C$2:$E$2,0)),"")</f>
        <v/>
      </c>
      <c r="K119" s="19" t="str">
        <f>IFERROR(INDEX('Employee Info'!$C$3:$J$200,MATCH(Data6[[#This Row],[Name:]],'Employee Info'!$B$3:$B$200,0),MATCH(Data6[[#Headers],[Truck]],'Employee Info'!$C$2:$J$2,0)),"")</f>
        <v/>
      </c>
      <c r="L119" s="19" t="str">
        <f>IFERROR(INDEX('Employee Info'!$C$3:$J$200,MATCH(Data6[[#This Row],[Name:]],'Employee Info'!$B$3:$B$200,0),MATCH(Data6[[#Headers],[Phone]],'Employee Info'!$C$2:$J$2,0)),"")</f>
        <v/>
      </c>
      <c r="M119" s="19" t="str">
        <f>IFERROR(INDEX('Employee Info'!$C$3:$J$200,MATCH(Data6[[#This Row],[Name:]],'Employee Info'!$B$3:$B$200,0),MATCH(Data6[[#Headers],[Tech]],'Employee Info'!$C$2:$J$2,0)),"")</f>
        <v/>
      </c>
      <c r="N119" s="19" t="str">
        <f>IFERROR(INDEX('Employee Info'!$C$3:$J$200,MATCH(Data6[[#This Row],[Name:]],'Employee Info'!$B$3:$B$200,0),MATCH(Data6[[#Headers],[Other]],'Employee Info'!$C$2:$J$2,0)),"")</f>
        <v/>
      </c>
      <c r="O119" s="19">
        <f>IFERROR((Data6[[#This Row],[Hours:]]*SUM(Data6[[#This Row],[Rate]:[Other]])),"")</f>
        <v>0</v>
      </c>
      <c r="P119" s="7" t="str">
        <f>IF(Data6[[#This Row],[WO'#:]]="","Riley #","WO#")</f>
        <v>WO#</v>
      </c>
      <c r="Q119" s="7">
        <f>IFERROR(WEEKNUM(Data6[[#This Row],[Date:]]),"")</f>
        <v>4</v>
      </c>
      <c r="R119" s="6">
        <f t="shared" si="3"/>
        <v>45312</v>
      </c>
      <c r="S119" s="6">
        <f>Data6[[#This Row],[Week Start]]+7</f>
        <v>45319</v>
      </c>
      <c r="T119" s="7" t="str">
        <f t="shared" si="4"/>
        <v>1/21/2024 - 1/28/2024</v>
      </c>
      <c r="U119" s="7" t="str">
        <f t="shared" si="5"/>
        <v>Time Card</v>
      </c>
      <c r="V119" s="8" t="str">
        <f>RIGHT(TEXT(Data6[[#This Row],[Date:]],"mmddyyyy"),4)</f>
        <v>2024</v>
      </c>
      <c r="W119" s="8" t="str">
        <f>MID(TEXT(Data6[[#This Row],[Date:]],"mmddyyyy"),3,2)</f>
        <v>27</v>
      </c>
      <c r="X119" s="8" t="str">
        <f>LEFT(TEXT(Data6[[#This Row],[Date:]],"mmddyyyy"),2)</f>
        <v>01</v>
      </c>
      <c r="Y119" s="6">
        <f>DATE(Data6[[#This Row],[Year]],Data6[[#This Row],[Month]],Data6[[#This Row],[Day]])</f>
        <v>45318</v>
      </c>
    </row>
    <row r="120" spans="1:25" x14ac:dyDescent="0.3">
      <c r="A120" s="5">
        <v>45320.578756365743</v>
      </c>
      <c r="B120" s="7" t="s">
        <v>35</v>
      </c>
      <c r="C120" s="6" t="s">
        <v>147</v>
      </c>
      <c r="D120" s="7" t="s">
        <v>148</v>
      </c>
      <c r="E120" s="8">
        <v>4</v>
      </c>
      <c r="F120" s="7">
        <v>79024</v>
      </c>
      <c r="G120" s="7" t="s">
        <v>68</v>
      </c>
      <c r="H120" s="7" t="s">
        <v>69</v>
      </c>
      <c r="I120" s="7" t="s">
        <v>44</v>
      </c>
      <c r="J120" s="19" t="str">
        <f>IFERROR(INDEX('Employee Info'!$C$3:$E$200,MATCH(Data6[[#This Row],[Name:]],'Employee Info'!$B$3:$B$200,0),MATCH(Data6[[#This Row],[Hours Type:]],'Employee Info'!$C$2:$E$2,0)),"")</f>
        <v/>
      </c>
      <c r="K120" s="19" t="str">
        <f>IFERROR(INDEX('Employee Info'!$C$3:$J$200,MATCH(Data6[[#This Row],[Name:]],'Employee Info'!$B$3:$B$200,0),MATCH(Data6[[#Headers],[Truck]],'Employee Info'!$C$2:$J$2,0)),"")</f>
        <v/>
      </c>
      <c r="L120" s="19" t="str">
        <f>IFERROR(INDEX('Employee Info'!$C$3:$J$200,MATCH(Data6[[#This Row],[Name:]],'Employee Info'!$B$3:$B$200,0),MATCH(Data6[[#Headers],[Phone]],'Employee Info'!$C$2:$J$2,0)),"")</f>
        <v/>
      </c>
      <c r="M120" s="19" t="str">
        <f>IFERROR(INDEX('Employee Info'!$C$3:$J$200,MATCH(Data6[[#This Row],[Name:]],'Employee Info'!$B$3:$B$200,0),MATCH(Data6[[#Headers],[Tech]],'Employee Info'!$C$2:$J$2,0)),"")</f>
        <v/>
      </c>
      <c r="N120" s="19" t="str">
        <f>IFERROR(INDEX('Employee Info'!$C$3:$J$200,MATCH(Data6[[#This Row],[Name:]],'Employee Info'!$B$3:$B$200,0),MATCH(Data6[[#Headers],[Other]],'Employee Info'!$C$2:$J$2,0)),"")</f>
        <v/>
      </c>
      <c r="O120" s="19">
        <f>IFERROR((Data6[[#This Row],[Hours:]]*SUM(Data6[[#This Row],[Rate]:[Other]])),"")</f>
        <v>0</v>
      </c>
      <c r="P120" s="7" t="str">
        <f>IF(Data6[[#This Row],[WO'#:]]="","Riley #","WO#")</f>
        <v>WO#</v>
      </c>
      <c r="Q120" s="7">
        <f>IFERROR(WEEKNUM(Data6[[#This Row],[Date:]]),"")</f>
        <v>5</v>
      </c>
      <c r="R120" s="6">
        <f t="shared" si="3"/>
        <v>45319</v>
      </c>
      <c r="S120" s="6">
        <f>Data6[[#This Row],[Week Start]]+7</f>
        <v>45326</v>
      </c>
      <c r="T120" s="7" t="str">
        <f t="shared" si="4"/>
        <v>1/28/2024 - 2/4/2024</v>
      </c>
      <c r="U120" s="7" t="str">
        <f t="shared" si="5"/>
        <v>Time Card</v>
      </c>
      <c r="V120" s="8" t="str">
        <f>RIGHT(TEXT(Data6[[#This Row],[Date:]],"mmddyyyy"),4)</f>
        <v>2024</v>
      </c>
      <c r="W120" s="8" t="str">
        <f>MID(TEXT(Data6[[#This Row],[Date:]],"mmddyyyy"),3,2)</f>
        <v>29</v>
      </c>
      <c r="X120" s="8" t="str">
        <f>LEFT(TEXT(Data6[[#This Row],[Date:]],"mmddyyyy"),2)</f>
        <v>01</v>
      </c>
      <c r="Y120" s="6">
        <f>DATE(Data6[[#This Row],[Year]],Data6[[#This Row],[Month]],Data6[[#This Row],[Day]])</f>
        <v>45320</v>
      </c>
    </row>
    <row r="121" spans="1:25" x14ac:dyDescent="0.3">
      <c r="A121" s="5">
        <v>45324.552601736112</v>
      </c>
      <c r="B121" s="7" t="s">
        <v>66</v>
      </c>
      <c r="C121" s="6" t="s">
        <v>147</v>
      </c>
      <c r="D121" s="7" t="s">
        <v>149</v>
      </c>
      <c r="E121" s="8">
        <v>2</v>
      </c>
      <c r="F121" s="7">
        <v>79024</v>
      </c>
      <c r="G121" s="7" t="s">
        <v>68</v>
      </c>
      <c r="H121" s="7" t="s">
        <v>69</v>
      </c>
      <c r="I121" s="7" t="s">
        <v>44</v>
      </c>
      <c r="J121" s="19" t="str">
        <f>IFERROR(INDEX('Employee Info'!$C$3:$E$200,MATCH(Data6[[#This Row],[Name:]],'Employee Info'!$B$3:$B$200,0),MATCH(Data6[[#This Row],[Hours Type:]],'Employee Info'!$C$2:$E$2,0)),"")</f>
        <v/>
      </c>
      <c r="K121" s="19" t="str">
        <f>IFERROR(INDEX('Employee Info'!$C$3:$J$200,MATCH(Data6[[#This Row],[Name:]],'Employee Info'!$B$3:$B$200,0),MATCH(Data6[[#Headers],[Truck]],'Employee Info'!$C$2:$J$2,0)),"")</f>
        <v/>
      </c>
      <c r="L121" s="19" t="str">
        <f>IFERROR(INDEX('Employee Info'!$C$3:$J$200,MATCH(Data6[[#This Row],[Name:]],'Employee Info'!$B$3:$B$200,0),MATCH(Data6[[#Headers],[Phone]],'Employee Info'!$C$2:$J$2,0)),"")</f>
        <v/>
      </c>
      <c r="M121" s="19" t="str">
        <f>IFERROR(INDEX('Employee Info'!$C$3:$J$200,MATCH(Data6[[#This Row],[Name:]],'Employee Info'!$B$3:$B$200,0),MATCH(Data6[[#Headers],[Tech]],'Employee Info'!$C$2:$J$2,0)),"")</f>
        <v/>
      </c>
      <c r="N121" s="19" t="str">
        <f>IFERROR(INDEX('Employee Info'!$C$3:$J$200,MATCH(Data6[[#This Row],[Name:]],'Employee Info'!$B$3:$B$200,0),MATCH(Data6[[#Headers],[Other]],'Employee Info'!$C$2:$J$2,0)),"")</f>
        <v/>
      </c>
      <c r="O121" s="19">
        <f>IFERROR((Data6[[#This Row],[Hours:]]*SUM(Data6[[#This Row],[Rate]:[Other]])),"")</f>
        <v>0</v>
      </c>
      <c r="P121" s="7" t="str">
        <f>IF(Data6[[#This Row],[WO'#:]]="","Riley #","WO#")</f>
        <v>WO#</v>
      </c>
      <c r="Q121" s="7">
        <f>IFERROR(WEEKNUM(Data6[[#This Row],[Date:]]),"")</f>
        <v>5</v>
      </c>
      <c r="R121" s="6">
        <f t="shared" si="3"/>
        <v>45319</v>
      </c>
      <c r="S121" s="6">
        <f>Data6[[#This Row],[Week Start]]+7</f>
        <v>45326</v>
      </c>
      <c r="T121" s="7" t="str">
        <f t="shared" si="4"/>
        <v>1/28/2024 - 2/4/2024</v>
      </c>
      <c r="U121" s="7" t="str">
        <f t="shared" si="5"/>
        <v>Time Card</v>
      </c>
      <c r="V121" s="8" t="str">
        <f>RIGHT(TEXT(Data6[[#This Row],[Date:]],"mmddyyyy"),4)</f>
        <v>2024</v>
      </c>
      <c r="W121" s="8" t="str">
        <f>MID(TEXT(Data6[[#This Row],[Date:]],"mmddyyyy"),3,2)</f>
        <v>29</v>
      </c>
      <c r="X121" s="8" t="str">
        <f>LEFT(TEXT(Data6[[#This Row],[Date:]],"mmddyyyy"),2)</f>
        <v>01</v>
      </c>
      <c r="Y121" s="6">
        <f>DATE(Data6[[#This Row],[Year]],Data6[[#This Row],[Month]],Data6[[#This Row],[Day]])</f>
        <v>45320</v>
      </c>
    </row>
    <row r="122" spans="1:25" x14ac:dyDescent="0.3">
      <c r="A122" s="5">
        <v>45320.579456134263</v>
      </c>
      <c r="B122" s="7" t="s">
        <v>35</v>
      </c>
      <c r="C122" s="6" t="s">
        <v>147</v>
      </c>
      <c r="D122" s="7" t="s">
        <v>150</v>
      </c>
      <c r="E122" s="8">
        <v>4</v>
      </c>
      <c r="F122" s="7">
        <v>6984733</v>
      </c>
      <c r="G122" s="7" t="s">
        <v>89</v>
      </c>
      <c r="H122" s="7" t="s">
        <v>69</v>
      </c>
      <c r="I122" s="7" t="s">
        <v>44</v>
      </c>
      <c r="J122" s="19" t="str">
        <f>IFERROR(INDEX('Employee Info'!$C$3:$E$200,MATCH(Data6[[#This Row],[Name:]],'Employee Info'!$B$3:$B$200,0),MATCH(Data6[[#This Row],[Hours Type:]],'Employee Info'!$C$2:$E$2,0)),"")</f>
        <v/>
      </c>
      <c r="K122" s="19" t="str">
        <f>IFERROR(INDEX('Employee Info'!$C$3:$J$200,MATCH(Data6[[#This Row],[Name:]],'Employee Info'!$B$3:$B$200,0),MATCH(Data6[[#Headers],[Truck]],'Employee Info'!$C$2:$J$2,0)),"")</f>
        <v/>
      </c>
      <c r="L122" s="19" t="str">
        <f>IFERROR(INDEX('Employee Info'!$C$3:$J$200,MATCH(Data6[[#This Row],[Name:]],'Employee Info'!$B$3:$B$200,0),MATCH(Data6[[#Headers],[Phone]],'Employee Info'!$C$2:$J$2,0)),"")</f>
        <v/>
      </c>
      <c r="M122" s="19" t="str">
        <f>IFERROR(INDEX('Employee Info'!$C$3:$J$200,MATCH(Data6[[#This Row],[Name:]],'Employee Info'!$B$3:$B$200,0),MATCH(Data6[[#Headers],[Tech]],'Employee Info'!$C$2:$J$2,0)),"")</f>
        <v/>
      </c>
      <c r="N122" s="19" t="str">
        <f>IFERROR(INDEX('Employee Info'!$C$3:$J$200,MATCH(Data6[[#This Row],[Name:]],'Employee Info'!$B$3:$B$200,0),MATCH(Data6[[#Headers],[Other]],'Employee Info'!$C$2:$J$2,0)),"")</f>
        <v/>
      </c>
      <c r="O122" s="19">
        <f>IFERROR((Data6[[#This Row],[Hours:]]*SUM(Data6[[#This Row],[Rate]:[Other]])),"")</f>
        <v>0</v>
      </c>
      <c r="P122" s="7" t="str">
        <f>IF(Data6[[#This Row],[WO'#:]]="","Riley #","WO#")</f>
        <v>WO#</v>
      </c>
      <c r="Q122" s="7">
        <f>IFERROR(WEEKNUM(Data6[[#This Row],[Date:]]),"")</f>
        <v>5</v>
      </c>
      <c r="R122" s="6">
        <f t="shared" si="3"/>
        <v>45319</v>
      </c>
      <c r="S122" s="6">
        <f>Data6[[#This Row],[Week Start]]+7</f>
        <v>45326</v>
      </c>
      <c r="T122" s="7" t="str">
        <f t="shared" si="4"/>
        <v>1/28/2024 - 2/4/2024</v>
      </c>
      <c r="U122" s="7" t="str">
        <f t="shared" si="5"/>
        <v>Time Card</v>
      </c>
      <c r="V122" s="8" t="str">
        <f>RIGHT(TEXT(Data6[[#This Row],[Date:]],"mmddyyyy"),4)</f>
        <v>2024</v>
      </c>
      <c r="W122" s="8" t="str">
        <f>MID(TEXT(Data6[[#This Row],[Date:]],"mmddyyyy"),3,2)</f>
        <v>29</v>
      </c>
      <c r="X122" s="8" t="str">
        <f>LEFT(TEXT(Data6[[#This Row],[Date:]],"mmddyyyy"),2)</f>
        <v>01</v>
      </c>
      <c r="Y122" s="6">
        <f>DATE(Data6[[#This Row],[Year]],Data6[[#This Row],[Month]],Data6[[#This Row],[Day]])</f>
        <v>45320</v>
      </c>
    </row>
    <row r="123" spans="1:25" x14ac:dyDescent="0.3">
      <c r="A123" s="5">
        <v>45324.552320717594</v>
      </c>
      <c r="B123" s="7" t="s">
        <v>66</v>
      </c>
      <c r="C123" s="6" t="s">
        <v>147</v>
      </c>
      <c r="D123" s="7" t="s">
        <v>151</v>
      </c>
      <c r="E123" s="8">
        <v>6</v>
      </c>
      <c r="F123" s="7">
        <v>6984733</v>
      </c>
      <c r="G123" s="7" t="s">
        <v>89</v>
      </c>
      <c r="H123" s="7" t="s">
        <v>69</v>
      </c>
      <c r="I123" s="7" t="s">
        <v>44</v>
      </c>
      <c r="J123" s="19" t="str">
        <f>IFERROR(INDEX('Employee Info'!$C$3:$E$200,MATCH(Data6[[#This Row],[Name:]],'Employee Info'!$B$3:$B$200,0),MATCH(Data6[[#This Row],[Hours Type:]],'Employee Info'!$C$2:$E$2,0)),"")</f>
        <v/>
      </c>
      <c r="K123" s="19" t="str">
        <f>IFERROR(INDEX('Employee Info'!$C$3:$J$200,MATCH(Data6[[#This Row],[Name:]],'Employee Info'!$B$3:$B$200,0),MATCH(Data6[[#Headers],[Truck]],'Employee Info'!$C$2:$J$2,0)),"")</f>
        <v/>
      </c>
      <c r="L123" s="19" t="str">
        <f>IFERROR(INDEX('Employee Info'!$C$3:$J$200,MATCH(Data6[[#This Row],[Name:]],'Employee Info'!$B$3:$B$200,0),MATCH(Data6[[#Headers],[Phone]],'Employee Info'!$C$2:$J$2,0)),"")</f>
        <v/>
      </c>
      <c r="M123" s="19" t="str">
        <f>IFERROR(INDEX('Employee Info'!$C$3:$J$200,MATCH(Data6[[#This Row],[Name:]],'Employee Info'!$B$3:$B$200,0),MATCH(Data6[[#Headers],[Tech]],'Employee Info'!$C$2:$J$2,0)),"")</f>
        <v/>
      </c>
      <c r="N123" s="19" t="str">
        <f>IFERROR(INDEX('Employee Info'!$C$3:$J$200,MATCH(Data6[[#This Row],[Name:]],'Employee Info'!$B$3:$B$200,0),MATCH(Data6[[#Headers],[Other]],'Employee Info'!$C$2:$J$2,0)),"")</f>
        <v/>
      </c>
      <c r="O123" s="19">
        <f>IFERROR((Data6[[#This Row],[Hours:]]*SUM(Data6[[#This Row],[Rate]:[Other]])),"")</f>
        <v>0</v>
      </c>
      <c r="P123" s="7" t="str">
        <f>IF(Data6[[#This Row],[WO'#:]]="","Riley #","WO#")</f>
        <v>WO#</v>
      </c>
      <c r="Q123" s="7">
        <f>IFERROR(WEEKNUM(Data6[[#This Row],[Date:]]),"")</f>
        <v>5</v>
      </c>
      <c r="R123" s="6">
        <f t="shared" si="3"/>
        <v>45319</v>
      </c>
      <c r="S123" s="6">
        <f>Data6[[#This Row],[Week Start]]+7</f>
        <v>45326</v>
      </c>
      <c r="T123" s="7" t="str">
        <f t="shared" si="4"/>
        <v>1/28/2024 - 2/4/2024</v>
      </c>
      <c r="U123" s="7" t="str">
        <f t="shared" si="5"/>
        <v>Time Card</v>
      </c>
      <c r="V123" s="8" t="str">
        <f>RIGHT(TEXT(Data6[[#This Row],[Date:]],"mmddyyyy"),4)</f>
        <v>2024</v>
      </c>
      <c r="W123" s="8" t="str">
        <f>MID(TEXT(Data6[[#This Row],[Date:]],"mmddyyyy"),3,2)</f>
        <v>29</v>
      </c>
      <c r="X123" s="8" t="str">
        <f>LEFT(TEXT(Data6[[#This Row],[Date:]],"mmddyyyy"),2)</f>
        <v>01</v>
      </c>
      <c r="Y123" s="6">
        <f>DATE(Data6[[#This Row],[Year]],Data6[[#This Row],[Month]],Data6[[#This Row],[Day]])</f>
        <v>45320</v>
      </c>
    </row>
    <row r="124" spans="1:25" x14ac:dyDescent="0.3">
      <c r="A124" s="5">
        <v>45324.551396759256</v>
      </c>
      <c r="B124" s="7" t="s">
        <v>66</v>
      </c>
      <c r="C124" s="6" t="s">
        <v>154</v>
      </c>
      <c r="D124" s="7" t="s">
        <v>155</v>
      </c>
      <c r="E124" s="8">
        <v>4</v>
      </c>
      <c r="F124" s="7">
        <v>6984733</v>
      </c>
      <c r="G124" s="7" t="s">
        <v>89</v>
      </c>
      <c r="H124" s="7" t="s">
        <v>69</v>
      </c>
      <c r="I124" s="7" t="s">
        <v>44</v>
      </c>
      <c r="J124" s="19" t="str">
        <f>IFERROR(INDEX('Employee Info'!$C$3:$E$200,MATCH(Data6[[#This Row],[Name:]],'Employee Info'!$B$3:$B$200,0),MATCH(Data6[[#This Row],[Hours Type:]],'Employee Info'!$C$2:$E$2,0)),"")</f>
        <v/>
      </c>
      <c r="K124" s="19" t="str">
        <f>IFERROR(INDEX('Employee Info'!$C$3:$J$200,MATCH(Data6[[#This Row],[Name:]],'Employee Info'!$B$3:$B$200,0),MATCH(Data6[[#Headers],[Truck]],'Employee Info'!$C$2:$J$2,0)),"")</f>
        <v/>
      </c>
      <c r="L124" s="19" t="str">
        <f>IFERROR(INDEX('Employee Info'!$C$3:$J$200,MATCH(Data6[[#This Row],[Name:]],'Employee Info'!$B$3:$B$200,0),MATCH(Data6[[#Headers],[Phone]],'Employee Info'!$C$2:$J$2,0)),"")</f>
        <v/>
      </c>
      <c r="M124" s="19" t="str">
        <f>IFERROR(INDEX('Employee Info'!$C$3:$J$200,MATCH(Data6[[#This Row],[Name:]],'Employee Info'!$B$3:$B$200,0),MATCH(Data6[[#Headers],[Tech]],'Employee Info'!$C$2:$J$2,0)),"")</f>
        <v/>
      </c>
      <c r="N124" s="19" t="str">
        <f>IFERROR(INDEX('Employee Info'!$C$3:$J$200,MATCH(Data6[[#This Row],[Name:]],'Employee Info'!$B$3:$B$200,0),MATCH(Data6[[#Headers],[Other]],'Employee Info'!$C$2:$J$2,0)),"")</f>
        <v/>
      </c>
      <c r="O124" s="19">
        <f>IFERROR((Data6[[#This Row],[Hours:]]*SUM(Data6[[#This Row],[Rate]:[Other]])),"")</f>
        <v>0</v>
      </c>
      <c r="P124" s="7" t="str">
        <f>IF(Data6[[#This Row],[WO'#:]]="","Riley #","WO#")</f>
        <v>WO#</v>
      </c>
      <c r="Q124" s="7">
        <f>IFERROR(WEEKNUM(Data6[[#This Row],[Date:]]),"")</f>
        <v>5</v>
      </c>
      <c r="R124" s="6">
        <f t="shared" si="3"/>
        <v>45319</v>
      </c>
      <c r="S124" s="6">
        <f>Data6[[#This Row],[Week Start]]+7</f>
        <v>45326</v>
      </c>
      <c r="T124" s="7" t="str">
        <f t="shared" si="4"/>
        <v>1/28/2024 - 2/4/2024</v>
      </c>
      <c r="U124" s="7" t="str">
        <f t="shared" si="5"/>
        <v>Time Card</v>
      </c>
      <c r="V124" s="8" t="str">
        <f>RIGHT(TEXT(Data6[[#This Row],[Date:]],"mmddyyyy"),4)</f>
        <v>2024</v>
      </c>
      <c r="W124" s="8" t="str">
        <f>MID(TEXT(Data6[[#This Row],[Date:]],"mmddyyyy"),3,2)</f>
        <v>30</v>
      </c>
      <c r="X124" s="8" t="str">
        <f>LEFT(TEXT(Data6[[#This Row],[Date:]],"mmddyyyy"),2)</f>
        <v>01</v>
      </c>
      <c r="Y124" s="6">
        <f>DATE(Data6[[#This Row],[Year]],Data6[[#This Row],[Month]],Data6[[#This Row],[Day]])</f>
        <v>45321</v>
      </c>
    </row>
    <row r="125" spans="1:25" x14ac:dyDescent="0.3">
      <c r="A125" s="5">
        <v>45358.327983101852</v>
      </c>
      <c r="B125" s="7" t="s">
        <v>76</v>
      </c>
      <c r="C125" s="6" t="s">
        <v>154</v>
      </c>
      <c r="D125" s="7" t="s">
        <v>156</v>
      </c>
      <c r="E125" s="8">
        <v>3</v>
      </c>
      <c r="F125" s="7">
        <v>6984733</v>
      </c>
      <c r="G125" s="7" t="s">
        <v>68</v>
      </c>
      <c r="H125" s="7" t="s">
        <v>69</v>
      </c>
      <c r="I125" s="7" t="s">
        <v>44</v>
      </c>
      <c r="J125" s="19" t="str">
        <f>IFERROR(INDEX('Employee Info'!$C$3:$E$200,MATCH(Data6[[#This Row],[Name:]],'Employee Info'!$B$3:$B$200,0),MATCH(Data6[[#This Row],[Hours Type:]],'Employee Info'!$C$2:$E$2,0)),"")</f>
        <v/>
      </c>
      <c r="K125" s="19" t="str">
        <f>IFERROR(INDEX('Employee Info'!$C$3:$J$200,MATCH(Data6[[#This Row],[Name:]],'Employee Info'!$B$3:$B$200,0),MATCH(Data6[[#Headers],[Truck]],'Employee Info'!$C$2:$J$2,0)),"")</f>
        <v/>
      </c>
      <c r="L125" s="19" t="str">
        <f>IFERROR(INDEX('Employee Info'!$C$3:$J$200,MATCH(Data6[[#This Row],[Name:]],'Employee Info'!$B$3:$B$200,0),MATCH(Data6[[#Headers],[Phone]],'Employee Info'!$C$2:$J$2,0)),"")</f>
        <v/>
      </c>
      <c r="M125" s="19" t="str">
        <f>IFERROR(INDEX('Employee Info'!$C$3:$J$200,MATCH(Data6[[#This Row],[Name:]],'Employee Info'!$B$3:$B$200,0),MATCH(Data6[[#Headers],[Tech]],'Employee Info'!$C$2:$J$2,0)),"")</f>
        <v/>
      </c>
      <c r="N125" s="19" t="str">
        <f>IFERROR(INDEX('Employee Info'!$C$3:$J$200,MATCH(Data6[[#This Row],[Name:]],'Employee Info'!$B$3:$B$200,0),MATCH(Data6[[#Headers],[Other]],'Employee Info'!$C$2:$J$2,0)),"")</f>
        <v/>
      </c>
      <c r="O125" s="19">
        <f>IFERROR((Data6[[#This Row],[Hours:]]*SUM(Data6[[#This Row],[Rate]:[Other]])),"")</f>
        <v>0</v>
      </c>
      <c r="P125" s="7" t="str">
        <f>IF(Data6[[#This Row],[WO'#:]]="","Riley #","WO#")</f>
        <v>WO#</v>
      </c>
      <c r="Q125" s="7">
        <f>IFERROR(WEEKNUM(Data6[[#This Row],[Date:]]),"")</f>
        <v>5</v>
      </c>
      <c r="R125" s="6">
        <f t="shared" si="3"/>
        <v>45319</v>
      </c>
      <c r="S125" s="6">
        <f>Data6[[#This Row],[Week Start]]+7</f>
        <v>45326</v>
      </c>
      <c r="T125" s="7" t="str">
        <f t="shared" si="4"/>
        <v>1/28/2024 - 2/4/2024</v>
      </c>
      <c r="U125" s="7" t="str">
        <f t="shared" si="5"/>
        <v>Time Card</v>
      </c>
      <c r="V125" s="8" t="str">
        <f>RIGHT(TEXT(Data6[[#This Row],[Date:]],"mmddyyyy"),4)</f>
        <v>2024</v>
      </c>
      <c r="W125" s="8" t="str">
        <f>MID(TEXT(Data6[[#This Row],[Date:]],"mmddyyyy"),3,2)</f>
        <v>30</v>
      </c>
      <c r="X125" s="8" t="str">
        <f>LEFT(TEXT(Data6[[#This Row],[Date:]],"mmddyyyy"),2)</f>
        <v>01</v>
      </c>
      <c r="Y125" s="6">
        <f>DATE(Data6[[#This Row],[Year]],Data6[[#This Row],[Month]],Data6[[#This Row],[Day]])</f>
        <v>45321</v>
      </c>
    </row>
    <row r="126" spans="1:25" x14ac:dyDescent="0.3">
      <c r="A126" s="5">
        <v>45321.579733101855</v>
      </c>
      <c r="B126" s="7" t="s">
        <v>35</v>
      </c>
      <c r="C126" s="6" t="s">
        <v>154</v>
      </c>
      <c r="D126" s="7" t="s">
        <v>157</v>
      </c>
      <c r="E126" s="8">
        <v>8</v>
      </c>
      <c r="F126" s="7">
        <v>7053183</v>
      </c>
      <c r="G126" s="7" t="s">
        <v>68</v>
      </c>
      <c r="H126" s="7" t="s">
        <v>69</v>
      </c>
      <c r="I126" s="7" t="s">
        <v>44</v>
      </c>
      <c r="J126" s="19" t="str">
        <f>IFERROR(INDEX('Employee Info'!$C$3:$E$200,MATCH(Data6[[#This Row],[Name:]],'Employee Info'!$B$3:$B$200,0),MATCH(Data6[[#This Row],[Hours Type:]],'Employee Info'!$C$2:$E$2,0)),"")</f>
        <v/>
      </c>
      <c r="K126" s="19" t="str">
        <f>IFERROR(INDEX('Employee Info'!$C$3:$J$200,MATCH(Data6[[#This Row],[Name:]],'Employee Info'!$B$3:$B$200,0),MATCH(Data6[[#Headers],[Truck]],'Employee Info'!$C$2:$J$2,0)),"")</f>
        <v/>
      </c>
      <c r="L126" s="19" t="str">
        <f>IFERROR(INDEX('Employee Info'!$C$3:$J$200,MATCH(Data6[[#This Row],[Name:]],'Employee Info'!$B$3:$B$200,0),MATCH(Data6[[#Headers],[Phone]],'Employee Info'!$C$2:$J$2,0)),"")</f>
        <v/>
      </c>
      <c r="M126" s="19" t="str">
        <f>IFERROR(INDEX('Employee Info'!$C$3:$J$200,MATCH(Data6[[#This Row],[Name:]],'Employee Info'!$B$3:$B$200,0),MATCH(Data6[[#Headers],[Tech]],'Employee Info'!$C$2:$J$2,0)),"")</f>
        <v/>
      </c>
      <c r="N126" s="19" t="str">
        <f>IFERROR(INDEX('Employee Info'!$C$3:$J$200,MATCH(Data6[[#This Row],[Name:]],'Employee Info'!$B$3:$B$200,0),MATCH(Data6[[#Headers],[Other]],'Employee Info'!$C$2:$J$2,0)),"")</f>
        <v/>
      </c>
      <c r="O126" s="19">
        <f>IFERROR((Data6[[#This Row],[Hours:]]*SUM(Data6[[#This Row],[Rate]:[Other]])),"")</f>
        <v>0</v>
      </c>
      <c r="P126" s="7" t="str">
        <f>IF(Data6[[#This Row],[WO'#:]]="","Riley #","WO#")</f>
        <v>WO#</v>
      </c>
      <c r="Q126" s="7">
        <f>IFERROR(WEEKNUM(Data6[[#This Row],[Date:]]),"")</f>
        <v>5</v>
      </c>
      <c r="R126" s="6">
        <f t="shared" si="3"/>
        <v>45319</v>
      </c>
      <c r="S126" s="6">
        <f>Data6[[#This Row],[Week Start]]+7</f>
        <v>45326</v>
      </c>
      <c r="T126" s="7" t="str">
        <f t="shared" si="4"/>
        <v>1/28/2024 - 2/4/2024</v>
      </c>
      <c r="U126" s="7" t="str">
        <f t="shared" si="5"/>
        <v>Time Card</v>
      </c>
      <c r="V126" s="8" t="str">
        <f>RIGHT(TEXT(Data6[[#This Row],[Date:]],"mmddyyyy"),4)</f>
        <v>2024</v>
      </c>
      <c r="W126" s="8" t="str">
        <f>MID(TEXT(Data6[[#This Row],[Date:]],"mmddyyyy"),3,2)</f>
        <v>30</v>
      </c>
      <c r="X126" s="8" t="str">
        <f>LEFT(TEXT(Data6[[#This Row],[Date:]],"mmddyyyy"),2)</f>
        <v>01</v>
      </c>
      <c r="Y126" s="6">
        <f>DATE(Data6[[#This Row],[Year]],Data6[[#This Row],[Month]],Data6[[#This Row],[Day]])</f>
        <v>45321</v>
      </c>
    </row>
    <row r="127" spans="1:25" x14ac:dyDescent="0.3">
      <c r="A127" s="5">
        <v>45324.550547800929</v>
      </c>
      <c r="B127" s="7" t="s">
        <v>66</v>
      </c>
      <c r="C127" s="6" t="s">
        <v>154</v>
      </c>
      <c r="D127" s="7" t="s">
        <v>158</v>
      </c>
      <c r="E127" s="8">
        <v>4</v>
      </c>
      <c r="F127" s="7">
        <v>7056085</v>
      </c>
      <c r="G127" s="7" t="s">
        <v>68</v>
      </c>
      <c r="H127" s="7" t="s">
        <v>69</v>
      </c>
      <c r="I127" s="7" t="s">
        <v>44</v>
      </c>
      <c r="J127" s="19" t="str">
        <f>IFERROR(INDEX('Employee Info'!$C$3:$E$200,MATCH(Data6[[#This Row],[Name:]],'Employee Info'!$B$3:$B$200,0),MATCH(Data6[[#This Row],[Hours Type:]],'Employee Info'!$C$2:$E$2,0)),"")</f>
        <v/>
      </c>
      <c r="K127" s="19" t="str">
        <f>IFERROR(INDEX('Employee Info'!$C$3:$J$200,MATCH(Data6[[#This Row],[Name:]],'Employee Info'!$B$3:$B$200,0),MATCH(Data6[[#Headers],[Truck]],'Employee Info'!$C$2:$J$2,0)),"")</f>
        <v/>
      </c>
      <c r="L127" s="19" t="str">
        <f>IFERROR(INDEX('Employee Info'!$C$3:$J$200,MATCH(Data6[[#This Row],[Name:]],'Employee Info'!$B$3:$B$200,0),MATCH(Data6[[#Headers],[Phone]],'Employee Info'!$C$2:$J$2,0)),"")</f>
        <v/>
      </c>
      <c r="M127" s="19" t="str">
        <f>IFERROR(INDEX('Employee Info'!$C$3:$J$200,MATCH(Data6[[#This Row],[Name:]],'Employee Info'!$B$3:$B$200,0),MATCH(Data6[[#Headers],[Tech]],'Employee Info'!$C$2:$J$2,0)),"")</f>
        <v/>
      </c>
      <c r="N127" s="19" t="str">
        <f>IFERROR(INDEX('Employee Info'!$C$3:$J$200,MATCH(Data6[[#This Row],[Name:]],'Employee Info'!$B$3:$B$200,0),MATCH(Data6[[#Headers],[Other]],'Employee Info'!$C$2:$J$2,0)),"")</f>
        <v/>
      </c>
      <c r="O127" s="19">
        <f>IFERROR((Data6[[#This Row],[Hours:]]*SUM(Data6[[#This Row],[Rate]:[Other]])),"")</f>
        <v>0</v>
      </c>
      <c r="P127" s="7" t="str">
        <f>IF(Data6[[#This Row],[WO'#:]]="","Riley #","WO#")</f>
        <v>WO#</v>
      </c>
      <c r="Q127" s="7">
        <f>IFERROR(WEEKNUM(Data6[[#This Row],[Date:]]),"")</f>
        <v>5</v>
      </c>
      <c r="R127" s="6">
        <f t="shared" si="3"/>
        <v>45319</v>
      </c>
      <c r="S127" s="6">
        <f>Data6[[#This Row],[Week Start]]+7</f>
        <v>45326</v>
      </c>
      <c r="T127" s="7" t="str">
        <f t="shared" si="4"/>
        <v>1/28/2024 - 2/4/2024</v>
      </c>
      <c r="U127" s="7" t="str">
        <f t="shared" si="5"/>
        <v>Time Card</v>
      </c>
      <c r="V127" s="8" t="str">
        <f>RIGHT(TEXT(Data6[[#This Row],[Date:]],"mmddyyyy"),4)</f>
        <v>2024</v>
      </c>
      <c r="W127" s="8" t="str">
        <f>MID(TEXT(Data6[[#This Row],[Date:]],"mmddyyyy"),3,2)</f>
        <v>30</v>
      </c>
      <c r="X127" s="8" t="str">
        <f>LEFT(TEXT(Data6[[#This Row],[Date:]],"mmddyyyy"),2)</f>
        <v>01</v>
      </c>
      <c r="Y127" s="6">
        <f>DATE(Data6[[#This Row],[Year]],Data6[[#This Row],[Month]],Data6[[#This Row],[Day]])</f>
        <v>45321</v>
      </c>
    </row>
    <row r="128" spans="1:25" x14ac:dyDescent="0.3">
      <c r="A128" s="5">
        <v>45324.545760069443</v>
      </c>
      <c r="B128" s="7" t="s">
        <v>66</v>
      </c>
      <c r="C128" s="6" t="s">
        <v>159</v>
      </c>
      <c r="D128" s="7" t="s">
        <v>160</v>
      </c>
      <c r="E128" s="8">
        <v>4</v>
      </c>
      <c r="F128" s="7">
        <v>20028</v>
      </c>
      <c r="G128" s="7" t="s">
        <v>68</v>
      </c>
      <c r="H128" s="7" t="s">
        <v>69</v>
      </c>
      <c r="I128" s="7" t="s">
        <v>44</v>
      </c>
      <c r="J128" s="19" t="str">
        <f>IFERROR(INDEX('Employee Info'!$C$3:$E$200,MATCH(Data6[[#This Row],[Name:]],'Employee Info'!$B$3:$B$200,0),MATCH(Data6[[#This Row],[Hours Type:]],'Employee Info'!$C$2:$E$2,0)),"")</f>
        <v/>
      </c>
      <c r="K128" s="19" t="str">
        <f>IFERROR(INDEX('Employee Info'!$C$3:$J$200,MATCH(Data6[[#This Row],[Name:]],'Employee Info'!$B$3:$B$200,0),MATCH(Data6[[#Headers],[Truck]],'Employee Info'!$C$2:$J$2,0)),"")</f>
        <v/>
      </c>
      <c r="L128" s="19" t="str">
        <f>IFERROR(INDEX('Employee Info'!$C$3:$J$200,MATCH(Data6[[#This Row],[Name:]],'Employee Info'!$B$3:$B$200,0),MATCH(Data6[[#Headers],[Phone]],'Employee Info'!$C$2:$J$2,0)),"")</f>
        <v/>
      </c>
      <c r="M128" s="19" t="str">
        <f>IFERROR(INDEX('Employee Info'!$C$3:$J$200,MATCH(Data6[[#This Row],[Name:]],'Employee Info'!$B$3:$B$200,0),MATCH(Data6[[#Headers],[Tech]],'Employee Info'!$C$2:$J$2,0)),"")</f>
        <v/>
      </c>
      <c r="N128" s="19" t="str">
        <f>IFERROR(INDEX('Employee Info'!$C$3:$J$200,MATCH(Data6[[#This Row],[Name:]],'Employee Info'!$B$3:$B$200,0),MATCH(Data6[[#Headers],[Other]],'Employee Info'!$C$2:$J$2,0)),"")</f>
        <v/>
      </c>
      <c r="O128" s="19">
        <f>IFERROR((Data6[[#This Row],[Hours:]]*SUM(Data6[[#This Row],[Rate]:[Other]])),"")</f>
        <v>0</v>
      </c>
      <c r="P128" s="7" t="str">
        <f>IF(Data6[[#This Row],[WO'#:]]="","Riley #","WO#")</f>
        <v>WO#</v>
      </c>
      <c r="Q128" s="7">
        <f>IFERROR(WEEKNUM(Data6[[#This Row],[Date:]]),"")</f>
        <v>5</v>
      </c>
      <c r="R128" s="6">
        <f t="shared" si="3"/>
        <v>45319</v>
      </c>
      <c r="S128" s="6">
        <f>Data6[[#This Row],[Week Start]]+7</f>
        <v>45326</v>
      </c>
      <c r="T128" s="7" t="str">
        <f t="shared" si="4"/>
        <v>1/28/2024 - 2/4/2024</v>
      </c>
      <c r="U128" s="7" t="str">
        <f t="shared" si="5"/>
        <v>Time Card</v>
      </c>
      <c r="V128" s="8" t="str">
        <f>RIGHT(TEXT(Data6[[#This Row],[Date:]],"mmddyyyy"),4)</f>
        <v>2024</v>
      </c>
      <c r="W128" s="8" t="str">
        <f>MID(TEXT(Data6[[#This Row],[Date:]],"mmddyyyy"),3,2)</f>
        <v>31</v>
      </c>
      <c r="X128" s="8" t="str">
        <f>LEFT(TEXT(Data6[[#This Row],[Date:]],"mmddyyyy"),2)</f>
        <v>01</v>
      </c>
      <c r="Y128" s="6">
        <f>DATE(Data6[[#This Row],[Year]],Data6[[#This Row],[Month]],Data6[[#This Row],[Day]])</f>
        <v>45322</v>
      </c>
    </row>
    <row r="129" spans="1:25" x14ac:dyDescent="0.3">
      <c r="A129" s="5">
        <v>45324.544714930555</v>
      </c>
      <c r="B129" s="7" t="s">
        <v>66</v>
      </c>
      <c r="C129" s="6" t="s">
        <v>159</v>
      </c>
      <c r="D129" s="7" t="s">
        <v>161</v>
      </c>
      <c r="E129" s="8">
        <v>4</v>
      </c>
      <c r="F129" s="7">
        <v>6984733</v>
      </c>
      <c r="G129" s="7" t="s">
        <v>89</v>
      </c>
      <c r="H129" s="7" t="s">
        <v>69</v>
      </c>
      <c r="I129" s="7" t="s">
        <v>44</v>
      </c>
      <c r="J129" s="19" t="str">
        <f>IFERROR(INDEX('Employee Info'!$C$3:$E$200,MATCH(Data6[[#This Row],[Name:]],'Employee Info'!$B$3:$B$200,0),MATCH(Data6[[#This Row],[Hours Type:]],'Employee Info'!$C$2:$E$2,0)),"")</f>
        <v/>
      </c>
      <c r="K129" s="19" t="str">
        <f>IFERROR(INDEX('Employee Info'!$C$3:$J$200,MATCH(Data6[[#This Row],[Name:]],'Employee Info'!$B$3:$B$200,0),MATCH(Data6[[#Headers],[Truck]],'Employee Info'!$C$2:$J$2,0)),"")</f>
        <v/>
      </c>
      <c r="L129" s="19" t="str">
        <f>IFERROR(INDEX('Employee Info'!$C$3:$J$200,MATCH(Data6[[#This Row],[Name:]],'Employee Info'!$B$3:$B$200,0),MATCH(Data6[[#Headers],[Phone]],'Employee Info'!$C$2:$J$2,0)),"")</f>
        <v/>
      </c>
      <c r="M129" s="19" t="str">
        <f>IFERROR(INDEX('Employee Info'!$C$3:$J$200,MATCH(Data6[[#This Row],[Name:]],'Employee Info'!$B$3:$B$200,0),MATCH(Data6[[#Headers],[Tech]],'Employee Info'!$C$2:$J$2,0)),"")</f>
        <v/>
      </c>
      <c r="N129" s="19" t="str">
        <f>IFERROR(INDEX('Employee Info'!$C$3:$J$200,MATCH(Data6[[#This Row],[Name:]],'Employee Info'!$B$3:$B$200,0),MATCH(Data6[[#Headers],[Other]],'Employee Info'!$C$2:$J$2,0)),"")</f>
        <v/>
      </c>
      <c r="O129" s="19">
        <f>IFERROR((Data6[[#This Row],[Hours:]]*SUM(Data6[[#This Row],[Rate]:[Other]])),"")</f>
        <v>0</v>
      </c>
      <c r="P129" s="7" t="str">
        <f>IF(Data6[[#This Row],[WO'#:]]="","Riley #","WO#")</f>
        <v>WO#</v>
      </c>
      <c r="Q129" s="7">
        <f>IFERROR(WEEKNUM(Data6[[#This Row],[Date:]]),"")</f>
        <v>5</v>
      </c>
      <c r="R129" s="6">
        <f t="shared" si="3"/>
        <v>45319</v>
      </c>
      <c r="S129" s="6">
        <f>Data6[[#This Row],[Week Start]]+7</f>
        <v>45326</v>
      </c>
      <c r="T129" s="7" t="str">
        <f t="shared" si="4"/>
        <v>1/28/2024 - 2/4/2024</v>
      </c>
      <c r="U129" s="7" t="str">
        <f t="shared" si="5"/>
        <v>Time Card</v>
      </c>
      <c r="V129" s="8" t="str">
        <f>RIGHT(TEXT(Data6[[#This Row],[Date:]],"mmddyyyy"),4)</f>
        <v>2024</v>
      </c>
      <c r="W129" s="8" t="str">
        <f>MID(TEXT(Data6[[#This Row],[Date:]],"mmddyyyy"),3,2)</f>
        <v>31</v>
      </c>
      <c r="X129" s="8" t="str">
        <f>LEFT(TEXT(Data6[[#This Row],[Date:]],"mmddyyyy"),2)</f>
        <v>01</v>
      </c>
      <c r="Y129" s="6">
        <f>DATE(Data6[[#This Row],[Year]],Data6[[#This Row],[Month]],Data6[[#This Row],[Day]])</f>
        <v>45322</v>
      </c>
    </row>
    <row r="130" spans="1:25" x14ac:dyDescent="0.3">
      <c r="A130" s="5">
        <v>45358.328302430557</v>
      </c>
      <c r="B130" s="7" t="s">
        <v>76</v>
      </c>
      <c r="C130" s="6" t="s">
        <v>159</v>
      </c>
      <c r="D130" s="7" t="s">
        <v>156</v>
      </c>
      <c r="E130" s="8">
        <v>1</v>
      </c>
      <c r="F130" s="7">
        <v>6984733</v>
      </c>
      <c r="G130" s="7" t="s">
        <v>68</v>
      </c>
      <c r="H130" s="7" t="s">
        <v>69</v>
      </c>
      <c r="I130" s="7" t="s">
        <v>44</v>
      </c>
      <c r="J130" s="19" t="str">
        <f>IFERROR(INDEX('Employee Info'!$C$3:$E$200,MATCH(Data6[[#This Row],[Name:]],'Employee Info'!$B$3:$B$200,0),MATCH(Data6[[#This Row],[Hours Type:]],'Employee Info'!$C$2:$E$2,0)),"")</f>
        <v/>
      </c>
      <c r="K130" s="19" t="str">
        <f>IFERROR(INDEX('Employee Info'!$C$3:$J$200,MATCH(Data6[[#This Row],[Name:]],'Employee Info'!$B$3:$B$200,0),MATCH(Data6[[#Headers],[Truck]],'Employee Info'!$C$2:$J$2,0)),"")</f>
        <v/>
      </c>
      <c r="L130" s="19" t="str">
        <f>IFERROR(INDEX('Employee Info'!$C$3:$J$200,MATCH(Data6[[#This Row],[Name:]],'Employee Info'!$B$3:$B$200,0),MATCH(Data6[[#Headers],[Phone]],'Employee Info'!$C$2:$J$2,0)),"")</f>
        <v/>
      </c>
      <c r="M130" s="19" t="str">
        <f>IFERROR(INDEX('Employee Info'!$C$3:$J$200,MATCH(Data6[[#This Row],[Name:]],'Employee Info'!$B$3:$B$200,0),MATCH(Data6[[#Headers],[Tech]],'Employee Info'!$C$2:$J$2,0)),"")</f>
        <v/>
      </c>
      <c r="N130" s="19" t="str">
        <f>IFERROR(INDEX('Employee Info'!$C$3:$J$200,MATCH(Data6[[#This Row],[Name:]],'Employee Info'!$B$3:$B$200,0),MATCH(Data6[[#Headers],[Other]],'Employee Info'!$C$2:$J$2,0)),"")</f>
        <v/>
      </c>
      <c r="O130" s="19">
        <f>IFERROR((Data6[[#This Row],[Hours:]]*SUM(Data6[[#This Row],[Rate]:[Other]])),"")</f>
        <v>0</v>
      </c>
      <c r="P130" s="7" t="str">
        <f>IF(Data6[[#This Row],[WO'#:]]="","Riley #","WO#")</f>
        <v>WO#</v>
      </c>
      <c r="Q130" s="7">
        <f>IFERROR(WEEKNUM(Data6[[#This Row],[Date:]]),"")</f>
        <v>5</v>
      </c>
      <c r="R130" s="6">
        <f t="shared" ref="R130:R193" si="6">DATE(RIGHT(TEXT(C130,"mm/dd/yyyy"),4),1,1)+(Q130-1)*7-(WEEKDAY(DATE(RIGHT(TEXT(C130,"mm/dd/yyyy"),4),1,1)))+1</f>
        <v>45319</v>
      </c>
      <c r="S130" s="6">
        <f>Data6[[#This Row],[Week Start]]+7</f>
        <v>45326</v>
      </c>
      <c r="T130" s="7" t="str">
        <f t="shared" ref="T130:T193" si="7">IFERROR(TEXT(R130, "m/d/yyyy") &amp; " - " &amp; TEXT(S130, "m/d/yyyy"),"")</f>
        <v>1/28/2024 - 2/4/2024</v>
      </c>
      <c r="U130" s="7" t="str">
        <f t="shared" ref="U130:U193" si="8">"Time Card"</f>
        <v>Time Card</v>
      </c>
      <c r="V130" s="8" t="str">
        <f>RIGHT(TEXT(Data6[[#This Row],[Date:]],"mmddyyyy"),4)</f>
        <v>2024</v>
      </c>
      <c r="W130" s="8" t="str">
        <f>MID(TEXT(Data6[[#This Row],[Date:]],"mmddyyyy"),3,2)</f>
        <v>31</v>
      </c>
      <c r="X130" s="8" t="str">
        <f>LEFT(TEXT(Data6[[#This Row],[Date:]],"mmddyyyy"),2)</f>
        <v>01</v>
      </c>
      <c r="Y130" s="6">
        <f>DATE(Data6[[#This Row],[Year]],Data6[[#This Row],[Month]],Data6[[#This Row],[Day]])</f>
        <v>45322</v>
      </c>
    </row>
    <row r="131" spans="1:25" x14ac:dyDescent="0.3">
      <c r="A131" s="5">
        <v>45322.581172337967</v>
      </c>
      <c r="B131" s="7" t="s">
        <v>35</v>
      </c>
      <c r="C131" s="6" t="s">
        <v>159</v>
      </c>
      <c r="D131" s="7" t="s">
        <v>157</v>
      </c>
      <c r="E131" s="8">
        <v>8</v>
      </c>
      <c r="F131" s="7">
        <v>7056085</v>
      </c>
      <c r="G131" s="7" t="s">
        <v>68</v>
      </c>
      <c r="H131" s="7" t="s">
        <v>69</v>
      </c>
      <c r="I131" s="7" t="s">
        <v>44</v>
      </c>
      <c r="J131" s="19" t="str">
        <f>IFERROR(INDEX('Employee Info'!$C$3:$E$200,MATCH(Data6[[#This Row],[Name:]],'Employee Info'!$B$3:$B$200,0),MATCH(Data6[[#This Row],[Hours Type:]],'Employee Info'!$C$2:$E$2,0)),"")</f>
        <v/>
      </c>
      <c r="K131" s="19" t="str">
        <f>IFERROR(INDEX('Employee Info'!$C$3:$J$200,MATCH(Data6[[#This Row],[Name:]],'Employee Info'!$B$3:$B$200,0),MATCH(Data6[[#Headers],[Truck]],'Employee Info'!$C$2:$J$2,0)),"")</f>
        <v/>
      </c>
      <c r="L131" s="19" t="str">
        <f>IFERROR(INDEX('Employee Info'!$C$3:$J$200,MATCH(Data6[[#This Row],[Name:]],'Employee Info'!$B$3:$B$200,0),MATCH(Data6[[#Headers],[Phone]],'Employee Info'!$C$2:$J$2,0)),"")</f>
        <v/>
      </c>
      <c r="M131" s="19" t="str">
        <f>IFERROR(INDEX('Employee Info'!$C$3:$J$200,MATCH(Data6[[#This Row],[Name:]],'Employee Info'!$B$3:$B$200,0),MATCH(Data6[[#Headers],[Tech]],'Employee Info'!$C$2:$J$2,0)),"")</f>
        <v/>
      </c>
      <c r="N131" s="19" t="str">
        <f>IFERROR(INDEX('Employee Info'!$C$3:$J$200,MATCH(Data6[[#This Row],[Name:]],'Employee Info'!$B$3:$B$200,0),MATCH(Data6[[#Headers],[Other]],'Employee Info'!$C$2:$J$2,0)),"")</f>
        <v/>
      </c>
      <c r="O131" s="19">
        <f>IFERROR((Data6[[#This Row],[Hours:]]*SUM(Data6[[#This Row],[Rate]:[Other]])),"")</f>
        <v>0</v>
      </c>
      <c r="P131" s="7" t="str">
        <f>IF(Data6[[#This Row],[WO'#:]]="","Riley #","WO#")</f>
        <v>WO#</v>
      </c>
      <c r="Q131" s="7">
        <f>IFERROR(WEEKNUM(Data6[[#This Row],[Date:]]),"")</f>
        <v>5</v>
      </c>
      <c r="R131" s="6">
        <f t="shared" si="6"/>
        <v>45319</v>
      </c>
      <c r="S131" s="6">
        <f>Data6[[#This Row],[Week Start]]+7</f>
        <v>45326</v>
      </c>
      <c r="T131" s="7" t="str">
        <f t="shared" si="7"/>
        <v>1/28/2024 - 2/4/2024</v>
      </c>
      <c r="U131" s="7" t="str">
        <f t="shared" si="8"/>
        <v>Time Card</v>
      </c>
      <c r="V131" s="8" t="str">
        <f>RIGHT(TEXT(Data6[[#This Row],[Date:]],"mmddyyyy"),4)</f>
        <v>2024</v>
      </c>
      <c r="W131" s="8" t="str">
        <f>MID(TEXT(Data6[[#This Row],[Date:]],"mmddyyyy"),3,2)</f>
        <v>31</v>
      </c>
      <c r="X131" s="8" t="str">
        <f>LEFT(TEXT(Data6[[#This Row],[Date:]],"mmddyyyy"),2)</f>
        <v>01</v>
      </c>
      <c r="Y131" s="6">
        <f>DATE(Data6[[#This Row],[Year]],Data6[[#This Row],[Month]],Data6[[#This Row],[Day]])</f>
        <v>45322</v>
      </c>
    </row>
    <row r="132" spans="1:25" x14ac:dyDescent="0.3">
      <c r="A132" s="5">
        <v>45324.540615972219</v>
      </c>
      <c r="B132" s="7" t="s">
        <v>66</v>
      </c>
      <c r="C132" s="6" t="s">
        <v>176</v>
      </c>
      <c r="D132" s="7" t="s">
        <v>177</v>
      </c>
      <c r="E132" s="8">
        <v>1</v>
      </c>
      <c r="F132" s="7">
        <v>6984733</v>
      </c>
      <c r="G132" s="7" t="s">
        <v>89</v>
      </c>
      <c r="H132" s="7" t="s">
        <v>69</v>
      </c>
      <c r="I132" s="7" t="s">
        <v>44</v>
      </c>
      <c r="J132" s="19" t="str">
        <f>IFERROR(INDEX('Employee Info'!$C$3:$E$200,MATCH(Data6[[#This Row],[Name:]],'Employee Info'!$B$3:$B$200,0),MATCH(Data6[[#This Row],[Hours Type:]],'Employee Info'!$C$2:$E$2,0)),"")</f>
        <v/>
      </c>
      <c r="K132" s="19" t="str">
        <f>IFERROR(INDEX('Employee Info'!$C$3:$J$200,MATCH(Data6[[#This Row],[Name:]],'Employee Info'!$B$3:$B$200,0),MATCH(Data6[[#Headers],[Truck]],'Employee Info'!$C$2:$J$2,0)),"")</f>
        <v/>
      </c>
      <c r="L132" s="19" t="str">
        <f>IFERROR(INDEX('Employee Info'!$C$3:$J$200,MATCH(Data6[[#This Row],[Name:]],'Employee Info'!$B$3:$B$200,0),MATCH(Data6[[#Headers],[Phone]],'Employee Info'!$C$2:$J$2,0)),"")</f>
        <v/>
      </c>
      <c r="M132" s="19" t="str">
        <f>IFERROR(INDEX('Employee Info'!$C$3:$J$200,MATCH(Data6[[#This Row],[Name:]],'Employee Info'!$B$3:$B$200,0),MATCH(Data6[[#Headers],[Tech]],'Employee Info'!$C$2:$J$2,0)),"")</f>
        <v/>
      </c>
      <c r="N132" s="19" t="str">
        <f>IFERROR(INDEX('Employee Info'!$C$3:$J$200,MATCH(Data6[[#This Row],[Name:]],'Employee Info'!$B$3:$B$200,0),MATCH(Data6[[#Headers],[Other]],'Employee Info'!$C$2:$J$2,0)),"")</f>
        <v/>
      </c>
      <c r="O132" s="19">
        <f>IFERROR((Data6[[#This Row],[Hours:]]*SUM(Data6[[#This Row],[Rate]:[Other]])),"")</f>
        <v>0</v>
      </c>
      <c r="P132" s="7" t="str">
        <f>IF(Data6[[#This Row],[WO'#:]]="","Riley #","WO#")</f>
        <v>WO#</v>
      </c>
      <c r="Q132" s="7">
        <f>IFERROR(WEEKNUM(Data6[[#This Row],[Date:]]),"")</f>
        <v>5</v>
      </c>
      <c r="R132" s="6">
        <f t="shared" si="6"/>
        <v>45319</v>
      </c>
      <c r="S132" s="6">
        <f>Data6[[#This Row],[Week Start]]+7</f>
        <v>45326</v>
      </c>
      <c r="T132" s="7" t="str">
        <f t="shared" si="7"/>
        <v>1/28/2024 - 2/4/2024</v>
      </c>
      <c r="U132" s="7" t="str">
        <f t="shared" si="8"/>
        <v>Time Card</v>
      </c>
      <c r="V132" s="8" t="str">
        <f>RIGHT(TEXT(Data6[[#This Row],[Date:]],"mmddyyyy"),4)</f>
        <v>2024</v>
      </c>
      <c r="W132" s="8" t="str">
        <f>MID(TEXT(Data6[[#This Row],[Date:]],"mmddyyyy"),3,2)</f>
        <v>01</v>
      </c>
      <c r="X132" s="8" t="str">
        <f>LEFT(TEXT(Data6[[#This Row],[Date:]],"mmddyyyy"),2)</f>
        <v>02</v>
      </c>
      <c r="Y132" s="6">
        <f>DATE(Data6[[#This Row],[Year]],Data6[[#This Row],[Month]],Data6[[#This Row],[Day]])</f>
        <v>45323</v>
      </c>
    </row>
    <row r="133" spans="1:25" x14ac:dyDescent="0.3">
      <c r="A133" s="5">
        <v>45324.541897222225</v>
      </c>
      <c r="B133" s="7" t="s">
        <v>66</v>
      </c>
      <c r="C133" s="6" t="s">
        <v>176</v>
      </c>
      <c r="D133" s="7" t="s">
        <v>178</v>
      </c>
      <c r="E133" s="8">
        <v>7</v>
      </c>
      <c r="F133" s="7">
        <v>6984733</v>
      </c>
      <c r="G133" s="7" t="s">
        <v>89</v>
      </c>
      <c r="H133" s="7" t="s">
        <v>69</v>
      </c>
      <c r="I133" s="7" t="s">
        <v>44</v>
      </c>
      <c r="J133" s="19" t="str">
        <f>IFERROR(INDEX('Employee Info'!$C$3:$E$200,MATCH(Data6[[#This Row],[Name:]],'Employee Info'!$B$3:$B$200,0),MATCH(Data6[[#This Row],[Hours Type:]],'Employee Info'!$C$2:$E$2,0)),"")</f>
        <v/>
      </c>
      <c r="K133" s="19" t="str">
        <f>IFERROR(INDEX('Employee Info'!$C$3:$J$200,MATCH(Data6[[#This Row],[Name:]],'Employee Info'!$B$3:$B$200,0),MATCH(Data6[[#Headers],[Truck]],'Employee Info'!$C$2:$J$2,0)),"")</f>
        <v/>
      </c>
      <c r="L133" s="19" t="str">
        <f>IFERROR(INDEX('Employee Info'!$C$3:$J$200,MATCH(Data6[[#This Row],[Name:]],'Employee Info'!$B$3:$B$200,0),MATCH(Data6[[#Headers],[Phone]],'Employee Info'!$C$2:$J$2,0)),"")</f>
        <v/>
      </c>
      <c r="M133" s="19" t="str">
        <f>IFERROR(INDEX('Employee Info'!$C$3:$J$200,MATCH(Data6[[#This Row],[Name:]],'Employee Info'!$B$3:$B$200,0),MATCH(Data6[[#Headers],[Tech]],'Employee Info'!$C$2:$J$2,0)),"")</f>
        <v/>
      </c>
      <c r="N133" s="19" t="str">
        <f>IFERROR(INDEX('Employee Info'!$C$3:$J$200,MATCH(Data6[[#This Row],[Name:]],'Employee Info'!$B$3:$B$200,0),MATCH(Data6[[#Headers],[Other]],'Employee Info'!$C$2:$J$2,0)),"")</f>
        <v/>
      </c>
      <c r="O133" s="19">
        <f>IFERROR((Data6[[#This Row],[Hours:]]*SUM(Data6[[#This Row],[Rate]:[Other]])),"")</f>
        <v>0</v>
      </c>
      <c r="P133" s="7" t="str">
        <f>IF(Data6[[#This Row],[WO'#:]]="","Riley #","WO#")</f>
        <v>WO#</v>
      </c>
      <c r="Q133" s="7">
        <f>IFERROR(WEEKNUM(Data6[[#This Row],[Date:]]),"")</f>
        <v>5</v>
      </c>
      <c r="R133" s="6">
        <f t="shared" si="6"/>
        <v>45319</v>
      </c>
      <c r="S133" s="6">
        <f>Data6[[#This Row],[Week Start]]+7</f>
        <v>45326</v>
      </c>
      <c r="T133" s="7" t="str">
        <f t="shared" si="7"/>
        <v>1/28/2024 - 2/4/2024</v>
      </c>
      <c r="U133" s="7" t="str">
        <f t="shared" si="8"/>
        <v>Time Card</v>
      </c>
      <c r="V133" s="8" t="str">
        <f>RIGHT(TEXT(Data6[[#This Row],[Date:]],"mmddyyyy"),4)</f>
        <v>2024</v>
      </c>
      <c r="W133" s="8" t="str">
        <f>MID(TEXT(Data6[[#This Row],[Date:]],"mmddyyyy"),3,2)</f>
        <v>01</v>
      </c>
      <c r="X133" s="8" t="str">
        <f>LEFT(TEXT(Data6[[#This Row],[Date:]],"mmddyyyy"),2)</f>
        <v>02</v>
      </c>
      <c r="Y133" s="6">
        <f>DATE(Data6[[#This Row],[Year]],Data6[[#This Row],[Month]],Data6[[#This Row],[Day]])</f>
        <v>45323</v>
      </c>
    </row>
    <row r="134" spans="1:25" x14ac:dyDescent="0.3">
      <c r="A134" s="5">
        <v>45358.328400347222</v>
      </c>
      <c r="B134" s="7" t="s">
        <v>76</v>
      </c>
      <c r="C134" s="6" t="s">
        <v>176</v>
      </c>
      <c r="D134" s="7" t="s">
        <v>156</v>
      </c>
      <c r="E134" s="8">
        <v>1</v>
      </c>
      <c r="F134" s="7">
        <v>6984733</v>
      </c>
      <c r="G134" s="7" t="s">
        <v>68</v>
      </c>
      <c r="H134" s="7" t="s">
        <v>69</v>
      </c>
      <c r="I134" s="7" t="s">
        <v>44</v>
      </c>
      <c r="J134" s="19" t="str">
        <f>IFERROR(INDEX('Employee Info'!$C$3:$E$200,MATCH(Data6[[#This Row],[Name:]],'Employee Info'!$B$3:$B$200,0),MATCH(Data6[[#This Row],[Hours Type:]],'Employee Info'!$C$2:$E$2,0)),"")</f>
        <v/>
      </c>
      <c r="K134" s="19" t="str">
        <f>IFERROR(INDEX('Employee Info'!$C$3:$J$200,MATCH(Data6[[#This Row],[Name:]],'Employee Info'!$B$3:$B$200,0),MATCH(Data6[[#Headers],[Truck]],'Employee Info'!$C$2:$J$2,0)),"")</f>
        <v/>
      </c>
      <c r="L134" s="19" t="str">
        <f>IFERROR(INDEX('Employee Info'!$C$3:$J$200,MATCH(Data6[[#This Row],[Name:]],'Employee Info'!$B$3:$B$200,0),MATCH(Data6[[#Headers],[Phone]],'Employee Info'!$C$2:$J$2,0)),"")</f>
        <v/>
      </c>
      <c r="M134" s="19" t="str">
        <f>IFERROR(INDEX('Employee Info'!$C$3:$J$200,MATCH(Data6[[#This Row],[Name:]],'Employee Info'!$B$3:$B$200,0),MATCH(Data6[[#Headers],[Tech]],'Employee Info'!$C$2:$J$2,0)),"")</f>
        <v/>
      </c>
      <c r="N134" s="19" t="str">
        <f>IFERROR(INDEX('Employee Info'!$C$3:$J$200,MATCH(Data6[[#This Row],[Name:]],'Employee Info'!$B$3:$B$200,0),MATCH(Data6[[#Headers],[Other]],'Employee Info'!$C$2:$J$2,0)),"")</f>
        <v/>
      </c>
      <c r="O134" s="19">
        <f>IFERROR((Data6[[#This Row],[Hours:]]*SUM(Data6[[#This Row],[Rate]:[Other]])),"")</f>
        <v>0</v>
      </c>
      <c r="P134" s="7" t="str">
        <f>IF(Data6[[#This Row],[WO'#:]]="","Riley #","WO#")</f>
        <v>WO#</v>
      </c>
      <c r="Q134" s="7">
        <f>IFERROR(WEEKNUM(Data6[[#This Row],[Date:]]),"")</f>
        <v>5</v>
      </c>
      <c r="R134" s="6">
        <f t="shared" si="6"/>
        <v>45319</v>
      </c>
      <c r="S134" s="6">
        <f>Data6[[#This Row],[Week Start]]+7</f>
        <v>45326</v>
      </c>
      <c r="T134" s="7" t="str">
        <f t="shared" si="7"/>
        <v>1/28/2024 - 2/4/2024</v>
      </c>
      <c r="U134" s="7" t="str">
        <f t="shared" si="8"/>
        <v>Time Card</v>
      </c>
      <c r="V134" s="8" t="str">
        <f>RIGHT(TEXT(Data6[[#This Row],[Date:]],"mmddyyyy"),4)</f>
        <v>2024</v>
      </c>
      <c r="W134" s="8" t="str">
        <f>MID(TEXT(Data6[[#This Row],[Date:]],"mmddyyyy"),3,2)</f>
        <v>01</v>
      </c>
      <c r="X134" s="8" t="str">
        <f>LEFT(TEXT(Data6[[#This Row],[Date:]],"mmddyyyy"),2)</f>
        <v>02</v>
      </c>
      <c r="Y134" s="6">
        <f>DATE(Data6[[#This Row],[Year]],Data6[[#This Row],[Month]],Data6[[#This Row],[Day]])</f>
        <v>45323</v>
      </c>
    </row>
    <row r="135" spans="1:25" x14ac:dyDescent="0.3">
      <c r="A135" s="5">
        <v>45324.537818750003</v>
      </c>
      <c r="B135" s="7" t="s">
        <v>35</v>
      </c>
      <c r="C135" s="6" t="s">
        <v>176</v>
      </c>
      <c r="D135" s="7" t="s">
        <v>179</v>
      </c>
      <c r="E135" s="8">
        <v>8</v>
      </c>
      <c r="F135" s="7" t="s">
        <v>68</v>
      </c>
      <c r="G135" s="7" t="s">
        <v>68</v>
      </c>
      <c r="H135" s="7" t="s">
        <v>180</v>
      </c>
      <c r="I135" s="7" t="s">
        <v>44</v>
      </c>
      <c r="J135" s="19" t="str">
        <f>IFERROR(INDEX('Employee Info'!$C$3:$E$200,MATCH(Data6[[#This Row],[Name:]],'Employee Info'!$B$3:$B$200,0),MATCH(Data6[[#This Row],[Hours Type:]],'Employee Info'!$C$2:$E$2,0)),"")</f>
        <v/>
      </c>
      <c r="K135" s="19" t="str">
        <f>IFERROR(INDEX('Employee Info'!$C$3:$J$200,MATCH(Data6[[#This Row],[Name:]],'Employee Info'!$B$3:$B$200,0),MATCH(Data6[[#Headers],[Truck]],'Employee Info'!$C$2:$J$2,0)),"")</f>
        <v/>
      </c>
      <c r="L135" s="19" t="str">
        <f>IFERROR(INDEX('Employee Info'!$C$3:$J$200,MATCH(Data6[[#This Row],[Name:]],'Employee Info'!$B$3:$B$200,0),MATCH(Data6[[#Headers],[Phone]],'Employee Info'!$C$2:$J$2,0)),"")</f>
        <v/>
      </c>
      <c r="M135" s="19" t="str">
        <f>IFERROR(INDEX('Employee Info'!$C$3:$J$200,MATCH(Data6[[#This Row],[Name:]],'Employee Info'!$B$3:$B$200,0),MATCH(Data6[[#Headers],[Tech]],'Employee Info'!$C$2:$J$2,0)),"")</f>
        <v/>
      </c>
      <c r="N135" s="19" t="str">
        <f>IFERROR(INDEX('Employee Info'!$C$3:$J$200,MATCH(Data6[[#This Row],[Name:]],'Employee Info'!$B$3:$B$200,0),MATCH(Data6[[#Headers],[Other]],'Employee Info'!$C$2:$J$2,0)),"")</f>
        <v/>
      </c>
      <c r="O135" s="19">
        <f>IFERROR((Data6[[#This Row],[Hours:]]*SUM(Data6[[#This Row],[Rate]:[Other]])),"")</f>
        <v>0</v>
      </c>
      <c r="P135" s="7" t="str">
        <f>IF(Data6[[#This Row],[WO'#:]]="","Riley #","WO#")</f>
        <v>Riley #</v>
      </c>
      <c r="Q135" s="7">
        <f>IFERROR(WEEKNUM(Data6[[#This Row],[Date:]]),"")</f>
        <v>5</v>
      </c>
      <c r="R135" s="6">
        <f t="shared" si="6"/>
        <v>45319</v>
      </c>
      <c r="S135" s="6">
        <f>Data6[[#This Row],[Week Start]]+7</f>
        <v>45326</v>
      </c>
      <c r="T135" s="7" t="str">
        <f t="shared" si="7"/>
        <v>1/28/2024 - 2/4/2024</v>
      </c>
      <c r="U135" s="7" t="str">
        <f t="shared" si="8"/>
        <v>Time Card</v>
      </c>
      <c r="V135" s="8" t="str">
        <f>RIGHT(TEXT(Data6[[#This Row],[Date:]],"mmddyyyy"),4)</f>
        <v>2024</v>
      </c>
      <c r="W135" s="8" t="str">
        <f>MID(TEXT(Data6[[#This Row],[Date:]],"mmddyyyy"),3,2)</f>
        <v>01</v>
      </c>
      <c r="X135" s="8" t="str">
        <f>LEFT(TEXT(Data6[[#This Row],[Date:]],"mmddyyyy"),2)</f>
        <v>02</v>
      </c>
      <c r="Y135" s="6">
        <f>DATE(Data6[[#This Row],[Year]],Data6[[#This Row],[Month]],Data6[[#This Row],[Day]])</f>
        <v>45323</v>
      </c>
    </row>
    <row r="136" spans="1:25" x14ac:dyDescent="0.3">
      <c r="A136" s="5">
        <v>45324.542727893517</v>
      </c>
      <c r="B136" s="7" t="s">
        <v>66</v>
      </c>
      <c r="C136" s="6" t="s">
        <v>195</v>
      </c>
      <c r="D136" s="7" t="s">
        <v>196</v>
      </c>
      <c r="E136" s="8">
        <v>8</v>
      </c>
      <c r="F136" s="7">
        <v>6984733</v>
      </c>
      <c r="G136" s="7" t="s">
        <v>89</v>
      </c>
      <c r="H136" s="7" t="s">
        <v>69</v>
      </c>
      <c r="I136" s="7" t="s">
        <v>44</v>
      </c>
      <c r="J136" s="19" t="str">
        <f>IFERROR(INDEX('Employee Info'!$C$3:$E$200,MATCH(Data6[[#This Row],[Name:]],'Employee Info'!$B$3:$B$200,0),MATCH(Data6[[#This Row],[Hours Type:]],'Employee Info'!$C$2:$E$2,0)),"")</f>
        <v/>
      </c>
      <c r="K136" s="19" t="str">
        <f>IFERROR(INDEX('Employee Info'!$C$3:$J$200,MATCH(Data6[[#This Row],[Name:]],'Employee Info'!$B$3:$B$200,0),MATCH(Data6[[#Headers],[Truck]],'Employee Info'!$C$2:$J$2,0)),"")</f>
        <v/>
      </c>
      <c r="L136" s="19" t="str">
        <f>IFERROR(INDEX('Employee Info'!$C$3:$J$200,MATCH(Data6[[#This Row],[Name:]],'Employee Info'!$B$3:$B$200,0),MATCH(Data6[[#Headers],[Phone]],'Employee Info'!$C$2:$J$2,0)),"")</f>
        <v/>
      </c>
      <c r="M136" s="19" t="str">
        <f>IFERROR(INDEX('Employee Info'!$C$3:$J$200,MATCH(Data6[[#This Row],[Name:]],'Employee Info'!$B$3:$B$200,0),MATCH(Data6[[#Headers],[Tech]],'Employee Info'!$C$2:$J$2,0)),"")</f>
        <v/>
      </c>
      <c r="N136" s="19" t="str">
        <f>IFERROR(INDEX('Employee Info'!$C$3:$J$200,MATCH(Data6[[#This Row],[Name:]],'Employee Info'!$B$3:$B$200,0),MATCH(Data6[[#Headers],[Other]],'Employee Info'!$C$2:$J$2,0)),"")</f>
        <v/>
      </c>
      <c r="O136" s="19">
        <f>IFERROR((Data6[[#This Row],[Hours:]]*SUM(Data6[[#This Row],[Rate]:[Other]])),"")</f>
        <v>0</v>
      </c>
      <c r="P136" s="7" t="str">
        <f>IF(Data6[[#This Row],[WO'#:]]="","Riley #","WO#")</f>
        <v>WO#</v>
      </c>
      <c r="Q136" s="7">
        <f>IFERROR(WEEKNUM(Data6[[#This Row],[Date:]]),"")</f>
        <v>5</v>
      </c>
      <c r="R136" s="6">
        <f t="shared" si="6"/>
        <v>45319</v>
      </c>
      <c r="S136" s="6">
        <f>Data6[[#This Row],[Week Start]]+7</f>
        <v>45326</v>
      </c>
      <c r="T136" s="7" t="str">
        <f t="shared" si="7"/>
        <v>1/28/2024 - 2/4/2024</v>
      </c>
      <c r="U136" s="7" t="str">
        <f t="shared" si="8"/>
        <v>Time Card</v>
      </c>
      <c r="V136" s="8" t="str">
        <f>RIGHT(TEXT(Data6[[#This Row],[Date:]],"mmddyyyy"),4)</f>
        <v>2024</v>
      </c>
      <c r="W136" s="8" t="str">
        <f>MID(TEXT(Data6[[#This Row],[Date:]],"mmddyyyy"),3,2)</f>
        <v>02</v>
      </c>
      <c r="X136" s="8" t="str">
        <f>LEFT(TEXT(Data6[[#This Row],[Date:]],"mmddyyyy"),2)</f>
        <v>02</v>
      </c>
      <c r="Y136" s="6">
        <f>DATE(Data6[[#This Row],[Year]],Data6[[#This Row],[Month]],Data6[[#This Row],[Day]])</f>
        <v>45324</v>
      </c>
    </row>
    <row r="137" spans="1:25" x14ac:dyDescent="0.3">
      <c r="A137" s="5">
        <v>45358.328553587962</v>
      </c>
      <c r="B137" s="7" t="s">
        <v>76</v>
      </c>
      <c r="C137" s="6" t="s">
        <v>195</v>
      </c>
      <c r="D137" s="7" t="s">
        <v>156</v>
      </c>
      <c r="E137" s="8">
        <v>2</v>
      </c>
      <c r="F137" s="7">
        <v>6984733</v>
      </c>
      <c r="G137" s="7" t="s">
        <v>68</v>
      </c>
      <c r="H137" s="7" t="s">
        <v>69</v>
      </c>
      <c r="I137" s="7" t="s">
        <v>44</v>
      </c>
      <c r="J137" s="19" t="str">
        <f>IFERROR(INDEX('Employee Info'!$C$3:$E$200,MATCH(Data6[[#This Row],[Name:]],'Employee Info'!$B$3:$B$200,0),MATCH(Data6[[#This Row],[Hours Type:]],'Employee Info'!$C$2:$E$2,0)),"")</f>
        <v/>
      </c>
      <c r="K137" s="19" t="str">
        <f>IFERROR(INDEX('Employee Info'!$C$3:$J$200,MATCH(Data6[[#This Row],[Name:]],'Employee Info'!$B$3:$B$200,0),MATCH(Data6[[#Headers],[Truck]],'Employee Info'!$C$2:$J$2,0)),"")</f>
        <v/>
      </c>
      <c r="L137" s="19" t="str">
        <f>IFERROR(INDEX('Employee Info'!$C$3:$J$200,MATCH(Data6[[#This Row],[Name:]],'Employee Info'!$B$3:$B$200,0),MATCH(Data6[[#Headers],[Phone]],'Employee Info'!$C$2:$J$2,0)),"")</f>
        <v/>
      </c>
      <c r="M137" s="19" t="str">
        <f>IFERROR(INDEX('Employee Info'!$C$3:$J$200,MATCH(Data6[[#This Row],[Name:]],'Employee Info'!$B$3:$B$200,0),MATCH(Data6[[#Headers],[Tech]],'Employee Info'!$C$2:$J$2,0)),"")</f>
        <v/>
      </c>
      <c r="N137" s="19" t="str">
        <f>IFERROR(INDEX('Employee Info'!$C$3:$J$200,MATCH(Data6[[#This Row],[Name:]],'Employee Info'!$B$3:$B$200,0),MATCH(Data6[[#Headers],[Other]],'Employee Info'!$C$2:$J$2,0)),"")</f>
        <v/>
      </c>
      <c r="O137" s="19">
        <f>IFERROR((Data6[[#This Row],[Hours:]]*SUM(Data6[[#This Row],[Rate]:[Other]])),"")</f>
        <v>0</v>
      </c>
      <c r="P137" s="7" t="str">
        <f>IF(Data6[[#This Row],[WO'#:]]="","Riley #","WO#")</f>
        <v>WO#</v>
      </c>
      <c r="Q137" s="7">
        <f>IFERROR(WEEKNUM(Data6[[#This Row],[Date:]]),"")</f>
        <v>5</v>
      </c>
      <c r="R137" s="6">
        <f t="shared" si="6"/>
        <v>45319</v>
      </c>
      <c r="S137" s="6">
        <f>Data6[[#This Row],[Week Start]]+7</f>
        <v>45326</v>
      </c>
      <c r="T137" s="7" t="str">
        <f t="shared" si="7"/>
        <v>1/28/2024 - 2/4/2024</v>
      </c>
      <c r="U137" s="7" t="str">
        <f t="shared" si="8"/>
        <v>Time Card</v>
      </c>
      <c r="V137" s="8" t="str">
        <f>RIGHT(TEXT(Data6[[#This Row],[Date:]],"mmddyyyy"),4)</f>
        <v>2024</v>
      </c>
      <c r="W137" s="8" t="str">
        <f>MID(TEXT(Data6[[#This Row],[Date:]],"mmddyyyy"),3,2)</f>
        <v>02</v>
      </c>
      <c r="X137" s="8" t="str">
        <f>LEFT(TEXT(Data6[[#This Row],[Date:]],"mmddyyyy"),2)</f>
        <v>02</v>
      </c>
      <c r="Y137" s="6">
        <f>DATE(Data6[[#This Row],[Year]],Data6[[#This Row],[Month]],Data6[[#This Row],[Day]])</f>
        <v>45324</v>
      </c>
    </row>
    <row r="138" spans="1:25" x14ac:dyDescent="0.3">
      <c r="A138" s="5">
        <v>45324.576204166668</v>
      </c>
      <c r="B138" s="7" t="s">
        <v>35</v>
      </c>
      <c r="C138" s="6" t="s">
        <v>195</v>
      </c>
      <c r="D138" s="7" t="s">
        <v>197</v>
      </c>
      <c r="E138" s="8">
        <v>8</v>
      </c>
      <c r="F138" s="7" t="s">
        <v>68</v>
      </c>
      <c r="G138" s="7" t="s">
        <v>68</v>
      </c>
      <c r="H138" s="7" t="s">
        <v>198</v>
      </c>
      <c r="I138" s="7" t="s">
        <v>44</v>
      </c>
      <c r="J138" s="19" t="str">
        <f>IFERROR(INDEX('Employee Info'!$C$3:$E$200,MATCH(Data6[[#This Row],[Name:]],'Employee Info'!$B$3:$B$200,0),MATCH(Data6[[#This Row],[Hours Type:]],'Employee Info'!$C$2:$E$2,0)),"")</f>
        <v/>
      </c>
      <c r="K138" s="19" t="str">
        <f>IFERROR(INDEX('Employee Info'!$C$3:$J$200,MATCH(Data6[[#This Row],[Name:]],'Employee Info'!$B$3:$B$200,0),MATCH(Data6[[#Headers],[Truck]],'Employee Info'!$C$2:$J$2,0)),"")</f>
        <v/>
      </c>
      <c r="L138" s="19" t="str">
        <f>IFERROR(INDEX('Employee Info'!$C$3:$J$200,MATCH(Data6[[#This Row],[Name:]],'Employee Info'!$B$3:$B$200,0),MATCH(Data6[[#Headers],[Phone]],'Employee Info'!$C$2:$J$2,0)),"")</f>
        <v/>
      </c>
      <c r="M138" s="19" t="str">
        <f>IFERROR(INDEX('Employee Info'!$C$3:$J$200,MATCH(Data6[[#This Row],[Name:]],'Employee Info'!$B$3:$B$200,0),MATCH(Data6[[#Headers],[Tech]],'Employee Info'!$C$2:$J$2,0)),"")</f>
        <v/>
      </c>
      <c r="N138" s="19" t="str">
        <f>IFERROR(INDEX('Employee Info'!$C$3:$J$200,MATCH(Data6[[#This Row],[Name:]],'Employee Info'!$B$3:$B$200,0),MATCH(Data6[[#Headers],[Other]],'Employee Info'!$C$2:$J$2,0)),"")</f>
        <v/>
      </c>
      <c r="O138" s="19">
        <f>IFERROR((Data6[[#This Row],[Hours:]]*SUM(Data6[[#This Row],[Rate]:[Other]])),"")</f>
        <v>0</v>
      </c>
      <c r="P138" s="7" t="str">
        <f>IF(Data6[[#This Row],[WO'#:]]="","Riley #","WO#")</f>
        <v>Riley #</v>
      </c>
      <c r="Q138" s="7">
        <f>IFERROR(WEEKNUM(Data6[[#This Row],[Date:]]),"")</f>
        <v>5</v>
      </c>
      <c r="R138" s="6">
        <f t="shared" si="6"/>
        <v>45319</v>
      </c>
      <c r="S138" s="6">
        <f>Data6[[#This Row],[Week Start]]+7</f>
        <v>45326</v>
      </c>
      <c r="T138" s="7" t="str">
        <f t="shared" si="7"/>
        <v>1/28/2024 - 2/4/2024</v>
      </c>
      <c r="U138" s="7" t="str">
        <f t="shared" si="8"/>
        <v>Time Card</v>
      </c>
      <c r="V138" s="8" t="str">
        <f>RIGHT(TEXT(Data6[[#This Row],[Date:]],"mmddyyyy"),4)</f>
        <v>2024</v>
      </c>
      <c r="W138" s="8" t="str">
        <f>MID(TEXT(Data6[[#This Row],[Date:]],"mmddyyyy"),3,2)</f>
        <v>02</v>
      </c>
      <c r="X138" s="8" t="str">
        <f>LEFT(TEXT(Data6[[#This Row],[Date:]],"mmddyyyy"),2)</f>
        <v>02</v>
      </c>
      <c r="Y138" s="6">
        <f>DATE(Data6[[#This Row],[Year]],Data6[[#This Row],[Month]],Data6[[#This Row],[Day]])</f>
        <v>45324</v>
      </c>
    </row>
    <row r="139" spans="1:25" x14ac:dyDescent="0.3">
      <c r="A139" s="5">
        <v>45327.56296145833</v>
      </c>
      <c r="B139" s="7" t="s">
        <v>31</v>
      </c>
      <c r="C139" s="6" t="s">
        <v>245</v>
      </c>
      <c r="D139" s="7" t="s">
        <v>246</v>
      </c>
      <c r="E139" s="8">
        <v>3</v>
      </c>
      <c r="F139" s="7">
        <v>79024</v>
      </c>
      <c r="G139" s="7" t="s">
        <v>68</v>
      </c>
      <c r="H139" s="7" t="s">
        <v>69</v>
      </c>
      <c r="I139" s="7" t="s">
        <v>44</v>
      </c>
      <c r="J139" s="19" t="str">
        <f>IFERROR(INDEX('Employee Info'!$C$3:$E$200,MATCH(Data6[[#This Row],[Name:]],'Employee Info'!$B$3:$B$200,0),MATCH(Data6[[#This Row],[Hours Type:]],'Employee Info'!$C$2:$E$2,0)),"")</f>
        <v/>
      </c>
      <c r="K139" s="19" t="str">
        <f>IFERROR(INDEX('Employee Info'!$C$3:$J$200,MATCH(Data6[[#This Row],[Name:]],'Employee Info'!$B$3:$B$200,0),MATCH(Data6[[#Headers],[Truck]],'Employee Info'!$C$2:$J$2,0)),"")</f>
        <v/>
      </c>
      <c r="L139" s="19" t="str">
        <f>IFERROR(INDEX('Employee Info'!$C$3:$J$200,MATCH(Data6[[#This Row],[Name:]],'Employee Info'!$B$3:$B$200,0),MATCH(Data6[[#Headers],[Phone]],'Employee Info'!$C$2:$J$2,0)),"")</f>
        <v/>
      </c>
      <c r="M139" s="19" t="str">
        <f>IFERROR(INDEX('Employee Info'!$C$3:$J$200,MATCH(Data6[[#This Row],[Name:]],'Employee Info'!$B$3:$B$200,0),MATCH(Data6[[#Headers],[Tech]],'Employee Info'!$C$2:$J$2,0)),"")</f>
        <v/>
      </c>
      <c r="N139" s="19" t="str">
        <f>IFERROR(INDEX('Employee Info'!$C$3:$J$200,MATCH(Data6[[#This Row],[Name:]],'Employee Info'!$B$3:$B$200,0),MATCH(Data6[[#Headers],[Other]],'Employee Info'!$C$2:$J$2,0)),"")</f>
        <v/>
      </c>
      <c r="O139" s="19">
        <f>IFERROR((Data6[[#This Row],[Hours:]]*SUM(Data6[[#This Row],[Rate]:[Other]])),"")</f>
        <v>0</v>
      </c>
      <c r="P139" s="7" t="str">
        <f>IF(Data6[[#This Row],[WO'#:]]="","Riley #","WO#")</f>
        <v>WO#</v>
      </c>
      <c r="Q139" s="7">
        <f>IFERROR(WEEKNUM(Data6[[#This Row],[Date:]]),"")</f>
        <v>6</v>
      </c>
      <c r="R139" s="6">
        <f t="shared" si="6"/>
        <v>45326</v>
      </c>
      <c r="S139" s="6">
        <f>Data6[[#This Row],[Week Start]]+7</f>
        <v>45333</v>
      </c>
      <c r="T139" s="7" t="str">
        <f t="shared" si="7"/>
        <v>2/4/2024 - 2/11/2024</v>
      </c>
      <c r="U139" s="7" t="str">
        <f t="shared" si="8"/>
        <v>Time Card</v>
      </c>
      <c r="V139" s="8" t="str">
        <f>RIGHT(TEXT(Data6[[#This Row],[Date:]],"mmddyyyy"),4)</f>
        <v>2024</v>
      </c>
      <c r="W139" s="8" t="str">
        <f>MID(TEXT(Data6[[#This Row],[Date:]],"mmddyyyy"),3,2)</f>
        <v>05</v>
      </c>
      <c r="X139" s="8" t="str">
        <f>LEFT(TEXT(Data6[[#This Row],[Date:]],"mmddyyyy"),2)</f>
        <v>02</v>
      </c>
      <c r="Y139" s="6">
        <f>DATE(Data6[[#This Row],[Year]],Data6[[#This Row],[Month]],Data6[[#This Row],[Day]])</f>
        <v>45327</v>
      </c>
    </row>
    <row r="140" spans="1:25" x14ac:dyDescent="0.3">
      <c r="A140" s="5">
        <v>45331.50473912037</v>
      </c>
      <c r="B140" s="7" t="s">
        <v>66</v>
      </c>
      <c r="C140" s="6" t="s">
        <v>245</v>
      </c>
      <c r="D140" s="7" t="s">
        <v>247</v>
      </c>
      <c r="E140" s="8">
        <v>2</v>
      </c>
      <c r="F140" s="7">
        <v>79024</v>
      </c>
      <c r="G140" s="7" t="s">
        <v>68</v>
      </c>
      <c r="H140" s="7" t="s">
        <v>69</v>
      </c>
      <c r="I140" s="7" t="s">
        <v>44</v>
      </c>
      <c r="J140" s="19" t="str">
        <f>IFERROR(INDEX('Employee Info'!$C$3:$E$200,MATCH(Data6[[#This Row],[Name:]],'Employee Info'!$B$3:$B$200,0),MATCH(Data6[[#This Row],[Hours Type:]],'Employee Info'!$C$2:$E$2,0)),"")</f>
        <v/>
      </c>
      <c r="K140" s="19" t="str">
        <f>IFERROR(INDEX('Employee Info'!$C$3:$J$200,MATCH(Data6[[#This Row],[Name:]],'Employee Info'!$B$3:$B$200,0),MATCH(Data6[[#Headers],[Truck]],'Employee Info'!$C$2:$J$2,0)),"")</f>
        <v/>
      </c>
      <c r="L140" s="19" t="str">
        <f>IFERROR(INDEX('Employee Info'!$C$3:$J$200,MATCH(Data6[[#This Row],[Name:]],'Employee Info'!$B$3:$B$200,0),MATCH(Data6[[#Headers],[Phone]],'Employee Info'!$C$2:$J$2,0)),"")</f>
        <v/>
      </c>
      <c r="M140" s="19" t="str">
        <f>IFERROR(INDEX('Employee Info'!$C$3:$J$200,MATCH(Data6[[#This Row],[Name:]],'Employee Info'!$B$3:$B$200,0),MATCH(Data6[[#Headers],[Tech]],'Employee Info'!$C$2:$J$2,0)),"")</f>
        <v/>
      </c>
      <c r="N140" s="19" t="str">
        <f>IFERROR(INDEX('Employee Info'!$C$3:$J$200,MATCH(Data6[[#This Row],[Name:]],'Employee Info'!$B$3:$B$200,0),MATCH(Data6[[#Headers],[Other]],'Employee Info'!$C$2:$J$2,0)),"")</f>
        <v/>
      </c>
      <c r="O140" s="19">
        <f>IFERROR((Data6[[#This Row],[Hours:]]*SUM(Data6[[#This Row],[Rate]:[Other]])),"")</f>
        <v>0</v>
      </c>
      <c r="P140" s="7" t="str">
        <f>IF(Data6[[#This Row],[WO'#:]]="","Riley #","WO#")</f>
        <v>WO#</v>
      </c>
      <c r="Q140" s="7">
        <f>IFERROR(WEEKNUM(Data6[[#This Row],[Date:]]),"")</f>
        <v>6</v>
      </c>
      <c r="R140" s="6">
        <f t="shared" si="6"/>
        <v>45326</v>
      </c>
      <c r="S140" s="6">
        <f>Data6[[#This Row],[Week Start]]+7</f>
        <v>45333</v>
      </c>
      <c r="T140" s="7" t="str">
        <f t="shared" si="7"/>
        <v>2/4/2024 - 2/11/2024</v>
      </c>
      <c r="U140" s="7" t="str">
        <f t="shared" si="8"/>
        <v>Time Card</v>
      </c>
      <c r="V140" s="8" t="str">
        <f>RIGHT(TEXT(Data6[[#This Row],[Date:]],"mmddyyyy"),4)</f>
        <v>2024</v>
      </c>
      <c r="W140" s="8" t="str">
        <f>MID(TEXT(Data6[[#This Row],[Date:]],"mmddyyyy"),3,2)</f>
        <v>05</v>
      </c>
      <c r="X140" s="8" t="str">
        <f>LEFT(TEXT(Data6[[#This Row],[Date:]],"mmddyyyy"),2)</f>
        <v>02</v>
      </c>
      <c r="Y140" s="6">
        <f>DATE(Data6[[#This Row],[Year]],Data6[[#This Row],[Month]],Data6[[#This Row],[Day]])</f>
        <v>45327</v>
      </c>
    </row>
    <row r="141" spans="1:25" x14ac:dyDescent="0.3">
      <c r="A141" s="5">
        <v>45331.506742245372</v>
      </c>
      <c r="B141" s="7" t="s">
        <v>66</v>
      </c>
      <c r="C141" s="6" t="s">
        <v>245</v>
      </c>
      <c r="D141" s="7" t="s">
        <v>248</v>
      </c>
      <c r="E141" s="8">
        <v>5</v>
      </c>
      <c r="F141" s="7">
        <v>6984733</v>
      </c>
      <c r="G141" s="7" t="s">
        <v>117</v>
      </c>
      <c r="H141" s="7" t="s">
        <v>69</v>
      </c>
      <c r="I141" s="7" t="s">
        <v>44</v>
      </c>
      <c r="J141" s="19" t="str">
        <f>IFERROR(INDEX('Employee Info'!$C$3:$E$200,MATCH(Data6[[#This Row],[Name:]],'Employee Info'!$B$3:$B$200,0),MATCH(Data6[[#This Row],[Hours Type:]],'Employee Info'!$C$2:$E$2,0)),"")</f>
        <v/>
      </c>
      <c r="K141" s="19" t="str">
        <f>IFERROR(INDEX('Employee Info'!$C$3:$J$200,MATCH(Data6[[#This Row],[Name:]],'Employee Info'!$B$3:$B$200,0),MATCH(Data6[[#Headers],[Truck]],'Employee Info'!$C$2:$J$2,0)),"")</f>
        <v/>
      </c>
      <c r="L141" s="19" t="str">
        <f>IFERROR(INDEX('Employee Info'!$C$3:$J$200,MATCH(Data6[[#This Row],[Name:]],'Employee Info'!$B$3:$B$200,0),MATCH(Data6[[#Headers],[Phone]],'Employee Info'!$C$2:$J$2,0)),"")</f>
        <v/>
      </c>
      <c r="M141" s="19" t="str">
        <f>IFERROR(INDEX('Employee Info'!$C$3:$J$200,MATCH(Data6[[#This Row],[Name:]],'Employee Info'!$B$3:$B$200,0),MATCH(Data6[[#Headers],[Tech]],'Employee Info'!$C$2:$J$2,0)),"")</f>
        <v/>
      </c>
      <c r="N141" s="19" t="str">
        <f>IFERROR(INDEX('Employee Info'!$C$3:$J$200,MATCH(Data6[[#This Row],[Name:]],'Employee Info'!$B$3:$B$200,0),MATCH(Data6[[#Headers],[Other]],'Employee Info'!$C$2:$J$2,0)),"")</f>
        <v/>
      </c>
      <c r="O141" s="19">
        <f>IFERROR((Data6[[#This Row],[Hours:]]*SUM(Data6[[#This Row],[Rate]:[Other]])),"")</f>
        <v>0</v>
      </c>
      <c r="P141" s="7" t="str">
        <f>IF(Data6[[#This Row],[WO'#:]]="","Riley #","WO#")</f>
        <v>WO#</v>
      </c>
      <c r="Q141" s="7">
        <f>IFERROR(WEEKNUM(Data6[[#This Row],[Date:]]),"")</f>
        <v>6</v>
      </c>
      <c r="R141" s="6">
        <f t="shared" si="6"/>
        <v>45326</v>
      </c>
      <c r="S141" s="6">
        <f>Data6[[#This Row],[Week Start]]+7</f>
        <v>45333</v>
      </c>
      <c r="T141" s="7" t="str">
        <f t="shared" si="7"/>
        <v>2/4/2024 - 2/11/2024</v>
      </c>
      <c r="U141" s="7" t="str">
        <f t="shared" si="8"/>
        <v>Time Card</v>
      </c>
      <c r="V141" s="8" t="str">
        <f>RIGHT(TEXT(Data6[[#This Row],[Date:]],"mmddyyyy"),4)</f>
        <v>2024</v>
      </c>
      <c r="W141" s="8" t="str">
        <f>MID(TEXT(Data6[[#This Row],[Date:]],"mmddyyyy"),3,2)</f>
        <v>05</v>
      </c>
      <c r="X141" s="8" t="str">
        <f>LEFT(TEXT(Data6[[#This Row],[Date:]],"mmddyyyy"),2)</f>
        <v>02</v>
      </c>
      <c r="Y141" s="6">
        <f>DATE(Data6[[#This Row],[Year]],Data6[[#This Row],[Month]],Data6[[#This Row],[Day]])</f>
        <v>45327</v>
      </c>
    </row>
    <row r="142" spans="1:25" x14ac:dyDescent="0.3">
      <c r="A142" s="5">
        <v>45364.452728356482</v>
      </c>
      <c r="B142" s="7" t="s">
        <v>76</v>
      </c>
      <c r="C142" s="6" t="s">
        <v>245</v>
      </c>
      <c r="D142" s="7" t="s">
        <v>156</v>
      </c>
      <c r="E142" s="8">
        <v>5</v>
      </c>
      <c r="F142" s="7">
        <v>7075854</v>
      </c>
      <c r="G142" s="7" t="s">
        <v>68</v>
      </c>
      <c r="H142" s="7" t="s">
        <v>69</v>
      </c>
      <c r="I142" s="7" t="s">
        <v>44</v>
      </c>
      <c r="J142" s="19" t="str">
        <f>IFERROR(INDEX('Employee Info'!$C$3:$E$200,MATCH(Data6[[#This Row],[Name:]],'Employee Info'!$B$3:$B$200,0),MATCH(Data6[[#This Row],[Hours Type:]],'Employee Info'!$C$2:$E$2,0)),"")</f>
        <v/>
      </c>
      <c r="K142" s="19" t="str">
        <f>IFERROR(INDEX('Employee Info'!$C$3:$J$200,MATCH(Data6[[#This Row],[Name:]],'Employee Info'!$B$3:$B$200,0),MATCH(Data6[[#Headers],[Truck]],'Employee Info'!$C$2:$J$2,0)),"")</f>
        <v/>
      </c>
      <c r="L142" s="19" t="str">
        <f>IFERROR(INDEX('Employee Info'!$C$3:$J$200,MATCH(Data6[[#This Row],[Name:]],'Employee Info'!$B$3:$B$200,0),MATCH(Data6[[#Headers],[Phone]],'Employee Info'!$C$2:$J$2,0)),"")</f>
        <v/>
      </c>
      <c r="M142" s="19" t="str">
        <f>IFERROR(INDEX('Employee Info'!$C$3:$J$200,MATCH(Data6[[#This Row],[Name:]],'Employee Info'!$B$3:$B$200,0),MATCH(Data6[[#Headers],[Tech]],'Employee Info'!$C$2:$J$2,0)),"")</f>
        <v/>
      </c>
      <c r="N142" s="19" t="str">
        <f>IFERROR(INDEX('Employee Info'!$C$3:$J$200,MATCH(Data6[[#This Row],[Name:]],'Employee Info'!$B$3:$B$200,0),MATCH(Data6[[#Headers],[Other]],'Employee Info'!$C$2:$J$2,0)),"")</f>
        <v/>
      </c>
      <c r="O142" s="19">
        <f>IFERROR((Data6[[#This Row],[Hours:]]*SUM(Data6[[#This Row],[Rate]:[Other]])),"")</f>
        <v>0</v>
      </c>
      <c r="P142" s="7" t="str">
        <f>IF(Data6[[#This Row],[WO'#:]]="","Riley #","WO#")</f>
        <v>WO#</v>
      </c>
      <c r="Q142" s="7">
        <f>IFERROR(WEEKNUM(Data6[[#This Row],[Date:]]),"")</f>
        <v>6</v>
      </c>
      <c r="R142" s="6">
        <f t="shared" si="6"/>
        <v>45326</v>
      </c>
      <c r="S142" s="6">
        <f>Data6[[#This Row],[Week Start]]+7</f>
        <v>45333</v>
      </c>
      <c r="T142" s="7" t="str">
        <f t="shared" si="7"/>
        <v>2/4/2024 - 2/11/2024</v>
      </c>
      <c r="U142" s="7" t="str">
        <f t="shared" si="8"/>
        <v>Time Card</v>
      </c>
      <c r="V142" s="8" t="str">
        <f>RIGHT(TEXT(Data6[[#This Row],[Date:]],"mmddyyyy"),4)</f>
        <v>2024</v>
      </c>
      <c r="W142" s="8" t="str">
        <f>MID(TEXT(Data6[[#This Row],[Date:]],"mmddyyyy"),3,2)</f>
        <v>05</v>
      </c>
      <c r="X142" s="8" t="str">
        <f>LEFT(TEXT(Data6[[#This Row],[Date:]],"mmddyyyy"),2)</f>
        <v>02</v>
      </c>
      <c r="Y142" s="6">
        <f>DATE(Data6[[#This Row],[Year]],Data6[[#This Row],[Month]],Data6[[#This Row],[Day]])</f>
        <v>45327</v>
      </c>
    </row>
    <row r="143" spans="1:25" x14ac:dyDescent="0.3">
      <c r="A143" s="5">
        <v>45327.561428356479</v>
      </c>
      <c r="B143" s="7" t="s">
        <v>31</v>
      </c>
      <c r="C143" s="6" t="s">
        <v>245</v>
      </c>
      <c r="D143" s="7" t="s">
        <v>249</v>
      </c>
      <c r="E143" s="8">
        <v>4.5</v>
      </c>
      <c r="F143" s="7" t="s">
        <v>68</v>
      </c>
      <c r="G143" s="7" t="s">
        <v>68</v>
      </c>
      <c r="H143" s="7" t="s">
        <v>92</v>
      </c>
      <c r="I143" s="7" t="s">
        <v>44</v>
      </c>
      <c r="J143" s="19" t="str">
        <f>IFERROR(INDEX('Employee Info'!$C$3:$E$200,MATCH(Data6[[#This Row],[Name:]],'Employee Info'!$B$3:$B$200,0),MATCH(Data6[[#This Row],[Hours Type:]],'Employee Info'!$C$2:$E$2,0)),"")</f>
        <v/>
      </c>
      <c r="K143" s="19" t="str">
        <f>IFERROR(INDEX('Employee Info'!$C$3:$J$200,MATCH(Data6[[#This Row],[Name:]],'Employee Info'!$B$3:$B$200,0),MATCH(Data6[[#Headers],[Truck]],'Employee Info'!$C$2:$J$2,0)),"")</f>
        <v/>
      </c>
      <c r="L143" s="19" t="str">
        <f>IFERROR(INDEX('Employee Info'!$C$3:$J$200,MATCH(Data6[[#This Row],[Name:]],'Employee Info'!$B$3:$B$200,0),MATCH(Data6[[#Headers],[Phone]],'Employee Info'!$C$2:$J$2,0)),"")</f>
        <v/>
      </c>
      <c r="M143" s="19" t="str">
        <f>IFERROR(INDEX('Employee Info'!$C$3:$J$200,MATCH(Data6[[#This Row],[Name:]],'Employee Info'!$B$3:$B$200,0),MATCH(Data6[[#Headers],[Tech]],'Employee Info'!$C$2:$J$2,0)),"")</f>
        <v/>
      </c>
      <c r="N143" s="19" t="str">
        <f>IFERROR(INDEX('Employee Info'!$C$3:$J$200,MATCH(Data6[[#This Row],[Name:]],'Employee Info'!$B$3:$B$200,0),MATCH(Data6[[#Headers],[Other]],'Employee Info'!$C$2:$J$2,0)),"")</f>
        <v/>
      </c>
      <c r="O143" s="19">
        <f>IFERROR((Data6[[#This Row],[Hours:]]*SUM(Data6[[#This Row],[Rate]:[Other]])),"")</f>
        <v>0</v>
      </c>
      <c r="P143" s="7" t="str">
        <f>IF(Data6[[#This Row],[WO'#:]]="","Riley #","WO#")</f>
        <v>Riley #</v>
      </c>
      <c r="Q143" s="7">
        <f>IFERROR(WEEKNUM(Data6[[#This Row],[Date:]]),"")</f>
        <v>6</v>
      </c>
      <c r="R143" s="6">
        <f t="shared" si="6"/>
        <v>45326</v>
      </c>
      <c r="S143" s="6">
        <f>Data6[[#This Row],[Week Start]]+7</f>
        <v>45333</v>
      </c>
      <c r="T143" s="7" t="str">
        <f t="shared" si="7"/>
        <v>2/4/2024 - 2/11/2024</v>
      </c>
      <c r="U143" s="7" t="str">
        <f t="shared" si="8"/>
        <v>Time Card</v>
      </c>
      <c r="V143" s="8" t="str">
        <f>RIGHT(TEXT(Data6[[#This Row],[Date:]],"mmddyyyy"),4)</f>
        <v>2024</v>
      </c>
      <c r="W143" s="8" t="str">
        <f>MID(TEXT(Data6[[#This Row],[Date:]],"mmddyyyy"),3,2)</f>
        <v>05</v>
      </c>
      <c r="X143" s="8" t="str">
        <f>LEFT(TEXT(Data6[[#This Row],[Date:]],"mmddyyyy"),2)</f>
        <v>02</v>
      </c>
      <c r="Y143" s="6">
        <f>DATE(Data6[[#This Row],[Year]],Data6[[#This Row],[Month]],Data6[[#This Row],[Day]])</f>
        <v>45327</v>
      </c>
    </row>
    <row r="144" spans="1:25" x14ac:dyDescent="0.3">
      <c r="A144" s="5">
        <v>45327.580848495367</v>
      </c>
      <c r="B144" s="7" t="s">
        <v>35</v>
      </c>
      <c r="C144" s="6" t="s">
        <v>245</v>
      </c>
      <c r="D144" s="7" t="s">
        <v>250</v>
      </c>
      <c r="E144" s="8">
        <v>8</v>
      </c>
      <c r="F144" s="7" t="s">
        <v>68</v>
      </c>
      <c r="G144" s="7" t="s">
        <v>68</v>
      </c>
      <c r="H144" s="7" t="s">
        <v>198</v>
      </c>
      <c r="I144" s="7" t="s">
        <v>44</v>
      </c>
      <c r="J144" s="19" t="str">
        <f>IFERROR(INDEX('Employee Info'!$C$3:$E$200,MATCH(Data6[[#This Row],[Name:]],'Employee Info'!$B$3:$B$200,0),MATCH(Data6[[#This Row],[Hours Type:]],'Employee Info'!$C$2:$E$2,0)),"")</f>
        <v/>
      </c>
      <c r="K144" s="19" t="str">
        <f>IFERROR(INDEX('Employee Info'!$C$3:$J$200,MATCH(Data6[[#This Row],[Name:]],'Employee Info'!$B$3:$B$200,0),MATCH(Data6[[#Headers],[Truck]],'Employee Info'!$C$2:$J$2,0)),"")</f>
        <v/>
      </c>
      <c r="L144" s="19" t="str">
        <f>IFERROR(INDEX('Employee Info'!$C$3:$J$200,MATCH(Data6[[#This Row],[Name:]],'Employee Info'!$B$3:$B$200,0),MATCH(Data6[[#Headers],[Phone]],'Employee Info'!$C$2:$J$2,0)),"")</f>
        <v/>
      </c>
      <c r="M144" s="19" t="str">
        <f>IFERROR(INDEX('Employee Info'!$C$3:$J$200,MATCH(Data6[[#This Row],[Name:]],'Employee Info'!$B$3:$B$200,0),MATCH(Data6[[#Headers],[Tech]],'Employee Info'!$C$2:$J$2,0)),"")</f>
        <v/>
      </c>
      <c r="N144" s="19" t="str">
        <f>IFERROR(INDEX('Employee Info'!$C$3:$J$200,MATCH(Data6[[#This Row],[Name:]],'Employee Info'!$B$3:$B$200,0),MATCH(Data6[[#Headers],[Other]],'Employee Info'!$C$2:$J$2,0)),"")</f>
        <v/>
      </c>
      <c r="O144" s="19">
        <f>IFERROR((Data6[[#This Row],[Hours:]]*SUM(Data6[[#This Row],[Rate]:[Other]])),"")</f>
        <v>0</v>
      </c>
      <c r="P144" s="7" t="str">
        <f>IF(Data6[[#This Row],[WO'#:]]="","Riley #","WO#")</f>
        <v>Riley #</v>
      </c>
      <c r="Q144" s="7">
        <f>IFERROR(WEEKNUM(Data6[[#This Row],[Date:]]),"")</f>
        <v>6</v>
      </c>
      <c r="R144" s="6">
        <f t="shared" si="6"/>
        <v>45326</v>
      </c>
      <c r="S144" s="6">
        <f>Data6[[#This Row],[Week Start]]+7</f>
        <v>45333</v>
      </c>
      <c r="T144" s="7" t="str">
        <f t="shared" si="7"/>
        <v>2/4/2024 - 2/11/2024</v>
      </c>
      <c r="U144" s="7" t="str">
        <f t="shared" si="8"/>
        <v>Time Card</v>
      </c>
      <c r="V144" s="8" t="str">
        <f>RIGHT(TEXT(Data6[[#This Row],[Date:]],"mmddyyyy"),4)</f>
        <v>2024</v>
      </c>
      <c r="W144" s="8" t="str">
        <f>MID(TEXT(Data6[[#This Row],[Date:]],"mmddyyyy"),3,2)</f>
        <v>05</v>
      </c>
      <c r="X144" s="8" t="str">
        <f>LEFT(TEXT(Data6[[#This Row],[Date:]],"mmddyyyy"),2)</f>
        <v>02</v>
      </c>
      <c r="Y144" s="6">
        <f>DATE(Data6[[#This Row],[Year]],Data6[[#This Row],[Month]],Data6[[#This Row],[Day]])</f>
        <v>45327</v>
      </c>
    </row>
    <row r="145" spans="1:25" x14ac:dyDescent="0.3">
      <c r="A145" s="5">
        <v>45331.507438194443</v>
      </c>
      <c r="B145" s="7" t="s">
        <v>66</v>
      </c>
      <c r="C145" s="6" t="s">
        <v>245</v>
      </c>
      <c r="D145" s="7" t="s">
        <v>251</v>
      </c>
      <c r="E145" s="8">
        <v>1</v>
      </c>
      <c r="F145" s="7" t="s">
        <v>68</v>
      </c>
      <c r="G145" s="7" t="s">
        <v>68</v>
      </c>
      <c r="H145" s="7" t="s">
        <v>198</v>
      </c>
      <c r="I145" s="7" t="s">
        <v>44</v>
      </c>
      <c r="J145" s="19" t="str">
        <f>IFERROR(INDEX('Employee Info'!$C$3:$E$200,MATCH(Data6[[#This Row],[Name:]],'Employee Info'!$B$3:$B$200,0),MATCH(Data6[[#This Row],[Hours Type:]],'Employee Info'!$C$2:$E$2,0)),"")</f>
        <v/>
      </c>
      <c r="K145" s="19" t="str">
        <f>IFERROR(INDEX('Employee Info'!$C$3:$J$200,MATCH(Data6[[#This Row],[Name:]],'Employee Info'!$B$3:$B$200,0),MATCH(Data6[[#Headers],[Truck]],'Employee Info'!$C$2:$J$2,0)),"")</f>
        <v/>
      </c>
      <c r="L145" s="19" t="str">
        <f>IFERROR(INDEX('Employee Info'!$C$3:$J$200,MATCH(Data6[[#This Row],[Name:]],'Employee Info'!$B$3:$B$200,0),MATCH(Data6[[#Headers],[Phone]],'Employee Info'!$C$2:$J$2,0)),"")</f>
        <v/>
      </c>
      <c r="M145" s="19" t="str">
        <f>IFERROR(INDEX('Employee Info'!$C$3:$J$200,MATCH(Data6[[#This Row],[Name:]],'Employee Info'!$B$3:$B$200,0),MATCH(Data6[[#Headers],[Tech]],'Employee Info'!$C$2:$J$2,0)),"")</f>
        <v/>
      </c>
      <c r="N145" s="19" t="str">
        <f>IFERROR(INDEX('Employee Info'!$C$3:$J$200,MATCH(Data6[[#This Row],[Name:]],'Employee Info'!$B$3:$B$200,0),MATCH(Data6[[#Headers],[Other]],'Employee Info'!$C$2:$J$2,0)),"")</f>
        <v/>
      </c>
      <c r="O145" s="19">
        <f>IFERROR((Data6[[#This Row],[Hours:]]*SUM(Data6[[#This Row],[Rate]:[Other]])),"")</f>
        <v>0</v>
      </c>
      <c r="P145" s="7" t="str">
        <f>IF(Data6[[#This Row],[WO'#:]]="","Riley #","WO#")</f>
        <v>Riley #</v>
      </c>
      <c r="Q145" s="7">
        <f>IFERROR(WEEKNUM(Data6[[#This Row],[Date:]]),"")</f>
        <v>6</v>
      </c>
      <c r="R145" s="6">
        <f t="shared" si="6"/>
        <v>45326</v>
      </c>
      <c r="S145" s="6">
        <f>Data6[[#This Row],[Week Start]]+7</f>
        <v>45333</v>
      </c>
      <c r="T145" s="7" t="str">
        <f t="shared" si="7"/>
        <v>2/4/2024 - 2/11/2024</v>
      </c>
      <c r="U145" s="7" t="str">
        <f t="shared" si="8"/>
        <v>Time Card</v>
      </c>
      <c r="V145" s="8" t="str">
        <f>RIGHT(TEXT(Data6[[#This Row],[Date:]],"mmddyyyy"),4)</f>
        <v>2024</v>
      </c>
      <c r="W145" s="8" t="str">
        <f>MID(TEXT(Data6[[#This Row],[Date:]],"mmddyyyy"),3,2)</f>
        <v>05</v>
      </c>
      <c r="X145" s="8" t="str">
        <f>LEFT(TEXT(Data6[[#This Row],[Date:]],"mmddyyyy"),2)</f>
        <v>02</v>
      </c>
      <c r="Y145" s="6">
        <f>DATE(Data6[[#This Row],[Year]],Data6[[#This Row],[Month]],Data6[[#This Row],[Day]])</f>
        <v>45327</v>
      </c>
    </row>
    <row r="146" spans="1:25" x14ac:dyDescent="0.3">
      <c r="A146" s="5">
        <v>45328.554482638887</v>
      </c>
      <c r="B146" s="7" t="s">
        <v>31</v>
      </c>
      <c r="C146" s="6" t="s">
        <v>252</v>
      </c>
      <c r="D146" s="7" t="s">
        <v>253</v>
      </c>
      <c r="E146" s="8">
        <v>8</v>
      </c>
      <c r="F146" s="7">
        <v>79024</v>
      </c>
      <c r="G146" s="7" t="s">
        <v>68</v>
      </c>
      <c r="H146" s="7" t="s">
        <v>69</v>
      </c>
      <c r="I146" s="7" t="s">
        <v>44</v>
      </c>
      <c r="J146" s="19" t="str">
        <f>IFERROR(INDEX('Employee Info'!$C$3:$E$200,MATCH(Data6[[#This Row],[Name:]],'Employee Info'!$B$3:$B$200,0),MATCH(Data6[[#This Row],[Hours Type:]],'Employee Info'!$C$2:$E$2,0)),"")</f>
        <v/>
      </c>
      <c r="K146" s="19" t="str">
        <f>IFERROR(INDEX('Employee Info'!$C$3:$J$200,MATCH(Data6[[#This Row],[Name:]],'Employee Info'!$B$3:$B$200,0),MATCH(Data6[[#Headers],[Truck]],'Employee Info'!$C$2:$J$2,0)),"")</f>
        <v/>
      </c>
      <c r="L146" s="19" t="str">
        <f>IFERROR(INDEX('Employee Info'!$C$3:$J$200,MATCH(Data6[[#This Row],[Name:]],'Employee Info'!$B$3:$B$200,0),MATCH(Data6[[#Headers],[Phone]],'Employee Info'!$C$2:$J$2,0)),"")</f>
        <v/>
      </c>
      <c r="M146" s="19" t="str">
        <f>IFERROR(INDEX('Employee Info'!$C$3:$J$200,MATCH(Data6[[#This Row],[Name:]],'Employee Info'!$B$3:$B$200,0),MATCH(Data6[[#Headers],[Tech]],'Employee Info'!$C$2:$J$2,0)),"")</f>
        <v/>
      </c>
      <c r="N146" s="19" t="str">
        <f>IFERROR(INDEX('Employee Info'!$C$3:$J$200,MATCH(Data6[[#This Row],[Name:]],'Employee Info'!$B$3:$B$200,0),MATCH(Data6[[#Headers],[Other]],'Employee Info'!$C$2:$J$2,0)),"")</f>
        <v/>
      </c>
      <c r="O146" s="19">
        <f>IFERROR((Data6[[#This Row],[Hours:]]*SUM(Data6[[#This Row],[Rate]:[Other]])),"")</f>
        <v>0</v>
      </c>
      <c r="P146" s="7" t="str">
        <f>IF(Data6[[#This Row],[WO'#:]]="","Riley #","WO#")</f>
        <v>WO#</v>
      </c>
      <c r="Q146" s="7">
        <f>IFERROR(WEEKNUM(Data6[[#This Row],[Date:]]),"")</f>
        <v>6</v>
      </c>
      <c r="R146" s="6">
        <f t="shared" si="6"/>
        <v>45326</v>
      </c>
      <c r="S146" s="6">
        <f>Data6[[#This Row],[Week Start]]+7</f>
        <v>45333</v>
      </c>
      <c r="T146" s="7" t="str">
        <f t="shared" si="7"/>
        <v>2/4/2024 - 2/11/2024</v>
      </c>
      <c r="U146" s="7" t="str">
        <f t="shared" si="8"/>
        <v>Time Card</v>
      </c>
      <c r="V146" s="8" t="str">
        <f>RIGHT(TEXT(Data6[[#This Row],[Date:]],"mmddyyyy"),4)</f>
        <v>2024</v>
      </c>
      <c r="W146" s="8" t="str">
        <f>MID(TEXT(Data6[[#This Row],[Date:]],"mmddyyyy"),3,2)</f>
        <v>06</v>
      </c>
      <c r="X146" s="8" t="str">
        <f>LEFT(TEXT(Data6[[#This Row],[Date:]],"mmddyyyy"),2)</f>
        <v>02</v>
      </c>
      <c r="Y146" s="6">
        <f>DATE(Data6[[#This Row],[Year]],Data6[[#This Row],[Month]],Data6[[#This Row],[Day]])</f>
        <v>45328</v>
      </c>
    </row>
    <row r="147" spans="1:25" x14ac:dyDescent="0.3">
      <c r="A147" s="5">
        <v>45331.508252662039</v>
      </c>
      <c r="B147" s="7" t="s">
        <v>66</v>
      </c>
      <c r="C147" s="6" t="s">
        <v>252</v>
      </c>
      <c r="D147" s="7" t="s">
        <v>254</v>
      </c>
      <c r="E147" s="8">
        <v>2</v>
      </c>
      <c r="F147" s="7">
        <v>79024</v>
      </c>
      <c r="G147" s="7" t="s">
        <v>68</v>
      </c>
      <c r="H147" s="7" t="s">
        <v>69</v>
      </c>
      <c r="I147" s="7" t="s">
        <v>44</v>
      </c>
      <c r="J147" s="19" t="str">
        <f>IFERROR(INDEX('Employee Info'!$C$3:$E$200,MATCH(Data6[[#This Row],[Name:]],'Employee Info'!$B$3:$B$200,0),MATCH(Data6[[#This Row],[Hours Type:]],'Employee Info'!$C$2:$E$2,0)),"")</f>
        <v/>
      </c>
      <c r="K147" s="19" t="str">
        <f>IFERROR(INDEX('Employee Info'!$C$3:$J$200,MATCH(Data6[[#This Row],[Name:]],'Employee Info'!$B$3:$B$200,0),MATCH(Data6[[#Headers],[Truck]],'Employee Info'!$C$2:$J$2,0)),"")</f>
        <v/>
      </c>
      <c r="L147" s="19" t="str">
        <f>IFERROR(INDEX('Employee Info'!$C$3:$J$200,MATCH(Data6[[#This Row],[Name:]],'Employee Info'!$B$3:$B$200,0),MATCH(Data6[[#Headers],[Phone]],'Employee Info'!$C$2:$J$2,0)),"")</f>
        <v/>
      </c>
      <c r="M147" s="19" t="str">
        <f>IFERROR(INDEX('Employee Info'!$C$3:$J$200,MATCH(Data6[[#This Row],[Name:]],'Employee Info'!$B$3:$B$200,0),MATCH(Data6[[#Headers],[Tech]],'Employee Info'!$C$2:$J$2,0)),"")</f>
        <v/>
      </c>
      <c r="N147" s="19" t="str">
        <f>IFERROR(INDEX('Employee Info'!$C$3:$J$200,MATCH(Data6[[#This Row],[Name:]],'Employee Info'!$B$3:$B$200,0),MATCH(Data6[[#Headers],[Other]],'Employee Info'!$C$2:$J$2,0)),"")</f>
        <v/>
      </c>
      <c r="O147" s="19">
        <f>IFERROR((Data6[[#This Row],[Hours:]]*SUM(Data6[[#This Row],[Rate]:[Other]])),"")</f>
        <v>0</v>
      </c>
      <c r="P147" s="7" t="str">
        <f>IF(Data6[[#This Row],[WO'#:]]="","Riley #","WO#")</f>
        <v>WO#</v>
      </c>
      <c r="Q147" s="7">
        <f>IFERROR(WEEKNUM(Data6[[#This Row],[Date:]]),"")</f>
        <v>6</v>
      </c>
      <c r="R147" s="6">
        <f t="shared" si="6"/>
        <v>45326</v>
      </c>
      <c r="S147" s="6">
        <f>Data6[[#This Row],[Week Start]]+7</f>
        <v>45333</v>
      </c>
      <c r="T147" s="7" t="str">
        <f t="shared" si="7"/>
        <v>2/4/2024 - 2/11/2024</v>
      </c>
      <c r="U147" s="7" t="str">
        <f t="shared" si="8"/>
        <v>Time Card</v>
      </c>
      <c r="V147" s="8" t="str">
        <f>RIGHT(TEXT(Data6[[#This Row],[Date:]],"mmddyyyy"),4)</f>
        <v>2024</v>
      </c>
      <c r="W147" s="8" t="str">
        <f>MID(TEXT(Data6[[#This Row],[Date:]],"mmddyyyy"),3,2)</f>
        <v>06</v>
      </c>
      <c r="X147" s="8" t="str">
        <f>LEFT(TEXT(Data6[[#This Row],[Date:]],"mmddyyyy"),2)</f>
        <v>02</v>
      </c>
      <c r="Y147" s="6">
        <f>DATE(Data6[[#This Row],[Year]],Data6[[#This Row],[Month]],Data6[[#This Row],[Day]])</f>
        <v>45328</v>
      </c>
    </row>
    <row r="148" spans="1:25" x14ac:dyDescent="0.3">
      <c r="A148" s="5">
        <v>45328.579644328704</v>
      </c>
      <c r="B148" s="7" t="s">
        <v>35</v>
      </c>
      <c r="C148" s="6" t="s">
        <v>252</v>
      </c>
      <c r="D148" s="7" t="s">
        <v>255</v>
      </c>
      <c r="E148" s="8">
        <v>5</v>
      </c>
      <c r="F148" s="7">
        <v>6984733</v>
      </c>
      <c r="G148" s="7" t="s">
        <v>68</v>
      </c>
      <c r="H148" s="7" t="s">
        <v>69</v>
      </c>
      <c r="I148" s="7" t="s">
        <v>44</v>
      </c>
      <c r="J148" s="19" t="str">
        <f>IFERROR(INDEX('Employee Info'!$C$3:$E$200,MATCH(Data6[[#This Row],[Name:]],'Employee Info'!$B$3:$B$200,0),MATCH(Data6[[#This Row],[Hours Type:]],'Employee Info'!$C$2:$E$2,0)),"")</f>
        <v/>
      </c>
      <c r="K148" s="19" t="str">
        <f>IFERROR(INDEX('Employee Info'!$C$3:$J$200,MATCH(Data6[[#This Row],[Name:]],'Employee Info'!$B$3:$B$200,0),MATCH(Data6[[#Headers],[Truck]],'Employee Info'!$C$2:$J$2,0)),"")</f>
        <v/>
      </c>
      <c r="L148" s="19" t="str">
        <f>IFERROR(INDEX('Employee Info'!$C$3:$J$200,MATCH(Data6[[#This Row],[Name:]],'Employee Info'!$B$3:$B$200,0),MATCH(Data6[[#Headers],[Phone]],'Employee Info'!$C$2:$J$2,0)),"")</f>
        <v/>
      </c>
      <c r="M148" s="19" t="str">
        <f>IFERROR(INDEX('Employee Info'!$C$3:$J$200,MATCH(Data6[[#This Row],[Name:]],'Employee Info'!$B$3:$B$200,0),MATCH(Data6[[#Headers],[Tech]],'Employee Info'!$C$2:$J$2,0)),"")</f>
        <v/>
      </c>
      <c r="N148" s="19" t="str">
        <f>IFERROR(INDEX('Employee Info'!$C$3:$J$200,MATCH(Data6[[#This Row],[Name:]],'Employee Info'!$B$3:$B$200,0),MATCH(Data6[[#Headers],[Other]],'Employee Info'!$C$2:$J$2,0)),"")</f>
        <v/>
      </c>
      <c r="O148" s="19">
        <f>IFERROR((Data6[[#This Row],[Hours:]]*SUM(Data6[[#This Row],[Rate]:[Other]])),"")</f>
        <v>0</v>
      </c>
      <c r="P148" s="7" t="str">
        <f>IF(Data6[[#This Row],[WO'#:]]="","Riley #","WO#")</f>
        <v>WO#</v>
      </c>
      <c r="Q148" s="7">
        <f>IFERROR(WEEKNUM(Data6[[#This Row],[Date:]]),"")</f>
        <v>6</v>
      </c>
      <c r="R148" s="6">
        <f t="shared" si="6"/>
        <v>45326</v>
      </c>
      <c r="S148" s="6">
        <f>Data6[[#This Row],[Week Start]]+7</f>
        <v>45333</v>
      </c>
      <c r="T148" s="7" t="str">
        <f t="shared" si="7"/>
        <v>2/4/2024 - 2/11/2024</v>
      </c>
      <c r="U148" s="7" t="str">
        <f t="shared" si="8"/>
        <v>Time Card</v>
      </c>
      <c r="V148" s="8" t="str">
        <f>RIGHT(TEXT(Data6[[#This Row],[Date:]],"mmddyyyy"),4)</f>
        <v>2024</v>
      </c>
      <c r="W148" s="8" t="str">
        <f>MID(TEXT(Data6[[#This Row],[Date:]],"mmddyyyy"),3,2)</f>
        <v>06</v>
      </c>
      <c r="X148" s="8" t="str">
        <f>LEFT(TEXT(Data6[[#This Row],[Date:]],"mmddyyyy"),2)</f>
        <v>02</v>
      </c>
      <c r="Y148" s="6">
        <f>DATE(Data6[[#This Row],[Year]],Data6[[#This Row],[Month]],Data6[[#This Row],[Day]])</f>
        <v>45328</v>
      </c>
    </row>
    <row r="149" spans="1:25" x14ac:dyDescent="0.3">
      <c r="A149" s="5">
        <v>45331.508929629628</v>
      </c>
      <c r="B149" s="7" t="s">
        <v>66</v>
      </c>
      <c r="C149" s="6" t="s">
        <v>252</v>
      </c>
      <c r="D149" s="7" t="s">
        <v>256</v>
      </c>
      <c r="E149" s="8">
        <v>5</v>
      </c>
      <c r="F149" s="7">
        <v>6984733</v>
      </c>
      <c r="G149" s="7" t="s">
        <v>117</v>
      </c>
      <c r="H149" s="7" t="s">
        <v>69</v>
      </c>
      <c r="I149" s="7" t="s">
        <v>44</v>
      </c>
      <c r="J149" s="19" t="str">
        <f>IFERROR(INDEX('Employee Info'!$C$3:$E$200,MATCH(Data6[[#This Row],[Name:]],'Employee Info'!$B$3:$B$200,0),MATCH(Data6[[#This Row],[Hours Type:]],'Employee Info'!$C$2:$E$2,0)),"")</f>
        <v/>
      </c>
      <c r="K149" s="19" t="str">
        <f>IFERROR(INDEX('Employee Info'!$C$3:$J$200,MATCH(Data6[[#This Row],[Name:]],'Employee Info'!$B$3:$B$200,0),MATCH(Data6[[#Headers],[Truck]],'Employee Info'!$C$2:$J$2,0)),"")</f>
        <v/>
      </c>
      <c r="L149" s="19" t="str">
        <f>IFERROR(INDEX('Employee Info'!$C$3:$J$200,MATCH(Data6[[#This Row],[Name:]],'Employee Info'!$B$3:$B$200,0),MATCH(Data6[[#Headers],[Phone]],'Employee Info'!$C$2:$J$2,0)),"")</f>
        <v/>
      </c>
      <c r="M149" s="19" t="str">
        <f>IFERROR(INDEX('Employee Info'!$C$3:$J$200,MATCH(Data6[[#This Row],[Name:]],'Employee Info'!$B$3:$B$200,0),MATCH(Data6[[#Headers],[Tech]],'Employee Info'!$C$2:$J$2,0)),"")</f>
        <v/>
      </c>
      <c r="N149" s="19" t="str">
        <f>IFERROR(INDEX('Employee Info'!$C$3:$J$200,MATCH(Data6[[#This Row],[Name:]],'Employee Info'!$B$3:$B$200,0),MATCH(Data6[[#Headers],[Other]],'Employee Info'!$C$2:$J$2,0)),"")</f>
        <v/>
      </c>
      <c r="O149" s="19">
        <f>IFERROR((Data6[[#This Row],[Hours:]]*SUM(Data6[[#This Row],[Rate]:[Other]])),"")</f>
        <v>0</v>
      </c>
      <c r="P149" s="7" t="str">
        <f>IF(Data6[[#This Row],[WO'#:]]="","Riley #","WO#")</f>
        <v>WO#</v>
      </c>
      <c r="Q149" s="7">
        <f>IFERROR(WEEKNUM(Data6[[#This Row],[Date:]]),"")</f>
        <v>6</v>
      </c>
      <c r="R149" s="6">
        <f t="shared" si="6"/>
        <v>45326</v>
      </c>
      <c r="S149" s="6">
        <f>Data6[[#This Row],[Week Start]]+7</f>
        <v>45333</v>
      </c>
      <c r="T149" s="7" t="str">
        <f t="shared" si="7"/>
        <v>2/4/2024 - 2/11/2024</v>
      </c>
      <c r="U149" s="7" t="str">
        <f t="shared" si="8"/>
        <v>Time Card</v>
      </c>
      <c r="V149" s="8" t="str">
        <f>RIGHT(TEXT(Data6[[#This Row],[Date:]],"mmddyyyy"),4)</f>
        <v>2024</v>
      </c>
      <c r="W149" s="8" t="str">
        <f>MID(TEXT(Data6[[#This Row],[Date:]],"mmddyyyy"),3,2)</f>
        <v>06</v>
      </c>
      <c r="X149" s="8" t="str">
        <f>LEFT(TEXT(Data6[[#This Row],[Date:]],"mmddyyyy"),2)</f>
        <v>02</v>
      </c>
      <c r="Y149" s="6">
        <f>DATE(Data6[[#This Row],[Year]],Data6[[#This Row],[Month]],Data6[[#This Row],[Day]])</f>
        <v>45328</v>
      </c>
    </row>
    <row r="150" spans="1:25" x14ac:dyDescent="0.3">
      <c r="A150" s="5">
        <v>45364.453007060183</v>
      </c>
      <c r="B150" s="7" t="s">
        <v>76</v>
      </c>
      <c r="C150" s="6" t="s">
        <v>252</v>
      </c>
      <c r="D150" s="7" t="s">
        <v>156</v>
      </c>
      <c r="E150" s="8">
        <v>5</v>
      </c>
      <c r="F150" s="7">
        <v>7075854</v>
      </c>
      <c r="G150" s="7" t="s">
        <v>68</v>
      </c>
      <c r="H150" s="7" t="s">
        <v>69</v>
      </c>
      <c r="I150" s="7" t="s">
        <v>44</v>
      </c>
      <c r="J150" s="19" t="str">
        <f>IFERROR(INDEX('Employee Info'!$C$3:$E$200,MATCH(Data6[[#This Row],[Name:]],'Employee Info'!$B$3:$B$200,0),MATCH(Data6[[#This Row],[Hours Type:]],'Employee Info'!$C$2:$E$2,0)),"")</f>
        <v/>
      </c>
      <c r="K150" s="19" t="str">
        <f>IFERROR(INDEX('Employee Info'!$C$3:$J$200,MATCH(Data6[[#This Row],[Name:]],'Employee Info'!$B$3:$B$200,0),MATCH(Data6[[#Headers],[Truck]],'Employee Info'!$C$2:$J$2,0)),"")</f>
        <v/>
      </c>
      <c r="L150" s="19" t="str">
        <f>IFERROR(INDEX('Employee Info'!$C$3:$J$200,MATCH(Data6[[#This Row],[Name:]],'Employee Info'!$B$3:$B$200,0),MATCH(Data6[[#Headers],[Phone]],'Employee Info'!$C$2:$J$2,0)),"")</f>
        <v/>
      </c>
      <c r="M150" s="19" t="str">
        <f>IFERROR(INDEX('Employee Info'!$C$3:$J$200,MATCH(Data6[[#This Row],[Name:]],'Employee Info'!$B$3:$B$200,0),MATCH(Data6[[#Headers],[Tech]],'Employee Info'!$C$2:$J$2,0)),"")</f>
        <v/>
      </c>
      <c r="N150" s="19" t="str">
        <f>IFERROR(INDEX('Employee Info'!$C$3:$J$200,MATCH(Data6[[#This Row],[Name:]],'Employee Info'!$B$3:$B$200,0),MATCH(Data6[[#Headers],[Other]],'Employee Info'!$C$2:$J$2,0)),"")</f>
        <v/>
      </c>
      <c r="O150" s="19">
        <f>IFERROR((Data6[[#This Row],[Hours:]]*SUM(Data6[[#This Row],[Rate]:[Other]])),"")</f>
        <v>0</v>
      </c>
      <c r="P150" s="7" t="str">
        <f>IF(Data6[[#This Row],[WO'#:]]="","Riley #","WO#")</f>
        <v>WO#</v>
      </c>
      <c r="Q150" s="7">
        <f>IFERROR(WEEKNUM(Data6[[#This Row],[Date:]]),"")</f>
        <v>6</v>
      </c>
      <c r="R150" s="6">
        <f t="shared" si="6"/>
        <v>45326</v>
      </c>
      <c r="S150" s="6">
        <f>Data6[[#This Row],[Week Start]]+7</f>
        <v>45333</v>
      </c>
      <c r="T150" s="7" t="str">
        <f t="shared" si="7"/>
        <v>2/4/2024 - 2/11/2024</v>
      </c>
      <c r="U150" s="7" t="str">
        <f t="shared" si="8"/>
        <v>Time Card</v>
      </c>
      <c r="V150" s="8" t="str">
        <f>RIGHT(TEXT(Data6[[#This Row],[Date:]],"mmddyyyy"),4)</f>
        <v>2024</v>
      </c>
      <c r="W150" s="8" t="str">
        <f>MID(TEXT(Data6[[#This Row],[Date:]],"mmddyyyy"),3,2)</f>
        <v>06</v>
      </c>
      <c r="X150" s="8" t="str">
        <f>LEFT(TEXT(Data6[[#This Row],[Date:]],"mmddyyyy"),2)</f>
        <v>02</v>
      </c>
      <c r="Y150" s="6">
        <f>DATE(Data6[[#This Row],[Year]],Data6[[#This Row],[Month]],Data6[[#This Row],[Day]])</f>
        <v>45328</v>
      </c>
    </row>
    <row r="151" spans="1:25" x14ac:dyDescent="0.3">
      <c r="A151" s="5">
        <v>45328.580275</v>
      </c>
      <c r="B151" s="7" t="s">
        <v>35</v>
      </c>
      <c r="C151" s="6" t="s">
        <v>252</v>
      </c>
      <c r="D151" s="7" t="s">
        <v>257</v>
      </c>
      <c r="E151" s="8">
        <v>3</v>
      </c>
      <c r="F151" s="7" t="s">
        <v>68</v>
      </c>
      <c r="G151" s="7" t="s">
        <v>68</v>
      </c>
      <c r="H151" s="7" t="s">
        <v>198</v>
      </c>
      <c r="I151" s="7" t="s">
        <v>44</v>
      </c>
      <c r="J151" s="19" t="str">
        <f>IFERROR(INDEX('Employee Info'!$C$3:$E$200,MATCH(Data6[[#This Row],[Name:]],'Employee Info'!$B$3:$B$200,0),MATCH(Data6[[#This Row],[Hours Type:]],'Employee Info'!$C$2:$E$2,0)),"")</f>
        <v/>
      </c>
      <c r="K151" s="19" t="str">
        <f>IFERROR(INDEX('Employee Info'!$C$3:$J$200,MATCH(Data6[[#This Row],[Name:]],'Employee Info'!$B$3:$B$200,0),MATCH(Data6[[#Headers],[Truck]],'Employee Info'!$C$2:$J$2,0)),"")</f>
        <v/>
      </c>
      <c r="L151" s="19" t="str">
        <f>IFERROR(INDEX('Employee Info'!$C$3:$J$200,MATCH(Data6[[#This Row],[Name:]],'Employee Info'!$B$3:$B$200,0),MATCH(Data6[[#Headers],[Phone]],'Employee Info'!$C$2:$J$2,0)),"")</f>
        <v/>
      </c>
      <c r="M151" s="19" t="str">
        <f>IFERROR(INDEX('Employee Info'!$C$3:$J$200,MATCH(Data6[[#This Row],[Name:]],'Employee Info'!$B$3:$B$200,0),MATCH(Data6[[#Headers],[Tech]],'Employee Info'!$C$2:$J$2,0)),"")</f>
        <v/>
      </c>
      <c r="N151" s="19" t="str">
        <f>IFERROR(INDEX('Employee Info'!$C$3:$J$200,MATCH(Data6[[#This Row],[Name:]],'Employee Info'!$B$3:$B$200,0),MATCH(Data6[[#Headers],[Other]],'Employee Info'!$C$2:$J$2,0)),"")</f>
        <v/>
      </c>
      <c r="O151" s="19">
        <f>IFERROR((Data6[[#This Row],[Hours:]]*SUM(Data6[[#This Row],[Rate]:[Other]])),"")</f>
        <v>0</v>
      </c>
      <c r="P151" s="7" t="str">
        <f>IF(Data6[[#This Row],[WO'#:]]="","Riley #","WO#")</f>
        <v>Riley #</v>
      </c>
      <c r="Q151" s="7">
        <f>IFERROR(WEEKNUM(Data6[[#This Row],[Date:]]),"")</f>
        <v>6</v>
      </c>
      <c r="R151" s="6">
        <f t="shared" si="6"/>
        <v>45326</v>
      </c>
      <c r="S151" s="6">
        <f>Data6[[#This Row],[Week Start]]+7</f>
        <v>45333</v>
      </c>
      <c r="T151" s="7" t="str">
        <f t="shared" si="7"/>
        <v>2/4/2024 - 2/11/2024</v>
      </c>
      <c r="U151" s="7" t="str">
        <f t="shared" si="8"/>
        <v>Time Card</v>
      </c>
      <c r="V151" s="8" t="str">
        <f>RIGHT(TEXT(Data6[[#This Row],[Date:]],"mmddyyyy"),4)</f>
        <v>2024</v>
      </c>
      <c r="W151" s="8" t="str">
        <f>MID(TEXT(Data6[[#This Row],[Date:]],"mmddyyyy"),3,2)</f>
        <v>06</v>
      </c>
      <c r="X151" s="8" t="str">
        <f>LEFT(TEXT(Data6[[#This Row],[Date:]],"mmddyyyy"),2)</f>
        <v>02</v>
      </c>
      <c r="Y151" s="6">
        <f>DATE(Data6[[#This Row],[Year]],Data6[[#This Row],[Month]],Data6[[#This Row],[Day]])</f>
        <v>45328</v>
      </c>
    </row>
    <row r="152" spans="1:25" x14ac:dyDescent="0.3">
      <c r="A152" s="5">
        <v>45331.507598611111</v>
      </c>
      <c r="B152" s="7" t="s">
        <v>66</v>
      </c>
      <c r="C152" s="6" t="s">
        <v>252</v>
      </c>
      <c r="D152" s="7" t="s">
        <v>251</v>
      </c>
      <c r="E152" s="8">
        <v>1</v>
      </c>
      <c r="F152" s="7" t="s">
        <v>68</v>
      </c>
      <c r="G152" s="7" t="s">
        <v>68</v>
      </c>
      <c r="H152" s="7" t="s">
        <v>198</v>
      </c>
      <c r="I152" s="7" t="s">
        <v>44</v>
      </c>
      <c r="J152" s="19" t="str">
        <f>IFERROR(INDEX('Employee Info'!$C$3:$E$200,MATCH(Data6[[#This Row],[Name:]],'Employee Info'!$B$3:$B$200,0),MATCH(Data6[[#This Row],[Hours Type:]],'Employee Info'!$C$2:$E$2,0)),"")</f>
        <v/>
      </c>
      <c r="K152" s="19" t="str">
        <f>IFERROR(INDEX('Employee Info'!$C$3:$J$200,MATCH(Data6[[#This Row],[Name:]],'Employee Info'!$B$3:$B$200,0),MATCH(Data6[[#Headers],[Truck]],'Employee Info'!$C$2:$J$2,0)),"")</f>
        <v/>
      </c>
      <c r="L152" s="19" t="str">
        <f>IFERROR(INDEX('Employee Info'!$C$3:$J$200,MATCH(Data6[[#This Row],[Name:]],'Employee Info'!$B$3:$B$200,0),MATCH(Data6[[#Headers],[Phone]],'Employee Info'!$C$2:$J$2,0)),"")</f>
        <v/>
      </c>
      <c r="M152" s="19" t="str">
        <f>IFERROR(INDEX('Employee Info'!$C$3:$J$200,MATCH(Data6[[#This Row],[Name:]],'Employee Info'!$B$3:$B$200,0),MATCH(Data6[[#Headers],[Tech]],'Employee Info'!$C$2:$J$2,0)),"")</f>
        <v/>
      </c>
      <c r="N152" s="19" t="str">
        <f>IFERROR(INDEX('Employee Info'!$C$3:$J$200,MATCH(Data6[[#This Row],[Name:]],'Employee Info'!$B$3:$B$200,0),MATCH(Data6[[#Headers],[Other]],'Employee Info'!$C$2:$J$2,0)),"")</f>
        <v/>
      </c>
      <c r="O152" s="19">
        <f>IFERROR((Data6[[#This Row],[Hours:]]*SUM(Data6[[#This Row],[Rate]:[Other]])),"")</f>
        <v>0</v>
      </c>
      <c r="P152" s="7" t="str">
        <f>IF(Data6[[#This Row],[WO'#:]]="","Riley #","WO#")</f>
        <v>Riley #</v>
      </c>
      <c r="Q152" s="7">
        <f>IFERROR(WEEKNUM(Data6[[#This Row],[Date:]]),"")</f>
        <v>6</v>
      </c>
      <c r="R152" s="6">
        <f t="shared" si="6"/>
        <v>45326</v>
      </c>
      <c r="S152" s="6">
        <f>Data6[[#This Row],[Week Start]]+7</f>
        <v>45333</v>
      </c>
      <c r="T152" s="7" t="str">
        <f t="shared" si="7"/>
        <v>2/4/2024 - 2/11/2024</v>
      </c>
      <c r="U152" s="7" t="str">
        <f t="shared" si="8"/>
        <v>Time Card</v>
      </c>
      <c r="V152" s="8" t="str">
        <f>RIGHT(TEXT(Data6[[#This Row],[Date:]],"mmddyyyy"),4)</f>
        <v>2024</v>
      </c>
      <c r="W152" s="8" t="str">
        <f>MID(TEXT(Data6[[#This Row],[Date:]],"mmddyyyy"),3,2)</f>
        <v>06</v>
      </c>
      <c r="X152" s="8" t="str">
        <f>LEFT(TEXT(Data6[[#This Row],[Date:]],"mmddyyyy"),2)</f>
        <v>02</v>
      </c>
      <c r="Y152" s="6">
        <f>DATE(Data6[[#This Row],[Year]],Data6[[#This Row],[Month]],Data6[[#This Row],[Day]])</f>
        <v>45328</v>
      </c>
    </row>
    <row r="153" spans="1:25" x14ac:dyDescent="0.3">
      <c r="A153" s="5">
        <v>45329.580660069441</v>
      </c>
      <c r="B153" s="7" t="s">
        <v>31</v>
      </c>
      <c r="C153" s="6" t="s">
        <v>258</v>
      </c>
      <c r="D153" s="7" t="s">
        <v>100</v>
      </c>
      <c r="E153" s="8">
        <v>4</v>
      </c>
      <c r="F153" s="7">
        <v>6984733</v>
      </c>
      <c r="G153" s="7" t="s">
        <v>68</v>
      </c>
      <c r="H153" s="7" t="s">
        <v>69</v>
      </c>
      <c r="I153" s="7" t="s">
        <v>44</v>
      </c>
      <c r="J153" s="19" t="str">
        <f>IFERROR(INDEX('Employee Info'!$C$3:$E$200,MATCH(Data6[[#This Row],[Name:]],'Employee Info'!$B$3:$B$200,0),MATCH(Data6[[#This Row],[Hours Type:]],'Employee Info'!$C$2:$E$2,0)),"")</f>
        <v/>
      </c>
      <c r="K153" s="19" t="str">
        <f>IFERROR(INDEX('Employee Info'!$C$3:$J$200,MATCH(Data6[[#This Row],[Name:]],'Employee Info'!$B$3:$B$200,0),MATCH(Data6[[#Headers],[Truck]],'Employee Info'!$C$2:$J$2,0)),"")</f>
        <v/>
      </c>
      <c r="L153" s="19" t="str">
        <f>IFERROR(INDEX('Employee Info'!$C$3:$J$200,MATCH(Data6[[#This Row],[Name:]],'Employee Info'!$B$3:$B$200,0),MATCH(Data6[[#Headers],[Phone]],'Employee Info'!$C$2:$J$2,0)),"")</f>
        <v/>
      </c>
      <c r="M153" s="19" t="str">
        <f>IFERROR(INDEX('Employee Info'!$C$3:$J$200,MATCH(Data6[[#This Row],[Name:]],'Employee Info'!$B$3:$B$200,0),MATCH(Data6[[#Headers],[Tech]],'Employee Info'!$C$2:$J$2,0)),"")</f>
        <v/>
      </c>
      <c r="N153" s="19" t="str">
        <f>IFERROR(INDEX('Employee Info'!$C$3:$J$200,MATCH(Data6[[#This Row],[Name:]],'Employee Info'!$B$3:$B$200,0),MATCH(Data6[[#Headers],[Other]],'Employee Info'!$C$2:$J$2,0)),"")</f>
        <v/>
      </c>
      <c r="O153" s="19">
        <f>IFERROR((Data6[[#This Row],[Hours:]]*SUM(Data6[[#This Row],[Rate]:[Other]])),"")</f>
        <v>0</v>
      </c>
      <c r="P153" s="7" t="str">
        <f>IF(Data6[[#This Row],[WO'#:]]="","Riley #","WO#")</f>
        <v>WO#</v>
      </c>
      <c r="Q153" s="7">
        <f>IFERROR(WEEKNUM(Data6[[#This Row],[Date:]]),"")</f>
        <v>6</v>
      </c>
      <c r="R153" s="6">
        <f t="shared" si="6"/>
        <v>45326</v>
      </c>
      <c r="S153" s="6">
        <f>Data6[[#This Row],[Week Start]]+7</f>
        <v>45333</v>
      </c>
      <c r="T153" s="7" t="str">
        <f t="shared" si="7"/>
        <v>2/4/2024 - 2/11/2024</v>
      </c>
      <c r="U153" s="7" t="str">
        <f t="shared" si="8"/>
        <v>Time Card</v>
      </c>
      <c r="V153" s="8" t="str">
        <f>RIGHT(TEXT(Data6[[#This Row],[Date:]],"mmddyyyy"),4)</f>
        <v>2024</v>
      </c>
      <c r="W153" s="8" t="str">
        <f>MID(TEXT(Data6[[#This Row],[Date:]],"mmddyyyy"),3,2)</f>
        <v>07</v>
      </c>
      <c r="X153" s="8" t="str">
        <f>LEFT(TEXT(Data6[[#This Row],[Date:]],"mmddyyyy"),2)</f>
        <v>02</v>
      </c>
      <c r="Y153" s="6">
        <f>DATE(Data6[[#This Row],[Year]],Data6[[#This Row],[Month]],Data6[[#This Row],[Day]])</f>
        <v>45329</v>
      </c>
    </row>
    <row r="154" spans="1:25" x14ac:dyDescent="0.3">
      <c r="A154" s="5">
        <v>45331.509985879631</v>
      </c>
      <c r="B154" s="7" t="s">
        <v>66</v>
      </c>
      <c r="C154" s="6" t="s">
        <v>258</v>
      </c>
      <c r="D154" s="7" t="s">
        <v>259</v>
      </c>
      <c r="E154" s="8">
        <v>8</v>
      </c>
      <c r="F154" s="7">
        <v>6984733</v>
      </c>
      <c r="G154" s="7" t="s">
        <v>117</v>
      </c>
      <c r="H154" s="7" t="s">
        <v>69</v>
      </c>
      <c r="I154" s="7" t="s">
        <v>44</v>
      </c>
      <c r="J154" s="19" t="str">
        <f>IFERROR(INDEX('Employee Info'!$C$3:$E$200,MATCH(Data6[[#This Row],[Name:]],'Employee Info'!$B$3:$B$200,0),MATCH(Data6[[#This Row],[Hours Type:]],'Employee Info'!$C$2:$E$2,0)),"")</f>
        <v/>
      </c>
      <c r="K154" s="19" t="str">
        <f>IFERROR(INDEX('Employee Info'!$C$3:$J$200,MATCH(Data6[[#This Row],[Name:]],'Employee Info'!$B$3:$B$200,0),MATCH(Data6[[#Headers],[Truck]],'Employee Info'!$C$2:$J$2,0)),"")</f>
        <v/>
      </c>
      <c r="L154" s="19" t="str">
        <f>IFERROR(INDEX('Employee Info'!$C$3:$J$200,MATCH(Data6[[#This Row],[Name:]],'Employee Info'!$B$3:$B$200,0),MATCH(Data6[[#Headers],[Phone]],'Employee Info'!$C$2:$J$2,0)),"")</f>
        <v/>
      </c>
      <c r="M154" s="19" t="str">
        <f>IFERROR(INDEX('Employee Info'!$C$3:$J$200,MATCH(Data6[[#This Row],[Name:]],'Employee Info'!$B$3:$B$200,0),MATCH(Data6[[#Headers],[Tech]],'Employee Info'!$C$2:$J$2,0)),"")</f>
        <v/>
      </c>
      <c r="N154" s="19" t="str">
        <f>IFERROR(INDEX('Employee Info'!$C$3:$J$200,MATCH(Data6[[#This Row],[Name:]],'Employee Info'!$B$3:$B$200,0),MATCH(Data6[[#Headers],[Other]],'Employee Info'!$C$2:$J$2,0)),"")</f>
        <v/>
      </c>
      <c r="O154" s="19">
        <f>IFERROR((Data6[[#This Row],[Hours:]]*SUM(Data6[[#This Row],[Rate]:[Other]])),"")</f>
        <v>0</v>
      </c>
      <c r="P154" s="7" t="str">
        <f>IF(Data6[[#This Row],[WO'#:]]="","Riley #","WO#")</f>
        <v>WO#</v>
      </c>
      <c r="Q154" s="7">
        <f>IFERROR(WEEKNUM(Data6[[#This Row],[Date:]]),"")</f>
        <v>6</v>
      </c>
      <c r="R154" s="6">
        <f t="shared" si="6"/>
        <v>45326</v>
      </c>
      <c r="S154" s="6">
        <f>Data6[[#This Row],[Week Start]]+7</f>
        <v>45333</v>
      </c>
      <c r="T154" s="7" t="str">
        <f t="shared" si="7"/>
        <v>2/4/2024 - 2/11/2024</v>
      </c>
      <c r="U154" s="7" t="str">
        <f t="shared" si="8"/>
        <v>Time Card</v>
      </c>
      <c r="V154" s="8" t="str">
        <f>RIGHT(TEXT(Data6[[#This Row],[Date:]],"mmddyyyy"),4)</f>
        <v>2024</v>
      </c>
      <c r="W154" s="8" t="str">
        <f>MID(TEXT(Data6[[#This Row],[Date:]],"mmddyyyy"),3,2)</f>
        <v>07</v>
      </c>
      <c r="X154" s="8" t="str">
        <f>LEFT(TEXT(Data6[[#This Row],[Date:]],"mmddyyyy"),2)</f>
        <v>02</v>
      </c>
      <c r="Y154" s="6">
        <f>DATE(Data6[[#This Row],[Year]],Data6[[#This Row],[Month]],Data6[[#This Row],[Day]])</f>
        <v>45329</v>
      </c>
    </row>
    <row r="155" spans="1:25" x14ac:dyDescent="0.3">
      <c r="A155" s="5">
        <v>45331.580170833331</v>
      </c>
      <c r="B155" s="7" t="s">
        <v>35</v>
      </c>
      <c r="C155" s="6" t="s">
        <v>258</v>
      </c>
      <c r="D155" s="7" t="s">
        <v>260</v>
      </c>
      <c r="E155" s="8">
        <v>1</v>
      </c>
      <c r="F155" s="7">
        <v>6984733</v>
      </c>
      <c r="G155" s="7" t="s">
        <v>68</v>
      </c>
      <c r="H155" s="7" t="s">
        <v>69</v>
      </c>
      <c r="I155" s="7" t="s">
        <v>44</v>
      </c>
      <c r="J155" s="19" t="str">
        <f>IFERROR(INDEX('Employee Info'!$C$3:$E$200,MATCH(Data6[[#This Row],[Name:]],'Employee Info'!$B$3:$B$200,0),MATCH(Data6[[#This Row],[Hours Type:]],'Employee Info'!$C$2:$E$2,0)),"")</f>
        <v/>
      </c>
      <c r="K155" s="19" t="str">
        <f>IFERROR(INDEX('Employee Info'!$C$3:$J$200,MATCH(Data6[[#This Row],[Name:]],'Employee Info'!$B$3:$B$200,0),MATCH(Data6[[#Headers],[Truck]],'Employee Info'!$C$2:$J$2,0)),"")</f>
        <v/>
      </c>
      <c r="L155" s="19" t="str">
        <f>IFERROR(INDEX('Employee Info'!$C$3:$J$200,MATCH(Data6[[#This Row],[Name:]],'Employee Info'!$B$3:$B$200,0),MATCH(Data6[[#Headers],[Phone]],'Employee Info'!$C$2:$J$2,0)),"")</f>
        <v/>
      </c>
      <c r="M155" s="19" t="str">
        <f>IFERROR(INDEX('Employee Info'!$C$3:$J$200,MATCH(Data6[[#This Row],[Name:]],'Employee Info'!$B$3:$B$200,0),MATCH(Data6[[#Headers],[Tech]],'Employee Info'!$C$2:$J$2,0)),"")</f>
        <v/>
      </c>
      <c r="N155" s="19" t="str">
        <f>IFERROR(INDEX('Employee Info'!$C$3:$J$200,MATCH(Data6[[#This Row],[Name:]],'Employee Info'!$B$3:$B$200,0),MATCH(Data6[[#Headers],[Other]],'Employee Info'!$C$2:$J$2,0)),"")</f>
        <v/>
      </c>
      <c r="O155" s="19">
        <f>IFERROR((Data6[[#This Row],[Hours:]]*SUM(Data6[[#This Row],[Rate]:[Other]])),"")</f>
        <v>0</v>
      </c>
      <c r="P155" s="7" t="str">
        <f>IF(Data6[[#This Row],[WO'#:]]="","Riley #","WO#")</f>
        <v>WO#</v>
      </c>
      <c r="Q155" s="7">
        <f>IFERROR(WEEKNUM(Data6[[#This Row],[Date:]]),"")</f>
        <v>6</v>
      </c>
      <c r="R155" s="6">
        <f t="shared" si="6"/>
        <v>45326</v>
      </c>
      <c r="S155" s="6">
        <f>Data6[[#This Row],[Week Start]]+7</f>
        <v>45333</v>
      </c>
      <c r="T155" s="7" t="str">
        <f t="shared" si="7"/>
        <v>2/4/2024 - 2/11/2024</v>
      </c>
      <c r="U155" s="7" t="str">
        <f t="shared" si="8"/>
        <v>Time Card</v>
      </c>
      <c r="V155" s="8" t="str">
        <f>RIGHT(TEXT(Data6[[#This Row],[Date:]],"mmddyyyy"),4)</f>
        <v>2024</v>
      </c>
      <c r="W155" s="8" t="str">
        <f>MID(TEXT(Data6[[#This Row],[Date:]],"mmddyyyy"),3,2)</f>
        <v>07</v>
      </c>
      <c r="X155" s="8" t="str">
        <f>LEFT(TEXT(Data6[[#This Row],[Date:]],"mmddyyyy"),2)</f>
        <v>02</v>
      </c>
      <c r="Y155" s="6">
        <f>DATE(Data6[[#This Row],[Year]],Data6[[#This Row],[Month]],Data6[[#This Row],[Day]])</f>
        <v>45329</v>
      </c>
    </row>
    <row r="156" spans="1:25" x14ac:dyDescent="0.3">
      <c r="A156" s="5">
        <v>45331.579579976853</v>
      </c>
      <c r="B156" s="7" t="s">
        <v>35</v>
      </c>
      <c r="C156" s="6" t="s">
        <v>258</v>
      </c>
      <c r="D156" s="7" t="s">
        <v>261</v>
      </c>
      <c r="E156" s="8">
        <v>7</v>
      </c>
      <c r="F156" s="7">
        <v>7049691</v>
      </c>
      <c r="G156" s="7" t="s">
        <v>68</v>
      </c>
      <c r="H156" s="7" t="s">
        <v>69</v>
      </c>
      <c r="I156" s="7" t="s">
        <v>44</v>
      </c>
      <c r="J156" s="19" t="str">
        <f>IFERROR(INDEX('Employee Info'!$C$3:$E$200,MATCH(Data6[[#This Row],[Name:]],'Employee Info'!$B$3:$B$200,0),MATCH(Data6[[#This Row],[Hours Type:]],'Employee Info'!$C$2:$E$2,0)),"")</f>
        <v/>
      </c>
      <c r="K156" s="19" t="str">
        <f>IFERROR(INDEX('Employee Info'!$C$3:$J$200,MATCH(Data6[[#This Row],[Name:]],'Employee Info'!$B$3:$B$200,0),MATCH(Data6[[#Headers],[Truck]],'Employee Info'!$C$2:$J$2,0)),"")</f>
        <v/>
      </c>
      <c r="L156" s="19" t="str">
        <f>IFERROR(INDEX('Employee Info'!$C$3:$J$200,MATCH(Data6[[#This Row],[Name:]],'Employee Info'!$B$3:$B$200,0),MATCH(Data6[[#Headers],[Phone]],'Employee Info'!$C$2:$J$2,0)),"")</f>
        <v/>
      </c>
      <c r="M156" s="19" t="str">
        <f>IFERROR(INDEX('Employee Info'!$C$3:$J$200,MATCH(Data6[[#This Row],[Name:]],'Employee Info'!$B$3:$B$200,0),MATCH(Data6[[#Headers],[Tech]],'Employee Info'!$C$2:$J$2,0)),"")</f>
        <v/>
      </c>
      <c r="N156" s="19" t="str">
        <f>IFERROR(INDEX('Employee Info'!$C$3:$J$200,MATCH(Data6[[#This Row],[Name:]],'Employee Info'!$B$3:$B$200,0),MATCH(Data6[[#Headers],[Other]],'Employee Info'!$C$2:$J$2,0)),"")</f>
        <v/>
      </c>
      <c r="O156" s="19">
        <f>IFERROR((Data6[[#This Row],[Hours:]]*SUM(Data6[[#This Row],[Rate]:[Other]])),"")</f>
        <v>0</v>
      </c>
      <c r="P156" s="7" t="str">
        <f>IF(Data6[[#This Row],[WO'#:]]="","Riley #","WO#")</f>
        <v>WO#</v>
      </c>
      <c r="Q156" s="7">
        <f>IFERROR(WEEKNUM(Data6[[#This Row],[Date:]]),"")</f>
        <v>6</v>
      </c>
      <c r="R156" s="6">
        <f t="shared" si="6"/>
        <v>45326</v>
      </c>
      <c r="S156" s="6">
        <f>Data6[[#This Row],[Week Start]]+7</f>
        <v>45333</v>
      </c>
      <c r="T156" s="7" t="str">
        <f t="shared" si="7"/>
        <v>2/4/2024 - 2/11/2024</v>
      </c>
      <c r="U156" s="7" t="str">
        <f t="shared" si="8"/>
        <v>Time Card</v>
      </c>
      <c r="V156" s="8" t="str">
        <f>RIGHT(TEXT(Data6[[#This Row],[Date:]],"mmddyyyy"),4)</f>
        <v>2024</v>
      </c>
      <c r="W156" s="8" t="str">
        <f>MID(TEXT(Data6[[#This Row],[Date:]],"mmddyyyy"),3,2)</f>
        <v>07</v>
      </c>
      <c r="X156" s="8" t="str">
        <f>LEFT(TEXT(Data6[[#This Row],[Date:]],"mmddyyyy"),2)</f>
        <v>02</v>
      </c>
      <c r="Y156" s="6">
        <f>DATE(Data6[[#This Row],[Year]],Data6[[#This Row],[Month]],Data6[[#This Row],[Day]])</f>
        <v>45329</v>
      </c>
    </row>
    <row r="157" spans="1:25" x14ac:dyDescent="0.3">
      <c r="A157" s="5">
        <v>45364.453312731479</v>
      </c>
      <c r="B157" s="7" t="s">
        <v>76</v>
      </c>
      <c r="C157" s="6" t="s">
        <v>258</v>
      </c>
      <c r="D157" s="7" t="s">
        <v>156</v>
      </c>
      <c r="E157" s="8">
        <v>3</v>
      </c>
      <c r="F157" s="7">
        <v>7075854</v>
      </c>
      <c r="G157" s="7" t="s">
        <v>68</v>
      </c>
      <c r="H157" s="7" t="s">
        <v>69</v>
      </c>
      <c r="I157" s="7" t="s">
        <v>44</v>
      </c>
      <c r="J157" s="19" t="str">
        <f>IFERROR(INDEX('Employee Info'!$C$3:$E$200,MATCH(Data6[[#This Row],[Name:]],'Employee Info'!$B$3:$B$200,0),MATCH(Data6[[#This Row],[Hours Type:]],'Employee Info'!$C$2:$E$2,0)),"")</f>
        <v/>
      </c>
      <c r="K157" s="19" t="str">
        <f>IFERROR(INDEX('Employee Info'!$C$3:$J$200,MATCH(Data6[[#This Row],[Name:]],'Employee Info'!$B$3:$B$200,0),MATCH(Data6[[#Headers],[Truck]],'Employee Info'!$C$2:$J$2,0)),"")</f>
        <v/>
      </c>
      <c r="L157" s="19" t="str">
        <f>IFERROR(INDEX('Employee Info'!$C$3:$J$200,MATCH(Data6[[#This Row],[Name:]],'Employee Info'!$B$3:$B$200,0),MATCH(Data6[[#Headers],[Phone]],'Employee Info'!$C$2:$J$2,0)),"")</f>
        <v/>
      </c>
      <c r="M157" s="19" t="str">
        <f>IFERROR(INDEX('Employee Info'!$C$3:$J$200,MATCH(Data6[[#This Row],[Name:]],'Employee Info'!$B$3:$B$200,0),MATCH(Data6[[#Headers],[Tech]],'Employee Info'!$C$2:$J$2,0)),"")</f>
        <v/>
      </c>
      <c r="N157" s="19" t="str">
        <f>IFERROR(INDEX('Employee Info'!$C$3:$J$200,MATCH(Data6[[#This Row],[Name:]],'Employee Info'!$B$3:$B$200,0),MATCH(Data6[[#Headers],[Other]],'Employee Info'!$C$2:$J$2,0)),"")</f>
        <v/>
      </c>
      <c r="O157" s="19">
        <f>IFERROR((Data6[[#This Row],[Hours:]]*SUM(Data6[[#This Row],[Rate]:[Other]])),"")</f>
        <v>0</v>
      </c>
      <c r="P157" s="7" t="str">
        <f>IF(Data6[[#This Row],[WO'#:]]="","Riley #","WO#")</f>
        <v>WO#</v>
      </c>
      <c r="Q157" s="7">
        <f>IFERROR(WEEKNUM(Data6[[#This Row],[Date:]]),"")</f>
        <v>6</v>
      </c>
      <c r="R157" s="6">
        <f t="shared" si="6"/>
        <v>45326</v>
      </c>
      <c r="S157" s="6">
        <f>Data6[[#This Row],[Week Start]]+7</f>
        <v>45333</v>
      </c>
      <c r="T157" s="7" t="str">
        <f t="shared" si="7"/>
        <v>2/4/2024 - 2/11/2024</v>
      </c>
      <c r="U157" s="7" t="str">
        <f t="shared" si="8"/>
        <v>Time Card</v>
      </c>
      <c r="V157" s="8" t="str">
        <f>RIGHT(TEXT(Data6[[#This Row],[Date:]],"mmddyyyy"),4)</f>
        <v>2024</v>
      </c>
      <c r="W157" s="8" t="str">
        <f>MID(TEXT(Data6[[#This Row],[Date:]],"mmddyyyy"),3,2)</f>
        <v>07</v>
      </c>
      <c r="X157" s="8" t="str">
        <f>LEFT(TEXT(Data6[[#This Row],[Date:]],"mmddyyyy"),2)</f>
        <v>02</v>
      </c>
      <c r="Y157" s="6">
        <f>DATE(Data6[[#This Row],[Year]],Data6[[#This Row],[Month]],Data6[[#This Row],[Day]])</f>
        <v>45329</v>
      </c>
    </row>
    <row r="158" spans="1:25" x14ac:dyDescent="0.3">
      <c r="A158" s="5">
        <v>45329.58171273148</v>
      </c>
      <c r="B158" s="7" t="s">
        <v>31</v>
      </c>
      <c r="C158" s="6" t="s">
        <v>258</v>
      </c>
      <c r="D158" s="7" t="s">
        <v>263</v>
      </c>
      <c r="E158" s="8">
        <v>1</v>
      </c>
      <c r="F158" s="7" t="s">
        <v>68</v>
      </c>
      <c r="G158" s="7" t="s">
        <v>68</v>
      </c>
      <c r="H158" s="7" t="s">
        <v>92</v>
      </c>
      <c r="I158" s="7" t="s">
        <v>44</v>
      </c>
      <c r="J158" s="19" t="str">
        <f>IFERROR(INDEX('Employee Info'!$C$3:$E$200,MATCH(Data6[[#This Row],[Name:]],'Employee Info'!$B$3:$B$200,0),MATCH(Data6[[#This Row],[Hours Type:]],'Employee Info'!$C$2:$E$2,0)),"")</f>
        <v/>
      </c>
      <c r="K158" s="19" t="str">
        <f>IFERROR(INDEX('Employee Info'!$C$3:$J$200,MATCH(Data6[[#This Row],[Name:]],'Employee Info'!$B$3:$B$200,0),MATCH(Data6[[#Headers],[Truck]],'Employee Info'!$C$2:$J$2,0)),"")</f>
        <v/>
      </c>
      <c r="L158" s="19" t="str">
        <f>IFERROR(INDEX('Employee Info'!$C$3:$J$200,MATCH(Data6[[#This Row],[Name:]],'Employee Info'!$B$3:$B$200,0),MATCH(Data6[[#Headers],[Phone]],'Employee Info'!$C$2:$J$2,0)),"")</f>
        <v/>
      </c>
      <c r="M158" s="19" t="str">
        <f>IFERROR(INDEX('Employee Info'!$C$3:$J$200,MATCH(Data6[[#This Row],[Name:]],'Employee Info'!$B$3:$B$200,0),MATCH(Data6[[#Headers],[Tech]],'Employee Info'!$C$2:$J$2,0)),"")</f>
        <v/>
      </c>
      <c r="N158" s="19" t="str">
        <f>IFERROR(INDEX('Employee Info'!$C$3:$J$200,MATCH(Data6[[#This Row],[Name:]],'Employee Info'!$B$3:$B$200,0),MATCH(Data6[[#Headers],[Other]],'Employee Info'!$C$2:$J$2,0)),"")</f>
        <v/>
      </c>
      <c r="O158" s="19">
        <f>IFERROR((Data6[[#This Row],[Hours:]]*SUM(Data6[[#This Row],[Rate]:[Other]])),"")</f>
        <v>0</v>
      </c>
      <c r="P158" s="7" t="str">
        <f>IF(Data6[[#This Row],[WO'#:]]="","Riley #","WO#")</f>
        <v>Riley #</v>
      </c>
      <c r="Q158" s="7">
        <f>IFERROR(WEEKNUM(Data6[[#This Row],[Date:]]),"")</f>
        <v>6</v>
      </c>
      <c r="R158" s="6">
        <f t="shared" si="6"/>
        <v>45326</v>
      </c>
      <c r="S158" s="6">
        <f>Data6[[#This Row],[Week Start]]+7</f>
        <v>45333</v>
      </c>
      <c r="T158" s="7" t="str">
        <f t="shared" si="7"/>
        <v>2/4/2024 - 2/11/2024</v>
      </c>
      <c r="U158" s="7" t="str">
        <f t="shared" si="8"/>
        <v>Time Card</v>
      </c>
      <c r="V158" s="8" t="str">
        <f>RIGHT(TEXT(Data6[[#This Row],[Date:]],"mmddyyyy"),4)</f>
        <v>2024</v>
      </c>
      <c r="W158" s="8" t="str">
        <f>MID(TEXT(Data6[[#This Row],[Date:]],"mmddyyyy"),3,2)</f>
        <v>07</v>
      </c>
      <c r="X158" s="8" t="str">
        <f>LEFT(TEXT(Data6[[#This Row],[Date:]],"mmddyyyy"),2)</f>
        <v>02</v>
      </c>
      <c r="Y158" s="6">
        <f>DATE(Data6[[#This Row],[Year]],Data6[[#This Row],[Month]],Data6[[#This Row],[Day]])</f>
        <v>45329</v>
      </c>
    </row>
    <row r="159" spans="1:25" x14ac:dyDescent="0.3">
      <c r="A159" s="5">
        <v>45329.579890740744</v>
      </c>
      <c r="B159" s="7" t="s">
        <v>31</v>
      </c>
      <c r="C159" s="6" t="s">
        <v>258</v>
      </c>
      <c r="D159" s="7" t="s">
        <v>262</v>
      </c>
      <c r="E159" s="8">
        <v>3</v>
      </c>
      <c r="F159" s="7" t="s">
        <v>68</v>
      </c>
      <c r="G159" s="7" t="s">
        <v>68</v>
      </c>
      <c r="H159" s="7" t="s">
        <v>198</v>
      </c>
      <c r="I159" s="7" t="s">
        <v>44</v>
      </c>
      <c r="J159" s="19" t="str">
        <f>IFERROR(INDEX('Employee Info'!$C$3:$E$200,MATCH(Data6[[#This Row],[Name:]],'Employee Info'!$B$3:$B$200,0),MATCH(Data6[[#This Row],[Hours Type:]],'Employee Info'!$C$2:$E$2,0)),"")</f>
        <v/>
      </c>
      <c r="K159" s="19" t="str">
        <f>IFERROR(INDEX('Employee Info'!$C$3:$J$200,MATCH(Data6[[#This Row],[Name:]],'Employee Info'!$B$3:$B$200,0),MATCH(Data6[[#Headers],[Truck]],'Employee Info'!$C$2:$J$2,0)),"")</f>
        <v/>
      </c>
      <c r="L159" s="19" t="str">
        <f>IFERROR(INDEX('Employee Info'!$C$3:$J$200,MATCH(Data6[[#This Row],[Name:]],'Employee Info'!$B$3:$B$200,0),MATCH(Data6[[#Headers],[Phone]],'Employee Info'!$C$2:$J$2,0)),"")</f>
        <v/>
      </c>
      <c r="M159" s="19" t="str">
        <f>IFERROR(INDEX('Employee Info'!$C$3:$J$200,MATCH(Data6[[#This Row],[Name:]],'Employee Info'!$B$3:$B$200,0),MATCH(Data6[[#Headers],[Tech]],'Employee Info'!$C$2:$J$2,0)),"")</f>
        <v/>
      </c>
      <c r="N159" s="19" t="str">
        <f>IFERROR(INDEX('Employee Info'!$C$3:$J$200,MATCH(Data6[[#This Row],[Name:]],'Employee Info'!$B$3:$B$200,0),MATCH(Data6[[#Headers],[Other]],'Employee Info'!$C$2:$J$2,0)),"")</f>
        <v/>
      </c>
      <c r="O159" s="19">
        <f>IFERROR((Data6[[#This Row],[Hours:]]*SUM(Data6[[#This Row],[Rate]:[Other]])),"")</f>
        <v>0</v>
      </c>
      <c r="P159" s="7" t="str">
        <f>IF(Data6[[#This Row],[WO'#:]]="","Riley #","WO#")</f>
        <v>Riley #</v>
      </c>
      <c r="Q159" s="7">
        <f>IFERROR(WEEKNUM(Data6[[#This Row],[Date:]]),"")</f>
        <v>6</v>
      </c>
      <c r="R159" s="6">
        <f t="shared" si="6"/>
        <v>45326</v>
      </c>
      <c r="S159" s="6">
        <f>Data6[[#This Row],[Week Start]]+7</f>
        <v>45333</v>
      </c>
      <c r="T159" s="7" t="str">
        <f t="shared" si="7"/>
        <v>2/4/2024 - 2/11/2024</v>
      </c>
      <c r="U159" s="7" t="str">
        <f t="shared" si="8"/>
        <v>Time Card</v>
      </c>
      <c r="V159" s="8" t="str">
        <f>RIGHT(TEXT(Data6[[#This Row],[Date:]],"mmddyyyy"),4)</f>
        <v>2024</v>
      </c>
      <c r="W159" s="8" t="str">
        <f>MID(TEXT(Data6[[#This Row],[Date:]],"mmddyyyy"),3,2)</f>
        <v>07</v>
      </c>
      <c r="X159" s="8" t="str">
        <f>LEFT(TEXT(Data6[[#This Row],[Date:]],"mmddyyyy"),2)</f>
        <v>02</v>
      </c>
      <c r="Y159" s="6">
        <f>DATE(Data6[[#This Row],[Year]],Data6[[#This Row],[Month]],Data6[[#This Row],[Day]])</f>
        <v>45329</v>
      </c>
    </row>
    <row r="160" spans="1:25" x14ac:dyDescent="0.3">
      <c r="A160" s="5">
        <v>45331.510852662039</v>
      </c>
      <c r="B160" s="7" t="s">
        <v>66</v>
      </c>
      <c r="C160" s="6" t="s">
        <v>264</v>
      </c>
      <c r="D160" s="7" t="s">
        <v>265</v>
      </c>
      <c r="E160" s="8">
        <v>2</v>
      </c>
      <c r="F160" s="7">
        <v>6984733</v>
      </c>
      <c r="G160" s="7" t="s">
        <v>117</v>
      </c>
      <c r="H160" s="7" t="s">
        <v>69</v>
      </c>
      <c r="I160" s="7" t="s">
        <v>44</v>
      </c>
      <c r="J160" s="19" t="str">
        <f>IFERROR(INDEX('Employee Info'!$C$3:$E$200,MATCH(Data6[[#This Row],[Name:]],'Employee Info'!$B$3:$B$200,0),MATCH(Data6[[#This Row],[Hours Type:]],'Employee Info'!$C$2:$E$2,0)),"")</f>
        <v/>
      </c>
      <c r="K160" s="19" t="str">
        <f>IFERROR(INDEX('Employee Info'!$C$3:$J$200,MATCH(Data6[[#This Row],[Name:]],'Employee Info'!$B$3:$B$200,0),MATCH(Data6[[#Headers],[Truck]],'Employee Info'!$C$2:$J$2,0)),"")</f>
        <v/>
      </c>
      <c r="L160" s="19" t="str">
        <f>IFERROR(INDEX('Employee Info'!$C$3:$J$200,MATCH(Data6[[#This Row],[Name:]],'Employee Info'!$B$3:$B$200,0),MATCH(Data6[[#Headers],[Phone]],'Employee Info'!$C$2:$J$2,0)),"")</f>
        <v/>
      </c>
      <c r="M160" s="19" t="str">
        <f>IFERROR(INDEX('Employee Info'!$C$3:$J$200,MATCH(Data6[[#This Row],[Name:]],'Employee Info'!$B$3:$B$200,0),MATCH(Data6[[#Headers],[Tech]],'Employee Info'!$C$2:$J$2,0)),"")</f>
        <v/>
      </c>
      <c r="N160" s="19" t="str">
        <f>IFERROR(INDEX('Employee Info'!$C$3:$J$200,MATCH(Data6[[#This Row],[Name:]],'Employee Info'!$B$3:$B$200,0),MATCH(Data6[[#Headers],[Other]],'Employee Info'!$C$2:$J$2,0)),"")</f>
        <v/>
      </c>
      <c r="O160" s="19">
        <f>IFERROR((Data6[[#This Row],[Hours:]]*SUM(Data6[[#This Row],[Rate]:[Other]])),"")</f>
        <v>0</v>
      </c>
      <c r="P160" s="7" t="str">
        <f>IF(Data6[[#This Row],[WO'#:]]="","Riley #","WO#")</f>
        <v>WO#</v>
      </c>
      <c r="Q160" s="7">
        <f>IFERROR(WEEKNUM(Data6[[#This Row],[Date:]]),"")</f>
        <v>6</v>
      </c>
      <c r="R160" s="6">
        <f t="shared" si="6"/>
        <v>45326</v>
      </c>
      <c r="S160" s="6">
        <f>Data6[[#This Row],[Week Start]]+7</f>
        <v>45333</v>
      </c>
      <c r="T160" s="7" t="str">
        <f t="shared" si="7"/>
        <v>2/4/2024 - 2/11/2024</v>
      </c>
      <c r="U160" s="7" t="str">
        <f t="shared" si="8"/>
        <v>Time Card</v>
      </c>
      <c r="V160" s="8" t="str">
        <f>RIGHT(TEXT(Data6[[#This Row],[Date:]],"mmddyyyy"),4)</f>
        <v>2024</v>
      </c>
      <c r="W160" s="8" t="str">
        <f>MID(TEXT(Data6[[#This Row],[Date:]],"mmddyyyy"),3,2)</f>
        <v>08</v>
      </c>
      <c r="X160" s="8" t="str">
        <f>LEFT(TEXT(Data6[[#This Row],[Date:]],"mmddyyyy"),2)</f>
        <v>02</v>
      </c>
      <c r="Y160" s="6">
        <f>DATE(Data6[[#This Row],[Year]],Data6[[#This Row],[Month]],Data6[[#This Row],[Day]])</f>
        <v>45330</v>
      </c>
    </row>
    <row r="161" spans="1:25" x14ac:dyDescent="0.3">
      <c r="A161" s="5">
        <v>45364.453917245373</v>
      </c>
      <c r="B161" s="7" t="s">
        <v>76</v>
      </c>
      <c r="C161" s="6" t="s">
        <v>264</v>
      </c>
      <c r="D161" s="7" t="s">
        <v>156</v>
      </c>
      <c r="E161" s="8">
        <v>1</v>
      </c>
      <c r="F161" s="7">
        <v>6984733</v>
      </c>
      <c r="G161" s="7" t="s">
        <v>68</v>
      </c>
      <c r="H161" s="7" t="s">
        <v>69</v>
      </c>
      <c r="I161" s="7" t="s">
        <v>44</v>
      </c>
      <c r="J161" s="19" t="str">
        <f>IFERROR(INDEX('Employee Info'!$C$3:$E$200,MATCH(Data6[[#This Row],[Name:]],'Employee Info'!$B$3:$B$200,0),MATCH(Data6[[#This Row],[Hours Type:]],'Employee Info'!$C$2:$E$2,0)),"")</f>
        <v/>
      </c>
      <c r="K161" s="19" t="str">
        <f>IFERROR(INDEX('Employee Info'!$C$3:$J$200,MATCH(Data6[[#This Row],[Name:]],'Employee Info'!$B$3:$B$200,0),MATCH(Data6[[#Headers],[Truck]],'Employee Info'!$C$2:$J$2,0)),"")</f>
        <v/>
      </c>
      <c r="L161" s="19" t="str">
        <f>IFERROR(INDEX('Employee Info'!$C$3:$J$200,MATCH(Data6[[#This Row],[Name:]],'Employee Info'!$B$3:$B$200,0),MATCH(Data6[[#Headers],[Phone]],'Employee Info'!$C$2:$J$2,0)),"")</f>
        <v/>
      </c>
      <c r="M161" s="19" t="str">
        <f>IFERROR(INDEX('Employee Info'!$C$3:$J$200,MATCH(Data6[[#This Row],[Name:]],'Employee Info'!$B$3:$B$200,0),MATCH(Data6[[#Headers],[Tech]],'Employee Info'!$C$2:$J$2,0)),"")</f>
        <v/>
      </c>
      <c r="N161" s="19" t="str">
        <f>IFERROR(INDEX('Employee Info'!$C$3:$J$200,MATCH(Data6[[#This Row],[Name:]],'Employee Info'!$B$3:$B$200,0),MATCH(Data6[[#Headers],[Other]],'Employee Info'!$C$2:$J$2,0)),"")</f>
        <v/>
      </c>
      <c r="O161" s="19">
        <f>IFERROR((Data6[[#This Row],[Hours:]]*SUM(Data6[[#This Row],[Rate]:[Other]])),"")</f>
        <v>0</v>
      </c>
      <c r="P161" s="7" t="str">
        <f>IF(Data6[[#This Row],[WO'#:]]="","Riley #","WO#")</f>
        <v>WO#</v>
      </c>
      <c r="Q161" s="7">
        <f>IFERROR(WEEKNUM(Data6[[#This Row],[Date:]]),"")</f>
        <v>6</v>
      </c>
      <c r="R161" s="6">
        <f t="shared" si="6"/>
        <v>45326</v>
      </c>
      <c r="S161" s="6">
        <f>Data6[[#This Row],[Week Start]]+7</f>
        <v>45333</v>
      </c>
      <c r="T161" s="7" t="str">
        <f t="shared" si="7"/>
        <v>2/4/2024 - 2/11/2024</v>
      </c>
      <c r="U161" s="7" t="str">
        <f t="shared" si="8"/>
        <v>Time Card</v>
      </c>
      <c r="V161" s="8" t="str">
        <f>RIGHT(TEXT(Data6[[#This Row],[Date:]],"mmddyyyy"),4)</f>
        <v>2024</v>
      </c>
      <c r="W161" s="8" t="str">
        <f>MID(TEXT(Data6[[#This Row],[Date:]],"mmddyyyy"),3,2)</f>
        <v>08</v>
      </c>
      <c r="X161" s="8" t="str">
        <f>LEFT(TEXT(Data6[[#This Row],[Date:]],"mmddyyyy"),2)</f>
        <v>02</v>
      </c>
      <c r="Y161" s="6">
        <f>DATE(Data6[[#This Row],[Year]],Data6[[#This Row],[Month]],Data6[[#This Row],[Day]])</f>
        <v>45330</v>
      </c>
    </row>
    <row r="162" spans="1:25" x14ac:dyDescent="0.3">
      <c r="A162" s="5">
        <v>45331.539748842595</v>
      </c>
      <c r="B162" s="7" t="s">
        <v>66</v>
      </c>
      <c r="C162" s="6" t="s">
        <v>264</v>
      </c>
      <c r="D162" s="7" t="s">
        <v>266</v>
      </c>
      <c r="E162" s="8">
        <v>6</v>
      </c>
      <c r="F162" s="7">
        <v>7050095</v>
      </c>
      <c r="H162" s="7" t="s">
        <v>69</v>
      </c>
      <c r="I162" s="7" t="s">
        <v>44</v>
      </c>
      <c r="J162" s="19" t="str">
        <f>IFERROR(INDEX('Employee Info'!$C$3:$E$200,MATCH(Data6[[#This Row],[Name:]],'Employee Info'!$B$3:$B$200,0),MATCH(Data6[[#This Row],[Hours Type:]],'Employee Info'!$C$2:$E$2,0)),"")</f>
        <v/>
      </c>
      <c r="K162" s="19" t="str">
        <f>IFERROR(INDEX('Employee Info'!$C$3:$J$200,MATCH(Data6[[#This Row],[Name:]],'Employee Info'!$B$3:$B$200,0),MATCH(Data6[[#Headers],[Truck]],'Employee Info'!$C$2:$J$2,0)),"")</f>
        <v/>
      </c>
      <c r="L162" s="19" t="str">
        <f>IFERROR(INDEX('Employee Info'!$C$3:$J$200,MATCH(Data6[[#This Row],[Name:]],'Employee Info'!$B$3:$B$200,0),MATCH(Data6[[#Headers],[Phone]],'Employee Info'!$C$2:$J$2,0)),"")</f>
        <v/>
      </c>
      <c r="M162" s="19" t="str">
        <f>IFERROR(INDEX('Employee Info'!$C$3:$J$200,MATCH(Data6[[#This Row],[Name:]],'Employee Info'!$B$3:$B$200,0),MATCH(Data6[[#Headers],[Tech]],'Employee Info'!$C$2:$J$2,0)),"")</f>
        <v/>
      </c>
      <c r="N162" s="19" t="str">
        <f>IFERROR(INDEX('Employee Info'!$C$3:$J$200,MATCH(Data6[[#This Row],[Name:]],'Employee Info'!$B$3:$B$200,0),MATCH(Data6[[#Headers],[Other]],'Employee Info'!$C$2:$J$2,0)),"")</f>
        <v/>
      </c>
      <c r="O162" s="19">
        <f>IFERROR((Data6[[#This Row],[Hours:]]*SUM(Data6[[#This Row],[Rate]:[Other]])),"")</f>
        <v>0</v>
      </c>
      <c r="P162" s="7" t="str">
        <f>IF(Data6[[#This Row],[WO'#:]]="","Riley #","WO#")</f>
        <v>WO#</v>
      </c>
      <c r="Q162" s="7">
        <f>IFERROR(WEEKNUM(Data6[[#This Row],[Date:]]),"")</f>
        <v>6</v>
      </c>
      <c r="R162" s="6">
        <f t="shared" si="6"/>
        <v>45326</v>
      </c>
      <c r="S162" s="6">
        <f>Data6[[#This Row],[Week Start]]+7</f>
        <v>45333</v>
      </c>
      <c r="T162" s="7" t="str">
        <f t="shared" si="7"/>
        <v>2/4/2024 - 2/11/2024</v>
      </c>
      <c r="U162" s="7" t="str">
        <f t="shared" si="8"/>
        <v>Time Card</v>
      </c>
      <c r="V162" s="8" t="str">
        <f>RIGHT(TEXT(Data6[[#This Row],[Date:]],"mmddyyyy"),4)</f>
        <v>2024</v>
      </c>
      <c r="W162" s="8" t="str">
        <f>MID(TEXT(Data6[[#This Row],[Date:]],"mmddyyyy"),3,2)</f>
        <v>08</v>
      </c>
      <c r="X162" s="8" t="str">
        <f>LEFT(TEXT(Data6[[#This Row],[Date:]],"mmddyyyy"),2)</f>
        <v>02</v>
      </c>
      <c r="Y162" s="6">
        <f>DATE(Data6[[#This Row],[Year]],Data6[[#This Row],[Month]],Data6[[#This Row],[Day]])</f>
        <v>45330</v>
      </c>
    </row>
    <row r="163" spans="1:25" x14ac:dyDescent="0.3">
      <c r="A163" s="5">
        <v>45330.582815972222</v>
      </c>
      <c r="B163" s="7" t="s">
        <v>31</v>
      </c>
      <c r="C163" s="6" t="s">
        <v>264</v>
      </c>
      <c r="D163" s="7" t="s">
        <v>267</v>
      </c>
      <c r="E163" s="8">
        <v>7</v>
      </c>
      <c r="F163" s="7">
        <v>7050595</v>
      </c>
      <c r="G163" s="7" t="s">
        <v>68</v>
      </c>
      <c r="H163" s="7" t="s">
        <v>69</v>
      </c>
      <c r="I163" s="7" t="s">
        <v>44</v>
      </c>
      <c r="J163" s="19" t="str">
        <f>IFERROR(INDEX('Employee Info'!$C$3:$E$200,MATCH(Data6[[#This Row],[Name:]],'Employee Info'!$B$3:$B$200,0),MATCH(Data6[[#This Row],[Hours Type:]],'Employee Info'!$C$2:$E$2,0)),"")</f>
        <v/>
      </c>
      <c r="K163" s="19" t="str">
        <f>IFERROR(INDEX('Employee Info'!$C$3:$J$200,MATCH(Data6[[#This Row],[Name:]],'Employee Info'!$B$3:$B$200,0),MATCH(Data6[[#Headers],[Truck]],'Employee Info'!$C$2:$J$2,0)),"")</f>
        <v/>
      </c>
      <c r="L163" s="19" t="str">
        <f>IFERROR(INDEX('Employee Info'!$C$3:$J$200,MATCH(Data6[[#This Row],[Name:]],'Employee Info'!$B$3:$B$200,0),MATCH(Data6[[#Headers],[Phone]],'Employee Info'!$C$2:$J$2,0)),"")</f>
        <v/>
      </c>
      <c r="M163" s="19" t="str">
        <f>IFERROR(INDEX('Employee Info'!$C$3:$J$200,MATCH(Data6[[#This Row],[Name:]],'Employee Info'!$B$3:$B$200,0),MATCH(Data6[[#Headers],[Tech]],'Employee Info'!$C$2:$J$2,0)),"")</f>
        <v/>
      </c>
      <c r="N163" s="19" t="str">
        <f>IFERROR(INDEX('Employee Info'!$C$3:$J$200,MATCH(Data6[[#This Row],[Name:]],'Employee Info'!$B$3:$B$200,0),MATCH(Data6[[#Headers],[Other]],'Employee Info'!$C$2:$J$2,0)),"")</f>
        <v/>
      </c>
      <c r="O163" s="19">
        <f>IFERROR((Data6[[#This Row],[Hours:]]*SUM(Data6[[#This Row],[Rate]:[Other]])),"")</f>
        <v>0</v>
      </c>
      <c r="P163" s="7" t="str">
        <f>IF(Data6[[#This Row],[WO'#:]]="","Riley #","WO#")</f>
        <v>WO#</v>
      </c>
      <c r="Q163" s="7">
        <f>IFERROR(WEEKNUM(Data6[[#This Row],[Date:]]),"")</f>
        <v>6</v>
      </c>
      <c r="R163" s="6">
        <f t="shared" si="6"/>
        <v>45326</v>
      </c>
      <c r="S163" s="6">
        <f>Data6[[#This Row],[Week Start]]+7</f>
        <v>45333</v>
      </c>
      <c r="T163" s="7" t="str">
        <f t="shared" si="7"/>
        <v>2/4/2024 - 2/11/2024</v>
      </c>
      <c r="U163" s="7" t="str">
        <f t="shared" si="8"/>
        <v>Time Card</v>
      </c>
      <c r="V163" s="8" t="str">
        <f>RIGHT(TEXT(Data6[[#This Row],[Date:]],"mmddyyyy"),4)</f>
        <v>2024</v>
      </c>
      <c r="W163" s="8" t="str">
        <f>MID(TEXT(Data6[[#This Row],[Date:]],"mmddyyyy"),3,2)</f>
        <v>08</v>
      </c>
      <c r="X163" s="8" t="str">
        <f>LEFT(TEXT(Data6[[#This Row],[Date:]],"mmddyyyy"),2)</f>
        <v>02</v>
      </c>
      <c r="Y163" s="6">
        <f>DATE(Data6[[#This Row],[Year]],Data6[[#This Row],[Month]],Data6[[#This Row],[Day]])</f>
        <v>45330</v>
      </c>
    </row>
    <row r="164" spans="1:25" x14ac:dyDescent="0.3">
      <c r="A164" s="5">
        <v>45331.251809837966</v>
      </c>
      <c r="B164" s="7" t="s">
        <v>35</v>
      </c>
      <c r="C164" s="6" t="s">
        <v>264</v>
      </c>
      <c r="D164" s="7" t="s">
        <v>267</v>
      </c>
      <c r="E164" s="8">
        <v>8</v>
      </c>
      <c r="F164" s="7">
        <v>7050595</v>
      </c>
      <c r="G164" s="7" t="s">
        <v>68</v>
      </c>
      <c r="H164" s="7" t="s">
        <v>69</v>
      </c>
      <c r="I164" s="7" t="s">
        <v>44</v>
      </c>
      <c r="J164" s="19" t="str">
        <f>IFERROR(INDEX('Employee Info'!$C$3:$E$200,MATCH(Data6[[#This Row],[Name:]],'Employee Info'!$B$3:$B$200,0),MATCH(Data6[[#This Row],[Hours Type:]],'Employee Info'!$C$2:$E$2,0)),"")</f>
        <v/>
      </c>
      <c r="K164" s="19" t="str">
        <f>IFERROR(INDEX('Employee Info'!$C$3:$J$200,MATCH(Data6[[#This Row],[Name:]],'Employee Info'!$B$3:$B$200,0),MATCH(Data6[[#Headers],[Truck]],'Employee Info'!$C$2:$J$2,0)),"")</f>
        <v/>
      </c>
      <c r="L164" s="19" t="str">
        <f>IFERROR(INDEX('Employee Info'!$C$3:$J$200,MATCH(Data6[[#This Row],[Name:]],'Employee Info'!$B$3:$B$200,0),MATCH(Data6[[#Headers],[Phone]],'Employee Info'!$C$2:$J$2,0)),"")</f>
        <v/>
      </c>
      <c r="M164" s="19" t="str">
        <f>IFERROR(INDEX('Employee Info'!$C$3:$J$200,MATCH(Data6[[#This Row],[Name:]],'Employee Info'!$B$3:$B$200,0),MATCH(Data6[[#Headers],[Tech]],'Employee Info'!$C$2:$J$2,0)),"")</f>
        <v/>
      </c>
      <c r="N164" s="19" t="str">
        <f>IFERROR(INDEX('Employee Info'!$C$3:$J$200,MATCH(Data6[[#This Row],[Name:]],'Employee Info'!$B$3:$B$200,0),MATCH(Data6[[#Headers],[Other]],'Employee Info'!$C$2:$J$2,0)),"")</f>
        <v/>
      </c>
      <c r="O164" s="19">
        <f>IFERROR((Data6[[#This Row],[Hours:]]*SUM(Data6[[#This Row],[Rate]:[Other]])),"")</f>
        <v>0</v>
      </c>
      <c r="P164" s="7" t="str">
        <f>IF(Data6[[#This Row],[WO'#:]]="","Riley #","WO#")</f>
        <v>WO#</v>
      </c>
      <c r="Q164" s="7">
        <f>IFERROR(WEEKNUM(Data6[[#This Row],[Date:]]),"")</f>
        <v>6</v>
      </c>
      <c r="R164" s="6">
        <f t="shared" si="6"/>
        <v>45326</v>
      </c>
      <c r="S164" s="6">
        <f>Data6[[#This Row],[Week Start]]+7</f>
        <v>45333</v>
      </c>
      <c r="T164" s="7" t="str">
        <f t="shared" si="7"/>
        <v>2/4/2024 - 2/11/2024</v>
      </c>
      <c r="U164" s="7" t="str">
        <f t="shared" si="8"/>
        <v>Time Card</v>
      </c>
      <c r="V164" s="8" t="str">
        <f>RIGHT(TEXT(Data6[[#This Row],[Date:]],"mmddyyyy"),4)</f>
        <v>2024</v>
      </c>
      <c r="W164" s="8" t="str">
        <f>MID(TEXT(Data6[[#This Row],[Date:]],"mmddyyyy"),3,2)</f>
        <v>08</v>
      </c>
      <c r="X164" s="8" t="str">
        <f>LEFT(TEXT(Data6[[#This Row],[Date:]],"mmddyyyy"),2)</f>
        <v>02</v>
      </c>
      <c r="Y164" s="6">
        <f>DATE(Data6[[#This Row],[Year]],Data6[[#This Row],[Month]],Data6[[#This Row],[Day]])</f>
        <v>45330</v>
      </c>
    </row>
    <row r="165" spans="1:25" x14ac:dyDescent="0.3">
      <c r="A165" s="5">
        <v>45330.582043171293</v>
      </c>
      <c r="B165" s="7" t="s">
        <v>31</v>
      </c>
      <c r="C165" s="6" t="s">
        <v>264</v>
      </c>
      <c r="D165" s="7" t="s">
        <v>268</v>
      </c>
      <c r="E165" s="8">
        <v>1</v>
      </c>
      <c r="F165" s="7">
        <v>7052401</v>
      </c>
      <c r="G165" s="7" t="s">
        <v>68</v>
      </c>
      <c r="H165" s="7" t="s">
        <v>69</v>
      </c>
      <c r="I165" s="7" t="s">
        <v>44</v>
      </c>
      <c r="J165" s="19" t="str">
        <f>IFERROR(INDEX('Employee Info'!$C$3:$E$200,MATCH(Data6[[#This Row],[Name:]],'Employee Info'!$B$3:$B$200,0),MATCH(Data6[[#This Row],[Hours Type:]],'Employee Info'!$C$2:$E$2,0)),"")</f>
        <v/>
      </c>
      <c r="K165" s="19" t="str">
        <f>IFERROR(INDEX('Employee Info'!$C$3:$J$200,MATCH(Data6[[#This Row],[Name:]],'Employee Info'!$B$3:$B$200,0),MATCH(Data6[[#Headers],[Truck]],'Employee Info'!$C$2:$J$2,0)),"")</f>
        <v/>
      </c>
      <c r="L165" s="19" t="str">
        <f>IFERROR(INDEX('Employee Info'!$C$3:$J$200,MATCH(Data6[[#This Row],[Name:]],'Employee Info'!$B$3:$B$200,0),MATCH(Data6[[#Headers],[Phone]],'Employee Info'!$C$2:$J$2,0)),"")</f>
        <v/>
      </c>
      <c r="M165" s="19" t="str">
        <f>IFERROR(INDEX('Employee Info'!$C$3:$J$200,MATCH(Data6[[#This Row],[Name:]],'Employee Info'!$B$3:$B$200,0),MATCH(Data6[[#Headers],[Tech]],'Employee Info'!$C$2:$J$2,0)),"")</f>
        <v/>
      </c>
      <c r="N165" s="19" t="str">
        <f>IFERROR(INDEX('Employee Info'!$C$3:$J$200,MATCH(Data6[[#This Row],[Name:]],'Employee Info'!$B$3:$B$200,0),MATCH(Data6[[#Headers],[Other]],'Employee Info'!$C$2:$J$2,0)),"")</f>
        <v/>
      </c>
      <c r="O165" s="19">
        <f>IFERROR((Data6[[#This Row],[Hours:]]*SUM(Data6[[#This Row],[Rate]:[Other]])),"")</f>
        <v>0</v>
      </c>
      <c r="P165" s="7" t="str">
        <f>IF(Data6[[#This Row],[WO'#:]]="","Riley #","WO#")</f>
        <v>WO#</v>
      </c>
      <c r="Q165" s="7">
        <f>IFERROR(WEEKNUM(Data6[[#This Row],[Date:]]),"")</f>
        <v>6</v>
      </c>
      <c r="R165" s="6">
        <f t="shared" si="6"/>
        <v>45326</v>
      </c>
      <c r="S165" s="6">
        <f>Data6[[#This Row],[Week Start]]+7</f>
        <v>45333</v>
      </c>
      <c r="T165" s="7" t="str">
        <f t="shared" si="7"/>
        <v>2/4/2024 - 2/11/2024</v>
      </c>
      <c r="U165" s="7" t="str">
        <f t="shared" si="8"/>
        <v>Time Card</v>
      </c>
      <c r="V165" s="8" t="str">
        <f>RIGHT(TEXT(Data6[[#This Row],[Date:]],"mmddyyyy"),4)</f>
        <v>2024</v>
      </c>
      <c r="W165" s="8" t="str">
        <f>MID(TEXT(Data6[[#This Row],[Date:]],"mmddyyyy"),3,2)</f>
        <v>08</v>
      </c>
      <c r="X165" s="8" t="str">
        <f>LEFT(TEXT(Data6[[#This Row],[Date:]],"mmddyyyy"),2)</f>
        <v>02</v>
      </c>
      <c r="Y165" s="6">
        <f>DATE(Data6[[#This Row],[Year]],Data6[[#This Row],[Month]],Data6[[#This Row],[Day]])</f>
        <v>45330</v>
      </c>
    </row>
    <row r="166" spans="1:25" x14ac:dyDescent="0.3">
      <c r="A166" s="5">
        <v>45331.543606481478</v>
      </c>
      <c r="B166" s="7" t="s">
        <v>66</v>
      </c>
      <c r="C166" s="6" t="s">
        <v>269</v>
      </c>
      <c r="D166" s="7" t="s">
        <v>270</v>
      </c>
      <c r="E166" s="8">
        <v>7</v>
      </c>
      <c r="F166" s="7">
        <v>6984733</v>
      </c>
      <c r="G166" s="7" t="s">
        <v>117</v>
      </c>
      <c r="H166" s="7" t="s">
        <v>69</v>
      </c>
      <c r="I166" s="7" t="s">
        <v>44</v>
      </c>
      <c r="J166" s="19" t="str">
        <f>IFERROR(INDEX('Employee Info'!$C$3:$E$200,MATCH(Data6[[#This Row],[Name:]],'Employee Info'!$B$3:$B$200,0),MATCH(Data6[[#This Row],[Hours Type:]],'Employee Info'!$C$2:$E$2,0)),"")</f>
        <v/>
      </c>
      <c r="K166" s="19" t="str">
        <f>IFERROR(INDEX('Employee Info'!$C$3:$J$200,MATCH(Data6[[#This Row],[Name:]],'Employee Info'!$B$3:$B$200,0),MATCH(Data6[[#Headers],[Truck]],'Employee Info'!$C$2:$J$2,0)),"")</f>
        <v/>
      </c>
      <c r="L166" s="19" t="str">
        <f>IFERROR(INDEX('Employee Info'!$C$3:$J$200,MATCH(Data6[[#This Row],[Name:]],'Employee Info'!$B$3:$B$200,0),MATCH(Data6[[#Headers],[Phone]],'Employee Info'!$C$2:$J$2,0)),"")</f>
        <v/>
      </c>
      <c r="M166" s="19" t="str">
        <f>IFERROR(INDEX('Employee Info'!$C$3:$J$200,MATCH(Data6[[#This Row],[Name:]],'Employee Info'!$B$3:$B$200,0),MATCH(Data6[[#Headers],[Tech]],'Employee Info'!$C$2:$J$2,0)),"")</f>
        <v/>
      </c>
      <c r="N166" s="19" t="str">
        <f>IFERROR(INDEX('Employee Info'!$C$3:$J$200,MATCH(Data6[[#This Row],[Name:]],'Employee Info'!$B$3:$B$200,0),MATCH(Data6[[#Headers],[Other]],'Employee Info'!$C$2:$J$2,0)),"")</f>
        <v/>
      </c>
      <c r="O166" s="19">
        <f>IFERROR((Data6[[#This Row],[Hours:]]*SUM(Data6[[#This Row],[Rate]:[Other]])),"")</f>
        <v>0</v>
      </c>
      <c r="P166" s="7" t="str">
        <f>IF(Data6[[#This Row],[WO'#:]]="","Riley #","WO#")</f>
        <v>WO#</v>
      </c>
      <c r="Q166" s="7">
        <f>IFERROR(WEEKNUM(Data6[[#This Row],[Date:]]),"")</f>
        <v>6</v>
      </c>
      <c r="R166" s="6">
        <f t="shared" si="6"/>
        <v>45326</v>
      </c>
      <c r="S166" s="6">
        <f>Data6[[#This Row],[Week Start]]+7</f>
        <v>45333</v>
      </c>
      <c r="T166" s="7" t="str">
        <f t="shared" si="7"/>
        <v>2/4/2024 - 2/11/2024</v>
      </c>
      <c r="U166" s="7" t="str">
        <f t="shared" si="8"/>
        <v>Time Card</v>
      </c>
      <c r="V166" s="8" t="str">
        <f>RIGHT(TEXT(Data6[[#This Row],[Date:]],"mmddyyyy"),4)</f>
        <v>2024</v>
      </c>
      <c r="W166" s="8" t="str">
        <f>MID(TEXT(Data6[[#This Row],[Date:]],"mmddyyyy"),3,2)</f>
        <v>09</v>
      </c>
      <c r="X166" s="8" t="str">
        <f>LEFT(TEXT(Data6[[#This Row],[Date:]],"mmddyyyy"),2)</f>
        <v>02</v>
      </c>
      <c r="Y166" s="6">
        <f>DATE(Data6[[#This Row],[Year]],Data6[[#This Row],[Month]],Data6[[#This Row],[Day]])</f>
        <v>45331</v>
      </c>
    </row>
    <row r="167" spans="1:25" x14ac:dyDescent="0.3">
      <c r="A167" s="5">
        <v>45364.453972685187</v>
      </c>
      <c r="B167" s="7" t="s">
        <v>76</v>
      </c>
      <c r="C167" s="6" t="s">
        <v>269</v>
      </c>
      <c r="D167" s="7" t="s">
        <v>156</v>
      </c>
      <c r="E167" s="8">
        <v>1</v>
      </c>
      <c r="F167" s="7">
        <v>6984733</v>
      </c>
      <c r="G167" s="7" t="s">
        <v>68</v>
      </c>
      <c r="H167" s="7" t="s">
        <v>69</v>
      </c>
      <c r="I167" s="7" t="s">
        <v>44</v>
      </c>
      <c r="J167" s="19" t="str">
        <f>IFERROR(INDEX('Employee Info'!$C$3:$E$200,MATCH(Data6[[#This Row],[Name:]],'Employee Info'!$B$3:$B$200,0),MATCH(Data6[[#This Row],[Hours Type:]],'Employee Info'!$C$2:$E$2,0)),"")</f>
        <v/>
      </c>
      <c r="K167" s="19" t="str">
        <f>IFERROR(INDEX('Employee Info'!$C$3:$J$200,MATCH(Data6[[#This Row],[Name:]],'Employee Info'!$B$3:$B$200,0),MATCH(Data6[[#Headers],[Truck]],'Employee Info'!$C$2:$J$2,0)),"")</f>
        <v/>
      </c>
      <c r="L167" s="19" t="str">
        <f>IFERROR(INDEX('Employee Info'!$C$3:$J$200,MATCH(Data6[[#This Row],[Name:]],'Employee Info'!$B$3:$B$200,0),MATCH(Data6[[#Headers],[Phone]],'Employee Info'!$C$2:$J$2,0)),"")</f>
        <v/>
      </c>
      <c r="M167" s="19" t="str">
        <f>IFERROR(INDEX('Employee Info'!$C$3:$J$200,MATCH(Data6[[#This Row],[Name:]],'Employee Info'!$B$3:$B$200,0),MATCH(Data6[[#Headers],[Tech]],'Employee Info'!$C$2:$J$2,0)),"")</f>
        <v/>
      </c>
      <c r="N167" s="19" t="str">
        <f>IFERROR(INDEX('Employee Info'!$C$3:$J$200,MATCH(Data6[[#This Row],[Name:]],'Employee Info'!$B$3:$B$200,0),MATCH(Data6[[#Headers],[Other]],'Employee Info'!$C$2:$J$2,0)),"")</f>
        <v/>
      </c>
      <c r="O167" s="19">
        <f>IFERROR((Data6[[#This Row],[Hours:]]*SUM(Data6[[#This Row],[Rate]:[Other]])),"")</f>
        <v>0</v>
      </c>
      <c r="P167" s="7" t="str">
        <f>IF(Data6[[#This Row],[WO'#:]]="","Riley #","WO#")</f>
        <v>WO#</v>
      </c>
      <c r="Q167" s="7">
        <f>IFERROR(WEEKNUM(Data6[[#This Row],[Date:]]),"")</f>
        <v>6</v>
      </c>
      <c r="R167" s="6">
        <f t="shared" si="6"/>
        <v>45326</v>
      </c>
      <c r="S167" s="6">
        <f>Data6[[#This Row],[Week Start]]+7</f>
        <v>45333</v>
      </c>
      <c r="T167" s="7" t="str">
        <f t="shared" si="7"/>
        <v>2/4/2024 - 2/11/2024</v>
      </c>
      <c r="U167" s="7" t="str">
        <f t="shared" si="8"/>
        <v>Time Card</v>
      </c>
      <c r="V167" s="8" t="str">
        <f>RIGHT(TEXT(Data6[[#This Row],[Date:]],"mmddyyyy"),4)</f>
        <v>2024</v>
      </c>
      <c r="W167" s="8" t="str">
        <f>MID(TEXT(Data6[[#This Row],[Date:]],"mmddyyyy"),3,2)</f>
        <v>09</v>
      </c>
      <c r="X167" s="8" t="str">
        <f>LEFT(TEXT(Data6[[#This Row],[Date:]],"mmddyyyy"),2)</f>
        <v>02</v>
      </c>
      <c r="Y167" s="6">
        <f>DATE(Data6[[#This Row],[Year]],Data6[[#This Row],[Month]],Data6[[#This Row],[Day]])</f>
        <v>45331</v>
      </c>
    </row>
    <row r="168" spans="1:25" x14ac:dyDescent="0.3">
      <c r="A168" s="5">
        <v>45331.540269791665</v>
      </c>
      <c r="B168" s="7" t="s">
        <v>66</v>
      </c>
      <c r="C168" s="6" t="s">
        <v>269</v>
      </c>
      <c r="D168" s="7" t="s">
        <v>266</v>
      </c>
      <c r="E168" s="8">
        <v>1</v>
      </c>
      <c r="F168" s="7">
        <v>7050595</v>
      </c>
      <c r="H168" s="7" t="s">
        <v>69</v>
      </c>
      <c r="I168" s="7" t="s">
        <v>44</v>
      </c>
      <c r="J168" s="19" t="str">
        <f>IFERROR(INDEX('Employee Info'!$C$3:$E$200,MATCH(Data6[[#This Row],[Name:]],'Employee Info'!$B$3:$B$200,0),MATCH(Data6[[#This Row],[Hours Type:]],'Employee Info'!$C$2:$E$2,0)),"")</f>
        <v/>
      </c>
      <c r="K168" s="19" t="str">
        <f>IFERROR(INDEX('Employee Info'!$C$3:$J$200,MATCH(Data6[[#This Row],[Name:]],'Employee Info'!$B$3:$B$200,0),MATCH(Data6[[#Headers],[Truck]],'Employee Info'!$C$2:$J$2,0)),"")</f>
        <v/>
      </c>
      <c r="L168" s="19" t="str">
        <f>IFERROR(INDEX('Employee Info'!$C$3:$J$200,MATCH(Data6[[#This Row],[Name:]],'Employee Info'!$B$3:$B$200,0),MATCH(Data6[[#Headers],[Phone]],'Employee Info'!$C$2:$J$2,0)),"")</f>
        <v/>
      </c>
      <c r="M168" s="19" t="str">
        <f>IFERROR(INDEX('Employee Info'!$C$3:$J$200,MATCH(Data6[[#This Row],[Name:]],'Employee Info'!$B$3:$B$200,0),MATCH(Data6[[#Headers],[Tech]],'Employee Info'!$C$2:$J$2,0)),"")</f>
        <v/>
      </c>
      <c r="N168" s="19" t="str">
        <f>IFERROR(INDEX('Employee Info'!$C$3:$J$200,MATCH(Data6[[#This Row],[Name:]],'Employee Info'!$B$3:$B$200,0),MATCH(Data6[[#Headers],[Other]],'Employee Info'!$C$2:$J$2,0)),"")</f>
        <v/>
      </c>
      <c r="O168" s="19">
        <f>IFERROR((Data6[[#This Row],[Hours:]]*SUM(Data6[[#This Row],[Rate]:[Other]])),"")</f>
        <v>0</v>
      </c>
      <c r="P168" s="7" t="str">
        <f>IF(Data6[[#This Row],[WO'#:]]="","Riley #","WO#")</f>
        <v>WO#</v>
      </c>
      <c r="Q168" s="7">
        <f>IFERROR(WEEKNUM(Data6[[#This Row],[Date:]]),"")</f>
        <v>6</v>
      </c>
      <c r="R168" s="6">
        <f t="shared" si="6"/>
        <v>45326</v>
      </c>
      <c r="S168" s="6">
        <f>Data6[[#This Row],[Week Start]]+7</f>
        <v>45333</v>
      </c>
      <c r="T168" s="7" t="str">
        <f t="shared" si="7"/>
        <v>2/4/2024 - 2/11/2024</v>
      </c>
      <c r="U168" s="7" t="str">
        <f t="shared" si="8"/>
        <v>Time Card</v>
      </c>
      <c r="V168" s="8" t="str">
        <f>RIGHT(TEXT(Data6[[#This Row],[Date:]],"mmddyyyy"),4)</f>
        <v>2024</v>
      </c>
      <c r="W168" s="8" t="str">
        <f>MID(TEXT(Data6[[#This Row],[Date:]],"mmddyyyy"),3,2)</f>
        <v>09</v>
      </c>
      <c r="X168" s="8" t="str">
        <f>LEFT(TEXT(Data6[[#This Row],[Date:]],"mmddyyyy"),2)</f>
        <v>02</v>
      </c>
      <c r="Y168" s="6">
        <f>DATE(Data6[[#This Row],[Year]],Data6[[#This Row],[Month]],Data6[[#This Row],[Day]])</f>
        <v>45331</v>
      </c>
    </row>
    <row r="169" spans="1:25" x14ac:dyDescent="0.3">
      <c r="A169" s="5">
        <v>45331.580671064818</v>
      </c>
      <c r="B169" s="7" t="s">
        <v>35</v>
      </c>
      <c r="C169" s="6" t="s">
        <v>269</v>
      </c>
      <c r="D169" s="7" t="s">
        <v>182</v>
      </c>
      <c r="E169" s="8">
        <v>8</v>
      </c>
      <c r="F169" s="7" t="s">
        <v>68</v>
      </c>
      <c r="G169" s="7" t="s">
        <v>68</v>
      </c>
      <c r="H169" s="7" t="s">
        <v>92</v>
      </c>
      <c r="I169" s="7" t="s">
        <v>44</v>
      </c>
      <c r="J169" s="19" t="str">
        <f>IFERROR(INDEX('Employee Info'!$C$3:$E$200,MATCH(Data6[[#This Row],[Name:]],'Employee Info'!$B$3:$B$200,0),MATCH(Data6[[#This Row],[Hours Type:]],'Employee Info'!$C$2:$E$2,0)),"")</f>
        <v/>
      </c>
      <c r="K169" s="19" t="str">
        <f>IFERROR(INDEX('Employee Info'!$C$3:$J$200,MATCH(Data6[[#This Row],[Name:]],'Employee Info'!$B$3:$B$200,0),MATCH(Data6[[#Headers],[Truck]],'Employee Info'!$C$2:$J$2,0)),"")</f>
        <v/>
      </c>
      <c r="L169" s="19" t="str">
        <f>IFERROR(INDEX('Employee Info'!$C$3:$J$200,MATCH(Data6[[#This Row],[Name:]],'Employee Info'!$B$3:$B$200,0),MATCH(Data6[[#Headers],[Phone]],'Employee Info'!$C$2:$J$2,0)),"")</f>
        <v/>
      </c>
      <c r="M169" s="19" t="str">
        <f>IFERROR(INDEX('Employee Info'!$C$3:$J$200,MATCH(Data6[[#This Row],[Name:]],'Employee Info'!$B$3:$B$200,0),MATCH(Data6[[#Headers],[Tech]],'Employee Info'!$C$2:$J$2,0)),"")</f>
        <v/>
      </c>
      <c r="N169" s="19" t="str">
        <f>IFERROR(INDEX('Employee Info'!$C$3:$J$200,MATCH(Data6[[#This Row],[Name:]],'Employee Info'!$B$3:$B$200,0),MATCH(Data6[[#Headers],[Other]],'Employee Info'!$C$2:$J$2,0)),"")</f>
        <v/>
      </c>
      <c r="O169" s="19">
        <f>IFERROR((Data6[[#This Row],[Hours:]]*SUM(Data6[[#This Row],[Rate]:[Other]])),"")</f>
        <v>0</v>
      </c>
      <c r="P169" s="7" t="str">
        <f>IF(Data6[[#This Row],[WO'#:]]="","Riley #","WO#")</f>
        <v>Riley #</v>
      </c>
      <c r="Q169" s="7">
        <f>IFERROR(WEEKNUM(Data6[[#This Row],[Date:]]),"")</f>
        <v>6</v>
      </c>
      <c r="R169" s="6">
        <f t="shared" si="6"/>
        <v>45326</v>
      </c>
      <c r="S169" s="6">
        <f>Data6[[#This Row],[Week Start]]+7</f>
        <v>45333</v>
      </c>
      <c r="T169" s="7" t="str">
        <f t="shared" si="7"/>
        <v>2/4/2024 - 2/11/2024</v>
      </c>
      <c r="U169" s="7" t="str">
        <f t="shared" si="8"/>
        <v>Time Card</v>
      </c>
      <c r="V169" s="8" t="str">
        <f>RIGHT(TEXT(Data6[[#This Row],[Date:]],"mmddyyyy"),4)</f>
        <v>2024</v>
      </c>
      <c r="W169" s="8" t="str">
        <f>MID(TEXT(Data6[[#This Row],[Date:]],"mmddyyyy"),3,2)</f>
        <v>09</v>
      </c>
      <c r="X169" s="8" t="str">
        <f>LEFT(TEXT(Data6[[#This Row],[Date:]],"mmddyyyy"),2)</f>
        <v>02</v>
      </c>
      <c r="Y169" s="6">
        <f>DATE(Data6[[#This Row],[Year]],Data6[[#This Row],[Month]],Data6[[#This Row],[Day]])</f>
        <v>45331</v>
      </c>
    </row>
    <row r="170" spans="1:25" x14ac:dyDescent="0.3">
      <c r="A170" s="5">
        <v>45331.58096979167</v>
      </c>
      <c r="B170" s="7" t="s">
        <v>31</v>
      </c>
      <c r="C170" s="6" t="s">
        <v>269</v>
      </c>
      <c r="D170" s="7" t="s">
        <v>182</v>
      </c>
      <c r="E170" s="8">
        <v>8</v>
      </c>
      <c r="F170" s="7" t="s">
        <v>68</v>
      </c>
      <c r="G170" s="7" t="s">
        <v>68</v>
      </c>
      <c r="H170" s="7" t="s">
        <v>92</v>
      </c>
      <c r="I170" s="7" t="s">
        <v>44</v>
      </c>
      <c r="J170" s="19" t="str">
        <f>IFERROR(INDEX('Employee Info'!$C$3:$E$200,MATCH(Data6[[#This Row],[Name:]],'Employee Info'!$B$3:$B$200,0),MATCH(Data6[[#This Row],[Hours Type:]],'Employee Info'!$C$2:$E$2,0)),"")</f>
        <v/>
      </c>
      <c r="K170" s="19" t="str">
        <f>IFERROR(INDEX('Employee Info'!$C$3:$J$200,MATCH(Data6[[#This Row],[Name:]],'Employee Info'!$B$3:$B$200,0),MATCH(Data6[[#Headers],[Truck]],'Employee Info'!$C$2:$J$2,0)),"")</f>
        <v/>
      </c>
      <c r="L170" s="19" t="str">
        <f>IFERROR(INDEX('Employee Info'!$C$3:$J$200,MATCH(Data6[[#This Row],[Name:]],'Employee Info'!$B$3:$B$200,0),MATCH(Data6[[#Headers],[Phone]],'Employee Info'!$C$2:$J$2,0)),"")</f>
        <v/>
      </c>
      <c r="M170" s="19" t="str">
        <f>IFERROR(INDEX('Employee Info'!$C$3:$J$200,MATCH(Data6[[#This Row],[Name:]],'Employee Info'!$B$3:$B$200,0),MATCH(Data6[[#Headers],[Tech]],'Employee Info'!$C$2:$J$2,0)),"")</f>
        <v/>
      </c>
      <c r="N170" s="19" t="str">
        <f>IFERROR(INDEX('Employee Info'!$C$3:$J$200,MATCH(Data6[[#This Row],[Name:]],'Employee Info'!$B$3:$B$200,0),MATCH(Data6[[#Headers],[Other]],'Employee Info'!$C$2:$J$2,0)),"")</f>
        <v/>
      </c>
      <c r="O170" s="19">
        <f>IFERROR((Data6[[#This Row],[Hours:]]*SUM(Data6[[#This Row],[Rate]:[Other]])),"")</f>
        <v>0</v>
      </c>
      <c r="P170" s="7" t="str">
        <f>IF(Data6[[#This Row],[WO'#:]]="","Riley #","WO#")</f>
        <v>Riley #</v>
      </c>
      <c r="Q170" s="7">
        <f>IFERROR(WEEKNUM(Data6[[#This Row],[Date:]]),"")</f>
        <v>6</v>
      </c>
      <c r="R170" s="6">
        <f t="shared" si="6"/>
        <v>45326</v>
      </c>
      <c r="S170" s="6">
        <f>Data6[[#This Row],[Week Start]]+7</f>
        <v>45333</v>
      </c>
      <c r="T170" s="7" t="str">
        <f t="shared" si="7"/>
        <v>2/4/2024 - 2/11/2024</v>
      </c>
      <c r="U170" s="7" t="str">
        <f t="shared" si="8"/>
        <v>Time Card</v>
      </c>
      <c r="V170" s="8" t="str">
        <f>RIGHT(TEXT(Data6[[#This Row],[Date:]],"mmddyyyy"),4)</f>
        <v>2024</v>
      </c>
      <c r="W170" s="8" t="str">
        <f>MID(TEXT(Data6[[#This Row],[Date:]],"mmddyyyy"),3,2)</f>
        <v>09</v>
      </c>
      <c r="X170" s="8" t="str">
        <f>LEFT(TEXT(Data6[[#This Row],[Date:]],"mmddyyyy"),2)</f>
        <v>02</v>
      </c>
      <c r="Y170" s="6">
        <f>DATE(Data6[[#This Row],[Year]],Data6[[#This Row],[Month]],Data6[[#This Row],[Day]])</f>
        <v>45331</v>
      </c>
    </row>
    <row r="171" spans="1:25" x14ac:dyDescent="0.3">
      <c r="A171" s="5">
        <v>45338.533212847222</v>
      </c>
      <c r="B171" s="7" t="s">
        <v>66</v>
      </c>
      <c r="C171" s="6" t="s">
        <v>181</v>
      </c>
      <c r="D171" s="7" t="s">
        <v>68</v>
      </c>
      <c r="E171" s="8">
        <v>8</v>
      </c>
      <c r="F171" s="7">
        <v>6984733</v>
      </c>
      <c r="G171" s="7" t="s">
        <v>117</v>
      </c>
      <c r="H171" s="7" t="s">
        <v>69</v>
      </c>
      <c r="I171" s="7" t="s">
        <v>44</v>
      </c>
      <c r="J171" s="19" t="str">
        <f>IFERROR(INDEX('Employee Info'!$C$3:$E$200,MATCH(Data6[[#This Row],[Name:]],'Employee Info'!$B$3:$B$200,0),MATCH(Data6[[#This Row],[Hours Type:]],'Employee Info'!$C$2:$E$2,0)),"")</f>
        <v/>
      </c>
      <c r="K171" s="19" t="str">
        <f>IFERROR(INDEX('Employee Info'!$C$3:$J$200,MATCH(Data6[[#This Row],[Name:]],'Employee Info'!$B$3:$B$200,0),MATCH(Data6[[#Headers],[Truck]],'Employee Info'!$C$2:$J$2,0)),"")</f>
        <v/>
      </c>
      <c r="L171" s="19" t="str">
        <f>IFERROR(INDEX('Employee Info'!$C$3:$J$200,MATCH(Data6[[#This Row],[Name:]],'Employee Info'!$B$3:$B$200,0),MATCH(Data6[[#Headers],[Phone]],'Employee Info'!$C$2:$J$2,0)),"")</f>
        <v/>
      </c>
      <c r="M171" s="19" t="str">
        <f>IFERROR(INDEX('Employee Info'!$C$3:$J$200,MATCH(Data6[[#This Row],[Name:]],'Employee Info'!$B$3:$B$200,0),MATCH(Data6[[#Headers],[Tech]],'Employee Info'!$C$2:$J$2,0)),"")</f>
        <v/>
      </c>
      <c r="N171" s="19" t="str">
        <f>IFERROR(INDEX('Employee Info'!$C$3:$J$200,MATCH(Data6[[#This Row],[Name:]],'Employee Info'!$B$3:$B$200,0),MATCH(Data6[[#Headers],[Other]],'Employee Info'!$C$2:$J$2,0)),"")</f>
        <v/>
      </c>
      <c r="O171" s="19">
        <f>IFERROR((Data6[[#This Row],[Hours:]]*SUM(Data6[[#This Row],[Rate]:[Other]])),"")</f>
        <v>0</v>
      </c>
      <c r="P171" s="7" t="str">
        <f>IF(Data6[[#This Row],[WO'#:]]="","Riley #","WO#")</f>
        <v>WO#</v>
      </c>
      <c r="Q171" s="7">
        <f>IFERROR(WEEKNUM(Data6[[#This Row],[Date:]]),"")</f>
        <v>7</v>
      </c>
      <c r="R171" s="6">
        <f t="shared" si="6"/>
        <v>45333</v>
      </c>
      <c r="S171" s="6">
        <f>Data6[[#This Row],[Week Start]]+7</f>
        <v>45340</v>
      </c>
      <c r="T171" s="7" t="str">
        <f t="shared" si="7"/>
        <v>2/11/2024 - 2/18/2024</v>
      </c>
      <c r="U171" s="7" t="str">
        <f t="shared" si="8"/>
        <v>Time Card</v>
      </c>
      <c r="V171" s="8" t="str">
        <f>RIGHT(TEXT(Data6[[#This Row],[Date:]],"mmddyyyy"),4)</f>
        <v>2024</v>
      </c>
      <c r="W171" s="8" t="str">
        <f>MID(TEXT(Data6[[#This Row],[Date:]],"mmddyyyy"),3,2)</f>
        <v>12</v>
      </c>
      <c r="X171" s="8" t="str">
        <f>LEFT(TEXT(Data6[[#This Row],[Date:]],"mmddyyyy"),2)</f>
        <v>02</v>
      </c>
      <c r="Y171" s="6">
        <f>DATE(Data6[[#This Row],[Year]],Data6[[#This Row],[Month]],Data6[[#This Row],[Day]])</f>
        <v>45334</v>
      </c>
    </row>
    <row r="172" spans="1:25" x14ac:dyDescent="0.3">
      <c r="A172" s="5">
        <v>45364.459986458336</v>
      </c>
      <c r="B172" s="7" t="s">
        <v>76</v>
      </c>
      <c r="C172" s="6" t="s">
        <v>181</v>
      </c>
      <c r="D172" s="7" t="s">
        <v>156</v>
      </c>
      <c r="E172" s="8">
        <v>2</v>
      </c>
      <c r="F172" s="7">
        <v>6984733</v>
      </c>
      <c r="G172" s="7" t="s">
        <v>68</v>
      </c>
      <c r="H172" s="7" t="s">
        <v>69</v>
      </c>
      <c r="I172" s="7" t="s">
        <v>44</v>
      </c>
      <c r="J172" s="19" t="str">
        <f>IFERROR(INDEX('Employee Info'!$C$3:$E$200,MATCH(Data6[[#This Row],[Name:]],'Employee Info'!$B$3:$B$200,0),MATCH(Data6[[#This Row],[Hours Type:]],'Employee Info'!$C$2:$E$2,0)),"")</f>
        <v/>
      </c>
      <c r="K172" s="19" t="str">
        <f>IFERROR(INDEX('Employee Info'!$C$3:$J$200,MATCH(Data6[[#This Row],[Name:]],'Employee Info'!$B$3:$B$200,0),MATCH(Data6[[#Headers],[Truck]],'Employee Info'!$C$2:$J$2,0)),"")</f>
        <v/>
      </c>
      <c r="L172" s="19" t="str">
        <f>IFERROR(INDEX('Employee Info'!$C$3:$J$200,MATCH(Data6[[#This Row],[Name:]],'Employee Info'!$B$3:$B$200,0),MATCH(Data6[[#Headers],[Phone]],'Employee Info'!$C$2:$J$2,0)),"")</f>
        <v/>
      </c>
      <c r="M172" s="19" t="str">
        <f>IFERROR(INDEX('Employee Info'!$C$3:$J$200,MATCH(Data6[[#This Row],[Name:]],'Employee Info'!$B$3:$B$200,0),MATCH(Data6[[#Headers],[Tech]],'Employee Info'!$C$2:$J$2,0)),"")</f>
        <v/>
      </c>
      <c r="N172" s="19" t="str">
        <f>IFERROR(INDEX('Employee Info'!$C$3:$J$200,MATCH(Data6[[#This Row],[Name:]],'Employee Info'!$B$3:$B$200,0),MATCH(Data6[[#Headers],[Other]],'Employee Info'!$C$2:$J$2,0)),"")</f>
        <v/>
      </c>
      <c r="O172" s="19">
        <f>IFERROR((Data6[[#This Row],[Hours:]]*SUM(Data6[[#This Row],[Rate]:[Other]])),"")</f>
        <v>0</v>
      </c>
      <c r="P172" s="7" t="str">
        <f>IF(Data6[[#This Row],[WO'#:]]="","Riley #","WO#")</f>
        <v>WO#</v>
      </c>
      <c r="Q172" s="7">
        <f>IFERROR(WEEKNUM(Data6[[#This Row],[Date:]]),"")</f>
        <v>7</v>
      </c>
      <c r="R172" s="6">
        <f t="shared" si="6"/>
        <v>45333</v>
      </c>
      <c r="S172" s="6">
        <f>Data6[[#This Row],[Week Start]]+7</f>
        <v>45340</v>
      </c>
      <c r="T172" s="7" t="str">
        <f t="shared" si="7"/>
        <v>2/11/2024 - 2/18/2024</v>
      </c>
      <c r="U172" s="7" t="str">
        <f t="shared" si="8"/>
        <v>Time Card</v>
      </c>
      <c r="V172" s="8" t="str">
        <f>RIGHT(TEXT(Data6[[#This Row],[Date:]],"mmddyyyy"),4)</f>
        <v>2024</v>
      </c>
      <c r="W172" s="8" t="str">
        <f>MID(TEXT(Data6[[#This Row],[Date:]],"mmddyyyy"),3,2)</f>
        <v>12</v>
      </c>
      <c r="X172" s="8" t="str">
        <f>LEFT(TEXT(Data6[[#This Row],[Date:]],"mmddyyyy"),2)</f>
        <v>02</v>
      </c>
      <c r="Y172" s="6">
        <f>DATE(Data6[[#This Row],[Year]],Data6[[#This Row],[Month]],Data6[[#This Row],[Day]])</f>
        <v>45334</v>
      </c>
    </row>
    <row r="173" spans="1:25" x14ac:dyDescent="0.3">
      <c r="A173" s="5">
        <v>45334.538433564812</v>
      </c>
      <c r="B173" s="7" t="s">
        <v>35</v>
      </c>
      <c r="C173" s="6" t="s">
        <v>181</v>
      </c>
      <c r="D173" s="7" t="s">
        <v>182</v>
      </c>
      <c r="E173" s="8">
        <v>7</v>
      </c>
      <c r="F173" s="7" t="s">
        <v>68</v>
      </c>
      <c r="G173" s="7" t="s">
        <v>68</v>
      </c>
      <c r="H173" s="7" t="s">
        <v>92</v>
      </c>
      <c r="I173" s="7" t="s">
        <v>44</v>
      </c>
      <c r="J173" s="19" t="str">
        <f>IFERROR(INDEX('Employee Info'!$C$3:$E$200,MATCH(Data6[[#This Row],[Name:]],'Employee Info'!$B$3:$B$200,0),MATCH(Data6[[#This Row],[Hours Type:]],'Employee Info'!$C$2:$E$2,0)),"")</f>
        <v/>
      </c>
      <c r="K173" s="19" t="str">
        <f>IFERROR(INDEX('Employee Info'!$C$3:$J$200,MATCH(Data6[[#This Row],[Name:]],'Employee Info'!$B$3:$B$200,0),MATCH(Data6[[#Headers],[Truck]],'Employee Info'!$C$2:$J$2,0)),"")</f>
        <v/>
      </c>
      <c r="L173" s="19" t="str">
        <f>IFERROR(INDEX('Employee Info'!$C$3:$J$200,MATCH(Data6[[#This Row],[Name:]],'Employee Info'!$B$3:$B$200,0),MATCH(Data6[[#Headers],[Phone]],'Employee Info'!$C$2:$J$2,0)),"")</f>
        <v/>
      </c>
      <c r="M173" s="19" t="str">
        <f>IFERROR(INDEX('Employee Info'!$C$3:$J$200,MATCH(Data6[[#This Row],[Name:]],'Employee Info'!$B$3:$B$200,0),MATCH(Data6[[#Headers],[Tech]],'Employee Info'!$C$2:$J$2,0)),"")</f>
        <v/>
      </c>
      <c r="N173" s="19" t="str">
        <f>IFERROR(INDEX('Employee Info'!$C$3:$J$200,MATCH(Data6[[#This Row],[Name:]],'Employee Info'!$B$3:$B$200,0),MATCH(Data6[[#Headers],[Other]],'Employee Info'!$C$2:$J$2,0)),"")</f>
        <v/>
      </c>
      <c r="O173" s="19">
        <f>IFERROR((Data6[[#This Row],[Hours:]]*SUM(Data6[[#This Row],[Rate]:[Other]])),"")</f>
        <v>0</v>
      </c>
      <c r="P173" s="7" t="str">
        <f>IF(Data6[[#This Row],[WO'#:]]="","Riley #","WO#")</f>
        <v>Riley #</v>
      </c>
      <c r="Q173" s="7">
        <f>IFERROR(WEEKNUM(Data6[[#This Row],[Date:]]),"")</f>
        <v>7</v>
      </c>
      <c r="R173" s="6">
        <f t="shared" si="6"/>
        <v>45333</v>
      </c>
      <c r="S173" s="6">
        <f>Data6[[#This Row],[Week Start]]+7</f>
        <v>45340</v>
      </c>
      <c r="T173" s="7" t="str">
        <f t="shared" si="7"/>
        <v>2/11/2024 - 2/18/2024</v>
      </c>
      <c r="U173" s="7" t="str">
        <f t="shared" si="8"/>
        <v>Time Card</v>
      </c>
      <c r="V173" s="8" t="str">
        <f>RIGHT(TEXT(Data6[[#This Row],[Date:]],"mmddyyyy"),4)</f>
        <v>2024</v>
      </c>
      <c r="W173" s="8" t="str">
        <f>MID(TEXT(Data6[[#This Row],[Date:]],"mmddyyyy"),3,2)</f>
        <v>12</v>
      </c>
      <c r="X173" s="8" t="str">
        <f>LEFT(TEXT(Data6[[#This Row],[Date:]],"mmddyyyy"),2)</f>
        <v>02</v>
      </c>
      <c r="Y173" s="6">
        <f>DATE(Data6[[#This Row],[Year]],Data6[[#This Row],[Month]],Data6[[#This Row],[Day]])</f>
        <v>45334</v>
      </c>
    </row>
    <row r="174" spans="1:25" x14ac:dyDescent="0.3">
      <c r="A174" s="5">
        <v>45334.578930439813</v>
      </c>
      <c r="B174" s="7" t="s">
        <v>31</v>
      </c>
      <c r="C174" s="6" t="s">
        <v>181</v>
      </c>
      <c r="D174" s="7" t="s">
        <v>182</v>
      </c>
      <c r="E174" s="8">
        <v>7</v>
      </c>
      <c r="F174" s="7" t="s">
        <v>68</v>
      </c>
      <c r="G174" s="7" t="s">
        <v>68</v>
      </c>
      <c r="H174" s="7" t="s">
        <v>92</v>
      </c>
      <c r="I174" s="7" t="s">
        <v>44</v>
      </c>
      <c r="J174" s="19" t="str">
        <f>IFERROR(INDEX('Employee Info'!$C$3:$E$200,MATCH(Data6[[#This Row],[Name:]],'Employee Info'!$B$3:$B$200,0),MATCH(Data6[[#This Row],[Hours Type:]],'Employee Info'!$C$2:$E$2,0)),"")</f>
        <v/>
      </c>
      <c r="K174" s="19" t="str">
        <f>IFERROR(INDEX('Employee Info'!$C$3:$J$200,MATCH(Data6[[#This Row],[Name:]],'Employee Info'!$B$3:$B$200,0),MATCH(Data6[[#Headers],[Truck]],'Employee Info'!$C$2:$J$2,0)),"")</f>
        <v/>
      </c>
      <c r="L174" s="19" t="str">
        <f>IFERROR(INDEX('Employee Info'!$C$3:$J$200,MATCH(Data6[[#This Row],[Name:]],'Employee Info'!$B$3:$B$200,0),MATCH(Data6[[#Headers],[Phone]],'Employee Info'!$C$2:$J$2,0)),"")</f>
        <v/>
      </c>
      <c r="M174" s="19" t="str">
        <f>IFERROR(INDEX('Employee Info'!$C$3:$J$200,MATCH(Data6[[#This Row],[Name:]],'Employee Info'!$B$3:$B$200,0),MATCH(Data6[[#Headers],[Tech]],'Employee Info'!$C$2:$J$2,0)),"")</f>
        <v/>
      </c>
      <c r="N174" s="19" t="str">
        <f>IFERROR(INDEX('Employee Info'!$C$3:$J$200,MATCH(Data6[[#This Row],[Name:]],'Employee Info'!$B$3:$B$200,0),MATCH(Data6[[#Headers],[Other]],'Employee Info'!$C$2:$J$2,0)),"")</f>
        <v/>
      </c>
      <c r="O174" s="19">
        <f>IFERROR((Data6[[#This Row],[Hours:]]*SUM(Data6[[#This Row],[Rate]:[Other]])),"")</f>
        <v>0</v>
      </c>
      <c r="P174" s="7" t="str">
        <f>IF(Data6[[#This Row],[WO'#:]]="","Riley #","WO#")</f>
        <v>Riley #</v>
      </c>
      <c r="Q174" s="7">
        <f>IFERROR(WEEKNUM(Data6[[#This Row],[Date:]]),"")</f>
        <v>7</v>
      </c>
      <c r="R174" s="6">
        <f t="shared" si="6"/>
        <v>45333</v>
      </c>
      <c r="S174" s="6">
        <f>Data6[[#This Row],[Week Start]]+7</f>
        <v>45340</v>
      </c>
      <c r="T174" s="7" t="str">
        <f t="shared" si="7"/>
        <v>2/11/2024 - 2/18/2024</v>
      </c>
      <c r="U174" s="7" t="str">
        <f t="shared" si="8"/>
        <v>Time Card</v>
      </c>
      <c r="V174" s="8" t="str">
        <f>RIGHT(TEXT(Data6[[#This Row],[Date:]],"mmddyyyy"),4)</f>
        <v>2024</v>
      </c>
      <c r="W174" s="8" t="str">
        <f>MID(TEXT(Data6[[#This Row],[Date:]],"mmddyyyy"),3,2)</f>
        <v>12</v>
      </c>
      <c r="X174" s="8" t="str">
        <f>LEFT(TEXT(Data6[[#This Row],[Date:]],"mmddyyyy"),2)</f>
        <v>02</v>
      </c>
      <c r="Y174" s="6">
        <f>DATE(Data6[[#This Row],[Year]],Data6[[#This Row],[Month]],Data6[[#This Row],[Day]])</f>
        <v>45334</v>
      </c>
    </row>
    <row r="175" spans="1:25" x14ac:dyDescent="0.3">
      <c r="A175" s="5">
        <v>45334.579156018517</v>
      </c>
      <c r="B175" s="7" t="s">
        <v>31</v>
      </c>
      <c r="C175" s="6" t="s">
        <v>181</v>
      </c>
      <c r="D175" s="7" t="s">
        <v>182</v>
      </c>
      <c r="E175" s="8">
        <v>1</v>
      </c>
      <c r="F175" s="7" t="s">
        <v>68</v>
      </c>
      <c r="G175" s="7" t="s">
        <v>68</v>
      </c>
      <c r="H175" s="7" t="s">
        <v>92</v>
      </c>
      <c r="I175" s="7" t="s">
        <v>44</v>
      </c>
      <c r="J175" s="19" t="str">
        <f>IFERROR(INDEX('Employee Info'!$C$3:$E$200,MATCH(Data6[[#This Row],[Name:]],'Employee Info'!$B$3:$B$200,0),MATCH(Data6[[#This Row],[Hours Type:]],'Employee Info'!$C$2:$E$2,0)),"")</f>
        <v/>
      </c>
      <c r="K175" s="19" t="str">
        <f>IFERROR(INDEX('Employee Info'!$C$3:$J$200,MATCH(Data6[[#This Row],[Name:]],'Employee Info'!$B$3:$B$200,0),MATCH(Data6[[#Headers],[Truck]],'Employee Info'!$C$2:$J$2,0)),"")</f>
        <v/>
      </c>
      <c r="L175" s="19" t="str">
        <f>IFERROR(INDEX('Employee Info'!$C$3:$J$200,MATCH(Data6[[#This Row],[Name:]],'Employee Info'!$B$3:$B$200,0),MATCH(Data6[[#Headers],[Phone]],'Employee Info'!$C$2:$J$2,0)),"")</f>
        <v/>
      </c>
      <c r="M175" s="19" t="str">
        <f>IFERROR(INDEX('Employee Info'!$C$3:$J$200,MATCH(Data6[[#This Row],[Name:]],'Employee Info'!$B$3:$B$200,0),MATCH(Data6[[#Headers],[Tech]],'Employee Info'!$C$2:$J$2,0)),"")</f>
        <v/>
      </c>
      <c r="N175" s="19" t="str">
        <f>IFERROR(INDEX('Employee Info'!$C$3:$J$200,MATCH(Data6[[#This Row],[Name:]],'Employee Info'!$B$3:$B$200,0),MATCH(Data6[[#Headers],[Other]],'Employee Info'!$C$2:$J$2,0)),"")</f>
        <v/>
      </c>
      <c r="O175" s="19">
        <f>IFERROR((Data6[[#This Row],[Hours:]]*SUM(Data6[[#This Row],[Rate]:[Other]])),"")</f>
        <v>0</v>
      </c>
      <c r="P175" s="7" t="str">
        <f>IF(Data6[[#This Row],[WO'#:]]="","Riley #","WO#")</f>
        <v>Riley #</v>
      </c>
      <c r="Q175" s="7">
        <f>IFERROR(WEEKNUM(Data6[[#This Row],[Date:]]),"")</f>
        <v>7</v>
      </c>
      <c r="R175" s="6">
        <f t="shared" si="6"/>
        <v>45333</v>
      </c>
      <c r="S175" s="6">
        <f>Data6[[#This Row],[Week Start]]+7</f>
        <v>45340</v>
      </c>
      <c r="T175" s="7" t="str">
        <f t="shared" si="7"/>
        <v>2/11/2024 - 2/18/2024</v>
      </c>
      <c r="U175" s="7" t="str">
        <f t="shared" si="8"/>
        <v>Time Card</v>
      </c>
      <c r="V175" s="8" t="str">
        <f>RIGHT(TEXT(Data6[[#This Row],[Date:]],"mmddyyyy"),4)</f>
        <v>2024</v>
      </c>
      <c r="W175" s="8" t="str">
        <f>MID(TEXT(Data6[[#This Row],[Date:]],"mmddyyyy"),3,2)</f>
        <v>12</v>
      </c>
      <c r="X175" s="8" t="str">
        <f>LEFT(TEXT(Data6[[#This Row],[Date:]],"mmddyyyy"),2)</f>
        <v>02</v>
      </c>
      <c r="Y175" s="6">
        <f>DATE(Data6[[#This Row],[Year]],Data6[[#This Row],[Month]],Data6[[#This Row],[Day]])</f>
        <v>45334</v>
      </c>
    </row>
    <row r="176" spans="1:25" x14ac:dyDescent="0.3">
      <c r="A176" s="5">
        <v>45338.533329976854</v>
      </c>
      <c r="B176" s="7" t="s">
        <v>66</v>
      </c>
      <c r="C176" s="6" t="s">
        <v>183</v>
      </c>
      <c r="D176" s="7" t="s">
        <v>68</v>
      </c>
      <c r="E176" s="8">
        <v>8</v>
      </c>
      <c r="F176" s="7">
        <v>6984733</v>
      </c>
      <c r="G176" s="7" t="s">
        <v>117</v>
      </c>
      <c r="H176" s="7" t="s">
        <v>69</v>
      </c>
      <c r="I176" s="7" t="s">
        <v>44</v>
      </c>
      <c r="J176" s="19" t="str">
        <f>IFERROR(INDEX('Employee Info'!$C$3:$E$200,MATCH(Data6[[#This Row],[Name:]],'Employee Info'!$B$3:$B$200,0),MATCH(Data6[[#This Row],[Hours Type:]],'Employee Info'!$C$2:$E$2,0)),"")</f>
        <v/>
      </c>
      <c r="K176" s="19" t="str">
        <f>IFERROR(INDEX('Employee Info'!$C$3:$J$200,MATCH(Data6[[#This Row],[Name:]],'Employee Info'!$B$3:$B$200,0),MATCH(Data6[[#Headers],[Truck]],'Employee Info'!$C$2:$J$2,0)),"")</f>
        <v/>
      </c>
      <c r="L176" s="19" t="str">
        <f>IFERROR(INDEX('Employee Info'!$C$3:$J$200,MATCH(Data6[[#This Row],[Name:]],'Employee Info'!$B$3:$B$200,0),MATCH(Data6[[#Headers],[Phone]],'Employee Info'!$C$2:$J$2,0)),"")</f>
        <v/>
      </c>
      <c r="M176" s="19" t="str">
        <f>IFERROR(INDEX('Employee Info'!$C$3:$J$200,MATCH(Data6[[#This Row],[Name:]],'Employee Info'!$B$3:$B$200,0),MATCH(Data6[[#Headers],[Tech]],'Employee Info'!$C$2:$J$2,0)),"")</f>
        <v/>
      </c>
      <c r="N176" s="19" t="str">
        <f>IFERROR(INDEX('Employee Info'!$C$3:$J$200,MATCH(Data6[[#This Row],[Name:]],'Employee Info'!$B$3:$B$200,0),MATCH(Data6[[#Headers],[Other]],'Employee Info'!$C$2:$J$2,0)),"")</f>
        <v/>
      </c>
      <c r="O176" s="19">
        <f>IFERROR((Data6[[#This Row],[Hours:]]*SUM(Data6[[#This Row],[Rate]:[Other]])),"")</f>
        <v>0</v>
      </c>
      <c r="P176" s="7" t="str">
        <f>IF(Data6[[#This Row],[WO'#:]]="","Riley #","WO#")</f>
        <v>WO#</v>
      </c>
      <c r="Q176" s="7">
        <f>IFERROR(WEEKNUM(Data6[[#This Row],[Date:]]),"")</f>
        <v>7</v>
      </c>
      <c r="R176" s="6">
        <f t="shared" si="6"/>
        <v>45333</v>
      </c>
      <c r="S176" s="6">
        <f>Data6[[#This Row],[Week Start]]+7</f>
        <v>45340</v>
      </c>
      <c r="T176" s="7" t="str">
        <f t="shared" si="7"/>
        <v>2/11/2024 - 2/18/2024</v>
      </c>
      <c r="U176" s="7" t="str">
        <f t="shared" si="8"/>
        <v>Time Card</v>
      </c>
      <c r="V176" s="8" t="str">
        <f>RIGHT(TEXT(Data6[[#This Row],[Date:]],"mmddyyyy"),4)</f>
        <v>2024</v>
      </c>
      <c r="W176" s="8" t="str">
        <f>MID(TEXT(Data6[[#This Row],[Date:]],"mmddyyyy"),3,2)</f>
        <v>13</v>
      </c>
      <c r="X176" s="8" t="str">
        <f>LEFT(TEXT(Data6[[#This Row],[Date:]],"mmddyyyy"),2)</f>
        <v>02</v>
      </c>
      <c r="Y176" s="6">
        <f>DATE(Data6[[#This Row],[Year]],Data6[[#This Row],[Month]],Data6[[#This Row],[Day]])</f>
        <v>45335</v>
      </c>
    </row>
    <row r="177" spans="1:25" x14ac:dyDescent="0.3">
      <c r="A177" s="5">
        <v>45364.460202546295</v>
      </c>
      <c r="B177" s="7" t="s">
        <v>76</v>
      </c>
      <c r="C177" s="6" t="s">
        <v>183</v>
      </c>
      <c r="D177" s="7" t="s">
        <v>156</v>
      </c>
      <c r="E177" s="8">
        <v>2</v>
      </c>
      <c r="F177" s="7">
        <v>6984733</v>
      </c>
      <c r="G177" s="7" t="s">
        <v>68</v>
      </c>
      <c r="H177" s="7" t="s">
        <v>69</v>
      </c>
      <c r="I177" s="7" t="s">
        <v>44</v>
      </c>
      <c r="J177" s="19" t="str">
        <f>IFERROR(INDEX('Employee Info'!$C$3:$E$200,MATCH(Data6[[#This Row],[Name:]],'Employee Info'!$B$3:$B$200,0),MATCH(Data6[[#This Row],[Hours Type:]],'Employee Info'!$C$2:$E$2,0)),"")</f>
        <v/>
      </c>
      <c r="K177" s="19" t="str">
        <f>IFERROR(INDEX('Employee Info'!$C$3:$J$200,MATCH(Data6[[#This Row],[Name:]],'Employee Info'!$B$3:$B$200,0),MATCH(Data6[[#Headers],[Truck]],'Employee Info'!$C$2:$J$2,0)),"")</f>
        <v/>
      </c>
      <c r="L177" s="19" t="str">
        <f>IFERROR(INDEX('Employee Info'!$C$3:$J$200,MATCH(Data6[[#This Row],[Name:]],'Employee Info'!$B$3:$B$200,0),MATCH(Data6[[#Headers],[Phone]],'Employee Info'!$C$2:$J$2,0)),"")</f>
        <v/>
      </c>
      <c r="M177" s="19" t="str">
        <f>IFERROR(INDEX('Employee Info'!$C$3:$J$200,MATCH(Data6[[#This Row],[Name:]],'Employee Info'!$B$3:$B$200,0),MATCH(Data6[[#Headers],[Tech]],'Employee Info'!$C$2:$J$2,0)),"")</f>
        <v/>
      </c>
      <c r="N177" s="19" t="str">
        <f>IFERROR(INDEX('Employee Info'!$C$3:$J$200,MATCH(Data6[[#This Row],[Name:]],'Employee Info'!$B$3:$B$200,0),MATCH(Data6[[#Headers],[Other]],'Employee Info'!$C$2:$J$2,0)),"")</f>
        <v/>
      </c>
      <c r="O177" s="19">
        <f>IFERROR((Data6[[#This Row],[Hours:]]*SUM(Data6[[#This Row],[Rate]:[Other]])),"")</f>
        <v>0</v>
      </c>
      <c r="P177" s="7" t="str">
        <f>IF(Data6[[#This Row],[WO'#:]]="","Riley #","WO#")</f>
        <v>WO#</v>
      </c>
      <c r="Q177" s="7">
        <f>IFERROR(WEEKNUM(Data6[[#This Row],[Date:]]),"")</f>
        <v>7</v>
      </c>
      <c r="R177" s="6">
        <f t="shared" si="6"/>
        <v>45333</v>
      </c>
      <c r="S177" s="6">
        <f>Data6[[#This Row],[Week Start]]+7</f>
        <v>45340</v>
      </c>
      <c r="T177" s="7" t="str">
        <f t="shared" si="7"/>
        <v>2/11/2024 - 2/18/2024</v>
      </c>
      <c r="U177" s="7" t="str">
        <f t="shared" si="8"/>
        <v>Time Card</v>
      </c>
      <c r="V177" s="8" t="str">
        <f>RIGHT(TEXT(Data6[[#This Row],[Date:]],"mmddyyyy"),4)</f>
        <v>2024</v>
      </c>
      <c r="W177" s="8" t="str">
        <f>MID(TEXT(Data6[[#This Row],[Date:]],"mmddyyyy"),3,2)</f>
        <v>13</v>
      </c>
      <c r="X177" s="8" t="str">
        <f>LEFT(TEXT(Data6[[#This Row],[Date:]],"mmddyyyy"),2)</f>
        <v>02</v>
      </c>
      <c r="Y177" s="6">
        <f>DATE(Data6[[#This Row],[Year]],Data6[[#This Row],[Month]],Data6[[#This Row],[Day]])</f>
        <v>45335</v>
      </c>
    </row>
    <row r="178" spans="1:25" x14ac:dyDescent="0.3">
      <c r="A178" s="5">
        <v>45335.581782870373</v>
      </c>
      <c r="B178" s="7" t="s">
        <v>31</v>
      </c>
      <c r="C178" s="6" t="s">
        <v>183</v>
      </c>
      <c r="D178" s="7" t="s">
        <v>182</v>
      </c>
      <c r="E178" s="8">
        <v>8</v>
      </c>
      <c r="F178" s="7" t="s">
        <v>68</v>
      </c>
      <c r="G178" s="7" t="s">
        <v>68</v>
      </c>
      <c r="H178" s="7" t="s">
        <v>92</v>
      </c>
      <c r="I178" s="7" t="s">
        <v>44</v>
      </c>
      <c r="J178" s="19" t="str">
        <f>IFERROR(INDEX('Employee Info'!$C$3:$E$200,MATCH(Data6[[#This Row],[Name:]],'Employee Info'!$B$3:$B$200,0),MATCH(Data6[[#This Row],[Hours Type:]],'Employee Info'!$C$2:$E$2,0)),"")</f>
        <v/>
      </c>
      <c r="K178" s="19" t="str">
        <f>IFERROR(INDEX('Employee Info'!$C$3:$J$200,MATCH(Data6[[#This Row],[Name:]],'Employee Info'!$B$3:$B$200,0),MATCH(Data6[[#Headers],[Truck]],'Employee Info'!$C$2:$J$2,0)),"")</f>
        <v/>
      </c>
      <c r="L178" s="19" t="str">
        <f>IFERROR(INDEX('Employee Info'!$C$3:$J$200,MATCH(Data6[[#This Row],[Name:]],'Employee Info'!$B$3:$B$200,0),MATCH(Data6[[#Headers],[Phone]],'Employee Info'!$C$2:$J$2,0)),"")</f>
        <v/>
      </c>
      <c r="M178" s="19" t="str">
        <f>IFERROR(INDEX('Employee Info'!$C$3:$J$200,MATCH(Data6[[#This Row],[Name:]],'Employee Info'!$B$3:$B$200,0),MATCH(Data6[[#Headers],[Tech]],'Employee Info'!$C$2:$J$2,0)),"")</f>
        <v/>
      </c>
      <c r="N178" s="19" t="str">
        <f>IFERROR(INDEX('Employee Info'!$C$3:$J$200,MATCH(Data6[[#This Row],[Name:]],'Employee Info'!$B$3:$B$200,0),MATCH(Data6[[#Headers],[Other]],'Employee Info'!$C$2:$J$2,0)),"")</f>
        <v/>
      </c>
      <c r="O178" s="19">
        <f>IFERROR((Data6[[#This Row],[Hours:]]*SUM(Data6[[#This Row],[Rate]:[Other]])),"")</f>
        <v>0</v>
      </c>
      <c r="P178" s="7" t="str">
        <f>IF(Data6[[#This Row],[WO'#:]]="","Riley #","WO#")</f>
        <v>Riley #</v>
      </c>
      <c r="Q178" s="7">
        <f>IFERROR(WEEKNUM(Data6[[#This Row],[Date:]]),"")</f>
        <v>7</v>
      </c>
      <c r="R178" s="6">
        <f t="shared" si="6"/>
        <v>45333</v>
      </c>
      <c r="S178" s="6">
        <f>Data6[[#This Row],[Week Start]]+7</f>
        <v>45340</v>
      </c>
      <c r="T178" s="7" t="str">
        <f t="shared" si="7"/>
        <v>2/11/2024 - 2/18/2024</v>
      </c>
      <c r="U178" s="7" t="str">
        <f t="shared" si="8"/>
        <v>Time Card</v>
      </c>
      <c r="V178" s="8" t="str">
        <f>RIGHT(TEXT(Data6[[#This Row],[Date:]],"mmddyyyy"),4)</f>
        <v>2024</v>
      </c>
      <c r="W178" s="8" t="str">
        <f>MID(TEXT(Data6[[#This Row],[Date:]],"mmddyyyy"),3,2)</f>
        <v>13</v>
      </c>
      <c r="X178" s="8" t="str">
        <f>LEFT(TEXT(Data6[[#This Row],[Date:]],"mmddyyyy"),2)</f>
        <v>02</v>
      </c>
      <c r="Y178" s="6">
        <f>DATE(Data6[[#This Row],[Year]],Data6[[#This Row],[Month]],Data6[[#This Row],[Day]])</f>
        <v>45335</v>
      </c>
    </row>
    <row r="179" spans="1:25" x14ac:dyDescent="0.3">
      <c r="A179" s="5">
        <v>45335.5823087963</v>
      </c>
      <c r="B179" s="7" t="s">
        <v>35</v>
      </c>
      <c r="C179" s="6" t="s">
        <v>183</v>
      </c>
      <c r="D179" s="7" t="s">
        <v>182</v>
      </c>
      <c r="E179" s="8">
        <v>8</v>
      </c>
      <c r="F179" s="7" t="s">
        <v>68</v>
      </c>
      <c r="G179" s="7" t="s">
        <v>68</v>
      </c>
      <c r="H179" s="7" t="s">
        <v>92</v>
      </c>
      <c r="I179" s="7" t="s">
        <v>44</v>
      </c>
      <c r="J179" s="19" t="str">
        <f>IFERROR(INDEX('Employee Info'!$C$3:$E$200,MATCH(Data6[[#This Row],[Name:]],'Employee Info'!$B$3:$B$200,0),MATCH(Data6[[#This Row],[Hours Type:]],'Employee Info'!$C$2:$E$2,0)),"")</f>
        <v/>
      </c>
      <c r="K179" s="19" t="str">
        <f>IFERROR(INDEX('Employee Info'!$C$3:$J$200,MATCH(Data6[[#This Row],[Name:]],'Employee Info'!$B$3:$B$200,0),MATCH(Data6[[#Headers],[Truck]],'Employee Info'!$C$2:$J$2,0)),"")</f>
        <v/>
      </c>
      <c r="L179" s="19" t="str">
        <f>IFERROR(INDEX('Employee Info'!$C$3:$J$200,MATCH(Data6[[#This Row],[Name:]],'Employee Info'!$B$3:$B$200,0),MATCH(Data6[[#Headers],[Phone]],'Employee Info'!$C$2:$J$2,0)),"")</f>
        <v/>
      </c>
      <c r="M179" s="19" t="str">
        <f>IFERROR(INDEX('Employee Info'!$C$3:$J$200,MATCH(Data6[[#This Row],[Name:]],'Employee Info'!$B$3:$B$200,0),MATCH(Data6[[#Headers],[Tech]],'Employee Info'!$C$2:$J$2,0)),"")</f>
        <v/>
      </c>
      <c r="N179" s="19" t="str">
        <f>IFERROR(INDEX('Employee Info'!$C$3:$J$200,MATCH(Data6[[#This Row],[Name:]],'Employee Info'!$B$3:$B$200,0),MATCH(Data6[[#Headers],[Other]],'Employee Info'!$C$2:$J$2,0)),"")</f>
        <v/>
      </c>
      <c r="O179" s="19">
        <f>IFERROR((Data6[[#This Row],[Hours:]]*SUM(Data6[[#This Row],[Rate]:[Other]])),"")</f>
        <v>0</v>
      </c>
      <c r="P179" s="7" t="str">
        <f>IF(Data6[[#This Row],[WO'#:]]="","Riley #","WO#")</f>
        <v>Riley #</v>
      </c>
      <c r="Q179" s="7">
        <f>IFERROR(WEEKNUM(Data6[[#This Row],[Date:]]),"")</f>
        <v>7</v>
      </c>
      <c r="R179" s="6">
        <f t="shared" si="6"/>
        <v>45333</v>
      </c>
      <c r="S179" s="6">
        <f>Data6[[#This Row],[Week Start]]+7</f>
        <v>45340</v>
      </c>
      <c r="T179" s="7" t="str">
        <f t="shared" si="7"/>
        <v>2/11/2024 - 2/18/2024</v>
      </c>
      <c r="U179" s="7" t="str">
        <f t="shared" si="8"/>
        <v>Time Card</v>
      </c>
      <c r="V179" s="8" t="str">
        <f>RIGHT(TEXT(Data6[[#This Row],[Date:]],"mmddyyyy"),4)</f>
        <v>2024</v>
      </c>
      <c r="W179" s="8" t="str">
        <f>MID(TEXT(Data6[[#This Row],[Date:]],"mmddyyyy"),3,2)</f>
        <v>13</v>
      </c>
      <c r="X179" s="8" t="str">
        <f>LEFT(TEXT(Data6[[#This Row],[Date:]],"mmddyyyy"),2)</f>
        <v>02</v>
      </c>
      <c r="Y179" s="6">
        <f>DATE(Data6[[#This Row],[Year]],Data6[[#This Row],[Month]],Data6[[#This Row],[Day]])</f>
        <v>45335</v>
      </c>
    </row>
    <row r="180" spans="1:25" x14ac:dyDescent="0.3">
      <c r="A180" s="5">
        <v>45338.533409722222</v>
      </c>
      <c r="B180" s="7" t="s">
        <v>66</v>
      </c>
      <c r="C180" s="6" t="s">
        <v>184</v>
      </c>
      <c r="D180" s="7" t="s">
        <v>68</v>
      </c>
      <c r="E180" s="8">
        <v>8</v>
      </c>
      <c r="F180" s="7">
        <v>6984733</v>
      </c>
      <c r="G180" s="7" t="s">
        <v>117</v>
      </c>
      <c r="H180" s="7" t="s">
        <v>69</v>
      </c>
      <c r="I180" s="7" t="s">
        <v>44</v>
      </c>
      <c r="J180" s="19" t="str">
        <f>IFERROR(INDEX('Employee Info'!$C$3:$E$200,MATCH(Data6[[#This Row],[Name:]],'Employee Info'!$B$3:$B$200,0),MATCH(Data6[[#This Row],[Hours Type:]],'Employee Info'!$C$2:$E$2,0)),"")</f>
        <v/>
      </c>
      <c r="K180" s="19" t="str">
        <f>IFERROR(INDEX('Employee Info'!$C$3:$J$200,MATCH(Data6[[#This Row],[Name:]],'Employee Info'!$B$3:$B$200,0),MATCH(Data6[[#Headers],[Truck]],'Employee Info'!$C$2:$J$2,0)),"")</f>
        <v/>
      </c>
      <c r="L180" s="19" t="str">
        <f>IFERROR(INDEX('Employee Info'!$C$3:$J$200,MATCH(Data6[[#This Row],[Name:]],'Employee Info'!$B$3:$B$200,0),MATCH(Data6[[#Headers],[Phone]],'Employee Info'!$C$2:$J$2,0)),"")</f>
        <v/>
      </c>
      <c r="M180" s="19" t="str">
        <f>IFERROR(INDEX('Employee Info'!$C$3:$J$200,MATCH(Data6[[#This Row],[Name:]],'Employee Info'!$B$3:$B$200,0),MATCH(Data6[[#Headers],[Tech]],'Employee Info'!$C$2:$J$2,0)),"")</f>
        <v/>
      </c>
      <c r="N180" s="19" t="str">
        <f>IFERROR(INDEX('Employee Info'!$C$3:$J$200,MATCH(Data6[[#This Row],[Name:]],'Employee Info'!$B$3:$B$200,0),MATCH(Data6[[#Headers],[Other]],'Employee Info'!$C$2:$J$2,0)),"")</f>
        <v/>
      </c>
      <c r="O180" s="19">
        <f>IFERROR((Data6[[#This Row],[Hours:]]*SUM(Data6[[#This Row],[Rate]:[Other]])),"")</f>
        <v>0</v>
      </c>
      <c r="P180" s="7" t="str">
        <f>IF(Data6[[#This Row],[WO'#:]]="","Riley #","WO#")</f>
        <v>WO#</v>
      </c>
      <c r="Q180" s="7">
        <f>IFERROR(WEEKNUM(Data6[[#This Row],[Date:]]),"")</f>
        <v>7</v>
      </c>
      <c r="R180" s="6">
        <f t="shared" si="6"/>
        <v>45333</v>
      </c>
      <c r="S180" s="6">
        <f>Data6[[#This Row],[Week Start]]+7</f>
        <v>45340</v>
      </c>
      <c r="T180" s="7" t="str">
        <f t="shared" si="7"/>
        <v>2/11/2024 - 2/18/2024</v>
      </c>
      <c r="U180" s="7" t="str">
        <f t="shared" si="8"/>
        <v>Time Card</v>
      </c>
      <c r="V180" s="8" t="str">
        <f>RIGHT(TEXT(Data6[[#This Row],[Date:]],"mmddyyyy"),4)</f>
        <v>2024</v>
      </c>
      <c r="W180" s="8" t="str">
        <f>MID(TEXT(Data6[[#This Row],[Date:]],"mmddyyyy"),3,2)</f>
        <v>14</v>
      </c>
      <c r="X180" s="8" t="str">
        <f>LEFT(TEXT(Data6[[#This Row],[Date:]],"mmddyyyy"),2)</f>
        <v>02</v>
      </c>
      <c r="Y180" s="6">
        <f>DATE(Data6[[#This Row],[Year]],Data6[[#This Row],[Month]],Data6[[#This Row],[Day]])</f>
        <v>45336</v>
      </c>
    </row>
    <row r="181" spans="1:25" x14ac:dyDescent="0.3">
      <c r="A181" s="5">
        <v>45364.460310532406</v>
      </c>
      <c r="B181" s="7" t="s">
        <v>76</v>
      </c>
      <c r="C181" s="6" t="s">
        <v>184</v>
      </c>
      <c r="D181" s="7" t="s">
        <v>156</v>
      </c>
      <c r="E181" s="8">
        <v>2</v>
      </c>
      <c r="F181" s="7">
        <v>6984733</v>
      </c>
      <c r="G181" s="7" t="s">
        <v>68</v>
      </c>
      <c r="H181" s="7" t="s">
        <v>69</v>
      </c>
      <c r="I181" s="7" t="s">
        <v>44</v>
      </c>
      <c r="J181" s="19" t="str">
        <f>IFERROR(INDEX('Employee Info'!$C$3:$E$200,MATCH(Data6[[#This Row],[Name:]],'Employee Info'!$B$3:$B$200,0),MATCH(Data6[[#This Row],[Hours Type:]],'Employee Info'!$C$2:$E$2,0)),"")</f>
        <v/>
      </c>
      <c r="K181" s="19" t="str">
        <f>IFERROR(INDEX('Employee Info'!$C$3:$J$200,MATCH(Data6[[#This Row],[Name:]],'Employee Info'!$B$3:$B$200,0),MATCH(Data6[[#Headers],[Truck]],'Employee Info'!$C$2:$J$2,0)),"")</f>
        <v/>
      </c>
      <c r="L181" s="19" t="str">
        <f>IFERROR(INDEX('Employee Info'!$C$3:$J$200,MATCH(Data6[[#This Row],[Name:]],'Employee Info'!$B$3:$B$200,0),MATCH(Data6[[#Headers],[Phone]],'Employee Info'!$C$2:$J$2,0)),"")</f>
        <v/>
      </c>
      <c r="M181" s="19" t="str">
        <f>IFERROR(INDEX('Employee Info'!$C$3:$J$200,MATCH(Data6[[#This Row],[Name:]],'Employee Info'!$B$3:$B$200,0),MATCH(Data6[[#Headers],[Tech]],'Employee Info'!$C$2:$J$2,0)),"")</f>
        <v/>
      </c>
      <c r="N181" s="19" t="str">
        <f>IFERROR(INDEX('Employee Info'!$C$3:$J$200,MATCH(Data6[[#This Row],[Name:]],'Employee Info'!$B$3:$B$200,0),MATCH(Data6[[#Headers],[Other]],'Employee Info'!$C$2:$J$2,0)),"")</f>
        <v/>
      </c>
      <c r="O181" s="19">
        <f>IFERROR((Data6[[#This Row],[Hours:]]*SUM(Data6[[#This Row],[Rate]:[Other]])),"")</f>
        <v>0</v>
      </c>
      <c r="P181" s="7" t="str">
        <f>IF(Data6[[#This Row],[WO'#:]]="","Riley #","WO#")</f>
        <v>WO#</v>
      </c>
      <c r="Q181" s="7">
        <f>IFERROR(WEEKNUM(Data6[[#This Row],[Date:]]),"")</f>
        <v>7</v>
      </c>
      <c r="R181" s="6">
        <f t="shared" si="6"/>
        <v>45333</v>
      </c>
      <c r="S181" s="6">
        <f>Data6[[#This Row],[Week Start]]+7</f>
        <v>45340</v>
      </c>
      <c r="T181" s="7" t="str">
        <f t="shared" si="7"/>
        <v>2/11/2024 - 2/18/2024</v>
      </c>
      <c r="U181" s="7" t="str">
        <f t="shared" si="8"/>
        <v>Time Card</v>
      </c>
      <c r="V181" s="8" t="str">
        <f>RIGHT(TEXT(Data6[[#This Row],[Date:]],"mmddyyyy"),4)</f>
        <v>2024</v>
      </c>
      <c r="W181" s="8" t="str">
        <f>MID(TEXT(Data6[[#This Row],[Date:]],"mmddyyyy"),3,2)</f>
        <v>14</v>
      </c>
      <c r="X181" s="8" t="str">
        <f>LEFT(TEXT(Data6[[#This Row],[Date:]],"mmddyyyy"),2)</f>
        <v>02</v>
      </c>
      <c r="Y181" s="6">
        <f>DATE(Data6[[#This Row],[Year]],Data6[[#This Row],[Month]],Data6[[#This Row],[Day]])</f>
        <v>45336</v>
      </c>
    </row>
    <row r="182" spans="1:25" x14ac:dyDescent="0.3">
      <c r="A182" s="5">
        <v>45336.580350810182</v>
      </c>
      <c r="B182" s="7" t="s">
        <v>35</v>
      </c>
      <c r="C182" s="6" t="s">
        <v>184</v>
      </c>
      <c r="D182" s="7" t="s">
        <v>182</v>
      </c>
      <c r="E182" s="8">
        <v>8</v>
      </c>
      <c r="F182" s="7" t="s">
        <v>68</v>
      </c>
      <c r="G182" s="7" t="s">
        <v>68</v>
      </c>
      <c r="H182" s="7" t="s">
        <v>92</v>
      </c>
      <c r="I182" s="7" t="s">
        <v>44</v>
      </c>
      <c r="J182" s="19" t="str">
        <f>IFERROR(INDEX('Employee Info'!$C$3:$E$200,MATCH(Data6[[#This Row],[Name:]],'Employee Info'!$B$3:$B$200,0),MATCH(Data6[[#This Row],[Hours Type:]],'Employee Info'!$C$2:$E$2,0)),"")</f>
        <v/>
      </c>
      <c r="K182" s="19" t="str">
        <f>IFERROR(INDEX('Employee Info'!$C$3:$J$200,MATCH(Data6[[#This Row],[Name:]],'Employee Info'!$B$3:$B$200,0),MATCH(Data6[[#Headers],[Truck]],'Employee Info'!$C$2:$J$2,0)),"")</f>
        <v/>
      </c>
      <c r="L182" s="19" t="str">
        <f>IFERROR(INDEX('Employee Info'!$C$3:$J$200,MATCH(Data6[[#This Row],[Name:]],'Employee Info'!$B$3:$B$200,0),MATCH(Data6[[#Headers],[Phone]],'Employee Info'!$C$2:$J$2,0)),"")</f>
        <v/>
      </c>
      <c r="M182" s="19" t="str">
        <f>IFERROR(INDEX('Employee Info'!$C$3:$J$200,MATCH(Data6[[#This Row],[Name:]],'Employee Info'!$B$3:$B$200,0),MATCH(Data6[[#Headers],[Tech]],'Employee Info'!$C$2:$J$2,0)),"")</f>
        <v/>
      </c>
      <c r="N182" s="19" t="str">
        <f>IFERROR(INDEX('Employee Info'!$C$3:$J$200,MATCH(Data6[[#This Row],[Name:]],'Employee Info'!$B$3:$B$200,0),MATCH(Data6[[#Headers],[Other]],'Employee Info'!$C$2:$J$2,0)),"")</f>
        <v/>
      </c>
      <c r="O182" s="19">
        <f>IFERROR((Data6[[#This Row],[Hours:]]*SUM(Data6[[#This Row],[Rate]:[Other]])),"")</f>
        <v>0</v>
      </c>
      <c r="P182" s="7" t="str">
        <f>IF(Data6[[#This Row],[WO'#:]]="","Riley #","WO#")</f>
        <v>Riley #</v>
      </c>
      <c r="Q182" s="7">
        <f>IFERROR(WEEKNUM(Data6[[#This Row],[Date:]]),"")</f>
        <v>7</v>
      </c>
      <c r="R182" s="6">
        <f t="shared" si="6"/>
        <v>45333</v>
      </c>
      <c r="S182" s="6">
        <f>Data6[[#This Row],[Week Start]]+7</f>
        <v>45340</v>
      </c>
      <c r="T182" s="7" t="str">
        <f t="shared" si="7"/>
        <v>2/11/2024 - 2/18/2024</v>
      </c>
      <c r="U182" s="7" t="str">
        <f t="shared" si="8"/>
        <v>Time Card</v>
      </c>
      <c r="V182" s="8" t="str">
        <f>RIGHT(TEXT(Data6[[#This Row],[Date:]],"mmddyyyy"),4)</f>
        <v>2024</v>
      </c>
      <c r="W182" s="8" t="str">
        <f>MID(TEXT(Data6[[#This Row],[Date:]],"mmddyyyy"),3,2)</f>
        <v>14</v>
      </c>
      <c r="X182" s="8" t="str">
        <f>LEFT(TEXT(Data6[[#This Row],[Date:]],"mmddyyyy"),2)</f>
        <v>02</v>
      </c>
      <c r="Y182" s="6">
        <f>DATE(Data6[[#This Row],[Year]],Data6[[#This Row],[Month]],Data6[[#This Row],[Day]])</f>
        <v>45336</v>
      </c>
    </row>
    <row r="183" spans="1:25" x14ac:dyDescent="0.3">
      <c r="A183" s="5">
        <v>45336.580551273146</v>
      </c>
      <c r="B183" s="7" t="s">
        <v>31</v>
      </c>
      <c r="C183" s="6" t="s">
        <v>184</v>
      </c>
      <c r="D183" s="7" t="s">
        <v>182</v>
      </c>
      <c r="E183" s="8">
        <v>8</v>
      </c>
      <c r="F183" s="7" t="s">
        <v>68</v>
      </c>
      <c r="G183" s="7" t="s">
        <v>68</v>
      </c>
      <c r="H183" s="7" t="s">
        <v>92</v>
      </c>
      <c r="I183" s="7" t="s">
        <v>44</v>
      </c>
      <c r="J183" s="19" t="str">
        <f>IFERROR(INDEX('Employee Info'!$C$3:$E$200,MATCH(Data6[[#This Row],[Name:]],'Employee Info'!$B$3:$B$200,0),MATCH(Data6[[#This Row],[Hours Type:]],'Employee Info'!$C$2:$E$2,0)),"")</f>
        <v/>
      </c>
      <c r="K183" s="19" t="str">
        <f>IFERROR(INDEX('Employee Info'!$C$3:$J$200,MATCH(Data6[[#This Row],[Name:]],'Employee Info'!$B$3:$B$200,0),MATCH(Data6[[#Headers],[Truck]],'Employee Info'!$C$2:$J$2,0)),"")</f>
        <v/>
      </c>
      <c r="L183" s="19" t="str">
        <f>IFERROR(INDEX('Employee Info'!$C$3:$J$200,MATCH(Data6[[#This Row],[Name:]],'Employee Info'!$B$3:$B$200,0),MATCH(Data6[[#Headers],[Phone]],'Employee Info'!$C$2:$J$2,0)),"")</f>
        <v/>
      </c>
      <c r="M183" s="19" t="str">
        <f>IFERROR(INDEX('Employee Info'!$C$3:$J$200,MATCH(Data6[[#This Row],[Name:]],'Employee Info'!$B$3:$B$200,0),MATCH(Data6[[#Headers],[Tech]],'Employee Info'!$C$2:$J$2,0)),"")</f>
        <v/>
      </c>
      <c r="N183" s="19" t="str">
        <f>IFERROR(INDEX('Employee Info'!$C$3:$J$200,MATCH(Data6[[#This Row],[Name:]],'Employee Info'!$B$3:$B$200,0),MATCH(Data6[[#Headers],[Other]],'Employee Info'!$C$2:$J$2,0)),"")</f>
        <v/>
      </c>
      <c r="O183" s="19">
        <f>IFERROR((Data6[[#This Row],[Hours:]]*SUM(Data6[[#This Row],[Rate]:[Other]])),"")</f>
        <v>0</v>
      </c>
      <c r="P183" s="7" t="str">
        <f>IF(Data6[[#This Row],[WO'#:]]="","Riley #","WO#")</f>
        <v>Riley #</v>
      </c>
      <c r="Q183" s="7">
        <f>IFERROR(WEEKNUM(Data6[[#This Row],[Date:]]),"")</f>
        <v>7</v>
      </c>
      <c r="R183" s="6">
        <f t="shared" si="6"/>
        <v>45333</v>
      </c>
      <c r="S183" s="6">
        <f>Data6[[#This Row],[Week Start]]+7</f>
        <v>45340</v>
      </c>
      <c r="T183" s="7" t="str">
        <f t="shared" si="7"/>
        <v>2/11/2024 - 2/18/2024</v>
      </c>
      <c r="U183" s="7" t="str">
        <f t="shared" si="8"/>
        <v>Time Card</v>
      </c>
      <c r="V183" s="8" t="str">
        <f>RIGHT(TEXT(Data6[[#This Row],[Date:]],"mmddyyyy"),4)</f>
        <v>2024</v>
      </c>
      <c r="W183" s="8" t="str">
        <f>MID(TEXT(Data6[[#This Row],[Date:]],"mmddyyyy"),3,2)</f>
        <v>14</v>
      </c>
      <c r="X183" s="8" t="str">
        <f>LEFT(TEXT(Data6[[#This Row],[Date:]],"mmddyyyy"),2)</f>
        <v>02</v>
      </c>
      <c r="Y183" s="6">
        <f>DATE(Data6[[#This Row],[Year]],Data6[[#This Row],[Month]],Data6[[#This Row],[Day]])</f>
        <v>45336</v>
      </c>
    </row>
    <row r="184" spans="1:25" x14ac:dyDescent="0.3">
      <c r="A184" s="5">
        <v>45337.581032407405</v>
      </c>
      <c r="B184" s="7" t="s">
        <v>35</v>
      </c>
      <c r="C184" s="6" t="s">
        <v>185</v>
      </c>
      <c r="D184" s="7" t="s">
        <v>186</v>
      </c>
      <c r="E184" s="8">
        <v>2</v>
      </c>
      <c r="F184" s="7">
        <v>6984733</v>
      </c>
      <c r="G184" s="7" t="s">
        <v>68</v>
      </c>
      <c r="H184" s="7" t="s">
        <v>69</v>
      </c>
      <c r="I184" s="7" t="s">
        <v>44</v>
      </c>
      <c r="J184" s="19" t="str">
        <f>IFERROR(INDEX('Employee Info'!$C$3:$E$200,MATCH(Data6[[#This Row],[Name:]],'Employee Info'!$B$3:$B$200,0),MATCH(Data6[[#This Row],[Hours Type:]],'Employee Info'!$C$2:$E$2,0)),"")</f>
        <v/>
      </c>
      <c r="K184" s="19" t="str">
        <f>IFERROR(INDEX('Employee Info'!$C$3:$J$200,MATCH(Data6[[#This Row],[Name:]],'Employee Info'!$B$3:$B$200,0),MATCH(Data6[[#Headers],[Truck]],'Employee Info'!$C$2:$J$2,0)),"")</f>
        <v/>
      </c>
      <c r="L184" s="19" t="str">
        <f>IFERROR(INDEX('Employee Info'!$C$3:$J$200,MATCH(Data6[[#This Row],[Name:]],'Employee Info'!$B$3:$B$200,0),MATCH(Data6[[#Headers],[Phone]],'Employee Info'!$C$2:$J$2,0)),"")</f>
        <v/>
      </c>
      <c r="M184" s="19" t="str">
        <f>IFERROR(INDEX('Employee Info'!$C$3:$J$200,MATCH(Data6[[#This Row],[Name:]],'Employee Info'!$B$3:$B$200,0),MATCH(Data6[[#Headers],[Tech]],'Employee Info'!$C$2:$J$2,0)),"")</f>
        <v/>
      </c>
      <c r="N184" s="19" t="str">
        <f>IFERROR(INDEX('Employee Info'!$C$3:$J$200,MATCH(Data6[[#This Row],[Name:]],'Employee Info'!$B$3:$B$200,0),MATCH(Data6[[#Headers],[Other]],'Employee Info'!$C$2:$J$2,0)),"")</f>
        <v/>
      </c>
      <c r="O184" s="19">
        <f>IFERROR((Data6[[#This Row],[Hours:]]*SUM(Data6[[#This Row],[Rate]:[Other]])),"")</f>
        <v>0</v>
      </c>
      <c r="P184" s="7" t="str">
        <f>IF(Data6[[#This Row],[WO'#:]]="","Riley #","WO#")</f>
        <v>WO#</v>
      </c>
      <c r="Q184" s="7">
        <f>IFERROR(WEEKNUM(Data6[[#This Row],[Date:]]),"")</f>
        <v>7</v>
      </c>
      <c r="R184" s="6">
        <f t="shared" si="6"/>
        <v>45333</v>
      </c>
      <c r="S184" s="6">
        <f>Data6[[#This Row],[Week Start]]+7</f>
        <v>45340</v>
      </c>
      <c r="T184" s="7" t="str">
        <f t="shared" si="7"/>
        <v>2/11/2024 - 2/18/2024</v>
      </c>
      <c r="U184" s="7" t="str">
        <f t="shared" si="8"/>
        <v>Time Card</v>
      </c>
      <c r="V184" s="8" t="str">
        <f>RIGHT(TEXT(Data6[[#This Row],[Date:]],"mmddyyyy"),4)</f>
        <v>2024</v>
      </c>
      <c r="W184" s="8" t="str">
        <f>MID(TEXT(Data6[[#This Row],[Date:]],"mmddyyyy"),3,2)</f>
        <v>15</v>
      </c>
      <c r="X184" s="8" t="str">
        <f>LEFT(TEXT(Data6[[#This Row],[Date:]],"mmddyyyy"),2)</f>
        <v>02</v>
      </c>
      <c r="Y184" s="6">
        <f>DATE(Data6[[#This Row],[Year]],Data6[[#This Row],[Month]],Data6[[#This Row],[Day]])</f>
        <v>45337</v>
      </c>
    </row>
    <row r="185" spans="1:25" x14ac:dyDescent="0.3">
      <c r="A185" s="5">
        <v>45337.581614814815</v>
      </c>
      <c r="B185" s="7" t="s">
        <v>31</v>
      </c>
      <c r="C185" s="6" t="s">
        <v>185</v>
      </c>
      <c r="D185" s="7" t="s">
        <v>187</v>
      </c>
      <c r="E185" s="8">
        <v>6.5</v>
      </c>
      <c r="F185" s="7">
        <v>6984733</v>
      </c>
      <c r="G185" s="7" t="s">
        <v>68</v>
      </c>
      <c r="H185" s="7" t="s">
        <v>69</v>
      </c>
      <c r="I185" s="7" t="s">
        <v>44</v>
      </c>
      <c r="J185" s="19" t="str">
        <f>IFERROR(INDEX('Employee Info'!$C$3:$E$200,MATCH(Data6[[#This Row],[Name:]],'Employee Info'!$B$3:$B$200,0),MATCH(Data6[[#This Row],[Hours Type:]],'Employee Info'!$C$2:$E$2,0)),"")</f>
        <v/>
      </c>
      <c r="K185" s="19" t="str">
        <f>IFERROR(INDEX('Employee Info'!$C$3:$J$200,MATCH(Data6[[#This Row],[Name:]],'Employee Info'!$B$3:$B$200,0),MATCH(Data6[[#Headers],[Truck]],'Employee Info'!$C$2:$J$2,0)),"")</f>
        <v/>
      </c>
      <c r="L185" s="19" t="str">
        <f>IFERROR(INDEX('Employee Info'!$C$3:$J$200,MATCH(Data6[[#This Row],[Name:]],'Employee Info'!$B$3:$B$200,0),MATCH(Data6[[#Headers],[Phone]],'Employee Info'!$C$2:$J$2,0)),"")</f>
        <v/>
      </c>
      <c r="M185" s="19" t="str">
        <f>IFERROR(INDEX('Employee Info'!$C$3:$J$200,MATCH(Data6[[#This Row],[Name:]],'Employee Info'!$B$3:$B$200,0),MATCH(Data6[[#Headers],[Tech]],'Employee Info'!$C$2:$J$2,0)),"")</f>
        <v/>
      </c>
      <c r="N185" s="19" t="str">
        <f>IFERROR(INDEX('Employee Info'!$C$3:$J$200,MATCH(Data6[[#This Row],[Name:]],'Employee Info'!$B$3:$B$200,0),MATCH(Data6[[#Headers],[Other]],'Employee Info'!$C$2:$J$2,0)),"")</f>
        <v/>
      </c>
      <c r="O185" s="19">
        <f>IFERROR((Data6[[#This Row],[Hours:]]*SUM(Data6[[#This Row],[Rate]:[Other]])),"")</f>
        <v>0</v>
      </c>
      <c r="P185" s="7" t="str">
        <f>IF(Data6[[#This Row],[WO'#:]]="","Riley #","WO#")</f>
        <v>WO#</v>
      </c>
      <c r="Q185" s="7">
        <f>IFERROR(WEEKNUM(Data6[[#This Row],[Date:]]),"")</f>
        <v>7</v>
      </c>
      <c r="R185" s="6">
        <f t="shared" si="6"/>
        <v>45333</v>
      </c>
      <c r="S185" s="6">
        <f>Data6[[#This Row],[Week Start]]+7</f>
        <v>45340</v>
      </c>
      <c r="T185" s="7" t="str">
        <f t="shared" si="7"/>
        <v>2/11/2024 - 2/18/2024</v>
      </c>
      <c r="U185" s="7" t="str">
        <f t="shared" si="8"/>
        <v>Time Card</v>
      </c>
      <c r="V185" s="8" t="str">
        <f>RIGHT(TEXT(Data6[[#This Row],[Date:]],"mmddyyyy"),4)</f>
        <v>2024</v>
      </c>
      <c r="W185" s="8" t="str">
        <f>MID(TEXT(Data6[[#This Row],[Date:]],"mmddyyyy"),3,2)</f>
        <v>15</v>
      </c>
      <c r="X185" s="8" t="str">
        <f>LEFT(TEXT(Data6[[#This Row],[Date:]],"mmddyyyy"),2)</f>
        <v>02</v>
      </c>
      <c r="Y185" s="6">
        <f>DATE(Data6[[#This Row],[Year]],Data6[[#This Row],[Month]],Data6[[#This Row],[Day]])</f>
        <v>45337</v>
      </c>
    </row>
    <row r="186" spans="1:25" x14ac:dyDescent="0.3">
      <c r="A186" s="5">
        <v>45338.53347800926</v>
      </c>
      <c r="B186" s="7" t="s">
        <v>66</v>
      </c>
      <c r="C186" s="6" t="s">
        <v>185</v>
      </c>
      <c r="D186" s="7" t="s">
        <v>68</v>
      </c>
      <c r="E186" s="8">
        <v>8</v>
      </c>
      <c r="F186" s="7">
        <v>6984733</v>
      </c>
      <c r="G186" s="7" t="s">
        <v>117</v>
      </c>
      <c r="H186" s="7" t="s">
        <v>69</v>
      </c>
      <c r="I186" s="7" t="s">
        <v>44</v>
      </c>
      <c r="J186" s="19" t="str">
        <f>IFERROR(INDEX('Employee Info'!$C$3:$E$200,MATCH(Data6[[#This Row],[Name:]],'Employee Info'!$B$3:$B$200,0),MATCH(Data6[[#This Row],[Hours Type:]],'Employee Info'!$C$2:$E$2,0)),"")</f>
        <v/>
      </c>
      <c r="K186" s="19" t="str">
        <f>IFERROR(INDEX('Employee Info'!$C$3:$J$200,MATCH(Data6[[#This Row],[Name:]],'Employee Info'!$B$3:$B$200,0),MATCH(Data6[[#Headers],[Truck]],'Employee Info'!$C$2:$J$2,0)),"")</f>
        <v/>
      </c>
      <c r="L186" s="19" t="str">
        <f>IFERROR(INDEX('Employee Info'!$C$3:$J$200,MATCH(Data6[[#This Row],[Name:]],'Employee Info'!$B$3:$B$200,0),MATCH(Data6[[#Headers],[Phone]],'Employee Info'!$C$2:$J$2,0)),"")</f>
        <v/>
      </c>
      <c r="M186" s="19" t="str">
        <f>IFERROR(INDEX('Employee Info'!$C$3:$J$200,MATCH(Data6[[#This Row],[Name:]],'Employee Info'!$B$3:$B$200,0),MATCH(Data6[[#Headers],[Tech]],'Employee Info'!$C$2:$J$2,0)),"")</f>
        <v/>
      </c>
      <c r="N186" s="19" t="str">
        <f>IFERROR(INDEX('Employee Info'!$C$3:$J$200,MATCH(Data6[[#This Row],[Name:]],'Employee Info'!$B$3:$B$200,0),MATCH(Data6[[#Headers],[Other]],'Employee Info'!$C$2:$J$2,0)),"")</f>
        <v/>
      </c>
      <c r="O186" s="19">
        <f>IFERROR((Data6[[#This Row],[Hours:]]*SUM(Data6[[#This Row],[Rate]:[Other]])),"")</f>
        <v>0</v>
      </c>
      <c r="P186" s="7" t="str">
        <f>IF(Data6[[#This Row],[WO'#:]]="","Riley #","WO#")</f>
        <v>WO#</v>
      </c>
      <c r="Q186" s="7">
        <f>IFERROR(WEEKNUM(Data6[[#This Row],[Date:]]),"")</f>
        <v>7</v>
      </c>
      <c r="R186" s="6">
        <f t="shared" si="6"/>
        <v>45333</v>
      </c>
      <c r="S186" s="6">
        <f>Data6[[#This Row],[Week Start]]+7</f>
        <v>45340</v>
      </c>
      <c r="T186" s="7" t="str">
        <f t="shared" si="7"/>
        <v>2/11/2024 - 2/18/2024</v>
      </c>
      <c r="U186" s="7" t="str">
        <f t="shared" si="8"/>
        <v>Time Card</v>
      </c>
      <c r="V186" s="8" t="str">
        <f>RIGHT(TEXT(Data6[[#This Row],[Date:]],"mmddyyyy"),4)</f>
        <v>2024</v>
      </c>
      <c r="W186" s="8" t="str">
        <f>MID(TEXT(Data6[[#This Row],[Date:]],"mmddyyyy"),3,2)</f>
        <v>15</v>
      </c>
      <c r="X186" s="8" t="str">
        <f>LEFT(TEXT(Data6[[#This Row],[Date:]],"mmddyyyy"),2)</f>
        <v>02</v>
      </c>
      <c r="Y186" s="6">
        <f>DATE(Data6[[#This Row],[Year]],Data6[[#This Row],[Month]],Data6[[#This Row],[Day]])</f>
        <v>45337</v>
      </c>
    </row>
    <row r="187" spans="1:25" x14ac:dyDescent="0.3">
      <c r="A187" s="5">
        <v>45364.460449537037</v>
      </c>
      <c r="B187" s="7" t="s">
        <v>76</v>
      </c>
      <c r="C187" s="6" t="s">
        <v>185</v>
      </c>
      <c r="D187" s="7" t="s">
        <v>156</v>
      </c>
      <c r="E187" s="8">
        <v>2</v>
      </c>
      <c r="F187" s="7">
        <v>6984733</v>
      </c>
      <c r="G187" s="7" t="s">
        <v>68</v>
      </c>
      <c r="H187" s="7" t="s">
        <v>69</v>
      </c>
      <c r="I187" s="7" t="s">
        <v>44</v>
      </c>
      <c r="J187" s="19" t="str">
        <f>IFERROR(INDEX('Employee Info'!$C$3:$E$200,MATCH(Data6[[#This Row],[Name:]],'Employee Info'!$B$3:$B$200,0),MATCH(Data6[[#This Row],[Hours Type:]],'Employee Info'!$C$2:$E$2,0)),"")</f>
        <v/>
      </c>
      <c r="K187" s="19" t="str">
        <f>IFERROR(INDEX('Employee Info'!$C$3:$J$200,MATCH(Data6[[#This Row],[Name:]],'Employee Info'!$B$3:$B$200,0),MATCH(Data6[[#Headers],[Truck]],'Employee Info'!$C$2:$J$2,0)),"")</f>
        <v/>
      </c>
      <c r="L187" s="19" t="str">
        <f>IFERROR(INDEX('Employee Info'!$C$3:$J$200,MATCH(Data6[[#This Row],[Name:]],'Employee Info'!$B$3:$B$200,0),MATCH(Data6[[#Headers],[Phone]],'Employee Info'!$C$2:$J$2,0)),"")</f>
        <v/>
      </c>
      <c r="M187" s="19" t="str">
        <f>IFERROR(INDEX('Employee Info'!$C$3:$J$200,MATCH(Data6[[#This Row],[Name:]],'Employee Info'!$B$3:$B$200,0),MATCH(Data6[[#Headers],[Tech]],'Employee Info'!$C$2:$J$2,0)),"")</f>
        <v/>
      </c>
      <c r="N187" s="19" t="str">
        <f>IFERROR(INDEX('Employee Info'!$C$3:$J$200,MATCH(Data6[[#This Row],[Name:]],'Employee Info'!$B$3:$B$200,0),MATCH(Data6[[#Headers],[Other]],'Employee Info'!$C$2:$J$2,0)),"")</f>
        <v/>
      </c>
      <c r="O187" s="19">
        <f>IFERROR((Data6[[#This Row],[Hours:]]*SUM(Data6[[#This Row],[Rate]:[Other]])),"")</f>
        <v>0</v>
      </c>
      <c r="P187" s="7" t="str">
        <f>IF(Data6[[#This Row],[WO'#:]]="","Riley #","WO#")</f>
        <v>WO#</v>
      </c>
      <c r="Q187" s="7">
        <f>IFERROR(WEEKNUM(Data6[[#This Row],[Date:]]),"")</f>
        <v>7</v>
      </c>
      <c r="R187" s="6">
        <f t="shared" si="6"/>
        <v>45333</v>
      </c>
      <c r="S187" s="6">
        <f>Data6[[#This Row],[Week Start]]+7</f>
        <v>45340</v>
      </c>
      <c r="T187" s="7" t="str">
        <f t="shared" si="7"/>
        <v>2/11/2024 - 2/18/2024</v>
      </c>
      <c r="U187" s="7" t="str">
        <f t="shared" si="8"/>
        <v>Time Card</v>
      </c>
      <c r="V187" s="8" t="str">
        <f>RIGHT(TEXT(Data6[[#This Row],[Date:]],"mmddyyyy"),4)</f>
        <v>2024</v>
      </c>
      <c r="W187" s="8" t="str">
        <f>MID(TEXT(Data6[[#This Row],[Date:]],"mmddyyyy"),3,2)</f>
        <v>15</v>
      </c>
      <c r="X187" s="8" t="str">
        <f>LEFT(TEXT(Data6[[#This Row],[Date:]],"mmddyyyy"),2)</f>
        <v>02</v>
      </c>
      <c r="Y187" s="6">
        <f>DATE(Data6[[#This Row],[Year]],Data6[[#This Row],[Month]],Data6[[#This Row],[Day]])</f>
        <v>45337</v>
      </c>
    </row>
    <row r="188" spans="1:25" x14ac:dyDescent="0.3">
      <c r="A188" s="5">
        <v>45337.580310069447</v>
      </c>
      <c r="B188" s="7" t="s">
        <v>35</v>
      </c>
      <c r="C188" s="6" t="s">
        <v>185</v>
      </c>
      <c r="D188" s="7" t="s">
        <v>188</v>
      </c>
      <c r="E188" s="8">
        <v>6</v>
      </c>
      <c r="F188" s="7">
        <v>7049691</v>
      </c>
      <c r="G188" s="7" t="s">
        <v>68</v>
      </c>
      <c r="H188" s="7" t="s">
        <v>69</v>
      </c>
      <c r="I188" s="7" t="s">
        <v>44</v>
      </c>
      <c r="J188" s="19" t="str">
        <f>IFERROR(INDEX('Employee Info'!$C$3:$E$200,MATCH(Data6[[#This Row],[Name:]],'Employee Info'!$B$3:$B$200,0),MATCH(Data6[[#This Row],[Hours Type:]],'Employee Info'!$C$2:$E$2,0)),"")</f>
        <v/>
      </c>
      <c r="K188" s="19" t="str">
        <f>IFERROR(INDEX('Employee Info'!$C$3:$J$200,MATCH(Data6[[#This Row],[Name:]],'Employee Info'!$B$3:$B$200,0),MATCH(Data6[[#Headers],[Truck]],'Employee Info'!$C$2:$J$2,0)),"")</f>
        <v/>
      </c>
      <c r="L188" s="19" t="str">
        <f>IFERROR(INDEX('Employee Info'!$C$3:$J$200,MATCH(Data6[[#This Row],[Name:]],'Employee Info'!$B$3:$B$200,0),MATCH(Data6[[#Headers],[Phone]],'Employee Info'!$C$2:$J$2,0)),"")</f>
        <v/>
      </c>
      <c r="M188" s="19" t="str">
        <f>IFERROR(INDEX('Employee Info'!$C$3:$J$200,MATCH(Data6[[#This Row],[Name:]],'Employee Info'!$B$3:$B$200,0),MATCH(Data6[[#Headers],[Tech]],'Employee Info'!$C$2:$J$2,0)),"")</f>
        <v/>
      </c>
      <c r="N188" s="19" t="str">
        <f>IFERROR(INDEX('Employee Info'!$C$3:$J$200,MATCH(Data6[[#This Row],[Name:]],'Employee Info'!$B$3:$B$200,0),MATCH(Data6[[#Headers],[Other]],'Employee Info'!$C$2:$J$2,0)),"")</f>
        <v/>
      </c>
      <c r="O188" s="19">
        <f>IFERROR((Data6[[#This Row],[Hours:]]*SUM(Data6[[#This Row],[Rate]:[Other]])),"")</f>
        <v>0</v>
      </c>
      <c r="P188" s="7" t="str">
        <f>IF(Data6[[#This Row],[WO'#:]]="","Riley #","WO#")</f>
        <v>WO#</v>
      </c>
      <c r="Q188" s="7">
        <f>IFERROR(WEEKNUM(Data6[[#This Row],[Date:]]),"")</f>
        <v>7</v>
      </c>
      <c r="R188" s="6">
        <f t="shared" si="6"/>
        <v>45333</v>
      </c>
      <c r="S188" s="6">
        <f>Data6[[#This Row],[Week Start]]+7</f>
        <v>45340</v>
      </c>
      <c r="T188" s="7" t="str">
        <f t="shared" si="7"/>
        <v>2/11/2024 - 2/18/2024</v>
      </c>
      <c r="U188" s="7" t="str">
        <f t="shared" si="8"/>
        <v>Time Card</v>
      </c>
      <c r="V188" s="8" t="str">
        <f>RIGHT(TEXT(Data6[[#This Row],[Date:]],"mmddyyyy"),4)</f>
        <v>2024</v>
      </c>
      <c r="W188" s="8" t="str">
        <f>MID(TEXT(Data6[[#This Row],[Date:]],"mmddyyyy"),3,2)</f>
        <v>15</v>
      </c>
      <c r="X188" s="8" t="str">
        <f>LEFT(TEXT(Data6[[#This Row],[Date:]],"mmddyyyy"),2)</f>
        <v>02</v>
      </c>
      <c r="Y188" s="6">
        <f>DATE(Data6[[#This Row],[Year]],Data6[[#This Row],[Month]],Data6[[#This Row],[Day]])</f>
        <v>45337</v>
      </c>
    </row>
    <row r="189" spans="1:25" x14ac:dyDescent="0.3">
      <c r="A189" s="5">
        <v>45337.582203935184</v>
      </c>
      <c r="B189" s="7" t="s">
        <v>31</v>
      </c>
      <c r="C189" s="6" t="s">
        <v>185</v>
      </c>
      <c r="D189" s="7" t="s">
        <v>189</v>
      </c>
      <c r="E189" s="8">
        <v>1.5</v>
      </c>
      <c r="F189" s="7">
        <v>7052401</v>
      </c>
      <c r="G189" s="7" t="s">
        <v>68</v>
      </c>
      <c r="H189" s="7" t="s">
        <v>69</v>
      </c>
      <c r="I189" s="7" t="s">
        <v>44</v>
      </c>
      <c r="J189" s="19" t="str">
        <f>IFERROR(INDEX('Employee Info'!$C$3:$E$200,MATCH(Data6[[#This Row],[Name:]],'Employee Info'!$B$3:$B$200,0),MATCH(Data6[[#This Row],[Hours Type:]],'Employee Info'!$C$2:$E$2,0)),"")</f>
        <v/>
      </c>
      <c r="K189" s="19" t="str">
        <f>IFERROR(INDEX('Employee Info'!$C$3:$J$200,MATCH(Data6[[#This Row],[Name:]],'Employee Info'!$B$3:$B$200,0),MATCH(Data6[[#Headers],[Truck]],'Employee Info'!$C$2:$J$2,0)),"")</f>
        <v/>
      </c>
      <c r="L189" s="19" t="str">
        <f>IFERROR(INDEX('Employee Info'!$C$3:$J$200,MATCH(Data6[[#This Row],[Name:]],'Employee Info'!$B$3:$B$200,0),MATCH(Data6[[#Headers],[Phone]],'Employee Info'!$C$2:$J$2,0)),"")</f>
        <v/>
      </c>
      <c r="M189" s="19" t="str">
        <f>IFERROR(INDEX('Employee Info'!$C$3:$J$200,MATCH(Data6[[#This Row],[Name:]],'Employee Info'!$B$3:$B$200,0),MATCH(Data6[[#Headers],[Tech]],'Employee Info'!$C$2:$J$2,0)),"")</f>
        <v/>
      </c>
      <c r="N189" s="19" t="str">
        <f>IFERROR(INDEX('Employee Info'!$C$3:$J$200,MATCH(Data6[[#This Row],[Name:]],'Employee Info'!$B$3:$B$200,0),MATCH(Data6[[#Headers],[Other]],'Employee Info'!$C$2:$J$2,0)),"")</f>
        <v/>
      </c>
      <c r="O189" s="19">
        <f>IFERROR((Data6[[#This Row],[Hours:]]*SUM(Data6[[#This Row],[Rate]:[Other]])),"")</f>
        <v>0</v>
      </c>
      <c r="P189" s="7" t="str">
        <f>IF(Data6[[#This Row],[WO'#:]]="","Riley #","WO#")</f>
        <v>WO#</v>
      </c>
      <c r="Q189" s="7">
        <f>IFERROR(WEEKNUM(Data6[[#This Row],[Date:]]),"")</f>
        <v>7</v>
      </c>
      <c r="R189" s="6">
        <f t="shared" si="6"/>
        <v>45333</v>
      </c>
      <c r="S189" s="6">
        <f>Data6[[#This Row],[Week Start]]+7</f>
        <v>45340</v>
      </c>
      <c r="T189" s="7" t="str">
        <f t="shared" si="7"/>
        <v>2/11/2024 - 2/18/2024</v>
      </c>
      <c r="U189" s="7" t="str">
        <f t="shared" si="8"/>
        <v>Time Card</v>
      </c>
      <c r="V189" s="8" t="str">
        <f>RIGHT(TEXT(Data6[[#This Row],[Date:]],"mmddyyyy"),4)</f>
        <v>2024</v>
      </c>
      <c r="W189" s="8" t="str">
        <f>MID(TEXT(Data6[[#This Row],[Date:]],"mmddyyyy"),3,2)</f>
        <v>15</v>
      </c>
      <c r="X189" s="8" t="str">
        <f>LEFT(TEXT(Data6[[#This Row],[Date:]],"mmddyyyy"),2)</f>
        <v>02</v>
      </c>
      <c r="Y189" s="6">
        <f>DATE(Data6[[#This Row],[Year]],Data6[[#This Row],[Month]],Data6[[#This Row],[Day]])</f>
        <v>45337</v>
      </c>
    </row>
    <row r="190" spans="1:25" x14ac:dyDescent="0.3">
      <c r="A190" s="5">
        <v>45338.533549768516</v>
      </c>
      <c r="B190" s="7" t="s">
        <v>66</v>
      </c>
      <c r="C190" s="6" t="s">
        <v>190</v>
      </c>
      <c r="D190" s="7" t="s">
        <v>68</v>
      </c>
      <c r="E190" s="8">
        <v>8</v>
      </c>
      <c r="F190" s="7">
        <v>6984733</v>
      </c>
      <c r="G190" s="7" t="s">
        <v>117</v>
      </c>
      <c r="H190" s="7" t="s">
        <v>69</v>
      </c>
      <c r="I190" s="7" t="s">
        <v>44</v>
      </c>
      <c r="J190" s="19" t="str">
        <f>IFERROR(INDEX('Employee Info'!$C$3:$E$200,MATCH(Data6[[#This Row],[Name:]],'Employee Info'!$B$3:$B$200,0),MATCH(Data6[[#This Row],[Hours Type:]],'Employee Info'!$C$2:$E$2,0)),"")</f>
        <v/>
      </c>
      <c r="K190" s="19" t="str">
        <f>IFERROR(INDEX('Employee Info'!$C$3:$J$200,MATCH(Data6[[#This Row],[Name:]],'Employee Info'!$B$3:$B$200,0),MATCH(Data6[[#Headers],[Truck]],'Employee Info'!$C$2:$J$2,0)),"")</f>
        <v/>
      </c>
      <c r="L190" s="19" t="str">
        <f>IFERROR(INDEX('Employee Info'!$C$3:$J$200,MATCH(Data6[[#This Row],[Name:]],'Employee Info'!$B$3:$B$200,0),MATCH(Data6[[#Headers],[Phone]],'Employee Info'!$C$2:$J$2,0)),"")</f>
        <v/>
      </c>
      <c r="M190" s="19" t="str">
        <f>IFERROR(INDEX('Employee Info'!$C$3:$J$200,MATCH(Data6[[#This Row],[Name:]],'Employee Info'!$B$3:$B$200,0),MATCH(Data6[[#Headers],[Tech]],'Employee Info'!$C$2:$J$2,0)),"")</f>
        <v/>
      </c>
      <c r="N190" s="19" t="str">
        <f>IFERROR(INDEX('Employee Info'!$C$3:$J$200,MATCH(Data6[[#This Row],[Name:]],'Employee Info'!$B$3:$B$200,0),MATCH(Data6[[#Headers],[Other]],'Employee Info'!$C$2:$J$2,0)),"")</f>
        <v/>
      </c>
      <c r="O190" s="19">
        <f>IFERROR((Data6[[#This Row],[Hours:]]*SUM(Data6[[#This Row],[Rate]:[Other]])),"")</f>
        <v>0</v>
      </c>
      <c r="P190" s="7" t="str">
        <f>IF(Data6[[#This Row],[WO'#:]]="","Riley #","WO#")</f>
        <v>WO#</v>
      </c>
      <c r="Q190" s="7">
        <f>IFERROR(WEEKNUM(Data6[[#This Row],[Date:]]),"")</f>
        <v>7</v>
      </c>
      <c r="R190" s="6">
        <f t="shared" si="6"/>
        <v>45333</v>
      </c>
      <c r="S190" s="6">
        <f>Data6[[#This Row],[Week Start]]+7</f>
        <v>45340</v>
      </c>
      <c r="T190" s="7" t="str">
        <f t="shared" si="7"/>
        <v>2/11/2024 - 2/18/2024</v>
      </c>
      <c r="U190" s="7" t="str">
        <f t="shared" si="8"/>
        <v>Time Card</v>
      </c>
      <c r="V190" s="8" t="str">
        <f>RIGHT(TEXT(Data6[[#This Row],[Date:]],"mmddyyyy"),4)</f>
        <v>2024</v>
      </c>
      <c r="W190" s="8" t="str">
        <f>MID(TEXT(Data6[[#This Row],[Date:]],"mmddyyyy"),3,2)</f>
        <v>16</v>
      </c>
      <c r="X190" s="8" t="str">
        <f>LEFT(TEXT(Data6[[#This Row],[Date:]],"mmddyyyy"),2)</f>
        <v>02</v>
      </c>
      <c r="Y190" s="6">
        <f>DATE(Data6[[#This Row],[Year]],Data6[[#This Row],[Month]],Data6[[#This Row],[Day]])</f>
        <v>45338</v>
      </c>
    </row>
    <row r="191" spans="1:25" x14ac:dyDescent="0.3">
      <c r="A191" s="5">
        <v>45338.559210416664</v>
      </c>
      <c r="B191" s="7" t="s">
        <v>31</v>
      </c>
      <c r="C191" s="6" t="s">
        <v>190</v>
      </c>
      <c r="D191" s="7" t="s">
        <v>100</v>
      </c>
      <c r="E191" s="8">
        <v>1.5</v>
      </c>
      <c r="F191" s="7">
        <v>6984733</v>
      </c>
      <c r="G191" s="7" t="s">
        <v>117</v>
      </c>
      <c r="H191" s="7" t="s">
        <v>69</v>
      </c>
      <c r="I191" s="7" t="s">
        <v>44</v>
      </c>
      <c r="J191" s="19" t="str">
        <f>IFERROR(INDEX('Employee Info'!$C$3:$E$200,MATCH(Data6[[#This Row],[Name:]],'Employee Info'!$B$3:$B$200,0),MATCH(Data6[[#This Row],[Hours Type:]],'Employee Info'!$C$2:$E$2,0)),"")</f>
        <v/>
      </c>
      <c r="K191" s="19" t="str">
        <f>IFERROR(INDEX('Employee Info'!$C$3:$J$200,MATCH(Data6[[#This Row],[Name:]],'Employee Info'!$B$3:$B$200,0),MATCH(Data6[[#Headers],[Truck]],'Employee Info'!$C$2:$J$2,0)),"")</f>
        <v/>
      </c>
      <c r="L191" s="19" t="str">
        <f>IFERROR(INDEX('Employee Info'!$C$3:$J$200,MATCH(Data6[[#This Row],[Name:]],'Employee Info'!$B$3:$B$200,0),MATCH(Data6[[#Headers],[Phone]],'Employee Info'!$C$2:$J$2,0)),"")</f>
        <v/>
      </c>
      <c r="M191" s="19" t="str">
        <f>IFERROR(INDEX('Employee Info'!$C$3:$J$200,MATCH(Data6[[#This Row],[Name:]],'Employee Info'!$B$3:$B$200,0),MATCH(Data6[[#Headers],[Tech]],'Employee Info'!$C$2:$J$2,0)),"")</f>
        <v/>
      </c>
      <c r="N191" s="19" t="str">
        <f>IFERROR(INDEX('Employee Info'!$C$3:$J$200,MATCH(Data6[[#This Row],[Name:]],'Employee Info'!$B$3:$B$200,0),MATCH(Data6[[#Headers],[Other]],'Employee Info'!$C$2:$J$2,0)),"")</f>
        <v/>
      </c>
      <c r="O191" s="19">
        <f>IFERROR((Data6[[#This Row],[Hours:]]*SUM(Data6[[#This Row],[Rate]:[Other]])),"")</f>
        <v>0</v>
      </c>
      <c r="P191" s="7" t="str">
        <f>IF(Data6[[#This Row],[WO'#:]]="","Riley #","WO#")</f>
        <v>WO#</v>
      </c>
      <c r="Q191" s="7">
        <f>IFERROR(WEEKNUM(Data6[[#This Row],[Date:]]),"")</f>
        <v>7</v>
      </c>
      <c r="R191" s="6">
        <f t="shared" si="6"/>
        <v>45333</v>
      </c>
      <c r="S191" s="6">
        <f>Data6[[#This Row],[Week Start]]+7</f>
        <v>45340</v>
      </c>
      <c r="T191" s="7" t="str">
        <f t="shared" si="7"/>
        <v>2/11/2024 - 2/18/2024</v>
      </c>
      <c r="U191" s="7" t="str">
        <f t="shared" si="8"/>
        <v>Time Card</v>
      </c>
      <c r="V191" s="8" t="str">
        <f>RIGHT(TEXT(Data6[[#This Row],[Date:]],"mmddyyyy"),4)</f>
        <v>2024</v>
      </c>
      <c r="W191" s="8" t="str">
        <f>MID(TEXT(Data6[[#This Row],[Date:]],"mmddyyyy"),3,2)</f>
        <v>16</v>
      </c>
      <c r="X191" s="8" t="str">
        <f>LEFT(TEXT(Data6[[#This Row],[Date:]],"mmddyyyy"),2)</f>
        <v>02</v>
      </c>
      <c r="Y191" s="6">
        <f>DATE(Data6[[#This Row],[Year]],Data6[[#This Row],[Month]],Data6[[#This Row],[Day]])</f>
        <v>45338</v>
      </c>
    </row>
    <row r="192" spans="1:25" x14ac:dyDescent="0.3">
      <c r="A192" s="5">
        <v>45364.460570717594</v>
      </c>
      <c r="B192" s="7" t="s">
        <v>76</v>
      </c>
      <c r="C192" s="6" t="s">
        <v>190</v>
      </c>
      <c r="D192" s="7" t="s">
        <v>156</v>
      </c>
      <c r="E192" s="8">
        <v>2</v>
      </c>
      <c r="F192" s="7">
        <v>6984733</v>
      </c>
      <c r="G192" s="7" t="s">
        <v>68</v>
      </c>
      <c r="H192" s="7" t="s">
        <v>69</v>
      </c>
      <c r="I192" s="7" t="s">
        <v>44</v>
      </c>
      <c r="J192" s="19" t="str">
        <f>IFERROR(INDEX('Employee Info'!$C$3:$E$200,MATCH(Data6[[#This Row],[Name:]],'Employee Info'!$B$3:$B$200,0),MATCH(Data6[[#This Row],[Hours Type:]],'Employee Info'!$C$2:$E$2,0)),"")</f>
        <v/>
      </c>
      <c r="K192" s="19" t="str">
        <f>IFERROR(INDEX('Employee Info'!$C$3:$J$200,MATCH(Data6[[#This Row],[Name:]],'Employee Info'!$B$3:$B$200,0),MATCH(Data6[[#Headers],[Truck]],'Employee Info'!$C$2:$J$2,0)),"")</f>
        <v/>
      </c>
      <c r="L192" s="19" t="str">
        <f>IFERROR(INDEX('Employee Info'!$C$3:$J$200,MATCH(Data6[[#This Row],[Name:]],'Employee Info'!$B$3:$B$200,0),MATCH(Data6[[#Headers],[Phone]],'Employee Info'!$C$2:$J$2,0)),"")</f>
        <v/>
      </c>
      <c r="M192" s="19" t="str">
        <f>IFERROR(INDEX('Employee Info'!$C$3:$J$200,MATCH(Data6[[#This Row],[Name:]],'Employee Info'!$B$3:$B$200,0),MATCH(Data6[[#Headers],[Tech]],'Employee Info'!$C$2:$J$2,0)),"")</f>
        <v/>
      </c>
      <c r="N192" s="19" t="str">
        <f>IFERROR(INDEX('Employee Info'!$C$3:$J$200,MATCH(Data6[[#This Row],[Name:]],'Employee Info'!$B$3:$B$200,0),MATCH(Data6[[#Headers],[Other]],'Employee Info'!$C$2:$J$2,0)),"")</f>
        <v/>
      </c>
      <c r="O192" s="19">
        <f>IFERROR((Data6[[#This Row],[Hours:]]*SUM(Data6[[#This Row],[Rate]:[Other]])),"")</f>
        <v>0</v>
      </c>
      <c r="P192" s="7" t="str">
        <f>IF(Data6[[#This Row],[WO'#:]]="","Riley #","WO#")</f>
        <v>WO#</v>
      </c>
      <c r="Q192" s="7">
        <f>IFERROR(WEEKNUM(Data6[[#This Row],[Date:]]),"")</f>
        <v>7</v>
      </c>
      <c r="R192" s="6">
        <f t="shared" si="6"/>
        <v>45333</v>
      </c>
      <c r="S192" s="6">
        <f>Data6[[#This Row],[Week Start]]+7</f>
        <v>45340</v>
      </c>
      <c r="T192" s="7" t="str">
        <f t="shared" si="7"/>
        <v>2/11/2024 - 2/18/2024</v>
      </c>
      <c r="U192" s="7" t="str">
        <f t="shared" si="8"/>
        <v>Time Card</v>
      </c>
      <c r="V192" s="8" t="str">
        <f>RIGHT(TEXT(Data6[[#This Row],[Date:]],"mmddyyyy"),4)</f>
        <v>2024</v>
      </c>
      <c r="W192" s="8" t="str">
        <f>MID(TEXT(Data6[[#This Row],[Date:]],"mmddyyyy"),3,2)</f>
        <v>16</v>
      </c>
      <c r="X192" s="8" t="str">
        <f>LEFT(TEXT(Data6[[#This Row],[Date:]],"mmddyyyy"),2)</f>
        <v>02</v>
      </c>
      <c r="Y192" s="6">
        <f>DATE(Data6[[#This Row],[Year]],Data6[[#This Row],[Month]],Data6[[#This Row],[Day]])</f>
        <v>45338</v>
      </c>
    </row>
    <row r="193" spans="1:25" x14ac:dyDescent="0.3">
      <c r="A193" s="5">
        <v>45338.406620138892</v>
      </c>
      <c r="B193" s="7" t="s">
        <v>31</v>
      </c>
      <c r="C193" s="6" t="s">
        <v>190</v>
      </c>
      <c r="D193" s="7" t="s">
        <v>191</v>
      </c>
      <c r="E193" s="8">
        <v>2.5</v>
      </c>
      <c r="F193" s="7" t="s">
        <v>68</v>
      </c>
      <c r="G193" s="7" t="s">
        <v>68</v>
      </c>
      <c r="H193" s="7" t="s">
        <v>92</v>
      </c>
      <c r="I193" s="7" t="s">
        <v>44</v>
      </c>
      <c r="J193" s="19" t="str">
        <f>IFERROR(INDEX('Employee Info'!$C$3:$E$200,MATCH(Data6[[#This Row],[Name:]],'Employee Info'!$B$3:$B$200,0),MATCH(Data6[[#This Row],[Hours Type:]],'Employee Info'!$C$2:$E$2,0)),"")</f>
        <v/>
      </c>
      <c r="K193" s="19" t="str">
        <f>IFERROR(INDEX('Employee Info'!$C$3:$J$200,MATCH(Data6[[#This Row],[Name:]],'Employee Info'!$B$3:$B$200,0),MATCH(Data6[[#Headers],[Truck]],'Employee Info'!$C$2:$J$2,0)),"")</f>
        <v/>
      </c>
      <c r="L193" s="19" t="str">
        <f>IFERROR(INDEX('Employee Info'!$C$3:$J$200,MATCH(Data6[[#This Row],[Name:]],'Employee Info'!$B$3:$B$200,0),MATCH(Data6[[#Headers],[Phone]],'Employee Info'!$C$2:$J$2,0)),"")</f>
        <v/>
      </c>
      <c r="M193" s="19" t="str">
        <f>IFERROR(INDEX('Employee Info'!$C$3:$J$200,MATCH(Data6[[#This Row],[Name:]],'Employee Info'!$B$3:$B$200,0),MATCH(Data6[[#Headers],[Tech]],'Employee Info'!$C$2:$J$2,0)),"")</f>
        <v/>
      </c>
      <c r="N193" s="19" t="str">
        <f>IFERROR(INDEX('Employee Info'!$C$3:$J$200,MATCH(Data6[[#This Row],[Name:]],'Employee Info'!$B$3:$B$200,0),MATCH(Data6[[#Headers],[Other]],'Employee Info'!$C$2:$J$2,0)),"")</f>
        <v/>
      </c>
      <c r="O193" s="19">
        <f>IFERROR((Data6[[#This Row],[Hours:]]*SUM(Data6[[#This Row],[Rate]:[Other]])),"")</f>
        <v>0</v>
      </c>
      <c r="P193" s="7" t="str">
        <f>IF(Data6[[#This Row],[WO'#:]]="","Riley #","WO#")</f>
        <v>Riley #</v>
      </c>
      <c r="Q193" s="7">
        <f>IFERROR(WEEKNUM(Data6[[#This Row],[Date:]]),"")</f>
        <v>7</v>
      </c>
      <c r="R193" s="6">
        <f t="shared" si="6"/>
        <v>45333</v>
      </c>
      <c r="S193" s="6">
        <f>Data6[[#This Row],[Week Start]]+7</f>
        <v>45340</v>
      </c>
      <c r="T193" s="7" t="str">
        <f t="shared" si="7"/>
        <v>2/11/2024 - 2/18/2024</v>
      </c>
      <c r="U193" s="7" t="str">
        <f t="shared" si="8"/>
        <v>Time Card</v>
      </c>
      <c r="V193" s="8" t="str">
        <f>RIGHT(TEXT(Data6[[#This Row],[Date:]],"mmddyyyy"),4)</f>
        <v>2024</v>
      </c>
      <c r="W193" s="8" t="str">
        <f>MID(TEXT(Data6[[#This Row],[Date:]],"mmddyyyy"),3,2)</f>
        <v>16</v>
      </c>
      <c r="X193" s="8" t="str">
        <f>LEFT(TEXT(Data6[[#This Row],[Date:]],"mmddyyyy"),2)</f>
        <v>02</v>
      </c>
      <c r="Y193" s="6">
        <f>DATE(Data6[[#This Row],[Year]],Data6[[#This Row],[Month]],Data6[[#This Row],[Day]])</f>
        <v>45338</v>
      </c>
    </row>
    <row r="194" spans="1:25" x14ac:dyDescent="0.3">
      <c r="A194" s="5">
        <v>45338.558165162038</v>
      </c>
      <c r="B194" s="7" t="s">
        <v>31</v>
      </c>
      <c r="C194" s="6" t="s">
        <v>190</v>
      </c>
      <c r="D194" s="7" t="s">
        <v>192</v>
      </c>
      <c r="E194" s="8">
        <v>4</v>
      </c>
      <c r="F194" s="7" t="s">
        <v>68</v>
      </c>
      <c r="G194" s="7" t="s">
        <v>117</v>
      </c>
      <c r="H194" s="7" t="s">
        <v>92</v>
      </c>
      <c r="I194" s="7" t="s">
        <v>44</v>
      </c>
      <c r="J194" s="19" t="str">
        <f>IFERROR(INDEX('Employee Info'!$C$3:$E$200,MATCH(Data6[[#This Row],[Name:]],'Employee Info'!$B$3:$B$200,0),MATCH(Data6[[#This Row],[Hours Type:]],'Employee Info'!$C$2:$E$2,0)),"")</f>
        <v/>
      </c>
      <c r="K194" s="19" t="str">
        <f>IFERROR(INDEX('Employee Info'!$C$3:$J$200,MATCH(Data6[[#This Row],[Name:]],'Employee Info'!$B$3:$B$200,0),MATCH(Data6[[#Headers],[Truck]],'Employee Info'!$C$2:$J$2,0)),"")</f>
        <v/>
      </c>
      <c r="L194" s="19" t="str">
        <f>IFERROR(INDEX('Employee Info'!$C$3:$J$200,MATCH(Data6[[#This Row],[Name:]],'Employee Info'!$B$3:$B$200,0),MATCH(Data6[[#Headers],[Phone]],'Employee Info'!$C$2:$J$2,0)),"")</f>
        <v/>
      </c>
      <c r="M194" s="19" t="str">
        <f>IFERROR(INDEX('Employee Info'!$C$3:$J$200,MATCH(Data6[[#This Row],[Name:]],'Employee Info'!$B$3:$B$200,0),MATCH(Data6[[#Headers],[Tech]],'Employee Info'!$C$2:$J$2,0)),"")</f>
        <v/>
      </c>
      <c r="N194" s="19" t="str">
        <f>IFERROR(INDEX('Employee Info'!$C$3:$J$200,MATCH(Data6[[#This Row],[Name:]],'Employee Info'!$B$3:$B$200,0),MATCH(Data6[[#Headers],[Other]],'Employee Info'!$C$2:$J$2,0)),"")</f>
        <v/>
      </c>
      <c r="O194" s="19">
        <f>IFERROR((Data6[[#This Row],[Hours:]]*SUM(Data6[[#This Row],[Rate]:[Other]])),"")</f>
        <v>0</v>
      </c>
      <c r="P194" s="7" t="str">
        <f>IF(Data6[[#This Row],[WO'#:]]="","Riley #","WO#")</f>
        <v>Riley #</v>
      </c>
      <c r="Q194" s="7">
        <f>IFERROR(WEEKNUM(Data6[[#This Row],[Date:]]),"")</f>
        <v>7</v>
      </c>
      <c r="R194" s="6">
        <f t="shared" ref="R194:R257" si="9">DATE(RIGHT(TEXT(C194,"mm/dd/yyyy"),4),1,1)+(Q194-1)*7-(WEEKDAY(DATE(RIGHT(TEXT(C194,"mm/dd/yyyy"),4),1,1)))+1</f>
        <v>45333</v>
      </c>
      <c r="S194" s="6">
        <f>Data6[[#This Row],[Week Start]]+7</f>
        <v>45340</v>
      </c>
      <c r="T194" s="7" t="str">
        <f t="shared" ref="T194:T257" si="10">IFERROR(TEXT(R194, "m/d/yyyy") &amp; " - " &amp; TEXT(S194, "m/d/yyyy"),"")</f>
        <v>2/11/2024 - 2/18/2024</v>
      </c>
      <c r="U194" s="7" t="str">
        <f t="shared" ref="U194:U257" si="11">"Time Card"</f>
        <v>Time Card</v>
      </c>
      <c r="V194" s="8" t="str">
        <f>RIGHT(TEXT(Data6[[#This Row],[Date:]],"mmddyyyy"),4)</f>
        <v>2024</v>
      </c>
      <c r="W194" s="8" t="str">
        <f>MID(TEXT(Data6[[#This Row],[Date:]],"mmddyyyy"),3,2)</f>
        <v>16</v>
      </c>
      <c r="X194" s="8" t="str">
        <f>LEFT(TEXT(Data6[[#This Row],[Date:]],"mmddyyyy"),2)</f>
        <v>02</v>
      </c>
      <c r="Y194" s="6">
        <f>DATE(Data6[[#This Row],[Year]],Data6[[#This Row],[Month]],Data6[[#This Row],[Day]])</f>
        <v>45338</v>
      </c>
    </row>
    <row r="195" spans="1:25" x14ac:dyDescent="0.3">
      <c r="A195" s="5">
        <v>45338.557471874999</v>
      </c>
      <c r="B195" s="7" t="s">
        <v>35</v>
      </c>
      <c r="C195" s="6" t="s">
        <v>190</v>
      </c>
      <c r="D195" s="7" t="s">
        <v>192</v>
      </c>
      <c r="E195" s="8">
        <v>8</v>
      </c>
      <c r="G195" s="7" t="s">
        <v>117</v>
      </c>
      <c r="H195" s="7" t="s">
        <v>92</v>
      </c>
      <c r="I195" s="7" t="s">
        <v>44</v>
      </c>
      <c r="J195" s="19" t="str">
        <f>IFERROR(INDEX('Employee Info'!$C$3:$E$200,MATCH(Data6[[#This Row],[Name:]],'Employee Info'!$B$3:$B$200,0),MATCH(Data6[[#This Row],[Hours Type:]],'Employee Info'!$C$2:$E$2,0)),"")</f>
        <v/>
      </c>
      <c r="K195" s="19" t="str">
        <f>IFERROR(INDEX('Employee Info'!$C$3:$J$200,MATCH(Data6[[#This Row],[Name:]],'Employee Info'!$B$3:$B$200,0),MATCH(Data6[[#Headers],[Truck]],'Employee Info'!$C$2:$J$2,0)),"")</f>
        <v/>
      </c>
      <c r="L195" s="19" t="str">
        <f>IFERROR(INDEX('Employee Info'!$C$3:$J$200,MATCH(Data6[[#This Row],[Name:]],'Employee Info'!$B$3:$B$200,0),MATCH(Data6[[#Headers],[Phone]],'Employee Info'!$C$2:$J$2,0)),"")</f>
        <v/>
      </c>
      <c r="M195" s="19" t="str">
        <f>IFERROR(INDEX('Employee Info'!$C$3:$J$200,MATCH(Data6[[#This Row],[Name:]],'Employee Info'!$B$3:$B$200,0),MATCH(Data6[[#Headers],[Tech]],'Employee Info'!$C$2:$J$2,0)),"")</f>
        <v/>
      </c>
      <c r="N195" s="19" t="str">
        <f>IFERROR(INDEX('Employee Info'!$C$3:$J$200,MATCH(Data6[[#This Row],[Name:]],'Employee Info'!$B$3:$B$200,0),MATCH(Data6[[#Headers],[Other]],'Employee Info'!$C$2:$J$2,0)),"")</f>
        <v/>
      </c>
      <c r="O195" s="19">
        <f>IFERROR((Data6[[#This Row],[Hours:]]*SUM(Data6[[#This Row],[Rate]:[Other]])),"")</f>
        <v>0</v>
      </c>
      <c r="P195" s="7" t="str">
        <f>IF(Data6[[#This Row],[WO'#:]]="","Riley #","WO#")</f>
        <v>Riley #</v>
      </c>
      <c r="Q195" s="7">
        <f>IFERROR(WEEKNUM(Data6[[#This Row],[Date:]]),"")</f>
        <v>7</v>
      </c>
      <c r="R195" s="6">
        <f t="shared" si="9"/>
        <v>45333</v>
      </c>
      <c r="S195" s="6">
        <f>Data6[[#This Row],[Week Start]]+7</f>
        <v>45340</v>
      </c>
      <c r="T195" s="7" t="str">
        <f t="shared" si="10"/>
        <v>2/11/2024 - 2/18/2024</v>
      </c>
      <c r="U195" s="7" t="str">
        <f t="shared" si="11"/>
        <v>Time Card</v>
      </c>
      <c r="V195" s="8" t="str">
        <f>RIGHT(TEXT(Data6[[#This Row],[Date:]],"mmddyyyy"),4)</f>
        <v>2024</v>
      </c>
      <c r="W195" s="8" t="str">
        <f>MID(TEXT(Data6[[#This Row],[Date:]],"mmddyyyy"),3,2)</f>
        <v>16</v>
      </c>
      <c r="X195" s="8" t="str">
        <f>LEFT(TEXT(Data6[[#This Row],[Date:]],"mmddyyyy"),2)</f>
        <v>02</v>
      </c>
      <c r="Y195" s="6">
        <f>DATE(Data6[[#This Row],[Year]],Data6[[#This Row],[Month]],Data6[[#This Row],[Day]])</f>
        <v>45338</v>
      </c>
    </row>
    <row r="196" spans="1:25" x14ac:dyDescent="0.3">
      <c r="A196" s="5">
        <v>45366.280244212961</v>
      </c>
      <c r="B196" s="7" t="s">
        <v>66</v>
      </c>
      <c r="C196" s="6" t="s">
        <v>193</v>
      </c>
      <c r="D196" s="7" t="s">
        <v>68</v>
      </c>
      <c r="E196" s="8">
        <v>8</v>
      </c>
      <c r="F196" s="7">
        <v>20028</v>
      </c>
      <c r="G196" s="7" t="s">
        <v>68</v>
      </c>
      <c r="H196" s="7" t="s">
        <v>69</v>
      </c>
      <c r="I196" s="7" t="s">
        <v>44</v>
      </c>
      <c r="J196" s="19" t="str">
        <f>IFERROR(INDEX('Employee Info'!$C$3:$E$200,MATCH(Data6[[#This Row],[Name:]],'Employee Info'!$B$3:$B$200,0),MATCH(Data6[[#This Row],[Hours Type:]],'Employee Info'!$C$2:$E$2,0)),"")</f>
        <v/>
      </c>
      <c r="K196" s="19" t="str">
        <f>IFERROR(INDEX('Employee Info'!$C$3:$J$200,MATCH(Data6[[#This Row],[Name:]],'Employee Info'!$B$3:$B$200,0),MATCH(Data6[[#Headers],[Truck]],'Employee Info'!$C$2:$J$2,0)),"")</f>
        <v/>
      </c>
      <c r="L196" s="19" t="str">
        <f>IFERROR(INDEX('Employee Info'!$C$3:$J$200,MATCH(Data6[[#This Row],[Name:]],'Employee Info'!$B$3:$B$200,0),MATCH(Data6[[#Headers],[Phone]],'Employee Info'!$C$2:$J$2,0)),"")</f>
        <v/>
      </c>
      <c r="M196" s="19" t="str">
        <f>IFERROR(INDEX('Employee Info'!$C$3:$J$200,MATCH(Data6[[#This Row],[Name:]],'Employee Info'!$B$3:$B$200,0),MATCH(Data6[[#Headers],[Tech]],'Employee Info'!$C$2:$J$2,0)),"")</f>
        <v/>
      </c>
      <c r="N196" s="19" t="str">
        <f>IFERROR(INDEX('Employee Info'!$C$3:$J$200,MATCH(Data6[[#This Row],[Name:]],'Employee Info'!$B$3:$B$200,0),MATCH(Data6[[#Headers],[Other]],'Employee Info'!$C$2:$J$2,0)),"")</f>
        <v/>
      </c>
      <c r="O196" s="19">
        <f>IFERROR((Data6[[#This Row],[Hours:]]*SUM(Data6[[#This Row],[Rate]:[Other]])),"")</f>
        <v>0</v>
      </c>
      <c r="P196" s="7" t="str">
        <f>IF(Data6[[#This Row],[WO'#:]]="","Riley #","WO#")</f>
        <v>WO#</v>
      </c>
      <c r="Q196" s="7">
        <f>IFERROR(WEEKNUM(Data6[[#This Row],[Date:]]),"")</f>
        <v>8</v>
      </c>
      <c r="R196" s="6">
        <f t="shared" si="9"/>
        <v>45340</v>
      </c>
      <c r="S196" s="6">
        <f>Data6[[#This Row],[Week Start]]+7</f>
        <v>45347</v>
      </c>
      <c r="T196" s="7" t="str">
        <f t="shared" si="10"/>
        <v>2/18/2024 - 2/25/2024</v>
      </c>
      <c r="U196" s="7" t="str">
        <f t="shared" si="11"/>
        <v>Time Card</v>
      </c>
      <c r="V196" s="8" t="str">
        <f>RIGHT(TEXT(Data6[[#This Row],[Date:]],"mmddyyyy"),4)</f>
        <v>2024</v>
      </c>
      <c r="W196" s="8" t="str">
        <f>MID(TEXT(Data6[[#This Row],[Date:]],"mmddyyyy"),3,2)</f>
        <v>19</v>
      </c>
      <c r="X196" s="8" t="str">
        <f>LEFT(TEXT(Data6[[#This Row],[Date:]],"mmddyyyy"),2)</f>
        <v>02</v>
      </c>
      <c r="Y196" s="6">
        <f>DATE(Data6[[#This Row],[Year]],Data6[[#This Row],[Month]],Data6[[#This Row],[Day]])</f>
        <v>45341</v>
      </c>
    </row>
    <row r="197" spans="1:25" x14ac:dyDescent="0.3">
      <c r="A197" s="5">
        <v>45341.577729745368</v>
      </c>
      <c r="B197" s="7" t="s">
        <v>31</v>
      </c>
      <c r="C197" s="6" t="s">
        <v>193</v>
      </c>
      <c r="D197" s="7" t="s">
        <v>100</v>
      </c>
      <c r="E197" s="8">
        <v>8</v>
      </c>
      <c r="F197" s="7">
        <v>6984733</v>
      </c>
      <c r="G197" s="7" t="s">
        <v>117</v>
      </c>
      <c r="H197" s="7" t="s">
        <v>69</v>
      </c>
      <c r="I197" s="7" t="s">
        <v>44</v>
      </c>
      <c r="J197" s="19" t="str">
        <f>IFERROR(INDEX('Employee Info'!$C$3:$E$200,MATCH(Data6[[#This Row],[Name:]],'Employee Info'!$B$3:$B$200,0),MATCH(Data6[[#This Row],[Hours Type:]],'Employee Info'!$C$2:$E$2,0)),"")</f>
        <v/>
      </c>
      <c r="K197" s="19" t="str">
        <f>IFERROR(INDEX('Employee Info'!$C$3:$J$200,MATCH(Data6[[#This Row],[Name:]],'Employee Info'!$B$3:$B$200,0),MATCH(Data6[[#Headers],[Truck]],'Employee Info'!$C$2:$J$2,0)),"")</f>
        <v/>
      </c>
      <c r="L197" s="19" t="str">
        <f>IFERROR(INDEX('Employee Info'!$C$3:$J$200,MATCH(Data6[[#This Row],[Name:]],'Employee Info'!$B$3:$B$200,0),MATCH(Data6[[#Headers],[Phone]],'Employee Info'!$C$2:$J$2,0)),"")</f>
        <v/>
      </c>
      <c r="M197" s="19" t="str">
        <f>IFERROR(INDEX('Employee Info'!$C$3:$J$200,MATCH(Data6[[#This Row],[Name:]],'Employee Info'!$B$3:$B$200,0),MATCH(Data6[[#Headers],[Tech]],'Employee Info'!$C$2:$J$2,0)),"")</f>
        <v/>
      </c>
      <c r="N197" s="19" t="str">
        <f>IFERROR(INDEX('Employee Info'!$C$3:$J$200,MATCH(Data6[[#This Row],[Name:]],'Employee Info'!$B$3:$B$200,0),MATCH(Data6[[#Headers],[Other]],'Employee Info'!$C$2:$J$2,0)),"")</f>
        <v/>
      </c>
      <c r="O197" s="19">
        <f>IFERROR((Data6[[#This Row],[Hours:]]*SUM(Data6[[#This Row],[Rate]:[Other]])),"")</f>
        <v>0</v>
      </c>
      <c r="P197" s="7" t="str">
        <f>IF(Data6[[#This Row],[WO'#:]]="","Riley #","WO#")</f>
        <v>WO#</v>
      </c>
      <c r="Q197" s="7">
        <f>IFERROR(WEEKNUM(Data6[[#This Row],[Date:]]),"")</f>
        <v>8</v>
      </c>
      <c r="R197" s="6">
        <f t="shared" si="9"/>
        <v>45340</v>
      </c>
      <c r="S197" s="6">
        <f>Data6[[#This Row],[Week Start]]+7</f>
        <v>45347</v>
      </c>
      <c r="T197" s="7" t="str">
        <f t="shared" si="10"/>
        <v>2/18/2024 - 2/25/2024</v>
      </c>
      <c r="U197" s="7" t="str">
        <f t="shared" si="11"/>
        <v>Time Card</v>
      </c>
      <c r="V197" s="8" t="str">
        <f>RIGHT(TEXT(Data6[[#This Row],[Date:]],"mmddyyyy"),4)</f>
        <v>2024</v>
      </c>
      <c r="W197" s="8" t="str">
        <f>MID(TEXT(Data6[[#This Row],[Date:]],"mmddyyyy"),3,2)</f>
        <v>19</v>
      </c>
      <c r="X197" s="8" t="str">
        <f>LEFT(TEXT(Data6[[#This Row],[Date:]],"mmddyyyy"),2)</f>
        <v>02</v>
      </c>
      <c r="Y197" s="6">
        <f>DATE(Data6[[#This Row],[Year]],Data6[[#This Row],[Month]],Data6[[#This Row],[Day]])</f>
        <v>45341</v>
      </c>
    </row>
    <row r="198" spans="1:25" x14ac:dyDescent="0.3">
      <c r="A198" s="5">
        <v>45365.243375694445</v>
      </c>
      <c r="B198" s="7" t="s">
        <v>76</v>
      </c>
      <c r="C198" s="6" t="s">
        <v>193</v>
      </c>
      <c r="D198" s="7" t="s">
        <v>156</v>
      </c>
      <c r="E198" s="8">
        <v>2</v>
      </c>
      <c r="F198" s="7">
        <v>6984733</v>
      </c>
      <c r="G198" s="7" t="s">
        <v>68</v>
      </c>
      <c r="H198" s="7" t="s">
        <v>69</v>
      </c>
      <c r="I198" s="7" t="s">
        <v>44</v>
      </c>
      <c r="J198" s="19" t="str">
        <f>IFERROR(INDEX('Employee Info'!$C$3:$E$200,MATCH(Data6[[#This Row],[Name:]],'Employee Info'!$B$3:$B$200,0),MATCH(Data6[[#This Row],[Hours Type:]],'Employee Info'!$C$2:$E$2,0)),"")</f>
        <v/>
      </c>
      <c r="K198" s="19" t="str">
        <f>IFERROR(INDEX('Employee Info'!$C$3:$J$200,MATCH(Data6[[#This Row],[Name:]],'Employee Info'!$B$3:$B$200,0),MATCH(Data6[[#Headers],[Truck]],'Employee Info'!$C$2:$J$2,0)),"")</f>
        <v/>
      </c>
      <c r="L198" s="19" t="str">
        <f>IFERROR(INDEX('Employee Info'!$C$3:$J$200,MATCH(Data6[[#This Row],[Name:]],'Employee Info'!$B$3:$B$200,0),MATCH(Data6[[#Headers],[Phone]],'Employee Info'!$C$2:$J$2,0)),"")</f>
        <v/>
      </c>
      <c r="M198" s="19" t="str">
        <f>IFERROR(INDEX('Employee Info'!$C$3:$J$200,MATCH(Data6[[#This Row],[Name:]],'Employee Info'!$B$3:$B$200,0),MATCH(Data6[[#Headers],[Tech]],'Employee Info'!$C$2:$J$2,0)),"")</f>
        <v/>
      </c>
      <c r="N198" s="19" t="str">
        <f>IFERROR(INDEX('Employee Info'!$C$3:$J$200,MATCH(Data6[[#This Row],[Name:]],'Employee Info'!$B$3:$B$200,0),MATCH(Data6[[#Headers],[Other]],'Employee Info'!$C$2:$J$2,0)),"")</f>
        <v/>
      </c>
      <c r="O198" s="19">
        <f>IFERROR((Data6[[#This Row],[Hours:]]*SUM(Data6[[#This Row],[Rate]:[Other]])),"")</f>
        <v>0</v>
      </c>
      <c r="P198" s="7" t="str">
        <f>IF(Data6[[#This Row],[WO'#:]]="","Riley #","WO#")</f>
        <v>WO#</v>
      </c>
      <c r="Q198" s="7">
        <f>IFERROR(WEEKNUM(Data6[[#This Row],[Date:]]),"")</f>
        <v>8</v>
      </c>
      <c r="R198" s="6">
        <f t="shared" si="9"/>
        <v>45340</v>
      </c>
      <c r="S198" s="6">
        <f>Data6[[#This Row],[Week Start]]+7</f>
        <v>45347</v>
      </c>
      <c r="T198" s="7" t="str">
        <f t="shared" si="10"/>
        <v>2/18/2024 - 2/25/2024</v>
      </c>
      <c r="U198" s="7" t="str">
        <f t="shared" si="11"/>
        <v>Time Card</v>
      </c>
      <c r="V198" s="8" t="str">
        <f>RIGHT(TEXT(Data6[[#This Row],[Date:]],"mmddyyyy"),4)</f>
        <v>2024</v>
      </c>
      <c r="W198" s="8" t="str">
        <f>MID(TEXT(Data6[[#This Row],[Date:]],"mmddyyyy"),3,2)</f>
        <v>19</v>
      </c>
      <c r="X198" s="8" t="str">
        <f>LEFT(TEXT(Data6[[#This Row],[Date:]],"mmddyyyy"),2)</f>
        <v>02</v>
      </c>
      <c r="Y198" s="6">
        <f>DATE(Data6[[#This Row],[Year]],Data6[[#This Row],[Month]],Data6[[#This Row],[Day]])</f>
        <v>45341</v>
      </c>
    </row>
    <row r="199" spans="1:25" x14ac:dyDescent="0.3">
      <c r="A199" s="5">
        <v>45341.578484722224</v>
      </c>
      <c r="B199" s="7" t="s">
        <v>35</v>
      </c>
      <c r="C199" s="6" t="s">
        <v>193</v>
      </c>
      <c r="D199" s="7" t="s">
        <v>194</v>
      </c>
      <c r="E199" s="8">
        <v>8</v>
      </c>
      <c r="F199" s="7" t="s">
        <v>68</v>
      </c>
      <c r="H199" s="7" t="s">
        <v>57</v>
      </c>
      <c r="I199" s="7" t="s">
        <v>44</v>
      </c>
      <c r="J199" s="19" t="str">
        <f>IFERROR(INDEX('Employee Info'!$C$3:$E$200,MATCH(Data6[[#This Row],[Name:]],'Employee Info'!$B$3:$B$200,0),MATCH(Data6[[#This Row],[Hours Type:]],'Employee Info'!$C$2:$E$2,0)),"")</f>
        <v/>
      </c>
      <c r="K199" s="19" t="str">
        <f>IFERROR(INDEX('Employee Info'!$C$3:$J$200,MATCH(Data6[[#This Row],[Name:]],'Employee Info'!$B$3:$B$200,0),MATCH(Data6[[#Headers],[Truck]],'Employee Info'!$C$2:$J$2,0)),"")</f>
        <v/>
      </c>
      <c r="L199" s="19" t="str">
        <f>IFERROR(INDEX('Employee Info'!$C$3:$J$200,MATCH(Data6[[#This Row],[Name:]],'Employee Info'!$B$3:$B$200,0),MATCH(Data6[[#Headers],[Phone]],'Employee Info'!$C$2:$J$2,0)),"")</f>
        <v/>
      </c>
      <c r="M199" s="19" t="str">
        <f>IFERROR(INDEX('Employee Info'!$C$3:$J$200,MATCH(Data6[[#This Row],[Name:]],'Employee Info'!$B$3:$B$200,0),MATCH(Data6[[#Headers],[Tech]],'Employee Info'!$C$2:$J$2,0)),"")</f>
        <v/>
      </c>
      <c r="N199" s="19" t="str">
        <f>IFERROR(INDEX('Employee Info'!$C$3:$J$200,MATCH(Data6[[#This Row],[Name:]],'Employee Info'!$B$3:$B$200,0),MATCH(Data6[[#Headers],[Other]],'Employee Info'!$C$2:$J$2,0)),"")</f>
        <v/>
      </c>
      <c r="O199" s="19">
        <f>IFERROR((Data6[[#This Row],[Hours:]]*SUM(Data6[[#This Row],[Rate]:[Other]])),"")</f>
        <v>0</v>
      </c>
      <c r="P199" s="7" t="str">
        <f>IF(Data6[[#This Row],[WO'#:]]="","Riley #","WO#")</f>
        <v>Riley #</v>
      </c>
      <c r="Q199" s="7">
        <f>IFERROR(WEEKNUM(Data6[[#This Row],[Date:]]),"")</f>
        <v>8</v>
      </c>
      <c r="R199" s="6">
        <f t="shared" si="9"/>
        <v>45340</v>
      </c>
      <c r="S199" s="6">
        <f>Data6[[#This Row],[Week Start]]+7</f>
        <v>45347</v>
      </c>
      <c r="T199" s="7" t="str">
        <f t="shared" si="10"/>
        <v>2/18/2024 - 2/25/2024</v>
      </c>
      <c r="U199" s="7" t="str">
        <f t="shared" si="11"/>
        <v>Time Card</v>
      </c>
      <c r="V199" s="8" t="str">
        <f>RIGHT(TEXT(Data6[[#This Row],[Date:]],"mmddyyyy"),4)</f>
        <v>2024</v>
      </c>
      <c r="W199" s="8" t="str">
        <f>MID(TEXT(Data6[[#This Row],[Date:]],"mmddyyyy"),3,2)</f>
        <v>19</v>
      </c>
      <c r="X199" s="8" t="str">
        <f>LEFT(TEXT(Data6[[#This Row],[Date:]],"mmddyyyy"),2)</f>
        <v>02</v>
      </c>
      <c r="Y199" s="6">
        <f>DATE(Data6[[#This Row],[Year]],Data6[[#This Row],[Month]],Data6[[#This Row],[Day]])</f>
        <v>45341</v>
      </c>
    </row>
    <row r="200" spans="1:25" x14ac:dyDescent="0.3">
      <c r="A200" s="5">
        <v>45366.280319212965</v>
      </c>
      <c r="B200" s="7" t="s">
        <v>66</v>
      </c>
      <c r="C200" s="6" t="s">
        <v>199</v>
      </c>
      <c r="D200" s="7" t="s">
        <v>68</v>
      </c>
      <c r="E200" s="8">
        <v>8</v>
      </c>
      <c r="F200" s="7">
        <v>20028</v>
      </c>
      <c r="G200" s="7" t="s">
        <v>68</v>
      </c>
      <c r="H200" s="7" t="s">
        <v>69</v>
      </c>
      <c r="I200" s="7" t="s">
        <v>44</v>
      </c>
      <c r="J200" s="19" t="str">
        <f>IFERROR(INDEX('Employee Info'!$C$3:$E$200,MATCH(Data6[[#This Row],[Name:]],'Employee Info'!$B$3:$B$200,0),MATCH(Data6[[#This Row],[Hours Type:]],'Employee Info'!$C$2:$E$2,0)),"")</f>
        <v/>
      </c>
      <c r="K200" s="19" t="str">
        <f>IFERROR(INDEX('Employee Info'!$C$3:$J$200,MATCH(Data6[[#This Row],[Name:]],'Employee Info'!$B$3:$B$200,0),MATCH(Data6[[#Headers],[Truck]],'Employee Info'!$C$2:$J$2,0)),"")</f>
        <v/>
      </c>
      <c r="L200" s="19" t="str">
        <f>IFERROR(INDEX('Employee Info'!$C$3:$J$200,MATCH(Data6[[#This Row],[Name:]],'Employee Info'!$B$3:$B$200,0),MATCH(Data6[[#Headers],[Phone]],'Employee Info'!$C$2:$J$2,0)),"")</f>
        <v/>
      </c>
      <c r="M200" s="19" t="str">
        <f>IFERROR(INDEX('Employee Info'!$C$3:$J$200,MATCH(Data6[[#This Row],[Name:]],'Employee Info'!$B$3:$B$200,0),MATCH(Data6[[#Headers],[Tech]],'Employee Info'!$C$2:$J$2,0)),"")</f>
        <v/>
      </c>
      <c r="N200" s="19" t="str">
        <f>IFERROR(INDEX('Employee Info'!$C$3:$J$200,MATCH(Data6[[#This Row],[Name:]],'Employee Info'!$B$3:$B$200,0),MATCH(Data6[[#Headers],[Other]],'Employee Info'!$C$2:$J$2,0)),"")</f>
        <v/>
      </c>
      <c r="O200" s="19">
        <f>IFERROR((Data6[[#This Row],[Hours:]]*SUM(Data6[[#This Row],[Rate]:[Other]])),"")</f>
        <v>0</v>
      </c>
      <c r="P200" s="7" t="str">
        <f>IF(Data6[[#This Row],[WO'#:]]="","Riley #","WO#")</f>
        <v>WO#</v>
      </c>
      <c r="Q200" s="7">
        <f>IFERROR(WEEKNUM(Data6[[#This Row],[Date:]]),"")</f>
        <v>8</v>
      </c>
      <c r="R200" s="6">
        <f t="shared" si="9"/>
        <v>45340</v>
      </c>
      <c r="S200" s="6">
        <f>Data6[[#This Row],[Week Start]]+7</f>
        <v>45347</v>
      </c>
      <c r="T200" s="7" t="str">
        <f t="shared" si="10"/>
        <v>2/18/2024 - 2/25/2024</v>
      </c>
      <c r="U200" s="7" t="str">
        <f t="shared" si="11"/>
        <v>Time Card</v>
      </c>
      <c r="V200" s="8" t="str">
        <f>RIGHT(TEXT(Data6[[#This Row],[Date:]],"mmddyyyy"),4)</f>
        <v>2024</v>
      </c>
      <c r="W200" s="8" t="str">
        <f>MID(TEXT(Data6[[#This Row],[Date:]],"mmddyyyy"),3,2)</f>
        <v>20</v>
      </c>
      <c r="X200" s="8" t="str">
        <f>LEFT(TEXT(Data6[[#This Row],[Date:]],"mmddyyyy"),2)</f>
        <v>02</v>
      </c>
      <c r="Y200" s="6">
        <f>DATE(Data6[[#This Row],[Year]],Data6[[#This Row],[Month]],Data6[[#This Row],[Day]])</f>
        <v>45342</v>
      </c>
    </row>
    <row r="201" spans="1:25" x14ac:dyDescent="0.3">
      <c r="A201" s="5">
        <v>45342.580533912034</v>
      </c>
      <c r="B201" s="7" t="s">
        <v>31</v>
      </c>
      <c r="C201" s="6" t="s">
        <v>199</v>
      </c>
      <c r="D201" s="7" t="s">
        <v>187</v>
      </c>
      <c r="E201" s="8">
        <v>8</v>
      </c>
      <c r="F201" s="7">
        <v>6984733</v>
      </c>
      <c r="G201" s="7" t="s">
        <v>117</v>
      </c>
      <c r="H201" s="7" t="s">
        <v>69</v>
      </c>
      <c r="I201" s="7" t="s">
        <v>44</v>
      </c>
      <c r="J201" s="19" t="str">
        <f>IFERROR(INDEX('Employee Info'!$C$3:$E$200,MATCH(Data6[[#This Row],[Name:]],'Employee Info'!$B$3:$B$200,0),MATCH(Data6[[#This Row],[Hours Type:]],'Employee Info'!$C$2:$E$2,0)),"")</f>
        <v/>
      </c>
      <c r="K201" s="19" t="str">
        <f>IFERROR(INDEX('Employee Info'!$C$3:$J$200,MATCH(Data6[[#This Row],[Name:]],'Employee Info'!$B$3:$B$200,0),MATCH(Data6[[#Headers],[Truck]],'Employee Info'!$C$2:$J$2,0)),"")</f>
        <v/>
      </c>
      <c r="L201" s="19" t="str">
        <f>IFERROR(INDEX('Employee Info'!$C$3:$J$200,MATCH(Data6[[#This Row],[Name:]],'Employee Info'!$B$3:$B$200,0),MATCH(Data6[[#Headers],[Phone]],'Employee Info'!$C$2:$J$2,0)),"")</f>
        <v/>
      </c>
      <c r="M201" s="19" t="str">
        <f>IFERROR(INDEX('Employee Info'!$C$3:$J$200,MATCH(Data6[[#This Row],[Name:]],'Employee Info'!$B$3:$B$200,0),MATCH(Data6[[#Headers],[Tech]],'Employee Info'!$C$2:$J$2,0)),"")</f>
        <v/>
      </c>
      <c r="N201" s="19" t="str">
        <f>IFERROR(INDEX('Employee Info'!$C$3:$J$200,MATCH(Data6[[#This Row],[Name:]],'Employee Info'!$B$3:$B$200,0),MATCH(Data6[[#Headers],[Other]],'Employee Info'!$C$2:$J$2,0)),"")</f>
        <v/>
      </c>
      <c r="O201" s="19">
        <f>IFERROR((Data6[[#This Row],[Hours:]]*SUM(Data6[[#This Row],[Rate]:[Other]])),"")</f>
        <v>0</v>
      </c>
      <c r="P201" s="7" t="str">
        <f>IF(Data6[[#This Row],[WO'#:]]="","Riley #","WO#")</f>
        <v>WO#</v>
      </c>
      <c r="Q201" s="7">
        <f>IFERROR(WEEKNUM(Data6[[#This Row],[Date:]]),"")</f>
        <v>8</v>
      </c>
      <c r="R201" s="6">
        <f t="shared" si="9"/>
        <v>45340</v>
      </c>
      <c r="S201" s="6">
        <f>Data6[[#This Row],[Week Start]]+7</f>
        <v>45347</v>
      </c>
      <c r="T201" s="7" t="str">
        <f t="shared" si="10"/>
        <v>2/18/2024 - 2/25/2024</v>
      </c>
      <c r="U201" s="7" t="str">
        <f t="shared" si="11"/>
        <v>Time Card</v>
      </c>
      <c r="V201" s="8" t="str">
        <f>RIGHT(TEXT(Data6[[#This Row],[Date:]],"mmddyyyy"),4)</f>
        <v>2024</v>
      </c>
      <c r="W201" s="8" t="str">
        <f>MID(TEXT(Data6[[#This Row],[Date:]],"mmddyyyy"),3,2)</f>
        <v>20</v>
      </c>
      <c r="X201" s="8" t="str">
        <f>LEFT(TEXT(Data6[[#This Row],[Date:]],"mmddyyyy"),2)</f>
        <v>02</v>
      </c>
      <c r="Y201" s="6">
        <f>DATE(Data6[[#This Row],[Year]],Data6[[#This Row],[Month]],Data6[[#This Row],[Day]])</f>
        <v>45342</v>
      </c>
    </row>
    <row r="202" spans="1:25" x14ac:dyDescent="0.3">
      <c r="A202" s="5">
        <v>45365.243744328705</v>
      </c>
      <c r="B202" s="7" t="s">
        <v>76</v>
      </c>
      <c r="C202" s="6" t="s">
        <v>199</v>
      </c>
      <c r="D202" s="7" t="s">
        <v>156</v>
      </c>
      <c r="E202" s="8">
        <v>2</v>
      </c>
      <c r="F202" s="7">
        <v>6984733</v>
      </c>
      <c r="G202" s="7" t="s">
        <v>68</v>
      </c>
      <c r="H202" s="7" t="s">
        <v>69</v>
      </c>
      <c r="I202" s="7" t="s">
        <v>44</v>
      </c>
      <c r="J202" s="19" t="str">
        <f>IFERROR(INDEX('Employee Info'!$C$3:$E$200,MATCH(Data6[[#This Row],[Name:]],'Employee Info'!$B$3:$B$200,0),MATCH(Data6[[#This Row],[Hours Type:]],'Employee Info'!$C$2:$E$2,0)),"")</f>
        <v/>
      </c>
      <c r="K202" s="19" t="str">
        <f>IFERROR(INDEX('Employee Info'!$C$3:$J$200,MATCH(Data6[[#This Row],[Name:]],'Employee Info'!$B$3:$B$200,0),MATCH(Data6[[#Headers],[Truck]],'Employee Info'!$C$2:$J$2,0)),"")</f>
        <v/>
      </c>
      <c r="L202" s="19" t="str">
        <f>IFERROR(INDEX('Employee Info'!$C$3:$J$200,MATCH(Data6[[#This Row],[Name:]],'Employee Info'!$B$3:$B$200,0),MATCH(Data6[[#Headers],[Phone]],'Employee Info'!$C$2:$J$2,0)),"")</f>
        <v/>
      </c>
      <c r="M202" s="19" t="str">
        <f>IFERROR(INDEX('Employee Info'!$C$3:$J$200,MATCH(Data6[[#This Row],[Name:]],'Employee Info'!$B$3:$B$200,0),MATCH(Data6[[#Headers],[Tech]],'Employee Info'!$C$2:$J$2,0)),"")</f>
        <v/>
      </c>
      <c r="N202" s="19" t="str">
        <f>IFERROR(INDEX('Employee Info'!$C$3:$J$200,MATCH(Data6[[#This Row],[Name:]],'Employee Info'!$B$3:$B$200,0),MATCH(Data6[[#Headers],[Other]],'Employee Info'!$C$2:$J$2,0)),"")</f>
        <v/>
      </c>
      <c r="O202" s="19">
        <f>IFERROR((Data6[[#This Row],[Hours:]]*SUM(Data6[[#This Row],[Rate]:[Other]])),"")</f>
        <v>0</v>
      </c>
      <c r="P202" s="7" t="str">
        <f>IF(Data6[[#This Row],[WO'#:]]="","Riley #","WO#")</f>
        <v>WO#</v>
      </c>
      <c r="Q202" s="7">
        <f>IFERROR(WEEKNUM(Data6[[#This Row],[Date:]]),"")</f>
        <v>8</v>
      </c>
      <c r="R202" s="6">
        <f t="shared" si="9"/>
        <v>45340</v>
      </c>
      <c r="S202" s="6">
        <f>Data6[[#This Row],[Week Start]]+7</f>
        <v>45347</v>
      </c>
      <c r="T202" s="7" t="str">
        <f t="shared" si="10"/>
        <v>2/18/2024 - 2/25/2024</v>
      </c>
      <c r="U202" s="7" t="str">
        <f t="shared" si="11"/>
        <v>Time Card</v>
      </c>
      <c r="V202" s="8" t="str">
        <f>RIGHT(TEXT(Data6[[#This Row],[Date:]],"mmddyyyy"),4)</f>
        <v>2024</v>
      </c>
      <c r="W202" s="8" t="str">
        <f>MID(TEXT(Data6[[#This Row],[Date:]],"mmddyyyy"),3,2)</f>
        <v>20</v>
      </c>
      <c r="X202" s="8" t="str">
        <f>LEFT(TEXT(Data6[[#This Row],[Date:]],"mmddyyyy"),2)</f>
        <v>02</v>
      </c>
      <c r="Y202" s="6">
        <f>DATE(Data6[[#This Row],[Year]],Data6[[#This Row],[Month]],Data6[[#This Row],[Day]])</f>
        <v>45342</v>
      </c>
    </row>
    <row r="203" spans="1:25" x14ac:dyDescent="0.3">
      <c r="A203" s="5">
        <v>45342.582646990741</v>
      </c>
      <c r="B203" s="7" t="s">
        <v>35</v>
      </c>
      <c r="C203" s="6" t="s">
        <v>199</v>
      </c>
      <c r="D203" s="7" t="s">
        <v>201</v>
      </c>
      <c r="E203" s="8">
        <v>5.5</v>
      </c>
      <c r="F203" s="7" t="s">
        <v>68</v>
      </c>
      <c r="G203" s="7" t="s">
        <v>117</v>
      </c>
      <c r="H203" s="7" t="s">
        <v>202</v>
      </c>
      <c r="I203" s="7" t="s">
        <v>44</v>
      </c>
      <c r="J203" s="19" t="str">
        <f>IFERROR(INDEX('Employee Info'!$C$3:$E$200,MATCH(Data6[[#This Row],[Name:]],'Employee Info'!$B$3:$B$200,0),MATCH(Data6[[#This Row],[Hours Type:]],'Employee Info'!$C$2:$E$2,0)),"")</f>
        <v/>
      </c>
      <c r="K203" s="19" t="str">
        <f>IFERROR(INDEX('Employee Info'!$C$3:$J$200,MATCH(Data6[[#This Row],[Name:]],'Employee Info'!$B$3:$B$200,0),MATCH(Data6[[#Headers],[Truck]],'Employee Info'!$C$2:$J$2,0)),"")</f>
        <v/>
      </c>
      <c r="L203" s="19" t="str">
        <f>IFERROR(INDEX('Employee Info'!$C$3:$J$200,MATCH(Data6[[#This Row],[Name:]],'Employee Info'!$B$3:$B$200,0),MATCH(Data6[[#Headers],[Phone]],'Employee Info'!$C$2:$J$2,0)),"")</f>
        <v/>
      </c>
      <c r="M203" s="19" t="str">
        <f>IFERROR(INDEX('Employee Info'!$C$3:$J$200,MATCH(Data6[[#This Row],[Name:]],'Employee Info'!$B$3:$B$200,0),MATCH(Data6[[#Headers],[Tech]],'Employee Info'!$C$2:$J$2,0)),"")</f>
        <v/>
      </c>
      <c r="N203" s="19" t="str">
        <f>IFERROR(INDEX('Employee Info'!$C$3:$J$200,MATCH(Data6[[#This Row],[Name:]],'Employee Info'!$B$3:$B$200,0),MATCH(Data6[[#Headers],[Other]],'Employee Info'!$C$2:$J$2,0)),"")</f>
        <v/>
      </c>
      <c r="O203" s="19">
        <f>IFERROR((Data6[[#This Row],[Hours:]]*SUM(Data6[[#This Row],[Rate]:[Other]])),"")</f>
        <v>0</v>
      </c>
      <c r="P203" s="7" t="str">
        <f>IF(Data6[[#This Row],[WO'#:]]="","Riley #","WO#")</f>
        <v>Riley #</v>
      </c>
      <c r="Q203" s="7">
        <f>IFERROR(WEEKNUM(Data6[[#This Row],[Date:]]),"")</f>
        <v>8</v>
      </c>
      <c r="R203" s="6">
        <f t="shared" si="9"/>
        <v>45340</v>
      </c>
      <c r="S203" s="6">
        <f>Data6[[#This Row],[Week Start]]+7</f>
        <v>45347</v>
      </c>
      <c r="T203" s="7" t="str">
        <f t="shared" si="10"/>
        <v>2/18/2024 - 2/25/2024</v>
      </c>
      <c r="U203" s="7" t="str">
        <f t="shared" si="11"/>
        <v>Time Card</v>
      </c>
      <c r="V203" s="8" t="str">
        <f>RIGHT(TEXT(Data6[[#This Row],[Date:]],"mmddyyyy"),4)</f>
        <v>2024</v>
      </c>
      <c r="W203" s="8" t="str">
        <f>MID(TEXT(Data6[[#This Row],[Date:]],"mmddyyyy"),3,2)</f>
        <v>20</v>
      </c>
      <c r="X203" s="8" t="str">
        <f>LEFT(TEXT(Data6[[#This Row],[Date:]],"mmddyyyy"),2)</f>
        <v>02</v>
      </c>
      <c r="Y203" s="6">
        <f>DATE(Data6[[#This Row],[Year]],Data6[[#This Row],[Month]],Data6[[#This Row],[Day]])</f>
        <v>45342</v>
      </c>
    </row>
    <row r="204" spans="1:25" x14ac:dyDescent="0.3">
      <c r="A204" s="5">
        <v>45342.582146412038</v>
      </c>
      <c r="B204" s="7" t="s">
        <v>35</v>
      </c>
      <c r="C204" s="6" t="s">
        <v>199</v>
      </c>
      <c r="D204" s="7" t="s">
        <v>200</v>
      </c>
      <c r="E204" s="8">
        <v>2.5</v>
      </c>
      <c r="F204" s="7" t="s">
        <v>68</v>
      </c>
      <c r="G204" s="7" t="s">
        <v>117</v>
      </c>
      <c r="H204" s="7" t="s">
        <v>92</v>
      </c>
      <c r="I204" s="7" t="s">
        <v>44</v>
      </c>
      <c r="J204" s="19" t="str">
        <f>IFERROR(INDEX('Employee Info'!$C$3:$E$200,MATCH(Data6[[#This Row],[Name:]],'Employee Info'!$B$3:$B$200,0),MATCH(Data6[[#This Row],[Hours Type:]],'Employee Info'!$C$2:$E$2,0)),"")</f>
        <v/>
      </c>
      <c r="K204" s="19" t="str">
        <f>IFERROR(INDEX('Employee Info'!$C$3:$J$200,MATCH(Data6[[#This Row],[Name:]],'Employee Info'!$B$3:$B$200,0),MATCH(Data6[[#Headers],[Truck]],'Employee Info'!$C$2:$J$2,0)),"")</f>
        <v/>
      </c>
      <c r="L204" s="19" t="str">
        <f>IFERROR(INDEX('Employee Info'!$C$3:$J$200,MATCH(Data6[[#This Row],[Name:]],'Employee Info'!$B$3:$B$200,0),MATCH(Data6[[#Headers],[Phone]],'Employee Info'!$C$2:$J$2,0)),"")</f>
        <v/>
      </c>
      <c r="M204" s="19" t="str">
        <f>IFERROR(INDEX('Employee Info'!$C$3:$J$200,MATCH(Data6[[#This Row],[Name:]],'Employee Info'!$B$3:$B$200,0),MATCH(Data6[[#Headers],[Tech]],'Employee Info'!$C$2:$J$2,0)),"")</f>
        <v/>
      </c>
      <c r="N204" s="19" t="str">
        <f>IFERROR(INDEX('Employee Info'!$C$3:$J$200,MATCH(Data6[[#This Row],[Name:]],'Employee Info'!$B$3:$B$200,0),MATCH(Data6[[#Headers],[Other]],'Employee Info'!$C$2:$J$2,0)),"")</f>
        <v/>
      </c>
      <c r="O204" s="19">
        <f>IFERROR((Data6[[#This Row],[Hours:]]*SUM(Data6[[#This Row],[Rate]:[Other]])),"")</f>
        <v>0</v>
      </c>
      <c r="P204" s="7" t="str">
        <f>IF(Data6[[#This Row],[WO'#:]]="","Riley #","WO#")</f>
        <v>Riley #</v>
      </c>
      <c r="Q204" s="7">
        <f>IFERROR(WEEKNUM(Data6[[#This Row],[Date:]]),"")</f>
        <v>8</v>
      </c>
      <c r="R204" s="6">
        <f t="shared" si="9"/>
        <v>45340</v>
      </c>
      <c r="S204" s="6">
        <f>Data6[[#This Row],[Week Start]]+7</f>
        <v>45347</v>
      </c>
      <c r="T204" s="7" t="str">
        <f t="shared" si="10"/>
        <v>2/18/2024 - 2/25/2024</v>
      </c>
      <c r="U204" s="7" t="str">
        <f t="shared" si="11"/>
        <v>Time Card</v>
      </c>
      <c r="V204" s="8" t="str">
        <f>RIGHT(TEXT(Data6[[#This Row],[Date:]],"mmddyyyy"),4)</f>
        <v>2024</v>
      </c>
      <c r="W204" s="8" t="str">
        <f>MID(TEXT(Data6[[#This Row],[Date:]],"mmddyyyy"),3,2)</f>
        <v>20</v>
      </c>
      <c r="X204" s="8" t="str">
        <f>LEFT(TEXT(Data6[[#This Row],[Date:]],"mmddyyyy"),2)</f>
        <v>02</v>
      </c>
      <c r="Y204" s="6">
        <f>DATE(Data6[[#This Row],[Year]],Data6[[#This Row],[Month]],Data6[[#This Row],[Day]])</f>
        <v>45342</v>
      </c>
    </row>
    <row r="205" spans="1:25" x14ac:dyDescent="0.3">
      <c r="A205" s="5">
        <v>45343.581938657408</v>
      </c>
      <c r="B205" s="7" t="s">
        <v>65</v>
      </c>
      <c r="C205" s="6" t="s">
        <v>199</v>
      </c>
      <c r="D205" s="7" t="s">
        <v>203</v>
      </c>
      <c r="E205" s="8">
        <v>8</v>
      </c>
      <c r="G205" s="7" t="s">
        <v>117</v>
      </c>
      <c r="H205" s="7" t="s">
        <v>92</v>
      </c>
      <c r="I205" s="7" t="s">
        <v>44</v>
      </c>
      <c r="J205" s="19" t="str">
        <f>IFERROR(INDEX('Employee Info'!$C$3:$E$200,MATCH(Data6[[#This Row],[Name:]],'Employee Info'!$B$3:$B$200,0),MATCH(Data6[[#This Row],[Hours Type:]],'Employee Info'!$C$2:$E$2,0)),"")</f>
        <v/>
      </c>
      <c r="K205" s="19" t="str">
        <f>IFERROR(INDEX('Employee Info'!$C$3:$J$200,MATCH(Data6[[#This Row],[Name:]],'Employee Info'!$B$3:$B$200,0),MATCH(Data6[[#Headers],[Truck]],'Employee Info'!$C$2:$J$2,0)),"")</f>
        <v/>
      </c>
      <c r="L205" s="19" t="str">
        <f>IFERROR(INDEX('Employee Info'!$C$3:$J$200,MATCH(Data6[[#This Row],[Name:]],'Employee Info'!$B$3:$B$200,0),MATCH(Data6[[#Headers],[Phone]],'Employee Info'!$C$2:$J$2,0)),"")</f>
        <v/>
      </c>
      <c r="M205" s="19" t="str">
        <f>IFERROR(INDEX('Employee Info'!$C$3:$J$200,MATCH(Data6[[#This Row],[Name:]],'Employee Info'!$B$3:$B$200,0),MATCH(Data6[[#Headers],[Tech]],'Employee Info'!$C$2:$J$2,0)),"")</f>
        <v/>
      </c>
      <c r="N205" s="19" t="str">
        <f>IFERROR(INDEX('Employee Info'!$C$3:$J$200,MATCH(Data6[[#This Row],[Name:]],'Employee Info'!$B$3:$B$200,0),MATCH(Data6[[#Headers],[Other]],'Employee Info'!$C$2:$J$2,0)),"")</f>
        <v/>
      </c>
      <c r="O205" s="19">
        <f>IFERROR((Data6[[#This Row],[Hours:]]*SUM(Data6[[#This Row],[Rate]:[Other]])),"")</f>
        <v>0</v>
      </c>
      <c r="P205" s="7" t="str">
        <f>IF(Data6[[#This Row],[WO'#:]]="","Riley #","WO#")</f>
        <v>Riley #</v>
      </c>
      <c r="Q205" s="7">
        <f>IFERROR(WEEKNUM(Data6[[#This Row],[Date:]]),"")</f>
        <v>8</v>
      </c>
      <c r="R205" s="6">
        <f t="shared" si="9"/>
        <v>45340</v>
      </c>
      <c r="S205" s="6">
        <f>Data6[[#This Row],[Week Start]]+7</f>
        <v>45347</v>
      </c>
      <c r="T205" s="7" t="str">
        <f t="shared" si="10"/>
        <v>2/18/2024 - 2/25/2024</v>
      </c>
      <c r="U205" s="7" t="str">
        <f t="shared" si="11"/>
        <v>Time Card</v>
      </c>
      <c r="V205" s="8" t="str">
        <f>RIGHT(TEXT(Data6[[#This Row],[Date:]],"mmddyyyy"),4)</f>
        <v>2024</v>
      </c>
      <c r="W205" s="8" t="str">
        <f>MID(TEXT(Data6[[#This Row],[Date:]],"mmddyyyy"),3,2)</f>
        <v>20</v>
      </c>
      <c r="X205" s="8" t="str">
        <f>LEFT(TEXT(Data6[[#This Row],[Date:]],"mmddyyyy"),2)</f>
        <v>02</v>
      </c>
      <c r="Y205" s="6">
        <f>DATE(Data6[[#This Row],[Year]],Data6[[#This Row],[Month]],Data6[[#This Row],[Day]])</f>
        <v>45342</v>
      </c>
    </row>
    <row r="206" spans="1:25" x14ac:dyDescent="0.3">
      <c r="A206" s="5">
        <v>45366.280482986112</v>
      </c>
      <c r="B206" s="7" t="s">
        <v>66</v>
      </c>
      <c r="C206" s="6" t="s">
        <v>204</v>
      </c>
      <c r="D206" s="7" t="s">
        <v>68</v>
      </c>
      <c r="E206" s="8">
        <v>7</v>
      </c>
      <c r="F206" s="7">
        <v>20028</v>
      </c>
      <c r="G206" s="7" t="s">
        <v>68</v>
      </c>
      <c r="H206" s="7" t="s">
        <v>69</v>
      </c>
      <c r="I206" s="7" t="s">
        <v>44</v>
      </c>
      <c r="J206" s="19" t="str">
        <f>IFERROR(INDEX('Employee Info'!$C$3:$E$200,MATCH(Data6[[#This Row],[Name:]],'Employee Info'!$B$3:$B$200,0),MATCH(Data6[[#This Row],[Hours Type:]],'Employee Info'!$C$2:$E$2,0)),"")</f>
        <v/>
      </c>
      <c r="K206" s="19" t="str">
        <f>IFERROR(INDEX('Employee Info'!$C$3:$J$200,MATCH(Data6[[#This Row],[Name:]],'Employee Info'!$B$3:$B$200,0),MATCH(Data6[[#Headers],[Truck]],'Employee Info'!$C$2:$J$2,0)),"")</f>
        <v/>
      </c>
      <c r="L206" s="19" t="str">
        <f>IFERROR(INDEX('Employee Info'!$C$3:$J$200,MATCH(Data6[[#This Row],[Name:]],'Employee Info'!$B$3:$B$200,0),MATCH(Data6[[#Headers],[Phone]],'Employee Info'!$C$2:$J$2,0)),"")</f>
        <v/>
      </c>
      <c r="M206" s="19" t="str">
        <f>IFERROR(INDEX('Employee Info'!$C$3:$J$200,MATCH(Data6[[#This Row],[Name:]],'Employee Info'!$B$3:$B$200,0),MATCH(Data6[[#Headers],[Tech]],'Employee Info'!$C$2:$J$2,0)),"")</f>
        <v/>
      </c>
      <c r="N206" s="19" t="str">
        <f>IFERROR(INDEX('Employee Info'!$C$3:$J$200,MATCH(Data6[[#This Row],[Name:]],'Employee Info'!$B$3:$B$200,0),MATCH(Data6[[#Headers],[Other]],'Employee Info'!$C$2:$J$2,0)),"")</f>
        <v/>
      </c>
      <c r="O206" s="19">
        <f>IFERROR((Data6[[#This Row],[Hours:]]*SUM(Data6[[#This Row],[Rate]:[Other]])),"")</f>
        <v>0</v>
      </c>
      <c r="P206" s="7" t="str">
        <f>IF(Data6[[#This Row],[WO'#:]]="","Riley #","WO#")</f>
        <v>WO#</v>
      </c>
      <c r="Q206" s="7">
        <f>IFERROR(WEEKNUM(Data6[[#This Row],[Date:]]),"")</f>
        <v>8</v>
      </c>
      <c r="R206" s="6">
        <f t="shared" si="9"/>
        <v>45340</v>
      </c>
      <c r="S206" s="6">
        <f>Data6[[#This Row],[Week Start]]+7</f>
        <v>45347</v>
      </c>
      <c r="T206" s="7" t="str">
        <f t="shared" si="10"/>
        <v>2/18/2024 - 2/25/2024</v>
      </c>
      <c r="U206" s="7" t="str">
        <f t="shared" si="11"/>
        <v>Time Card</v>
      </c>
      <c r="V206" s="8" t="str">
        <f>RIGHT(TEXT(Data6[[#This Row],[Date:]],"mmddyyyy"),4)</f>
        <v>2024</v>
      </c>
      <c r="W206" s="8" t="str">
        <f>MID(TEXT(Data6[[#This Row],[Date:]],"mmddyyyy"),3,2)</f>
        <v>21</v>
      </c>
      <c r="X206" s="8" t="str">
        <f>LEFT(TEXT(Data6[[#This Row],[Date:]],"mmddyyyy"),2)</f>
        <v>02</v>
      </c>
      <c r="Y206" s="6">
        <f>DATE(Data6[[#This Row],[Year]],Data6[[#This Row],[Month]],Data6[[#This Row],[Day]])</f>
        <v>45343</v>
      </c>
    </row>
    <row r="207" spans="1:25" x14ac:dyDescent="0.3">
      <c r="A207" s="5">
        <v>45343.580397106482</v>
      </c>
      <c r="B207" s="7" t="s">
        <v>31</v>
      </c>
      <c r="C207" s="6" t="s">
        <v>204</v>
      </c>
      <c r="D207" s="7" t="s">
        <v>205</v>
      </c>
      <c r="E207" s="8">
        <v>6</v>
      </c>
      <c r="F207" s="7">
        <v>6984733</v>
      </c>
      <c r="G207" s="7" t="s">
        <v>117</v>
      </c>
      <c r="H207" s="7" t="s">
        <v>69</v>
      </c>
      <c r="I207" s="7" t="s">
        <v>44</v>
      </c>
      <c r="J207" s="19" t="str">
        <f>IFERROR(INDEX('Employee Info'!$C$3:$E$200,MATCH(Data6[[#This Row],[Name:]],'Employee Info'!$B$3:$B$200,0),MATCH(Data6[[#This Row],[Hours Type:]],'Employee Info'!$C$2:$E$2,0)),"")</f>
        <v/>
      </c>
      <c r="K207" s="19" t="str">
        <f>IFERROR(INDEX('Employee Info'!$C$3:$J$200,MATCH(Data6[[#This Row],[Name:]],'Employee Info'!$B$3:$B$200,0),MATCH(Data6[[#Headers],[Truck]],'Employee Info'!$C$2:$J$2,0)),"")</f>
        <v/>
      </c>
      <c r="L207" s="19" t="str">
        <f>IFERROR(INDEX('Employee Info'!$C$3:$J$200,MATCH(Data6[[#This Row],[Name:]],'Employee Info'!$B$3:$B$200,0),MATCH(Data6[[#Headers],[Phone]],'Employee Info'!$C$2:$J$2,0)),"")</f>
        <v/>
      </c>
      <c r="M207" s="19" t="str">
        <f>IFERROR(INDEX('Employee Info'!$C$3:$J$200,MATCH(Data6[[#This Row],[Name:]],'Employee Info'!$B$3:$B$200,0),MATCH(Data6[[#Headers],[Tech]],'Employee Info'!$C$2:$J$2,0)),"")</f>
        <v/>
      </c>
      <c r="N207" s="19" t="str">
        <f>IFERROR(INDEX('Employee Info'!$C$3:$J$200,MATCH(Data6[[#This Row],[Name:]],'Employee Info'!$B$3:$B$200,0),MATCH(Data6[[#Headers],[Other]],'Employee Info'!$C$2:$J$2,0)),"")</f>
        <v/>
      </c>
      <c r="O207" s="19">
        <f>IFERROR((Data6[[#This Row],[Hours:]]*SUM(Data6[[#This Row],[Rate]:[Other]])),"")</f>
        <v>0</v>
      </c>
      <c r="P207" s="7" t="str">
        <f>IF(Data6[[#This Row],[WO'#:]]="","Riley #","WO#")</f>
        <v>WO#</v>
      </c>
      <c r="Q207" s="7">
        <f>IFERROR(WEEKNUM(Data6[[#This Row],[Date:]]),"")</f>
        <v>8</v>
      </c>
      <c r="R207" s="6">
        <f t="shared" si="9"/>
        <v>45340</v>
      </c>
      <c r="S207" s="6">
        <f>Data6[[#This Row],[Week Start]]+7</f>
        <v>45347</v>
      </c>
      <c r="T207" s="7" t="str">
        <f t="shared" si="10"/>
        <v>2/18/2024 - 2/25/2024</v>
      </c>
      <c r="U207" s="7" t="str">
        <f t="shared" si="11"/>
        <v>Time Card</v>
      </c>
      <c r="V207" s="8" t="str">
        <f>RIGHT(TEXT(Data6[[#This Row],[Date:]],"mmddyyyy"),4)</f>
        <v>2024</v>
      </c>
      <c r="W207" s="8" t="str">
        <f>MID(TEXT(Data6[[#This Row],[Date:]],"mmddyyyy"),3,2)</f>
        <v>21</v>
      </c>
      <c r="X207" s="8" t="str">
        <f>LEFT(TEXT(Data6[[#This Row],[Date:]],"mmddyyyy"),2)</f>
        <v>02</v>
      </c>
      <c r="Y207" s="6">
        <f>DATE(Data6[[#This Row],[Year]],Data6[[#This Row],[Month]],Data6[[#This Row],[Day]])</f>
        <v>45343</v>
      </c>
    </row>
    <row r="208" spans="1:25" x14ac:dyDescent="0.3">
      <c r="A208" s="5">
        <v>45365.244101504628</v>
      </c>
      <c r="B208" s="7" t="s">
        <v>76</v>
      </c>
      <c r="C208" s="6" t="s">
        <v>204</v>
      </c>
      <c r="D208" s="7" t="s">
        <v>156</v>
      </c>
      <c r="E208" s="8">
        <v>3</v>
      </c>
      <c r="F208" s="7">
        <v>6984733</v>
      </c>
      <c r="G208" s="7" t="s">
        <v>68</v>
      </c>
      <c r="H208" s="7" t="s">
        <v>69</v>
      </c>
      <c r="I208" s="7" t="s">
        <v>44</v>
      </c>
      <c r="J208" s="19" t="str">
        <f>IFERROR(INDEX('Employee Info'!$C$3:$E$200,MATCH(Data6[[#This Row],[Name:]],'Employee Info'!$B$3:$B$200,0),MATCH(Data6[[#This Row],[Hours Type:]],'Employee Info'!$C$2:$E$2,0)),"")</f>
        <v/>
      </c>
      <c r="K208" s="19" t="str">
        <f>IFERROR(INDEX('Employee Info'!$C$3:$J$200,MATCH(Data6[[#This Row],[Name:]],'Employee Info'!$B$3:$B$200,0),MATCH(Data6[[#Headers],[Truck]],'Employee Info'!$C$2:$J$2,0)),"")</f>
        <v/>
      </c>
      <c r="L208" s="19" t="str">
        <f>IFERROR(INDEX('Employee Info'!$C$3:$J$200,MATCH(Data6[[#This Row],[Name:]],'Employee Info'!$B$3:$B$200,0),MATCH(Data6[[#Headers],[Phone]],'Employee Info'!$C$2:$J$2,0)),"")</f>
        <v/>
      </c>
      <c r="M208" s="19" t="str">
        <f>IFERROR(INDEX('Employee Info'!$C$3:$J$200,MATCH(Data6[[#This Row],[Name:]],'Employee Info'!$B$3:$B$200,0),MATCH(Data6[[#Headers],[Tech]],'Employee Info'!$C$2:$J$2,0)),"")</f>
        <v/>
      </c>
      <c r="N208" s="19" t="str">
        <f>IFERROR(INDEX('Employee Info'!$C$3:$J$200,MATCH(Data6[[#This Row],[Name:]],'Employee Info'!$B$3:$B$200,0),MATCH(Data6[[#Headers],[Other]],'Employee Info'!$C$2:$J$2,0)),"")</f>
        <v/>
      </c>
      <c r="O208" s="19">
        <f>IFERROR((Data6[[#This Row],[Hours:]]*SUM(Data6[[#This Row],[Rate]:[Other]])),"")</f>
        <v>0</v>
      </c>
      <c r="P208" s="7" t="str">
        <f>IF(Data6[[#This Row],[WO'#:]]="","Riley #","WO#")</f>
        <v>WO#</v>
      </c>
      <c r="Q208" s="7">
        <f>IFERROR(WEEKNUM(Data6[[#This Row],[Date:]]),"")</f>
        <v>8</v>
      </c>
      <c r="R208" s="6">
        <f t="shared" si="9"/>
        <v>45340</v>
      </c>
      <c r="S208" s="6">
        <f>Data6[[#This Row],[Week Start]]+7</f>
        <v>45347</v>
      </c>
      <c r="T208" s="7" t="str">
        <f t="shared" si="10"/>
        <v>2/18/2024 - 2/25/2024</v>
      </c>
      <c r="U208" s="7" t="str">
        <f t="shared" si="11"/>
        <v>Time Card</v>
      </c>
      <c r="V208" s="8" t="str">
        <f>RIGHT(TEXT(Data6[[#This Row],[Date:]],"mmddyyyy"),4)</f>
        <v>2024</v>
      </c>
      <c r="W208" s="8" t="str">
        <f>MID(TEXT(Data6[[#This Row],[Date:]],"mmddyyyy"),3,2)</f>
        <v>21</v>
      </c>
      <c r="X208" s="8" t="str">
        <f>LEFT(TEXT(Data6[[#This Row],[Date:]],"mmddyyyy"),2)</f>
        <v>02</v>
      </c>
      <c r="Y208" s="6">
        <f>DATE(Data6[[#This Row],[Year]],Data6[[#This Row],[Month]],Data6[[#This Row],[Day]])</f>
        <v>45343</v>
      </c>
    </row>
    <row r="209" spans="1:25" x14ac:dyDescent="0.3">
      <c r="A209" s="5">
        <v>45343.583333101851</v>
      </c>
      <c r="B209" s="7" t="s">
        <v>35</v>
      </c>
      <c r="C209" s="6" t="s">
        <v>204</v>
      </c>
      <c r="D209" s="7" t="s">
        <v>206</v>
      </c>
      <c r="E209" s="8">
        <v>8</v>
      </c>
      <c r="F209" s="7" t="s">
        <v>68</v>
      </c>
      <c r="G209" s="7" t="s">
        <v>117</v>
      </c>
      <c r="H209" s="7" t="s">
        <v>202</v>
      </c>
      <c r="I209" s="7" t="s">
        <v>44</v>
      </c>
      <c r="J209" s="19" t="str">
        <f>IFERROR(INDEX('Employee Info'!$C$3:$E$200,MATCH(Data6[[#This Row],[Name:]],'Employee Info'!$B$3:$B$200,0),MATCH(Data6[[#This Row],[Hours Type:]],'Employee Info'!$C$2:$E$2,0)),"")</f>
        <v/>
      </c>
      <c r="K209" s="19" t="str">
        <f>IFERROR(INDEX('Employee Info'!$C$3:$J$200,MATCH(Data6[[#This Row],[Name:]],'Employee Info'!$B$3:$B$200,0),MATCH(Data6[[#Headers],[Truck]],'Employee Info'!$C$2:$J$2,0)),"")</f>
        <v/>
      </c>
      <c r="L209" s="19" t="str">
        <f>IFERROR(INDEX('Employee Info'!$C$3:$J$200,MATCH(Data6[[#This Row],[Name:]],'Employee Info'!$B$3:$B$200,0),MATCH(Data6[[#Headers],[Phone]],'Employee Info'!$C$2:$J$2,0)),"")</f>
        <v/>
      </c>
      <c r="M209" s="19" t="str">
        <f>IFERROR(INDEX('Employee Info'!$C$3:$J$200,MATCH(Data6[[#This Row],[Name:]],'Employee Info'!$B$3:$B$200,0),MATCH(Data6[[#Headers],[Tech]],'Employee Info'!$C$2:$J$2,0)),"")</f>
        <v/>
      </c>
      <c r="N209" s="19" t="str">
        <f>IFERROR(INDEX('Employee Info'!$C$3:$J$200,MATCH(Data6[[#This Row],[Name:]],'Employee Info'!$B$3:$B$200,0),MATCH(Data6[[#Headers],[Other]],'Employee Info'!$C$2:$J$2,0)),"")</f>
        <v/>
      </c>
      <c r="O209" s="19">
        <f>IFERROR((Data6[[#This Row],[Hours:]]*SUM(Data6[[#This Row],[Rate]:[Other]])),"")</f>
        <v>0</v>
      </c>
      <c r="P209" s="7" t="str">
        <f>IF(Data6[[#This Row],[WO'#:]]="","Riley #","WO#")</f>
        <v>Riley #</v>
      </c>
      <c r="Q209" s="7">
        <f>IFERROR(WEEKNUM(Data6[[#This Row],[Date:]]),"")</f>
        <v>8</v>
      </c>
      <c r="R209" s="6">
        <f t="shared" si="9"/>
        <v>45340</v>
      </c>
      <c r="S209" s="6">
        <f>Data6[[#This Row],[Week Start]]+7</f>
        <v>45347</v>
      </c>
      <c r="T209" s="7" t="str">
        <f t="shared" si="10"/>
        <v>2/18/2024 - 2/25/2024</v>
      </c>
      <c r="U209" s="7" t="str">
        <f t="shared" si="11"/>
        <v>Time Card</v>
      </c>
      <c r="V209" s="8" t="str">
        <f>RIGHT(TEXT(Data6[[#This Row],[Date:]],"mmddyyyy"),4)</f>
        <v>2024</v>
      </c>
      <c r="W209" s="8" t="str">
        <f>MID(TEXT(Data6[[#This Row],[Date:]],"mmddyyyy"),3,2)</f>
        <v>21</v>
      </c>
      <c r="X209" s="8" t="str">
        <f>LEFT(TEXT(Data6[[#This Row],[Date:]],"mmddyyyy"),2)</f>
        <v>02</v>
      </c>
      <c r="Y209" s="6">
        <f>DATE(Data6[[#This Row],[Year]],Data6[[#This Row],[Month]],Data6[[#This Row],[Day]])</f>
        <v>45343</v>
      </c>
    </row>
    <row r="210" spans="1:25" x14ac:dyDescent="0.3">
      <c r="A210" s="5">
        <v>45345.553017939812</v>
      </c>
      <c r="B210" s="7" t="s">
        <v>31</v>
      </c>
      <c r="C210" s="6" t="s">
        <v>204</v>
      </c>
      <c r="D210" s="7" t="s">
        <v>187</v>
      </c>
      <c r="E210" s="8">
        <v>2</v>
      </c>
      <c r="F210" s="7" t="s">
        <v>68</v>
      </c>
      <c r="G210" s="7" t="s">
        <v>68</v>
      </c>
      <c r="H210" s="7" t="s">
        <v>62</v>
      </c>
      <c r="I210" s="7" t="s">
        <v>44</v>
      </c>
      <c r="J210" s="19" t="str">
        <f>IFERROR(INDEX('Employee Info'!$C$3:$E$200,MATCH(Data6[[#This Row],[Name:]],'Employee Info'!$B$3:$B$200,0),MATCH(Data6[[#This Row],[Hours Type:]],'Employee Info'!$C$2:$E$2,0)),"")</f>
        <v/>
      </c>
      <c r="K210" s="19" t="str">
        <f>IFERROR(INDEX('Employee Info'!$C$3:$J$200,MATCH(Data6[[#This Row],[Name:]],'Employee Info'!$B$3:$B$200,0),MATCH(Data6[[#Headers],[Truck]],'Employee Info'!$C$2:$J$2,0)),"")</f>
        <v/>
      </c>
      <c r="L210" s="19" t="str">
        <f>IFERROR(INDEX('Employee Info'!$C$3:$J$200,MATCH(Data6[[#This Row],[Name:]],'Employee Info'!$B$3:$B$200,0),MATCH(Data6[[#Headers],[Phone]],'Employee Info'!$C$2:$J$2,0)),"")</f>
        <v/>
      </c>
      <c r="M210" s="19" t="str">
        <f>IFERROR(INDEX('Employee Info'!$C$3:$J$200,MATCH(Data6[[#This Row],[Name:]],'Employee Info'!$B$3:$B$200,0),MATCH(Data6[[#Headers],[Tech]],'Employee Info'!$C$2:$J$2,0)),"")</f>
        <v/>
      </c>
      <c r="N210" s="19" t="str">
        <f>IFERROR(INDEX('Employee Info'!$C$3:$J$200,MATCH(Data6[[#This Row],[Name:]],'Employee Info'!$B$3:$B$200,0),MATCH(Data6[[#Headers],[Other]],'Employee Info'!$C$2:$J$2,0)),"")</f>
        <v/>
      </c>
      <c r="O210" s="19">
        <f>IFERROR((Data6[[#This Row],[Hours:]]*SUM(Data6[[#This Row],[Rate]:[Other]])),"")</f>
        <v>0</v>
      </c>
      <c r="P210" s="7" t="str">
        <f>IF(Data6[[#This Row],[WO'#:]]="","Riley #","WO#")</f>
        <v>Riley #</v>
      </c>
      <c r="Q210" s="7">
        <f>IFERROR(WEEKNUM(Data6[[#This Row],[Date:]]),"")</f>
        <v>8</v>
      </c>
      <c r="R210" s="6">
        <f t="shared" si="9"/>
        <v>45340</v>
      </c>
      <c r="S210" s="6">
        <f>Data6[[#This Row],[Week Start]]+7</f>
        <v>45347</v>
      </c>
      <c r="T210" s="7" t="str">
        <f t="shared" si="10"/>
        <v>2/18/2024 - 2/25/2024</v>
      </c>
      <c r="U210" s="7" t="str">
        <f t="shared" si="11"/>
        <v>Time Card</v>
      </c>
      <c r="V210" s="8" t="str">
        <f>RIGHT(TEXT(Data6[[#This Row],[Date:]],"mmddyyyy"),4)</f>
        <v>2024</v>
      </c>
      <c r="W210" s="8" t="str">
        <f>MID(TEXT(Data6[[#This Row],[Date:]],"mmddyyyy"),3,2)</f>
        <v>21</v>
      </c>
      <c r="X210" s="8" t="str">
        <f>LEFT(TEXT(Data6[[#This Row],[Date:]],"mmddyyyy"),2)</f>
        <v>02</v>
      </c>
      <c r="Y210" s="6">
        <f>DATE(Data6[[#This Row],[Year]],Data6[[#This Row],[Month]],Data6[[#This Row],[Day]])</f>
        <v>45343</v>
      </c>
    </row>
    <row r="211" spans="1:25" x14ac:dyDescent="0.3">
      <c r="A211" s="5">
        <v>45343.582273958331</v>
      </c>
      <c r="B211" s="7" t="s">
        <v>65</v>
      </c>
      <c r="C211" s="6" t="s">
        <v>204</v>
      </c>
      <c r="D211" s="7" t="s">
        <v>203</v>
      </c>
      <c r="E211" s="8">
        <v>8</v>
      </c>
      <c r="G211" s="7" t="s">
        <v>117</v>
      </c>
      <c r="H211" s="7" t="s">
        <v>92</v>
      </c>
      <c r="I211" s="7" t="s">
        <v>44</v>
      </c>
      <c r="J211" s="19" t="str">
        <f>IFERROR(INDEX('Employee Info'!$C$3:$E$200,MATCH(Data6[[#This Row],[Name:]],'Employee Info'!$B$3:$B$200,0),MATCH(Data6[[#This Row],[Hours Type:]],'Employee Info'!$C$2:$E$2,0)),"")</f>
        <v/>
      </c>
      <c r="K211" s="19" t="str">
        <f>IFERROR(INDEX('Employee Info'!$C$3:$J$200,MATCH(Data6[[#This Row],[Name:]],'Employee Info'!$B$3:$B$200,0),MATCH(Data6[[#Headers],[Truck]],'Employee Info'!$C$2:$J$2,0)),"")</f>
        <v/>
      </c>
      <c r="L211" s="19" t="str">
        <f>IFERROR(INDEX('Employee Info'!$C$3:$J$200,MATCH(Data6[[#This Row],[Name:]],'Employee Info'!$B$3:$B$200,0),MATCH(Data6[[#Headers],[Phone]],'Employee Info'!$C$2:$J$2,0)),"")</f>
        <v/>
      </c>
      <c r="M211" s="19" t="str">
        <f>IFERROR(INDEX('Employee Info'!$C$3:$J$200,MATCH(Data6[[#This Row],[Name:]],'Employee Info'!$B$3:$B$200,0),MATCH(Data6[[#Headers],[Tech]],'Employee Info'!$C$2:$J$2,0)),"")</f>
        <v/>
      </c>
      <c r="N211" s="19" t="str">
        <f>IFERROR(INDEX('Employee Info'!$C$3:$J$200,MATCH(Data6[[#This Row],[Name:]],'Employee Info'!$B$3:$B$200,0),MATCH(Data6[[#Headers],[Other]],'Employee Info'!$C$2:$J$2,0)),"")</f>
        <v/>
      </c>
      <c r="O211" s="19">
        <f>IFERROR((Data6[[#This Row],[Hours:]]*SUM(Data6[[#This Row],[Rate]:[Other]])),"")</f>
        <v>0</v>
      </c>
      <c r="P211" s="7" t="str">
        <f>IF(Data6[[#This Row],[WO'#:]]="","Riley #","WO#")</f>
        <v>Riley #</v>
      </c>
      <c r="Q211" s="7">
        <f>IFERROR(WEEKNUM(Data6[[#This Row],[Date:]]),"")</f>
        <v>8</v>
      </c>
      <c r="R211" s="6">
        <f t="shared" si="9"/>
        <v>45340</v>
      </c>
      <c r="S211" s="6">
        <f>Data6[[#This Row],[Week Start]]+7</f>
        <v>45347</v>
      </c>
      <c r="T211" s="7" t="str">
        <f t="shared" si="10"/>
        <v>2/18/2024 - 2/25/2024</v>
      </c>
      <c r="U211" s="7" t="str">
        <f t="shared" si="11"/>
        <v>Time Card</v>
      </c>
      <c r="V211" s="8" t="str">
        <f>RIGHT(TEXT(Data6[[#This Row],[Date:]],"mmddyyyy"),4)</f>
        <v>2024</v>
      </c>
      <c r="W211" s="8" t="str">
        <f>MID(TEXT(Data6[[#This Row],[Date:]],"mmddyyyy"),3,2)</f>
        <v>21</v>
      </c>
      <c r="X211" s="8" t="str">
        <f>LEFT(TEXT(Data6[[#This Row],[Date:]],"mmddyyyy"),2)</f>
        <v>02</v>
      </c>
      <c r="Y211" s="6">
        <f>DATE(Data6[[#This Row],[Year]],Data6[[#This Row],[Month]],Data6[[#This Row],[Day]])</f>
        <v>45343</v>
      </c>
    </row>
    <row r="212" spans="1:25" x14ac:dyDescent="0.3">
      <c r="A212" s="5">
        <v>45366.280624421299</v>
      </c>
      <c r="B212" s="7" t="s">
        <v>66</v>
      </c>
      <c r="C212" s="6" t="s">
        <v>207</v>
      </c>
      <c r="D212" s="7" t="s">
        <v>68</v>
      </c>
      <c r="E212" s="8">
        <v>8</v>
      </c>
      <c r="F212" s="7">
        <v>20028</v>
      </c>
      <c r="G212" s="7" t="s">
        <v>68</v>
      </c>
      <c r="H212" s="7" t="s">
        <v>69</v>
      </c>
      <c r="I212" s="7" t="s">
        <v>44</v>
      </c>
      <c r="J212" s="19" t="str">
        <f>IFERROR(INDEX('Employee Info'!$C$3:$E$200,MATCH(Data6[[#This Row],[Name:]],'Employee Info'!$B$3:$B$200,0),MATCH(Data6[[#This Row],[Hours Type:]],'Employee Info'!$C$2:$E$2,0)),"")</f>
        <v/>
      </c>
      <c r="K212" s="19" t="str">
        <f>IFERROR(INDEX('Employee Info'!$C$3:$J$200,MATCH(Data6[[#This Row],[Name:]],'Employee Info'!$B$3:$B$200,0),MATCH(Data6[[#Headers],[Truck]],'Employee Info'!$C$2:$J$2,0)),"")</f>
        <v/>
      </c>
      <c r="L212" s="19" t="str">
        <f>IFERROR(INDEX('Employee Info'!$C$3:$J$200,MATCH(Data6[[#This Row],[Name:]],'Employee Info'!$B$3:$B$200,0),MATCH(Data6[[#Headers],[Phone]],'Employee Info'!$C$2:$J$2,0)),"")</f>
        <v/>
      </c>
      <c r="M212" s="19" t="str">
        <f>IFERROR(INDEX('Employee Info'!$C$3:$J$200,MATCH(Data6[[#This Row],[Name:]],'Employee Info'!$B$3:$B$200,0),MATCH(Data6[[#Headers],[Tech]],'Employee Info'!$C$2:$J$2,0)),"")</f>
        <v/>
      </c>
      <c r="N212" s="19" t="str">
        <f>IFERROR(INDEX('Employee Info'!$C$3:$J$200,MATCH(Data6[[#This Row],[Name:]],'Employee Info'!$B$3:$B$200,0),MATCH(Data6[[#Headers],[Other]],'Employee Info'!$C$2:$J$2,0)),"")</f>
        <v/>
      </c>
      <c r="O212" s="19">
        <f>IFERROR((Data6[[#This Row],[Hours:]]*SUM(Data6[[#This Row],[Rate]:[Other]])),"")</f>
        <v>0</v>
      </c>
      <c r="P212" s="7" t="str">
        <f>IF(Data6[[#This Row],[WO'#:]]="","Riley #","WO#")</f>
        <v>WO#</v>
      </c>
      <c r="Q212" s="7">
        <f>IFERROR(WEEKNUM(Data6[[#This Row],[Date:]]),"")</f>
        <v>8</v>
      </c>
      <c r="R212" s="6">
        <f t="shared" si="9"/>
        <v>45340</v>
      </c>
      <c r="S212" s="6">
        <f>Data6[[#This Row],[Week Start]]+7</f>
        <v>45347</v>
      </c>
      <c r="T212" s="7" t="str">
        <f t="shared" si="10"/>
        <v>2/18/2024 - 2/25/2024</v>
      </c>
      <c r="U212" s="7" t="str">
        <f t="shared" si="11"/>
        <v>Time Card</v>
      </c>
      <c r="V212" s="8" t="str">
        <f>RIGHT(TEXT(Data6[[#This Row],[Date:]],"mmddyyyy"),4)</f>
        <v>2024</v>
      </c>
      <c r="W212" s="8" t="str">
        <f>MID(TEXT(Data6[[#This Row],[Date:]],"mmddyyyy"),3,2)</f>
        <v>22</v>
      </c>
      <c r="X212" s="8" t="str">
        <f>LEFT(TEXT(Data6[[#This Row],[Date:]],"mmddyyyy"),2)</f>
        <v>02</v>
      </c>
      <c r="Y212" s="6">
        <f>DATE(Data6[[#This Row],[Year]],Data6[[#This Row],[Month]],Data6[[#This Row],[Day]])</f>
        <v>45344</v>
      </c>
    </row>
    <row r="213" spans="1:25" x14ac:dyDescent="0.3">
      <c r="A213" s="5">
        <v>45344.57963414352</v>
      </c>
      <c r="B213" s="7" t="s">
        <v>31</v>
      </c>
      <c r="C213" s="6" t="s">
        <v>207</v>
      </c>
      <c r="D213" s="7" t="s">
        <v>187</v>
      </c>
      <c r="E213" s="8">
        <v>4</v>
      </c>
      <c r="F213" s="7">
        <v>6984733</v>
      </c>
      <c r="G213" s="7" t="s">
        <v>117</v>
      </c>
      <c r="H213" s="7" t="s">
        <v>69</v>
      </c>
      <c r="I213" s="7" t="s">
        <v>44</v>
      </c>
      <c r="J213" s="19" t="str">
        <f>IFERROR(INDEX('Employee Info'!$C$3:$E$200,MATCH(Data6[[#This Row],[Name:]],'Employee Info'!$B$3:$B$200,0),MATCH(Data6[[#This Row],[Hours Type:]],'Employee Info'!$C$2:$E$2,0)),"")</f>
        <v/>
      </c>
      <c r="K213" s="19" t="str">
        <f>IFERROR(INDEX('Employee Info'!$C$3:$J$200,MATCH(Data6[[#This Row],[Name:]],'Employee Info'!$B$3:$B$200,0),MATCH(Data6[[#Headers],[Truck]],'Employee Info'!$C$2:$J$2,0)),"")</f>
        <v/>
      </c>
      <c r="L213" s="19" t="str">
        <f>IFERROR(INDEX('Employee Info'!$C$3:$J$200,MATCH(Data6[[#This Row],[Name:]],'Employee Info'!$B$3:$B$200,0),MATCH(Data6[[#Headers],[Phone]],'Employee Info'!$C$2:$J$2,0)),"")</f>
        <v/>
      </c>
      <c r="M213" s="19" t="str">
        <f>IFERROR(INDEX('Employee Info'!$C$3:$J$200,MATCH(Data6[[#This Row],[Name:]],'Employee Info'!$B$3:$B$200,0),MATCH(Data6[[#Headers],[Tech]],'Employee Info'!$C$2:$J$2,0)),"")</f>
        <v/>
      </c>
      <c r="N213" s="19" t="str">
        <f>IFERROR(INDEX('Employee Info'!$C$3:$J$200,MATCH(Data6[[#This Row],[Name:]],'Employee Info'!$B$3:$B$200,0),MATCH(Data6[[#Headers],[Other]],'Employee Info'!$C$2:$J$2,0)),"")</f>
        <v/>
      </c>
      <c r="O213" s="19">
        <f>IFERROR((Data6[[#This Row],[Hours:]]*SUM(Data6[[#This Row],[Rate]:[Other]])),"")</f>
        <v>0</v>
      </c>
      <c r="P213" s="7" t="str">
        <f>IF(Data6[[#This Row],[WO'#:]]="","Riley #","WO#")</f>
        <v>WO#</v>
      </c>
      <c r="Q213" s="7">
        <f>IFERROR(WEEKNUM(Data6[[#This Row],[Date:]]),"")</f>
        <v>8</v>
      </c>
      <c r="R213" s="6">
        <f t="shared" si="9"/>
        <v>45340</v>
      </c>
      <c r="S213" s="6">
        <f>Data6[[#This Row],[Week Start]]+7</f>
        <v>45347</v>
      </c>
      <c r="T213" s="7" t="str">
        <f t="shared" si="10"/>
        <v>2/18/2024 - 2/25/2024</v>
      </c>
      <c r="U213" s="7" t="str">
        <f t="shared" si="11"/>
        <v>Time Card</v>
      </c>
      <c r="V213" s="8" t="str">
        <f>RIGHT(TEXT(Data6[[#This Row],[Date:]],"mmddyyyy"),4)</f>
        <v>2024</v>
      </c>
      <c r="W213" s="8" t="str">
        <f>MID(TEXT(Data6[[#This Row],[Date:]],"mmddyyyy"),3,2)</f>
        <v>22</v>
      </c>
      <c r="X213" s="8" t="str">
        <f>LEFT(TEXT(Data6[[#This Row],[Date:]],"mmddyyyy"),2)</f>
        <v>02</v>
      </c>
      <c r="Y213" s="6">
        <f>DATE(Data6[[#This Row],[Year]],Data6[[#This Row],[Month]],Data6[[#This Row],[Day]])</f>
        <v>45344</v>
      </c>
    </row>
    <row r="214" spans="1:25" x14ac:dyDescent="0.3">
      <c r="A214" s="5">
        <v>45365.244523032408</v>
      </c>
      <c r="B214" s="7" t="s">
        <v>76</v>
      </c>
      <c r="C214" s="6" t="s">
        <v>207</v>
      </c>
      <c r="D214" s="7" t="s">
        <v>156</v>
      </c>
      <c r="E214" s="8">
        <v>2</v>
      </c>
      <c r="F214" s="7">
        <v>6984733</v>
      </c>
      <c r="G214" s="7" t="s">
        <v>68</v>
      </c>
      <c r="H214" s="7" t="s">
        <v>69</v>
      </c>
      <c r="I214" s="7" t="s">
        <v>44</v>
      </c>
      <c r="J214" s="19" t="str">
        <f>IFERROR(INDEX('Employee Info'!$C$3:$E$200,MATCH(Data6[[#This Row],[Name:]],'Employee Info'!$B$3:$B$200,0),MATCH(Data6[[#This Row],[Hours Type:]],'Employee Info'!$C$2:$E$2,0)),"")</f>
        <v/>
      </c>
      <c r="K214" s="19" t="str">
        <f>IFERROR(INDEX('Employee Info'!$C$3:$J$200,MATCH(Data6[[#This Row],[Name:]],'Employee Info'!$B$3:$B$200,0),MATCH(Data6[[#Headers],[Truck]],'Employee Info'!$C$2:$J$2,0)),"")</f>
        <v/>
      </c>
      <c r="L214" s="19" t="str">
        <f>IFERROR(INDEX('Employee Info'!$C$3:$J$200,MATCH(Data6[[#This Row],[Name:]],'Employee Info'!$B$3:$B$200,0),MATCH(Data6[[#Headers],[Phone]],'Employee Info'!$C$2:$J$2,0)),"")</f>
        <v/>
      </c>
      <c r="M214" s="19" t="str">
        <f>IFERROR(INDEX('Employee Info'!$C$3:$J$200,MATCH(Data6[[#This Row],[Name:]],'Employee Info'!$B$3:$B$200,0),MATCH(Data6[[#Headers],[Tech]],'Employee Info'!$C$2:$J$2,0)),"")</f>
        <v/>
      </c>
      <c r="N214" s="19" t="str">
        <f>IFERROR(INDEX('Employee Info'!$C$3:$J$200,MATCH(Data6[[#This Row],[Name:]],'Employee Info'!$B$3:$B$200,0),MATCH(Data6[[#Headers],[Other]],'Employee Info'!$C$2:$J$2,0)),"")</f>
        <v/>
      </c>
      <c r="O214" s="19">
        <f>IFERROR((Data6[[#This Row],[Hours:]]*SUM(Data6[[#This Row],[Rate]:[Other]])),"")</f>
        <v>0</v>
      </c>
      <c r="P214" s="7" t="str">
        <f>IF(Data6[[#This Row],[WO'#:]]="","Riley #","WO#")</f>
        <v>WO#</v>
      </c>
      <c r="Q214" s="7">
        <f>IFERROR(WEEKNUM(Data6[[#This Row],[Date:]]),"")</f>
        <v>8</v>
      </c>
      <c r="R214" s="6">
        <f t="shared" si="9"/>
        <v>45340</v>
      </c>
      <c r="S214" s="6">
        <f>Data6[[#This Row],[Week Start]]+7</f>
        <v>45347</v>
      </c>
      <c r="T214" s="7" t="str">
        <f t="shared" si="10"/>
        <v>2/18/2024 - 2/25/2024</v>
      </c>
      <c r="U214" s="7" t="str">
        <f t="shared" si="11"/>
        <v>Time Card</v>
      </c>
      <c r="V214" s="8" t="str">
        <f>RIGHT(TEXT(Data6[[#This Row],[Date:]],"mmddyyyy"),4)</f>
        <v>2024</v>
      </c>
      <c r="W214" s="8" t="str">
        <f>MID(TEXT(Data6[[#This Row],[Date:]],"mmddyyyy"),3,2)</f>
        <v>22</v>
      </c>
      <c r="X214" s="8" t="str">
        <f>LEFT(TEXT(Data6[[#This Row],[Date:]],"mmddyyyy"),2)</f>
        <v>02</v>
      </c>
      <c r="Y214" s="6">
        <f>DATE(Data6[[#This Row],[Year]],Data6[[#This Row],[Month]],Data6[[#This Row],[Day]])</f>
        <v>45344</v>
      </c>
    </row>
    <row r="215" spans="1:25" x14ac:dyDescent="0.3">
      <c r="A215" s="5">
        <v>45344.57121238426</v>
      </c>
      <c r="B215" s="7" t="s">
        <v>35</v>
      </c>
      <c r="C215" s="6" t="s">
        <v>207</v>
      </c>
      <c r="D215" s="7" t="s">
        <v>208</v>
      </c>
      <c r="E215" s="8">
        <v>8</v>
      </c>
      <c r="F215" s="7" t="s">
        <v>68</v>
      </c>
      <c r="G215" s="7" t="s">
        <v>117</v>
      </c>
      <c r="H215" s="7" t="s">
        <v>92</v>
      </c>
      <c r="I215" s="7" t="s">
        <v>44</v>
      </c>
      <c r="J215" s="19" t="str">
        <f>IFERROR(INDEX('Employee Info'!$C$3:$E$200,MATCH(Data6[[#This Row],[Name:]],'Employee Info'!$B$3:$B$200,0),MATCH(Data6[[#This Row],[Hours Type:]],'Employee Info'!$C$2:$E$2,0)),"")</f>
        <v/>
      </c>
      <c r="K215" s="19" t="str">
        <f>IFERROR(INDEX('Employee Info'!$C$3:$J$200,MATCH(Data6[[#This Row],[Name:]],'Employee Info'!$B$3:$B$200,0),MATCH(Data6[[#Headers],[Truck]],'Employee Info'!$C$2:$J$2,0)),"")</f>
        <v/>
      </c>
      <c r="L215" s="19" t="str">
        <f>IFERROR(INDEX('Employee Info'!$C$3:$J$200,MATCH(Data6[[#This Row],[Name:]],'Employee Info'!$B$3:$B$200,0),MATCH(Data6[[#Headers],[Phone]],'Employee Info'!$C$2:$J$2,0)),"")</f>
        <v/>
      </c>
      <c r="M215" s="19" t="str">
        <f>IFERROR(INDEX('Employee Info'!$C$3:$J$200,MATCH(Data6[[#This Row],[Name:]],'Employee Info'!$B$3:$B$200,0),MATCH(Data6[[#Headers],[Tech]],'Employee Info'!$C$2:$J$2,0)),"")</f>
        <v/>
      </c>
      <c r="N215" s="19" t="str">
        <f>IFERROR(INDEX('Employee Info'!$C$3:$J$200,MATCH(Data6[[#This Row],[Name:]],'Employee Info'!$B$3:$B$200,0),MATCH(Data6[[#Headers],[Other]],'Employee Info'!$C$2:$J$2,0)),"")</f>
        <v/>
      </c>
      <c r="O215" s="19">
        <f>IFERROR((Data6[[#This Row],[Hours:]]*SUM(Data6[[#This Row],[Rate]:[Other]])),"")</f>
        <v>0</v>
      </c>
      <c r="P215" s="7" t="str">
        <f>IF(Data6[[#This Row],[WO'#:]]="","Riley #","WO#")</f>
        <v>Riley #</v>
      </c>
      <c r="Q215" s="7">
        <f>IFERROR(WEEKNUM(Data6[[#This Row],[Date:]]),"")</f>
        <v>8</v>
      </c>
      <c r="R215" s="6">
        <f t="shared" si="9"/>
        <v>45340</v>
      </c>
      <c r="S215" s="6">
        <f>Data6[[#This Row],[Week Start]]+7</f>
        <v>45347</v>
      </c>
      <c r="T215" s="7" t="str">
        <f t="shared" si="10"/>
        <v>2/18/2024 - 2/25/2024</v>
      </c>
      <c r="U215" s="7" t="str">
        <f t="shared" si="11"/>
        <v>Time Card</v>
      </c>
      <c r="V215" s="8" t="str">
        <f>RIGHT(TEXT(Data6[[#This Row],[Date:]],"mmddyyyy"),4)</f>
        <v>2024</v>
      </c>
      <c r="W215" s="8" t="str">
        <f>MID(TEXT(Data6[[#This Row],[Date:]],"mmddyyyy"),3,2)</f>
        <v>22</v>
      </c>
      <c r="X215" s="8" t="str">
        <f>LEFT(TEXT(Data6[[#This Row],[Date:]],"mmddyyyy"),2)</f>
        <v>02</v>
      </c>
      <c r="Y215" s="6">
        <f>DATE(Data6[[#This Row],[Year]],Data6[[#This Row],[Month]],Data6[[#This Row],[Day]])</f>
        <v>45344</v>
      </c>
    </row>
    <row r="216" spans="1:25" x14ac:dyDescent="0.3">
      <c r="A216" s="5">
        <v>45345.454487731484</v>
      </c>
      <c r="B216" s="7" t="s">
        <v>31</v>
      </c>
      <c r="C216" s="6" t="s">
        <v>207</v>
      </c>
      <c r="D216" s="7" t="s">
        <v>209</v>
      </c>
      <c r="E216" s="8">
        <v>4</v>
      </c>
      <c r="F216" s="7" t="s">
        <v>68</v>
      </c>
      <c r="G216" s="7" t="s">
        <v>117</v>
      </c>
      <c r="H216" s="7" t="s">
        <v>64</v>
      </c>
      <c r="I216" s="7" t="s">
        <v>44</v>
      </c>
      <c r="J216" s="19" t="str">
        <f>IFERROR(INDEX('Employee Info'!$C$3:$E$200,MATCH(Data6[[#This Row],[Name:]],'Employee Info'!$B$3:$B$200,0),MATCH(Data6[[#This Row],[Hours Type:]],'Employee Info'!$C$2:$E$2,0)),"")</f>
        <v/>
      </c>
      <c r="K216" s="19" t="str">
        <f>IFERROR(INDEX('Employee Info'!$C$3:$J$200,MATCH(Data6[[#This Row],[Name:]],'Employee Info'!$B$3:$B$200,0),MATCH(Data6[[#Headers],[Truck]],'Employee Info'!$C$2:$J$2,0)),"")</f>
        <v/>
      </c>
      <c r="L216" s="19" t="str">
        <f>IFERROR(INDEX('Employee Info'!$C$3:$J$200,MATCH(Data6[[#This Row],[Name:]],'Employee Info'!$B$3:$B$200,0),MATCH(Data6[[#Headers],[Phone]],'Employee Info'!$C$2:$J$2,0)),"")</f>
        <v/>
      </c>
      <c r="M216" s="19" t="str">
        <f>IFERROR(INDEX('Employee Info'!$C$3:$J$200,MATCH(Data6[[#This Row],[Name:]],'Employee Info'!$B$3:$B$200,0),MATCH(Data6[[#Headers],[Tech]],'Employee Info'!$C$2:$J$2,0)),"")</f>
        <v/>
      </c>
      <c r="N216" s="19" t="str">
        <f>IFERROR(INDEX('Employee Info'!$C$3:$J$200,MATCH(Data6[[#This Row],[Name:]],'Employee Info'!$B$3:$B$200,0),MATCH(Data6[[#Headers],[Other]],'Employee Info'!$C$2:$J$2,0)),"")</f>
        <v/>
      </c>
      <c r="O216" s="19">
        <f>IFERROR((Data6[[#This Row],[Hours:]]*SUM(Data6[[#This Row],[Rate]:[Other]])),"")</f>
        <v>0</v>
      </c>
      <c r="P216" s="7" t="str">
        <f>IF(Data6[[#This Row],[WO'#:]]="","Riley #","WO#")</f>
        <v>Riley #</v>
      </c>
      <c r="Q216" s="7">
        <f>IFERROR(WEEKNUM(Data6[[#This Row],[Date:]]),"")</f>
        <v>8</v>
      </c>
      <c r="R216" s="6">
        <f t="shared" si="9"/>
        <v>45340</v>
      </c>
      <c r="S216" s="6">
        <f>Data6[[#This Row],[Week Start]]+7</f>
        <v>45347</v>
      </c>
      <c r="T216" s="7" t="str">
        <f t="shared" si="10"/>
        <v>2/18/2024 - 2/25/2024</v>
      </c>
      <c r="U216" s="7" t="str">
        <f t="shared" si="11"/>
        <v>Time Card</v>
      </c>
      <c r="V216" s="8" t="str">
        <f>RIGHT(TEXT(Data6[[#This Row],[Date:]],"mmddyyyy"),4)</f>
        <v>2024</v>
      </c>
      <c r="W216" s="8" t="str">
        <f>MID(TEXT(Data6[[#This Row],[Date:]],"mmddyyyy"),3,2)</f>
        <v>22</v>
      </c>
      <c r="X216" s="8" t="str">
        <f>LEFT(TEXT(Data6[[#This Row],[Date:]],"mmddyyyy"),2)</f>
        <v>02</v>
      </c>
      <c r="Y216" s="6">
        <f>DATE(Data6[[#This Row],[Year]],Data6[[#This Row],[Month]],Data6[[#This Row],[Day]])</f>
        <v>45344</v>
      </c>
    </row>
    <row r="217" spans="1:25" x14ac:dyDescent="0.3">
      <c r="A217" s="5">
        <v>45345.454685300923</v>
      </c>
      <c r="B217" s="7" t="s">
        <v>65</v>
      </c>
      <c r="C217" s="6" t="s">
        <v>207</v>
      </c>
      <c r="D217" s="7" t="s">
        <v>209</v>
      </c>
      <c r="E217" s="8">
        <v>4</v>
      </c>
      <c r="F217" s="7" t="s">
        <v>68</v>
      </c>
      <c r="G217" s="7" t="s">
        <v>117</v>
      </c>
      <c r="H217" s="7" t="s">
        <v>64</v>
      </c>
      <c r="I217" s="7" t="s">
        <v>44</v>
      </c>
      <c r="J217" s="19" t="str">
        <f>IFERROR(INDEX('Employee Info'!$C$3:$E$200,MATCH(Data6[[#This Row],[Name:]],'Employee Info'!$B$3:$B$200,0),MATCH(Data6[[#This Row],[Hours Type:]],'Employee Info'!$C$2:$E$2,0)),"")</f>
        <v/>
      </c>
      <c r="K217" s="19" t="str">
        <f>IFERROR(INDEX('Employee Info'!$C$3:$J$200,MATCH(Data6[[#This Row],[Name:]],'Employee Info'!$B$3:$B$200,0),MATCH(Data6[[#Headers],[Truck]],'Employee Info'!$C$2:$J$2,0)),"")</f>
        <v/>
      </c>
      <c r="L217" s="19" t="str">
        <f>IFERROR(INDEX('Employee Info'!$C$3:$J$200,MATCH(Data6[[#This Row],[Name:]],'Employee Info'!$B$3:$B$200,0),MATCH(Data6[[#Headers],[Phone]],'Employee Info'!$C$2:$J$2,0)),"")</f>
        <v/>
      </c>
      <c r="M217" s="19" t="str">
        <f>IFERROR(INDEX('Employee Info'!$C$3:$J$200,MATCH(Data6[[#This Row],[Name:]],'Employee Info'!$B$3:$B$200,0),MATCH(Data6[[#Headers],[Tech]],'Employee Info'!$C$2:$J$2,0)),"")</f>
        <v/>
      </c>
      <c r="N217" s="19" t="str">
        <f>IFERROR(INDEX('Employee Info'!$C$3:$J$200,MATCH(Data6[[#This Row],[Name:]],'Employee Info'!$B$3:$B$200,0),MATCH(Data6[[#Headers],[Other]],'Employee Info'!$C$2:$J$2,0)),"")</f>
        <v/>
      </c>
      <c r="O217" s="19">
        <f>IFERROR((Data6[[#This Row],[Hours:]]*SUM(Data6[[#This Row],[Rate]:[Other]])),"")</f>
        <v>0</v>
      </c>
      <c r="P217" s="7" t="str">
        <f>IF(Data6[[#This Row],[WO'#:]]="","Riley #","WO#")</f>
        <v>Riley #</v>
      </c>
      <c r="Q217" s="7">
        <f>IFERROR(WEEKNUM(Data6[[#This Row],[Date:]]),"")</f>
        <v>8</v>
      </c>
      <c r="R217" s="6">
        <f t="shared" si="9"/>
        <v>45340</v>
      </c>
      <c r="S217" s="6">
        <f>Data6[[#This Row],[Week Start]]+7</f>
        <v>45347</v>
      </c>
      <c r="T217" s="7" t="str">
        <f t="shared" si="10"/>
        <v>2/18/2024 - 2/25/2024</v>
      </c>
      <c r="U217" s="7" t="str">
        <f t="shared" si="11"/>
        <v>Time Card</v>
      </c>
      <c r="V217" s="8" t="str">
        <f>RIGHT(TEXT(Data6[[#This Row],[Date:]],"mmddyyyy"),4)</f>
        <v>2024</v>
      </c>
      <c r="W217" s="8" t="str">
        <f>MID(TEXT(Data6[[#This Row],[Date:]],"mmddyyyy"),3,2)</f>
        <v>22</v>
      </c>
      <c r="X217" s="8" t="str">
        <f>LEFT(TEXT(Data6[[#This Row],[Date:]],"mmddyyyy"),2)</f>
        <v>02</v>
      </c>
      <c r="Y217" s="6">
        <f>DATE(Data6[[#This Row],[Year]],Data6[[#This Row],[Month]],Data6[[#This Row],[Day]])</f>
        <v>45344</v>
      </c>
    </row>
    <row r="218" spans="1:25" x14ac:dyDescent="0.3">
      <c r="A218" s="5">
        <v>45345.455162152779</v>
      </c>
      <c r="B218" s="7" t="s">
        <v>65</v>
      </c>
      <c r="C218" s="6" t="s">
        <v>207</v>
      </c>
      <c r="D218" s="7" t="s">
        <v>210</v>
      </c>
      <c r="E218" s="8">
        <v>4</v>
      </c>
      <c r="F218" s="7" t="s">
        <v>68</v>
      </c>
      <c r="G218" s="7" t="s">
        <v>117</v>
      </c>
      <c r="H218" s="7" t="s">
        <v>64</v>
      </c>
      <c r="I218" s="7" t="s">
        <v>44</v>
      </c>
      <c r="J218" s="19" t="str">
        <f>IFERROR(INDEX('Employee Info'!$C$3:$E$200,MATCH(Data6[[#This Row],[Name:]],'Employee Info'!$B$3:$B$200,0),MATCH(Data6[[#This Row],[Hours Type:]],'Employee Info'!$C$2:$E$2,0)),"")</f>
        <v/>
      </c>
      <c r="K218" s="19" t="str">
        <f>IFERROR(INDEX('Employee Info'!$C$3:$J$200,MATCH(Data6[[#This Row],[Name:]],'Employee Info'!$B$3:$B$200,0),MATCH(Data6[[#Headers],[Truck]],'Employee Info'!$C$2:$J$2,0)),"")</f>
        <v/>
      </c>
      <c r="L218" s="19" t="str">
        <f>IFERROR(INDEX('Employee Info'!$C$3:$J$200,MATCH(Data6[[#This Row],[Name:]],'Employee Info'!$B$3:$B$200,0),MATCH(Data6[[#Headers],[Phone]],'Employee Info'!$C$2:$J$2,0)),"")</f>
        <v/>
      </c>
      <c r="M218" s="19" t="str">
        <f>IFERROR(INDEX('Employee Info'!$C$3:$J$200,MATCH(Data6[[#This Row],[Name:]],'Employee Info'!$B$3:$B$200,0),MATCH(Data6[[#Headers],[Tech]],'Employee Info'!$C$2:$J$2,0)),"")</f>
        <v/>
      </c>
      <c r="N218" s="19" t="str">
        <f>IFERROR(INDEX('Employee Info'!$C$3:$J$200,MATCH(Data6[[#This Row],[Name:]],'Employee Info'!$B$3:$B$200,0),MATCH(Data6[[#Headers],[Other]],'Employee Info'!$C$2:$J$2,0)),"")</f>
        <v/>
      </c>
      <c r="O218" s="19">
        <f>IFERROR((Data6[[#This Row],[Hours:]]*SUM(Data6[[#This Row],[Rate]:[Other]])),"")</f>
        <v>0</v>
      </c>
      <c r="P218" s="7" t="str">
        <f>IF(Data6[[#This Row],[WO'#:]]="","Riley #","WO#")</f>
        <v>Riley #</v>
      </c>
      <c r="Q218" s="7">
        <f>IFERROR(WEEKNUM(Data6[[#This Row],[Date:]]),"")</f>
        <v>8</v>
      </c>
      <c r="R218" s="6">
        <f t="shared" si="9"/>
        <v>45340</v>
      </c>
      <c r="S218" s="6">
        <f>Data6[[#This Row],[Week Start]]+7</f>
        <v>45347</v>
      </c>
      <c r="T218" s="7" t="str">
        <f t="shared" si="10"/>
        <v>2/18/2024 - 2/25/2024</v>
      </c>
      <c r="U218" s="7" t="str">
        <f t="shared" si="11"/>
        <v>Time Card</v>
      </c>
      <c r="V218" s="8" t="str">
        <f>RIGHT(TEXT(Data6[[#This Row],[Date:]],"mmddyyyy"),4)</f>
        <v>2024</v>
      </c>
      <c r="W218" s="8" t="str">
        <f>MID(TEXT(Data6[[#This Row],[Date:]],"mmddyyyy"),3,2)</f>
        <v>22</v>
      </c>
      <c r="X218" s="8" t="str">
        <f>LEFT(TEXT(Data6[[#This Row],[Date:]],"mmddyyyy"),2)</f>
        <v>02</v>
      </c>
      <c r="Y218" s="6">
        <f>DATE(Data6[[#This Row],[Year]],Data6[[#This Row],[Month]],Data6[[#This Row],[Day]])</f>
        <v>45344</v>
      </c>
    </row>
    <row r="219" spans="1:25" x14ac:dyDescent="0.3">
      <c r="A219" s="5">
        <v>45366.28349652778</v>
      </c>
      <c r="B219" s="7" t="s">
        <v>66</v>
      </c>
      <c r="C219" s="6" t="s">
        <v>211</v>
      </c>
      <c r="D219" s="7" t="s">
        <v>68</v>
      </c>
      <c r="E219" s="8">
        <v>6</v>
      </c>
      <c r="F219" s="7">
        <v>20028</v>
      </c>
      <c r="G219" s="7" t="s">
        <v>68</v>
      </c>
      <c r="H219" s="7" t="s">
        <v>69</v>
      </c>
      <c r="I219" s="7" t="s">
        <v>44</v>
      </c>
      <c r="J219" s="19" t="str">
        <f>IFERROR(INDEX('Employee Info'!$C$3:$E$200,MATCH(Data6[[#This Row],[Name:]],'Employee Info'!$B$3:$B$200,0),MATCH(Data6[[#This Row],[Hours Type:]],'Employee Info'!$C$2:$E$2,0)),"")</f>
        <v/>
      </c>
      <c r="K219" s="19" t="str">
        <f>IFERROR(INDEX('Employee Info'!$C$3:$J$200,MATCH(Data6[[#This Row],[Name:]],'Employee Info'!$B$3:$B$200,0),MATCH(Data6[[#Headers],[Truck]],'Employee Info'!$C$2:$J$2,0)),"")</f>
        <v/>
      </c>
      <c r="L219" s="19" t="str">
        <f>IFERROR(INDEX('Employee Info'!$C$3:$J$200,MATCH(Data6[[#This Row],[Name:]],'Employee Info'!$B$3:$B$200,0),MATCH(Data6[[#Headers],[Phone]],'Employee Info'!$C$2:$J$2,0)),"")</f>
        <v/>
      </c>
      <c r="M219" s="19" t="str">
        <f>IFERROR(INDEX('Employee Info'!$C$3:$J$200,MATCH(Data6[[#This Row],[Name:]],'Employee Info'!$B$3:$B$200,0),MATCH(Data6[[#Headers],[Tech]],'Employee Info'!$C$2:$J$2,0)),"")</f>
        <v/>
      </c>
      <c r="N219" s="19" t="str">
        <f>IFERROR(INDEX('Employee Info'!$C$3:$J$200,MATCH(Data6[[#This Row],[Name:]],'Employee Info'!$B$3:$B$200,0),MATCH(Data6[[#Headers],[Other]],'Employee Info'!$C$2:$J$2,0)),"")</f>
        <v/>
      </c>
      <c r="O219" s="19">
        <f>IFERROR((Data6[[#This Row],[Hours:]]*SUM(Data6[[#This Row],[Rate]:[Other]])),"")</f>
        <v>0</v>
      </c>
      <c r="P219" s="7" t="str">
        <f>IF(Data6[[#This Row],[WO'#:]]="","Riley #","WO#")</f>
        <v>WO#</v>
      </c>
      <c r="Q219" s="7">
        <f>IFERROR(WEEKNUM(Data6[[#This Row],[Date:]]),"")</f>
        <v>8</v>
      </c>
      <c r="R219" s="6">
        <f t="shared" si="9"/>
        <v>45340</v>
      </c>
      <c r="S219" s="6">
        <f>Data6[[#This Row],[Week Start]]+7</f>
        <v>45347</v>
      </c>
      <c r="T219" s="7" t="str">
        <f t="shared" si="10"/>
        <v>2/18/2024 - 2/25/2024</v>
      </c>
      <c r="U219" s="7" t="str">
        <f t="shared" si="11"/>
        <v>Time Card</v>
      </c>
      <c r="V219" s="8" t="str">
        <f>RIGHT(TEXT(Data6[[#This Row],[Date:]],"mmddyyyy"),4)</f>
        <v>2024</v>
      </c>
      <c r="W219" s="8" t="str">
        <f>MID(TEXT(Data6[[#This Row],[Date:]],"mmddyyyy"),3,2)</f>
        <v>23</v>
      </c>
      <c r="X219" s="8" t="str">
        <f>LEFT(TEXT(Data6[[#This Row],[Date:]],"mmddyyyy"),2)</f>
        <v>02</v>
      </c>
      <c r="Y219" s="6">
        <f>DATE(Data6[[#This Row],[Year]],Data6[[#This Row],[Month]],Data6[[#This Row],[Day]])</f>
        <v>45345</v>
      </c>
    </row>
    <row r="220" spans="1:25" x14ac:dyDescent="0.3">
      <c r="A220" s="5">
        <v>45345.467505787034</v>
      </c>
      <c r="B220" s="7" t="s">
        <v>31</v>
      </c>
      <c r="C220" s="6" t="s">
        <v>211</v>
      </c>
      <c r="D220" s="7" t="s">
        <v>187</v>
      </c>
      <c r="E220" s="8">
        <v>4.5</v>
      </c>
      <c r="F220" s="7">
        <v>6984733</v>
      </c>
      <c r="G220" s="7" t="s">
        <v>117</v>
      </c>
      <c r="H220" s="7" t="s">
        <v>69</v>
      </c>
      <c r="I220" s="7" t="s">
        <v>44</v>
      </c>
      <c r="J220" s="19" t="str">
        <f>IFERROR(INDEX('Employee Info'!$C$3:$E$200,MATCH(Data6[[#This Row],[Name:]],'Employee Info'!$B$3:$B$200,0),MATCH(Data6[[#This Row],[Hours Type:]],'Employee Info'!$C$2:$E$2,0)),"")</f>
        <v/>
      </c>
      <c r="K220" s="19" t="str">
        <f>IFERROR(INDEX('Employee Info'!$C$3:$J$200,MATCH(Data6[[#This Row],[Name:]],'Employee Info'!$B$3:$B$200,0),MATCH(Data6[[#Headers],[Truck]],'Employee Info'!$C$2:$J$2,0)),"")</f>
        <v/>
      </c>
      <c r="L220" s="19" t="str">
        <f>IFERROR(INDEX('Employee Info'!$C$3:$J$200,MATCH(Data6[[#This Row],[Name:]],'Employee Info'!$B$3:$B$200,0),MATCH(Data6[[#Headers],[Phone]],'Employee Info'!$C$2:$J$2,0)),"")</f>
        <v/>
      </c>
      <c r="M220" s="19" t="str">
        <f>IFERROR(INDEX('Employee Info'!$C$3:$J$200,MATCH(Data6[[#This Row],[Name:]],'Employee Info'!$B$3:$B$200,0),MATCH(Data6[[#Headers],[Tech]],'Employee Info'!$C$2:$J$2,0)),"")</f>
        <v/>
      </c>
      <c r="N220" s="19" t="str">
        <f>IFERROR(INDEX('Employee Info'!$C$3:$J$200,MATCH(Data6[[#This Row],[Name:]],'Employee Info'!$B$3:$B$200,0),MATCH(Data6[[#Headers],[Other]],'Employee Info'!$C$2:$J$2,0)),"")</f>
        <v/>
      </c>
      <c r="O220" s="19">
        <f>IFERROR((Data6[[#This Row],[Hours:]]*SUM(Data6[[#This Row],[Rate]:[Other]])),"")</f>
        <v>0</v>
      </c>
      <c r="P220" s="7" t="str">
        <f>IF(Data6[[#This Row],[WO'#:]]="","Riley #","WO#")</f>
        <v>WO#</v>
      </c>
      <c r="Q220" s="7">
        <f>IFERROR(WEEKNUM(Data6[[#This Row],[Date:]]),"")</f>
        <v>8</v>
      </c>
      <c r="R220" s="6">
        <f t="shared" si="9"/>
        <v>45340</v>
      </c>
      <c r="S220" s="6">
        <f>Data6[[#This Row],[Week Start]]+7</f>
        <v>45347</v>
      </c>
      <c r="T220" s="7" t="str">
        <f t="shared" si="10"/>
        <v>2/18/2024 - 2/25/2024</v>
      </c>
      <c r="U220" s="7" t="str">
        <f t="shared" si="11"/>
        <v>Time Card</v>
      </c>
      <c r="V220" s="8" t="str">
        <f>RIGHT(TEXT(Data6[[#This Row],[Date:]],"mmddyyyy"),4)</f>
        <v>2024</v>
      </c>
      <c r="W220" s="8" t="str">
        <f>MID(TEXT(Data6[[#This Row],[Date:]],"mmddyyyy"),3,2)</f>
        <v>23</v>
      </c>
      <c r="X220" s="8" t="str">
        <f>LEFT(TEXT(Data6[[#This Row],[Date:]],"mmddyyyy"),2)</f>
        <v>02</v>
      </c>
      <c r="Y220" s="6">
        <f>DATE(Data6[[#This Row],[Year]],Data6[[#This Row],[Month]],Data6[[#This Row],[Day]])</f>
        <v>45345</v>
      </c>
    </row>
    <row r="221" spans="1:25" x14ac:dyDescent="0.3">
      <c r="A221" s="5">
        <v>45345.560024305552</v>
      </c>
      <c r="B221" s="7" t="s">
        <v>65</v>
      </c>
      <c r="C221" s="6" t="s">
        <v>211</v>
      </c>
      <c r="D221" s="7" t="s">
        <v>212</v>
      </c>
      <c r="E221" s="8">
        <v>3</v>
      </c>
      <c r="F221" s="7">
        <v>6984733</v>
      </c>
      <c r="G221" s="7" t="s">
        <v>68</v>
      </c>
      <c r="H221" s="7" t="s">
        <v>69</v>
      </c>
      <c r="I221" s="7" t="s">
        <v>44</v>
      </c>
      <c r="J221" s="19" t="str">
        <f>IFERROR(INDEX('Employee Info'!$C$3:$E$200,MATCH(Data6[[#This Row],[Name:]],'Employee Info'!$B$3:$B$200,0),MATCH(Data6[[#This Row],[Hours Type:]],'Employee Info'!$C$2:$E$2,0)),"")</f>
        <v/>
      </c>
      <c r="K221" s="19" t="str">
        <f>IFERROR(INDEX('Employee Info'!$C$3:$J$200,MATCH(Data6[[#This Row],[Name:]],'Employee Info'!$B$3:$B$200,0),MATCH(Data6[[#Headers],[Truck]],'Employee Info'!$C$2:$J$2,0)),"")</f>
        <v/>
      </c>
      <c r="L221" s="19" t="str">
        <f>IFERROR(INDEX('Employee Info'!$C$3:$J$200,MATCH(Data6[[#This Row],[Name:]],'Employee Info'!$B$3:$B$200,0),MATCH(Data6[[#Headers],[Phone]],'Employee Info'!$C$2:$J$2,0)),"")</f>
        <v/>
      </c>
      <c r="M221" s="19" t="str">
        <f>IFERROR(INDEX('Employee Info'!$C$3:$J$200,MATCH(Data6[[#This Row],[Name:]],'Employee Info'!$B$3:$B$200,0),MATCH(Data6[[#Headers],[Tech]],'Employee Info'!$C$2:$J$2,0)),"")</f>
        <v/>
      </c>
      <c r="N221" s="19" t="str">
        <f>IFERROR(INDEX('Employee Info'!$C$3:$J$200,MATCH(Data6[[#This Row],[Name:]],'Employee Info'!$B$3:$B$200,0),MATCH(Data6[[#Headers],[Other]],'Employee Info'!$C$2:$J$2,0)),"")</f>
        <v/>
      </c>
      <c r="O221" s="19">
        <f>IFERROR((Data6[[#This Row],[Hours:]]*SUM(Data6[[#This Row],[Rate]:[Other]])),"")</f>
        <v>0</v>
      </c>
      <c r="P221" s="7" t="str">
        <f>IF(Data6[[#This Row],[WO'#:]]="","Riley #","WO#")</f>
        <v>WO#</v>
      </c>
      <c r="Q221" s="7">
        <f>IFERROR(WEEKNUM(Data6[[#This Row],[Date:]]),"")</f>
        <v>8</v>
      </c>
      <c r="R221" s="6">
        <f t="shared" si="9"/>
        <v>45340</v>
      </c>
      <c r="S221" s="6">
        <f>Data6[[#This Row],[Week Start]]+7</f>
        <v>45347</v>
      </c>
      <c r="T221" s="7" t="str">
        <f t="shared" si="10"/>
        <v>2/18/2024 - 2/25/2024</v>
      </c>
      <c r="U221" s="7" t="str">
        <f t="shared" si="11"/>
        <v>Time Card</v>
      </c>
      <c r="V221" s="8" t="str">
        <f>RIGHT(TEXT(Data6[[#This Row],[Date:]],"mmddyyyy"),4)</f>
        <v>2024</v>
      </c>
      <c r="W221" s="8" t="str">
        <f>MID(TEXT(Data6[[#This Row],[Date:]],"mmddyyyy"),3,2)</f>
        <v>23</v>
      </c>
      <c r="X221" s="8" t="str">
        <f>LEFT(TEXT(Data6[[#This Row],[Date:]],"mmddyyyy"),2)</f>
        <v>02</v>
      </c>
      <c r="Y221" s="6">
        <f>DATE(Data6[[#This Row],[Year]],Data6[[#This Row],[Month]],Data6[[#This Row],[Day]])</f>
        <v>45345</v>
      </c>
    </row>
    <row r="222" spans="1:25" x14ac:dyDescent="0.3">
      <c r="A222" s="5">
        <v>45345.55418298611</v>
      </c>
      <c r="B222" s="7" t="s">
        <v>35</v>
      </c>
      <c r="C222" s="6" t="s">
        <v>211</v>
      </c>
      <c r="D222" s="7" t="s">
        <v>214</v>
      </c>
      <c r="E222" s="8">
        <v>8</v>
      </c>
      <c r="F222" s="7" t="s">
        <v>68</v>
      </c>
      <c r="G222" s="7" t="s">
        <v>68</v>
      </c>
      <c r="H222" s="7" t="s">
        <v>92</v>
      </c>
      <c r="I222" s="7" t="s">
        <v>44</v>
      </c>
      <c r="J222" s="19" t="str">
        <f>IFERROR(INDEX('Employee Info'!$C$3:$E$200,MATCH(Data6[[#This Row],[Name:]],'Employee Info'!$B$3:$B$200,0),MATCH(Data6[[#This Row],[Hours Type:]],'Employee Info'!$C$2:$E$2,0)),"")</f>
        <v/>
      </c>
      <c r="K222" s="19" t="str">
        <f>IFERROR(INDEX('Employee Info'!$C$3:$J$200,MATCH(Data6[[#This Row],[Name:]],'Employee Info'!$B$3:$B$200,0),MATCH(Data6[[#Headers],[Truck]],'Employee Info'!$C$2:$J$2,0)),"")</f>
        <v/>
      </c>
      <c r="L222" s="19" t="str">
        <f>IFERROR(INDEX('Employee Info'!$C$3:$J$200,MATCH(Data6[[#This Row],[Name:]],'Employee Info'!$B$3:$B$200,0),MATCH(Data6[[#Headers],[Phone]],'Employee Info'!$C$2:$J$2,0)),"")</f>
        <v/>
      </c>
      <c r="M222" s="19" t="str">
        <f>IFERROR(INDEX('Employee Info'!$C$3:$J$200,MATCH(Data6[[#This Row],[Name:]],'Employee Info'!$B$3:$B$200,0),MATCH(Data6[[#Headers],[Tech]],'Employee Info'!$C$2:$J$2,0)),"")</f>
        <v/>
      </c>
      <c r="N222" s="19" t="str">
        <f>IFERROR(INDEX('Employee Info'!$C$3:$J$200,MATCH(Data6[[#This Row],[Name:]],'Employee Info'!$B$3:$B$200,0),MATCH(Data6[[#Headers],[Other]],'Employee Info'!$C$2:$J$2,0)),"")</f>
        <v/>
      </c>
      <c r="O222" s="19">
        <f>IFERROR((Data6[[#This Row],[Hours:]]*SUM(Data6[[#This Row],[Rate]:[Other]])),"")</f>
        <v>0</v>
      </c>
      <c r="P222" s="7" t="str">
        <f>IF(Data6[[#This Row],[WO'#:]]="","Riley #","WO#")</f>
        <v>Riley #</v>
      </c>
      <c r="Q222" s="7">
        <f>IFERROR(WEEKNUM(Data6[[#This Row],[Date:]]),"")</f>
        <v>8</v>
      </c>
      <c r="R222" s="6">
        <f t="shared" si="9"/>
        <v>45340</v>
      </c>
      <c r="S222" s="6">
        <f>Data6[[#This Row],[Week Start]]+7</f>
        <v>45347</v>
      </c>
      <c r="T222" s="7" t="str">
        <f t="shared" si="10"/>
        <v>2/18/2024 - 2/25/2024</v>
      </c>
      <c r="U222" s="7" t="str">
        <f t="shared" si="11"/>
        <v>Time Card</v>
      </c>
      <c r="V222" s="8" t="str">
        <f>RIGHT(TEXT(Data6[[#This Row],[Date:]],"mmddyyyy"),4)</f>
        <v>2024</v>
      </c>
      <c r="W222" s="8" t="str">
        <f>MID(TEXT(Data6[[#This Row],[Date:]],"mmddyyyy"),3,2)</f>
        <v>23</v>
      </c>
      <c r="X222" s="8" t="str">
        <f>LEFT(TEXT(Data6[[#This Row],[Date:]],"mmddyyyy"),2)</f>
        <v>02</v>
      </c>
      <c r="Y222" s="6">
        <f>DATE(Data6[[#This Row],[Year]],Data6[[#This Row],[Month]],Data6[[#This Row],[Day]])</f>
        <v>45345</v>
      </c>
    </row>
    <row r="223" spans="1:25" x14ac:dyDescent="0.3">
      <c r="A223" s="5">
        <v>45345.558051157408</v>
      </c>
      <c r="B223" s="7" t="s">
        <v>65</v>
      </c>
      <c r="C223" s="6" t="s">
        <v>211</v>
      </c>
      <c r="D223" s="7" t="s">
        <v>215</v>
      </c>
      <c r="E223" s="8">
        <v>3</v>
      </c>
      <c r="F223" s="7" t="s">
        <v>68</v>
      </c>
      <c r="G223" s="7" t="s">
        <v>68</v>
      </c>
      <c r="H223" s="7" t="s">
        <v>92</v>
      </c>
      <c r="I223" s="7" t="s">
        <v>44</v>
      </c>
      <c r="J223" s="19" t="str">
        <f>IFERROR(INDEX('Employee Info'!$C$3:$E$200,MATCH(Data6[[#This Row],[Name:]],'Employee Info'!$B$3:$B$200,0),MATCH(Data6[[#This Row],[Hours Type:]],'Employee Info'!$C$2:$E$2,0)),"")</f>
        <v/>
      </c>
      <c r="K223" s="19" t="str">
        <f>IFERROR(INDEX('Employee Info'!$C$3:$J$200,MATCH(Data6[[#This Row],[Name:]],'Employee Info'!$B$3:$B$200,0),MATCH(Data6[[#Headers],[Truck]],'Employee Info'!$C$2:$J$2,0)),"")</f>
        <v/>
      </c>
      <c r="L223" s="19" t="str">
        <f>IFERROR(INDEX('Employee Info'!$C$3:$J$200,MATCH(Data6[[#This Row],[Name:]],'Employee Info'!$B$3:$B$200,0),MATCH(Data6[[#Headers],[Phone]],'Employee Info'!$C$2:$J$2,0)),"")</f>
        <v/>
      </c>
      <c r="M223" s="19" t="str">
        <f>IFERROR(INDEX('Employee Info'!$C$3:$J$200,MATCH(Data6[[#This Row],[Name:]],'Employee Info'!$B$3:$B$200,0),MATCH(Data6[[#Headers],[Tech]],'Employee Info'!$C$2:$J$2,0)),"")</f>
        <v/>
      </c>
      <c r="N223" s="19" t="str">
        <f>IFERROR(INDEX('Employee Info'!$C$3:$J$200,MATCH(Data6[[#This Row],[Name:]],'Employee Info'!$B$3:$B$200,0),MATCH(Data6[[#Headers],[Other]],'Employee Info'!$C$2:$J$2,0)),"")</f>
        <v/>
      </c>
      <c r="O223" s="19">
        <f>IFERROR((Data6[[#This Row],[Hours:]]*SUM(Data6[[#This Row],[Rate]:[Other]])),"")</f>
        <v>0</v>
      </c>
      <c r="P223" s="7" t="str">
        <f>IF(Data6[[#This Row],[WO'#:]]="","Riley #","WO#")</f>
        <v>Riley #</v>
      </c>
      <c r="Q223" s="7">
        <f>IFERROR(WEEKNUM(Data6[[#This Row],[Date:]]),"")</f>
        <v>8</v>
      </c>
      <c r="R223" s="6">
        <f t="shared" si="9"/>
        <v>45340</v>
      </c>
      <c r="S223" s="6">
        <f>Data6[[#This Row],[Week Start]]+7</f>
        <v>45347</v>
      </c>
      <c r="T223" s="7" t="str">
        <f t="shared" si="10"/>
        <v>2/18/2024 - 2/25/2024</v>
      </c>
      <c r="U223" s="7" t="str">
        <f t="shared" si="11"/>
        <v>Time Card</v>
      </c>
      <c r="V223" s="8" t="str">
        <f>RIGHT(TEXT(Data6[[#This Row],[Date:]],"mmddyyyy"),4)</f>
        <v>2024</v>
      </c>
      <c r="W223" s="8" t="str">
        <f>MID(TEXT(Data6[[#This Row],[Date:]],"mmddyyyy"),3,2)</f>
        <v>23</v>
      </c>
      <c r="X223" s="8" t="str">
        <f>LEFT(TEXT(Data6[[#This Row],[Date:]],"mmddyyyy"),2)</f>
        <v>02</v>
      </c>
      <c r="Y223" s="6">
        <f>DATE(Data6[[#This Row],[Year]],Data6[[#This Row],[Month]],Data6[[#This Row],[Day]])</f>
        <v>45345</v>
      </c>
    </row>
    <row r="224" spans="1:25" x14ac:dyDescent="0.3">
      <c r="A224" s="5">
        <v>45345.562985416669</v>
      </c>
      <c r="B224" s="7" t="s">
        <v>66</v>
      </c>
      <c r="C224" s="6" t="s">
        <v>211</v>
      </c>
      <c r="D224" s="7" t="s">
        <v>218</v>
      </c>
      <c r="E224" s="8">
        <v>1</v>
      </c>
      <c r="F224" s="7" t="s">
        <v>68</v>
      </c>
      <c r="G224" s="7" t="s">
        <v>68</v>
      </c>
      <c r="H224" s="7" t="s">
        <v>92</v>
      </c>
      <c r="I224" s="7" t="s">
        <v>44</v>
      </c>
      <c r="J224" s="19" t="str">
        <f>IFERROR(INDEX('Employee Info'!$C$3:$E$200,MATCH(Data6[[#This Row],[Name:]],'Employee Info'!$B$3:$B$200,0),MATCH(Data6[[#This Row],[Hours Type:]],'Employee Info'!$C$2:$E$2,0)),"")</f>
        <v/>
      </c>
      <c r="K224" s="19" t="str">
        <f>IFERROR(INDEX('Employee Info'!$C$3:$J$200,MATCH(Data6[[#This Row],[Name:]],'Employee Info'!$B$3:$B$200,0),MATCH(Data6[[#Headers],[Truck]],'Employee Info'!$C$2:$J$2,0)),"")</f>
        <v/>
      </c>
      <c r="L224" s="19" t="str">
        <f>IFERROR(INDEX('Employee Info'!$C$3:$J$200,MATCH(Data6[[#This Row],[Name:]],'Employee Info'!$B$3:$B$200,0),MATCH(Data6[[#Headers],[Phone]],'Employee Info'!$C$2:$J$2,0)),"")</f>
        <v/>
      </c>
      <c r="M224" s="19" t="str">
        <f>IFERROR(INDEX('Employee Info'!$C$3:$J$200,MATCH(Data6[[#This Row],[Name:]],'Employee Info'!$B$3:$B$200,0),MATCH(Data6[[#Headers],[Tech]],'Employee Info'!$C$2:$J$2,0)),"")</f>
        <v/>
      </c>
      <c r="N224" s="19" t="str">
        <f>IFERROR(INDEX('Employee Info'!$C$3:$J$200,MATCH(Data6[[#This Row],[Name:]],'Employee Info'!$B$3:$B$200,0),MATCH(Data6[[#Headers],[Other]],'Employee Info'!$C$2:$J$2,0)),"")</f>
        <v/>
      </c>
      <c r="O224" s="19">
        <f>IFERROR((Data6[[#This Row],[Hours:]]*SUM(Data6[[#This Row],[Rate]:[Other]])),"")</f>
        <v>0</v>
      </c>
      <c r="P224" s="7" t="str">
        <f>IF(Data6[[#This Row],[WO'#:]]="","Riley #","WO#")</f>
        <v>Riley #</v>
      </c>
      <c r="Q224" s="7">
        <f>IFERROR(WEEKNUM(Data6[[#This Row],[Date:]]),"")</f>
        <v>8</v>
      </c>
      <c r="R224" s="6">
        <f t="shared" si="9"/>
        <v>45340</v>
      </c>
      <c r="S224" s="6">
        <f>Data6[[#This Row],[Week Start]]+7</f>
        <v>45347</v>
      </c>
      <c r="T224" s="7" t="str">
        <f t="shared" si="10"/>
        <v>2/18/2024 - 2/25/2024</v>
      </c>
      <c r="U224" s="7" t="str">
        <f t="shared" si="11"/>
        <v>Time Card</v>
      </c>
      <c r="V224" s="8" t="str">
        <f>RIGHT(TEXT(Data6[[#This Row],[Date:]],"mmddyyyy"),4)</f>
        <v>2024</v>
      </c>
      <c r="W224" s="8" t="str">
        <f>MID(TEXT(Data6[[#This Row],[Date:]],"mmddyyyy"),3,2)</f>
        <v>23</v>
      </c>
      <c r="X224" s="8" t="str">
        <f>LEFT(TEXT(Data6[[#This Row],[Date:]],"mmddyyyy"),2)</f>
        <v>02</v>
      </c>
      <c r="Y224" s="6">
        <f>DATE(Data6[[#This Row],[Year]],Data6[[#This Row],[Month]],Data6[[#This Row],[Day]])</f>
        <v>45345</v>
      </c>
    </row>
    <row r="225" spans="1:25" x14ac:dyDescent="0.3">
      <c r="A225" s="5">
        <v>45345.466694675924</v>
      </c>
      <c r="B225" s="7" t="s">
        <v>31</v>
      </c>
      <c r="C225" s="6" t="s">
        <v>211</v>
      </c>
      <c r="D225" s="7" t="s">
        <v>213</v>
      </c>
      <c r="E225" s="8">
        <v>3.5</v>
      </c>
      <c r="F225" s="7" t="s">
        <v>68</v>
      </c>
      <c r="G225" s="7" t="s">
        <v>117</v>
      </c>
      <c r="H225" s="7" t="s">
        <v>62</v>
      </c>
      <c r="I225" s="7" t="s">
        <v>44</v>
      </c>
      <c r="J225" s="19" t="str">
        <f>IFERROR(INDEX('Employee Info'!$C$3:$E$200,MATCH(Data6[[#This Row],[Name:]],'Employee Info'!$B$3:$B$200,0),MATCH(Data6[[#This Row],[Hours Type:]],'Employee Info'!$C$2:$E$2,0)),"")</f>
        <v/>
      </c>
      <c r="K225" s="19" t="str">
        <f>IFERROR(INDEX('Employee Info'!$C$3:$J$200,MATCH(Data6[[#This Row],[Name:]],'Employee Info'!$B$3:$B$200,0),MATCH(Data6[[#Headers],[Truck]],'Employee Info'!$C$2:$J$2,0)),"")</f>
        <v/>
      </c>
      <c r="L225" s="19" t="str">
        <f>IFERROR(INDEX('Employee Info'!$C$3:$J$200,MATCH(Data6[[#This Row],[Name:]],'Employee Info'!$B$3:$B$200,0),MATCH(Data6[[#Headers],[Phone]],'Employee Info'!$C$2:$J$2,0)),"")</f>
        <v/>
      </c>
      <c r="M225" s="19" t="str">
        <f>IFERROR(INDEX('Employee Info'!$C$3:$J$200,MATCH(Data6[[#This Row],[Name:]],'Employee Info'!$B$3:$B$200,0),MATCH(Data6[[#Headers],[Tech]],'Employee Info'!$C$2:$J$2,0)),"")</f>
        <v/>
      </c>
      <c r="N225" s="19" t="str">
        <f>IFERROR(INDEX('Employee Info'!$C$3:$J$200,MATCH(Data6[[#This Row],[Name:]],'Employee Info'!$B$3:$B$200,0),MATCH(Data6[[#Headers],[Other]],'Employee Info'!$C$2:$J$2,0)),"")</f>
        <v/>
      </c>
      <c r="O225" s="19">
        <f>IFERROR((Data6[[#This Row],[Hours:]]*SUM(Data6[[#This Row],[Rate]:[Other]])),"")</f>
        <v>0</v>
      </c>
      <c r="P225" s="7" t="str">
        <f>IF(Data6[[#This Row],[WO'#:]]="","Riley #","WO#")</f>
        <v>Riley #</v>
      </c>
      <c r="Q225" s="7">
        <f>IFERROR(WEEKNUM(Data6[[#This Row],[Date:]]),"")</f>
        <v>8</v>
      </c>
      <c r="R225" s="6">
        <f t="shared" si="9"/>
        <v>45340</v>
      </c>
      <c r="S225" s="6">
        <f>Data6[[#This Row],[Week Start]]+7</f>
        <v>45347</v>
      </c>
      <c r="T225" s="7" t="str">
        <f t="shared" si="10"/>
        <v>2/18/2024 - 2/25/2024</v>
      </c>
      <c r="U225" s="7" t="str">
        <f t="shared" si="11"/>
        <v>Time Card</v>
      </c>
      <c r="V225" s="8" t="str">
        <f>RIGHT(TEXT(Data6[[#This Row],[Date:]],"mmddyyyy"),4)</f>
        <v>2024</v>
      </c>
      <c r="W225" s="8" t="str">
        <f>MID(TEXT(Data6[[#This Row],[Date:]],"mmddyyyy"),3,2)</f>
        <v>23</v>
      </c>
      <c r="X225" s="8" t="str">
        <f>LEFT(TEXT(Data6[[#This Row],[Date:]],"mmddyyyy"),2)</f>
        <v>02</v>
      </c>
      <c r="Y225" s="6">
        <f>DATE(Data6[[#This Row],[Year]],Data6[[#This Row],[Month]],Data6[[#This Row],[Day]])</f>
        <v>45345</v>
      </c>
    </row>
    <row r="226" spans="1:25" x14ac:dyDescent="0.3">
      <c r="A226" s="5">
        <v>45345.558679629627</v>
      </c>
      <c r="B226" s="7" t="s">
        <v>65</v>
      </c>
      <c r="C226" s="6" t="s">
        <v>211</v>
      </c>
      <c r="D226" s="7" t="s">
        <v>216</v>
      </c>
      <c r="E226" s="8">
        <v>2</v>
      </c>
      <c r="F226" s="7" t="s">
        <v>68</v>
      </c>
      <c r="G226" s="7" t="s">
        <v>68</v>
      </c>
      <c r="H226" s="7" t="s">
        <v>64</v>
      </c>
      <c r="I226" s="7" t="s">
        <v>44</v>
      </c>
      <c r="J226" s="19" t="str">
        <f>IFERROR(INDEX('Employee Info'!$C$3:$E$200,MATCH(Data6[[#This Row],[Name:]],'Employee Info'!$B$3:$B$200,0),MATCH(Data6[[#This Row],[Hours Type:]],'Employee Info'!$C$2:$E$2,0)),"")</f>
        <v/>
      </c>
      <c r="K226" s="19" t="str">
        <f>IFERROR(INDEX('Employee Info'!$C$3:$J$200,MATCH(Data6[[#This Row],[Name:]],'Employee Info'!$B$3:$B$200,0),MATCH(Data6[[#Headers],[Truck]],'Employee Info'!$C$2:$J$2,0)),"")</f>
        <v/>
      </c>
      <c r="L226" s="19" t="str">
        <f>IFERROR(INDEX('Employee Info'!$C$3:$J$200,MATCH(Data6[[#This Row],[Name:]],'Employee Info'!$B$3:$B$200,0),MATCH(Data6[[#Headers],[Phone]],'Employee Info'!$C$2:$J$2,0)),"")</f>
        <v/>
      </c>
      <c r="M226" s="19" t="str">
        <f>IFERROR(INDEX('Employee Info'!$C$3:$J$200,MATCH(Data6[[#This Row],[Name:]],'Employee Info'!$B$3:$B$200,0),MATCH(Data6[[#Headers],[Tech]],'Employee Info'!$C$2:$J$2,0)),"")</f>
        <v/>
      </c>
      <c r="N226" s="19" t="str">
        <f>IFERROR(INDEX('Employee Info'!$C$3:$J$200,MATCH(Data6[[#This Row],[Name:]],'Employee Info'!$B$3:$B$200,0),MATCH(Data6[[#Headers],[Other]],'Employee Info'!$C$2:$J$2,0)),"")</f>
        <v/>
      </c>
      <c r="O226" s="19">
        <f>IFERROR((Data6[[#This Row],[Hours:]]*SUM(Data6[[#This Row],[Rate]:[Other]])),"")</f>
        <v>0</v>
      </c>
      <c r="P226" s="7" t="str">
        <f>IF(Data6[[#This Row],[WO'#:]]="","Riley #","WO#")</f>
        <v>Riley #</v>
      </c>
      <c r="Q226" s="7">
        <f>IFERROR(WEEKNUM(Data6[[#This Row],[Date:]]),"")</f>
        <v>8</v>
      </c>
      <c r="R226" s="6">
        <f t="shared" si="9"/>
        <v>45340</v>
      </c>
      <c r="S226" s="6">
        <f>Data6[[#This Row],[Week Start]]+7</f>
        <v>45347</v>
      </c>
      <c r="T226" s="7" t="str">
        <f t="shared" si="10"/>
        <v>2/18/2024 - 2/25/2024</v>
      </c>
      <c r="U226" s="7" t="str">
        <f t="shared" si="11"/>
        <v>Time Card</v>
      </c>
      <c r="V226" s="8" t="str">
        <f>RIGHT(TEXT(Data6[[#This Row],[Date:]],"mmddyyyy"),4)</f>
        <v>2024</v>
      </c>
      <c r="W226" s="8" t="str">
        <f>MID(TEXT(Data6[[#This Row],[Date:]],"mmddyyyy"),3,2)</f>
        <v>23</v>
      </c>
      <c r="X226" s="8" t="str">
        <f>LEFT(TEXT(Data6[[#This Row],[Date:]],"mmddyyyy"),2)</f>
        <v>02</v>
      </c>
      <c r="Y226" s="6">
        <f>DATE(Data6[[#This Row],[Year]],Data6[[#This Row],[Month]],Data6[[#This Row],[Day]])</f>
        <v>45345</v>
      </c>
    </row>
    <row r="227" spans="1:25" x14ac:dyDescent="0.3">
      <c r="A227" s="5">
        <v>45345.561220370371</v>
      </c>
      <c r="B227" s="7" t="s">
        <v>66</v>
      </c>
      <c r="C227" s="6" t="s">
        <v>211</v>
      </c>
      <c r="D227" s="7" t="s">
        <v>217</v>
      </c>
      <c r="E227" s="8">
        <v>1</v>
      </c>
      <c r="F227" s="7" t="s">
        <v>68</v>
      </c>
      <c r="G227" s="7" t="s">
        <v>68</v>
      </c>
      <c r="H227" s="7" t="s">
        <v>64</v>
      </c>
      <c r="I227" s="7" t="s">
        <v>44</v>
      </c>
      <c r="J227" s="19" t="str">
        <f>IFERROR(INDEX('Employee Info'!$C$3:$E$200,MATCH(Data6[[#This Row],[Name:]],'Employee Info'!$B$3:$B$200,0),MATCH(Data6[[#This Row],[Hours Type:]],'Employee Info'!$C$2:$E$2,0)),"")</f>
        <v/>
      </c>
      <c r="K227" s="19" t="str">
        <f>IFERROR(INDEX('Employee Info'!$C$3:$J$200,MATCH(Data6[[#This Row],[Name:]],'Employee Info'!$B$3:$B$200,0),MATCH(Data6[[#Headers],[Truck]],'Employee Info'!$C$2:$J$2,0)),"")</f>
        <v/>
      </c>
      <c r="L227" s="19" t="str">
        <f>IFERROR(INDEX('Employee Info'!$C$3:$J$200,MATCH(Data6[[#This Row],[Name:]],'Employee Info'!$B$3:$B$200,0),MATCH(Data6[[#Headers],[Phone]],'Employee Info'!$C$2:$J$2,0)),"")</f>
        <v/>
      </c>
      <c r="M227" s="19" t="str">
        <f>IFERROR(INDEX('Employee Info'!$C$3:$J$200,MATCH(Data6[[#This Row],[Name:]],'Employee Info'!$B$3:$B$200,0),MATCH(Data6[[#Headers],[Tech]],'Employee Info'!$C$2:$J$2,0)),"")</f>
        <v/>
      </c>
      <c r="N227" s="19" t="str">
        <f>IFERROR(INDEX('Employee Info'!$C$3:$J$200,MATCH(Data6[[#This Row],[Name:]],'Employee Info'!$B$3:$B$200,0),MATCH(Data6[[#Headers],[Other]],'Employee Info'!$C$2:$J$2,0)),"")</f>
        <v/>
      </c>
      <c r="O227" s="19">
        <f>IFERROR((Data6[[#This Row],[Hours:]]*SUM(Data6[[#This Row],[Rate]:[Other]])),"")</f>
        <v>0</v>
      </c>
      <c r="P227" s="7" t="str">
        <f>IF(Data6[[#This Row],[WO'#:]]="","Riley #","WO#")</f>
        <v>Riley #</v>
      </c>
      <c r="Q227" s="7">
        <f>IFERROR(WEEKNUM(Data6[[#This Row],[Date:]]),"")</f>
        <v>8</v>
      </c>
      <c r="R227" s="6">
        <f t="shared" si="9"/>
        <v>45340</v>
      </c>
      <c r="S227" s="6">
        <f>Data6[[#This Row],[Week Start]]+7</f>
        <v>45347</v>
      </c>
      <c r="T227" s="7" t="str">
        <f t="shared" si="10"/>
        <v>2/18/2024 - 2/25/2024</v>
      </c>
      <c r="U227" s="7" t="str">
        <f t="shared" si="11"/>
        <v>Time Card</v>
      </c>
      <c r="V227" s="8" t="str">
        <f>RIGHT(TEXT(Data6[[#This Row],[Date:]],"mmddyyyy"),4)</f>
        <v>2024</v>
      </c>
      <c r="W227" s="8" t="str">
        <f>MID(TEXT(Data6[[#This Row],[Date:]],"mmddyyyy"),3,2)</f>
        <v>23</v>
      </c>
      <c r="X227" s="8" t="str">
        <f>LEFT(TEXT(Data6[[#This Row],[Date:]],"mmddyyyy"),2)</f>
        <v>02</v>
      </c>
      <c r="Y227" s="6">
        <f>DATE(Data6[[#This Row],[Year]],Data6[[#This Row],[Month]],Data6[[#This Row],[Day]])</f>
        <v>45345</v>
      </c>
    </row>
    <row r="228" spans="1:25" x14ac:dyDescent="0.3">
      <c r="A228" s="5">
        <v>45352.536714814814</v>
      </c>
      <c r="B228" s="7" t="s">
        <v>66</v>
      </c>
      <c r="C228" s="6" t="s">
        <v>219</v>
      </c>
      <c r="D228" s="7" t="s">
        <v>220</v>
      </c>
      <c r="E228" s="8">
        <v>1</v>
      </c>
      <c r="F228" s="7">
        <v>6984733</v>
      </c>
      <c r="G228" s="7" t="s">
        <v>68</v>
      </c>
      <c r="H228" s="7" t="s">
        <v>221</v>
      </c>
      <c r="I228" s="7" t="s">
        <v>44</v>
      </c>
      <c r="J228" s="19" t="str">
        <f>IFERROR(INDEX('Employee Info'!$C$3:$E$200,MATCH(Data6[[#This Row],[Name:]],'Employee Info'!$B$3:$B$200,0),MATCH(Data6[[#This Row],[Hours Type:]],'Employee Info'!$C$2:$E$2,0)),"")</f>
        <v/>
      </c>
      <c r="K228" s="19" t="str">
        <f>IFERROR(INDEX('Employee Info'!$C$3:$J$200,MATCH(Data6[[#This Row],[Name:]],'Employee Info'!$B$3:$B$200,0),MATCH(Data6[[#Headers],[Truck]],'Employee Info'!$C$2:$J$2,0)),"")</f>
        <v/>
      </c>
      <c r="L228" s="19" t="str">
        <f>IFERROR(INDEX('Employee Info'!$C$3:$J$200,MATCH(Data6[[#This Row],[Name:]],'Employee Info'!$B$3:$B$200,0),MATCH(Data6[[#Headers],[Phone]],'Employee Info'!$C$2:$J$2,0)),"")</f>
        <v/>
      </c>
      <c r="M228" s="19" t="str">
        <f>IFERROR(INDEX('Employee Info'!$C$3:$J$200,MATCH(Data6[[#This Row],[Name:]],'Employee Info'!$B$3:$B$200,0),MATCH(Data6[[#Headers],[Tech]],'Employee Info'!$C$2:$J$2,0)),"")</f>
        <v/>
      </c>
      <c r="N228" s="19" t="str">
        <f>IFERROR(INDEX('Employee Info'!$C$3:$J$200,MATCH(Data6[[#This Row],[Name:]],'Employee Info'!$B$3:$B$200,0),MATCH(Data6[[#Headers],[Other]],'Employee Info'!$C$2:$J$2,0)),"")</f>
        <v/>
      </c>
      <c r="O228" s="19">
        <f>IFERROR((Data6[[#This Row],[Hours:]]*SUM(Data6[[#This Row],[Rate]:[Other]])),"")</f>
        <v>0</v>
      </c>
      <c r="P228" s="7" t="str">
        <f>IF(Data6[[#This Row],[WO'#:]]="","Riley #","WO#")</f>
        <v>WO#</v>
      </c>
      <c r="Q228" s="7">
        <f>IFERROR(WEEKNUM(Data6[[#This Row],[Date:]]),"")</f>
        <v>9</v>
      </c>
      <c r="R228" s="6">
        <f t="shared" si="9"/>
        <v>45347</v>
      </c>
      <c r="S228" s="6">
        <f>Data6[[#This Row],[Week Start]]+7</f>
        <v>45354</v>
      </c>
      <c r="T228" s="7" t="str">
        <f t="shared" si="10"/>
        <v>2/25/2024 - 3/3/2024</v>
      </c>
      <c r="U228" s="7" t="str">
        <f t="shared" si="11"/>
        <v>Time Card</v>
      </c>
      <c r="V228" s="8" t="str">
        <f>RIGHT(TEXT(Data6[[#This Row],[Date:]],"mmddyyyy"),4)</f>
        <v>2024</v>
      </c>
      <c r="W228" s="8" t="str">
        <f>MID(TEXT(Data6[[#This Row],[Date:]],"mmddyyyy"),3,2)</f>
        <v>26</v>
      </c>
      <c r="X228" s="8" t="str">
        <f>LEFT(TEXT(Data6[[#This Row],[Date:]],"mmddyyyy"),2)</f>
        <v>02</v>
      </c>
      <c r="Y228" s="6">
        <f>DATE(Data6[[#This Row],[Year]],Data6[[#This Row],[Month]],Data6[[#This Row],[Day]])</f>
        <v>45348</v>
      </c>
    </row>
    <row r="229" spans="1:25" x14ac:dyDescent="0.3">
      <c r="A229" s="5">
        <v>45352.520280092591</v>
      </c>
      <c r="B229" s="7" t="s">
        <v>66</v>
      </c>
      <c r="C229" s="6" t="s">
        <v>219</v>
      </c>
      <c r="D229" s="7" t="s">
        <v>222</v>
      </c>
      <c r="E229" s="8">
        <v>2</v>
      </c>
      <c r="F229" s="7">
        <v>7051906</v>
      </c>
      <c r="G229" s="7" t="s">
        <v>68</v>
      </c>
      <c r="H229" s="7" t="s">
        <v>69</v>
      </c>
      <c r="I229" s="7" t="s">
        <v>44</v>
      </c>
      <c r="J229" s="19" t="str">
        <f>IFERROR(INDEX('Employee Info'!$C$3:$E$200,MATCH(Data6[[#This Row],[Name:]],'Employee Info'!$B$3:$B$200,0),MATCH(Data6[[#This Row],[Hours Type:]],'Employee Info'!$C$2:$E$2,0)),"")</f>
        <v/>
      </c>
      <c r="K229" s="19" t="str">
        <f>IFERROR(INDEX('Employee Info'!$C$3:$J$200,MATCH(Data6[[#This Row],[Name:]],'Employee Info'!$B$3:$B$200,0),MATCH(Data6[[#Headers],[Truck]],'Employee Info'!$C$2:$J$2,0)),"")</f>
        <v/>
      </c>
      <c r="L229" s="19" t="str">
        <f>IFERROR(INDEX('Employee Info'!$C$3:$J$200,MATCH(Data6[[#This Row],[Name:]],'Employee Info'!$B$3:$B$200,0),MATCH(Data6[[#Headers],[Phone]],'Employee Info'!$C$2:$J$2,0)),"")</f>
        <v/>
      </c>
      <c r="M229" s="19" t="str">
        <f>IFERROR(INDEX('Employee Info'!$C$3:$J$200,MATCH(Data6[[#This Row],[Name:]],'Employee Info'!$B$3:$B$200,0),MATCH(Data6[[#Headers],[Tech]],'Employee Info'!$C$2:$J$2,0)),"")</f>
        <v/>
      </c>
      <c r="N229" s="19" t="str">
        <f>IFERROR(INDEX('Employee Info'!$C$3:$J$200,MATCH(Data6[[#This Row],[Name:]],'Employee Info'!$B$3:$B$200,0),MATCH(Data6[[#Headers],[Other]],'Employee Info'!$C$2:$J$2,0)),"")</f>
        <v/>
      </c>
      <c r="O229" s="19">
        <f>IFERROR((Data6[[#This Row],[Hours:]]*SUM(Data6[[#This Row],[Rate]:[Other]])),"")</f>
        <v>0</v>
      </c>
      <c r="P229" s="7" t="str">
        <f>IF(Data6[[#This Row],[WO'#:]]="","Riley #","WO#")</f>
        <v>WO#</v>
      </c>
      <c r="Q229" s="7">
        <f>IFERROR(WEEKNUM(Data6[[#This Row],[Date:]]),"")</f>
        <v>9</v>
      </c>
      <c r="R229" s="6">
        <f t="shared" si="9"/>
        <v>45347</v>
      </c>
      <c r="S229" s="6">
        <f>Data6[[#This Row],[Week Start]]+7</f>
        <v>45354</v>
      </c>
      <c r="T229" s="7" t="str">
        <f t="shared" si="10"/>
        <v>2/25/2024 - 3/3/2024</v>
      </c>
      <c r="U229" s="7" t="str">
        <f t="shared" si="11"/>
        <v>Time Card</v>
      </c>
      <c r="V229" s="8" t="str">
        <f>RIGHT(TEXT(Data6[[#This Row],[Date:]],"mmddyyyy"),4)</f>
        <v>2024</v>
      </c>
      <c r="W229" s="8" t="str">
        <f>MID(TEXT(Data6[[#This Row],[Date:]],"mmddyyyy"),3,2)</f>
        <v>26</v>
      </c>
      <c r="X229" s="8" t="str">
        <f>LEFT(TEXT(Data6[[#This Row],[Date:]],"mmddyyyy"),2)</f>
        <v>02</v>
      </c>
      <c r="Y229" s="6">
        <f>DATE(Data6[[#This Row],[Year]],Data6[[#This Row],[Month]],Data6[[#This Row],[Day]])</f>
        <v>45348</v>
      </c>
    </row>
    <row r="230" spans="1:25" x14ac:dyDescent="0.3">
      <c r="A230" s="5">
        <v>45351.324961689817</v>
      </c>
      <c r="B230" s="7" t="s">
        <v>35</v>
      </c>
      <c r="C230" s="6" t="s">
        <v>219</v>
      </c>
      <c r="D230" s="7" t="s">
        <v>223</v>
      </c>
      <c r="E230" s="8">
        <v>2</v>
      </c>
      <c r="F230" s="7">
        <v>10005503</v>
      </c>
      <c r="G230" s="7" t="s">
        <v>68</v>
      </c>
      <c r="H230" s="7" t="s">
        <v>69</v>
      </c>
      <c r="I230" s="7" t="s">
        <v>44</v>
      </c>
      <c r="J230" s="19" t="str">
        <f>IFERROR(INDEX('Employee Info'!$C$3:$E$200,MATCH(Data6[[#This Row],[Name:]],'Employee Info'!$B$3:$B$200,0),MATCH(Data6[[#This Row],[Hours Type:]],'Employee Info'!$C$2:$E$2,0)),"")</f>
        <v/>
      </c>
      <c r="K230" s="19" t="str">
        <f>IFERROR(INDEX('Employee Info'!$C$3:$J$200,MATCH(Data6[[#This Row],[Name:]],'Employee Info'!$B$3:$B$200,0),MATCH(Data6[[#Headers],[Truck]],'Employee Info'!$C$2:$J$2,0)),"")</f>
        <v/>
      </c>
      <c r="L230" s="19" t="str">
        <f>IFERROR(INDEX('Employee Info'!$C$3:$J$200,MATCH(Data6[[#This Row],[Name:]],'Employee Info'!$B$3:$B$200,0),MATCH(Data6[[#Headers],[Phone]],'Employee Info'!$C$2:$J$2,0)),"")</f>
        <v/>
      </c>
      <c r="M230" s="19" t="str">
        <f>IFERROR(INDEX('Employee Info'!$C$3:$J$200,MATCH(Data6[[#This Row],[Name:]],'Employee Info'!$B$3:$B$200,0),MATCH(Data6[[#Headers],[Tech]],'Employee Info'!$C$2:$J$2,0)),"")</f>
        <v/>
      </c>
      <c r="N230" s="19" t="str">
        <f>IFERROR(INDEX('Employee Info'!$C$3:$J$200,MATCH(Data6[[#This Row],[Name:]],'Employee Info'!$B$3:$B$200,0),MATCH(Data6[[#Headers],[Other]],'Employee Info'!$C$2:$J$2,0)),"")</f>
        <v/>
      </c>
      <c r="O230" s="19">
        <f>IFERROR((Data6[[#This Row],[Hours:]]*SUM(Data6[[#This Row],[Rate]:[Other]])),"")</f>
        <v>0</v>
      </c>
      <c r="P230" s="7" t="str">
        <f>IF(Data6[[#This Row],[WO'#:]]="","Riley #","WO#")</f>
        <v>WO#</v>
      </c>
      <c r="Q230" s="7">
        <f>IFERROR(WEEKNUM(Data6[[#This Row],[Date:]]),"")</f>
        <v>9</v>
      </c>
      <c r="R230" s="6">
        <f t="shared" si="9"/>
        <v>45347</v>
      </c>
      <c r="S230" s="6">
        <f>Data6[[#This Row],[Week Start]]+7</f>
        <v>45354</v>
      </c>
      <c r="T230" s="7" t="str">
        <f t="shared" si="10"/>
        <v>2/25/2024 - 3/3/2024</v>
      </c>
      <c r="U230" s="7" t="str">
        <f t="shared" si="11"/>
        <v>Time Card</v>
      </c>
      <c r="V230" s="8" t="str">
        <f>RIGHT(TEXT(Data6[[#This Row],[Date:]],"mmddyyyy"),4)</f>
        <v>2024</v>
      </c>
      <c r="W230" s="8" t="str">
        <f>MID(TEXT(Data6[[#This Row],[Date:]],"mmddyyyy"),3,2)</f>
        <v>26</v>
      </c>
      <c r="X230" s="8" t="str">
        <f>LEFT(TEXT(Data6[[#This Row],[Date:]],"mmddyyyy"),2)</f>
        <v>02</v>
      </c>
      <c r="Y230" s="6">
        <f>DATE(Data6[[#This Row],[Year]],Data6[[#This Row],[Month]],Data6[[#This Row],[Day]])</f>
        <v>45348</v>
      </c>
    </row>
    <row r="231" spans="1:25" x14ac:dyDescent="0.3">
      <c r="A231" s="5">
        <v>45352.238174768521</v>
      </c>
      <c r="B231" s="7" t="s">
        <v>31</v>
      </c>
      <c r="C231" s="6" t="s">
        <v>219</v>
      </c>
      <c r="D231" s="7" t="s">
        <v>224</v>
      </c>
      <c r="E231" s="8">
        <v>3.5</v>
      </c>
      <c r="F231" s="7">
        <v>10005503</v>
      </c>
      <c r="G231" s="7" t="s">
        <v>68</v>
      </c>
      <c r="H231" s="7" t="s">
        <v>69</v>
      </c>
      <c r="I231" s="7" t="s">
        <v>44</v>
      </c>
      <c r="J231" s="19" t="str">
        <f>IFERROR(INDEX('Employee Info'!$C$3:$E$200,MATCH(Data6[[#This Row],[Name:]],'Employee Info'!$B$3:$B$200,0),MATCH(Data6[[#This Row],[Hours Type:]],'Employee Info'!$C$2:$E$2,0)),"")</f>
        <v/>
      </c>
      <c r="K231" s="19" t="str">
        <f>IFERROR(INDEX('Employee Info'!$C$3:$J$200,MATCH(Data6[[#This Row],[Name:]],'Employee Info'!$B$3:$B$200,0),MATCH(Data6[[#Headers],[Truck]],'Employee Info'!$C$2:$J$2,0)),"")</f>
        <v/>
      </c>
      <c r="L231" s="19" t="str">
        <f>IFERROR(INDEX('Employee Info'!$C$3:$J$200,MATCH(Data6[[#This Row],[Name:]],'Employee Info'!$B$3:$B$200,0),MATCH(Data6[[#Headers],[Phone]],'Employee Info'!$C$2:$J$2,0)),"")</f>
        <v/>
      </c>
      <c r="M231" s="19" t="str">
        <f>IFERROR(INDEX('Employee Info'!$C$3:$J$200,MATCH(Data6[[#This Row],[Name:]],'Employee Info'!$B$3:$B$200,0),MATCH(Data6[[#Headers],[Tech]],'Employee Info'!$C$2:$J$2,0)),"")</f>
        <v/>
      </c>
      <c r="N231" s="19" t="str">
        <f>IFERROR(INDEX('Employee Info'!$C$3:$J$200,MATCH(Data6[[#This Row],[Name:]],'Employee Info'!$B$3:$B$200,0),MATCH(Data6[[#Headers],[Other]],'Employee Info'!$C$2:$J$2,0)),"")</f>
        <v/>
      </c>
      <c r="O231" s="19">
        <f>IFERROR((Data6[[#This Row],[Hours:]]*SUM(Data6[[#This Row],[Rate]:[Other]])),"")</f>
        <v>0</v>
      </c>
      <c r="P231" s="7" t="str">
        <f>IF(Data6[[#This Row],[WO'#:]]="","Riley #","WO#")</f>
        <v>WO#</v>
      </c>
      <c r="Q231" s="7">
        <f>IFERROR(WEEKNUM(Data6[[#This Row],[Date:]]),"")</f>
        <v>9</v>
      </c>
      <c r="R231" s="6">
        <f t="shared" si="9"/>
        <v>45347</v>
      </c>
      <c r="S231" s="6">
        <f>Data6[[#This Row],[Week Start]]+7</f>
        <v>45354</v>
      </c>
      <c r="T231" s="7" t="str">
        <f t="shared" si="10"/>
        <v>2/25/2024 - 3/3/2024</v>
      </c>
      <c r="U231" s="7" t="str">
        <f t="shared" si="11"/>
        <v>Time Card</v>
      </c>
      <c r="V231" s="8" t="str">
        <f>RIGHT(TEXT(Data6[[#This Row],[Date:]],"mmddyyyy"),4)</f>
        <v>2024</v>
      </c>
      <c r="W231" s="8" t="str">
        <f>MID(TEXT(Data6[[#This Row],[Date:]],"mmddyyyy"),3,2)</f>
        <v>26</v>
      </c>
      <c r="X231" s="8" t="str">
        <f>LEFT(TEXT(Data6[[#This Row],[Date:]],"mmddyyyy"),2)</f>
        <v>02</v>
      </c>
      <c r="Y231" s="6">
        <f>DATE(Data6[[#This Row],[Year]],Data6[[#This Row],[Month]],Data6[[#This Row],[Day]])</f>
        <v>45348</v>
      </c>
    </row>
    <row r="232" spans="1:25" x14ac:dyDescent="0.3">
      <c r="A232" s="5">
        <v>45351.325564467596</v>
      </c>
      <c r="B232" s="7" t="s">
        <v>35</v>
      </c>
      <c r="C232" s="6" t="s">
        <v>219</v>
      </c>
      <c r="D232" s="7" t="s">
        <v>227</v>
      </c>
      <c r="E232" s="8">
        <v>1.5</v>
      </c>
      <c r="F232" s="7" t="s">
        <v>68</v>
      </c>
      <c r="G232" s="7" t="s">
        <v>68</v>
      </c>
      <c r="H232" s="7" t="s">
        <v>69</v>
      </c>
      <c r="I232" s="7" t="s">
        <v>44</v>
      </c>
      <c r="J232" s="19" t="str">
        <f>IFERROR(INDEX('Employee Info'!$C$3:$E$200,MATCH(Data6[[#This Row],[Name:]],'Employee Info'!$B$3:$B$200,0),MATCH(Data6[[#This Row],[Hours Type:]],'Employee Info'!$C$2:$E$2,0)),"")</f>
        <v/>
      </c>
      <c r="K232" s="19" t="str">
        <f>IFERROR(INDEX('Employee Info'!$C$3:$J$200,MATCH(Data6[[#This Row],[Name:]],'Employee Info'!$B$3:$B$200,0),MATCH(Data6[[#Headers],[Truck]],'Employee Info'!$C$2:$J$2,0)),"")</f>
        <v/>
      </c>
      <c r="L232" s="19" t="str">
        <f>IFERROR(INDEX('Employee Info'!$C$3:$J$200,MATCH(Data6[[#This Row],[Name:]],'Employee Info'!$B$3:$B$200,0),MATCH(Data6[[#Headers],[Phone]],'Employee Info'!$C$2:$J$2,0)),"")</f>
        <v/>
      </c>
      <c r="M232" s="19" t="str">
        <f>IFERROR(INDEX('Employee Info'!$C$3:$J$200,MATCH(Data6[[#This Row],[Name:]],'Employee Info'!$B$3:$B$200,0),MATCH(Data6[[#Headers],[Tech]],'Employee Info'!$C$2:$J$2,0)),"")</f>
        <v/>
      </c>
      <c r="N232" s="19" t="str">
        <f>IFERROR(INDEX('Employee Info'!$C$3:$J$200,MATCH(Data6[[#This Row],[Name:]],'Employee Info'!$B$3:$B$200,0),MATCH(Data6[[#Headers],[Other]],'Employee Info'!$C$2:$J$2,0)),"")</f>
        <v/>
      </c>
      <c r="O232" s="19">
        <f>IFERROR((Data6[[#This Row],[Hours:]]*SUM(Data6[[#This Row],[Rate]:[Other]])),"")</f>
        <v>0</v>
      </c>
      <c r="P232" s="7" t="str">
        <f>IF(Data6[[#This Row],[WO'#:]]="","Riley #","WO#")</f>
        <v>Riley #</v>
      </c>
      <c r="Q232" s="7">
        <f>IFERROR(WEEKNUM(Data6[[#This Row],[Date:]]),"")</f>
        <v>9</v>
      </c>
      <c r="R232" s="6">
        <f t="shared" si="9"/>
        <v>45347</v>
      </c>
      <c r="S232" s="6">
        <f>Data6[[#This Row],[Week Start]]+7</f>
        <v>45354</v>
      </c>
      <c r="T232" s="7" t="str">
        <f t="shared" si="10"/>
        <v>2/25/2024 - 3/3/2024</v>
      </c>
      <c r="U232" s="7" t="str">
        <f t="shared" si="11"/>
        <v>Time Card</v>
      </c>
      <c r="V232" s="8" t="str">
        <f>RIGHT(TEXT(Data6[[#This Row],[Date:]],"mmddyyyy"),4)</f>
        <v>2024</v>
      </c>
      <c r="W232" s="8" t="str">
        <f>MID(TEXT(Data6[[#This Row],[Date:]],"mmddyyyy"),3,2)</f>
        <v>26</v>
      </c>
      <c r="X232" s="8" t="str">
        <f>LEFT(TEXT(Data6[[#This Row],[Date:]],"mmddyyyy"),2)</f>
        <v>02</v>
      </c>
      <c r="Y232" s="6">
        <f>DATE(Data6[[#This Row],[Year]],Data6[[#This Row],[Month]],Data6[[#This Row],[Day]])</f>
        <v>45348</v>
      </c>
    </row>
    <row r="233" spans="1:25" x14ac:dyDescent="0.3">
      <c r="A233" s="5">
        <v>45351.324289004631</v>
      </c>
      <c r="B233" s="7" t="s">
        <v>35</v>
      </c>
      <c r="C233" s="6" t="s">
        <v>219</v>
      </c>
      <c r="D233" s="7" t="s">
        <v>226</v>
      </c>
      <c r="E233" s="8">
        <v>2</v>
      </c>
      <c r="F233" s="7" t="s">
        <v>68</v>
      </c>
      <c r="G233" s="7" t="s">
        <v>68</v>
      </c>
      <c r="H233" s="7" t="s">
        <v>202</v>
      </c>
      <c r="I233" s="7" t="s">
        <v>44</v>
      </c>
      <c r="J233" s="19" t="str">
        <f>IFERROR(INDEX('Employee Info'!$C$3:$E$200,MATCH(Data6[[#This Row],[Name:]],'Employee Info'!$B$3:$B$200,0),MATCH(Data6[[#This Row],[Hours Type:]],'Employee Info'!$C$2:$E$2,0)),"")</f>
        <v/>
      </c>
      <c r="K233" s="19" t="str">
        <f>IFERROR(INDEX('Employee Info'!$C$3:$J$200,MATCH(Data6[[#This Row],[Name:]],'Employee Info'!$B$3:$B$200,0),MATCH(Data6[[#Headers],[Truck]],'Employee Info'!$C$2:$J$2,0)),"")</f>
        <v/>
      </c>
      <c r="L233" s="19" t="str">
        <f>IFERROR(INDEX('Employee Info'!$C$3:$J$200,MATCH(Data6[[#This Row],[Name:]],'Employee Info'!$B$3:$B$200,0),MATCH(Data6[[#Headers],[Phone]],'Employee Info'!$C$2:$J$2,0)),"")</f>
        <v/>
      </c>
      <c r="M233" s="19" t="str">
        <f>IFERROR(INDEX('Employee Info'!$C$3:$J$200,MATCH(Data6[[#This Row],[Name:]],'Employee Info'!$B$3:$B$200,0),MATCH(Data6[[#Headers],[Tech]],'Employee Info'!$C$2:$J$2,0)),"")</f>
        <v/>
      </c>
      <c r="N233" s="19" t="str">
        <f>IFERROR(INDEX('Employee Info'!$C$3:$J$200,MATCH(Data6[[#This Row],[Name:]],'Employee Info'!$B$3:$B$200,0),MATCH(Data6[[#Headers],[Other]],'Employee Info'!$C$2:$J$2,0)),"")</f>
        <v/>
      </c>
      <c r="O233" s="19">
        <f>IFERROR((Data6[[#This Row],[Hours:]]*SUM(Data6[[#This Row],[Rate]:[Other]])),"")</f>
        <v>0</v>
      </c>
      <c r="P233" s="7" t="str">
        <f>IF(Data6[[#This Row],[WO'#:]]="","Riley #","WO#")</f>
        <v>Riley #</v>
      </c>
      <c r="Q233" s="7">
        <f>IFERROR(WEEKNUM(Data6[[#This Row],[Date:]]),"")</f>
        <v>9</v>
      </c>
      <c r="R233" s="6">
        <f t="shared" si="9"/>
        <v>45347</v>
      </c>
      <c r="S233" s="6">
        <f>Data6[[#This Row],[Week Start]]+7</f>
        <v>45354</v>
      </c>
      <c r="T233" s="7" t="str">
        <f t="shared" si="10"/>
        <v>2/25/2024 - 3/3/2024</v>
      </c>
      <c r="U233" s="7" t="str">
        <f t="shared" si="11"/>
        <v>Time Card</v>
      </c>
      <c r="V233" s="8" t="str">
        <f>RIGHT(TEXT(Data6[[#This Row],[Date:]],"mmddyyyy"),4)</f>
        <v>2024</v>
      </c>
      <c r="W233" s="8" t="str">
        <f>MID(TEXT(Data6[[#This Row],[Date:]],"mmddyyyy"),3,2)</f>
        <v>26</v>
      </c>
      <c r="X233" s="8" t="str">
        <f>LEFT(TEXT(Data6[[#This Row],[Date:]],"mmddyyyy"),2)</f>
        <v>02</v>
      </c>
      <c r="Y233" s="6">
        <f>DATE(Data6[[#This Row],[Year]],Data6[[#This Row],[Month]],Data6[[#This Row],[Day]])</f>
        <v>45348</v>
      </c>
    </row>
    <row r="234" spans="1:25" x14ac:dyDescent="0.3">
      <c r="A234" s="5">
        <v>45351.323743287037</v>
      </c>
      <c r="B234" s="7" t="s">
        <v>35</v>
      </c>
      <c r="C234" s="6" t="s">
        <v>219</v>
      </c>
      <c r="D234" s="7" t="s">
        <v>225</v>
      </c>
      <c r="E234" s="8">
        <v>2.5</v>
      </c>
      <c r="F234" s="7" t="s">
        <v>68</v>
      </c>
      <c r="G234" s="7" t="s">
        <v>68</v>
      </c>
      <c r="H234" s="7" t="s">
        <v>92</v>
      </c>
      <c r="I234" s="7" t="s">
        <v>44</v>
      </c>
      <c r="J234" s="19" t="str">
        <f>IFERROR(INDEX('Employee Info'!$C$3:$E$200,MATCH(Data6[[#This Row],[Name:]],'Employee Info'!$B$3:$B$200,0),MATCH(Data6[[#This Row],[Hours Type:]],'Employee Info'!$C$2:$E$2,0)),"")</f>
        <v/>
      </c>
      <c r="K234" s="19" t="str">
        <f>IFERROR(INDEX('Employee Info'!$C$3:$J$200,MATCH(Data6[[#This Row],[Name:]],'Employee Info'!$B$3:$B$200,0),MATCH(Data6[[#Headers],[Truck]],'Employee Info'!$C$2:$J$2,0)),"")</f>
        <v/>
      </c>
      <c r="L234" s="19" t="str">
        <f>IFERROR(INDEX('Employee Info'!$C$3:$J$200,MATCH(Data6[[#This Row],[Name:]],'Employee Info'!$B$3:$B$200,0),MATCH(Data6[[#Headers],[Phone]],'Employee Info'!$C$2:$J$2,0)),"")</f>
        <v/>
      </c>
      <c r="M234" s="19" t="str">
        <f>IFERROR(INDEX('Employee Info'!$C$3:$J$200,MATCH(Data6[[#This Row],[Name:]],'Employee Info'!$B$3:$B$200,0),MATCH(Data6[[#Headers],[Tech]],'Employee Info'!$C$2:$J$2,0)),"")</f>
        <v/>
      </c>
      <c r="N234" s="19" t="str">
        <f>IFERROR(INDEX('Employee Info'!$C$3:$J$200,MATCH(Data6[[#This Row],[Name:]],'Employee Info'!$B$3:$B$200,0),MATCH(Data6[[#Headers],[Other]],'Employee Info'!$C$2:$J$2,0)),"")</f>
        <v/>
      </c>
      <c r="O234" s="19">
        <f>IFERROR((Data6[[#This Row],[Hours:]]*SUM(Data6[[#This Row],[Rate]:[Other]])),"")</f>
        <v>0</v>
      </c>
      <c r="P234" s="7" t="str">
        <f>IF(Data6[[#This Row],[WO'#:]]="","Riley #","WO#")</f>
        <v>Riley #</v>
      </c>
      <c r="Q234" s="7">
        <f>IFERROR(WEEKNUM(Data6[[#This Row],[Date:]]),"")</f>
        <v>9</v>
      </c>
      <c r="R234" s="6">
        <f t="shared" si="9"/>
        <v>45347</v>
      </c>
      <c r="S234" s="6">
        <f>Data6[[#This Row],[Week Start]]+7</f>
        <v>45354</v>
      </c>
      <c r="T234" s="7" t="str">
        <f t="shared" si="10"/>
        <v>2/25/2024 - 3/3/2024</v>
      </c>
      <c r="U234" s="7" t="str">
        <f t="shared" si="11"/>
        <v>Time Card</v>
      </c>
      <c r="V234" s="8" t="str">
        <f>RIGHT(TEXT(Data6[[#This Row],[Date:]],"mmddyyyy"),4)</f>
        <v>2024</v>
      </c>
      <c r="W234" s="8" t="str">
        <f>MID(TEXT(Data6[[#This Row],[Date:]],"mmddyyyy"),3,2)</f>
        <v>26</v>
      </c>
      <c r="X234" s="8" t="str">
        <f>LEFT(TEXT(Data6[[#This Row],[Date:]],"mmddyyyy"),2)</f>
        <v>02</v>
      </c>
      <c r="Y234" s="6">
        <f>DATE(Data6[[#This Row],[Year]],Data6[[#This Row],[Month]],Data6[[#This Row],[Day]])</f>
        <v>45348</v>
      </c>
    </row>
    <row r="235" spans="1:25" x14ac:dyDescent="0.3">
      <c r="A235" s="5">
        <v>45352.538189236111</v>
      </c>
      <c r="B235" s="7" t="s">
        <v>66</v>
      </c>
      <c r="C235" s="6" t="s">
        <v>219</v>
      </c>
      <c r="D235" s="7" t="s">
        <v>230</v>
      </c>
      <c r="E235" s="8">
        <v>1</v>
      </c>
      <c r="F235" s="7" t="s">
        <v>68</v>
      </c>
      <c r="G235" s="7" t="s">
        <v>68</v>
      </c>
      <c r="H235" s="7" t="s">
        <v>92</v>
      </c>
      <c r="I235" s="7" t="s">
        <v>44</v>
      </c>
      <c r="J235" s="19" t="str">
        <f>IFERROR(INDEX('Employee Info'!$C$3:$E$200,MATCH(Data6[[#This Row],[Name:]],'Employee Info'!$B$3:$B$200,0),MATCH(Data6[[#This Row],[Hours Type:]],'Employee Info'!$C$2:$E$2,0)),"")</f>
        <v/>
      </c>
      <c r="K235" s="19" t="str">
        <f>IFERROR(INDEX('Employee Info'!$C$3:$J$200,MATCH(Data6[[#This Row],[Name:]],'Employee Info'!$B$3:$B$200,0),MATCH(Data6[[#Headers],[Truck]],'Employee Info'!$C$2:$J$2,0)),"")</f>
        <v/>
      </c>
      <c r="L235" s="19" t="str">
        <f>IFERROR(INDEX('Employee Info'!$C$3:$J$200,MATCH(Data6[[#This Row],[Name:]],'Employee Info'!$B$3:$B$200,0),MATCH(Data6[[#Headers],[Phone]],'Employee Info'!$C$2:$J$2,0)),"")</f>
        <v/>
      </c>
      <c r="M235" s="19" t="str">
        <f>IFERROR(INDEX('Employee Info'!$C$3:$J$200,MATCH(Data6[[#This Row],[Name:]],'Employee Info'!$B$3:$B$200,0),MATCH(Data6[[#Headers],[Tech]],'Employee Info'!$C$2:$J$2,0)),"")</f>
        <v/>
      </c>
      <c r="N235" s="19" t="str">
        <f>IFERROR(INDEX('Employee Info'!$C$3:$J$200,MATCH(Data6[[#This Row],[Name:]],'Employee Info'!$B$3:$B$200,0),MATCH(Data6[[#Headers],[Other]],'Employee Info'!$C$2:$J$2,0)),"")</f>
        <v/>
      </c>
      <c r="O235" s="19">
        <f>IFERROR((Data6[[#This Row],[Hours:]]*SUM(Data6[[#This Row],[Rate]:[Other]])),"")</f>
        <v>0</v>
      </c>
      <c r="P235" s="7" t="str">
        <f>IF(Data6[[#This Row],[WO'#:]]="","Riley #","WO#")</f>
        <v>Riley #</v>
      </c>
      <c r="Q235" s="7">
        <f>IFERROR(WEEKNUM(Data6[[#This Row],[Date:]]),"")</f>
        <v>9</v>
      </c>
      <c r="R235" s="6">
        <f t="shared" si="9"/>
        <v>45347</v>
      </c>
      <c r="S235" s="6">
        <f>Data6[[#This Row],[Week Start]]+7</f>
        <v>45354</v>
      </c>
      <c r="T235" s="7" t="str">
        <f t="shared" si="10"/>
        <v>2/25/2024 - 3/3/2024</v>
      </c>
      <c r="U235" s="7" t="str">
        <f t="shared" si="11"/>
        <v>Time Card</v>
      </c>
      <c r="V235" s="8" t="str">
        <f>RIGHT(TEXT(Data6[[#This Row],[Date:]],"mmddyyyy"),4)</f>
        <v>2024</v>
      </c>
      <c r="W235" s="8" t="str">
        <f>MID(TEXT(Data6[[#This Row],[Date:]],"mmddyyyy"),3,2)</f>
        <v>26</v>
      </c>
      <c r="X235" s="8" t="str">
        <f>LEFT(TEXT(Data6[[#This Row],[Date:]],"mmddyyyy"),2)</f>
        <v>02</v>
      </c>
      <c r="Y235" s="6">
        <f>DATE(Data6[[#This Row],[Year]],Data6[[#This Row],[Month]],Data6[[#This Row],[Day]])</f>
        <v>45348</v>
      </c>
    </row>
    <row r="236" spans="1:25" x14ac:dyDescent="0.3">
      <c r="A236" s="5">
        <v>45352.566416550922</v>
      </c>
      <c r="B236" s="7" t="s">
        <v>65</v>
      </c>
      <c r="C236" s="6" t="s">
        <v>219</v>
      </c>
      <c r="D236" s="7" t="s">
        <v>233</v>
      </c>
      <c r="E236" s="8">
        <v>2</v>
      </c>
      <c r="F236" s="7" t="s">
        <v>68</v>
      </c>
      <c r="G236" s="7" t="s">
        <v>68</v>
      </c>
      <c r="H236" s="7" t="s">
        <v>92</v>
      </c>
      <c r="I236" s="7" t="s">
        <v>44</v>
      </c>
      <c r="J236" s="19" t="str">
        <f>IFERROR(INDEX('Employee Info'!$C$3:$E$200,MATCH(Data6[[#This Row],[Name:]],'Employee Info'!$B$3:$B$200,0),MATCH(Data6[[#This Row],[Hours Type:]],'Employee Info'!$C$2:$E$2,0)),"")</f>
        <v/>
      </c>
      <c r="K236" s="19" t="str">
        <f>IFERROR(INDEX('Employee Info'!$C$3:$J$200,MATCH(Data6[[#This Row],[Name:]],'Employee Info'!$B$3:$B$200,0),MATCH(Data6[[#Headers],[Truck]],'Employee Info'!$C$2:$J$2,0)),"")</f>
        <v/>
      </c>
      <c r="L236" s="19" t="str">
        <f>IFERROR(INDEX('Employee Info'!$C$3:$J$200,MATCH(Data6[[#This Row],[Name:]],'Employee Info'!$B$3:$B$200,0),MATCH(Data6[[#Headers],[Phone]],'Employee Info'!$C$2:$J$2,0)),"")</f>
        <v/>
      </c>
      <c r="M236" s="19" t="str">
        <f>IFERROR(INDEX('Employee Info'!$C$3:$J$200,MATCH(Data6[[#This Row],[Name:]],'Employee Info'!$B$3:$B$200,0),MATCH(Data6[[#Headers],[Tech]],'Employee Info'!$C$2:$J$2,0)),"")</f>
        <v/>
      </c>
      <c r="N236" s="19" t="str">
        <f>IFERROR(INDEX('Employee Info'!$C$3:$J$200,MATCH(Data6[[#This Row],[Name:]],'Employee Info'!$B$3:$B$200,0),MATCH(Data6[[#Headers],[Other]],'Employee Info'!$C$2:$J$2,0)),"")</f>
        <v/>
      </c>
      <c r="O236" s="19">
        <f>IFERROR((Data6[[#This Row],[Hours:]]*SUM(Data6[[#This Row],[Rate]:[Other]])),"")</f>
        <v>0</v>
      </c>
      <c r="P236" s="7" t="str">
        <f>IF(Data6[[#This Row],[WO'#:]]="","Riley #","WO#")</f>
        <v>Riley #</v>
      </c>
      <c r="Q236" s="7">
        <f>IFERROR(WEEKNUM(Data6[[#This Row],[Date:]]),"")</f>
        <v>9</v>
      </c>
      <c r="R236" s="6">
        <f t="shared" si="9"/>
        <v>45347</v>
      </c>
      <c r="S236" s="6">
        <f>Data6[[#This Row],[Week Start]]+7</f>
        <v>45354</v>
      </c>
      <c r="T236" s="7" t="str">
        <f t="shared" si="10"/>
        <v>2/25/2024 - 3/3/2024</v>
      </c>
      <c r="U236" s="7" t="str">
        <f t="shared" si="11"/>
        <v>Time Card</v>
      </c>
      <c r="V236" s="8" t="str">
        <f>RIGHT(TEXT(Data6[[#This Row],[Date:]],"mmddyyyy"),4)</f>
        <v>2024</v>
      </c>
      <c r="W236" s="8" t="str">
        <f>MID(TEXT(Data6[[#This Row],[Date:]],"mmddyyyy"),3,2)</f>
        <v>26</v>
      </c>
      <c r="X236" s="8" t="str">
        <f>LEFT(TEXT(Data6[[#This Row],[Date:]],"mmddyyyy"),2)</f>
        <v>02</v>
      </c>
      <c r="Y236" s="6">
        <f>DATE(Data6[[#This Row],[Year]],Data6[[#This Row],[Month]],Data6[[#This Row],[Day]])</f>
        <v>45348</v>
      </c>
    </row>
    <row r="237" spans="1:25" x14ac:dyDescent="0.3">
      <c r="A237" s="5">
        <v>45352.537220138889</v>
      </c>
      <c r="B237" s="7" t="s">
        <v>66</v>
      </c>
      <c r="C237" s="6" t="s">
        <v>219</v>
      </c>
      <c r="D237" s="7" t="s">
        <v>229</v>
      </c>
      <c r="E237" s="8">
        <v>3</v>
      </c>
      <c r="F237" s="7" t="s">
        <v>68</v>
      </c>
      <c r="G237" s="7" t="s">
        <v>68</v>
      </c>
      <c r="H237" s="7" t="s">
        <v>97</v>
      </c>
      <c r="I237" s="7" t="s">
        <v>44</v>
      </c>
      <c r="J237" s="19" t="str">
        <f>IFERROR(INDEX('Employee Info'!$C$3:$E$200,MATCH(Data6[[#This Row],[Name:]],'Employee Info'!$B$3:$B$200,0),MATCH(Data6[[#This Row],[Hours Type:]],'Employee Info'!$C$2:$E$2,0)),"")</f>
        <v/>
      </c>
      <c r="K237" s="19" t="str">
        <f>IFERROR(INDEX('Employee Info'!$C$3:$J$200,MATCH(Data6[[#This Row],[Name:]],'Employee Info'!$B$3:$B$200,0),MATCH(Data6[[#Headers],[Truck]],'Employee Info'!$C$2:$J$2,0)),"")</f>
        <v/>
      </c>
      <c r="L237" s="19" t="str">
        <f>IFERROR(INDEX('Employee Info'!$C$3:$J$200,MATCH(Data6[[#This Row],[Name:]],'Employee Info'!$B$3:$B$200,0),MATCH(Data6[[#Headers],[Phone]],'Employee Info'!$C$2:$J$2,0)),"")</f>
        <v/>
      </c>
      <c r="M237" s="19" t="str">
        <f>IFERROR(INDEX('Employee Info'!$C$3:$J$200,MATCH(Data6[[#This Row],[Name:]],'Employee Info'!$B$3:$B$200,0),MATCH(Data6[[#Headers],[Tech]],'Employee Info'!$C$2:$J$2,0)),"")</f>
        <v/>
      </c>
      <c r="N237" s="19" t="str">
        <f>IFERROR(INDEX('Employee Info'!$C$3:$J$200,MATCH(Data6[[#This Row],[Name:]],'Employee Info'!$B$3:$B$200,0),MATCH(Data6[[#Headers],[Other]],'Employee Info'!$C$2:$J$2,0)),"")</f>
        <v/>
      </c>
      <c r="O237" s="19">
        <f>IFERROR((Data6[[#This Row],[Hours:]]*SUM(Data6[[#This Row],[Rate]:[Other]])),"")</f>
        <v>0</v>
      </c>
      <c r="P237" s="7" t="str">
        <f>IF(Data6[[#This Row],[WO'#:]]="","Riley #","WO#")</f>
        <v>Riley #</v>
      </c>
      <c r="Q237" s="7">
        <f>IFERROR(WEEKNUM(Data6[[#This Row],[Date:]]),"")</f>
        <v>9</v>
      </c>
      <c r="R237" s="6">
        <f t="shared" si="9"/>
        <v>45347</v>
      </c>
      <c r="S237" s="6">
        <f>Data6[[#This Row],[Week Start]]+7</f>
        <v>45354</v>
      </c>
      <c r="T237" s="7" t="str">
        <f t="shared" si="10"/>
        <v>2/25/2024 - 3/3/2024</v>
      </c>
      <c r="U237" s="7" t="str">
        <f t="shared" si="11"/>
        <v>Time Card</v>
      </c>
      <c r="V237" s="8" t="str">
        <f>RIGHT(TEXT(Data6[[#This Row],[Date:]],"mmddyyyy"),4)</f>
        <v>2024</v>
      </c>
      <c r="W237" s="8" t="str">
        <f>MID(TEXT(Data6[[#This Row],[Date:]],"mmddyyyy"),3,2)</f>
        <v>26</v>
      </c>
      <c r="X237" s="8" t="str">
        <f>LEFT(TEXT(Data6[[#This Row],[Date:]],"mmddyyyy"),2)</f>
        <v>02</v>
      </c>
      <c r="Y237" s="6">
        <f>DATE(Data6[[#This Row],[Year]],Data6[[#This Row],[Month]],Data6[[#This Row],[Day]])</f>
        <v>45348</v>
      </c>
    </row>
    <row r="238" spans="1:25" x14ac:dyDescent="0.3">
      <c r="A238" s="5">
        <v>45352.238850000002</v>
      </c>
      <c r="B238" s="7" t="s">
        <v>31</v>
      </c>
      <c r="C238" s="6" t="s">
        <v>219</v>
      </c>
      <c r="D238" s="7" t="s">
        <v>228</v>
      </c>
      <c r="E238" s="8">
        <v>4.5</v>
      </c>
      <c r="F238" s="7" t="s">
        <v>68</v>
      </c>
      <c r="G238" s="7" t="s">
        <v>68</v>
      </c>
      <c r="H238" s="7" t="s">
        <v>64</v>
      </c>
      <c r="I238" s="7" t="s">
        <v>44</v>
      </c>
      <c r="J238" s="19" t="str">
        <f>IFERROR(INDEX('Employee Info'!$C$3:$E$200,MATCH(Data6[[#This Row],[Name:]],'Employee Info'!$B$3:$B$200,0),MATCH(Data6[[#This Row],[Hours Type:]],'Employee Info'!$C$2:$E$2,0)),"")</f>
        <v/>
      </c>
      <c r="K238" s="19" t="str">
        <f>IFERROR(INDEX('Employee Info'!$C$3:$J$200,MATCH(Data6[[#This Row],[Name:]],'Employee Info'!$B$3:$B$200,0),MATCH(Data6[[#Headers],[Truck]],'Employee Info'!$C$2:$J$2,0)),"")</f>
        <v/>
      </c>
      <c r="L238" s="19" t="str">
        <f>IFERROR(INDEX('Employee Info'!$C$3:$J$200,MATCH(Data6[[#This Row],[Name:]],'Employee Info'!$B$3:$B$200,0),MATCH(Data6[[#Headers],[Phone]],'Employee Info'!$C$2:$J$2,0)),"")</f>
        <v/>
      </c>
      <c r="M238" s="19" t="str">
        <f>IFERROR(INDEX('Employee Info'!$C$3:$J$200,MATCH(Data6[[#This Row],[Name:]],'Employee Info'!$B$3:$B$200,0),MATCH(Data6[[#Headers],[Tech]],'Employee Info'!$C$2:$J$2,0)),"")</f>
        <v/>
      </c>
      <c r="N238" s="19" t="str">
        <f>IFERROR(INDEX('Employee Info'!$C$3:$J$200,MATCH(Data6[[#This Row],[Name:]],'Employee Info'!$B$3:$B$200,0),MATCH(Data6[[#Headers],[Other]],'Employee Info'!$C$2:$J$2,0)),"")</f>
        <v/>
      </c>
      <c r="O238" s="19">
        <f>IFERROR((Data6[[#This Row],[Hours:]]*SUM(Data6[[#This Row],[Rate]:[Other]])),"")</f>
        <v>0</v>
      </c>
      <c r="P238" s="7" t="str">
        <f>IF(Data6[[#This Row],[WO'#:]]="","Riley #","WO#")</f>
        <v>Riley #</v>
      </c>
      <c r="Q238" s="7">
        <f>IFERROR(WEEKNUM(Data6[[#This Row],[Date:]]),"")</f>
        <v>9</v>
      </c>
      <c r="R238" s="6">
        <f t="shared" si="9"/>
        <v>45347</v>
      </c>
      <c r="S238" s="6">
        <f>Data6[[#This Row],[Week Start]]+7</f>
        <v>45354</v>
      </c>
      <c r="T238" s="7" t="str">
        <f t="shared" si="10"/>
        <v>2/25/2024 - 3/3/2024</v>
      </c>
      <c r="U238" s="7" t="str">
        <f t="shared" si="11"/>
        <v>Time Card</v>
      </c>
      <c r="V238" s="8" t="str">
        <f>RIGHT(TEXT(Data6[[#This Row],[Date:]],"mmddyyyy"),4)</f>
        <v>2024</v>
      </c>
      <c r="W238" s="8" t="str">
        <f>MID(TEXT(Data6[[#This Row],[Date:]],"mmddyyyy"),3,2)</f>
        <v>26</v>
      </c>
      <c r="X238" s="8" t="str">
        <f>LEFT(TEXT(Data6[[#This Row],[Date:]],"mmddyyyy"),2)</f>
        <v>02</v>
      </c>
      <c r="Y238" s="6">
        <f>DATE(Data6[[#This Row],[Year]],Data6[[#This Row],[Month]],Data6[[#This Row],[Day]])</f>
        <v>45348</v>
      </c>
    </row>
    <row r="239" spans="1:25" x14ac:dyDescent="0.3">
      <c r="A239" s="5">
        <v>45352.542674999997</v>
      </c>
      <c r="B239" s="7" t="s">
        <v>66</v>
      </c>
      <c r="C239" s="6" t="s">
        <v>219</v>
      </c>
      <c r="D239" s="7" t="s">
        <v>231</v>
      </c>
      <c r="E239" s="8">
        <v>1</v>
      </c>
      <c r="F239" s="7" t="s">
        <v>68</v>
      </c>
      <c r="G239" s="7" t="s">
        <v>68</v>
      </c>
      <c r="H239" s="7" t="s">
        <v>64</v>
      </c>
      <c r="I239" s="7" t="s">
        <v>44</v>
      </c>
      <c r="J239" s="19" t="str">
        <f>IFERROR(INDEX('Employee Info'!$C$3:$E$200,MATCH(Data6[[#This Row],[Name:]],'Employee Info'!$B$3:$B$200,0),MATCH(Data6[[#This Row],[Hours Type:]],'Employee Info'!$C$2:$E$2,0)),"")</f>
        <v/>
      </c>
      <c r="K239" s="19" t="str">
        <f>IFERROR(INDEX('Employee Info'!$C$3:$J$200,MATCH(Data6[[#This Row],[Name:]],'Employee Info'!$B$3:$B$200,0),MATCH(Data6[[#Headers],[Truck]],'Employee Info'!$C$2:$J$2,0)),"")</f>
        <v/>
      </c>
      <c r="L239" s="19" t="str">
        <f>IFERROR(INDEX('Employee Info'!$C$3:$J$200,MATCH(Data6[[#This Row],[Name:]],'Employee Info'!$B$3:$B$200,0),MATCH(Data6[[#Headers],[Phone]],'Employee Info'!$C$2:$J$2,0)),"")</f>
        <v/>
      </c>
      <c r="M239" s="19" t="str">
        <f>IFERROR(INDEX('Employee Info'!$C$3:$J$200,MATCH(Data6[[#This Row],[Name:]],'Employee Info'!$B$3:$B$200,0),MATCH(Data6[[#Headers],[Tech]],'Employee Info'!$C$2:$J$2,0)),"")</f>
        <v/>
      </c>
      <c r="N239" s="19" t="str">
        <f>IFERROR(INDEX('Employee Info'!$C$3:$J$200,MATCH(Data6[[#This Row],[Name:]],'Employee Info'!$B$3:$B$200,0),MATCH(Data6[[#Headers],[Other]],'Employee Info'!$C$2:$J$2,0)),"")</f>
        <v/>
      </c>
      <c r="O239" s="19">
        <f>IFERROR((Data6[[#This Row],[Hours:]]*SUM(Data6[[#This Row],[Rate]:[Other]])),"")</f>
        <v>0</v>
      </c>
      <c r="P239" s="7" t="str">
        <f>IF(Data6[[#This Row],[WO'#:]]="","Riley #","WO#")</f>
        <v>Riley #</v>
      </c>
      <c r="Q239" s="7">
        <f>IFERROR(WEEKNUM(Data6[[#This Row],[Date:]]),"")</f>
        <v>9</v>
      </c>
      <c r="R239" s="6">
        <f t="shared" si="9"/>
        <v>45347</v>
      </c>
      <c r="S239" s="6">
        <f>Data6[[#This Row],[Week Start]]+7</f>
        <v>45354</v>
      </c>
      <c r="T239" s="7" t="str">
        <f t="shared" si="10"/>
        <v>2/25/2024 - 3/3/2024</v>
      </c>
      <c r="U239" s="7" t="str">
        <f t="shared" si="11"/>
        <v>Time Card</v>
      </c>
      <c r="V239" s="8" t="str">
        <f>RIGHT(TEXT(Data6[[#This Row],[Date:]],"mmddyyyy"),4)</f>
        <v>2024</v>
      </c>
      <c r="W239" s="8" t="str">
        <f>MID(TEXT(Data6[[#This Row],[Date:]],"mmddyyyy"),3,2)</f>
        <v>26</v>
      </c>
      <c r="X239" s="8" t="str">
        <f>LEFT(TEXT(Data6[[#This Row],[Date:]],"mmddyyyy"),2)</f>
        <v>02</v>
      </c>
      <c r="Y239" s="6">
        <f>DATE(Data6[[#This Row],[Year]],Data6[[#This Row],[Month]],Data6[[#This Row],[Day]])</f>
        <v>45348</v>
      </c>
    </row>
    <row r="240" spans="1:25" x14ac:dyDescent="0.3">
      <c r="A240" s="5">
        <v>45352.565839583331</v>
      </c>
      <c r="B240" s="7" t="s">
        <v>65</v>
      </c>
      <c r="C240" s="6" t="s">
        <v>219</v>
      </c>
      <c r="D240" s="7" t="s">
        <v>232</v>
      </c>
      <c r="E240" s="8">
        <v>6</v>
      </c>
      <c r="F240" s="7" t="s">
        <v>68</v>
      </c>
      <c r="G240" s="7" t="s">
        <v>68</v>
      </c>
      <c r="H240" s="7" t="s">
        <v>64</v>
      </c>
      <c r="I240" s="7" t="s">
        <v>44</v>
      </c>
      <c r="J240" s="19" t="str">
        <f>IFERROR(INDEX('Employee Info'!$C$3:$E$200,MATCH(Data6[[#This Row],[Name:]],'Employee Info'!$B$3:$B$200,0),MATCH(Data6[[#This Row],[Hours Type:]],'Employee Info'!$C$2:$E$2,0)),"")</f>
        <v/>
      </c>
      <c r="K240" s="19" t="str">
        <f>IFERROR(INDEX('Employee Info'!$C$3:$J$200,MATCH(Data6[[#This Row],[Name:]],'Employee Info'!$B$3:$B$200,0),MATCH(Data6[[#Headers],[Truck]],'Employee Info'!$C$2:$J$2,0)),"")</f>
        <v/>
      </c>
      <c r="L240" s="19" t="str">
        <f>IFERROR(INDEX('Employee Info'!$C$3:$J$200,MATCH(Data6[[#This Row],[Name:]],'Employee Info'!$B$3:$B$200,0),MATCH(Data6[[#Headers],[Phone]],'Employee Info'!$C$2:$J$2,0)),"")</f>
        <v/>
      </c>
      <c r="M240" s="19" t="str">
        <f>IFERROR(INDEX('Employee Info'!$C$3:$J$200,MATCH(Data6[[#This Row],[Name:]],'Employee Info'!$B$3:$B$200,0),MATCH(Data6[[#Headers],[Tech]],'Employee Info'!$C$2:$J$2,0)),"")</f>
        <v/>
      </c>
      <c r="N240" s="19" t="str">
        <f>IFERROR(INDEX('Employee Info'!$C$3:$J$200,MATCH(Data6[[#This Row],[Name:]],'Employee Info'!$B$3:$B$200,0),MATCH(Data6[[#Headers],[Other]],'Employee Info'!$C$2:$J$2,0)),"")</f>
        <v/>
      </c>
      <c r="O240" s="19">
        <f>IFERROR((Data6[[#This Row],[Hours:]]*SUM(Data6[[#This Row],[Rate]:[Other]])),"")</f>
        <v>0</v>
      </c>
      <c r="P240" s="7" t="str">
        <f>IF(Data6[[#This Row],[WO'#:]]="","Riley #","WO#")</f>
        <v>Riley #</v>
      </c>
      <c r="Q240" s="7">
        <f>IFERROR(WEEKNUM(Data6[[#This Row],[Date:]]),"")</f>
        <v>9</v>
      </c>
      <c r="R240" s="6">
        <f t="shared" si="9"/>
        <v>45347</v>
      </c>
      <c r="S240" s="6">
        <f>Data6[[#This Row],[Week Start]]+7</f>
        <v>45354</v>
      </c>
      <c r="T240" s="7" t="str">
        <f t="shared" si="10"/>
        <v>2/25/2024 - 3/3/2024</v>
      </c>
      <c r="U240" s="7" t="str">
        <f t="shared" si="11"/>
        <v>Time Card</v>
      </c>
      <c r="V240" s="8" t="str">
        <f>RIGHT(TEXT(Data6[[#This Row],[Date:]],"mmddyyyy"),4)</f>
        <v>2024</v>
      </c>
      <c r="W240" s="8" t="str">
        <f>MID(TEXT(Data6[[#This Row],[Date:]],"mmddyyyy"),3,2)</f>
        <v>26</v>
      </c>
      <c r="X240" s="8" t="str">
        <f>LEFT(TEXT(Data6[[#This Row],[Date:]],"mmddyyyy"),2)</f>
        <v>02</v>
      </c>
      <c r="Y240" s="6">
        <f>DATE(Data6[[#This Row],[Year]],Data6[[#This Row],[Month]],Data6[[#This Row],[Day]])</f>
        <v>45348</v>
      </c>
    </row>
    <row r="241" spans="1:25" x14ac:dyDescent="0.3">
      <c r="A241" s="5">
        <v>45352.534234837964</v>
      </c>
      <c r="B241" s="7" t="s">
        <v>66</v>
      </c>
      <c r="C241" s="6" t="s">
        <v>234</v>
      </c>
      <c r="D241" s="7" t="s">
        <v>235</v>
      </c>
      <c r="E241" s="8">
        <v>2</v>
      </c>
      <c r="F241" s="7">
        <v>6984733</v>
      </c>
      <c r="G241" s="7" t="s">
        <v>68</v>
      </c>
      <c r="H241" s="7" t="s">
        <v>221</v>
      </c>
      <c r="I241" s="7" t="s">
        <v>44</v>
      </c>
      <c r="J241" s="19" t="str">
        <f>IFERROR(INDEX('Employee Info'!$C$3:$E$200,MATCH(Data6[[#This Row],[Name:]],'Employee Info'!$B$3:$B$200,0),MATCH(Data6[[#This Row],[Hours Type:]],'Employee Info'!$C$2:$E$2,0)),"")</f>
        <v/>
      </c>
      <c r="K241" s="19" t="str">
        <f>IFERROR(INDEX('Employee Info'!$C$3:$J$200,MATCH(Data6[[#This Row],[Name:]],'Employee Info'!$B$3:$B$200,0),MATCH(Data6[[#Headers],[Truck]],'Employee Info'!$C$2:$J$2,0)),"")</f>
        <v/>
      </c>
      <c r="L241" s="19" t="str">
        <f>IFERROR(INDEX('Employee Info'!$C$3:$J$200,MATCH(Data6[[#This Row],[Name:]],'Employee Info'!$B$3:$B$200,0),MATCH(Data6[[#Headers],[Phone]],'Employee Info'!$C$2:$J$2,0)),"")</f>
        <v/>
      </c>
      <c r="M241" s="19" t="str">
        <f>IFERROR(INDEX('Employee Info'!$C$3:$J$200,MATCH(Data6[[#This Row],[Name:]],'Employee Info'!$B$3:$B$200,0),MATCH(Data6[[#Headers],[Tech]],'Employee Info'!$C$2:$J$2,0)),"")</f>
        <v/>
      </c>
      <c r="N241" s="19" t="str">
        <f>IFERROR(INDEX('Employee Info'!$C$3:$J$200,MATCH(Data6[[#This Row],[Name:]],'Employee Info'!$B$3:$B$200,0),MATCH(Data6[[#Headers],[Other]],'Employee Info'!$C$2:$J$2,0)),"")</f>
        <v/>
      </c>
      <c r="O241" s="19">
        <f>IFERROR((Data6[[#This Row],[Hours:]]*SUM(Data6[[#This Row],[Rate]:[Other]])),"")</f>
        <v>0</v>
      </c>
      <c r="P241" s="7" t="str">
        <f>IF(Data6[[#This Row],[WO'#:]]="","Riley #","WO#")</f>
        <v>WO#</v>
      </c>
      <c r="Q241" s="7">
        <f>IFERROR(WEEKNUM(Data6[[#This Row],[Date:]]),"")</f>
        <v>9</v>
      </c>
      <c r="R241" s="6">
        <f t="shared" si="9"/>
        <v>45347</v>
      </c>
      <c r="S241" s="6">
        <f>Data6[[#This Row],[Week Start]]+7</f>
        <v>45354</v>
      </c>
      <c r="T241" s="7" t="str">
        <f t="shared" si="10"/>
        <v>2/25/2024 - 3/3/2024</v>
      </c>
      <c r="U241" s="7" t="str">
        <f t="shared" si="11"/>
        <v>Time Card</v>
      </c>
      <c r="V241" s="8" t="str">
        <f>RIGHT(TEXT(Data6[[#This Row],[Date:]],"mmddyyyy"),4)</f>
        <v>2024</v>
      </c>
      <c r="W241" s="8" t="str">
        <f>MID(TEXT(Data6[[#This Row],[Date:]],"mmddyyyy"),3,2)</f>
        <v>27</v>
      </c>
      <c r="X241" s="8" t="str">
        <f>LEFT(TEXT(Data6[[#This Row],[Date:]],"mmddyyyy"),2)</f>
        <v>02</v>
      </c>
      <c r="Y241" s="6">
        <f>DATE(Data6[[#This Row],[Year]],Data6[[#This Row],[Month]],Data6[[#This Row],[Day]])</f>
        <v>45349</v>
      </c>
    </row>
    <row r="242" spans="1:25" x14ac:dyDescent="0.3">
      <c r="A242" s="5">
        <v>45352.544351736113</v>
      </c>
      <c r="B242" s="7" t="s">
        <v>66</v>
      </c>
      <c r="C242" s="6" t="s">
        <v>234</v>
      </c>
      <c r="D242" s="7" t="s">
        <v>122</v>
      </c>
      <c r="E242" s="8">
        <v>3</v>
      </c>
      <c r="F242" s="7">
        <v>6984733</v>
      </c>
      <c r="G242" s="7" t="s">
        <v>68</v>
      </c>
      <c r="H242" s="7" t="s">
        <v>221</v>
      </c>
      <c r="I242" s="7" t="s">
        <v>44</v>
      </c>
      <c r="J242" s="19" t="str">
        <f>IFERROR(INDEX('Employee Info'!$C$3:$E$200,MATCH(Data6[[#This Row],[Name:]],'Employee Info'!$B$3:$B$200,0),MATCH(Data6[[#This Row],[Hours Type:]],'Employee Info'!$C$2:$E$2,0)),"")</f>
        <v/>
      </c>
      <c r="K242" s="19" t="str">
        <f>IFERROR(INDEX('Employee Info'!$C$3:$J$200,MATCH(Data6[[#This Row],[Name:]],'Employee Info'!$B$3:$B$200,0),MATCH(Data6[[#Headers],[Truck]],'Employee Info'!$C$2:$J$2,0)),"")</f>
        <v/>
      </c>
      <c r="L242" s="19" t="str">
        <f>IFERROR(INDEX('Employee Info'!$C$3:$J$200,MATCH(Data6[[#This Row],[Name:]],'Employee Info'!$B$3:$B$200,0),MATCH(Data6[[#Headers],[Phone]],'Employee Info'!$C$2:$J$2,0)),"")</f>
        <v/>
      </c>
      <c r="M242" s="19" t="str">
        <f>IFERROR(INDEX('Employee Info'!$C$3:$J$200,MATCH(Data6[[#This Row],[Name:]],'Employee Info'!$B$3:$B$200,0),MATCH(Data6[[#Headers],[Tech]],'Employee Info'!$C$2:$J$2,0)),"")</f>
        <v/>
      </c>
      <c r="N242" s="19" t="str">
        <f>IFERROR(INDEX('Employee Info'!$C$3:$J$200,MATCH(Data6[[#This Row],[Name:]],'Employee Info'!$B$3:$B$200,0),MATCH(Data6[[#Headers],[Other]],'Employee Info'!$C$2:$J$2,0)),"")</f>
        <v/>
      </c>
      <c r="O242" s="19">
        <f>IFERROR((Data6[[#This Row],[Hours:]]*SUM(Data6[[#This Row],[Rate]:[Other]])),"")</f>
        <v>0</v>
      </c>
      <c r="P242" s="7" t="str">
        <f>IF(Data6[[#This Row],[WO'#:]]="","Riley #","WO#")</f>
        <v>WO#</v>
      </c>
      <c r="Q242" s="7">
        <f>IFERROR(WEEKNUM(Data6[[#This Row],[Date:]]),"")</f>
        <v>9</v>
      </c>
      <c r="R242" s="6">
        <f t="shared" si="9"/>
        <v>45347</v>
      </c>
      <c r="S242" s="6">
        <f>Data6[[#This Row],[Week Start]]+7</f>
        <v>45354</v>
      </c>
      <c r="T242" s="7" t="str">
        <f t="shared" si="10"/>
        <v>2/25/2024 - 3/3/2024</v>
      </c>
      <c r="U242" s="7" t="str">
        <f t="shared" si="11"/>
        <v>Time Card</v>
      </c>
      <c r="V242" s="8" t="str">
        <f>RIGHT(TEXT(Data6[[#This Row],[Date:]],"mmddyyyy"),4)</f>
        <v>2024</v>
      </c>
      <c r="W242" s="8" t="str">
        <f>MID(TEXT(Data6[[#This Row],[Date:]],"mmddyyyy"),3,2)</f>
        <v>27</v>
      </c>
      <c r="X242" s="8" t="str">
        <f>LEFT(TEXT(Data6[[#This Row],[Date:]],"mmddyyyy"),2)</f>
        <v>02</v>
      </c>
      <c r="Y242" s="6">
        <f>DATE(Data6[[#This Row],[Year]],Data6[[#This Row],[Month]],Data6[[#This Row],[Day]])</f>
        <v>45349</v>
      </c>
    </row>
    <row r="243" spans="1:25" x14ac:dyDescent="0.3">
      <c r="A243" s="5">
        <v>45366.293952083332</v>
      </c>
      <c r="B243" s="7" t="s">
        <v>76</v>
      </c>
      <c r="C243" s="6" t="s">
        <v>234</v>
      </c>
      <c r="D243" s="7" t="s">
        <v>156</v>
      </c>
      <c r="E243" s="8">
        <v>3</v>
      </c>
      <c r="F243" s="7">
        <v>6984733</v>
      </c>
      <c r="G243" s="7" t="s">
        <v>68</v>
      </c>
      <c r="H243" s="7" t="s">
        <v>69</v>
      </c>
      <c r="I243" s="7" t="s">
        <v>44</v>
      </c>
      <c r="J243" s="19" t="str">
        <f>IFERROR(INDEX('Employee Info'!$C$3:$E$200,MATCH(Data6[[#This Row],[Name:]],'Employee Info'!$B$3:$B$200,0),MATCH(Data6[[#This Row],[Hours Type:]],'Employee Info'!$C$2:$E$2,0)),"")</f>
        <v/>
      </c>
      <c r="K243" s="19" t="str">
        <f>IFERROR(INDEX('Employee Info'!$C$3:$J$200,MATCH(Data6[[#This Row],[Name:]],'Employee Info'!$B$3:$B$200,0),MATCH(Data6[[#Headers],[Truck]],'Employee Info'!$C$2:$J$2,0)),"")</f>
        <v/>
      </c>
      <c r="L243" s="19" t="str">
        <f>IFERROR(INDEX('Employee Info'!$C$3:$J$200,MATCH(Data6[[#This Row],[Name:]],'Employee Info'!$B$3:$B$200,0),MATCH(Data6[[#Headers],[Phone]],'Employee Info'!$C$2:$J$2,0)),"")</f>
        <v/>
      </c>
      <c r="M243" s="19" t="str">
        <f>IFERROR(INDEX('Employee Info'!$C$3:$J$200,MATCH(Data6[[#This Row],[Name:]],'Employee Info'!$B$3:$B$200,0),MATCH(Data6[[#Headers],[Tech]],'Employee Info'!$C$2:$J$2,0)),"")</f>
        <v/>
      </c>
      <c r="N243" s="19" t="str">
        <f>IFERROR(INDEX('Employee Info'!$C$3:$J$200,MATCH(Data6[[#This Row],[Name:]],'Employee Info'!$B$3:$B$200,0),MATCH(Data6[[#Headers],[Other]],'Employee Info'!$C$2:$J$2,0)),"")</f>
        <v/>
      </c>
      <c r="O243" s="19">
        <f>IFERROR((Data6[[#This Row],[Hours:]]*SUM(Data6[[#This Row],[Rate]:[Other]])),"")</f>
        <v>0</v>
      </c>
      <c r="P243" s="7" t="str">
        <f>IF(Data6[[#This Row],[WO'#:]]="","Riley #","WO#")</f>
        <v>WO#</v>
      </c>
      <c r="Q243" s="7">
        <f>IFERROR(WEEKNUM(Data6[[#This Row],[Date:]]),"")</f>
        <v>9</v>
      </c>
      <c r="R243" s="6">
        <f t="shared" si="9"/>
        <v>45347</v>
      </c>
      <c r="S243" s="6">
        <f>Data6[[#This Row],[Week Start]]+7</f>
        <v>45354</v>
      </c>
      <c r="T243" s="7" t="str">
        <f t="shared" si="10"/>
        <v>2/25/2024 - 3/3/2024</v>
      </c>
      <c r="U243" s="7" t="str">
        <f t="shared" si="11"/>
        <v>Time Card</v>
      </c>
      <c r="V243" s="8" t="str">
        <f>RIGHT(TEXT(Data6[[#This Row],[Date:]],"mmddyyyy"),4)</f>
        <v>2024</v>
      </c>
      <c r="W243" s="8" t="str">
        <f>MID(TEXT(Data6[[#This Row],[Date:]],"mmddyyyy"),3,2)</f>
        <v>27</v>
      </c>
      <c r="X243" s="8" t="str">
        <f>LEFT(TEXT(Data6[[#This Row],[Date:]],"mmddyyyy"),2)</f>
        <v>02</v>
      </c>
      <c r="Y243" s="6">
        <f>DATE(Data6[[#This Row],[Year]],Data6[[#This Row],[Month]],Data6[[#This Row],[Day]])</f>
        <v>45349</v>
      </c>
    </row>
    <row r="244" spans="1:25" x14ac:dyDescent="0.3">
      <c r="A244" s="5">
        <v>45351.583437384259</v>
      </c>
      <c r="B244" s="7" t="s">
        <v>35</v>
      </c>
      <c r="C244" s="6" t="s">
        <v>234</v>
      </c>
      <c r="D244" s="7" t="s">
        <v>236</v>
      </c>
      <c r="E244" s="8">
        <v>8</v>
      </c>
      <c r="F244" s="7">
        <v>7051906</v>
      </c>
      <c r="G244" s="7" t="s">
        <v>68</v>
      </c>
      <c r="H244" s="7" t="s">
        <v>69</v>
      </c>
      <c r="I244" s="7" t="s">
        <v>44</v>
      </c>
      <c r="J244" s="19" t="str">
        <f>IFERROR(INDEX('Employee Info'!$C$3:$E$200,MATCH(Data6[[#This Row],[Name:]],'Employee Info'!$B$3:$B$200,0),MATCH(Data6[[#This Row],[Hours Type:]],'Employee Info'!$C$2:$E$2,0)),"")</f>
        <v/>
      </c>
      <c r="K244" s="19" t="str">
        <f>IFERROR(INDEX('Employee Info'!$C$3:$J$200,MATCH(Data6[[#This Row],[Name:]],'Employee Info'!$B$3:$B$200,0),MATCH(Data6[[#Headers],[Truck]],'Employee Info'!$C$2:$J$2,0)),"")</f>
        <v/>
      </c>
      <c r="L244" s="19" t="str">
        <f>IFERROR(INDEX('Employee Info'!$C$3:$J$200,MATCH(Data6[[#This Row],[Name:]],'Employee Info'!$B$3:$B$200,0),MATCH(Data6[[#Headers],[Phone]],'Employee Info'!$C$2:$J$2,0)),"")</f>
        <v/>
      </c>
      <c r="M244" s="19" t="str">
        <f>IFERROR(INDEX('Employee Info'!$C$3:$J$200,MATCH(Data6[[#This Row],[Name:]],'Employee Info'!$B$3:$B$200,0),MATCH(Data6[[#Headers],[Tech]],'Employee Info'!$C$2:$J$2,0)),"")</f>
        <v/>
      </c>
      <c r="N244" s="19" t="str">
        <f>IFERROR(INDEX('Employee Info'!$C$3:$J$200,MATCH(Data6[[#This Row],[Name:]],'Employee Info'!$B$3:$B$200,0),MATCH(Data6[[#Headers],[Other]],'Employee Info'!$C$2:$J$2,0)),"")</f>
        <v/>
      </c>
      <c r="O244" s="19">
        <f>IFERROR((Data6[[#This Row],[Hours:]]*SUM(Data6[[#This Row],[Rate]:[Other]])),"")</f>
        <v>0</v>
      </c>
      <c r="P244" s="7" t="str">
        <f>IF(Data6[[#This Row],[WO'#:]]="","Riley #","WO#")</f>
        <v>WO#</v>
      </c>
      <c r="Q244" s="7">
        <f>IFERROR(WEEKNUM(Data6[[#This Row],[Date:]]),"")</f>
        <v>9</v>
      </c>
      <c r="R244" s="6">
        <f t="shared" si="9"/>
        <v>45347</v>
      </c>
      <c r="S244" s="6">
        <f>Data6[[#This Row],[Week Start]]+7</f>
        <v>45354</v>
      </c>
      <c r="T244" s="7" t="str">
        <f t="shared" si="10"/>
        <v>2/25/2024 - 3/3/2024</v>
      </c>
      <c r="U244" s="7" t="str">
        <f t="shared" si="11"/>
        <v>Time Card</v>
      </c>
      <c r="V244" s="8" t="str">
        <f>RIGHT(TEXT(Data6[[#This Row],[Date:]],"mmddyyyy"),4)</f>
        <v>2024</v>
      </c>
      <c r="W244" s="8" t="str">
        <f>MID(TEXT(Data6[[#This Row],[Date:]],"mmddyyyy"),3,2)</f>
        <v>27</v>
      </c>
      <c r="X244" s="8" t="str">
        <f>LEFT(TEXT(Data6[[#This Row],[Date:]],"mmddyyyy"),2)</f>
        <v>02</v>
      </c>
      <c r="Y244" s="6">
        <f>DATE(Data6[[#This Row],[Year]],Data6[[#This Row],[Month]],Data6[[#This Row],[Day]])</f>
        <v>45349</v>
      </c>
    </row>
    <row r="245" spans="1:25" x14ac:dyDescent="0.3">
      <c r="A245" s="5">
        <v>45352.520412847225</v>
      </c>
      <c r="B245" s="7" t="s">
        <v>66</v>
      </c>
      <c r="C245" s="6" t="s">
        <v>234</v>
      </c>
      <c r="D245" s="7" t="s">
        <v>222</v>
      </c>
      <c r="E245" s="8">
        <v>2</v>
      </c>
      <c r="F245" s="7">
        <v>7051906</v>
      </c>
      <c r="G245" s="7" t="s">
        <v>68</v>
      </c>
      <c r="H245" s="7" t="s">
        <v>69</v>
      </c>
      <c r="I245" s="7" t="s">
        <v>44</v>
      </c>
      <c r="J245" s="19" t="str">
        <f>IFERROR(INDEX('Employee Info'!$C$3:$E$200,MATCH(Data6[[#This Row],[Name:]],'Employee Info'!$B$3:$B$200,0),MATCH(Data6[[#This Row],[Hours Type:]],'Employee Info'!$C$2:$E$2,0)),"")</f>
        <v/>
      </c>
      <c r="K245" s="19" t="str">
        <f>IFERROR(INDEX('Employee Info'!$C$3:$J$200,MATCH(Data6[[#This Row],[Name:]],'Employee Info'!$B$3:$B$200,0),MATCH(Data6[[#Headers],[Truck]],'Employee Info'!$C$2:$J$2,0)),"")</f>
        <v/>
      </c>
      <c r="L245" s="19" t="str">
        <f>IFERROR(INDEX('Employee Info'!$C$3:$J$200,MATCH(Data6[[#This Row],[Name:]],'Employee Info'!$B$3:$B$200,0),MATCH(Data6[[#Headers],[Phone]],'Employee Info'!$C$2:$J$2,0)),"")</f>
        <v/>
      </c>
      <c r="M245" s="19" t="str">
        <f>IFERROR(INDEX('Employee Info'!$C$3:$J$200,MATCH(Data6[[#This Row],[Name:]],'Employee Info'!$B$3:$B$200,0),MATCH(Data6[[#Headers],[Tech]],'Employee Info'!$C$2:$J$2,0)),"")</f>
        <v/>
      </c>
      <c r="N245" s="19" t="str">
        <f>IFERROR(INDEX('Employee Info'!$C$3:$J$200,MATCH(Data6[[#This Row],[Name:]],'Employee Info'!$B$3:$B$200,0),MATCH(Data6[[#Headers],[Other]],'Employee Info'!$C$2:$J$2,0)),"")</f>
        <v/>
      </c>
      <c r="O245" s="19">
        <f>IFERROR((Data6[[#This Row],[Hours:]]*SUM(Data6[[#This Row],[Rate]:[Other]])),"")</f>
        <v>0</v>
      </c>
      <c r="P245" s="7" t="str">
        <f>IF(Data6[[#This Row],[WO'#:]]="","Riley #","WO#")</f>
        <v>WO#</v>
      </c>
      <c r="Q245" s="7">
        <f>IFERROR(WEEKNUM(Data6[[#This Row],[Date:]]),"")</f>
        <v>9</v>
      </c>
      <c r="R245" s="6">
        <f t="shared" si="9"/>
        <v>45347</v>
      </c>
      <c r="S245" s="6">
        <f>Data6[[#This Row],[Week Start]]+7</f>
        <v>45354</v>
      </c>
      <c r="T245" s="7" t="str">
        <f t="shared" si="10"/>
        <v>2/25/2024 - 3/3/2024</v>
      </c>
      <c r="U245" s="7" t="str">
        <f t="shared" si="11"/>
        <v>Time Card</v>
      </c>
      <c r="V245" s="8" t="str">
        <f>RIGHT(TEXT(Data6[[#This Row],[Date:]],"mmddyyyy"),4)</f>
        <v>2024</v>
      </c>
      <c r="W245" s="8" t="str">
        <f>MID(TEXT(Data6[[#This Row],[Date:]],"mmddyyyy"),3,2)</f>
        <v>27</v>
      </c>
      <c r="X245" s="8" t="str">
        <f>LEFT(TEXT(Data6[[#This Row],[Date:]],"mmddyyyy"),2)</f>
        <v>02</v>
      </c>
      <c r="Y245" s="6">
        <f>DATE(Data6[[#This Row],[Year]],Data6[[#This Row],[Month]],Data6[[#This Row],[Day]])</f>
        <v>45349</v>
      </c>
    </row>
    <row r="246" spans="1:25" x14ac:dyDescent="0.3">
      <c r="A246" s="5">
        <v>45352.239765740742</v>
      </c>
      <c r="B246" s="7" t="s">
        <v>31</v>
      </c>
      <c r="C246" s="6" t="s">
        <v>234</v>
      </c>
      <c r="D246" s="7" t="s">
        <v>224</v>
      </c>
      <c r="E246" s="8">
        <v>1.5</v>
      </c>
      <c r="F246" s="7">
        <v>10005503</v>
      </c>
      <c r="G246" s="7" t="s">
        <v>68</v>
      </c>
      <c r="H246" s="7" t="s">
        <v>69</v>
      </c>
      <c r="I246" s="7" t="s">
        <v>44</v>
      </c>
      <c r="J246" s="19" t="str">
        <f>IFERROR(INDEX('Employee Info'!$C$3:$E$200,MATCH(Data6[[#This Row],[Name:]],'Employee Info'!$B$3:$B$200,0),MATCH(Data6[[#This Row],[Hours Type:]],'Employee Info'!$C$2:$E$2,0)),"")</f>
        <v/>
      </c>
      <c r="K246" s="19" t="str">
        <f>IFERROR(INDEX('Employee Info'!$C$3:$J$200,MATCH(Data6[[#This Row],[Name:]],'Employee Info'!$B$3:$B$200,0),MATCH(Data6[[#Headers],[Truck]],'Employee Info'!$C$2:$J$2,0)),"")</f>
        <v/>
      </c>
      <c r="L246" s="19" t="str">
        <f>IFERROR(INDEX('Employee Info'!$C$3:$J$200,MATCH(Data6[[#This Row],[Name:]],'Employee Info'!$B$3:$B$200,0),MATCH(Data6[[#Headers],[Phone]],'Employee Info'!$C$2:$J$2,0)),"")</f>
        <v/>
      </c>
      <c r="M246" s="19" t="str">
        <f>IFERROR(INDEX('Employee Info'!$C$3:$J$200,MATCH(Data6[[#This Row],[Name:]],'Employee Info'!$B$3:$B$200,0),MATCH(Data6[[#Headers],[Tech]],'Employee Info'!$C$2:$J$2,0)),"")</f>
        <v/>
      </c>
      <c r="N246" s="19" t="str">
        <f>IFERROR(INDEX('Employee Info'!$C$3:$J$200,MATCH(Data6[[#This Row],[Name:]],'Employee Info'!$B$3:$B$200,0),MATCH(Data6[[#Headers],[Other]],'Employee Info'!$C$2:$J$2,0)),"")</f>
        <v/>
      </c>
      <c r="O246" s="19">
        <f>IFERROR((Data6[[#This Row],[Hours:]]*SUM(Data6[[#This Row],[Rate]:[Other]])),"")</f>
        <v>0</v>
      </c>
      <c r="P246" s="7" t="str">
        <f>IF(Data6[[#This Row],[WO'#:]]="","Riley #","WO#")</f>
        <v>WO#</v>
      </c>
      <c r="Q246" s="7">
        <f>IFERROR(WEEKNUM(Data6[[#This Row],[Date:]]),"")</f>
        <v>9</v>
      </c>
      <c r="R246" s="6">
        <f t="shared" si="9"/>
        <v>45347</v>
      </c>
      <c r="S246" s="6">
        <f>Data6[[#This Row],[Week Start]]+7</f>
        <v>45354</v>
      </c>
      <c r="T246" s="7" t="str">
        <f t="shared" si="10"/>
        <v>2/25/2024 - 3/3/2024</v>
      </c>
      <c r="U246" s="7" t="str">
        <f t="shared" si="11"/>
        <v>Time Card</v>
      </c>
      <c r="V246" s="8" t="str">
        <f>RIGHT(TEXT(Data6[[#This Row],[Date:]],"mmddyyyy"),4)</f>
        <v>2024</v>
      </c>
      <c r="W246" s="8" t="str">
        <f>MID(TEXT(Data6[[#This Row],[Date:]],"mmddyyyy"),3,2)</f>
        <v>27</v>
      </c>
      <c r="X246" s="8" t="str">
        <f>LEFT(TEXT(Data6[[#This Row],[Date:]],"mmddyyyy"),2)</f>
        <v>02</v>
      </c>
      <c r="Y246" s="6">
        <f>DATE(Data6[[#This Row],[Year]],Data6[[#This Row],[Month]],Data6[[#This Row],[Day]])</f>
        <v>45349</v>
      </c>
    </row>
    <row r="247" spans="1:25" x14ac:dyDescent="0.3">
      <c r="A247" s="5">
        <v>45352.240404050928</v>
      </c>
      <c r="B247" s="7" t="s">
        <v>31</v>
      </c>
      <c r="C247" s="6" t="s">
        <v>234</v>
      </c>
      <c r="D247" s="7" t="s">
        <v>237</v>
      </c>
      <c r="E247" s="8">
        <v>1</v>
      </c>
      <c r="F247" s="7" t="s">
        <v>68</v>
      </c>
      <c r="G247" s="7" t="s">
        <v>68</v>
      </c>
      <c r="H247" s="7" t="s">
        <v>92</v>
      </c>
      <c r="I247" s="7" t="s">
        <v>44</v>
      </c>
      <c r="J247" s="19" t="str">
        <f>IFERROR(INDEX('Employee Info'!$C$3:$E$200,MATCH(Data6[[#This Row],[Name:]],'Employee Info'!$B$3:$B$200,0),MATCH(Data6[[#This Row],[Hours Type:]],'Employee Info'!$C$2:$E$2,0)),"")</f>
        <v/>
      </c>
      <c r="K247" s="19" t="str">
        <f>IFERROR(INDEX('Employee Info'!$C$3:$J$200,MATCH(Data6[[#This Row],[Name:]],'Employee Info'!$B$3:$B$200,0),MATCH(Data6[[#Headers],[Truck]],'Employee Info'!$C$2:$J$2,0)),"")</f>
        <v/>
      </c>
      <c r="L247" s="19" t="str">
        <f>IFERROR(INDEX('Employee Info'!$C$3:$J$200,MATCH(Data6[[#This Row],[Name:]],'Employee Info'!$B$3:$B$200,0),MATCH(Data6[[#Headers],[Phone]],'Employee Info'!$C$2:$J$2,0)),"")</f>
        <v/>
      </c>
      <c r="M247" s="19" t="str">
        <f>IFERROR(INDEX('Employee Info'!$C$3:$J$200,MATCH(Data6[[#This Row],[Name:]],'Employee Info'!$B$3:$B$200,0),MATCH(Data6[[#Headers],[Tech]],'Employee Info'!$C$2:$J$2,0)),"")</f>
        <v/>
      </c>
      <c r="N247" s="19" t="str">
        <f>IFERROR(INDEX('Employee Info'!$C$3:$J$200,MATCH(Data6[[#This Row],[Name:]],'Employee Info'!$B$3:$B$200,0),MATCH(Data6[[#Headers],[Other]],'Employee Info'!$C$2:$J$2,0)),"")</f>
        <v/>
      </c>
      <c r="O247" s="19">
        <f>IFERROR((Data6[[#This Row],[Hours:]]*SUM(Data6[[#This Row],[Rate]:[Other]])),"")</f>
        <v>0</v>
      </c>
      <c r="P247" s="7" t="str">
        <f>IF(Data6[[#This Row],[WO'#:]]="","Riley #","WO#")</f>
        <v>Riley #</v>
      </c>
      <c r="Q247" s="7">
        <f>IFERROR(WEEKNUM(Data6[[#This Row],[Date:]]),"")</f>
        <v>9</v>
      </c>
      <c r="R247" s="6">
        <f t="shared" si="9"/>
        <v>45347</v>
      </c>
      <c r="S247" s="6">
        <f>Data6[[#This Row],[Week Start]]+7</f>
        <v>45354</v>
      </c>
      <c r="T247" s="7" t="str">
        <f t="shared" si="10"/>
        <v>2/25/2024 - 3/3/2024</v>
      </c>
      <c r="U247" s="7" t="str">
        <f t="shared" si="11"/>
        <v>Time Card</v>
      </c>
      <c r="V247" s="8" t="str">
        <f>RIGHT(TEXT(Data6[[#This Row],[Date:]],"mmddyyyy"),4)</f>
        <v>2024</v>
      </c>
      <c r="W247" s="8" t="str">
        <f>MID(TEXT(Data6[[#This Row],[Date:]],"mmddyyyy"),3,2)</f>
        <v>27</v>
      </c>
      <c r="X247" s="8" t="str">
        <f>LEFT(TEXT(Data6[[#This Row],[Date:]],"mmddyyyy"),2)</f>
        <v>02</v>
      </c>
      <c r="Y247" s="6">
        <f>DATE(Data6[[#This Row],[Year]],Data6[[#This Row],[Month]],Data6[[#This Row],[Day]])</f>
        <v>45349</v>
      </c>
    </row>
    <row r="248" spans="1:25" x14ac:dyDescent="0.3">
      <c r="A248" s="5">
        <v>45352.24122152778</v>
      </c>
      <c r="B248" s="7" t="s">
        <v>31</v>
      </c>
      <c r="C248" s="6" t="s">
        <v>234</v>
      </c>
      <c r="D248" s="7" t="s">
        <v>238</v>
      </c>
      <c r="E248" s="8">
        <v>5.5</v>
      </c>
      <c r="F248" s="7" t="s">
        <v>68</v>
      </c>
      <c r="G248" s="7" t="s">
        <v>68</v>
      </c>
      <c r="H248" s="7" t="s">
        <v>62</v>
      </c>
      <c r="I248" s="7" t="s">
        <v>44</v>
      </c>
      <c r="J248" s="19" t="str">
        <f>IFERROR(INDEX('Employee Info'!$C$3:$E$200,MATCH(Data6[[#This Row],[Name:]],'Employee Info'!$B$3:$B$200,0),MATCH(Data6[[#This Row],[Hours Type:]],'Employee Info'!$C$2:$E$2,0)),"")</f>
        <v/>
      </c>
      <c r="K248" s="19" t="str">
        <f>IFERROR(INDEX('Employee Info'!$C$3:$J$200,MATCH(Data6[[#This Row],[Name:]],'Employee Info'!$B$3:$B$200,0),MATCH(Data6[[#Headers],[Truck]],'Employee Info'!$C$2:$J$2,0)),"")</f>
        <v/>
      </c>
      <c r="L248" s="19" t="str">
        <f>IFERROR(INDEX('Employee Info'!$C$3:$J$200,MATCH(Data6[[#This Row],[Name:]],'Employee Info'!$B$3:$B$200,0),MATCH(Data6[[#Headers],[Phone]],'Employee Info'!$C$2:$J$2,0)),"")</f>
        <v/>
      </c>
      <c r="M248" s="19" t="str">
        <f>IFERROR(INDEX('Employee Info'!$C$3:$J$200,MATCH(Data6[[#This Row],[Name:]],'Employee Info'!$B$3:$B$200,0),MATCH(Data6[[#Headers],[Tech]],'Employee Info'!$C$2:$J$2,0)),"")</f>
        <v/>
      </c>
      <c r="N248" s="19" t="str">
        <f>IFERROR(INDEX('Employee Info'!$C$3:$J$200,MATCH(Data6[[#This Row],[Name:]],'Employee Info'!$B$3:$B$200,0),MATCH(Data6[[#Headers],[Other]],'Employee Info'!$C$2:$J$2,0)),"")</f>
        <v/>
      </c>
      <c r="O248" s="19">
        <f>IFERROR((Data6[[#This Row],[Hours:]]*SUM(Data6[[#This Row],[Rate]:[Other]])),"")</f>
        <v>0</v>
      </c>
      <c r="P248" s="7" t="str">
        <f>IF(Data6[[#This Row],[WO'#:]]="","Riley #","WO#")</f>
        <v>Riley #</v>
      </c>
      <c r="Q248" s="7">
        <f>IFERROR(WEEKNUM(Data6[[#This Row],[Date:]]),"")</f>
        <v>9</v>
      </c>
      <c r="R248" s="6">
        <f t="shared" si="9"/>
        <v>45347</v>
      </c>
      <c r="S248" s="6">
        <f>Data6[[#This Row],[Week Start]]+7</f>
        <v>45354</v>
      </c>
      <c r="T248" s="7" t="str">
        <f t="shared" si="10"/>
        <v>2/25/2024 - 3/3/2024</v>
      </c>
      <c r="U248" s="7" t="str">
        <f t="shared" si="11"/>
        <v>Time Card</v>
      </c>
      <c r="V248" s="8" t="str">
        <f>RIGHT(TEXT(Data6[[#This Row],[Date:]],"mmddyyyy"),4)</f>
        <v>2024</v>
      </c>
      <c r="W248" s="8" t="str">
        <f>MID(TEXT(Data6[[#This Row],[Date:]],"mmddyyyy"),3,2)</f>
        <v>27</v>
      </c>
      <c r="X248" s="8" t="str">
        <f>LEFT(TEXT(Data6[[#This Row],[Date:]],"mmddyyyy"),2)</f>
        <v>02</v>
      </c>
      <c r="Y248" s="6">
        <f>DATE(Data6[[#This Row],[Year]],Data6[[#This Row],[Month]],Data6[[#This Row],[Day]])</f>
        <v>45349</v>
      </c>
    </row>
    <row r="249" spans="1:25" x14ac:dyDescent="0.3">
      <c r="A249" s="5">
        <v>45352.54280520833</v>
      </c>
      <c r="B249" s="7" t="s">
        <v>66</v>
      </c>
      <c r="C249" s="6" t="s">
        <v>234</v>
      </c>
      <c r="D249" s="7" t="s">
        <v>231</v>
      </c>
      <c r="E249" s="8">
        <v>1</v>
      </c>
      <c r="F249" s="7" t="s">
        <v>68</v>
      </c>
      <c r="G249" s="7" t="s">
        <v>68</v>
      </c>
      <c r="H249" s="7" t="s">
        <v>64</v>
      </c>
      <c r="I249" s="7" t="s">
        <v>44</v>
      </c>
      <c r="J249" s="19" t="str">
        <f>IFERROR(INDEX('Employee Info'!$C$3:$E$200,MATCH(Data6[[#This Row],[Name:]],'Employee Info'!$B$3:$B$200,0),MATCH(Data6[[#This Row],[Hours Type:]],'Employee Info'!$C$2:$E$2,0)),"")</f>
        <v/>
      </c>
      <c r="K249" s="19" t="str">
        <f>IFERROR(INDEX('Employee Info'!$C$3:$J$200,MATCH(Data6[[#This Row],[Name:]],'Employee Info'!$B$3:$B$200,0),MATCH(Data6[[#Headers],[Truck]],'Employee Info'!$C$2:$J$2,0)),"")</f>
        <v/>
      </c>
      <c r="L249" s="19" t="str">
        <f>IFERROR(INDEX('Employee Info'!$C$3:$J$200,MATCH(Data6[[#This Row],[Name:]],'Employee Info'!$B$3:$B$200,0),MATCH(Data6[[#Headers],[Phone]],'Employee Info'!$C$2:$J$2,0)),"")</f>
        <v/>
      </c>
      <c r="M249" s="19" t="str">
        <f>IFERROR(INDEX('Employee Info'!$C$3:$J$200,MATCH(Data6[[#This Row],[Name:]],'Employee Info'!$B$3:$B$200,0),MATCH(Data6[[#Headers],[Tech]],'Employee Info'!$C$2:$J$2,0)),"")</f>
        <v/>
      </c>
      <c r="N249" s="19" t="str">
        <f>IFERROR(INDEX('Employee Info'!$C$3:$J$200,MATCH(Data6[[#This Row],[Name:]],'Employee Info'!$B$3:$B$200,0),MATCH(Data6[[#Headers],[Other]],'Employee Info'!$C$2:$J$2,0)),"")</f>
        <v/>
      </c>
      <c r="O249" s="19">
        <f>IFERROR((Data6[[#This Row],[Hours:]]*SUM(Data6[[#This Row],[Rate]:[Other]])),"")</f>
        <v>0</v>
      </c>
      <c r="P249" s="7" t="str">
        <f>IF(Data6[[#This Row],[WO'#:]]="","Riley #","WO#")</f>
        <v>Riley #</v>
      </c>
      <c r="Q249" s="7">
        <f>IFERROR(WEEKNUM(Data6[[#This Row],[Date:]]),"")</f>
        <v>9</v>
      </c>
      <c r="R249" s="6">
        <f t="shared" si="9"/>
        <v>45347</v>
      </c>
      <c r="S249" s="6">
        <f>Data6[[#This Row],[Week Start]]+7</f>
        <v>45354</v>
      </c>
      <c r="T249" s="7" t="str">
        <f t="shared" si="10"/>
        <v>2/25/2024 - 3/3/2024</v>
      </c>
      <c r="U249" s="7" t="str">
        <f t="shared" si="11"/>
        <v>Time Card</v>
      </c>
      <c r="V249" s="8" t="str">
        <f>RIGHT(TEXT(Data6[[#This Row],[Date:]],"mmddyyyy"),4)</f>
        <v>2024</v>
      </c>
      <c r="W249" s="8" t="str">
        <f>MID(TEXT(Data6[[#This Row],[Date:]],"mmddyyyy"),3,2)</f>
        <v>27</v>
      </c>
      <c r="X249" s="8" t="str">
        <f>LEFT(TEXT(Data6[[#This Row],[Date:]],"mmddyyyy"),2)</f>
        <v>02</v>
      </c>
      <c r="Y249" s="6">
        <f>DATE(Data6[[#This Row],[Year]],Data6[[#This Row],[Month]],Data6[[#This Row],[Day]])</f>
        <v>45349</v>
      </c>
    </row>
    <row r="250" spans="1:25" x14ac:dyDescent="0.3">
      <c r="A250" s="5">
        <v>45352.565244791665</v>
      </c>
      <c r="B250" s="7" t="s">
        <v>65</v>
      </c>
      <c r="C250" s="6" t="s">
        <v>234</v>
      </c>
      <c r="D250" s="7" t="s">
        <v>232</v>
      </c>
      <c r="E250" s="8">
        <v>8</v>
      </c>
      <c r="F250" s="7" t="s">
        <v>68</v>
      </c>
      <c r="G250" s="7" t="s">
        <v>68</v>
      </c>
      <c r="H250" s="7" t="s">
        <v>64</v>
      </c>
      <c r="I250" s="7" t="s">
        <v>44</v>
      </c>
      <c r="J250" s="19" t="str">
        <f>IFERROR(INDEX('Employee Info'!$C$3:$E$200,MATCH(Data6[[#This Row],[Name:]],'Employee Info'!$B$3:$B$200,0),MATCH(Data6[[#This Row],[Hours Type:]],'Employee Info'!$C$2:$E$2,0)),"")</f>
        <v/>
      </c>
      <c r="K250" s="19" t="str">
        <f>IFERROR(INDEX('Employee Info'!$C$3:$J$200,MATCH(Data6[[#This Row],[Name:]],'Employee Info'!$B$3:$B$200,0),MATCH(Data6[[#Headers],[Truck]],'Employee Info'!$C$2:$J$2,0)),"")</f>
        <v/>
      </c>
      <c r="L250" s="19" t="str">
        <f>IFERROR(INDEX('Employee Info'!$C$3:$J$200,MATCH(Data6[[#This Row],[Name:]],'Employee Info'!$B$3:$B$200,0),MATCH(Data6[[#Headers],[Phone]],'Employee Info'!$C$2:$J$2,0)),"")</f>
        <v/>
      </c>
      <c r="M250" s="19" t="str">
        <f>IFERROR(INDEX('Employee Info'!$C$3:$J$200,MATCH(Data6[[#This Row],[Name:]],'Employee Info'!$B$3:$B$200,0),MATCH(Data6[[#Headers],[Tech]],'Employee Info'!$C$2:$J$2,0)),"")</f>
        <v/>
      </c>
      <c r="N250" s="19" t="str">
        <f>IFERROR(INDEX('Employee Info'!$C$3:$J$200,MATCH(Data6[[#This Row],[Name:]],'Employee Info'!$B$3:$B$200,0),MATCH(Data6[[#Headers],[Other]],'Employee Info'!$C$2:$J$2,0)),"")</f>
        <v/>
      </c>
      <c r="O250" s="19">
        <f>IFERROR((Data6[[#This Row],[Hours:]]*SUM(Data6[[#This Row],[Rate]:[Other]])),"")</f>
        <v>0</v>
      </c>
      <c r="P250" s="7" t="str">
        <f>IF(Data6[[#This Row],[WO'#:]]="","Riley #","WO#")</f>
        <v>Riley #</v>
      </c>
      <c r="Q250" s="7">
        <f>IFERROR(WEEKNUM(Data6[[#This Row],[Date:]]),"")</f>
        <v>9</v>
      </c>
      <c r="R250" s="6">
        <f t="shared" si="9"/>
        <v>45347</v>
      </c>
      <c r="S250" s="6">
        <f>Data6[[#This Row],[Week Start]]+7</f>
        <v>45354</v>
      </c>
      <c r="T250" s="7" t="str">
        <f t="shared" si="10"/>
        <v>2/25/2024 - 3/3/2024</v>
      </c>
      <c r="U250" s="7" t="str">
        <f t="shared" si="11"/>
        <v>Time Card</v>
      </c>
      <c r="V250" s="8" t="str">
        <f>RIGHT(TEXT(Data6[[#This Row],[Date:]],"mmddyyyy"),4)</f>
        <v>2024</v>
      </c>
      <c r="W250" s="8" t="str">
        <f>MID(TEXT(Data6[[#This Row],[Date:]],"mmddyyyy"),3,2)</f>
        <v>27</v>
      </c>
      <c r="X250" s="8" t="str">
        <f>LEFT(TEXT(Data6[[#This Row],[Date:]],"mmddyyyy"),2)</f>
        <v>02</v>
      </c>
      <c r="Y250" s="6">
        <f>DATE(Data6[[#This Row],[Year]],Data6[[#This Row],[Month]],Data6[[#This Row],[Day]])</f>
        <v>45349</v>
      </c>
    </row>
    <row r="251" spans="1:25" x14ac:dyDescent="0.3">
      <c r="A251" s="5">
        <v>45352.532511921294</v>
      </c>
      <c r="B251" s="7" t="s">
        <v>66</v>
      </c>
      <c r="C251" s="6" t="s">
        <v>239</v>
      </c>
      <c r="D251" s="7" t="s">
        <v>240</v>
      </c>
      <c r="E251" s="8">
        <v>3</v>
      </c>
      <c r="F251" s="7">
        <v>6984733</v>
      </c>
      <c r="G251" s="7" t="s">
        <v>68</v>
      </c>
      <c r="H251" s="7" t="s">
        <v>221</v>
      </c>
      <c r="I251" s="7" t="s">
        <v>44</v>
      </c>
      <c r="J251" s="19" t="str">
        <f>IFERROR(INDEX('Employee Info'!$C$3:$E$200,MATCH(Data6[[#This Row],[Name:]],'Employee Info'!$B$3:$B$200,0),MATCH(Data6[[#This Row],[Hours Type:]],'Employee Info'!$C$2:$E$2,0)),"")</f>
        <v/>
      </c>
      <c r="K251" s="19" t="str">
        <f>IFERROR(INDEX('Employee Info'!$C$3:$J$200,MATCH(Data6[[#This Row],[Name:]],'Employee Info'!$B$3:$B$200,0),MATCH(Data6[[#Headers],[Truck]],'Employee Info'!$C$2:$J$2,0)),"")</f>
        <v/>
      </c>
      <c r="L251" s="19" t="str">
        <f>IFERROR(INDEX('Employee Info'!$C$3:$J$200,MATCH(Data6[[#This Row],[Name:]],'Employee Info'!$B$3:$B$200,0),MATCH(Data6[[#Headers],[Phone]],'Employee Info'!$C$2:$J$2,0)),"")</f>
        <v/>
      </c>
      <c r="M251" s="19" t="str">
        <f>IFERROR(INDEX('Employee Info'!$C$3:$J$200,MATCH(Data6[[#This Row],[Name:]],'Employee Info'!$B$3:$B$200,0),MATCH(Data6[[#Headers],[Tech]],'Employee Info'!$C$2:$J$2,0)),"")</f>
        <v/>
      </c>
      <c r="N251" s="19" t="str">
        <f>IFERROR(INDEX('Employee Info'!$C$3:$J$200,MATCH(Data6[[#This Row],[Name:]],'Employee Info'!$B$3:$B$200,0),MATCH(Data6[[#Headers],[Other]],'Employee Info'!$C$2:$J$2,0)),"")</f>
        <v/>
      </c>
      <c r="O251" s="19">
        <f>IFERROR((Data6[[#This Row],[Hours:]]*SUM(Data6[[#This Row],[Rate]:[Other]])),"")</f>
        <v>0</v>
      </c>
      <c r="P251" s="7" t="str">
        <f>IF(Data6[[#This Row],[WO'#:]]="","Riley #","WO#")</f>
        <v>WO#</v>
      </c>
      <c r="Q251" s="7">
        <f>IFERROR(WEEKNUM(Data6[[#This Row],[Date:]]),"")</f>
        <v>9</v>
      </c>
      <c r="R251" s="6">
        <f t="shared" si="9"/>
        <v>45347</v>
      </c>
      <c r="S251" s="6">
        <f>Data6[[#This Row],[Week Start]]+7</f>
        <v>45354</v>
      </c>
      <c r="T251" s="7" t="str">
        <f t="shared" si="10"/>
        <v>2/25/2024 - 3/3/2024</v>
      </c>
      <c r="U251" s="7" t="str">
        <f t="shared" si="11"/>
        <v>Time Card</v>
      </c>
      <c r="V251" s="8" t="str">
        <f>RIGHT(TEXT(Data6[[#This Row],[Date:]],"mmddyyyy"),4)</f>
        <v>2024</v>
      </c>
      <c r="W251" s="8" t="str">
        <f>MID(TEXT(Data6[[#This Row],[Date:]],"mmddyyyy"),3,2)</f>
        <v>28</v>
      </c>
      <c r="X251" s="8" t="str">
        <f>LEFT(TEXT(Data6[[#This Row],[Date:]],"mmddyyyy"),2)</f>
        <v>02</v>
      </c>
      <c r="Y251" s="6">
        <f>DATE(Data6[[#This Row],[Year]],Data6[[#This Row],[Month]],Data6[[#This Row],[Day]])</f>
        <v>45350</v>
      </c>
    </row>
    <row r="252" spans="1:25" x14ac:dyDescent="0.3">
      <c r="A252" s="5">
        <v>45366.294199884258</v>
      </c>
      <c r="B252" s="7" t="s">
        <v>76</v>
      </c>
      <c r="C252" s="6" t="s">
        <v>239</v>
      </c>
      <c r="D252" s="7" t="s">
        <v>156</v>
      </c>
      <c r="E252" s="8">
        <v>1</v>
      </c>
      <c r="F252" s="7">
        <v>6984733</v>
      </c>
      <c r="G252" s="7" t="s">
        <v>68</v>
      </c>
      <c r="H252" s="7" t="s">
        <v>69</v>
      </c>
      <c r="I252" s="7" t="s">
        <v>44</v>
      </c>
      <c r="J252" s="19" t="str">
        <f>IFERROR(INDEX('Employee Info'!$C$3:$E$200,MATCH(Data6[[#This Row],[Name:]],'Employee Info'!$B$3:$B$200,0),MATCH(Data6[[#This Row],[Hours Type:]],'Employee Info'!$C$2:$E$2,0)),"")</f>
        <v/>
      </c>
      <c r="K252" s="19" t="str">
        <f>IFERROR(INDEX('Employee Info'!$C$3:$J$200,MATCH(Data6[[#This Row],[Name:]],'Employee Info'!$B$3:$B$200,0),MATCH(Data6[[#Headers],[Truck]],'Employee Info'!$C$2:$J$2,0)),"")</f>
        <v/>
      </c>
      <c r="L252" s="19" t="str">
        <f>IFERROR(INDEX('Employee Info'!$C$3:$J$200,MATCH(Data6[[#This Row],[Name:]],'Employee Info'!$B$3:$B$200,0),MATCH(Data6[[#Headers],[Phone]],'Employee Info'!$C$2:$J$2,0)),"")</f>
        <v/>
      </c>
      <c r="M252" s="19" t="str">
        <f>IFERROR(INDEX('Employee Info'!$C$3:$J$200,MATCH(Data6[[#This Row],[Name:]],'Employee Info'!$B$3:$B$200,0),MATCH(Data6[[#Headers],[Tech]],'Employee Info'!$C$2:$J$2,0)),"")</f>
        <v/>
      </c>
      <c r="N252" s="19" t="str">
        <f>IFERROR(INDEX('Employee Info'!$C$3:$J$200,MATCH(Data6[[#This Row],[Name:]],'Employee Info'!$B$3:$B$200,0),MATCH(Data6[[#Headers],[Other]],'Employee Info'!$C$2:$J$2,0)),"")</f>
        <v/>
      </c>
      <c r="O252" s="19">
        <f>IFERROR((Data6[[#This Row],[Hours:]]*SUM(Data6[[#This Row],[Rate]:[Other]])),"")</f>
        <v>0</v>
      </c>
      <c r="P252" s="7" t="str">
        <f>IF(Data6[[#This Row],[WO'#:]]="","Riley #","WO#")</f>
        <v>WO#</v>
      </c>
      <c r="Q252" s="7">
        <f>IFERROR(WEEKNUM(Data6[[#This Row],[Date:]]),"")</f>
        <v>9</v>
      </c>
      <c r="R252" s="6">
        <f t="shared" si="9"/>
        <v>45347</v>
      </c>
      <c r="S252" s="6">
        <f>Data6[[#This Row],[Week Start]]+7</f>
        <v>45354</v>
      </c>
      <c r="T252" s="7" t="str">
        <f t="shared" si="10"/>
        <v>2/25/2024 - 3/3/2024</v>
      </c>
      <c r="U252" s="7" t="str">
        <f t="shared" si="11"/>
        <v>Time Card</v>
      </c>
      <c r="V252" s="8" t="str">
        <f>RIGHT(TEXT(Data6[[#This Row],[Date:]],"mmddyyyy"),4)</f>
        <v>2024</v>
      </c>
      <c r="W252" s="8" t="str">
        <f>MID(TEXT(Data6[[#This Row],[Date:]],"mmddyyyy"),3,2)</f>
        <v>28</v>
      </c>
      <c r="X252" s="8" t="str">
        <f>LEFT(TEXT(Data6[[#This Row],[Date:]],"mmddyyyy"),2)</f>
        <v>02</v>
      </c>
      <c r="Y252" s="6">
        <f>DATE(Data6[[#This Row],[Year]],Data6[[#This Row],[Month]],Data6[[#This Row],[Day]])</f>
        <v>45350</v>
      </c>
    </row>
    <row r="253" spans="1:25" x14ac:dyDescent="0.3">
      <c r="A253" s="5">
        <v>45351.583673263885</v>
      </c>
      <c r="B253" s="7" t="s">
        <v>35</v>
      </c>
      <c r="C253" s="6" t="s">
        <v>239</v>
      </c>
      <c r="D253" s="7" t="s">
        <v>236</v>
      </c>
      <c r="E253" s="8">
        <v>8</v>
      </c>
      <c r="F253" s="7">
        <v>7051906</v>
      </c>
      <c r="G253" s="7" t="s">
        <v>68</v>
      </c>
      <c r="H253" s="7" t="s">
        <v>69</v>
      </c>
      <c r="I253" s="7" t="s">
        <v>44</v>
      </c>
      <c r="J253" s="19" t="str">
        <f>IFERROR(INDEX('Employee Info'!$C$3:$E$200,MATCH(Data6[[#This Row],[Name:]],'Employee Info'!$B$3:$B$200,0),MATCH(Data6[[#This Row],[Hours Type:]],'Employee Info'!$C$2:$E$2,0)),"")</f>
        <v/>
      </c>
      <c r="K253" s="19" t="str">
        <f>IFERROR(INDEX('Employee Info'!$C$3:$J$200,MATCH(Data6[[#This Row],[Name:]],'Employee Info'!$B$3:$B$200,0),MATCH(Data6[[#Headers],[Truck]],'Employee Info'!$C$2:$J$2,0)),"")</f>
        <v/>
      </c>
      <c r="L253" s="19" t="str">
        <f>IFERROR(INDEX('Employee Info'!$C$3:$J$200,MATCH(Data6[[#This Row],[Name:]],'Employee Info'!$B$3:$B$200,0),MATCH(Data6[[#Headers],[Phone]],'Employee Info'!$C$2:$J$2,0)),"")</f>
        <v/>
      </c>
      <c r="M253" s="19" t="str">
        <f>IFERROR(INDEX('Employee Info'!$C$3:$J$200,MATCH(Data6[[#This Row],[Name:]],'Employee Info'!$B$3:$B$200,0),MATCH(Data6[[#Headers],[Tech]],'Employee Info'!$C$2:$J$2,0)),"")</f>
        <v/>
      </c>
      <c r="N253" s="19" t="str">
        <f>IFERROR(INDEX('Employee Info'!$C$3:$J$200,MATCH(Data6[[#This Row],[Name:]],'Employee Info'!$B$3:$B$200,0),MATCH(Data6[[#Headers],[Other]],'Employee Info'!$C$2:$J$2,0)),"")</f>
        <v/>
      </c>
      <c r="O253" s="19">
        <f>IFERROR((Data6[[#This Row],[Hours:]]*SUM(Data6[[#This Row],[Rate]:[Other]])),"")</f>
        <v>0</v>
      </c>
      <c r="P253" s="7" t="str">
        <f>IF(Data6[[#This Row],[WO'#:]]="","Riley #","WO#")</f>
        <v>WO#</v>
      </c>
      <c r="Q253" s="7">
        <f>IFERROR(WEEKNUM(Data6[[#This Row],[Date:]]),"")</f>
        <v>9</v>
      </c>
      <c r="R253" s="6">
        <f t="shared" si="9"/>
        <v>45347</v>
      </c>
      <c r="S253" s="6">
        <f>Data6[[#This Row],[Week Start]]+7</f>
        <v>45354</v>
      </c>
      <c r="T253" s="7" t="str">
        <f t="shared" si="10"/>
        <v>2/25/2024 - 3/3/2024</v>
      </c>
      <c r="U253" s="7" t="str">
        <f t="shared" si="11"/>
        <v>Time Card</v>
      </c>
      <c r="V253" s="8" t="str">
        <f>RIGHT(TEXT(Data6[[#This Row],[Date:]],"mmddyyyy"),4)</f>
        <v>2024</v>
      </c>
      <c r="W253" s="8" t="str">
        <f>MID(TEXT(Data6[[#This Row],[Date:]],"mmddyyyy"),3,2)</f>
        <v>28</v>
      </c>
      <c r="X253" s="8" t="str">
        <f>LEFT(TEXT(Data6[[#This Row],[Date:]],"mmddyyyy"),2)</f>
        <v>02</v>
      </c>
      <c r="Y253" s="6">
        <f>DATE(Data6[[#This Row],[Year]],Data6[[#This Row],[Month]],Data6[[#This Row],[Day]])</f>
        <v>45350</v>
      </c>
    </row>
    <row r="254" spans="1:25" x14ac:dyDescent="0.3">
      <c r="A254" s="5">
        <v>45352.520559259261</v>
      </c>
      <c r="B254" s="7" t="s">
        <v>66</v>
      </c>
      <c r="C254" s="6" t="s">
        <v>239</v>
      </c>
      <c r="D254" s="7" t="s">
        <v>222</v>
      </c>
      <c r="E254" s="8">
        <v>1</v>
      </c>
      <c r="F254" s="7">
        <v>7051906</v>
      </c>
      <c r="G254" s="7" t="s">
        <v>68</v>
      </c>
      <c r="H254" s="7" t="s">
        <v>69</v>
      </c>
      <c r="I254" s="7" t="s">
        <v>44</v>
      </c>
      <c r="J254" s="19" t="str">
        <f>IFERROR(INDEX('Employee Info'!$C$3:$E$200,MATCH(Data6[[#This Row],[Name:]],'Employee Info'!$B$3:$B$200,0),MATCH(Data6[[#This Row],[Hours Type:]],'Employee Info'!$C$2:$E$2,0)),"")</f>
        <v/>
      </c>
      <c r="K254" s="19" t="str">
        <f>IFERROR(INDEX('Employee Info'!$C$3:$J$200,MATCH(Data6[[#This Row],[Name:]],'Employee Info'!$B$3:$B$200,0),MATCH(Data6[[#Headers],[Truck]],'Employee Info'!$C$2:$J$2,0)),"")</f>
        <v/>
      </c>
      <c r="L254" s="19" t="str">
        <f>IFERROR(INDEX('Employee Info'!$C$3:$J$200,MATCH(Data6[[#This Row],[Name:]],'Employee Info'!$B$3:$B$200,0),MATCH(Data6[[#Headers],[Phone]],'Employee Info'!$C$2:$J$2,0)),"")</f>
        <v/>
      </c>
      <c r="M254" s="19" t="str">
        <f>IFERROR(INDEX('Employee Info'!$C$3:$J$200,MATCH(Data6[[#This Row],[Name:]],'Employee Info'!$B$3:$B$200,0),MATCH(Data6[[#Headers],[Tech]],'Employee Info'!$C$2:$J$2,0)),"")</f>
        <v/>
      </c>
      <c r="N254" s="19" t="str">
        <f>IFERROR(INDEX('Employee Info'!$C$3:$J$200,MATCH(Data6[[#This Row],[Name:]],'Employee Info'!$B$3:$B$200,0),MATCH(Data6[[#Headers],[Other]],'Employee Info'!$C$2:$J$2,0)),"")</f>
        <v/>
      </c>
      <c r="O254" s="19">
        <f>IFERROR((Data6[[#This Row],[Hours:]]*SUM(Data6[[#This Row],[Rate]:[Other]])),"")</f>
        <v>0</v>
      </c>
      <c r="P254" s="7" t="str">
        <f>IF(Data6[[#This Row],[WO'#:]]="","Riley #","WO#")</f>
        <v>WO#</v>
      </c>
      <c r="Q254" s="7">
        <f>IFERROR(WEEKNUM(Data6[[#This Row],[Date:]]),"")</f>
        <v>9</v>
      </c>
      <c r="R254" s="6">
        <f t="shared" si="9"/>
        <v>45347</v>
      </c>
      <c r="S254" s="6">
        <f>Data6[[#This Row],[Week Start]]+7</f>
        <v>45354</v>
      </c>
      <c r="T254" s="7" t="str">
        <f t="shared" si="10"/>
        <v>2/25/2024 - 3/3/2024</v>
      </c>
      <c r="U254" s="7" t="str">
        <f t="shared" si="11"/>
        <v>Time Card</v>
      </c>
      <c r="V254" s="8" t="str">
        <f>RIGHT(TEXT(Data6[[#This Row],[Date:]],"mmddyyyy"),4)</f>
        <v>2024</v>
      </c>
      <c r="W254" s="8" t="str">
        <f>MID(TEXT(Data6[[#This Row],[Date:]],"mmddyyyy"),3,2)</f>
        <v>28</v>
      </c>
      <c r="X254" s="8" t="str">
        <f>LEFT(TEXT(Data6[[#This Row],[Date:]],"mmddyyyy"),2)</f>
        <v>02</v>
      </c>
      <c r="Y254" s="6">
        <f>DATE(Data6[[#This Row],[Year]],Data6[[#This Row],[Month]],Data6[[#This Row],[Day]])</f>
        <v>45350</v>
      </c>
    </row>
    <row r="255" spans="1:25" x14ac:dyDescent="0.3">
      <c r="A255" s="5">
        <v>45352.519191666666</v>
      </c>
      <c r="B255" s="7" t="s">
        <v>66</v>
      </c>
      <c r="C255" s="6" t="s">
        <v>239</v>
      </c>
      <c r="D255" s="7" t="s">
        <v>241</v>
      </c>
      <c r="E255" s="8">
        <v>1</v>
      </c>
      <c r="F255" s="7">
        <v>7053278</v>
      </c>
      <c r="G255" s="7" t="s">
        <v>68</v>
      </c>
      <c r="H255" s="7" t="s">
        <v>69</v>
      </c>
      <c r="I255" s="7" t="s">
        <v>44</v>
      </c>
      <c r="J255" s="19" t="str">
        <f>IFERROR(INDEX('Employee Info'!$C$3:$E$200,MATCH(Data6[[#This Row],[Name:]],'Employee Info'!$B$3:$B$200,0),MATCH(Data6[[#This Row],[Hours Type:]],'Employee Info'!$C$2:$E$2,0)),"")</f>
        <v/>
      </c>
      <c r="K255" s="19" t="str">
        <f>IFERROR(INDEX('Employee Info'!$C$3:$J$200,MATCH(Data6[[#This Row],[Name:]],'Employee Info'!$B$3:$B$200,0),MATCH(Data6[[#Headers],[Truck]],'Employee Info'!$C$2:$J$2,0)),"")</f>
        <v/>
      </c>
      <c r="L255" s="19" t="str">
        <f>IFERROR(INDEX('Employee Info'!$C$3:$J$200,MATCH(Data6[[#This Row],[Name:]],'Employee Info'!$B$3:$B$200,0),MATCH(Data6[[#Headers],[Phone]],'Employee Info'!$C$2:$J$2,0)),"")</f>
        <v/>
      </c>
      <c r="M255" s="19" t="str">
        <f>IFERROR(INDEX('Employee Info'!$C$3:$J$200,MATCH(Data6[[#This Row],[Name:]],'Employee Info'!$B$3:$B$200,0),MATCH(Data6[[#Headers],[Tech]],'Employee Info'!$C$2:$J$2,0)),"")</f>
        <v/>
      </c>
      <c r="N255" s="19" t="str">
        <f>IFERROR(INDEX('Employee Info'!$C$3:$J$200,MATCH(Data6[[#This Row],[Name:]],'Employee Info'!$B$3:$B$200,0),MATCH(Data6[[#Headers],[Other]],'Employee Info'!$C$2:$J$2,0)),"")</f>
        <v/>
      </c>
      <c r="O255" s="19">
        <f>IFERROR((Data6[[#This Row],[Hours:]]*SUM(Data6[[#This Row],[Rate]:[Other]])),"")</f>
        <v>0</v>
      </c>
      <c r="P255" s="7" t="str">
        <f>IF(Data6[[#This Row],[WO'#:]]="","Riley #","WO#")</f>
        <v>WO#</v>
      </c>
      <c r="Q255" s="7">
        <f>IFERROR(WEEKNUM(Data6[[#This Row],[Date:]]),"")</f>
        <v>9</v>
      </c>
      <c r="R255" s="6">
        <f t="shared" si="9"/>
        <v>45347</v>
      </c>
      <c r="S255" s="6">
        <f>Data6[[#This Row],[Week Start]]+7</f>
        <v>45354</v>
      </c>
      <c r="T255" s="7" t="str">
        <f t="shared" si="10"/>
        <v>2/25/2024 - 3/3/2024</v>
      </c>
      <c r="U255" s="7" t="str">
        <f t="shared" si="11"/>
        <v>Time Card</v>
      </c>
      <c r="V255" s="8" t="str">
        <f>RIGHT(TEXT(Data6[[#This Row],[Date:]],"mmddyyyy"),4)</f>
        <v>2024</v>
      </c>
      <c r="W255" s="8" t="str">
        <f>MID(TEXT(Data6[[#This Row],[Date:]],"mmddyyyy"),3,2)</f>
        <v>28</v>
      </c>
      <c r="X255" s="8" t="str">
        <f>LEFT(TEXT(Data6[[#This Row],[Date:]],"mmddyyyy"),2)</f>
        <v>02</v>
      </c>
      <c r="Y255" s="6">
        <f>DATE(Data6[[#This Row],[Year]],Data6[[#This Row],[Month]],Data6[[#This Row],[Day]])</f>
        <v>45350</v>
      </c>
    </row>
    <row r="256" spans="1:25" x14ac:dyDescent="0.3">
      <c r="A256" s="5">
        <v>45352.241521990742</v>
      </c>
      <c r="B256" s="7" t="s">
        <v>31</v>
      </c>
      <c r="C256" s="6" t="s">
        <v>239</v>
      </c>
      <c r="D256" s="7" t="s">
        <v>238</v>
      </c>
      <c r="E256" s="8">
        <v>8</v>
      </c>
      <c r="F256" s="7" t="s">
        <v>68</v>
      </c>
      <c r="G256" s="7" t="s">
        <v>68</v>
      </c>
      <c r="H256" s="7" t="s">
        <v>62</v>
      </c>
      <c r="I256" s="7" t="s">
        <v>44</v>
      </c>
      <c r="J256" s="19" t="str">
        <f>IFERROR(INDEX('Employee Info'!$C$3:$E$200,MATCH(Data6[[#This Row],[Name:]],'Employee Info'!$B$3:$B$200,0),MATCH(Data6[[#This Row],[Hours Type:]],'Employee Info'!$C$2:$E$2,0)),"")</f>
        <v/>
      </c>
      <c r="K256" s="19" t="str">
        <f>IFERROR(INDEX('Employee Info'!$C$3:$J$200,MATCH(Data6[[#This Row],[Name:]],'Employee Info'!$B$3:$B$200,0),MATCH(Data6[[#Headers],[Truck]],'Employee Info'!$C$2:$J$2,0)),"")</f>
        <v/>
      </c>
      <c r="L256" s="19" t="str">
        <f>IFERROR(INDEX('Employee Info'!$C$3:$J$200,MATCH(Data6[[#This Row],[Name:]],'Employee Info'!$B$3:$B$200,0),MATCH(Data6[[#Headers],[Phone]],'Employee Info'!$C$2:$J$2,0)),"")</f>
        <v/>
      </c>
      <c r="M256" s="19" t="str">
        <f>IFERROR(INDEX('Employee Info'!$C$3:$J$200,MATCH(Data6[[#This Row],[Name:]],'Employee Info'!$B$3:$B$200,0),MATCH(Data6[[#Headers],[Tech]],'Employee Info'!$C$2:$J$2,0)),"")</f>
        <v/>
      </c>
      <c r="N256" s="19" t="str">
        <f>IFERROR(INDEX('Employee Info'!$C$3:$J$200,MATCH(Data6[[#This Row],[Name:]],'Employee Info'!$B$3:$B$200,0),MATCH(Data6[[#Headers],[Other]],'Employee Info'!$C$2:$J$2,0)),"")</f>
        <v/>
      </c>
      <c r="O256" s="19">
        <f>IFERROR((Data6[[#This Row],[Hours:]]*SUM(Data6[[#This Row],[Rate]:[Other]])),"")</f>
        <v>0</v>
      </c>
      <c r="P256" s="7" t="str">
        <f>IF(Data6[[#This Row],[WO'#:]]="","Riley #","WO#")</f>
        <v>Riley #</v>
      </c>
      <c r="Q256" s="7">
        <f>IFERROR(WEEKNUM(Data6[[#This Row],[Date:]]),"")</f>
        <v>9</v>
      </c>
      <c r="R256" s="6">
        <f t="shared" si="9"/>
        <v>45347</v>
      </c>
      <c r="S256" s="6">
        <f>Data6[[#This Row],[Week Start]]+7</f>
        <v>45354</v>
      </c>
      <c r="T256" s="7" t="str">
        <f t="shared" si="10"/>
        <v>2/25/2024 - 3/3/2024</v>
      </c>
      <c r="U256" s="7" t="str">
        <f t="shared" si="11"/>
        <v>Time Card</v>
      </c>
      <c r="V256" s="8" t="str">
        <f>RIGHT(TEXT(Data6[[#This Row],[Date:]],"mmddyyyy"),4)</f>
        <v>2024</v>
      </c>
      <c r="W256" s="8" t="str">
        <f>MID(TEXT(Data6[[#This Row],[Date:]],"mmddyyyy"),3,2)</f>
        <v>28</v>
      </c>
      <c r="X256" s="8" t="str">
        <f>LEFT(TEXT(Data6[[#This Row],[Date:]],"mmddyyyy"),2)</f>
        <v>02</v>
      </c>
      <c r="Y256" s="6">
        <f>DATE(Data6[[#This Row],[Year]],Data6[[#This Row],[Month]],Data6[[#This Row],[Day]])</f>
        <v>45350</v>
      </c>
    </row>
    <row r="257" spans="1:25" x14ac:dyDescent="0.3">
      <c r="A257" s="5">
        <v>45352.517109259257</v>
      </c>
      <c r="B257" s="7" t="s">
        <v>66</v>
      </c>
      <c r="C257" s="6" t="s">
        <v>239</v>
      </c>
      <c r="D257" s="7" t="s">
        <v>242</v>
      </c>
      <c r="E257" s="8">
        <v>3</v>
      </c>
      <c r="F257" s="7" t="s">
        <v>68</v>
      </c>
      <c r="G257" s="7" t="s">
        <v>68</v>
      </c>
      <c r="H257" s="7" t="s">
        <v>62</v>
      </c>
      <c r="I257" s="7" t="s">
        <v>44</v>
      </c>
      <c r="J257" s="19" t="str">
        <f>IFERROR(INDEX('Employee Info'!$C$3:$E$200,MATCH(Data6[[#This Row],[Name:]],'Employee Info'!$B$3:$B$200,0),MATCH(Data6[[#This Row],[Hours Type:]],'Employee Info'!$C$2:$E$2,0)),"")</f>
        <v/>
      </c>
      <c r="K257" s="19" t="str">
        <f>IFERROR(INDEX('Employee Info'!$C$3:$J$200,MATCH(Data6[[#This Row],[Name:]],'Employee Info'!$B$3:$B$200,0),MATCH(Data6[[#Headers],[Truck]],'Employee Info'!$C$2:$J$2,0)),"")</f>
        <v/>
      </c>
      <c r="L257" s="19" t="str">
        <f>IFERROR(INDEX('Employee Info'!$C$3:$J$200,MATCH(Data6[[#This Row],[Name:]],'Employee Info'!$B$3:$B$200,0),MATCH(Data6[[#Headers],[Phone]],'Employee Info'!$C$2:$J$2,0)),"")</f>
        <v/>
      </c>
      <c r="M257" s="19" t="str">
        <f>IFERROR(INDEX('Employee Info'!$C$3:$J$200,MATCH(Data6[[#This Row],[Name:]],'Employee Info'!$B$3:$B$200,0),MATCH(Data6[[#Headers],[Tech]],'Employee Info'!$C$2:$J$2,0)),"")</f>
        <v/>
      </c>
      <c r="N257" s="19" t="str">
        <f>IFERROR(INDEX('Employee Info'!$C$3:$J$200,MATCH(Data6[[#This Row],[Name:]],'Employee Info'!$B$3:$B$200,0),MATCH(Data6[[#Headers],[Other]],'Employee Info'!$C$2:$J$2,0)),"")</f>
        <v/>
      </c>
      <c r="O257" s="19">
        <f>IFERROR((Data6[[#This Row],[Hours:]]*SUM(Data6[[#This Row],[Rate]:[Other]])),"")</f>
        <v>0</v>
      </c>
      <c r="P257" s="7" t="str">
        <f>IF(Data6[[#This Row],[WO'#:]]="","Riley #","WO#")</f>
        <v>Riley #</v>
      </c>
      <c r="Q257" s="7">
        <f>IFERROR(WEEKNUM(Data6[[#This Row],[Date:]]),"")</f>
        <v>9</v>
      </c>
      <c r="R257" s="6">
        <f t="shared" si="9"/>
        <v>45347</v>
      </c>
      <c r="S257" s="6">
        <f>Data6[[#This Row],[Week Start]]+7</f>
        <v>45354</v>
      </c>
      <c r="T257" s="7" t="str">
        <f t="shared" si="10"/>
        <v>2/25/2024 - 3/3/2024</v>
      </c>
      <c r="U257" s="7" t="str">
        <f t="shared" si="11"/>
        <v>Time Card</v>
      </c>
      <c r="V257" s="8" t="str">
        <f>RIGHT(TEXT(Data6[[#This Row],[Date:]],"mmddyyyy"),4)</f>
        <v>2024</v>
      </c>
      <c r="W257" s="8" t="str">
        <f>MID(TEXT(Data6[[#This Row],[Date:]],"mmddyyyy"),3,2)</f>
        <v>28</v>
      </c>
      <c r="X257" s="8" t="str">
        <f>LEFT(TEXT(Data6[[#This Row],[Date:]],"mmddyyyy"),2)</f>
        <v>02</v>
      </c>
      <c r="Y257" s="6">
        <f>DATE(Data6[[#This Row],[Year]],Data6[[#This Row],[Month]],Data6[[#This Row],[Day]])</f>
        <v>45350</v>
      </c>
    </row>
    <row r="258" spans="1:25" x14ac:dyDescent="0.3">
      <c r="A258" s="5">
        <v>45352.521843055554</v>
      </c>
      <c r="B258" s="7" t="s">
        <v>66</v>
      </c>
      <c r="C258" s="6" t="s">
        <v>243</v>
      </c>
      <c r="D258" s="7" t="s">
        <v>135</v>
      </c>
      <c r="E258" s="8">
        <v>1</v>
      </c>
      <c r="F258" s="7">
        <v>6984733</v>
      </c>
      <c r="G258" s="7" t="s">
        <v>68</v>
      </c>
      <c r="H258" s="7" t="s">
        <v>69</v>
      </c>
      <c r="I258" s="7" t="s">
        <v>44</v>
      </c>
      <c r="J258" s="19" t="str">
        <f>IFERROR(INDEX('Employee Info'!$C$3:$E$200,MATCH(Data6[[#This Row],[Name:]],'Employee Info'!$B$3:$B$200,0),MATCH(Data6[[#This Row],[Hours Type:]],'Employee Info'!$C$2:$E$2,0)),"")</f>
        <v/>
      </c>
      <c r="K258" s="19" t="str">
        <f>IFERROR(INDEX('Employee Info'!$C$3:$J$200,MATCH(Data6[[#This Row],[Name:]],'Employee Info'!$B$3:$B$200,0),MATCH(Data6[[#Headers],[Truck]],'Employee Info'!$C$2:$J$2,0)),"")</f>
        <v/>
      </c>
      <c r="L258" s="19" t="str">
        <f>IFERROR(INDEX('Employee Info'!$C$3:$J$200,MATCH(Data6[[#This Row],[Name:]],'Employee Info'!$B$3:$B$200,0),MATCH(Data6[[#Headers],[Phone]],'Employee Info'!$C$2:$J$2,0)),"")</f>
        <v/>
      </c>
      <c r="M258" s="19" t="str">
        <f>IFERROR(INDEX('Employee Info'!$C$3:$J$200,MATCH(Data6[[#This Row],[Name:]],'Employee Info'!$B$3:$B$200,0),MATCH(Data6[[#Headers],[Tech]],'Employee Info'!$C$2:$J$2,0)),"")</f>
        <v/>
      </c>
      <c r="N258" s="19" t="str">
        <f>IFERROR(INDEX('Employee Info'!$C$3:$J$200,MATCH(Data6[[#This Row],[Name:]],'Employee Info'!$B$3:$B$200,0),MATCH(Data6[[#Headers],[Other]],'Employee Info'!$C$2:$J$2,0)),"")</f>
        <v/>
      </c>
      <c r="O258" s="19">
        <f>IFERROR((Data6[[#This Row],[Hours:]]*SUM(Data6[[#This Row],[Rate]:[Other]])),"")</f>
        <v>0</v>
      </c>
      <c r="P258" s="7" t="str">
        <f>IF(Data6[[#This Row],[WO'#:]]="","Riley #","WO#")</f>
        <v>WO#</v>
      </c>
      <c r="Q258" s="7">
        <f>IFERROR(WEEKNUM(Data6[[#This Row],[Date:]]),"")</f>
        <v>9</v>
      </c>
      <c r="R258" s="6">
        <f t="shared" ref="R258:R321" si="12">DATE(RIGHT(TEXT(C258,"mm/dd/yyyy"),4),1,1)+(Q258-1)*7-(WEEKDAY(DATE(RIGHT(TEXT(C258,"mm/dd/yyyy"),4),1,1)))+1</f>
        <v>45347</v>
      </c>
      <c r="S258" s="6">
        <f>Data6[[#This Row],[Week Start]]+7</f>
        <v>45354</v>
      </c>
      <c r="T258" s="7" t="str">
        <f t="shared" ref="T258:T321" si="13">IFERROR(TEXT(R258, "m/d/yyyy") &amp; " - " &amp; TEXT(S258, "m/d/yyyy"),"")</f>
        <v>2/25/2024 - 3/3/2024</v>
      </c>
      <c r="U258" s="7" t="str">
        <f t="shared" ref="U258:U321" si="14">"Time Card"</f>
        <v>Time Card</v>
      </c>
      <c r="V258" s="8" t="str">
        <f>RIGHT(TEXT(Data6[[#This Row],[Date:]],"mmddyyyy"),4)</f>
        <v>2024</v>
      </c>
      <c r="W258" s="8" t="str">
        <f>MID(TEXT(Data6[[#This Row],[Date:]],"mmddyyyy"),3,2)</f>
        <v>29</v>
      </c>
      <c r="X258" s="8" t="str">
        <f>LEFT(TEXT(Data6[[#This Row],[Date:]],"mmddyyyy"),2)</f>
        <v>02</v>
      </c>
      <c r="Y258" s="6">
        <f>DATE(Data6[[#This Row],[Year]],Data6[[#This Row],[Month]],Data6[[#This Row],[Day]])</f>
        <v>45351</v>
      </c>
    </row>
    <row r="259" spans="1:25" x14ac:dyDescent="0.3">
      <c r="A259" s="5">
        <v>45366.294513194443</v>
      </c>
      <c r="B259" s="7" t="s">
        <v>76</v>
      </c>
      <c r="C259" s="6" t="s">
        <v>243</v>
      </c>
      <c r="D259" s="7" t="s">
        <v>156</v>
      </c>
      <c r="E259" s="8">
        <v>2</v>
      </c>
      <c r="F259" s="7">
        <v>6984733</v>
      </c>
      <c r="G259" s="7" t="s">
        <v>68</v>
      </c>
      <c r="H259" s="7" t="s">
        <v>69</v>
      </c>
      <c r="I259" s="7" t="s">
        <v>44</v>
      </c>
      <c r="J259" s="19" t="str">
        <f>IFERROR(INDEX('Employee Info'!$C$3:$E$200,MATCH(Data6[[#This Row],[Name:]],'Employee Info'!$B$3:$B$200,0),MATCH(Data6[[#This Row],[Hours Type:]],'Employee Info'!$C$2:$E$2,0)),"")</f>
        <v/>
      </c>
      <c r="K259" s="19" t="str">
        <f>IFERROR(INDEX('Employee Info'!$C$3:$J$200,MATCH(Data6[[#This Row],[Name:]],'Employee Info'!$B$3:$B$200,0),MATCH(Data6[[#Headers],[Truck]],'Employee Info'!$C$2:$J$2,0)),"")</f>
        <v/>
      </c>
      <c r="L259" s="19" t="str">
        <f>IFERROR(INDEX('Employee Info'!$C$3:$J$200,MATCH(Data6[[#This Row],[Name:]],'Employee Info'!$B$3:$B$200,0),MATCH(Data6[[#Headers],[Phone]],'Employee Info'!$C$2:$J$2,0)),"")</f>
        <v/>
      </c>
      <c r="M259" s="19" t="str">
        <f>IFERROR(INDEX('Employee Info'!$C$3:$J$200,MATCH(Data6[[#This Row],[Name:]],'Employee Info'!$B$3:$B$200,0),MATCH(Data6[[#Headers],[Tech]],'Employee Info'!$C$2:$J$2,0)),"")</f>
        <v/>
      </c>
      <c r="N259" s="19" t="str">
        <f>IFERROR(INDEX('Employee Info'!$C$3:$J$200,MATCH(Data6[[#This Row],[Name:]],'Employee Info'!$B$3:$B$200,0),MATCH(Data6[[#Headers],[Other]],'Employee Info'!$C$2:$J$2,0)),"")</f>
        <v/>
      </c>
      <c r="O259" s="19">
        <f>IFERROR((Data6[[#This Row],[Hours:]]*SUM(Data6[[#This Row],[Rate]:[Other]])),"")</f>
        <v>0</v>
      </c>
      <c r="P259" s="7" t="str">
        <f>IF(Data6[[#This Row],[WO'#:]]="","Riley #","WO#")</f>
        <v>WO#</v>
      </c>
      <c r="Q259" s="7">
        <f>IFERROR(WEEKNUM(Data6[[#This Row],[Date:]]),"")</f>
        <v>9</v>
      </c>
      <c r="R259" s="6">
        <f t="shared" si="12"/>
        <v>45347</v>
      </c>
      <c r="S259" s="6">
        <f>Data6[[#This Row],[Week Start]]+7</f>
        <v>45354</v>
      </c>
      <c r="T259" s="7" t="str">
        <f t="shared" si="13"/>
        <v>2/25/2024 - 3/3/2024</v>
      </c>
      <c r="U259" s="7" t="str">
        <f t="shared" si="14"/>
        <v>Time Card</v>
      </c>
      <c r="V259" s="8" t="str">
        <f>RIGHT(TEXT(Data6[[#This Row],[Date:]],"mmddyyyy"),4)</f>
        <v>2024</v>
      </c>
      <c r="W259" s="8" t="str">
        <f>MID(TEXT(Data6[[#This Row],[Date:]],"mmddyyyy"),3,2)</f>
        <v>29</v>
      </c>
      <c r="X259" s="8" t="str">
        <f>LEFT(TEXT(Data6[[#This Row],[Date:]],"mmddyyyy"),2)</f>
        <v>02</v>
      </c>
      <c r="Y259" s="6">
        <f>DATE(Data6[[#This Row],[Year]],Data6[[#This Row],[Month]],Data6[[#This Row],[Day]])</f>
        <v>45351</v>
      </c>
    </row>
    <row r="260" spans="1:25" x14ac:dyDescent="0.3">
      <c r="A260" s="5">
        <v>45352.520642361109</v>
      </c>
      <c r="B260" s="7" t="s">
        <v>66</v>
      </c>
      <c r="C260" s="6" t="s">
        <v>243</v>
      </c>
      <c r="D260" s="7" t="s">
        <v>222</v>
      </c>
      <c r="E260" s="8">
        <v>1</v>
      </c>
      <c r="F260" s="7">
        <v>7051906</v>
      </c>
      <c r="G260" s="7" t="s">
        <v>68</v>
      </c>
      <c r="H260" s="7" t="s">
        <v>69</v>
      </c>
      <c r="I260" s="7" t="s">
        <v>44</v>
      </c>
      <c r="J260" s="19" t="str">
        <f>IFERROR(INDEX('Employee Info'!$C$3:$E$200,MATCH(Data6[[#This Row],[Name:]],'Employee Info'!$B$3:$B$200,0),MATCH(Data6[[#This Row],[Hours Type:]],'Employee Info'!$C$2:$E$2,0)),"")</f>
        <v/>
      </c>
      <c r="K260" s="19" t="str">
        <f>IFERROR(INDEX('Employee Info'!$C$3:$J$200,MATCH(Data6[[#This Row],[Name:]],'Employee Info'!$B$3:$B$200,0),MATCH(Data6[[#Headers],[Truck]],'Employee Info'!$C$2:$J$2,0)),"")</f>
        <v/>
      </c>
      <c r="L260" s="19" t="str">
        <f>IFERROR(INDEX('Employee Info'!$C$3:$J$200,MATCH(Data6[[#This Row],[Name:]],'Employee Info'!$B$3:$B$200,0),MATCH(Data6[[#Headers],[Phone]],'Employee Info'!$C$2:$J$2,0)),"")</f>
        <v/>
      </c>
      <c r="M260" s="19" t="str">
        <f>IFERROR(INDEX('Employee Info'!$C$3:$J$200,MATCH(Data6[[#This Row],[Name:]],'Employee Info'!$B$3:$B$200,0),MATCH(Data6[[#Headers],[Tech]],'Employee Info'!$C$2:$J$2,0)),"")</f>
        <v/>
      </c>
      <c r="N260" s="19" t="str">
        <f>IFERROR(INDEX('Employee Info'!$C$3:$J$200,MATCH(Data6[[#This Row],[Name:]],'Employee Info'!$B$3:$B$200,0),MATCH(Data6[[#Headers],[Other]],'Employee Info'!$C$2:$J$2,0)),"")</f>
        <v/>
      </c>
      <c r="O260" s="19">
        <f>IFERROR((Data6[[#This Row],[Hours:]]*SUM(Data6[[#This Row],[Rate]:[Other]])),"")</f>
        <v>0</v>
      </c>
      <c r="P260" s="7" t="str">
        <f>IF(Data6[[#This Row],[WO'#:]]="","Riley #","WO#")</f>
        <v>WO#</v>
      </c>
      <c r="Q260" s="7">
        <f>IFERROR(WEEKNUM(Data6[[#This Row],[Date:]]),"")</f>
        <v>9</v>
      </c>
      <c r="R260" s="6">
        <f t="shared" si="12"/>
        <v>45347</v>
      </c>
      <c r="S260" s="6">
        <f>Data6[[#This Row],[Week Start]]+7</f>
        <v>45354</v>
      </c>
      <c r="T260" s="7" t="str">
        <f t="shared" si="13"/>
        <v>2/25/2024 - 3/3/2024</v>
      </c>
      <c r="U260" s="7" t="str">
        <f t="shared" si="14"/>
        <v>Time Card</v>
      </c>
      <c r="V260" s="8" t="str">
        <f>RIGHT(TEXT(Data6[[#This Row],[Date:]],"mmddyyyy"),4)</f>
        <v>2024</v>
      </c>
      <c r="W260" s="8" t="str">
        <f>MID(TEXT(Data6[[#This Row],[Date:]],"mmddyyyy"),3,2)</f>
        <v>29</v>
      </c>
      <c r="X260" s="8" t="str">
        <f>LEFT(TEXT(Data6[[#This Row],[Date:]],"mmddyyyy"),2)</f>
        <v>02</v>
      </c>
      <c r="Y260" s="6">
        <f>DATE(Data6[[#This Row],[Year]],Data6[[#This Row],[Month]],Data6[[#This Row],[Day]])</f>
        <v>45351</v>
      </c>
    </row>
    <row r="261" spans="1:25" x14ac:dyDescent="0.3">
      <c r="A261" s="5">
        <v>45352.518941782408</v>
      </c>
      <c r="B261" s="7" t="s">
        <v>66</v>
      </c>
      <c r="C261" s="6" t="s">
        <v>243</v>
      </c>
      <c r="D261" s="7" t="s">
        <v>241</v>
      </c>
      <c r="E261" s="8">
        <v>2</v>
      </c>
      <c r="F261" s="7">
        <v>7053278</v>
      </c>
      <c r="G261" s="7" t="s">
        <v>68</v>
      </c>
      <c r="H261" s="7" t="s">
        <v>69</v>
      </c>
      <c r="I261" s="7" t="s">
        <v>44</v>
      </c>
      <c r="J261" s="19" t="str">
        <f>IFERROR(INDEX('Employee Info'!$C$3:$E$200,MATCH(Data6[[#This Row],[Name:]],'Employee Info'!$B$3:$B$200,0),MATCH(Data6[[#This Row],[Hours Type:]],'Employee Info'!$C$2:$E$2,0)),"")</f>
        <v/>
      </c>
      <c r="K261" s="19" t="str">
        <f>IFERROR(INDEX('Employee Info'!$C$3:$J$200,MATCH(Data6[[#This Row],[Name:]],'Employee Info'!$B$3:$B$200,0),MATCH(Data6[[#Headers],[Truck]],'Employee Info'!$C$2:$J$2,0)),"")</f>
        <v/>
      </c>
      <c r="L261" s="19" t="str">
        <f>IFERROR(INDEX('Employee Info'!$C$3:$J$200,MATCH(Data6[[#This Row],[Name:]],'Employee Info'!$B$3:$B$200,0),MATCH(Data6[[#Headers],[Phone]],'Employee Info'!$C$2:$J$2,0)),"")</f>
        <v/>
      </c>
      <c r="M261" s="19" t="str">
        <f>IFERROR(INDEX('Employee Info'!$C$3:$J$200,MATCH(Data6[[#This Row],[Name:]],'Employee Info'!$B$3:$B$200,0),MATCH(Data6[[#Headers],[Tech]],'Employee Info'!$C$2:$J$2,0)),"")</f>
        <v/>
      </c>
      <c r="N261" s="19" t="str">
        <f>IFERROR(INDEX('Employee Info'!$C$3:$J$200,MATCH(Data6[[#This Row],[Name:]],'Employee Info'!$B$3:$B$200,0),MATCH(Data6[[#Headers],[Other]],'Employee Info'!$C$2:$J$2,0)),"")</f>
        <v/>
      </c>
      <c r="O261" s="19">
        <f>IFERROR((Data6[[#This Row],[Hours:]]*SUM(Data6[[#This Row],[Rate]:[Other]])),"")</f>
        <v>0</v>
      </c>
      <c r="P261" s="7" t="str">
        <f>IF(Data6[[#This Row],[WO'#:]]="","Riley #","WO#")</f>
        <v>WO#</v>
      </c>
      <c r="Q261" s="7">
        <f>IFERROR(WEEKNUM(Data6[[#This Row],[Date:]]),"")</f>
        <v>9</v>
      </c>
      <c r="R261" s="6">
        <f t="shared" si="12"/>
        <v>45347</v>
      </c>
      <c r="S261" s="6">
        <f>Data6[[#This Row],[Week Start]]+7</f>
        <v>45354</v>
      </c>
      <c r="T261" s="7" t="str">
        <f t="shared" si="13"/>
        <v>2/25/2024 - 3/3/2024</v>
      </c>
      <c r="U261" s="7" t="str">
        <f t="shared" si="14"/>
        <v>Time Card</v>
      </c>
      <c r="V261" s="8" t="str">
        <f>RIGHT(TEXT(Data6[[#This Row],[Date:]],"mmddyyyy"),4)</f>
        <v>2024</v>
      </c>
      <c r="W261" s="8" t="str">
        <f>MID(TEXT(Data6[[#This Row],[Date:]],"mmddyyyy"),3,2)</f>
        <v>29</v>
      </c>
      <c r="X261" s="8" t="str">
        <f>LEFT(TEXT(Data6[[#This Row],[Date:]],"mmddyyyy"),2)</f>
        <v>02</v>
      </c>
      <c r="Y261" s="6">
        <f>DATE(Data6[[#This Row],[Year]],Data6[[#This Row],[Month]],Data6[[#This Row],[Day]])</f>
        <v>45351</v>
      </c>
    </row>
    <row r="262" spans="1:25" x14ac:dyDescent="0.3">
      <c r="A262" s="5">
        <v>45352.560171874997</v>
      </c>
      <c r="B262" s="7" t="s">
        <v>35</v>
      </c>
      <c r="C262" s="6" t="s">
        <v>243</v>
      </c>
      <c r="D262" s="7" t="s">
        <v>244</v>
      </c>
      <c r="E262" s="8">
        <v>8</v>
      </c>
      <c r="F262" s="7">
        <v>7053278</v>
      </c>
      <c r="G262" s="7" t="s">
        <v>68</v>
      </c>
      <c r="H262" s="7" t="s">
        <v>69</v>
      </c>
      <c r="I262" s="7" t="s">
        <v>44</v>
      </c>
      <c r="J262" s="19" t="str">
        <f>IFERROR(INDEX('Employee Info'!$C$3:$E$200,MATCH(Data6[[#This Row],[Name:]],'Employee Info'!$B$3:$B$200,0),MATCH(Data6[[#This Row],[Hours Type:]],'Employee Info'!$C$2:$E$2,0)),"")</f>
        <v/>
      </c>
      <c r="K262" s="19" t="str">
        <f>IFERROR(INDEX('Employee Info'!$C$3:$J$200,MATCH(Data6[[#This Row],[Name:]],'Employee Info'!$B$3:$B$200,0),MATCH(Data6[[#Headers],[Truck]],'Employee Info'!$C$2:$J$2,0)),"")</f>
        <v/>
      </c>
      <c r="L262" s="19" t="str">
        <f>IFERROR(INDEX('Employee Info'!$C$3:$J$200,MATCH(Data6[[#This Row],[Name:]],'Employee Info'!$B$3:$B$200,0),MATCH(Data6[[#Headers],[Phone]],'Employee Info'!$C$2:$J$2,0)),"")</f>
        <v/>
      </c>
      <c r="M262" s="19" t="str">
        <f>IFERROR(INDEX('Employee Info'!$C$3:$J$200,MATCH(Data6[[#This Row],[Name:]],'Employee Info'!$B$3:$B$200,0),MATCH(Data6[[#Headers],[Tech]],'Employee Info'!$C$2:$J$2,0)),"")</f>
        <v/>
      </c>
      <c r="N262" s="19" t="str">
        <f>IFERROR(INDEX('Employee Info'!$C$3:$J$200,MATCH(Data6[[#This Row],[Name:]],'Employee Info'!$B$3:$B$200,0),MATCH(Data6[[#Headers],[Other]],'Employee Info'!$C$2:$J$2,0)),"")</f>
        <v/>
      </c>
      <c r="O262" s="19">
        <f>IFERROR((Data6[[#This Row],[Hours:]]*SUM(Data6[[#This Row],[Rate]:[Other]])),"")</f>
        <v>0</v>
      </c>
      <c r="P262" s="7" t="str">
        <f>IF(Data6[[#This Row],[WO'#:]]="","Riley #","WO#")</f>
        <v>WO#</v>
      </c>
      <c r="Q262" s="7">
        <f>IFERROR(WEEKNUM(Data6[[#This Row],[Date:]]),"")</f>
        <v>9</v>
      </c>
      <c r="R262" s="6">
        <f t="shared" si="12"/>
        <v>45347</v>
      </c>
      <c r="S262" s="6">
        <f>Data6[[#This Row],[Week Start]]+7</f>
        <v>45354</v>
      </c>
      <c r="T262" s="7" t="str">
        <f t="shared" si="13"/>
        <v>2/25/2024 - 3/3/2024</v>
      </c>
      <c r="U262" s="7" t="str">
        <f t="shared" si="14"/>
        <v>Time Card</v>
      </c>
      <c r="V262" s="8" t="str">
        <f>RIGHT(TEXT(Data6[[#This Row],[Date:]],"mmddyyyy"),4)</f>
        <v>2024</v>
      </c>
      <c r="W262" s="8" t="str">
        <f>MID(TEXT(Data6[[#This Row],[Date:]],"mmddyyyy"),3,2)</f>
        <v>29</v>
      </c>
      <c r="X262" s="8" t="str">
        <f>LEFT(TEXT(Data6[[#This Row],[Date:]],"mmddyyyy"),2)</f>
        <v>02</v>
      </c>
      <c r="Y262" s="6">
        <f>DATE(Data6[[#This Row],[Year]],Data6[[#This Row],[Month]],Data6[[#This Row],[Day]])</f>
        <v>45351</v>
      </c>
    </row>
    <row r="263" spans="1:25" x14ac:dyDescent="0.3">
      <c r="A263" s="5">
        <v>45352.241663194443</v>
      </c>
      <c r="B263" s="7" t="s">
        <v>31</v>
      </c>
      <c r="C263" s="6" t="s">
        <v>243</v>
      </c>
      <c r="D263" s="7" t="s">
        <v>238</v>
      </c>
      <c r="E263" s="8">
        <v>8</v>
      </c>
      <c r="F263" s="7" t="s">
        <v>68</v>
      </c>
      <c r="G263" s="7" t="s">
        <v>68</v>
      </c>
      <c r="H263" s="7" t="s">
        <v>62</v>
      </c>
      <c r="I263" s="7" t="s">
        <v>44</v>
      </c>
      <c r="J263" s="19" t="str">
        <f>IFERROR(INDEX('Employee Info'!$C$3:$E$200,MATCH(Data6[[#This Row],[Name:]],'Employee Info'!$B$3:$B$200,0),MATCH(Data6[[#This Row],[Hours Type:]],'Employee Info'!$C$2:$E$2,0)),"")</f>
        <v/>
      </c>
      <c r="K263" s="19" t="str">
        <f>IFERROR(INDEX('Employee Info'!$C$3:$J$200,MATCH(Data6[[#This Row],[Name:]],'Employee Info'!$B$3:$B$200,0),MATCH(Data6[[#Headers],[Truck]],'Employee Info'!$C$2:$J$2,0)),"")</f>
        <v/>
      </c>
      <c r="L263" s="19" t="str">
        <f>IFERROR(INDEX('Employee Info'!$C$3:$J$200,MATCH(Data6[[#This Row],[Name:]],'Employee Info'!$B$3:$B$200,0),MATCH(Data6[[#Headers],[Phone]],'Employee Info'!$C$2:$J$2,0)),"")</f>
        <v/>
      </c>
      <c r="M263" s="19" t="str">
        <f>IFERROR(INDEX('Employee Info'!$C$3:$J$200,MATCH(Data6[[#This Row],[Name:]],'Employee Info'!$B$3:$B$200,0),MATCH(Data6[[#Headers],[Tech]],'Employee Info'!$C$2:$J$2,0)),"")</f>
        <v/>
      </c>
      <c r="N263" s="19" t="str">
        <f>IFERROR(INDEX('Employee Info'!$C$3:$J$200,MATCH(Data6[[#This Row],[Name:]],'Employee Info'!$B$3:$B$200,0),MATCH(Data6[[#Headers],[Other]],'Employee Info'!$C$2:$J$2,0)),"")</f>
        <v/>
      </c>
      <c r="O263" s="19">
        <f>IFERROR((Data6[[#This Row],[Hours:]]*SUM(Data6[[#This Row],[Rate]:[Other]])),"")</f>
        <v>0</v>
      </c>
      <c r="P263" s="7" t="str">
        <f>IF(Data6[[#This Row],[WO'#:]]="","Riley #","WO#")</f>
        <v>Riley #</v>
      </c>
      <c r="Q263" s="7">
        <f>IFERROR(WEEKNUM(Data6[[#This Row],[Date:]]),"")</f>
        <v>9</v>
      </c>
      <c r="R263" s="6">
        <f t="shared" si="12"/>
        <v>45347</v>
      </c>
      <c r="S263" s="6">
        <f>Data6[[#This Row],[Week Start]]+7</f>
        <v>45354</v>
      </c>
      <c r="T263" s="7" t="str">
        <f t="shared" si="13"/>
        <v>2/25/2024 - 3/3/2024</v>
      </c>
      <c r="U263" s="7" t="str">
        <f t="shared" si="14"/>
        <v>Time Card</v>
      </c>
      <c r="V263" s="8" t="str">
        <f>RIGHT(TEXT(Data6[[#This Row],[Date:]],"mmddyyyy"),4)</f>
        <v>2024</v>
      </c>
      <c r="W263" s="8" t="str">
        <f>MID(TEXT(Data6[[#This Row],[Date:]],"mmddyyyy"),3,2)</f>
        <v>29</v>
      </c>
      <c r="X263" s="8" t="str">
        <f>LEFT(TEXT(Data6[[#This Row],[Date:]],"mmddyyyy"),2)</f>
        <v>02</v>
      </c>
      <c r="Y263" s="6">
        <f>DATE(Data6[[#This Row],[Year]],Data6[[#This Row],[Month]],Data6[[#This Row],[Day]])</f>
        <v>45351</v>
      </c>
    </row>
    <row r="264" spans="1:25" x14ac:dyDescent="0.3">
      <c r="A264" s="5">
        <v>45352.516658796296</v>
      </c>
      <c r="B264" s="7" t="s">
        <v>66</v>
      </c>
      <c r="C264" s="6" t="s">
        <v>243</v>
      </c>
      <c r="D264" s="7" t="s">
        <v>242</v>
      </c>
      <c r="E264" s="8">
        <v>4</v>
      </c>
      <c r="F264" s="7" t="s">
        <v>68</v>
      </c>
      <c r="G264" s="7" t="s">
        <v>68</v>
      </c>
      <c r="H264" s="7" t="s">
        <v>62</v>
      </c>
      <c r="I264" s="7" t="s">
        <v>44</v>
      </c>
      <c r="J264" s="19" t="str">
        <f>IFERROR(INDEX('Employee Info'!$C$3:$E$200,MATCH(Data6[[#This Row],[Name:]],'Employee Info'!$B$3:$B$200,0),MATCH(Data6[[#This Row],[Hours Type:]],'Employee Info'!$C$2:$E$2,0)),"")</f>
        <v/>
      </c>
      <c r="K264" s="19" t="str">
        <f>IFERROR(INDEX('Employee Info'!$C$3:$J$200,MATCH(Data6[[#This Row],[Name:]],'Employee Info'!$B$3:$B$200,0),MATCH(Data6[[#Headers],[Truck]],'Employee Info'!$C$2:$J$2,0)),"")</f>
        <v/>
      </c>
      <c r="L264" s="19" t="str">
        <f>IFERROR(INDEX('Employee Info'!$C$3:$J$200,MATCH(Data6[[#This Row],[Name:]],'Employee Info'!$B$3:$B$200,0),MATCH(Data6[[#Headers],[Phone]],'Employee Info'!$C$2:$J$2,0)),"")</f>
        <v/>
      </c>
      <c r="M264" s="19" t="str">
        <f>IFERROR(INDEX('Employee Info'!$C$3:$J$200,MATCH(Data6[[#This Row],[Name:]],'Employee Info'!$B$3:$B$200,0),MATCH(Data6[[#Headers],[Tech]],'Employee Info'!$C$2:$J$2,0)),"")</f>
        <v/>
      </c>
      <c r="N264" s="19" t="str">
        <f>IFERROR(INDEX('Employee Info'!$C$3:$J$200,MATCH(Data6[[#This Row],[Name:]],'Employee Info'!$B$3:$B$200,0),MATCH(Data6[[#Headers],[Other]],'Employee Info'!$C$2:$J$2,0)),"")</f>
        <v/>
      </c>
      <c r="O264" s="19">
        <f>IFERROR((Data6[[#This Row],[Hours:]]*SUM(Data6[[#This Row],[Rate]:[Other]])),"")</f>
        <v>0</v>
      </c>
      <c r="P264" s="7" t="str">
        <f>IF(Data6[[#This Row],[WO'#:]]="","Riley #","WO#")</f>
        <v>Riley #</v>
      </c>
      <c r="Q264" s="7">
        <f>IFERROR(WEEKNUM(Data6[[#This Row],[Date:]]),"")</f>
        <v>9</v>
      </c>
      <c r="R264" s="6">
        <f t="shared" si="12"/>
        <v>45347</v>
      </c>
      <c r="S264" s="6">
        <f>Data6[[#This Row],[Week Start]]+7</f>
        <v>45354</v>
      </c>
      <c r="T264" s="7" t="str">
        <f t="shared" si="13"/>
        <v>2/25/2024 - 3/3/2024</v>
      </c>
      <c r="U264" s="7" t="str">
        <f t="shared" si="14"/>
        <v>Time Card</v>
      </c>
      <c r="V264" s="8" t="str">
        <f>RIGHT(TEXT(Data6[[#This Row],[Date:]],"mmddyyyy"),4)</f>
        <v>2024</v>
      </c>
      <c r="W264" s="8" t="str">
        <f>MID(TEXT(Data6[[#This Row],[Date:]],"mmddyyyy"),3,2)</f>
        <v>29</v>
      </c>
      <c r="X264" s="8" t="str">
        <f>LEFT(TEXT(Data6[[#This Row],[Date:]],"mmddyyyy"),2)</f>
        <v>02</v>
      </c>
      <c r="Y264" s="6">
        <f>DATE(Data6[[#This Row],[Year]],Data6[[#This Row],[Month]],Data6[[#This Row],[Day]])</f>
        <v>45351</v>
      </c>
    </row>
    <row r="265" spans="1:25" x14ac:dyDescent="0.3">
      <c r="A265" s="5">
        <v>45352.561398611113</v>
      </c>
      <c r="B265" s="7" t="s">
        <v>35</v>
      </c>
      <c r="C265" s="6" t="s">
        <v>271</v>
      </c>
      <c r="D265" s="7" t="s">
        <v>272</v>
      </c>
      <c r="E265" s="8">
        <v>2</v>
      </c>
      <c r="F265" s="7">
        <v>6984733</v>
      </c>
      <c r="G265" s="7" t="s">
        <v>68</v>
      </c>
      <c r="H265" s="7" t="s">
        <v>69</v>
      </c>
      <c r="I265" s="7" t="s">
        <v>44</v>
      </c>
      <c r="J265" s="19" t="str">
        <f>IFERROR(INDEX('Employee Info'!$C$3:$E$200,MATCH(Data6[[#This Row],[Name:]],'Employee Info'!$B$3:$B$200,0),MATCH(Data6[[#This Row],[Hours Type:]],'Employee Info'!$C$2:$E$2,0)),"")</f>
        <v/>
      </c>
      <c r="K265" s="19" t="str">
        <f>IFERROR(INDEX('Employee Info'!$C$3:$J$200,MATCH(Data6[[#This Row],[Name:]],'Employee Info'!$B$3:$B$200,0),MATCH(Data6[[#Headers],[Truck]],'Employee Info'!$C$2:$J$2,0)),"")</f>
        <v/>
      </c>
      <c r="L265" s="19" t="str">
        <f>IFERROR(INDEX('Employee Info'!$C$3:$J$200,MATCH(Data6[[#This Row],[Name:]],'Employee Info'!$B$3:$B$200,0),MATCH(Data6[[#Headers],[Phone]],'Employee Info'!$C$2:$J$2,0)),"")</f>
        <v/>
      </c>
      <c r="M265" s="19" t="str">
        <f>IFERROR(INDEX('Employee Info'!$C$3:$J$200,MATCH(Data6[[#This Row],[Name:]],'Employee Info'!$B$3:$B$200,0),MATCH(Data6[[#Headers],[Tech]],'Employee Info'!$C$2:$J$2,0)),"")</f>
        <v/>
      </c>
      <c r="N265" s="19" t="str">
        <f>IFERROR(INDEX('Employee Info'!$C$3:$J$200,MATCH(Data6[[#This Row],[Name:]],'Employee Info'!$B$3:$B$200,0),MATCH(Data6[[#Headers],[Other]],'Employee Info'!$C$2:$J$2,0)),"")</f>
        <v/>
      </c>
      <c r="O265" s="19">
        <f>IFERROR((Data6[[#This Row],[Hours:]]*SUM(Data6[[#This Row],[Rate]:[Other]])),"")</f>
        <v>0</v>
      </c>
      <c r="P265" s="7" t="str">
        <f>IF(Data6[[#This Row],[WO'#:]]="","Riley #","WO#")</f>
        <v>WO#</v>
      </c>
      <c r="Q265" s="7">
        <f>IFERROR(WEEKNUM(Data6[[#This Row],[Date:]]),"")</f>
        <v>9</v>
      </c>
      <c r="R265" s="6">
        <f t="shared" si="12"/>
        <v>45347</v>
      </c>
      <c r="S265" s="6">
        <f>Data6[[#This Row],[Week Start]]+7</f>
        <v>45354</v>
      </c>
      <c r="T265" s="7" t="str">
        <f t="shared" si="13"/>
        <v>2/25/2024 - 3/3/2024</v>
      </c>
      <c r="U265" s="7" t="str">
        <f t="shared" si="14"/>
        <v>Time Card</v>
      </c>
      <c r="V265" s="8" t="str">
        <f>RIGHT(TEXT(Data6[[#This Row],[Date:]],"mmddyyyy"),4)</f>
        <v>2024</v>
      </c>
      <c r="W265" s="8" t="str">
        <f>MID(TEXT(Data6[[#This Row],[Date:]],"mmddyyyy"),3,2)</f>
        <v>01</v>
      </c>
      <c r="X265" s="8" t="str">
        <f>LEFT(TEXT(Data6[[#This Row],[Date:]],"mmddyyyy"),2)</f>
        <v>03</v>
      </c>
      <c r="Y265" s="6">
        <f>DATE(Data6[[#This Row],[Year]],Data6[[#This Row],[Month]],Data6[[#This Row],[Day]])</f>
        <v>45352</v>
      </c>
    </row>
    <row r="266" spans="1:25" x14ac:dyDescent="0.3">
      <c r="A266" s="5">
        <v>45366.297978356481</v>
      </c>
      <c r="B266" s="7" t="s">
        <v>76</v>
      </c>
      <c r="C266" s="6" t="s">
        <v>271</v>
      </c>
      <c r="D266" s="7" t="s">
        <v>156</v>
      </c>
      <c r="E266" s="8">
        <v>2</v>
      </c>
      <c r="F266" s="7">
        <v>6984733</v>
      </c>
      <c r="G266" s="7" t="s">
        <v>68</v>
      </c>
      <c r="H266" s="7" t="s">
        <v>69</v>
      </c>
      <c r="I266" s="7" t="s">
        <v>44</v>
      </c>
      <c r="J266" s="19" t="str">
        <f>IFERROR(INDEX('Employee Info'!$C$3:$E$200,MATCH(Data6[[#This Row],[Name:]],'Employee Info'!$B$3:$B$200,0),MATCH(Data6[[#This Row],[Hours Type:]],'Employee Info'!$C$2:$E$2,0)),"")</f>
        <v/>
      </c>
      <c r="K266" s="19" t="str">
        <f>IFERROR(INDEX('Employee Info'!$C$3:$J$200,MATCH(Data6[[#This Row],[Name:]],'Employee Info'!$B$3:$B$200,0),MATCH(Data6[[#Headers],[Truck]],'Employee Info'!$C$2:$J$2,0)),"")</f>
        <v/>
      </c>
      <c r="L266" s="19" t="str">
        <f>IFERROR(INDEX('Employee Info'!$C$3:$J$200,MATCH(Data6[[#This Row],[Name:]],'Employee Info'!$B$3:$B$200,0),MATCH(Data6[[#Headers],[Phone]],'Employee Info'!$C$2:$J$2,0)),"")</f>
        <v/>
      </c>
      <c r="M266" s="19" t="str">
        <f>IFERROR(INDEX('Employee Info'!$C$3:$J$200,MATCH(Data6[[#This Row],[Name:]],'Employee Info'!$B$3:$B$200,0),MATCH(Data6[[#Headers],[Tech]],'Employee Info'!$C$2:$J$2,0)),"")</f>
        <v/>
      </c>
      <c r="N266" s="19" t="str">
        <f>IFERROR(INDEX('Employee Info'!$C$3:$J$200,MATCH(Data6[[#This Row],[Name:]],'Employee Info'!$B$3:$B$200,0),MATCH(Data6[[#Headers],[Other]],'Employee Info'!$C$2:$J$2,0)),"")</f>
        <v/>
      </c>
      <c r="O266" s="19">
        <f>IFERROR((Data6[[#This Row],[Hours:]]*SUM(Data6[[#This Row],[Rate]:[Other]])),"")</f>
        <v>0</v>
      </c>
      <c r="P266" s="7" t="str">
        <f>IF(Data6[[#This Row],[WO'#:]]="","Riley #","WO#")</f>
        <v>WO#</v>
      </c>
      <c r="Q266" s="7">
        <f>IFERROR(WEEKNUM(Data6[[#This Row],[Date:]]),"")</f>
        <v>9</v>
      </c>
      <c r="R266" s="6">
        <f t="shared" si="12"/>
        <v>45347</v>
      </c>
      <c r="S266" s="6">
        <f>Data6[[#This Row],[Week Start]]+7</f>
        <v>45354</v>
      </c>
      <c r="T266" s="7" t="str">
        <f t="shared" si="13"/>
        <v>2/25/2024 - 3/3/2024</v>
      </c>
      <c r="U266" s="7" t="str">
        <f t="shared" si="14"/>
        <v>Time Card</v>
      </c>
      <c r="V266" s="8" t="str">
        <f>RIGHT(TEXT(Data6[[#This Row],[Date:]],"mmddyyyy"),4)</f>
        <v>2024</v>
      </c>
      <c r="W266" s="8" t="str">
        <f>MID(TEXT(Data6[[#This Row],[Date:]],"mmddyyyy"),3,2)</f>
        <v>01</v>
      </c>
      <c r="X266" s="8" t="str">
        <f>LEFT(TEXT(Data6[[#This Row],[Date:]],"mmddyyyy"),2)</f>
        <v>03</v>
      </c>
      <c r="Y266" s="6">
        <f>DATE(Data6[[#This Row],[Year]],Data6[[#This Row],[Month]],Data6[[#This Row],[Day]])</f>
        <v>45352</v>
      </c>
    </row>
    <row r="267" spans="1:25" x14ac:dyDescent="0.3">
      <c r="A267" s="5">
        <v>45352.520798726851</v>
      </c>
      <c r="B267" s="7" t="s">
        <v>66</v>
      </c>
      <c r="C267" s="6" t="s">
        <v>271</v>
      </c>
      <c r="D267" s="7" t="s">
        <v>222</v>
      </c>
      <c r="E267" s="8">
        <v>1</v>
      </c>
      <c r="F267" s="7">
        <v>7051906</v>
      </c>
      <c r="G267" s="7" t="s">
        <v>68</v>
      </c>
      <c r="H267" s="7" t="s">
        <v>69</v>
      </c>
      <c r="I267" s="7" t="s">
        <v>44</v>
      </c>
      <c r="J267" s="19" t="str">
        <f>IFERROR(INDEX('Employee Info'!$C$3:$E$200,MATCH(Data6[[#This Row],[Name:]],'Employee Info'!$B$3:$B$200,0),MATCH(Data6[[#This Row],[Hours Type:]],'Employee Info'!$C$2:$E$2,0)),"")</f>
        <v/>
      </c>
      <c r="K267" s="19" t="str">
        <f>IFERROR(INDEX('Employee Info'!$C$3:$J$200,MATCH(Data6[[#This Row],[Name:]],'Employee Info'!$B$3:$B$200,0),MATCH(Data6[[#Headers],[Truck]],'Employee Info'!$C$2:$J$2,0)),"")</f>
        <v/>
      </c>
      <c r="L267" s="19" t="str">
        <f>IFERROR(INDEX('Employee Info'!$C$3:$J$200,MATCH(Data6[[#This Row],[Name:]],'Employee Info'!$B$3:$B$200,0),MATCH(Data6[[#Headers],[Phone]],'Employee Info'!$C$2:$J$2,0)),"")</f>
        <v/>
      </c>
      <c r="M267" s="19" t="str">
        <f>IFERROR(INDEX('Employee Info'!$C$3:$J$200,MATCH(Data6[[#This Row],[Name:]],'Employee Info'!$B$3:$B$200,0),MATCH(Data6[[#Headers],[Tech]],'Employee Info'!$C$2:$J$2,0)),"")</f>
        <v/>
      </c>
      <c r="N267" s="19" t="str">
        <f>IFERROR(INDEX('Employee Info'!$C$3:$J$200,MATCH(Data6[[#This Row],[Name:]],'Employee Info'!$B$3:$B$200,0),MATCH(Data6[[#Headers],[Other]],'Employee Info'!$C$2:$J$2,0)),"")</f>
        <v/>
      </c>
      <c r="O267" s="19">
        <f>IFERROR((Data6[[#This Row],[Hours:]]*SUM(Data6[[#This Row],[Rate]:[Other]])),"")</f>
        <v>0</v>
      </c>
      <c r="P267" s="7" t="str">
        <f>IF(Data6[[#This Row],[WO'#:]]="","Riley #","WO#")</f>
        <v>WO#</v>
      </c>
      <c r="Q267" s="7">
        <f>IFERROR(WEEKNUM(Data6[[#This Row],[Date:]]),"")</f>
        <v>9</v>
      </c>
      <c r="R267" s="6">
        <f t="shared" si="12"/>
        <v>45347</v>
      </c>
      <c r="S267" s="6">
        <f>Data6[[#This Row],[Week Start]]+7</f>
        <v>45354</v>
      </c>
      <c r="T267" s="7" t="str">
        <f t="shared" si="13"/>
        <v>2/25/2024 - 3/3/2024</v>
      </c>
      <c r="U267" s="7" t="str">
        <f t="shared" si="14"/>
        <v>Time Card</v>
      </c>
      <c r="V267" s="8" t="str">
        <f>RIGHT(TEXT(Data6[[#This Row],[Date:]],"mmddyyyy"),4)</f>
        <v>2024</v>
      </c>
      <c r="W267" s="8" t="str">
        <f>MID(TEXT(Data6[[#This Row],[Date:]],"mmddyyyy"),3,2)</f>
        <v>01</v>
      </c>
      <c r="X267" s="8" t="str">
        <f>LEFT(TEXT(Data6[[#This Row],[Date:]],"mmddyyyy"),2)</f>
        <v>03</v>
      </c>
      <c r="Y267" s="6">
        <f>DATE(Data6[[#This Row],[Year]],Data6[[#This Row],[Month]],Data6[[#This Row],[Day]])</f>
        <v>45352</v>
      </c>
    </row>
    <row r="268" spans="1:25" x14ac:dyDescent="0.3">
      <c r="A268" s="5">
        <v>45352.560860185185</v>
      </c>
      <c r="B268" s="7" t="s">
        <v>35</v>
      </c>
      <c r="C268" s="6" t="s">
        <v>271</v>
      </c>
      <c r="D268" s="7" t="s">
        <v>273</v>
      </c>
      <c r="E268" s="8">
        <v>1</v>
      </c>
      <c r="F268" s="7">
        <v>7051906</v>
      </c>
      <c r="G268" s="7" t="s">
        <v>68</v>
      </c>
      <c r="H268" s="7" t="s">
        <v>69</v>
      </c>
      <c r="I268" s="7" t="s">
        <v>44</v>
      </c>
      <c r="J268" s="19" t="str">
        <f>IFERROR(INDEX('Employee Info'!$C$3:$E$200,MATCH(Data6[[#This Row],[Name:]],'Employee Info'!$B$3:$B$200,0),MATCH(Data6[[#This Row],[Hours Type:]],'Employee Info'!$C$2:$E$2,0)),"")</f>
        <v/>
      </c>
      <c r="K268" s="19" t="str">
        <f>IFERROR(INDEX('Employee Info'!$C$3:$J$200,MATCH(Data6[[#This Row],[Name:]],'Employee Info'!$B$3:$B$200,0),MATCH(Data6[[#Headers],[Truck]],'Employee Info'!$C$2:$J$2,0)),"")</f>
        <v/>
      </c>
      <c r="L268" s="19" t="str">
        <f>IFERROR(INDEX('Employee Info'!$C$3:$J$200,MATCH(Data6[[#This Row],[Name:]],'Employee Info'!$B$3:$B$200,0),MATCH(Data6[[#Headers],[Phone]],'Employee Info'!$C$2:$J$2,0)),"")</f>
        <v/>
      </c>
      <c r="M268" s="19" t="str">
        <f>IFERROR(INDEX('Employee Info'!$C$3:$J$200,MATCH(Data6[[#This Row],[Name:]],'Employee Info'!$B$3:$B$200,0),MATCH(Data6[[#Headers],[Tech]],'Employee Info'!$C$2:$J$2,0)),"")</f>
        <v/>
      </c>
      <c r="N268" s="19" t="str">
        <f>IFERROR(INDEX('Employee Info'!$C$3:$J$200,MATCH(Data6[[#This Row],[Name:]],'Employee Info'!$B$3:$B$200,0),MATCH(Data6[[#Headers],[Other]],'Employee Info'!$C$2:$J$2,0)),"")</f>
        <v/>
      </c>
      <c r="O268" s="19">
        <f>IFERROR((Data6[[#This Row],[Hours:]]*SUM(Data6[[#This Row],[Rate]:[Other]])),"")</f>
        <v>0</v>
      </c>
      <c r="P268" s="7" t="str">
        <f>IF(Data6[[#This Row],[WO'#:]]="","Riley #","WO#")</f>
        <v>WO#</v>
      </c>
      <c r="Q268" s="7">
        <f>IFERROR(WEEKNUM(Data6[[#This Row],[Date:]]),"")</f>
        <v>9</v>
      </c>
      <c r="R268" s="6">
        <f t="shared" si="12"/>
        <v>45347</v>
      </c>
      <c r="S268" s="6">
        <f>Data6[[#This Row],[Week Start]]+7</f>
        <v>45354</v>
      </c>
      <c r="T268" s="7" t="str">
        <f t="shared" si="13"/>
        <v>2/25/2024 - 3/3/2024</v>
      </c>
      <c r="U268" s="7" t="str">
        <f t="shared" si="14"/>
        <v>Time Card</v>
      </c>
      <c r="V268" s="8" t="str">
        <f>RIGHT(TEXT(Data6[[#This Row],[Date:]],"mmddyyyy"),4)</f>
        <v>2024</v>
      </c>
      <c r="W268" s="8" t="str">
        <f>MID(TEXT(Data6[[#This Row],[Date:]],"mmddyyyy"),3,2)</f>
        <v>01</v>
      </c>
      <c r="X268" s="8" t="str">
        <f>LEFT(TEXT(Data6[[#This Row],[Date:]],"mmddyyyy"),2)</f>
        <v>03</v>
      </c>
      <c r="Y268" s="6">
        <f>DATE(Data6[[#This Row],[Year]],Data6[[#This Row],[Month]],Data6[[#This Row],[Day]])</f>
        <v>45352</v>
      </c>
    </row>
    <row r="269" spans="1:25" x14ac:dyDescent="0.3">
      <c r="A269" s="5">
        <v>45352.518711111108</v>
      </c>
      <c r="B269" s="7" t="s">
        <v>66</v>
      </c>
      <c r="C269" s="6" t="s">
        <v>271</v>
      </c>
      <c r="D269" s="7" t="s">
        <v>241</v>
      </c>
      <c r="E269" s="8">
        <v>2</v>
      </c>
      <c r="F269" s="7">
        <v>7053278</v>
      </c>
      <c r="G269" s="7" t="s">
        <v>68</v>
      </c>
      <c r="H269" s="7" t="s">
        <v>69</v>
      </c>
      <c r="I269" s="7" t="s">
        <v>44</v>
      </c>
      <c r="J269" s="19" t="str">
        <f>IFERROR(INDEX('Employee Info'!$C$3:$E$200,MATCH(Data6[[#This Row],[Name:]],'Employee Info'!$B$3:$B$200,0),MATCH(Data6[[#This Row],[Hours Type:]],'Employee Info'!$C$2:$E$2,0)),"")</f>
        <v/>
      </c>
      <c r="K269" s="19" t="str">
        <f>IFERROR(INDEX('Employee Info'!$C$3:$J$200,MATCH(Data6[[#This Row],[Name:]],'Employee Info'!$B$3:$B$200,0),MATCH(Data6[[#Headers],[Truck]],'Employee Info'!$C$2:$J$2,0)),"")</f>
        <v/>
      </c>
      <c r="L269" s="19" t="str">
        <f>IFERROR(INDEX('Employee Info'!$C$3:$J$200,MATCH(Data6[[#This Row],[Name:]],'Employee Info'!$B$3:$B$200,0),MATCH(Data6[[#Headers],[Phone]],'Employee Info'!$C$2:$J$2,0)),"")</f>
        <v/>
      </c>
      <c r="M269" s="19" t="str">
        <f>IFERROR(INDEX('Employee Info'!$C$3:$J$200,MATCH(Data6[[#This Row],[Name:]],'Employee Info'!$B$3:$B$200,0),MATCH(Data6[[#Headers],[Tech]],'Employee Info'!$C$2:$J$2,0)),"")</f>
        <v/>
      </c>
      <c r="N269" s="19" t="str">
        <f>IFERROR(INDEX('Employee Info'!$C$3:$J$200,MATCH(Data6[[#This Row],[Name:]],'Employee Info'!$B$3:$B$200,0),MATCH(Data6[[#Headers],[Other]],'Employee Info'!$C$2:$J$2,0)),"")</f>
        <v/>
      </c>
      <c r="O269" s="19">
        <f>IFERROR((Data6[[#This Row],[Hours:]]*SUM(Data6[[#This Row],[Rate]:[Other]])),"")</f>
        <v>0</v>
      </c>
      <c r="P269" s="7" t="str">
        <f>IF(Data6[[#This Row],[WO'#:]]="","Riley #","WO#")</f>
        <v>WO#</v>
      </c>
      <c r="Q269" s="7">
        <f>IFERROR(WEEKNUM(Data6[[#This Row],[Date:]]),"")</f>
        <v>9</v>
      </c>
      <c r="R269" s="6">
        <f t="shared" si="12"/>
        <v>45347</v>
      </c>
      <c r="S269" s="6">
        <f>Data6[[#This Row],[Week Start]]+7</f>
        <v>45354</v>
      </c>
      <c r="T269" s="7" t="str">
        <f t="shared" si="13"/>
        <v>2/25/2024 - 3/3/2024</v>
      </c>
      <c r="U269" s="7" t="str">
        <f t="shared" si="14"/>
        <v>Time Card</v>
      </c>
      <c r="V269" s="8" t="str">
        <f>RIGHT(TEXT(Data6[[#This Row],[Date:]],"mmddyyyy"),4)</f>
        <v>2024</v>
      </c>
      <c r="W269" s="8" t="str">
        <f>MID(TEXT(Data6[[#This Row],[Date:]],"mmddyyyy"),3,2)</f>
        <v>01</v>
      </c>
      <c r="X269" s="8" t="str">
        <f>LEFT(TEXT(Data6[[#This Row],[Date:]],"mmddyyyy"),2)</f>
        <v>03</v>
      </c>
      <c r="Y269" s="6">
        <f>DATE(Data6[[#This Row],[Year]],Data6[[#This Row],[Month]],Data6[[#This Row],[Day]])</f>
        <v>45352</v>
      </c>
    </row>
    <row r="270" spans="1:25" x14ac:dyDescent="0.3">
      <c r="A270" s="5">
        <v>45352.560392708336</v>
      </c>
      <c r="B270" s="7" t="s">
        <v>35</v>
      </c>
      <c r="C270" s="6" t="s">
        <v>271</v>
      </c>
      <c r="D270" s="7" t="s">
        <v>244</v>
      </c>
      <c r="E270" s="8">
        <v>5</v>
      </c>
      <c r="F270" s="7">
        <v>7053278</v>
      </c>
      <c r="G270" s="7" t="s">
        <v>68</v>
      </c>
      <c r="H270" s="7" t="s">
        <v>69</v>
      </c>
      <c r="I270" s="7" t="s">
        <v>44</v>
      </c>
      <c r="J270" s="19" t="str">
        <f>IFERROR(INDEX('Employee Info'!$C$3:$E$200,MATCH(Data6[[#This Row],[Name:]],'Employee Info'!$B$3:$B$200,0),MATCH(Data6[[#This Row],[Hours Type:]],'Employee Info'!$C$2:$E$2,0)),"")</f>
        <v/>
      </c>
      <c r="K270" s="19" t="str">
        <f>IFERROR(INDEX('Employee Info'!$C$3:$J$200,MATCH(Data6[[#This Row],[Name:]],'Employee Info'!$B$3:$B$200,0),MATCH(Data6[[#Headers],[Truck]],'Employee Info'!$C$2:$J$2,0)),"")</f>
        <v/>
      </c>
      <c r="L270" s="19" t="str">
        <f>IFERROR(INDEX('Employee Info'!$C$3:$J$200,MATCH(Data6[[#This Row],[Name:]],'Employee Info'!$B$3:$B$200,0),MATCH(Data6[[#Headers],[Phone]],'Employee Info'!$C$2:$J$2,0)),"")</f>
        <v/>
      </c>
      <c r="M270" s="19" t="str">
        <f>IFERROR(INDEX('Employee Info'!$C$3:$J$200,MATCH(Data6[[#This Row],[Name:]],'Employee Info'!$B$3:$B$200,0),MATCH(Data6[[#Headers],[Tech]],'Employee Info'!$C$2:$J$2,0)),"")</f>
        <v/>
      </c>
      <c r="N270" s="19" t="str">
        <f>IFERROR(INDEX('Employee Info'!$C$3:$J$200,MATCH(Data6[[#This Row],[Name:]],'Employee Info'!$B$3:$B$200,0),MATCH(Data6[[#Headers],[Other]],'Employee Info'!$C$2:$J$2,0)),"")</f>
        <v/>
      </c>
      <c r="O270" s="19">
        <f>IFERROR((Data6[[#This Row],[Hours:]]*SUM(Data6[[#This Row],[Rate]:[Other]])),"")</f>
        <v>0</v>
      </c>
      <c r="P270" s="7" t="str">
        <f>IF(Data6[[#This Row],[WO'#:]]="","Riley #","WO#")</f>
        <v>WO#</v>
      </c>
      <c r="Q270" s="7">
        <f>IFERROR(WEEKNUM(Data6[[#This Row],[Date:]]),"")</f>
        <v>9</v>
      </c>
      <c r="R270" s="6">
        <f t="shared" si="12"/>
        <v>45347</v>
      </c>
      <c r="S270" s="6">
        <f>Data6[[#This Row],[Week Start]]+7</f>
        <v>45354</v>
      </c>
      <c r="T270" s="7" t="str">
        <f t="shared" si="13"/>
        <v>2/25/2024 - 3/3/2024</v>
      </c>
      <c r="U270" s="7" t="str">
        <f t="shared" si="14"/>
        <v>Time Card</v>
      </c>
      <c r="V270" s="8" t="str">
        <f>RIGHT(TEXT(Data6[[#This Row],[Date:]],"mmddyyyy"),4)</f>
        <v>2024</v>
      </c>
      <c r="W270" s="8" t="str">
        <f>MID(TEXT(Data6[[#This Row],[Date:]],"mmddyyyy"),3,2)</f>
        <v>01</v>
      </c>
      <c r="X270" s="8" t="str">
        <f>LEFT(TEXT(Data6[[#This Row],[Date:]],"mmddyyyy"),2)</f>
        <v>03</v>
      </c>
      <c r="Y270" s="6">
        <f>DATE(Data6[[#This Row],[Year]],Data6[[#This Row],[Month]],Data6[[#This Row],[Day]])</f>
        <v>45352</v>
      </c>
    </row>
    <row r="271" spans="1:25" x14ac:dyDescent="0.3">
      <c r="A271" s="5">
        <v>45352.399187731484</v>
      </c>
      <c r="B271" s="7" t="s">
        <v>31</v>
      </c>
      <c r="C271" s="6" t="s">
        <v>271</v>
      </c>
      <c r="D271" s="7" t="s">
        <v>238</v>
      </c>
      <c r="E271" s="8">
        <v>8</v>
      </c>
      <c r="F271" s="7" t="s">
        <v>68</v>
      </c>
      <c r="G271" s="7" t="s">
        <v>68</v>
      </c>
      <c r="H271" s="7" t="s">
        <v>62</v>
      </c>
      <c r="I271" s="7" t="s">
        <v>44</v>
      </c>
      <c r="J271" s="19" t="str">
        <f>IFERROR(INDEX('Employee Info'!$C$3:$E$200,MATCH(Data6[[#This Row],[Name:]],'Employee Info'!$B$3:$B$200,0),MATCH(Data6[[#This Row],[Hours Type:]],'Employee Info'!$C$2:$E$2,0)),"")</f>
        <v/>
      </c>
      <c r="K271" s="19" t="str">
        <f>IFERROR(INDEX('Employee Info'!$C$3:$J$200,MATCH(Data6[[#This Row],[Name:]],'Employee Info'!$B$3:$B$200,0),MATCH(Data6[[#Headers],[Truck]],'Employee Info'!$C$2:$J$2,0)),"")</f>
        <v/>
      </c>
      <c r="L271" s="19" t="str">
        <f>IFERROR(INDEX('Employee Info'!$C$3:$J$200,MATCH(Data6[[#This Row],[Name:]],'Employee Info'!$B$3:$B$200,0),MATCH(Data6[[#Headers],[Phone]],'Employee Info'!$C$2:$J$2,0)),"")</f>
        <v/>
      </c>
      <c r="M271" s="19" t="str">
        <f>IFERROR(INDEX('Employee Info'!$C$3:$J$200,MATCH(Data6[[#This Row],[Name:]],'Employee Info'!$B$3:$B$200,0),MATCH(Data6[[#Headers],[Tech]],'Employee Info'!$C$2:$J$2,0)),"")</f>
        <v/>
      </c>
      <c r="N271" s="19" t="str">
        <f>IFERROR(INDEX('Employee Info'!$C$3:$J$200,MATCH(Data6[[#This Row],[Name:]],'Employee Info'!$B$3:$B$200,0),MATCH(Data6[[#Headers],[Other]],'Employee Info'!$C$2:$J$2,0)),"")</f>
        <v/>
      </c>
      <c r="O271" s="19">
        <f>IFERROR((Data6[[#This Row],[Hours:]]*SUM(Data6[[#This Row],[Rate]:[Other]])),"")</f>
        <v>0</v>
      </c>
      <c r="P271" s="7" t="str">
        <f>IF(Data6[[#This Row],[WO'#:]]="","Riley #","WO#")</f>
        <v>Riley #</v>
      </c>
      <c r="Q271" s="7">
        <f>IFERROR(WEEKNUM(Data6[[#This Row],[Date:]]),"")</f>
        <v>9</v>
      </c>
      <c r="R271" s="6">
        <f t="shared" si="12"/>
        <v>45347</v>
      </c>
      <c r="S271" s="6">
        <f>Data6[[#This Row],[Week Start]]+7</f>
        <v>45354</v>
      </c>
      <c r="T271" s="7" t="str">
        <f t="shared" si="13"/>
        <v>2/25/2024 - 3/3/2024</v>
      </c>
      <c r="U271" s="7" t="str">
        <f t="shared" si="14"/>
        <v>Time Card</v>
      </c>
      <c r="V271" s="8" t="str">
        <f>RIGHT(TEXT(Data6[[#This Row],[Date:]],"mmddyyyy"),4)</f>
        <v>2024</v>
      </c>
      <c r="W271" s="8" t="str">
        <f>MID(TEXT(Data6[[#This Row],[Date:]],"mmddyyyy"),3,2)</f>
        <v>01</v>
      </c>
      <c r="X271" s="8" t="str">
        <f>LEFT(TEXT(Data6[[#This Row],[Date:]],"mmddyyyy"),2)</f>
        <v>03</v>
      </c>
      <c r="Y271" s="6">
        <f>DATE(Data6[[#This Row],[Year]],Data6[[#This Row],[Month]],Data6[[#This Row],[Day]])</f>
        <v>45352</v>
      </c>
    </row>
    <row r="272" spans="1:25" x14ac:dyDescent="0.3">
      <c r="A272" s="5">
        <v>45352.516344328702</v>
      </c>
      <c r="B272" s="7" t="s">
        <v>66</v>
      </c>
      <c r="C272" s="6" t="s">
        <v>271</v>
      </c>
      <c r="D272" s="7" t="s">
        <v>242</v>
      </c>
      <c r="E272" s="8">
        <v>5</v>
      </c>
      <c r="F272" s="7" t="s">
        <v>68</v>
      </c>
      <c r="G272" s="7" t="s">
        <v>68</v>
      </c>
      <c r="H272" s="7" t="s">
        <v>62</v>
      </c>
      <c r="I272" s="7" t="s">
        <v>44</v>
      </c>
      <c r="J272" s="19" t="str">
        <f>IFERROR(INDEX('Employee Info'!$C$3:$E$200,MATCH(Data6[[#This Row],[Name:]],'Employee Info'!$B$3:$B$200,0),MATCH(Data6[[#This Row],[Hours Type:]],'Employee Info'!$C$2:$E$2,0)),"")</f>
        <v/>
      </c>
      <c r="K272" s="19" t="str">
        <f>IFERROR(INDEX('Employee Info'!$C$3:$J$200,MATCH(Data6[[#This Row],[Name:]],'Employee Info'!$B$3:$B$200,0),MATCH(Data6[[#Headers],[Truck]],'Employee Info'!$C$2:$J$2,0)),"")</f>
        <v/>
      </c>
      <c r="L272" s="19" t="str">
        <f>IFERROR(INDEX('Employee Info'!$C$3:$J$200,MATCH(Data6[[#This Row],[Name:]],'Employee Info'!$B$3:$B$200,0),MATCH(Data6[[#Headers],[Phone]],'Employee Info'!$C$2:$J$2,0)),"")</f>
        <v/>
      </c>
      <c r="M272" s="19" t="str">
        <f>IFERROR(INDEX('Employee Info'!$C$3:$J$200,MATCH(Data6[[#This Row],[Name:]],'Employee Info'!$B$3:$B$200,0),MATCH(Data6[[#Headers],[Tech]],'Employee Info'!$C$2:$J$2,0)),"")</f>
        <v/>
      </c>
      <c r="N272" s="19" t="str">
        <f>IFERROR(INDEX('Employee Info'!$C$3:$J$200,MATCH(Data6[[#This Row],[Name:]],'Employee Info'!$B$3:$B$200,0),MATCH(Data6[[#Headers],[Other]],'Employee Info'!$C$2:$J$2,0)),"")</f>
        <v/>
      </c>
      <c r="O272" s="19">
        <f>IFERROR((Data6[[#This Row],[Hours:]]*SUM(Data6[[#This Row],[Rate]:[Other]])),"")</f>
        <v>0</v>
      </c>
      <c r="P272" s="7" t="str">
        <f>IF(Data6[[#This Row],[WO'#:]]="","Riley #","WO#")</f>
        <v>Riley #</v>
      </c>
      <c r="Q272" s="7">
        <f>IFERROR(WEEKNUM(Data6[[#This Row],[Date:]]),"")</f>
        <v>9</v>
      </c>
      <c r="R272" s="6">
        <f t="shared" si="12"/>
        <v>45347</v>
      </c>
      <c r="S272" s="6">
        <f>Data6[[#This Row],[Week Start]]+7</f>
        <v>45354</v>
      </c>
      <c r="T272" s="7" t="str">
        <f t="shared" si="13"/>
        <v>2/25/2024 - 3/3/2024</v>
      </c>
      <c r="U272" s="7" t="str">
        <f t="shared" si="14"/>
        <v>Time Card</v>
      </c>
      <c r="V272" s="8" t="str">
        <f>RIGHT(TEXT(Data6[[#This Row],[Date:]],"mmddyyyy"),4)</f>
        <v>2024</v>
      </c>
      <c r="W272" s="8" t="str">
        <f>MID(TEXT(Data6[[#This Row],[Date:]],"mmddyyyy"),3,2)</f>
        <v>01</v>
      </c>
      <c r="X272" s="8" t="str">
        <f>LEFT(TEXT(Data6[[#This Row],[Date:]],"mmddyyyy"),2)</f>
        <v>03</v>
      </c>
      <c r="Y272" s="6">
        <f>DATE(Data6[[#This Row],[Year]],Data6[[#This Row],[Month]],Data6[[#This Row],[Day]])</f>
        <v>45352</v>
      </c>
    </row>
    <row r="273" spans="1:25" x14ac:dyDescent="0.3">
      <c r="A273" s="5">
        <v>45352.563449189816</v>
      </c>
      <c r="B273" s="7" t="s">
        <v>65</v>
      </c>
      <c r="C273" s="6" t="s">
        <v>271</v>
      </c>
      <c r="D273" s="7" t="s">
        <v>232</v>
      </c>
      <c r="E273" s="8">
        <v>8</v>
      </c>
      <c r="F273" s="7" t="s">
        <v>68</v>
      </c>
      <c r="G273" s="7" t="s">
        <v>68</v>
      </c>
      <c r="H273" s="7" t="s">
        <v>64</v>
      </c>
      <c r="I273" s="7" t="s">
        <v>44</v>
      </c>
      <c r="J273" s="19" t="str">
        <f>IFERROR(INDEX('Employee Info'!$C$3:$E$200,MATCH(Data6[[#This Row],[Name:]],'Employee Info'!$B$3:$B$200,0),MATCH(Data6[[#This Row],[Hours Type:]],'Employee Info'!$C$2:$E$2,0)),"")</f>
        <v/>
      </c>
      <c r="K273" s="19" t="str">
        <f>IFERROR(INDEX('Employee Info'!$C$3:$J$200,MATCH(Data6[[#This Row],[Name:]],'Employee Info'!$B$3:$B$200,0),MATCH(Data6[[#Headers],[Truck]],'Employee Info'!$C$2:$J$2,0)),"")</f>
        <v/>
      </c>
      <c r="L273" s="19" t="str">
        <f>IFERROR(INDEX('Employee Info'!$C$3:$J$200,MATCH(Data6[[#This Row],[Name:]],'Employee Info'!$B$3:$B$200,0),MATCH(Data6[[#Headers],[Phone]],'Employee Info'!$C$2:$J$2,0)),"")</f>
        <v/>
      </c>
      <c r="M273" s="19" t="str">
        <f>IFERROR(INDEX('Employee Info'!$C$3:$J$200,MATCH(Data6[[#This Row],[Name:]],'Employee Info'!$B$3:$B$200,0),MATCH(Data6[[#Headers],[Tech]],'Employee Info'!$C$2:$J$2,0)),"")</f>
        <v/>
      </c>
      <c r="N273" s="19" t="str">
        <f>IFERROR(INDEX('Employee Info'!$C$3:$J$200,MATCH(Data6[[#This Row],[Name:]],'Employee Info'!$B$3:$B$200,0),MATCH(Data6[[#Headers],[Other]],'Employee Info'!$C$2:$J$2,0)),"")</f>
        <v/>
      </c>
      <c r="O273" s="19">
        <f>IFERROR((Data6[[#This Row],[Hours:]]*SUM(Data6[[#This Row],[Rate]:[Other]])),"")</f>
        <v>0</v>
      </c>
      <c r="P273" s="7" t="str">
        <f>IF(Data6[[#This Row],[WO'#:]]="","Riley #","WO#")</f>
        <v>Riley #</v>
      </c>
      <c r="Q273" s="7">
        <f>IFERROR(WEEKNUM(Data6[[#This Row],[Date:]]),"")</f>
        <v>9</v>
      </c>
      <c r="R273" s="6">
        <f t="shared" si="12"/>
        <v>45347</v>
      </c>
      <c r="S273" s="6">
        <f>Data6[[#This Row],[Week Start]]+7</f>
        <v>45354</v>
      </c>
      <c r="T273" s="7" t="str">
        <f t="shared" si="13"/>
        <v>2/25/2024 - 3/3/2024</v>
      </c>
      <c r="U273" s="7" t="str">
        <f t="shared" si="14"/>
        <v>Time Card</v>
      </c>
      <c r="V273" s="8" t="str">
        <f>RIGHT(TEXT(Data6[[#This Row],[Date:]],"mmddyyyy"),4)</f>
        <v>2024</v>
      </c>
      <c r="W273" s="8" t="str">
        <f>MID(TEXT(Data6[[#This Row],[Date:]],"mmddyyyy"),3,2)</f>
        <v>01</v>
      </c>
      <c r="X273" s="8" t="str">
        <f>LEFT(TEXT(Data6[[#This Row],[Date:]],"mmddyyyy"),2)</f>
        <v>03</v>
      </c>
      <c r="Y273" s="6">
        <f>DATE(Data6[[#This Row],[Year]],Data6[[#This Row],[Month]],Data6[[#This Row],[Day]])</f>
        <v>45352</v>
      </c>
    </row>
    <row r="274" spans="1:25" x14ac:dyDescent="0.3">
      <c r="A274" s="5">
        <v>45353.387705324072</v>
      </c>
      <c r="B274" s="7" t="s">
        <v>66</v>
      </c>
      <c r="C274" s="6" t="s">
        <v>326</v>
      </c>
      <c r="D274" s="7" t="s">
        <v>327</v>
      </c>
      <c r="E274" s="8">
        <v>4</v>
      </c>
      <c r="F274" s="7" t="s">
        <v>68</v>
      </c>
      <c r="G274" s="7" t="s">
        <v>68</v>
      </c>
      <c r="H274" s="7" t="s">
        <v>62</v>
      </c>
      <c r="I274" s="7" t="s">
        <v>45</v>
      </c>
      <c r="J274" s="19" t="str">
        <f>IFERROR(INDEX('Employee Info'!$C$3:$E$200,MATCH(Data6[[#This Row],[Name:]],'Employee Info'!$B$3:$B$200,0),MATCH(Data6[[#This Row],[Hours Type:]],'Employee Info'!$C$2:$E$2,0)),"")</f>
        <v/>
      </c>
      <c r="K274" s="19" t="str">
        <f>IFERROR(INDEX('Employee Info'!$C$3:$J$200,MATCH(Data6[[#This Row],[Name:]],'Employee Info'!$B$3:$B$200,0),MATCH(Data6[[#Headers],[Truck]],'Employee Info'!$C$2:$J$2,0)),"")</f>
        <v/>
      </c>
      <c r="L274" s="19" t="str">
        <f>IFERROR(INDEX('Employee Info'!$C$3:$J$200,MATCH(Data6[[#This Row],[Name:]],'Employee Info'!$B$3:$B$200,0),MATCH(Data6[[#Headers],[Phone]],'Employee Info'!$C$2:$J$2,0)),"")</f>
        <v/>
      </c>
      <c r="M274" s="19" t="str">
        <f>IFERROR(INDEX('Employee Info'!$C$3:$J$200,MATCH(Data6[[#This Row],[Name:]],'Employee Info'!$B$3:$B$200,0),MATCH(Data6[[#Headers],[Tech]],'Employee Info'!$C$2:$J$2,0)),"")</f>
        <v/>
      </c>
      <c r="N274" s="19" t="str">
        <f>IFERROR(INDEX('Employee Info'!$C$3:$J$200,MATCH(Data6[[#This Row],[Name:]],'Employee Info'!$B$3:$B$200,0),MATCH(Data6[[#Headers],[Other]],'Employee Info'!$C$2:$J$2,0)),"")</f>
        <v/>
      </c>
      <c r="O274" s="19">
        <f>IFERROR((Data6[[#This Row],[Hours:]]*SUM(Data6[[#This Row],[Rate]:[Other]])),"")</f>
        <v>0</v>
      </c>
      <c r="P274" s="7" t="str">
        <f>IF(Data6[[#This Row],[WO'#:]]="","Riley #","WO#")</f>
        <v>Riley #</v>
      </c>
      <c r="Q274" s="7">
        <f>IFERROR(WEEKNUM(Data6[[#This Row],[Date:]]),"")</f>
        <v>9</v>
      </c>
      <c r="R274" s="6">
        <f t="shared" si="12"/>
        <v>45347</v>
      </c>
      <c r="S274" s="6">
        <f>Data6[[#This Row],[Week Start]]+7</f>
        <v>45354</v>
      </c>
      <c r="T274" s="7" t="str">
        <f t="shared" si="13"/>
        <v>2/25/2024 - 3/3/2024</v>
      </c>
      <c r="U274" s="7" t="str">
        <f t="shared" si="14"/>
        <v>Time Card</v>
      </c>
      <c r="V274" s="8" t="str">
        <f>RIGHT(TEXT(Data6[[#This Row],[Date:]],"mmddyyyy"),4)</f>
        <v>2024</v>
      </c>
      <c r="W274" s="8" t="str">
        <f>MID(TEXT(Data6[[#This Row],[Date:]],"mmddyyyy"),3,2)</f>
        <v>02</v>
      </c>
      <c r="X274" s="8" t="str">
        <f>LEFT(TEXT(Data6[[#This Row],[Date:]],"mmddyyyy"),2)</f>
        <v>03</v>
      </c>
      <c r="Y274" s="6">
        <f>DATE(Data6[[#This Row],[Year]],Data6[[#This Row],[Month]],Data6[[#This Row],[Day]])</f>
        <v>45353</v>
      </c>
    </row>
    <row r="275" spans="1:25" x14ac:dyDescent="0.3">
      <c r="A275" s="5">
        <v>45353.388071990739</v>
      </c>
      <c r="B275" s="7" t="s">
        <v>31</v>
      </c>
      <c r="C275" s="6" t="s">
        <v>326</v>
      </c>
      <c r="D275" s="7" t="s">
        <v>327</v>
      </c>
      <c r="E275" s="8">
        <v>4</v>
      </c>
      <c r="F275" s="7" t="s">
        <v>68</v>
      </c>
      <c r="G275" s="7" t="s">
        <v>68</v>
      </c>
      <c r="H275" s="7" t="s">
        <v>62</v>
      </c>
      <c r="I275" s="7" t="s">
        <v>45</v>
      </c>
      <c r="J275" s="19" t="str">
        <f>IFERROR(INDEX('Employee Info'!$C$3:$E$200,MATCH(Data6[[#This Row],[Name:]],'Employee Info'!$B$3:$B$200,0),MATCH(Data6[[#This Row],[Hours Type:]],'Employee Info'!$C$2:$E$2,0)),"")</f>
        <v/>
      </c>
      <c r="K275" s="19" t="str">
        <f>IFERROR(INDEX('Employee Info'!$C$3:$J$200,MATCH(Data6[[#This Row],[Name:]],'Employee Info'!$B$3:$B$200,0),MATCH(Data6[[#Headers],[Truck]],'Employee Info'!$C$2:$J$2,0)),"")</f>
        <v/>
      </c>
      <c r="L275" s="19" t="str">
        <f>IFERROR(INDEX('Employee Info'!$C$3:$J$200,MATCH(Data6[[#This Row],[Name:]],'Employee Info'!$B$3:$B$200,0),MATCH(Data6[[#Headers],[Phone]],'Employee Info'!$C$2:$J$2,0)),"")</f>
        <v/>
      </c>
      <c r="M275" s="19" t="str">
        <f>IFERROR(INDEX('Employee Info'!$C$3:$J$200,MATCH(Data6[[#This Row],[Name:]],'Employee Info'!$B$3:$B$200,0),MATCH(Data6[[#Headers],[Tech]],'Employee Info'!$C$2:$J$2,0)),"")</f>
        <v/>
      </c>
      <c r="N275" s="19" t="str">
        <f>IFERROR(INDEX('Employee Info'!$C$3:$J$200,MATCH(Data6[[#This Row],[Name:]],'Employee Info'!$B$3:$B$200,0),MATCH(Data6[[#Headers],[Other]],'Employee Info'!$C$2:$J$2,0)),"")</f>
        <v/>
      </c>
      <c r="O275" s="19">
        <f>IFERROR((Data6[[#This Row],[Hours:]]*SUM(Data6[[#This Row],[Rate]:[Other]])),"")</f>
        <v>0</v>
      </c>
      <c r="P275" s="7" t="str">
        <f>IF(Data6[[#This Row],[WO'#:]]="","Riley #","WO#")</f>
        <v>Riley #</v>
      </c>
      <c r="Q275" s="7">
        <f>IFERROR(WEEKNUM(Data6[[#This Row],[Date:]]),"")</f>
        <v>9</v>
      </c>
      <c r="R275" s="6">
        <f t="shared" si="12"/>
        <v>45347</v>
      </c>
      <c r="S275" s="6">
        <f>Data6[[#This Row],[Week Start]]+7</f>
        <v>45354</v>
      </c>
      <c r="T275" s="7" t="str">
        <f t="shared" si="13"/>
        <v>2/25/2024 - 3/3/2024</v>
      </c>
      <c r="U275" s="7" t="str">
        <f t="shared" si="14"/>
        <v>Time Card</v>
      </c>
      <c r="V275" s="8" t="str">
        <f>RIGHT(TEXT(Data6[[#This Row],[Date:]],"mmddyyyy"),4)</f>
        <v>2024</v>
      </c>
      <c r="W275" s="8" t="str">
        <f>MID(TEXT(Data6[[#This Row],[Date:]],"mmddyyyy"),3,2)</f>
        <v>02</v>
      </c>
      <c r="X275" s="8" t="str">
        <f>LEFT(TEXT(Data6[[#This Row],[Date:]],"mmddyyyy"),2)</f>
        <v>03</v>
      </c>
      <c r="Y275" s="6">
        <f>DATE(Data6[[#This Row],[Year]],Data6[[#This Row],[Month]],Data6[[#This Row],[Day]])</f>
        <v>45353</v>
      </c>
    </row>
    <row r="276" spans="1:25" x14ac:dyDescent="0.3">
      <c r="A276" s="5">
        <v>45359.521203703705</v>
      </c>
      <c r="B276" s="7" t="s">
        <v>66</v>
      </c>
      <c r="C276" s="6" t="s">
        <v>377</v>
      </c>
      <c r="D276" s="7" t="s">
        <v>317</v>
      </c>
      <c r="E276" s="8">
        <v>2</v>
      </c>
      <c r="F276" s="7">
        <v>6984733</v>
      </c>
      <c r="G276" s="7" t="s">
        <v>68</v>
      </c>
      <c r="H276" s="7" t="s">
        <v>69</v>
      </c>
      <c r="I276" s="7" t="s">
        <v>44</v>
      </c>
      <c r="J276" s="19" t="str">
        <f>IFERROR(INDEX('Employee Info'!$C$3:$E$200,MATCH(Data6[[#This Row],[Name:]],'Employee Info'!$B$3:$B$200,0),MATCH(Data6[[#This Row],[Hours Type:]],'Employee Info'!$C$2:$E$2,0)),"")</f>
        <v/>
      </c>
      <c r="K276" s="19" t="str">
        <f>IFERROR(INDEX('Employee Info'!$C$3:$J$200,MATCH(Data6[[#This Row],[Name:]],'Employee Info'!$B$3:$B$200,0),MATCH(Data6[[#Headers],[Truck]],'Employee Info'!$C$2:$J$2,0)),"")</f>
        <v/>
      </c>
      <c r="L276" s="19" t="str">
        <f>IFERROR(INDEX('Employee Info'!$C$3:$J$200,MATCH(Data6[[#This Row],[Name:]],'Employee Info'!$B$3:$B$200,0),MATCH(Data6[[#Headers],[Phone]],'Employee Info'!$C$2:$J$2,0)),"")</f>
        <v/>
      </c>
      <c r="M276" s="19" t="str">
        <f>IFERROR(INDEX('Employee Info'!$C$3:$J$200,MATCH(Data6[[#This Row],[Name:]],'Employee Info'!$B$3:$B$200,0),MATCH(Data6[[#Headers],[Tech]],'Employee Info'!$C$2:$J$2,0)),"")</f>
        <v/>
      </c>
      <c r="N276" s="19" t="str">
        <f>IFERROR(INDEX('Employee Info'!$C$3:$J$200,MATCH(Data6[[#This Row],[Name:]],'Employee Info'!$B$3:$B$200,0),MATCH(Data6[[#Headers],[Other]],'Employee Info'!$C$2:$J$2,0)),"")</f>
        <v/>
      </c>
      <c r="O276" s="19">
        <f>IFERROR((Data6[[#This Row],[Hours:]]*SUM(Data6[[#This Row],[Rate]:[Other]])),"")</f>
        <v>0</v>
      </c>
      <c r="P276" s="7" t="str">
        <f>IF(Data6[[#This Row],[WO'#:]]="","Riley #","WO#")</f>
        <v>WO#</v>
      </c>
      <c r="Q276" s="7">
        <f>IFERROR(WEEKNUM(Data6[[#This Row],[Date:]]),"")</f>
        <v>10</v>
      </c>
      <c r="R276" s="6">
        <f t="shared" si="12"/>
        <v>45354</v>
      </c>
      <c r="S276" s="6">
        <f>Data6[[#This Row],[Week Start]]+7</f>
        <v>45361</v>
      </c>
      <c r="T276" s="7" t="str">
        <f t="shared" si="13"/>
        <v>3/3/2024 - 3/10/2024</v>
      </c>
      <c r="U276" s="7" t="str">
        <f t="shared" si="14"/>
        <v>Time Card</v>
      </c>
      <c r="V276" s="8" t="str">
        <f>RIGHT(TEXT(Data6[[#This Row],[Date:]],"mmddyyyy"),4)</f>
        <v>2024</v>
      </c>
      <c r="W276" s="8" t="str">
        <f>MID(TEXT(Data6[[#This Row],[Date:]],"mmddyyyy"),3,2)</f>
        <v>04</v>
      </c>
      <c r="X276" s="8" t="str">
        <f>LEFT(TEXT(Data6[[#This Row],[Date:]],"mmddyyyy"),2)</f>
        <v>03</v>
      </c>
      <c r="Y276" s="6">
        <f>DATE(Data6[[#This Row],[Year]],Data6[[#This Row],[Month]],Data6[[#This Row],[Day]])</f>
        <v>45355</v>
      </c>
    </row>
    <row r="277" spans="1:25" x14ac:dyDescent="0.3">
      <c r="A277" s="5">
        <v>45392.355214699077</v>
      </c>
      <c r="B277" s="7" t="s">
        <v>76</v>
      </c>
      <c r="C277" s="6" t="s">
        <v>377</v>
      </c>
      <c r="D277" s="7" t="s">
        <v>156</v>
      </c>
      <c r="E277" s="8">
        <v>2</v>
      </c>
      <c r="F277" s="7">
        <v>6984733</v>
      </c>
      <c r="G277" s="7" t="s">
        <v>68</v>
      </c>
      <c r="H277" s="7" t="s">
        <v>69</v>
      </c>
      <c r="I277" s="7" t="s">
        <v>44</v>
      </c>
      <c r="J277" s="19" t="str">
        <f>IFERROR(INDEX('Employee Info'!$C$3:$E$200,MATCH(Data6[[#This Row],[Name:]],'Employee Info'!$B$3:$B$200,0),MATCH(Data6[[#This Row],[Hours Type:]],'Employee Info'!$C$2:$E$2,0)),"")</f>
        <v/>
      </c>
      <c r="K277" s="19" t="str">
        <f>IFERROR(INDEX('Employee Info'!$C$3:$J$200,MATCH(Data6[[#This Row],[Name:]],'Employee Info'!$B$3:$B$200,0),MATCH(Data6[[#Headers],[Truck]],'Employee Info'!$C$2:$J$2,0)),"")</f>
        <v/>
      </c>
      <c r="L277" s="19" t="str">
        <f>IFERROR(INDEX('Employee Info'!$C$3:$J$200,MATCH(Data6[[#This Row],[Name:]],'Employee Info'!$B$3:$B$200,0),MATCH(Data6[[#Headers],[Phone]],'Employee Info'!$C$2:$J$2,0)),"")</f>
        <v/>
      </c>
      <c r="M277" s="19" t="str">
        <f>IFERROR(INDEX('Employee Info'!$C$3:$J$200,MATCH(Data6[[#This Row],[Name:]],'Employee Info'!$B$3:$B$200,0),MATCH(Data6[[#Headers],[Tech]],'Employee Info'!$C$2:$J$2,0)),"")</f>
        <v/>
      </c>
      <c r="N277" s="19" t="str">
        <f>IFERROR(INDEX('Employee Info'!$C$3:$J$200,MATCH(Data6[[#This Row],[Name:]],'Employee Info'!$B$3:$B$200,0),MATCH(Data6[[#Headers],[Other]],'Employee Info'!$C$2:$J$2,0)),"")</f>
        <v/>
      </c>
      <c r="O277" s="19">
        <f>IFERROR((Data6[[#This Row],[Hours:]]*SUM(Data6[[#This Row],[Rate]:[Other]])),"")</f>
        <v>0</v>
      </c>
      <c r="P277" s="7" t="str">
        <f>IF(Data6[[#This Row],[WO'#:]]="","Riley #","WO#")</f>
        <v>WO#</v>
      </c>
      <c r="Q277" s="7">
        <f>IFERROR(WEEKNUM(Data6[[#This Row],[Date:]]),"")</f>
        <v>10</v>
      </c>
      <c r="R277" s="6">
        <f t="shared" si="12"/>
        <v>45354</v>
      </c>
      <c r="S277" s="6">
        <f>Data6[[#This Row],[Week Start]]+7</f>
        <v>45361</v>
      </c>
      <c r="T277" s="7" t="str">
        <f t="shared" si="13"/>
        <v>3/3/2024 - 3/10/2024</v>
      </c>
      <c r="U277" s="7" t="str">
        <f t="shared" si="14"/>
        <v>Time Card</v>
      </c>
      <c r="V277" s="8" t="str">
        <f>RIGHT(TEXT(Data6[[#This Row],[Date:]],"mmddyyyy"),4)</f>
        <v>2024</v>
      </c>
      <c r="W277" s="8" t="str">
        <f>MID(TEXT(Data6[[#This Row],[Date:]],"mmddyyyy"),3,2)</f>
        <v>04</v>
      </c>
      <c r="X277" s="8" t="str">
        <f>LEFT(TEXT(Data6[[#This Row],[Date:]],"mmddyyyy"),2)</f>
        <v>03</v>
      </c>
      <c r="Y277" s="6">
        <f>DATE(Data6[[#This Row],[Year]],Data6[[#This Row],[Month]],Data6[[#This Row],[Day]])</f>
        <v>45355</v>
      </c>
    </row>
    <row r="278" spans="1:25" x14ac:dyDescent="0.3">
      <c r="A278" s="5">
        <v>45359.440229513886</v>
      </c>
      <c r="B278" s="7" t="s">
        <v>66</v>
      </c>
      <c r="C278" s="6" t="s">
        <v>377</v>
      </c>
      <c r="D278" s="7" t="s">
        <v>378</v>
      </c>
      <c r="E278" s="8">
        <v>1</v>
      </c>
      <c r="F278" s="7">
        <v>7049152</v>
      </c>
      <c r="G278" s="7" t="s">
        <v>68</v>
      </c>
      <c r="H278" s="7" t="s">
        <v>69</v>
      </c>
      <c r="I278" s="7" t="s">
        <v>44</v>
      </c>
      <c r="J278" s="19" t="str">
        <f>IFERROR(INDEX('Employee Info'!$C$3:$E$200,MATCH(Data6[[#This Row],[Name:]],'Employee Info'!$B$3:$B$200,0),MATCH(Data6[[#This Row],[Hours Type:]],'Employee Info'!$C$2:$E$2,0)),"")</f>
        <v/>
      </c>
      <c r="K278" s="19" t="str">
        <f>IFERROR(INDEX('Employee Info'!$C$3:$J$200,MATCH(Data6[[#This Row],[Name:]],'Employee Info'!$B$3:$B$200,0),MATCH(Data6[[#Headers],[Truck]],'Employee Info'!$C$2:$J$2,0)),"")</f>
        <v/>
      </c>
      <c r="L278" s="19" t="str">
        <f>IFERROR(INDEX('Employee Info'!$C$3:$J$200,MATCH(Data6[[#This Row],[Name:]],'Employee Info'!$B$3:$B$200,0),MATCH(Data6[[#Headers],[Phone]],'Employee Info'!$C$2:$J$2,0)),"")</f>
        <v/>
      </c>
      <c r="M278" s="19" t="str">
        <f>IFERROR(INDEX('Employee Info'!$C$3:$J$200,MATCH(Data6[[#This Row],[Name:]],'Employee Info'!$B$3:$B$200,0),MATCH(Data6[[#Headers],[Tech]],'Employee Info'!$C$2:$J$2,0)),"")</f>
        <v/>
      </c>
      <c r="N278" s="19" t="str">
        <f>IFERROR(INDEX('Employee Info'!$C$3:$J$200,MATCH(Data6[[#This Row],[Name:]],'Employee Info'!$B$3:$B$200,0),MATCH(Data6[[#Headers],[Other]],'Employee Info'!$C$2:$J$2,0)),"")</f>
        <v/>
      </c>
      <c r="O278" s="19">
        <f>IFERROR((Data6[[#This Row],[Hours:]]*SUM(Data6[[#This Row],[Rate]:[Other]])),"")</f>
        <v>0</v>
      </c>
      <c r="P278" s="7" t="str">
        <f>IF(Data6[[#This Row],[WO'#:]]="","Riley #","WO#")</f>
        <v>WO#</v>
      </c>
      <c r="Q278" s="7">
        <f>IFERROR(WEEKNUM(Data6[[#This Row],[Date:]]),"")</f>
        <v>10</v>
      </c>
      <c r="R278" s="6">
        <f t="shared" si="12"/>
        <v>45354</v>
      </c>
      <c r="S278" s="6">
        <f>Data6[[#This Row],[Week Start]]+7</f>
        <v>45361</v>
      </c>
      <c r="T278" s="7" t="str">
        <f t="shared" si="13"/>
        <v>3/3/2024 - 3/10/2024</v>
      </c>
      <c r="U278" s="7" t="str">
        <f t="shared" si="14"/>
        <v>Time Card</v>
      </c>
      <c r="V278" s="8" t="str">
        <f>RIGHT(TEXT(Data6[[#This Row],[Date:]],"mmddyyyy"),4)</f>
        <v>2024</v>
      </c>
      <c r="W278" s="8" t="str">
        <f>MID(TEXT(Data6[[#This Row],[Date:]],"mmddyyyy"),3,2)</f>
        <v>04</v>
      </c>
      <c r="X278" s="8" t="str">
        <f>LEFT(TEXT(Data6[[#This Row],[Date:]],"mmddyyyy"),2)</f>
        <v>03</v>
      </c>
      <c r="Y278" s="6">
        <f>DATE(Data6[[#This Row],[Year]],Data6[[#This Row],[Month]],Data6[[#This Row],[Day]])</f>
        <v>45355</v>
      </c>
    </row>
    <row r="279" spans="1:25" x14ac:dyDescent="0.3">
      <c r="A279" s="5">
        <v>45355.579455787039</v>
      </c>
      <c r="B279" s="7" t="s">
        <v>31</v>
      </c>
      <c r="C279" s="6" t="s">
        <v>377</v>
      </c>
      <c r="D279" s="7" t="s">
        <v>238</v>
      </c>
      <c r="E279" s="8">
        <v>4</v>
      </c>
      <c r="F279" s="7" t="s">
        <v>68</v>
      </c>
      <c r="G279" s="7" t="s">
        <v>68</v>
      </c>
      <c r="H279" s="7" t="s">
        <v>62</v>
      </c>
      <c r="I279" s="7" t="s">
        <v>44</v>
      </c>
      <c r="J279" s="19" t="str">
        <f>IFERROR(INDEX('Employee Info'!$C$3:$E$200,MATCH(Data6[[#This Row],[Name:]],'Employee Info'!$B$3:$B$200,0),MATCH(Data6[[#This Row],[Hours Type:]],'Employee Info'!$C$2:$E$2,0)),"")</f>
        <v/>
      </c>
      <c r="K279" s="19" t="str">
        <f>IFERROR(INDEX('Employee Info'!$C$3:$J$200,MATCH(Data6[[#This Row],[Name:]],'Employee Info'!$B$3:$B$200,0),MATCH(Data6[[#Headers],[Truck]],'Employee Info'!$C$2:$J$2,0)),"")</f>
        <v/>
      </c>
      <c r="L279" s="19" t="str">
        <f>IFERROR(INDEX('Employee Info'!$C$3:$J$200,MATCH(Data6[[#This Row],[Name:]],'Employee Info'!$B$3:$B$200,0),MATCH(Data6[[#Headers],[Phone]],'Employee Info'!$C$2:$J$2,0)),"")</f>
        <v/>
      </c>
      <c r="M279" s="19" t="str">
        <f>IFERROR(INDEX('Employee Info'!$C$3:$J$200,MATCH(Data6[[#This Row],[Name:]],'Employee Info'!$B$3:$B$200,0),MATCH(Data6[[#Headers],[Tech]],'Employee Info'!$C$2:$J$2,0)),"")</f>
        <v/>
      </c>
      <c r="N279" s="19" t="str">
        <f>IFERROR(INDEX('Employee Info'!$C$3:$J$200,MATCH(Data6[[#This Row],[Name:]],'Employee Info'!$B$3:$B$200,0),MATCH(Data6[[#Headers],[Other]],'Employee Info'!$C$2:$J$2,0)),"")</f>
        <v/>
      </c>
      <c r="O279" s="19">
        <f>IFERROR((Data6[[#This Row],[Hours:]]*SUM(Data6[[#This Row],[Rate]:[Other]])),"")</f>
        <v>0</v>
      </c>
      <c r="P279" s="7" t="str">
        <f>IF(Data6[[#This Row],[WO'#:]]="","Riley #","WO#")</f>
        <v>Riley #</v>
      </c>
      <c r="Q279" s="7">
        <f>IFERROR(WEEKNUM(Data6[[#This Row],[Date:]]),"")</f>
        <v>10</v>
      </c>
      <c r="R279" s="6">
        <f t="shared" si="12"/>
        <v>45354</v>
      </c>
      <c r="S279" s="6">
        <f>Data6[[#This Row],[Week Start]]+7</f>
        <v>45361</v>
      </c>
      <c r="T279" s="7" t="str">
        <f t="shared" si="13"/>
        <v>3/3/2024 - 3/10/2024</v>
      </c>
      <c r="U279" s="7" t="str">
        <f t="shared" si="14"/>
        <v>Time Card</v>
      </c>
      <c r="V279" s="8" t="str">
        <f>RIGHT(TEXT(Data6[[#This Row],[Date:]],"mmddyyyy"),4)</f>
        <v>2024</v>
      </c>
      <c r="W279" s="8" t="str">
        <f>MID(TEXT(Data6[[#This Row],[Date:]],"mmddyyyy"),3,2)</f>
        <v>04</v>
      </c>
      <c r="X279" s="8" t="str">
        <f>LEFT(TEXT(Data6[[#This Row],[Date:]],"mmddyyyy"),2)</f>
        <v>03</v>
      </c>
      <c r="Y279" s="6">
        <f>DATE(Data6[[#This Row],[Year]],Data6[[#This Row],[Month]],Data6[[#This Row],[Day]])</f>
        <v>45355</v>
      </c>
    </row>
    <row r="280" spans="1:25" x14ac:dyDescent="0.3">
      <c r="A280" s="5">
        <v>45359.445395833332</v>
      </c>
      <c r="B280" s="7" t="s">
        <v>66</v>
      </c>
      <c r="C280" s="6" t="s">
        <v>377</v>
      </c>
      <c r="D280" s="7" t="s">
        <v>383</v>
      </c>
      <c r="E280" s="8">
        <v>4</v>
      </c>
      <c r="F280" s="7" t="s">
        <v>68</v>
      </c>
      <c r="G280" s="7" t="s">
        <v>68</v>
      </c>
      <c r="H280" s="7" t="s">
        <v>62</v>
      </c>
      <c r="I280" s="7" t="s">
        <v>44</v>
      </c>
      <c r="J280" s="19" t="str">
        <f>IFERROR(INDEX('Employee Info'!$C$3:$E$200,MATCH(Data6[[#This Row],[Name:]],'Employee Info'!$B$3:$B$200,0),MATCH(Data6[[#This Row],[Hours Type:]],'Employee Info'!$C$2:$E$2,0)),"")</f>
        <v/>
      </c>
      <c r="K280" s="19" t="str">
        <f>IFERROR(INDEX('Employee Info'!$C$3:$J$200,MATCH(Data6[[#This Row],[Name:]],'Employee Info'!$B$3:$B$200,0),MATCH(Data6[[#Headers],[Truck]],'Employee Info'!$C$2:$J$2,0)),"")</f>
        <v/>
      </c>
      <c r="L280" s="19" t="str">
        <f>IFERROR(INDEX('Employee Info'!$C$3:$J$200,MATCH(Data6[[#This Row],[Name:]],'Employee Info'!$B$3:$B$200,0),MATCH(Data6[[#Headers],[Phone]],'Employee Info'!$C$2:$J$2,0)),"")</f>
        <v/>
      </c>
      <c r="M280" s="19" t="str">
        <f>IFERROR(INDEX('Employee Info'!$C$3:$J$200,MATCH(Data6[[#This Row],[Name:]],'Employee Info'!$B$3:$B$200,0),MATCH(Data6[[#Headers],[Tech]],'Employee Info'!$C$2:$J$2,0)),"")</f>
        <v/>
      </c>
      <c r="N280" s="19" t="str">
        <f>IFERROR(INDEX('Employee Info'!$C$3:$J$200,MATCH(Data6[[#This Row],[Name:]],'Employee Info'!$B$3:$B$200,0),MATCH(Data6[[#Headers],[Other]],'Employee Info'!$C$2:$J$2,0)),"")</f>
        <v/>
      </c>
      <c r="O280" s="19">
        <f>IFERROR((Data6[[#This Row],[Hours:]]*SUM(Data6[[#This Row],[Rate]:[Other]])),"")</f>
        <v>0</v>
      </c>
      <c r="P280" s="7" t="str">
        <f>IF(Data6[[#This Row],[WO'#:]]="","Riley #","WO#")</f>
        <v>Riley #</v>
      </c>
      <c r="Q280" s="7">
        <f>IFERROR(WEEKNUM(Data6[[#This Row],[Date:]]),"")</f>
        <v>10</v>
      </c>
      <c r="R280" s="6">
        <f t="shared" si="12"/>
        <v>45354</v>
      </c>
      <c r="S280" s="6">
        <f>Data6[[#This Row],[Week Start]]+7</f>
        <v>45361</v>
      </c>
      <c r="T280" s="7" t="str">
        <f t="shared" si="13"/>
        <v>3/3/2024 - 3/10/2024</v>
      </c>
      <c r="U280" s="7" t="str">
        <f t="shared" si="14"/>
        <v>Time Card</v>
      </c>
      <c r="V280" s="8" t="str">
        <f>RIGHT(TEXT(Data6[[#This Row],[Date:]],"mmddyyyy"),4)</f>
        <v>2024</v>
      </c>
      <c r="W280" s="8" t="str">
        <f>MID(TEXT(Data6[[#This Row],[Date:]],"mmddyyyy"),3,2)</f>
        <v>04</v>
      </c>
      <c r="X280" s="8" t="str">
        <f>LEFT(TEXT(Data6[[#This Row],[Date:]],"mmddyyyy"),2)</f>
        <v>03</v>
      </c>
      <c r="Y280" s="6">
        <f>DATE(Data6[[#This Row],[Year]],Data6[[#This Row],[Month]],Data6[[#This Row],[Day]])</f>
        <v>45355</v>
      </c>
    </row>
    <row r="281" spans="1:25" x14ac:dyDescent="0.3">
      <c r="A281" s="5">
        <v>45359.434975462966</v>
      </c>
      <c r="B281" s="7" t="s">
        <v>66</v>
      </c>
      <c r="C281" s="6" t="s">
        <v>377</v>
      </c>
      <c r="D281" s="7" t="s">
        <v>231</v>
      </c>
      <c r="E281" s="8">
        <v>1</v>
      </c>
      <c r="F281" s="7" t="s">
        <v>68</v>
      </c>
      <c r="G281" s="7" t="s">
        <v>68</v>
      </c>
      <c r="H281" s="7" t="s">
        <v>64</v>
      </c>
      <c r="I281" s="7" t="s">
        <v>44</v>
      </c>
      <c r="J281" s="19" t="str">
        <f>IFERROR(INDEX('Employee Info'!$C$3:$E$200,MATCH(Data6[[#This Row],[Name:]],'Employee Info'!$B$3:$B$200,0),MATCH(Data6[[#This Row],[Hours Type:]],'Employee Info'!$C$2:$E$2,0)),"")</f>
        <v/>
      </c>
      <c r="K281" s="19" t="str">
        <f>IFERROR(INDEX('Employee Info'!$C$3:$J$200,MATCH(Data6[[#This Row],[Name:]],'Employee Info'!$B$3:$B$200,0),MATCH(Data6[[#Headers],[Truck]],'Employee Info'!$C$2:$J$2,0)),"")</f>
        <v/>
      </c>
      <c r="L281" s="19" t="str">
        <f>IFERROR(INDEX('Employee Info'!$C$3:$J$200,MATCH(Data6[[#This Row],[Name:]],'Employee Info'!$B$3:$B$200,0),MATCH(Data6[[#Headers],[Phone]],'Employee Info'!$C$2:$J$2,0)),"")</f>
        <v/>
      </c>
      <c r="M281" s="19" t="str">
        <f>IFERROR(INDEX('Employee Info'!$C$3:$J$200,MATCH(Data6[[#This Row],[Name:]],'Employee Info'!$B$3:$B$200,0),MATCH(Data6[[#Headers],[Tech]],'Employee Info'!$C$2:$J$2,0)),"")</f>
        <v/>
      </c>
      <c r="N281" s="19" t="str">
        <f>IFERROR(INDEX('Employee Info'!$C$3:$J$200,MATCH(Data6[[#This Row],[Name:]],'Employee Info'!$B$3:$B$200,0),MATCH(Data6[[#Headers],[Other]],'Employee Info'!$C$2:$J$2,0)),"")</f>
        <v/>
      </c>
      <c r="O281" s="19">
        <f>IFERROR((Data6[[#This Row],[Hours:]]*SUM(Data6[[#This Row],[Rate]:[Other]])),"")</f>
        <v>0</v>
      </c>
      <c r="P281" s="7" t="str">
        <f>IF(Data6[[#This Row],[WO'#:]]="","Riley #","WO#")</f>
        <v>Riley #</v>
      </c>
      <c r="Q281" s="7">
        <f>IFERROR(WEEKNUM(Data6[[#This Row],[Date:]]),"")</f>
        <v>10</v>
      </c>
      <c r="R281" s="6">
        <f t="shared" si="12"/>
        <v>45354</v>
      </c>
      <c r="S281" s="6">
        <f>Data6[[#This Row],[Week Start]]+7</f>
        <v>45361</v>
      </c>
      <c r="T281" s="7" t="str">
        <f t="shared" si="13"/>
        <v>3/3/2024 - 3/10/2024</v>
      </c>
      <c r="U281" s="7" t="str">
        <f t="shared" si="14"/>
        <v>Time Card</v>
      </c>
      <c r="V281" s="8" t="str">
        <f>RIGHT(TEXT(Data6[[#This Row],[Date:]],"mmddyyyy"),4)</f>
        <v>2024</v>
      </c>
      <c r="W281" s="8" t="str">
        <f>MID(TEXT(Data6[[#This Row],[Date:]],"mmddyyyy"),3,2)</f>
        <v>04</v>
      </c>
      <c r="X281" s="8" t="str">
        <f>LEFT(TEXT(Data6[[#This Row],[Date:]],"mmddyyyy"),2)</f>
        <v>03</v>
      </c>
      <c r="Y281" s="6">
        <f>DATE(Data6[[#This Row],[Year]],Data6[[#This Row],[Month]],Data6[[#This Row],[Day]])</f>
        <v>45355</v>
      </c>
    </row>
    <row r="282" spans="1:25" x14ac:dyDescent="0.3">
      <c r="A282" s="5">
        <v>45355.574921064814</v>
      </c>
      <c r="B282" s="7" t="s">
        <v>65</v>
      </c>
      <c r="C282" s="6" t="s">
        <v>377</v>
      </c>
      <c r="D282" s="7" t="s">
        <v>379</v>
      </c>
      <c r="E282" s="8">
        <v>8</v>
      </c>
      <c r="F282" s="7" t="s">
        <v>68</v>
      </c>
      <c r="G282" s="7" t="s">
        <v>68</v>
      </c>
      <c r="H282" s="7" t="s">
        <v>380</v>
      </c>
      <c r="I282" s="7" t="s">
        <v>44</v>
      </c>
      <c r="J282" s="19" t="str">
        <f>IFERROR(INDEX('Employee Info'!$C$3:$E$200,MATCH(Data6[[#This Row],[Name:]],'Employee Info'!$B$3:$B$200,0),MATCH(Data6[[#This Row],[Hours Type:]],'Employee Info'!$C$2:$E$2,0)),"")</f>
        <v/>
      </c>
      <c r="K282" s="19" t="str">
        <f>IFERROR(INDEX('Employee Info'!$C$3:$J$200,MATCH(Data6[[#This Row],[Name:]],'Employee Info'!$B$3:$B$200,0),MATCH(Data6[[#Headers],[Truck]],'Employee Info'!$C$2:$J$2,0)),"")</f>
        <v/>
      </c>
      <c r="L282" s="19" t="str">
        <f>IFERROR(INDEX('Employee Info'!$C$3:$J$200,MATCH(Data6[[#This Row],[Name:]],'Employee Info'!$B$3:$B$200,0),MATCH(Data6[[#Headers],[Phone]],'Employee Info'!$C$2:$J$2,0)),"")</f>
        <v/>
      </c>
      <c r="M282" s="19" t="str">
        <f>IFERROR(INDEX('Employee Info'!$C$3:$J$200,MATCH(Data6[[#This Row],[Name:]],'Employee Info'!$B$3:$B$200,0),MATCH(Data6[[#Headers],[Tech]],'Employee Info'!$C$2:$J$2,0)),"")</f>
        <v/>
      </c>
      <c r="N282" s="19" t="str">
        <f>IFERROR(INDEX('Employee Info'!$C$3:$J$200,MATCH(Data6[[#This Row],[Name:]],'Employee Info'!$B$3:$B$200,0),MATCH(Data6[[#Headers],[Other]],'Employee Info'!$C$2:$J$2,0)),"")</f>
        <v/>
      </c>
      <c r="O282" s="19">
        <f>IFERROR((Data6[[#This Row],[Hours:]]*SUM(Data6[[#This Row],[Rate]:[Other]])),"")</f>
        <v>0</v>
      </c>
      <c r="P282" s="7" t="str">
        <f>IF(Data6[[#This Row],[WO'#:]]="","Riley #","WO#")</f>
        <v>Riley #</v>
      </c>
      <c r="Q282" s="7">
        <f>IFERROR(WEEKNUM(Data6[[#This Row],[Date:]]),"")</f>
        <v>10</v>
      </c>
      <c r="R282" s="6">
        <f t="shared" si="12"/>
        <v>45354</v>
      </c>
      <c r="S282" s="6">
        <f>Data6[[#This Row],[Week Start]]+7</f>
        <v>45361</v>
      </c>
      <c r="T282" s="7" t="str">
        <f t="shared" si="13"/>
        <v>3/3/2024 - 3/10/2024</v>
      </c>
      <c r="U282" s="7" t="str">
        <f t="shared" si="14"/>
        <v>Time Card</v>
      </c>
      <c r="V282" s="8" t="str">
        <f>RIGHT(TEXT(Data6[[#This Row],[Date:]],"mmddyyyy"),4)</f>
        <v>2024</v>
      </c>
      <c r="W282" s="8" t="str">
        <f>MID(TEXT(Data6[[#This Row],[Date:]],"mmddyyyy"),3,2)</f>
        <v>04</v>
      </c>
      <c r="X282" s="8" t="str">
        <f>LEFT(TEXT(Data6[[#This Row],[Date:]],"mmddyyyy"),2)</f>
        <v>03</v>
      </c>
      <c r="Y282" s="6">
        <f>DATE(Data6[[#This Row],[Year]],Data6[[#This Row],[Month]],Data6[[#This Row],[Day]])</f>
        <v>45355</v>
      </c>
    </row>
    <row r="283" spans="1:25" x14ac:dyDescent="0.3">
      <c r="A283" s="5">
        <v>45355.575263425926</v>
      </c>
      <c r="B283" s="7" t="s">
        <v>35</v>
      </c>
      <c r="C283" s="6" t="s">
        <v>377</v>
      </c>
      <c r="D283" s="7" t="s">
        <v>379</v>
      </c>
      <c r="E283" s="8">
        <v>7</v>
      </c>
      <c r="F283" s="7" t="s">
        <v>68</v>
      </c>
      <c r="G283" s="7" t="s">
        <v>68</v>
      </c>
      <c r="H283" s="7" t="s">
        <v>380</v>
      </c>
      <c r="I283" s="7" t="s">
        <v>44</v>
      </c>
      <c r="J283" s="19" t="str">
        <f>IFERROR(INDEX('Employee Info'!$C$3:$E$200,MATCH(Data6[[#This Row],[Name:]],'Employee Info'!$B$3:$B$200,0),MATCH(Data6[[#This Row],[Hours Type:]],'Employee Info'!$C$2:$E$2,0)),"")</f>
        <v/>
      </c>
      <c r="K283" s="19" t="str">
        <f>IFERROR(INDEX('Employee Info'!$C$3:$J$200,MATCH(Data6[[#This Row],[Name:]],'Employee Info'!$B$3:$B$200,0),MATCH(Data6[[#Headers],[Truck]],'Employee Info'!$C$2:$J$2,0)),"")</f>
        <v/>
      </c>
      <c r="L283" s="19" t="str">
        <f>IFERROR(INDEX('Employee Info'!$C$3:$J$200,MATCH(Data6[[#This Row],[Name:]],'Employee Info'!$B$3:$B$200,0),MATCH(Data6[[#Headers],[Phone]],'Employee Info'!$C$2:$J$2,0)),"")</f>
        <v/>
      </c>
      <c r="M283" s="19" t="str">
        <f>IFERROR(INDEX('Employee Info'!$C$3:$J$200,MATCH(Data6[[#This Row],[Name:]],'Employee Info'!$B$3:$B$200,0),MATCH(Data6[[#Headers],[Tech]],'Employee Info'!$C$2:$J$2,0)),"")</f>
        <v/>
      </c>
      <c r="N283" s="19" t="str">
        <f>IFERROR(INDEX('Employee Info'!$C$3:$J$200,MATCH(Data6[[#This Row],[Name:]],'Employee Info'!$B$3:$B$200,0),MATCH(Data6[[#Headers],[Other]],'Employee Info'!$C$2:$J$2,0)),"")</f>
        <v/>
      </c>
      <c r="O283" s="19">
        <f>IFERROR((Data6[[#This Row],[Hours:]]*SUM(Data6[[#This Row],[Rate]:[Other]])),"")</f>
        <v>0</v>
      </c>
      <c r="P283" s="7" t="str">
        <f>IF(Data6[[#This Row],[WO'#:]]="","Riley #","WO#")</f>
        <v>Riley #</v>
      </c>
      <c r="Q283" s="7">
        <f>IFERROR(WEEKNUM(Data6[[#This Row],[Date:]]),"")</f>
        <v>10</v>
      </c>
      <c r="R283" s="6">
        <f t="shared" si="12"/>
        <v>45354</v>
      </c>
      <c r="S283" s="6">
        <f>Data6[[#This Row],[Week Start]]+7</f>
        <v>45361</v>
      </c>
      <c r="T283" s="7" t="str">
        <f t="shared" si="13"/>
        <v>3/3/2024 - 3/10/2024</v>
      </c>
      <c r="U283" s="7" t="str">
        <f t="shared" si="14"/>
        <v>Time Card</v>
      </c>
      <c r="V283" s="8" t="str">
        <f>RIGHT(TEXT(Data6[[#This Row],[Date:]],"mmddyyyy"),4)</f>
        <v>2024</v>
      </c>
      <c r="W283" s="8" t="str">
        <f>MID(TEXT(Data6[[#This Row],[Date:]],"mmddyyyy"),3,2)</f>
        <v>04</v>
      </c>
      <c r="X283" s="8" t="str">
        <f>LEFT(TEXT(Data6[[#This Row],[Date:]],"mmddyyyy"),2)</f>
        <v>03</v>
      </c>
      <c r="Y283" s="6">
        <f>DATE(Data6[[#This Row],[Year]],Data6[[#This Row],[Month]],Data6[[#This Row],[Day]])</f>
        <v>45355</v>
      </c>
    </row>
    <row r="284" spans="1:25" x14ac:dyDescent="0.3">
      <c r="A284" s="5">
        <v>45355.575790740739</v>
      </c>
      <c r="B284" s="7" t="s">
        <v>35</v>
      </c>
      <c r="C284" s="6" t="s">
        <v>377</v>
      </c>
      <c r="D284" s="7" t="s">
        <v>381</v>
      </c>
      <c r="E284" s="8">
        <v>1</v>
      </c>
      <c r="F284" s="7" t="s">
        <v>68</v>
      </c>
      <c r="G284" s="7" t="s">
        <v>68</v>
      </c>
      <c r="H284" s="7" t="s">
        <v>59</v>
      </c>
      <c r="I284" s="7" t="s">
        <v>44</v>
      </c>
      <c r="J284" s="19" t="str">
        <f>IFERROR(INDEX('Employee Info'!$C$3:$E$200,MATCH(Data6[[#This Row],[Name:]],'Employee Info'!$B$3:$B$200,0),MATCH(Data6[[#This Row],[Hours Type:]],'Employee Info'!$C$2:$E$2,0)),"")</f>
        <v/>
      </c>
      <c r="K284" s="19" t="str">
        <f>IFERROR(INDEX('Employee Info'!$C$3:$J$200,MATCH(Data6[[#This Row],[Name:]],'Employee Info'!$B$3:$B$200,0),MATCH(Data6[[#Headers],[Truck]],'Employee Info'!$C$2:$J$2,0)),"")</f>
        <v/>
      </c>
      <c r="L284" s="19" t="str">
        <f>IFERROR(INDEX('Employee Info'!$C$3:$J$200,MATCH(Data6[[#This Row],[Name:]],'Employee Info'!$B$3:$B$200,0),MATCH(Data6[[#Headers],[Phone]],'Employee Info'!$C$2:$J$2,0)),"")</f>
        <v/>
      </c>
      <c r="M284" s="19" t="str">
        <f>IFERROR(INDEX('Employee Info'!$C$3:$J$200,MATCH(Data6[[#This Row],[Name:]],'Employee Info'!$B$3:$B$200,0),MATCH(Data6[[#Headers],[Tech]],'Employee Info'!$C$2:$J$2,0)),"")</f>
        <v/>
      </c>
      <c r="N284" s="19" t="str">
        <f>IFERROR(INDEX('Employee Info'!$C$3:$J$200,MATCH(Data6[[#This Row],[Name:]],'Employee Info'!$B$3:$B$200,0),MATCH(Data6[[#Headers],[Other]],'Employee Info'!$C$2:$J$2,0)),"")</f>
        <v/>
      </c>
      <c r="O284" s="19">
        <f>IFERROR((Data6[[#This Row],[Hours:]]*SUM(Data6[[#This Row],[Rate]:[Other]])),"")</f>
        <v>0</v>
      </c>
      <c r="P284" s="7" t="str">
        <f>IF(Data6[[#This Row],[WO'#:]]="","Riley #","WO#")</f>
        <v>Riley #</v>
      </c>
      <c r="Q284" s="7">
        <f>IFERROR(WEEKNUM(Data6[[#This Row],[Date:]]),"")</f>
        <v>10</v>
      </c>
      <c r="R284" s="6">
        <f t="shared" si="12"/>
        <v>45354</v>
      </c>
      <c r="S284" s="6">
        <f>Data6[[#This Row],[Week Start]]+7</f>
        <v>45361</v>
      </c>
      <c r="T284" s="7" t="str">
        <f t="shared" si="13"/>
        <v>3/3/2024 - 3/10/2024</v>
      </c>
      <c r="U284" s="7" t="str">
        <f t="shared" si="14"/>
        <v>Time Card</v>
      </c>
      <c r="V284" s="8" t="str">
        <f>RIGHT(TEXT(Data6[[#This Row],[Date:]],"mmddyyyy"),4)</f>
        <v>2024</v>
      </c>
      <c r="W284" s="8" t="str">
        <f>MID(TEXT(Data6[[#This Row],[Date:]],"mmddyyyy"),3,2)</f>
        <v>04</v>
      </c>
      <c r="X284" s="8" t="str">
        <f>LEFT(TEXT(Data6[[#This Row],[Date:]],"mmddyyyy"),2)</f>
        <v>03</v>
      </c>
      <c r="Y284" s="6">
        <f>DATE(Data6[[#This Row],[Year]],Data6[[#This Row],[Month]],Data6[[#This Row],[Day]])</f>
        <v>45355</v>
      </c>
    </row>
    <row r="285" spans="1:25" x14ac:dyDescent="0.3">
      <c r="A285" s="5">
        <v>45355.578922685185</v>
      </c>
      <c r="B285" s="7" t="s">
        <v>31</v>
      </c>
      <c r="C285" s="6" t="s">
        <v>377</v>
      </c>
      <c r="D285" s="7" t="s">
        <v>382</v>
      </c>
      <c r="E285" s="8">
        <v>4</v>
      </c>
      <c r="F285" s="7" t="s">
        <v>68</v>
      </c>
      <c r="G285" s="7" t="s">
        <v>68</v>
      </c>
      <c r="H285" s="7" t="s">
        <v>59</v>
      </c>
      <c r="I285" s="7" t="s">
        <v>44</v>
      </c>
      <c r="J285" s="19" t="str">
        <f>IFERROR(INDEX('Employee Info'!$C$3:$E$200,MATCH(Data6[[#This Row],[Name:]],'Employee Info'!$B$3:$B$200,0),MATCH(Data6[[#This Row],[Hours Type:]],'Employee Info'!$C$2:$E$2,0)),"")</f>
        <v/>
      </c>
      <c r="K285" s="19" t="str">
        <f>IFERROR(INDEX('Employee Info'!$C$3:$J$200,MATCH(Data6[[#This Row],[Name:]],'Employee Info'!$B$3:$B$200,0),MATCH(Data6[[#Headers],[Truck]],'Employee Info'!$C$2:$J$2,0)),"")</f>
        <v/>
      </c>
      <c r="L285" s="19" t="str">
        <f>IFERROR(INDEX('Employee Info'!$C$3:$J$200,MATCH(Data6[[#This Row],[Name:]],'Employee Info'!$B$3:$B$200,0),MATCH(Data6[[#Headers],[Phone]],'Employee Info'!$C$2:$J$2,0)),"")</f>
        <v/>
      </c>
      <c r="M285" s="19" t="str">
        <f>IFERROR(INDEX('Employee Info'!$C$3:$J$200,MATCH(Data6[[#This Row],[Name:]],'Employee Info'!$B$3:$B$200,0),MATCH(Data6[[#Headers],[Tech]],'Employee Info'!$C$2:$J$2,0)),"")</f>
        <v/>
      </c>
      <c r="N285" s="19" t="str">
        <f>IFERROR(INDEX('Employee Info'!$C$3:$J$200,MATCH(Data6[[#This Row],[Name:]],'Employee Info'!$B$3:$B$200,0),MATCH(Data6[[#Headers],[Other]],'Employee Info'!$C$2:$J$2,0)),"")</f>
        <v/>
      </c>
      <c r="O285" s="19">
        <f>IFERROR((Data6[[#This Row],[Hours:]]*SUM(Data6[[#This Row],[Rate]:[Other]])),"")</f>
        <v>0</v>
      </c>
      <c r="P285" s="7" t="str">
        <f>IF(Data6[[#This Row],[WO'#:]]="","Riley #","WO#")</f>
        <v>Riley #</v>
      </c>
      <c r="Q285" s="7">
        <f>IFERROR(WEEKNUM(Data6[[#This Row],[Date:]]),"")</f>
        <v>10</v>
      </c>
      <c r="R285" s="6">
        <f t="shared" si="12"/>
        <v>45354</v>
      </c>
      <c r="S285" s="6">
        <f>Data6[[#This Row],[Week Start]]+7</f>
        <v>45361</v>
      </c>
      <c r="T285" s="7" t="str">
        <f t="shared" si="13"/>
        <v>3/3/2024 - 3/10/2024</v>
      </c>
      <c r="U285" s="7" t="str">
        <f t="shared" si="14"/>
        <v>Time Card</v>
      </c>
      <c r="V285" s="8" t="str">
        <f>RIGHT(TEXT(Data6[[#This Row],[Date:]],"mmddyyyy"),4)</f>
        <v>2024</v>
      </c>
      <c r="W285" s="8" t="str">
        <f>MID(TEXT(Data6[[#This Row],[Date:]],"mmddyyyy"),3,2)</f>
        <v>04</v>
      </c>
      <c r="X285" s="8" t="str">
        <f>LEFT(TEXT(Data6[[#This Row],[Date:]],"mmddyyyy"),2)</f>
        <v>03</v>
      </c>
      <c r="Y285" s="6">
        <f>DATE(Data6[[#This Row],[Year]],Data6[[#This Row],[Month]],Data6[[#This Row],[Day]])</f>
        <v>45355</v>
      </c>
    </row>
    <row r="286" spans="1:25" x14ac:dyDescent="0.3">
      <c r="A286" s="5">
        <v>45359.533130208336</v>
      </c>
      <c r="B286" s="7" t="s">
        <v>66</v>
      </c>
      <c r="C286" s="6" t="s">
        <v>384</v>
      </c>
      <c r="D286" s="7" t="s">
        <v>385</v>
      </c>
      <c r="E286" s="8">
        <v>6</v>
      </c>
      <c r="F286" s="7">
        <v>20028</v>
      </c>
      <c r="G286" s="7" t="s">
        <v>68</v>
      </c>
      <c r="H286" s="7" t="s">
        <v>69</v>
      </c>
      <c r="I286" s="7" t="s">
        <v>44</v>
      </c>
      <c r="J286" s="19" t="str">
        <f>IFERROR(INDEX('Employee Info'!$C$3:$E$200,MATCH(Data6[[#This Row],[Name:]],'Employee Info'!$B$3:$B$200,0),MATCH(Data6[[#This Row],[Hours Type:]],'Employee Info'!$C$2:$E$2,0)),"")</f>
        <v/>
      </c>
      <c r="K286" s="19" t="str">
        <f>IFERROR(INDEX('Employee Info'!$C$3:$J$200,MATCH(Data6[[#This Row],[Name:]],'Employee Info'!$B$3:$B$200,0),MATCH(Data6[[#Headers],[Truck]],'Employee Info'!$C$2:$J$2,0)),"")</f>
        <v/>
      </c>
      <c r="L286" s="19" t="str">
        <f>IFERROR(INDEX('Employee Info'!$C$3:$J$200,MATCH(Data6[[#This Row],[Name:]],'Employee Info'!$B$3:$B$200,0),MATCH(Data6[[#Headers],[Phone]],'Employee Info'!$C$2:$J$2,0)),"")</f>
        <v/>
      </c>
      <c r="M286" s="19" t="str">
        <f>IFERROR(INDEX('Employee Info'!$C$3:$J$200,MATCH(Data6[[#This Row],[Name:]],'Employee Info'!$B$3:$B$200,0),MATCH(Data6[[#Headers],[Tech]],'Employee Info'!$C$2:$J$2,0)),"")</f>
        <v/>
      </c>
      <c r="N286" s="19" t="str">
        <f>IFERROR(INDEX('Employee Info'!$C$3:$J$200,MATCH(Data6[[#This Row],[Name:]],'Employee Info'!$B$3:$B$200,0),MATCH(Data6[[#Headers],[Other]],'Employee Info'!$C$2:$J$2,0)),"")</f>
        <v/>
      </c>
      <c r="O286" s="19">
        <f>IFERROR((Data6[[#This Row],[Hours:]]*SUM(Data6[[#This Row],[Rate]:[Other]])),"")</f>
        <v>0</v>
      </c>
      <c r="P286" s="7" t="str">
        <f>IF(Data6[[#This Row],[WO'#:]]="","Riley #","WO#")</f>
        <v>WO#</v>
      </c>
      <c r="Q286" s="7">
        <f>IFERROR(WEEKNUM(Data6[[#This Row],[Date:]]),"")</f>
        <v>10</v>
      </c>
      <c r="R286" s="6">
        <f t="shared" si="12"/>
        <v>45354</v>
      </c>
      <c r="S286" s="6">
        <f>Data6[[#This Row],[Week Start]]+7</f>
        <v>45361</v>
      </c>
      <c r="T286" s="7" t="str">
        <f t="shared" si="13"/>
        <v>3/3/2024 - 3/10/2024</v>
      </c>
      <c r="U286" s="7" t="str">
        <f t="shared" si="14"/>
        <v>Time Card</v>
      </c>
      <c r="V286" s="8" t="str">
        <f>RIGHT(TEXT(Data6[[#This Row],[Date:]],"mmddyyyy"),4)</f>
        <v>2024</v>
      </c>
      <c r="W286" s="8" t="str">
        <f>MID(TEXT(Data6[[#This Row],[Date:]],"mmddyyyy"),3,2)</f>
        <v>05</v>
      </c>
      <c r="X286" s="8" t="str">
        <f>LEFT(TEXT(Data6[[#This Row],[Date:]],"mmddyyyy"),2)</f>
        <v>03</v>
      </c>
      <c r="Y286" s="6">
        <f>DATE(Data6[[#This Row],[Year]],Data6[[#This Row],[Month]],Data6[[#This Row],[Day]])</f>
        <v>45356</v>
      </c>
    </row>
    <row r="287" spans="1:25" x14ac:dyDescent="0.3">
      <c r="A287" s="5">
        <v>45392.355506828702</v>
      </c>
      <c r="B287" s="7" t="s">
        <v>76</v>
      </c>
      <c r="C287" s="6" t="s">
        <v>384</v>
      </c>
      <c r="D287" s="7" t="s">
        <v>156</v>
      </c>
      <c r="E287" s="8">
        <v>1</v>
      </c>
      <c r="F287" s="7">
        <v>6984733</v>
      </c>
      <c r="G287" s="7" t="s">
        <v>68</v>
      </c>
      <c r="H287" s="7" t="s">
        <v>69</v>
      </c>
      <c r="I287" s="7" t="s">
        <v>44</v>
      </c>
      <c r="J287" s="19" t="str">
        <f>IFERROR(INDEX('Employee Info'!$C$3:$E$200,MATCH(Data6[[#This Row],[Name:]],'Employee Info'!$B$3:$B$200,0),MATCH(Data6[[#This Row],[Hours Type:]],'Employee Info'!$C$2:$E$2,0)),"")</f>
        <v/>
      </c>
      <c r="K287" s="19" t="str">
        <f>IFERROR(INDEX('Employee Info'!$C$3:$J$200,MATCH(Data6[[#This Row],[Name:]],'Employee Info'!$B$3:$B$200,0),MATCH(Data6[[#Headers],[Truck]],'Employee Info'!$C$2:$J$2,0)),"")</f>
        <v/>
      </c>
      <c r="L287" s="19" t="str">
        <f>IFERROR(INDEX('Employee Info'!$C$3:$J$200,MATCH(Data6[[#This Row],[Name:]],'Employee Info'!$B$3:$B$200,0),MATCH(Data6[[#Headers],[Phone]],'Employee Info'!$C$2:$J$2,0)),"")</f>
        <v/>
      </c>
      <c r="M287" s="19" t="str">
        <f>IFERROR(INDEX('Employee Info'!$C$3:$J$200,MATCH(Data6[[#This Row],[Name:]],'Employee Info'!$B$3:$B$200,0),MATCH(Data6[[#Headers],[Tech]],'Employee Info'!$C$2:$J$2,0)),"")</f>
        <v/>
      </c>
      <c r="N287" s="19" t="str">
        <f>IFERROR(INDEX('Employee Info'!$C$3:$J$200,MATCH(Data6[[#This Row],[Name:]],'Employee Info'!$B$3:$B$200,0),MATCH(Data6[[#Headers],[Other]],'Employee Info'!$C$2:$J$2,0)),"")</f>
        <v/>
      </c>
      <c r="O287" s="19">
        <f>IFERROR((Data6[[#This Row],[Hours:]]*SUM(Data6[[#This Row],[Rate]:[Other]])),"")</f>
        <v>0</v>
      </c>
      <c r="P287" s="7" t="str">
        <f>IF(Data6[[#This Row],[WO'#:]]="","Riley #","WO#")</f>
        <v>WO#</v>
      </c>
      <c r="Q287" s="7">
        <f>IFERROR(WEEKNUM(Data6[[#This Row],[Date:]]),"")</f>
        <v>10</v>
      </c>
      <c r="R287" s="6">
        <f t="shared" si="12"/>
        <v>45354</v>
      </c>
      <c r="S287" s="6">
        <f>Data6[[#This Row],[Week Start]]+7</f>
        <v>45361</v>
      </c>
      <c r="T287" s="7" t="str">
        <f t="shared" si="13"/>
        <v>3/3/2024 - 3/10/2024</v>
      </c>
      <c r="U287" s="7" t="str">
        <f t="shared" si="14"/>
        <v>Time Card</v>
      </c>
      <c r="V287" s="8" t="str">
        <f>RIGHT(TEXT(Data6[[#This Row],[Date:]],"mmddyyyy"),4)</f>
        <v>2024</v>
      </c>
      <c r="W287" s="8" t="str">
        <f>MID(TEXT(Data6[[#This Row],[Date:]],"mmddyyyy"),3,2)</f>
        <v>05</v>
      </c>
      <c r="X287" s="8" t="str">
        <f>LEFT(TEXT(Data6[[#This Row],[Date:]],"mmddyyyy"),2)</f>
        <v>03</v>
      </c>
      <c r="Y287" s="6">
        <f>DATE(Data6[[#This Row],[Year]],Data6[[#This Row],[Month]],Data6[[#This Row],[Day]])</f>
        <v>45356</v>
      </c>
    </row>
    <row r="288" spans="1:25" x14ac:dyDescent="0.3">
      <c r="A288" s="5">
        <v>45356.579181597219</v>
      </c>
      <c r="B288" s="7" t="s">
        <v>35</v>
      </c>
      <c r="C288" s="6" t="s">
        <v>384</v>
      </c>
      <c r="D288" s="7" t="s">
        <v>386</v>
      </c>
      <c r="E288" s="8">
        <v>8</v>
      </c>
      <c r="F288" s="7">
        <v>7049152</v>
      </c>
      <c r="G288" s="7" t="s">
        <v>68</v>
      </c>
      <c r="H288" s="7" t="s">
        <v>69</v>
      </c>
      <c r="I288" s="7" t="s">
        <v>44</v>
      </c>
      <c r="J288" s="19" t="str">
        <f>IFERROR(INDEX('Employee Info'!$C$3:$E$200,MATCH(Data6[[#This Row],[Name:]],'Employee Info'!$B$3:$B$200,0),MATCH(Data6[[#This Row],[Hours Type:]],'Employee Info'!$C$2:$E$2,0)),"")</f>
        <v/>
      </c>
      <c r="K288" s="19" t="str">
        <f>IFERROR(INDEX('Employee Info'!$C$3:$J$200,MATCH(Data6[[#This Row],[Name:]],'Employee Info'!$B$3:$B$200,0),MATCH(Data6[[#Headers],[Truck]],'Employee Info'!$C$2:$J$2,0)),"")</f>
        <v/>
      </c>
      <c r="L288" s="19" t="str">
        <f>IFERROR(INDEX('Employee Info'!$C$3:$J$200,MATCH(Data6[[#This Row],[Name:]],'Employee Info'!$B$3:$B$200,0),MATCH(Data6[[#Headers],[Phone]],'Employee Info'!$C$2:$J$2,0)),"")</f>
        <v/>
      </c>
      <c r="M288" s="19" t="str">
        <f>IFERROR(INDEX('Employee Info'!$C$3:$J$200,MATCH(Data6[[#This Row],[Name:]],'Employee Info'!$B$3:$B$200,0),MATCH(Data6[[#Headers],[Tech]],'Employee Info'!$C$2:$J$2,0)),"")</f>
        <v/>
      </c>
      <c r="N288" s="19" t="str">
        <f>IFERROR(INDEX('Employee Info'!$C$3:$J$200,MATCH(Data6[[#This Row],[Name:]],'Employee Info'!$B$3:$B$200,0),MATCH(Data6[[#Headers],[Other]],'Employee Info'!$C$2:$J$2,0)),"")</f>
        <v/>
      </c>
      <c r="O288" s="19">
        <f>IFERROR((Data6[[#This Row],[Hours:]]*SUM(Data6[[#This Row],[Rate]:[Other]])),"")</f>
        <v>0</v>
      </c>
      <c r="P288" s="7" t="str">
        <f>IF(Data6[[#This Row],[WO'#:]]="","Riley #","WO#")</f>
        <v>WO#</v>
      </c>
      <c r="Q288" s="7">
        <f>IFERROR(WEEKNUM(Data6[[#This Row],[Date:]]),"")</f>
        <v>10</v>
      </c>
      <c r="R288" s="6">
        <f t="shared" si="12"/>
        <v>45354</v>
      </c>
      <c r="S288" s="6">
        <f>Data6[[#This Row],[Week Start]]+7</f>
        <v>45361</v>
      </c>
      <c r="T288" s="7" t="str">
        <f t="shared" si="13"/>
        <v>3/3/2024 - 3/10/2024</v>
      </c>
      <c r="U288" s="7" t="str">
        <f t="shared" si="14"/>
        <v>Time Card</v>
      </c>
      <c r="V288" s="8" t="str">
        <f>RIGHT(TEXT(Data6[[#This Row],[Date:]],"mmddyyyy"),4)</f>
        <v>2024</v>
      </c>
      <c r="W288" s="8" t="str">
        <f>MID(TEXT(Data6[[#This Row],[Date:]],"mmddyyyy"),3,2)</f>
        <v>05</v>
      </c>
      <c r="X288" s="8" t="str">
        <f>LEFT(TEXT(Data6[[#This Row],[Date:]],"mmddyyyy"),2)</f>
        <v>03</v>
      </c>
      <c r="Y288" s="6">
        <f>DATE(Data6[[#This Row],[Year]],Data6[[#This Row],[Month]],Data6[[#This Row],[Day]])</f>
        <v>45356</v>
      </c>
    </row>
    <row r="289" spans="1:25" x14ac:dyDescent="0.3">
      <c r="A289" s="5">
        <v>45359.437986805555</v>
      </c>
      <c r="B289" s="7" t="s">
        <v>66</v>
      </c>
      <c r="C289" s="6" t="s">
        <v>384</v>
      </c>
      <c r="D289" s="7" t="s">
        <v>378</v>
      </c>
      <c r="E289" s="8">
        <v>1</v>
      </c>
      <c r="F289" s="7">
        <v>7049152</v>
      </c>
      <c r="G289" s="7" t="s">
        <v>68</v>
      </c>
      <c r="H289" s="7" t="s">
        <v>69</v>
      </c>
      <c r="I289" s="7" t="s">
        <v>44</v>
      </c>
      <c r="J289" s="19" t="str">
        <f>IFERROR(INDEX('Employee Info'!$C$3:$E$200,MATCH(Data6[[#This Row],[Name:]],'Employee Info'!$B$3:$B$200,0),MATCH(Data6[[#This Row],[Hours Type:]],'Employee Info'!$C$2:$E$2,0)),"")</f>
        <v/>
      </c>
      <c r="K289" s="19" t="str">
        <f>IFERROR(INDEX('Employee Info'!$C$3:$J$200,MATCH(Data6[[#This Row],[Name:]],'Employee Info'!$B$3:$B$200,0),MATCH(Data6[[#Headers],[Truck]],'Employee Info'!$C$2:$J$2,0)),"")</f>
        <v/>
      </c>
      <c r="L289" s="19" t="str">
        <f>IFERROR(INDEX('Employee Info'!$C$3:$J$200,MATCH(Data6[[#This Row],[Name:]],'Employee Info'!$B$3:$B$200,0),MATCH(Data6[[#Headers],[Phone]],'Employee Info'!$C$2:$J$2,0)),"")</f>
        <v/>
      </c>
      <c r="M289" s="19" t="str">
        <f>IFERROR(INDEX('Employee Info'!$C$3:$J$200,MATCH(Data6[[#This Row],[Name:]],'Employee Info'!$B$3:$B$200,0),MATCH(Data6[[#Headers],[Tech]],'Employee Info'!$C$2:$J$2,0)),"")</f>
        <v/>
      </c>
      <c r="N289" s="19" t="str">
        <f>IFERROR(INDEX('Employee Info'!$C$3:$J$200,MATCH(Data6[[#This Row],[Name:]],'Employee Info'!$B$3:$B$200,0),MATCH(Data6[[#Headers],[Other]],'Employee Info'!$C$2:$J$2,0)),"")</f>
        <v/>
      </c>
      <c r="O289" s="19">
        <f>IFERROR((Data6[[#This Row],[Hours:]]*SUM(Data6[[#This Row],[Rate]:[Other]])),"")</f>
        <v>0</v>
      </c>
      <c r="P289" s="7" t="str">
        <f>IF(Data6[[#This Row],[WO'#:]]="","Riley #","WO#")</f>
        <v>WO#</v>
      </c>
      <c r="Q289" s="7">
        <f>IFERROR(WEEKNUM(Data6[[#This Row],[Date:]]),"")</f>
        <v>10</v>
      </c>
      <c r="R289" s="6">
        <f t="shared" si="12"/>
        <v>45354</v>
      </c>
      <c r="S289" s="6">
        <f>Data6[[#This Row],[Week Start]]+7</f>
        <v>45361</v>
      </c>
      <c r="T289" s="7" t="str">
        <f t="shared" si="13"/>
        <v>3/3/2024 - 3/10/2024</v>
      </c>
      <c r="U289" s="7" t="str">
        <f t="shared" si="14"/>
        <v>Time Card</v>
      </c>
      <c r="V289" s="8" t="str">
        <f>RIGHT(TEXT(Data6[[#This Row],[Date:]],"mmddyyyy"),4)</f>
        <v>2024</v>
      </c>
      <c r="W289" s="8" t="str">
        <f>MID(TEXT(Data6[[#This Row],[Date:]],"mmddyyyy"),3,2)</f>
        <v>05</v>
      </c>
      <c r="X289" s="8" t="str">
        <f>LEFT(TEXT(Data6[[#This Row],[Date:]],"mmddyyyy"),2)</f>
        <v>03</v>
      </c>
      <c r="Y289" s="6">
        <f>DATE(Data6[[#This Row],[Year]],Data6[[#This Row],[Month]],Data6[[#This Row],[Day]])</f>
        <v>45356</v>
      </c>
    </row>
    <row r="290" spans="1:25" x14ac:dyDescent="0.3">
      <c r="A290" s="5">
        <v>45392.365213078701</v>
      </c>
      <c r="B290" s="7" t="s">
        <v>387</v>
      </c>
      <c r="C290" s="6" t="s">
        <v>384</v>
      </c>
      <c r="D290" s="7" t="s">
        <v>388</v>
      </c>
      <c r="E290" s="8">
        <v>2.5</v>
      </c>
      <c r="F290" s="7">
        <v>7074057</v>
      </c>
      <c r="G290" s="7" t="s">
        <v>68</v>
      </c>
      <c r="H290" s="7" t="s">
        <v>69</v>
      </c>
      <c r="I290" s="7" t="s">
        <v>44</v>
      </c>
      <c r="J290" s="19" t="str">
        <f>IFERROR(INDEX('Employee Info'!$C$3:$E$200,MATCH(Data6[[#This Row],[Name:]],'Employee Info'!$B$3:$B$200,0),MATCH(Data6[[#This Row],[Hours Type:]],'Employee Info'!$C$2:$E$2,0)),"")</f>
        <v/>
      </c>
      <c r="K290" s="19" t="str">
        <f>IFERROR(INDEX('Employee Info'!$C$3:$J$200,MATCH(Data6[[#This Row],[Name:]],'Employee Info'!$B$3:$B$200,0),MATCH(Data6[[#Headers],[Truck]],'Employee Info'!$C$2:$J$2,0)),"")</f>
        <v/>
      </c>
      <c r="L290" s="19" t="str">
        <f>IFERROR(INDEX('Employee Info'!$C$3:$J$200,MATCH(Data6[[#This Row],[Name:]],'Employee Info'!$B$3:$B$200,0),MATCH(Data6[[#Headers],[Phone]],'Employee Info'!$C$2:$J$2,0)),"")</f>
        <v/>
      </c>
      <c r="M290" s="19" t="str">
        <f>IFERROR(INDEX('Employee Info'!$C$3:$J$200,MATCH(Data6[[#This Row],[Name:]],'Employee Info'!$B$3:$B$200,0),MATCH(Data6[[#Headers],[Tech]],'Employee Info'!$C$2:$J$2,0)),"")</f>
        <v/>
      </c>
      <c r="N290" s="19" t="str">
        <f>IFERROR(INDEX('Employee Info'!$C$3:$J$200,MATCH(Data6[[#This Row],[Name:]],'Employee Info'!$B$3:$B$200,0),MATCH(Data6[[#Headers],[Other]],'Employee Info'!$C$2:$J$2,0)),"")</f>
        <v/>
      </c>
      <c r="O290" s="19">
        <f>IFERROR((Data6[[#This Row],[Hours:]]*SUM(Data6[[#This Row],[Rate]:[Other]])),"")</f>
        <v>0</v>
      </c>
      <c r="P290" s="7" t="str">
        <f>IF(Data6[[#This Row],[WO'#:]]="","Riley #","WO#")</f>
        <v>WO#</v>
      </c>
      <c r="Q290" s="7">
        <f>IFERROR(WEEKNUM(Data6[[#This Row],[Date:]]),"")</f>
        <v>10</v>
      </c>
      <c r="R290" s="6">
        <f t="shared" si="12"/>
        <v>45354</v>
      </c>
      <c r="S290" s="6">
        <f>Data6[[#This Row],[Week Start]]+7</f>
        <v>45361</v>
      </c>
      <c r="T290" s="7" t="str">
        <f t="shared" si="13"/>
        <v>3/3/2024 - 3/10/2024</v>
      </c>
      <c r="U290" s="7" t="str">
        <f t="shared" si="14"/>
        <v>Time Card</v>
      </c>
      <c r="V290" s="8" t="str">
        <f>RIGHT(TEXT(Data6[[#This Row],[Date:]],"mmddyyyy"),4)</f>
        <v>2024</v>
      </c>
      <c r="W290" s="8" t="str">
        <f>MID(TEXT(Data6[[#This Row],[Date:]],"mmddyyyy"),3,2)</f>
        <v>05</v>
      </c>
      <c r="X290" s="8" t="str">
        <f>LEFT(TEXT(Data6[[#This Row],[Date:]],"mmddyyyy"),2)</f>
        <v>03</v>
      </c>
      <c r="Y290" s="6">
        <f>DATE(Data6[[#This Row],[Year]],Data6[[#This Row],[Month]],Data6[[#This Row],[Day]])</f>
        <v>45356</v>
      </c>
    </row>
    <row r="291" spans="1:25" x14ac:dyDescent="0.3">
      <c r="A291" s="5">
        <v>45356.582340393521</v>
      </c>
      <c r="B291" s="7" t="s">
        <v>65</v>
      </c>
      <c r="C291" s="6" t="s">
        <v>384</v>
      </c>
      <c r="D291" s="7" t="s">
        <v>390</v>
      </c>
      <c r="E291" s="8">
        <v>2</v>
      </c>
      <c r="F291" s="7" t="s">
        <v>68</v>
      </c>
      <c r="G291" s="7" t="s">
        <v>68</v>
      </c>
      <c r="H291" s="7" t="s">
        <v>64</v>
      </c>
      <c r="I291" s="7" t="s">
        <v>44</v>
      </c>
      <c r="J291" s="19" t="str">
        <f>IFERROR(INDEX('Employee Info'!$C$3:$E$200,MATCH(Data6[[#This Row],[Name:]],'Employee Info'!$B$3:$B$200,0),MATCH(Data6[[#This Row],[Hours Type:]],'Employee Info'!$C$2:$E$2,0)),"")</f>
        <v/>
      </c>
      <c r="K291" s="19" t="str">
        <f>IFERROR(INDEX('Employee Info'!$C$3:$J$200,MATCH(Data6[[#This Row],[Name:]],'Employee Info'!$B$3:$B$200,0),MATCH(Data6[[#Headers],[Truck]],'Employee Info'!$C$2:$J$2,0)),"")</f>
        <v/>
      </c>
      <c r="L291" s="19" t="str">
        <f>IFERROR(INDEX('Employee Info'!$C$3:$J$200,MATCH(Data6[[#This Row],[Name:]],'Employee Info'!$B$3:$B$200,0),MATCH(Data6[[#Headers],[Phone]],'Employee Info'!$C$2:$J$2,0)),"")</f>
        <v/>
      </c>
      <c r="M291" s="19" t="str">
        <f>IFERROR(INDEX('Employee Info'!$C$3:$J$200,MATCH(Data6[[#This Row],[Name:]],'Employee Info'!$B$3:$B$200,0),MATCH(Data6[[#Headers],[Tech]],'Employee Info'!$C$2:$J$2,0)),"")</f>
        <v/>
      </c>
      <c r="N291" s="19" t="str">
        <f>IFERROR(INDEX('Employee Info'!$C$3:$J$200,MATCH(Data6[[#This Row],[Name:]],'Employee Info'!$B$3:$B$200,0),MATCH(Data6[[#Headers],[Other]],'Employee Info'!$C$2:$J$2,0)),"")</f>
        <v/>
      </c>
      <c r="O291" s="19">
        <f>IFERROR((Data6[[#This Row],[Hours:]]*SUM(Data6[[#This Row],[Rate]:[Other]])),"")</f>
        <v>0</v>
      </c>
      <c r="P291" s="7" t="str">
        <f>IF(Data6[[#This Row],[WO'#:]]="","Riley #","WO#")</f>
        <v>Riley #</v>
      </c>
      <c r="Q291" s="7">
        <f>IFERROR(WEEKNUM(Data6[[#This Row],[Date:]]),"")</f>
        <v>10</v>
      </c>
      <c r="R291" s="6">
        <f t="shared" si="12"/>
        <v>45354</v>
      </c>
      <c r="S291" s="6">
        <f>Data6[[#This Row],[Week Start]]+7</f>
        <v>45361</v>
      </c>
      <c r="T291" s="7" t="str">
        <f t="shared" si="13"/>
        <v>3/3/2024 - 3/10/2024</v>
      </c>
      <c r="U291" s="7" t="str">
        <f t="shared" si="14"/>
        <v>Time Card</v>
      </c>
      <c r="V291" s="8" t="str">
        <f>RIGHT(TEXT(Data6[[#This Row],[Date:]],"mmddyyyy"),4)</f>
        <v>2024</v>
      </c>
      <c r="W291" s="8" t="str">
        <f>MID(TEXT(Data6[[#This Row],[Date:]],"mmddyyyy"),3,2)</f>
        <v>05</v>
      </c>
      <c r="X291" s="8" t="str">
        <f>LEFT(TEXT(Data6[[#This Row],[Date:]],"mmddyyyy"),2)</f>
        <v>03</v>
      </c>
      <c r="Y291" s="6">
        <f>DATE(Data6[[#This Row],[Year]],Data6[[#This Row],[Month]],Data6[[#This Row],[Day]])</f>
        <v>45356</v>
      </c>
    </row>
    <row r="292" spans="1:25" x14ac:dyDescent="0.3">
      <c r="A292" s="5">
        <v>45359.435283680556</v>
      </c>
      <c r="B292" s="7" t="s">
        <v>66</v>
      </c>
      <c r="C292" s="6" t="s">
        <v>384</v>
      </c>
      <c r="D292" s="7" t="s">
        <v>231</v>
      </c>
      <c r="E292" s="8">
        <v>1</v>
      </c>
      <c r="F292" s="7" t="s">
        <v>68</v>
      </c>
      <c r="G292" s="7" t="s">
        <v>68</v>
      </c>
      <c r="H292" s="7" t="s">
        <v>64</v>
      </c>
      <c r="I292" s="7" t="s">
        <v>44</v>
      </c>
      <c r="J292" s="19" t="str">
        <f>IFERROR(INDEX('Employee Info'!$C$3:$E$200,MATCH(Data6[[#This Row],[Name:]],'Employee Info'!$B$3:$B$200,0),MATCH(Data6[[#This Row],[Hours Type:]],'Employee Info'!$C$2:$E$2,0)),"")</f>
        <v/>
      </c>
      <c r="K292" s="19" t="str">
        <f>IFERROR(INDEX('Employee Info'!$C$3:$J$200,MATCH(Data6[[#This Row],[Name:]],'Employee Info'!$B$3:$B$200,0),MATCH(Data6[[#Headers],[Truck]],'Employee Info'!$C$2:$J$2,0)),"")</f>
        <v/>
      </c>
      <c r="L292" s="19" t="str">
        <f>IFERROR(INDEX('Employee Info'!$C$3:$J$200,MATCH(Data6[[#This Row],[Name:]],'Employee Info'!$B$3:$B$200,0),MATCH(Data6[[#Headers],[Phone]],'Employee Info'!$C$2:$J$2,0)),"")</f>
        <v/>
      </c>
      <c r="M292" s="19" t="str">
        <f>IFERROR(INDEX('Employee Info'!$C$3:$J$200,MATCH(Data6[[#This Row],[Name:]],'Employee Info'!$B$3:$B$200,0),MATCH(Data6[[#Headers],[Tech]],'Employee Info'!$C$2:$J$2,0)),"")</f>
        <v/>
      </c>
      <c r="N292" s="19" t="str">
        <f>IFERROR(INDEX('Employee Info'!$C$3:$J$200,MATCH(Data6[[#This Row],[Name:]],'Employee Info'!$B$3:$B$200,0),MATCH(Data6[[#Headers],[Other]],'Employee Info'!$C$2:$J$2,0)),"")</f>
        <v/>
      </c>
      <c r="O292" s="19">
        <f>IFERROR((Data6[[#This Row],[Hours:]]*SUM(Data6[[#This Row],[Rate]:[Other]])),"")</f>
        <v>0</v>
      </c>
      <c r="P292" s="7" t="str">
        <f>IF(Data6[[#This Row],[WO'#:]]="","Riley #","WO#")</f>
        <v>Riley #</v>
      </c>
      <c r="Q292" s="7">
        <f>IFERROR(WEEKNUM(Data6[[#This Row],[Date:]]),"")</f>
        <v>10</v>
      </c>
      <c r="R292" s="6">
        <f t="shared" si="12"/>
        <v>45354</v>
      </c>
      <c r="S292" s="6">
        <f>Data6[[#This Row],[Week Start]]+7</f>
        <v>45361</v>
      </c>
      <c r="T292" s="7" t="str">
        <f t="shared" si="13"/>
        <v>3/3/2024 - 3/10/2024</v>
      </c>
      <c r="U292" s="7" t="str">
        <f t="shared" si="14"/>
        <v>Time Card</v>
      </c>
      <c r="V292" s="8" t="str">
        <f>RIGHT(TEXT(Data6[[#This Row],[Date:]],"mmddyyyy"),4)</f>
        <v>2024</v>
      </c>
      <c r="W292" s="8" t="str">
        <f>MID(TEXT(Data6[[#This Row],[Date:]],"mmddyyyy"),3,2)</f>
        <v>05</v>
      </c>
      <c r="X292" s="8" t="str">
        <f>LEFT(TEXT(Data6[[#This Row],[Date:]],"mmddyyyy"),2)</f>
        <v>03</v>
      </c>
      <c r="Y292" s="6">
        <f>DATE(Data6[[#This Row],[Year]],Data6[[#This Row],[Month]],Data6[[#This Row],[Day]])</f>
        <v>45356</v>
      </c>
    </row>
    <row r="293" spans="1:25" x14ac:dyDescent="0.3">
      <c r="A293" s="5">
        <v>45356.578419212965</v>
      </c>
      <c r="B293" s="7" t="s">
        <v>31</v>
      </c>
      <c r="C293" s="6" t="s">
        <v>384</v>
      </c>
      <c r="D293" s="7" t="s">
        <v>389</v>
      </c>
      <c r="E293" s="8">
        <v>8</v>
      </c>
      <c r="F293" s="7" t="s">
        <v>68</v>
      </c>
      <c r="G293" s="7" t="s">
        <v>68</v>
      </c>
      <c r="H293" s="7" t="s">
        <v>59</v>
      </c>
      <c r="I293" s="7" t="s">
        <v>44</v>
      </c>
      <c r="J293" s="19" t="str">
        <f>IFERROR(INDEX('Employee Info'!$C$3:$E$200,MATCH(Data6[[#This Row],[Name:]],'Employee Info'!$B$3:$B$200,0),MATCH(Data6[[#This Row],[Hours Type:]],'Employee Info'!$C$2:$E$2,0)),"")</f>
        <v/>
      </c>
      <c r="K293" s="19" t="str">
        <f>IFERROR(INDEX('Employee Info'!$C$3:$J$200,MATCH(Data6[[#This Row],[Name:]],'Employee Info'!$B$3:$B$200,0),MATCH(Data6[[#Headers],[Truck]],'Employee Info'!$C$2:$J$2,0)),"")</f>
        <v/>
      </c>
      <c r="L293" s="19" t="str">
        <f>IFERROR(INDEX('Employee Info'!$C$3:$J$200,MATCH(Data6[[#This Row],[Name:]],'Employee Info'!$B$3:$B$200,0),MATCH(Data6[[#Headers],[Phone]],'Employee Info'!$C$2:$J$2,0)),"")</f>
        <v/>
      </c>
      <c r="M293" s="19" t="str">
        <f>IFERROR(INDEX('Employee Info'!$C$3:$J$200,MATCH(Data6[[#This Row],[Name:]],'Employee Info'!$B$3:$B$200,0),MATCH(Data6[[#Headers],[Tech]],'Employee Info'!$C$2:$J$2,0)),"")</f>
        <v/>
      </c>
      <c r="N293" s="19" t="str">
        <f>IFERROR(INDEX('Employee Info'!$C$3:$J$200,MATCH(Data6[[#This Row],[Name:]],'Employee Info'!$B$3:$B$200,0),MATCH(Data6[[#Headers],[Other]],'Employee Info'!$C$2:$J$2,0)),"")</f>
        <v/>
      </c>
      <c r="O293" s="19">
        <f>IFERROR((Data6[[#This Row],[Hours:]]*SUM(Data6[[#This Row],[Rate]:[Other]])),"")</f>
        <v>0</v>
      </c>
      <c r="P293" s="7" t="str">
        <f>IF(Data6[[#This Row],[WO'#:]]="","Riley #","WO#")</f>
        <v>Riley #</v>
      </c>
      <c r="Q293" s="7">
        <f>IFERROR(WEEKNUM(Data6[[#This Row],[Date:]]),"")</f>
        <v>10</v>
      </c>
      <c r="R293" s="6">
        <f t="shared" si="12"/>
        <v>45354</v>
      </c>
      <c r="S293" s="6">
        <f>Data6[[#This Row],[Week Start]]+7</f>
        <v>45361</v>
      </c>
      <c r="T293" s="7" t="str">
        <f t="shared" si="13"/>
        <v>3/3/2024 - 3/10/2024</v>
      </c>
      <c r="U293" s="7" t="str">
        <f t="shared" si="14"/>
        <v>Time Card</v>
      </c>
      <c r="V293" s="8" t="str">
        <f>RIGHT(TEXT(Data6[[#This Row],[Date:]],"mmddyyyy"),4)</f>
        <v>2024</v>
      </c>
      <c r="W293" s="8" t="str">
        <f>MID(TEXT(Data6[[#This Row],[Date:]],"mmddyyyy"),3,2)</f>
        <v>05</v>
      </c>
      <c r="X293" s="8" t="str">
        <f>LEFT(TEXT(Data6[[#This Row],[Date:]],"mmddyyyy"),2)</f>
        <v>03</v>
      </c>
      <c r="Y293" s="6">
        <f>DATE(Data6[[#This Row],[Year]],Data6[[#This Row],[Month]],Data6[[#This Row],[Day]])</f>
        <v>45356</v>
      </c>
    </row>
    <row r="294" spans="1:25" x14ac:dyDescent="0.3">
      <c r="A294" s="5">
        <v>45356.583442824071</v>
      </c>
      <c r="B294" s="7" t="s">
        <v>65</v>
      </c>
      <c r="C294" s="6" t="s">
        <v>384</v>
      </c>
      <c r="D294" s="7" t="s">
        <v>393</v>
      </c>
      <c r="E294" s="8">
        <v>3.5</v>
      </c>
      <c r="F294" s="7" t="s">
        <v>68</v>
      </c>
      <c r="G294" s="7" t="s">
        <v>68</v>
      </c>
      <c r="H294" s="7" t="s">
        <v>59</v>
      </c>
      <c r="I294" s="7" t="s">
        <v>44</v>
      </c>
      <c r="J294" s="19" t="str">
        <f>IFERROR(INDEX('Employee Info'!$C$3:$E$200,MATCH(Data6[[#This Row],[Name:]],'Employee Info'!$B$3:$B$200,0),MATCH(Data6[[#This Row],[Hours Type:]],'Employee Info'!$C$2:$E$2,0)),"")</f>
        <v/>
      </c>
      <c r="K294" s="19" t="str">
        <f>IFERROR(INDEX('Employee Info'!$C$3:$J$200,MATCH(Data6[[#This Row],[Name:]],'Employee Info'!$B$3:$B$200,0),MATCH(Data6[[#Headers],[Truck]],'Employee Info'!$C$2:$J$2,0)),"")</f>
        <v/>
      </c>
      <c r="L294" s="19" t="str">
        <f>IFERROR(INDEX('Employee Info'!$C$3:$J$200,MATCH(Data6[[#This Row],[Name:]],'Employee Info'!$B$3:$B$200,0),MATCH(Data6[[#Headers],[Phone]],'Employee Info'!$C$2:$J$2,0)),"")</f>
        <v/>
      </c>
      <c r="M294" s="19" t="str">
        <f>IFERROR(INDEX('Employee Info'!$C$3:$J$200,MATCH(Data6[[#This Row],[Name:]],'Employee Info'!$B$3:$B$200,0),MATCH(Data6[[#Headers],[Tech]],'Employee Info'!$C$2:$J$2,0)),"")</f>
        <v/>
      </c>
      <c r="N294" s="19" t="str">
        <f>IFERROR(INDEX('Employee Info'!$C$3:$J$200,MATCH(Data6[[#This Row],[Name:]],'Employee Info'!$B$3:$B$200,0),MATCH(Data6[[#Headers],[Other]],'Employee Info'!$C$2:$J$2,0)),"")</f>
        <v/>
      </c>
      <c r="O294" s="19">
        <f>IFERROR((Data6[[#This Row],[Hours:]]*SUM(Data6[[#This Row],[Rate]:[Other]])),"")</f>
        <v>0</v>
      </c>
      <c r="P294" s="7" t="str">
        <f>IF(Data6[[#This Row],[WO'#:]]="","Riley #","WO#")</f>
        <v>Riley #</v>
      </c>
      <c r="Q294" s="7">
        <f>IFERROR(WEEKNUM(Data6[[#This Row],[Date:]]),"")</f>
        <v>10</v>
      </c>
      <c r="R294" s="6">
        <f t="shared" si="12"/>
        <v>45354</v>
      </c>
      <c r="S294" s="6">
        <f>Data6[[#This Row],[Week Start]]+7</f>
        <v>45361</v>
      </c>
      <c r="T294" s="7" t="str">
        <f t="shared" si="13"/>
        <v>3/3/2024 - 3/10/2024</v>
      </c>
      <c r="U294" s="7" t="str">
        <f t="shared" si="14"/>
        <v>Time Card</v>
      </c>
      <c r="V294" s="8" t="str">
        <f>RIGHT(TEXT(Data6[[#This Row],[Date:]],"mmddyyyy"),4)</f>
        <v>2024</v>
      </c>
      <c r="W294" s="8" t="str">
        <f>MID(TEXT(Data6[[#This Row],[Date:]],"mmddyyyy"),3,2)</f>
        <v>05</v>
      </c>
      <c r="X294" s="8" t="str">
        <f>LEFT(TEXT(Data6[[#This Row],[Date:]],"mmddyyyy"),2)</f>
        <v>03</v>
      </c>
      <c r="Y294" s="6">
        <f>DATE(Data6[[#This Row],[Year]],Data6[[#This Row],[Month]],Data6[[#This Row],[Day]])</f>
        <v>45356</v>
      </c>
    </row>
    <row r="295" spans="1:25" x14ac:dyDescent="0.3">
      <c r="A295" s="5">
        <v>45356.582941203706</v>
      </c>
      <c r="B295" s="7" t="s">
        <v>65</v>
      </c>
      <c r="C295" s="6" t="s">
        <v>384</v>
      </c>
      <c r="D295" s="7" t="s">
        <v>391</v>
      </c>
      <c r="E295" s="8">
        <v>2.5</v>
      </c>
      <c r="F295" s="7" t="s">
        <v>68</v>
      </c>
      <c r="G295" s="7" t="s">
        <v>68</v>
      </c>
      <c r="H295" s="7" t="s">
        <v>392</v>
      </c>
      <c r="I295" s="7" t="s">
        <v>44</v>
      </c>
      <c r="J295" s="19" t="str">
        <f>IFERROR(INDEX('Employee Info'!$C$3:$E$200,MATCH(Data6[[#This Row],[Name:]],'Employee Info'!$B$3:$B$200,0),MATCH(Data6[[#This Row],[Hours Type:]],'Employee Info'!$C$2:$E$2,0)),"")</f>
        <v/>
      </c>
      <c r="K295" s="19" t="str">
        <f>IFERROR(INDEX('Employee Info'!$C$3:$J$200,MATCH(Data6[[#This Row],[Name:]],'Employee Info'!$B$3:$B$200,0),MATCH(Data6[[#Headers],[Truck]],'Employee Info'!$C$2:$J$2,0)),"")</f>
        <v/>
      </c>
      <c r="L295" s="19" t="str">
        <f>IFERROR(INDEX('Employee Info'!$C$3:$J$200,MATCH(Data6[[#This Row],[Name:]],'Employee Info'!$B$3:$B$200,0),MATCH(Data6[[#Headers],[Phone]],'Employee Info'!$C$2:$J$2,0)),"")</f>
        <v/>
      </c>
      <c r="M295" s="19" t="str">
        <f>IFERROR(INDEX('Employee Info'!$C$3:$J$200,MATCH(Data6[[#This Row],[Name:]],'Employee Info'!$B$3:$B$200,0),MATCH(Data6[[#Headers],[Tech]],'Employee Info'!$C$2:$J$2,0)),"")</f>
        <v/>
      </c>
      <c r="N295" s="19" t="str">
        <f>IFERROR(INDEX('Employee Info'!$C$3:$J$200,MATCH(Data6[[#This Row],[Name:]],'Employee Info'!$B$3:$B$200,0),MATCH(Data6[[#Headers],[Other]],'Employee Info'!$C$2:$J$2,0)),"")</f>
        <v/>
      </c>
      <c r="O295" s="19">
        <f>IFERROR((Data6[[#This Row],[Hours:]]*SUM(Data6[[#This Row],[Rate]:[Other]])),"")</f>
        <v>0</v>
      </c>
      <c r="P295" s="7" t="str">
        <f>IF(Data6[[#This Row],[WO'#:]]="","Riley #","WO#")</f>
        <v>Riley #</v>
      </c>
      <c r="Q295" s="7">
        <f>IFERROR(WEEKNUM(Data6[[#This Row],[Date:]]),"")</f>
        <v>10</v>
      </c>
      <c r="R295" s="6">
        <f t="shared" si="12"/>
        <v>45354</v>
      </c>
      <c r="S295" s="6">
        <f>Data6[[#This Row],[Week Start]]+7</f>
        <v>45361</v>
      </c>
      <c r="T295" s="7" t="str">
        <f t="shared" si="13"/>
        <v>3/3/2024 - 3/10/2024</v>
      </c>
      <c r="U295" s="7" t="str">
        <f t="shared" si="14"/>
        <v>Time Card</v>
      </c>
      <c r="V295" s="8" t="str">
        <f>RIGHT(TEXT(Data6[[#This Row],[Date:]],"mmddyyyy"),4)</f>
        <v>2024</v>
      </c>
      <c r="W295" s="8" t="str">
        <f>MID(TEXT(Data6[[#This Row],[Date:]],"mmddyyyy"),3,2)</f>
        <v>05</v>
      </c>
      <c r="X295" s="8" t="str">
        <f>LEFT(TEXT(Data6[[#This Row],[Date:]],"mmddyyyy"),2)</f>
        <v>03</v>
      </c>
      <c r="Y295" s="6">
        <f>DATE(Data6[[#This Row],[Year]],Data6[[#This Row],[Month]],Data6[[#This Row],[Day]])</f>
        <v>45356</v>
      </c>
    </row>
    <row r="296" spans="1:25" x14ac:dyDescent="0.3">
      <c r="A296" s="5">
        <v>45359.533534374998</v>
      </c>
      <c r="B296" s="7" t="s">
        <v>66</v>
      </c>
      <c r="C296" s="6" t="s">
        <v>394</v>
      </c>
      <c r="D296" s="7" t="s">
        <v>395</v>
      </c>
      <c r="E296" s="8">
        <v>6</v>
      </c>
      <c r="F296" s="7">
        <v>6984733</v>
      </c>
      <c r="G296" s="7" t="s">
        <v>68</v>
      </c>
      <c r="H296" s="7" t="s">
        <v>69</v>
      </c>
      <c r="I296" s="7" t="s">
        <v>44</v>
      </c>
      <c r="J296" s="19" t="str">
        <f>IFERROR(INDEX('Employee Info'!$C$3:$E$200,MATCH(Data6[[#This Row],[Name:]],'Employee Info'!$B$3:$B$200,0),MATCH(Data6[[#This Row],[Hours Type:]],'Employee Info'!$C$2:$E$2,0)),"")</f>
        <v/>
      </c>
      <c r="K296" s="19" t="str">
        <f>IFERROR(INDEX('Employee Info'!$C$3:$J$200,MATCH(Data6[[#This Row],[Name:]],'Employee Info'!$B$3:$B$200,0),MATCH(Data6[[#Headers],[Truck]],'Employee Info'!$C$2:$J$2,0)),"")</f>
        <v/>
      </c>
      <c r="L296" s="19" t="str">
        <f>IFERROR(INDEX('Employee Info'!$C$3:$J$200,MATCH(Data6[[#This Row],[Name:]],'Employee Info'!$B$3:$B$200,0),MATCH(Data6[[#Headers],[Phone]],'Employee Info'!$C$2:$J$2,0)),"")</f>
        <v/>
      </c>
      <c r="M296" s="19" t="str">
        <f>IFERROR(INDEX('Employee Info'!$C$3:$J$200,MATCH(Data6[[#This Row],[Name:]],'Employee Info'!$B$3:$B$200,0),MATCH(Data6[[#Headers],[Tech]],'Employee Info'!$C$2:$J$2,0)),"")</f>
        <v/>
      </c>
      <c r="N296" s="19" t="str">
        <f>IFERROR(INDEX('Employee Info'!$C$3:$J$200,MATCH(Data6[[#This Row],[Name:]],'Employee Info'!$B$3:$B$200,0),MATCH(Data6[[#Headers],[Other]],'Employee Info'!$C$2:$J$2,0)),"")</f>
        <v/>
      </c>
      <c r="O296" s="19">
        <f>IFERROR((Data6[[#This Row],[Hours:]]*SUM(Data6[[#This Row],[Rate]:[Other]])),"")</f>
        <v>0</v>
      </c>
      <c r="P296" s="7" t="str">
        <f>IF(Data6[[#This Row],[WO'#:]]="","Riley #","WO#")</f>
        <v>WO#</v>
      </c>
      <c r="Q296" s="7">
        <f>IFERROR(WEEKNUM(Data6[[#This Row],[Date:]]),"")</f>
        <v>10</v>
      </c>
      <c r="R296" s="6">
        <f t="shared" si="12"/>
        <v>45354</v>
      </c>
      <c r="S296" s="6">
        <f>Data6[[#This Row],[Week Start]]+7</f>
        <v>45361</v>
      </c>
      <c r="T296" s="7" t="str">
        <f t="shared" si="13"/>
        <v>3/3/2024 - 3/10/2024</v>
      </c>
      <c r="U296" s="7" t="str">
        <f t="shared" si="14"/>
        <v>Time Card</v>
      </c>
      <c r="V296" s="8" t="str">
        <f>RIGHT(TEXT(Data6[[#This Row],[Date:]],"mmddyyyy"),4)</f>
        <v>2024</v>
      </c>
      <c r="W296" s="8" t="str">
        <f>MID(TEXT(Data6[[#This Row],[Date:]],"mmddyyyy"),3,2)</f>
        <v>06</v>
      </c>
      <c r="X296" s="8" t="str">
        <f>LEFT(TEXT(Data6[[#This Row],[Date:]],"mmddyyyy"),2)</f>
        <v>03</v>
      </c>
      <c r="Y296" s="6">
        <f>DATE(Data6[[#This Row],[Year]],Data6[[#This Row],[Month]],Data6[[#This Row],[Day]])</f>
        <v>45357</v>
      </c>
    </row>
    <row r="297" spans="1:25" x14ac:dyDescent="0.3">
      <c r="A297" s="5">
        <v>45392.355637615743</v>
      </c>
      <c r="B297" s="7" t="s">
        <v>76</v>
      </c>
      <c r="C297" s="6" t="s">
        <v>394</v>
      </c>
      <c r="D297" s="7" t="s">
        <v>156</v>
      </c>
      <c r="E297" s="8">
        <v>2</v>
      </c>
      <c r="F297" s="7">
        <v>6984733</v>
      </c>
      <c r="G297" s="7" t="s">
        <v>68</v>
      </c>
      <c r="H297" s="7" t="s">
        <v>69</v>
      </c>
      <c r="I297" s="7" t="s">
        <v>44</v>
      </c>
      <c r="J297" s="19" t="str">
        <f>IFERROR(INDEX('Employee Info'!$C$3:$E$200,MATCH(Data6[[#This Row],[Name:]],'Employee Info'!$B$3:$B$200,0),MATCH(Data6[[#This Row],[Hours Type:]],'Employee Info'!$C$2:$E$2,0)),"")</f>
        <v/>
      </c>
      <c r="K297" s="19" t="str">
        <f>IFERROR(INDEX('Employee Info'!$C$3:$J$200,MATCH(Data6[[#This Row],[Name:]],'Employee Info'!$B$3:$B$200,0),MATCH(Data6[[#Headers],[Truck]],'Employee Info'!$C$2:$J$2,0)),"")</f>
        <v/>
      </c>
      <c r="L297" s="19" t="str">
        <f>IFERROR(INDEX('Employee Info'!$C$3:$J$200,MATCH(Data6[[#This Row],[Name:]],'Employee Info'!$B$3:$B$200,0),MATCH(Data6[[#Headers],[Phone]],'Employee Info'!$C$2:$J$2,0)),"")</f>
        <v/>
      </c>
      <c r="M297" s="19" t="str">
        <f>IFERROR(INDEX('Employee Info'!$C$3:$J$200,MATCH(Data6[[#This Row],[Name:]],'Employee Info'!$B$3:$B$200,0),MATCH(Data6[[#Headers],[Tech]],'Employee Info'!$C$2:$J$2,0)),"")</f>
        <v/>
      </c>
      <c r="N297" s="19" t="str">
        <f>IFERROR(INDEX('Employee Info'!$C$3:$J$200,MATCH(Data6[[#This Row],[Name:]],'Employee Info'!$B$3:$B$200,0),MATCH(Data6[[#Headers],[Other]],'Employee Info'!$C$2:$J$2,0)),"")</f>
        <v/>
      </c>
      <c r="O297" s="19">
        <f>IFERROR((Data6[[#This Row],[Hours:]]*SUM(Data6[[#This Row],[Rate]:[Other]])),"")</f>
        <v>0</v>
      </c>
      <c r="P297" s="7" t="str">
        <f>IF(Data6[[#This Row],[WO'#:]]="","Riley #","WO#")</f>
        <v>WO#</v>
      </c>
      <c r="Q297" s="7">
        <f>IFERROR(WEEKNUM(Data6[[#This Row],[Date:]]),"")</f>
        <v>10</v>
      </c>
      <c r="R297" s="6">
        <f t="shared" si="12"/>
        <v>45354</v>
      </c>
      <c r="S297" s="6">
        <f>Data6[[#This Row],[Week Start]]+7</f>
        <v>45361</v>
      </c>
      <c r="T297" s="7" t="str">
        <f t="shared" si="13"/>
        <v>3/3/2024 - 3/10/2024</v>
      </c>
      <c r="U297" s="7" t="str">
        <f t="shared" si="14"/>
        <v>Time Card</v>
      </c>
      <c r="V297" s="8" t="str">
        <f>RIGHT(TEXT(Data6[[#This Row],[Date:]],"mmddyyyy"),4)</f>
        <v>2024</v>
      </c>
      <c r="W297" s="8" t="str">
        <f>MID(TEXT(Data6[[#This Row],[Date:]],"mmddyyyy"),3,2)</f>
        <v>06</v>
      </c>
      <c r="X297" s="8" t="str">
        <f>LEFT(TEXT(Data6[[#This Row],[Date:]],"mmddyyyy"),2)</f>
        <v>03</v>
      </c>
      <c r="Y297" s="6">
        <f>DATE(Data6[[#This Row],[Year]],Data6[[#This Row],[Month]],Data6[[#This Row],[Day]])</f>
        <v>45357</v>
      </c>
    </row>
    <row r="298" spans="1:25" x14ac:dyDescent="0.3">
      <c r="A298" s="5">
        <v>45357.586378819447</v>
      </c>
      <c r="B298" s="7" t="s">
        <v>35</v>
      </c>
      <c r="C298" s="6" t="s">
        <v>394</v>
      </c>
      <c r="D298" s="7" t="s">
        <v>396</v>
      </c>
      <c r="E298" s="8">
        <v>8</v>
      </c>
      <c r="F298" s="7">
        <v>7049152</v>
      </c>
      <c r="G298" s="7" t="s">
        <v>68</v>
      </c>
      <c r="H298" s="7" t="s">
        <v>69</v>
      </c>
      <c r="I298" s="7" t="s">
        <v>44</v>
      </c>
      <c r="J298" s="19" t="str">
        <f>IFERROR(INDEX('Employee Info'!$C$3:$E$200,MATCH(Data6[[#This Row],[Name:]],'Employee Info'!$B$3:$B$200,0),MATCH(Data6[[#This Row],[Hours Type:]],'Employee Info'!$C$2:$E$2,0)),"")</f>
        <v/>
      </c>
      <c r="K298" s="19" t="str">
        <f>IFERROR(INDEX('Employee Info'!$C$3:$J$200,MATCH(Data6[[#This Row],[Name:]],'Employee Info'!$B$3:$B$200,0),MATCH(Data6[[#Headers],[Truck]],'Employee Info'!$C$2:$J$2,0)),"")</f>
        <v/>
      </c>
      <c r="L298" s="19" t="str">
        <f>IFERROR(INDEX('Employee Info'!$C$3:$J$200,MATCH(Data6[[#This Row],[Name:]],'Employee Info'!$B$3:$B$200,0),MATCH(Data6[[#Headers],[Phone]],'Employee Info'!$C$2:$J$2,0)),"")</f>
        <v/>
      </c>
      <c r="M298" s="19" t="str">
        <f>IFERROR(INDEX('Employee Info'!$C$3:$J$200,MATCH(Data6[[#This Row],[Name:]],'Employee Info'!$B$3:$B$200,0),MATCH(Data6[[#Headers],[Tech]],'Employee Info'!$C$2:$J$2,0)),"")</f>
        <v/>
      </c>
      <c r="N298" s="19" t="str">
        <f>IFERROR(INDEX('Employee Info'!$C$3:$J$200,MATCH(Data6[[#This Row],[Name:]],'Employee Info'!$B$3:$B$200,0),MATCH(Data6[[#Headers],[Other]],'Employee Info'!$C$2:$J$2,0)),"")</f>
        <v/>
      </c>
      <c r="O298" s="19">
        <f>IFERROR((Data6[[#This Row],[Hours:]]*SUM(Data6[[#This Row],[Rate]:[Other]])),"")</f>
        <v>0</v>
      </c>
      <c r="P298" s="7" t="str">
        <f>IF(Data6[[#This Row],[WO'#:]]="","Riley #","WO#")</f>
        <v>WO#</v>
      </c>
      <c r="Q298" s="7">
        <f>IFERROR(WEEKNUM(Data6[[#This Row],[Date:]]),"")</f>
        <v>10</v>
      </c>
      <c r="R298" s="6">
        <f t="shared" si="12"/>
        <v>45354</v>
      </c>
      <c r="S298" s="6">
        <f>Data6[[#This Row],[Week Start]]+7</f>
        <v>45361</v>
      </c>
      <c r="T298" s="7" t="str">
        <f t="shared" si="13"/>
        <v>3/3/2024 - 3/10/2024</v>
      </c>
      <c r="U298" s="7" t="str">
        <f t="shared" si="14"/>
        <v>Time Card</v>
      </c>
      <c r="V298" s="8" t="str">
        <f>RIGHT(TEXT(Data6[[#This Row],[Date:]],"mmddyyyy"),4)</f>
        <v>2024</v>
      </c>
      <c r="W298" s="8" t="str">
        <f>MID(TEXT(Data6[[#This Row],[Date:]],"mmddyyyy"),3,2)</f>
        <v>06</v>
      </c>
      <c r="X298" s="8" t="str">
        <f>LEFT(TEXT(Data6[[#This Row],[Date:]],"mmddyyyy"),2)</f>
        <v>03</v>
      </c>
      <c r="Y298" s="6">
        <f>DATE(Data6[[#This Row],[Year]],Data6[[#This Row],[Month]],Data6[[#This Row],[Day]])</f>
        <v>45357</v>
      </c>
    </row>
    <row r="299" spans="1:25" x14ac:dyDescent="0.3">
      <c r="A299" s="5">
        <v>45359.437915509261</v>
      </c>
      <c r="B299" s="7" t="s">
        <v>66</v>
      </c>
      <c r="C299" s="6" t="s">
        <v>394</v>
      </c>
      <c r="D299" s="7" t="s">
        <v>378</v>
      </c>
      <c r="E299" s="8">
        <v>1</v>
      </c>
      <c r="F299" s="7">
        <v>7049152</v>
      </c>
      <c r="G299" s="7" t="s">
        <v>68</v>
      </c>
      <c r="H299" s="7" t="s">
        <v>69</v>
      </c>
      <c r="I299" s="7" t="s">
        <v>44</v>
      </c>
      <c r="J299" s="19" t="str">
        <f>IFERROR(INDEX('Employee Info'!$C$3:$E$200,MATCH(Data6[[#This Row],[Name:]],'Employee Info'!$B$3:$B$200,0),MATCH(Data6[[#This Row],[Hours Type:]],'Employee Info'!$C$2:$E$2,0)),"")</f>
        <v/>
      </c>
      <c r="K299" s="19" t="str">
        <f>IFERROR(INDEX('Employee Info'!$C$3:$J$200,MATCH(Data6[[#This Row],[Name:]],'Employee Info'!$B$3:$B$200,0),MATCH(Data6[[#Headers],[Truck]],'Employee Info'!$C$2:$J$2,0)),"")</f>
        <v/>
      </c>
      <c r="L299" s="19" t="str">
        <f>IFERROR(INDEX('Employee Info'!$C$3:$J$200,MATCH(Data6[[#This Row],[Name:]],'Employee Info'!$B$3:$B$200,0),MATCH(Data6[[#Headers],[Phone]],'Employee Info'!$C$2:$J$2,0)),"")</f>
        <v/>
      </c>
      <c r="M299" s="19" t="str">
        <f>IFERROR(INDEX('Employee Info'!$C$3:$J$200,MATCH(Data6[[#This Row],[Name:]],'Employee Info'!$B$3:$B$200,0),MATCH(Data6[[#Headers],[Tech]],'Employee Info'!$C$2:$J$2,0)),"")</f>
        <v/>
      </c>
      <c r="N299" s="19" t="str">
        <f>IFERROR(INDEX('Employee Info'!$C$3:$J$200,MATCH(Data6[[#This Row],[Name:]],'Employee Info'!$B$3:$B$200,0),MATCH(Data6[[#Headers],[Other]],'Employee Info'!$C$2:$J$2,0)),"")</f>
        <v/>
      </c>
      <c r="O299" s="19">
        <f>IFERROR((Data6[[#This Row],[Hours:]]*SUM(Data6[[#This Row],[Rate]:[Other]])),"")</f>
        <v>0</v>
      </c>
      <c r="P299" s="7" t="str">
        <f>IF(Data6[[#This Row],[WO'#:]]="","Riley #","WO#")</f>
        <v>WO#</v>
      </c>
      <c r="Q299" s="7">
        <f>IFERROR(WEEKNUM(Data6[[#This Row],[Date:]]),"")</f>
        <v>10</v>
      </c>
      <c r="R299" s="6">
        <f t="shared" si="12"/>
        <v>45354</v>
      </c>
      <c r="S299" s="6">
        <f>Data6[[#This Row],[Week Start]]+7</f>
        <v>45361</v>
      </c>
      <c r="T299" s="7" t="str">
        <f t="shared" si="13"/>
        <v>3/3/2024 - 3/10/2024</v>
      </c>
      <c r="U299" s="7" t="str">
        <f t="shared" si="14"/>
        <v>Time Card</v>
      </c>
      <c r="V299" s="8" t="str">
        <f>RIGHT(TEXT(Data6[[#This Row],[Date:]],"mmddyyyy"),4)</f>
        <v>2024</v>
      </c>
      <c r="W299" s="8" t="str">
        <f>MID(TEXT(Data6[[#This Row],[Date:]],"mmddyyyy"),3,2)</f>
        <v>06</v>
      </c>
      <c r="X299" s="8" t="str">
        <f>LEFT(TEXT(Data6[[#This Row],[Date:]],"mmddyyyy"),2)</f>
        <v>03</v>
      </c>
      <c r="Y299" s="6">
        <f>DATE(Data6[[#This Row],[Year]],Data6[[#This Row],[Month]],Data6[[#This Row],[Day]])</f>
        <v>45357</v>
      </c>
    </row>
    <row r="300" spans="1:25" x14ac:dyDescent="0.3">
      <c r="A300" s="5">
        <v>45359.4353619213</v>
      </c>
      <c r="B300" s="7" t="s">
        <v>66</v>
      </c>
      <c r="C300" s="6" t="s">
        <v>394</v>
      </c>
      <c r="D300" s="7" t="s">
        <v>231</v>
      </c>
      <c r="E300" s="8">
        <v>1</v>
      </c>
      <c r="F300" s="7" t="s">
        <v>68</v>
      </c>
      <c r="G300" s="7" t="s">
        <v>68</v>
      </c>
      <c r="H300" s="7" t="s">
        <v>64</v>
      </c>
      <c r="I300" s="7" t="s">
        <v>44</v>
      </c>
      <c r="J300" s="19" t="str">
        <f>IFERROR(INDEX('Employee Info'!$C$3:$E$200,MATCH(Data6[[#This Row],[Name:]],'Employee Info'!$B$3:$B$200,0),MATCH(Data6[[#This Row],[Hours Type:]],'Employee Info'!$C$2:$E$2,0)),"")</f>
        <v/>
      </c>
      <c r="K300" s="19" t="str">
        <f>IFERROR(INDEX('Employee Info'!$C$3:$J$200,MATCH(Data6[[#This Row],[Name:]],'Employee Info'!$B$3:$B$200,0),MATCH(Data6[[#Headers],[Truck]],'Employee Info'!$C$2:$J$2,0)),"")</f>
        <v/>
      </c>
      <c r="L300" s="19" t="str">
        <f>IFERROR(INDEX('Employee Info'!$C$3:$J$200,MATCH(Data6[[#This Row],[Name:]],'Employee Info'!$B$3:$B$200,0),MATCH(Data6[[#Headers],[Phone]],'Employee Info'!$C$2:$J$2,0)),"")</f>
        <v/>
      </c>
      <c r="M300" s="19" t="str">
        <f>IFERROR(INDEX('Employee Info'!$C$3:$J$200,MATCH(Data6[[#This Row],[Name:]],'Employee Info'!$B$3:$B$200,0),MATCH(Data6[[#Headers],[Tech]],'Employee Info'!$C$2:$J$2,0)),"")</f>
        <v/>
      </c>
      <c r="N300" s="19" t="str">
        <f>IFERROR(INDEX('Employee Info'!$C$3:$J$200,MATCH(Data6[[#This Row],[Name:]],'Employee Info'!$B$3:$B$200,0),MATCH(Data6[[#Headers],[Other]],'Employee Info'!$C$2:$J$2,0)),"")</f>
        <v/>
      </c>
      <c r="O300" s="19">
        <f>IFERROR((Data6[[#This Row],[Hours:]]*SUM(Data6[[#This Row],[Rate]:[Other]])),"")</f>
        <v>0</v>
      </c>
      <c r="P300" s="7" t="str">
        <f>IF(Data6[[#This Row],[WO'#:]]="","Riley #","WO#")</f>
        <v>Riley #</v>
      </c>
      <c r="Q300" s="7">
        <f>IFERROR(WEEKNUM(Data6[[#This Row],[Date:]]),"")</f>
        <v>10</v>
      </c>
      <c r="R300" s="6">
        <f t="shared" si="12"/>
        <v>45354</v>
      </c>
      <c r="S300" s="6">
        <f>Data6[[#This Row],[Week Start]]+7</f>
        <v>45361</v>
      </c>
      <c r="T300" s="7" t="str">
        <f t="shared" si="13"/>
        <v>3/3/2024 - 3/10/2024</v>
      </c>
      <c r="U300" s="7" t="str">
        <f t="shared" si="14"/>
        <v>Time Card</v>
      </c>
      <c r="V300" s="8" t="str">
        <f>RIGHT(TEXT(Data6[[#This Row],[Date:]],"mmddyyyy"),4)</f>
        <v>2024</v>
      </c>
      <c r="W300" s="8" t="str">
        <f>MID(TEXT(Data6[[#This Row],[Date:]],"mmddyyyy"),3,2)</f>
        <v>06</v>
      </c>
      <c r="X300" s="8" t="str">
        <f>LEFT(TEXT(Data6[[#This Row],[Date:]],"mmddyyyy"),2)</f>
        <v>03</v>
      </c>
      <c r="Y300" s="6">
        <f>DATE(Data6[[#This Row],[Year]],Data6[[#This Row],[Month]],Data6[[#This Row],[Day]])</f>
        <v>45357</v>
      </c>
    </row>
    <row r="301" spans="1:25" x14ac:dyDescent="0.3">
      <c r="A301" s="5">
        <v>45357.581768171294</v>
      </c>
      <c r="B301" s="7" t="s">
        <v>31</v>
      </c>
      <c r="C301" s="6" t="s">
        <v>394</v>
      </c>
      <c r="D301" s="7" t="s">
        <v>393</v>
      </c>
      <c r="E301" s="8">
        <v>8</v>
      </c>
      <c r="F301" s="7" t="s">
        <v>68</v>
      </c>
      <c r="G301" s="7" t="s">
        <v>68</v>
      </c>
      <c r="H301" s="7" t="s">
        <v>59</v>
      </c>
      <c r="I301" s="7" t="s">
        <v>44</v>
      </c>
      <c r="J301" s="19" t="str">
        <f>IFERROR(INDEX('Employee Info'!$C$3:$E$200,MATCH(Data6[[#This Row],[Name:]],'Employee Info'!$B$3:$B$200,0),MATCH(Data6[[#This Row],[Hours Type:]],'Employee Info'!$C$2:$E$2,0)),"")</f>
        <v/>
      </c>
      <c r="K301" s="19" t="str">
        <f>IFERROR(INDEX('Employee Info'!$C$3:$J$200,MATCH(Data6[[#This Row],[Name:]],'Employee Info'!$B$3:$B$200,0),MATCH(Data6[[#Headers],[Truck]],'Employee Info'!$C$2:$J$2,0)),"")</f>
        <v/>
      </c>
      <c r="L301" s="19" t="str">
        <f>IFERROR(INDEX('Employee Info'!$C$3:$J$200,MATCH(Data6[[#This Row],[Name:]],'Employee Info'!$B$3:$B$200,0),MATCH(Data6[[#Headers],[Phone]],'Employee Info'!$C$2:$J$2,0)),"")</f>
        <v/>
      </c>
      <c r="M301" s="19" t="str">
        <f>IFERROR(INDEX('Employee Info'!$C$3:$J$200,MATCH(Data6[[#This Row],[Name:]],'Employee Info'!$B$3:$B$200,0),MATCH(Data6[[#Headers],[Tech]],'Employee Info'!$C$2:$J$2,0)),"")</f>
        <v/>
      </c>
      <c r="N301" s="19" t="str">
        <f>IFERROR(INDEX('Employee Info'!$C$3:$J$200,MATCH(Data6[[#This Row],[Name:]],'Employee Info'!$B$3:$B$200,0),MATCH(Data6[[#Headers],[Other]],'Employee Info'!$C$2:$J$2,0)),"")</f>
        <v/>
      </c>
      <c r="O301" s="19">
        <f>IFERROR((Data6[[#This Row],[Hours:]]*SUM(Data6[[#This Row],[Rate]:[Other]])),"")</f>
        <v>0</v>
      </c>
      <c r="P301" s="7" t="str">
        <f>IF(Data6[[#This Row],[WO'#:]]="","Riley #","WO#")</f>
        <v>Riley #</v>
      </c>
      <c r="Q301" s="7">
        <f>IFERROR(WEEKNUM(Data6[[#This Row],[Date:]]),"")</f>
        <v>10</v>
      </c>
      <c r="R301" s="6">
        <f t="shared" si="12"/>
        <v>45354</v>
      </c>
      <c r="S301" s="6">
        <f>Data6[[#This Row],[Week Start]]+7</f>
        <v>45361</v>
      </c>
      <c r="T301" s="7" t="str">
        <f t="shared" si="13"/>
        <v>3/3/2024 - 3/10/2024</v>
      </c>
      <c r="U301" s="7" t="str">
        <f t="shared" si="14"/>
        <v>Time Card</v>
      </c>
      <c r="V301" s="8" t="str">
        <f>RIGHT(TEXT(Data6[[#This Row],[Date:]],"mmddyyyy"),4)</f>
        <v>2024</v>
      </c>
      <c r="W301" s="8" t="str">
        <f>MID(TEXT(Data6[[#This Row],[Date:]],"mmddyyyy"),3,2)</f>
        <v>06</v>
      </c>
      <c r="X301" s="8" t="str">
        <f>LEFT(TEXT(Data6[[#This Row],[Date:]],"mmddyyyy"),2)</f>
        <v>03</v>
      </c>
      <c r="Y301" s="6">
        <f>DATE(Data6[[#This Row],[Year]],Data6[[#This Row],[Month]],Data6[[#This Row],[Day]])</f>
        <v>45357</v>
      </c>
    </row>
    <row r="302" spans="1:25" x14ac:dyDescent="0.3">
      <c r="A302" s="5">
        <v>45359.288425231483</v>
      </c>
      <c r="B302" s="7" t="s">
        <v>65</v>
      </c>
      <c r="C302" s="6" t="s">
        <v>394</v>
      </c>
      <c r="D302" s="7" t="s">
        <v>63</v>
      </c>
      <c r="E302" s="8">
        <v>8</v>
      </c>
      <c r="F302" s="7" t="s">
        <v>68</v>
      </c>
      <c r="G302" s="7" t="s">
        <v>68</v>
      </c>
      <c r="H302" s="7" t="s">
        <v>397</v>
      </c>
      <c r="I302" s="7" t="s">
        <v>44</v>
      </c>
      <c r="J302" s="19" t="str">
        <f>IFERROR(INDEX('Employee Info'!$C$3:$E$200,MATCH(Data6[[#This Row],[Name:]],'Employee Info'!$B$3:$B$200,0),MATCH(Data6[[#This Row],[Hours Type:]],'Employee Info'!$C$2:$E$2,0)),"")</f>
        <v/>
      </c>
      <c r="K302" s="19" t="str">
        <f>IFERROR(INDEX('Employee Info'!$C$3:$J$200,MATCH(Data6[[#This Row],[Name:]],'Employee Info'!$B$3:$B$200,0),MATCH(Data6[[#Headers],[Truck]],'Employee Info'!$C$2:$J$2,0)),"")</f>
        <v/>
      </c>
      <c r="L302" s="19" t="str">
        <f>IFERROR(INDEX('Employee Info'!$C$3:$J$200,MATCH(Data6[[#This Row],[Name:]],'Employee Info'!$B$3:$B$200,0),MATCH(Data6[[#Headers],[Phone]],'Employee Info'!$C$2:$J$2,0)),"")</f>
        <v/>
      </c>
      <c r="M302" s="19" t="str">
        <f>IFERROR(INDEX('Employee Info'!$C$3:$J$200,MATCH(Data6[[#This Row],[Name:]],'Employee Info'!$B$3:$B$200,0),MATCH(Data6[[#Headers],[Tech]],'Employee Info'!$C$2:$J$2,0)),"")</f>
        <v/>
      </c>
      <c r="N302" s="19" t="str">
        <f>IFERROR(INDEX('Employee Info'!$C$3:$J$200,MATCH(Data6[[#This Row],[Name:]],'Employee Info'!$B$3:$B$200,0),MATCH(Data6[[#Headers],[Other]],'Employee Info'!$C$2:$J$2,0)),"")</f>
        <v/>
      </c>
      <c r="O302" s="19">
        <f>IFERROR((Data6[[#This Row],[Hours:]]*SUM(Data6[[#This Row],[Rate]:[Other]])),"")</f>
        <v>0</v>
      </c>
      <c r="P302" s="7" t="str">
        <f>IF(Data6[[#This Row],[WO'#:]]="","Riley #","WO#")</f>
        <v>Riley #</v>
      </c>
      <c r="Q302" s="7">
        <f>IFERROR(WEEKNUM(Data6[[#This Row],[Date:]]),"")</f>
        <v>10</v>
      </c>
      <c r="R302" s="6">
        <f t="shared" si="12"/>
        <v>45354</v>
      </c>
      <c r="S302" s="6">
        <f>Data6[[#This Row],[Week Start]]+7</f>
        <v>45361</v>
      </c>
      <c r="T302" s="7" t="str">
        <f t="shared" si="13"/>
        <v>3/3/2024 - 3/10/2024</v>
      </c>
      <c r="U302" s="7" t="str">
        <f t="shared" si="14"/>
        <v>Time Card</v>
      </c>
      <c r="V302" s="8" t="str">
        <f>RIGHT(TEXT(Data6[[#This Row],[Date:]],"mmddyyyy"),4)</f>
        <v>2024</v>
      </c>
      <c r="W302" s="8" t="str">
        <f>MID(TEXT(Data6[[#This Row],[Date:]],"mmddyyyy"),3,2)</f>
        <v>06</v>
      </c>
      <c r="X302" s="8" t="str">
        <f>LEFT(TEXT(Data6[[#This Row],[Date:]],"mmddyyyy"),2)</f>
        <v>03</v>
      </c>
      <c r="Y302" s="6">
        <f>DATE(Data6[[#This Row],[Year]],Data6[[#This Row],[Month]],Data6[[#This Row],[Day]])</f>
        <v>45357</v>
      </c>
    </row>
    <row r="303" spans="1:25" x14ac:dyDescent="0.3">
      <c r="A303" s="5">
        <v>45359.519635069446</v>
      </c>
      <c r="B303" s="7" t="s">
        <v>66</v>
      </c>
      <c r="C303" s="6" t="s">
        <v>398</v>
      </c>
      <c r="D303" s="7" t="s">
        <v>399</v>
      </c>
      <c r="E303" s="8">
        <v>1</v>
      </c>
      <c r="F303" s="7">
        <v>6984733</v>
      </c>
      <c r="G303" s="7" t="s">
        <v>68</v>
      </c>
      <c r="H303" s="7" t="s">
        <v>69</v>
      </c>
      <c r="I303" s="7" t="s">
        <v>44</v>
      </c>
      <c r="J303" s="19" t="str">
        <f>IFERROR(INDEX('Employee Info'!$C$3:$E$200,MATCH(Data6[[#This Row],[Name:]],'Employee Info'!$B$3:$B$200,0),MATCH(Data6[[#This Row],[Hours Type:]],'Employee Info'!$C$2:$E$2,0)),"")</f>
        <v/>
      </c>
      <c r="K303" s="19" t="str">
        <f>IFERROR(INDEX('Employee Info'!$C$3:$J$200,MATCH(Data6[[#This Row],[Name:]],'Employee Info'!$B$3:$B$200,0),MATCH(Data6[[#Headers],[Truck]],'Employee Info'!$C$2:$J$2,0)),"")</f>
        <v/>
      </c>
      <c r="L303" s="19" t="str">
        <f>IFERROR(INDEX('Employee Info'!$C$3:$J$200,MATCH(Data6[[#This Row],[Name:]],'Employee Info'!$B$3:$B$200,0),MATCH(Data6[[#Headers],[Phone]],'Employee Info'!$C$2:$J$2,0)),"")</f>
        <v/>
      </c>
      <c r="M303" s="19" t="str">
        <f>IFERROR(INDEX('Employee Info'!$C$3:$J$200,MATCH(Data6[[#This Row],[Name:]],'Employee Info'!$B$3:$B$200,0),MATCH(Data6[[#Headers],[Tech]],'Employee Info'!$C$2:$J$2,0)),"")</f>
        <v/>
      </c>
      <c r="N303" s="19" t="str">
        <f>IFERROR(INDEX('Employee Info'!$C$3:$J$200,MATCH(Data6[[#This Row],[Name:]],'Employee Info'!$B$3:$B$200,0),MATCH(Data6[[#Headers],[Other]],'Employee Info'!$C$2:$J$2,0)),"")</f>
        <v/>
      </c>
      <c r="O303" s="19">
        <f>IFERROR((Data6[[#This Row],[Hours:]]*SUM(Data6[[#This Row],[Rate]:[Other]])),"")</f>
        <v>0</v>
      </c>
      <c r="P303" s="7" t="str">
        <f>IF(Data6[[#This Row],[WO'#:]]="","Riley #","WO#")</f>
        <v>WO#</v>
      </c>
      <c r="Q303" s="7">
        <f>IFERROR(WEEKNUM(Data6[[#This Row],[Date:]]),"")</f>
        <v>10</v>
      </c>
      <c r="R303" s="6">
        <f t="shared" si="12"/>
        <v>45354</v>
      </c>
      <c r="S303" s="6">
        <f>Data6[[#This Row],[Week Start]]+7</f>
        <v>45361</v>
      </c>
      <c r="T303" s="7" t="str">
        <f t="shared" si="13"/>
        <v>3/3/2024 - 3/10/2024</v>
      </c>
      <c r="U303" s="7" t="str">
        <f t="shared" si="14"/>
        <v>Time Card</v>
      </c>
      <c r="V303" s="8" t="str">
        <f>RIGHT(TEXT(Data6[[#This Row],[Date:]],"mmddyyyy"),4)</f>
        <v>2024</v>
      </c>
      <c r="W303" s="8" t="str">
        <f>MID(TEXT(Data6[[#This Row],[Date:]],"mmddyyyy"),3,2)</f>
        <v>07</v>
      </c>
      <c r="X303" s="8" t="str">
        <f>LEFT(TEXT(Data6[[#This Row],[Date:]],"mmddyyyy"),2)</f>
        <v>03</v>
      </c>
      <c r="Y303" s="6">
        <f>DATE(Data6[[#This Row],[Year]],Data6[[#This Row],[Month]],Data6[[#This Row],[Day]])</f>
        <v>45358</v>
      </c>
    </row>
    <row r="304" spans="1:25" x14ac:dyDescent="0.3">
      <c r="A304" s="5">
        <v>45359.520885300924</v>
      </c>
      <c r="B304" s="7" t="s">
        <v>66</v>
      </c>
      <c r="C304" s="6" t="s">
        <v>398</v>
      </c>
      <c r="D304" s="7" t="s">
        <v>400</v>
      </c>
      <c r="E304" s="8">
        <v>1</v>
      </c>
      <c r="F304" s="7">
        <v>6984733</v>
      </c>
      <c r="G304" s="7" t="s">
        <v>68</v>
      </c>
      <c r="H304" s="7" t="s">
        <v>69</v>
      </c>
      <c r="I304" s="7" t="s">
        <v>44</v>
      </c>
      <c r="J304" s="19" t="str">
        <f>IFERROR(INDEX('Employee Info'!$C$3:$E$200,MATCH(Data6[[#This Row],[Name:]],'Employee Info'!$B$3:$B$200,0),MATCH(Data6[[#This Row],[Hours Type:]],'Employee Info'!$C$2:$E$2,0)),"")</f>
        <v/>
      </c>
      <c r="K304" s="19" t="str">
        <f>IFERROR(INDEX('Employee Info'!$C$3:$J$200,MATCH(Data6[[#This Row],[Name:]],'Employee Info'!$B$3:$B$200,0),MATCH(Data6[[#Headers],[Truck]],'Employee Info'!$C$2:$J$2,0)),"")</f>
        <v/>
      </c>
      <c r="L304" s="19" t="str">
        <f>IFERROR(INDEX('Employee Info'!$C$3:$J$200,MATCH(Data6[[#This Row],[Name:]],'Employee Info'!$B$3:$B$200,0),MATCH(Data6[[#Headers],[Phone]],'Employee Info'!$C$2:$J$2,0)),"")</f>
        <v/>
      </c>
      <c r="M304" s="19" t="str">
        <f>IFERROR(INDEX('Employee Info'!$C$3:$J$200,MATCH(Data6[[#This Row],[Name:]],'Employee Info'!$B$3:$B$200,0),MATCH(Data6[[#Headers],[Tech]],'Employee Info'!$C$2:$J$2,0)),"")</f>
        <v/>
      </c>
      <c r="N304" s="19" t="str">
        <f>IFERROR(INDEX('Employee Info'!$C$3:$J$200,MATCH(Data6[[#This Row],[Name:]],'Employee Info'!$B$3:$B$200,0),MATCH(Data6[[#Headers],[Other]],'Employee Info'!$C$2:$J$2,0)),"")</f>
        <v/>
      </c>
      <c r="O304" s="19">
        <f>IFERROR((Data6[[#This Row],[Hours:]]*SUM(Data6[[#This Row],[Rate]:[Other]])),"")</f>
        <v>0</v>
      </c>
      <c r="P304" s="7" t="str">
        <f>IF(Data6[[#This Row],[WO'#:]]="","Riley #","WO#")</f>
        <v>WO#</v>
      </c>
      <c r="Q304" s="7">
        <f>IFERROR(WEEKNUM(Data6[[#This Row],[Date:]]),"")</f>
        <v>10</v>
      </c>
      <c r="R304" s="6">
        <f t="shared" si="12"/>
        <v>45354</v>
      </c>
      <c r="S304" s="6">
        <f>Data6[[#This Row],[Week Start]]+7</f>
        <v>45361</v>
      </c>
      <c r="T304" s="7" t="str">
        <f t="shared" si="13"/>
        <v>3/3/2024 - 3/10/2024</v>
      </c>
      <c r="U304" s="7" t="str">
        <f t="shared" si="14"/>
        <v>Time Card</v>
      </c>
      <c r="V304" s="8" t="str">
        <f>RIGHT(TEXT(Data6[[#This Row],[Date:]],"mmddyyyy"),4)</f>
        <v>2024</v>
      </c>
      <c r="W304" s="8" t="str">
        <f>MID(TEXT(Data6[[#This Row],[Date:]],"mmddyyyy"),3,2)</f>
        <v>07</v>
      </c>
      <c r="X304" s="8" t="str">
        <f>LEFT(TEXT(Data6[[#This Row],[Date:]],"mmddyyyy"),2)</f>
        <v>03</v>
      </c>
      <c r="Y304" s="6">
        <f>DATE(Data6[[#This Row],[Year]],Data6[[#This Row],[Month]],Data6[[#This Row],[Day]])</f>
        <v>45358</v>
      </c>
    </row>
    <row r="305" spans="1:25" x14ac:dyDescent="0.3">
      <c r="A305" s="5">
        <v>45359.530503240741</v>
      </c>
      <c r="B305" s="7" t="s">
        <v>387</v>
      </c>
      <c r="C305" s="6" t="s">
        <v>398</v>
      </c>
      <c r="D305" s="7" t="s">
        <v>400</v>
      </c>
      <c r="E305" s="8">
        <v>2</v>
      </c>
      <c r="F305" s="7">
        <v>6984733</v>
      </c>
      <c r="G305" s="7" t="s">
        <v>68</v>
      </c>
      <c r="H305" s="7" t="s">
        <v>69</v>
      </c>
      <c r="I305" s="7" t="s">
        <v>44</v>
      </c>
      <c r="J305" s="19" t="str">
        <f>IFERROR(INDEX('Employee Info'!$C$3:$E$200,MATCH(Data6[[#This Row],[Name:]],'Employee Info'!$B$3:$B$200,0),MATCH(Data6[[#This Row],[Hours Type:]],'Employee Info'!$C$2:$E$2,0)),"")</f>
        <v/>
      </c>
      <c r="K305" s="19" t="str">
        <f>IFERROR(INDEX('Employee Info'!$C$3:$J$200,MATCH(Data6[[#This Row],[Name:]],'Employee Info'!$B$3:$B$200,0),MATCH(Data6[[#Headers],[Truck]],'Employee Info'!$C$2:$J$2,0)),"")</f>
        <v/>
      </c>
      <c r="L305" s="19" t="str">
        <f>IFERROR(INDEX('Employee Info'!$C$3:$J$200,MATCH(Data6[[#This Row],[Name:]],'Employee Info'!$B$3:$B$200,0),MATCH(Data6[[#Headers],[Phone]],'Employee Info'!$C$2:$J$2,0)),"")</f>
        <v/>
      </c>
      <c r="M305" s="19" t="str">
        <f>IFERROR(INDEX('Employee Info'!$C$3:$J$200,MATCH(Data6[[#This Row],[Name:]],'Employee Info'!$B$3:$B$200,0),MATCH(Data6[[#Headers],[Tech]],'Employee Info'!$C$2:$J$2,0)),"")</f>
        <v/>
      </c>
      <c r="N305" s="19" t="str">
        <f>IFERROR(INDEX('Employee Info'!$C$3:$J$200,MATCH(Data6[[#This Row],[Name:]],'Employee Info'!$B$3:$B$200,0),MATCH(Data6[[#Headers],[Other]],'Employee Info'!$C$2:$J$2,0)),"")</f>
        <v/>
      </c>
      <c r="O305" s="19">
        <f>IFERROR((Data6[[#This Row],[Hours:]]*SUM(Data6[[#This Row],[Rate]:[Other]])),"")</f>
        <v>0</v>
      </c>
      <c r="P305" s="7" t="str">
        <f>IF(Data6[[#This Row],[WO'#:]]="","Riley #","WO#")</f>
        <v>WO#</v>
      </c>
      <c r="Q305" s="7">
        <f>IFERROR(WEEKNUM(Data6[[#This Row],[Date:]]),"")</f>
        <v>10</v>
      </c>
      <c r="R305" s="6">
        <f t="shared" si="12"/>
        <v>45354</v>
      </c>
      <c r="S305" s="6">
        <f>Data6[[#This Row],[Week Start]]+7</f>
        <v>45361</v>
      </c>
      <c r="T305" s="7" t="str">
        <f t="shared" si="13"/>
        <v>3/3/2024 - 3/10/2024</v>
      </c>
      <c r="U305" s="7" t="str">
        <f t="shared" si="14"/>
        <v>Time Card</v>
      </c>
      <c r="V305" s="8" t="str">
        <f>RIGHT(TEXT(Data6[[#This Row],[Date:]],"mmddyyyy"),4)</f>
        <v>2024</v>
      </c>
      <c r="W305" s="8" t="str">
        <f>MID(TEXT(Data6[[#This Row],[Date:]],"mmddyyyy"),3,2)</f>
        <v>07</v>
      </c>
      <c r="X305" s="8" t="str">
        <f>LEFT(TEXT(Data6[[#This Row],[Date:]],"mmddyyyy"),2)</f>
        <v>03</v>
      </c>
      <c r="Y305" s="6">
        <f>DATE(Data6[[#This Row],[Year]],Data6[[#This Row],[Month]],Data6[[#This Row],[Day]])</f>
        <v>45358</v>
      </c>
    </row>
    <row r="306" spans="1:25" x14ac:dyDescent="0.3">
      <c r="A306" s="5">
        <v>45392.35578784722</v>
      </c>
      <c r="B306" s="7" t="s">
        <v>76</v>
      </c>
      <c r="C306" s="6" t="s">
        <v>398</v>
      </c>
      <c r="D306" s="7" t="s">
        <v>156</v>
      </c>
      <c r="E306" s="8">
        <v>2</v>
      </c>
      <c r="F306" s="7">
        <v>6984733</v>
      </c>
      <c r="G306" s="7" t="s">
        <v>68</v>
      </c>
      <c r="H306" s="7" t="s">
        <v>69</v>
      </c>
      <c r="I306" s="7" t="s">
        <v>44</v>
      </c>
      <c r="J306" s="19" t="str">
        <f>IFERROR(INDEX('Employee Info'!$C$3:$E$200,MATCH(Data6[[#This Row],[Name:]],'Employee Info'!$B$3:$B$200,0),MATCH(Data6[[#This Row],[Hours Type:]],'Employee Info'!$C$2:$E$2,0)),"")</f>
        <v/>
      </c>
      <c r="K306" s="19" t="str">
        <f>IFERROR(INDEX('Employee Info'!$C$3:$J$200,MATCH(Data6[[#This Row],[Name:]],'Employee Info'!$B$3:$B$200,0),MATCH(Data6[[#Headers],[Truck]],'Employee Info'!$C$2:$J$2,0)),"")</f>
        <v/>
      </c>
      <c r="L306" s="19" t="str">
        <f>IFERROR(INDEX('Employee Info'!$C$3:$J$200,MATCH(Data6[[#This Row],[Name:]],'Employee Info'!$B$3:$B$200,0),MATCH(Data6[[#Headers],[Phone]],'Employee Info'!$C$2:$J$2,0)),"")</f>
        <v/>
      </c>
      <c r="M306" s="19" t="str">
        <f>IFERROR(INDEX('Employee Info'!$C$3:$J$200,MATCH(Data6[[#This Row],[Name:]],'Employee Info'!$B$3:$B$200,0),MATCH(Data6[[#Headers],[Tech]],'Employee Info'!$C$2:$J$2,0)),"")</f>
        <v/>
      </c>
      <c r="N306" s="19" t="str">
        <f>IFERROR(INDEX('Employee Info'!$C$3:$J$200,MATCH(Data6[[#This Row],[Name:]],'Employee Info'!$B$3:$B$200,0),MATCH(Data6[[#Headers],[Other]],'Employee Info'!$C$2:$J$2,0)),"")</f>
        <v/>
      </c>
      <c r="O306" s="19">
        <f>IFERROR((Data6[[#This Row],[Hours:]]*SUM(Data6[[#This Row],[Rate]:[Other]])),"")</f>
        <v>0</v>
      </c>
      <c r="P306" s="7" t="str">
        <f>IF(Data6[[#This Row],[WO'#:]]="","Riley #","WO#")</f>
        <v>WO#</v>
      </c>
      <c r="Q306" s="7">
        <f>IFERROR(WEEKNUM(Data6[[#This Row],[Date:]]),"")</f>
        <v>10</v>
      </c>
      <c r="R306" s="6">
        <f t="shared" si="12"/>
        <v>45354</v>
      </c>
      <c r="S306" s="6">
        <f>Data6[[#This Row],[Week Start]]+7</f>
        <v>45361</v>
      </c>
      <c r="T306" s="7" t="str">
        <f t="shared" si="13"/>
        <v>3/3/2024 - 3/10/2024</v>
      </c>
      <c r="U306" s="7" t="str">
        <f t="shared" si="14"/>
        <v>Time Card</v>
      </c>
      <c r="V306" s="8" t="str">
        <f>RIGHT(TEXT(Data6[[#This Row],[Date:]],"mmddyyyy"),4)</f>
        <v>2024</v>
      </c>
      <c r="W306" s="8" t="str">
        <f>MID(TEXT(Data6[[#This Row],[Date:]],"mmddyyyy"),3,2)</f>
        <v>07</v>
      </c>
      <c r="X306" s="8" t="str">
        <f>LEFT(TEXT(Data6[[#This Row],[Date:]],"mmddyyyy"),2)</f>
        <v>03</v>
      </c>
      <c r="Y306" s="6">
        <f>DATE(Data6[[#This Row],[Year]],Data6[[#This Row],[Month]],Data6[[#This Row],[Day]])</f>
        <v>45358</v>
      </c>
    </row>
    <row r="307" spans="1:25" x14ac:dyDescent="0.3">
      <c r="A307" s="5">
        <v>45359.437861226848</v>
      </c>
      <c r="B307" s="7" t="s">
        <v>66</v>
      </c>
      <c r="C307" s="6" t="s">
        <v>398</v>
      </c>
      <c r="D307" s="7" t="s">
        <v>378</v>
      </c>
      <c r="E307" s="8">
        <v>1</v>
      </c>
      <c r="F307" s="7">
        <v>7049152</v>
      </c>
      <c r="G307" s="7" t="s">
        <v>68</v>
      </c>
      <c r="H307" s="7" t="s">
        <v>69</v>
      </c>
      <c r="I307" s="7" t="s">
        <v>44</v>
      </c>
      <c r="J307" s="19" t="str">
        <f>IFERROR(INDEX('Employee Info'!$C$3:$E$200,MATCH(Data6[[#This Row],[Name:]],'Employee Info'!$B$3:$B$200,0),MATCH(Data6[[#This Row],[Hours Type:]],'Employee Info'!$C$2:$E$2,0)),"")</f>
        <v/>
      </c>
      <c r="K307" s="19" t="str">
        <f>IFERROR(INDEX('Employee Info'!$C$3:$J$200,MATCH(Data6[[#This Row],[Name:]],'Employee Info'!$B$3:$B$200,0),MATCH(Data6[[#Headers],[Truck]],'Employee Info'!$C$2:$J$2,0)),"")</f>
        <v/>
      </c>
      <c r="L307" s="19" t="str">
        <f>IFERROR(INDEX('Employee Info'!$C$3:$J$200,MATCH(Data6[[#This Row],[Name:]],'Employee Info'!$B$3:$B$200,0),MATCH(Data6[[#Headers],[Phone]],'Employee Info'!$C$2:$J$2,0)),"")</f>
        <v/>
      </c>
      <c r="M307" s="19" t="str">
        <f>IFERROR(INDEX('Employee Info'!$C$3:$J$200,MATCH(Data6[[#This Row],[Name:]],'Employee Info'!$B$3:$B$200,0),MATCH(Data6[[#Headers],[Tech]],'Employee Info'!$C$2:$J$2,0)),"")</f>
        <v/>
      </c>
      <c r="N307" s="19" t="str">
        <f>IFERROR(INDEX('Employee Info'!$C$3:$J$200,MATCH(Data6[[#This Row],[Name:]],'Employee Info'!$B$3:$B$200,0),MATCH(Data6[[#Headers],[Other]],'Employee Info'!$C$2:$J$2,0)),"")</f>
        <v/>
      </c>
      <c r="O307" s="19">
        <f>IFERROR((Data6[[#This Row],[Hours:]]*SUM(Data6[[#This Row],[Rate]:[Other]])),"")</f>
        <v>0</v>
      </c>
      <c r="P307" s="7" t="str">
        <f>IF(Data6[[#This Row],[WO'#:]]="","Riley #","WO#")</f>
        <v>WO#</v>
      </c>
      <c r="Q307" s="7">
        <f>IFERROR(WEEKNUM(Data6[[#This Row],[Date:]]),"")</f>
        <v>10</v>
      </c>
      <c r="R307" s="6">
        <f t="shared" si="12"/>
        <v>45354</v>
      </c>
      <c r="S307" s="6">
        <f>Data6[[#This Row],[Week Start]]+7</f>
        <v>45361</v>
      </c>
      <c r="T307" s="7" t="str">
        <f t="shared" si="13"/>
        <v>3/3/2024 - 3/10/2024</v>
      </c>
      <c r="U307" s="7" t="str">
        <f t="shared" si="14"/>
        <v>Time Card</v>
      </c>
      <c r="V307" s="8" t="str">
        <f>RIGHT(TEXT(Data6[[#This Row],[Date:]],"mmddyyyy"),4)</f>
        <v>2024</v>
      </c>
      <c r="W307" s="8" t="str">
        <f>MID(TEXT(Data6[[#This Row],[Date:]],"mmddyyyy"),3,2)</f>
        <v>07</v>
      </c>
      <c r="X307" s="8" t="str">
        <f>LEFT(TEXT(Data6[[#This Row],[Date:]],"mmddyyyy"),2)</f>
        <v>03</v>
      </c>
      <c r="Y307" s="6">
        <f>DATE(Data6[[#This Row],[Year]],Data6[[#This Row],[Month]],Data6[[#This Row],[Day]])</f>
        <v>45358</v>
      </c>
    </row>
    <row r="308" spans="1:25" x14ac:dyDescent="0.3">
      <c r="A308" s="5">
        <v>45358.50631863426</v>
      </c>
      <c r="B308" s="7" t="s">
        <v>31</v>
      </c>
      <c r="C308" s="6" t="s">
        <v>398</v>
      </c>
      <c r="D308" s="7" t="s">
        <v>401</v>
      </c>
      <c r="E308" s="8">
        <v>2</v>
      </c>
      <c r="F308" s="7">
        <v>7074057</v>
      </c>
      <c r="G308" s="7" t="s">
        <v>68</v>
      </c>
      <c r="H308" s="7" t="s">
        <v>69</v>
      </c>
      <c r="I308" s="7" t="s">
        <v>44</v>
      </c>
      <c r="J308" s="19" t="str">
        <f>IFERROR(INDEX('Employee Info'!$C$3:$E$200,MATCH(Data6[[#This Row],[Name:]],'Employee Info'!$B$3:$B$200,0),MATCH(Data6[[#This Row],[Hours Type:]],'Employee Info'!$C$2:$E$2,0)),"")</f>
        <v/>
      </c>
      <c r="K308" s="19" t="str">
        <f>IFERROR(INDEX('Employee Info'!$C$3:$J$200,MATCH(Data6[[#This Row],[Name:]],'Employee Info'!$B$3:$B$200,0),MATCH(Data6[[#Headers],[Truck]],'Employee Info'!$C$2:$J$2,0)),"")</f>
        <v/>
      </c>
      <c r="L308" s="19" t="str">
        <f>IFERROR(INDEX('Employee Info'!$C$3:$J$200,MATCH(Data6[[#This Row],[Name:]],'Employee Info'!$B$3:$B$200,0),MATCH(Data6[[#Headers],[Phone]],'Employee Info'!$C$2:$J$2,0)),"")</f>
        <v/>
      </c>
      <c r="M308" s="19" t="str">
        <f>IFERROR(INDEX('Employee Info'!$C$3:$J$200,MATCH(Data6[[#This Row],[Name:]],'Employee Info'!$B$3:$B$200,0),MATCH(Data6[[#Headers],[Tech]],'Employee Info'!$C$2:$J$2,0)),"")</f>
        <v/>
      </c>
      <c r="N308" s="19" t="str">
        <f>IFERROR(INDEX('Employee Info'!$C$3:$J$200,MATCH(Data6[[#This Row],[Name:]],'Employee Info'!$B$3:$B$200,0),MATCH(Data6[[#Headers],[Other]],'Employee Info'!$C$2:$J$2,0)),"")</f>
        <v/>
      </c>
      <c r="O308" s="19">
        <f>IFERROR((Data6[[#This Row],[Hours:]]*SUM(Data6[[#This Row],[Rate]:[Other]])),"")</f>
        <v>0</v>
      </c>
      <c r="P308" s="7" t="str">
        <f>IF(Data6[[#This Row],[WO'#:]]="","Riley #","WO#")</f>
        <v>WO#</v>
      </c>
      <c r="Q308" s="7">
        <f>IFERROR(WEEKNUM(Data6[[#This Row],[Date:]]),"")</f>
        <v>10</v>
      </c>
      <c r="R308" s="6">
        <f t="shared" si="12"/>
        <v>45354</v>
      </c>
      <c r="S308" s="6">
        <f>Data6[[#This Row],[Week Start]]+7</f>
        <v>45361</v>
      </c>
      <c r="T308" s="7" t="str">
        <f t="shared" si="13"/>
        <v>3/3/2024 - 3/10/2024</v>
      </c>
      <c r="U308" s="7" t="str">
        <f t="shared" si="14"/>
        <v>Time Card</v>
      </c>
      <c r="V308" s="8" t="str">
        <f>RIGHT(TEXT(Data6[[#This Row],[Date:]],"mmddyyyy"),4)</f>
        <v>2024</v>
      </c>
      <c r="W308" s="8" t="str">
        <f>MID(TEXT(Data6[[#This Row],[Date:]],"mmddyyyy"),3,2)</f>
        <v>07</v>
      </c>
      <c r="X308" s="8" t="str">
        <f>LEFT(TEXT(Data6[[#This Row],[Date:]],"mmddyyyy"),2)</f>
        <v>03</v>
      </c>
      <c r="Y308" s="6">
        <f>DATE(Data6[[#This Row],[Year]],Data6[[#This Row],[Month]],Data6[[#This Row],[Day]])</f>
        <v>45358</v>
      </c>
    </row>
    <row r="309" spans="1:25" x14ac:dyDescent="0.3">
      <c r="A309" s="5">
        <v>45358.584709606483</v>
      </c>
      <c r="B309" s="7" t="s">
        <v>35</v>
      </c>
      <c r="C309" s="6" t="s">
        <v>398</v>
      </c>
      <c r="D309" s="7" t="s">
        <v>402</v>
      </c>
      <c r="E309" s="8">
        <v>2.5</v>
      </c>
      <c r="F309" s="7">
        <v>7074057</v>
      </c>
      <c r="G309" s="7" t="s">
        <v>68</v>
      </c>
      <c r="H309" s="7" t="s">
        <v>69</v>
      </c>
      <c r="I309" s="7" t="s">
        <v>44</v>
      </c>
      <c r="J309" s="19" t="str">
        <f>IFERROR(INDEX('Employee Info'!$C$3:$E$200,MATCH(Data6[[#This Row],[Name:]],'Employee Info'!$B$3:$B$200,0),MATCH(Data6[[#This Row],[Hours Type:]],'Employee Info'!$C$2:$E$2,0)),"")</f>
        <v/>
      </c>
      <c r="K309" s="19" t="str">
        <f>IFERROR(INDEX('Employee Info'!$C$3:$J$200,MATCH(Data6[[#This Row],[Name:]],'Employee Info'!$B$3:$B$200,0),MATCH(Data6[[#Headers],[Truck]],'Employee Info'!$C$2:$J$2,0)),"")</f>
        <v/>
      </c>
      <c r="L309" s="19" t="str">
        <f>IFERROR(INDEX('Employee Info'!$C$3:$J$200,MATCH(Data6[[#This Row],[Name:]],'Employee Info'!$B$3:$B$200,0),MATCH(Data6[[#Headers],[Phone]],'Employee Info'!$C$2:$J$2,0)),"")</f>
        <v/>
      </c>
      <c r="M309" s="19" t="str">
        <f>IFERROR(INDEX('Employee Info'!$C$3:$J$200,MATCH(Data6[[#This Row],[Name:]],'Employee Info'!$B$3:$B$200,0),MATCH(Data6[[#Headers],[Tech]],'Employee Info'!$C$2:$J$2,0)),"")</f>
        <v/>
      </c>
      <c r="N309" s="19" t="str">
        <f>IFERROR(INDEX('Employee Info'!$C$3:$J$200,MATCH(Data6[[#This Row],[Name:]],'Employee Info'!$B$3:$B$200,0),MATCH(Data6[[#Headers],[Other]],'Employee Info'!$C$2:$J$2,0)),"")</f>
        <v/>
      </c>
      <c r="O309" s="19">
        <f>IFERROR((Data6[[#This Row],[Hours:]]*SUM(Data6[[#This Row],[Rate]:[Other]])),"")</f>
        <v>0</v>
      </c>
      <c r="P309" s="7" t="str">
        <f>IF(Data6[[#This Row],[WO'#:]]="","Riley #","WO#")</f>
        <v>WO#</v>
      </c>
      <c r="Q309" s="7">
        <f>IFERROR(WEEKNUM(Data6[[#This Row],[Date:]]),"")</f>
        <v>10</v>
      </c>
      <c r="R309" s="6">
        <f t="shared" si="12"/>
        <v>45354</v>
      </c>
      <c r="S309" s="6">
        <f>Data6[[#This Row],[Week Start]]+7</f>
        <v>45361</v>
      </c>
      <c r="T309" s="7" t="str">
        <f t="shared" si="13"/>
        <v>3/3/2024 - 3/10/2024</v>
      </c>
      <c r="U309" s="7" t="str">
        <f t="shared" si="14"/>
        <v>Time Card</v>
      </c>
      <c r="V309" s="8" t="str">
        <f>RIGHT(TEXT(Data6[[#This Row],[Date:]],"mmddyyyy"),4)</f>
        <v>2024</v>
      </c>
      <c r="W309" s="8" t="str">
        <f>MID(TEXT(Data6[[#This Row],[Date:]],"mmddyyyy"),3,2)</f>
        <v>07</v>
      </c>
      <c r="X309" s="8" t="str">
        <f>LEFT(TEXT(Data6[[#This Row],[Date:]],"mmddyyyy"),2)</f>
        <v>03</v>
      </c>
      <c r="Y309" s="6">
        <f>DATE(Data6[[#This Row],[Year]],Data6[[#This Row],[Month]],Data6[[#This Row],[Day]])</f>
        <v>45358</v>
      </c>
    </row>
    <row r="310" spans="1:25" x14ac:dyDescent="0.3">
      <c r="A310" s="5">
        <v>45359.441095023147</v>
      </c>
      <c r="B310" s="7" t="s">
        <v>66</v>
      </c>
      <c r="C310" s="6" t="s">
        <v>398</v>
      </c>
      <c r="D310" s="7" t="s">
        <v>403</v>
      </c>
      <c r="E310" s="8">
        <v>4</v>
      </c>
      <c r="F310" s="7">
        <v>7074057</v>
      </c>
      <c r="G310" s="7" t="s">
        <v>68</v>
      </c>
      <c r="H310" s="7" t="s">
        <v>69</v>
      </c>
      <c r="I310" s="7" t="s">
        <v>44</v>
      </c>
      <c r="J310" s="19" t="str">
        <f>IFERROR(INDEX('Employee Info'!$C$3:$E$200,MATCH(Data6[[#This Row],[Name:]],'Employee Info'!$B$3:$B$200,0),MATCH(Data6[[#This Row],[Hours Type:]],'Employee Info'!$C$2:$E$2,0)),"")</f>
        <v/>
      </c>
      <c r="K310" s="19" t="str">
        <f>IFERROR(INDEX('Employee Info'!$C$3:$J$200,MATCH(Data6[[#This Row],[Name:]],'Employee Info'!$B$3:$B$200,0),MATCH(Data6[[#Headers],[Truck]],'Employee Info'!$C$2:$J$2,0)),"")</f>
        <v/>
      </c>
      <c r="L310" s="19" t="str">
        <f>IFERROR(INDEX('Employee Info'!$C$3:$J$200,MATCH(Data6[[#This Row],[Name:]],'Employee Info'!$B$3:$B$200,0),MATCH(Data6[[#Headers],[Phone]],'Employee Info'!$C$2:$J$2,0)),"")</f>
        <v/>
      </c>
      <c r="M310" s="19" t="str">
        <f>IFERROR(INDEX('Employee Info'!$C$3:$J$200,MATCH(Data6[[#This Row],[Name:]],'Employee Info'!$B$3:$B$200,0),MATCH(Data6[[#Headers],[Tech]],'Employee Info'!$C$2:$J$2,0)),"")</f>
        <v/>
      </c>
      <c r="N310" s="19" t="str">
        <f>IFERROR(INDEX('Employee Info'!$C$3:$J$200,MATCH(Data6[[#This Row],[Name:]],'Employee Info'!$B$3:$B$200,0),MATCH(Data6[[#Headers],[Other]],'Employee Info'!$C$2:$J$2,0)),"")</f>
        <v/>
      </c>
      <c r="O310" s="19">
        <f>IFERROR((Data6[[#This Row],[Hours:]]*SUM(Data6[[#This Row],[Rate]:[Other]])),"")</f>
        <v>0</v>
      </c>
      <c r="P310" s="7" t="str">
        <f>IF(Data6[[#This Row],[WO'#:]]="","Riley #","WO#")</f>
        <v>WO#</v>
      </c>
      <c r="Q310" s="7">
        <f>IFERROR(WEEKNUM(Data6[[#This Row],[Date:]]),"")</f>
        <v>10</v>
      </c>
      <c r="R310" s="6">
        <f t="shared" si="12"/>
        <v>45354</v>
      </c>
      <c r="S310" s="6">
        <f>Data6[[#This Row],[Week Start]]+7</f>
        <v>45361</v>
      </c>
      <c r="T310" s="7" t="str">
        <f t="shared" si="13"/>
        <v>3/3/2024 - 3/10/2024</v>
      </c>
      <c r="U310" s="7" t="str">
        <f t="shared" si="14"/>
        <v>Time Card</v>
      </c>
      <c r="V310" s="8" t="str">
        <f>RIGHT(TEXT(Data6[[#This Row],[Date:]],"mmddyyyy"),4)</f>
        <v>2024</v>
      </c>
      <c r="W310" s="8" t="str">
        <f>MID(TEXT(Data6[[#This Row],[Date:]],"mmddyyyy"),3,2)</f>
        <v>07</v>
      </c>
      <c r="X310" s="8" t="str">
        <f>LEFT(TEXT(Data6[[#This Row],[Date:]],"mmddyyyy"),2)</f>
        <v>03</v>
      </c>
      <c r="Y310" s="6">
        <f>DATE(Data6[[#This Row],[Year]],Data6[[#This Row],[Month]],Data6[[#This Row],[Day]])</f>
        <v>45358</v>
      </c>
    </row>
    <row r="311" spans="1:25" x14ac:dyDescent="0.3">
      <c r="A311" s="5">
        <v>45359.530154976848</v>
      </c>
      <c r="B311" s="7" t="s">
        <v>387</v>
      </c>
      <c r="C311" s="6" t="s">
        <v>398</v>
      </c>
      <c r="D311" s="7" t="s">
        <v>404</v>
      </c>
      <c r="E311" s="8">
        <v>2</v>
      </c>
      <c r="F311" s="7">
        <v>7074057</v>
      </c>
      <c r="G311" s="7" t="s">
        <v>68</v>
      </c>
      <c r="H311" s="7" t="s">
        <v>69</v>
      </c>
      <c r="I311" s="7" t="s">
        <v>44</v>
      </c>
      <c r="J311" s="19" t="str">
        <f>IFERROR(INDEX('Employee Info'!$C$3:$E$200,MATCH(Data6[[#This Row],[Name:]],'Employee Info'!$B$3:$B$200,0),MATCH(Data6[[#This Row],[Hours Type:]],'Employee Info'!$C$2:$E$2,0)),"")</f>
        <v/>
      </c>
      <c r="K311" s="19" t="str">
        <f>IFERROR(INDEX('Employee Info'!$C$3:$J$200,MATCH(Data6[[#This Row],[Name:]],'Employee Info'!$B$3:$B$200,0),MATCH(Data6[[#Headers],[Truck]],'Employee Info'!$C$2:$J$2,0)),"")</f>
        <v/>
      </c>
      <c r="L311" s="19" t="str">
        <f>IFERROR(INDEX('Employee Info'!$C$3:$J$200,MATCH(Data6[[#This Row],[Name:]],'Employee Info'!$B$3:$B$200,0),MATCH(Data6[[#Headers],[Phone]],'Employee Info'!$C$2:$J$2,0)),"")</f>
        <v/>
      </c>
      <c r="M311" s="19" t="str">
        <f>IFERROR(INDEX('Employee Info'!$C$3:$J$200,MATCH(Data6[[#This Row],[Name:]],'Employee Info'!$B$3:$B$200,0),MATCH(Data6[[#Headers],[Tech]],'Employee Info'!$C$2:$J$2,0)),"")</f>
        <v/>
      </c>
      <c r="N311" s="19" t="str">
        <f>IFERROR(INDEX('Employee Info'!$C$3:$J$200,MATCH(Data6[[#This Row],[Name:]],'Employee Info'!$B$3:$B$200,0),MATCH(Data6[[#Headers],[Other]],'Employee Info'!$C$2:$J$2,0)),"")</f>
        <v/>
      </c>
      <c r="O311" s="19">
        <f>IFERROR((Data6[[#This Row],[Hours:]]*SUM(Data6[[#This Row],[Rate]:[Other]])),"")</f>
        <v>0</v>
      </c>
      <c r="P311" s="7" t="str">
        <f>IF(Data6[[#This Row],[WO'#:]]="","Riley #","WO#")</f>
        <v>WO#</v>
      </c>
      <c r="Q311" s="7">
        <f>IFERROR(WEEKNUM(Data6[[#This Row],[Date:]]),"")</f>
        <v>10</v>
      </c>
      <c r="R311" s="6">
        <f t="shared" si="12"/>
        <v>45354</v>
      </c>
      <c r="S311" s="6">
        <f>Data6[[#This Row],[Week Start]]+7</f>
        <v>45361</v>
      </c>
      <c r="T311" s="7" t="str">
        <f t="shared" si="13"/>
        <v>3/3/2024 - 3/10/2024</v>
      </c>
      <c r="U311" s="7" t="str">
        <f t="shared" si="14"/>
        <v>Time Card</v>
      </c>
      <c r="V311" s="8" t="str">
        <f>RIGHT(TEXT(Data6[[#This Row],[Date:]],"mmddyyyy"),4)</f>
        <v>2024</v>
      </c>
      <c r="W311" s="8" t="str">
        <f>MID(TEXT(Data6[[#This Row],[Date:]],"mmddyyyy"),3,2)</f>
        <v>07</v>
      </c>
      <c r="X311" s="8" t="str">
        <f>LEFT(TEXT(Data6[[#This Row],[Date:]],"mmddyyyy"),2)</f>
        <v>03</v>
      </c>
      <c r="Y311" s="6">
        <f>DATE(Data6[[#This Row],[Year]],Data6[[#This Row],[Month]],Data6[[#This Row],[Day]])</f>
        <v>45358</v>
      </c>
    </row>
    <row r="312" spans="1:25" x14ac:dyDescent="0.3">
      <c r="A312" s="5">
        <v>45392.365353819441</v>
      </c>
      <c r="B312" s="7" t="s">
        <v>387</v>
      </c>
      <c r="C312" s="6" t="s">
        <v>398</v>
      </c>
      <c r="D312" s="7" t="s">
        <v>388</v>
      </c>
      <c r="E312" s="8">
        <v>4</v>
      </c>
      <c r="F312" s="7">
        <v>7074057</v>
      </c>
      <c r="G312" s="7" t="s">
        <v>68</v>
      </c>
      <c r="H312" s="7" t="s">
        <v>69</v>
      </c>
      <c r="I312" s="7" t="s">
        <v>44</v>
      </c>
      <c r="J312" s="19" t="str">
        <f>IFERROR(INDEX('Employee Info'!$C$3:$E$200,MATCH(Data6[[#This Row],[Name:]],'Employee Info'!$B$3:$B$200,0),MATCH(Data6[[#This Row],[Hours Type:]],'Employee Info'!$C$2:$E$2,0)),"")</f>
        <v/>
      </c>
      <c r="K312" s="19" t="str">
        <f>IFERROR(INDEX('Employee Info'!$C$3:$J$200,MATCH(Data6[[#This Row],[Name:]],'Employee Info'!$B$3:$B$200,0),MATCH(Data6[[#Headers],[Truck]],'Employee Info'!$C$2:$J$2,0)),"")</f>
        <v/>
      </c>
      <c r="L312" s="19" t="str">
        <f>IFERROR(INDEX('Employee Info'!$C$3:$J$200,MATCH(Data6[[#This Row],[Name:]],'Employee Info'!$B$3:$B$200,0),MATCH(Data6[[#Headers],[Phone]],'Employee Info'!$C$2:$J$2,0)),"")</f>
        <v/>
      </c>
      <c r="M312" s="19" t="str">
        <f>IFERROR(INDEX('Employee Info'!$C$3:$J$200,MATCH(Data6[[#This Row],[Name:]],'Employee Info'!$B$3:$B$200,0),MATCH(Data6[[#Headers],[Tech]],'Employee Info'!$C$2:$J$2,0)),"")</f>
        <v/>
      </c>
      <c r="N312" s="19" t="str">
        <f>IFERROR(INDEX('Employee Info'!$C$3:$J$200,MATCH(Data6[[#This Row],[Name:]],'Employee Info'!$B$3:$B$200,0),MATCH(Data6[[#Headers],[Other]],'Employee Info'!$C$2:$J$2,0)),"")</f>
        <v/>
      </c>
      <c r="O312" s="19">
        <f>IFERROR((Data6[[#This Row],[Hours:]]*SUM(Data6[[#This Row],[Rate]:[Other]])),"")</f>
        <v>0</v>
      </c>
      <c r="P312" s="7" t="str">
        <f>IF(Data6[[#This Row],[WO'#:]]="","Riley #","WO#")</f>
        <v>WO#</v>
      </c>
      <c r="Q312" s="7">
        <f>IFERROR(WEEKNUM(Data6[[#This Row],[Date:]]),"")</f>
        <v>10</v>
      </c>
      <c r="R312" s="6">
        <f t="shared" si="12"/>
        <v>45354</v>
      </c>
      <c r="S312" s="6">
        <f>Data6[[#This Row],[Week Start]]+7</f>
        <v>45361</v>
      </c>
      <c r="T312" s="7" t="str">
        <f t="shared" si="13"/>
        <v>3/3/2024 - 3/10/2024</v>
      </c>
      <c r="U312" s="7" t="str">
        <f t="shared" si="14"/>
        <v>Time Card</v>
      </c>
      <c r="V312" s="8" t="str">
        <f>RIGHT(TEXT(Data6[[#This Row],[Date:]],"mmddyyyy"),4)</f>
        <v>2024</v>
      </c>
      <c r="W312" s="8" t="str">
        <f>MID(TEXT(Data6[[#This Row],[Date:]],"mmddyyyy"),3,2)</f>
        <v>07</v>
      </c>
      <c r="X312" s="8" t="str">
        <f>LEFT(TEXT(Data6[[#This Row],[Date:]],"mmddyyyy"),2)</f>
        <v>03</v>
      </c>
      <c r="Y312" s="6">
        <f>DATE(Data6[[#This Row],[Year]],Data6[[#This Row],[Month]],Data6[[#This Row],[Day]])</f>
        <v>45358</v>
      </c>
    </row>
    <row r="313" spans="1:25" x14ac:dyDescent="0.3">
      <c r="A313" s="5">
        <v>45359.287612615743</v>
      </c>
      <c r="B313" s="7" t="s">
        <v>65</v>
      </c>
      <c r="C313" s="6" t="s">
        <v>398</v>
      </c>
      <c r="D313" s="7" t="s">
        <v>63</v>
      </c>
      <c r="E313" s="8">
        <v>3</v>
      </c>
      <c r="F313" s="7" t="s">
        <v>68</v>
      </c>
      <c r="G313" s="7" t="s">
        <v>68</v>
      </c>
      <c r="H313" s="7" t="s">
        <v>64</v>
      </c>
      <c r="I313" s="7" t="s">
        <v>44</v>
      </c>
      <c r="J313" s="19" t="str">
        <f>IFERROR(INDEX('Employee Info'!$C$3:$E$200,MATCH(Data6[[#This Row],[Name:]],'Employee Info'!$B$3:$B$200,0),MATCH(Data6[[#This Row],[Hours Type:]],'Employee Info'!$C$2:$E$2,0)),"")</f>
        <v/>
      </c>
      <c r="K313" s="19" t="str">
        <f>IFERROR(INDEX('Employee Info'!$C$3:$J$200,MATCH(Data6[[#This Row],[Name:]],'Employee Info'!$B$3:$B$200,0),MATCH(Data6[[#Headers],[Truck]],'Employee Info'!$C$2:$J$2,0)),"")</f>
        <v/>
      </c>
      <c r="L313" s="19" t="str">
        <f>IFERROR(INDEX('Employee Info'!$C$3:$J$200,MATCH(Data6[[#This Row],[Name:]],'Employee Info'!$B$3:$B$200,0),MATCH(Data6[[#Headers],[Phone]],'Employee Info'!$C$2:$J$2,0)),"")</f>
        <v/>
      </c>
      <c r="M313" s="19" t="str">
        <f>IFERROR(INDEX('Employee Info'!$C$3:$J$200,MATCH(Data6[[#This Row],[Name:]],'Employee Info'!$B$3:$B$200,0),MATCH(Data6[[#Headers],[Tech]],'Employee Info'!$C$2:$J$2,0)),"")</f>
        <v/>
      </c>
      <c r="N313" s="19" t="str">
        <f>IFERROR(INDEX('Employee Info'!$C$3:$J$200,MATCH(Data6[[#This Row],[Name:]],'Employee Info'!$B$3:$B$200,0),MATCH(Data6[[#Headers],[Other]],'Employee Info'!$C$2:$J$2,0)),"")</f>
        <v/>
      </c>
      <c r="O313" s="19">
        <f>IFERROR((Data6[[#This Row],[Hours:]]*SUM(Data6[[#This Row],[Rate]:[Other]])),"")</f>
        <v>0</v>
      </c>
      <c r="P313" s="7" t="str">
        <f>IF(Data6[[#This Row],[WO'#:]]="","Riley #","WO#")</f>
        <v>Riley #</v>
      </c>
      <c r="Q313" s="7">
        <f>IFERROR(WEEKNUM(Data6[[#This Row],[Date:]]),"")</f>
        <v>10</v>
      </c>
      <c r="R313" s="6">
        <f t="shared" si="12"/>
        <v>45354</v>
      </c>
      <c r="S313" s="6">
        <f>Data6[[#This Row],[Week Start]]+7</f>
        <v>45361</v>
      </c>
      <c r="T313" s="7" t="str">
        <f t="shared" si="13"/>
        <v>3/3/2024 - 3/10/2024</v>
      </c>
      <c r="U313" s="7" t="str">
        <f t="shared" si="14"/>
        <v>Time Card</v>
      </c>
      <c r="V313" s="8" t="str">
        <f>RIGHT(TEXT(Data6[[#This Row],[Date:]],"mmddyyyy"),4)</f>
        <v>2024</v>
      </c>
      <c r="W313" s="8" t="str">
        <f>MID(TEXT(Data6[[#This Row],[Date:]],"mmddyyyy"),3,2)</f>
        <v>07</v>
      </c>
      <c r="X313" s="8" t="str">
        <f>LEFT(TEXT(Data6[[#This Row],[Date:]],"mmddyyyy"),2)</f>
        <v>03</v>
      </c>
      <c r="Y313" s="6">
        <f>DATE(Data6[[#This Row],[Year]],Data6[[#This Row],[Month]],Data6[[#This Row],[Day]])</f>
        <v>45358</v>
      </c>
    </row>
    <row r="314" spans="1:25" x14ac:dyDescent="0.3">
      <c r="A314" s="5">
        <v>45359.435419907408</v>
      </c>
      <c r="B314" s="7" t="s">
        <v>66</v>
      </c>
      <c r="C314" s="6" t="s">
        <v>398</v>
      </c>
      <c r="D314" s="7" t="s">
        <v>231</v>
      </c>
      <c r="E314" s="8">
        <v>1</v>
      </c>
      <c r="F314" s="7" t="s">
        <v>68</v>
      </c>
      <c r="G314" s="7" t="s">
        <v>68</v>
      </c>
      <c r="H314" s="7" t="s">
        <v>64</v>
      </c>
      <c r="I314" s="7" t="s">
        <v>44</v>
      </c>
      <c r="J314" s="19" t="str">
        <f>IFERROR(INDEX('Employee Info'!$C$3:$E$200,MATCH(Data6[[#This Row],[Name:]],'Employee Info'!$B$3:$B$200,0),MATCH(Data6[[#This Row],[Hours Type:]],'Employee Info'!$C$2:$E$2,0)),"")</f>
        <v/>
      </c>
      <c r="K314" s="19" t="str">
        <f>IFERROR(INDEX('Employee Info'!$C$3:$J$200,MATCH(Data6[[#This Row],[Name:]],'Employee Info'!$B$3:$B$200,0),MATCH(Data6[[#Headers],[Truck]],'Employee Info'!$C$2:$J$2,0)),"")</f>
        <v/>
      </c>
      <c r="L314" s="19" t="str">
        <f>IFERROR(INDEX('Employee Info'!$C$3:$J$200,MATCH(Data6[[#This Row],[Name:]],'Employee Info'!$B$3:$B$200,0),MATCH(Data6[[#Headers],[Phone]],'Employee Info'!$C$2:$J$2,0)),"")</f>
        <v/>
      </c>
      <c r="M314" s="19" t="str">
        <f>IFERROR(INDEX('Employee Info'!$C$3:$J$200,MATCH(Data6[[#This Row],[Name:]],'Employee Info'!$B$3:$B$200,0),MATCH(Data6[[#Headers],[Tech]],'Employee Info'!$C$2:$J$2,0)),"")</f>
        <v/>
      </c>
      <c r="N314" s="19" t="str">
        <f>IFERROR(INDEX('Employee Info'!$C$3:$J$200,MATCH(Data6[[#This Row],[Name:]],'Employee Info'!$B$3:$B$200,0),MATCH(Data6[[#Headers],[Other]],'Employee Info'!$C$2:$J$2,0)),"")</f>
        <v/>
      </c>
      <c r="O314" s="19">
        <f>IFERROR((Data6[[#This Row],[Hours:]]*SUM(Data6[[#This Row],[Rate]:[Other]])),"")</f>
        <v>0</v>
      </c>
      <c r="P314" s="7" t="str">
        <f>IF(Data6[[#This Row],[WO'#:]]="","Riley #","WO#")</f>
        <v>Riley #</v>
      </c>
      <c r="Q314" s="7">
        <f>IFERROR(WEEKNUM(Data6[[#This Row],[Date:]]),"")</f>
        <v>10</v>
      </c>
      <c r="R314" s="6">
        <f t="shared" si="12"/>
        <v>45354</v>
      </c>
      <c r="S314" s="6">
        <f>Data6[[#This Row],[Week Start]]+7</f>
        <v>45361</v>
      </c>
      <c r="T314" s="7" t="str">
        <f t="shared" si="13"/>
        <v>3/3/2024 - 3/10/2024</v>
      </c>
      <c r="U314" s="7" t="str">
        <f t="shared" si="14"/>
        <v>Time Card</v>
      </c>
      <c r="V314" s="8" t="str">
        <f>RIGHT(TEXT(Data6[[#This Row],[Date:]],"mmddyyyy"),4)</f>
        <v>2024</v>
      </c>
      <c r="W314" s="8" t="str">
        <f>MID(TEXT(Data6[[#This Row],[Date:]],"mmddyyyy"),3,2)</f>
        <v>07</v>
      </c>
      <c r="X314" s="8" t="str">
        <f>LEFT(TEXT(Data6[[#This Row],[Date:]],"mmddyyyy"),2)</f>
        <v>03</v>
      </c>
      <c r="Y314" s="6">
        <f>DATE(Data6[[#This Row],[Year]],Data6[[#This Row],[Month]],Data6[[#This Row],[Day]])</f>
        <v>45358</v>
      </c>
    </row>
    <row r="315" spans="1:25" x14ac:dyDescent="0.3">
      <c r="A315" s="5">
        <v>45358.507358101851</v>
      </c>
      <c r="B315" s="7" t="s">
        <v>31</v>
      </c>
      <c r="C315" s="6" t="s">
        <v>398</v>
      </c>
      <c r="D315" s="7" t="s">
        <v>389</v>
      </c>
      <c r="E315" s="8">
        <v>6</v>
      </c>
      <c r="F315" s="7" t="s">
        <v>68</v>
      </c>
      <c r="G315" s="7" t="s">
        <v>68</v>
      </c>
      <c r="H315" s="7" t="s">
        <v>59</v>
      </c>
      <c r="I315" s="7" t="s">
        <v>44</v>
      </c>
      <c r="J315" s="19" t="str">
        <f>IFERROR(INDEX('Employee Info'!$C$3:$E$200,MATCH(Data6[[#This Row],[Name:]],'Employee Info'!$B$3:$B$200,0),MATCH(Data6[[#This Row],[Hours Type:]],'Employee Info'!$C$2:$E$2,0)),"")</f>
        <v/>
      </c>
      <c r="K315" s="19" t="str">
        <f>IFERROR(INDEX('Employee Info'!$C$3:$J$200,MATCH(Data6[[#This Row],[Name:]],'Employee Info'!$B$3:$B$200,0),MATCH(Data6[[#Headers],[Truck]],'Employee Info'!$C$2:$J$2,0)),"")</f>
        <v/>
      </c>
      <c r="L315" s="19" t="str">
        <f>IFERROR(INDEX('Employee Info'!$C$3:$J$200,MATCH(Data6[[#This Row],[Name:]],'Employee Info'!$B$3:$B$200,0),MATCH(Data6[[#Headers],[Phone]],'Employee Info'!$C$2:$J$2,0)),"")</f>
        <v/>
      </c>
      <c r="M315" s="19" t="str">
        <f>IFERROR(INDEX('Employee Info'!$C$3:$J$200,MATCH(Data6[[#This Row],[Name:]],'Employee Info'!$B$3:$B$200,0),MATCH(Data6[[#Headers],[Tech]],'Employee Info'!$C$2:$J$2,0)),"")</f>
        <v/>
      </c>
      <c r="N315" s="19" t="str">
        <f>IFERROR(INDEX('Employee Info'!$C$3:$J$200,MATCH(Data6[[#This Row],[Name:]],'Employee Info'!$B$3:$B$200,0),MATCH(Data6[[#Headers],[Other]],'Employee Info'!$C$2:$J$2,0)),"")</f>
        <v/>
      </c>
      <c r="O315" s="19">
        <f>IFERROR((Data6[[#This Row],[Hours:]]*SUM(Data6[[#This Row],[Rate]:[Other]])),"")</f>
        <v>0</v>
      </c>
      <c r="P315" s="7" t="str">
        <f>IF(Data6[[#This Row],[WO'#:]]="","Riley #","WO#")</f>
        <v>Riley #</v>
      </c>
      <c r="Q315" s="7">
        <f>IFERROR(WEEKNUM(Data6[[#This Row],[Date:]]),"")</f>
        <v>10</v>
      </c>
      <c r="R315" s="6">
        <f t="shared" si="12"/>
        <v>45354</v>
      </c>
      <c r="S315" s="6">
        <f>Data6[[#This Row],[Week Start]]+7</f>
        <v>45361</v>
      </c>
      <c r="T315" s="7" t="str">
        <f t="shared" si="13"/>
        <v>3/3/2024 - 3/10/2024</v>
      </c>
      <c r="U315" s="7" t="str">
        <f t="shared" si="14"/>
        <v>Time Card</v>
      </c>
      <c r="V315" s="8" t="str">
        <f>RIGHT(TEXT(Data6[[#This Row],[Date:]],"mmddyyyy"),4)</f>
        <v>2024</v>
      </c>
      <c r="W315" s="8" t="str">
        <f>MID(TEXT(Data6[[#This Row],[Date:]],"mmddyyyy"),3,2)</f>
        <v>07</v>
      </c>
      <c r="X315" s="8" t="str">
        <f>LEFT(TEXT(Data6[[#This Row],[Date:]],"mmddyyyy"),2)</f>
        <v>03</v>
      </c>
      <c r="Y315" s="6">
        <f>DATE(Data6[[#This Row],[Year]],Data6[[#This Row],[Month]],Data6[[#This Row],[Day]])</f>
        <v>45358</v>
      </c>
    </row>
    <row r="316" spans="1:25" x14ac:dyDescent="0.3">
      <c r="A316" s="5">
        <v>45358.584056944441</v>
      </c>
      <c r="B316" s="7" t="s">
        <v>35</v>
      </c>
      <c r="C316" s="6" t="s">
        <v>398</v>
      </c>
      <c r="D316" s="7" t="s">
        <v>405</v>
      </c>
      <c r="E316" s="8">
        <v>5.5</v>
      </c>
      <c r="F316" s="7" t="s">
        <v>68</v>
      </c>
      <c r="G316" s="7" t="s">
        <v>68</v>
      </c>
      <c r="H316" s="7" t="s">
        <v>59</v>
      </c>
      <c r="I316" s="7" t="s">
        <v>44</v>
      </c>
      <c r="J316" s="19" t="str">
        <f>IFERROR(INDEX('Employee Info'!$C$3:$E$200,MATCH(Data6[[#This Row],[Name:]],'Employee Info'!$B$3:$B$200,0),MATCH(Data6[[#This Row],[Hours Type:]],'Employee Info'!$C$2:$E$2,0)),"")</f>
        <v/>
      </c>
      <c r="K316" s="19" t="str">
        <f>IFERROR(INDEX('Employee Info'!$C$3:$J$200,MATCH(Data6[[#This Row],[Name:]],'Employee Info'!$B$3:$B$200,0),MATCH(Data6[[#Headers],[Truck]],'Employee Info'!$C$2:$J$2,0)),"")</f>
        <v/>
      </c>
      <c r="L316" s="19" t="str">
        <f>IFERROR(INDEX('Employee Info'!$C$3:$J$200,MATCH(Data6[[#This Row],[Name:]],'Employee Info'!$B$3:$B$200,0),MATCH(Data6[[#Headers],[Phone]],'Employee Info'!$C$2:$J$2,0)),"")</f>
        <v/>
      </c>
      <c r="M316" s="19" t="str">
        <f>IFERROR(INDEX('Employee Info'!$C$3:$J$200,MATCH(Data6[[#This Row],[Name:]],'Employee Info'!$B$3:$B$200,0),MATCH(Data6[[#Headers],[Tech]],'Employee Info'!$C$2:$J$2,0)),"")</f>
        <v/>
      </c>
      <c r="N316" s="19" t="str">
        <f>IFERROR(INDEX('Employee Info'!$C$3:$J$200,MATCH(Data6[[#This Row],[Name:]],'Employee Info'!$B$3:$B$200,0),MATCH(Data6[[#Headers],[Other]],'Employee Info'!$C$2:$J$2,0)),"")</f>
        <v/>
      </c>
      <c r="O316" s="19">
        <f>IFERROR((Data6[[#This Row],[Hours:]]*SUM(Data6[[#This Row],[Rate]:[Other]])),"")</f>
        <v>0</v>
      </c>
      <c r="P316" s="7" t="str">
        <f>IF(Data6[[#This Row],[WO'#:]]="","Riley #","WO#")</f>
        <v>Riley #</v>
      </c>
      <c r="Q316" s="7">
        <f>IFERROR(WEEKNUM(Data6[[#This Row],[Date:]]),"")</f>
        <v>10</v>
      </c>
      <c r="R316" s="6">
        <f t="shared" si="12"/>
        <v>45354</v>
      </c>
      <c r="S316" s="6">
        <f>Data6[[#This Row],[Week Start]]+7</f>
        <v>45361</v>
      </c>
      <c r="T316" s="7" t="str">
        <f t="shared" si="13"/>
        <v>3/3/2024 - 3/10/2024</v>
      </c>
      <c r="U316" s="7" t="str">
        <f t="shared" si="14"/>
        <v>Time Card</v>
      </c>
      <c r="V316" s="8" t="str">
        <f>RIGHT(TEXT(Data6[[#This Row],[Date:]],"mmddyyyy"),4)</f>
        <v>2024</v>
      </c>
      <c r="W316" s="8" t="str">
        <f>MID(TEXT(Data6[[#This Row],[Date:]],"mmddyyyy"),3,2)</f>
        <v>07</v>
      </c>
      <c r="X316" s="8" t="str">
        <f>LEFT(TEXT(Data6[[#This Row],[Date:]],"mmddyyyy"),2)</f>
        <v>03</v>
      </c>
      <c r="Y316" s="6">
        <f>DATE(Data6[[#This Row],[Year]],Data6[[#This Row],[Month]],Data6[[#This Row],[Day]])</f>
        <v>45358</v>
      </c>
    </row>
    <row r="317" spans="1:25" x14ac:dyDescent="0.3">
      <c r="A317" s="5">
        <v>45359.520627777776</v>
      </c>
      <c r="B317" s="7" t="s">
        <v>66</v>
      </c>
      <c r="C317" s="6" t="s">
        <v>406</v>
      </c>
      <c r="D317" s="7" t="s">
        <v>407</v>
      </c>
      <c r="E317" s="8">
        <v>5</v>
      </c>
      <c r="F317" s="7">
        <v>6984733</v>
      </c>
      <c r="G317" s="7" t="s">
        <v>68</v>
      </c>
      <c r="H317" s="7" t="s">
        <v>69</v>
      </c>
      <c r="I317" s="7" t="s">
        <v>44</v>
      </c>
      <c r="J317" s="19" t="str">
        <f>IFERROR(INDEX('Employee Info'!$C$3:$E$200,MATCH(Data6[[#This Row],[Name:]],'Employee Info'!$B$3:$B$200,0),MATCH(Data6[[#This Row],[Hours Type:]],'Employee Info'!$C$2:$E$2,0)),"")</f>
        <v/>
      </c>
      <c r="K317" s="19" t="str">
        <f>IFERROR(INDEX('Employee Info'!$C$3:$J$200,MATCH(Data6[[#This Row],[Name:]],'Employee Info'!$B$3:$B$200,0),MATCH(Data6[[#Headers],[Truck]],'Employee Info'!$C$2:$J$2,0)),"")</f>
        <v/>
      </c>
      <c r="L317" s="19" t="str">
        <f>IFERROR(INDEX('Employee Info'!$C$3:$J$200,MATCH(Data6[[#This Row],[Name:]],'Employee Info'!$B$3:$B$200,0),MATCH(Data6[[#Headers],[Phone]],'Employee Info'!$C$2:$J$2,0)),"")</f>
        <v/>
      </c>
      <c r="M317" s="19" t="str">
        <f>IFERROR(INDEX('Employee Info'!$C$3:$J$200,MATCH(Data6[[#This Row],[Name:]],'Employee Info'!$B$3:$B$200,0),MATCH(Data6[[#Headers],[Tech]],'Employee Info'!$C$2:$J$2,0)),"")</f>
        <v/>
      </c>
      <c r="N317" s="19" t="str">
        <f>IFERROR(INDEX('Employee Info'!$C$3:$J$200,MATCH(Data6[[#This Row],[Name:]],'Employee Info'!$B$3:$B$200,0),MATCH(Data6[[#Headers],[Other]],'Employee Info'!$C$2:$J$2,0)),"")</f>
        <v/>
      </c>
      <c r="O317" s="19">
        <f>IFERROR((Data6[[#This Row],[Hours:]]*SUM(Data6[[#This Row],[Rate]:[Other]])),"")</f>
        <v>0</v>
      </c>
      <c r="P317" s="7" t="str">
        <f>IF(Data6[[#This Row],[WO'#:]]="","Riley #","WO#")</f>
        <v>WO#</v>
      </c>
      <c r="Q317" s="7">
        <f>IFERROR(WEEKNUM(Data6[[#This Row],[Date:]]),"")</f>
        <v>10</v>
      </c>
      <c r="R317" s="6">
        <f t="shared" si="12"/>
        <v>45354</v>
      </c>
      <c r="S317" s="6">
        <f>Data6[[#This Row],[Week Start]]+7</f>
        <v>45361</v>
      </c>
      <c r="T317" s="7" t="str">
        <f t="shared" si="13"/>
        <v>3/3/2024 - 3/10/2024</v>
      </c>
      <c r="U317" s="7" t="str">
        <f t="shared" si="14"/>
        <v>Time Card</v>
      </c>
      <c r="V317" s="8" t="str">
        <f>RIGHT(TEXT(Data6[[#This Row],[Date:]],"mmddyyyy"),4)</f>
        <v>2024</v>
      </c>
      <c r="W317" s="8" t="str">
        <f>MID(TEXT(Data6[[#This Row],[Date:]],"mmddyyyy"),3,2)</f>
        <v>08</v>
      </c>
      <c r="X317" s="8" t="str">
        <f>LEFT(TEXT(Data6[[#This Row],[Date:]],"mmddyyyy"),2)</f>
        <v>03</v>
      </c>
      <c r="Y317" s="6">
        <f>DATE(Data6[[#This Row],[Year]],Data6[[#This Row],[Month]],Data6[[#This Row],[Day]])</f>
        <v>45359</v>
      </c>
    </row>
    <row r="318" spans="1:25" x14ac:dyDescent="0.3">
      <c r="A318" s="5">
        <v>45392.356016898149</v>
      </c>
      <c r="B318" s="7" t="s">
        <v>76</v>
      </c>
      <c r="C318" s="6" t="s">
        <v>406</v>
      </c>
      <c r="D318" s="7" t="s">
        <v>156</v>
      </c>
      <c r="E318" s="8">
        <v>3</v>
      </c>
      <c r="F318" s="7">
        <v>6984733</v>
      </c>
      <c r="G318" s="7" t="s">
        <v>68</v>
      </c>
      <c r="H318" s="7" t="s">
        <v>69</v>
      </c>
      <c r="I318" s="7" t="s">
        <v>44</v>
      </c>
      <c r="J318" s="19" t="str">
        <f>IFERROR(INDEX('Employee Info'!$C$3:$E$200,MATCH(Data6[[#This Row],[Name:]],'Employee Info'!$B$3:$B$200,0),MATCH(Data6[[#This Row],[Hours Type:]],'Employee Info'!$C$2:$E$2,0)),"")</f>
        <v/>
      </c>
      <c r="K318" s="19" t="str">
        <f>IFERROR(INDEX('Employee Info'!$C$3:$J$200,MATCH(Data6[[#This Row],[Name:]],'Employee Info'!$B$3:$B$200,0),MATCH(Data6[[#Headers],[Truck]],'Employee Info'!$C$2:$J$2,0)),"")</f>
        <v/>
      </c>
      <c r="L318" s="19" t="str">
        <f>IFERROR(INDEX('Employee Info'!$C$3:$J$200,MATCH(Data6[[#This Row],[Name:]],'Employee Info'!$B$3:$B$200,0),MATCH(Data6[[#Headers],[Phone]],'Employee Info'!$C$2:$J$2,0)),"")</f>
        <v/>
      </c>
      <c r="M318" s="19" t="str">
        <f>IFERROR(INDEX('Employee Info'!$C$3:$J$200,MATCH(Data6[[#This Row],[Name:]],'Employee Info'!$B$3:$B$200,0),MATCH(Data6[[#Headers],[Tech]],'Employee Info'!$C$2:$J$2,0)),"")</f>
        <v/>
      </c>
      <c r="N318" s="19" t="str">
        <f>IFERROR(INDEX('Employee Info'!$C$3:$J$200,MATCH(Data6[[#This Row],[Name:]],'Employee Info'!$B$3:$B$200,0),MATCH(Data6[[#Headers],[Other]],'Employee Info'!$C$2:$J$2,0)),"")</f>
        <v/>
      </c>
      <c r="O318" s="19">
        <f>IFERROR((Data6[[#This Row],[Hours:]]*SUM(Data6[[#This Row],[Rate]:[Other]])),"")</f>
        <v>0</v>
      </c>
      <c r="P318" s="7" t="str">
        <f>IF(Data6[[#This Row],[WO'#:]]="","Riley #","WO#")</f>
        <v>WO#</v>
      </c>
      <c r="Q318" s="7">
        <f>IFERROR(WEEKNUM(Data6[[#This Row],[Date:]]),"")</f>
        <v>10</v>
      </c>
      <c r="R318" s="6">
        <f t="shared" si="12"/>
        <v>45354</v>
      </c>
      <c r="S318" s="6">
        <f>Data6[[#This Row],[Week Start]]+7</f>
        <v>45361</v>
      </c>
      <c r="T318" s="7" t="str">
        <f t="shared" si="13"/>
        <v>3/3/2024 - 3/10/2024</v>
      </c>
      <c r="U318" s="7" t="str">
        <f t="shared" si="14"/>
        <v>Time Card</v>
      </c>
      <c r="V318" s="8" t="str">
        <f>RIGHT(TEXT(Data6[[#This Row],[Date:]],"mmddyyyy"),4)</f>
        <v>2024</v>
      </c>
      <c r="W318" s="8" t="str">
        <f>MID(TEXT(Data6[[#This Row],[Date:]],"mmddyyyy"),3,2)</f>
        <v>08</v>
      </c>
      <c r="X318" s="8" t="str">
        <f>LEFT(TEXT(Data6[[#This Row],[Date:]],"mmddyyyy"),2)</f>
        <v>03</v>
      </c>
      <c r="Y318" s="6">
        <f>DATE(Data6[[#This Row],[Year]],Data6[[#This Row],[Month]],Data6[[#This Row],[Day]])</f>
        <v>45359</v>
      </c>
    </row>
    <row r="319" spans="1:25" x14ac:dyDescent="0.3">
      <c r="A319" s="5">
        <v>45359.437820023151</v>
      </c>
      <c r="B319" s="7" t="s">
        <v>66</v>
      </c>
      <c r="C319" s="6" t="s">
        <v>406</v>
      </c>
      <c r="D319" s="7" t="s">
        <v>378</v>
      </c>
      <c r="E319" s="8">
        <v>2</v>
      </c>
      <c r="F319" s="7">
        <v>7049152</v>
      </c>
      <c r="G319" s="7" t="s">
        <v>68</v>
      </c>
      <c r="H319" s="7" t="s">
        <v>69</v>
      </c>
      <c r="I319" s="7" t="s">
        <v>44</v>
      </c>
      <c r="J319" s="19" t="str">
        <f>IFERROR(INDEX('Employee Info'!$C$3:$E$200,MATCH(Data6[[#This Row],[Name:]],'Employee Info'!$B$3:$B$200,0),MATCH(Data6[[#This Row],[Hours Type:]],'Employee Info'!$C$2:$E$2,0)),"")</f>
        <v/>
      </c>
      <c r="K319" s="19" t="str">
        <f>IFERROR(INDEX('Employee Info'!$C$3:$J$200,MATCH(Data6[[#This Row],[Name:]],'Employee Info'!$B$3:$B$200,0),MATCH(Data6[[#Headers],[Truck]],'Employee Info'!$C$2:$J$2,0)),"")</f>
        <v/>
      </c>
      <c r="L319" s="19" t="str">
        <f>IFERROR(INDEX('Employee Info'!$C$3:$J$200,MATCH(Data6[[#This Row],[Name:]],'Employee Info'!$B$3:$B$200,0),MATCH(Data6[[#Headers],[Phone]],'Employee Info'!$C$2:$J$2,0)),"")</f>
        <v/>
      </c>
      <c r="M319" s="19" t="str">
        <f>IFERROR(INDEX('Employee Info'!$C$3:$J$200,MATCH(Data6[[#This Row],[Name:]],'Employee Info'!$B$3:$B$200,0),MATCH(Data6[[#Headers],[Tech]],'Employee Info'!$C$2:$J$2,0)),"")</f>
        <v/>
      </c>
      <c r="N319" s="19" t="str">
        <f>IFERROR(INDEX('Employee Info'!$C$3:$J$200,MATCH(Data6[[#This Row],[Name:]],'Employee Info'!$B$3:$B$200,0),MATCH(Data6[[#Headers],[Other]],'Employee Info'!$C$2:$J$2,0)),"")</f>
        <v/>
      </c>
      <c r="O319" s="19">
        <f>IFERROR((Data6[[#This Row],[Hours:]]*SUM(Data6[[#This Row],[Rate]:[Other]])),"")</f>
        <v>0</v>
      </c>
      <c r="P319" s="7" t="str">
        <f>IF(Data6[[#This Row],[WO'#:]]="","Riley #","WO#")</f>
        <v>WO#</v>
      </c>
      <c r="Q319" s="7">
        <f>IFERROR(WEEKNUM(Data6[[#This Row],[Date:]]),"")</f>
        <v>10</v>
      </c>
      <c r="R319" s="6">
        <f t="shared" si="12"/>
        <v>45354</v>
      </c>
      <c r="S319" s="6">
        <f>Data6[[#This Row],[Week Start]]+7</f>
        <v>45361</v>
      </c>
      <c r="T319" s="7" t="str">
        <f t="shared" si="13"/>
        <v>3/3/2024 - 3/10/2024</v>
      </c>
      <c r="U319" s="7" t="str">
        <f t="shared" si="14"/>
        <v>Time Card</v>
      </c>
      <c r="V319" s="8" t="str">
        <f>RIGHT(TEXT(Data6[[#This Row],[Date:]],"mmddyyyy"),4)</f>
        <v>2024</v>
      </c>
      <c r="W319" s="8" t="str">
        <f>MID(TEXT(Data6[[#This Row],[Date:]],"mmddyyyy"),3,2)</f>
        <v>08</v>
      </c>
      <c r="X319" s="8" t="str">
        <f>LEFT(TEXT(Data6[[#This Row],[Date:]],"mmddyyyy"),2)</f>
        <v>03</v>
      </c>
      <c r="Y319" s="6">
        <f>DATE(Data6[[#This Row],[Year]],Data6[[#This Row],[Month]],Data6[[#This Row],[Day]])</f>
        <v>45359</v>
      </c>
    </row>
    <row r="320" spans="1:25" x14ac:dyDescent="0.3">
      <c r="A320" s="5">
        <v>45359.584998495367</v>
      </c>
      <c r="B320" s="7" t="s">
        <v>35</v>
      </c>
      <c r="C320" s="6" t="s">
        <v>406</v>
      </c>
      <c r="D320" s="7" t="s">
        <v>408</v>
      </c>
      <c r="E320" s="8">
        <v>1</v>
      </c>
      <c r="F320" s="7">
        <v>7049152</v>
      </c>
      <c r="G320" s="7" t="s">
        <v>68</v>
      </c>
      <c r="H320" s="7" t="s">
        <v>69</v>
      </c>
      <c r="I320" s="7" t="s">
        <v>44</v>
      </c>
      <c r="J320" s="19" t="str">
        <f>IFERROR(INDEX('Employee Info'!$C$3:$E$200,MATCH(Data6[[#This Row],[Name:]],'Employee Info'!$B$3:$B$200,0),MATCH(Data6[[#This Row],[Hours Type:]],'Employee Info'!$C$2:$E$2,0)),"")</f>
        <v/>
      </c>
      <c r="K320" s="19" t="str">
        <f>IFERROR(INDEX('Employee Info'!$C$3:$J$200,MATCH(Data6[[#This Row],[Name:]],'Employee Info'!$B$3:$B$200,0),MATCH(Data6[[#Headers],[Truck]],'Employee Info'!$C$2:$J$2,0)),"")</f>
        <v/>
      </c>
      <c r="L320" s="19" t="str">
        <f>IFERROR(INDEX('Employee Info'!$C$3:$J$200,MATCH(Data6[[#This Row],[Name:]],'Employee Info'!$B$3:$B$200,0),MATCH(Data6[[#Headers],[Phone]],'Employee Info'!$C$2:$J$2,0)),"")</f>
        <v/>
      </c>
      <c r="M320" s="19" t="str">
        <f>IFERROR(INDEX('Employee Info'!$C$3:$J$200,MATCH(Data6[[#This Row],[Name:]],'Employee Info'!$B$3:$B$200,0),MATCH(Data6[[#Headers],[Tech]],'Employee Info'!$C$2:$J$2,0)),"")</f>
        <v/>
      </c>
      <c r="N320" s="19" t="str">
        <f>IFERROR(INDEX('Employee Info'!$C$3:$J$200,MATCH(Data6[[#This Row],[Name:]],'Employee Info'!$B$3:$B$200,0),MATCH(Data6[[#Headers],[Other]],'Employee Info'!$C$2:$J$2,0)),"")</f>
        <v/>
      </c>
      <c r="O320" s="19">
        <f>IFERROR((Data6[[#This Row],[Hours:]]*SUM(Data6[[#This Row],[Rate]:[Other]])),"")</f>
        <v>0</v>
      </c>
      <c r="P320" s="7" t="str">
        <f>IF(Data6[[#This Row],[WO'#:]]="","Riley #","WO#")</f>
        <v>WO#</v>
      </c>
      <c r="Q320" s="7">
        <f>IFERROR(WEEKNUM(Data6[[#This Row],[Date:]]),"")</f>
        <v>10</v>
      </c>
      <c r="R320" s="6">
        <f t="shared" si="12"/>
        <v>45354</v>
      </c>
      <c r="S320" s="6">
        <f>Data6[[#This Row],[Week Start]]+7</f>
        <v>45361</v>
      </c>
      <c r="T320" s="7" t="str">
        <f t="shared" si="13"/>
        <v>3/3/2024 - 3/10/2024</v>
      </c>
      <c r="U320" s="7" t="str">
        <f t="shared" si="14"/>
        <v>Time Card</v>
      </c>
      <c r="V320" s="8" t="str">
        <f>RIGHT(TEXT(Data6[[#This Row],[Date:]],"mmddyyyy"),4)</f>
        <v>2024</v>
      </c>
      <c r="W320" s="8" t="str">
        <f>MID(TEXT(Data6[[#This Row],[Date:]],"mmddyyyy"),3,2)</f>
        <v>08</v>
      </c>
      <c r="X320" s="8" t="str">
        <f>LEFT(TEXT(Data6[[#This Row],[Date:]],"mmddyyyy"),2)</f>
        <v>03</v>
      </c>
      <c r="Y320" s="6">
        <f>DATE(Data6[[#This Row],[Year]],Data6[[#This Row],[Month]],Data6[[#This Row],[Day]])</f>
        <v>45359</v>
      </c>
    </row>
    <row r="321" spans="1:25" x14ac:dyDescent="0.3">
      <c r="A321" s="5">
        <v>45359.584505208331</v>
      </c>
      <c r="B321" s="7" t="s">
        <v>35</v>
      </c>
      <c r="C321" s="6" t="s">
        <v>406</v>
      </c>
      <c r="D321" s="7" t="s">
        <v>412</v>
      </c>
      <c r="E321" s="8">
        <v>2</v>
      </c>
      <c r="F321" s="7" t="s">
        <v>68</v>
      </c>
      <c r="G321" s="7" t="s">
        <v>68</v>
      </c>
      <c r="H321" s="7" t="s">
        <v>202</v>
      </c>
      <c r="I321" s="7" t="s">
        <v>44</v>
      </c>
      <c r="J321" s="19" t="str">
        <f>IFERROR(INDEX('Employee Info'!$C$3:$E$200,MATCH(Data6[[#This Row],[Name:]],'Employee Info'!$B$3:$B$200,0),MATCH(Data6[[#This Row],[Hours Type:]],'Employee Info'!$C$2:$E$2,0)),"")</f>
        <v/>
      </c>
      <c r="K321" s="19" t="str">
        <f>IFERROR(INDEX('Employee Info'!$C$3:$J$200,MATCH(Data6[[#This Row],[Name:]],'Employee Info'!$B$3:$B$200,0),MATCH(Data6[[#Headers],[Truck]],'Employee Info'!$C$2:$J$2,0)),"")</f>
        <v/>
      </c>
      <c r="L321" s="19" t="str">
        <f>IFERROR(INDEX('Employee Info'!$C$3:$J$200,MATCH(Data6[[#This Row],[Name:]],'Employee Info'!$B$3:$B$200,0),MATCH(Data6[[#Headers],[Phone]],'Employee Info'!$C$2:$J$2,0)),"")</f>
        <v/>
      </c>
      <c r="M321" s="19" t="str">
        <f>IFERROR(INDEX('Employee Info'!$C$3:$J$200,MATCH(Data6[[#This Row],[Name:]],'Employee Info'!$B$3:$B$200,0),MATCH(Data6[[#Headers],[Tech]],'Employee Info'!$C$2:$J$2,0)),"")</f>
        <v/>
      </c>
      <c r="N321" s="19" t="str">
        <f>IFERROR(INDEX('Employee Info'!$C$3:$J$200,MATCH(Data6[[#This Row],[Name:]],'Employee Info'!$B$3:$B$200,0),MATCH(Data6[[#Headers],[Other]],'Employee Info'!$C$2:$J$2,0)),"")</f>
        <v/>
      </c>
      <c r="O321" s="19">
        <f>IFERROR((Data6[[#This Row],[Hours:]]*SUM(Data6[[#This Row],[Rate]:[Other]])),"")</f>
        <v>0</v>
      </c>
      <c r="P321" s="7" t="str">
        <f>IF(Data6[[#This Row],[WO'#:]]="","Riley #","WO#")</f>
        <v>Riley #</v>
      </c>
      <c r="Q321" s="7">
        <f>IFERROR(WEEKNUM(Data6[[#This Row],[Date:]]),"")</f>
        <v>10</v>
      </c>
      <c r="R321" s="6">
        <f t="shared" si="12"/>
        <v>45354</v>
      </c>
      <c r="S321" s="6">
        <f>Data6[[#This Row],[Week Start]]+7</f>
        <v>45361</v>
      </c>
      <c r="T321" s="7" t="str">
        <f t="shared" si="13"/>
        <v>3/3/2024 - 3/10/2024</v>
      </c>
      <c r="U321" s="7" t="str">
        <f t="shared" si="14"/>
        <v>Time Card</v>
      </c>
      <c r="V321" s="8" t="str">
        <f>RIGHT(TEXT(Data6[[#This Row],[Date:]],"mmddyyyy"),4)</f>
        <v>2024</v>
      </c>
      <c r="W321" s="8" t="str">
        <f>MID(TEXT(Data6[[#This Row],[Date:]],"mmddyyyy"),3,2)</f>
        <v>08</v>
      </c>
      <c r="X321" s="8" t="str">
        <f>LEFT(TEXT(Data6[[#This Row],[Date:]],"mmddyyyy"),2)</f>
        <v>03</v>
      </c>
      <c r="Y321" s="6">
        <f>DATE(Data6[[#This Row],[Year]],Data6[[#This Row],[Month]],Data6[[#This Row],[Day]])</f>
        <v>45359</v>
      </c>
    </row>
    <row r="322" spans="1:25" x14ac:dyDescent="0.3">
      <c r="A322" s="5">
        <v>45359.524520833336</v>
      </c>
      <c r="B322" s="7" t="s">
        <v>31</v>
      </c>
      <c r="C322" s="6" t="s">
        <v>406</v>
      </c>
      <c r="D322" s="7" t="s">
        <v>409</v>
      </c>
      <c r="E322" s="8">
        <v>1</v>
      </c>
      <c r="F322" s="7" t="s">
        <v>68</v>
      </c>
      <c r="G322" s="7" t="s">
        <v>68</v>
      </c>
      <c r="H322" s="7" t="s">
        <v>92</v>
      </c>
      <c r="I322" s="7" t="s">
        <v>44</v>
      </c>
      <c r="J322" s="19" t="str">
        <f>IFERROR(INDEX('Employee Info'!$C$3:$E$200,MATCH(Data6[[#This Row],[Name:]],'Employee Info'!$B$3:$B$200,0),MATCH(Data6[[#This Row],[Hours Type:]],'Employee Info'!$C$2:$E$2,0)),"")</f>
        <v/>
      </c>
      <c r="K322" s="19" t="str">
        <f>IFERROR(INDEX('Employee Info'!$C$3:$J$200,MATCH(Data6[[#This Row],[Name:]],'Employee Info'!$B$3:$B$200,0),MATCH(Data6[[#Headers],[Truck]],'Employee Info'!$C$2:$J$2,0)),"")</f>
        <v/>
      </c>
      <c r="L322" s="19" t="str">
        <f>IFERROR(INDEX('Employee Info'!$C$3:$J$200,MATCH(Data6[[#This Row],[Name:]],'Employee Info'!$B$3:$B$200,0),MATCH(Data6[[#Headers],[Phone]],'Employee Info'!$C$2:$J$2,0)),"")</f>
        <v/>
      </c>
      <c r="M322" s="19" t="str">
        <f>IFERROR(INDEX('Employee Info'!$C$3:$J$200,MATCH(Data6[[#This Row],[Name:]],'Employee Info'!$B$3:$B$200,0),MATCH(Data6[[#Headers],[Tech]],'Employee Info'!$C$2:$J$2,0)),"")</f>
        <v/>
      </c>
      <c r="N322" s="19" t="str">
        <f>IFERROR(INDEX('Employee Info'!$C$3:$J$200,MATCH(Data6[[#This Row],[Name:]],'Employee Info'!$B$3:$B$200,0),MATCH(Data6[[#Headers],[Other]],'Employee Info'!$C$2:$J$2,0)),"")</f>
        <v/>
      </c>
      <c r="O322" s="19">
        <f>IFERROR((Data6[[#This Row],[Hours:]]*SUM(Data6[[#This Row],[Rate]:[Other]])),"")</f>
        <v>0</v>
      </c>
      <c r="P322" s="7" t="str">
        <f>IF(Data6[[#This Row],[WO'#:]]="","Riley #","WO#")</f>
        <v>Riley #</v>
      </c>
      <c r="Q322" s="7">
        <f>IFERROR(WEEKNUM(Data6[[#This Row],[Date:]]),"")</f>
        <v>10</v>
      </c>
      <c r="R322" s="6">
        <f t="shared" ref="R322:R385" si="15">DATE(RIGHT(TEXT(C322,"mm/dd/yyyy"),4),1,1)+(Q322-1)*7-(WEEKDAY(DATE(RIGHT(TEXT(C322,"mm/dd/yyyy"),4),1,1)))+1</f>
        <v>45354</v>
      </c>
      <c r="S322" s="6">
        <f>Data6[[#This Row],[Week Start]]+7</f>
        <v>45361</v>
      </c>
      <c r="T322" s="7" t="str">
        <f t="shared" ref="T322:T385" si="16">IFERROR(TEXT(R322, "m/d/yyyy") &amp; " - " &amp; TEXT(S322, "m/d/yyyy"),"")</f>
        <v>3/3/2024 - 3/10/2024</v>
      </c>
      <c r="U322" s="7" t="str">
        <f t="shared" ref="U322:U385" si="17">"Time Card"</f>
        <v>Time Card</v>
      </c>
      <c r="V322" s="8" t="str">
        <f>RIGHT(TEXT(Data6[[#This Row],[Date:]],"mmddyyyy"),4)</f>
        <v>2024</v>
      </c>
      <c r="W322" s="8" t="str">
        <f>MID(TEXT(Data6[[#This Row],[Date:]],"mmddyyyy"),3,2)</f>
        <v>08</v>
      </c>
      <c r="X322" s="8" t="str">
        <f>LEFT(TEXT(Data6[[#This Row],[Date:]],"mmddyyyy"),2)</f>
        <v>03</v>
      </c>
      <c r="Y322" s="6">
        <f>DATE(Data6[[#This Row],[Year]],Data6[[#This Row],[Month]],Data6[[#This Row],[Day]])</f>
        <v>45359</v>
      </c>
    </row>
    <row r="323" spans="1:25" x14ac:dyDescent="0.3">
      <c r="A323" s="5">
        <v>45359.435503356479</v>
      </c>
      <c r="B323" s="7" t="s">
        <v>66</v>
      </c>
      <c r="C323" s="6" t="s">
        <v>406</v>
      </c>
      <c r="D323" s="7" t="s">
        <v>231</v>
      </c>
      <c r="E323" s="8">
        <v>1</v>
      </c>
      <c r="F323" s="7" t="s">
        <v>68</v>
      </c>
      <c r="G323" s="7" t="s">
        <v>68</v>
      </c>
      <c r="H323" s="7" t="s">
        <v>64</v>
      </c>
      <c r="I323" s="7" t="s">
        <v>44</v>
      </c>
      <c r="J323" s="19" t="str">
        <f>IFERROR(INDEX('Employee Info'!$C$3:$E$200,MATCH(Data6[[#This Row],[Name:]],'Employee Info'!$B$3:$B$200,0),MATCH(Data6[[#This Row],[Hours Type:]],'Employee Info'!$C$2:$E$2,0)),"")</f>
        <v/>
      </c>
      <c r="K323" s="19" t="str">
        <f>IFERROR(INDEX('Employee Info'!$C$3:$J$200,MATCH(Data6[[#This Row],[Name:]],'Employee Info'!$B$3:$B$200,0),MATCH(Data6[[#Headers],[Truck]],'Employee Info'!$C$2:$J$2,0)),"")</f>
        <v/>
      </c>
      <c r="L323" s="19" t="str">
        <f>IFERROR(INDEX('Employee Info'!$C$3:$J$200,MATCH(Data6[[#This Row],[Name:]],'Employee Info'!$B$3:$B$200,0),MATCH(Data6[[#Headers],[Phone]],'Employee Info'!$C$2:$J$2,0)),"")</f>
        <v/>
      </c>
      <c r="M323" s="19" t="str">
        <f>IFERROR(INDEX('Employee Info'!$C$3:$J$200,MATCH(Data6[[#This Row],[Name:]],'Employee Info'!$B$3:$B$200,0),MATCH(Data6[[#Headers],[Tech]],'Employee Info'!$C$2:$J$2,0)),"")</f>
        <v/>
      </c>
      <c r="N323" s="19" t="str">
        <f>IFERROR(INDEX('Employee Info'!$C$3:$J$200,MATCH(Data6[[#This Row],[Name:]],'Employee Info'!$B$3:$B$200,0),MATCH(Data6[[#Headers],[Other]],'Employee Info'!$C$2:$J$2,0)),"")</f>
        <v/>
      </c>
      <c r="O323" s="19">
        <f>IFERROR((Data6[[#This Row],[Hours:]]*SUM(Data6[[#This Row],[Rate]:[Other]])),"")</f>
        <v>0</v>
      </c>
      <c r="P323" s="7" t="str">
        <f>IF(Data6[[#This Row],[WO'#:]]="","Riley #","WO#")</f>
        <v>Riley #</v>
      </c>
      <c r="Q323" s="7">
        <f>IFERROR(WEEKNUM(Data6[[#This Row],[Date:]]),"")</f>
        <v>10</v>
      </c>
      <c r="R323" s="6">
        <f t="shared" si="15"/>
        <v>45354</v>
      </c>
      <c r="S323" s="6">
        <f>Data6[[#This Row],[Week Start]]+7</f>
        <v>45361</v>
      </c>
      <c r="T323" s="7" t="str">
        <f t="shared" si="16"/>
        <v>3/3/2024 - 3/10/2024</v>
      </c>
      <c r="U323" s="7" t="str">
        <f t="shared" si="17"/>
        <v>Time Card</v>
      </c>
      <c r="V323" s="8" t="str">
        <f>RIGHT(TEXT(Data6[[#This Row],[Date:]],"mmddyyyy"),4)</f>
        <v>2024</v>
      </c>
      <c r="W323" s="8" t="str">
        <f>MID(TEXT(Data6[[#This Row],[Date:]],"mmddyyyy"),3,2)</f>
        <v>08</v>
      </c>
      <c r="X323" s="8" t="str">
        <f>LEFT(TEXT(Data6[[#This Row],[Date:]],"mmddyyyy"),2)</f>
        <v>03</v>
      </c>
      <c r="Y323" s="6">
        <f>DATE(Data6[[#This Row],[Year]],Data6[[#This Row],[Month]],Data6[[#This Row],[Day]])</f>
        <v>45359</v>
      </c>
    </row>
    <row r="324" spans="1:25" x14ac:dyDescent="0.3">
      <c r="A324" s="5">
        <v>45359.525007175929</v>
      </c>
      <c r="B324" s="7" t="s">
        <v>31</v>
      </c>
      <c r="C324" s="6" t="s">
        <v>406</v>
      </c>
      <c r="D324" s="7" t="s">
        <v>410</v>
      </c>
      <c r="E324" s="8">
        <v>7</v>
      </c>
      <c r="F324" s="7" t="s">
        <v>68</v>
      </c>
      <c r="G324" s="7" t="s">
        <v>68</v>
      </c>
      <c r="H324" s="7" t="s">
        <v>59</v>
      </c>
      <c r="I324" s="7" t="s">
        <v>44</v>
      </c>
      <c r="J324" s="19" t="str">
        <f>IFERROR(INDEX('Employee Info'!$C$3:$E$200,MATCH(Data6[[#This Row],[Name:]],'Employee Info'!$B$3:$B$200,0),MATCH(Data6[[#This Row],[Hours Type:]],'Employee Info'!$C$2:$E$2,0)),"")</f>
        <v/>
      </c>
      <c r="K324" s="19" t="str">
        <f>IFERROR(INDEX('Employee Info'!$C$3:$J$200,MATCH(Data6[[#This Row],[Name:]],'Employee Info'!$B$3:$B$200,0),MATCH(Data6[[#Headers],[Truck]],'Employee Info'!$C$2:$J$2,0)),"")</f>
        <v/>
      </c>
      <c r="L324" s="19" t="str">
        <f>IFERROR(INDEX('Employee Info'!$C$3:$J$200,MATCH(Data6[[#This Row],[Name:]],'Employee Info'!$B$3:$B$200,0),MATCH(Data6[[#Headers],[Phone]],'Employee Info'!$C$2:$J$2,0)),"")</f>
        <v/>
      </c>
      <c r="M324" s="19" t="str">
        <f>IFERROR(INDEX('Employee Info'!$C$3:$J$200,MATCH(Data6[[#This Row],[Name:]],'Employee Info'!$B$3:$B$200,0),MATCH(Data6[[#Headers],[Tech]],'Employee Info'!$C$2:$J$2,0)),"")</f>
        <v/>
      </c>
      <c r="N324" s="19" t="str">
        <f>IFERROR(INDEX('Employee Info'!$C$3:$J$200,MATCH(Data6[[#This Row],[Name:]],'Employee Info'!$B$3:$B$200,0),MATCH(Data6[[#Headers],[Other]],'Employee Info'!$C$2:$J$2,0)),"")</f>
        <v/>
      </c>
      <c r="O324" s="19">
        <f>IFERROR((Data6[[#This Row],[Hours:]]*SUM(Data6[[#This Row],[Rate]:[Other]])),"")</f>
        <v>0</v>
      </c>
      <c r="P324" s="7" t="str">
        <f>IF(Data6[[#This Row],[WO'#:]]="","Riley #","WO#")</f>
        <v>Riley #</v>
      </c>
      <c r="Q324" s="7">
        <f>IFERROR(WEEKNUM(Data6[[#This Row],[Date:]]),"")</f>
        <v>10</v>
      </c>
      <c r="R324" s="6">
        <f t="shared" si="15"/>
        <v>45354</v>
      </c>
      <c r="S324" s="6">
        <f>Data6[[#This Row],[Week Start]]+7</f>
        <v>45361</v>
      </c>
      <c r="T324" s="7" t="str">
        <f t="shared" si="16"/>
        <v>3/3/2024 - 3/10/2024</v>
      </c>
      <c r="U324" s="7" t="str">
        <f t="shared" si="17"/>
        <v>Time Card</v>
      </c>
      <c r="V324" s="8" t="str">
        <f>RIGHT(TEXT(Data6[[#This Row],[Date:]],"mmddyyyy"),4)</f>
        <v>2024</v>
      </c>
      <c r="W324" s="8" t="str">
        <f>MID(TEXT(Data6[[#This Row],[Date:]],"mmddyyyy"),3,2)</f>
        <v>08</v>
      </c>
      <c r="X324" s="8" t="str">
        <f>LEFT(TEXT(Data6[[#This Row],[Date:]],"mmddyyyy"),2)</f>
        <v>03</v>
      </c>
      <c r="Y324" s="6">
        <f>DATE(Data6[[#This Row],[Year]],Data6[[#This Row],[Month]],Data6[[#This Row],[Day]])</f>
        <v>45359</v>
      </c>
    </row>
    <row r="325" spans="1:25" x14ac:dyDescent="0.3">
      <c r="A325" s="5">
        <v>45359.584035185188</v>
      </c>
      <c r="B325" s="7" t="s">
        <v>35</v>
      </c>
      <c r="C325" s="6" t="s">
        <v>406</v>
      </c>
      <c r="D325" s="7" t="s">
        <v>411</v>
      </c>
      <c r="E325" s="8">
        <v>5</v>
      </c>
      <c r="F325" s="7" t="s">
        <v>68</v>
      </c>
      <c r="G325" s="7" t="s">
        <v>68</v>
      </c>
      <c r="H325" s="7" t="s">
        <v>59</v>
      </c>
      <c r="I325" s="7" t="s">
        <v>44</v>
      </c>
      <c r="J325" s="19" t="str">
        <f>IFERROR(INDEX('Employee Info'!$C$3:$E$200,MATCH(Data6[[#This Row],[Name:]],'Employee Info'!$B$3:$B$200,0),MATCH(Data6[[#This Row],[Hours Type:]],'Employee Info'!$C$2:$E$2,0)),"")</f>
        <v/>
      </c>
      <c r="K325" s="19" t="str">
        <f>IFERROR(INDEX('Employee Info'!$C$3:$J$200,MATCH(Data6[[#This Row],[Name:]],'Employee Info'!$B$3:$B$200,0),MATCH(Data6[[#Headers],[Truck]],'Employee Info'!$C$2:$J$2,0)),"")</f>
        <v/>
      </c>
      <c r="L325" s="19" t="str">
        <f>IFERROR(INDEX('Employee Info'!$C$3:$J$200,MATCH(Data6[[#This Row],[Name:]],'Employee Info'!$B$3:$B$200,0),MATCH(Data6[[#Headers],[Phone]],'Employee Info'!$C$2:$J$2,0)),"")</f>
        <v/>
      </c>
      <c r="M325" s="19" t="str">
        <f>IFERROR(INDEX('Employee Info'!$C$3:$J$200,MATCH(Data6[[#This Row],[Name:]],'Employee Info'!$B$3:$B$200,0),MATCH(Data6[[#Headers],[Tech]],'Employee Info'!$C$2:$J$2,0)),"")</f>
        <v/>
      </c>
      <c r="N325" s="19" t="str">
        <f>IFERROR(INDEX('Employee Info'!$C$3:$J$200,MATCH(Data6[[#This Row],[Name:]],'Employee Info'!$B$3:$B$200,0),MATCH(Data6[[#Headers],[Other]],'Employee Info'!$C$2:$J$2,0)),"")</f>
        <v/>
      </c>
      <c r="O325" s="19">
        <f>IFERROR((Data6[[#This Row],[Hours:]]*SUM(Data6[[#This Row],[Rate]:[Other]])),"")</f>
        <v>0</v>
      </c>
      <c r="P325" s="7" t="str">
        <f>IF(Data6[[#This Row],[WO'#:]]="","Riley #","WO#")</f>
        <v>Riley #</v>
      </c>
      <c r="Q325" s="7">
        <f>IFERROR(WEEKNUM(Data6[[#This Row],[Date:]]),"")</f>
        <v>10</v>
      </c>
      <c r="R325" s="6">
        <f t="shared" si="15"/>
        <v>45354</v>
      </c>
      <c r="S325" s="6">
        <f>Data6[[#This Row],[Week Start]]+7</f>
        <v>45361</v>
      </c>
      <c r="T325" s="7" t="str">
        <f t="shared" si="16"/>
        <v>3/3/2024 - 3/10/2024</v>
      </c>
      <c r="U325" s="7" t="str">
        <f t="shared" si="17"/>
        <v>Time Card</v>
      </c>
      <c r="V325" s="8" t="str">
        <f>RIGHT(TEXT(Data6[[#This Row],[Date:]],"mmddyyyy"),4)</f>
        <v>2024</v>
      </c>
      <c r="W325" s="8" t="str">
        <f>MID(TEXT(Data6[[#This Row],[Date:]],"mmddyyyy"),3,2)</f>
        <v>08</v>
      </c>
      <c r="X325" s="8" t="str">
        <f>LEFT(TEXT(Data6[[#This Row],[Date:]],"mmddyyyy"),2)</f>
        <v>03</v>
      </c>
      <c r="Y325" s="6">
        <f>DATE(Data6[[#This Row],[Year]],Data6[[#This Row],[Month]],Data6[[#This Row],[Day]])</f>
        <v>45359</v>
      </c>
    </row>
    <row r="326" spans="1:25" x14ac:dyDescent="0.3">
      <c r="A326" s="5">
        <v>45366.521855208332</v>
      </c>
      <c r="B326" s="7" t="s">
        <v>66</v>
      </c>
      <c r="C326" s="6" t="s">
        <v>274</v>
      </c>
      <c r="D326" s="7" t="s">
        <v>275</v>
      </c>
      <c r="E326" s="8">
        <v>3</v>
      </c>
      <c r="F326" s="7">
        <v>6984733</v>
      </c>
      <c r="G326" s="7" t="s">
        <v>68</v>
      </c>
      <c r="H326" s="7" t="s">
        <v>69</v>
      </c>
      <c r="I326" s="7" t="s">
        <v>44</v>
      </c>
      <c r="J326" s="19" t="str">
        <f>IFERROR(INDEX('Employee Info'!$C$3:$E$200,MATCH(Data6[[#This Row],[Name:]],'Employee Info'!$B$3:$B$200,0),MATCH(Data6[[#This Row],[Hours Type:]],'Employee Info'!$C$2:$E$2,0)),"")</f>
        <v/>
      </c>
      <c r="K326" s="19" t="str">
        <f>IFERROR(INDEX('Employee Info'!$C$3:$J$200,MATCH(Data6[[#This Row],[Name:]],'Employee Info'!$B$3:$B$200,0),MATCH(Data6[[#Headers],[Truck]],'Employee Info'!$C$2:$J$2,0)),"")</f>
        <v/>
      </c>
      <c r="L326" s="19" t="str">
        <f>IFERROR(INDEX('Employee Info'!$C$3:$J$200,MATCH(Data6[[#This Row],[Name:]],'Employee Info'!$B$3:$B$200,0),MATCH(Data6[[#Headers],[Phone]],'Employee Info'!$C$2:$J$2,0)),"")</f>
        <v/>
      </c>
      <c r="M326" s="19" t="str">
        <f>IFERROR(INDEX('Employee Info'!$C$3:$J$200,MATCH(Data6[[#This Row],[Name:]],'Employee Info'!$B$3:$B$200,0),MATCH(Data6[[#Headers],[Tech]],'Employee Info'!$C$2:$J$2,0)),"")</f>
        <v/>
      </c>
      <c r="N326" s="19" t="str">
        <f>IFERROR(INDEX('Employee Info'!$C$3:$J$200,MATCH(Data6[[#This Row],[Name:]],'Employee Info'!$B$3:$B$200,0),MATCH(Data6[[#Headers],[Other]],'Employee Info'!$C$2:$J$2,0)),"")</f>
        <v/>
      </c>
      <c r="O326" s="19">
        <f>IFERROR((Data6[[#This Row],[Hours:]]*SUM(Data6[[#This Row],[Rate]:[Other]])),"")</f>
        <v>0</v>
      </c>
      <c r="P326" s="7" t="str">
        <f>IF(Data6[[#This Row],[WO'#:]]="","Riley #","WO#")</f>
        <v>WO#</v>
      </c>
      <c r="Q326" s="7">
        <f>IFERROR(WEEKNUM(Data6[[#This Row],[Date:]]),"")</f>
        <v>11</v>
      </c>
      <c r="R326" s="6">
        <f t="shared" si="15"/>
        <v>45361</v>
      </c>
      <c r="S326" s="6">
        <f>Data6[[#This Row],[Week Start]]+7</f>
        <v>45368</v>
      </c>
      <c r="T326" s="7" t="str">
        <f t="shared" si="16"/>
        <v>3/10/2024 - 3/17/2024</v>
      </c>
      <c r="U326" s="7" t="str">
        <f t="shared" si="17"/>
        <v>Time Card</v>
      </c>
      <c r="V326" s="8" t="str">
        <f>RIGHT(TEXT(Data6[[#This Row],[Date:]],"mmddyyyy"),4)</f>
        <v>2024</v>
      </c>
      <c r="W326" s="8" t="str">
        <f>MID(TEXT(Data6[[#This Row],[Date:]],"mmddyyyy"),3,2)</f>
        <v>11</v>
      </c>
      <c r="X326" s="8" t="str">
        <f>LEFT(TEXT(Data6[[#This Row],[Date:]],"mmddyyyy"),2)</f>
        <v>03</v>
      </c>
      <c r="Y326" s="6">
        <f>DATE(Data6[[#This Row],[Year]],Data6[[#This Row],[Month]],Data6[[#This Row],[Day]])</f>
        <v>45362</v>
      </c>
    </row>
    <row r="327" spans="1:25" x14ac:dyDescent="0.3">
      <c r="A327" s="5">
        <v>45392.367458217595</v>
      </c>
      <c r="B327" s="7" t="s">
        <v>76</v>
      </c>
      <c r="C327" s="6" t="s">
        <v>274</v>
      </c>
      <c r="D327" s="7" t="s">
        <v>156</v>
      </c>
      <c r="E327" s="8">
        <v>1</v>
      </c>
      <c r="F327" s="7">
        <v>6984733</v>
      </c>
      <c r="G327" s="7" t="s">
        <v>68</v>
      </c>
      <c r="H327" s="7" t="s">
        <v>69</v>
      </c>
      <c r="I327" s="7" t="s">
        <v>44</v>
      </c>
      <c r="J327" s="19" t="str">
        <f>IFERROR(INDEX('Employee Info'!$C$3:$E$200,MATCH(Data6[[#This Row],[Name:]],'Employee Info'!$B$3:$B$200,0),MATCH(Data6[[#This Row],[Hours Type:]],'Employee Info'!$C$2:$E$2,0)),"")</f>
        <v/>
      </c>
      <c r="K327" s="19" t="str">
        <f>IFERROR(INDEX('Employee Info'!$C$3:$J$200,MATCH(Data6[[#This Row],[Name:]],'Employee Info'!$B$3:$B$200,0),MATCH(Data6[[#Headers],[Truck]],'Employee Info'!$C$2:$J$2,0)),"")</f>
        <v/>
      </c>
      <c r="L327" s="19" t="str">
        <f>IFERROR(INDEX('Employee Info'!$C$3:$J$200,MATCH(Data6[[#This Row],[Name:]],'Employee Info'!$B$3:$B$200,0),MATCH(Data6[[#Headers],[Phone]],'Employee Info'!$C$2:$J$2,0)),"")</f>
        <v/>
      </c>
      <c r="M327" s="19" t="str">
        <f>IFERROR(INDEX('Employee Info'!$C$3:$J$200,MATCH(Data6[[#This Row],[Name:]],'Employee Info'!$B$3:$B$200,0),MATCH(Data6[[#Headers],[Tech]],'Employee Info'!$C$2:$J$2,0)),"")</f>
        <v/>
      </c>
      <c r="N327" s="19" t="str">
        <f>IFERROR(INDEX('Employee Info'!$C$3:$J$200,MATCH(Data6[[#This Row],[Name:]],'Employee Info'!$B$3:$B$200,0),MATCH(Data6[[#Headers],[Other]],'Employee Info'!$C$2:$J$2,0)),"")</f>
        <v/>
      </c>
      <c r="O327" s="19">
        <f>IFERROR((Data6[[#This Row],[Hours:]]*SUM(Data6[[#This Row],[Rate]:[Other]])),"")</f>
        <v>0</v>
      </c>
      <c r="P327" s="7" t="str">
        <f>IF(Data6[[#This Row],[WO'#:]]="","Riley #","WO#")</f>
        <v>WO#</v>
      </c>
      <c r="Q327" s="7">
        <f>IFERROR(WEEKNUM(Data6[[#This Row],[Date:]]),"")</f>
        <v>11</v>
      </c>
      <c r="R327" s="6">
        <f t="shared" si="15"/>
        <v>45361</v>
      </c>
      <c r="S327" s="6">
        <f>Data6[[#This Row],[Week Start]]+7</f>
        <v>45368</v>
      </c>
      <c r="T327" s="7" t="str">
        <f t="shared" si="16"/>
        <v>3/10/2024 - 3/17/2024</v>
      </c>
      <c r="U327" s="7" t="str">
        <f t="shared" si="17"/>
        <v>Time Card</v>
      </c>
      <c r="V327" s="8" t="str">
        <f>RIGHT(TEXT(Data6[[#This Row],[Date:]],"mmddyyyy"),4)</f>
        <v>2024</v>
      </c>
      <c r="W327" s="8" t="str">
        <f>MID(TEXT(Data6[[#This Row],[Date:]],"mmddyyyy"),3,2)</f>
        <v>11</v>
      </c>
      <c r="X327" s="8" t="str">
        <f>LEFT(TEXT(Data6[[#This Row],[Date:]],"mmddyyyy"),2)</f>
        <v>03</v>
      </c>
      <c r="Y327" s="6">
        <f>DATE(Data6[[#This Row],[Year]],Data6[[#This Row],[Month]],Data6[[#This Row],[Day]])</f>
        <v>45362</v>
      </c>
    </row>
    <row r="328" spans="1:25" x14ac:dyDescent="0.3">
      <c r="A328" s="5">
        <v>45362.581363888887</v>
      </c>
      <c r="B328" s="7" t="s">
        <v>35</v>
      </c>
      <c r="C328" s="6" t="s">
        <v>274</v>
      </c>
      <c r="D328" s="7" t="s">
        <v>277</v>
      </c>
      <c r="E328" s="8">
        <v>4</v>
      </c>
      <c r="F328" s="7" t="s">
        <v>68</v>
      </c>
      <c r="G328" s="7" t="s">
        <v>68</v>
      </c>
      <c r="H328" s="7" t="s">
        <v>278</v>
      </c>
      <c r="I328" s="7" t="s">
        <v>44</v>
      </c>
      <c r="J328" s="19" t="str">
        <f>IFERROR(INDEX('Employee Info'!$C$3:$E$200,MATCH(Data6[[#This Row],[Name:]],'Employee Info'!$B$3:$B$200,0),MATCH(Data6[[#This Row],[Hours Type:]],'Employee Info'!$C$2:$E$2,0)),"")</f>
        <v/>
      </c>
      <c r="K328" s="19" t="str">
        <f>IFERROR(INDEX('Employee Info'!$C$3:$J$200,MATCH(Data6[[#This Row],[Name:]],'Employee Info'!$B$3:$B$200,0),MATCH(Data6[[#Headers],[Truck]],'Employee Info'!$C$2:$J$2,0)),"")</f>
        <v/>
      </c>
      <c r="L328" s="19" t="str">
        <f>IFERROR(INDEX('Employee Info'!$C$3:$J$200,MATCH(Data6[[#This Row],[Name:]],'Employee Info'!$B$3:$B$200,0),MATCH(Data6[[#Headers],[Phone]],'Employee Info'!$C$2:$J$2,0)),"")</f>
        <v/>
      </c>
      <c r="M328" s="19" t="str">
        <f>IFERROR(INDEX('Employee Info'!$C$3:$J$200,MATCH(Data6[[#This Row],[Name:]],'Employee Info'!$B$3:$B$200,0),MATCH(Data6[[#Headers],[Tech]],'Employee Info'!$C$2:$J$2,0)),"")</f>
        <v/>
      </c>
      <c r="N328" s="19" t="str">
        <f>IFERROR(INDEX('Employee Info'!$C$3:$J$200,MATCH(Data6[[#This Row],[Name:]],'Employee Info'!$B$3:$B$200,0),MATCH(Data6[[#Headers],[Other]],'Employee Info'!$C$2:$J$2,0)),"")</f>
        <v/>
      </c>
      <c r="O328" s="19">
        <f>IFERROR((Data6[[#This Row],[Hours:]]*SUM(Data6[[#This Row],[Rate]:[Other]])),"")</f>
        <v>0</v>
      </c>
      <c r="P328" s="7" t="str">
        <f>IF(Data6[[#This Row],[WO'#:]]="","Riley #","WO#")</f>
        <v>Riley #</v>
      </c>
      <c r="Q328" s="7">
        <f>IFERROR(WEEKNUM(Data6[[#This Row],[Date:]]),"")</f>
        <v>11</v>
      </c>
      <c r="R328" s="6">
        <f t="shared" si="15"/>
        <v>45361</v>
      </c>
      <c r="S328" s="6">
        <f>Data6[[#This Row],[Week Start]]+7</f>
        <v>45368</v>
      </c>
      <c r="T328" s="7" t="str">
        <f t="shared" si="16"/>
        <v>3/10/2024 - 3/17/2024</v>
      </c>
      <c r="U328" s="7" t="str">
        <f t="shared" si="17"/>
        <v>Time Card</v>
      </c>
      <c r="V328" s="8" t="str">
        <f>RIGHT(TEXT(Data6[[#This Row],[Date:]],"mmddyyyy"),4)</f>
        <v>2024</v>
      </c>
      <c r="W328" s="8" t="str">
        <f>MID(TEXT(Data6[[#This Row],[Date:]],"mmddyyyy"),3,2)</f>
        <v>11</v>
      </c>
      <c r="X328" s="8" t="str">
        <f>LEFT(TEXT(Data6[[#This Row],[Date:]],"mmddyyyy"),2)</f>
        <v>03</v>
      </c>
      <c r="Y328" s="6">
        <f>DATE(Data6[[#This Row],[Year]],Data6[[#This Row],[Month]],Data6[[#This Row],[Day]])</f>
        <v>45362</v>
      </c>
    </row>
    <row r="329" spans="1:25" x14ac:dyDescent="0.3">
      <c r="A329" s="5">
        <v>45362.583316435186</v>
      </c>
      <c r="B329" s="7" t="s">
        <v>31</v>
      </c>
      <c r="C329" s="6" t="s">
        <v>274</v>
      </c>
      <c r="D329" s="7" t="s">
        <v>280</v>
      </c>
      <c r="E329" s="8">
        <v>6</v>
      </c>
      <c r="F329" s="7" t="s">
        <v>68</v>
      </c>
      <c r="G329" s="7" t="s">
        <v>68</v>
      </c>
      <c r="H329" s="7" t="s">
        <v>92</v>
      </c>
      <c r="I329" s="7" t="s">
        <v>44</v>
      </c>
      <c r="J329" s="19" t="str">
        <f>IFERROR(INDEX('Employee Info'!$C$3:$E$200,MATCH(Data6[[#This Row],[Name:]],'Employee Info'!$B$3:$B$200,0),MATCH(Data6[[#This Row],[Hours Type:]],'Employee Info'!$C$2:$E$2,0)),"")</f>
        <v/>
      </c>
      <c r="K329" s="19" t="str">
        <f>IFERROR(INDEX('Employee Info'!$C$3:$J$200,MATCH(Data6[[#This Row],[Name:]],'Employee Info'!$B$3:$B$200,0),MATCH(Data6[[#Headers],[Truck]],'Employee Info'!$C$2:$J$2,0)),"")</f>
        <v/>
      </c>
      <c r="L329" s="19" t="str">
        <f>IFERROR(INDEX('Employee Info'!$C$3:$J$200,MATCH(Data6[[#This Row],[Name:]],'Employee Info'!$B$3:$B$200,0),MATCH(Data6[[#Headers],[Phone]],'Employee Info'!$C$2:$J$2,0)),"")</f>
        <v/>
      </c>
      <c r="M329" s="19" t="str">
        <f>IFERROR(INDEX('Employee Info'!$C$3:$J$200,MATCH(Data6[[#This Row],[Name:]],'Employee Info'!$B$3:$B$200,0),MATCH(Data6[[#Headers],[Tech]],'Employee Info'!$C$2:$J$2,0)),"")</f>
        <v/>
      </c>
      <c r="N329" s="19" t="str">
        <f>IFERROR(INDEX('Employee Info'!$C$3:$J$200,MATCH(Data6[[#This Row],[Name:]],'Employee Info'!$B$3:$B$200,0),MATCH(Data6[[#Headers],[Other]],'Employee Info'!$C$2:$J$2,0)),"")</f>
        <v/>
      </c>
      <c r="O329" s="19">
        <f>IFERROR((Data6[[#This Row],[Hours:]]*SUM(Data6[[#This Row],[Rate]:[Other]])),"")</f>
        <v>0</v>
      </c>
      <c r="P329" s="7" t="str">
        <f>IF(Data6[[#This Row],[WO'#:]]="","Riley #","WO#")</f>
        <v>Riley #</v>
      </c>
      <c r="Q329" s="7">
        <f>IFERROR(WEEKNUM(Data6[[#This Row],[Date:]]),"")</f>
        <v>11</v>
      </c>
      <c r="R329" s="6">
        <f t="shared" si="15"/>
        <v>45361</v>
      </c>
      <c r="S329" s="6">
        <f>Data6[[#This Row],[Week Start]]+7</f>
        <v>45368</v>
      </c>
      <c r="T329" s="7" t="str">
        <f t="shared" si="16"/>
        <v>3/10/2024 - 3/17/2024</v>
      </c>
      <c r="U329" s="7" t="str">
        <f t="shared" si="17"/>
        <v>Time Card</v>
      </c>
      <c r="V329" s="8" t="str">
        <f>RIGHT(TEXT(Data6[[#This Row],[Date:]],"mmddyyyy"),4)</f>
        <v>2024</v>
      </c>
      <c r="W329" s="8" t="str">
        <f>MID(TEXT(Data6[[#This Row],[Date:]],"mmddyyyy"),3,2)</f>
        <v>11</v>
      </c>
      <c r="X329" s="8" t="str">
        <f>LEFT(TEXT(Data6[[#This Row],[Date:]],"mmddyyyy"),2)</f>
        <v>03</v>
      </c>
      <c r="Y329" s="6">
        <f>DATE(Data6[[#This Row],[Year]],Data6[[#This Row],[Month]],Data6[[#This Row],[Day]])</f>
        <v>45362</v>
      </c>
    </row>
    <row r="330" spans="1:25" x14ac:dyDescent="0.3">
      <c r="A330" s="5">
        <v>45366.512839467592</v>
      </c>
      <c r="B330" s="7" t="s">
        <v>66</v>
      </c>
      <c r="C330" s="6" t="s">
        <v>274</v>
      </c>
      <c r="D330" s="7" t="s">
        <v>283</v>
      </c>
      <c r="E330" s="8">
        <v>2</v>
      </c>
      <c r="F330" s="7" t="s">
        <v>68</v>
      </c>
      <c r="G330" s="7" t="s">
        <v>68</v>
      </c>
      <c r="H330" s="7" t="s">
        <v>92</v>
      </c>
      <c r="I330" s="7" t="s">
        <v>44</v>
      </c>
      <c r="J330" s="19" t="str">
        <f>IFERROR(INDEX('Employee Info'!$C$3:$E$200,MATCH(Data6[[#This Row],[Name:]],'Employee Info'!$B$3:$B$200,0),MATCH(Data6[[#This Row],[Hours Type:]],'Employee Info'!$C$2:$E$2,0)),"")</f>
        <v/>
      </c>
      <c r="K330" s="19" t="str">
        <f>IFERROR(INDEX('Employee Info'!$C$3:$J$200,MATCH(Data6[[#This Row],[Name:]],'Employee Info'!$B$3:$B$200,0),MATCH(Data6[[#Headers],[Truck]],'Employee Info'!$C$2:$J$2,0)),"")</f>
        <v/>
      </c>
      <c r="L330" s="19" t="str">
        <f>IFERROR(INDEX('Employee Info'!$C$3:$J$200,MATCH(Data6[[#This Row],[Name:]],'Employee Info'!$B$3:$B$200,0),MATCH(Data6[[#Headers],[Phone]],'Employee Info'!$C$2:$J$2,0)),"")</f>
        <v/>
      </c>
      <c r="M330" s="19" t="str">
        <f>IFERROR(INDEX('Employee Info'!$C$3:$J$200,MATCH(Data6[[#This Row],[Name:]],'Employee Info'!$B$3:$B$200,0),MATCH(Data6[[#Headers],[Tech]],'Employee Info'!$C$2:$J$2,0)),"")</f>
        <v/>
      </c>
      <c r="N330" s="19" t="str">
        <f>IFERROR(INDEX('Employee Info'!$C$3:$J$200,MATCH(Data6[[#This Row],[Name:]],'Employee Info'!$B$3:$B$200,0),MATCH(Data6[[#Headers],[Other]],'Employee Info'!$C$2:$J$2,0)),"")</f>
        <v/>
      </c>
      <c r="O330" s="19">
        <f>IFERROR((Data6[[#This Row],[Hours:]]*SUM(Data6[[#This Row],[Rate]:[Other]])),"")</f>
        <v>0</v>
      </c>
      <c r="P330" s="7" t="str">
        <f>IF(Data6[[#This Row],[WO'#:]]="","Riley #","WO#")</f>
        <v>Riley #</v>
      </c>
      <c r="Q330" s="7">
        <f>IFERROR(WEEKNUM(Data6[[#This Row],[Date:]]),"")</f>
        <v>11</v>
      </c>
      <c r="R330" s="6">
        <f t="shared" si="15"/>
        <v>45361</v>
      </c>
      <c r="S330" s="6">
        <f>Data6[[#This Row],[Week Start]]+7</f>
        <v>45368</v>
      </c>
      <c r="T330" s="7" t="str">
        <f t="shared" si="16"/>
        <v>3/10/2024 - 3/17/2024</v>
      </c>
      <c r="U330" s="7" t="str">
        <f t="shared" si="17"/>
        <v>Time Card</v>
      </c>
      <c r="V330" s="8" t="str">
        <f>RIGHT(TEXT(Data6[[#This Row],[Date:]],"mmddyyyy"),4)</f>
        <v>2024</v>
      </c>
      <c r="W330" s="8" t="str">
        <f>MID(TEXT(Data6[[#This Row],[Date:]],"mmddyyyy"),3,2)</f>
        <v>11</v>
      </c>
      <c r="X330" s="8" t="str">
        <f>LEFT(TEXT(Data6[[#This Row],[Date:]],"mmddyyyy"),2)</f>
        <v>03</v>
      </c>
      <c r="Y330" s="6">
        <f>DATE(Data6[[#This Row],[Year]],Data6[[#This Row],[Month]],Data6[[#This Row],[Day]])</f>
        <v>45362</v>
      </c>
    </row>
    <row r="331" spans="1:25" x14ac:dyDescent="0.3">
      <c r="A331" s="5">
        <v>45363.253665625001</v>
      </c>
      <c r="B331" s="7" t="s">
        <v>65</v>
      </c>
      <c r="C331" s="6" t="s">
        <v>274</v>
      </c>
      <c r="D331" s="7" t="s">
        <v>281</v>
      </c>
      <c r="E331" s="8">
        <v>8</v>
      </c>
      <c r="F331" s="7" t="s">
        <v>68</v>
      </c>
      <c r="G331" s="7" t="s">
        <v>68</v>
      </c>
      <c r="H331" s="7" t="s">
        <v>64</v>
      </c>
      <c r="I331" s="7" t="s">
        <v>44</v>
      </c>
      <c r="J331" s="19" t="str">
        <f>IFERROR(INDEX('Employee Info'!$C$3:$E$200,MATCH(Data6[[#This Row],[Name:]],'Employee Info'!$B$3:$B$200,0),MATCH(Data6[[#This Row],[Hours Type:]],'Employee Info'!$C$2:$E$2,0)),"")</f>
        <v/>
      </c>
      <c r="K331" s="19" t="str">
        <f>IFERROR(INDEX('Employee Info'!$C$3:$J$200,MATCH(Data6[[#This Row],[Name:]],'Employee Info'!$B$3:$B$200,0),MATCH(Data6[[#Headers],[Truck]],'Employee Info'!$C$2:$J$2,0)),"")</f>
        <v/>
      </c>
      <c r="L331" s="19" t="str">
        <f>IFERROR(INDEX('Employee Info'!$C$3:$J$200,MATCH(Data6[[#This Row],[Name:]],'Employee Info'!$B$3:$B$200,0),MATCH(Data6[[#Headers],[Phone]],'Employee Info'!$C$2:$J$2,0)),"")</f>
        <v/>
      </c>
      <c r="M331" s="19" t="str">
        <f>IFERROR(INDEX('Employee Info'!$C$3:$J$200,MATCH(Data6[[#This Row],[Name:]],'Employee Info'!$B$3:$B$200,0),MATCH(Data6[[#Headers],[Tech]],'Employee Info'!$C$2:$J$2,0)),"")</f>
        <v/>
      </c>
      <c r="N331" s="19" t="str">
        <f>IFERROR(INDEX('Employee Info'!$C$3:$J$200,MATCH(Data6[[#This Row],[Name:]],'Employee Info'!$B$3:$B$200,0),MATCH(Data6[[#Headers],[Other]],'Employee Info'!$C$2:$J$2,0)),"")</f>
        <v/>
      </c>
      <c r="O331" s="19">
        <f>IFERROR((Data6[[#This Row],[Hours:]]*SUM(Data6[[#This Row],[Rate]:[Other]])),"")</f>
        <v>0</v>
      </c>
      <c r="P331" s="7" t="str">
        <f>IF(Data6[[#This Row],[WO'#:]]="","Riley #","WO#")</f>
        <v>Riley #</v>
      </c>
      <c r="Q331" s="7">
        <f>IFERROR(WEEKNUM(Data6[[#This Row],[Date:]]),"")</f>
        <v>11</v>
      </c>
      <c r="R331" s="6">
        <f t="shared" si="15"/>
        <v>45361</v>
      </c>
      <c r="S331" s="6">
        <f>Data6[[#This Row],[Week Start]]+7</f>
        <v>45368</v>
      </c>
      <c r="T331" s="7" t="str">
        <f t="shared" si="16"/>
        <v>3/10/2024 - 3/17/2024</v>
      </c>
      <c r="U331" s="7" t="str">
        <f t="shared" si="17"/>
        <v>Time Card</v>
      </c>
      <c r="V331" s="8" t="str">
        <f>RIGHT(TEXT(Data6[[#This Row],[Date:]],"mmddyyyy"),4)</f>
        <v>2024</v>
      </c>
      <c r="W331" s="8" t="str">
        <f>MID(TEXT(Data6[[#This Row],[Date:]],"mmddyyyy"),3,2)</f>
        <v>11</v>
      </c>
      <c r="X331" s="8" t="str">
        <f>LEFT(TEXT(Data6[[#This Row],[Date:]],"mmddyyyy"),2)</f>
        <v>03</v>
      </c>
      <c r="Y331" s="6">
        <f>DATE(Data6[[#This Row],[Year]],Data6[[#This Row],[Month]],Data6[[#This Row],[Day]])</f>
        <v>45362</v>
      </c>
    </row>
    <row r="332" spans="1:25" x14ac:dyDescent="0.3">
      <c r="A332" s="5">
        <v>45362.580623495371</v>
      </c>
      <c r="B332" s="7" t="s">
        <v>35</v>
      </c>
      <c r="C332" s="6" t="s">
        <v>274</v>
      </c>
      <c r="D332" s="7" t="s">
        <v>276</v>
      </c>
      <c r="E332" s="8">
        <v>4</v>
      </c>
      <c r="F332" s="7" t="s">
        <v>68</v>
      </c>
      <c r="G332" s="7" t="s">
        <v>68</v>
      </c>
      <c r="H332" s="7" t="s">
        <v>59</v>
      </c>
      <c r="I332" s="7" t="s">
        <v>44</v>
      </c>
      <c r="J332" s="19" t="str">
        <f>IFERROR(INDEX('Employee Info'!$C$3:$E$200,MATCH(Data6[[#This Row],[Name:]],'Employee Info'!$B$3:$B$200,0),MATCH(Data6[[#This Row],[Hours Type:]],'Employee Info'!$C$2:$E$2,0)),"")</f>
        <v/>
      </c>
      <c r="K332" s="19" t="str">
        <f>IFERROR(INDEX('Employee Info'!$C$3:$J$200,MATCH(Data6[[#This Row],[Name:]],'Employee Info'!$B$3:$B$200,0),MATCH(Data6[[#Headers],[Truck]],'Employee Info'!$C$2:$J$2,0)),"")</f>
        <v/>
      </c>
      <c r="L332" s="19" t="str">
        <f>IFERROR(INDEX('Employee Info'!$C$3:$J$200,MATCH(Data6[[#This Row],[Name:]],'Employee Info'!$B$3:$B$200,0),MATCH(Data6[[#Headers],[Phone]],'Employee Info'!$C$2:$J$2,0)),"")</f>
        <v/>
      </c>
      <c r="M332" s="19" t="str">
        <f>IFERROR(INDEX('Employee Info'!$C$3:$J$200,MATCH(Data6[[#This Row],[Name:]],'Employee Info'!$B$3:$B$200,0),MATCH(Data6[[#Headers],[Tech]],'Employee Info'!$C$2:$J$2,0)),"")</f>
        <v/>
      </c>
      <c r="N332" s="19" t="str">
        <f>IFERROR(INDEX('Employee Info'!$C$3:$J$200,MATCH(Data6[[#This Row],[Name:]],'Employee Info'!$B$3:$B$200,0),MATCH(Data6[[#Headers],[Other]],'Employee Info'!$C$2:$J$2,0)),"")</f>
        <v/>
      </c>
      <c r="O332" s="19">
        <f>IFERROR((Data6[[#This Row],[Hours:]]*SUM(Data6[[#This Row],[Rate]:[Other]])),"")</f>
        <v>0</v>
      </c>
      <c r="P332" s="7" t="str">
        <f>IF(Data6[[#This Row],[WO'#:]]="","Riley #","WO#")</f>
        <v>Riley #</v>
      </c>
      <c r="Q332" s="7">
        <f>IFERROR(WEEKNUM(Data6[[#This Row],[Date:]]),"")</f>
        <v>11</v>
      </c>
      <c r="R332" s="6">
        <f t="shared" si="15"/>
        <v>45361</v>
      </c>
      <c r="S332" s="6">
        <f>Data6[[#This Row],[Week Start]]+7</f>
        <v>45368</v>
      </c>
      <c r="T332" s="7" t="str">
        <f t="shared" si="16"/>
        <v>3/10/2024 - 3/17/2024</v>
      </c>
      <c r="U332" s="7" t="str">
        <f t="shared" si="17"/>
        <v>Time Card</v>
      </c>
      <c r="V332" s="8" t="str">
        <f>RIGHT(TEXT(Data6[[#This Row],[Date:]],"mmddyyyy"),4)</f>
        <v>2024</v>
      </c>
      <c r="W332" s="8" t="str">
        <f>MID(TEXT(Data6[[#This Row],[Date:]],"mmddyyyy"),3,2)</f>
        <v>11</v>
      </c>
      <c r="X332" s="8" t="str">
        <f>LEFT(TEXT(Data6[[#This Row],[Date:]],"mmddyyyy"),2)</f>
        <v>03</v>
      </c>
      <c r="Y332" s="6">
        <f>DATE(Data6[[#This Row],[Year]],Data6[[#This Row],[Month]],Data6[[#This Row],[Day]])</f>
        <v>45362</v>
      </c>
    </row>
    <row r="333" spans="1:25" x14ac:dyDescent="0.3">
      <c r="A333" s="5">
        <v>45362.582646990741</v>
      </c>
      <c r="B333" s="7" t="s">
        <v>31</v>
      </c>
      <c r="C333" s="6" t="s">
        <v>274</v>
      </c>
      <c r="D333" s="7" t="s">
        <v>279</v>
      </c>
      <c r="E333" s="8">
        <v>2</v>
      </c>
      <c r="F333" s="7" t="s">
        <v>68</v>
      </c>
      <c r="G333" s="7" t="s">
        <v>68</v>
      </c>
      <c r="H333" s="7" t="s">
        <v>59</v>
      </c>
      <c r="I333" s="7" t="s">
        <v>44</v>
      </c>
      <c r="J333" s="19" t="str">
        <f>IFERROR(INDEX('Employee Info'!$C$3:$E$200,MATCH(Data6[[#This Row],[Name:]],'Employee Info'!$B$3:$B$200,0),MATCH(Data6[[#This Row],[Hours Type:]],'Employee Info'!$C$2:$E$2,0)),"")</f>
        <v/>
      </c>
      <c r="K333" s="19" t="str">
        <f>IFERROR(INDEX('Employee Info'!$C$3:$J$200,MATCH(Data6[[#This Row],[Name:]],'Employee Info'!$B$3:$B$200,0),MATCH(Data6[[#Headers],[Truck]],'Employee Info'!$C$2:$J$2,0)),"")</f>
        <v/>
      </c>
      <c r="L333" s="19" t="str">
        <f>IFERROR(INDEX('Employee Info'!$C$3:$J$200,MATCH(Data6[[#This Row],[Name:]],'Employee Info'!$B$3:$B$200,0),MATCH(Data6[[#Headers],[Phone]],'Employee Info'!$C$2:$J$2,0)),"")</f>
        <v/>
      </c>
      <c r="M333" s="19" t="str">
        <f>IFERROR(INDEX('Employee Info'!$C$3:$J$200,MATCH(Data6[[#This Row],[Name:]],'Employee Info'!$B$3:$B$200,0),MATCH(Data6[[#Headers],[Tech]],'Employee Info'!$C$2:$J$2,0)),"")</f>
        <v/>
      </c>
      <c r="N333" s="19" t="str">
        <f>IFERROR(INDEX('Employee Info'!$C$3:$J$200,MATCH(Data6[[#This Row],[Name:]],'Employee Info'!$B$3:$B$200,0),MATCH(Data6[[#Headers],[Other]],'Employee Info'!$C$2:$J$2,0)),"")</f>
        <v/>
      </c>
      <c r="O333" s="19">
        <f>IFERROR((Data6[[#This Row],[Hours:]]*SUM(Data6[[#This Row],[Rate]:[Other]])),"")</f>
        <v>0</v>
      </c>
      <c r="P333" s="7" t="str">
        <f>IF(Data6[[#This Row],[WO'#:]]="","Riley #","WO#")</f>
        <v>Riley #</v>
      </c>
      <c r="Q333" s="7">
        <f>IFERROR(WEEKNUM(Data6[[#This Row],[Date:]]),"")</f>
        <v>11</v>
      </c>
      <c r="R333" s="6">
        <f t="shared" si="15"/>
        <v>45361</v>
      </c>
      <c r="S333" s="6">
        <f>Data6[[#This Row],[Week Start]]+7</f>
        <v>45368</v>
      </c>
      <c r="T333" s="7" t="str">
        <f t="shared" si="16"/>
        <v>3/10/2024 - 3/17/2024</v>
      </c>
      <c r="U333" s="7" t="str">
        <f t="shared" si="17"/>
        <v>Time Card</v>
      </c>
      <c r="V333" s="8" t="str">
        <f>RIGHT(TEXT(Data6[[#This Row],[Date:]],"mmddyyyy"),4)</f>
        <v>2024</v>
      </c>
      <c r="W333" s="8" t="str">
        <f>MID(TEXT(Data6[[#This Row],[Date:]],"mmddyyyy"),3,2)</f>
        <v>11</v>
      </c>
      <c r="X333" s="8" t="str">
        <f>LEFT(TEXT(Data6[[#This Row],[Date:]],"mmddyyyy"),2)</f>
        <v>03</v>
      </c>
      <c r="Y333" s="6">
        <f>DATE(Data6[[#This Row],[Year]],Data6[[#This Row],[Month]],Data6[[#This Row],[Day]])</f>
        <v>45362</v>
      </c>
    </row>
    <row r="334" spans="1:25" x14ac:dyDescent="0.3">
      <c r="A334" s="5">
        <v>45366.512063888891</v>
      </c>
      <c r="B334" s="7" t="s">
        <v>66</v>
      </c>
      <c r="C334" s="6" t="s">
        <v>274</v>
      </c>
      <c r="D334" s="7" t="s">
        <v>282</v>
      </c>
      <c r="E334" s="8">
        <v>3</v>
      </c>
      <c r="F334" s="7" t="s">
        <v>68</v>
      </c>
      <c r="G334" s="7" t="s">
        <v>68</v>
      </c>
      <c r="H334" s="7" t="s">
        <v>59</v>
      </c>
      <c r="I334" s="7" t="s">
        <v>44</v>
      </c>
      <c r="J334" s="19" t="str">
        <f>IFERROR(INDEX('Employee Info'!$C$3:$E$200,MATCH(Data6[[#This Row],[Name:]],'Employee Info'!$B$3:$B$200,0),MATCH(Data6[[#This Row],[Hours Type:]],'Employee Info'!$C$2:$E$2,0)),"")</f>
        <v/>
      </c>
      <c r="K334" s="19" t="str">
        <f>IFERROR(INDEX('Employee Info'!$C$3:$J$200,MATCH(Data6[[#This Row],[Name:]],'Employee Info'!$B$3:$B$200,0),MATCH(Data6[[#Headers],[Truck]],'Employee Info'!$C$2:$J$2,0)),"")</f>
        <v/>
      </c>
      <c r="L334" s="19" t="str">
        <f>IFERROR(INDEX('Employee Info'!$C$3:$J$200,MATCH(Data6[[#This Row],[Name:]],'Employee Info'!$B$3:$B$200,0),MATCH(Data6[[#Headers],[Phone]],'Employee Info'!$C$2:$J$2,0)),"")</f>
        <v/>
      </c>
      <c r="M334" s="19" t="str">
        <f>IFERROR(INDEX('Employee Info'!$C$3:$J$200,MATCH(Data6[[#This Row],[Name:]],'Employee Info'!$B$3:$B$200,0),MATCH(Data6[[#Headers],[Tech]],'Employee Info'!$C$2:$J$2,0)),"")</f>
        <v/>
      </c>
      <c r="N334" s="19" t="str">
        <f>IFERROR(INDEX('Employee Info'!$C$3:$J$200,MATCH(Data6[[#This Row],[Name:]],'Employee Info'!$B$3:$B$200,0),MATCH(Data6[[#Headers],[Other]],'Employee Info'!$C$2:$J$2,0)),"")</f>
        <v/>
      </c>
      <c r="O334" s="19">
        <f>IFERROR((Data6[[#This Row],[Hours:]]*SUM(Data6[[#This Row],[Rate]:[Other]])),"")</f>
        <v>0</v>
      </c>
      <c r="P334" s="7" t="str">
        <f>IF(Data6[[#This Row],[WO'#:]]="","Riley #","WO#")</f>
        <v>Riley #</v>
      </c>
      <c r="Q334" s="7">
        <f>IFERROR(WEEKNUM(Data6[[#This Row],[Date:]]),"")</f>
        <v>11</v>
      </c>
      <c r="R334" s="6">
        <f t="shared" si="15"/>
        <v>45361</v>
      </c>
      <c r="S334" s="6">
        <f>Data6[[#This Row],[Week Start]]+7</f>
        <v>45368</v>
      </c>
      <c r="T334" s="7" t="str">
        <f t="shared" si="16"/>
        <v>3/10/2024 - 3/17/2024</v>
      </c>
      <c r="U334" s="7" t="str">
        <f t="shared" si="17"/>
        <v>Time Card</v>
      </c>
      <c r="V334" s="8" t="str">
        <f>RIGHT(TEXT(Data6[[#This Row],[Date:]],"mmddyyyy"),4)</f>
        <v>2024</v>
      </c>
      <c r="W334" s="8" t="str">
        <f>MID(TEXT(Data6[[#This Row],[Date:]],"mmddyyyy"),3,2)</f>
        <v>11</v>
      </c>
      <c r="X334" s="8" t="str">
        <f>LEFT(TEXT(Data6[[#This Row],[Date:]],"mmddyyyy"),2)</f>
        <v>03</v>
      </c>
      <c r="Y334" s="6">
        <f>DATE(Data6[[#This Row],[Year]],Data6[[#This Row],[Month]],Data6[[#This Row],[Day]])</f>
        <v>45362</v>
      </c>
    </row>
    <row r="335" spans="1:25" x14ac:dyDescent="0.3">
      <c r="A335" s="5">
        <v>45366.519306365743</v>
      </c>
      <c r="B335" s="7" t="s">
        <v>66</v>
      </c>
      <c r="C335" s="6" t="s">
        <v>284</v>
      </c>
      <c r="D335" s="7" t="s">
        <v>285</v>
      </c>
      <c r="E335" s="8">
        <v>2</v>
      </c>
      <c r="F335" s="7">
        <v>6984733</v>
      </c>
      <c r="G335" s="7" t="s">
        <v>68</v>
      </c>
      <c r="H335" s="7" t="s">
        <v>69</v>
      </c>
      <c r="I335" s="7" t="s">
        <v>44</v>
      </c>
      <c r="J335" s="19" t="str">
        <f>IFERROR(INDEX('Employee Info'!$C$3:$E$200,MATCH(Data6[[#This Row],[Name:]],'Employee Info'!$B$3:$B$200,0),MATCH(Data6[[#This Row],[Hours Type:]],'Employee Info'!$C$2:$E$2,0)),"")</f>
        <v/>
      </c>
      <c r="K335" s="19" t="str">
        <f>IFERROR(INDEX('Employee Info'!$C$3:$J$200,MATCH(Data6[[#This Row],[Name:]],'Employee Info'!$B$3:$B$200,0),MATCH(Data6[[#Headers],[Truck]],'Employee Info'!$C$2:$J$2,0)),"")</f>
        <v/>
      </c>
      <c r="L335" s="19" t="str">
        <f>IFERROR(INDEX('Employee Info'!$C$3:$J$200,MATCH(Data6[[#This Row],[Name:]],'Employee Info'!$B$3:$B$200,0),MATCH(Data6[[#Headers],[Phone]],'Employee Info'!$C$2:$J$2,0)),"")</f>
        <v/>
      </c>
      <c r="M335" s="19" t="str">
        <f>IFERROR(INDEX('Employee Info'!$C$3:$J$200,MATCH(Data6[[#This Row],[Name:]],'Employee Info'!$B$3:$B$200,0),MATCH(Data6[[#Headers],[Tech]],'Employee Info'!$C$2:$J$2,0)),"")</f>
        <v/>
      </c>
      <c r="N335" s="19" t="str">
        <f>IFERROR(INDEX('Employee Info'!$C$3:$J$200,MATCH(Data6[[#This Row],[Name:]],'Employee Info'!$B$3:$B$200,0),MATCH(Data6[[#Headers],[Other]],'Employee Info'!$C$2:$J$2,0)),"")</f>
        <v/>
      </c>
      <c r="O335" s="19">
        <f>IFERROR((Data6[[#This Row],[Hours:]]*SUM(Data6[[#This Row],[Rate]:[Other]])),"")</f>
        <v>0</v>
      </c>
      <c r="P335" s="7" t="str">
        <f>IF(Data6[[#This Row],[WO'#:]]="","Riley #","WO#")</f>
        <v>WO#</v>
      </c>
      <c r="Q335" s="7">
        <f>IFERROR(WEEKNUM(Data6[[#This Row],[Date:]]),"")</f>
        <v>11</v>
      </c>
      <c r="R335" s="6">
        <f t="shared" si="15"/>
        <v>45361</v>
      </c>
      <c r="S335" s="6">
        <f>Data6[[#This Row],[Week Start]]+7</f>
        <v>45368</v>
      </c>
      <c r="T335" s="7" t="str">
        <f t="shared" si="16"/>
        <v>3/10/2024 - 3/17/2024</v>
      </c>
      <c r="U335" s="7" t="str">
        <f t="shared" si="17"/>
        <v>Time Card</v>
      </c>
      <c r="V335" s="8" t="str">
        <f>RIGHT(TEXT(Data6[[#This Row],[Date:]],"mmddyyyy"),4)</f>
        <v>2024</v>
      </c>
      <c r="W335" s="8" t="str">
        <f>MID(TEXT(Data6[[#This Row],[Date:]],"mmddyyyy"),3,2)</f>
        <v>12</v>
      </c>
      <c r="X335" s="8" t="str">
        <f>LEFT(TEXT(Data6[[#This Row],[Date:]],"mmddyyyy"),2)</f>
        <v>03</v>
      </c>
      <c r="Y335" s="6">
        <f>DATE(Data6[[#This Row],[Year]],Data6[[#This Row],[Month]],Data6[[#This Row],[Day]])</f>
        <v>45363</v>
      </c>
    </row>
    <row r="336" spans="1:25" x14ac:dyDescent="0.3">
      <c r="A336" s="5">
        <v>45366.522593518515</v>
      </c>
      <c r="B336" s="7" t="s">
        <v>66</v>
      </c>
      <c r="C336" s="6" t="s">
        <v>284</v>
      </c>
      <c r="D336" s="7" t="s">
        <v>286</v>
      </c>
      <c r="E336" s="8">
        <v>3</v>
      </c>
      <c r="F336" s="7">
        <v>6984733</v>
      </c>
      <c r="G336" s="7" t="s">
        <v>68</v>
      </c>
      <c r="H336" s="7" t="s">
        <v>69</v>
      </c>
      <c r="I336" s="7" t="s">
        <v>44</v>
      </c>
      <c r="J336" s="19" t="str">
        <f>IFERROR(INDEX('Employee Info'!$C$3:$E$200,MATCH(Data6[[#This Row],[Name:]],'Employee Info'!$B$3:$B$200,0),MATCH(Data6[[#This Row],[Hours Type:]],'Employee Info'!$C$2:$E$2,0)),"")</f>
        <v/>
      </c>
      <c r="K336" s="19" t="str">
        <f>IFERROR(INDEX('Employee Info'!$C$3:$J$200,MATCH(Data6[[#This Row],[Name:]],'Employee Info'!$B$3:$B$200,0),MATCH(Data6[[#Headers],[Truck]],'Employee Info'!$C$2:$J$2,0)),"")</f>
        <v/>
      </c>
      <c r="L336" s="19" t="str">
        <f>IFERROR(INDEX('Employee Info'!$C$3:$J$200,MATCH(Data6[[#This Row],[Name:]],'Employee Info'!$B$3:$B$200,0),MATCH(Data6[[#Headers],[Phone]],'Employee Info'!$C$2:$J$2,0)),"")</f>
        <v/>
      </c>
      <c r="M336" s="19" t="str">
        <f>IFERROR(INDEX('Employee Info'!$C$3:$J$200,MATCH(Data6[[#This Row],[Name:]],'Employee Info'!$B$3:$B$200,0),MATCH(Data6[[#Headers],[Tech]],'Employee Info'!$C$2:$J$2,0)),"")</f>
        <v/>
      </c>
      <c r="N336" s="19" t="str">
        <f>IFERROR(INDEX('Employee Info'!$C$3:$J$200,MATCH(Data6[[#This Row],[Name:]],'Employee Info'!$B$3:$B$200,0),MATCH(Data6[[#Headers],[Other]],'Employee Info'!$C$2:$J$2,0)),"")</f>
        <v/>
      </c>
      <c r="O336" s="19">
        <f>IFERROR((Data6[[#This Row],[Hours:]]*SUM(Data6[[#This Row],[Rate]:[Other]])),"")</f>
        <v>0</v>
      </c>
      <c r="P336" s="7" t="str">
        <f>IF(Data6[[#This Row],[WO'#:]]="","Riley #","WO#")</f>
        <v>WO#</v>
      </c>
      <c r="Q336" s="7">
        <f>IFERROR(WEEKNUM(Data6[[#This Row],[Date:]]),"")</f>
        <v>11</v>
      </c>
      <c r="R336" s="6">
        <f t="shared" si="15"/>
        <v>45361</v>
      </c>
      <c r="S336" s="6">
        <f>Data6[[#This Row],[Week Start]]+7</f>
        <v>45368</v>
      </c>
      <c r="T336" s="7" t="str">
        <f t="shared" si="16"/>
        <v>3/10/2024 - 3/17/2024</v>
      </c>
      <c r="U336" s="7" t="str">
        <f t="shared" si="17"/>
        <v>Time Card</v>
      </c>
      <c r="V336" s="8" t="str">
        <f>RIGHT(TEXT(Data6[[#This Row],[Date:]],"mmddyyyy"),4)</f>
        <v>2024</v>
      </c>
      <c r="W336" s="8" t="str">
        <f>MID(TEXT(Data6[[#This Row],[Date:]],"mmddyyyy"),3,2)</f>
        <v>12</v>
      </c>
      <c r="X336" s="8" t="str">
        <f>LEFT(TEXT(Data6[[#This Row],[Date:]],"mmddyyyy"),2)</f>
        <v>03</v>
      </c>
      <c r="Y336" s="6">
        <f>DATE(Data6[[#This Row],[Year]],Data6[[#This Row],[Month]],Data6[[#This Row],[Day]])</f>
        <v>45363</v>
      </c>
    </row>
    <row r="337" spans="1:25" x14ac:dyDescent="0.3">
      <c r="A337" s="5">
        <v>45392.367590277776</v>
      </c>
      <c r="B337" s="7" t="s">
        <v>76</v>
      </c>
      <c r="C337" s="6" t="s">
        <v>284</v>
      </c>
      <c r="D337" s="7" t="s">
        <v>156</v>
      </c>
      <c r="E337" s="8">
        <v>1</v>
      </c>
      <c r="F337" s="7">
        <v>6984733</v>
      </c>
      <c r="G337" s="7" t="s">
        <v>68</v>
      </c>
      <c r="H337" s="7" t="s">
        <v>69</v>
      </c>
      <c r="I337" s="7" t="s">
        <v>44</v>
      </c>
      <c r="J337" s="19" t="str">
        <f>IFERROR(INDEX('Employee Info'!$C$3:$E$200,MATCH(Data6[[#This Row],[Name:]],'Employee Info'!$B$3:$B$200,0),MATCH(Data6[[#This Row],[Hours Type:]],'Employee Info'!$C$2:$E$2,0)),"")</f>
        <v/>
      </c>
      <c r="K337" s="19" t="str">
        <f>IFERROR(INDEX('Employee Info'!$C$3:$J$200,MATCH(Data6[[#This Row],[Name:]],'Employee Info'!$B$3:$B$200,0),MATCH(Data6[[#Headers],[Truck]],'Employee Info'!$C$2:$J$2,0)),"")</f>
        <v/>
      </c>
      <c r="L337" s="19" t="str">
        <f>IFERROR(INDEX('Employee Info'!$C$3:$J$200,MATCH(Data6[[#This Row],[Name:]],'Employee Info'!$B$3:$B$200,0),MATCH(Data6[[#Headers],[Phone]],'Employee Info'!$C$2:$J$2,0)),"")</f>
        <v/>
      </c>
      <c r="M337" s="19" t="str">
        <f>IFERROR(INDEX('Employee Info'!$C$3:$J$200,MATCH(Data6[[#This Row],[Name:]],'Employee Info'!$B$3:$B$200,0),MATCH(Data6[[#Headers],[Tech]],'Employee Info'!$C$2:$J$2,0)),"")</f>
        <v/>
      </c>
      <c r="N337" s="19" t="str">
        <f>IFERROR(INDEX('Employee Info'!$C$3:$J$200,MATCH(Data6[[#This Row],[Name:]],'Employee Info'!$B$3:$B$200,0),MATCH(Data6[[#Headers],[Other]],'Employee Info'!$C$2:$J$2,0)),"")</f>
        <v/>
      </c>
      <c r="O337" s="19">
        <f>IFERROR((Data6[[#This Row],[Hours:]]*SUM(Data6[[#This Row],[Rate]:[Other]])),"")</f>
        <v>0</v>
      </c>
      <c r="P337" s="7" t="str">
        <f>IF(Data6[[#This Row],[WO'#:]]="","Riley #","WO#")</f>
        <v>WO#</v>
      </c>
      <c r="Q337" s="7">
        <f>IFERROR(WEEKNUM(Data6[[#This Row],[Date:]]),"")</f>
        <v>11</v>
      </c>
      <c r="R337" s="6">
        <f t="shared" si="15"/>
        <v>45361</v>
      </c>
      <c r="S337" s="6">
        <f>Data6[[#This Row],[Week Start]]+7</f>
        <v>45368</v>
      </c>
      <c r="T337" s="7" t="str">
        <f t="shared" si="16"/>
        <v>3/10/2024 - 3/17/2024</v>
      </c>
      <c r="U337" s="7" t="str">
        <f t="shared" si="17"/>
        <v>Time Card</v>
      </c>
      <c r="V337" s="8" t="str">
        <f>RIGHT(TEXT(Data6[[#This Row],[Date:]],"mmddyyyy"),4)</f>
        <v>2024</v>
      </c>
      <c r="W337" s="8" t="str">
        <f>MID(TEXT(Data6[[#This Row],[Date:]],"mmddyyyy"),3,2)</f>
        <v>12</v>
      </c>
      <c r="X337" s="8" t="str">
        <f>LEFT(TEXT(Data6[[#This Row],[Date:]],"mmddyyyy"),2)</f>
        <v>03</v>
      </c>
      <c r="Y337" s="6">
        <f>DATE(Data6[[#This Row],[Year]],Data6[[#This Row],[Month]],Data6[[#This Row],[Day]])</f>
        <v>45363</v>
      </c>
    </row>
    <row r="338" spans="1:25" x14ac:dyDescent="0.3">
      <c r="A338" s="5">
        <v>45364.251598263887</v>
      </c>
      <c r="B338" s="7" t="s">
        <v>35</v>
      </c>
      <c r="C338" s="6" t="s">
        <v>284</v>
      </c>
      <c r="D338" s="7" t="s">
        <v>289</v>
      </c>
      <c r="E338" s="8">
        <v>3</v>
      </c>
      <c r="F338" s="7" t="s">
        <v>68</v>
      </c>
      <c r="G338" s="7" t="s">
        <v>68</v>
      </c>
      <c r="H338" s="7" t="s">
        <v>278</v>
      </c>
      <c r="I338" s="7" t="s">
        <v>44</v>
      </c>
      <c r="J338" s="19" t="str">
        <f>IFERROR(INDEX('Employee Info'!$C$3:$E$200,MATCH(Data6[[#This Row],[Name:]],'Employee Info'!$B$3:$B$200,0),MATCH(Data6[[#This Row],[Hours Type:]],'Employee Info'!$C$2:$E$2,0)),"")</f>
        <v/>
      </c>
      <c r="K338" s="19" t="str">
        <f>IFERROR(INDEX('Employee Info'!$C$3:$J$200,MATCH(Data6[[#This Row],[Name:]],'Employee Info'!$B$3:$B$200,0),MATCH(Data6[[#Headers],[Truck]],'Employee Info'!$C$2:$J$2,0)),"")</f>
        <v/>
      </c>
      <c r="L338" s="19" t="str">
        <f>IFERROR(INDEX('Employee Info'!$C$3:$J$200,MATCH(Data6[[#This Row],[Name:]],'Employee Info'!$B$3:$B$200,0),MATCH(Data6[[#Headers],[Phone]],'Employee Info'!$C$2:$J$2,0)),"")</f>
        <v/>
      </c>
      <c r="M338" s="19" t="str">
        <f>IFERROR(INDEX('Employee Info'!$C$3:$J$200,MATCH(Data6[[#This Row],[Name:]],'Employee Info'!$B$3:$B$200,0),MATCH(Data6[[#Headers],[Tech]],'Employee Info'!$C$2:$J$2,0)),"")</f>
        <v/>
      </c>
      <c r="N338" s="19" t="str">
        <f>IFERROR(INDEX('Employee Info'!$C$3:$J$200,MATCH(Data6[[#This Row],[Name:]],'Employee Info'!$B$3:$B$200,0),MATCH(Data6[[#Headers],[Other]],'Employee Info'!$C$2:$J$2,0)),"")</f>
        <v/>
      </c>
      <c r="O338" s="19">
        <f>IFERROR((Data6[[#This Row],[Hours:]]*SUM(Data6[[#This Row],[Rate]:[Other]])),"")</f>
        <v>0</v>
      </c>
      <c r="P338" s="7" t="str">
        <f>IF(Data6[[#This Row],[WO'#:]]="","Riley #","WO#")</f>
        <v>Riley #</v>
      </c>
      <c r="Q338" s="7">
        <f>IFERROR(WEEKNUM(Data6[[#This Row],[Date:]]),"")</f>
        <v>11</v>
      </c>
      <c r="R338" s="6">
        <f t="shared" si="15"/>
        <v>45361</v>
      </c>
      <c r="S338" s="6">
        <f>Data6[[#This Row],[Week Start]]+7</f>
        <v>45368</v>
      </c>
      <c r="T338" s="7" t="str">
        <f t="shared" si="16"/>
        <v>3/10/2024 - 3/17/2024</v>
      </c>
      <c r="U338" s="7" t="str">
        <f t="shared" si="17"/>
        <v>Time Card</v>
      </c>
      <c r="V338" s="8" t="str">
        <f>RIGHT(TEXT(Data6[[#This Row],[Date:]],"mmddyyyy"),4)</f>
        <v>2024</v>
      </c>
      <c r="W338" s="8" t="str">
        <f>MID(TEXT(Data6[[#This Row],[Date:]],"mmddyyyy"),3,2)</f>
        <v>12</v>
      </c>
      <c r="X338" s="8" t="str">
        <f>LEFT(TEXT(Data6[[#This Row],[Date:]],"mmddyyyy"),2)</f>
        <v>03</v>
      </c>
      <c r="Y338" s="6">
        <f>DATE(Data6[[#This Row],[Year]],Data6[[#This Row],[Month]],Data6[[#This Row],[Day]])</f>
        <v>45363</v>
      </c>
    </row>
    <row r="339" spans="1:25" x14ac:dyDescent="0.3">
      <c r="A339" s="5">
        <v>45363.41461886574</v>
      </c>
      <c r="B339" s="7" t="s">
        <v>31</v>
      </c>
      <c r="C339" s="6" t="s">
        <v>284</v>
      </c>
      <c r="D339" s="7" t="s">
        <v>287</v>
      </c>
      <c r="E339" s="8">
        <v>8</v>
      </c>
      <c r="F339" s="7" t="s">
        <v>68</v>
      </c>
      <c r="G339" s="7" t="s">
        <v>68</v>
      </c>
      <c r="H339" s="7" t="s">
        <v>92</v>
      </c>
      <c r="I339" s="7" t="s">
        <v>44</v>
      </c>
      <c r="J339" s="19" t="str">
        <f>IFERROR(INDEX('Employee Info'!$C$3:$E$200,MATCH(Data6[[#This Row],[Name:]],'Employee Info'!$B$3:$B$200,0),MATCH(Data6[[#This Row],[Hours Type:]],'Employee Info'!$C$2:$E$2,0)),"")</f>
        <v/>
      </c>
      <c r="K339" s="19" t="str">
        <f>IFERROR(INDEX('Employee Info'!$C$3:$J$200,MATCH(Data6[[#This Row],[Name:]],'Employee Info'!$B$3:$B$200,0),MATCH(Data6[[#Headers],[Truck]],'Employee Info'!$C$2:$J$2,0)),"")</f>
        <v/>
      </c>
      <c r="L339" s="19" t="str">
        <f>IFERROR(INDEX('Employee Info'!$C$3:$J$200,MATCH(Data6[[#This Row],[Name:]],'Employee Info'!$B$3:$B$200,0),MATCH(Data6[[#Headers],[Phone]],'Employee Info'!$C$2:$J$2,0)),"")</f>
        <v/>
      </c>
      <c r="M339" s="19" t="str">
        <f>IFERROR(INDEX('Employee Info'!$C$3:$J$200,MATCH(Data6[[#This Row],[Name:]],'Employee Info'!$B$3:$B$200,0),MATCH(Data6[[#Headers],[Tech]],'Employee Info'!$C$2:$J$2,0)),"")</f>
        <v/>
      </c>
      <c r="N339" s="19" t="str">
        <f>IFERROR(INDEX('Employee Info'!$C$3:$J$200,MATCH(Data6[[#This Row],[Name:]],'Employee Info'!$B$3:$B$200,0),MATCH(Data6[[#Headers],[Other]],'Employee Info'!$C$2:$J$2,0)),"")</f>
        <v/>
      </c>
      <c r="O339" s="19">
        <f>IFERROR((Data6[[#This Row],[Hours:]]*SUM(Data6[[#This Row],[Rate]:[Other]])),"")</f>
        <v>0</v>
      </c>
      <c r="P339" s="7" t="str">
        <f>IF(Data6[[#This Row],[WO'#:]]="","Riley #","WO#")</f>
        <v>Riley #</v>
      </c>
      <c r="Q339" s="7">
        <f>IFERROR(WEEKNUM(Data6[[#This Row],[Date:]]),"")</f>
        <v>11</v>
      </c>
      <c r="R339" s="6">
        <f t="shared" si="15"/>
        <v>45361</v>
      </c>
      <c r="S339" s="6">
        <f>Data6[[#This Row],[Week Start]]+7</f>
        <v>45368</v>
      </c>
      <c r="T339" s="7" t="str">
        <f t="shared" si="16"/>
        <v>3/10/2024 - 3/17/2024</v>
      </c>
      <c r="U339" s="7" t="str">
        <f t="shared" si="17"/>
        <v>Time Card</v>
      </c>
      <c r="V339" s="8" t="str">
        <f>RIGHT(TEXT(Data6[[#This Row],[Date:]],"mmddyyyy"),4)</f>
        <v>2024</v>
      </c>
      <c r="W339" s="8" t="str">
        <f>MID(TEXT(Data6[[#This Row],[Date:]],"mmddyyyy"),3,2)</f>
        <v>12</v>
      </c>
      <c r="X339" s="8" t="str">
        <f>LEFT(TEXT(Data6[[#This Row],[Date:]],"mmddyyyy"),2)</f>
        <v>03</v>
      </c>
      <c r="Y339" s="6">
        <f>DATE(Data6[[#This Row],[Year]],Data6[[#This Row],[Month]],Data6[[#This Row],[Day]])</f>
        <v>45363</v>
      </c>
    </row>
    <row r="340" spans="1:25" x14ac:dyDescent="0.3">
      <c r="A340" s="5">
        <v>45364.252499305556</v>
      </c>
      <c r="B340" s="7" t="s">
        <v>35</v>
      </c>
      <c r="C340" s="6" t="s">
        <v>284</v>
      </c>
      <c r="D340" s="7" t="s">
        <v>290</v>
      </c>
      <c r="E340" s="8">
        <v>3</v>
      </c>
      <c r="F340" s="7" t="s">
        <v>68</v>
      </c>
      <c r="G340" s="7" t="s">
        <v>68</v>
      </c>
      <c r="H340" s="7" t="s">
        <v>92</v>
      </c>
      <c r="I340" s="7" t="s">
        <v>44</v>
      </c>
      <c r="J340" s="19" t="str">
        <f>IFERROR(INDEX('Employee Info'!$C$3:$E$200,MATCH(Data6[[#This Row],[Name:]],'Employee Info'!$B$3:$B$200,0),MATCH(Data6[[#This Row],[Hours Type:]],'Employee Info'!$C$2:$E$2,0)),"")</f>
        <v/>
      </c>
      <c r="K340" s="19" t="str">
        <f>IFERROR(INDEX('Employee Info'!$C$3:$J$200,MATCH(Data6[[#This Row],[Name:]],'Employee Info'!$B$3:$B$200,0),MATCH(Data6[[#Headers],[Truck]],'Employee Info'!$C$2:$J$2,0)),"")</f>
        <v/>
      </c>
      <c r="L340" s="19" t="str">
        <f>IFERROR(INDEX('Employee Info'!$C$3:$J$200,MATCH(Data6[[#This Row],[Name:]],'Employee Info'!$B$3:$B$200,0),MATCH(Data6[[#Headers],[Phone]],'Employee Info'!$C$2:$J$2,0)),"")</f>
        <v/>
      </c>
      <c r="M340" s="19" t="str">
        <f>IFERROR(INDEX('Employee Info'!$C$3:$J$200,MATCH(Data6[[#This Row],[Name:]],'Employee Info'!$B$3:$B$200,0),MATCH(Data6[[#Headers],[Tech]],'Employee Info'!$C$2:$J$2,0)),"")</f>
        <v/>
      </c>
      <c r="N340" s="19" t="str">
        <f>IFERROR(INDEX('Employee Info'!$C$3:$J$200,MATCH(Data6[[#This Row],[Name:]],'Employee Info'!$B$3:$B$200,0),MATCH(Data6[[#Headers],[Other]],'Employee Info'!$C$2:$J$2,0)),"")</f>
        <v/>
      </c>
      <c r="O340" s="19">
        <f>IFERROR((Data6[[#This Row],[Hours:]]*SUM(Data6[[#This Row],[Rate]:[Other]])),"")</f>
        <v>0</v>
      </c>
      <c r="P340" s="7" t="str">
        <f>IF(Data6[[#This Row],[WO'#:]]="","Riley #","WO#")</f>
        <v>Riley #</v>
      </c>
      <c r="Q340" s="7">
        <f>IFERROR(WEEKNUM(Data6[[#This Row],[Date:]]),"")</f>
        <v>11</v>
      </c>
      <c r="R340" s="6">
        <f t="shared" si="15"/>
        <v>45361</v>
      </c>
      <c r="S340" s="6">
        <f>Data6[[#This Row],[Week Start]]+7</f>
        <v>45368</v>
      </c>
      <c r="T340" s="7" t="str">
        <f t="shared" si="16"/>
        <v>3/10/2024 - 3/17/2024</v>
      </c>
      <c r="U340" s="7" t="str">
        <f t="shared" si="17"/>
        <v>Time Card</v>
      </c>
      <c r="V340" s="8" t="str">
        <f>RIGHT(TEXT(Data6[[#This Row],[Date:]],"mmddyyyy"),4)</f>
        <v>2024</v>
      </c>
      <c r="W340" s="8" t="str">
        <f>MID(TEXT(Data6[[#This Row],[Date:]],"mmddyyyy"),3,2)</f>
        <v>12</v>
      </c>
      <c r="X340" s="8" t="str">
        <f>LEFT(TEXT(Data6[[#This Row],[Date:]],"mmddyyyy"),2)</f>
        <v>03</v>
      </c>
      <c r="Y340" s="6">
        <f>DATE(Data6[[#This Row],[Year]],Data6[[#This Row],[Month]],Data6[[#This Row],[Day]])</f>
        <v>45363</v>
      </c>
    </row>
    <row r="341" spans="1:25" x14ac:dyDescent="0.3">
      <c r="A341" s="5">
        <v>45366.513060185185</v>
      </c>
      <c r="B341" s="7" t="s">
        <v>66</v>
      </c>
      <c r="C341" s="6" t="s">
        <v>284</v>
      </c>
      <c r="D341" s="7" t="s">
        <v>283</v>
      </c>
      <c r="E341" s="8">
        <v>3</v>
      </c>
      <c r="F341" s="7" t="s">
        <v>68</v>
      </c>
      <c r="G341" s="7" t="s">
        <v>68</v>
      </c>
      <c r="H341" s="7" t="s">
        <v>92</v>
      </c>
      <c r="I341" s="7" t="s">
        <v>44</v>
      </c>
      <c r="J341" s="19" t="str">
        <f>IFERROR(INDEX('Employee Info'!$C$3:$E$200,MATCH(Data6[[#This Row],[Name:]],'Employee Info'!$B$3:$B$200,0),MATCH(Data6[[#This Row],[Hours Type:]],'Employee Info'!$C$2:$E$2,0)),"")</f>
        <v/>
      </c>
      <c r="K341" s="19" t="str">
        <f>IFERROR(INDEX('Employee Info'!$C$3:$J$200,MATCH(Data6[[#This Row],[Name:]],'Employee Info'!$B$3:$B$200,0),MATCH(Data6[[#Headers],[Truck]],'Employee Info'!$C$2:$J$2,0)),"")</f>
        <v/>
      </c>
      <c r="L341" s="19" t="str">
        <f>IFERROR(INDEX('Employee Info'!$C$3:$J$200,MATCH(Data6[[#This Row],[Name:]],'Employee Info'!$B$3:$B$200,0),MATCH(Data6[[#Headers],[Phone]],'Employee Info'!$C$2:$J$2,0)),"")</f>
        <v/>
      </c>
      <c r="M341" s="19" t="str">
        <f>IFERROR(INDEX('Employee Info'!$C$3:$J$200,MATCH(Data6[[#This Row],[Name:]],'Employee Info'!$B$3:$B$200,0),MATCH(Data6[[#Headers],[Tech]],'Employee Info'!$C$2:$J$2,0)),"")</f>
        <v/>
      </c>
      <c r="N341" s="19" t="str">
        <f>IFERROR(INDEX('Employee Info'!$C$3:$J$200,MATCH(Data6[[#This Row],[Name:]],'Employee Info'!$B$3:$B$200,0),MATCH(Data6[[#Headers],[Other]],'Employee Info'!$C$2:$J$2,0)),"")</f>
        <v/>
      </c>
      <c r="O341" s="19">
        <f>IFERROR((Data6[[#This Row],[Hours:]]*SUM(Data6[[#This Row],[Rate]:[Other]])),"")</f>
        <v>0</v>
      </c>
      <c r="P341" s="7" t="str">
        <f>IF(Data6[[#This Row],[WO'#:]]="","Riley #","WO#")</f>
        <v>Riley #</v>
      </c>
      <c r="Q341" s="7">
        <f>IFERROR(WEEKNUM(Data6[[#This Row],[Date:]]),"")</f>
        <v>11</v>
      </c>
      <c r="R341" s="6">
        <f t="shared" si="15"/>
        <v>45361</v>
      </c>
      <c r="S341" s="6">
        <f>Data6[[#This Row],[Week Start]]+7</f>
        <v>45368</v>
      </c>
      <c r="T341" s="7" t="str">
        <f t="shared" si="16"/>
        <v>3/10/2024 - 3/17/2024</v>
      </c>
      <c r="U341" s="7" t="str">
        <f t="shared" si="17"/>
        <v>Time Card</v>
      </c>
      <c r="V341" s="8" t="str">
        <f>RIGHT(TEXT(Data6[[#This Row],[Date:]],"mmddyyyy"),4)</f>
        <v>2024</v>
      </c>
      <c r="W341" s="8" t="str">
        <f>MID(TEXT(Data6[[#This Row],[Date:]],"mmddyyyy"),3,2)</f>
        <v>12</v>
      </c>
      <c r="X341" s="8" t="str">
        <f>LEFT(TEXT(Data6[[#This Row],[Date:]],"mmddyyyy"),2)</f>
        <v>03</v>
      </c>
      <c r="Y341" s="6">
        <f>DATE(Data6[[#This Row],[Year]],Data6[[#This Row],[Month]],Data6[[#This Row],[Day]])</f>
        <v>45363</v>
      </c>
    </row>
    <row r="342" spans="1:25" x14ac:dyDescent="0.3">
      <c r="A342" s="5">
        <v>45364.251178125</v>
      </c>
      <c r="B342" s="7" t="s">
        <v>35</v>
      </c>
      <c r="C342" s="6" t="s">
        <v>284</v>
      </c>
      <c r="D342" s="7" t="s">
        <v>288</v>
      </c>
      <c r="E342" s="8">
        <v>2</v>
      </c>
      <c r="F342" s="7" t="s">
        <v>68</v>
      </c>
      <c r="G342" s="7" t="s">
        <v>68</v>
      </c>
      <c r="H342" s="7" t="s">
        <v>59</v>
      </c>
      <c r="I342" s="7" t="s">
        <v>44</v>
      </c>
      <c r="J342" s="19" t="str">
        <f>IFERROR(INDEX('Employee Info'!$C$3:$E$200,MATCH(Data6[[#This Row],[Name:]],'Employee Info'!$B$3:$B$200,0),MATCH(Data6[[#This Row],[Hours Type:]],'Employee Info'!$C$2:$E$2,0)),"")</f>
        <v/>
      </c>
      <c r="K342" s="19" t="str">
        <f>IFERROR(INDEX('Employee Info'!$C$3:$J$200,MATCH(Data6[[#This Row],[Name:]],'Employee Info'!$B$3:$B$200,0),MATCH(Data6[[#Headers],[Truck]],'Employee Info'!$C$2:$J$2,0)),"")</f>
        <v/>
      </c>
      <c r="L342" s="19" t="str">
        <f>IFERROR(INDEX('Employee Info'!$C$3:$J$200,MATCH(Data6[[#This Row],[Name:]],'Employee Info'!$B$3:$B$200,0),MATCH(Data6[[#Headers],[Phone]],'Employee Info'!$C$2:$J$2,0)),"")</f>
        <v/>
      </c>
      <c r="M342" s="19" t="str">
        <f>IFERROR(INDEX('Employee Info'!$C$3:$J$200,MATCH(Data6[[#This Row],[Name:]],'Employee Info'!$B$3:$B$200,0),MATCH(Data6[[#Headers],[Tech]],'Employee Info'!$C$2:$J$2,0)),"")</f>
        <v/>
      </c>
      <c r="N342" s="19" t="str">
        <f>IFERROR(INDEX('Employee Info'!$C$3:$J$200,MATCH(Data6[[#This Row],[Name:]],'Employee Info'!$B$3:$B$200,0),MATCH(Data6[[#Headers],[Other]],'Employee Info'!$C$2:$J$2,0)),"")</f>
        <v/>
      </c>
      <c r="O342" s="19">
        <f>IFERROR((Data6[[#This Row],[Hours:]]*SUM(Data6[[#This Row],[Rate]:[Other]])),"")</f>
        <v>0</v>
      </c>
      <c r="P342" s="7" t="str">
        <f>IF(Data6[[#This Row],[WO'#:]]="","Riley #","WO#")</f>
        <v>Riley #</v>
      </c>
      <c r="Q342" s="7">
        <f>IFERROR(WEEKNUM(Data6[[#This Row],[Date:]]),"")</f>
        <v>11</v>
      </c>
      <c r="R342" s="6">
        <f t="shared" si="15"/>
        <v>45361</v>
      </c>
      <c r="S342" s="6">
        <f>Data6[[#This Row],[Week Start]]+7</f>
        <v>45368</v>
      </c>
      <c r="T342" s="7" t="str">
        <f t="shared" si="16"/>
        <v>3/10/2024 - 3/17/2024</v>
      </c>
      <c r="U342" s="7" t="str">
        <f t="shared" si="17"/>
        <v>Time Card</v>
      </c>
      <c r="V342" s="8" t="str">
        <f>RIGHT(TEXT(Data6[[#This Row],[Date:]],"mmddyyyy"),4)</f>
        <v>2024</v>
      </c>
      <c r="W342" s="8" t="str">
        <f>MID(TEXT(Data6[[#This Row],[Date:]],"mmddyyyy"),3,2)</f>
        <v>12</v>
      </c>
      <c r="X342" s="8" t="str">
        <f>LEFT(TEXT(Data6[[#This Row],[Date:]],"mmddyyyy"),2)</f>
        <v>03</v>
      </c>
      <c r="Y342" s="6">
        <f>DATE(Data6[[#This Row],[Year]],Data6[[#This Row],[Month]],Data6[[#This Row],[Day]])</f>
        <v>45363</v>
      </c>
    </row>
    <row r="343" spans="1:25" x14ac:dyDescent="0.3">
      <c r="A343" s="5">
        <v>45365.507635185182</v>
      </c>
      <c r="B343" s="7" t="s">
        <v>65</v>
      </c>
      <c r="C343" s="6" t="s">
        <v>284</v>
      </c>
      <c r="D343" s="7" t="s">
        <v>291</v>
      </c>
      <c r="E343" s="8">
        <v>8</v>
      </c>
      <c r="G343" s="7" t="s">
        <v>68</v>
      </c>
      <c r="H343" s="7" t="s">
        <v>64</v>
      </c>
      <c r="I343" s="7" t="s">
        <v>44</v>
      </c>
      <c r="J343" s="19" t="str">
        <f>IFERROR(INDEX('Employee Info'!$C$3:$E$200,MATCH(Data6[[#This Row],[Name:]],'Employee Info'!$B$3:$B$200,0),MATCH(Data6[[#This Row],[Hours Type:]],'Employee Info'!$C$2:$E$2,0)),"")</f>
        <v/>
      </c>
      <c r="K343" s="19" t="str">
        <f>IFERROR(INDEX('Employee Info'!$C$3:$J$200,MATCH(Data6[[#This Row],[Name:]],'Employee Info'!$B$3:$B$200,0),MATCH(Data6[[#Headers],[Truck]],'Employee Info'!$C$2:$J$2,0)),"")</f>
        <v/>
      </c>
      <c r="L343" s="19" t="str">
        <f>IFERROR(INDEX('Employee Info'!$C$3:$J$200,MATCH(Data6[[#This Row],[Name:]],'Employee Info'!$B$3:$B$200,0),MATCH(Data6[[#Headers],[Phone]],'Employee Info'!$C$2:$J$2,0)),"")</f>
        <v/>
      </c>
      <c r="M343" s="19" t="str">
        <f>IFERROR(INDEX('Employee Info'!$C$3:$J$200,MATCH(Data6[[#This Row],[Name:]],'Employee Info'!$B$3:$B$200,0),MATCH(Data6[[#Headers],[Tech]],'Employee Info'!$C$2:$J$2,0)),"")</f>
        <v/>
      </c>
      <c r="N343" s="19" t="str">
        <f>IFERROR(INDEX('Employee Info'!$C$3:$J$200,MATCH(Data6[[#This Row],[Name:]],'Employee Info'!$B$3:$B$200,0),MATCH(Data6[[#Headers],[Other]],'Employee Info'!$C$2:$J$2,0)),"")</f>
        <v/>
      </c>
      <c r="O343" s="19">
        <f>IFERROR((Data6[[#This Row],[Hours:]]*SUM(Data6[[#This Row],[Rate]:[Other]])),"")</f>
        <v>0</v>
      </c>
      <c r="P343" s="7" t="str">
        <f>IF(Data6[[#This Row],[WO'#:]]="","Riley #","WO#")</f>
        <v>Riley #</v>
      </c>
      <c r="Q343" s="7">
        <f>IFERROR(WEEKNUM(Data6[[#This Row],[Date:]]),"")</f>
        <v>11</v>
      </c>
      <c r="R343" s="6">
        <f t="shared" si="15"/>
        <v>45361</v>
      </c>
      <c r="S343" s="6">
        <f>Data6[[#This Row],[Week Start]]+7</f>
        <v>45368</v>
      </c>
      <c r="T343" s="7" t="str">
        <f t="shared" si="16"/>
        <v>3/10/2024 - 3/17/2024</v>
      </c>
      <c r="U343" s="7" t="str">
        <f t="shared" si="17"/>
        <v>Time Card</v>
      </c>
      <c r="V343" s="8" t="str">
        <f>RIGHT(TEXT(Data6[[#This Row],[Date:]],"mmddyyyy"),4)</f>
        <v>2024</v>
      </c>
      <c r="W343" s="8" t="str">
        <f>MID(TEXT(Data6[[#This Row],[Date:]],"mmddyyyy"),3,2)</f>
        <v>12</v>
      </c>
      <c r="X343" s="8" t="str">
        <f>LEFT(TEXT(Data6[[#This Row],[Date:]],"mmddyyyy"),2)</f>
        <v>03</v>
      </c>
      <c r="Y343" s="6">
        <f>DATE(Data6[[#This Row],[Year]],Data6[[#This Row],[Month]],Data6[[#This Row],[Day]])</f>
        <v>45363</v>
      </c>
    </row>
    <row r="344" spans="1:25" x14ac:dyDescent="0.3">
      <c r="A344" s="5">
        <v>45366.517894907411</v>
      </c>
      <c r="B344" s="7" t="s">
        <v>66</v>
      </c>
      <c r="C344" s="6" t="s">
        <v>292</v>
      </c>
      <c r="D344" s="7" t="s">
        <v>293</v>
      </c>
      <c r="E344" s="8">
        <v>1</v>
      </c>
      <c r="F344" s="7">
        <v>6984733</v>
      </c>
      <c r="G344" s="7" t="s">
        <v>68</v>
      </c>
      <c r="H344" s="7" t="s">
        <v>69</v>
      </c>
      <c r="I344" s="7" t="s">
        <v>44</v>
      </c>
      <c r="J344" s="19" t="str">
        <f>IFERROR(INDEX('Employee Info'!$C$3:$E$200,MATCH(Data6[[#This Row],[Name:]],'Employee Info'!$B$3:$B$200,0),MATCH(Data6[[#This Row],[Hours Type:]],'Employee Info'!$C$2:$E$2,0)),"")</f>
        <v/>
      </c>
      <c r="K344" s="19" t="str">
        <f>IFERROR(INDEX('Employee Info'!$C$3:$J$200,MATCH(Data6[[#This Row],[Name:]],'Employee Info'!$B$3:$B$200,0),MATCH(Data6[[#Headers],[Truck]],'Employee Info'!$C$2:$J$2,0)),"")</f>
        <v/>
      </c>
      <c r="L344" s="19" t="str">
        <f>IFERROR(INDEX('Employee Info'!$C$3:$J$200,MATCH(Data6[[#This Row],[Name:]],'Employee Info'!$B$3:$B$200,0),MATCH(Data6[[#Headers],[Phone]],'Employee Info'!$C$2:$J$2,0)),"")</f>
        <v/>
      </c>
      <c r="M344" s="19" t="str">
        <f>IFERROR(INDEX('Employee Info'!$C$3:$J$200,MATCH(Data6[[#This Row],[Name:]],'Employee Info'!$B$3:$B$200,0),MATCH(Data6[[#Headers],[Tech]],'Employee Info'!$C$2:$J$2,0)),"")</f>
        <v/>
      </c>
      <c r="N344" s="19" t="str">
        <f>IFERROR(INDEX('Employee Info'!$C$3:$J$200,MATCH(Data6[[#This Row],[Name:]],'Employee Info'!$B$3:$B$200,0),MATCH(Data6[[#Headers],[Other]],'Employee Info'!$C$2:$J$2,0)),"")</f>
        <v/>
      </c>
      <c r="O344" s="19">
        <f>IFERROR((Data6[[#This Row],[Hours:]]*SUM(Data6[[#This Row],[Rate]:[Other]])),"")</f>
        <v>0</v>
      </c>
      <c r="P344" s="7" t="str">
        <f>IF(Data6[[#This Row],[WO'#:]]="","Riley #","WO#")</f>
        <v>WO#</v>
      </c>
      <c r="Q344" s="7">
        <f>IFERROR(WEEKNUM(Data6[[#This Row],[Date:]]),"")</f>
        <v>11</v>
      </c>
      <c r="R344" s="6">
        <f t="shared" si="15"/>
        <v>45361</v>
      </c>
      <c r="S344" s="6">
        <f>Data6[[#This Row],[Week Start]]+7</f>
        <v>45368</v>
      </c>
      <c r="T344" s="7" t="str">
        <f t="shared" si="16"/>
        <v>3/10/2024 - 3/17/2024</v>
      </c>
      <c r="U344" s="7" t="str">
        <f t="shared" si="17"/>
        <v>Time Card</v>
      </c>
      <c r="V344" s="8" t="str">
        <f>RIGHT(TEXT(Data6[[#This Row],[Date:]],"mmddyyyy"),4)</f>
        <v>2024</v>
      </c>
      <c r="W344" s="8" t="str">
        <f>MID(TEXT(Data6[[#This Row],[Date:]],"mmddyyyy"),3,2)</f>
        <v>13</v>
      </c>
      <c r="X344" s="8" t="str">
        <f>LEFT(TEXT(Data6[[#This Row],[Date:]],"mmddyyyy"),2)</f>
        <v>03</v>
      </c>
      <c r="Y344" s="6">
        <f>DATE(Data6[[#This Row],[Year]],Data6[[#This Row],[Month]],Data6[[#This Row],[Day]])</f>
        <v>45364</v>
      </c>
    </row>
    <row r="345" spans="1:25" x14ac:dyDescent="0.3">
      <c r="A345" s="5">
        <v>45366.520721180554</v>
      </c>
      <c r="B345" s="7" t="s">
        <v>66</v>
      </c>
      <c r="C345" s="6" t="s">
        <v>292</v>
      </c>
      <c r="D345" s="7" t="s">
        <v>294</v>
      </c>
      <c r="E345" s="8">
        <v>1</v>
      </c>
      <c r="F345" s="7">
        <v>6984733</v>
      </c>
      <c r="G345" s="7" t="s">
        <v>68</v>
      </c>
      <c r="H345" s="7" t="s">
        <v>69</v>
      </c>
      <c r="I345" s="7" t="s">
        <v>44</v>
      </c>
      <c r="J345" s="19" t="str">
        <f>IFERROR(INDEX('Employee Info'!$C$3:$E$200,MATCH(Data6[[#This Row],[Name:]],'Employee Info'!$B$3:$B$200,0),MATCH(Data6[[#This Row],[Hours Type:]],'Employee Info'!$C$2:$E$2,0)),"")</f>
        <v/>
      </c>
      <c r="K345" s="19" t="str">
        <f>IFERROR(INDEX('Employee Info'!$C$3:$J$200,MATCH(Data6[[#This Row],[Name:]],'Employee Info'!$B$3:$B$200,0),MATCH(Data6[[#Headers],[Truck]],'Employee Info'!$C$2:$J$2,0)),"")</f>
        <v/>
      </c>
      <c r="L345" s="19" t="str">
        <f>IFERROR(INDEX('Employee Info'!$C$3:$J$200,MATCH(Data6[[#This Row],[Name:]],'Employee Info'!$B$3:$B$200,0),MATCH(Data6[[#Headers],[Phone]],'Employee Info'!$C$2:$J$2,0)),"")</f>
        <v/>
      </c>
      <c r="M345" s="19" t="str">
        <f>IFERROR(INDEX('Employee Info'!$C$3:$J$200,MATCH(Data6[[#This Row],[Name:]],'Employee Info'!$B$3:$B$200,0),MATCH(Data6[[#Headers],[Tech]],'Employee Info'!$C$2:$J$2,0)),"")</f>
        <v/>
      </c>
      <c r="N345" s="19" t="str">
        <f>IFERROR(INDEX('Employee Info'!$C$3:$J$200,MATCH(Data6[[#This Row],[Name:]],'Employee Info'!$B$3:$B$200,0),MATCH(Data6[[#Headers],[Other]],'Employee Info'!$C$2:$J$2,0)),"")</f>
        <v/>
      </c>
      <c r="O345" s="19">
        <f>IFERROR((Data6[[#This Row],[Hours:]]*SUM(Data6[[#This Row],[Rate]:[Other]])),"")</f>
        <v>0</v>
      </c>
      <c r="P345" s="7" t="str">
        <f>IF(Data6[[#This Row],[WO'#:]]="","Riley #","WO#")</f>
        <v>WO#</v>
      </c>
      <c r="Q345" s="7">
        <f>IFERROR(WEEKNUM(Data6[[#This Row],[Date:]]),"")</f>
        <v>11</v>
      </c>
      <c r="R345" s="6">
        <f t="shared" si="15"/>
        <v>45361</v>
      </c>
      <c r="S345" s="6">
        <f>Data6[[#This Row],[Week Start]]+7</f>
        <v>45368</v>
      </c>
      <c r="T345" s="7" t="str">
        <f t="shared" si="16"/>
        <v>3/10/2024 - 3/17/2024</v>
      </c>
      <c r="U345" s="7" t="str">
        <f t="shared" si="17"/>
        <v>Time Card</v>
      </c>
      <c r="V345" s="8" t="str">
        <f>RIGHT(TEXT(Data6[[#This Row],[Date:]],"mmddyyyy"),4)</f>
        <v>2024</v>
      </c>
      <c r="W345" s="8" t="str">
        <f>MID(TEXT(Data6[[#This Row],[Date:]],"mmddyyyy"),3,2)</f>
        <v>13</v>
      </c>
      <c r="X345" s="8" t="str">
        <f>LEFT(TEXT(Data6[[#This Row],[Date:]],"mmddyyyy"),2)</f>
        <v>03</v>
      </c>
      <c r="Y345" s="6">
        <f>DATE(Data6[[#This Row],[Year]],Data6[[#This Row],[Month]],Data6[[#This Row],[Day]])</f>
        <v>45364</v>
      </c>
    </row>
    <row r="346" spans="1:25" x14ac:dyDescent="0.3">
      <c r="A346" s="5">
        <v>45366.524471759258</v>
      </c>
      <c r="B346" s="7" t="s">
        <v>66</v>
      </c>
      <c r="C346" s="6" t="s">
        <v>292</v>
      </c>
      <c r="D346" s="7" t="s">
        <v>295</v>
      </c>
      <c r="E346" s="8">
        <v>1</v>
      </c>
      <c r="F346" s="7">
        <v>6984733</v>
      </c>
      <c r="G346" s="7" t="s">
        <v>68</v>
      </c>
      <c r="H346" s="7" t="s">
        <v>69</v>
      </c>
      <c r="I346" s="7" t="s">
        <v>44</v>
      </c>
      <c r="J346" s="19" t="str">
        <f>IFERROR(INDEX('Employee Info'!$C$3:$E$200,MATCH(Data6[[#This Row],[Name:]],'Employee Info'!$B$3:$B$200,0),MATCH(Data6[[#This Row],[Hours Type:]],'Employee Info'!$C$2:$E$2,0)),"")</f>
        <v/>
      </c>
      <c r="K346" s="19" t="str">
        <f>IFERROR(INDEX('Employee Info'!$C$3:$J$200,MATCH(Data6[[#This Row],[Name:]],'Employee Info'!$B$3:$B$200,0),MATCH(Data6[[#Headers],[Truck]],'Employee Info'!$C$2:$J$2,0)),"")</f>
        <v/>
      </c>
      <c r="L346" s="19" t="str">
        <f>IFERROR(INDEX('Employee Info'!$C$3:$J$200,MATCH(Data6[[#This Row],[Name:]],'Employee Info'!$B$3:$B$200,0),MATCH(Data6[[#Headers],[Phone]],'Employee Info'!$C$2:$J$2,0)),"")</f>
        <v/>
      </c>
      <c r="M346" s="19" t="str">
        <f>IFERROR(INDEX('Employee Info'!$C$3:$J$200,MATCH(Data6[[#This Row],[Name:]],'Employee Info'!$B$3:$B$200,0),MATCH(Data6[[#Headers],[Tech]],'Employee Info'!$C$2:$J$2,0)),"")</f>
        <v/>
      </c>
      <c r="N346" s="19" t="str">
        <f>IFERROR(INDEX('Employee Info'!$C$3:$J$200,MATCH(Data6[[#This Row],[Name:]],'Employee Info'!$B$3:$B$200,0),MATCH(Data6[[#Headers],[Other]],'Employee Info'!$C$2:$J$2,0)),"")</f>
        <v/>
      </c>
      <c r="O346" s="19">
        <f>IFERROR((Data6[[#This Row],[Hours:]]*SUM(Data6[[#This Row],[Rate]:[Other]])),"")</f>
        <v>0</v>
      </c>
      <c r="P346" s="7" t="str">
        <f>IF(Data6[[#This Row],[WO'#:]]="","Riley #","WO#")</f>
        <v>WO#</v>
      </c>
      <c r="Q346" s="7">
        <f>IFERROR(WEEKNUM(Data6[[#This Row],[Date:]]),"")</f>
        <v>11</v>
      </c>
      <c r="R346" s="6">
        <f t="shared" si="15"/>
        <v>45361</v>
      </c>
      <c r="S346" s="6">
        <f>Data6[[#This Row],[Week Start]]+7</f>
        <v>45368</v>
      </c>
      <c r="T346" s="7" t="str">
        <f t="shared" si="16"/>
        <v>3/10/2024 - 3/17/2024</v>
      </c>
      <c r="U346" s="7" t="str">
        <f t="shared" si="17"/>
        <v>Time Card</v>
      </c>
      <c r="V346" s="8" t="str">
        <f>RIGHT(TEXT(Data6[[#This Row],[Date:]],"mmddyyyy"),4)</f>
        <v>2024</v>
      </c>
      <c r="W346" s="8" t="str">
        <f>MID(TEXT(Data6[[#This Row],[Date:]],"mmddyyyy"),3,2)</f>
        <v>13</v>
      </c>
      <c r="X346" s="8" t="str">
        <f>LEFT(TEXT(Data6[[#This Row],[Date:]],"mmddyyyy"),2)</f>
        <v>03</v>
      </c>
      <c r="Y346" s="6">
        <f>DATE(Data6[[#This Row],[Year]],Data6[[#This Row],[Month]],Data6[[#This Row],[Day]])</f>
        <v>45364</v>
      </c>
    </row>
    <row r="347" spans="1:25" x14ac:dyDescent="0.3">
      <c r="A347" s="5">
        <v>45366.552709027776</v>
      </c>
      <c r="B347" s="7" t="s">
        <v>66</v>
      </c>
      <c r="C347" s="6" t="s">
        <v>292</v>
      </c>
      <c r="D347" s="7" t="s">
        <v>296</v>
      </c>
      <c r="E347" s="8">
        <v>2</v>
      </c>
      <c r="F347" s="7">
        <v>6984733</v>
      </c>
      <c r="G347" s="7" t="s">
        <v>68</v>
      </c>
      <c r="H347" s="7" t="s">
        <v>69</v>
      </c>
      <c r="I347" s="7" t="s">
        <v>44</v>
      </c>
      <c r="J347" s="19" t="str">
        <f>IFERROR(INDEX('Employee Info'!$C$3:$E$200,MATCH(Data6[[#This Row],[Name:]],'Employee Info'!$B$3:$B$200,0),MATCH(Data6[[#This Row],[Hours Type:]],'Employee Info'!$C$2:$E$2,0)),"")</f>
        <v/>
      </c>
      <c r="K347" s="19" t="str">
        <f>IFERROR(INDEX('Employee Info'!$C$3:$J$200,MATCH(Data6[[#This Row],[Name:]],'Employee Info'!$B$3:$B$200,0),MATCH(Data6[[#Headers],[Truck]],'Employee Info'!$C$2:$J$2,0)),"")</f>
        <v/>
      </c>
      <c r="L347" s="19" t="str">
        <f>IFERROR(INDEX('Employee Info'!$C$3:$J$200,MATCH(Data6[[#This Row],[Name:]],'Employee Info'!$B$3:$B$200,0),MATCH(Data6[[#Headers],[Phone]],'Employee Info'!$C$2:$J$2,0)),"")</f>
        <v/>
      </c>
      <c r="M347" s="19" t="str">
        <f>IFERROR(INDEX('Employee Info'!$C$3:$J$200,MATCH(Data6[[#This Row],[Name:]],'Employee Info'!$B$3:$B$200,0),MATCH(Data6[[#Headers],[Tech]],'Employee Info'!$C$2:$J$2,0)),"")</f>
        <v/>
      </c>
      <c r="N347" s="19" t="str">
        <f>IFERROR(INDEX('Employee Info'!$C$3:$J$200,MATCH(Data6[[#This Row],[Name:]],'Employee Info'!$B$3:$B$200,0),MATCH(Data6[[#Headers],[Other]],'Employee Info'!$C$2:$J$2,0)),"")</f>
        <v/>
      </c>
      <c r="O347" s="19">
        <f>IFERROR((Data6[[#This Row],[Hours:]]*SUM(Data6[[#This Row],[Rate]:[Other]])),"")</f>
        <v>0</v>
      </c>
      <c r="P347" s="7" t="str">
        <f>IF(Data6[[#This Row],[WO'#:]]="","Riley #","WO#")</f>
        <v>WO#</v>
      </c>
      <c r="Q347" s="7">
        <f>IFERROR(WEEKNUM(Data6[[#This Row],[Date:]]),"")</f>
        <v>11</v>
      </c>
      <c r="R347" s="6">
        <f t="shared" si="15"/>
        <v>45361</v>
      </c>
      <c r="S347" s="6">
        <f>Data6[[#This Row],[Week Start]]+7</f>
        <v>45368</v>
      </c>
      <c r="T347" s="7" t="str">
        <f t="shared" si="16"/>
        <v>3/10/2024 - 3/17/2024</v>
      </c>
      <c r="U347" s="7" t="str">
        <f t="shared" si="17"/>
        <v>Time Card</v>
      </c>
      <c r="V347" s="8" t="str">
        <f>RIGHT(TEXT(Data6[[#This Row],[Date:]],"mmddyyyy"),4)</f>
        <v>2024</v>
      </c>
      <c r="W347" s="8" t="str">
        <f>MID(TEXT(Data6[[#This Row],[Date:]],"mmddyyyy"),3,2)</f>
        <v>13</v>
      </c>
      <c r="X347" s="8" t="str">
        <f>LEFT(TEXT(Data6[[#This Row],[Date:]],"mmddyyyy"),2)</f>
        <v>03</v>
      </c>
      <c r="Y347" s="6">
        <f>DATE(Data6[[#This Row],[Year]],Data6[[#This Row],[Month]],Data6[[#This Row],[Day]])</f>
        <v>45364</v>
      </c>
    </row>
    <row r="348" spans="1:25" x14ac:dyDescent="0.3">
      <c r="A348" s="5">
        <v>45392.367729166668</v>
      </c>
      <c r="B348" s="7" t="s">
        <v>76</v>
      </c>
      <c r="C348" s="6" t="s">
        <v>292</v>
      </c>
      <c r="D348" s="7" t="s">
        <v>156</v>
      </c>
      <c r="E348" s="8">
        <v>1</v>
      </c>
      <c r="F348" s="7">
        <v>6984733</v>
      </c>
      <c r="G348" s="7" t="s">
        <v>68</v>
      </c>
      <c r="H348" s="7" t="s">
        <v>69</v>
      </c>
      <c r="I348" s="7" t="s">
        <v>44</v>
      </c>
      <c r="J348" s="19" t="str">
        <f>IFERROR(INDEX('Employee Info'!$C$3:$E$200,MATCH(Data6[[#This Row],[Name:]],'Employee Info'!$B$3:$B$200,0),MATCH(Data6[[#This Row],[Hours Type:]],'Employee Info'!$C$2:$E$2,0)),"")</f>
        <v/>
      </c>
      <c r="K348" s="19" t="str">
        <f>IFERROR(INDEX('Employee Info'!$C$3:$J$200,MATCH(Data6[[#This Row],[Name:]],'Employee Info'!$B$3:$B$200,0),MATCH(Data6[[#Headers],[Truck]],'Employee Info'!$C$2:$J$2,0)),"")</f>
        <v/>
      </c>
      <c r="L348" s="19" t="str">
        <f>IFERROR(INDEX('Employee Info'!$C$3:$J$200,MATCH(Data6[[#This Row],[Name:]],'Employee Info'!$B$3:$B$200,0),MATCH(Data6[[#Headers],[Phone]],'Employee Info'!$C$2:$J$2,0)),"")</f>
        <v/>
      </c>
      <c r="M348" s="19" t="str">
        <f>IFERROR(INDEX('Employee Info'!$C$3:$J$200,MATCH(Data6[[#This Row],[Name:]],'Employee Info'!$B$3:$B$200,0),MATCH(Data6[[#Headers],[Tech]],'Employee Info'!$C$2:$J$2,0)),"")</f>
        <v/>
      </c>
      <c r="N348" s="19" t="str">
        <f>IFERROR(INDEX('Employee Info'!$C$3:$J$200,MATCH(Data6[[#This Row],[Name:]],'Employee Info'!$B$3:$B$200,0),MATCH(Data6[[#Headers],[Other]],'Employee Info'!$C$2:$J$2,0)),"")</f>
        <v/>
      </c>
      <c r="O348" s="19">
        <f>IFERROR((Data6[[#This Row],[Hours:]]*SUM(Data6[[#This Row],[Rate]:[Other]])),"")</f>
        <v>0</v>
      </c>
      <c r="P348" s="7" t="str">
        <f>IF(Data6[[#This Row],[WO'#:]]="","Riley #","WO#")</f>
        <v>WO#</v>
      </c>
      <c r="Q348" s="7">
        <f>IFERROR(WEEKNUM(Data6[[#This Row],[Date:]]),"")</f>
        <v>11</v>
      </c>
      <c r="R348" s="6">
        <f t="shared" si="15"/>
        <v>45361</v>
      </c>
      <c r="S348" s="6">
        <f>Data6[[#This Row],[Week Start]]+7</f>
        <v>45368</v>
      </c>
      <c r="T348" s="7" t="str">
        <f t="shared" si="16"/>
        <v>3/10/2024 - 3/17/2024</v>
      </c>
      <c r="U348" s="7" t="str">
        <f t="shared" si="17"/>
        <v>Time Card</v>
      </c>
      <c r="V348" s="8" t="str">
        <f>RIGHT(TEXT(Data6[[#This Row],[Date:]],"mmddyyyy"),4)</f>
        <v>2024</v>
      </c>
      <c r="W348" s="8" t="str">
        <f>MID(TEXT(Data6[[#This Row],[Date:]],"mmddyyyy"),3,2)</f>
        <v>13</v>
      </c>
      <c r="X348" s="8" t="str">
        <f>LEFT(TEXT(Data6[[#This Row],[Date:]],"mmddyyyy"),2)</f>
        <v>03</v>
      </c>
      <c r="Y348" s="6">
        <f>DATE(Data6[[#This Row],[Year]],Data6[[#This Row],[Month]],Data6[[#This Row],[Day]])</f>
        <v>45364</v>
      </c>
    </row>
    <row r="349" spans="1:25" x14ac:dyDescent="0.3">
      <c r="A349" s="5">
        <v>45366.523650347219</v>
      </c>
      <c r="B349" s="7" t="s">
        <v>66</v>
      </c>
      <c r="C349" s="6" t="s">
        <v>292</v>
      </c>
      <c r="D349" s="7" t="s">
        <v>297</v>
      </c>
      <c r="E349" s="8">
        <v>2</v>
      </c>
      <c r="F349" s="7">
        <v>7065730</v>
      </c>
      <c r="G349" s="7" t="s">
        <v>68</v>
      </c>
      <c r="H349" s="7" t="s">
        <v>69</v>
      </c>
      <c r="I349" s="7" t="s">
        <v>44</v>
      </c>
      <c r="J349" s="19" t="str">
        <f>IFERROR(INDEX('Employee Info'!$C$3:$E$200,MATCH(Data6[[#This Row],[Name:]],'Employee Info'!$B$3:$B$200,0),MATCH(Data6[[#This Row],[Hours Type:]],'Employee Info'!$C$2:$E$2,0)),"")</f>
        <v/>
      </c>
      <c r="K349" s="19" t="str">
        <f>IFERROR(INDEX('Employee Info'!$C$3:$J$200,MATCH(Data6[[#This Row],[Name:]],'Employee Info'!$B$3:$B$200,0),MATCH(Data6[[#Headers],[Truck]],'Employee Info'!$C$2:$J$2,0)),"")</f>
        <v/>
      </c>
      <c r="L349" s="19" t="str">
        <f>IFERROR(INDEX('Employee Info'!$C$3:$J$200,MATCH(Data6[[#This Row],[Name:]],'Employee Info'!$B$3:$B$200,0),MATCH(Data6[[#Headers],[Phone]],'Employee Info'!$C$2:$J$2,0)),"")</f>
        <v/>
      </c>
      <c r="M349" s="19" t="str">
        <f>IFERROR(INDEX('Employee Info'!$C$3:$J$200,MATCH(Data6[[#This Row],[Name:]],'Employee Info'!$B$3:$B$200,0),MATCH(Data6[[#Headers],[Tech]],'Employee Info'!$C$2:$J$2,0)),"")</f>
        <v/>
      </c>
      <c r="N349" s="19" t="str">
        <f>IFERROR(INDEX('Employee Info'!$C$3:$J$200,MATCH(Data6[[#This Row],[Name:]],'Employee Info'!$B$3:$B$200,0),MATCH(Data6[[#Headers],[Other]],'Employee Info'!$C$2:$J$2,0)),"")</f>
        <v/>
      </c>
      <c r="O349" s="19">
        <f>IFERROR((Data6[[#This Row],[Hours:]]*SUM(Data6[[#This Row],[Rate]:[Other]])),"")</f>
        <v>0</v>
      </c>
      <c r="P349" s="7" t="str">
        <f>IF(Data6[[#This Row],[WO'#:]]="","Riley #","WO#")</f>
        <v>WO#</v>
      </c>
      <c r="Q349" s="7">
        <f>IFERROR(WEEKNUM(Data6[[#This Row],[Date:]]),"")</f>
        <v>11</v>
      </c>
      <c r="R349" s="6">
        <f t="shared" si="15"/>
        <v>45361</v>
      </c>
      <c r="S349" s="6">
        <f>Data6[[#This Row],[Week Start]]+7</f>
        <v>45368</v>
      </c>
      <c r="T349" s="7" t="str">
        <f t="shared" si="16"/>
        <v>3/10/2024 - 3/17/2024</v>
      </c>
      <c r="U349" s="7" t="str">
        <f t="shared" si="17"/>
        <v>Time Card</v>
      </c>
      <c r="V349" s="8" t="str">
        <f>RIGHT(TEXT(Data6[[#This Row],[Date:]],"mmddyyyy"),4)</f>
        <v>2024</v>
      </c>
      <c r="W349" s="8" t="str">
        <f>MID(TEXT(Data6[[#This Row],[Date:]],"mmddyyyy"),3,2)</f>
        <v>13</v>
      </c>
      <c r="X349" s="8" t="str">
        <f>LEFT(TEXT(Data6[[#This Row],[Date:]],"mmddyyyy"),2)</f>
        <v>03</v>
      </c>
      <c r="Y349" s="6">
        <f>DATE(Data6[[#This Row],[Year]],Data6[[#This Row],[Month]],Data6[[#This Row],[Day]])</f>
        <v>45364</v>
      </c>
    </row>
    <row r="350" spans="1:25" x14ac:dyDescent="0.3">
      <c r="A350" s="5">
        <v>45364.582004050928</v>
      </c>
      <c r="B350" s="7" t="s">
        <v>31</v>
      </c>
      <c r="C350" s="6" t="s">
        <v>292</v>
      </c>
      <c r="D350" s="7" t="s">
        <v>298</v>
      </c>
      <c r="E350" s="8">
        <v>1.5</v>
      </c>
      <c r="F350" s="7">
        <v>7075815</v>
      </c>
      <c r="G350" s="7" t="s">
        <v>68</v>
      </c>
      <c r="H350" s="7" t="s">
        <v>69</v>
      </c>
      <c r="I350" s="7" t="s">
        <v>44</v>
      </c>
      <c r="J350" s="19" t="str">
        <f>IFERROR(INDEX('Employee Info'!$C$3:$E$200,MATCH(Data6[[#This Row],[Name:]],'Employee Info'!$B$3:$B$200,0),MATCH(Data6[[#This Row],[Hours Type:]],'Employee Info'!$C$2:$E$2,0)),"")</f>
        <v/>
      </c>
      <c r="K350" s="19" t="str">
        <f>IFERROR(INDEX('Employee Info'!$C$3:$J$200,MATCH(Data6[[#This Row],[Name:]],'Employee Info'!$B$3:$B$200,0),MATCH(Data6[[#Headers],[Truck]],'Employee Info'!$C$2:$J$2,0)),"")</f>
        <v/>
      </c>
      <c r="L350" s="19" t="str">
        <f>IFERROR(INDEX('Employee Info'!$C$3:$J$200,MATCH(Data6[[#This Row],[Name:]],'Employee Info'!$B$3:$B$200,0),MATCH(Data6[[#Headers],[Phone]],'Employee Info'!$C$2:$J$2,0)),"")</f>
        <v/>
      </c>
      <c r="M350" s="19" t="str">
        <f>IFERROR(INDEX('Employee Info'!$C$3:$J$200,MATCH(Data6[[#This Row],[Name:]],'Employee Info'!$B$3:$B$200,0),MATCH(Data6[[#Headers],[Tech]],'Employee Info'!$C$2:$J$2,0)),"")</f>
        <v/>
      </c>
      <c r="N350" s="19" t="str">
        <f>IFERROR(INDEX('Employee Info'!$C$3:$J$200,MATCH(Data6[[#This Row],[Name:]],'Employee Info'!$B$3:$B$200,0),MATCH(Data6[[#Headers],[Other]],'Employee Info'!$C$2:$J$2,0)),"")</f>
        <v/>
      </c>
      <c r="O350" s="19">
        <f>IFERROR((Data6[[#This Row],[Hours:]]*SUM(Data6[[#This Row],[Rate]:[Other]])),"")</f>
        <v>0</v>
      </c>
      <c r="P350" s="7" t="str">
        <f>IF(Data6[[#This Row],[WO'#:]]="","Riley #","WO#")</f>
        <v>WO#</v>
      </c>
      <c r="Q350" s="7">
        <f>IFERROR(WEEKNUM(Data6[[#This Row],[Date:]]),"")</f>
        <v>11</v>
      </c>
      <c r="R350" s="6">
        <f t="shared" si="15"/>
        <v>45361</v>
      </c>
      <c r="S350" s="6">
        <f>Data6[[#This Row],[Week Start]]+7</f>
        <v>45368</v>
      </c>
      <c r="T350" s="7" t="str">
        <f t="shared" si="16"/>
        <v>3/10/2024 - 3/17/2024</v>
      </c>
      <c r="U350" s="7" t="str">
        <f t="shared" si="17"/>
        <v>Time Card</v>
      </c>
      <c r="V350" s="8" t="str">
        <f>RIGHT(TEXT(Data6[[#This Row],[Date:]],"mmddyyyy"),4)</f>
        <v>2024</v>
      </c>
      <c r="W350" s="8" t="str">
        <f>MID(TEXT(Data6[[#This Row],[Date:]],"mmddyyyy"),3,2)</f>
        <v>13</v>
      </c>
      <c r="X350" s="8" t="str">
        <f>LEFT(TEXT(Data6[[#This Row],[Date:]],"mmddyyyy"),2)</f>
        <v>03</v>
      </c>
      <c r="Y350" s="6">
        <f>DATE(Data6[[#This Row],[Year]],Data6[[#This Row],[Month]],Data6[[#This Row],[Day]])</f>
        <v>45364</v>
      </c>
    </row>
    <row r="351" spans="1:25" x14ac:dyDescent="0.3">
      <c r="A351" s="5">
        <v>45366.553210763886</v>
      </c>
      <c r="B351" s="7" t="s">
        <v>66</v>
      </c>
      <c r="C351" s="6" t="s">
        <v>292</v>
      </c>
      <c r="D351" s="7" t="s">
        <v>302</v>
      </c>
      <c r="E351" s="8">
        <v>1</v>
      </c>
      <c r="F351" s="7" t="s">
        <v>68</v>
      </c>
      <c r="G351" s="7" t="s">
        <v>68</v>
      </c>
      <c r="H351" s="7" t="s">
        <v>278</v>
      </c>
      <c r="I351" s="7" t="s">
        <v>44</v>
      </c>
      <c r="J351" s="19" t="str">
        <f>IFERROR(INDEX('Employee Info'!$C$3:$E$200,MATCH(Data6[[#This Row],[Name:]],'Employee Info'!$B$3:$B$200,0),MATCH(Data6[[#This Row],[Hours Type:]],'Employee Info'!$C$2:$E$2,0)),"")</f>
        <v/>
      </c>
      <c r="K351" s="19" t="str">
        <f>IFERROR(INDEX('Employee Info'!$C$3:$J$200,MATCH(Data6[[#This Row],[Name:]],'Employee Info'!$B$3:$B$200,0),MATCH(Data6[[#Headers],[Truck]],'Employee Info'!$C$2:$J$2,0)),"")</f>
        <v/>
      </c>
      <c r="L351" s="19" t="str">
        <f>IFERROR(INDEX('Employee Info'!$C$3:$J$200,MATCH(Data6[[#This Row],[Name:]],'Employee Info'!$B$3:$B$200,0),MATCH(Data6[[#Headers],[Phone]],'Employee Info'!$C$2:$J$2,0)),"")</f>
        <v/>
      </c>
      <c r="M351" s="19" t="str">
        <f>IFERROR(INDEX('Employee Info'!$C$3:$J$200,MATCH(Data6[[#This Row],[Name:]],'Employee Info'!$B$3:$B$200,0),MATCH(Data6[[#Headers],[Tech]],'Employee Info'!$C$2:$J$2,0)),"")</f>
        <v/>
      </c>
      <c r="N351" s="19" t="str">
        <f>IFERROR(INDEX('Employee Info'!$C$3:$J$200,MATCH(Data6[[#This Row],[Name:]],'Employee Info'!$B$3:$B$200,0),MATCH(Data6[[#Headers],[Other]],'Employee Info'!$C$2:$J$2,0)),"")</f>
        <v/>
      </c>
      <c r="O351" s="19">
        <f>IFERROR((Data6[[#This Row],[Hours:]]*SUM(Data6[[#This Row],[Rate]:[Other]])),"")</f>
        <v>0</v>
      </c>
      <c r="P351" s="7" t="str">
        <f>IF(Data6[[#This Row],[WO'#:]]="","Riley #","WO#")</f>
        <v>Riley #</v>
      </c>
      <c r="Q351" s="7">
        <f>IFERROR(WEEKNUM(Data6[[#This Row],[Date:]]),"")</f>
        <v>11</v>
      </c>
      <c r="R351" s="6">
        <f t="shared" si="15"/>
        <v>45361</v>
      </c>
      <c r="S351" s="6">
        <f>Data6[[#This Row],[Week Start]]+7</f>
        <v>45368</v>
      </c>
      <c r="T351" s="7" t="str">
        <f t="shared" si="16"/>
        <v>3/10/2024 - 3/17/2024</v>
      </c>
      <c r="U351" s="7" t="str">
        <f t="shared" si="17"/>
        <v>Time Card</v>
      </c>
      <c r="V351" s="8" t="str">
        <f>RIGHT(TEXT(Data6[[#This Row],[Date:]],"mmddyyyy"),4)</f>
        <v>2024</v>
      </c>
      <c r="W351" s="8" t="str">
        <f>MID(TEXT(Data6[[#This Row],[Date:]],"mmddyyyy"),3,2)</f>
        <v>13</v>
      </c>
      <c r="X351" s="8" t="str">
        <f>LEFT(TEXT(Data6[[#This Row],[Date:]],"mmddyyyy"),2)</f>
        <v>03</v>
      </c>
      <c r="Y351" s="6">
        <f>DATE(Data6[[#This Row],[Year]],Data6[[#This Row],[Month]],Data6[[#This Row],[Day]])</f>
        <v>45364</v>
      </c>
    </row>
    <row r="352" spans="1:25" x14ac:dyDescent="0.3">
      <c r="A352" s="5">
        <v>45364.580666087961</v>
      </c>
      <c r="B352" s="7" t="s">
        <v>35</v>
      </c>
      <c r="C352" s="6" t="s">
        <v>292</v>
      </c>
      <c r="D352" s="7" t="s">
        <v>299</v>
      </c>
      <c r="E352" s="8">
        <v>5</v>
      </c>
      <c r="F352" s="7" t="s">
        <v>68</v>
      </c>
      <c r="G352" s="7" t="s">
        <v>68</v>
      </c>
      <c r="H352" s="7" t="s">
        <v>92</v>
      </c>
      <c r="I352" s="7" t="s">
        <v>44</v>
      </c>
      <c r="J352" s="19" t="str">
        <f>IFERROR(INDEX('Employee Info'!$C$3:$E$200,MATCH(Data6[[#This Row],[Name:]],'Employee Info'!$B$3:$B$200,0),MATCH(Data6[[#This Row],[Hours Type:]],'Employee Info'!$C$2:$E$2,0)),"")</f>
        <v/>
      </c>
      <c r="K352" s="19" t="str">
        <f>IFERROR(INDEX('Employee Info'!$C$3:$J$200,MATCH(Data6[[#This Row],[Name:]],'Employee Info'!$B$3:$B$200,0),MATCH(Data6[[#Headers],[Truck]],'Employee Info'!$C$2:$J$2,0)),"")</f>
        <v/>
      </c>
      <c r="L352" s="19" t="str">
        <f>IFERROR(INDEX('Employee Info'!$C$3:$J$200,MATCH(Data6[[#This Row],[Name:]],'Employee Info'!$B$3:$B$200,0),MATCH(Data6[[#Headers],[Phone]],'Employee Info'!$C$2:$J$2,0)),"")</f>
        <v/>
      </c>
      <c r="M352" s="19" t="str">
        <f>IFERROR(INDEX('Employee Info'!$C$3:$J$200,MATCH(Data6[[#This Row],[Name:]],'Employee Info'!$B$3:$B$200,0),MATCH(Data6[[#Headers],[Tech]],'Employee Info'!$C$2:$J$2,0)),"")</f>
        <v/>
      </c>
      <c r="N352" s="19" t="str">
        <f>IFERROR(INDEX('Employee Info'!$C$3:$J$200,MATCH(Data6[[#This Row],[Name:]],'Employee Info'!$B$3:$B$200,0),MATCH(Data6[[#Headers],[Other]],'Employee Info'!$C$2:$J$2,0)),"")</f>
        <v/>
      </c>
      <c r="O352" s="19">
        <f>IFERROR((Data6[[#This Row],[Hours:]]*SUM(Data6[[#This Row],[Rate]:[Other]])),"")</f>
        <v>0</v>
      </c>
      <c r="P352" s="7" t="str">
        <f>IF(Data6[[#This Row],[WO'#:]]="","Riley #","WO#")</f>
        <v>Riley #</v>
      </c>
      <c r="Q352" s="7">
        <f>IFERROR(WEEKNUM(Data6[[#This Row],[Date:]]),"")</f>
        <v>11</v>
      </c>
      <c r="R352" s="6">
        <f t="shared" si="15"/>
        <v>45361</v>
      </c>
      <c r="S352" s="6">
        <f>Data6[[#This Row],[Week Start]]+7</f>
        <v>45368</v>
      </c>
      <c r="T352" s="7" t="str">
        <f t="shared" si="16"/>
        <v>3/10/2024 - 3/17/2024</v>
      </c>
      <c r="U352" s="7" t="str">
        <f t="shared" si="17"/>
        <v>Time Card</v>
      </c>
      <c r="V352" s="8" t="str">
        <f>RIGHT(TEXT(Data6[[#This Row],[Date:]],"mmddyyyy"),4)</f>
        <v>2024</v>
      </c>
      <c r="W352" s="8" t="str">
        <f>MID(TEXT(Data6[[#This Row],[Date:]],"mmddyyyy"),3,2)</f>
        <v>13</v>
      </c>
      <c r="X352" s="8" t="str">
        <f>LEFT(TEXT(Data6[[#This Row],[Date:]],"mmddyyyy"),2)</f>
        <v>03</v>
      </c>
      <c r="Y352" s="6">
        <f>DATE(Data6[[#This Row],[Year]],Data6[[#This Row],[Month]],Data6[[#This Row],[Day]])</f>
        <v>45364</v>
      </c>
    </row>
    <row r="353" spans="1:25" x14ac:dyDescent="0.3">
      <c r="A353" s="5">
        <v>45364.582562037038</v>
      </c>
      <c r="B353" s="7" t="s">
        <v>31</v>
      </c>
      <c r="C353" s="6" t="s">
        <v>292</v>
      </c>
      <c r="D353" s="7" t="s">
        <v>280</v>
      </c>
      <c r="E353" s="8">
        <v>2.5</v>
      </c>
      <c r="F353" s="7" t="s">
        <v>68</v>
      </c>
      <c r="G353" s="7" t="s">
        <v>68</v>
      </c>
      <c r="H353" s="7" t="s">
        <v>92</v>
      </c>
      <c r="I353" s="7" t="s">
        <v>44</v>
      </c>
      <c r="J353" s="19" t="str">
        <f>IFERROR(INDEX('Employee Info'!$C$3:$E$200,MATCH(Data6[[#This Row],[Name:]],'Employee Info'!$B$3:$B$200,0),MATCH(Data6[[#This Row],[Hours Type:]],'Employee Info'!$C$2:$E$2,0)),"")</f>
        <v/>
      </c>
      <c r="K353" s="19" t="str">
        <f>IFERROR(INDEX('Employee Info'!$C$3:$J$200,MATCH(Data6[[#This Row],[Name:]],'Employee Info'!$B$3:$B$200,0),MATCH(Data6[[#Headers],[Truck]],'Employee Info'!$C$2:$J$2,0)),"")</f>
        <v/>
      </c>
      <c r="L353" s="19" t="str">
        <f>IFERROR(INDEX('Employee Info'!$C$3:$J$200,MATCH(Data6[[#This Row],[Name:]],'Employee Info'!$B$3:$B$200,0),MATCH(Data6[[#Headers],[Phone]],'Employee Info'!$C$2:$J$2,0)),"")</f>
        <v/>
      </c>
      <c r="M353" s="19" t="str">
        <f>IFERROR(INDEX('Employee Info'!$C$3:$J$200,MATCH(Data6[[#This Row],[Name:]],'Employee Info'!$B$3:$B$200,0),MATCH(Data6[[#Headers],[Tech]],'Employee Info'!$C$2:$J$2,0)),"")</f>
        <v/>
      </c>
      <c r="N353" s="19" t="str">
        <f>IFERROR(INDEX('Employee Info'!$C$3:$J$200,MATCH(Data6[[#This Row],[Name:]],'Employee Info'!$B$3:$B$200,0),MATCH(Data6[[#Headers],[Other]],'Employee Info'!$C$2:$J$2,0)),"")</f>
        <v/>
      </c>
      <c r="O353" s="19">
        <f>IFERROR((Data6[[#This Row],[Hours:]]*SUM(Data6[[#This Row],[Rate]:[Other]])),"")</f>
        <v>0</v>
      </c>
      <c r="P353" s="7" t="str">
        <f>IF(Data6[[#This Row],[WO'#:]]="","Riley #","WO#")</f>
        <v>Riley #</v>
      </c>
      <c r="Q353" s="7">
        <f>IFERROR(WEEKNUM(Data6[[#This Row],[Date:]]),"")</f>
        <v>11</v>
      </c>
      <c r="R353" s="6">
        <f t="shared" si="15"/>
        <v>45361</v>
      </c>
      <c r="S353" s="6">
        <f>Data6[[#This Row],[Week Start]]+7</f>
        <v>45368</v>
      </c>
      <c r="T353" s="7" t="str">
        <f t="shared" si="16"/>
        <v>3/10/2024 - 3/17/2024</v>
      </c>
      <c r="U353" s="7" t="str">
        <f t="shared" si="17"/>
        <v>Time Card</v>
      </c>
      <c r="V353" s="8" t="str">
        <f>RIGHT(TEXT(Data6[[#This Row],[Date:]],"mmddyyyy"),4)</f>
        <v>2024</v>
      </c>
      <c r="W353" s="8" t="str">
        <f>MID(TEXT(Data6[[#This Row],[Date:]],"mmddyyyy"),3,2)</f>
        <v>13</v>
      </c>
      <c r="X353" s="8" t="str">
        <f>LEFT(TEXT(Data6[[#This Row],[Date:]],"mmddyyyy"),2)</f>
        <v>03</v>
      </c>
      <c r="Y353" s="6">
        <f>DATE(Data6[[#This Row],[Year]],Data6[[#This Row],[Month]],Data6[[#This Row],[Day]])</f>
        <v>45364</v>
      </c>
    </row>
    <row r="354" spans="1:25" x14ac:dyDescent="0.3">
      <c r="A354" s="5">
        <v>45364.583740624999</v>
      </c>
      <c r="B354" s="7" t="s">
        <v>31</v>
      </c>
      <c r="C354" s="6" t="s">
        <v>292</v>
      </c>
      <c r="D354" s="7" t="s">
        <v>280</v>
      </c>
      <c r="E354" s="8">
        <v>1.5</v>
      </c>
      <c r="F354" s="7" t="s">
        <v>68</v>
      </c>
      <c r="G354" s="7" t="s">
        <v>68</v>
      </c>
      <c r="H354" s="7" t="s">
        <v>92</v>
      </c>
      <c r="I354" s="7" t="s">
        <v>44</v>
      </c>
      <c r="J354" s="19" t="str">
        <f>IFERROR(INDEX('Employee Info'!$C$3:$E$200,MATCH(Data6[[#This Row],[Name:]],'Employee Info'!$B$3:$B$200,0),MATCH(Data6[[#This Row],[Hours Type:]],'Employee Info'!$C$2:$E$2,0)),"")</f>
        <v/>
      </c>
      <c r="K354" s="19" t="str">
        <f>IFERROR(INDEX('Employee Info'!$C$3:$J$200,MATCH(Data6[[#This Row],[Name:]],'Employee Info'!$B$3:$B$200,0),MATCH(Data6[[#Headers],[Truck]],'Employee Info'!$C$2:$J$2,0)),"")</f>
        <v/>
      </c>
      <c r="L354" s="19" t="str">
        <f>IFERROR(INDEX('Employee Info'!$C$3:$J$200,MATCH(Data6[[#This Row],[Name:]],'Employee Info'!$B$3:$B$200,0),MATCH(Data6[[#Headers],[Phone]],'Employee Info'!$C$2:$J$2,0)),"")</f>
        <v/>
      </c>
      <c r="M354" s="19" t="str">
        <f>IFERROR(INDEX('Employee Info'!$C$3:$J$200,MATCH(Data6[[#This Row],[Name:]],'Employee Info'!$B$3:$B$200,0),MATCH(Data6[[#Headers],[Tech]],'Employee Info'!$C$2:$J$2,0)),"")</f>
        <v/>
      </c>
      <c r="N354" s="19" t="str">
        <f>IFERROR(INDEX('Employee Info'!$C$3:$J$200,MATCH(Data6[[#This Row],[Name:]],'Employee Info'!$B$3:$B$200,0),MATCH(Data6[[#Headers],[Other]],'Employee Info'!$C$2:$J$2,0)),"")</f>
        <v/>
      </c>
      <c r="O354" s="19">
        <f>IFERROR((Data6[[#This Row],[Hours:]]*SUM(Data6[[#This Row],[Rate]:[Other]])),"")</f>
        <v>0</v>
      </c>
      <c r="P354" s="7" t="str">
        <f>IF(Data6[[#This Row],[WO'#:]]="","Riley #","WO#")</f>
        <v>Riley #</v>
      </c>
      <c r="Q354" s="7">
        <f>IFERROR(WEEKNUM(Data6[[#This Row],[Date:]]),"")</f>
        <v>11</v>
      </c>
      <c r="R354" s="6">
        <f t="shared" si="15"/>
        <v>45361</v>
      </c>
      <c r="S354" s="6">
        <f>Data6[[#This Row],[Week Start]]+7</f>
        <v>45368</v>
      </c>
      <c r="T354" s="7" t="str">
        <f t="shared" si="16"/>
        <v>3/10/2024 - 3/17/2024</v>
      </c>
      <c r="U354" s="7" t="str">
        <f t="shared" si="17"/>
        <v>Time Card</v>
      </c>
      <c r="V354" s="8" t="str">
        <f>RIGHT(TEXT(Data6[[#This Row],[Date:]],"mmddyyyy"),4)</f>
        <v>2024</v>
      </c>
      <c r="W354" s="8" t="str">
        <f>MID(TEXT(Data6[[#This Row],[Date:]],"mmddyyyy"),3,2)</f>
        <v>13</v>
      </c>
      <c r="X354" s="8" t="str">
        <f>LEFT(TEXT(Data6[[#This Row],[Date:]],"mmddyyyy"),2)</f>
        <v>03</v>
      </c>
      <c r="Y354" s="6">
        <f>DATE(Data6[[#This Row],[Year]],Data6[[#This Row],[Month]],Data6[[#This Row],[Day]])</f>
        <v>45364</v>
      </c>
    </row>
    <row r="355" spans="1:25" x14ac:dyDescent="0.3">
      <c r="A355" s="5">
        <v>45364.581248495371</v>
      </c>
      <c r="B355" s="7" t="s">
        <v>35</v>
      </c>
      <c r="C355" s="6" t="s">
        <v>292</v>
      </c>
      <c r="D355" s="7" t="s">
        <v>300</v>
      </c>
      <c r="E355" s="8">
        <v>3</v>
      </c>
      <c r="F355" s="7" t="s">
        <v>68</v>
      </c>
      <c r="G355" s="7" t="s">
        <v>68</v>
      </c>
      <c r="H355" s="7" t="s">
        <v>198</v>
      </c>
      <c r="I355" s="7" t="s">
        <v>44</v>
      </c>
      <c r="J355" s="19" t="str">
        <f>IFERROR(INDEX('Employee Info'!$C$3:$E$200,MATCH(Data6[[#This Row],[Name:]],'Employee Info'!$B$3:$B$200,0),MATCH(Data6[[#This Row],[Hours Type:]],'Employee Info'!$C$2:$E$2,0)),"")</f>
        <v/>
      </c>
      <c r="K355" s="19" t="str">
        <f>IFERROR(INDEX('Employee Info'!$C$3:$J$200,MATCH(Data6[[#This Row],[Name:]],'Employee Info'!$B$3:$B$200,0),MATCH(Data6[[#Headers],[Truck]],'Employee Info'!$C$2:$J$2,0)),"")</f>
        <v/>
      </c>
      <c r="L355" s="19" t="str">
        <f>IFERROR(INDEX('Employee Info'!$C$3:$J$200,MATCH(Data6[[#This Row],[Name:]],'Employee Info'!$B$3:$B$200,0),MATCH(Data6[[#Headers],[Phone]],'Employee Info'!$C$2:$J$2,0)),"")</f>
        <v/>
      </c>
      <c r="M355" s="19" t="str">
        <f>IFERROR(INDEX('Employee Info'!$C$3:$J$200,MATCH(Data6[[#This Row],[Name:]],'Employee Info'!$B$3:$B$200,0),MATCH(Data6[[#Headers],[Tech]],'Employee Info'!$C$2:$J$2,0)),"")</f>
        <v/>
      </c>
      <c r="N355" s="19" t="str">
        <f>IFERROR(INDEX('Employee Info'!$C$3:$J$200,MATCH(Data6[[#This Row],[Name:]],'Employee Info'!$B$3:$B$200,0),MATCH(Data6[[#Headers],[Other]],'Employee Info'!$C$2:$J$2,0)),"")</f>
        <v/>
      </c>
      <c r="O355" s="19">
        <f>IFERROR((Data6[[#This Row],[Hours:]]*SUM(Data6[[#This Row],[Rate]:[Other]])),"")</f>
        <v>0</v>
      </c>
      <c r="P355" s="7" t="str">
        <f>IF(Data6[[#This Row],[WO'#:]]="","Riley #","WO#")</f>
        <v>Riley #</v>
      </c>
      <c r="Q355" s="7">
        <f>IFERROR(WEEKNUM(Data6[[#This Row],[Date:]]),"")</f>
        <v>11</v>
      </c>
      <c r="R355" s="6">
        <f t="shared" si="15"/>
        <v>45361</v>
      </c>
      <c r="S355" s="6">
        <f>Data6[[#This Row],[Week Start]]+7</f>
        <v>45368</v>
      </c>
      <c r="T355" s="7" t="str">
        <f t="shared" si="16"/>
        <v>3/10/2024 - 3/17/2024</v>
      </c>
      <c r="U355" s="7" t="str">
        <f t="shared" si="17"/>
        <v>Time Card</v>
      </c>
      <c r="V355" s="8" t="str">
        <f>RIGHT(TEXT(Data6[[#This Row],[Date:]],"mmddyyyy"),4)</f>
        <v>2024</v>
      </c>
      <c r="W355" s="8" t="str">
        <f>MID(TEXT(Data6[[#This Row],[Date:]],"mmddyyyy"),3,2)</f>
        <v>13</v>
      </c>
      <c r="X355" s="8" t="str">
        <f>LEFT(TEXT(Data6[[#This Row],[Date:]],"mmddyyyy"),2)</f>
        <v>03</v>
      </c>
      <c r="Y355" s="6">
        <f>DATE(Data6[[#This Row],[Year]],Data6[[#This Row],[Month]],Data6[[#This Row],[Day]])</f>
        <v>45364</v>
      </c>
    </row>
    <row r="356" spans="1:25" x14ac:dyDescent="0.3">
      <c r="A356" s="5">
        <v>45364.583200578702</v>
      </c>
      <c r="B356" s="7" t="s">
        <v>31</v>
      </c>
      <c r="C356" s="6" t="s">
        <v>292</v>
      </c>
      <c r="D356" s="7" t="s">
        <v>301</v>
      </c>
      <c r="E356" s="8">
        <v>2.5</v>
      </c>
      <c r="F356" s="7" t="s">
        <v>68</v>
      </c>
      <c r="G356" s="7" t="s">
        <v>68</v>
      </c>
      <c r="H356" s="7" t="s">
        <v>59</v>
      </c>
      <c r="I356" s="7" t="s">
        <v>44</v>
      </c>
      <c r="J356" s="19" t="str">
        <f>IFERROR(INDEX('Employee Info'!$C$3:$E$200,MATCH(Data6[[#This Row],[Name:]],'Employee Info'!$B$3:$B$200,0),MATCH(Data6[[#This Row],[Hours Type:]],'Employee Info'!$C$2:$E$2,0)),"")</f>
        <v/>
      </c>
      <c r="K356" s="19" t="str">
        <f>IFERROR(INDEX('Employee Info'!$C$3:$J$200,MATCH(Data6[[#This Row],[Name:]],'Employee Info'!$B$3:$B$200,0),MATCH(Data6[[#Headers],[Truck]],'Employee Info'!$C$2:$J$2,0)),"")</f>
        <v/>
      </c>
      <c r="L356" s="19" t="str">
        <f>IFERROR(INDEX('Employee Info'!$C$3:$J$200,MATCH(Data6[[#This Row],[Name:]],'Employee Info'!$B$3:$B$200,0),MATCH(Data6[[#Headers],[Phone]],'Employee Info'!$C$2:$J$2,0)),"")</f>
        <v/>
      </c>
      <c r="M356" s="19" t="str">
        <f>IFERROR(INDEX('Employee Info'!$C$3:$J$200,MATCH(Data6[[#This Row],[Name:]],'Employee Info'!$B$3:$B$200,0),MATCH(Data6[[#Headers],[Tech]],'Employee Info'!$C$2:$J$2,0)),"")</f>
        <v/>
      </c>
      <c r="N356" s="19" t="str">
        <f>IFERROR(INDEX('Employee Info'!$C$3:$J$200,MATCH(Data6[[#This Row],[Name:]],'Employee Info'!$B$3:$B$200,0),MATCH(Data6[[#Headers],[Other]],'Employee Info'!$C$2:$J$2,0)),"")</f>
        <v/>
      </c>
      <c r="O356" s="19">
        <f>IFERROR((Data6[[#This Row],[Hours:]]*SUM(Data6[[#This Row],[Rate]:[Other]])),"")</f>
        <v>0</v>
      </c>
      <c r="P356" s="7" t="str">
        <f>IF(Data6[[#This Row],[WO'#:]]="","Riley #","WO#")</f>
        <v>Riley #</v>
      </c>
      <c r="Q356" s="7">
        <f>IFERROR(WEEKNUM(Data6[[#This Row],[Date:]]),"")</f>
        <v>11</v>
      </c>
      <c r="R356" s="6">
        <f t="shared" si="15"/>
        <v>45361</v>
      </c>
      <c r="S356" s="6">
        <f>Data6[[#This Row],[Week Start]]+7</f>
        <v>45368</v>
      </c>
      <c r="T356" s="7" t="str">
        <f t="shared" si="16"/>
        <v>3/10/2024 - 3/17/2024</v>
      </c>
      <c r="U356" s="7" t="str">
        <f t="shared" si="17"/>
        <v>Time Card</v>
      </c>
      <c r="V356" s="8" t="str">
        <f>RIGHT(TEXT(Data6[[#This Row],[Date:]],"mmddyyyy"),4)</f>
        <v>2024</v>
      </c>
      <c r="W356" s="8" t="str">
        <f>MID(TEXT(Data6[[#This Row],[Date:]],"mmddyyyy"),3,2)</f>
        <v>13</v>
      </c>
      <c r="X356" s="8" t="str">
        <f>LEFT(TEXT(Data6[[#This Row],[Date:]],"mmddyyyy"),2)</f>
        <v>03</v>
      </c>
      <c r="Y356" s="6">
        <f>DATE(Data6[[#This Row],[Year]],Data6[[#This Row],[Month]],Data6[[#This Row],[Day]])</f>
        <v>45364</v>
      </c>
    </row>
    <row r="357" spans="1:25" x14ac:dyDescent="0.3">
      <c r="A357" s="5">
        <v>45365.50780486111</v>
      </c>
      <c r="B357" s="7" t="s">
        <v>65</v>
      </c>
      <c r="C357" s="6" t="s">
        <v>292</v>
      </c>
      <c r="D357" s="7" t="s">
        <v>291</v>
      </c>
      <c r="E357" s="8">
        <v>8</v>
      </c>
      <c r="G357" s="7" t="s">
        <v>68</v>
      </c>
      <c r="H357" s="7" t="s">
        <v>64</v>
      </c>
      <c r="I357" s="7" t="s">
        <v>44</v>
      </c>
      <c r="J357" s="19" t="str">
        <f>IFERROR(INDEX('Employee Info'!$C$3:$E$200,MATCH(Data6[[#This Row],[Name:]],'Employee Info'!$B$3:$B$200,0),MATCH(Data6[[#This Row],[Hours Type:]],'Employee Info'!$C$2:$E$2,0)),"")</f>
        <v/>
      </c>
      <c r="K357" s="19" t="str">
        <f>IFERROR(INDEX('Employee Info'!$C$3:$J$200,MATCH(Data6[[#This Row],[Name:]],'Employee Info'!$B$3:$B$200,0),MATCH(Data6[[#Headers],[Truck]],'Employee Info'!$C$2:$J$2,0)),"")</f>
        <v/>
      </c>
      <c r="L357" s="19" t="str">
        <f>IFERROR(INDEX('Employee Info'!$C$3:$J$200,MATCH(Data6[[#This Row],[Name:]],'Employee Info'!$B$3:$B$200,0),MATCH(Data6[[#Headers],[Phone]],'Employee Info'!$C$2:$J$2,0)),"")</f>
        <v/>
      </c>
      <c r="M357" s="19" t="str">
        <f>IFERROR(INDEX('Employee Info'!$C$3:$J$200,MATCH(Data6[[#This Row],[Name:]],'Employee Info'!$B$3:$B$200,0),MATCH(Data6[[#Headers],[Tech]],'Employee Info'!$C$2:$J$2,0)),"")</f>
        <v/>
      </c>
      <c r="N357" s="19" t="str">
        <f>IFERROR(INDEX('Employee Info'!$C$3:$J$200,MATCH(Data6[[#This Row],[Name:]],'Employee Info'!$B$3:$B$200,0),MATCH(Data6[[#Headers],[Other]],'Employee Info'!$C$2:$J$2,0)),"")</f>
        <v/>
      </c>
      <c r="O357" s="19">
        <f>IFERROR((Data6[[#This Row],[Hours:]]*SUM(Data6[[#This Row],[Rate]:[Other]])),"")</f>
        <v>0</v>
      </c>
      <c r="P357" s="7" t="str">
        <f>IF(Data6[[#This Row],[WO'#:]]="","Riley #","WO#")</f>
        <v>Riley #</v>
      </c>
      <c r="Q357" s="7">
        <f>IFERROR(WEEKNUM(Data6[[#This Row],[Date:]]),"")</f>
        <v>11</v>
      </c>
      <c r="R357" s="6">
        <f t="shared" si="15"/>
        <v>45361</v>
      </c>
      <c r="S357" s="6">
        <f>Data6[[#This Row],[Week Start]]+7</f>
        <v>45368</v>
      </c>
      <c r="T357" s="7" t="str">
        <f t="shared" si="16"/>
        <v>3/10/2024 - 3/17/2024</v>
      </c>
      <c r="U357" s="7" t="str">
        <f t="shared" si="17"/>
        <v>Time Card</v>
      </c>
      <c r="V357" s="8" t="str">
        <f>RIGHT(TEXT(Data6[[#This Row],[Date:]],"mmddyyyy"),4)</f>
        <v>2024</v>
      </c>
      <c r="W357" s="8" t="str">
        <f>MID(TEXT(Data6[[#This Row],[Date:]],"mmddyyyy"),3,2)</f>
        <v>13</v>
      </c>
      <c r="X357" s="8" t="str">
        <f>LEFT(TEXT(Data6[[#This Row],[Date:]],"mmddyyyy"),2)</f>
        <v>03</v>
      </c>
      <c r="Y357" s="6">
        <f>DATE(Data6[[#This Row],[Year]],Data6[[#This Row],[Month]],Data6[[#This Row],[Day]])</f>
        <v>45364</v>
      </c>
    </row>
    <row r="358" spans="1:25" x14ac:dyDescent="0.3">
      <c r="A358" s="5">
        <v>45392.368039236113</v>
      </c>
      <c r="B358" s="7" t="s">
        <v>76</v>
      </c>
      <c r="C358" s="6" t="s">
        <v>303</v>
      </c>
      <c r="D358" s="7" t="s">
        <v>156</v>
      </c>
      <c r="E358" s="8">
        <v>2</v>
      </c>
      <c r="F358" s="7">
        <v>6984733</v>
      </c>
      <c r="G358" s="7" t="s">
        <v>68</v>
      </c>
      <c r="H358" s="7" t="s">
        <v>69</v>
      </c>
      <c r="I358" s="7" t="s">
        <v>44</v>
      </c>
      <c r="J358" s="19" t="str">
        <f>IFERROR(INDEX('Employee Info'!$C$3:$E$200,MATCH(Data6[[#This Row],[Name:]],'Employee Info'!$B$3:$B$200,0),MATCH(Data6[[#This Row],[Hours Type:]],'Employee Info'!$C$2:$E$2,0)),"")</f>
        <v/>
      </c>
      <c r="K358" s="19" t="str">
        <f>IFERROR(INDEX('Employee Info'!$C$3:$J$200,MATCH(Data6[[#This Row],[Name:]],'Employee Info'!$B$3:$B$200,0),MATCH(Data6[[#Headers],[Truck]],'Employee Info'!$C$2:$J$2,0)),"")</f>
        <v/>
      </c>
      <c r="L358" s="19" t="str">
        <f>IFERROR(INDEX('Employee Info'!$C$3:$J$200,MATCH(Data6[[#This Row],[Name:]],'Employee Info'!$B$3:$B$200,0),MATCH(Data6[[#Headers],[Phone]],'Employee Info'!$C$2:$J$2,0)),"")</f>
        <v/>
      </c>
      <c r="M358" s="19" t="str">
        <f>IFERROR(INDEX('Employee Info'!$C$3:$J$200,MATCH(Data6[[#This Row],[Name:]],'Employee Info'!$B$3:$B$200,0),MATCH(Data6[[#Headers],[Tech]],'Employee Info'!$C$2:$J$2,0)),"")</f>
        <v/>
      </c>
      <c r="N358" s="19" t="str">
        <f>IFERROR(INDEX('Employee Info'!$C$3:$J$200,MATCH(Data6[[#This Row],[Name:]],'Employee Info'!$B$3:$B$200,0),MATCH(Data6[[#Headers],[Other]],'Employee Info'!$C$2:$J$2,0)),"")</f>
        <v/>
      </c>
      <c r="O358" s="19">
        <f>IFERROR((Data6[[#This Row],[Hours:]]*SUM(Data6[[#This Row],[Rate]:[Other]])),"")</f>
        <v>0</v>
      </c>
      <c r="P358" s="7" t="str">
        <f>IF(Data6[[#This Row],[WO'#:]]="","Riley #","WO#")</f>
        <v>WO#</v>
      </c>
      <c r="Q358" s="7">
        <f>IFERROR(WEEKNUM(Data6[[#This Row],[Date:]]),"")</f>
        <v>11</v>
      </c>
      <c r="R358" s="6">
        <f t="shared" si="15"/>
        <v>45361</v>
      </c>
      <c r="S358" s="6">
        <f>Data6[[#This Row],[Week Start]]+7</f>
        <v>45368</v>
      </c>
      <c r="T358" s="7" t="str">
        <f t="shared" si="16"/>
        <v>3/10/2024 - 3/17/2024</v>
      </c>
      <c r="U358" s="7" t="str">
        <f t="shared" si="17"/>
        <v>Time Card</v>
      </c>
      <c r="V358" s="8" t="str">
        <f>RIGHT(TEXT(Data6[[#This Row],[Date:]],"mmddyyyy"),4)</f>
        <v>2024</v>
      </c>
      <c r="W358" s="8" t="str">
        <f>MID(TEXT(Data6[[#This Row],[Date:]],"mmddyyyy"),3,2)</f>
        <v>14</v>
      </c>
      <c r="X358" s="8" t="str">
        <f>LEFT(TEXT(Data6[[#This Row],[Date:]],"mmddyyyy"),2)</f>
        <v>03</v>
      </c>
      <c r="Y358" s="6">
        <f>DATE(Data6[[#This Row],[Year]],Data6[[#This Row],[Month]],Data6[[#This Row],[Day]])</f>
        <v>45365</v>
      </c>
    </row>
    <row r="359" spans="1:25" x14ac:dyDescent="0.3">
      <c r="A359" s="5">
        <v>45365.580372222219</v>
      </c>
      <c r="B359" s="7" t="s">
        <v>31</v>
      </c>
      <c r="C359" s="6" t="s">
        <v>303</v>
      </c>
      <c r="D359" s="7" t="s">
        <v>304</v>
      </c>
      <c r="E359" s="8">
        <v>8</v>
      </c>
      <c r="F359" s="7">
        <v>7054679</v>
      </c>
      <c r="G359" s="7" t="s">
        <v>68</v>
      </c>
      <c r="H359" s="7" t="s">
        <v>69</v>
      </c>
      <c r="I359" s="7" t="s">
        <v>44</v>
      </c>
      <c r="J359" s="19" t="str">
        <f>IFERROR(INDEX('Employee Info'!$C$3:$E$200,MATCH(Data6[[#This Row],[Name:]],'Employee Info'!$B$3:$B$200,0),MATCH(Data6[[#This Row],[Hours Type:]],'Employee Info'!$C$2:$E$2,0)),"")</f>
        <v/>
      </c>
      <c r="K359" s="19" t="str">
        <f>IFERROR(INDEX('Employee Info'!$C$3:$J$200,MATCH(Data6[[#This Row],[Name:]],'Employee Info'!$B$3:$B$200,0),MATCH(Data6[[#Headers],[Truck]],'Employee Info'!$C$2:$J$2,0)),"")</f>
        <v/>
      </c>
      <c r="L359" s="19" t="str">
        <f>IFERROR(INDEX('Employee Info'!$C$3:$J$200,MATCH(Data6[[#This Row],[Name:]],'Employee Info'!$B$3:$B$200,0),MATCH(Data6[[#Headers],[Phone]],'Employee Info'!$C$2:$J$2,0)),"")</f>
        <v/>
      </c>
      <c r="M359" s="19" t="str">
        <f>IFERROR(INDEX('Employee Info'!$C$3:$J$200,MATCH(Data6[[#This Row],[Name:]],'Employee Info'!$B$3:$B$200,0),MATCH(Data6[[#Headers],[Tech]],'Employee Info'!$C$2:$J$2,0)),"")</f>
        <v/>
      </c>
      <c r="N359" s="19" t="str">
        <f>IFERROR(INDEX('Employee Info'!$C$3:$J$200,MATCH(Data6[[#This Row],[Name:]],'Employee Info'!$B$3:$B$200,0),MATCH(Data6[[#Headers],[Other]],'Employee Info'!$C$2:$J$2,0)),"")</f>
        <v/>
      </c>
      <c r="O359" s="19">
        <f>IFERROR((Data6[[#This Row],[Hours:]]*SUM(Data6[[#This Row],[Rate]:[Other]])),"")</f>
        <v>0</v>
      </c>
      <c r="P359" s="7" t="str">
        <f>IF(Data6[[#This Row],[WO'#:]]="","Riley #","WO#")</f>
        <v>WO#</v>
      </c>
      <c r="Q359" s="7">
        <f>IFERROR(WEEKNUM(Data6[[#This Row],[Date:]]),"")</f>
        <v>11</v>
      </c>
      <c r="R359" s="6">
        <f t="shared" si="15"/>
        <v>45361</v>
      </c>
      <c r="S359" s="6">
        <f>Data6[[#This Row],[Week Start]]+7</f>
        <v>45368</v>
      </c>
      <c r="T359" s="7" t="str">
        <f t="shared" si="16"/>
        <v>3/10/2024 - 3/17/2024</v>
      </c>
      <c r="U359" s="7" t="str">
        <f t="shared" si="17"/>
        <v>Time Card</v>
      </c>
      <c r="V359" s="8" t="str">
        <f>RIGHT(TEXT(Data6[[#This Row],[Date:]],"mmddyyyy"),4)</f>
        <v>2024</v>
      </c>
      <c r="W359" s="8" t="str">
        <f>MID(TEXT(Data6[[#This Row],[Date:]],"mmddyyyy"),3,2)</f>
        <v>14</v>
      </c>
      <c r="X359" s="8" t="str">
        <f>LEFT(TEXT(Data6[[#This Row],[Date:]],"mmddyyyy"),2)</f>
        <v>03</v>
      </c>
      <c r="Y359" s="6">
        <f>DATE(Data6[[#This Row],[Year]],Data6[[#This Row],[Month]],Data6[[#This Row],[Day]])</f>
        <v>45365</v>
      </c>
    </row>
    <row r="360" spans="1:25" x14ac:dyDescent="0.3">
      <c r="A360" s="5">
        <v>45366.515461921299</v>
      </c>
      <c r="B360" s="7" t="s">
        <v>66</v>
      </c>
      <c r="C360" s="6" t="s">
        <v>303</v>
      </c>
      <c r="D360" s="7" t="s">
        <v>305</v>
      </c>
      <c r="E360" s="8">
        <v>2</v>
      </c>
      <c r="F360" s="7">
        <v>7054679</v>
      </c>
      <c r="G360" s="7" t="s">
        <v>68</v>
      </c>
      <c r="H360" s="7" t="s">
        <v>69</v>
      </c>
      <c r="I360" s="7" t="s">
        <v>44</v>
      </c>
      <c r="J360" s="19" t="str">
        <f>IFERROR(INDEX('Employee Info'!$C$3:$E$200,MATCH(Data6[[#This Row],[Name:]],'Employee Info'!$B$3:$B$200,0),MATCH(Data6[[#This Row],[Hours Type:]],'Employee Info'!$C$2:$E$2,0)),"")</f>
        <v/>
      </c>
      <c r="K360" s="19" t="str">
        <f>IFERROR(INDEX('Employee Info'!$C$3:$J$200,MATCH(Data6[[#This Row],[Name:]],'Employee Info'!$B$3:$B$200,0),MATCH(Data6[[#Headers],[Truck]],'Employee Info'!$C$2:$J$2,0)),"")</f>
        <v/>
      </c>
      <c r="L360" s="19" t="str">
        <f>IFERROR(INDEX('Employee Info'!$C$3:$J$200,MATCH(Data6[[#This Row],[Name:]],'Employee Info'!$B$3:$B$200,0),MATCH(Data6[[#Headers],[Phone]],'Employee Info'!$C$2:$J$2,0)),"")</f>
        <v/>
      </c>
      <c r="M360" s="19" t="str">
        <f>IFERROR(INDEX('Employee Info'!$C$3:$J$200,MATCH(Data6[[#This Row],[Name:]],'Employee Info'!$B$3:$B$200,0),MATCH(Data6[[#Headers],[Tech]],'Employee Info'!$C$2:$J$2,0)),"")</f>
        <v/>
      </c>
      <c r="N360" s="19" t="str">
        <f>IFERROR(INDEX('Employee Info'!$C$3:$J$200,MATCH(Data6[[#This Row],[Name:]],'Employee Info'!$B$3:$B$200,0),MATCH(Data6[[#Headers],[Other]],'Employee Info'!$C$2:$J$2,0)),"")</f>
        <v/>
      </c>
      <c r="O360" s="19">
        <f>IFERROR((Data6[[#This Row],[Hours:]]*SUM(Data6[[#This Row],[Rate]:[Other]])),"")</f>
        <v>0</v>
      </c>
      <c r="P360" s="7" t="str">
        <f>IF(Data6[[#This Row],[WO'#:]]="","Riley #","WO#")</f>
        <v>WO#</v>
      </c>
      <c r="Q360" s="7">
        <f>IFERROR(WEEKNUM(Data6[[#This Row],[Date:]]),"")</f>
        <v>11</v>
      </c>
      <c r="R360" s="6">
        <f t="shared" si="15"/>
        <v>45361</v>
      </c>
      <c r="S360" s="6">
        <f>Data6[[#This Row],[Week Start]]+7</f>
        <v>45368</v>
      </c>
      <c r="T360" s="7" t="str">
        <f t="shared" si="16"/>
        <v>3/10/2024 - 3/17/2024</v>
      </c>
      <c r="U360" s="7" t="str">
        <f t="shared" si="17"/>
        <v>Time Card</v>
      </c>
      <c r="V360" s="8" t="str">
        <f>RIGHT(TEXT(Data6[[#This Row],[Date:]],"mmddyyyy"),4)</f>
        <v>2024</v>
      </c>
      <c r="W360" s="8" t="str">
        <f>MID(TEXT(Data6[[#This Row],[Date:]],"mmddyyyy"),3,2)</f>
        <v>14</v>
      </c>
      <c r="X360" s="8" t="str">
        <f>LEFT(TEXT(Data6[[#This Row],[Date:]],"mmddyyyy"),2)</f>
        <v>03</v>
      </c>
      <c r="Y360" s="6">
        <f>DATE(Data6[[#This Row],[Year]],Data6[[#This Row],[Month]],Data6[[#This Row],[Day]])</f>
        <v>45365</v>
      </c>
    </row>
    <row r="361" spans="1:25" x14ac:dyDescent="0.3">
      <c r="A361" s="5">
        <v>45366.357838888885</v>
      </c>
      <c r="B361" s="7" t="s">
        <v>65</v>
      </c>
      <c r="C361" s="6" t="s">
        <v>303</v>
      </c>
      <c r="D361" s="7" t="s">
        <v>308</v>
      </c>
      <c r="E361" s="8">
        <v>2</v>
      </c>
      <c r="F361" s="7" t="s">
        <v>68</v>
      </c>
      <c r="G361" s="7" t="s">
        <v>68</v>
      </c>
      <c r="H361" s="7" t="s">
        <v>92</v>
      </c>
      <c r="I361" s="7" t="s">
        <v>44</v>
      </c>
      <c r="J361" s="19" t="str">
        <f>IFERROR(INDEX('Employee Info'!$C$3:$E$200,MATCH(Data6[[#This Row],[Name:]],'Employee Info'!$B$3:$B$200,0),MATCH(Data6[[#This Row],[Hours Type:]],'Employee Info'!$C$2:$E$2,0)),"")</f>
        <v/>
      </c>
      <c r="K361" s="19" t="str">
        <f>IFERROR(INDEX('Employee Info'!$C$3:$J$200,MATCH(Data6[[#This Row],[Name:]],'Employee Info'!$B$3:$B$200,0),MATCH(Data6[[#Headers],[Truck]],'Employee Info'!$C$2:$J$2,0)),"")</f>
        <v/>
      </c>
      <c r="L361" s="19" t="str">
        <f>IFERROR(INDEX('Employee Info'!$C$3:$J$200,MATCH(Data6[[#This Row],[Name:]],'Employee Info'!$B$3:$B$200,0),MATCH(Data6[[#Headers],[Phone]],'Employee Info'!$C$2:$J$2,0)),"")</f>
        <v/>
      </c>
      <c r="M361" s="19" t="str">
        <f>IFERROR(INDEX('Employee Info'!$C$3:$J$200,MATCH(Data6[[#This Row],[Name:]],'Employee Info'!$B$3:$B$200,0),MATCH(Data6[[#Headers],[Tech]],'Employee Info'!$C$2:$J$2,0)),"")</f>
        <v/>
      </c>
      <c r="N361" s="19" t="str">
        <f>IFERROR(INDEX('Employee Info'!$C$3:$J$200,MATCH(Data6[[#This Row],[Name:]],'Employee Info'!$B$3:$B$200,0),MATCH(Data6[[#Headers],[Other]],'Employee Info'!$C$2:$J$2,0)),"")</f>
        <v/>
      </c>
      <c r="O361" s="19">
        <f>IFERROR((Data6[[#This Row],[Hours:]]*SUM(Data6[[#This Row],[Rate]:[Other]])),"")</f>
        <v>0</v>
      </c>
      <c r="P361" s="7" t="str">
        <f>IF(Data6[[#This Row],[WO'#:]]="","Riley #","WO#")</f>
        <v>Riley #</v>
      </c>
      <c r="Q361" s="7">
        <f>IFERROR(WEEKNUM(Data6[[#This Row],[Date:]]),"")</f>
        <v>11</v>
      </c>
      <c r="R361" s="6">
        <f t="shared" si="15"/>
        <v>45361</v>
      </c>
      <c r="S361" s="6">
        <f>Data6[[#This Row],[Week Start]]+7</f>
        <v>45368</v>
      </c>
      <c r="T361" s="7" t="str">
        <f t="shared" si="16"/>
        <v>3/10/2024 - 3/17/2024</v>
      </c>
      <c r="U361" s="7" t="str">
        <f t="shared" si="17"/>
        <v>Time Card</v>
      </c>
      <c r="V361" s="8" t="str">
        <f>RIGHT(TEXT(Data6[[#This Row],[Date:]],"mmddyyyy"),4)</f>
        <v>2024</v>
      </c>
      <c r="W361" s="8" t="str">
        <f>MID(TEXT(Data6[[#This Row],[Date:]],"mmddyyyy"),3,2)</f>
        <v>14</v>
      </c>
      <c r="X361" s="8" t="str">
        <f>LEFT(TEXT(Data6[[#This Row],[Date:]],"mmddyyyy"),2)</f>
        <v>03</v>
      </c>
      <c r="Y361" s="6">
        <f>DATE(Data6[[#This Row],[Year]],Data6[[#This Row],[Month]],Data6[[#This Row],[Day]])</f>
        <v>45365</v>
      </c>
    </row>
    <row r="362" spans="1:25" x14ac:dyDescent="0.3">
      <c r="A362" s="5">
        <v>45365.569568981482</v>
      </c>
      <c r="B362" s="7" t="s">
        <v>35</v>
      </c>
      <c r="C362" s="6" t="s">
        <v>303</v>
      </c>
      <c r="D362" s="7" t="s">
        <v>306</v>
      </c>
      <c r="E362" s="8">
        <v>8</v>
      </c>
      <c r="F362" s="7" t="s">
        <v>68</v>
      </c>
      <c r="G362" s="7" t="s">
        <v>68</v>
      </c>
      <c r="H362" s="7" t="s">
        <v>198</v>
      </c>
      <c r="I362" s="7" t="s">
        <v>44</v>
      </c>
      <c r="J362" s="19" t="str">
        <f>IFERROR(INDEX('Employee Info'!$C$3:$E$200,MATCH(Data6[[#This Row],[Name:]],'Employee Info'!$B$3:$B$200,0),MATCH(Data6[[#This Row],[Hours Type:]],'Employee Info'!$C$2:$E$2,0)),"")</f>
        <v/>
      </c>
      <c r="K362" s="19" t="str">
        <f>IFERROR(INDEX('Employee Info'!$C$3:$J$200,MATCH(Data6[[#This Row],[Name:]],'Employee Info'!$B$3:$B$200,0),MATCH(Data6[[#Headers],[Truck]],'Employee Info'!$C$2:$J$2,0)),"")</f>
        <v/>
      </c>
      <c r="L362" s="19" t="str">
        <f>IFERROR(INDEX('Employee Info'!$C$3:$J$200,MATCH(Data6[[#This Row],[Name:]],'Employee Info'!$B$3:$B$200,0),MATCH(Data6[[#Headers],[Phone]],'Employee Info'!$C$2:$J$2,0)),"")</f>
        <v/>
      </c>
      <c r="M362" s="19" t="str">
        <f>IFERROR(INDEX('Employee Info'!$C$3:$J$200,MATCH(Data6[[#This Row],[Name:]],'Employee Info'!$B$3:$B$200,0),MATCH(Data6[[#Headers],[Tech]],'Employee Info'!$C$2:$J$2,0)),"")</f>
        <v/>
      </c>
      <c r="N362" s="19" t="str">
        <f>IFERROR(INDEX('Employee Info'!$C$3:$J$200,MATCH(Data6[[#This Row],[Name:]],'Employee Info'!$B$3:$B$200,0),MATCH(Data6[[#Headers],[Other]],'Employee Info'!$C$2:$J$2,0)),"")</f>
        <v/>
      </c>
      <c r="O362" s="19">
        <f>IFERROR((Data6[[#This Row],[Hours:]]*SUM(Data6[[#This Row],[Rate]:[Other]])),"")</f>
        <v>0</v>
      </c>
      <c r="P362" s="7" t="str">
        <f>IF(Data6[[#This Row],[WO'#:]]="","Riley #","WO#")</f>
        <v>Riley #</v>
      </c>
      <c r="Q362" s="7">
        <f>IFERROR(WEEKNUM(Data6[[#This Row],[Date:]]),"")</f>
        <v>11</v>
      </c>
      <c r="R362" s="6">
        <f t="shared" si="15"/>
        <v>45361</v>
      </c>
      <c r="S362" s="6">
        <f>Data6[[#This Row],[Week Start]]+7</f>
        <v>45368</v>
      </c>
      <c r="T362" s="7" t="str">
        <f t="shared" si="16"/>
        <v>3/10/2024 - 3/17/2024</v>
      </c>
      <c r="U362" s="7" t="str">
        <f t="shared" si="17"/>
        <v>Time Card</v>
      </c>
      <c r="V362" s="8" t="str">
        <f>RIGHT(TEXT(Data6[[#This Row],[Date:]],"mmddyyyy"),4)</f>
        <v>2024</v>
      </c>
      <c r="W362" s="8" t="str">
        <f>MID(TEXT(Data6[[#This Row],[Date:]],"mmddyyyy"),3,2)</f>
        <v>14</v>
      </c>
      <c r="X362" s="8" t="str">
        <f>LEFT(TEXT(Data6[[#This Row],[Date:]],"mmddyyyy"),2)</f>
        <v>03</v>
      </c>
      <c r="Y362" s="6">
        <f>DATE(Data6[[#This Row],[Year]],Data6[[#This Row],[Month]],Data6[[#This Row],[Day]])</f>
        <v>45365</v>
      </c>
    </row>
    <row r="363" spans="1:25" x14ac:dyDescent="0.3">
      <c r="A363" s="5">
        <v>45366.514273842593</v>
      </c>
      <c r="B363" s="7" t="s">
        <v>66</v>
      </c>
      <c r="C363" s="6" t="s">
        <v>303</v>
      </c>
      <c r="D363" s="7" t="s">
        <v>309</v>
      </c>
      <c r="E363" s="8">
        <v>6</v>
      </c>
      <c r="F363" s="7" t="s">
        <v>68</v>
      </c>
      <c r="G363" s="7" t="s">
        <v>68</v>
      </c>
      <c r="H363" s="7" t="s">
        <v>198</v>
      </c>
      <c r="I363" s="7" t="s">
        <v>44</v>
      </c>
      <c r="J363" s="19" t="str">
        <f>IFERROR(INDEX('Employee Info'!$C$3:$E$200,MATCH(Data6[[#This Row],[Name:]],'Employee Info'!$B$3:$B$200,0),MATCH(Data6[[#This Row],[Hours Type:]],'Employee Info'!$C$2:$E$2,0)),"")</f>
        <v/>
      </c>
      <c r="K363" s="19" t="str">
        <f>IFERROR(INDEX('Employee Info'!$C$3:$J$200,MATCH(Data6[[#This Row],[Name:]],'Employee Info'!$B$3:$B$200,0),MATCH(Data6[[#Headers],[Truck]],'Employee Info'!$C$2:$J$2,0)),"")</f>
        <v/>
      </c>
      <c r="L363" s="19" t="str">
        <f>IFERROR(INDEX('Employee Info'!$C$3:$J$200,MATCH(Data6[[#This Row],[Name:]],'Employee Info'!$B$3:$B$200,0),MATCH(Data6[[#Headers],[Phone]],'Employee Info'!$C$2:$J$2,0)),"")</f>
        <v/>
      </c>
      <c r="M363" s="19" t="str">
        <f>IFERROR(INDEX('Employee Info'!$C$3:$J$200,MATCH(Data6[[#This Row],[Name:]],'Employee Info'!$B$3:$B$200,0),MATCH(Data6[[#Headers],[Tech]],'Employee Info'!$C$2:$J$2,0)),"")</f>
        <v/>
      </c>
      <c r="N363" s="19" t="str">
        <f>IFERROR(INDEX('Employee Info'!$C$3:$J$200,MATCH(Data6[[#This Row],[Name:]],'Employee Info'!$B$3:$B$200,0),MATCH(Data6[[#Headers],[Other]],'Employee Info'!$C$2:$J$2,0)),"")</f>
        <v/>
      </c>
      <c r="O363" s="19">
        <f>IFERROR((Data6[[#This Row],[Hours:]]*SUM(Data6[[#This Row],[Rate]:[Other]])),"")</f>
        <v>0</v>
      </c>
      <c r="P363" s="7" t="str">
        <f>IF(Data6[[#This Row],[WO'#:]]="","Riley #","WO#")</f>
        <v>Riley #</v>
      </c>
      <c r="Q363" s="7">
        <f>IFERROR(WEEKNUM(Data6[[#This Row],[Date:]]),"")</f>
        <v>11</v>
      </c>
      <c r="R363" s="6">
        <f t="shared" si="15"/>
        <v>45361</v>
      </c>
      <c r="S363" s="6">
        <f>Data6[[#This Row],[Week Start]]+7</f>
        <v>45368</v>
      </c>
      <c r="T363" s="7" t="str">
        <f t="shared" si="16"/>
        <v>3/10/2024 - 3/17/2024</v>
      </c>
      <c r="U363" s="7" t="str">
        <f t="shared" si="17"/>
        <v>Time Card</v>
      </c>
      <c r="V363" s="8" t="str">
        <f>RIGHT(TEXT(Data6[[#This Row],[Date:]],"mmddyyyy"),4)</f>
        <v>2024</v>
      </c>
      <c r="W363" s="8" t="str">
        <f>MID(TEXT(Data6[[#This Row],[Date:]],"mmddyyyy"),3,2)</f>
        <v>14</v>
      </c>
      <c r="X363" s="8" t="str">
        <f>LEFT(TEXT(Data6[[#This Row],[Date:]],"mmddyyyy"),2)</f>
        <v>03</v>
      </c>
      <c r="Y363" s="6">
        <f>DATE(Data6[[#This Row],[Year]],Data6[[#This Row],[Month]],Data6[[#This Row],[Day]])</f>
        <v>45365</v>
      </c>
    </row>
    <row r="364" spans="1:25" x14ac:dyDescent="0.3">
      <c r="A364" s="5">
        <v>45366.35682627315</v>
      </c>
      <c r="B364" s="7" t="s">
        <v>65</v>
      </c>
      <c r="C364" s="6" t="s">
        <v>303</v>
      </c>
      <c r="D364" s="7" t="s">
        <v>307</v>
      </c>
      <c r="E364" s="8">
        <v>6</v>
      </c>
      <c r="F364" s="7" t="s">
        <v>68</v>
      </c>
      <c r="G364" s="7" t="s">
        <v>68</v>
      </c>
      <c r="H364" s="7" t="s">
        <v>64</v>
      </c>
      <c r="I364" s="7" t="s">
        <v>44</v>
      </c>
      <c r="J364" s="19" t="str">
        <f>IFERROR(INDEX('Employee Info'!$C$3:$E$200,MATCH(Data6[[#This Row],[Name:]],'Employee Info'!$B$3:$B$200,0),MATCH(Data6[[#This Row],[Hours Type:]],'Employee Info'!$C$2:$E$2,0)),"")</f>
        <v/>
      </c>
      <c r="K364" s="19" t="str">
        <f>IFERROR(INDEX('Employee Info'!$C$3:$J$200,MATCH(Data6[[#This Row],[Name:]],'Employee Info'!$B$3:$B$200,0),MATCH(Data6[[#Headers],[Truck]],'Employee Info'!$C$2:$J$2,0)),"")</f>
        <v/>
      </c>
      <c r="L364" s="19" t="str">
        <f>IFERROR(INDEX('Employee Info'!$C$3:$J$200,MATCH(Data6[[#This Row],[Name:]],'Employee Info'!$B$3:$B$200,0),MATCH(Data6[[#Headers],[Phone]],'Employee Info'!$C$2:$J$2,0)),"")</f>
        <v/>
      </c>
      <c r="M364" s="19" t="str">
        <f>IFERROR(INDEX('Employee Info'!$C$3:$J$200,MATCH(Data6[[#This Row],[Name:]],'Employee Info'!$B$3:$B$200,0),MATCH(Data6[[#Headers],[Tech]],'Employee Info'!$C$2:$J$2,0)),"")</f>
        <v/>
      </c>
      <c r="N364" s="19" t="str">
        <f>IFERROR(INDEX('Employee Info'!$C$3:$J$200,MATCH(Data6[[#This Row],[Name:]],'Employee Info'!$B$3:$B$200,0),MATCH(Data6[[#Headers],[Other]],'Employee Info'!$C$2:$J$2,0)),"")</f>
        <v/>
      </c>
      <c r="O364" s="19">
        <f>IFERROR((Data6[[#This Row],[Hours:]]*SUM(Data6[[#This Row],[Rate]:[Other]])),"")</f>
        <v>0</v>
      </c>
      <c r="P364" s="7" t="str">
        <f>IF(Data6[[#This Row],[WO'#:]]="","Riley #","WO#")</f>
        <v>Riley #</v>
      </c>
      <c r="Q364" s="7">
        <f>IFERROR(WEEKNUM(Data6[[#This Row],[Date:]]),"")</f>
        <v>11</v>
      </c>
      <c r="R364" s="6">
        <f t="shared" si="15"/>
        <v>45361</v>
      </c>
      <c r="S364" s="6">
        <f>Data6[[#This Row],[Week Start]]+7</f>
        <v>45368</v>
      </c>
      <c r="T364" s="7" t="str">
        <f t="shared" si="16"/>
        <v>3/10/2024 - 3/17/2024</v>
      </c>
      <c r="U364" s="7" t="str">
        <f t="shared" si="17"/>
        <v>Time Card</v>
      </c>
      <c r="V364" s="8" t="str">
        <f>RIGHT(TEXT(Data6[[#This Row],[Date:]],"mmddyyyy"),4)</f>
        <v>2024</v>
      </c>
      <c r="W364" s="8" t="str">
        <f>MID(TEXT(Data6[[#This Row],[Date:]],"mmddyyyy"),3,2)</f>
        <v>14</v>
      </c>
      <c r="X364" s="8" t="str">
        <f>LEFT(TEXT(Data6[[#This Row],[Date:]],"mmddyyyy"),2)</f>
        <v>03</v>
      </c>
      <c r="Y364" s="6">
        <f>DATE(Data6[[#This Row],[Year]],Data6[[#This Row],[Month]],Data6[[#This Row],[Day]])</f>
        <v>45365</v>
      </c>
    </row>
    <row r="365" spans="1:25" x14ac:dyDescent="0.3">
      <c r="A365" s="5">
        <v>45366.517296064812</v>
      </c>
      <c r="B365" s="7" t="s">
        <v>66</v>
      </c>
      <c r="C365" s="6" t="s">
        <v>310</v>
      </c>
      <c r="D365" s="7" t="s">
        <v>311</v>
      </c>
      <c r="E365" s="8">
        <v>3</v>
      </c>
      <c r="F365" s="7">
        <v>6984733</v>
      </c>
      <c r="G365" s="7" t="s">
        <v>68</v>
      </c>
      <c r="H365" s="7" t="s">
        <v>69</v>
      </c>
      <c r="I365" s="7" t="s">
        <v>44</v>
      </c>
      <c r="J365" s="19" t="str">
        <f>IFERROR(INDEX('Employee Info'!$C$3:$E$200,MATCH(Data6[[#This Row],[Name:]],'Employee Info'!$B$3:$B$200,0),MATCH(Data6[[#This Row],[Hours Type:]],'Employee Info'!$C$2:$E$2,0)),"")</f>
        <v/>
      </c>
      <c r="K365" s="19" t="str">
        <f>IFERROR(INDEX('Employee Info'!$C$3:$J$200,MATCH(Data6[[#This Row],[Name:]],'Employee Info'!$B$3:$B$200,0),MATCH(Data6[[#Headers],[Truck]],'Employee Info'!$C$2:$J$2,0)),"")</f>
        <v/>
      </c>
      <c r="L365" s="19" t="str">
        <f>IFERROR(INDEX('Employee Info'!$C$3:$J$200,MATCH(Data6[[#This Row],[Name:]],'Employee Info'!$B$3:$B$200,0),MATCH(Data6[[#Headers],[Phone]],'Employee Info'!$C$2:$J$2,0)),"")</f>
        <v/>
      </c>
      <c r="M365" s="19" t="str">
        <f>IFERROR(INDEX('Employee Info'!$C$3:$J$200,MATCH(Data6[[#This Row],[Name:]],'Employee Info'!$B$3:$B$200,0),MATCH(Data6[[#Headers],[Tech]],'Employee Info'!$C$2:$J$2,0)),"")</f>
        <v/>
      </c>
      <c r="N365" s="19" t="str">
        <f>IFERROR(INDEX('Employee Info'!$C$3:$J$200,MATCH(Data6[[#This Row],[Name:]],'Employee Info'!$B$3:$B$200,0),MATCH(Data6[[#Headers],[Other]],'Employee Info'!$C$2:$J$2,0)),"")</f>
        <v/>
      </c>
      <c r="O365" s="19">
        <f>IFERROR((Data6[[#This Row],[Hours:]]*SUM(Data6[[#This Row],[Rate]:[Other]])),"")</f>
        <v>0</v>
      </c>
      <c r="P365" s="7" t="str">
        <f>IF(Data6[[#This Row],[WO'#:]]="","Riley #","WO#")</f>
        <v>WO#</v>
      </c>
      <c r="Q365" s="7">
        <f>IFERROR(WEEKNUM(Data6[[#This Row],[Date:]]),"")</f>
        <v>11</v>
      </c>
      <c r="R365" s="6">
        <f t="shared" si="15"/>
        <v>45361</v>
      </c>
      <c r="S365" s="6">
        <f>Data6[[#This Row],[Week Start]]+7</f>
        <v>45368</v>
      </c>
      <c r="T365" s="7" t="str">
        <f t="shared" si="16"/>
        <v>3/10/2024 - 3/17/2024</v>
      </c>
      <c r="U365" s="7" t="str">
        <f t="shared" si="17"/>
        <v>Time Card</v>
      </c>
      <c r="V365" s="8" t="str">
        <f>RIGHT(TEXT(Data6[[#This Row],[Date:]],"mmddyyyy"),4)</f>
        <v>2024</v>
      </c>
      <c r="W365" s="8" t="str">
        <f>MID(TEXT(Data6[[#This Row],[Date:]],"mmddyyyy"),3,2)</f>
        <v>15</v>
      </c>
      <c r="X365" s="8" t="str">
        <f>LEFT(TEXT(Data6[[#This Row],[Date:]],"mmddyyyy"),2)</f>
        <v>03</v>
      </c>
      <c r="Y365" s="6">
        <f>DATE(Data6[[#This Row],[Year]],Data6[[#This Row],[Month]],Data6[[#This Row],[Day]])</f>
        <v>45366</v>
      </c>
    </row>
    <row r="366" spans="1:25" x14ac:dyDescent="0.3">
      <c r="A366" s="5">
        <v>45366.518592939814</v>
      </c>
      <c r="B366" s="7" t="s">
        <v>66</v>
      </c>
      <c r="C366" s="6" t="s">
        <v>310</v>
      </c>
      <c r="D366" s="7" t="s">
        <v>312</v>
      </c>
      <c r="E366" s="8">
        <v>2</v>
      </c>
      <c r="F366" s="7">
        <v>6984733</v>
      </c>
      <c r="G366" s="7" t="s">
        <v>68</v>
      </c>
      <c r="H366" s="7" t="s">
        <v>69</v>
      </c>
      <c r="I366" s="7" t="s">
        <v>44</v>
      </c>
      <c r="J366" s="19" t="str">
        <f>IFERROR(INDEX('Employee Info'!$C$3:$E$200,MATCH(Data6[[#This Row],[Name:]],'Employee Info'!$B$3:$B$200,0),MATCH(Data6[[#This Row],[Hours Type:]],'Employee Info'!$C$2:$E$2,0)),"")</f>
        <v/>
      </c>
      <c r="K366" s="19" t="str">
        <f>IFERROR(INDEX('Employee Info'!$C$3:$J$200,MATCH(Data6[[#This Row],[Name:]],'Employee Info'!$B$3:$B$200,0),MATCH(Data6[[#Headers],[Truck]],'Employee Info'!$C$2:$J$2,0)),"")</f>
        <v/>
      </c>
      <c r="L366" s="19" t="str">
        <f>IFERROR(INDEX('Employee Info'!$C$3:$J$200,MATCH(Data6[[#This Row],[Name:]],'Employee Info'!$B$3:$B$200,0),MATCH(Data6[[#Headers],[Phone]],'Employee Info'!$C$2:$J$2,0)),"")</f>
        <v/>
      </c>
      <c r="M366" s="19" t="str">
        <f>IFERROR(INDEX('Employee Info'!$C$3:$J$200,MATCH(Data6[[#This Row],[Name:]],'Employee Info'!$B$3:$B$200,0),MATCH(Data6[[#Headers],[Tech]],'Employee Info'!$C$2:$J$2,0)),"")</f>
        <v/>
      </c>
      <c r="N366" s="19" t="str">
        <f>IFERROR(INDEX('Employee Info'!$C$3:$J$200,MATCH(Data6[[#This Row],[Name:]],'Employee Info'!$B$3:$B$200,0),MATCH(Data6[[#Headers],[Other]],'Employee Info'!$C$2:$J$2,0)),"")</f>
        <v/>
      </c>
      <c r="O366" s="19">
        <f>IFERROR((Data6[[#This Row],[Hours:]]*SUM(Data6[[#This Row],[Rate]:[Other]])),"")</f>
        <v>0</v>
      </c>
      <c r="P366" s="7" t="str">
        <f>IF(Data6[[#This Row],[WO'#:]]="","Riley #","WO#")</f>
        <v>WO#</v>
      </c>
      <c r="Q366" s="7">
        <f>IFERROR(WEEKNUM(Data6[[#This Row],[Date:]]),"")</f>
        <v>11</v>
      </c>
      <c r="R366" s="6">
        <f t="shared" si="15"/>
        <v>45361</v>
      </c>
      <c r="S366" s="6">
        <f>Data6[[#This Row],[Week Start]]+7</f>
        <v>45368</v>
      </c>
      <c r="T366" s="7" t="str">
        <f t="shared" si="16"/>
        <v>3/10/2024 - 3/17/2024</v>
      </c>
      <c r="U366" s="7" t="str">
        <f t="shared" si="17"/>
        <v>Time Card</v>
      </c>
      <c r="V366" s="8" t="str">
        <f>RIGHT(TEXT(Data6[[#This Row],[Date:]],"mmddyyyy"),4)</f>
        <v>2024</v>
      </c>
      <c r="W366" s="8" t="str">
        <f>MID(TEXT(Data6[[#This Row],[Date:]],"mmddyyyy"),3,2)</f>
        <v>15</v>
      </c>
      <c r="X366" s="8" t="str">
        <f>LEFT(TEXT(Data6[[#This Row],[Date:]],"mmddyyyy"),2)</f>
        <v>03</v>
      </c>
      <c r="Y366" s="6">
        <f>DATE(Data6[[#This Row],[Year]],Data6[[#This Row],[Month]],Data6[[#This Row],[Day]])</f>
        <v>45366</v>
      </c>
    </row>
    <row r="367" spans="1:25" x14ac:dyDescent="0.3">
      <c r="A367" s="5">
        <v>45392.368106018519</v>
      </c>
      <c r="B367" s="7" t="s">
        <v>76</v>
      </c>
      <c r="C367" s="6" t="s">
        <v>310</v>
      </c>
      <c r="D367" s="7" t="s">
        <v>156</v>
      </c>
      <c r="E367" s="8">
        <v>2</v>
      </c>
      <c r="F367" s="7">
        <v>6984733</v>
      </c>
      <c r="G367" s="7" t="s">
        <v>68</v>
      </c>
      <c r="H367" s="7" t="s">
        <v>69</v>
      </c>
      <c r="I367" s="7" t="s">
        <v>44</v>
      </c>
      <c r="J367" s="19" t="str">
        <f>IFERROR(INDEX('Employee Info'!$C$3:$E$200,MATCH(Data6[[#This Row],[Name:]],'Employee Info'!$B$3:$B$200,0),MATCH(Data6[[#This Row],[Hours Type:]],'Employee Info'!$C$2:$E$2,0)),"")</f>
        <v/>
      </c>
      <c r="K367" s="19" t="str">
        <f>IFERROR(INDEX('Employee Info'!$C$3:$J$200,MATCH(Data6[[#This Row],[Name:]],'Employee Info'!$B$3:$B$200,0),MATCH(Data6[[#Headers],[Truck]],'Employee Info'!$C$2:$J$2,0)),"")</f>
        <v/>
      </c>
      <c r="L367" s="19" t="str">
        <f>IFERROR(INDEX('Employee Info'!$C$3:$J$200,MATCH(Data6[[#This Row],[Name:]],'Employee Info'!$B$3:$B$200,0),MATCH(Data6[[#Headers],[Phone]],'Employee Info'!$C$2:$J$2,0)),"")</f>
        <v/>
      </c>
      <c r="M367" s="19" t="str">
        <f>IFERROR(INDEX('Employee Info'!$C$3:$J$200,MATCH(Data6[[#This Row],[Name:]],'Employee Info'!$B$3:$B$200,0),MATCH(Data6[[#Headers],[Tech]],'Employee Info'!$C$2:$J$2,0)),"")</f>
        <v/>
      </c>
      <c r="N367" s="19" t="str">
        <f>IFERROR(INDEX('Employee Info'!$C$3:$J$200,MATCH(Data6[[#This Row],[Name:]],'Employee Info'!$B$3:$B$200,0),MATCH(Data6[[#Headers],[Other]],'Employee Info'!$C$2:$J$2,0)),"")</f>
        <v/>
      </c>
      <c r="O367" s="19">
        <f>IFERROR((Data6[[#This Row],[Hours:]]*SUM(Data6[[#This Row],[Rate]:[Other]])),"")</f>
        <v>0</v>
      </c>
      <c r="P367" s="7" t="str">
        <f>IF(Data6[[#This Row],[WO'#:]]="","Riley #","WO#")</f>
        <v>WO#</v>
      </c>
      <c r="Q367" s="7">
        <f>IFERROR(WEEKNUM(Data6[[#This Row],[Date:]]),"")</f>
        <v>11</v>
      </c>
      <c r="R367" s="6">
        <f t="shared" si="15"/>
        <v>45361</v>
      </c>
      <c r="S367" s="6">
        <f>Data6[[#This Row],[Week Start]]+7</f>
        <v>45368</v>
      </c>
      <c r="T367" s="7" t="str">
        <f t="shared" si="16"/>
        <v>3/10/2024 - 3/17/2024</v>
      </c>
      <c r="U367" s="7" t="str">
        <f t="shared" si="17"/>
        <v>Time Card</v>
      </c>
      <c r="V367" s="8" t="str">
        <f>RIGHT(TEXT(Data6[[#This Row],[Date:]],"mmddyyyy"),4)</f>
        <v>2024</v>
      </c>
      <c r="W367" s="8" t="str">
        <f>MID(TEXT(Data6[[#This Row],[Date:]],"mmddyyyy"),3,2)</f>
        <v>15</v>
      </c>
      <c r="X367" s="8" t="str">
        <f>LEFT(TEXT(Data6[[#This Row],[Date:]],"mmddyyyy"),2)</f>
        <v>03</v>
      </c>
      <c r="Y367" s="6">
        <f>DATE(Data6[[#This Row],[Year]],Data6[[#This Row],[Month]],Data6[[#This Row],[Day]])</f>
        <v>45366</v>
      </c>
    </row>
    <row r="368" spans="1:25" x14ac:dyDescent="0.3">
      <c r="A368" s="5">
        <v>45366.565639236112</v>
      </c>
      <c r="B368" s="7" t="s">
        <v>31</v>
      </c>
      <c r="C368" s="6" t="s">
        <v>310</v>
      </c>
      <c r="D368" s="7" t="s">
        <v>280</v>
      </c>
      <c r="E368" s="8">
        <v>1</v>
      </c>
      <c r="F368" s="7" t="s">
        <v>68</v>
      </c>
      <c r="G368" s="7" t="s">
        <v>68</v>
      </c>
      <c r="H368" s="7" t="s">
        <v>92</v>
      </c>
      <c r="I368" s="7" t="s">
        <v>44</v>
      </c>
      <c r="J368" s="19" t="str">
        <f>IFERROR(INDEX('Employee Info'!$C$3:$E$200,MATCH(Data6[[#This Row],[Name:]],'Employee Info'!$B$3:$B$200,0),MATCH(Data6[[#This Row],[Hours Type:]],'Employee Info'!$C$2:$E$2,0)),"")</f>
        <v/>
      </c>
      <c r="K368" s="19" t="str">
        <f>IFERROR(INDEX('Employee Info'!$C$3:$J$200,MATCH(Data6[[#This Row],[Name:]],'Employee Info'!$B$3:$B$200,0),MATCH(Data6[[#Headers],[Truck]],'Employee Info'!$C$2:$J$2,0)),"")</f>
        <v/>
      </c>
      <c r="L368" s="19" t="str">
        <f>IFERROR(INDEX('Employee Info'!$C$3:$J$200,MATCH(Data6[[#This Row],[Name:]],'Employee Info'!$B$3:$B$200,0),MATCH(Data6[[#Headers],[Phone]],'Employee Info'!$C$2:$J$2,0)),"")</f>
        <v/>
      </c>
      <c r="M368" s="19" t="str">
        <f>IFERROR(INDEX('Employee Info'!$C$3:$J$200,MATCH(Data6[[#This Row],[Name:]],'Employee Info'!$B$3:$B$200,0),MATCH(Data6[[#Headers],[Tech]],'Employee Info'!$C$2:$J$2,0)),"")</f>
        <v/>
      </c>
      <c r="N368" s="19" t="str">
        <f>IFERROR(INDEX('Employee Info'!$C$3:$J$200,MATCH(Data6[[#This Row],[Name:]],'Employee Info'!$B$3:$B$200,0),MATCH(Data6[[#Headers],[Other]],'Employee Info'!$C$2:$J$2,0)),"")</f>
        <v/>
      </c>
      <c r="O368" s="19">
        <f>IFERROR((Data6[[#This Row],[Hours:]]*SUM(Data6[[#This Row],[Rate]:[Other]])),"")</f>
        <v>0</v>
      </c>
      <c r="P368" s="7" t="str">
        <f>IF(Data6[[#This Row],[WO'#:]]="","Riley #","WO#")</f>
        <v>Riley #</v>
      </c>
      <c r="Q368" s="7">
        <f>IFERROR(WEEKNUM(Data6[[#This Row],[Date:]]),"")</f>
        <v>11</v>
      </c>
      <c r="R368" s="6">
        <f t="shared" si="15"/>
        <v>45361</v>
      </c>
      <c r="S368" s="6">
        <f>Data6[[#This Row],[Week Start]]+7</f>
        <v>45368</v>
      </c>
      <c r="T368" s="7" t="str">
        <f t="shared" si="16"/>
        <v>3/10/2024 - 3/17/2024</v>
      </c>
      <c r="U368" s="7" t="str">
        <f t="shared" si="17"/>
        <v>Time Card</v>
      </c>
      <c r="V368" s="8" t="str">
        <f>RIGHT(TEXT(Data6[[#This Row],[Date:]],"mmddyyyy"),4)</f>
        <v>2024</v>
      </c>
      <c r="W368" s="8" t="str">
        <f>MID(TEXT(Data6[[#This Row],[Date:]],"mmddyyyy"),3,2)</f>
        <v>15</v>
      </c>
      <c r="X368" s="8" t="str">
        <f>LEFT(TEXT(Data6[[#This Row],[Date:]],"mmddyyyy"),2)</f>
        <v>03</v>
      </c>
      <c r="Y368" s="6">
        <f>DATE(Data6[[#This Row],[Year]],Data6[[#This Row],[Month]],Data6[[#This Row],[Day]])</f>
        <v>45366</v>
      </c>
    </row>
    <row r="369" spans="1:25" x14ac:dyDescent="0.3">
      <c r="A369" s="5">
        <v>45366.514573379631</v>
      </c>
      <c r="B369" s="7" t="s">
        <v>66</v>
      </c>
      <c r="C369" s="6" t="s">
        <v>310</v>
      </c>
      <c r="D369" s="7" t="s">
        <v>309</v>
      </c>
      <c r="E369" s="8">
        <v>3</v>
      </c>
      <c r="F369" s="7" t="s">
        <v>68</v>
      </c>
      <c r="G369" s="7" t="s">
        <v>68</v>
      </c>
      <c r="H369" s="7" t="s">
        <v>198</v>
      </c>
      <c r="I369" s="7" t="s">
        <v>44</v>
      </c>
      <c r="J369" s="19" t="str">
        <f>IFERROR(INDEX('Employee Info'!$C$3:$E$200,MATCH(Data6[[#This Row],[Name:]],'Employee Info'!$B$3:$B$200,0),MATCH(Data6[[#This Row],[Hours Type:]],'Employee Info'!$C$2:$E$2,0)),"")</f>
        <v/>
      </c>
      <c r="K369" s="19" t="str">
        <f>IFERROR(INDEX('Employee Info'!$C$3:$J$200,MATCH(Data6[[#This Row],[Name:]],'Employee Info'!$B$3:$B$200,0),MATCH(Data6[[#Headers],[Truck]],'Employee Info'!$C$2:$J$2,0)),"")</f>
        <v/>
      </c>
      <c r="L369" s="19" t="str">
        <f>IFERROR(INDEX('Employee Info'!$C$3:$J$200,MATCH(Data6[[#This Row],[Name:]],'Employee Info'!$B$3:$B$200,0),MATCH(Data6[[#Headers],[Phone]],'Employee Info'!$C$2:$J$2,0)),"")</f>
        <v/>
      </c>
      <c r="M369" s="19" t="str">
        <f>IFERROR(INDEX('Employee Info'!$C$3:$J$200,MATCH(Data6[[#This Row],[Name:]],'Employee Info'!$B$3:$B$200,0),MATCH(Data6[[#Headers],[Tech]],'Employee Info'!$C$2:$J$2,0)),"")</f>
        <v/>
      </c>
      <c r="N369" s="19" t="str">
        <f>IFERROR(INDEX('Employee Info'!$C$3:$J$200,MATCH(Data6[[#This Row],[Name:]],'Employee Info'!$B$3:$B$200,0),MATCH(Data6[[#Headers],[Other]],'Employee Info'!$C$2:$J$2,0)),"")</f>
        <v/>
      </c>
      <c r="O369" s="19">
        <f>IFERROR((Data6[[#This Row],[Hours:]]*SUM(Data6[[#This Row],[Rate]:[Other]])),"")</f>
        <v>0</v>
      </c>
      <c r="P369" s="7" t="str">
        <f>IF(Data6[[#This Row],[WO'#:]]="","Riley #","WO#")</f>
        <v>Riley #</v>
      </c>
      <c r="Q369" s="7">
        <f>IFERROR(WEEKNUM(Data6[[#This Row],[Date:]]),"")</f>
        <v>11</v>
      </c>
      <c r="R369" s="6">
        <f t="shared" si="15"/>
        <v>45361</v>
      </c>
      <c r="S369" s="6">
        <f>Data6[[#This Row],[Week Start]]+7</f>
        <v>45368</v>
      </c>
      <c r="T369" s="7" t="str">
        <f t="shared" si="16"/>
        <v>3/10/2024 - 3/17/2024</v>
      </c>
      <c r="U369" s="7" t="str">
        <f t="shared" si="17"/>
        <v>Time Card</v>
      </c>
      <c r="V369" s="8" t="str">
        <f>RIGHT(TEXT(Data6[[#This Row],[Date:]],"mmddyyyy"),4)</f>
        <v>2024</v>
      </c>
      <c r="W369" s="8" t="str">
        <f>MID(TEXT(Data6[[#This Row],[Date:]],"mmddyyyy"),3,2)</f>
        <v>15</v>
      </c>
      <c r="X369" s="8" t="str">
        <f>LEFT(TEXT(Data6[[#This Row],[Date:]],"mmddyyyy"),2)</f>
        <v>03</v>
      </c>
      <c r="Y369" s="6">
        <f>DATE(Data6[[#This Row],[Year]],Data6[[#This Row],[Month]],Data6[[#This Row],[Day]])</f>
        <v>45366</v>
      </c>
    </row>
    <row r="370" spans="1:25" x14ac:dyDescent="0.3">
      <c r="A370" s="5">
        <v>45366.565008217593</v>
      </c>
      <c r="B370" s="7" t="s">
        <v>31</v>
      </c>
      <c r="C370" s="6" t="s">
        <v>310</v>
      </c>
      <c r="D370" s="7" t="s">
        <v>314</v>
      </c>
      <c r="E370" s="8">
        <v>5</v>
      </c>
      <c r="F370" s="7" t="s">
        <v>68</v>
      </c>
      <c r="G370" s="7" t="s">
        <v>68</v>
      </c>
      <c r="H370" s="7" t="s">
        <v>198</v>
      </c>
      <c r="I370" s="7" t="s">
        <v>44</v>
      </c>
      <c r="J370" s="19" t="str">
        <f>IFERROR(INDEX('Employee Info'!$C$3:$E$200,MATCH(Data6[[#This Row],[Name:]],'Employee Info'!$B$3:$B$200,0),MATCH(Data6[[#This Row],[Hours Type:]],'Employee Info'!$C$2:$E$2,0)),"")</f>
        <v/>
      </c>
      <c r="K370" s="19" t="str">
        <f>IFERROR(INDEX('Employee Info'!$C$3:$J$200,MATCH(Data6[[#This Row],[Name:]],'Employee Info'!$B$3:$B$200,0),MATCH(Data6[[#Headers],[Truck]],'Employee Info'!$C$2:$J$2,0)),"")</f>
        <v/>
      </c>
      <c r="L370" s="19" t="str">
        <f>IFERROR(INDEX('Employee Info'!$C$3:$J$200,MATCH(Data6[[#This Row],[Name:]],'Employee Info'!$B$3:$B$200,0),MATCH(Data6[[#Headers],[Phone]],'Employee Info'!$C$2:$J$2,0)),"")</f>
        <v/>
      </c>
      <c r="M370" s="19" t="str">
        <f>IFERROR(INDEX('Employee Info'!$C$3:$J$200,MATCH(Data6[[#This Row],[Name:]],'Employee Info'!$B$3:$B$200,0),MATCH(Data6[[#Headers],[Tech]],'Employee Info'!$C$2:$J$2,0)),"")</f>
        <v/>
      </c>
      <c r="N370" s="19" t="str">
        <f>IFERROR(INDEX('Employee Info'!$C$3:$J$200,MATCH(Data6[[#This Row],[Name:]],'Employee Info'!$B$3:$B$200,0),MATCH(Data6[[#Headers],[Other]],'Employee Info'!$C$2:$J$2,0)),"")</f>
        <v/>
      </c>
      <c r="O370" s="19">
        <f>IFERROR((Data6[[#This Row],[Hours:]]*SUM(Data6[[#This Row],[Rate]:[Other]])),"")</f>
        <v>0</v>
      </c>
      <c r="P370" s="7" t="str">
        <f>IF(Data6[[#This Row],[WO'#:]]="","Riley #","WO#")</f>
        <v>Riley #</v>
      </c>
      <c r="Q370" s="7">
        <f>IFERROR(WEEKNUM(Data6[[#This Row],[Date:]]),"")</f>
        <v>11</v>
      </c>
      <c r="R370" s="6">
        <f t="shared" si="15"/>
        <v>45361</v>
      </c>
      <c r="S370" s="6">
        <f>Data6[[#This Row],[Week Start]]+7</f>
        <v>45368</v>
      </c>
      <c r="T370" s="7" t="str">
        <f t="shared" si="16"/>
        <v>3/10/2024 - 3/17/2024</v>
      </c>
      <c r="U370" s="7" t="str">
        <f t="shared" si="17"/>
        <v>Time Card</v>
      </c>
      <c r="V370" s="8" t="str">
        <f>RIGHT(TEXT(Data6[[#This Row],[Date:]],"mmddyyyy"),4)</f>
        <v>2024</v>
      </c>
      <c r="W370" s="8" t="str">
        <f>MID(TEXT(Data6[[#This Row],[Date:]],"mmddyyyy"),3,2)</f>
        <v>15</v>
      </c>
      <c r="X370" s="8" t="str">
        <f>LEFT(TEXT(Data6[[#This Row],[Date:]],"mmddyyyy"),2)</f>
        <v>03</v>
      </c>
      <c r="Y370" s="6">
        <f>DATE(Data6[[#This Row],[Year]],Data6[[#This Row],[Month]],Data6[[#This Row],[Day]])</f>
        <v>45366</v>
      </c>
    </row>
    <row r="371" spans="1:25" x14ac:dyDescent="0.3">
      <c r="A371" s="5">
        <v>45366.358890856478</v>
      </c>
      <c r="B371" s="7" t="s">
        <v>65</v>
      </c>
      <c r="C371" s="6" t="s">
        <v>310</v>
      </c>
      <c r="D371" s="7" t="s">
        <v>313</v>
      </c>
      <c r="E371" s="8">
        <v>8</v>
      </c>
      <c r="F371" s="7" t="s">
        <v>68</v>
      </c>
      <c r="G371" s="7" t="s">
        <v>68</v>
      </c>
      <c r="H371" s="7" t="s">
        <v>64</v>
      </c>
      <c r="I371" s="7" t="s">
        <v>44</v>
      </c>
      <c r="J371" s="19" t="str">
        <f>IFERROR(INDEX('Employee Info'!$C$3:$E$200,MATCH(Data6[[#This Row],[Name:]],'Employee Info'!$B$3:$B$200,0),MATCH(Data6[[#This Row],[Hours Type:]],'Employee Info'!$C$2:$E$2,0)),"")</f>
        <v/>
      </c>
      <c r="K371" s="19" t="str">
        <f>IFERROR(INDEX('Employee Info'!$C$3:$J$200,MATCH(Data6[[#This Row],[Name:]],'Employee Info'!$B$3:$B$200,0),MATCH(Data6[[#Headers],[Truck]],'Employee Info'!$C$2:$J$2,0)),"")</f>
        <v/>
      </c>
      <c r="L371" s="19" t="str">
        <f>IFERROR(INDEX('Employee Info'!$C$3:$J$200,MATCH(Data6[[#This Row],[Name:]],'Employee Info'!$B$3:$B$200,0),MATCH(Data6[[#Headers],[Phone]],'Employee Info'!$C$2:$J$2,0)),"")</f>
        <v/>
      </c>
      <c r="M371" s="19" t="str">
        <f>IFERROR(INDEX('Employee Info'!$C$3:$J$200,MATCH(Data6[[#This Row],[Name:]],'Employee Info'!$B$3:$B$200,0),MATCH(Data6[[#Headers],[Tech]],'Employee Info'!$C$2:$J$2,0)),"")</f>
        <v/>
      </c>
      <c r="N371" s="19" t="str">
        <f>IFERROR(INDEX('Employee Info'!$C$3:$J$200,MATCH(Data6[[#This Row],[Name:]],'Employee Info'!$B$3:$B$200,0),MATCH(Data6[[#Headers],[Other]],'Employee Info'!$C$2:$J$2,0)),"")</f>
        <v/>
      </c>
      <c r="O371" s="19">
        <f>IFERROR((Data6[[#This Row],[Hours:]]*SUM(Data6[[#This Row],[Rate]:[Other]])),"")</f>
        <v>0</v>
      </c>
      <c r="P371" s="7" t="str">
        <f>IF(Data6[[#This Row],[WO'#:]]="","Riley #","WO#")</f>
        <v>Riley #</v>
      </c>
      <c r="Q371" s="7">
        <f>IFERROR(WEEKNUM(Data6[[#This Row],[Date:]]),"")</f>
        <v>11</v>
      </c>
      <c r="R371" s="6">
        <f t="shared" si="15"/>
        <v>45361</v>
      </c>
      <c r="S371" s="6">
        <f>Data6[[#This Row],[Week Start]]+7</f>
        <v>45368</v>
      </c>
      <c r="T371" s="7" t="str">
        <f t="shared" si="16"/>
        <v>3/10/2024 - 3/17/2024</v>
      </c>
      <c r="U371" s="7" t="str">
        <f t="shared" si="17"/>
        <v>Time Card</v>
      </c>
      <c r="V371" s="8" t="str">
        <f>RIGHT(TEXT(Data6[[#This Row],[Date:]],"mmddyyyy"),4)</f>
        <v>2024</v>
      </c>
      <c r="W371" s="8" t="str">
        <f>MID(TEXT(Data6[[#This Row],[Date:]],"mmddyyyy"),3,2)</f>
        <v>15</v>
      </c>
      <c r="X371" s="8" t="str">
        <f>LEFT(TEXT(Data6[[#This Row],[Date:]],"mmddyyyy"),2)</f>
        <v>03</v>
      </c>
      <c r="Y371" s="6">
        <f>DATE(Data6[[#This Row],[Year]],Data6[[#This Row],[Month]],Data6[[#This Row],[Day]])</f>
        <v>45366</v>
      </c>
    </row>
    <row r="372" spans="1:25" x14ac:dyDescent="0.3">
      <c r="A372" s="5">
        <v>45366.56610196759</v>
      </c>
      <c r="B372" s="7" t="s">
        <v>31</v>
      </c>
      <c r="C372" s="6" t="s">
        <v>310</v>
      </c>
      <c r="D372" s="7" t="s">
        <v>315</v>
      </c>
      <c r="E372" s="8">
        <v>2</v>
      </c>
      <c r="F372" s="7" t="s">
        <v>68</v>
      </c>
      <c r="G372" s="7" t="s">
        <v>68</v>
      </c>
      <c r="H372" s="7" t="s">
        <v>59</v>
      </c>
      <c r="I372" s="7" t="s">
        <v>44</v>
      </c>
      <c r="J372" s="19" t="str">
        <f>IFERROR(INDEX('Employee Info'!$C$3:$E$200,MATCH(Data6[[#This Row],[Name:]],'Employee Info'!$B$3:$B$200,0),MATCH(Data6[[#This Row],[Hours Type:]],'Employee Info'!$C$2:$E$2,0)),"")</f>
        <v/>
      </c>
      <c r="K372" s="19" t="str">
        <f>IFERROR(INDEX('Employee Info'!$C$3:$J$200,MATCH(Data6[[#This Row],[Name:]],'Employee Info'!$B$3:$B$200,0),MATCH(Data6[[#Headers],[Truck]],'Employee Info'!$C$2:$J$2,0)),"")</f>
        <v/>
      </c>
      <c r="L372" s="19" t="str">
        <f>IFERROR(INDEX('Employee Info'!$C$3:$J$200,MATCH(Data6[[#This Row],[Name:]],'Employee Info'!$B$3:$B$200,0),MATCH(Data6[[#Headers],[Phone]],'Employee Info'!$C$2:$J$2,0)),"")</f>
        <v/>
      </c>
      <c r="M372" s="19" t="str">
        <f>IFERROR(INDEX('Employee Info'!$C$3:$J$200,MATCH(Data6[[#This Row],[Name:]],'Employee Info'!$B$3:$B$200,0),MATCH(Data6[[#Headers],[Tech]],'Employee Info'!$C$2:$J$2,0)),"")</f>
        <v/>
      </c>
      <c r="N372" s="19" t="str">
        <f>IFERROR(INDEX('Employee Info'!$C$3:$J$200,MATCH(Data6[[#This Row],[Name:]],'Employee Info'!$B$3:$B$200,0),MATCH(Data6[[#Headers],[Other]],'Employee Info'!$C$2:$J$2,0)),"")</f>
        <v/>
      </c>
      <c r="O372" s="19">
        <f>IFERROR((Data6[[#This Row],[Hours:]]*SUM(Data6[[#This Row],[Rate]:[Other]])),"")</f>
        <v>0</v>
      </c>
      <c r="P372" s="7" t="str">
        <f>IF(Data6[[#This Row],[WO'#:]]="","Riley #","WO#")</f>
        <v>Riley #</v>
      </c>
      <c r="Q372" s="7">
        <f>IFERROR(WEEKNUM(Data6[[#This Row],[Date:]]),"")</f>
        <v>11</v>
      </c>
      <c r="R372" s="6">
        <f t="shared" si="15"/>
        <v>45361</v>
      </c>
      <c r="S372" s="6">
        <f>Data6[[#This Row],[Week Start]]+7</f>
        <v>45368</v>
      </c>
      <c r="T372" s="7" t="str">
        <f t="shared" si="16"/>
        <v>3/10/2024 - 3/17/2024</v>
      </c>
      <c r="U372" s="7" t="str">
        <f t="shared" si="17"/>
        <v>Time Card</v>
      </c>
      <c r="V372" s="8" t="str">
        <f>RIGHT(TEXT(Data6[[#This Row],[Date:]],"mmddyyyy"),4)</f>
        <v>2024</v>
      </c>
      <c r="W372" s="8" t="str">
        <f>MID(TEXT(Data6[[#This Row],[Date:]],"mmddyyyy"),3,2)</f>
        <v>15</v>
      </c>
      <c r="X372" s="8" t="str">
        <f>LEFT(TEXT(Data6[[#This Row],[Date:]],"mmddyyyy"),2)</f>
        <v>03</v>
      </c>
      <c r="Y372" s="6">
        <f>DATE(Data6[[#This Row],[Year]],Data6[[#This Row],[Month]],Data6[[#This Row],[Day]])</f>
        <v>45366</v>
      </c>
    </row>
    <row r="373" spans="1:25" x14ac:dyDescent="0.3">
      <c r="A373" s="5">
        <v>45369.581250000003</v>
      </c>
      <c r="B373" s="7" t="s">
        <v>35</v>
      </c>
      <c r="C373" s="6">
        <v>45369</v>
      </c>
      <c r="D373" s="7" t="s">
        <v>56</v>
      </c>
      <c r="E373" s="8">
        <v>6</v>
      </c>
      <c r="H373" s="7" t="s">
        <v>57</v>
      </c>
      <c r="I373" s="7" t="s">
        <v>44</v>
      </c>
      <c r="J373" s="19" t="str">
        <f>IFERROR(INDEX('Employee Info'!$C$3:$E$200,MATCH(Data6[[#This Row],[Name:]],'Employee Info'!$B$3:$B$200,0),MATCH(Data6[[#This Row],[Hours Type:]],'Employee Info'!$C$2:$E$2,0)),"")</f>
        <v/>
      </c>
      <c r="K373" s="19" t="str">
        <f>IFERROR(INDEX('Employee Info'!$C$3:$J$200,MATCH(Data6[[#This Row],[Name:]],'Employee Info'!$B$3:$B$200,0),MATCH(Data6[[#Headers],[Truck]],'Employee Info'!$C$2:$J$2,0)),"")</f>
        <v/>
      </c>
      <c r="L373" s="19" t="str">
        <f>IFERROR(INDEX('Employee Info'!$C$3:$J$200,MATCH(Data6[[#This Row],[Name:]],'Employee Info'!$B$3:$B$200,0),MATCH(Data6[[#Headers],[Phone]],'Employee Info'!$C$2:$J$2,0)),"")</f>
        <v/>
      </c>
      <c r="M373" s="19" t="str">
        <f>IFERROR(INDEX('Employee Info'!$C$3:$J$200,MATCH(Data6[[#This Row],[Name:]],'Employee Info'!$B$3:$B$200,0),MATCH(Data6[[#Headers],[Tech]],'Employee Info'!$C$2:$J$2,0)),"")</f>
        <v/>
      </c>
      <c r="N373" s="19" t="str">
        <f>IFERROR(INDEX('Employee Info'!$C$3:$J$200,MATCH(Data6[[#This Row],[Name:]],'Employee Info'!$B$3:$B$200,0),MATCH(Data6[[#Headers],[Other]],'Employee Info'!$C$2:$J$2,0)),"")</f>
        <v/>
      </c>
      <c r="O373" s="19">
        <f>IFERROR((Data6[[#This Row],[Hours:]]*SUM(Data6[[#This Row],[Rate]:[Other]])),"")</f>
        <v>0</v>
      </c>
      <c r="P373" s="7" t="str">
        <f>IF(Data6[[#This Row],[WO'#:]]="","Riley #","WO#")</f>
        <v>Riley #</v>
      </c>
      <c r="Q373" s="7">
        <f>IFERROR(WEEKNUM(Data6[[#This Row],[Date:]]),"")</f>
        <v>12</v>
      </c>
      <c r="R373" s="6">
        <f t="shared" si="15"/>
        <v>45368</v>
      </c>
      <c r="S373" s="6">
        <f>Data6[[#This Row],[Week Start]]+7</f>
        <v>45375</v>
      </c>
      <c r="T373" s="7" t="str">
        <f t="shared" si="16"/>
        <v>3/17/2024 - 3/24/2024</v>
      </c>
      <c r="U373" s="7" t="str">
        <f t="shared" si="17"/>
        <v>Time Card</v>
      </c>
      <c r="V373" s="8" t="str">
        <f>RIGHT(TEXT(Data6[[#This Row],[Date:]],"mmddyyyy"),4)</f>
        <v>2024</v>
      </c>
      <c r="W373" s="8" t="str">
        <f>MID(TEXT(Data6[[#This Row],[Date:]],"mmddyyyy"),3,2)</f>
        <v>18</v>
      </c>
      <c r="X373" s="8" t="str">
        <f>LEFT(TEXT(Data6[[#This Row],[Date:]],"mmddyyyy"),2)</f>
        <v>03</v>
      </c>
      <c r="Y373" s="6">
        <f>DATE(Data6[[#This Row],[Year]],Data6[[#This Row],[Month]],Data6[[#This Row],[Day]])</f>
        <v>45369</v>
      </c>
    </row>
    <row r="374" spans="1:25" x14ac:dyDescent="0.3">
      <c r="A374" s="5">
        <v>45369.583333333336</v>
      </c>
      <c r="B374" s="7" t="s">
        <v>31</v>
      </c>
      <c r="C374" s="6">
        <v>45369</v>
      </c>
      <c r="D374" s="7" t="s">
        <v>61</v>
      </c>
      <c r="E374" s="8">
        <v>1</v>
      </c>
      <c r="H374" s="7" t="s">
        <v>62</v>
      </c>
      <c r="I374" s="7" t="s">
        <v>44</v>
      </c>
      <c r="J374" s="19" t="str">
        <f>IFERROR(INDEX('Employee Info'!$C$3:$E$200,MATCH(Data6[[#This Row],[Name:]],'Employee Info'!$B$3:$B$200,0),MATCH(Data6[[#This Row],[Hours Type:]],'Employee Info'!$C$2:$E$2,0)),"")</f>
        <v/>
      </c>
      <c r="K374" s="19" t="str">
        <f>IFERROR(INDEX('Employee Info'!$C$3:$J$200,MATCH(Data6[[#This Row],[Name:]],'Employee Info'!$B$3:$B$200,0),MATCH(Data6[[#Headers],[Truck]],'Employee Info'!$C$2:$J$2,0)),"")</f>
        <v/>
      </c>
      <c r="L374" s="19" t="str">
        <f>IFERROR(INDEX('Employee Info'!$C$3:$J$200,MATCH(Data6[[#This Row],[Name:]],'Employee Info'!$B$3:$B$200,0),MATCH(Data6[[#Headers],[Phone]],'Employee Info'!$C$2:$J$2,0)),"")</f>
        <v/>
      </c>
      <c r="M374" s="19" t="str">
        <f>IFERROR(INDEX('Employee Info'!$C$3:$J$200,MATCH(Data6[[#This Row],[Name:]],'Employee Info'!$B$3:$B$200,0),MATCH(Data6[[#Headers],[Tech]],'Employee Info'!$C$2:$J$2,0)),"")</f>
        <v/>
      </c>
      <c r="N374" s="19" t="str">
        <f>IFERROR(INDEX('Employee Info'!$C$3:$J$200,MATCH(Data6[[#This Row],[Name:]],'Employee Info'!$B$3:$B$200,0),MATCH(Data6[[#Headers],[Other]],'Employee Info'!$C$2:$J$2,0)),"")</f>
        <v/>
      </c>
      <c r="O374" s="19">
        <f>IFERROR((Data6[[#This Row],[Hours:]]*SUM(Data6[[#This Row],[Rate]:[Other]])),"")</f>
        <v>0</v>
      </c>
      <c r="P374" s="7" t="str">
        <f>IF(Data6[[#This Row],[WO'#:]]="","Riley #","WO#")</f>
        <v>Riley #</v>
      </c>
      <c r="Q374" s="7">
        <f>IFERROR(WEEKNUM(Data6[[#This Row],[Date:]]),"")</f>
        <v>12</v>
      </c>
      <c r="R374" s="6">
        <f t="shared" si="15"/>
        <v>45368</v>
      </c>
      <c r="S374" s="6">
        <f>Data6[[#This Row],[Week Start]]+7</f>
        <v>45375</v>
      </c>
      <c r="T374" s="7" t="str">
        <f t="shared" si="16"/>
        <v>3/17/2024 - 3/24/2024</v>
      </c>
      <c r="U374" s="7" t="str">
        <f t="shared" si="17"/>
        <v>Time Card</v>
      </c>
      <c r="V374" s="8" t="str">
        <f>RIGHT(TEXT(Data6[[#This Row],[Date:]],"mmddyyyy"),4)</f>
        <v>2024</v>
      </c>
      <c r="W374" s="8" t="str">
        <f>MID(TEXT(Data6[[#This Row],[Date:]],"mmddyyyy"),3,2)</f>
        <v>18</v>
      </c>
      <c r="X374" s="8" t="str">
        <f>LEFT(TEXT(Data6[[#This Row],[Date:]],"mmddyyyy"),2)</f>
        <v>03</v>
      </c>
      <c r="Y374" s="6">
        <f>DATE(Data6[[#This Row],[Year]],Data6[[#This Row],[Month]],Data6[[#This Row],[Day]])</f>
        <v>45369</v>
      </c>
    </row>
    <row r="375" spans="1:25" x14ac:dyDescent="0.3">
      <c r="A375" s="5">
        <v>45369.584027777775</v>
      </c>
      <c r="B375" s="7" t="s">
        <v>31</v>
      </c>
      <c r="C375" s="6">
        <v>45369</v>
      </c>
      <c r="D375" s="7" t="s">
        <v>63</v>
      </c>
      <c r="E375" s="8">
        <v>1</v>
      </c>
      <c r="H375" s="7" t="s">
        <v>64</v>
      </c>
      <c r="I375" s="7" t="s">
        <v>44</v>
      </c>
      <c r="J375" s="19" t="str">
        <f>IFERROR(INDEX('Employee Info'!$C$3:$E$200,MATCH(Data6[[#This Row],[Name:]],'Employee Info'!$B$3:$B$200,0),MATCH(Data6[[#This Row],[Hours Type:]],'Employee Info'!$C$2:$E$2,0)),"")</f>
        <v/>
      </c>
      <c r="K375" s="19" t="str">
        <f>IFERROR(INDEX('Employee Info'!$C$3:$J$200,MATCH(Data6[[#This Row],[Name:]],'Employee Info'!$B$3:$B$200,0),MATCH(Data6[[#Headers],[Truck]],'Employee Info'!$C$2:$J$2,0)),"")</f>
        <v/>
      </c>
      <c r="L375" s="19" t="str">
        <f>IFERROR(INDEX('Employee Info'!$C$3:$J$200,MATCH(Data6[[#This Row],[Name:]],'Employee Info'!$B$3:$B$200,0),MATCH(Data6[[#Headers],[Phone]],'Employee Info'!$C$2:$J$2,0)),"")</f>
        <v/>
      </c>
      <c r="M375" s="19" t="str">
        <f>IFERROR(INDEX('Employee Info'!$C$3:$J$200,MATCH(Data6[[#This Row],[Name:]],'Employee Info'!$B$3:$B$200,0),MATCH(Data6[[#Headers],[Tech]],'Employee Info'!$C$2:$J$2,0)),"")</f>
        <v/>
      </c>
      <c r="N375" s="19" t="str">
        <f>IFERROR(INDEX('Employee Info'!$C$3:$J$200,MATCH(Data6[[#This Row],[Name:]],'Employee Info'!$B$3:$B$200,0),MATCH(Data6[[#Headers],[Other]],'Employee Info'!$C$2:$J$2,0)),"")</f>
        <v/>
      </c>
      <c r="O375" s="19">
        <f>IFERROR((Data6[[#This Row],[Hours:]]*SUM(Data6[[#This Row],[Rate]:[Other]])),"")</f>
        <v>0</v>
      </c>
      <c r="P375" s="7" t="str">
        <f>IF(Data6[[#This Row],[WO'#:]]="","Riley #","WO#")</f>
        <v>Riley #</v>
      </c>
      <c r="Q375" s="7">
        <f>IFERROR(WEEKNUM(Data6[[#This Row],[Date:]]),"")</f>
        <v>12</v>
      </c>
      <c r="R375" s="6">
        <f t="shared" si="15"/>
        <v>45368</v>
      </c>
      <c r="S375" s="6">
        <f>Data6[[#This Row],[Week Start]]+7</f>
        <v>45375</v>
      </c>
      <c r="T375" s="7" t="str">
        <f t="shared" si="16"/>
        <v>3/17/2024 - 3/24/2024</v>
      </c>
      <c r="U375" s="7" t="str">
        <f t="shared" si="17"/>
        <v>Time Card</v>
      </c>
      <c r="V375" s="8" t="str">
        <f>RIGHT(TEXT(Data6[[#This Row],[Date:]],"mmddyyyy"),4)</f>
        <v>2024</v>
      </c>
      <c r="W375" s="8" t="str">
        <f>MID(TEXT(Data6[[#This Row],[Date:]],"mmddyyyy"),3,2)</f>
        <v>18</v>
      </c>
      <c r="X375" s="8" t="str">
        <f>LEFT(TEXT(Data6[[#This Row],[Date:]],"mmddyyyy"),2)</f>
        <v>03</v>
      </c>
      <c r="Y375" s="6">
        <f>DATE(Data6[[#This Row],[Year]],Data6[[#This Row],[Month]],Data6[[#This Row],[Day]])</f>
        <v>45369</v>
      </c>
    </row>
    <row r="376" spans="1:25" x14ac:dyDescent="0.3">
      <c r="A376" s="5">
        <v>45369.584027777775</v>
      </c>
      <c r="B376" s="7" t="s">
        <v>65</v>
      </c>
      <c r="C376" s="6">
        <v>45369</v>
      </c>
      <c r="D376" s="7" t="s">
        <v>63</v>
      </c>
      <c r="E376" s="8">
        <v>8</v>
      </c>
      <c r="H376" s="7" t="s">
        <v>64</v>
      </c>
      <c r="I376" s="7" t="s">
        <v>44</v>
      </c>
      <c r="J376" s="19" t="str">
        <f>IFERROR(INDEX('Employee Info'!$C$3:$E$200,MATCH(Data6[[#This Row],[Name:]],'Employee Info'!$B$3:$B$200,0),MATCH(Data6[[#This Row],[Hours Type:]],'Employee Info'!$C$2:$E$2,0)),"")</f>
        <v/>
      </c>
      <c r="K376" s="19" t="str">
        <f>IFERROR(INDEX('Employee Info'!$C$3:$J$200,MATCH(Data6[[#This Row],[Name:]],'Employee Info'!$B$3:$B$200,0),MATCH(Data6[[#Headers],[Truck]],'Employee Info'!$C$2:$J$2,0)),"")</f>
        <v/>
      </c>
      <c r="L376" s="19" t="str">
        <f>IFERROR(INDEX('Employee Info'!$C$3:$J$200,MATCH(Data6[[#This Row],[Name:]],'Employee Info'!$B$3:$B$200,0),MATCH(Data6[[#Headers],[Phone]],'Employee Info'!$C$2:$J$2,0)),"")</f>
        <v/>
      </c>
      <c r="M376" s="19" t="str">
        <f>IFERROR(INDEX('Employee Info'!$C$3:$J$200,MATCH(Data6[[#This Row],[Name:]],'Employee Info'!$B$3:$B$200,0),MATCH(Data6[[#Headers],[Tech]],'Employee Info'!$C$2:$J$2,0)),"")</f>
        <v/>
      </c>
      <c r="N376" s="19" t="str">
        <f>IFERROR(INDEX('Employee Info'!$C$3:$J$200,MATCH(Data6[[#This Row],[Name:]],'Employee Info'!$B$3:$B$200,0),MATCH(Data6[[#Headers],[Other]],'Employee Info'!$C$2:$J$2,0)),"")</f>
        <v/>
      </c>
      <c r="O376" s="19">
        <f>IFERROR((Data6[[#This Row],[Hours:]]*SUM(Data6[[#This Row],[Rate]:[Other]])),"")</f>
        <v>0</v>
      </c>
      <c r="P376" s="7" t="str">
        <f>IF(Data6[[#This Row],[WO'#:]]="","Riley #","WO#")</f>
        <v>Riley #</v>
      </c>
      <c r="Q376" s="7">
        <f>IFERROR(WEEKNUM(Data6[[#This Row],[Date:]]),"")</f>
        <v>12</v>
      </c>
      <c r="R376" s="6">
        <f t="shared" si="15"/>
        <v>45368</v>
      </c>
      <c r="S376" s="6">
        <f>Data6[[#This Row],[Week Start]]+7</f>
        <v>45375</v>
      </c>
      <c r="T376" s="7" t="str">
        <f t="shared" si="16"/>
        <v>3/17/2024 - 3/24/2024</v>
      </c>
      <c r="U376" s="7" t="str">
        <f t="shared" si="17"/>
        <v>Time Card</v>
      </c>
      <c r="V376" s="8" t="str">
        <f>RIGHT(TEXT(Data6[[#This Row],[Date:]],"mmddyyyy"),4)</f>
        <v>2024</v>
      </c>
      <c r="W376" s="8" t="str">
        <f>MID(TEXT(Data6[[#This Row],[Date:]],"mmddyyyy"),3,2)</f>
        <v>18</v>
      </c>
      <c r="X376" s="8" t="str">
        <f>LEFT(TEXT(Data6[[#This Row],[Date:]],"mmddyyyy"),2)</f>
        <v>03</v>
      </c>
      <c r="Y376" s="6">
        <f>DATE(Data6[[#This Row],[Year]],Data6[[#This Row],[Month]],Data6[[#This Row],[Day]])</f>
        <v>45369</v>
      </c>
    </row>
    <row r="377" spans="1:25" x14ac:dyDescent="0.3">
      <c r="A377" s="5">
        <v>45369.581944444442</v>
      </c>
      <c r="B377" s="7" t="s">
        <v>35</v>
      </c>
      <c r="C377" s="6">
        <v>45369</v>
      </c>
      <c r="D377" s="7" t="s">
        <v>58</v>
      </c>
      <c r="E377" s="8">
        <v>2</v>
      </c>
      <c r="H377" s="7" t="s">
        <v>59</v>
      </c>
      <c r="I377" s="7" t="s">
        <v>44</v>
      </c>
      <c r="J377" s="19" t="str">
        <f>IFERROR(INDEX('Employee Info'!$C$3:$E$200,MATCH(Data6[[#This Row],[Name:]],'Employee Info'!$B$3:$B$200,0),MATCH(Data6[[#This Row],[Hours Type:]],'Employee Info'!$C$2:$E$2,0)),"")</f>
        <v/>
      </c>
      <c r="K377" s="19" t="str">
        <f>IFERROR(INDEX('Employee Info'!$C$3:$J$200,MATCH(Data6[[#This Row],[Name:]],'Employee Info'!$B$3:$B$200,0),MATCH(Data6[[#Headers],[Truck]],'Employee Info'!$C$2:$J$2,0)),"")</f>
        <v/>
      </c>
      <c r="L377" s="19" t="str">
        <f>IFERROR(INDEX('Employee Info'!$C$3:$J$200,MATCH(Data6[[#This Row],[Name:]],'Employee Info'!$B$3:$B$200,0),MATCH(Data6[[#Headers],[Phone]],'Employee Info'!$C$2:$J$2,0)),"")</f>
        <v/>
      </c>
      <c r="M377" s="19" t="str">
        <f>IFERROR(INDEX('Employee Info'!$C$3:$J$200,MATCH(Data6[[#This Row],[Name:]],'Employee Info'!$B$3:$B$200,0),MATCH(Data6[[#Headers],[Tech]],'Employee Info'!$C$2:$J$2,0)),"")</f>
        <v/>
      </c>
      <c r="N377" s="19" t="str">
        <f>IFERROR(INDEX('Employee Info'!$C$3:$J$200,MATCH(Data6[[#This Row],[Name:]],'Employee Info'!$B$3:$B$200,0),MATCH(Data6[[#Headers],[Other]],'Employee Info'!$C$2:$J$2,0)),"")</f>
        <v/>
      </c>
      <c r="O377" s="19">
        <f>IFERROR((Data6[[#This Row],[Hours:]]*SUM(Data6[[#This Row],[Rate]:[Other]])),"")</f>
        <v>0</v>
      </c>
      <c r="P377" s="7" t="str">
        <f>IF(Data6[[#This Row],[WO'#:]]="","Riley #","WO#")</f>
        <v>Riley #</v>
      </c>
      <c r="Q377" s="7">
        <f>IFERROR(WEEKNUM(Data6[[#This Row],[Date:]]),"")</f>
        <v>12</v>
      </c>
      <c r="R377" s="6">
        <f t="shared" si="15"/>
        <v>45368</v>
      </c>
      <c r="S377" s="6">
        <f>Data6[[#This Row],[Week Start]]+7</f>
        <v>45375</v>
      </c>
      <c r="T377" s="7" t="str">
        <f t="shared" si="16"/>
        <v>3/17/2024 - 3/24/2024</v>
      </c>
      <c r="U377" s="7" t="str">
        <f t="shared" si="17"/>
        <v>Time Card</v>
      </c>
      <c r="V377" s="8" t="str">
        <f>RIGHT(TEXT(Data6[[#This Row],[Date:]],"mmddyyyy"),4)</f>
        <v>2024</v>
      </c>
      <c r="W377" s="8" t="str">
        <f>MID(TEXT(Data6[[#This Row],[Date:]],"mmddyyyy"),3,2)</f>
        <v>18</v>
      </c>
      <c r="X377" s="8" t="str">
        <f>LEFT(TEXT(Data6[[#This Row],[Date:]],"mmddyyyy"),2)</f>
        <v>03</v>
      </c>
      <c r="Y377" s="6">
        <f>DATE(Data6[[#This Row],[Year]],Data6[[#This Row],[Month]],Data6[[#This Row],[Day]])</f>
        <v>45369</v>
      </c>
    </row>
    <row r="378" spans="1:25" x14ac:dyDescent="0.3">
      <c r="A378" s="5">
        <v>45369.582638888889</v>
      </c>
      <c r="B378" s="7" t="s">
        <v>31</v>
      </c>
      <c r="C378" s="6">
        <v>45369</v>
      </c>
      <c r="D378" s="7" t="s">
        <v>60</v>
      </c>
      <c r="E378" s="8">
        <v>6</v>
      </c>
      <c r="H378" s="7" t="s">
        <v>59</v>
      </c>
      <c r="I378" s="7" t="s">
        <v>44</v>
      </c>
      <c r="J378" s="19" t="str">
        <f>IFERROR(INDEX('Employee Info'!$C$3:$E$200,MATCH(Data6[[#This Row],[Name:]],'Employee Info'!$B$3:$B$200,0),MATCH(Data6[[#This Row],[Hours Type:]],'Employee Info'!$C$2:$E$2,0)),"")</f>
        <v/>
      </c>
      <c r="K378" s="19" t="str">
        <f>IFERROR(INDEX('Employee Info'!$C$3:$J$200,MATCH(Data6[[#This Row],[Name:]],'Employee Info'!$B$3:$B$200,0),MATCH(Data6[[#Headers],[Truck]],'Employee Info'!$C$2:$J$2,0)),"")</f>
        <v/>
      </c>
      <c r="L378" s="19" t="str">
        <f>IFERROR(INDEX('Employee Info'!$C$3:$J$200,MATCH(Data6[[#This Row],[Name:]],'Employee Info'!$B$3:$B$200,0),MATCH(Data6[[#Headers],[Phone]],'Employee Info'!$C$2:$J$2,0)),"")</f>
        <v/>
      </c>
      <c r="M378" s="19" t="str">
        <f>IFERROR(INDEX('Employee Info'!$C$3:$J$200,MATCH(Data6[[#This Row],[Name:]],'Employee Info'!$B$3:$B$200,0),MATCH(Data6[[#Headers],[Tech]],'Employee Info'!$C$2:$J$2,0)),"")</f>
        <v/>
      </c>
      <c r="N378" s="19" t="str">
        <f>IFERROR(INDEX('Employee Info'!$C$3:$J$200,MATCH(Data6[[#This Row],[Name:]],'Employee Info'!$B$3:$B$200,0),MATCH(Data6[[#Headers],[Other]],'Employee Info'!$C$2:$J$2,0)),"")</f>
        <v/>
      </c>
      <c r="O378" s="19">
        <f>IFERROR((Data6[[#This Row],[Hours:]]*SUM(Data6[[#This Row],[Rate]:[Other]])),"")</f>
        <v>0</v>
      </c>
      <c r="P378" s="7" t="str">
        <f>IF(Data6[[#This Row],[WO'#:]]="","Riley #","WO#")</f>
        <v>Riley #</v>
      </c>
      <c r="Q378" s="7">
        <f>IFERROR(WEEKNUM(Data6[[#This Row],[Date:]]),"")</f>
        <v>12</v>
      </c>
      <c r="R378" s="6">
        <f t="shared" si="15"/>
        <v>45368</v>
      </c>
      <c r="S378" s="6">
        <f>Data6[[#This Row],[Week Start]]+7</f>
        <v>45375</v>
      </c>
      <c r="T378" s="7" t="str">
        <f t="shared" si="16"/>
        <v>3/17/2024 - 3/24/2024</v>
      </c>
      <c r="U378" s="7" t="str">
        <f t="shared" si="17"/>
        <v>Time Card</v>
      </c>
      <c r="V378" s="8" t="str">
        <f>RIGHT(TEXT(Data6[[#This Row],[Date:]],"mmddyyyy"),4)</f>
        <v>2024</v>
      </c>
      <c r="W378" s="8" t="str">
        <f>MID(TEXT(Data6[[#This Row],[Date:]],"mmddyyyy"),3,2)</f>
        <v>18</v>
      </c>
      <c r="X378" s="8" t="str">
        <f>LEFT(TEXT(Data6[[#This Row],[Date:]],"mmddyyyy"),2)</f>
        <v>03</v>
      </c>
      <c r="Y378" s="6">
        <f>DATE(Data6[[#This Row],[Year]],Data6[[#This Row],[Month]],Data6[[#This Row],[Day]])</f>
        <v>45369</v>
      </c>
    </row>
    <row r="379" spans="1:25" x14ac:dyDescent="0.3">
      <c r="A379" s="5">
        <v>45373.536398263888</v>
      </c>
      <c r="B379" s="7" t="s">
        <v>66</v>
      </c>
      <c r="C379" s="6" t="s">
        <v>316</v>
      </c>
      <c r="D379" s="7" t="s">
        <v>317</v>
      </c>
      <c r="E379" s="8">
        <v>1</v>
      </c>
      <c r="F379" s="7">
        <v>6984733</v>
      </c>
      <c r="G379" s="7" t="s">
        <v>68</v>
      </c>
      <c r="H379" s="7" t="s">
        <v>69</v>
      </c>
      <c r="I379" s="7" t="s">
        <v>44</v>
      </c>
      <c r="J379" s="19" t="str">
        <f>IFERROR(INDEX('Employee Info'!$C$3:$E$200,MATCH(Data6[[#This Row],[Name:]],'Employee Info'!$B$3:$B$200,0),MATCH(Data6[[#This Row],[Hours Type:]],'Employee Info'!$C$2:$E$2,0)),"")</f>
        <v/>
      </c>
      <c r="K379" s="19" t="str">
        <f>IFERROR(INDEX('Employee Info'!$C$3:$J$200,MATCH(Data6[[#This Row],[Name:]],'Employee Info'!$B$3:$B$200,0),MATCH(Data6[[#Headers],[Truck]],'Employee Info'!$C$2:$J$2,0)),"")</f>
        <v/>
      </c>
      <c r="L379" s="19" t="str">
        <f>IFERROR(INDEX('Employee Info'!$C$3:$J$200,MATCH(Data6[[#This Row],[Name:]],'Employee Info'!$B$3:$B$200,0),MATCH(Data6[[#Headers],[Phone]],'Employee Info'!$C$2:$J$2,0)),"")</f>
        <v/>
      </c>
      <c r="M379" s="19" t="str">
        <f>IFERROR(INDEX('Employee Info'!$C$3:$J$200,MATCH(Data6[[#This Row],[Name:]],'Employee Info'!$B$3:$B$200,0),MATCH(Data6[[#Headers],[Tech]],'Employee Info'!$C$2:$J$2,0)),"")</f>
        <v/>
      </c>
      <c r="N379" s="19" t="str">
        <f>IFERROR(INDEX('Employee Info'!$C$3:$J$200,MATCH(Data6[[#This Row],[Name:]],'Employee Info'!$B$3:$B$200,0),MATCH(Data6[[#Headers],[Other]],'Employee Info'!$C$2:$J$2,0)),"")</f>
        <v/>
      </c>
      <c r="O379" s="19">
        <f>IFERROR((Data6[[#This Row],[Hours:]]*SUM(Data6[[#This Row],[Rate]:[Other]])),"")</f>
        <v>0</v>
      </c>
      <c r="P379" s="7" t="str">
        <f>IF(Data6[[#This Row],[WO'#:]]="","Riley #","WO#")</f>
        <v>WO#</v>
      </c>
      <c r="Q379" s="7">
        <f>IFERROR(WEEKNUM(Data6[[#This Row],[Date:]]),"")</f>
        <v>12</v>
      </c>
      <c r="R379" s="6">
        <f t="shared" si="15"/>
        <v>45368</v>
      </c>
      <c r="S379" s="6">
        <f>Data6[[#This Row],[Week Start]]+7</f>
        <v>45375</v>
      </c>
      <c r="T379" s="7" t="str">
        <f t="shared" si="16"/>
        <v>3/17/2024 - 3/24/2024</v>
      </c>
      <c r="U379" s="7" t="str">
        <f t="shared" si="17"/>
        <v>Time Card</v>
      </c>
      <c r="V379" s="8" t="str">
        <f>RIGHT(TEXT(Data6[[#This Row],[Date:]],"mmddyyyy"),4)</f>
        <v>2024</v>
      </c>
      <c r="W379" s="8" t="str">
        <f>MID(TEXT(Data6[[#This Row],[Date:]],"mmddyyyy"),3,2)</f>
        <v>18</v>
      </c>
      <c r="X379" s="8" t="str">
        <f>LEFT(TEXT(Data6[[#This Row],[Date:]],"mmddyyyy"),2)</f>
        <v>03</v>
      </c>
      <c r="Y379" s="6">
        <f>DATE(Data6[[#This Row],[Year]],Data6[[#This Row],[Month]],Data6[[#This Row],[Day]])</f>
        <v>45369</v>
      </c>
    </row>
    <row r="380" spans="1:25" x14ac:dyDescent="0.3">
      <c r="A380" s="5">
        <v>45392.374522222221</v>
      </c>
      <c r="B380" s="7" t="s">
        <v>76</v>
      </c>
      <c r="C380" s="6" t="s">
        <v>316</v>
      </c>
      <c r="D380" s="7" t="s">
        <v>156</v>
      </c>
      <c r="E380" s="8">
        <v>1</v>
      </c>
      <c r="F380" s="7">
        <v>6984733</v>
      </c>
      <c r="G380" s="7" t="s">
        <v>68</v>
      </c>
      <c r="H380" s="7" t="s">
        <v>69</v>
      </c>
      <c r="I380" s="7" t="s">
        <v>44</v>
      </c>
      <c r="J380" s="19" t="str">
        <f>IFERROR(INDEX('Employee Info'!$C$3:$E$200,MATCH(Data6[[#This Row],[Name:]],'Employee Info'!$B$3:$B$200,0),MATCH(Data6[[#This Row],[Hours Type:]],'Employee Info'!$C$2:$E$2,0)),"")</f>
        <v/>
      </c>
      <c r="K380" s="19" t="str">
        <f>IFERROR(INDEX('Employee Info'!$C$3:$J$200,MATCH(Data6[[#This Row],[Name:]],'Employee Info'!$B$3:$B$200,0),MATCH(Data6[[#Headers],[Truck]],'Employee Info'!$C$2:$J$2,0)),"")</f>
        <v/>
      </c>
      <c r="L380" s="19" t="str">
        <f>IFERROR(INDEX('Employee Info'!$C$3:$J$200,MATCH(Data6[[#This Row],[Name:]],'Employee Info'!$B$3:$B$200,0),MATCH(Data6[[#Headers],[Phone]],'Employee Info'!$C$2:$J$2,0)),"")</f>
        <v/>
      </c>
      <c r="M380" s="19" t="str">
        <f>IFERROR(INDEX('Employee Info'!$C$3:$J$200,MATCH(Data6[[#This Row],[Name:]],'Employee Info'!$B$3:$B$200,0),MATCH(Data6[[#Headers],[Tech]],'Employee Info'!$C$2:$J$2,0)),"")</f>
        <v/>
      </c>
      <c r="N380" s="19" t="str">
        <f>IFERROR(INDEX('Employee Info'!$C$3:$J$200,MATCH(Data6[[#This Row],[Name:]],'Employee Info'!$B$3:$B$200,0),MATCH(Data6[[#Headers],[Other]],'Employee Info'!$C$2:$J$2,0)),"")</f>
        <v/>
      </c>
      <c r="O380" s="19">
        <f>IFERROR((Data6[[#This Row],[Hours:]]*SUM(Data6[[#This Row],[Rate]:[Other]])),"")</f>
        <v>0</v>
      </c>
      <c r="P380" s="7" t="str">
        <f>IF(Data6[[#This Row],[WO'#:]]="","Riley #","WO#")</f>
        <v>WO#</v>
      </c>
      <c r="Q380" s="7">
        <f>IFERROR(WEEKNUM(Data6[[#This Row],[Date:]]),"")</f>
        <v>12</v>
      </c>
      <c r="R380" s="6">
        <f t="shared" si="15"/>
        <v>45368</v>
      </c>
      <c r="S380" s="6">
        <f>Data6[[#This Row],[Week Start]]+7</f>
        <v>45375</v>
      </c>
      <c r="T380" s="7" t="str">
        <f t="shared" si="16"/>
        <v>3/17/2024 - 3/24/2024</v>
      </c>
      <c r="U380" s="7" t="str">
        <f t="shared" si="17"/>
        <v>Time Card</v>
      </c>
      <c r="V380" s="8" t="str">
        <f>RIGHT(TEXT(Data6[[#This Row],[Date:]],"mmddyyyy"),4)</f>
        <v>2024</v>
      </c>
      <c r="W380" s="8" t="str">
        <f>MID(TEXT(Data6[[#This Row],[Date:]],"mmddyyyy"),3,2)</f>
        <v>18</v>
      </c>
      <c r="X380" s="8" t="str">
        <f>LEFT(TEXT(Data6[[#This Row],[Date:]],"mmddyyyy"),2)</f>
        <v>03</v>
      </c>
      <c r="Y380" s="6">
        <f>DATE(Data6[[#This Row],[Year]],Data6[[#This Row],[Month]],Data6[[#This Row],[Day]])</f>
        <v>45369</v>
      </c>
    </row>
    <row r="381" spans="1:25" x14ac:dyDescent="0.3">
      <c r="A381" s="5">
        <v>45373.535394907405</v>
      </c>
      <c r="B381" s="7" t="s">
        <v>66</v>
      </c>
      <c r="C381" s="6" t="s">
        <v>316</v>
      </c>
      <c r="D381" s="7" t="s">
        <v>318</v>
      </c>
      <c r="E381" s="8">
        <v>7</v>
      </c>
      <c r="F381" s="7" t="s">
        <v>68</v>
      </c>
      <c r="G381" s="7" t="s">
        <v>68</v>
      </c>
      <c r="H381" s="7" t="s">
        <v>64</v>
      </c>
      <c r="I381" s="7" t="s">
        <v>44</v>
      </c>
      <c r="J381" s="19" t="str">
        <f>IFERROR(INDEX('Employee Info'!$C$3:$E$200,MATCH(Data6[[#This Row],[Name:]],'Employee Info'!$B$3:$B$200,0),MATCH(Data6[[#This Row],[Hours Type:]],'Employee Info'!$C$2:$E$2,0)),"")</f>
        <v/>
      </c>
      <c r="K381" s="19" t="str">
        <f>IFERROR(INDEX('Employee Info'!$C$3:$J$200,MATCH(Data6[[#This Row],[Name:]],'Employee Info'!$B$3:$B$200,0),MATCH(Data6[[#Headers],[Truck]],'Employee Info'!$C$2:$J$2,0)),"")</f>
        <v/>
      </c>
      <c r="L381" s="19" t="str">
        <f>IFERROR(INDEX('Employee Info'!$C$3:$J$200,MATCH(Data6[[#This Row],[Name:]],'Employee Info'!$B$3:$B$200,0),MATCH(Data6[[#Headers],[Phone]],'Employee Info'!$C$2:$J$2,0)),"")</f>
        <v/>
      </c>
      <c r="M381" s="19" t="str">
        <f>IFERROR(INDEX('Employee Info'!$C$3:$J$200,MATCH(Data6[[#This Row],[Name:]],'Employee Info'!$B$3:$B$200,0),MATCH(Data6[[#Headers],[Tech]],'Employee Info'!$C$2:$J$2,0)),"")</f>
        <v/>
      </c>
      <c r="N381" s="19" t="str">
        <f>IFERROR(INDEX('Employee Info'!$C$3:$J$200,MATCH(Data6[[#This Row],[Name:]],'Employee Info'!$B$3:$B$200,0),MATCH(Data6[[#Headers],[Other]],'Employee Info'!$C$2:$J$2,0)),"")</f>
        <v/>
      </c>
      <c r="O381" s="19">
        <f>IFERROR((Data6[[#This Row],[Hours:]]*SUM(Data6[[#This Row],[Rate]:[Other]])),"")</f>
        <v>0</v>
      </c>
      <c r="P381" s="7" t="str">
        <f>IF(Data6[[#This Row],[WO'#:]]="","Riley #","WO#")</f>
        <v>Riley #</v>
      </c>
      <c r="Q381" s="7">
        <f>IFERROR(WEEKNUM(Data6[[#This Row],[Date:]]),"")</f>
        <v>12</v>
      </c>
      <c r="R381" s="6">
        <f t="shared" si="15"/>
        <v>45368</v>
      </c>
      <c r="S381" s="6">
        <f>Data6[[#This Row],[Week Start]]+7</f>
        <v>45375</v>
      </c>
      <c r="T381" s="7" t="str">
        <f t="shared" si="16"/>
        <v>3/17/2024 - 3/24/2024</v>
      </c>
      <c r="U381" s="7" t="str">
        <f t="shared" si="17"/>
        <v>Time Card</v>
      </c>
      <c r="V381" s="8" t="str">
        <f>RIGHT(TEXT(Data6[[#This Row],[Date:]],"mmddyyyy"),4)</f>
        <v>2024</v>
      </c>
      <c r="W381" s="8" t="str">
        <f>MID(TEXT(Data6[[#This Row],[Date:]],"mmddyyyy"),3,2)</f>
        <v>18</v>
      </c>
      <c r="X381" s="8" t="str">
        <f>LEFT(TEXT(Data6[[#This Row],[Date:]],"mmddyyyy"),2)</f>
        <v>03</v>
      </c>
      <c r="Y381" s="6">
        <f>DATE(Data6[[#This Row],[Year]],Data6[[#This Row],[Month]],Data6[[#This Row],[Day]])</f>
        <v>45369</v>
      </c>
    </row>
    <row r="382" spans="1:25" x14ac:dyDescent="0.3">
      <c r="A382" s="5">
        <v>45373.548128240742</v>
      </c>
      <c r="B382" s="7" t="s">
        <v>66</v>
      </c>
      <c r="C382" s="6" t="s">
        <v>319</v>
      </c>
      <c r="D382" s="7" t="s">
        <v>320</v>
      </c>
      <c r="E382" s="8">
        <v>4</v>
      </c>
      <c r="F382" s="7">
        <v>6984733</v>
      </c>
      <c r="G382" s="7" t="s">
        <v>68</v>
      </c>
      <c r="H382" s="7" t="s">
        <v>69</v>
      </c>
      <c r="I382" s="7" t="s">
        <v>44</v>
      </c>
      <c r="J382" s="19" t="str">
        <f>IFERROR(INDEX('Employee Info'!$C$3:$E$200,MATCH(Data6[[#This Row],[Name:]],'Employee Info'!$B$3:$B$200,0),MATCH(Data6[[#This Row],[Hours Type:]],'Employee Info'!$C$2:$E$2,0)),"")</f>
        <v/>
      </c>
      <c r="K382" s="19" t="str">
        <f>IFERROR(INDEX('Employee Info'!$C$3:$J$200,MATCH(Data6[[#This Row],[Name:]],'Employee Info'!$B$3:$B$200,0),MATCH(Data6[[#Headers],[Truck]],'Employee Info'!$C$2:$J$2,0)),"")</f>
        <v/>
      </c>
      <c r="L382" s="19" t="str">
        <f>IFERROR(INDEX('Employee Info'!$C$3:$J$200,MATCH(Data6[[#This Row],[Name:]],'Employee Info'!$B$3:$B$200,0),MATCH(Data6[[#Headers],[Phone]],'Employee Info'!$C$2:$J$2,0)),"")</f>
        <v/>
      </c>
      <c r="M382" s="19" t="str">
        <f>IFERROR(INDEX('Employee Info'!$C$3:$J$200,MATCH(Data6[[#This Row],[Name:]],'Employee Info'!$B$3:$B$200,0),MATCH(Data6[[#Headers],[Tech]],'Employee Info'!$C$2:$J$2,0)),"")</f>
        <v/>
      </c>
      <c r="N382" s="19" t="str">
        <f>IFERROR(INDEX('Employee Info'!$C$3:$J$200,MATCH(Data6[[#This Row],[Name:]],'Employee Info'!$B$3:$B$200,0),MATCH(Data6[[#Headers],[Other]],'Employee Info'!$C$2:$J$2,0)),"")</f>
        <v/>
      </c>
      <c r="O382" s="19">
        <f>IFERROR((Data6[[#This Row],[Hours:]]*SUM(Data6[[#This Row],[Rate]:[Other]])),"")</f>
        <v>0</v>
      </c>
      <c r="P382" s="7" t="str">
        <f>IF(Data6[[#This Row],[WO'#:]]="","Riley #","WO#")</f>
        <v>WO#</v>
      </c>
      <c r="Q382" s="7">
        <f>IFERROR(WEEKNUM(Data6[[#This Row],[Date:]]),"")</f>
        <v>12</v>
      </c>
      <c r="R382" s="6">
        <f t="shared" si="15"/>
        <v>45368</v>
      </c>
      <c r="S382" s="6">
        <f>Data6[[#This Row],[Week Start]]+7</f>
        <v>45375</v>
      </c>
      <c r="T382" s="7" t="str">
        <f t="shared" si="16"/>
        <v>3/17/2024 - 3/24/2024</v>
      </c>
      <c r="U382" s="7" t="str">
        <f t="shared" si="17"/>
        <v>Time Card</v>
      </c>
      <c r="V382" s="8" t="str">
        <f>RIGHT(TEXT(Data6[[#This Row],[Date:]],"mmddyyyy"),4)</f>
        <v>2024</v>
      </c>
      <c r="W382" s="8" t="str">
        <f>MID(TEXT(Data6[[#This Row],[Date:]],"mmddyyyy"),3,2)</f>
        <v>19</v>
      </c>
      <c r="X382" s="8" t="str">
        <f>LEFT(TEXT(Data6[[#This Row],[Date:]],"mmddyyyy"),2)</f>
        <v>03</v>
      </c>
      <c r="Y382" s="6">
        <f>DATE(Data6[[#This Row],[Year]],Data6[[#This Row],[Month]],Data6[[#This Row],[Day]])</f>
        <v>45370</v>
      </c>
    </row>
    <row r="383" spans="1:25" x14ac:dyDescent="0.3">
      <c r="A383" s="5">
        <v>45392.374609953702</v>
      </c>
      <c r="B383" s="7" t="s">
        <v>76</v>
      </c>
      <c r="C383" s="6" t="s">
        <v>319</v>
      </c>
      <c r="D383" s="7" t="s">
        <v>156</v>
      </c>
      <c r="E383" s="8">
        <v>1</v>
      </c>
      <c r="F383" s="7">
        <v>6984733</v>
      </c>
      <c r="G383" s="7" t="s">
        <v>68</v>
      </c>
      <c r="H383" s="7" t="s">
        <v>69</v>
      </c>
      <c r="I383" s="7" t="s">
        <v>44</v>
      </c>
      <c r="J383" s="19" t="str">
        <f>IFERROR(INDEX('Employee Info'!$C$3:$E$200,MATCH(Data6[[#This Row],[Name:]],'Employee Info'!$B$3:$B$200,0),MATCH(Data6[[#This Row],[Hours Type:]],'Employee Info'!$C$2:$E$2,0)),"")</f>
        <v/>
      </c>
      <c r="K383" s="19" t="str">
        <f>IFERROR(INDEX('Employee Info'!$C$3:$J$200,MATCH(Data6[[#This Row],[Name:]],'Employee Info'!$B$3:$B$200,0),MATCH(Data6[[#Headers],[Truck]],'Employee Info'!$C$2:$J$2,0)),"")</f>
        <v/>
      </c>
      <c r="L383" s="19" t="str">
        <f>IFERROR(INDEX('Employee Info'!$C$3:$J$200,MATCH(Data6[[#This Row],[Name:]],'Employee Info'!$B$3:$B$200,0),MATCH(Data6[[#Headers],[Phone]],'Employee Info'!$C$2:$J$2,0)),"")</f>
        <v/>
      </c>
      <c r="M383" s="19" t="str">
        <f>IFERROR(INDEX('Employee Info'!$C$3:$J$200,MATCH(Data6[[#This Row],[Name:]],'Employee Info'!$B$3:$B$200,0),MATCH(Data6[[#Headers],[Tech]],'Employee Info'!$C$2:$J$2,0)),"")</f>
        <v/>
      </c>
      <c r="N383" s="19" t="str">
        <f>IFERROR(INDEX('Employee Info'!$C$3:$J$200,MATCH(Data6[[#This Row],[Name:]],'Employee Info'!$B$3:$B$200,0),MATCH(Data6[[#Headers],[Other]],'Employee Info'!$C$2:$J$2,0)),"")</f>
        <v/>
      </c>
      <c r="O383" s="19">
        <f>IFERROR((Data6[[#This Row],[Hours:]]*SUM(Data6[[#This Row],[Rate]:[Other]])),"")</f>
        <v>0</v>
      </c>
      <c r="P383" s="7" t="str">
        <f>IF(Data6[[#This Row],[WO'#:]]="","Riley #","WO#")</f>
        <v>WO#</v>
      </c>
      <c r="Q383" s="7">
        <f>IFERROR(WEEKNUM(Data6[[#This Row],[Date:]]),"")</f>
        <v>12</v>
      </c>
      <c r="R383" s="6">
        <f t="shared" si="15"/>
        <v>45368</v>
      </c>
      <c r="S383" s="6">
        <f>Data6[[#This Row],[Week Start]]+7</f>
        <v>45375</v>
      </c>
      <c r="T383" s="7" t="str">
        <f t="shared" si="16"/>
        <v>3/17/2024 - 3/24/2024</v>
      </c>
      <c r="U383" s="7" t="str">
        <f t="shared" si="17"/>
        <v>Time Card</v>
      </c>
      <c r="V383" s="8" t="str">
        <f>RIGHT(TEXT(Data6[[#This Row],[Date:]],"mmddyyyy"),4)</f>
        <v>2024</v>
      </c>
      <c r="W383" s="8" t="str">
        <f>MID(TEXT(Data6[[#This Row],[Date:]],"mmddyyyy"),3,2)</f>
        <v>19</v>
      </c>
      <c r="X383" s="8" t="str">
        <f>LEFT(TEXT(Data6[[#This Row],[Date:]],"mmddyyyy"),2)</f>
        <v>03</v>
      </c>
      <c r="Y383" s="6">
        <f>DATE(Data6[[#This Row],[Year]],Data6[[#This Row],[Month]],Data6[[#This Row],[Day]])</f>
        <v>45370</v>
      </c>
    </row>
    <row r="384" spans="1:25" x14ac:dyDescent="0.3">
      <c r="A384" s="5">
        <v>45370.573316550923</v>
      </c>
      <c r="B384" s="7" t="s">
        <v>31</v>
      </c>
      <c r="C384" s="6" t="s">
        <v>319</v>
      </c>
      <c r="D384" s="7" t="s">
        <v>321</v>
      </c>
      <c r="E384" s="8">
        <v>2.5</v>
      </c>
      <c r="F384" s="7">
        <v>7065730</v>
      </c>
      <c r="G384" s="7" t="s">
        <v>68</v>
      </c>
      <c r="H384" s="7" t="s">
        <v>69</v>
      </c>
      <c r="I384" s="7" t="s">
        <v>44</v>
      </c>
      <c r="J384" s="19" t="str">
        <f>IFERROR(INDEX('Employee Info'!$C$3:$E$200,MATCH(Data6[[#This Row],[Name:]],'Employee Info'!$B$3:$B$200,0),MATCH(Data6[[#This Row],[Hours Type:]],'Employee Info'!$C$2:$E$2,0)),"")</f>
        <v/>
      </c>
      <c r="K384" s="19" t="str">
        <f>IFERROR(INDEX('Employee Info'!$C$3:$J$200,MATCH(Data6[[#This Row],[Name:]],'Employee Info'!$B$3:$B$200,0),MATCH(Data6[[#Headers],[Truck]],'Employee Info'!$C$2:$J$2,0)),"")</f>
        <v/>
      </c>
      <c r="L384" s="19" t="str">
        <f>IFERROR(INDEX('Employee Info'!$C$3:$J$200,MATCH(Data6[[#This Row],[Name:]],'Employee Info'!$B$3:$B$200,0),MATCH(Data6[[#Headers],[Phone]],'Employee Info'!$C$2:$J$2,0)),"")</f>
        <v/>
      </c>
      <c r="M384" s="19" t="str">
        <f>IFERROR(INDEX('Employee Info'!$C$3:$J$200,MATCH(Data6[[#This Row],[Name:]],'Employee Info'!$B$3:$B$200,0),MATCH(Data6[[#Headers],[Tech]],'Employee Info'!$C$2:$J$2,0)),"")</f>
        <v/>
      </c>
      <c r="N384" s="19" t="str">
        <f>IFERROR(INDEX('Employee Info'!$C$3:$J$200,MATCH(Data6[[#This Row],[Name:]],'Employee Info'!$B$3:$B$200,0),MATCH(Data6[[#Headers],[Other]],'Employee Info'!$C$2:$J$2,0)),"")</f>
        <v/>
      </c>
      <c r="O384" s="19">
        <f>IFERROR((Data6[[#This Row],[Hours:]]*SUM(Data6[[#This Row],[Rate]:[Other]])),"")</f>
        <v>0</v>
      </c>
      <c r="P384" s="7" t="str">
        <f>IF(Data6[[#This Row],[WO'#:]]="","Riley #","WO#")</f>
        <v>WO#</v>
      </c>
      <c r="Q384" s="7">
        <f>IFERROR(WEEKNUM(Data6[[#This Row],[Date:]]),"")</f>
        <v>12</v>
      </c>
      <c r="R384" s="6">
        <f t="shared" si="15"/>
        <v>45368</v>
      </c>
      <c r="S384" s="6">
        <f>Data6[[#This Row],[Week Start]]+7</f>
        <v>45375</v>
      </c>
      <c r="T384" s="7" t="str">
        <f t="shared" si="16"/>
        <v>3/17/2024 - 3/24/2024</v>
      </c>
      <c r="U384" s="7" t="str">
        <f t="shared" si="17"/>
        <v>Time Card</v>
      </c>
      <c r="V384" s="8" t="str">
        <f>RIGHT(TEXT(Data6[[#This Row],[Date:]],"mmddyyyy"),4)</f>
        <v>2024</v>
      </c>
      <c r="W384" s="8" t="str">
        <f>MID(TEXT(Data6[[#This Row],[Date:]],"mmddyyyy"),3,2)</f>
        <v>19</v>
      </c>
      <c r="X384" s="8" t="str">
        <f>LEFT(TEXT(Data6[[#This Row],[Date:]],"mmddyyyy"),2)</f>
        <v>03</v>
      </c>
      <c r="Y384" s="6">
        <f>DATE(Data6[[#This Row],[Year]],Data6[[#This Row],[Month]],Data6[[#This Row],[Day]])</f>
        <v>45370</v>
      </c>
    </row>
    <row r="385" spans="1:25" x14ac:dyDescent="0.3">
      <c r="A385" s="5">
        <v>45373.542180555552</v>
      </c>
      <c r="B385" s="7" t="s">
        <v>66</v>
      </c>
      <c r="C385" s="6" t="s">
        <v>319</v>
      </c>
      <c r="D385" s="7" t="s">
        <v>322</v>
      </c>
      <c r="E385" s="8">
        <v>3</v>
      </c>
      <c r="F385" s="7">
        <v>7066912</v>
      </c>
      <c r="G385" s="7" t="s">
        <v>68</v>
      </c>
      <c r="H385" s="7" t="s">
        <v>69</v>
      </c>
      <c r="I385" s="7" t="s">
        <v>44</v>
      </c>
      <c r="J385" s="19" t="str">
        <f>IFERROR(INDEX('Employee Info'!$C$3:$E$200,MATCH(Data6[[#This Row],[Name:]],'Employee Info'!$B$3:$B$200,0),MATCH(Data6[[#This Row],[Hours Type:]],'Employee Info'!$C$2:$E$2,0)),"")</f>
        <v/>
      </c>
      <c r="K385" s="19" t="str">
        <f>IFERROR(INDEX('Employee Info'!$C$3:$J$200,MATCH(Data6[[#This Row],[Name:]],'Employee Info'!$B$3:$B$200,0),MATCH(Data6[[#Headers],[Truck]],'Employee Info'!$C$2:$J$2,0)),"")</f>
        <v/>
      </c>
      <c r="L385" s="19" t="str">
        <f>IFERROR(INDEX('Employee Info'!$C$3:$J$200,MATCH(Data6[[#This Row],[Name:]],'Employee Info'!$B$3:$B$200,0),MATCH(Data6[[#Headers],[Phone]],'Employee Info'!$C$2:$J$2,0)),"")</f>
        <v/>
      </c>
      <c r="M385" s="19" t="str">
        <f>IFERROR(INDEX('Employee Info'!$C$3:$J$200,MATCH(Data6[[#This Row],[Name:]],'Employee Info'!$B$3:$B$200,0),MATCH(Data6[[#Headers],[Tech]],'Employee Info'!$C$2:$J$2,0)),"")</f>
        <v/>
      </c>
      <c r="N385" s="19" t="str">
        <f>IFERROR(INDEX('Employee Info'!$C$3:$J$200,MATCH(Data6[[#This Row],[Name:]],'Employee Info'!$B$3:$B$200,0),MATCH(Data6[[#Headers],[Other]],'Employee Info'!$C$2:$J$2,0)),"")</f>
        <v/>
      </c>
      <c r="O385" s="19">
        <f>IFERROR((Data6[[#This Row],[Hours:]]*SUM(Data6[[#This Row],[Rate]:[Other]])),"")</f>
        <v>0</v>
      </c>
      <c r="P385" s="7" t="str">
        <f>IF(Data6[[#This Row],[WO'#:]]="","Riley #","WO#")</f>
        <v>WO#</v>
      </c>
      <c r="Q385" s="7">
        <f>IFERROR(WEEKNUM(Data6[[#This Row],[Date:]]),"")</f>
        <v>12</v>
      </c>
      <c r="R385" s="6">
        <f t="shared" si="15"/>
        <v>45368</v>
      </c>
      <c r="S385" s="6">
        <f>Data6[[#This Row],[Week Start]]+7</f>
        <v>45375</v>
      </c>
      <c r="T385" s="7" t="str">
        <f t="shared" si="16"/>
        <v>3/17/2024 - 3/24/2024</v>
      </c>
      <c r="U385" s="7" t="str">
        <f t="shared" si="17"/>
        <v>Time Card</v>
      </c>
      <c r="V385" s="8" t="str">
        <f>RIGHT(TEXT(Data6[[#This Row],[Date:]],"mmddyyyy"),4)</f>
        <v>2024</v>
      </c>
      <c r="W385" s="8" t="str">
        <f>MID(TEXT(Data6[[#This Row],[Date:]],"mmddyyyy"),3,2)</f>
        <v>19</v>
      </c>
      <c r="X385" s="8" t="str">
        <f>LEFT(TEXT(Data6[[#This Row],[Date:]],"mmddyyyy"),2)</f>
        <v>03</v>
      </c>
      <c r="Y385" s="6">
        <f>DATE(Data6[[#This Row],[Year]],Data6[[#This Row],[Month]],Data6[[#This Row],[Day]])</f>
        <v>45370</v>
      </c>
    </row>
    <row r="386" spans="1:25" x14ac:dyDescent="0.3">
      <c r="A386" s="5">
        <v>45370.571733680554</v>
      </c>
      <c r="B386" s="7" t="s">
        <v>65</v>
      </c>
      <c r="C386" s="6" t="s">
        <v>319</v>
      </c>
      <c r="D386" s="7" t="s">
        <v>323</v>
      </c>
      <c r="E386" s="8">
        <v>6</v>
      </c>
      <c r="F386" s="7" t="s">
        <v>68</v>
      </c>
      <c r="G386" s="7" t="s">
        <v>68</v>
      </c>
      <c r="H386" s="7" t="s">
        <v>64</v>
      </c>
      <c r="I386" s="7" t="s">
        <v>44</v>
      </c>
      <c r="J386" s="19" t="str">
        <f>IFERROR(INDEX('Employee Info'!$C$3:$E$200,MATCH(Data6[[#This Row],[Name:]],'Employee Info'!$B$3:$B$200,0),MATCH(Data6[[#This Row],[Hours Type:]],'Employee Info'!$C$2:$E$2,0)),"")</f>
        <v/>
      </c>
      <c r="K386" s="19" t="str">
        <f>IFERROR(INDEX('Employee Info'!$C$3:$J$200,MATCH(Data6[[#This Row],[Name:]],'Employee Info'!$B$3:$B$200,0),MATCH(Data6[[#Headers],[Truck]],'Employee Info'!$C$2:$J$2,0)),"")</f>
        <v/>
      </c>
      <c r="L386" s="19" t="str">
        <f>IFERROR(INDEX('Employee Info'!$C$3:$J$200,MATCH(Data6[[#This Row],[Name:]],'Employee Info'!$B$3:$B$200,0),MATCH(Data6[[#Headers],[Phone]],'Employee Info'!$C$2:$J$2,0)),"")</f>
        <v/>
      </c>
      <c r="M386" s="19" t="str">
        <f>IFERROR(INDEX('Employee Info'!$C$3:$J$200,MATCH(Data6[[#This Row],[Name:]],'Employee Info'!$B$3:$B$200,0),MATCH(Data6[[#Headers],[Tech]],'Employee Info'!$C$2:$J$2,0)),"")</f>
        <v/>
      </c>
      <c r="N386" s="19" t="str">
        <f>IFERROR(INDEX('Employee Info'!$C$3:$J$200,MATCH(Data6[[#This Row],[Name:]],'Employee Info'!$B$3:$B$200,0),MATCH(Data6[[#Headers],[Other]],'Employee Info'!$C$2:$J$2,0)),"")</f>
        <v/>
      </c>
      <c r="O386" s="19">
        <f>IFERROR((Data6[[#This Row],[Hours:]]*SUM(Data6[[#This Row],[Rate]:[Other]])),"")</f>
        <v>0</v>
      </c>
      <c r="P386" s="7" t="str">
        <f>IF(Data6[[#This Row],[WO'#:]]="","Riley #","WO#")</f>
        <v>Riley #</v>
      </c>
      <c r="Q386" s="7">
        <f>IFERROR(WEEKNUM(Data6[[#This Row],[Date:]]),"")</f>
        <v>12</v>
      </c>
      <c r="R386" s="6">
        <f t="shared" ref="R386:R449" si="18">DATE(RIGHT(TEXT(C386,"mm/dd/yyyy"),4),1,1)+(Q386-1)*7-(WEEKDAY(DATE(RIGHT(TEXT(C386,"mm/dd/yyyy"),4),1,1)))+1</f>
        <v>45368</v>
      </c>
      <c r="S386" s="6">
        <f>Data6[[#This Row],[Week Start]]+7</f>
        <v>45375</v>
      </c>
      <c r="T386" s="7" t="str">
        <f t="shared" ref="T386:T449" si="19">IFERROR(TEXT(R386, "m/d/yyyy") &amp; " - " &amp; TEXT(S386, "m/d/yyyy"),"")</f>
        <v>3/17/2024 - 3/24/2024</v>
      </c>
      <c r="U386" s="7" t="str">
        <f t="shared" ref="U386:U449" si="20">"Time Card"</f>
        <v>Time Card</v>
      </c>
      <c r="V386" s="8" t="str">
        <f>RIGHT(TEXT(Data6[[#This Row],[Date:]],"mmddyyyy"),4)</f>
        <v>2024</v>
      </c>
      <c r="W386" s="8" t="str">
        <f>MID(TEXT(Data6[[#This Row],[Date:]],"mmddyyyy"),3,2)</f>
        <v>19</v>
      </c>
      <c r="X386" s="8" t="str">
        <f>LEFT(TEXT(Data6[[#This Row],[Date:]],"mmddyyyy"),2)</f>
        <v>03</v>
      </c>
      <c r="Y386" s="6">
        <f>DATE(Data6[[#This Row],[Year]],Data6[[#This Row],[Month]],Data6[[#This Row],[Day]])</f>
        <v>45370</v>
      </c>
    </row>
    <row r="387" spans="1:25" x14ac:dyDescent="0.3">
      <c r="A387" s="5">
        <v>45370.572176967595</v>
      </c>
      <c r="B387" s="7" t="s">
        <v>31</v>
      </c>
      <c r="C387" s="6" t="s">
        <v>319</v>
      </c>
      <c r="D387" s="7" t="s">
        <v>323</v>
      </c>
      <c r="E387" s="8">
        <v>5.5</v>
      </c>
      <c r="F387" s="7" t="s">
        <v>68</v>
      </c>
      <c r="G387" s="7" t="s">
        <v>68</v>
      </c>
      <c r="H387" s="7" t="s">
        <v>64</v>
      </c>
      <c r="I387" s="7" t="s">
        <v>44</v>
      </c>
      <c r="J387" s="19" t="str">
        <f>IFERROR(INDEX('Employee Info'!$C$3:$E$200,MATCH(Data6[[#This Row],[Name:]],'Employee Info'!$B$3:$B$200,0),MATCH(Data6[[#This Row],[Hours Type:]],'Employee Info'!$C$2:$E$2,0)),"")</f>
        <v/>
      </c>
      <c r="K387" s="19" t="str">
        <f>IFERROR(INDEX('Employee Info'!$C$3:$J$200,MATCH(Data6[[#This Row],[Name:]],'Employee Info'!$B$3:$B$200,0),MATCH(Data6[[#Headers],[Truck]],'Employee Info'!$C$2:$J$2,0)),"")</f>
        <v/>
      </c>
      <c r="L387" s="19" t="str">
        <f>IFERROR(INDEX('Employee Info'!$C$3:$J$200,MATCH(Data6[[#This Row],[Name:]],'Employee Info'!$B$3:$B$200,0),MATCH(Data6[[#Headers],[Phone]],'Employee Info'!$C$2:$J$2,0)),"")</f>
        <v/>
      </c>
      <c r="M387" s="19" t="str">
        <f>IFERROR(INDEX('Employee Info'!$C$3:$J$200,MATCH(Data6[[#This Row],[Name:]],'Employee Info'!$B$3:$B$200,0),MATCH(Data6[[#Headers],[Tech]],'Employee Info'!$C$2:$J$2,0)),"")</f>
        <v/>
      </c>
      <c r="N387" s="19" t="str">
        <f>IFERROR(INDEX('Employee Info'!$C$3:$J$200,MATCH(Data6[[#This Row],[Name:]],'Employee Info'!$B$3:$B$200,0),MATCH(Data6[[#Headers],[Other]],'Employee Info'!$C$2:$J$2,0)),"")</f>
        <v/>
      </c>
      <c r="O387" s="19">
        <f>IFERROR((Data6[[#This Row],[Hours:]]*SUM(Data6[[#This Row],[Rate]:[Other]])),"")</f>
        <v>0</v>
      </c>
      <c r="P387" s="7" t="str">
        <f>IF(Data6[[#This Row],[WO'#:]]="","Riley #","WO#")</f>
        <v>Riley #</v>
      </c>
      <c r="Q387" s="7">
        <f>IFERROR(WEEKNUM(Data6[[#This Row],[Date:]]),"")</f>
        <v>12</v>
      </c>
      <c r="R387" s="6">
        <f t="shared" si="18"/>
        <v>45368</v>
      </c>
      <c r="S387" s="6">
        <f>Data6[[#This Row],[Week Start]]+7</f>
        <v>45375</v>
      </c>
      <c r="T387" s="7" t="str">
        <f t="shared" si="19"/>
        <v>3/17/2024 - 3/24/2024</v>
      </c>
      <c r="U387" s="7" t="str">
        <f t="shared" si="20"/>
        <v>Time Card</v>
      </c>
      <c r="V387" s="8" t="str">
        <f>RIGHT(TEXT(Data6[[#This Row],[Date:]],"mmddyyyy"),4)</f>
        <v>2024</v>
      </c>
      <c r="W387" s="8" t="str">
        <f>MID(TEXT(Data6[[#This Row],[Date:]],"mmddyyyy"),3,2)</f>
        <v>19</v>
      </c>
      <c r="X387" s="8" t="str">
        <f>LEFT(TEXT(Data6[[#This Row],[Date:]],"mmddyyyy"),2)</f>
        <v>03</v>
      </c>
      <c r="Y387" s="6">
        <f>DATE(Data6[[#This Row],[Year]],Data6[[#This Row],[Month]],Data6[[#This Row],[Day]])</f>
        <v>45370</v>
      </c>
    </row>
    <row r="388" spans="1:25" x14ac:dyDescent="0.3">
      <c r="A388" s="5">
        <v>45373.527270486113</v>
      </c>
      <c r="B388" s="7" t="s">
        <v>66</v>
      </c>
      <c r="C388" s="6" t="s">
        <v>319</v>
      </c>
      <c r="D388" s="7" t="s">
        <v>325</v>
      </c>
      <c r="E388" s="8">
        <v>1</v>
      </c>
      <c r="F388" s="7" t="s">
        <v>68</v>
      </c>
      <c r="G388" s="7" t="s">
        <v>68</v>
      </c>
      <c r="H388" s="7" t="s">
        <v>64</v>
      </c>
      <c r="I388" s="7" t="s">
        <v>44</v>
      </c>
      <c r="J388" s="19" t="str">
        <f>IFERROR(INDEX('Employee Info'!$C$3:$E$200,MATCH(Data6[[#This Row],[Name:]],'Employee Info'!$B$3:$B$200,0),MATCH(Data6[[#This Row],[Hours Type:]],'Employee Info'!$C$2:$E$2,0)),"")</f>
        <v/>
      </c>
      <c r="K388" s="19" t="str">
        <f>IFERROR(INDEX('Employee Info'!$C$3:$J$200,MATCH(Data6[[#This Row],[Name:]],'Employee Info'!$B$3:$B$200,0),MATCH(Data6[[#Headers],[Truck]],'Employee Info'!$C$2:$J$2,0)),"")</f>
        <v/>
      </c>
      <c r="L388" s="19" t="str">
        <f>IFERROR(INDEX('Employee Info'!$C$3:$J$200,MATCH(Data6[[#This Row],[Name:]],'Employee Info'!$B$3:$B$200,0),MATCH(Data6[[#Headers],[Phone]],'Employee Info'!$C$2:$J$2,0)),"")</f>
        <v/>
      </c>
      <c r="M388" s="19" t="str">
        <f>IFERROR(INDEX('Employee Info'!$C$3:$J$200,MATCH(Data6[[#This Row],[Name:]],'Employee Info'!$B$3:$B$200,0),MATCH(Data6[[#Headers],[Tech]],'Employee Info'!$C$2:$J$2,0)),"")</f>
        <v/>
      </c>
      <c r="N388" s="19" t="str">
        <f>IFERROR(INDEX('Employee Info'!$C$3:$J$200,MATCH(Data6[[#This Row],[Name:]],'Employee Info'!$B$3:$B$200,0),MATCH(Data6[[#Headers],[Other]],'Employee Info'!$C$2:$J$2,0)),"")</f>
        <v/>
      </c>
      <c r="O388" s="19">
        <f>IFERROR((Data6[[#This Row],[Hours:]]*SUM(Data6[[#This Row],[Rate]:[Other]])),"")</f>
        <v>0</v>
      </c>
      <c r="P388" s="7" t="str">
        <f>IF(Data6[[#This Row],[WO'#:]]="","Riley #","WO#")</f>
        <v>Riley #</v>
      </c>
      <c r="Q388" s="7">
        <f>IFERROR(WEEKNUM(Data6[[#This Row],[Date:]]),"")</f>
        <v>12</v>
      </c>
      <c r="R388" s="6">
        <f t="shared" si="18"/>
        <v>45368</v>
      </c>
      <c r="S388" s="6">
        <f>Data6[[#This Row],[Week Start]]+7</f>
        <v>45375</v>
      </c>
      <c r="T388" s="7" t="str">
        <f t="shared" si="19"/>
        <v>3/17/2024 - 3/24/2024</v>
      </c>
      <c r="U388" s="7" t="str">
        <f t="shared" si="20"/>
        <v>Time Card</v>
      </c>
      <c r="V388" s="8" t="str">
        <f>RIGHT(TEXT(Data6[[#This Row],[Date:]],"mmddyyyy"),4)</f>
        <v>2024</v>
      </c>
      <c r="W388" s="8" t="str">
        <f>MID(TEXT(Data6[[#This Row],[Date:]],"mmddyyyy"),3,2)</f>
        <v>19</v>
      </c>
      <c r="X388" s="8" t="str">
        <f>LEFT(TEXT(Data6[[#This Row],[Date:]],"mmddyyyy"),2)</f>
        <v>03</v>
      </c>
      <c r="Y388" s="6">
        <f>DATE(Data6[[#This Row],[Year]],Data6[[#This Row],[Month]],Data6[[#This Row],[Day]])</f>
        <v>45370</v>
      </c>
    </row>
    <row r="389" spans="1:25" x14ac:dyDescent="0.3">
      <c r="A389" s="5">
        <v>45370.582015277774</v>
      </c>
      <c r="B389" s="7" t="s">
        <v>35</v>
      </c>
      <c r="C389" s="6" t="s">
        <v>319</v>
      </c>
      <c r="D389" s="7" t="s">
        <v>324</v>
      </c>
      <c r="E389" s="8">
        <v>8</v>
      </c>
      <c r="F389" s="7" t="s">
        <v>68</v>
      </c>
      <c r="G389" s="7" t="s">
        <v>68</v>
      </c>
      <c r="H389" s="7" t="s">
        <v>59</v>
      </c>
      <c r="I389" s="7" t="s">
        <v>44</v>
      </c>
      <c r="J389" s="19" t="str">
        <f>IFERROR(INDEX('Employee Info'!$C$3:$E$200,MATCH(Data6[[#This Row],[Name:]],'Employee Info'!$B$3:$B$200,0),MATCH(Data6[[#This Row],[Hours Type:]],'Employee Info'!$C$2:$E$2,0)),"")</f>
        <v/>
      </c>
      <c r="K389" s="19" t="str">
        <f>IFERROR(INDEX('Employee Info'!$C$3:$J$200,MATCH(Data6[[#This Row],[Name:]],'Employee Info'!$B$3:$B$200,0),MATCH(Data6[[#Headers],[Truck]],'Employee Info'!$C$2:$J$2,0)),"")</f>
        <v/>
      </c>
      <c r="L389" s="19" t="str">
        <f>IFERROR(INDEX('Employee Info'!$C$3:$J$200,MATCH(Data6[[#This Row],[Name:]],'Employee Info'!$B$3:$B$200,0),MATCH(Data6[[#Headers],[Phone]],'Employee Info'!$C$2:$J$2,0)),"")</f>
        <v/>
      </c>
      <c r="M389" s="19" t="str">
        <f>IFERROR(INDEX('Employee Info'!$C$3:$J$200,MATCH(Data6[[#This Row],[Name:]],'Employee Info'!$B$3:$B$200,0),MATCH(Data6[[#Headers],[Tech]],'Employee Info'!$C$2:$J$2,0)),"")</f>
        <v/>
      </c>
      <c r="N389" s="19" t="str">
        <f>IFERROR(INDEX('Employee Info'!$C$3:$J$200,MATCH(Data6[[#This Row],[Name:]],'Employee Info'!$B$3:$B$200,0),MATCH(Data6[[#Headers],[Other]],'Employee Info'!$C$2:$J$2,0)),"")</f>
        <v/>
      </c>
      <c r="O389" s="19">
        <f>IFERROR((Data6[[#This Row],[Hours:]]*SUM(Data6[[#This Row],[Rate]:[Other]])),"")</f>
        <v>0</v>
      </c>
      <c r="P389" s="7" t="str">
        <f>IF(Data6[[#This Row],[WO'#:]]="","Riley #","WO#")</f>
        <v>Riley #</v>
      </c>
      <c r="Q389" s="7">
        <f>IFERROR(WEEKNUM(Data6[[#This Row],[Date:]]),"")</f>
        <v>12</v>
      </c>
      <c r="R389" s="6">
        <f t="shared" si="18"/>
        <v>45368</v>
      </c>
      <c r="S389" s="6">
        <f>Data6[[#This Row],[Week Start]]+7</f>
        <v>45375</v>
      </c>
      <c r="T389" s="7" t="str">
        <f t="shared" si="19"/>
        <v>3/17/2024 - 3/24/2024</v>
      </c>
      <c r="U389" s="7" t="str">
        <f t="shared" si="20"/>
        <v>Time Card</v>
      </c>
      <c r="V389" s="8" t="str">
        <f>RIGHT(TEXT(Data6[[#This Row],[Date:]],"mmddyyyy"),4)</f>
        <v>2024</v>
      </c>
      <c r="W389" s="8" t="str">
        <f>MID(TEXT(Data6[[#This Row],[Date:]],"mmddyyyy"),3,2)</f>
        <v>19</v>
      </c>
      <c r="X389" s="8" t="str">
        <f>LEFT(TEXT(Data6[[#This Row],[Date:]],"mmddyyyy"),2)</f>
        <v>03</v>
      </c>
      <c r="Y389" s="6">
        <f>DATE(Data6[[#This Row],[Year]],Data6[[#This Row],[Month]],Data6[[#This Row],[Day]])</f>
        <v>45370</v>
      </c>
    </row>
    <row r="390" spans="1:25" x14ac:dyDescent="0.3">
      <c r="A390" s="5">
        <v>45371.569516435186</v>
      </c>
      <c r="B390" s="7" t="s">
        <v>35</v>
      </c>
      <c r="C390" s="6" t="s">
        <v>328</v>
      </c>
      <c r="D390" s="7" t="s">
        <v>329</v>
      </c>
      <c r="E390" s="8">
        <v>2</v>
      </c>
      <c r="F390" s="7">
        <v>6984733</v>
      </c>
      <c r="G390" s="7" t="s">
        <v>68</v>
      </c>
      <c r="H390" s="7" t="s">
        <v>69</v>
      </c>
      <c r="I390" s="7" t="s">
        <v>44</v>
      </c>
      <c r="J390" s="19" t="str">
        <f>IFERROR(INDEX('Employee Info'!$C$3:$E$200,MATCH(Data6[[#This Row],[Name:]],'Employee Info'!$B$3:$B$200,0),MATCH(Data6[[#This Row],[Hours Type:]],'Employee Info'!$C$2:$E$2,0)),"")</f>
        <v/>
      </c>
      <c r="K390" s="19" t="str">
        <f>IFERROR(INDEX('Employee Info'!$C$3:$J$200,MATCH(Data6[[#This Row],[Name:]],'Employee Info'!$B$3:$B$200,0),MATCH(Data6[[#Headers],[Truck]],'Employee Info'!$C$2:$J$2,0)),"")</f>
        <v/>
      </c>
      <c r="L390" s="19" t="str">
        <f>IFERROR(INDEX('Employee Info'!$C$3:$J$200,MATCH(Data6[[#This Row],[Name:]],'Employee Info'!$B$3:$B$200,0),MATCH(Data6[[#Headers],[Phone]],'Employee Info'!$C$2:$J$2,0)),"")</f>
        <v/>
      </c>
      <c r="M390" s="19" t="str">
        <f>IFERROR(INDEX('Employee Info'!$C$3:$J$200,MATCH(Data6[[#This Row],[Name:]],'Employee Info'!$B$3:$B$200,0),MATCH(Data6[[#Headers],[Tech]],'Employee Info'!$C$2:$J$2,0)),"")</f>
        <v/>
      </c>
      <c r="N390" s="19" t="str">
        <f>IFERROR(INDEX('Employee Info'!$C$3:$J$200,MATCH(Data6[[#This Row],[Name:]],'Employee Info'!$B$3:$B$200,0),MATCH(Data6[[#Headers],[Other]],'Employee Info'!$C$2:$J$2,0)),"")</f>
        <v/>
      </c>
      <c r="O390" s="19">
        <f>IFERROR((Data6[[#This Row],[Hours:]]*SUM(Data6[[#This Row],[Rate]:[Other]])),"")</f>
        <v>0</v>
      </c>
      <c r="P390" s="7" t="str">
        <f>IF(Data6[[#This Row],[WO'#:]]="","Riley #","WO#")</f>
        <v>WO#</v>
      </c>
      <c r="Q390" s="7">
        <f>IFERROR(WEEKNUM(Data6[[#This Row],[Date:]]),"")</f>
        <v>12</v>
      </c>
      <c r="R390" s="6">
        <f t="shared" si="18"/>
        <v>45368</v>
      </c>
      <c r="S390" s="6">
        <f>Data6[[#This Row],[Week Start]]+7</f>
        <v>45375</v>
      </c>
      <c r="T390" s="7" t="str">
        <f t="shared" si="19"/>
        <v>3/17/2024 - 3/24/2024</v>
      </c>
      <c r="U390" s="7" t="str">
        <f t="shared" si="20"/>
        <v>Time Card</v>
      </c>
      <c r="V390" s="8" t="str">
        <f>RIGHT(TEXT(Data6[[#This Row],[Date:]],"mmddyyyy"),4)</f>
        <v>2024</v>
      </c>
      <c r="W390" s="8" t="str">
        <f>MID(TEXT(Data6[[#This Row],[Date:]],"mmddyyyy"),3,2)</f>
        <v>20</v>
      </c>
      <c r="X390" s="8" t="str">
        <f>LEFT(TEXT(Data6[[#This Row],[Date:]],"mmddyyyy"),2)</f>
        <v>03</v>
      </c>
      <c r="Y390" s="6">
        <f>DATE(Data6[[#This Row],[Year]],Data6[[#This Row],[Month]],Data6[[#This Row],[Day]])</f>
        <v>45371</v>
      </c>
    </row>
    <row r="391" spans="1:25" x14ac:dyDescent="0.3">
      <c r="A391" s="5">
        <v>45373.538341550928</v>
      </c>
      <c r="B391" s="7" t="s">
        <v>66</v>
      </c>
      <c r="C391" s="6" t="s">
        <v>328</v>
      </c>
      <c r="D391" s="7" t="s">
        <v>330</v>
      </c>
      <c r="E391" s="8">
        <v>1</v>
      </c>
      <c r="F391" s="7">
        <v>6984733</v>
      </c>
      <c r="G391" s="7" t="s">
        <v>68</v>
      </c>
      <c r="H391" s="7" t="s">
        <v>69</v>
      </c>
      <c r="I391" s="7" t="s">
        <v>44</v>
      </c>
      <c r="J391" s="19" t="str">
        <f>IFERROR(INDEX('Employee Info'!$C$3:$E$200,MATCH(Data6[[#This Row],[Name:]],'Employee Info'!$B$3:$B$200,0),MATCH(Data6[[#This Row],[Hours Type:]],'Employee Info'!$C$2:$E$2,0)),"")</f>
        <v/>
      </c>
      <c r="K391" s="19" t="str">
        <f>IFERROR(INDEX('Employee Info'!$C$3:$J$200,MATCH(Data6[[#This Row],[Name:]],'Employee Info'!$B$3:$B$200,0),MATCH(Data6[[#Headers],[Truck]],'Employee Info'!$C$2:$J$2,0)),"")</f>
        <v/>
      </c>
      <c r="L391" s="19" t="str">
        <f>IFERROR(INDEX('Employee Info'!$C$3:$J$200,MATCH(Data6[[#This Row],[Name:]],'Employee Info'!$B$3:$B$200,0),MATCH(Data6[[#Headers],[Phone]],'Employee Info'!$C$2:$J$2,0)),"")</f>
        <v/>
      </c>
      <c r="M391" s="19" t="str">
        <f>IFERROR(INDEX('Employee Info'!$C$3:$J$200,MATCH(Data6[[#This Row],[Name:]],'Employee Info'!$B$3:$B$200,0),MATCH(Data6[[#Headers],[Tech]],'Employee Info'!$C$2:$J$2,0)),"")</f>
        <v/>
      </c>
      <c r="N391" s="19" t="str">
        <f>IFERROR(INDEX('Employee Info'!$C$3:$J$200,MATCH(Data6[[#This Row],[Name:]],'Employee Info'!$B$3:$B$200,0),MATCH(Data6[[#Headers],[Other]],'Employee Info'!$C$2:$J$2,0)),"")</f>
        <v/>
      </c>
      <c r="O391" s="19">
        <f>IFERROR((Data6[[#This Row],[Hours:]]*SUM(Data6[[#This Row],[Rate]:[Other]])),"")</f>
        <v>0</v>
      </c>
      <c r="P391" s="7" t="str">
        <f>IF(Data6[[#This Row],[WO'#:]]="","Riley #","WO#")</f>
        <v>WO#</v>
      </c>
      <c r="Q391" s="7">
        <f>IFERROR(WEEKNUM(Data6[[#This Row],[Date:]]),"")</f>
        <v>12</v>
      </c>
      <c r="R391" s="6">
        <f t="shared" si="18"/>
        <v>45368</v>
      </c>
      <c r="S391" s="6">
        <f>Data6[[#This Row],[Week Start]]+7</f>
        <v>45375</v>
      </c>
      <c r="T391" s="7" t="str">
        <f t="shared" si="19"/>
        <v>3/17/2024 - 3/24/2024</v>
      </c>
      <c r="U391" s="7" t="str">
        <f t="shared" si="20"/>
        <v>Time Card</v>
      </c>
      <c r="V391" s="8" t="str">
        <f>RIGHT(TEXT(Data6[[#This Row],[Date:]],"mmddyyyy"),4)</f>
        <v>2024</v>
      </c>
      <c r="W391" s="8" t="str">
        <f>MID(TEXT(Data6[[#This Row],[Date:]],"mmddyyyy"),3,2)</f>
        <v>20</v>
      </c>
      <c r="X391" s="8" t="str">
        <f>LEFT(TEXT(Data6[[#This Row],[Date:]],"mmddyyyy"),2)</f>
        <v>03</v>
      </c>
      <c r="Y391" s="6">
        <f>DATE(Data6[[#This Row],[Year]],Data6[[#This Row],[Month]],Data6[[#This Row],[Day]])</f>
        <v>45371</v>
      </c>
    </row>
    <row r="392" spans="1:25" x14ac:dyDescent="0.3">
      <c r="A392" s="5">
        <v>45392.374816203701</v>
      </c>
      <c r="B392" s="7" t="s">
        <v>76</v>
      </c>
      <c r="C392" s="6" t="s">
        <v>328</v>
      </c>
      <c r="D392" s="7" t="s">
        <v>156</v>
      </c>
      <c r="E392" s="8">
        <v>2</v>
      </c>
      <c r="F392" s="7">
        <v>6984733</v>
      </c>
      <c r="G392" s="7" t="s">
        <v>68</v>
      </c>
      <c r="H392" s="7" t="s">
        <v>69</v>
      </c>
      <c r="I392" s="7" t="s">
        <v>44</v>
      </c>
      <c r="J392" s="19" t="str">
        <f>IFERROR(INDEX('Employee Info'!$C$3:$E$200,MATCH(Data6[[#This Row],[Name:]],'Employee Info'!$B$3:$B$200,0),MATCH(Data6[[#This Row],[Hours Type:]],'Employee Info'!$C$2:$E$2,0)),"")</f>
        <v/>
      </c>
      <c r="K392" s="19" t="str">
        <f>IFERROR(INDEX('Employee Info'!$C$3:$J$200,MATCH(Data6[[#This Row],[Name:]],'Employee Info'!$B$3:$B$200,0),MATCH(Data6[[#Headers],[Truck]],'Employee Info'!$C$2:$J$2,0)),"")</f>
        <v/>
      </c>
      <c r="L392" s="19" t="str">
        <f>IFERROR(INDEX('Employee Info'!$C$3:$J$200,MATCH(Data6[[#This Row],[Name:]],'Employee Info'!$B$3:$B$200,0),MATCH(Data6[[#Headers],[Phone]],'Employee Info'!$C$2:$J$2,0)),"")</f>
        <v/>
      </c>
      <c r="M392" s="19" t="str">
        <f>IFERROR(INDEX('Employee Info'!$C$3:$J$200,MATCH(Data6[[#This Row],[Name:]],'Employee Info'!$B$3:$B$200,0),MATCH(Data6[[#Headers],[Tech]],'Employee Info'!$C$2:$J$2,0)),"")</f>
        <v/>
      </c>
      <c r="N392" s="19" t="str">
        <f>IFERROR(INDEX('Employee Info'!$C$3:$J$200,MATCH(Data6[[#This Row],[Name:]],'Employee Info'!$B$3:$B$200,0),MATCH(Data6[[#Headers],[Other]],'Employee Info'!$C$2:$J$2,0)),"")</f>
        <v/>
      </c>
      <c r="O392" s="19">
        <f>IFERROR((Data6[[#This Row],[Hours:]]*SUM(Data6[[#This Row],[Rate]:[Other]])),"")</f>
        <v>0</v>
      </c>
      <c r="P392" s="7" t="str">
        <f>IF(Data6[[#This Row],[WO'#:]]="","Riley #","WO#")</f>
        <v>WO#</v>
      </c>
      <c r="Q392" s="7">
        <f>IFERROR(WEEKNUM(Data6[[#This Row],[Date:]]),"")</f>
        <v>12</v>
      </c>
      <c r="R392" s="6">
        <f t="shared" si="18"/>
        <v>45368</v>
      </c>
      <c r="S392" s="6">
        <f>Data6[[#This Row],[Week Start]]+7</f>
        <v>45375</v>
      </c>
      <c r="T392" s="7" t="str">
        <f t="shared" si="19"/>
        <v>3/17/2024 - 3/24/2024</v>
      </c>
      <c r="U392" s="7" t="str">
        <f t="shared" si="20"/>
        <v>Time Card</v>
      </c>
      <c r="V392" s="8" t="str">
        <f>RIGHT(TEXT(Data6[[#This Row],[Date:]],"mmddyyyy"),4)</f>
        <v>2024</v>
      </c>
      <c r="W392" s="8" t="str">
        <f>MID(TEXT(Data6[[#This Row],[Date:]],"mmddyyyy"),3,2)</f>
        <v>20</v>
      </c>
      <c r="X392" s="8" t="str">
        <f>LEFT(TEXT(Data6[[#This Row],[Date:]],"mmddyyyy"),2)</f>
        <v>03</v>
      </c>
      <c r="Y392" s="6">
        <f>DATE(Data6[[#This Row],[Year]],Data6[[#This Row],[Month]],Data6[[#This Row],[Day]])</f>
        <v>45371</v>
      </c>
    </row>
    <row r="393" spans="1:25" x14ac:dyDescent="0.3">
      <c r="A393" s="5">
        <v>45372.49875810185</v>
      </c>
      <c r="B393" s="7" t="s">
        <v>31</v>
      </c>
      <c r="C393" s="6" t="s">
        <v>328</v>
      </c>
      <c r="D393" s="7" t="s">
        <v>170</v>
      </c>
      <c r="E393" s="8">
        <v>1</v>
      </c>
      <c r="F393" s="7">
        <v>7053182</v>
      </c>
      <c r="G393" s="7" t="s">
        <v>68</v>
      </c>
      <c r="H393" s="7" t="s">
        <v>69</v>
      </c>
      <c r="I393" s="7" t="s">
        <v>44</v>
      </c>
      <c r="J393" s="19" t="str">
        <f>IFERROR(INDEX('Employee Info'!$C$3:$E$200,MATCH(Data6[[#This Row],[Name:]],'Employee Info'!$B$3:$B$200,0),MATCH(Data6[[#This Row],[Hours Type:]],'Employee Info'!$C$2:$E$2,0)),"")</f>
        <v/>
      </c>
      <c r="K393" s="19" t="str">
        <f>IFERROR(INDEX('Employee Info'!$C$3:$J$200,MATCH(Data6[[#This Row],[Name:]],'Employee Info'!$B$3:$B$200,0),MATCH(Data6[[#Headers],[Truck]],'Employee Info'!$C$2:$J$2,0)),"")</f>
        <v/>
      </c>
      <c r="L393" s="19" t="str">
        <f>IFERROR(INDEX('Employee Info'!$C$3:$J$200,MATCH(Data6[[#This Row],[Name:]],'Employee Info'!$B$3:$B$200,0),MATCH(Data6[[#Headers],[Phone]],'Employee Info'!$C$2:$J$2,0)),"")</f>
        <v/>
      </c>
      <c r="M393" s="19" t="str">
        <f>IFERROR(INDEX('Employee Info'!$C$3:$J$200,MATCH(Data6[[#This Row],[Name:]],'Employee Info'!$B$3:$B$200,0),MATCH(Data6[[#Headers],[Tech]],'Employee Info'!$C$2:$J$2,0)),"")</f>
        <v/>
      </c>
      <c r="N393" s="19" t="str">
        <f>IFERROR(INDEX('Employee Info'!$C$3:$J$200,MATCH(Data6[[#This Row],[Name:]],'Employee Info'!$B$3:$B$200,0),MATCH(Data6[[#Headers],[Other]],'Employee Info'!$C$2:$J$2,0)),"")</f>
        <v/>
      </c>
      <c r="O393" s="19">
        <f>IFERROR((Data6[[#This Row],[Hours:]]*SUM(Data6[[#This Row],[Rate]:[Other]])),"")</f>
        <v>0</v>
      </c>
      <c r="P393" s="7" t="str">
        <f>IF(Data6[[#This Row],[WO'#:]]="","Riley #","WO#")</f>
        <v>WO#</v>
      </c>
      <c r="Q393" s="7">
        <f>IFERROR(WEEKNUM(Data6[[#This Row],[Date:]]),"")</f>
        <v>12</v>
      </c>
      <c r="R393" s="6">
        <f t="shared" si="18"/>
        <v>45368</v>
      </c>
      <c r="S393" s="6">
        <f>Data6[[#This Row],[Week Start]]+7</f>
        <v>45375</v>
      </c>
      <c r="T393" s="7" t="str">
        <f t="shared" si="19"/>
        <v>3/17/2024 - 3/24/2024</v>
      </c>
      <c r="U393" s="7" t="str">
        <f t="shared" si="20"/>
        <v>Time Card</v>
      </c>
      <c r="V393" s="8" t="str">
        <f>RIGHT(TEXT(Data6[[#This Row],[Date:]],"mmddyyyy"),4)</f>
        <v>2024</v>
      </c>
      <c r="W393" s="8" t="str">
        <f>MID(TEXT(Data6[[#This Row],[Date:]],"mmddyyyy"),3,2)</f>
        <v>20</v>
      </c>
      <c r="X393" s="8" t="str">
        <f>LEFT(TEXT(Data6[[#This Row],[Date:]],"mmddyyyy"),2)</f>
        <v>03</v>
      </c>
      <c r="Y393" s="6">
        <f>DATE(Data6[[#This Row],[Year]],Data6[[#This Row],[Month]],Data6[[#This Row],[Day]])</f>
        <v>45371</v>
      </c>
    </row>
    <row r="394" spans="1:25" x14ac:dyDescent="0.3">
      <c r="A394" s="5">
        <v>45371.582064351853</v>
      </c>
      <c r="B394" s="7" t="s">
        <v>31</v>
      </c>
      <c r="C394" s="6" t="s">
        <v>328</v>
      </c>
      <c r="D394" s="7" t="s">
        <v>331</v>
      </c>
      <c r="E394" s="8">
        <v>4</v>
      </c>
      <c r="F394" s="7">
        <v>7065730</v>
      </c>
      <c r="G394" s="7" t="s">
        <v>68</v>
      </c>
      <c r="H394" s="7" t="s">
        <v>69</v>
      </c>
      <c r="I394" s="7" t="s">
        <v>44</v>
      </c>
      <c r="J394" s="19" t="str">
        <f>IFERROR(INDEX('Employee Info'!$C$3:$E$200,MATCH(Data6[[#This Row],[Name:]],'Employee Info'!$B$3:$B$200,0),MATCH(Data6[[#This Row],[Hours Type:]],'Employee Info'!$C$2:$E$2,0)),"")</f>
        <v/>
      </c>
      <c r="K394" s="19" t="str">
        <f>IFERROR(INDEX('Employee Info'!$C$3:$J$200,MATCH(Data6[[#This Row],[Name:]],'Employee Info'!$B$3:$B$200,0),MATCH(Data6[[#Headers],[Truck]],'Employee Info'!$C$2:$J$2,0)),"")</f>
        <v/>
      </c>
      <c r="L394" s="19" t="str">
        <f>IFERROR(INDEX('Employee Info'!$C$3:$J$200,MATCH(Data6[[#This Row],[Name:]],'Employee Info'!$B$3:$B$200,0),MATCH(Data6[[#Headers],[Phone]],'Employee Info'!$C$2:$J$2,0)),"")</f>
        <v/>
      </c>
      <c r="M394" s="19" t="str">
        <f>IFERROR(INDEX('Employee Info'!$C$3:$J$200,MATCH(Data6[[#This Row],[Name:]],'Employee Info'!$B$3:$B$200,0),MATCH(Data6[[#Headers],[Tech]],'Employee Info'!$C$2:$J$2,0)),"")</f>
        <v/>
      </c>
      <c r="N394" s="19" t="str">
        <f>IFERROR(INDEX('Employee Info'!$C$3:$J$200,MATCH(Data6[[#This Row],[Name:]],'Employee Info'!$B$3:$B$200,0),MATCH(Data6[[#Headers],[Other]],'Employee Info'!$C$2:$J$2,0)),"")</f>
        <v/>
      </c>
      <c r="O394" s="19">
        <f>IFERROR((Data6[[#This Row],[Hours:]]*SUM(Data6[[#This Row],[Rate]:[Other]])),"")</f>
        <v>0</v>
      </c>
      <c r="P394" s="7" t="str">
        <f>IF(Data6[[#This Row],[WO'#:]]="","Riley #","WO#")</f>
        <v>WO#</v>
      </c>
      <c r="Q394" s="7">
        <f>IFERROR(WEEKNUM(Data6[[#This Row],[Date:]]),"")</f>
        <v>12</v>
      </c>
      <c r="R394" s="6">
        <f t="shared" si="18"/>
        <v>45368</v>
      </c>
      <c r="S394" s="6">
        <f>Data6[[#This Row],[Week Start]]+7</f>
        <v>45375</v>
      </c>
      <c r="T394" s="7" t="str">
        <f t="shared" si="19"/>
        <v>3/17/2024 - 3/24/2024</v>
      </c>
      <c r="U394" s="7" t="str">
        <f t="shared" si="20"/>
        <v>Time Card</v>
      </c>
      <c r="V394" s="8" t="str">
        <f>RIGHT(TEXT(Data6[[#This Row],[Date:]],"mmddyyyy"),4)</f>
        <v>2024</v>
      </c>
      <c r="W394" s="8" t="str">
        <f>MID(TEXT(Data6[[#This Row],[Date:]],"mmddyyyy"),3,2)</f>
        <v>20</v>
      </c>
      <c r="X394" s="8" t="str">
        <f>LEFT(TEXT(Data6[[#This Row],[Date:]],"mmddyyyy"),2)</f>
        <v>03</v>
      </c>
      <c r="Y394" s="6">
        <f>DATE(Data6[[#This Row],[Year]],Data6[[#This Row],[Month]],Data6[[#This Row],[Day]])</f>
        <v>45371</v>
      </c>
    </row>
    <row r="395" spans="1:25" x14ac:dyDescent="0.3">
      <c r="A395" s="5">
        <v>45373.530112384258</v>
      </c>
      <c r="B395" s="7" t="s">
        <v>66</v>
      </c>
      <c r="C395" s="6" t="s">
        <v>328</v>
      </c>
      <c r="D395" s="7" t="s">
        <v>332</v>
      </c>
      <c r="E395" s="8">
        <v>4</v>
      </c>
      <c r="F395" s="7">
        <v>7065730</v>
      </c>
      <c r="G395" s="7" t="s">
        <v>68</v>
      </c>
      <c r="H395" s="7" t="s">
        <v>69</v>
      </c>
      <c r="I395" s="7" t="s">
        <v>44</v>
      </c>
      <c r="J395" s="19" t="str">
        <f>IFERROR(INDEX('Employee Info'!$C$3:$E$200,MATCH(Data6[[#This Row],[Name:]],'Employee Info'!$B$3:$B$200,0),MATCH(Data6[[#This Row],[Hours Type:]],'Employee Info'!$C$2:$E$2,0)),"")</f>
        <v/>
      </c>
      <c r="K395" s="19" t="str">
        <f>IFERROR(INDEX('Employee Info'!$C$3:$J$200,MATCH(Data6[[#This Row],[Name:]],'Employee Info'!$B$3:$B$200,0),MATCH(Data6[[#Headers],[Truck]],'Employee Info'!$C$2:$J$2,0)),"")</f>
        <v/>
      </c>
      <c r="L395" s="19" t="str">
        <f>IFERROR(INDEX('Employee Info'!$C$3:$J$200,MATCH(Data6[[#This Row],[Name:]],'Employee Info'!$B$3:$B$200,0),MATCH(Data6[[#Headers],[Phone]],'Employee Info'!$C$2:$J$2,0)),"")</f>
        <v/>
      </c>
      <c r="M395" s="19" t="str">
        <f>IFERROR(INDEX('Employee Info'!$C$3:$J$200,MATCH(Data6[[#This Row],[Name:]],'Employee Info'!$B$3:$B$200,0),MATCH(Data6[[#Headers],[Tech]],'Employee Info'!$C$2:$J$2,0)),"")</f>
        <v/>
      </c>
      <c r="N395" s="19" t="str">
        <f>IFERROR(INDEX('Employee Info'!$C$3:$J$200,MATCH(Data6[[#This Row],[Name:]],'Employee Info'!$B$3:$B$200,0),MATCH(Data6[[#Headers],[Other]],'Employee Info'!$C$2:$J$2,0)),"")</f>
        <v/>
      </c>
      <c r="O395" s="19">
        <f>IFERROR((Data6[[#This Row],[Hours:]]*SUM(Data6[[#This Row],[Rate]:[Other]])),"")</f>
        <v>0</v>
      </c>
      <c r="P395" s="7" t="str">
        <f>IF(Data6[[#This Row],[WO'#:]]="","Riley #","WO#")</f>
        <v>WO#</v>
      </c>
      <c r="Q395" s="7">
        <f>IFERROR(WEEKNUM(Data6[[#This Row],[Date:]]),"")</f>
        <v>12</v>
      </c>
      <c r="R395" s="6">
        <f t="shared" si="18"/>
        <v>45368</v>
      </c>
      <c r="S395" s="6">
        <f>Data6[[#This Row],[Week Start]]+7</f>
        <v>45375</v>
      </c>
      <c r="T395" s="7" t="str">
        <f t="shared" si="19"/>
        <v>3/17/2024 - 3/24/2024</v>
      </c>
      <c r="U395" s="7" t="str">
        <f t="shared" si="20"/>
        <v>Time Card</v>
      </c>
      <c r="V395" s="8" t="str">
        <f>RIGHT(TEXT(Data6[[#This Row],[Date:]],"mmddyyyy"),4)</f>
        <v>2024</v>
      </c>
      <c r="W395" s="8" t="str">
        <f>MID(TEXT(Data6[[#This Row],[Date:]],"mmddyyyy"),3,2)</f>
        <v>20</v>
      </c>
      <c r="X395" s="8" t="str">
        <f>LEFT(TEXT(Data6[[#This Row],[Date:]],"mmddyyyy"),2)</f>
        <v>03</v>
      </c>
      <c r="Y395" s="6">
        <f>DATE(Data6[[#This Row],[Year]],Data6[[#This Row],[Month]],Data6[[#This Row],[Day]])</f>
        <v>45371</v>
      </c>
    </row>
    <row r="396" spans="1:25" x14ac:dyDescent="0.3">
      <c r="A396" s="5">
        <v>45371.567142939813</v>
      </c>
      <c r="B396" s="7" t="s">
        <v>35</v>
      </c>
      <c r="C396" s="6" t="s">
        <v>328</v>
      </c>
      <c r="D396" s="7" t="s">
        <v>333</v>
      </c>
      <c r="E396" s="8">
        <v>2</v>
      </c>
      <c r="F396" s="7">
        <v>7078215</v>
      </c>
      <c r="G396" s="7" t="s">
        <v>68</v>
      </c>
      <c r="H396" s="7" t="s">
        <v>69</v>
      </c>
      <c r="I396" s="7" t="s">
        <v>44</v>
      </c>
      <c r="J396" s="19" t="str">
        <f>IFERROR(INDEX('Employee Info'!$C$3:$E$200,MATCH(Data6[[#This Row],[Name:]],'Employee Info'!$B$3:$B$200,0),MATCH(Data6[[#This Row],[Hours Type:]],'Employee Info'!$C$2:$E$2,0)),"")</f>
        <v/>
      </c>
      <c r="K396" s="19" t="str">
        <f>IFERROR(INDEX('Employee Info'!$C$3:$J$200,MATCH(Data6[[#This Row],[Name:]],'Employee Info'!$B$3:$B$200,0),MATCH(Data6[[#Headers],[Truck]],'Employee Info'!$C$2:$J$2,0)),"")</f>
        <v/>
      </c>
      <c r="L396" s="19" t="str">
        <f>IFERROR(INDEX('Employee Info'!$C$3:$J$200,MATCH(Data6[[#This Row],[Name:]],'Employee Info'!$B$3:$B$200,0),MATCH(Data6[[#Headers],[Phone]],'Employee Info'!$C$2:$J$2,0)),"")</f>
        <v/>
      </c>
      <c r="M396" s="19" t="str">
        <f>IFERROR(INDEX('Employee Info'!$C$3:$J$200,MATCH(Data6[[#This Row],[Name:]],'Employee Info'!$B$3:$B$200,0),MATCH(Data6[[#Headers],[Tech]],'Employee Info'!$C$2:$J$2,0)),"")</f>
        <v/>
      </c>
      <c r="N396" s="19" t="str">
        <f>IFERROR(INDEX('Employee Info'!$C$3:$J$200,MATCH(Data6[[#This Row],[Name:]],'Employee Info'!$B$3:$B$200,0),MATCH(Data6[[#Headers],[Other]],'Employee Info'!$C$2:$J$2,0)),"")</f>
        <v/>
      </c>
      <c r="O396" s="19">
        <f>IFERROR((Data6[[#This Row],[Hours:]]*SUM(Data6[[#This Row],[Rate]:[Other]])),"")</f>
        <v>0</v>
      </c>
      <c r="P396" s="7" t="str">
        <f>IF(Data6[[#This Row],[WO'#:]]="","Riley #","WO#")</f>
        <v>WO#</v>
      </c>
      <c r="Q396" s="7">
        <f>IFERROR(WEEKNUM(Data6[[#This Row],[Date:]]),"")</f>
        <v>12</v>
      </c>
      <c r="R396" s="6">
        <f t="shared" si="18"/>
        <v>45368</v>
      </c>
      <c r="S396" s="6">
        <f>Data6[[#This Row],[Week Start]]+7</f>
        <v>45375</v>
      </c>
      <c r="T396" s="7" t="str">
        <f t="shared" si="19"/>
        <v>3/17/2024 - 3/24/2024</v>
      </c>
      <c r="U396" s="7" t="str">
        <f t="shared" si="20"/>
        <v>Time Card</v>
      </c>
      <c r="V396" s="8" t="str">
        <f>RIGHT(TEXT(Data6[[#This Row],[Date:]],"mmddyyyy"),4)</f>
        <v>2024</v>
      </c>
      <c r="W396" s="8" t="str">
        <f>MID(TEXT(Data6[[#This Row],[Date:]],"mmddyyyy"),3,2)</f>
        <v>20</v>
      </c>
      <c r="X396" s="8" t="str">
        <f>LEFT(TEXT(Data6[[#This Row],[Date:]],"mmddyyyy"),2)</f>
        <v>03</v>
      </c>
      <c r="Y396" s="6">
        <f>DATE(Data6[[#This Row],[Year]],Data6[[#This Row],[Month]],Data6[[#This Row],[Day]])</f>
        <v>45371</v>
      </c>
    </row>
    <row r="397" spans="1:25" x14ac:dyDescent="0.3">
      <c r="A397" s="5">
        <v>45373.539670601851</v>
      </c>
      <c r="B397" s="7" t="s">
        <v>66</v>
      </c>
      <c r="C397" s="6" t="s">
        <v>328</v>
      </c>
      <c r="D397" s="7" t="s">
        <v>334</v>
      </c>
      <c r="E397" s="8">
        <v>2</v>
      </c>
      <c r="F397" s="7">
        <v>7078215</v>
      </c>
      <c r="G397" s="7" t="s">
        <v>68</v>
      </c>
      <c r="H397" s="7" t="s">
        <v>69</v>
      </c>
      <c r="I397" s="7" t="s">
        <v>44</v>
      </c>
      <c r="J397" s="19" t="str">
        <f>IFERROR(INDEX('Employee Info'!$C$3:$E$200,MATCH(Data6[[#This Row],[Name:]],'Employee Info'!$B$3:$B$200,0),MATCH(Data6[[#This Row],[Hours Type:]],'Employee Info'!$C$2:$E$2,0)),"")</f>
        <v/>
      </c>
      <c r="K397" s="19" t="str">
        <f>IFERROR(INDEX('Employee Info'!$C$3:$J$200,MATCH(Data6[[#This Row],[Name:]],'Employee Info'!$B$3:$B$200,0),MATCH(Data6[[#Headers],[Truck]],'Employee Info'!$C$2:$J$2,0)),"")</f>
        <v/>
      </c>
      <c r="L397" s="19" t="str">
        <f>IFERROR(INDEX('Employee Info'!$C$3:$J$200,MATCH(Data6[[#This Row],[Name:]],'Employee Info'!$B$3:$B$200,0),MATCH(Data6[[#Headers],[Phone]],'Employee Info'!$C$2:$J$2,0)),"")</f>
        <v/>
      </c>
      <c r="M397" s="19" t="str">
        <f>IFERROR(INDEX('Employee Info'!$C$3:$J$200,MATCH(Data6[[#This Row],[Name:]],'Employee Info'!$B$3:$B$200,0),MATCH(Data6[[#Headers],[Tech]],'Employee Info'!$C$2:$J$2,0)),"")</f>
        <v/>
      </c>
      <c r="N397" s="19" t="str">
        <f>IFERROR(INDEX('Employee Info'!$C$3:$J$200,MATCH(Data6[[#This Row],[Name:]],'Employee Info'!$B$3:$B$200,0),MATCH(Data6[[#Headers],[Other]],'Employee Info'!$C$2:$J$2,0)),"")</f>
        <v/>
      </c>
      <c r="O397" s="19">
        <f>IFERROR((Data6[[#This Row],[Hours:]]*SUM(Data6[[#This Row],[Rate]:[Other]])),"")</f>
        <v>0</v>
      </c>
      <c r="P397" s="7" t="str">
        <f>IF(Data6[[#This Row],[WO'#:]]="","Riley #","WO#")</f>
        <v>WO#</v>
      </c>
      <c r="Q397" s="7">
        <f>IFERROR(WEEKNUM(Data6[[#This Row],[Date:]]),"")</f>
        <v>12</v>
      </c>
      <c r="R397" s="6">
        <f t="shared" si="18"/>
        <v>45368</v>
      </c>
      <c r="S397" s="6">
        <f>Data6[[#This Row],[Week Start]]+7</f>
        <v>45375</v>
      </c>
      <c r="T397" s="7" t="str">
        <f t="shared" si="19"/>
        <v>3/17/2024 - 3/24/2024</v>
      </c>
      <c r="U397" s="7" t="str">
        <f t="shared" si="20"/>
        <v>Time Card</v>
      </c>
      <c r="V397" s="8" t="str">
        <f>RIGHT(TEXT(Data6[[#This Row],[Date:]],"mmddyyyy"),4)</f>
        <v>2024</v>
      </c>
      <c r="W397" s="8" t="str">
        <f>MID(TEXT(Data6[[#This Row],[Date:]],"mmddyyyy"),3,2)</f>
        <v>20</v>
      </c>
      <c r="X397" s="8" t="str">
        <f>LEFT(TEXT(Data6[[#This Row],[Date:]],"mmddyyyy"),2)</f>
        <v>03</v>
      </c>
      <c r="Y397" s="6">
        <f>DATE(Data6[[#This Row],[Year]],Data6[[#This Row],[Month]],Data6[[#This Row],[Day]])</f>
        <v>45371</v>
      </c>
    </row>
    <row r="398" spans="1:25" x14ac:dyDescent="0.3">
      <c r="A398" s="5">
        <v>45371.56812048611</v>
      </c>
      <c r="B398" s="7" t="s">
        <v>35</v>
      </c>
      <c r="C398" s="6" t="s">
        <v>328</v>
      </c>
      <c r="D398" s="7" t="s">
        <v>336</v>
      </c>
      <c r="E398" s="8">
        <v>2</v>
      </c>
      <c r="F398" s="7" t="s">
        <v>68</v>
      </c>
      <c r="G398" s="7" t="s">
        <v>68</v>
      </c>
      <c r="H398" s="7" t="s">
        <v>202</v>
      </c>
      <c r="I398" s="7" t="s">
        <v>44</v>
      </c>
      <c r="J398" s="19" t="str">
        <f>IFERROR(INDEX('Employee Info'!$C$3:$E$200,MATCH(Data6[[#This Row],[Name:]],'Employee Info'!$B$3:$B$200,0),MATCH(Data6[[#This Row],[Hours Type:]],'Employee Info'!$C$2:$E$2,0)),"")</f>
        <v/>
      </c>
      <c r="K398" s="19" t="str">
        <f>IFERROR(INDEX('Employee Info'!$C$3:$J$200,MATCH(Data6[[#This Row],[Name:]],'Employee Info'!$B$3:$B$200,0),MATCH(Data6[[#Headers],[Truck]],'Employee Info'!$C$2:$J$2,0)),"")</f>
        <v/>
      </c>
      <c r="L398" s="19" t="str">
        <f>IFERROR(INDEX('Employee Info'!$C$3:$J$200,MATCH(Data6[[#This Row],[Name:]],'Employee Info'!$B$3:$B$200,0),MATCH(Data6[[#Headers],[Phone]],'Employee Info'!$C$2:$J$2,0)),"")</f>
        <v/>
      </c>
      <c r="M398" s="19" t="str">
        <f>IFERROR(INDEX('Employee Info'!$C$3:$J$200,MATCH(Data6[[#This Row],[Name:]],'Employee Info'!$B$3:$B$200,0),MATCH(Data6[[#Headers],[Tech]],'Employee Info'!$C$2:$J$2,0)),"")</f>
        <v/>
      </c>
      <c r="N398" s="19" t="str">
        <f>IFERROR(INDEX('Employee Info'!$C$3:$J$200,MATCH(Data6[[#This Row],[Name:]],'Employee Info'!$B$3:$B$200,0),MATCH(Data6[[#Headers],[Other]],'Employee Info'!$C$2:$J$2,0)),"")</f>
        <v/>
      </c>
      <c r="O398" s="19">
        <f>IFERROR((Data6[[#This Row],[Hours:]]*SUM(Data6[[#This Row],[Rate]:[Other]])),"")</f>
        <v>0</v>
      </c>
      <c r="P398" s="7" t="str">
        <f>IF(Data6[[#This Row],[WO'#:]]="","Riley #","WO#")</f>
        <v>Riley #</v>
      </c>
      <c r="Q398" s="7">
        <f>IFERROR(WEEKNUM(Data6[[#This Row],[Date:]]),"")</f>
        <v>12</v>
      </c>
      <c r="R398" s="6">
        <f t="shared" si="18"/>
        <v>45368</v>
      </c>
      <c r="S398" s="6">
        <f>Data6[[#This Row],[Week Start]]+7</f>
        <v>45375</v>
      </c>
      <c r="T398" s="7" t="str">
        <f t="shared" si="19"/>
        <v>3/17/2024 - 3/24/2024</v>
      </c>
      <c r="U398" s="7" t="str">
        <f t="shared" si="20"/>
        <v>Time Card</v>
      </c>
      <c r="V398" s="8" t="str">
        <f>RIGHT(TEXT(Data6[[#This Row],[Date:]],"mmddyyyy"),4)</f>
        <v>2024</v>
      </c>
      <c r="W398" s="8" t="str">
        <f>MID(TEXT(Data6[[#This Row],[Date:]],"mmddyyyy"),3,2)</f>
        <v>20</v>
      </c>
      <c r="X398" s="8" t="str">
        <f>LEFT(TEXT(Data6[[#This Row],[Date:]],"mmddyyyy"),2)</f>
        <v>03</v>
      </c>
      <c r="Y398" s="6">
        <f>DATE(Data6[[#This Row],[Year]],Data6[[#This Row],[Month]],Data6[[#This Row],[Day]])</f>
        <v>45371</v>
      </c>
    </row>
    <row r="399" spans="1:25" x14ac:dyDescent="0.3">
      <c r="A399" s="5">
        <v>45371.58293773148</v>
      </c>
      <c r="B399" s="7" t="s">
        <v>31</v>
      </c>
      <c r="C399" s="6" t="s">
        <v>328</v>
      </c>
      <c r="D399" s="7" t="s">
        <v>337</v>
      </c>
      <c r="E399" s="8">
        <v>2</v>
      </c>
      <c r="F399" s="7" t="s">
        <v>68</v>
      </c>
      <c r="G399" s="7" t="s">
        <v>68</v>
      </c>
      <c r="H399" s="7" t="s">
        <v>92</v>
      </c>
      <c r="I399" s="7" t="s">
        <v>44</v>
      </c>
      <c r="J399" s="19" t="str">
        <f>IFERROR(INDEX('Employee Info'!$C$3:$E$200,MATCH(Data6[[#This Row],[Name:]],'Employee Info'!$B$3:$B$200,0),MATCH(Data6[[#This Row],[Hours Type:]],'Employee Info'!$C$2:$E$2,0)),"")</f>
        <v/>
      </c>
      <c r="K399" s="19" t="str">
        <f>IFERROR(INDEX('Employee Info'!$C$3:$J$200,MATCH(Data6[[#This Row],[Name:]],'Employee Info'!$B$3:$B$200,0),MATCH(Data6[[#Headers],[Truck]],'Employee Info'!$C$2:$J$2,0)),"")</f>
        <v/>
      </c>
      <c r="L399" s="19" t="str">
        <f>IFERROR(INDEX('Employee Info'!$C$3:$J$200,MATCH(Data6[[#This Row],[Name:]],'Employee Info'!$B$3:$B$200,0),MATCH(Data6[[#Headers],[Phone]],'Employee Info'!$C$2:$J$2,0)),"")</f>
        <v/>
      </c>
      <c r="M399" s="19" t="str">
        <f>IFERROR(INDEX('Employee Info'!$C$3:$J$200,MATCH(Data6[[#This Row],[Name:]],'Employee Info'!$B$3:$B$200,0),MATCH(Data6[[#Headers],[Tech]],'Employee Info'!$C$2:$J$2,0)),"")</f>
        <v/>
      </c>
      <c r="N399" s="19" t="str">
        <f>IFERROR(INDEX('Employee Info'!$C$3:$J$200,MATCH(Data6[[#This Row],[Name:]],'Employee Info'!$B$3:$B$200,0),MATCH(Data6[[#Headers],[Other]],'Employee Info'!$C$2:$J$2,0)),"")</f>
        <v/>
      </c>
      <c r="O399" s="19">
        <f>IFERROR((Data6[[#This Row],[Hours:]]*SUM(Data6[[#This Row],[Rate]:[Other]])),"")</f>
        <v>0</v>
      </c>
      <c r="P399" s="7" t="str">
        <f>IF(Data6[[#This Row],[WO'#:]]="","Riley #","WO#")</f>
        <v>Riley #</v>
      </c>
      <c r="Q399" s="7">
        <f>IFERROR(WEEKNUM(Data6[[#This Row],[Date:]]),"")</f>
        <v>12</v>
      </c>
      <c r="R399" s="6">
        <f t="shared" si="18"/>
        <v>45368</v>
      </c>
      <c r="S399" s="6">
        <f>Data6[[#This Row],[Week Start]]+7</f>
        <v>45375</v>
      </c>
      <c r="T399" s="7" t="str">
        <f t="shared" si="19"/>
        <v>3/17/2024 - 3/24/2024</v>
      </c>
      <c r="U399" s="7" t="str">
        <f t="shared" si="20"/>
        <v>Time Card</v>
      </c>
      <c r="V399" s="8" t="str">
        <f>RIGHT(TEXT(Data6[[#This Row],[Date:]],"mmddyyyy"),4)</f>
        <v>2024</v>
      </c>
      <c r="W399" s="8" t="str">
        <f>MID(TEXT(Data6[[#This Row],[Date:]],"mmddyyyy"),3,2)</f>
        <v>20</v>
      </c>
      <c r="X399" s="8" t="str">
        <f>LEFT(TEXT(Data6[[#This Row],[Date:]],"mmddyyyy"),2)</f>
        <v>03</v>
      </c>
      <c r="Y399" s="6">
        <f>DATE(Data6[[#This Row],[Year]],Data6[[#This Row],[Month]],Data6[[#This Row],[Day]])</f>
        <v>45371</v>
      </c>
    </row>
    <row r="400" spans="1:25" x14ac:dyDescent="0.3">
      <c r="A400" s="5">
        <v>45371.566481250004</v>
      </c>
      <c r="B400" s="7" t="s">
        <v>35</v>
      </c>
      <c r="C400" s="6" t="s">
        <v>328</v>
      </c>
      <c r="D400" s="7" t="s">
        <v>335</v>
      </c>
      <c r="E400" s="8">
        <v>2</v>
      </c>
      <c r="F400" s="7" t="s">
        <v>68</v>
      </c>
      <c r="G400" s="7" t="s">
        <v>68</v>
      </c>
      <c r="H400" s="7" t="s">
        <v>59</v>
      </c>
      <c r="I400" s="7" t="s">
        <v>44</v>
      </c>
      <c r="J400" s="19" t="str">
        <f>IFERROR(INDEX('Employee Info'!$C$3:$E$200,MATCH(Data6[[#This Row],[Name:]],'Employee Info'!$B$3:$B$200,0),MATCH(Data6[[#This Row],[Hours Type:]],'Employee Info'!$C$2:$E$2,0)),"")</f>
        <v/>
      </c>
      <c r="K400" s="19" t="str">
        <f>IFERROR(INDEX('Employee Info'!$C$3:$J$200,MATCH(Data6[[#This Row],[Name:]],'Employee Info'!$B$3:$B$200,0),MATCH(Data6[[#Headers],[Truck]],'Employee Info'!$C$2:$J$2,0)),"")</f>
        <v/>
      </c>
      <c r="L400" s="19" t="str">
        <f>IFERROR(INDEX('Employee Info'!$C$3:$J$200,MATCH(Data6[[#This Row],[Name:]],'Employee Info'!$B$3:$B$200,0),MATCH(Data6[[#Headers],[Phone]],'Employee Info'!$C$2:$J$2,0)),"")</f>
        <v/>
      </c>
      <c r="M400" s="19" t="str">
        <f>IFERROR(INDEX('Employee Info'!$C$3:$J$200,MATCH(Data6[[#This Row],[Name:]],'Employee Info'!$B$3:$B$200,0),MATCH(Data6[[#Headers],[Tech]],'Employee Info'!$C$2:$J$2,0)),"")</f>
        <v/>
      </c>
      <c r="N400" s="19" t="str">
        <f>IFERROR(INDEX('Employee Info'!$C$3:$J$200,MATCH(Data6[[#This Row],[Name:]],'Employee Info'!$B$3:$B$200,0),MATCH(Data6[[#Headers],[Other]],'Employee Info'!$C$2:$J$2,0)),"")</f>
        <v/>
      </c>
      <c r="O400" s="19">
        <f>IFERROR((Data6[[#This Row],[Hours:]]*SUM(Data6[[#This Row],[Rate]:[Other]])),"")</f>
        <v>0</v>
      </c>
      <c r="P400" s="7" t="str">
        <f>IF(Data6[[#This Row],[WO'#:]]="","Riley #","WO#")</f>
        <v>Riley #</v>
      </c>
      <c r="Q400" s="7">
        <f>IFERROR(WEEKNUM(Data6[[#This Row],[Date:]]),"")</f>
        <v>12</v>
      </c>
      <c r="R400" s="6">
        <f t="shared" si="18"/>
        <v>45368</v>
      </c>
      <c r="S400" s="6">
        <f>Data6[[#This Row],[Week Start]]+7</f>
        <v>45375</v>
      </c>
      <c r="T400" s="7" t="str">
        <f t="shared" si="19"/>
        <v>3/17/2024 - 3/24/2024</v>
      </c>
      <c r="U400" s="7" t="str">
        <f t="shared" si="20"/>
        <v>Time Card</v>
      </c>
      <c r="V400" s="8" t="str">
        <f>RIGHT(TEXT(Data6[[#This Row],[Date:]],"mmddyyyy"),4)</f>
        <v>2024</v>
      </c>
      <c r="W400" s="8" t="str">
        <f>MID(TEXT(Data6[[#This Row],[Date:]],"mmddyyyy"),3,2)</f>
        <v>20</v>
      </c>
      <c r="X400" s="8" t="str">
        <f>LEFT(TEXT(Data6[[#This Row],[Date:]],"mmddyyyy"),2)</f>
        <v>03</v>
      </c>
      <c r="Y400" s="6">
        <f>DATE(Data6[[#This Row],[Year]],Data6[[#This Row],[Month]],Data6[[#This Row],[Day]])</f>
        <v>45371</v>
      </c>
    </row>
    <row r="401" spans="1:25" x14ac:dyDescent="0.3">
      <c r="A401" s="5">
        <v>45371.583698495371</v>
      </c>
      <c r="B401" s="7" t="s">
        <v>31</v>
      </c>
      <c r="C401" s="6" t="s">
        <v>328</v>
      </c>
      <c r="D401" s="7" t="s">
        <v>279</v>
      </c>
      <c r="E401" s="8">
        <v>1</v>
      </c>
      <c r="F401" s="7" t="s">
        <v>68</v>
      </c>
      <c r="G401" s="7" t="s">
        <v>68</v>
      </c>
      <c r="H401" s="7" t="s">
        <v>59</v>
      </c>
      <c r="I401" s="7" t="s">
        <v>44</v>
      </c>
      <c r="J401" s="19" t="str">
        <f>IFERROR(INDEX('Employee Info'!$C$3:$E$200,MATCH(Data6[[#This Row],[Name:]],'Employee Info'!$B$3:$B$200,0),MATCH(Data6[[#This Row],[Hours Type:]],'Employee Info'!$C$2:$E$2,0)),"")</f>
        <v/>
      </c>
      <c r="K401" s="19" t="str">
        <f>IFERROR(INDEX('Employee Info'!$C$3:$J$200,MATCH(Data6[[#This Row],[Name:]],'Employee Info'!$B$3:$B$200,0),MATCH(Data6[[#Headers],[Truck]],'Employee Info'!$C$2:$J$2,0)),"")</f>
        <v/>
      </c>
      <c r="L401" s="19" t="str">
        <f>IFERROR(INDEX('Employee Info'!$C$3:$J$200,MATCH(Data6[[#This Row],[Name:]],'Employee Info'!$B$3:$B$200,0),MATCH(Data6[[#Headers],[Phone]],'Employee Info'!$C$2:$J$2,0)),"")</f>
        <v/>
      </c>
      <c r="M401" s="19" t="str">
        <f>IFERROR(INDEX('Employee Info'!$C$3:$J$200,MATCH(Data6[[#This Row],[Name:]],'Employee Info'!$B$3:$B$200,0),MATCH(Data6[[#Headers],[Tech]],'Employee Info'!$C$2:$J$2,0)),"")</f>
        <v/>
      </c>
      <c r="N401" s="19" t="str">
        <f>IFERROR(INDEX('Employee Info'!$C$3:$J$200,MATCH(Data6[[#This Row],[Name:]],'Employee Info'!$B$3:$B$200,0),MATCH(Data6[[#Headers],[Other]],'Employee Info'!$C$2:$J$2,0)),"")</f>
        <v/>
      </c>
      <c r="O401" s="19">
        <f>IFERROR((Data6[[#This Row],[Hours:]]*SUM(Data6[[#This Row],[Rate]:[Other]])),"")</f>
        <v>0</v>
      </c>
      <c r="P401" s="7" t="str">
        <f>IF(Data6[[#This Row],[WO'#:]]="","Riley #","WO#")</f>
        <v>Riley #</v>
      </c>
      <c r="Q401" s="7">
        <f>IFERROR(WEEKNUM(Data6[[#This Row],[Date:]]),"")</f>
        <v>12</v>
      </c>
      <c r="R401" s="6">
        <f t="shared" si="18"/>
        <v>45368</v>
      </c>
      <c r="S401" s="6">
        <f>Data6[[#This Row],[Week Start]]+7</f>
        <v>45375</v>
      </c>
      <c r="T401" s="7" t="str">
        <f t="shared" si="19"/>
        <v>3/17/2024 - 3/24/2024</v>
      </c>
      <c r="U401" s="7" t="str">
        <f t="shared" si="20"/>
        <v>Time Card</v>
      </c>
      <c r="V401" s="8" t="str">
        <f>RIGHT(TEXT(Data6[[#This Row],[Date:]],"mmddyyyy"),4)</f>
        <v>2024</v>
      </c>
      <c r="W401" s="8" t="str">
        <f>MID(TEXT(Data6[[#This Row],[Date:]],"mmddyyyy"),3,2)</f>
        <v>20</v>
      </c>
      <c r="X401" s="8" t="str">
        <f>LEFT(TEXT(Data6[[#This Row],[Date:]],"mmddyyyy"),2)</f>
        <v>03</v>
      </c>
      <c r="Y401" s="6">
        <f>DATE(Data6[[#This Row],[Year]],Data6[[#This Row],[Month]],Data6[[#This Row],[Day]])</f>
        <v>45371</v>
      </c>
    </row>
    <row r="402" spans="1:25" x14ac:dyDescent="0.3">
      <c r="A402" s="5">
        <v>45373.526590856483</v>
      </c>
      <c r="B402" s="7" t="s">
        <v>66</v>
      </c>
      <c r="C402" s="6" t="s">
        <v>328</v>
      </c>
      <c r="D402" s="7" t="s">
        <v>338</v>
      </c>
      <c r="E402" s="8">
        <v>1</v>
      </c>
      <c r="F402" s="7" t="s">
        <v>68</v>
      </c>
      <c r="G402" s="7" t="s">
        <v>68</v>
      </c>
      <c r="H402" s="7" t="s">
        <v>59</v>
      </c>
      <c r="I402" s="7" t="s">
        <v>44</v>
      </c>
      <c r="J402" s="19" t="str">
        <f>IFERROR(INDEX('Employee Info'!$C$3:$E$200,MATCH(Data6[[#This Row],[Name:]],'Employee Info'!$B$3:$B$200,0),MATCH(Data6[[#This Row],[Hours Type:]],'Employee Info'!$C$2:$E$2,0)),"")</f>
        <v/>
      </c>
      <c r="K402" s="19" t="str">
        <f>IFERROR(INDEX('Employee Info'!$C$3:$J$200,MATCH(Data6[[#This Row],[Name:]],'Employee Info'!$B$3:$B$200,0),MATCH(Data6[[#Headers],[Truck]],'Employee Info'!$C$2:$J$2,0)),"")</f>
        <v/>
      </c>
      <c r="L402" s="19" t="str">
        <f>IFERROR(INDEX('Employee Info'!$C$3:$J$200,MATCH(Data6[[#This Row],[Name:]],'Employee Info'!$B$3:$B$200,0),MATCH(Data6[[#Headers],[Phone]],'Employee Info'!$C$2:$J$2,0)),"")</f>
        <v/>
      </c>
      <c r="M402" s="19" t="str">
        <f>IFERROR(INDEX('Employee Info'!$C$3:$J$200,MATCH(Data6[[#This Row],[Name:]],'Employee Info'!$B$3:$B$200,0),MATCH(Data6[[#Headers],[Tech]],'Employee Info'!$C$2:$J$2,0)),"")</f>
        <v/>
      </c>
      <c r="N402" s="19" t="str">
        <f>IFERROR(INDEX('Employee Info'!$C$3:$J$200,MATCH(Data6[[#This Row],[Name:]],'Employee Info'!$B$3:$B$200,0),MATCH(Data6[[#Headers],[Other]],'Employee Info'!$C$2:$J$2,0)),"")</f>
        <v/>
      </c>
      <c r="O402" s="19">
        <f>IFERROR((Data6[[#This Row],[Hours:]]*SUM(Data6[[#This Row],[Rate]:[Other]])),"")</f>
        <v>0</v>
      </c>
      <c r="P402" s="7" t="str">
        <f>IF(Data6[[#This Row],[WO'#:]]="","Riley #","WO#")</f>
        <v>Riley #</v>
      </c>
      <c r="Q402" s="7">
        <f>IFERROR(WEEKNUM(Data6[[#This Row],[Date:]]),"")</f>
        <v>12</v>
      </c>
      <c r="R402" s="6">
        <f t="shared" si="18"/>
        <v>45368</v>
      </c>
      <c r="S402" s="6">
        <f>Data6[[#This Row],[Week Start]]+7</f>
        <v>45375</v>
      </c>
      <c r="T402" s="7" t="str">
        <f t="shared" si="19"/>
        <v>3/17/2024 - 3/24/2024</v>
      </c>
      <c r="U402" s="7" t="str">
        <f t="shared" si="20"/>
        <v>Time Card</v>
      </c>
      <c r="V402" s="8" t="str">
        <f>RIGHT(TEXT(Data6[[#This Row],[Date:]],"mmddyyyy"),4)</f>
        <v>2024</v>
      </c>
      <c r="W402" s="8" t="str">
        <f>MID(TEXT(Data6[[#This Row],[Date:]],"mmddyyyy"),3,2)</f>
        <v>20</v>
      </c>
      <c r="X402" s="8" t="str">
        <f>LEFT(TEXT(Data6[[#This Row],[Date:]],"mmddyyyy"),2)</f>
        <v>03</v>
      </c>
      <c r="Y402" s="6">
        <f>DATE(Data6[[#This Row],[Year]],Data6[[#This Row],[Month]],Data6[[#This Row],[Day]])</f>
        <v>45371</v>
      </c>
    </row>
    <row r="403" spans="1:25" x14ac:dyDescent="0.3">
      <c r="A403" s="5">
        <v>45373.538227430552</v>
      </c>
      <c r="B403" s="7" t="s">
        <v>66</v>
      </c>
      <c r="C403" s="6" t="s">
        <v>339</v>
      </c>
      <c r="D403" s="7" t="s">
        <v>330</v>
      </c>
      <c r="E403" s="8">
        <v>2.5</v>
      </c>
      <c r="F403" s="7">
        <v>6984733</v>
      </c>
      <c r="G403" s="7" t="s">
        <v>68</v>
      </c>
      <c r="H403" s="7" t="s">
        <v>69</v>
      </c>
      <c r="I403" s="7" t="s">
        <v>44</v>
      </c>
      <c r="J403" s="19" t="str">
        <f>IFERROR(INDEX('Employee Info'!$C$3:$E$200,MATCH(Data6[[#This Row],[Name:]],'Employee Info'!$B$3:$B$200,0),MATCH(Data6[[#This Row],[Hours Type:]],'Employee Info'!$C$2:$E$2,0)),"")</f>
        <v/>
      </c>
      <c r="K403" s="19" t="str">
        <f>IFERROR(INDEX('Employee Info'!$C$3:$J$200,MATCH(Data6[[#This Row],[Name:]],'Employee Info'!$B$3:$B$200,0),MATCH(Data6[[#Headers],[Truck]],'Employee Info'!$C$2:$J$2,0)),"")</f>
        <v/>
      </c>
      <c r="L403" s="19" t="str">
        <f>IFERROR(INDEX('Employee Info'!$C$3:$J$200,MATCH(Data6[[#This Row],[Name:]],'Employee Info'!$B$3:$B$200,0),MATCH(Data6[[#Headers],[Phone]],'Employee Info'!$C$2:$J$2,0)),"")</f>
        <v/>
      </c>
      <c r="M403" s="19" t="str">
        <f>IFERROR(INDEX('Employee Info'!$C$3:$J$200,MATCH(Data6[[#This Row],[Name:]],'Employee Info'!$B$3:$B$200,0),MATCH(Data6[[#Headers],[Tech]],'Employee Info'!$C$2:$J$2,0)),"")</f>
        <v/>
      </c>
      <c r="N403" s="19" t="str">
        <f>IFERROR(INDEX('Employee Info'!$C$3:$J$200,MATCH(Data6[[#This Row],[Name:]],'Employee Info'!$B$3:$B$200,0),MATCH(Data6[[#Headers],[Other]],'Employee Info'!$C$2:$J$2,0)),"")</f>
        <v/>
      </c>
      <c r="O403" s="19">
        <f>IFERROR((Data6[[#This Row],[Hours:]]*SUM(Data6[[#This Row],[Rate]:[Other]])),"")</f>
        <v>0</v>
      </c>
      <c r="P403" s="7" t="str">
        <f>IF(Data6[[#This Row],[WO'#:]]="","Riley #","WO#")</f>
        <v>WO#</v>
      </c>
      <c r="Q403" s="7">
        <f>IFERROR(WEEKNUM(Data6[[#This Row],[Date:]]),"")</f>
        <v>12</v>
      </c>
      <c r="R403" s="6">
        <f t="shared" si="18"/>
        <v>45368</v>
      </c>
      <c r="S403" s="6">
        <f>Data6[[#This Row],[Week Start]]+7</f>
        <v>45375</v>
      </c>
      <c r="T403" s="7" t="str">
        <f t="shared" si="19"/>
        <v>3/17/2024 - 3/24/2024</v>
      </c>
      <c r="U403" s="7" t="str">
        <f t="shared" si="20"/>
        <v>Time Card</v>
      </c>
      <c r="V403" s="8" t="str">
        <f>RIGHT(TEXT(Data6[[#This Row],[Date:]],"mmddyyyy"),4)</f>
        <v>2024</v>
      </c>
      <c r="W403" s="8" t="str">
        <f>MID(TEXT(Data6[[#This Row],[Date:]],"mmddyyyy"),3,2)</f>
        <v>21</v>
      </c>
      <c r="X403" s="8" t="str">
        <f>LEFT(TEXT(Data6[[#This Row],[Date:]],"mmddyyyy"),2)</f>
        <v>03</v>
      </c>
      <c r="Y403" s="6">
        <f>DATE(Data6[[#This Row],[Year]],Data6[[#This Row],[Month]],Data6[[#This Row],[Day]])</f>
        <v>45372</v>
      </c>
    </row>
    <row r="404" spans="1:25" x14ac:dyDescent="0.3">
      <c r="A404" s="5">
        <v>45392.374921180555</v>
      </c>
      <c r="B404" s="7" t="s">
        <v>76</v>
      </c>
      <c r="C404" s="6" t="s">
        <v>339</v>
      </c>
      <c r="D404" s="7" t="s">
        <v>156</v>
      </c>
      <c r="E404" s="8">
        <v>2</v>
      </c>
      <c r="F404" s="7">
        <v>6984733</v>
      </c>
      <c r="G404" s="7" t="s">
        <v>68</v>
      </c>
      <c r="H404" s="7" t="s">
        <v>69</v>
      </c>
      <c r="I404" s="7" t="s">
        <v>44</v>
      </c>
      <c r="J404" s="19" t="str">
        <f>IFERROR(INDEX('Employee Info'!$C$3:$E$200,MATCH(Data6[[#This Row],[Name:]],'Employee Info'!$B$3:$B$200,0),MATCH(Data6[[#This Row],[Hours Type:]],'Employee Info'!$C$2:$E$2,0)),"")</f>
        <v/>
      </c>
      <c r="K404" s="19" t="str">
        <f>IFERROR(INDEX('Employee Info'!$C$3:$J$200,MATCH(Data6[[#This Row],[Name:]],'Employee Info'!$B$3:$B$200,0),MATCH(Data6[[#Headers],[Truck]],'Employee Info'!$C$2:$J$2,0)),"")</f>
        <v/>
      </c>
      <c r="L404" s="19" t="str">
        <f>IFERROR(INDEX('Employee Info'!$C$3:$J$200,MATCH(Data6[[#This Row],[Name:]],'Employee Info'!$B$3:$B$200,0),MATCH(Data6[[#Headers],[Phone]],'Employee Info'!$C$2:$J$2,0)),"")</f>
        <v/>
      </c>
      <c r="M404" s="19" t="str">
        <f>IFERROR(INDEX('Employee Info'!$C$3:$J$200,MATCH(Data6[[#This Row],[Name:]],'Employee Info'!$B$3:$B$200,0),MATCH(Data6[[#Headers],[Tech]],'Employee Info'!$C$2:$J$2,0)),"")</f>
        <v/>
      </c>
      <c r="N404" s="19" t="str">
        <f>IFERROR(INDEX('Employee Info'!$C$3:$J$200,MATCH(Data6[[#This Row],[Name:]],'Employee Info'!$B$3:$B$200,0),MATCH(Data6[[#Headers],[Other]],'Employee Info'!$C$2:$J$2,0)),"")</f>
        <v/>
      </c>
      <c r="O404" s="19">
        <f>IFERROR((Data6[[#This Row],[Hours:]]*SUM(Data6[[#This Row],[Rate]:[Other]])),"")</f>
        <v>0</v>
      </c>
      <c r="P404" s="7" t="str">
        <f>IF(Data6[[#This Row],[WO'#:]]="","Riley #","WO#")</f>
        <v>WO#</v>
      </c>
      <c r="Q404" s="7">
        <f>IFERROR(WEEKNUM(Data6[[#This Row],[Date:]]),"")</f>
        <v>12</v>
      </c>
      <c r="R404" s="6">
        <f t="shared" si="18"/>
        <v>45368</v>
      </c>
      <c r="S404" s="6">
        <f>Data6[[#This Row],[Week Start]]+7</f>
        <v>45375</v>
      </c>
      <c r="T404" s="7" t="str">
        <f t="shared" si="19"/>
        <v>3/17/2024 - 3/24/2024</v>
      </c>
      <c r="U404" s="7" t="str">
        <f t="shared" si="20"/>
        <v>Time Card</v>
      </c>
      <c r="V404" s="8" t="str">
        <f>RIGHT(TEXT(Data6[[#This Row],[Date:]],"mmddyyyy"),4)</f>
        <v>2024</v>
      </c>
      <c r="W404" s="8" t="str">
        <f>MID(TEXT(Data6[[#This Row],[Date:]],"mmddyyyy"),3,2)</f>
        <v>21</v>
      </c>
      <c r="X404" s="8" t="str">
        <f>LEFT(TEXT(Data6[[#This Row],[Date:]],"mmddyyyy"),2)</f>
        <v>03</v>
      </c>
      <c r="Y404" s="6">
        <f>DATE(Data6[[#This Row],[Year]],Data6[[#This Row],[Month]],Data6[[#This Row],[Day]])</f>
        <v>45372</v>
      </c>
    </row>
    <row r="405" spans="1:25" x14ac:dyDescent="0.3">
      <c r="A405" s="5">
        <v>45372.500369560184</v>
      </c>
      <c r="B405" s="7" t="s">
        <v>31</v>
      </c>
      <c r="C405" s="6" t="s">
        <v>339</v>
      </c>
      <c r="D405" s="7" t="s">
        <v>340</v>
      </c>
      <c r="E405" s="8">
        <v>4</v>
      </c>
      <c r="F405" s="7">
        <v>7052401</v>
      </c>
      <c r="G405" s="7" t="s">
        <v>68</v>
      </c>
      <c r="H405" s="7" t="s">
        <v>69</v>
      </c>
      <c r="I405" s="7" t="s">
        <v>44</v>
      </c>
      <c r="J405" s="19" t="str">
        <f>IFERROR(INDEX('Employee Info'!$C$3:$E$200,MATCH(Data6[[#This Row],[Name:]],'Employee Info'!$B$3:$B$200,0),MATCH(Data6[[#This Row],[Hours Type:]],'Employee Info'!$C$2:$E$2,0)),"")</f>
        <v/>
      </c>
      <c r="K405" s="19" t="str">
        <f>IFERROR(INDEX('Employee Info'!$C$3:$J$200,MATCH(Data6[[#This Row],[Name:]],'Employee Info'!$B$3:$B$200,0),MATCH(Data6[[#Headers],[Truck]],'Employee Info'!$C$2:$J$2,0)),"")</f>
        <v/>
      </c>
      <c r="L405" s="19" t="str">
        <f>IFERROR(INDEX('Employee Info'!$C$3:$J$200,MATCH(Data6[[#This Row],[Name:]],'Employee Info'!$B$3:$B$200,0),MATCH(Data6[[#Headers],[Phone]],'Employee Info'!$C$2:$J$2,0)),"")</f>
        <v/>
      </c>
      <c r="M405" s="19" t="str">
        <f>IFERROR(INDEX('Employee Info'!$C$3:$J$200,MATCH(Data6[[#This Row],[Name:]],'Employee Info'!$B$3:$B$200,0),MATCH(Data6[[#Headers],[Tech]],'Employee Info'!$C$2:$J$2,0)),"")</f>
        <v/>
      </c>
      <c r="N405" s="19" t="str">
        <f>IFERROR(INDEX('Employee Info'!$C$3:$J$200,MATCH(Data6[[#This Row],[Name:]],'Employee Info'!$B$3:$B$200,0),MATCH(Data6[[#Headers],[Other]],'Employee Info'!$C$2:$J$2,0)),"")</f>
        <v/>
      </c>
      <c r="O405" s="19">
        <f>IFERROR((Data6[[#This Row],[Hours:]]*SUM(Data6[[#This Row],[Rate]:[Other]])),"")</f>
        <v>0</v>
      </c>
      <c r="P405" s="7" t="str">
        <f>IF(Data6[[#This Row],[WO'#:]]="","Riley #","WO#")</f>
        <v>WO#</v>
      </c>
      <c r="Q405" s="7">
        <f>IFERROR(WEEKNUM(Data6[[#This Row],[Date:]]),"")</f>
        <v>12</v>
      </c>
      <c r="R405" s="6">
        <f t="shared" si="18"/>
        <v>45368</v>
      </c>
      <c r="S405" s="6">
        <f>Data6[[#This Row],[Week Start]]+7</f>
        <v>45375</v>
      </c>
      <c r="T405" s="7" t="str">
        <f t="shared" si="19"/>
        <v>3/17/2024 - 3/24/2024</v>
      </c>
      <c r="U405" s="7" t="str">
        <f t="shared" si="20"/>
        <v>Time Card</v>
      </c>
      <c r="V405" s="8" t="str">
        <f>RIGHT(TEXT(Data6[[#This Row],[Date:]],"mmddyyyy"),4)</f>
        <v>2024</v>
      </c>
      <c r="W405" s="8" t="str">
        <f>MID(TEXT(Data6[[#This Row],[Date:]],"mmddyyyy"),3,2)</f>
        <v>21</v>
      </c>
      <c r="X405" s="8" t="str">
        <f>LEFT(TEXT(Data6[[#This Row],[Date:]],"mmddyyyy"),2)</f>
        <v>03</v>
      </c>
      <c r="Y405" s="6">
        <f>DATE(Data6[[#This Row],[Year]],Data6[[#This Row],[Month]],Data6[[#This Row],[Day]])</f>
        <v>45372</v>
      </c>
    </row>
    <row r="406" spans="1:25" x14ac:dyDescent="0.3">
      <c r="A406" s="5">
        <v>45372.578800810188</v>
      </c>
      <c r="B406" s="7" t="s">
        <v>31</v>
      </c>
      <c r="C406" s="6" t="s">
        <v>339</v>
      </c>
      <c r="D406" s="7" t="s">
        <v>340</v>
      </c>
      <c r="E406" s="8">
        <v>1</v>
      </c>
      <c r="F406" s="7">
        <v>7052401</v>
      </c>
      <c r="G406" s="7" t="s">
        <v>68</v>
      </c>
      <c r="H406" s="7" t="s">
        <v>69</v>
      </c>
      <c r="I406" s="7" t="s">
        <v>44</v>
      </c>
      <c r="J406" s="19" t="str">
        <f>IFERROR(INDEX('Employee Info'!$C$3:$E$200,MATCH(Data6[[#This Row],[Name:]],'Employee Info'!$B$3:$B$200,0),MATCH(Data6[[#This Row],[Hours Type:]],'Employee Info'!$C$2:$E$2,0)),"")</f>
        <v/>
      </c>
      <c r="K406" s="19" t="str">
        <f>IFERROR(INDEX('Employee Info'!$C$3:$J$200,MATCH(Data6[[#This Row],[Name:]],'Employee Info'!$B$3:$B$200,0),MATCH(Data6[[#Headers],[Truck]],'Employee Info'!$C$2:$J$2,0)),"")</f>
        <v/>
      </c>
      <c r="L406" s="19" t="str">
        <f>IFERROR(INDEX('Employee Info'!$C$3:$J$200,MATCH(Data6[[#This Row],[Name:]],'Employee Info'!$B$3:$B$200,0),MATCH(Data6[[#Headers],[Phone]],'Employee Info'!$C$2:$J$2,0)),"")</f>
        <v/>
      </c>
      <c r="M406" s="19" t="str">
        <f>IFERROR(INDEX('Employee Info'!$C$3:$J$200,MATCH(Data6[[#This Row],[Name:]],'Employee Info'!$B$3:$B$200,0),MATCH(Data6[[#Headers],[Tech]],'Employee Info'!$C$2:$J$2,0)),"")</f>
        <v/>
      </c>
      <c r="N406" s="19" t="str">
        <f>IFERROR(INDEX('Employee Info'!$C$3:$J$200,MATCH(Data6[[#This Row],[Name:]],'Employee Info'!$B$3:$B$200,0),MATCH(Data6[[#Headers],[Other]],'Employee Info'!$C$2:$J$2,0)),"")</f>
        <v/>
      </c>
      <c r="O406" s="19">
        <f>IFERROR((Data6[[#This Row],[Hours:]]*SUM(Data6[[#This Row],[Rate]:[Other]])),"")</f>
        <v>0</v>
      </c>
      <c r="P406" s="7" t="str">
        <f>IF(Data6[[#This Row],[WO'#:]]="","Riley #","WO#")</f>
        <v>WO#</v>
      </c>
      <c r="Q406" s="7">
        <f>IFERROR(WEEKNUM(Data6[[#This Row],[Date:]]),"")</f>
        <v>12</v>
      </c>
      <c r="R406" s="6">
        <f t="shared" si="18"/>
        <v>45368</v>
      </c>
      <c r="S406" s="6">
        <f>Data6[[#This Row],[Week Start]]+7</f>
        <v>45375</v>
      </c>
      <c r="T406" s="7" t="str">
        <f t="shared" si="19"/>
        <v>3/17/2024 - 3/24/2024</v>
      </c>
      <c r="U406" s="7" t="str">
        <f t="shared" si="20"/>
        <v>Time Card</v>
      </c>
      <c r="V406" s="8" t="str">
        <f>RIGHT(TEXT(Data6[[#This Row],[Date:]],"mmddyyyy"),4)</f>
        <v>2024</v>
      </c>
      <c r="W406" s="8" t="str">
        <f>MID(TEXT(Data6[[#This Row],[Date:]],"mmddyyyy"),3,2)</f>
        <v>21</v>
      </c>
      <c r="X406" s="8" t="str">
        <f>LEFT(TEXT(Data6[[#This Row],[Date:]],"mmddyyyy"),2)</f>
        <v>03</v>
      </c>
      <c r="Y406" s="6">
        <f>DATE(Data6[[#This Row],[Year]],Data6[[#This Row],[Month]],Data6[[#This Row],[Day]])</f>
        <v>45372</v>
      </c>
    </row>
    <row r="407" spans="1:25" x14ac:dyDescent="0.3">
      <c r="A407" s="5">
        <v>45373.530710648149</v>
      </c>
      <c r="B407" s="7" t="s">
        <v>66</v>
      </c>
      <c r="C407" s="6" t="s">
        <v>339</v>
      </c>
      <c r="D407" s="7" t="s">
        <v>332</v>
      </c>
      <c r="E407" s="8">
        <v>2.5</v>
      </c>
      <c r="F407" s="7">
        <v>7065730</v>
      </c>
      <c r="G407" s="7" t="s">
        <v>68</v>
      </c>
      <c r="H407" s="7" t="s">
        <v>69</v>
      </c>
      <c r="I407" s="7" t="s">
        <v>44</v>
      </c>
      <c r="J407" s="19" t="str">
        <f>IFERROR(INDEX('Employee Info'!$C$3:$E$200,MATCH(Data6[[#This Row],[Name:]],'Employee Info'!$B$3:$B$200,0),MATCH(Data6[[#This Row],[Hours Type:]],'Employee Info'!$C$2:$E$2,0)),"")</f>
        <v/>
      </c>
      <c r="K407" s="19" t="str">
        <f>IFERROR(INDEX('Employee Info'!$C$3:$J$200,MATCH(Data6[[#This Row],[Name:]],'Employee Info'!$B$3:$B$200,0),MATCH(Data6[[#Headers],[Truck]],'Employee Info'!$C$2:$J$2,0)),"")</f>
        <v/>
      </c>
      <c r="L407" s="19" t="str">
        <f>IFERROR(INDEX('Employee Info'!$C$3:$J$200,MATCH(Data6[[#This Row],[Name:]],'Employee Info'!$B$3:$B$200,0),MATCH(Data6[[#Headers],[Phone]],'Employee Info'!$C$2:$J$2,0)),"")</f>
        <v/>
      </c>
      <c r="M407" s="19" t="str">
        <f>IFERROR(INDEX('Employee Info'!$C$3:$J$200,MATCH(Data6[[#This Row],[Name:]],'Employee Info'!$B$3:$B$200,0),MATCH(Data6[[#Headers],[Tech]],'Employee Info'!$C$2:$J$2,0)),"")</f>
        <v/>
      </c>
      <c r="N407" s="19" t="str">
        <f>IFERROR(INDEX('Employee Info'!$C$3:$J$200,MATCH(Data6[[#This Row],[Name:]],'Employee Info'!$B$3:$B$200,0),MATCH(Data6[[#Headers],[Other]],'Employee Info'!$C$2:$J$2,0)),"")</f>
        <v/>
      </c>
      <c r="O407" s="19">
        <f>IFERROR((Data6[[#This Row],[Hours:]]*SUM(Data6[[#This Row],[Rate]:[Other]])),"")</f>
        <v>0</v>
      </c>
      <c r="P407" s="7" t="str">
        <f>IF(Data6[[#This Row],[WO'#:]]="","Riley #","WO#")</f>
        <v>WO#</v>
      </c>
      <c r="Q407" s="7">
        <f>IFERROR(WEEKNUM(Data6[[#This Row],[Date:]]),"")</f>
        <v>12</v>
      </c>
      <c r="R407" s="6">
        <f t="shared" si="18"/>
        <v>45368</v>
      </c>
      <c r="S407" s="6">
        <f>Data6[[#This Row],[Week Start]]+7</f>
        <v>45375</v>
      </c>
      <c r="T407" s="7" t="str">
        <f t="shared" si="19"/>
        <v>3/17/2024 - 3/24/2024</v>
      </c>
      <c r="U407" s="7" t="str">
        <f t="shared" si="20"/>
        <v>Time Card</v>
      </c>
      <c r="V407" s="8" t="str">
        <f>RIGHT(TEXT(Data6[[#This Row],[Date:]],"mmddyyyy"),4)</f>
        <v>2024</v>
      </c>
      <c r="W407" s="8" t="str">
        <f>MID(TEXT(Data6[[#This Row],[Date:]],"mmddyyyy"),3,2)</f>
        <v>21</v>
      </c>
      <c r="X407" s="8" t="str">
        <f>LEFT(TEXT(Data6[[#This Row],[Date:]],"mmddyyyy"),2)</f>
        <v>03</v>
      </c>
      <c r="Y407" s="6">
        <f>DATE(Data6[[#This Row],[Year]],Data6[[#This Row],[Month]],Data6[[#This Row],[Day]])</f>
        <v>45372</v>
      </c>
    </row>
    <row r="408" spans="1:25" x14ac:dyDescent="0.3">
      <c r="A408" s="5">
        <v>45372.579442361108</v>
      </c>
      <c r="B408" s="7" t="s">
        <v>31</v>
      </c>
      <c r="C408" s="6" t="s">
        <v>339</v>
      </c>
      <c r="D408" s="7" t="s">
        <v>341</v>
      </c>
      <c r="E408" s="8">
        <v>3</v>
      </c>
      <c r="F408" s="7">
        <v>7078215</v>
      </c>
      <c r="G408" s="7" t="s">
        <v>68</v>
      </c>
      <c r="H408" s="7" t="s">
        <v>69</v>
      </c>
      <c r="I408" s="7" t="s">
        <v>44</v>
      </c>
      <c r="J408" s="19" t="str">
        <f>IFERROR(INDEX('Employee Info'!$C$3:$E$200,MATCH(Data6[[#This Row],[Name:]],'Employee Info'!$B$3:$B$200,0),MATCH(Data6[[#This Row],[Hours Type:]],'Employee Info'!$C$2:$E$2,0)),"")</f>
        <v/>
      </c>
      <c r="K408" s="19" t="str">
        <f>IFERROR(INDEX('Employee Info'!$C$3:$J$200,MATCH(Data6[[#This Row],[Name:]],'Employee Info'!$B$3:$B$200,0),MATCH(Data6[[#Headers],[Truck]],'Employee Info'!$C$2:$J$2,0)),"")</f>
        <v/>
      </c>
      <c r="L408" s="19" t="str">
        <f>IFERROR(INDEX('Employee Info'!$C$3:$J$200,MATCH(Data6[[#This Row],[Name:]],'Employee Info'!$B$3:$B$200,0),MATCH(Data6[[#Headers],[Phone]],'Employee Info'!$C$2:$J$2,0)),"")</f>
        <v/>
      </c>
      <c r="M408" s="19" t="str">
        <f>IFERROR(INDEX('Employee Info'!$C$3:$J$200,MATCH(Data6[[#This Row],[Name:]],'Employee Info'!$B$3:$B$200,0),MATCH(Data6[[#Headers],[Tech]],'Employee Info'!$C$2:$J$2,0)),"")</f>
        <v/>
      </c>
      <c r="N408" s="19" t="str">
        <f>IFERROR(INDEX('Employee Info'!$C$3:$J$200,MATCH(Data6[[#This Row],[Name:]],'Employee Info'!$B$3:$B$200,0),MATCH(Data6[[#Headers],[Other]],'Employee Info'!$C$2:$J$2,0)),"")</f>
        <v/>
      </c>
      <c r="O408" s="19">
        <f>IFERROR((Data6[[#This Row],[Hours:]]*SUM(Data6[[#This Row],[Rate]:[Other]])),"")</f>
        <v>0</v>
      </c>
      <c r="P408" s="7" t="str">
        <f>IF(Data6[[#This Row],[WO'#:]]="","Riley #","WO#")</f>
        <v>WO#</v>
      </c>
      <c r="Q408" s="7">
        <f>IFERROR(WEEKNUM(Data6[[#This Row],[Date:]]),"")</f>
        <v>12</v>
      </c>
      <c r="R408" s="6">
        <f t="shared" si="18"/>
        <v>45368</v>
      </c>
      <c r="S408" s="6">
        <f>Data6[[#This Row],[Week Start]]+7</f>
        <v>45375</v>
      </c>
      <c r="T408" s="7" t="str">
        <f t="shared" si="19"/>
        <v>3/17/2024 - 3/24/2024</v>
      </c>
      <c r="U408" s="7" t="str">
        <f t="shared" si="20"/>
        <v>Time Card</v>
      </c>
      <c r="V408" s="8" t="str">
        <f>RIGHT(TEXT(Data6[[#This Row],[Date:]],"mmddyyyy"),4)</f>
        <v>2024</v>
      </c>
      <c r="W408" s="8" t="str">
        <f>MID(TEXT(Data6[[#This Row],[Date:]],"mmddyyyy"),3,2)</f>
        <v>21</v>
      </c>
      <c r="X408" s="8" t="str">
        <f>LEFT(TEXT(Data6[[#This Row],[Date:]],"mmddyyyy"),2)</f>
        <v>03</v>
      </c>
      <c r="Y408" s="6">
        <f>DATE(Data6[[#This Row],[Year]],Data6[[#This Row],[Month]],Data6[[#This Row],[Day]])</f>
        <v>45372</v>
      </c>
    </row>
    <row r="409" spans="1:25" x14ac:dyDescent="0.3">
      <c r="A409" s="5">
        <v>45373.53362199074</v>
      </c>
      <c r="B409" s="7" t="s">
        <v>66</v>
      </c>
      <c r="C409" s="6" t="s">
        <v>339</v>
      </c>
      <c r="D409" s="7" t="s">
        <v>334</v>
      </c>
      <c r="E409" s="8">
        <v>3</v>
      </c>
      <c r="F409" s="7">
        <v>7078215</v>
      </c>
      <c r="G409" s="7" t="s">
        <v>68</v>
      </c>
      <c r="H409" s="7" t="s">
        <v>69</v>
      </c>
      <c r="I409" s="7" t="s">
        <v>44</v>
      </c>
      <c r="J409" s="19" t="str">
        <f>IFERROR(INDEX('Employee Info'!$C$3:$E$200,MATCH(Data6[[#This Row],[Name:]],'Employee Info'!$B$3:$B$200,0),MATCH(Data6[[#This Row],[Hours Type:]],'Employee Info'!$C$2:$E$2,0)),"")</f>
        <v/>
      </c>
      <c r="K409" s="19" t="str">
        <f>IFERROR(INDEX('Employee Info'!$C$3:$J$200,MATCH(Data6[[#This Row],[Name:]],'Employee Info'!$B$3:$B$200,0),MATCH(Data6[[#Headers],[Truck]],'Employee Info'!$C$2:$J$2,0)),"")</f>
        <v/>
      </c>
      <c r="L409" s="19" t="str">
        <f>IFERROR(INDEX('Employee Info'!$C$3:$J$200,MATCH(Data6[[#This Row],[Name:]],'Employee Info'!$B$3:$B$200,0),MATCH(Data6[[#Headers],[Phone]],'Employee Info'!$C$2:$J$2,0)),"")</f>
        <v/>
      </c>
      <c r="M409" s="19" t="str">
        <f>IFERROR(INDEX('Employee Info'!$C$3:$J$200,MATCH(Data6[[#This Row],[Name:]],'Employee Info'!$B$3:$B$200,0),MATCH(Data6[[#Headers],[Tech]],'Employee Info'!$C$2:$J$2,0)),"")</f>
        <v/>
      </c>
      <c r="N409" s="19" t="str">
        <f>IFERROR(INDEX('Employee Info'!$C$3:$J$200,MATCH(Data6[[#This Row],[Name:]],'Employee Info'!$B$3:$B$200,0),MATCH(Data6[[#Headers],[Other]],'Employee Info'!$C$2:$J$2,0)),"")</f>
        <v/>
      </c>
      <c r="O409" s="19">
        <f>IFERROR((Data6[[#This Row],[Hours:]]*SUM(Data6[[#This Row],[Rate]:[Other]])),"")</f>
        <v>0</v>
      </c>
      <c r="P409" s="7" t="str">
        <f>IF(Data6[[#This Row],[WO'#:]]="","Riley #","WO#")</f>
        <v>WO#</v>
      </c>
      <c r="Q409" s="7">
        <f>IFERROR(WEEKNUM(Data6[[#This Row],[Date:]]),"")</f>
        <v>12</v>
      </c>
      <c r="R409" s="6">
        <f t="shared" si="18"/>
        <v>45368</v>
      </c>
      <c r="S409" s="6">
        <f>Data6[[#This Row],[Week Start]]+7</f>
        <v>45375</v>
      </c>
      <c r="T409" s="7" t="str">
        <f t="shared" si="19"/>
        <v>3/17/2024 - 3/24/2024</v>
      </c>
      <c r="U409" s="7" t="str">
        <f t="shared" si="20"/>
        <v>Time Card</v>
      </c>
      <c r="V409" s="8" t="str">
        <f>RIGHT(TEXT(Data6[[#This Row],[Date:]],"mmddyyyy"),4)</f>
        <v>2024</v>
      </c>
      <c r="W409" s="8" t="str">
        <f>MID(TEXT(Data6[[#This Row],[Date:]],"mmddyyyy"),3,2)</f>
        <v>21</v>
      </c>
      <c r="X409" s="8" t="str">
        <f>LEFT(TEXT(Data6[[#This Row],[Date:]],"mmddyyyy"),2)</f>
        <v>03</v>
      </c>
      <c r="Y409" s="6">
        <f>DATE(Data6[[#This Row],[Year]],Data6[[#This Row],[Month]],Data6[[#This Row],[Day]])</f>
        <v>45372</v>
      </c>
    </row>
    <row r="410" spans="1:25" x14ac:dyDescent="0.3">
      <c r="A410" s="5">
        <v>45392.384035532406</v>
      </c>
      <c r="B410" s="7" t="s">
        <v>342</v>
      </c>
      <c r="C410" s="6" t="s">
        <v>339</v>
      </c>
      <c r="D410" s="7" t="s">
        <v>343</v>
      </c>
      <c r="E410" s="8">
        <v>3</v>
      </c>
      <c r="F410" s="7">
        <v>7078215</v>
      </c>
      <c r="G410" s="7" t="s">
        <v>68</v>
      </c>
      <c r="H410" s="7" t="s">
        <v>69</v>
      </c>
      <c r="I410" s="7" t="s">
        <v>44</v>
      </c>
      <c r="J410" s="19" t="str">
        <f>IFERROR(INDEX('Employee Info'!$C$3:$E$200,MATCH(Data6[[#This Row],[Name:]],'Employee Info'!$B$3:$B$200,0),MATCH(Data6[[#This Row],[Hours Type:]],'Employee Info'!$C$2:$E$2,0)),"")</f>
        <v/>
      </c>
      <c r="K410" s="19" t="str">
        <f>IFERROR(INDEX('Employee Info'!$C$3:$J$200,MATCH(Data6[[#This Row],[Name:]],'Employee Info'!$B$3:$B$200,0),MATCH(Data6[[#Headers],[Truck]],'Employee Info'!$C$2:$J$2,0)),"")</f>
        <v/>
      </c>
      <c r="L410" s="19" t="str">
        <f>IFERROR(INDEX('Employee Info'!$C$3:$J$200,MATCH(Data6[[#This Row],[Name:]],'Employee Info'!$B$3:$B$200,0),MATCH(Data6[[#Headers],[Phone]],'Employee Info'!$C$2:$J$2,0)),"")</f>
        <v/>
      </c>
      <c r="M410" s="19" t="str">
        <f>IFERROR(INDEX('Employee Info'!$C$3:$J$200,MATCH(Data6[[#This Row],[Name:]],'Employee Info'!$B$3:$B$200,0),MATCH(Data6[[#Headers],[Tech]],'Employee Info'!$C$2:$J$2,0)),"")</f>
        <v/>
      </c>
      <c r="N410" s="19" t="str">
        <f>IFERROR(INDEX('Employee Info'!$C$3:$J$200,MATCH(Data6[[#This Row],[Name:]],'Employee Info'!$B$3:$B$200,0),MATCH(Data6[[#Headers],[Other]],'Employee Info'!$C$2:$J$2,0)),"")</f>
        <v/>
      </c>
      <c r="O410" s="19">
        <f>IFERROR((Data6[[#This Row],[Hours:]]*SUM(Data6[[#This Row],[Rate]:[Other]])),"")</f>
        <v>0</v>
      </c>
      <c r="P410" s="7" t="str">
        <f>IF(Data6[[#This Row],[WO'#:]]="","Riley #","WO#")</f>
        <v>WO#</v>
      </c>
      <c r="Q410" s="7">
        <f>IFERROR(WEEKNUM(Data6[[#This Row],[Date:]]),"")</f>
        <v>12</v>
      </c>
      <c r="R410" s="6">
        <f t="shared" si="18"/>
        <v>45368</v>
      </c>
      <c r="S410" s="6">
        <f>Data6[[#This Row],[Week Start]]+7</f>
        <v>45375</v>
      </c>
      <c r="T410" s="7" t="str">
        <f t="shared" si="19"/>
        <v>3/17/2024 - 3/24/2024</v>
      </c>
      <c r="U410" s="7" t="str">
        <f t="shared" si="20"/>
        <v>Time Card</v>
      </c>
      <c r="V410" s="8" t="str">
        <f>RIGHT(TEXT(Data6[[#This Row],[Date:]],"mmddyyyy"),4)</f>
        <v>2024</v>
      </c>
      <c r="W410" s="8" t="str">
        <f>MID(TEXT(Data6[[#This Row],[Date:]],"mmddyyyy"),3,2)</f>
        <v>21</v>
      </c>
      <c r="X410" s="8" t="str">
        <f>LEFT(TEXT(Data6[[#This Row],[Date:]],"mmddyyyy"),2)</f>
        <v>03</v>
      </c>
      <c r="Y410" s="6">
        <f>DATE(Data6[[#This Row],[Year]],Data6[[#This Row],[Month]],Data6[[#This Row],[Day]])</f>
        <v>45372</v>
      </c>
    </row>
    <row r="411" spans="1:25" x14ac:dyDescent="0.3">
      <c r="A411" s="5">
        <v>45372.581404629629</v>
      </c>
      <c r="B411" s="7" t="s">
        <v>35</v>
      </c>
      <c r="C411" s="6" t="s">
        <v>339</v>
      </c>
      <c r="D411" s="7" t="s">
        <v>335</v>
      </c>
      <c r="E411" s="8">
        <v>8</v>
      </c>
      <c r="F411" s="7" t="s">
        <v>68</v>
      </c>
      <c r="G411" s="7" t="s">
        <v>68</v>
      </c>
      <c r="H411" s="7" t="s">
        <v>59</v>
      </c>
      <c r="I411" s="7" t="s">
        <v>44</v>
      </c>
      <c r="J411" s="19" t="str">
        <f>IFERROR(INDEX('Employee Info'!$C$3:$E$200,MATCH(Data6[[#This Row],[Name:]],'Employee Info'!$B$3:$B$200,0),MATCH(Data6[[#This Row],[Hours Type:]],'Employee Info'!$C$2:$E$2,0)),"")</f>
        <v/>
      </c>
      <c r="K411" s="19" t="str">
        <f>IFERROR(INDEX('Employee Info'!$C$3:$J$200,MATCH(Data6[[#This Row],[Name:]],'Employee Info'!$B$3:$B$200,0),MATCH(Data6[[#Headers],[Truck]],'Employee Info'!$C$2:$J$2,0)),"")</f>
        <v/>
      </c>
      <c r="L411" s="19" t="str">
        <f>IFERROR(INDEX('Employee Info'!$C$3:$J$200,MATCH(Data6[[#This Row],[Name:]],'Employee Info'!$B$3:$B$200,0),MATCH(Data6[[#Headers],[Phone]],'Employee Info'!$C$2:$J$2,0)),"")</f>
        <v/>
      </c>
      <c r="M411" s="19" t="str">
        <f>IFERROR(INDEX('Employee Info'!$C$3:$J$200,MATCH(Data6[[#This Row],[Name:]],'Employee Info'!$B$3:$B$200,0),MATCH(Data6[[#Headers],[Tech]],'Employee Info'!$C$2:$J$2,0)),"")</f>
        <v/>
      </c>
      <c r="N411" s="19" t="str">
        <f>IFERROR(INDEX('Employee Info'!$C$3:$J$200,MATCH(Data6[[#This Row],[Name:]],'Employee Info'!$B$3:$B$200,0),MATCH(Data6[[#Headers],[Other]],'Employee Info'!$C$2:$J$2,0)),"")</f>
        <v/>
      </c>
      <c r="O411" s="19">
        <f>IFERROR((Data6[[#This Row],[Hours:]]*SUM(Data6[[#This Row],[Rate]:[Other]])),"")</f>
        <v>0</v>
      </c>
      <c r="P411" s="7" t="str">
        <f>IF(Data6[[#This Row],[WO'#:]]="","Riley #","WO#")</f>
        <v>Riley #</v>
      </c>
      <c r="Q411" s="7">
        <f>IFERROR(WEEKNUM(Data6[[#This Row],[Date:]]),"")</f>
        <v>12</v>
      </c>
      <c r="R411" s="6">
        <f t="shared" si="18"/>
        <v>45368</v>
      </c>
      <c r="S411" s="6">
        <f>Data6[[#This Row],[Week Start]]+7</f>
        <v>45375</v>
      </c>
      <c r="T411" s="7" t="str">
        <f t="shared" si="19"/>
        <v>3/17/2024 - 3/24/2024</v>
      </c>
      <c r="U411" s="7" t="str">
        <f t="shared" si="20"/>
        <v>Time Card</v>
      </c>
      <c r="V411" s="8" t="str">
        <f>RIGHT(TEXT(Data6[[#This Row],[Date:]],"mmddyyyy"),4)</f>
        <v>2024</v>
      </c>
      <c r="W411" s="8" t="str">
        <f>MID(TEXT(Data6[[#This Row],[Date:]],"mmddyyyy"),3,2)</f>
        <v>21</v>
      </c>
      <c r="X411" s="8" t="str">
        <f>LEFT(TEXT(Data6[[#This Row],[Date:]],"mmddyyyy"),2)</f>
        <v>03</v>
      </c>
      <c r="Y411" s="6">
        <f>DATE(Data6[[#This Row],[Year]],Data6[[#This Row],[Month]],Data6[[#This Row],[Day]])</f>
        <v>45372</v>
      </c>
    </row>
    <row r="412" spans="1:25" x14ac:dyDescent="0.3">
      <c r="A412" s="5">
        <v>45373.53662175926</v>
      </c>
      <c r="B412" s="7" t="s">
        <v>66</v>
      </c>
      <c r="C412" s="6" t="s">
        <v>344</v>
      </c>
      <c r="D412" s="7" t="s">
        <v>345</v>
      </c>
      <c r="E412" s="8">
        <v>1</v>
      </c>
      <c r="F412" s="7">
        <v>6984733</v>
      </c>
      <c r="G412" s="7" t="s">
        <v>68</v>
      </c>
      <c r="H412" s="7" t="s">
        <v>69</v>
      </c>
      <c r="I412" s="7" t="s">
        <v>44</v>
      </c>
      <c r="J412" s="19" t="str">
        <f>IFERROR(INDEX('Employee Info'!$C$3:$E$200,MATCH(Data6[[#This Row],[Name:]],'Employee Info'!$B$3:$B$200,0),MATCH(Data6[[#This Row],[Hours Type:]],'Employee Info'!$C$2:$E$2,0)),"")</f>
        <v/>
      </c>
      <c r="K412" s="19" t="str">
        <f>IFERROR(INDEX('Employee Info'!$C$3:$J$200,MATCH(Data6[[#This Row],[Name:]],'Employee Info'!$B$3:$B$200,0),MATCH(Data6[[#Headers],[Truck]],'Employee Info'!$C$2:$J$2,0)),"")</f>
        <v/>
      </c>
      <c r="L412" s="19" t="str">
        <f>IFERROR(INDEX('Employee Info'!$C$3:$J$200,MATCH(Data6[[#This Row],[Name:]],'Employee Info'!$B$3:$B$200,0),MATCH(Data6[[#Headers],[Phone]],'Employee Info'!$C$2:$J$2,0)),"")</f>
        <v/>
      </c>
      <c r="M412" s="19" t="str">
        <f>IFERROR(INDEX('Employee Info'!$C$3:$J$200,MATCH(Data6[[#This Row],[Name:]],'Employee Info'!$B$3:$B$200,0),MATCH(Data6[[#Headers],[Tech]],'Employee Info'!$C$2:$J$2,0)),"")</f>
        <v/>
      </c>
      <c r="N412" s="19" t="str">
        <f>IFERROR(INDEX('Employee Info'!$C$3:$J$200,MATCH(Data6[[#This Row],[Name:]],'Employee Info'!$B$3:$B$200,0),MATCH(Data6[[#Headers],[Other]],'Employee Info'!$C$2:$J$2,0)),"")</f>
        <v/>
      </c>
      <c r="O412" s="19">
        <f>IFERROR((Data6[[#This Row],[Hours:]]*SUM(Data6[[#This Row],[Rate]:[Other]])),"")</f>
        <v>0</v>
      </c>
      <c r="P412" s="7" t="str">
        <f>IF(Data6[[#This Row],[WO'#:]]="","Riley #","WO#")</f>
        <v>WO#</v>
      </c>
      <c r="Q412" s="7">
        <f>IFERROR(WEEKNUM(Data6[[#This Row],[Date:]]),"")</f>
        <v>12</v>
      </c>
      <c r="R412" s="6">
        <f t="shared" si="18"/>
        <v>45368</v>
      </c>
      <c r="S412" s="6">
        <f>Data6[[#This Row],[Week Start]]+7</f>
        <v>45375</v>
      </c>
      <c r="T412" s="7" t="str">
        <f t="shared" si="19"/>
        <v>3/17/2024 - 3/24/2024</v>
      </c>
      <c r="U412" s="7" t="str">
        <f t="shared" si="20"/>
        <v>Time Card</v>
      </c>
      <c r="V412" s="8" t="str">
        <f>RIGHT(TEXT(Data6[[#This Row],[Date:]],"mmddyyyy"),4)</f>
        <v>2024</v>
      </c>
      <c r="W412" s="8" t="str">
        <f>MID(TEXT(Data6[[#This Row],[Date:]],"mmddyyyy"),3,2)</f>
        <v>22</v>
      </c>
      <c r="X412" s="8" t="str">
        <f>LEFT(TEXT(Data6[[#This Row],[Date:]],"mmddyyyy"),2)</f>
        <v>03</v>
      </c>
      <c r="Y412" s="6">
        <f>DATE(Data6[[#This Row],[Year]],Data6[[#This Row],[Month]],Data6[[#This Row],[Day]])</f>
        <v>45373</v>
      </c>
    </row>
    <row r="413" spans="1:25" x14ac:dyDescent="0.3">
      <c r="A413" s="5">
        <v>45392.375018634259</v>
      </c>
      <c r="B413" s="7" t="s">
        <v>76</v>
      </c>
      <c r="C413" s="6" t="s">
        <v>344</v>
      </c>
      <c r="D413" s="7" t="s">
        <v>156</v>
      </c>
      <c r="E413" s="8">
        <v>2</v>
      </c>
      <c r="F413" s="7">
        <v>6984733</v>
      </c>
      <c r="G413" s="7" t="s">
        <v>68</v>
      </c>
      <c r="H413" s="7" t="s">
        <v>69</v>
      </c>
      <c r="I413" s="7" t="s">
        <v>44</v>
      </c>
      <c r="J413" s="19" t="str">
        <f>IFERROR(INDEX('Employee Info'!$C$3:$E$200,MATCH(Data6[[#This Row],[Name:]],'Employee Info'!$B$3:$B$200,0),MATCH(Data6[[#This Row],[Hours Type:]],'Employee Info'!$C$2:$E$2,0)),"")</f>
        <v/>
      </c>
      <c r="K413" s="19" t="str">
        <f>IFERROR(INDEX('Employee Info'!$C$3:$J$200,MATCH(Data6[[#This Row],[Name:]],'Employee Info'!$B$3:$B$200,0),MATCH(Data6[[#Headers],[Truck]],'Employee Info'!$C$2:$J$2,0)),"")</f>
        <v/>
      </c>
      <c r="L413" s="19" t="str">
        <f>IFERROR(INDEX('Employee Info'!$C$3:$J$200,MATCH(Data6[[#This Row],[Name:]],'Employee Info'!$B$3:$B$200,0),MATCH(Data6[[#Headers],[Phone]],'Employee Info'!$C$2:$J$2,0)),"")</f>
        <v/>
      </c>
      <c r="M413" s="19" t="str">
        <f>IFERROR(INDEX('Employee Info'!$C$3:$J$200,MATCH(Data6[[#This Row],[Name:]],'Employee Info'!$B$3:$B$200,0),MATCH(Data6[[#Headers],[Tech]],'Employee Info'!$C$2:$J$2,0)),"")</f>
        <v/>
      </c>
      <c r="N413" s="19" t="str">
        <f>IFERROR(INDEX('Employee Info'!$C$3:$J$200,MATCH(Data6[[#This Row],[Name:]],'Employee Info'!$B$3:$B$200,0),MATCH(Data6[[#Headers],[Other]],'Employee Info'!$C$2:$J$2,0)),"")</f>
        <v/>
      </c>
      <c r="O413" s="19">
        <f>IFERROR((Data6[[#This Row],[Hours:]]*SUM(Data6[[#This Row],[Rate]:[Other]])),"")</f>
        <v>0</v>
      </c>
      <c r="P413" s="7" t="str">
        <f>IF(Data6[[#This Row],[WO'#:]]="","Riley #","WO#")</f>
        <v>WO#</v>
      </c>
      <c r="Q413" s="7">
        <f>IFERROR(WEEKNUM(Data6[[#This Row],[Date:]]),"")</f>
        <v>12</v>
      </c>
      <c r="R413" s="6">
        <f t="shared" si="18"/>
        <v>45368</v>
      </c>
      <c r="S413" s="6">
        <f>Data6[[#This Row],[Week Start]]+7</f>
        <v>45375</v>
      </c>
      <c r="T413" s="7" t="str">
        <f t="shared" si="19"/>
        <v>3/17/2024 - 3/24/2024</v>
      </c>
      <c r="U413" s="7" t="str">
        <f t="shared" si="20"/>
        <v>Time Card</v>
      </c>
      <c r="V413" s="8" t="str">
        <f>RIGHT(TEXT(Data6[[#This Row],[Date:]],"mmddyyyy"),4)</f>
        <v>2024</v>
      </c>
      <c r="W413" s="8" t="str">
        <f>MID(TEXT(Data6[[#This Row],[Date:]],"mmddyyyy"),3,2)</f>
        <v>22</v>
      </c>
      <c r="X413" s="8" t="str">
        <f>LEFT(TEXT(Data6[[#This Row],[Date:]],"mmddyyyy"),2)</f>
        <v>03</v>
      </c>
      <c r="Y413" s="6">
        <f>DATE(Data6[[#This Row],[Year]],Data6[[#This Row],[Month]],Data6[[#This Row],[Day]])</f>
        <v>45373</v>
      </c>
    </row>
    <row r="414" spans="1:25" x14ac:dyDescent="0.3">
      <c r="A414" s="5">
        <v>45373.534002083332</v>
      </c>
      <c r="B414" s="7" t="s">
        <v>66</v>
      </c>
      <c r="C414" s="6" t="s">
        <v>344</v>
      </c>
      <c r="D414" s="7" t="s">
        <v>334</v>
      </c>
      <c r="E414" s="8">
        <v>7</v>
      </c>
      <c r="F414" s="7">
        <v>7078215</v>
      </c>
      <c r="G414" s="7" t="s">
        <v>68</v>
      </c>
      <c r="H414" s="7" t="s">
        <v>69</v>
      </c>
      <c r="I414" s="7" t="s">
        <v>44</v>
      </c>
      <c r="J414" s="19" t="str">
        <f>IFERROR(INDEX('Employee Info'!$C$3:$E$200,MATCH(Data6[[#This Row],[Name:]],'Employee Info'!$B$3:$B$200,0),MATCH(Data6[[#This Row],[Hours Type:]],'Employee Info'!$C$2:$E$2,0)),"")</f>
        <v/>
      </c>
      <c r="K414" s="19" t="str">
        <f>IFERROR(INDEX('Employee Info'!$C$3:$J$200,MATCH(Data6[[#This Row],[Name:]],'Employee Info'!$B$3:$B$200,0),MATCH(Data6[[#Headers],[Truck]],'Employee Info'!$C$2:$J$2,0)),"")</f>
        <v/>
      </c>
      <c r="L414" s="19" t="str">
        <f>IFERROR(INDEX('Employee Info'!$C$3:$J$200,MATCH(Data6[[#This Row],[Name:]],'Employee Info'!$B$3:$B$200,0),MATCH(Data6[[#Headers],[Phone]],'Employee Info'!$C$2:$J$2,0)),"")</f>
        <v/>
      </c>
      <c r="M414" s="19" t="str">
        <f>IFERROR(INDEX('Employee Info'!$C$3:$J$200,MATCH(Data6[[#This Row],[Name:]],'Employee Info'!$B$3:$B$200,0),MATCH(Data6[[#Headers],[Tech]],'Employee Info'!$C$2:$J$2,0)),"")</f>
        <v/>
      </c>
      <c r="N414" s="19" t="str">
        <f>IFERROR(INDEX('Employee Info'!$C$3:$J$200,MATCH(Data6[[#This Row],[Name:]],'Employee Info'!$B$3:$B$200,0),MATCH(Data6[[#Headers],[Other]],'Employee Info'!$C$2:$J$2,0)),"")</f>
        <v/>
      </c>
      <c r="O414" s="19">
        <f>IFERROR((Data6[[#This Row],[Hours:]]*SUM(Data6[[#This Row],[Rate]:[Other]])),"")</f>
        <v>0</v>
      </c>
      <c r="P414" s="7" t="str">
        <f>IF(Data6[[#This Row],[WO'#:]]="","Riley #","WO#")</f>
        <v>WO#</v>
      </c>
      <c r="Q414" s="7">
        <f>IFERROR(WEEKNUM(Data6[[#This Row],[Date:]]),"")</f>
        <v>12</v>
      </c>
      <c r="R414" s="6">
        <f t="shared" si="18"/>
        <v>45368</v>
      </c>
      <c r="S414" s="6">
        <f>Data6[[#This Row],[Week Start]]+7</f>
        <v>45375</v>
      </c>
      <c r="T414" s="7" t="str">
        <f t="shared" si="19"/>
        <v>3/17/2024 - 3/24/2024</v>
      </c>
      <c r="U414" s="7" t="str">
        <f t="shared" si="20"/>
        <v>Time Card</v>
      </c>
      <c r="V414" s="8" t="str">
        <f>RIGHT(TEXT(Data6[[#This Row],[Date:]],"mmddyyyy"),4)</f>
        <v>2024</v>
      </c>
      <c r="W414" s="8" t="str">
        <f>MID(TEXT(Data6[[#This Row],[Date:]],"mmddyyyy"),3,2)</f>
        <v>22</v>
      </c>
      <c r="X414" s="8" t="str">
        <f>LEFT(TEXT(Data6[[#This Row],[Date:]],"mmddyyyy"),2)</f>
        <v>03</v>
      </c>
      <c r="Y414" s="6">
        <f>DATE(Data6[[#This Row],[Year]],Data6[[#This Row],[Month]],Data6[[#This Row],[Day]])</f>
        <v>45373</v>
      </c>
    </row>
    <row r="415" spans="1:25" x14ac:dyDescent="0.3">
      <c r="A415" s="5">
        <v>45373.566750115744</v>
      </c>
      <c r="B415" s="7" t="s">
        <v>31</v>
      </c>
      <c r="C415" s="6" t="s">
        <v>344</v>
      </c>
      <c r="D415" s="7" t="s">
        <v>346</v>
      </c>
      <c r="E415" s="8">
        <v>5</v>
      </c>
      <c r="F415" s="7">
        <v>7078215</v>
      </c>
      <c r="G415" s="7" t="s">
        <v>68</v>
      </c>
      <c r="H415" s="7" t="s">
        <v>69</v>
      </c>
      <c r="I415" s="7" t="s">
        <v>44</v>
      </c>
      <c r="J415" s="19" t="str">
        <f>IFERROR(INDEX('Employee Info'!$C$3:$E$200,MATCH(Data6[[#This Row],[Name:]],'Employee Info'!$B$3:$B$200,0),MATCH(Data6[[#This Row],[Hours Type:]],'Employee Info'!$C$2:$E$2,0)),"")</f>
        <v/>
      </c>
      <c r="K415" s="19" t="str">
        <f>IFERROR(INDEX('Employee Info'!$C$3:$J$200,MATCH(Data6[[#This Row],[Name:]],'Employee Info'!$B$3:$B$200,0),MATCH(Data6[[#Headers],[Truck]],'Employee Info'!$C$2:$J$2,0)),"")</f>
        <v/>
      </c>
      <c r="L415" s="19" t="str">
        <f>IFERROR(INDEX('Employee Info'!$C$3:$J$200,MATCH(Data6[[#This Row],[Name:]],'Employee Info'!$B$3:$B$200,0),MATCH(Data6[[#Headers],[Phone]],'Employee Info'!$C$2:$J$2,0)),"")</f>
        <v/>
      </c>
      <c r="M415" s="19" t="str">
        <f>IFERROR(INDEX('Employee Info'!$C$3:$J$200,MATCH(Data6[[#This Row],[Name:]],'Employee Info'!$B$3:$B$200,0),MATCH(Data6[[#Headers],[Tech]],'Employee Info'!$C$2:$J$2,0)),"")</f>
        <v/>
      </c>
      <c r="N415" s="19" t="str">
        <f>IFERROR(INDEX('Employee Info'!$C$3:$J$200,MATCH(Data6[[#This Row],[Name:]],'Employee Info'!$B$3:$B$200,0),MATCH(Data6[[#Headers],[Other]],'Employee Info'!$C$2:$J$2,0)),"")</f>
        <v/>
      </c>
      <c r="O415" s="19">
        <f>IFERROR((Data6[[#This Row],[Hours:]]*SUM(Data6[[#This Row],[Rate]:[Other]])),"")</f>
        <v>0</v>
      </c>
      <c r="P415" s="7" t="str">
        <f>IF(Data6[[#This Row],[WO'#:]]="","Riley #","WO#")</f>
        <v>WO#</v>
      </c>
      <c r="Q415" s="7">
        <f>IFERROR(WEEKNUM(Data6[[#This Row],[Date:]]),"")</f>
        <v>12</v>
      </c>
      <c r="R415" s="6">
        <f t="shared" si="18"/>
        <v>45368</v>
      </c>
      <c r="S415" s="6">
        <f>Data6[[#This Row],[Week Start]]+7</f>
        <v>45375</v>
      </c>
      <c r="T415" s="7" t="str">
        <f t="shared" si="19"/>
        <v>3/17/2024 - 3/24/2024</v>
      </c>
      <c r="U415" s="7" t="str">
        <f t="shared" si="20"/>
        <v>Time Card</v>
      </c>
      <c r="V415" s="8" t="str">
        <f>RIGHT(TEXT(Data6[[#This Row],[Date:]],"mmddyyyy"),4)</f>
        <v>2024</v>
      </c>
      <c r="W415" s="8" t="str">
        <f>MID(TEXT(Data6[[#This Row],[Date:]],"mmddyyyy"),3,2)</f>
        <v>22</v>
      </c>
      <c r="X415" s="8" t="str">
        <f>LEFT(TEXT(Data6[[#This Row],[Date:]],"mmddyyyy"),2)</f>
        <v>03</v>
      </c>
      <c r="Y415" s="6">
        <f>DATE(Data6[[#This Row],[Year]],Data6[[#This Row],[Month]],Data6[[#This Row],[Day]])</f>
        <v>45373</v>
      </c>
    </row>
    <row r="416" spans="1:25" x14ac:dyDescent="0.3">
      <c r="A416" s="5">
        <v>45373.584776620373</v>
      </c>
      <c r="B416" s="7" t="s">
        <v>35</v>
      </c>
      <c r="C416" s="6" t="s">
        <v>344</v>
      </c>
      <c r="D416" s="7" t="s">
        <v>347</v>
      </c>
      <c r="E416" s="8">
        <v>8</v>
      </c>
      <c r="F416" s="7">
        <v>7078215</v>
      </c>
      <c r="G416" s="7" t="s">
        <v>68</v>
      </c>
      <c r="H416" s="7" t="s">
        <v>69</v>
      </c>
      <c r="I416" s="7" t="s">
        <v>44</v>
      </c>
      <c r="J416" s="19" t="str">
        <f>IFERROR(INDEX('Employee Info'!$C$3:$E$200,MATCH(Data6[[#This Row],[Name:]],'Employee Info'!$B$3:$B$200,0),MATCH(Data6[[#This Row],[Hours Type:]],'Employee Info'!$C$2:$E$2,0)),"")</f>
        <v/>
      </c>
      <c r="K416" s="19" t="str">
        <f>IFERROR(INDEX('Employee Info'!$C$3:$J$200,MATCH(Data6[[#This Row],[Name:]],'Employee Info'!$B$3:$B$200,0),MATCH(Data6[[#Headers],[Truck]],'Employee Info'!$C$2:$J$2,0)),"")</f>
        <v/>
      </c>
      <c r="L416" s="19" t="str">
        <f>IFERROR(INDEX('Employee Info'!$C$3:$J$200,MATCH(Data6[[#This Row],[Name:]],'Employee Info'!$B$3:$B$200,0),MATCH(Data6[[#Headers],[Phone]],'Employee Info'!$C$2:$J$2,0)),"")</f>
        <v/>
      </c>
      <c r="M416" s="19" t="str">
        <f>IFERROR(INDEX('Employee Info'!$C$3:$J$200,MATCH(Data6[[#This Row],[Name:]],'Employee Info'!$B$3:$B$200,0),MATCH(Data6[[#Headers],[Tech]],'Employee Info'!$C$2:$J$2,0)),"")</f>
        <v/>
      </c>
      <c r="N416" s="19" t="str">
        <f>IFERROR(INDEX('Employee Info'!$C$3:$J$200,MATCH(Data6[[#This Row],[Name:]],'Employee Info'!$B$3:$B$200,0),MATCH(Data6[[#Headers],[Other]],'Employee Info'!$C$2:$J$2,0)),"")</f>
        <v/>
      </c>
      <c r="O416" s="19">
        <f>IFERROR((Data6[[#This Row],[Hours:]]*SUM(Data6[[#This Row],[Rate]:[Other]])),"")</f>
        <v>0</v>
      </c>
      <c r="P416" s="7" t="str">
        <f>IF(Data6[[#This Row],[WO'#:]]="","Riley #","WO#")</f>
        <v>WO#</v>
      </c>
      <c r="Q416" s="7">
        <f>IFERROR(WEEKNUM(Data6[[#This Row],[Date:]]),"")</f>
        <v>12</v>
      </c>
      <c r="R416" s="6">
        <f t="shared" si="18"/>
        <v>45368</v>
      </c>
      <c r="S416" s="6">
        <f>Data6[[#This Row],[Week Start]]+7</f>
        <v>45375</v>
      </c>
      <c r="T416" s="7" t="str">
        <f t="shared" si="19"/>
        <v>3/17/2024 - 3/24/2024</v>
      </c>
      <c r="U416" s="7" t="str">
        <f t="shared" si="20"/>
        <v>Time Card</v>
      </c>
      <c r="V416" s="8" t="str">
        <f>RIGHT(TEXT(Data6[[#This Row],[Date:]],"mmddyyyy"),4)</f>
        <v>2024</v>
      </c>
      <c r="W416" s="8" t="str">
        <f>MID(TEXT(Data6[[#This Row],[Date:]],"mmddyyyy"),3,2)</f>
        <v>22</v>
      </c>
      <c r="X416" s="8" t="str">
        <f>LEFT(TEXT(Data6[[#This Row],[Date:]],"mmddyyyy"),2)</f>
        <v>03</v>
      </c>
      <c r="Y416" s="6">
        <f>DATE(Data6[[#This Row],[Year]],Data6[[#This Row],[Month]],Data6[[#This Row],[Day]])</f>
        <v>45373</v>
      </c>
    </row>
    <row r="417" spans="1:25" x14ac:dyDescent="0.3">
      <c r="A417" s="5">
        <v>45392.383724884261</v>
      </c>
      <c r="B417" s="7" t="s">
        <v>342</v>
      </c>
      <c r="C417" s="6" t="s">
        <v>344</v>
      </c>
      <c r="D417" s="7" t="s">
        <v>343</v>
      </c>
      <c r="E417" s="8">
        <v>8</v>
      </c>
      <c r="F417" s="7">
        <v>7078215</v>
      </c>
      <c r="G417" s="7" t="s">
        <v>68</v>
      </c>
      <c r="H417" s="7" t="s">
        <v>69</v>
      </c>
      <c r="I417" s="7" t="s">
        <v>44</v>
      </c>
      <c r="J417" s="19" t="str">
        <f>IFERROR(INDEX('Employee Info'!$C$3:$E$200,MATCH(Data6[[#This Row],[Name:]],'Employee Info'!$B$3:$B$200,0),MATCH(Data6[[#This Row],[Hours Type:]],'Employee Info'!$C$2:$E$2,0)),"")</f>
        <v/>
      </c>
      <c r="K417" s="19" t="str">
        <f>IFERROR(INDEX('Employee Info'!$C$3:$J$200,MATCH(Data6[[#This Row],[Name:]],'Employee Info'!$B$3:$B$200,0),MATCH(Data6[[#Headers],[Truck]],'Employee Info'!$C$2:$J$2,0)),"")</f>
        <v/>
      </c>
      <c r="L417" s="19" t="str">
        <f>IFERROR(INDEX('Employee Info'!$C$3:$J$200,MATCH(Data6[[#This Row],[Name:]],'Employee Info'!$B$3:$B$200,0),MATCH(Data6[[#Headers],[Phone]],'Employee Info'!$C$2:$J$2,0)),"")</f>
        <v/>
      </c>
      <c r="M417" s="19" t="str">
        <f>IFERROR(INDEX('Employee Info'!$C$3:$J$200,MATCH(Data6[[#This Row],[Name:]],'Employee Info'!$B$3:$B$200,0),MATCH(Data6[[#Headers],[Tech]],'Employee Info'!$C$2:$J$2,0)),"")</f>
        <v/>
      </c>
      <c r="N417" s="19" t="str">
        <f>IFERROR(INDEX('Employee Info'!$C$3:$J$200,MATCH(Data6[[#This Row],[Name:]],'Employee Info'!$B$3:$B$200,0),MATCH(Data6[[#Headers],[Other]],'Employee Info'!$C$2:$J$2,0)),"")</f>
        <v/>
      </c>
      <c r="O417" s="19">
        <f>IFERROR((Data6[[#This Row],[Hours:]]*SUM(Data6[[#This Row],[Rate]:[Other]])),"")</f>
        <v>0</v>
      </c>
      <c r="P417" s="7" t="str">
        <f>IF(Data6[[#This Row],[WO'#:]]="","Riley #","WO#")</f>
        <v>WO#</v>
      </c>
      <c r="Q417" s="7">
        <f>IFERROR(WEEKNUM(Data6[[#This Row],[Date:]]),"")</f>
        <v>12</v>
      </c>
      <c r="R417" s="6">
        <f t="shared" si="18"/>
        <v>45368</v>
      </c>
      <c r="S417" s="6">
        <f>Data6[[#This Row],[Week Start]]+7</f>
        <v>45375</v>
      </c>
      <c r="T417" s="7" t="str">
        <f t="shared" si="19"/>
        <v>3/17/2024 - 3/24/2024</v>
      </c>
      <c r="U417" s="7" t="str">
        <f t="shared" si="20"/>
        <v>Time Card</v>
      </c>
      <c r="V417" s="8" t="str">
        <f>RIGHT(TEXT(Data6[[#This Row],[Date:]],"mmddyyyy"),4)</f>
        <v>2024</v>
      </c>
      <c r="W417" s="8" t="str">
        <f>MID(TEXT(Data6[[#This Row],[Date:]],"mmddyyyy"),3,2)</f>
        <v>22</v>
      </c>
      <c r="X417" s="8" t="str">
        <f>LEFT(TEXT(Data6[[#This Row],[Date:]],"mmddyyyy"),2)</f>
        <v>03</v>
      </c>
      <c r="Y417" s="6">
        <f>DATE(Data6[[#This Row],[Year]],Data6[[#This Row],[Month]],Data6[[#This Row],[Day]])</f>
        <v>45373</v>
      </c>
    </row>
    <row r="418" spans="1:25" x14ac:dyDescent="0.3">
      <c r="A418" s="5">
        <v>45373.567470601854</v>
      </c>
      <c r="B418" s="7" t="s">
        <v>31</v>
      </c>
      <c r="C418" s="6" t="s">
        <v>344</v>
      </c>
      <c r="D418" s="7" t="s">
        <v>315</v>
      </c>
      <c r="E418" s="8">
        <v>3</v>
      </c>
      <c r="F418" s="7" t="s">
        <v>68</v>
      </c>
      <c r="G418" s="7" t="s">
        <v>68</v>
      </c>
      <c r="H418" s="7" t="s">
        <v>59</v>
      </c>
      <c r="I418" s="7" t="s">
        <v>44</v>
      </c>
      <c r="J418" s="19" t="str">
        <f>IFERROR(INDEX('Employee Info'!$C$3:$E$200,MATCH(Data6[[#This Row],[Name:]],'Employee Info'!$B$3:$B$200,0),MATCH(Data6[[#This Row],[Hours Type:]],'Employee Info'!$C$2:$E$2,0)),"")</f>
        <v/>
      </c>
      <c r="K418" s="19" t="str">
        <f>IFERROR(INDEX('Employee Info'!$C$3:$J$200,MATCH(Data6[[#This Row],[Name:]],'Employee Info'!$B$3:$B$200,0),MATCH(Data6[[#Headers],[Truck]],'Employee Info'!$C$2:$J$2,0)),"")</f>
        <v/>
      </c>
      <c r="L418" s="19" t="str">
        <f>IFERROR(INDEX('Employee Info'!$C$3:$J$200,MATCH(Data6[[#This Row],[Name:]],'Employee Info'!$B$3:$B$200,0),MATCH(Data6[[#Headers],[Phone]],'Employee Info'!$C$2:$J$2,0)),"")</f>
        <v/>
      </c>
      <c r="M418" s="19" t="str">
        <f>IFERROR(INDEX('Employee Info'!$C$3:$J$200,MATCH(Data6[[#This Row],[Name:]],'Employee Info'!$B$3:$B$200,0),MATCH(Data6[[#Headers],[Tech]],'Employee Info'!$C$2:$J$2,0)),"")</f>
        <v/>
      </c>
      <c r="N418" s="19" t="str">
        <f>IFERROR(INDEX('Employee Info'!$C$3:$J$200,MATCH(Data6[[#This Row],[Name:]],'Employee Info'!$B$3:$B$200,0),MATCH(Data6[[#Headers],[Other]],'Employee Info'!$C$2:$J$2,0)),"")</f>
        <v/>
      </c>
      <c r="O418" s="19">
        <f>IFERROR((Data6[[#This Row],[Hours:]]*SUM(Data6[[#This Row],[Rate]:[Other]])),"")</f>
        <v>0</v>
      </c>
      <c r="P418" s="7" t="str">
        <f>IF(Data6[[#This Row],[WO'#:]]="","Riley #","WO#")</f>
        <v>Riley #</v>
      </c>
      <c r="Q418" s="7">
        <f>IFERROR(WEEKNUM(Data6[[#This Row],[Date:]]),"")</f>
        <v>12</v>
      </c>
      <c r="R418" s="6">
        <f t="shared" si="18"/>
        <v>45368</v>
      </c>
      <c r="S418" s="6">
        <f>Data6[[#This Row],[Week Start]]+7</f>
        <v>45375</v>
      </c>
      <c r="T418" s="7" t="str">
        <f t="shared" si="19"/>
        <v>3/17/2024 - 3/24/2024</v>
      </c>
      <c r="U418" s="7" t="str">
        <f t="shared" si="20"/>
        <v>Time Card</v>
      </c>
      <c r="V418" s="8" t="str">
        <f>RIGHT(TEXT(Data6[[#This Row],[Date:]],"mmddyyyy"),4)</f>
        <v>2024</v>
      </c>
      <c r="W418" s="8" t="str">
        <f>MID(TEXT(Data6[[#This Row],[Date:]],"mmddyyyy"),3,2)</f>
        <v>22</v>
      </c>
      <c r="X418" s="8" t="str">
        <f>LEFT(TEXT(Data6[[#This Row],[Date:]],"mmddyyyy"),2)</f>
        <v>03</v>
      </c>
      <c r="Y418" s="6">
        <f>DATE(Data6[[#This Row],[Year]],Data6[[#This Row],[Month]],Data6[[#This Row],[Day]])</f>
        <v>45373</v>
      </c>
    </row>
    <row r="419" spans="1:25" x14ac:dyDescent="0.3">
      <c r="A419" s="5">
        <v>45380.416945023149</v>
      </c>
      <c r="B419" s="7" t="s">
        <v>66</v>
      </c>
      <c r="C419" s="6" t="s">
        <v>348</v>
      </c>
      <c r="D419" s="7" t="s">
        <v>349</v>
      </c>
      <c r="E419" s="8">
        <v>1</v>
      </c>
      <c r="F419" s="7">
        <v>6984733</v>
      </c>
      <c r="G419" s="7" t="s">
        <v>68</v>
      </c>
      <c r="H419" s="7" t="s">
        <v>69</v>
      </c>
      <c r="I419" s="7" t="s">
        <v>44</v>
      </c>
      <c r="J419" s="19" t="str">
        <f>IFERROR(INDEX('Employee Info'!$C$3:$E$200,MATCH(Data6[[#This Row],[Name:]],'Employee Info'!$B$3:$B$200,0),MATCH(Data6[[#This Row],[Hours Type:]],'Employee Info'!$C$2:$E$2,0)),"")</f>
        <v/>
      </c>
      <c r="K419" s="19" t="str">
        <f>IFERROR(INDEX('Employee Info'!$C$3:$J$200,MATCH(Data6[[#This Row],[Name:]],'Employee Info'!$B$3:$B$200,0),MATCH(Data6[[#Headers],[Truck]],'Employee Info'!$C$2:$J$2,0)),"")</f>
        <v/>
      </c>
      <c r="L419" s="19" t="str">
        <f>IFERROR(INDEX('Employee Info'!$C$3:$J$200,MATCH(Data6[[#This Row],[Name:]],'Employee Info'!$B$3:$B$200,0),MATCH(Data6[[#Headers],[Phone]],'Employee Info'!$C$2:$J$2,0)),"")</f>
        <v/>
      </c>
      <c r="M419" s="19" t="str">
        <f>IFERROR(INDEX('Employee Info'!$C$3:$J$200,MATCH(Data6[[#This Row],[Name:]],'Employee Info'!$B$3:$B$200,0),MATCH(Data6[[#Headers],[Tech]],'Employee Info'!$C$2:$J$2,0)),"")</f>
        <v/>
      </c>
      <c r="N419" s="19" t="str">
        <f>IFERROR(INDEX('Employee Info'!$C$3:$J$200,MATCH(Data6[[#This Row],[Name:]],'Employee Info'!$B$3:$B$200,0),MATCH(Data6[[#Headers],[Other]],'Employee Info'!$C$2:$J$2,0)),"")</f>
        <v/>
      </c>
      <c r="O419" s="19">
        <f>IFERROR((Data6[[#This Row],[Hours:]]*SUM(Data6[[#This Row],[Rate]:[Other]])),"")</f>
        <v>0</v>
      </c>
      <c r="P419" s="7" t="str">
        <f>IF(Data6[[#This Row],[WO'#:]]="","Riley #","WO#")</f>
        <v>WO#</v>
      </c>
      <c r="Q419" s="7">
        <f>IFERROR(WEEKNUM(Data6[[#This Row],[Date:]]),"")</f>
        <v>13</v>
      </c>
      <c r="R419" s="6">
        <f t="shared" si="18"/>
        <v>45375</v>
      </c>
      <c r="S419" s="6">
        <f>Data6[[#This Row],[Week Start]]+7</f>
        <v>45382</v>
      </c>
      <c r="T419" s="7" t="str">
        <f t="shared" si="19"/>
        <v>3/24/2024 - 3/31/2024</v>
      </c>
      <c r="U419" s="7" t="str">
        <f t="shared" si="20"/>
        <v>Time Card</v>
      </c>
      <c r="V419" s="8" t="str">
        <f>RIGHT(TEXT(Data6[[#This Row],[Date:]],"mmddyyyy"),4)</f>
        <v>2024</v>
      </c>
      <c r="W419" s="8" t="str">
        <f>MID(TEXT(Data6[[#This Row],[Date:]],"mmddyyyy"),3,2)</f>
        <v>25</v>
      </c>
      <c r="X419" s="8" t="str">
        <f>LEFT(TEXT(Data6[[#This Row],[Date:]],"mmddyyyy"),2)</f>
        <v>03</v>
      </c>
      <c r="Y419" s="6">
        <f>DATE(Data6[[#This Row],[Year]],Data6[[#This Row],[Month]],Data6[[#This Row],[Day]])</f>
        <v>45376</v>
      </c>
    </row>
    <row r="420" spans="1:25" x14ac:dyDescent="0.3">
      <c r="A420" s="5">
        <v>45392.385169328707</v>
      </c>
      <c r="B420" s="7" t="s">
        <v>76</v>
      </c>
      <c r="C420" s="6" t="s">
        <v>348</v>
      </c>
      <c r="D420" s="7" t="s">
        <v>156</v>
      </c>
      <c r="E420" s="8">
        <v>2</v>
      </c>
      <c r="F420" s="7">
        <v>6984733</v>
      </c>
      <c r="G420" s="7" t="s">
        <v>68</v>
      </c>
      <c r="H420" s="7" t="s">
        <v>69</v>
      </c>
      <c r="I420" s="7" t="s">
        <v>44</v>
      </c>
      <c r="J420" s="19" t="str">
        <f>IFERROR(INDEX('Employee Info'!$C$3:$E$200,MATCH(Data6[[#This Row],[Name:]],'Employee Info'!$B$3:$B$200,0),MATCH(Data6[[#This Row],[Hours Type:]],'Employee Info'!$C$2:$E$2,0)),"")</f>
        <v/>
      </c>
      <c r="K420" s="19" t="str">
        <f>IFERROR(INDEX('Employee Info'!$C$3:$J$200,MATCH(Data6[[#This Row],[Name:]],'Employee Info'!$B$3:$B$200,0),MATCH(Data6[[#Headers],[Truck]],'Employee Info'!$C$2:$J$2,0)),"")</f>
        <v/>
      </c>
      <c r="L420" s="19" t="str">
        <f>IFERROR(INDEX('Employee Info'!$C$3:$J$200,MATCH(Data6[[#This Row],[Name:]],'Employee Info'!$B$3:$B$200,0),MATCH(Data6[[#Headers],[Phone]],'Employee Info'!$C$2:$J$2,0)),"")</f>
        <v/>
      </c>
      <c r="M420" s="19" t="str">
        <f>IFERROR(INDEX('Employee Info'!$C$3:$J$200,MATCH(Data6[[#This Row],[Name:]],'Employee Info'!$B$3:$B$200,0),MATCH(Data6[[#Headers],[Tech]],'Employee Info'!$C$2:$J$2,0)),"")</f>
        <v/>
      </c>
      <c r="N420" s="19" t="str">
        <f>IFERROR(INDEX('Employee Info'!$C$3:$J$200,MATCH(Data6[[#This Row],[Name:]],'Employee Info'!$B$3:$B$200,0),MATCH(Data6[[#Headers],[Other]],'Employee Info'!$C$2:$J$2,0)),"")</f>
        <v/>
      </c>
      <c r="O420" s="19">
        <f>IFERROR((Data6[[#This Row],[Hours:]]*SUM(Data6[[#This Row],[Rate]:[Other]])),"")</f>
        <v>0</v>
      </c>
      <c r="P420" s="7" t="str">
        <f>IF(Data6[[#This Row],[WO'#:]]="","Riley #","WO#")</f>
        <v>WO#</v>
      </c>
      <c r="Q420" s="7">
        <f>IFERROR(WEEKNUM(Data6[[#This Row],[Date:]]),"")</f>
        <v>13</v>
      </c>
      <c r="R420" s="6">
        <f t="shared" si="18"/>
        <v>45375</v>
      </c>
      <c r="S420" s="6">
        <f>Data6[[#This Row],[Week Start]]+7</f>
        <v>45382</v>
      </c>
      <c r="T420" s="7" t="str">
        <f t="shared" si="19"/>
        <v>3/24/2024 - 3/31/2024</v>
      </c>
      <c r="U420" s="7" t="str">
        <f t="shared" si="20"/>
        <v>Time Card</v>
      </c>
      <c r="V420" s="8" t="str">
        <f>RIGHT(TEXT(Data6[[#This Row],[Date:]],"mmddyyyy"),4)</f>
        <v>2024</v>
      </c>
      <c r="W420" s="8" t="str">
        <f>MID(TEXT(Data6[[#This Row],[Date:]],"mmddyyyy"),3,2)</f>
        <v>25</v>
      </c>
      <c r="X420" s="8" t="str">
        <f>LEFT(TEXT(Data6[[#This Row],[Date:]],"mmddyyyy"),2)</f>
        <v>03</v>
      </c>
      <c r="Y420" s="6">
        <f>DATE(Data6[[#This Row],[Year]],Data6[[#This Row],[Month]],Data6[[#This Row],[Day]])</f>
        <v>45376</v>
      </c>
    </row>
    <row r="421" spans="1:25" x14ac:dyDescent="0.3">
      <c r="A421" s="5">
        <v>45376.581430555554</v>
      </c>
      <c r="B421" s="7" t="s">
        <v>31</v>
      </c>
      <c r="C421" s="6" t="s">
        <v>348</v>
      </c>
      <c r="D421" s="7" t="s">
        <v>347</v>
      </c>
      <c r="E421" s="8">
        <v>7</v>
      </c>
      <c r="F421" s="7">
        <v>7078215</v>
      </c>
      <c r="G421" s="7" t="s">
        <v>68</v>
      </c>
      <c r="H421" s="7" t="s">
        <v>69</v>
      </c>
      <c r="I421" s="7" t="s">
        <v>44</v>
      </c>
      <c r="J421" s="19" t="str">
        <f>IFERROR(INDEX('Employee Info'!$C$3:$E$200,MATCH(Data6[[#This Row],[Name:]],'Employee Info'!$B$3:$B$200,0),MATCH(Data6[[#This Row],[Hours Type:]],'Employee Info'!$C$2:$E$2,0)),"")</f>
        <v/>
      </c>
      <c r="K421" s="19" t="str">
        <f>IFERROR(INDEX('Employee Info'!$C$3:$J$200,MATCH(Data6[[#This Row],[Name:]],'Employee Info'!$B$3:$B$200,0),MATCH(Data6[[#Headers],[Truck]],'Employee Info'!$C$2:$J$2,0)),"")</f>
        <v/>
      </c>
      <c r="L421" s="19" t="str">
        <f>IFERROR(INDEX('Employee Info'!$C$3:$J$200,MATCH(Data6[[#This Row],[Name:]],'Employee Info'!$B$3:$B$200,0),MATCH(Data6[[#Headers],[Phone]],'Employee Info'!$C$2:$J$2,0)),"")</f>
        <v/>
      </c>
      <c r="M421" s="19" t="str">
        <f>IFERROR(INDEX('Employee Info'!$C$3:$J$200,MATCH(Data6[[#This Row],[Name:]],'Employee Info'!$B$3:$B$200,0),MATCH(Data6[[#Headers],[Tech]],'Employee Info'!$C$2:$J$2,0)),"")</f>
        <v/>
      </c>
      <c r="N421" s="19" t="str">
        <f>IFERROR(INDEX('Employee Info'!$C$3:$J$200,MATCH(Data6[[#This Row],[Name:]],'Employee Info'!$B$3:$B$200,0),MATCH(Data6[[#Headers],[Other]],'Employee Info'!$C$2:$J$2,0)),"")</f>
        <v/>
      </c>
      <c r="O421" s="19">
        <f>IFERROR((Data6[[#This Row],[Hours:]]*SUM(Data6[[#This Row],[Rate]:[Other]])),"")</f>
        <v>0</v>
      </c>
      <c r="P421" s="7" t="str">
        <f>IF(Data6[[#This Row],[WO'#:]]="","Riley #","WO#")</f>
        <v>WO#</v>
      </c>
      <c r="Q421" s="7">
        <f>IFERROR(WEEKNUM(Data6[[#This Row],[Date:]]),"")</f>
        <v>13</v>
      </c>
      <c r="R421" s="6">
        <f t="shared" si="18"/>
        <v>45375</v>
      </c>
      <c r="S421" s="6">
        <f>Data6[[#This Row],[Week Start]]+7</f>
        <v>45382</v>
      </c>
      <c r="T421" s="7" t="str">
        <f t="shared" si="19"/>
        <v>3/24/2024 - 3/31/2024</v>
      </c>
      <c r="U421" s="7" t="str">
        <f t="shared" si="20"/>
        <v>Time Card</v>
      </c>
      <c r="V421" s="8" t="str">
        <f>RIGHT(TEXT(Data6[[#This Row],[Date:]],"mmddyyyy"),4)</f>
        <v>2024</v>
      </c>
      <c r="W421" s="8" t="str">
        <f>MID(TEXT(Data6[[#This Row],[Date:]],"mmddyyyy"),3,2)</f>
        <v>25</v>
      </c>
      <c r="X421" s="8" t="str">
        <f>LEFT(TEXT(Data6[[#This Row],[Date:]],"mmddyyyy"),2)</f>
        <v>03</v>
      </c>
      <c r="Y421" s="6">
        <f>DATE(Data6[[#This Row],[Year]],Data6[[#This Row],[Month]],Data6[[#This Row],[Day]])</f>
        <v>45376</v>
      </c>
    </row>
    <row r="422" spans="1:25" x14ac:dyDescent="0.3">
      <c r="A422" s="5">
        <v>45376.584846759259</v>
      </c>
      <c r="B422" s="7" t="s">
        <v>35</v>
      </c>
      <c r="C422" s="6" t="s">
        <v>348</v>
      </c>
      <c r="D422" s="7" t="s">
        <v>347</v>
      </c>
      <c r="E422" s="8">
        <v>8</v>
      </c>
      <c r="F422" s="7">
        <v>7078215</v>
      </c>
      <c r="G422" s="7" t="s">
        <v>68</v>
      </c>
      <c r="H422" s="7" t="s">
        <v>69</v>
      </c>
      <c r="I422" s="7" t="s">
        <v>44</v>
      </c>
      <c r="J422" s="19" t="str">
        <f>IFERROR(INDEX('Employee Info'!$C$3:$E$200,MATCH(Data6[[#This Row],[Name:]],'Employee Info'!$B$3:$B$200,0),MATCH(Data6[[#This Row],[Hours Type:]],'Employee Info'!$C$2:$E$2,0)),"")</f>
        <v/>
      </c>
      <c r="K422" s="19" t="str">
        <f>IFERROR(INDEX('Employee Info'!$C$3:$J$200,MATCH(Data6[[#This Row],[Name:]],'Employee Info'!$B$3:$B$200,0),MATCH(Data6[[#Headers],[Truck]],'Employee Info'!$C$2:$J$2,0)),"")</f>
        <v/>
      </c>
      <c r="L422" s="19" t="str">
        <f>IFERROR(INDEX('Employee Info'!$C$3:$J$200,MATCH(Data6[[#This Row],[Name:]],'Employee Info'!$B$3:$B$200,0),MATCH(Data6[[#Headers],[Phone]],'Employee Info'!$C$2:$J$2,0)),"")</f>
        <v/>
      </c>
      <c r="M422" s="19" t="str">
        <f>IFERROR(INDEX('Employee Info'!$C$3:$J$200,MATCH(Data6[[#This Row],[Name:]],'Employee Info'!$B$3:$B$200,0),MATCH(Data6[[#Headers],[Tech]],'Employee Info'!$C$2:$J$2,0)),"")</f>
        <v/>
      </c>
      <c r="N422" s="19" t="str">
        <f>IFERROR(INDEX('Employee Info'!$C$3:$J$200,MATCH(Data6[[#This Row],[Name:]],'Employee Info'!$B$3:$B$200,0),MATCH(Data6[[#Headers],[Other]],'Employee Info'!$C$2:$J$2,0)),"")</f>
        <v/>
      </c>
      <c r="O422" s="19">
        <f>IFERROR((Data6[[#This Row],[Hours:]]*SUM(Data6[[#This Row],[Rate]:[Other]])),"")</f>
        <v>0</v>
      </c>
      <c r="P422" s="7" t="str">
        <f>IF(Data6[[#This Row],[WO'#:]]="","Riley #","WO#")</f>
        <v>WO#</v>
      </c>
      <c r="Q422" s="7">
        <f>IFERROR(WEEKNUM(Data6[[#This Row],[Date:]]),"")</f>
        <v>13</v>
      </c>
      <c r="R422" s="6">
        <f t="shared" si="18"/>
        <v>45375</v>
      </c>
      <c r="S422" s="6">
        <f>Data6[[#This Row],[Week Start]]+7</f>
        <v>45382</v>
      </c>
      <c r="T422" s="7" t="str">
        <f t="shared" si="19"/>
        <v>3/24/2024 - 3/31/2024</v>
      </c>
      <c r="U422" s="7" t="str">
        <f t="shared" si="20"/>
        <v>Time Card</v>
      </c>
      <c r="V422" s="8" t="str">
        <f>RIGHT(TEXT(Data6[[#This Row],[Date:]],"mmddyyyy"),4)</f>
        <v>2024</v>
      </c>
      <c r="W422" s="8" t="str">
        <f>MID(TEXT(Data6[[#This Row],[Date:]],"mmddyyyy"),3,2)</f>
        <v>25</v>
      </c>
      <c r="X422" s="8" t="str">
        <f>LEFT(TEXT(Data6[[#This Row],[Date:]],"mmddyyyy"),2)</f>
        <v>03</v>
      </c>
      <c r="Y422" s="6">
        <f>DATE(Data6[[#This Row],[Year]],Data6[[#This Row],[Month]],Data6[[#This Row],[Day]])</f>
        <v>45376</v>
      </c>
    </row>
    <row r="423" spans="1:25" x14ac:dyDescent="0.3">
      <c r="A423" s="5">
        <v>45380.413102893515</v>
      </c>
      <c r="B423" s="7" t="s">
        <v>66</v>
      </c>
      <c r="C423" s="6" t="s">
        <v>348</v>
      </c>
      <c r="D423" s="7" t="s">
        <v>350</v>
      </c>
      <c r="E423" s="8">
        <v>7</v>
      </c>
      <c r="F423" s="7">
        <v>7078215</v>
      </c>
      <c r="G423" s="7" t="s">
        <v>68</v>
      </c>
      <c r="H423" s="7" t="s">
        <v>69</v>
      </c>
      <c r="I423" s="7" t="s">
        <v>44</v>
      </c>
      <c r="J423" s="19" t="str">
        <f>IFERROR(INDEX('Employee Info'!$C$3:$E$200,MATCH(Data6[[#This Row],[Name:]],'Employee Info'!$B$3:$B$200,0),MATCH(Data6[[#This Row],[Hours Type:]],'Employee Info'!$C$2:$E$2,0)),"")</f>
        <v/>
      </c>
      <c r="K423" s="19" t="str">
        <f>IFERROR(INDEX('Employee Info'!$C$3:$J$200,MATCH(Data6[[#This Row],[Name:]],'Employee Info'!$B$3:$B$200,0),MATCH(Data6[[#Headers],[Truck]],'Employee Info'!$C$2:$J$2,0)),"")</f>
        <v/>
      </c>
      <c r="L423" s="19" t="str">
        <f>IFERROR(INDEX('Employee Info'!$C$3:$J$200,MATCH(Data6[[#This Row],[Name:]],'Employee Info'!$B$3:$B$200,0),MATCH(Data6[[#Headers],[Phone]],'Employee Info'!$C$2:$J$2,0)),"")</f>
        <v/>
      </c>
      <c r="M423" s="19" t="str">
        <f>IFERROR(INDEX('Employee Info'!$C$3:$J$200,MATCH(Data6[[#This Row],[Name:]],'Employee Info'!$B$3:$B$200,0),MATCH(Data6[[#Headers],[Tech]],'Employee Info'!$C$2:$J$2,0)),"")</f>
        <v/>
      </c>
      <c r="N423" s="19" t="str">
        <f>IFERROR(INDEX('Employee Info'!$C$3:$J$200,MATCH(Data6[[#This Row],[Name:]],'Employee Info'!$B$3:$B$200,0),MATCH(Data6[[#Headers],[Other]],'Employee Info'!$C$2:$J$2,0)),"")</f>
        <v/>
      </c>
      <c r="O423" s="19">
        <f>IFERROR((Data6[[#This Row],[Hours:]]*SUM(Data6[[#This Row],[Rate]:[Other]])),"")</f>
        <v>0</v>
      </c>
      <c r="P423" s="7" t="str">
        <f>IF(Data6[[#This Row],[WO'#:]]="","Riley #","WO#")</f>
        <v>WO#</v>
      </c>
      <c r="Q423" s="7">
        <f>IFERROR(WEEKNUM(Data6[[#This Row],[Date:]]),"")</f>
        <v>13</v>
      </c>
      <c r="R423" s="6">
        <f t="shared" si="18"/>
        <v>45375</v>
      </c>
      <c r="S423" s="6">
        <f>Data6[[#This Row],[Week Start]]+7</f>
        <v>45382</v>
      </c>
      <c r="T423" s="7" t="str">
        <f t="shared" si="19"/>
        <v>3/24/2024 - 3/31/2024</v>
      </c>
      <c r="U423" s="7" t="str">
        <f t="shared" si="20"/>
        <v>Time Card</v>
      </c>
      <c r="V423" s="8" t="str">
        <f>RIGHT(TEXT(Data6[[#This Row],[Date:]],"mmddyyyy"),4)</f>
        <v>2024</v>
      </c>
      <c r="W423" s="8" t="str">
        <f>MID(TEXT(Data6[[#This Row],[Date:]],"mmddyyyy"),3,2)</f>
        <v>25</v>
      </c>
      <c r="X423" s="8" t="str">
        <f>LEFT(TEXT(Data6[[#This Row],[Date:]],"mmddyyyy"),2)</f>
        <v>03</v>
      </c>
      <c r="Y423" s="6">
        <f>DATE(Data6[[#This Row],[Year]],Data6[[#This Row],[Month]],Data6[[#This Row],[Day]])</f>
        <v>45376</v>
      </c>
    </row>
    <row r="424" spans="1:25" x14ac:dyDescent="0.3">
      <c r="A424" s="5">
        <v>45380.435091782405</v>
      </c>
      <c r="B424" s="7" t="s">
        <v>65</v>
      </c>
      <c r="C424" s="6" t="s">
        <v>348</v>
      </c>
      <c r="D424" s="7" t="s">
        <v>352</v>
      </c>
      <c r="E424" s="8">
        <v>3</v>
      </c>
      <c r="F424" s="7" t="s">
        <v>68</v>
      </c>
      <c r="G424" s="7" t="s">
        <v>68</v>
      </c>
      <c r="H424" s="7" t="s">
        <v>92</v>
      </c>
      <c r="I424" s="7" t="s">
        <v>44</v>
      </c>
      <c r="J424" s="19" t="str">
        <f>IFERROR(INDEX('Employee Info'!$C$3:$E$200,MATCH(Data6[[#This Row],[Name:]],'Employee Info'!$B$3:$B$200,0),MATCH(Data6[[#This Row],[Hours Type:]],'Employee Info'!$C$2:$E$2,0)),"")</f>
        <v/>
      </c>
      <c r="K424" s="19" t="str">
        <f>IFERROR(INDEX('Employee Info'!$C$3:$J$200,MATCH(Data6[[#This Row],[Name:]],'Employee Info'!$B$3:$B$200,0),MATCH(Data6[[#Headers],[Truck]],'Employee Info'!$C$2:$J$2,0)),"")</f>
        <v/>
      </c>
      <c r="L424" s="19" t="str">
        <f>IFERROR(INDEX('Employee Info'!$C$3:$J$200,MATCH(Data6[[#This Row],[Name:]],'Employee Info'!$B$3:$B$200,0),MATCH(Data6[[#Headers],[Phone]],'Employee Info'!$C$2:$J$2,0)),"")</f>
        <v/>
      </c>
      <c r="M424" s="19" t="str">
        <f>IFERROR(INDEX('Employee Info'!$C$3:$J$200,MATCH(Data6[[#This Row],[Name:]],'Employee Info'!$B$3:$B$200,0),MATCH(Data6[[#Headers],[Tech]],'Employee Info'!$C$2:$J$2,0)),"")</f>
        <v/>
      </c>
      <c r="N424" s="19" t="str">
        <f>IFERROR(INDEX('Employee Info'!$C$3:$J$200,MATCH(Data6[[#This Row],[Name:]],'Employee Info'!$B$3:$B$200,0),MATCH(Data6[[#Headers],[Other]],'Employee Info'!$C$2:$J$2,0)),"")</f>
        <v/>
      </c>
      <c r="O424" s="19">
        <f>IFERROR((Data6[[#This Row],[Hours:]]*SUM(Data6[[#This Row],[Rate]:[Other]])),"")</f>
        <v>0</v>
      </c>
      <c r="P424" s="7" t="str">
        <f>IF(Data6[[#This Row],[WO'#:]]="","Riley #","WO#")</f>
        <v>Riley #</v>
      </c>
      <c r="Q424" s="7">
        <f>IFERROR(WEEKNUM(Data6[[#This Row],[Date:]]),"")</f>
        <v>13</v>
      </c>
      <c r="R424" s="6">
        <f t="shared" si="18"/>
        <v>45375</v>
      </c>
      <c r="S424" s="6">
        <f>Data6[[#This Row],[Week Start]]+7</f>
        <v>45382</v>
      </c>
      <c r="T424" s="7" t="str">
        <f t="shared" si="19"/>
        <v>3/24/2024 - 3/31/2024</v>
      </c>
      <c r="U424" s="7" t="str">
        <f t="shared" si="20"/>
        <v>Time Card</v>
      </c>
      <c r="V424" s="8" t="str">
        <f>RIGHT(TEXT(Data6[[#This Row],[Date:]],"mmddyyyy"),4)</f>
        <v>2024</v>
      </c>
      <c r="W424" s="8" t="str">
        <f>MID(TEXT(Data6[[#This Row],[Date:]],"mmddyyyy"),3,2)</f>
        <v>25</v>
      </c>
      <c r="X424" s="8" t="str">
        <f>LEFT(TEXT(Data6[[#This Row],[Date:]],"mmddyyyy"),2)</f>
        <v>03</v>
      </c>
      <c r="Y424" s="6">
        <f>DATE(Data6[[#This Row],[Year]],Data6[[#This Row],[Month]],Data6[[#This Row],[Day]])</f>
        <v>45376</v>
      </c>
    </row>
    <row r="425" spans="1:25" x14ac:dyDescent="0.3">
      <c r="A425" s="5">
        <v>45376.582114699071</v>
      </c>
      <c r="B425" s="7" t="s">
        <v>31</v>
      </c>
      <c r="C425" s="6" t="s">
        <v>348</v>
      </c>
      <c r="D425" s="7" t="s">
        <v>351</v>
      </c>
      <c r="E425" s="8">
        <v>1</v>
      </c>
      <c r="F425" s="7" t="s">
        <v>68</v>
      </c>
      <c r="G425" s="7" t="s">
        <v>68</v>
      </c>
      <c r="H425" s="7" t="s">
        <v>59</v>
      </c>
      <c r="I425" s="7" t="s">
        <v>44</v>
      </c>
      <c r="J425" s="19" t="str">
        <f>IFERROR(INDEX('Employee Info'!$C$3:$E$200,MATCH(Data6[[#This Row],[Name:]],'Employee Info'!$B$3:$B$200,0),MATCH(Data6[[#This Row],[Hours Type:]],'Employee Info'!$C$2:$E$2,0)),"")</f>
        <v/>
      </c>
      <c r="K425" s="19" t="str">
        <f>IFERROR(INDEX('Employee Info'!$C$3:$J$200,MATCH(Data6[[#This Row],[Name:]],'Employee Info'!$B$3:$B$200,0),MATCH(Data6[[#Headers],[Truck]],'Employee Info'!$C$2:$J$2,0)),"")</f>
        <v/>
      </c>
      <c r="L425" s="19" t="str">
        <f>IFERROR(INDEX('Employee Info'!$C$3:$J$200,MATCH(Data6[[#This Row],[Name:]],'Employee Info'!$B$3:$B$200,0),MATCH(Data6[[#Headers],[Phone]],'Employee Info'!$C$2:$J$2,0)),"")</f>
        <v/>
      </c>
      <c r="M425" s="19" t="str">
        <f>IFERROR(INDEX('Employee Info'!$C$3:$J$200,MATCH(Data6[[#This Row],[Name:]],'Employee Info'!$B$3:$B$200,0),MATCH(Data6[[#Headers],[Tech]],'Employee Info'!$C$2:$J$2,0)),"")</f>
        <v/>
      </c>
      <c r="N425" s="19" t="str">
        <f>IFERROR(INDEX('Employee Info'!$C$3:$J$200,MATCH(Data6[[#This Row],[Name:]],'Employee Info'!$B$3:$B$200,0),MATCH(Data6[[#Headers],[Other]],'Employee Info'!$C$2:$J$2,0)),"")</f>
        <v/>
      </c>
      <c r="O425" s="19">
        <f>IFERROR((Data6[[#This Row],[Hours:]]*SUM(Data6[[#This Row],[Rate]:[Other]])),"")</f>
        <v>0</v>
      </c>
      <c r="P425" s="7" t="str">
        <f>IF(Data6[[#This Row],[WO'#:]]="","Riley #","WO#")</f>
        <v>Riley #</v>
      </c>
      <c r="Q425" s="7">
        <f>IFERROR(WEEKNUM(Data6[[#This Row],[Date:]]),"")</f>
        <v>13</v>
      </c>
      <c r="R425" s="6">
        <f t="shared" si="18"/>
        <v>45375</v>
      </c>
      <c r="S425" s="6">
        <f>Data6[[#This Row],[Week Start]]+7</f>
        <v>45382</v>
      </c>
      <c r="T425" s="7" t="str">
        <f t="shared" si="19"/>
        <v>3/24/2024 - 3/31/2024</v>
      </c>
      <c r="U425" s="7" t="str">
        <f t="shared" si="20"/>
        <v>Time Card</v>
      </c>
      <c r="V425" s="8" t="str">
        <f>RIGHT(TEXT(Data6[[#This Row],[Date:]],"mmddyyyy"),4)</f>
        <v>2024</v>
      </c>
      <c r="W425" s="8" t="str">
        <f>MID(TEXT(Data6[[#This Row],[Date:]],"mmddyyyy"),3,2)</f>
        <v>25</v>
      </c>
      <c r="X425" s="8" t="str">
        <f>LEFT(TEXT(Data6[[#This Row],[Date:]],"mmddyyyy"),2)</f>
        <v>03</v>
      </c>
      <c r="Y425" s="6">
        <f>DATE(Data6[[#This Row],[Year]],Data6[[#This Row],[Month]],Data6[[#This Row],[Day]])</f>
        <v>45376</v>
      </c>
    </row>
    <row r="426" spans="1:25" x14ac:dyDescent="0.3">
      <c r="A426" s="5">
        <v>45380.419072337965</v>
      </c>
      <c r="B426" s="7" t="s">
        <v>66</v>
      </c>
      <c r="C426" s="6" t="s">
        <v>353</v>
      </c>
      <c r="D426" s="7" t="s">
        <v>354</v>
      </c>
      <c r="E426" s="8">
        <v>1</v>
      </c>
      <c r="F426" s="7">
        <v>6984733</v>
      </c>
      <c r="G426" s="7" t="s">
        <v>68</v>
      </c>
      <c r="H426" s="7" t="s">
        <v>69</v>
      </c>
      <c r="I426" s="7" t="s">
        <v>44</v>
      </c>
      <c r="J426" s="19" t="str">
        <f>IFERROR(INDEX('Employee Info'!$C$3:$E$200,MATCH(Data6[[#This Row],[Name:]],'Employee Info'!$B$3:$B$200,0),MATCH(Data6[[#This Row],[Hours Type:]],'Employee Info'!$C$2:$E$2,0)),"")</f>
        <v/>
      </c>
      <c r="K426" s="19" t="str">
        <f>IFERROR(INDEX('Employee Info'!$C$3:$J$200,MATCH(Data6[[#This Row],[Name:]],'Employee Info'!$B$3:$B$200,0),MATCH(Data6[[#Headers],[Truck]],'Employee Info'!$C$2:$J$2,0)),"")</f>
        <v/>
      </c>
      <c r="L426" s="19" t="str">
        <f>IFERROR(INDEX('Employee Info'!$C$3:$J$200,MATCH(Data6[[#This Row],[Name:]],'Employee Info'!$B$3:$B$200,0),MATCH(Data6[[#Headers],[Phone]],'Employee Info'!$C$2:$J$2,0)),"")</f>
        <v/>
      </c>
      <c r="M426" s="19" t="str">
        <f>IFERROR(INDEX('Employee Info'!$C$3:$J$200,MATCH(Data6[[#This Row],[Name:]],'Employee Info'!$B$3:$B$200,0),MATCH(Data6[[#Headers],[Tech]],'Employee Info'!$C$2:$J$2,0)),"")</f>
        <v/>
      </c>
      <c r="N426" s="19" t="str">
        <f>IFERROR(INDEX('Employee Info'!$C$3:$J$200,MATCH(Data6[[#This Row],[Name:]],'Employee Info'!$B$3:$B$200,0),MATCH(Data6[[#Headers],[Other]],'Employee Info'!$C$2:$J$2,0)),"")</f>
        <v/>
      </c>
      <c r="O426" s="19">
        <f>IFERROR((Data6[[#This Row],[Hours:]]*SUM(Data6[[#This Row],[Rate]:[Other]])),"")</f>
        <v>0</v>
      </c>
      <c r="P426" s="7" t="str">
        <f>IF(Data6[[#This Row],[WO'#:]]="","Riley #","WO#")</f>
        <v>WO#</v>
      </c>
      <c r="Q426" s="7">
        <f>IFERROR(WEEKNUM(Data6[[#This Row],[Date:]]),"")</f>
        <v>13</v>
      </c>
      <c r="R426" s="6">
        <f t="shared" si="18"/>
        <v>45375</v>
      </c>
      <c r="S426" s="6">
        <f>Data6[[#This Row],[Week Start]]+7</f>
        <v>45382</v>
      </c>
      <c r="T426" s="7" t="str">
        <f t="shared" si="19"/>
        <v>3/24/2024 - 3/31/2024</v>
      </c>
      <c r="U426" s="7" t="str">
        <f t="shared" si="20"/>
        <v>Time Card</v>
      </c>
      <c r="V426" s="8" t="str">
        <f>RIGHT(TEXT(Data6[[#This Row],[Date:]],"mmddyyyy"),4)</f>
        <v>2024</v>
      </c>
      <c r="W426" s="8" t="str">
        <f>MID(TEXT(Data6[[#This Row],[Date:]],"mmddyyyy"),3,2)</f>
        <v>26</v>
      </c>
      <c r="X426" s="8" t="str">
        <f>LEFT(TEXT(Data6[[#This Row],[Date:]],"mmddyyyy"),2)</f>
        <v>03</v>
      </c>
      <c r="Y426" s="6">
        <f>DATE(Data6[[#This Row],[Year]],Data6[[#This Row],[Month]],Data6[[#This Row],[Day]])</f>
        <v>45377</v>
      </c>
    </row>
    <row r="427" spans="1:25" x14ac:dyDescent="0.3">
      <c r="A427" s="5">
        <v>45392.385326967589</v>
      </c>
      <c r="B427" s="7" t="s">
        <v>76</v>
      </c>
      <c r="C427" s="6" t="s">
        <v>353</v>
      </c>
      <c r="D427" s="7" t="s">
        <v>156</v>
      </c>
      <c r="E427" s="8">
        <v>1</v>
      </c>
      <c r="F427" s="7">
        <v>6984733</v>
      </c>
      <c r="G427" s="7" t="s">
        <v>68</v>
      </c>
      <c r="H427" s="7" t="s">
        <v>69</v>
      </c>
      <c r="I427" s="7" t="s">
        <v>44</v>
      </c>
      <c r="J427" s="19" t="str">
        <f>IFERROR(INDEX('Employee Info'!$C$3:$E$200,MATCH(Data6[[#This Row],[Name:]],'Employee Info'!$B$3:$B$200,0),MATCH(Data6[[#This Row],[Hours Type:]],'Employee Info'!$C$2:$E$2,0)),"")</f>
        <v/>
      </c>
      <c r="K427" s="19" t="str">
        <f>IFERROR(INDEX('Employee Info'!$C$3:$J$200,MATCH(Data6[[#This Row],[Name:]],'Employee Info'!$B$3:$B$200,0),MATCH(Data6[[#Headers],[Truck]],'Employee Info'!$C$2:$J$2,0)),"")</f>
        <v/>
      </c>
      <c r="L427" s="19" t="str">
        <f>IFERROR(INDEX('Employee Info'!$C$3:$J$200,MATCH(Data6[[#This Row],[Name:]],'Employee Info'!$B$3:$B$200,0),MATCH(Data6[[#Headers],[Phone]],'Employee Info'!$C$2:$J$2,0)),"")</f>
        <v/>
      </c>
      <c r="M427" s="19" t="str">
        <f>IFERROR(INDEX('Employee Info'!$C$3:$J$200,MATCH(Data6[[#This Row],[Name:]],'Employee Info'!$B$3:$B$200,0),MATCH(Data6[[#Headers],[Tech]],'Employee Info'!$C$2:$J$2,0)),"")</f>
        <v/>
      </c>
      <c r="N427" s="19" t="str">
        <f>IFERROR(INDEX('Employee Info'!$C$3:$J$200,MATCH(Data6[[#This Row],[Name:]],'Employee Info'!$B$3:$B$200,0),MATCH(Data6[[#Headers],[Other]],'Employee Info'!$C$2:$J$2,0)),"")</f>
        <v/>
      </c>
      <c r="O427" s="19">
        <f>IFERROR((Data6[[#This Row],[Hours:]]*SUM(Data6[[#This Row],[Rate]:[Other]])),"")</f>
        <v>0</v>
      </c>
      <c r="P427" s="7" t="str">
        <f>IF(Data6[[#This Row],[WO'#:]]="","Riley #","WO#")</f>
        <v>WO#</v>
      </c>
      <c r="Q427" s="7">
        <f>IFERROR(WEEKNUM(Data6[[#This Row],[Date:]]),"")</f>
        <v>13</v>
      </c>
      <c r="R427" s="6">
        <f t="shared" si="18"/>
        <v>45375</v>
      </c>
      <c r="S427" s="6">
        <f>Data6[[#This Row],[Week Start]]+7</f>
        <v>45382</v>
      </c>
      <c r="T427" s="7" t="str">
        <f t="shared" si="19"/>
        <v>3/24/2024 - 3/31/2024</v>
      </c>
      <c r="U427" s="7" t="str">
        <f t="shared" si="20"/>
        <v>Time Card</v>
      </c>
      <c r="V427" s="8" t="str">
        <f>RIGHT(TEXT(Data6[[#This Row],[Date:]],"mmddyyyy"),4)</f>
        <v>2024</v>
      </c>
      <c r="W427" s="8" t="str">
        <f>MID(TEXT(Data6[[#This Row],[Date:]],"mmddyyyy"),3,2)</f>
        <v>26</v>
      </c>
      <c r="X427" s="8" t="str">
        <f>LEFT(TEXT(Data6[[#This Row],[Date:]],"mmddyyyy"),2)</f>
        <v>03</v>
      </c>
      <c r="Y427" s="6">
        <f>DATE(Data6[[#This Row],[Year]],Data6[[#This Row],[Month]],Data6[[#This Row],[Day]])</f>
        <v>45377</v>
      </c>
    </row>
    <row r="428" spans="1:25" x14ac:dyDescent="0.3">
      <c r="A428" s="5">
        <v>45377.579898379627</v>
      </c>
      <c r="B428" s="7" t="s">
        <v>31</v>
      </c>
      <c r="C428" s="6" t="s">
        <v>353</v>
      </c>
      <c r="D428" s="7" t="s">
        <v>355</v>
      </c>
      <c r="E428" s="8">
        <v>8</v>
      </c>
      <c r="F428" s="7" t="s">
        <v>68</v>
      </c>
      <c r="G428" s="7" t="s">
        <v>68</v>
      </c>
      <c r="H428" s="7" t="s">
        <v>92</v>
      </c>
      <c r="I428" s="7" t="s">
        <v>44</v>
      </c>
      <c r="J428" s="19" t="str">
        <f>IFERROR(INDEX('Employee Info'!$C$3:$E$200,MATCH(Data6[[#This Row],[Name:]],'Employee Info'!$B$3:$B$200,0),MATCH(Data6[[#This Row],[Hours Type:]],'Employee Info'!$C$2:$E$2,0)),"")</f>
        <v/>
      </c>
      <c r="K428" s="19" t="str">
        <f>IFERROR(INDEX('Employee Info'!$C$3:$J$200,MATCH(Data6[[#This Row],[Name:]],'Employee Info'!$B$3:$B$200,0),MATCH(Data6[[#Headers],[Truck]],'Employee Info'!$C$2:$J$2,0)),"")</f>
        <v/>
      </c>
      <c r="L428" s="19" t="str">
        <f>IFERROR(INDEX('Employee Info'!$C$3:$J$200,MATCH(Data6[[#This Row],[Name:]],'Employee Info'!$B$3:$B$200,0),MATCH(Data6[[#Headers],[Phone]],'Employee Info'!$C$2:$J$2,0)),"")</f>
        <v/>
      </c>
      <c r="M428" s="19" t="str">
        <f>IFERROR(INDEX('Employee Info'!$C$3:$J$200,MATCH(Data6[[#This Row],[Name:]],'Employee Info'!$B$3:$B$200,0),MATCH(Data6[[#Headers],[Tech]],'Employee Info'!$C$2:$J$2,0)),"")</f>
        <v/>
      </c>
      <c r="N428" s="19" t="str">
        <f>IFERROR(INDEX('Employee Info'!$C$3:$J$200,MATCH(Data6[[#This Row],[Name:]],'Employee Info'!$B$3:$B$200,0),MATCH(Data6[[#Headers],[Other]],'Employee Info'!$C$2:$J$2,0)),"")</f>
        <v/>
      </c>
      <c r="O428" s="19">
        <f>IFERROR((Data6[[#This Row],[Hours:]]*SUM(Data6[[#This Row],[Rate]:[Other]])),"")</f>
        <v>0</v>
      </c>
      <c r="P428" s="7" t="str">
        <f>IF(Data6[[#This Row],[WO'#:]]="","Riley #","WO#")</f>
        <v>Riley #</v>
      </c>
      <c r="Q428" s="7">
        <f>IFERROR(WEEKNUM(Data6[[#This Row],[Date:]]),"")</f>
        <v>13</v>
      </c>
      <c r="R428" s="6">
        <f t="shared" si="18"/>
        <v>45375</v>
      </c>
      <c r="S428" s="6">
        <f>Data6[[#This Row],[Week Start]]+7</f>
        <v>45382</v>
      </c>
      <c r="T428" s="7" t="str">
        <f t="shared" si="19"/>
        <v>3/24/2024 - 3/31/2024</v>
      </c>
      <c r="U428" s="7" t="str">
        <f t="shared" si="20"/>
        <v>Time Card</v>
      </c>
      <c r="V428" s="8" t="str">
        <f>RIGHT(TEXT(Data6[[#This Row],[Date:]],"mmddyyyy"),4)</f>
        <v>2024</v>
      </c>
      <c r="W428" s="8" t="str">
        <f>MID(TEXT(Data6[[#This Row],[Date:]],"mmddyyyy"),3,2)</f>
        <v>26</v>
      </c>
      <c r="X428" s="8" t="str">
        <f>LEFT(TEXT(Data6[[#This Row],[Date:]],"mmddyyyy"),2)</f>
        <v>03</v>
      </c>
      <c r="Y428" s="6">
        <f>DATE(Data6[[#This Row],[Year]],Data6[[#This Row],[Month]],Data6[[#This Row],[Day]])</f>
        <v>45377</v>
      </c>
    </row>
    <row r="429" spans="1:25" x14ac:dyDescent="0.3">
      <c r="A429" s="5">
        <v>45380.418409722224</v>
      </c>
      <c r="B429" s="7" t="s">
        <v>66</v>
      </c>
      <c r="C429" s="6" t="s">
        <v>353</v>
      </c>
      <c r="D429" s="7" t="s">
        <v>356</v>
      </c>
      <c r="E429" s="8">
        <v>7</v>
      </c>
      <c r="F429" s="7" t="s">
        <v>68</v>
      </c>
      <c r="G429" s="7" t="s">
        <v>68</v>
      </c>
      <c r="H429" s="7" t="s">
        <v>92</v>
      </c>
      <c r="I429" s="7" t="s">
        <v>44</v>
      </c>
      <c r="J429" s="19" t="str">
        <f>IFERROR(INDEX('Employee Info'!$C$3:$E$200,MATCH(Data6[[#This Row],[Name:]],'Employee Info'!$B$3:$B$200,0),MATCH(Data6[[#This Row],[Hours Type:]],'Employee Info'!$C$2:$E$2,0)),"")</f>
        <v/>
      </c>
      <c r="K429" s="19" t="str">
        <f>IFERROR(INDEX('Employee Info'!$C$3:$J$200,MATCH(Data6[[#This Row],[Name:]],'Employee Info'!$B$3:$B$200,0),MATCH(Data6[[#Headers],[Truck]],'Employee Info'!$C$2:$J$2,0)),"")</f>
        <v/>
      </c>
      <c r="L429" s="19" t="str">
        <f>IFERROR(INDEX('Employee Info'!$C$3:$J$200,MATCH(Data6[[#This Row],[Name:]],'Employee Info'!$B$3:$B$200,0),MATCH(Data6[[#Headers],[Phone]],'Employee Info'!$C$2:$J$2,0)),"")</f>
        <v/>
      </c>
      <c r="M429" s="19" t="str">
        <f>IFERROR(INDEX('Employee Info'!$C$3:$J$200,MATCH(Data6[[#This Row],[Name:]],'Employee Info'!$B$3:$B$200,0),MATCH(Data6[[#Headers],[Tech]],'Employee Info'!$C$2:$J$2,0)),"")</f>
        <v/>
      </c>
      <c r="N429" s="19" t="str">
        <f>IFERROR(INDEX('Employee Info'!$C$3:$J$200,MATCH(Data6[[#This Row],[Name:]],'Employee Info'!$B$3:$B$200,0),MATCH(Data6[[#Headers],[Other]],'Employee Info'!$C$2:$J$2,0)),"")</f>
        <v/>
      </c>
      <c r="O429" s="19">
        <f>IFERROR((Data6[[#This Row],[Hours:]]*SUM(Data6[[#This Row],[Rate]:[Other]])),"")</f>
        <v>0</v>
      </c>
      <c r="P429" s="7" t="str">
        <f>IF(Data6[[#This Row],[WO'#:]]="","Riley #","WO#")</f>
        <v>Riley #</v>
      </c>
      <c r="Q429" s="7">
        <f>IFERROR(WEEKNUM(Data6[[#This Row],[Date:]]),"")</f>
        <v>13</v>
      </c>
      <c r="R429" s="6">
        <f t="shared" si="18"/>
        <v>45375</v>
      </c>
      <c r="S429" s="6">
        <f>Data6[[#This Row],[Week Start]]+7</f>
        <v>45382</v>
      </c>
      <c r="T429" s="7" t="str">
        <f t="shared" si="19"/>
        <v>3/24/2024 - 3/31/2024</v>
      </c>
      <c r="U429" s="7" t="str">
        <f t="shared" si="20"/>
        <v>Time Card</v>
      </c>
      <c r="V429" s="8" t="str">
        <f>RIGHT(TEXT(Data6[[#This Row],[Date:]],"mmddyyyy"),4)</f>
        <v>2024</v>
      </c>
      <c r="W429" s="8" t="str">
        <f>MID(TEXT(Data6[[#This Row],[Date:]],"mmddyyyy"),3,2)</f>
        <v>26</v>
      </c>
      <c r="X429" s="8" t="str">
        <f>LEFT(TEXT(Data6[[#This Row],[Date:]],"mmddyyyy"),2)</f>
        <v>03</v>
      </c>
      <c r="Y429" s="6">
        <f>DATE(Data6[[#This Row],[Year]],Data6[[#This Row],[Month]],Data6[[#This Row],[Day]])</f>
        <v>45377</v>
      </c>
    </row>
    <row r="430" spans="1:25" x14ac:dyDescent="0.3">
      <c r="A430" s="5">
        <v>45380.431826851855</v>
      </c>
      <c r="B430" s="7" t="s">
        <v>66</v>
      </c>
      <c r="C430" s="6" t="s">
        <v>357</v>
      </c>
      <c r="D430" s="7" t="s">
        <v>358</v>
      </c>
      <c r="E430" s="8">
        <v>7</v>
      </c>
      <c r="F430" s="7">
        <v>6984733</v>
      </c>
      <c r="G430" s="7" t="s">
        <v>68</v>
      </c>
      <c r="H430" s="7" t="s">
        <v>69</v>
      </c>
      <c r="I430" s="7" t="s">
        <v>44</v>
      </c>
      <c r="J430" s="19" t="str">
        <f>IFERROR(INDEX('Employee Info'!$C$3:$E$200,MATCH(Data6[[#This Row],[Name:]],'Employee Info'!$B$3:$B$200,0),MATCH(Data6[[#This Row],[Hours Type:]],'Employee Info'!$C$2:$E$2,0)),"")</f>
        <v/>
      </c>
      <c r="K430" s="19" t="str">
        <f>IFERROR(INDEX('Employee Info'!$C$3:$J$200,MATCH(Data6[[#This Row],[Name:]],'Employee Info'!$B$3:$B$200,0),MATCH(Data6[[#Headers],[Truck]],'Employee Info'!$C$2:$J$2,0)),"")</f>
        <v/>
      </c>
      <c r="L430" s="19" t="str">
        <f>IFERROR(INDEX('Employee Info'!$C$3:$J$200,MATCH(Data6[[#This Row],[Name:]],'Employee Info'!$B$3:$B$200,0),MATCH(Data6[[#Headers],[Phone]],'Employee Info'!$C$2:$J$2,0)),"")</f>
        <v/>
      </c>
      <c r="M430" s="19" t="str">
        <f>IFERROR(INDEX('Employee Info'!$C$3:$J$200,MATCH(Data6[[#This Row],[Name:]],'Employee Info'!$B$3:$B$200,0),MATCH(Data6[[#Headers],[Tech]],'Employee Info'!$C$2:$J$2,0)),"")</f>
        <v/>
      </c>
      <c r="N430" s="19" t="str">
        <f>IFERROR(INDEX('Employee Info'!$C$3:$J$200,MATCH(Data6[[#This Row],[Name:]],'Employee Info'!$B$3:$B$200,0),MATCH(Data6[[#Headers],[Other]],'Employee Info'!$C$2:$J$2,0)),"")</f>
        <v/>
      </c>
      <c r="O430" s="19">
        <f>IFERROR((Data6[[#This Row],[Hours:]]*SUM(Data6[[#This Row],[Rate]:[Other]])),"")</f>
        <v>0</v>
      </c>
      <c r="P430" s="7" t="str">
        <f>IF(Data6[[#This Row],[WO'#:]]="","Riley #","WO#")</f>
        <v>WO#</v>
      </c>
      <c r="Q430" s="7">
        <f>IFERROR(WEEKNUM(Data6[[#This Row],[Date:]]),"")</f>
        <v>13</v>
      </c>
      <c r="R430" s="6">
        <f t="shared" si="18"/>
        <v>45375</v>
      </c>
      <c r="S430" s="6">
        <f>Data6[[#This Row],[Week Start]]+7</f>
        <v>45382</v>
      </c>
      <c r="T430" s="7" t="str">
        <f t="shared" si="19"/>
        <v>3/24/2024 - 3/31/2024</v>
      </c>
      <c r="U430" s="7" t="str">
        <f t="shared" si="20"/>
        <v>Time Card</v>
      </c>
      <c r="V430" s="8" t="str">
        <f>RIGHT(TEXT(Data6[[#This Row],[Date:]],"mmddyyyy"),4)</f>
        <v>2024</v>
      </c>
      <c r="W430" s="8" t="str">
        <f>MID(TEXT(Data6[[#This Row],[Date:]],"mmddyyyy"),3,2)</f>
        <v>27</v>
      </c>
      <c r="X430" s="8" t="str">
        <f>LEFT(TEXT(Data6[[#This Row],[Date:]],"mmddyyyy"),2)</f>
        <v>03</v>
      </c>
      <c r="Y430" s="6">
        <f>DATE(Data6[[#This Row],[Year]],Data6[[#This Row],[Month]],Data6[[#This Row],[Day]])</f>
        <v>45378</v>
      </c>
    </row>
    <row r="431" spans="1:25" x14ac:dyDescent="0.3">
      <c r="A431" s="5">
        <v>45392.385477430558</v>
      </c>
      <c r="B431" s="7" t="s">
        <v>76</v>
      </c>
      <c r="C431" s="6" t="s">
        <v>357</v>
      </c>
      <c r="D431" s="7" t="s">
        <v>156</v>
      </c>
      <c r="E431" s="8">
        <v>2</v>
      </c>
      <c r="F431" s="7">
        <v>6984733</v>
      </c>
      <c r="G431" s="7" t="s">
        <v>68</v>
      </c>
      <c r="H431" s="7" t="s">
        <v>69</v>
      </c>
      <c r="I431" s="7" t="s">
        <v>44</v>
      </c>
      <c r="J431" s="19" t="str">
        <f>IFERROR(INDEX('Employee Info'!$C$3:$E$200,MATCH(Data6[[#This Row],[Name:]],'Employee Info'!$B$3:$B$200,0),MATCH(Data6[[#This Row],[Hours Type:]],'Employee Info'!$C$2:$E$2,0)),"")</f>
        <v/>
      </c>
      <c r="K431" s="19" t="str">
        <f>IFERROR(INDEX('Employee Info'!$C$3:$J$200,MATCH(Data6[[#This Row],[Name:]],'Employee Info'!$B$3:$B$200,0),MATCH(Data6[[#Headers],[Truck]],'Employee Info'!$C$2:$J$2,0)),"")</f>
        <v/>
      </c>
      <c r="L431" s="19" t="str">
        <f>IFERROR(INDEX('Employee Info'!$C$3:$J$200,MATCH(Data6[[#This Row],[Name:]],'Employee Info'!$B$3:$B$200,0),MATCH(Data6[[#Headers],[Phone]],'Employee Info'!$C$2:$J$2,0)),"")</f>
        <v/>
      </c>
      <c r="M431" s="19" t="str">
        <f>IFERROR(INDEX('Employee Info'!$C$3:$J$200,MATCH(Data6[[#This Row],[Name:]],'Employee Info'!$B$3:$B$200,0),MATCH(Data6[[#Headers],[Tech]],'Employee Info'!$C$2:$J$2,0)),"")</f>
        <v/>
      </c>
      <c r="N431" s="19" t="str">
        <f>IFERROR(INDEX('Employee Info'!$C$3:$J$200,MATCH(Data6[[#This Row],[Name:]],'Employee Info'!$B$3:$B$200,0),MATCH(Data6[[#Headers],[Other]],'Employee Info'!$C$2:$J$2,0)),"")</f>
        <v/>
      </c>
      <c r="O431" s="19">
        <f>IFERROR((Data6[[#This Row],[Hours:]]*SUM(Data6[[#This Row],[Rate]:[Other]])),"")</f>
        <v>0</v>
      </c>
      <c r="P431" s="7" t="str">
        <f>IF(Data6[[#This Row],[WO'#:]]="","Riley #","WO#")</f>
        <v>WO#</v>
      </c>
      <c r="Q431" s="7">
        <f>IFERROR(WEEKNUM(Data6[[#This Row],[Date:]]),"")</f>
        <v>13</v>
      </c>
      <c r="R431" s="6">
        <f t="shared" si="18"/>
        <v>45375</v>
      </c>
      <c r="S431" s="6">
        <f>Data6[[#This Row],[Week Start]]+7</f>
        <v>45382</v>
      </c>
      <c r="T431" s="7" t="str">
        <f t="shared" si="19"/>
        <v>3/24/2024 - 3/31/2024</v>
      </c>
      <c r="U431" s="7" t="str">
        <f t="shared" si="20"/>
        <v>Time Card</v>
      </c>
      <c r="V431" s="8" t="str">
        <f>RIGHT(TEXT(Data6[[#This Row],[Date:]],"mmddyyyy"),4)</f>
        <v>2024</v>
      </c>
      <c r="W431" s="8" t="str">
        <f>MID(TEXT(Data6[[#This Row],[Date:]],"mmddyyyy"),3,2)</f>
        <v>27</v>
      </c>
      <c r="X431" s="8" t="str">
        <f>LEFT(TEXT(Data6[[#This Row],[Date:]],"mmddyyyy"),2)</f>
        <v>03</v>
      </c>
      <c r="Y431" s="6">
        <f>DATE(Data6[[#This Row],[Year]],Data6[[#This Row],[Month]],Data6[[#This Row],[Day]])</f>
        <v>45378</v>
      </c>
    </row>
    <row r="432" spans="1:25" x14ac:dyDescent="0.3">
      <c r="A432" s="5">
        <v>45378.581642939818</v>
      </c>
      <c r="B432" s="7" t="s">
        <v>35</v>
      </c>
      <c r="C432" s="6" t="s">
        <v>357</v>
      </c>
      <c r="D432" s="7" t="s">
        <v>359</v>
      </c>
      <c r="E432" s="8">
        <v>2</v>
      </c>
      <c r="F432" s="7" t="s">
        <v>68</v>
      </c>
      <c r="G432" s="7" t="s">
        <v>68</v>
      </c>
      <c r="H432" s="7" t="s">
        <v>202</v>
      </c>
      <c r="I432" s="7" t="s">
        <v>44</v>
      </c>
      <c r="J432" s="19" t="str">
        <f>IFERROR(INDEX('Employee Info'!$C$3:$E$200,MATCH(Data6[[#This Row],[Name:]],'Employee Info'!$B$3:$B$200,0),MATCH(Data6[[#This Row],[Hours Type:]],'Employee Info'!$C$2:$E$2,0)),"")</f>
        <v/>
      </c>
      <c r="K432" s="19" t="str">
        <f>IFERROR(INDEX('Employee Info'!$C$3:$J$200,MATCH(Data6[[#This Row],[Name:]],'Employee Info'!$B$3:$B$200,0),MATCH(Data6[[#Headers],[Truck]],'Employee Info'!$C$2:$J$2,0)),"")</f>
        <v/>
      </c>
      <c r="L432" s="19" t="str">
        <f>IFERROR(INDEX('Employee Info'!$C$3:$J$200,MATCH(Data6[[#This Row],[Name:]],'Employee Info'!$B$3:$B$200,0),MATCH(Data6[[#Headers],[Phone]],'Employee Info'!$C$2:$J$2,0)),"")</f>
        <v/>
      </c>
      <c r="M432" s="19" t="str">
        <f>IFERROR(INDEX('Employee Info'!$C$3:$J$200,MATCH(Data6[[#This Row],[Name:]],'Employee Info'!$B$3:$B$200,0),MATCH(Data6[[#Headers],[Tech]],'Employee Info'!$C$2:$J$2,0)),"")</f>
        <v/>
      </c>
      <c r="N432" s="19" t="str">
        <f>IFERROR(INDEX('Employee Info'!$C$3:$J$200,MATCH(Data6[[#This Row],[Name:]],'Employee Info'!$B$3:$B$200,0),MATCH(Data6[[#Headers],[Other]],'Employee Info'!$C$2:$J$2,0)),"")</f>
        <v/>
      </c>
      <c r="O432" s="19">
        <f>IFERROR((Data6[[#This Row],[Hours:]]*SUM(Data6[[#This Row],[Rate]:[Other]])),"")</f>
        <v>0</v>
      </c>
      <c r="P432" s="7" t="str">
        <f>IF(Data6[[#This Row],[WO'#:]]="","Riley #","WO#")</f>
        <v>Riley #</v>
      </c>
      <c r="Q432" s="7">
        <f>IFERROR(WEEKNUM(Data6[[#This Row],[Date:]]),"")</f>
        <v>13</v>
      </c>
      <c r="R432" s="6">
        <f t="shared" si="18"/>
        <v>45375</v>
      </c>
      <c r="S432" s="6">
        <f>Data6[[#This Row],[Week Start]]+7</f>
        <v>45382</v>
      </c>
      <c r="T432" s="7" t="str">
        <f t="shared" si="19"/>
        <v>3/24/2024 - 3/31/2024</v>
      </c>
      <c r="U432" s="7" t="str">
        <f t="shared" si="20"/>
        <v>Time Card</v>
      </c>
      <c r="V432" s="8" t="str">
        <f>RIGHT(TEXT(Data6[[#This Row],[Date:]],"mmddyyyy"),4)</f>
        <v>2024</v>
      </c>
      <c r="W432" s="8" t="str">
        <f>MID(TEXT(Data6[[#This Row],[Date:]],"mmddyyyy"),3,2)</f>
        <v>27</v>
      </c>
      <c r="X432" s="8" t="str">
        <f>LEFT(TEXT(Data6[[#This Row],[Date:]],"mmddyyyy"),2)</f>
        <v>03</v>
      </c>
      <c r="Y432" s="6">
        <f>DATE(Data6[[#This Row],[Year]],Data6[[#This Row],[Month]],Data6[[#This Row],[Day]])</f>
        <v>45378</v>
      </c>
    </row>
    <row r="433" spans="1:25" x14ac:dyDescent="0.3">
      <c r="A433" s="5">
        <v>45378.577410879632</v>
      </c>
      <c r="B433" s="7" t="s">
        <v>31</v>
      </c>
      <c r="C433" s="6" t="s">
        <v>357</v>
      </c>
      <c r="D433" s="7" t="s">
        <v>355</v>
      </c>
      <c r="E433" s="8">
        <v>8</v>
      </c>
      <c r="F433" s="7" t="s">
        <v>68</v>
      </c>
      <c r="G433" s="7" t="s">
        <v>68</v>
      </c>
      <c r="H433" s="7" t="s">
        <v>92</v>
      </c>
      <c r="I433" s="7" t="s">
        <v>44</v>
      </c>
      <c r="J433" s="19" t="str">
        <f>IFERROR(INDEX('Employee Info'!$C$3:$E$200,MATCH(Data6[[#This Row],[Name:]],'Employee Info'!$B$3:$B$200,0),MATCH(Data6[[#This Row],[Hours Type:]],'Employee Info'!$C$2:$E$2,0)),"")</f>
        <v/>
      </c>
      <c r="K433" s="19" t="str">
        <f>IFERROR(INDEX('Employee Info'!$C$3:$J$200,MATCH(Data6[[#This Row],[Name:]],'Employee Info'!$B$3:$B$200,0),MATCH(Data6[[#Headers],[Truck]],'Employee Info'!$C$2:$J$2,0)),"")</f>
        <v/>
      </c>
      <c r="L433" s="19" t="str">
        <f>IFERROR(INDEX('Employee Info'!$C$3:$J$200,MATCH(Data6[[#This Row],[Name:]],'Employee Info'!$B$3:$B$200,0),MATCH(Data6[[#Headers],[Phone]],'Employee Info'!$C$2:$J$2,0)),"")</f>
        <v/>
      </c>
      <c r="M433" s="19" t="str">
        <f>IFERROR(INDEX('Employee Info'!$C$3:$J$200,MATCH(Data6[[#This Row],[Name:]],'Employee Info'!$B$3:$B$200,0),MATCH(Data6[[#Headers],[Tech]],'Employee Info'!$C$2:$J$2,0)),"")</f>
        <v/>
      </c>
      <c r="N433" s="19" t="str">
        <f>IFERROR(INDEX('Employee Info'!$C$3:$J$200,MATCH(Data6[[#This Row],[Name:]],'Employee Info'!$B$3:$B$200,0),MATCH(Data6[[#Headers],[Other]],'Employee Info'!$C$2:$J$2,0)),"")</f>
        <v/>
      </c>
      <c r="O433" s="19">
        <f>IFERROR((Data6[[#This Row],[Hours:]]*SUM(Data6[[#This Row],[Rate]:[Other]])),"")</f>
        <v>0</v>
      </c>
      <c r="P433" s="7" t="str">
        <f>IF(Data6[[#This Row],[WO'#:]]="","Riley #","WO#")</f>
        <v>Riley #</v>
      </c>
      <c r="Q433" s="7">
        <f>IFERROR(WEEKNUM(Data6[[#This Row],[Date:]]),"")</f>
        <v>13</v>
      </c>
      <c r="R433" s="6">
        <f t="shared" si="18"/>
        <v>45375</v>
      </c>
      <c r="S433" s="6">
        <f>Data6[[#This Row],[Week Start]]+7</f>
        <v>45382</v>
      </c>
      <c r="T433" s="7" t="str">
        <f t="shared" si="19"/>
        <v>3/24/2024 - 3/31/2024</v>
      </c>
      <c r="U433" s="7" t="str">
        <f t="shared" si="20"/>
        <v>Time Card</v>
      </c>
      <c r="V433" s="8" t="str">
        <f>RIGHT(TEXT(Data6[[#This Row],[Date:]],"mmddyyyy"),4)</f>
        <v>2024</v>
      </c>
      <c r="W433" s="8" t="str">
        <f>MID(TEXT(Data6[[#This Row],[Date:]],"mmddyyyy"),3,2)</f>
        <v>27</v>
      </c>
      <c r="X433" s="8" t="str">
        <f>LEFT(TEXT(Data6[[#This Row],[Date:]],"mmddyyyy"),2)</f>
        <v>03</v>
      </c>
      <c r="Y433" s="6">
        <f>DATE(Data6[[#This Row],[Year]],Data6[[#This Row],[Month]],Data6[[#This Row],[Day]])</f>
        <v>45378</v>
      </c>
    </row>
    <row r="434" spans="1:25" x14ac:dyDescent="0.3">
      <c r="A434" s="5">
        <v>45378.583920254627</v>
      </c>
      <c r="B434" s="7" t="s">
        <v>65</v>
      </c>
      <c r="C434" s="6" t="s">
        <v>357</v>
      </c>
      <c r="D434" s="7" t="s">
        <v>362</v>
      </c>
      <c r="E434" s="8">
        <v>3</v>
      </c>
      <c r="F434" s="7" t="s">
        <v>68</v>
      </c>
      <c r="G434" s="7" t="s">
        <v>68</v>
      </c>
      <c r="H434" s="7" t="s">
        <v>92</v>
      </c>
      <c r="I434" s="7" t="s">
        <v>44</v>
      </c>
      <c r="J434" s="19" t="str">
        <f>IFERROR(INDEX('Employee Info'!$C$3:$E$200,MATCH(Data6[[#This Row],[Name:]],'Employee Info'!$B$3:$B$200,0),MATCH(Data6[[#This Row],[Hours Type:]],'Employee Info'!$C$2:$E$2,0)),"")</f>
        <v/>
      </c>
      <c r="K434" s="19" t="str">
        <f>IFERROR(INDEX('Employee Info'!$C$3:$J$200,MATCH(Data6[[#This Row],[Name:]],'Employee Info'!$B$3:$B$200,0),MATCH(Data6[[#Headers],[Truck]],'Employee Info'!$C$2:$J$2,0)),"")</f>
        <v/>
      </c>
      <c r="L434" s="19" t="str">
        <f>IFERROR(INDEX('Employee Info'!$C$3:$J$200,MATCH(Data6[[#This Row],[Name:]],'Employee Info'!$B$3:$B$200,0),MATCH(Data6[[#Headers],[Phone]],'Employee Info'!$C$2:$J$2,0)),"")</f>
        <v/>
      </c>
      <c r="M434" s="19" t="str">
        <f>IFERROR(INDEX('Employee Info'!$C$3:$J$200,MATCH(Data6[[#This Row],[Name:]],'Employee Info'!$B$3:$B$200,0),MATCH(Data6[[#Headers],[Tech]],'Employee Info'!$C$2:$J$2,0)),"")</f>
        <v/>
      </c>
      <c r="N434" s="19" t="str">
        <f>IFERROR(INDEX('Employee Info'!$C$3:$J$200,MATCH(Data6[[#This Row],[Name:]],'Employee Info'!$B$3:$B$200,0),MATCH(Data6[[#Headers],[Other]],'Employee Info'!$C$2:$J$2,0)),"")</f>
        <v/>
      </c>
      <c r="O434" s="19">
        <f>IFERROR((Data6[[#This Row],[Hours:]]*SUM(Data6[[#This Row],[Rate]:[Other]])),"")</f>
        <v>0</v>
      </c>
      <c r="P434" s="7" t="str">
        <f>IF(Data6[[#This Row],[WO'#:]]="","Riley #","WO#")</f>
        <v>Riley #</v>
      </c>
      <c r="Q434" s="7">
        <f>IFERROR(WEEKNUM(Data6[[#This Row],[Date:]]),"")</f>
        <v>13</v>
      </c>
      <c r="R434" s="6">
        <f t="shared" si="18"/>
        <v>45375</v>
      </c>
      <c r="S434" s="6">
        <f>Data6[[#This Row],[Week Start]]+7</f>
        <v>45382</v>
      </c>
      <c r="T434" s="7" t="str">
        <f t="shared" si="19"/>
        <v>3/24/2024 - 3/31/2024</v>
      </c>
      <c r="U434" s="7" t="str">
        <f t="shared" si="20"/>
        <v>Time Card</v>
      </c>
      <c r="V434" s="8" t="str">
        <f>RIGHT(TEXT(Data6[[#This Row],[Date:]],"mmddyyyy"),4)</f>
        <v>2024</v>
      </c>
      <c r="W434" s="8" t="str">
        <f>MID(TEXT(Data6[[#This Row],[Date:]],"mmddyyyy"),3,2)</f>
        <v>27</v>
      </c>
      <c r="X434" s="8" t="str">
        <f>LEFT(TEXT(Data6[[#This Row],[Date:]],"mmddyyyy"),2)</f>
        <v>03</v>
      </c>
      <c r="Y434" s="6">
        <f>DATE(Data6[[#This Row],[Year]],Data6[[#This Row],[Month]],Data6[[#This Row],[Day]])</f>
        <v>45378</v>
      </c>
    </row>
    <row r="435" spans="1:25" x14ac:dyDescent="0.3">
      <c r="A435" s="5">
        <v>45378.58321527778</v>
      </c>
      <c r="B435" s="7" t="s">
        <v>35</v>
      </c>
      <c r="C435" s="6" t="s">
        <v>357</v>
      </c>
      <c r="D435" s="7" t="s">
        <v>361</v>
      </c>
      <c r="E435" s="8">
        <v>5</v>
      </c>
      <c r="F435" s="7" t="s">
        <v>68</v>
      </c>
      <c r="G435" s="7" t="s">
        <v>68</v>
      </c>
      <c r="H435" s="7" t="s">
        <v>64</v>
      </c>
      <c r="I435" s="7" t="s">
        <v>44</v>
      </c>
      <c r="J435" s="19" t="str">
        <f>IFERROR(INDEX('Employee Info'!$C$3:$E$200,MATCH(Data6[[#This Row],[Name:]],'Employee Info'!$B$3:$B$200,0),MATCH(Data6[[#This Row],[Hours Type:]],'Employee Info'!$C$2:$E$2,0)),"")</f>
        <v/>
      </c>
      <c r="K435" s="19" t="str">
        <f>IFERROR(INDEX('Employee Info'!$C$3:$J$200,MATCH(Data6[[#This Row],[Name:]],'Employee Info'!$B$3:$B$200,0),MATCH(Data6[[#Headers],[Truck]],'Employee Info'!$C$2:$J$2,0)),"")</f>
        <v/>
      </c>
      <c r="L435" s="19" t="str">
        <f>IFERROR(INDEX('Employee Info'!$C$3:$J$200,MATCH(Data6[[#This Row],[Name:]],'Employee Info'!$B$3:$B$200,0),MATCH(Data6[[#Headers],[Phone]],'Employee Info'!$C$2:$J$2,0)),"")</f>
        <v/>
      </c>
      <c r="M435" s="19" t="str">
        <f>IFERROR(INDEX('Employee Info'!$C$3:$J$200,MATCH(Data6[[#This Row],[Name:]],'Employee Info'!$B$3:$B$200,0),MATCH(Data6[[#Headers],[Tech]],'Employee Info'!$C$2:$J$2,0)),"")</f>
        <v/>
      </c>
      <c r="N435" s="19" t="str">
        <f>IFERROR(INDEX('Employee Info'!$C$3:$J$200,MATCH(Data6[[#This Row],[Name:]],'Employee Info'!$B$3:$B$200,0),MATCH(Data6[[#Headers],[Other]],'Employee Info'!$C$2:$J$2,0)),"")</f>
        <v/>
      </c>
      <c r="O435" s="19">
        <f>IFERROR((Data6[[#This Row],[Hours:]]*SUM(Data6[[#This Row],[Rate]:[Other]])),"")</f>
        <v>0</v>
      </c>
      <c r="P435" s="7" t="str">
        <f>IF(Data6[[#This Row],[WO'#:]]="","Riley #","WO#")</f>
        <v>Riley #</v>
      </c>
      <c r="Q435" s="7">
        <f>IFERROR(WEEKNUM(Data6[[#This Row],[Date:]]),"")</f>
        <v>13</v>
      </c>
      <c r="R435" s="6">
        <f t="shared" si="18"/>
        <v>45375</v>
      </c>
      <c r="S435" s="6">
        <f>Data6[[#This Row],[Week Start]]+7</f>
        <v>45382</v>
      </c>
      <c r="T435" s="7" t="str">
        <f t="shared" si="19"/>
        <v>3/24/2024 - 3/31/2024</v>
      </c>
      <c r="U435" s="7" t="str">
        <f t="shared" si="20"/>
        <v>Time Card</v>
      </c>
      <c r="V435" s="8" t="str">
        <f>RIGHT(TEXT(Data6[[#This Row],[Date:]],"mmddyyyy"),4)</f>
        <v>2024</v>
      </c>
      <c r="W435" s="8" t="str">
        <f>MID(TEXT(Data6[[#This Row],[Date:]],"mmddyyyy"),3,2)</f>
        <v>27</v>
      </c>
      <c r="X435" s="8" t="str">
        <f>LEFT(TEXT(Data6[[#This Row],[Date:]],"mmddyyyy"),2)</f>
        <v>03</v>
      </c>
      <c r="Y435" s="6">
        <f>DATE(Data6[[#This Row],[Year]],Data6[[#This Row],[Month]],Data6[[#This Row],[Day]])</f>
        <v>45378</v>
      </c>
    </row>
    <row r="436" spans="1:25" x14ac:dyDescent="0.3">
      <c r="A436" s="5">
        <v>45378.583472685183</v>
      </c>
      <c r="B436" s="7" t="s">
        <v>65</v>
      </c>
      <c r="C436" s="6" t="s">
        <v>357</v>
      </c>
      <c r="D436" s="7" t="s">
        <v>63</v>
      </c>
      <c r="E436" s="8">
        <v>5</v>
      </c>
      <c r="F436" s="7" t="s">
        <v>68</v>
      </c>
      <c r="G436" s="7" t="s">
        <v>68</v>
      </c>
      <c r="H436" s="7" t="s">
        <v>64</v>
      </c>
      <c r="I436" s="7" t="s">
        <v>44</v>
      </c>
      <c r="J436" s="19" t="str">
        <f>IFERROR(INDEX('Employee Info'!$C$3:$E$200,MATCH(Data6[[#This Row],[Name:]],'Employee Info'!$B$3:$B$200,0),MATCH(Data6[[#This Row],[Hours Type:]],'Employee Info'!$C$2:$E$2,0)),"")</f>
        <v/>
      </c>
      <c r="K436" s="19" t="str">
        <f>IFERROR(INDEX('Employee Info'!$C$3:$J$200,MATCH(Data6[[#This Row],[Name:]],'Employee Info'!$B$3:$B$200,0),MATCH(Data6[[#Headers],[Truck]],'Employee Info'!$C$2:$J$2,0)),"")</f>
        <v/>
      </c>
      <c r="L436" s="19" t="str">
        <f>IFERROR(INDEX('Employee Info'!$C$3:$J$200,MATCH(Data6[[#This Row],[Name:]],'Employee Info'!$B$3:$B$200,0),MATCH(Data6[[#Headers],[Phone]],'Employee Info'!$C$2:$J$2,0)),"")</f>
        <v/>
      </c>
      <c r="M436" s="19" t="str">
        <f>IFERROR(INDEX('Employee Info'!$C$3:$J$200,MATCH(Data6[[#This Row],[Name:]],'Employee Info'!$B$3:$B$200,0),MATCH(Data6[[#Headers],[Tech]],'Employee Info'!$C$2:$J$2,0)),"")</f>
        <v/>
      </c>
      <c r="N436" s="19" t="str">
        <f>IFERROR(INDEX('Employee Info'!$C$3:$J$200,MATCH(Data6[[#This Row],[Name:]],'Employee Info'!$B$3:$B$200,0),MATCH(Data6[[#Headers],[Other]],'Employee Info'!$C$2:$J$2,0)),"")</f>
        <v/>
      </c>
      <c r="O436" s="19">
        <f>IFERROR((Data6[[#This Row],[Hours:]]*SUM(Data6[[#This Row],[Rate]:[Other]])),"")</f>
        <v>0</v>
      </c>
      <c r="P436" s="7" t="str">
        <f>IF(Data6[[#This Row],[WO'#:]]="","Riley #","WO#")</f>
        <v>Riley #</v>
      </c>
      <c r="Q436" s="7">
        <f>IFERROR(WEEKNUM(Data6[[#This Row],[Date:]]),"")</f>
        <v>13</v>
      </c>
      <c r="R436" s="6">
        <f t="shared" si="18"/>
        <v>45375</v>
      </c>
      <c r="S436" s="6">
        <f>Data6[[#This Row],[Week Start]]+7</f>
        <v>45382</v>
      </c>
      <c r="T436" s="7" t="str">
        <f t="shared" si="19"/>
        <v>3/24/2024 - 3/31/2024</v>
      </c>
      <c r="U436" s="7" t="str">
        <f t="shared" si="20"/>
        <v>Time Card</v>
      </c>
      <c r="V436" s="8" t="str">
        <f>RIGHT(TEXT(Data6[[#This Row],[Date:]],"mmddyyyy"),4)</f>
        <v>2024</v>
      </c>
      <c r="W436" s="8" t="str">
        <f>MID(TEXT(Data6[[#This Row],[Date:]],"mmddyyyy"),3,2)</f>
        <v>27</v>
      </c>
      <c r="X436" s="8" t="str">
        <f>LEFT(TEXT(Data6[[#This Row],[Date:]],"mmddyyyy"),2)</f>
        <v>03</v>
      </c>
      <c r="Y436" s="6">
        <f>DATE(Data6[[#This Row],[Year]],Data6[[#This Row],[Month]],Data6[[#This Row],[Day]])</f>
        <v>45378</v>
      </c>
    </row>
    <row r="437" spans="1:25" x14ac:dyDescent="0.3">
      <c r="A437" s="5">
        <v>45380.421323842595</v>
      </c>
      <c r="B437" s="7" t="s">
        <v>66</v>
      </c>
      <c r="C437" s="6" t="s">
        <v>357</v>
      </c>
      <c r="D437" s="7" t="s">
        <v>363</v>
      </c>
      <c r="E437" s="8">
        <v>1</v>
      </c>
      <c r="F437" s="7" t="s">
        <v>68</v>
      </c>
      <c r="G437" s="7" t="s">
        <v>68</v>
      </c>
      <c r="H437" s="7" t="s">
        <v>64</v>
      </c>
      <c r="I437" s="7" t="s">
        <v>44</v>
      </c>
      <c r="J437" s="19" t="str">
        <f>IFERROR(INDEX('Employee Info'!$C$3:$E$200,MATCH(Data6[[#This Row],[Name:]],'Employee Info'!$B$3:$B$200,0),MATCH(Data6[[#This Row],[Hours Type:]],'Employee Info'!$C$2:$E$2,0)),"")</f>
        <v/>
      </c>
      <c r="K437" s="19" t="str">
        <f>IFERROR(INDEX('Employee Info'!$C$3:$J$200,MATCH(Data6[[#This Row],[Name:]],'Employee Info'!$B$3:$B$200,0),MATCH(Data6[[#Headers],[Truck]],'Employee Info'!$C$2:$J$2,0)),"")</f>
        <v/>
      </c>
      <c r="L437" s="19" t="str">
        <f>IFERROR(INDEX('Employee Info'!$C$3:$J$200,MATCH(Data6[[#This Row],[Name:]],'Employee Info'!$B$3:$B$200,0),MATCH(Data6[[#Headers],[Phone]],'Employee Info'!$C$2:$J$2,0)),"")</f>
        <v/>
      </c>
      <c r="M437" s="19" t="str">
        <f>IFERROR(INDEX('Employee Info'!$C$3:$J$200,MATCH(Data6[[#This Row],[Name:]],'Employee Info'!$B$3:$B$200,0),MATCH(Data6[[#Headers],[Tech]],'Employee Info'!$C$2:$J$2,0)),"")</f>
        <v/>
      </c>
      <c r="N437" s="19" t="str">
        <f>IFERROR(INDEX('Employee Info'!$C$3:$J$200,MATCH(Data6[[#This Row],[Name:]],'Employee Info'!$B$3:$B$200,0),MATCH(Data6[[#Headers],[Other]],'Employee Info'!$C$2:$J$2,0)),"")</f>
        <v/>
      </c>
      <c r="O437" s="19">
        <f>IFERROR((Data6[[#This Row],[Hours:]]*SUM(Data6[[#This Row],[Rate]:[Other]])),"")</f>
        <v>0</v>
      </c>
      <c r="P437" s="7" t="str">
        <f>IF(Data6[[#This Row],[WO'#:]]="","Riley #","WO#")</f>
        <v>Riley #</v>
      </c>
      <c r="Q437" s="7">
        <f>IFERROR(WEEKNUM(Data6[[#This Row],[Date:]]),"")</f>
        <v>13</v>
      </c>
      <c r="R437" s="6">
        <f t="shared" si="18"/>
        <v>45375</v>
      </c>
      <c r="S437" s="6">
        <f>Data6[[#This Row],[Week Start]]+7</f>
        <v>45382</v>
      </c>
      <c r="T437" s="7" t="str">
        <f t="shared" si="19"/>
        <v>3/24/2024 - 3/31/2024</v>
      </c>
      <c r="U437" s="7" t="str">
        <f t="shared" si="20"/>
        <v>Time Card</v>
      </c>
      <c r="V437" s="8" t="str">
        <f>RIGHT(TEXT(Data6[[#This Row],[Date:]],"mmddyyyy"),4)</f>
        <v>2024</v>
      </c>
      <c r="W437" s="8" t="str">
        <f>MID(TEXT(Data6[[#This Row],[Date:]],"mmddyyyy"),3,2)</f>
        <v>27</v>
      </c>
      <c r="X437" s="8" t="str">
        <f>LEFT(TEXT(Data6[[#This Row],[Date:]],"mmddyyyy"),2)</f>
        <v>03</v>
      </c>
      <c r="Y437" s="6">
        <f>DATE(Data6[[#This Row],[Year]],Data6[[#This Row],[Month]],Data6[[#This Row],[Day]])</f>
        <v>45378</v>
      </c>
    </row>
    <row r="438" spans="1:25" x14ac:dyDescent="0.3">
      <c r="A438" s="5">
        <v>45378.582094097219</v>
      </c>
      <c r="B438" s="7" t="s">
        <v>35</v>
      </c>
      <c r="C438" s="6" t="s">
        <v>357</v>
      </c>
      <c r="D438" s="7" t="s">
        <v>360</v>
      </c>
      <c r="E438" s="8">
        <v>1</v>
      </c>
      <c r="F438" s="7" t="s">
        <v>68</v>
      </c>
      <c r="G438" s="7" t="s">
        <v>68</v>
      </c>
      <c r="H438" s="7" t="s">
        <v>59</v>
      </c>
      <c r="I438" s="7" t="s">
        <v>44</v>
      </c>
      <c r="J438" s="19" t="str">
        <f>IFERROR(INDEX('Employee Info'!$C$3:$E$200,MATCH(Data6[[#This Row],[Name:]],'Employee Info'!$B$3:$B$200,0),MATCH(Data6[[#This Row],[Hours Type:]],'Employee Info'!$C$2:$E$2,0)),"")</f>
        <v/>
      </c>
      <c r="K438" s="19" t="str">
        <f>IFERROR(INDEX('Employee Info'!$C$3:$J$200,MATCH(Data6[[#This Row],[Name:]],'Employee Info'!$B$3:$B$200,0),MATCH(Data6[[#Headers],[Truck]],'Employee Info'!$C$2:$J$2,0)),"")</f>
        <v/>
      </c>
      <c r="L438" s="19" t="str">
        <f>IFERROR(INDEX('Employee Info'!$C$3:$J$200,MATCH(Data6[[#This Row],[Name:]],'Employee Info'!$B$3:$B$200,0),MATCH(Data6[[#Headers],[Phone]],'Employee Info'!$C$2:$J$2,0)),"")</f>
        <v/>
      </c>
      <c r="M438" s="19" t="str">
        <f>IFERROR(INDEX('Employee Info'!$C$3:$J$200,MATCH(Data6[[#This Row],[Name:]],'Employee Info'!$B$3:$B$200,0),MATCH(Data6[[#Headers],[Tech]],'Employee Info'!$C$2:$J$2,0)),"")</f>
        <v/>
      </c>
      <c r="N438" s="19" t="str">
        <f>IFERROR(INDEX('Employee Info'!$C$3:$J$200,MATCH(Data6[[#This Row],[Name:]],'Employee Info'!$B$3:$B$200,0),MATCH(Data6[[#Headers],[Other]],'Employee Info'!$C$2:$J$2,0)),"")</f>
        <v/>
      </c>
      <c r="O438" s="19">
        <f>IFERROR((Data6[[#This Row],[Hours:]]*SUM(Data6[[#This Row],[Rate]:[Other]])),"")</f>
        <v>0</v>
      </c>
      <c r="P438" s="7" t="str">
        <f>IF(Data6[[#This Row],[WO'#:]]="","Riley #","WO#")</f>
        <v>Riley #</v>
      </c>
      <c r="Q438" s="7">
        <f>IFERROR(WEEKNUM(Data6[[#This Row],[Date:]]),"")</f>
        <v>13</v>
      </c>
      <c r="R438" s="6">
        <f t="shared" si="18"/>
        <v>45375</v>
      </c>
      <c r="S438" s="6">
        <f>Data6[[#This Row],[Week Start]]+7</f>
        <v>45382</v>
      </c>
      <c r="T438" s="7" t="str">
        <f t="shared" si="19"/>
        <v>3/24/2024 - 3/31/2024</v>
      </c>
      <c r="U438" s="7" t="str">
        <f t="shared" si="20"/>
        <v>Time Card</v>
      </c>
      <c r="V438" s="8" t="str">
        <f>RIGHT(TEXT(Data6[[#This Row],[Date:]],"mmddyyyy"),4)</f>
        <v>2024</v>
      </c>
      <c r="W438" s="8" t="str">
        <f>MID(TEXT(Data6[[#This Row],[Date:]],"mmddyyyy"),3,2)</f>
        <v>27</v>
      </c>
      <c r="X438" s="8" t="str">
        <f>LEFT(TEXT(Data6[[#This Row],[Date:]],"mmddyyyy"),2)</f>
        <v>03</v>
      </c>
      <c r="Y438" s="6">
        <f>DATE(Data6[[#This Row],[Year]],Data6[[#This Row],[Month]],Data6[[#This Row],[Day]])</f>
        <v>45378</v>
      </c>
    </row>
    <row r="439" spans="1:25" x14ac:dyDescent="0.3">
      <c r="A439" s="5">
        <v>45379.517543402777</v>
      </c>
      <c r="B439" s="7" t="s">
        <v>31</v>
      </c>
      <c r="C439" s="6" t="s">
        <v>364</v>
      </c>
      <c r="D439" s="7" t="s">
        <v>340</v>
      </c>
      <c r="E439" s="8">
        <v>2.5</v>
      </c>
      <c r="F439" s="7">
        <v>6984733</v>
      </c>
      <c r="G439" s="7" t="s">
        <v>68</v>
      </c>
      <c r="H439" s="7" t="s">
        <v>69</v>
      </c>
      <c r="I439" s="7" t="s">
        <v>44</v>
      </c>
      <c r="J439" s="19" t="str">
        <f>IFERROR(INDEX('Employee Info'!$C$3:$E$200,MATCH(Data6[[#This Row],[Name:]],'Employee Info'!$B$3:$B$200,0),MATCH(Data6[[#This Row],[Hours Type:]],'Employee Info'!$C$2:$E$2,0)),"")</f>
        <v/>
      </c>
      <c r="K439" s="19" t="str">
        <f>IFERROR(INDEX('Employee Info'!$C$3:$J$200,MATCH(Data6[[#This Row],[Name:]],'Employee Info'!$B$3:$B$200,0),MATCH(Data6[[#Headers],[Truck]],'Employee Info'!$C$2:$J$2,0)),"")</f>
        <v/>
      </c>
      <c r="L439" s="19" t="str">
        <f>IFERROR(INDEX('Employee Info'!$C$3:$J$200,MATCH(Data6[[#This Row],[Name:]],'Employee Info'!$B$3:$B$200,0),MATCH(Data6[[#Headers],[Phone]],'Employee Info'!$C$2:$J$2,0)),"")</f>
        <v/>
      </c>
      <c r="M439" s="19" t="str">
        <f>IFERROR(INDEX('Employee Info'!$C$3:$J$200,MATCH(Data6[[#This Row],[Name:]],'Employee Info'!$B$3:$B$200,0),MATCH(Data6[[#Headers],[Tech]],'Employee Info'!$C$2:$J$2,0)),"")</f>
        <v/>
      </c>
      <c r="N439" s="19" t="str">
        <f>IFERROR(INDEX('Employee Info'!$C$3:$J$200,MATCH(Data6[[#This Row],[Name:]],'Employee Info'!$B$3:$B$200,0),MATCH(Data6[[#Headers],[Other]],'Employee Info'!$C$2:$J$2,0)),"")</f>
        <v/>
      </c>
      <c r="O439" s="19">
        <f>IFERROR((Data6[[#This Row],[Hours:]]*SUM(Data6[[#This Row],[Rate]:[Other]])),"")</f>
        <v>0</v>
      </c>
      <c r="P439" s="7" t="str">
        <f>IF(Data6[[#This Row],[WO'#:]]="","Riley #","WO#")</f>
        <v>WO#</v>
      </c>
      <c r="Q439" s="7">
        <f>IFERROR(WEEKNUM(Data6[[#This Row],[Date:]]),"")</f>
        <v>13</v>
      </c>
      <c r="R439" s="6">
        <f t="shared" si="18"/>
        <v>45375</v>
      </c>
      <c r="S439" s="6">
        <f>Data6[[#This Row],[Week Start]]+7</f>
        <v>45382</v>
      </c>
      <c r="T439" s="7" t="str">
        <f t="shared" si="19"/>
        <v>3/24/2024 - 3/31/2024</v>
      </c>
      <c r="U439" s="7" t="str">
        <f t="shared" si="20"/>
        <v>Time Card</v>
      </c>
      <c r="V439" s="8" t="str">
        <f>RIGHT(TEXT(Data6[[#This Row],[Date:]],"mmddyyyy"),4)</f>
        <v>2024</v>
      </c>
      <c r="W439" s="8" t="str">
        <f>MID(TEXT(Data6[[#This Row],[Date:]],"mmddyyyy"),3,2)</f>
        <v>28</v>
      </c>
      <c r="X439" s="8" t="str">
        <f>LEFT(TEXT(Data6[[#This Row],[Date:]],"mmddyyyy"),2)</f>
        <v>03</v>
      </c>
      <c r="Y439" s="6">
        <f>DATE(Data6[[#This Row],[Year]],Data6[[#This Row],[Month]],Data6[[#This Row],[Day]])</f>
        <v>45379</v>
      </c>
    </row>
    <row r="440" spans="1:25" x14ac:dyDescent="0.3">
      <c r="A440" s="5">
        <v>45379.519536689812</v>
      </c>
      <c r="B440" s="7" t="s">
        <v>65</v>
      </c>
      <c r="C440" s="6" t="s">
        <v>364</v>
      </c>
      <c r="D440" s="7" t="s">
        <v>365</v>
      </c>
      <c r="E440" s="8">
        <v>1.5</v>
      </c>
      <c r="F440" s="7">
        <v>6984733</v>
      </c>
      <c r="G440" s="7" t="s">
        <v>68</v>
      </c>
      <c r="H440" s="7" t="s">
        <v>69</v>
      </c>
      <c r="I440" s="7" t="s">
        <v>44</v>
      </c>
      <c r="J440" s="19" t="str">
        <f>IFERROR(INDEX('Employee Info'!$C$3:$E$200,MATCH(Data6[[#This Row],[Name:]],'Employee Info'!$B$3:$B$200,0),MATCH(Data6[[#This Row],[Hours Type:]],'Employee Info'!$C$2:$E$2,0)),"")</f>
        <v/>
      </c>
      <c r="K440" s="19" t="str">
        <f>IFERROR(INDEX('Employee Info'!$C$3:$J$200,MATCH(Data6[[#This Row],[Name:]],'Employee Info'!$B$3:$B$200,0),MATCH(Data6[[#Headers],[Truck]],'Employee Info'!$C$2:$J$2,0)),"")</f>
        <v/>
      </c>
      <c r="L440" s="19" t="str">
        <f>IFERROR(INDEX('Employee Info'!$C$3:$J$200,MATCH(Data6[[#This Row],[Name:]],'Employee Info'!$B$3:$B$200,0),MATCH(Data6[[#Headers],[Phone]],'Employee Info'!$C$2:$J$2,0)),"")</f>
        <v/>
      </c>
      <c r="M440" s="19" t="str">
        <f>IFERROR(INDEX('Employee Info'!$C$3:$J$200,MATCH(Data6[[#This Row],[Name:]],'Employee Info'!$B$3:$B$200,0),MATCH(Data6[[#Headers],[Tech]],'Employee Info'!$C$2:$J$2,0)),"")</f>
        <v/>
      </c>
      <c r="N440" s="19" t="str">
        <f>IFERROR(INDEX('Employee Info'!$C$3:$J$200,MATCH(Data6[[#This Row],[Name:]],'Employee Info'!$B$3:$B$200,0),MATCH(Data6[[#Headers],[Other]],'Employee Info'!$C$2:$J$2,0)),"")</f>
        <v/>
      </c>
      <c r="O440" s="19">
        <f>IFERROR((Data6[[#This Row],[Hours:]]*SUM(Data6[[#This Row],[Rate]:[Other]])),"")</f>
        <v>0</v>
      </c>
      <c r="P440" s="7" t="str">
        <f>IF(Data6[[#This Row],[WO'#:]]="","Riley #","WO#")</f>
        <v>WO#</v>
      </c>
      <c r="Q440" s="7">
        <f>IFERROR(WEEKNUM(Data6[[#This Row],[Date:]]),"")</f>
        <v>13</v>
      </c>
      <c r="R440" s="6">
        <f t="shared" si="18"/>
        <v>45375</v>
      </c>
      <c r="S440" s="6">
        <f>Data6[[#This Row],[Week Start]]+7</f>
        <v>45382</v>
      </c>
      <c r="T440" s="7" t="str">
        <f t="shared" si="19"/>
        <v>3/24/2024 - 3/31/2024</v>
      </c>
      <c r="U440" s="7" t="str">
        <f t="shared" si="20"/>
        <v>Time Card</v>
      </c>
      <c r="V440" s="8" t="str">
        <f>RIGHT(TEXT(Data6[[#This Row],[Date:]],"mmddyyyy"),4)</f>
        <v>2024</v>
      </c>
      <c r="W440" s="8" t="str">
        <f>MID(TEXT(Data6[[#This Row],[Date:]],"mmddyyyy"),3,2)</f>
        <v>28</v>
      </c>
      <c r="X440" s="8" t="str">
        <f>LEFT(TEXT(Data6[[#This Row],[Date:]],"mmddyyyy"),2)</f>
        <v>03</v>
      </c>
      <c r="Y440" s="6">
        <f>DATE(Data6[[#This Row],[Year]],Data6[[#This Row],[Month]],Data6[[#This Row],[Day]])</f>
        <v>45379</v>
      </c>
    </row>
    <row r="441" spans="1:25" x14ac:dyDescent="0.3">
      <c r="A441" s="5">
        <v>45379.519617939812</v>
      </c>
      <c r="B441" s="7" t="s">
        <v>31</v>
      </c>
      <c r="C441" s="6" t="s">
        <v>364</v>
      </c>
      <c r="D441" s="7" t="s">
        <v>365</v>
      </c>
      <c r="E441" s="8">
        <v>1.5</v>
      </c>
      <c r="F441" s="7">
        <v>6984733</v>
      </c>
      <c r="G441" s="7" t="s">
        <v>68</v>
      </c>
      <c r="H441" s="7" t="s">
        <v>69</v>
      </c>
      <c r="I441" s="7" t="s">
        <v>44</v>
      </c>
      <c r="J441" s="19" t="str">
        <f>IFERROR(INDEX('Employee Info'!$C$3:$E$200,MATCH(Data6[[#This Row],[Name:]],'Employee Info'!$B$3:$B$200,0),MATCH(Data6[[#This Row],[Hours Type:]],'Employee Info'!$C$2:$E$2,0)),"")</f>
        <v/>
      </c>
      <c r="K441" s="19" t="str">
        <f>IFERROR(INDEX('Employee Info'!$C$3:$J$200,MATCH(Data6[[#This Row],[Name:]],'Employee Info'!$B$3:$B$200,0),MATCH(Data6[[#Headers],[Truck]],'Employee Info'!$C$2:$J$2,0)),"")</f>
        <v/>
      </c>
      <c r="L441" s="19" t="str">
        <f>IFERROR(INDEX('Employee Info'!$C$3:$J$200,MATCH(Data6[[#This Row],[Name:]],'Employee Info'!$B$3:$B$200,0),MATCH(Data6[[#Headers],[Phone]],'Employee Info'!$C$2:$J$2,0)),"")</f>
        <v/>
      </c>
      <c r="M441" s="19" t="str">
        <f>IFERROR(INDEX('Employee Info'!$C$3:$J$200,MATCH(Data6[[#This Row],[Name:]],'Employee Info'!$B$3:$B$200,0),MATCH(Data6[[#Headers],[Tech]],'Employee Info'!$C$2:$J$2,0)),"")</f>
        <v/>
      </c>
      <c r="N441" s="19" t="str">
        <f>IFERROR(INDEX('Employee Info'!$C$3:$J$200,MATCH(Data6[[#This Row],[Name:]],'Employee Info'!$B$3:$B$200,0),MATCH(Data6[[#Headers],[Other]],'Employee Info'!$C$2:$J$2,0)),"")</f>
        <v/>
      </c>
      <c r="O441" s="19">
        <f>IFERROR((Data6[[#This Row],[Hours:]]*SUM(Data6[[#This Row],[Rate]:[Other]])),"")</f>
        <v>0</v>
      </c>
      <c r="P441" s="7" t="str">
        <f>IF(Data6[[#This Row],[WO'#:]]="","Riley #","WO#")</f>
        <v>WO#</v>
      </c>
      <c r="Q441" s="7">
        <f>IFERROR(WEEKNUM(Data6[[#This Row],[Date:]]),"")</f>
        <v>13</v>
      </c>
      <c r="R441" s="6">
        <f t="shared" si="18"/>
        <v>45375</v>
      </c>
      <c r="S441" s="6">
        <f>Data6[[#This Row],[Week Start]]+7</f>
        <v>45382</v>
      </c>
      <c r="T441" s="7" t="str">
        <f t="shared" si="19"/>
        <v>3/24/2024 - 3/31/2024</v>
      </c>
      <c r="U441" s="7" t="str">
        <f t="shared" si="20"/>
        <v>Time Card</v>
      </c>
      <c r="V441" s="8" t="str">
        <f>RIGHT(TEXT(Data6[[#This Row],[Date:]],"mmddyyyy"),4)</f>
        <v>2024</v>
      </c>
      <c r="W441" s="8" t="str">
        <f>MID(TEXT(Data6[[#This Row],[Date:]],"mmddyyyy"),3,2)</f>
        <v>28</v>
      </c>
      <c r="X441" s="8" t="str">
        <f>LEFT(TEXT(Data6[[#This Row],[Date:]],"mmddyyyy"),2)</f>
        <v>03</v>
      </c>
      <c r="Y441" s="6">
        <f>DATE(Data6[[#This Row],[Year]],Data6[[#This Row],[Month]],Data6[[#This Row],[Day]])</f>
        <v>45379</v>
      </c>
    </row>
    <row r="442" spans="1:25" x14ac:dyDescent="0.3">
      <c r="A442" s="5">
        <v>45379.593970138892</v>
      </c>
      <c r="B442" s="7" t="s">
        <v>35</v>
      </c>
      <c r="C442" s="6" t="s">
        <v>364</v>
      </c>
      <c r="D442" s="7" t="s">
        <v>365</v>
      </c>
      <c r="E442" s="8">
        <v>1.5</v>
      </c>
      <c r="F442" s="7">
        <v>6984733</v>
      </c>
      <c r="G442" s="7" t="s">
        <v>68</v>
      </c>
      <c r="H442" s="7" t="s">
        <v>69</v>
      </c>
      <c r="I442" s="7" t="s">
        <v>44</v>
      </c>
      <c r="J442" s="19" t="str">
        <f>IFERROR(INDEX('Employee Info'!$C$3:$E$200,MATCH(Data6[[#This Row],[Name:]],'Employee Info'!$B$3:$B$200,0),MATCH(Data6[[#This Row],[Hours Type:]],'Employee Info'!$C$2:$E$2,0)),"")</f>
        <v/>
      </c>
      <c r="K442" s="19" t="str">
        <f>IFERROR(INDEX('Employee Info'!$C$3:$J$200,MATCH(Data6[[#This Row],[Name:]],'Employee Info'!$B$3:$B$200,0),MATCH(Data6[[#Headers],[Truck]],'Employee Info'!$C$2:$J$2,0)),"")</f>
        <v/>
      </c>
      <c r="L442" s="19" t="str">
        <f>IFERROR(INDEX('Employee Info'!$C$3:$J$200,MATCH(Data6[[#This Row],[Name:]],'Employee Info'!$B$3:$B$200,0),MATCH(Data6[[#Headers],[Phone]],'Employee Info'!$C$2:$J$2,0)),"")</f>
        <v/>
      </c>
      <c r="M442" s="19" t="str">
        <f>IFERROR(INDEX('Employee Info'!$C$3:$J$200,MATCH(Data6[[#This Row],[Name:]],'Employee Info'!$B$3:$B$200,0),MATCH(Data6[[#Headers],[Tech]],'Employee Info'!$C$2:$J$2,0)),"")</f>
        <v/>
      </c>
      <c r="N442" s="19" t="str">
        <f>IFERROR(INDEX('Employee Info'!$C$3:$J$200,MATCH(Data6[[#This Row],[Name:]],'Employee Info'!$B$3:$B$200,0),MATCH(Data6[[#Headers],[Other]],'Employee Info'!$C$2:$J$2,0)),"")</f>
        <v/>
      </c>
      <c r="O442" s="19">
        <f>IFERROR((Data6[[#This Row],[Hours:]]*SUM(Data6[[#This Row],[Rate]:[Other]])),"")</f>
        <v>0</v>
      </c>
      <c r="P442" s="7" t="str">
        <f>IF(Data6[[#This Row],[WO'#:]]="","Riley #","WO#")</f>
        <v>WO#</v>
      </c>
      <c r="Q442" s="7">
        <f>IFERROR(WEEKNUM(Data6[[#This Row],[Date:]]),"")</f>
        <v>13</v>
      </c>
      <c r="R442" s="6">
        <f t="shared" si="18"/>
        <v>45375</v>
      </c>
      <c r="S442" s="6">
        <f>Data6[[#This Row],[Week Start]]+7</f>
        <v>45382</v>
      </c>
      <c r="T442" s="7" t="str">
        <f t="shared" si="19"/>
        <v>3/24/2024 - 3/31/2024</v>
      </c>
      <c r="U442" s="7" t="str">
        <f t="shared" si="20"/>
        <v>Time Card</v>
      </c>
      <c r="V442" s="8" t="str">
        <f>RIGHT(TEXT(Data6[[#This Row],[Date:]],"mmddyyyy"),4)</f>
        <v>2024</v>
      </c>
      <c r="W442" s="8" t="str">
        <f>MID(TEXT(Data6[[#This Row],[Date:]],"mmddyyyy"),3,2)</f>
        <v>28</v>
      </c>
      <c r="X442" s="8" t="str">
        <f>LEFT(TEXT(Data6[[#This Row],[Date:]],"mmddyyyy"),2)</f>
        <v>03</v>
      </c>
      <c r="Y442" s="6">
        <f>DATE(Data6[[#This Row],[Year]],Data6[[#This Row],[Month]],Data6[[#This Row],[Day]])</f>
        <v>45379</v>
      </c>
    </row>
    <row r="443" spans="1:25" x14ac:dyDescent="0.3">
      <c r="A443" s="5">
        <v>45380.427118634259</v>
      </c>
      <c r="B443" s="7" t="s">
        <v>66</v>
      </c>
      <c r="C443" s="6" t="s">
        <v>364</v>
      </c>
      <c r="D443" s="7" t="s">
        <v>366</v>
      </c>
      <c r="E443" s="8">
        <v>3</v>
      </c>
      <c r="F443" s="7">
        <v>6984733</v>
      </c>
      <c r="G443" s="7" t="s">
        <v>68</v>
      </c>
      <c r="H443" s="7" t="s">
        <v>69</v>
      </c>
      <c r="I443" s="7" t="s">
        <v>44</v>
      </c>
      <c r="J443" s="19" t="str">
        <f>IFERROR(INDEX('Employee Info'!$C$3:$E$200,MATCH(Data6[[#This Row],[Name:]],'Employee Info'!$B$3:$B$200,0),MATCH(Data6[[#This Row],[Hours Type:]],'Employee Info'!$C$2:$E$2,0)),"")</f>
        <v/>
      </c>
      <c r="K443" s="19" t="str">
        <f>IFERROR(INDEX('Employee Info'!$C$3:$J$200,MATCH(Data6[[#This Row],[Name:]],'Employee Info'!$B$3:$B$200,0),MATCH(Data6[[#Headers],[Truck]],'Employee Info'!$C$2:$J$2,0)),"")</f>
        <v/>
      </c>
      <c r="L443" s="19" t="str">
        <f>IFERROR(INDEX('Employee Info'!$C$3:$J$200,MATCH(Data6[[#This Row],[Name:]],'Employee Info'!$B$3:$B$200,0),MATCH(Data6[[#Headers],[Phone]],'Employee Info'!$C$2:$J$2,0)),"")</f>
        <v/>
      </c>
      <c r="M443" s="19" t="str">
        <f>IFERROR(INDEX('Employee Info'!$C$3:$J$200,MATCH(Data6[[#This Row],[Name:]],'Employee Info'!$B$3:$B$200,0),MATCH(Data6[[#Headers],[Tech]],'Employee Info'!$C$2:$J$2,0)),"")</f>
        <v/>
      </c>
      <c r="N443" s="19" t="str">
        <f>IFERROR(INDEX('Employee Info'!$C$3:$J$200,MATCH(Data6[[#This Row],[Name:]],'Employee Info'!$B$3:$B$200,0),MATCH(Data6[[#Headers],[Other]],'Employee Info'!$C$2:$J$2,0)),"")</f>
        <v/>
      </c>
      <c r="O443" s="19">
        <f>IFERROR((Data6[[#This Row],[Hours:]]*SUM(Data6[[#This Row],[Rate]:[Other]])),"")</f>
        <v>0</v>
      </c>
      <c r="P443" s="7" t="str">
        <f>IF(Data6[[#This Row],[WO'#:]]="","Riley #","WO#")</f>
        <v>WO#</v>
      </c>
      <c r="Q443" s="7">
        <f>IFERROR(WEEKNUM(Data6[[#This Row],[Date:]]),"")</f>
        <v>13</v>
      </c>
      <c r="R443" s="6">
        <f t="shared" si="18"/>
        <v>45375</v>
      </c>
      <c r="S443" s="6">
        <f>Data6[[#This Row],[Week Start]]+7</f>
        <v>45382</v>
      </c>
      <c r="T443" s="7" t="str">
        <f t="shared" si="19"/>
        <v>3/24/2024 - 3/31/2024</v>
      </c>
      <c r="U443" s="7" t="str">
        <f t="shared" si="20"/>
        <v>Time Card</v>
      </c>
      <c r="V443" s="8" t="str">
        <f>RIGHT(TEXT(Data6[[#This Row],[Date:]],"mmddyyyy"),4)</f>
        <v>2024</v>
      </c>
      <c r="W443" s="8" t="str">
        <f>MID(TEXT(Data6[[#This Row],[Date:]],"mmddyyyy"),3,2)</f>
        <v>28</v>
      </c>
      <c r="X443" s="8" t="str">
        <f>LEFT(TEXT(Data6[[#This Row],[Date:]],"mmddyyyy"),2)</f>
        <v>03</v>
      </c>
      <c r="Y443" s="6">
        <f>DATE(Data6[[#This Row],[Year]],Data6[[#This Row],[Month]],Data6[[#This Row],[Day]])</f>
        <v>45379</v>
      </c>
    </row>
    <row r="444" spans="1:25" x14ac:dyDescent="0.3">
      <c r="A444" s="5">
        <v>45392.385607407406</v>
      </c>
      <c r="B444" s="7" t="s">
        <v>76</v>
      </c>
      <c r="C444" s="6" t="s">
        <v>364</v>
      </c>
      <c r="D444" s="7" t="s">
        <v>156</v>
      </c>
      <c r="E444" s="8">
        <v>1</v>
      </c>
      <c r="F444" s="7">
        <v>6984733</v>
      </c>
      <c r="G444" s="7" t="s">
        <v>68</v>
      </c>
      <c r="H444" s="7" t="s">
        <v>69</v>
      </c>
      <c r="I444" s="7" t="s">
        <v>44</v>
      </c>
      <c r="J444" s="19" t="str">
        <f>IFERROR(INDEX('Employee Info'!$C$3:$E$200,MATCH(Data6[[#This Row],[Name:]],'Employee Info'!$B$3:$B$200,0),MATCH(Data6[[#This Row],[Hours Type:]],'Employee Info'!$C$2:$E$2,0)),"")</f>
        <v/>
      </c>
      <c r="K444" s="19" t="str">
        <f>IFERROR(INDEX('Employee Info'!$C$3:$J$200,MATCH(Data6[[#This Row],[Name:]],'Employee Info'!$B$3:$B$200,0),MATCH(Data6[[#Headers],[Truck]],'Employee Info'!$C$2:$J$2,0)),"")</f>
        <v/>
      </c>
      <c r="L444" s="19" t="str">
        <f>IFERROR(INDEX('Employee Info'!$C$3:$J$200,MATCH(Data6[[#This Row],[Name:]],'Employee Info'!$B$3:$B$200,0),MATCH(Data6[[#Headers],[Phone]],'Employee Info'!$C$2:$J$2,0)),"")</f>
        <v/>
      </c>
      <c r="M444" s="19" t="str">
        <f>IFERROR(INDEX('Employee Info'!$C$3:$J$200,MATCH(Data6[[#This Row],[Name:]],'Employee Info'!$B$3:$B$200,0),MATCH(Data6[[#Headers],[Tech]],'Employee Info'!$C$2:$J$2,0)),"")</f>
        <v/>
      </c>
      <c r="N444" s="19" t="str">
        <f>IFERROR(INDEX('Employee Info'!$C$3:$J$200,MATCH(Data6[[#This Row],[Name:]],'Employee Info'!$B$3:$B$200,0),MATCH(Data6[[#Headers],[Other]],'Employee Info'!$C$2:$J$2,0)),"")</f>
        <v/>
      </c>
      <c r="O444" s="19">
        <f>IFERROR((Data6[[#This Row],[Hours:]]*SUM(Data6[[#This Row],[Rate]:[Other]])),"")</f>
        <v>0</v>
      </c>
      <c r="P444" s="7" t="str">
        <f>IF(Data6[[#This Row],[WO'#:]]="","Riley #","WO#")</f>
        <v>WO#</v>
      </c>
      <c r="Q444" s="7">
        <f>IFERROR(WEEKNUM(Data6[[#This Row],[Date:]]),"")</f>
        <v>13</v>
      </c>
      <c r="R444" s="6">
        <f t="shared" si="18"/>
        <v>45375</v>
      </c>
      <c r="S444" s="6">
        <f>Data6[[#This Row],[Week Start]]+7</f>
        <v>45382</v>
      </c>
      <c r="T444" s="7" t="str">
        <f t="shared" si="19"/>
        <v>3/24/2024 - 3/31/2024</v>
      </c>
      <c r="U444" s="7" t="str">
        <f t="shared" si="20"/>
        <v>Time Card</v>
      </c>
      <c r="V444" s="8" t="str">
        <f>RIGHT(TEXT(Data6[[#This Row],[Date:]],"mmddyyyy"),4)</f>
        <v>2024</v>
      </c>
      <c r="W444" s="8" t="str">
        <f>MID(TEXT(Data6[[#This Row],[Date:]],"mmddyyyy"),3,2)</f>
        <v>28</v>
      </c>
      <c r="X444" s="8" t="str">
        <f>LEFT(TEXT(Data6[[#This Row],[Date:]],"mmddyyyy"),2)</f>
        <v>03</v>
      </c>
      <c r="Y444" s="6">
        <f>DATE(Data6[[#This Row],[Year]],Data6[[#This Row],[Month]],Data6[[#This Row],[Day]])</f>
        <v>45379</v>
      </c>
    </row>
    <row r="445" spans="1:25" x14ac:dyDescent="0.3">
      <c r="A445" s="5">
        <v>45379.516511689813</v>
      </c>
      <c r="B445" s="7" t="s">
        <v>65</v>
      </c>
      <c r="C445" s="6" t="s">
        <v>364</v>
      </c>
      <c r="D445" s="7" t="s">
        <v>367</v>
      </c>
      <c r="E445" s="8">
        <v>3</v>
      </c>
      <c r="F445" s="7" t="s">
        <v>68</v>
      </c>
      <c r="G445" s="7" t="s">
        <v>68</v>
      </c>
      <c r="H445" s="7" t="s">
        <v>278</v>
      </c>
      <c r="I445" s="7" t="s">
        <v>44</v>
      </c>
      <c r="J445" s="19" t="str">
        <f>IFERROR(INDEX('Employee Info'!$C$3:$E$200,MATCH(Data6[[#This Row],[Name:]],'Employee Info'!$B$3:$B$200,0),MATCH(Data6[[#This Row],[Hours Type:]],'Employee Info'!$C$2:$E$2,0)),"")</f>
        <v/>
      </c>
      <c r="K445" s="19" t="str">
        <f>IFERROR(INDEX('Employee Info'!$C$3:$J$200,MATCH(Data6[[#This Row],[Name:]],'Employee Info'!$B$3:$B$200,0),MATCH(Data6[[#Headers],[Truck]],'Employee Info'!$C$2:$J$2,0)),"")</f>
        <v/>
      </c>
      <c r="L445" s="19" t="str">
        <f>IFERROR(INDEX('Employee Info'!$C$3:$J$200,MATCH(Data6[[#This Row],[Name:]],'Employee Info'!$B$3:$B$200,0),MATCH(Data6[[#Headers],[Phone]],'Employee Info'!$C$2:$J$2,0)),"")</f>
        <v/>
      </c>
      <c r="M445" s="19" t="str">
        <f>IFERROR(INDEX('Employee Info'!$C$3:$J$200,MATCH(Data6[[#This Row],[Name:]],'Employee Info'!$B$3:$B$200,0),MATCH(Data6[[#Headers],[Tech]],'Employee Info'!$C$2:$J$2,0)),"")</f>
        <v/>
      </c>
      <c r="N445" s="19" t="str">
        <f>IFERROR(INDEX('Employee Info'!$C$3:$J$200,MATCH(Data6[[#This Row],[Name:]],'Employee Info'!$B$3:$B$200,0),MATCH(Data6[[#Headers],[Other]],'Employee Info'!$C$2:$J$2,0)),"")</f>
        <v/>
      </c>
      <c r="O445" s="19">
        <f>IFERROR((Data6[[#This Row],[Hours:]]*SUM(Data6[[#This Row],[Rate]:[Other]])),"")</f>
        <v>0</v>
      </c>
      <c r="P445" s="7" t="str">
        <f>IF(Data6[[#This Row],[WO'#:]]="","Riley #","WO#")</f>
        <v>Riley #</v>
      </c>
      <c r="Q445" s="7">
        <f>IFERROR(WEEKNUM(Data6[[#This Row],[Date:]]),"")</f>
        <v>13</v>
      </c>
      <c r="R445" s="6">
        <f t="shared" si="18"/>
        <v>45375</v>
      </c>
      <c r="S445" s="6">
        <f>Data6[[#This Row],[Week Start]]+7</f>
        <v>45382</v>
      </c>
      <c r="T445" s="7" t="str">
        <f t="shared" si="19"/>
        <v>3/24/2024 - 3/31/2024</v>
      </c>
      <c r="U445" s="7" t="str">
        <f t="shared" si="20"/>
        <v>Time Card</v>
      </c>
      <c r="V445" s="8" t="str">
        <f>RIGHT(TEXT(Data6[[#This Row],[Date:]],"mmddyyyy"),4)</f>
        <v>2024</v>
      </c>
      <c r="W445" s="8" t="str">
        <f>MID(TEXT(Data6[[#This Row],[Date:]],"mmddyyyy"),3,2)</f>
        <v>28</v>
      </c>
      <c r="X445" s="8" t="str">
        <f>LEFT(TEXT(Data6[[#This Row],[Date:]],"mmddyyyy"),2)</f>
        <v>03</v>
      </c>
      <c r="Y445" s="6">
        <f>DATE(Data6[[#This Row],[Year]],Data6[[#This Row],[Month]],Data6[[#This Row],[Day]])</f>
        <v>45379</v>
      </c>
    </row>
    <row r="446" spans="1:25" x14ac:dyDescent="0.3">
      <c r="A446" s="5">
        <v>45379.596696990739</v>
      </c>
      <c r="B446" s="7" t="s">
        <v>35</v>
      </c>
      <c r="C446" s="6" t="s">
        <v>364</v>
      </c>
      <c r="D446" s="7" t="s">
        <v>370</v>
      </c>
      <c r="E446" s="8">
        <v>5</v>
      </c>
      <c r="F446" s="7" t="s">
        <v>68</v>
      </c>
      <c r="G446" s="7" t="s">
        <v>68</v>
      </c>
      <c r="H446" s="7" t="s">
        <v>278</v>
      </c>
      <c r="I446" s="7" t="s">
        <v>44</v>
      </c>
      <c r="J446" s="19" t="str">
        <f>IFERROR(INDEX('Employee Info'!$C$3:$E$200,MATCH(Data6[[#This Row],[Name:]],'Employee Info'!$B$3:$B$200,0),MATCH(Data6[[#This Row],[Hours Type:]],'Employee Info'!$C$2:$E$2,0)),"")</f>
        <v/>
      </c>
      <c r="K446" s="19" t="str">
        <f>IFERROR(INDEX('Employee Info'!$C$3:$J$200,MATCH(Data6[[#This Row],[Name:]],'Employee Info'!$B$3:$B$200,0),MATCH(Data6[[#Headers],[Truck]],'Employee Info'!$C$2:$J$2,0)),"")</f>
        <v/>
      </c>
      <c r="L446" s="19" t="str">
        <f>IFERROR(INDEX('Employee Info'!$C$3:$J$200,MATCH(Data6[[#This Row],[Name:]],'Employee Info'!$B$3:$B$200,0),MATCH(Data6[[#Headers],[Phone]],'Employee Info'!$C$2:$J$2,0)),"")</f>
        <v/>
      </c>
      <c r="M446" s="19" t="str">
        <f>IFERROR(INDEX('Employee Info'!$C$3:$J$200,MATCH(Data6[[#This Row],[Name:]],'Employee Info'!$B$3:$B$200,0),MATCH(Data6[[#Headers],[Tech]],'Employee Info'!$C$2:$J$2,0)),"")</f>
        <v/>
      </c>
      <c r="N446" s="19" t="str">
        <f>IFERROR(INDEX('Employee Info'!$C$3:$J$200,MATCH(Data6[[#This Row],[Name:]],'Employee Info'!$B$3:$B$200,0),MATCH(Data6[[#Headers],[Other]],'Employee Info'!$C$2:$J$2,0)),"")</f>
        <v/>
      </c>
      <c r="O446" s="19">
        <f>IFERROR((Data6[[#This Row],[Hours:]]*SUM(Data6[[#This Row],[Rate]:[Other]])),"")</f>
        <v>0</v>
      </c>
      <c r="P446" s="7" t="str">
        <f>IF(Data6[[#This Row],[WO'#:]]="","Riley #","WO#")</f>
        <v>Riley #</v>
      </c>
      <c r="Q446" s="7">
        <f>IFERROR(WEEKNUM(Data6[[#This Row],[Date:]]),"")</f>
        <v>13</v>
      </c>
      <c r="R446" s="6">
        <f t="shared" si="18"/>
        <v>45375</v>
      </c>
      <c r="S446" s="6">
        <f>Data6[[#This Row],[Week Start]]+7</f>
        <v>45382</v>
      </c>
      <c r="T446" s="7" t="str">
        <f t="shared" si="19"/>
        <v>3/24/2024 - 3/31/2024</v>
      </c>
      <c r="U446" s="7" t="str">
        <f t="shared" si="20"/>
        <v>Time Card</v>
      </c>
      <c r="V446" s="8" t="str">
        <f>RIGHT(TEXT(Data6[[#This Row],[Date:]],"mmddyyyy"),4)</f>
        <v>2024</v>
      </c>
      <c r="W446" s="8" t="str">
        <f>MID(TEXT(Data6[[#This Row],[Date:]],"mmddyyyy"),3,2)</f>
        <v>28</v>
      </c>
      <c r="X446" s="8" t="str">
        <f>LEFT(TEXT(Data6[[#This Row],[Date:]],"mmddyyyy"),2)</f>
        <v>03</v>
      </c>
      <c r="Y446" s="6">
        <f>DATE(Data6[[#This Row],[Year]],Data6[[#This Row],[Month]],Data6[[#This Row],[Day]])</f>
        <v>45379</v>
      </c>
    </row>
    <row r="447" spans="1:25" x14ac:dyDescent="0.3">
      <c r="A447" s="5">
        <v>45380.425126967595</v>
      </c>
      <c r="B447" s="7" t="s">
        <v>66</v>
      </c>
      <c r="C447" s="6" t="s">
        <v>364</v>
      </c>
      <c r="D447" s="7" t="s">
        <v>372</v>
      </c>
      <c r="E447" s="8">
        <v>3</v>
      </c>
      <c r="F447" s="7" t="s">
        <v>68</v>
      </c>
      <c r="G447" s="7" t="s">
        <v>68</v>
      </c>
      <c r="H447" s="7" t="s">
        <v>278</v>
      </c>
      <c r="I447" s="7" t="s">
        <v>44</v>
      </c>
      <c r="J447" s="19" t="str">
        <f>IFERROR(INDEX('Employee Info'!$C$3:$E$200,MATCH(Data6[[#This Row],[Name:]],'Employee Info'!$B$3:$B$200,0),MATCH(Data6[[#This Row],[Hours Type:]],'Employee Info'!$C$2:$E$2,0)),"")</f>
        <v/>
      </c>
      <c r="K447" s="19" t="str">
        <f>IFERROR(INDEX('Employee Info'!$C$3:$J$200,MATCH(Data6[[#This Row],[Name:]],'Employee Info'!$B$3:$B$200,0),MATCH(Data6[[#Headers],[Truck]],'Employee Info'!$C$2:$J$2,0)),"")</f>
        <v/>
      </c>
      <c r="L447" s="19" t="str">
        <f>IFERROR(INDEX('Employee Info'!$C$3:$J$200,MATCH(Data6[[#This Row],[Name:]],'Employee Info'!$B$3:$B$200,0),MATCH(Data6[[#Headers],[Phone]],'Employee Info'!$C$2:$J$2,0)),"")</f>
        <v/>
      </c>
      <c r="M447" s="19" t="str">
        <f>IFERROR(INDEX('Employee Info'!$C$3:$J$200,MATCH(Data6[[#This Row],[Name:]],'Employee Info'!$B$3:$B$200,0),MATCH(Data6[[#Headers],[Tech]],'Employee Info'!$C$2:$J$2,0)),"")</f>
        <v/>
      </c>
      <c r="N447" s="19" t="str">
        <f>IFERROR(INDEX('Employee Info'!$C$3:$J$200,MATCH(Data6[[#This Row],[Name:]],'Employee Info'!$B$3:$B$200,0),MATCH(Data6[[#Headers],[Other]],'Employee Info'!$C$2:$J$2,0)),"")</f>
        <v/>
      </c>
      <c r="O447" s="19">
        <f>IFERROR((Data6[[#This Row],[Hours:]]*SUM(Data6[[#This Row],[Rate]:[Other]])),"")</f>
        <v>0</v>
      </c>
      <c r="P447" s="7" t="str">
        <f>IF(Data6[[#This Row],[WO'#:]]="","Riley #","WO#")</f>
        <v>Riley #</v>
      </c>
      <c r="Q447" s="7">
        <f>IFERROR(WEEKNUM(Data6[[#This Row],[Date:]]),"")</f>
        <v>13</v>
      </c>
      <c r="R447" s="6">
        <f t="shared" si="18"/>
        <v>45375</v>
      </c>
      <c r="S447" s="6">
        <f>Data6[[#This Row],[Week Start]]+7</f>
        <v>45382</v>
      </c>
      <c r="T447" s="7" t="str">
        <f t="shared" si="19"/>
        <v>3/24/2024 - 3/31/2024</v>
      </c>
      <c r="U447" s="7" t="str">
        <f t="shared" si="20"/>
        <v>Time Card</v>
      </c>
      <c r="V447" s="8" t="str">
        <f>RIGHT(TEXT(Data6[[#This Row],[Date:]],"mmddyyyy"),4)</f>
        <v>2024</v>
      </c>
      <c r="W447" s="8" t="str">
        <f>MID(TEXT(Data6[[#This Row],[Date:]],"mmddyyyy"),3,2)</f>
        <v>28</v>
      </c>
      <c r="X447" s="8" t="str">
        <f>LEFT(TEXT(Data6[[#This Row],[Date:]],"mmddyyyy"),2)</f>
        <v>03</v>
      </c>
      <c r="Y447" s="6">
        <f>DATE(Data6[[#This Row],[Year]],Data6[[#This Row],[Month]],Data6[[#This Row],[Day]])</f>
        <v>45379</v>
      </c>
    </row>
    <row r="448" spans="1:25" x14ac:dyDescent="0.3">
      <c r="A448" s="5">
        <v>45379.515780092595</v>
      </c>
      <c r="B448" s="7" t="s">
        <v>31</v>
      </c>
      <c r="C448" s="6" t="s">
        <v>364</v>
      </c>
      <c r="D448" s="7" t="s">
        <v>362</v>
      </c>
      <c r="E448" s="8">
        <v>1.5</v>
      </c>
      <c r="F448" s="7" t="s">
        <v>68</v>
      </c>
      <c r="G448" s="7" t="s">
        <v>68</v>
      </c>
      <c r="H448" s="7" t="s">
        <v>92</v>
      </c>
      <c r="I448" s="7" t="s">
        <v>44</v>
      </c>
      <c r="J448" s="19" t="str">
        <f>IFERROR(INDEX('Employee Info'!$C$3:$E$200,MATCH(Data6[[#This Row],[Name:]],'Employee Info'!$B$3:$B$200,0),MATCH(Data6[[#This Row],[Hours Type:]],'Employee Info'!$C$2:$E$2,0)),"")</f>
        <v/>
      </c>
      <c r="K448" s="19" t="str">
        <f>IFERROR(INDEX('Employee Info'!$C$3:$J$200,MATCH(Data6[[#This Row],[Name:]],'Employee Info'!$B$3:$B$200,0),MATCH(Data6[[#Headers],[Truck]],'Employee Info'!$C$2:$J$2,0)),"")</f>
        <v/>
      </c>
      <c r="L448" s="19" t="str">
        <f>IFERROR(INDEX('Employee Info'!$C$3:$J$200,MATCH(Data6[[#This Row],[Name:]],'Employee Info'!$B$3:$B$200,0),MATCH(Data6[[#Headers],[Phone]],'Employee Info'!$C$2:$J$2,0)),"")</f>
        <v/>
      </c>
      <c r="M448" s="19" t="str">
        <f>IFERROR(INDEX('Employee Info'!$C$3:$J$200,MATCH(Data6[[#This Row],[Name:]],'Employee Info'!$B$3:$B$200,0),MATCH(Data6[[#Headers],[Tech]],'Employee Info'!$C$2:$J$2,0)),"")</f>
        <v/>
      </c>
      <c r="N448" s="19" t="str">
        <f>IFERROR(INDEX('Employee Info'!$C$3:$J$200,MATCH(Data6[[#This Row],[Name:]],'Employee Info'!$B$3:$B$200,0),MATCH(Data6[[#Headers],[Other]],'Employee Info'!$C$2:$J$2,0)),"")</f>
        <v/>
      </c>
      <c r="O448" s="19">
        <f>IFERROR((Data6[[#This Row],[Hours:]]*SUM(Data6[[#This Row],[Rate]:[Other]])),"")</f>
        <v>0</v>
      </c>
      <c r="P448" s="7" t="str">
        <f>IF(Data6[[#This Row],[WO'#:]]="","Riley #","WO#")</f>
        <v>Riley #</v>
      </c>
      <c r="Q448" s="7">
        <f>IFERROR(WEEKNUM(Data6[[#This Row],[Date:]]),"")</f>
        <v>13</v>
      </c>
      <c r="R448" s="6">
        <f t="shared" si="18"/>
        <v>45375</v>
      </c>
      <c r="S448" s="6">
        <f>Data6[[#This Row],[Week Start]]+7</f>
        <v>45382</v>
      </c>
      <c r="T448" s="7" t="str">
        <f t="shared" si="19"/>
        <v>3/24/2024 - 3/31/2024</v>
      </c>
      <c r="U448" s="7" t="str">
        <f t="shared" si="20"/>
        <v>Time Card</v>
      </c>
      <c r="V448" s="8" t="str">
        <f>RIGHT(TEXT(Data6[[#This Row],[Date:]],"mmddyyyy"),4)</f>
        <v>2024</v>
      </c>
      <c r="W448" s="8" t="str">
        <f>MID(TEXT(Data6[[#This Row],[Date:]],"mmddyyyy"),3,2)</f>
        <v>28</v>
      </c>
      <c r="X448" s="8" t="str">
        <f>LEFT(TEXT(Data6[[#This Row],[Date:]],"mmddyyyy"),2)</f>
        <v>03</v>
      </c>
      <c r="Y448" s="6">
        <f>DATE(Data6[[#This Row],[Year]],Data6[[#This Row],[Month]],Data6[[#This Row],[Day]])</f>
        <v>45379</v>
      </c>
    </row>
    <row r="449" spans="1:25" x14ac:dyDescent="0.3">
      <c r="A449" s="5">
        <v>45379.516001851851</v>
      </c>
      <c r="B449" s="7" t="s">
        <v>65</v>
      </c>
      <c r="C449" s="6" t="s">
        <v>364</v>
      </c>
      <c r="D449" s="7" t="s">
        <v>362</v>
      </c>
      <c r="E449" s="8">
        <v>1</v>
      </c>
      <c r="F449" s="7" t="s">
        <v>68</v>
      </c>
      <c r="G449" s="7" t="s">
        <v>68</v>
      </c>
      <c r="H449" s="7" t="s">
        <v>92</v>
      </c>
      <c r="I449" s="7" t="s">
        <v>44</v>
      </c>
      <c r="J449" s="19" t="str">
        <f>IFERROR(INDEX('Employee Info'!$C$3:$E$200,MATCH(Data6[[#This Row],[Name:]],'Employee Info'!$B$3:$B$200,0),MATCH(Data6[[#This Row],[Hours Type:]],'Employee Info'!$C$2:$E$2,0)),"")</f>
        <v/>
      </c>
      <c r="K449" s="19" t="str">
        <f>IFERROR(INDEX('Employee Info'!$C$3:$J$200,MATCH(Data6[[#This Row],[Name:]],'Employee Info'!$B$3:$B$200,0),MATCH(Data6[[#Headers],[Truck]],'Employee Info'!$C$2:$J$2,0)),"")</f>
        <v/>
      </c>
      <c r="L449" s="19" t="str">
        <f>IFERROR(INDEX('Employee Info'!$C$3:$J$200,MATCH(Data6[[#This Row],[Name:]],'Employee Info'!$B$3:$B$200,0),MATCH(Data6[[#Headers],[Phone]],'Employee Info'!$C$2:$J$2,0)),"")</f>
        <v/>
      </c>
      <c r="M449" s="19" t="str">
        <f>IFERROR(INDEX('Employee Info'!$C$3:$J$200,MATCH(Data6[[#This Row],[Name:]],'Employee Info'!$B$3:$B$200,0),MATCH(Data6[[#Headers],[Tech]],'Employee Info'!$C$2:$J$2,0)),"")</f>
        <v/>
      </c>
      <c r="N449" s="19" t="str">
        <f>IFERROR(INDEX('Employee Info'!$C$3:$J$200,MATCH(Data6[[#This Row],[Name:]],'Employee Info'!$B$3:$B$200,0),MATCH(Data6[[#Headers],[Other]],'Employee Info'!$C$2:$J$2,0)),"")</f>
        <v/>
      </c>
      <c r="O449" s="19">
        <f>IFERROR((Data6[[#This Row],[Hours:]]*SUM(Data6[[#This Row],[Rate]:[Other]])),"")</f>
        <v>0</v>
      </c>
      <c r="P449" s="7" t="str">
        <f>IF(Data6[[#This Row],[WO'#:]]="","Riley #","WO#")</f>
        <v>Riley #</v>
      </c>
      <c r="Q449" s="7">
        <f>IFERROR(WEEKNUM(Data6[[#This Row],[Date:]]),"")</f>
        <v>13</v>
      </c>
      <c r="R449" s="6">
        <f t="shared" si="18"/>
        <v>45375</v>
      </c>
      <c r="S449" s="6">
        <f>Data6[[#This Row],[Week Start]]+7</f>
        <v>45382</v>
      </c>
      <c r="T449" s="7" t="str">
        <f t="shared" si="19"/>
        <v>3/24/2024 - 3/31/2024</v>
      </c>
      <c r="U449" s="7" t="str">
        <f t="shared" si="20"/>
        <v>Time Card</v>
      </c>
      <c r="V449" s="8" t="str">
        <f>RIGHT(TEXT(Data6[[#This Row],[Date:]],"mmddyyyy"),4)</f>
        <v>2024</v>
      </c>
      <c r="W449" s="8" t="str">
        <f>MID(TEXT(Data6[[#This Row],[Date:]],"mmddyyyy"),3,2)</f>
        <v>28</v>
      </c>
      <c r="X449" s="8" t="str">
        <f>LEFT(TEXT(Data6[[#This Row],[Date:]],"mmddyyyy"),2)</f>
        <v>03</v>
      </c>
      <c r="Y449" s="6">
        <f>DATE(Data6[[#This Row],[Year]],Data6[[#This Row],[Month]],Data6[[#This Row],[Day]])</f>
        <v>45379</v>
      </c>
    </row>
    <row r="450" spans="1:25" x14ac:dyDescent="0.3">
      <c r="A450" s="5">
        <v>45379.518758101854</v>
      </c>
      <c r="B450" s="7" t="s">
        <v>31</v>
      </c>
      <c r="C450" s="6" t="s">
        <v>364</v>
      </c>
      <c r="D450" s="7" t="s">
        <v>369</v>
      </c>
      <c r="E450" s="8">
        <v>1.5</v>
      </c>
      <c r="F450" s="7" t="s">
        <v>68</v>
      </c>
      <c r="G450" s="7" t="s">
        <v>68</v>
      </c>
      <c r="H450" s="7" t="s">
        <v>64</v>
      </c>
      <c r="I450" s="7" t="s">
        <v>44</v>
      </c>
      <c r="J450" s="19" t="str">
        <f>IFERROR(INDEX('Employee Info'!$C$3:$E$200,MATCH(Data6[[#This Row],[Name:]],'Employee Info'!$B$3:$B$200,0),MATCH(Data6[[#This Row],[Hours Type:]],'Employee Info'!$C$2:$E$2,0)),"")</f>
        <v/>
      </c>
      <c r="K450" s="19" t="str">
        <f>IFERROR(INDEX('Employee Info'!$C$3:$J$200,MATCH(Data6[[#This Row],[Name:]],'Employee Info'!$B$3:$B$200,0),MATCH(Data6[[#Headers],[Truck]],'Employee Info'!$C$2:$J$2,0)),"")</f>
        <v/>
      </c>
      <c r="L450" s="19" t="str">
        <f>IFERROR(INDEX('Employee Info'!$C$3:$J$200,MATCH(Data6[[#This Row],[Name:]],'Employee Info'!$B$3:$B$200,0),MATCH(Data6[[#Headers],[Phone]],'Employee Info'!$C$2:$J$2,0)),"")</f>
        <v/>
      </c>
      <c r="M450" s="19" t="str">
        <f>IFERROR(INDEX('Employee Info'!$C$3:$J$200,MATCH(Data6[[#This Row],[Name:]],'Employee Info'!$B$3:$B$200,0),MATCH(Data6[[#Headers],[Tech]],'Employee Info'!$C$2:$J$2,0)),"")</f>
        <v/>
      </c>
      <c r="N450" s="19" t="str">
        <f>IFERROR(INDEX('Employee Info'!$C$3:$J$200,MATCH(Data6[[#This Row],[Name:]],'Employee Info'!$B$3:$B$200,0),MATCH(Data6[[#Headers],[Other]],'Employee Info'!$C$2:$J$2,0)),"")</f>
        <v/>
      </c>
      <c r="O450" s="19">
        <f>IFERROR((Data6[[#This Row],[Hours:]]*SUM(Data6[[#This Row],[Rate]:[Other]])),"")</f>
        <v>0</v>
      </c>
      <c r="P450" s="7" t="str">
        <f>IF(Data6[[#This Row],[WO'#:]]="","Riley #","WO#")</f>
        <v>Riley #</v>
      </c>
      <c r="Q450" s="7">
        <f>IFERROR(WEEKNUM(Data6[[#This Row],[Date:]]),"")</f>
        <v>13</v>
      </c>
      <c r="R450" s="6">
        <f t="shared" ref="R450:R513" si="21">DATE(RIGHT(TEXT(C450,"mm/dd/yyyy"),4),1,1)+(Q450-1)*7-(WEEKDAY(DATE(RIGHT(TEXT(C450,"mm/dd/yyyy"),4),1,1)))+1</f>
        <v>45375</v>
      </c>
      <c r="S450" s="6">
        <f>Data6[[#This Row],[Week Start]]+7</f>
        <v>45382</v>
      </c>
      <c r="T450" s="7" t="str">
        <f t="shared" ref="T450:T513" si="22">IFERROR(TEXT(R450, "m/d/yyyy") &amp; " - " &amp; TEXT(S450, "m/d/yyyy"),"")</f>
        <v>3/24/2024 - 3/31/2024</v>
      </c>
      <c r="U450" s="7" t="str">
        <f t="shared" ref="U450:U513" si="23">"Time Card"</f>
        <v>Time Card</v>
      </c>
      <c r="V450" s="8" t="str">
        <f>RIGHT(TEXT(Data6[[#This Row],[Date:]],"mmddyyyy"),4)</f>
        <v>2024</v>
      </c>
      <c r="W450" s="8" t="str">
        <f>MID(TEXT(Data6[[#This Row],[Date:]],"mmddyyyy"),3,2)</f>
        <v>28</v>
      </c>
      <c r="X450" s="8" t="str">
        <f>LEFT(TEXT(Data6[[#This Row],[Date:]],"mmddyyyy"),2)</f>
        <v>03</v>
      </c>
      <c r="Y450" s="6">
        <f>DATE(Data6[[#This Row],[Year]],Data6[[#This Row],[Month]],Data6[[#This Row],[Day]])</f>
        <v>45379</v>
      </c>
    </row>
    <row r="451" spans="1:25" x14ac:dyDescent="0.3">
      <c r="A451" s="5">
        <v>45379.51896898148</v>
      </c>
      <c r="B451" s="7" t="s">
        <v>65</v>
      </c>
      <c r="C451" s="6" t="s">
        <v>364</v>
      </c>
      <c r="D451" s="7" t="s">
        <v>369</v>
      </c>
      <c r="E451" s="8">
        <v>2.5</v>
      </c>
      <c r="F451" s="7" t="s">
        <v>68</v>
      </c>
      <c r="G451" s="7" t="s">
        <v>68</v>
      </c>
      <c r="H451" s="7" t="s">
        <v>64</v>
      </c>
      <c r="I451" s="7" t="s">
        <v>44</v>
      </c>
      <c r="J451" s="19" t="str">
        <f>IFERROR(INDEX('Employee Info'!$C$3:$E$200,MATCH(Data6[[#This Row],[Name:]],'Employee Info'!$B$3:$B$200,0),MATCH(Data6[[#This Row],[Hours Type:]],'Employee Info'!$C$2:$E$2,0)),"")</f>
        <v/>
      </c>
      <c r="K451" s="19" t="str">
        <f>IFERROR(INDEX('Employee Info'!$C$3:$J$200,MATCH(Data6[[#This Row],[Name:]],'Employee Info'!$B$3:$B$200,0),MATCH(Data6[[#Headers],[Truck]],'Employee Info'!$C$2:$J$2,0)),"")</f>
        <v/>
      </c>
      <c r="L451" s="19" t="str">
        <f>IFERROR(INDEX('Employee Info'!$C$3:$J$200,MATCH(Data6[[#This Row],[Name:]],'Employee Info'!$B$3:$B$200,0),MATCH(Data6[[#Headers],[Phone]],'Employee Info'!$C$2:$J$2,0)),"")</f>
        <v/>
      </c>
      <c r="M451" s="19" t="str">
        <f>IFERROR(INDEX('Employee Info'!$C$3:$J$200,MATCH(Data6[[#This Row],[Name:]],'Employee Info'!$B$3:$B$200,0),MATCH(Data6[[#Headers],[Tech]],'Employee Info'!$C$2:$J$2,0)),"")</f>
        <v/>
      </c>
      <c r="N451" s="19" t="str">
        <f>IFERROR(INDEX('Employee Info'!$C$3:$J$200,MATCH(Data6[[#This Row],[Name:]],'Employee Info'!$B$3:$B$200,0),MATCH(Data6[[#Headers],[Other]],'Employee Info'!$C$2:$J$2,0)),"")</f>
        <v/>
      </c>
      <c r="O451" s="19">
        <f>IFERROR((Data6[[#This Row],[Hours:]]*SUM(Data6[[#This Row],[Rate]:[Other]])),"")</f>
        <v>0</v>
      </c>
      <c r="P451" s="7" t="str">
        <f>IF(Data6[[#This Row],[WO'#:]]="","Riley #","WO#")</f>
        <v>Riley #</v>
      </c>
      <c r="Q451" s="7">
        <f>IFERROR(WEEKNUM(Data6[[#This Row],[Date:]]),"")</f>
        <v>13</v>
      </c>
      <c r="R451" s="6">
        <f t="shared" si="21"/>
        <v>45375</v>
      </c>
      <c r="S451" s="6">
        <f>Data6[[#This Row],[Week Start]]+7</f>
        <v>45382</v>
      </c>
      <c r="T451" s="7" t="str">
        <f t="shared" si="22"/>
        <v>3/24/2024 - 3/31/2024</v>
      </c>
      <c r="U451" s="7" t="str">
        <f t="shared" si="23"/>
        <v>Time Card</v>
      </c>
      <c r="V451" s="8" t="str">
        <f>RIGHT(TEXT(Data6[[#This Row],[Date:]],"mmddyyyy"),4)</f>
        <v>2024</v>
      </c>
      <c r="W451" s="8" t="str">
        <f>MID(TEXT(Data6[[#This Row],[Date:]],"mmddyyyy"),3,2)</f>
        <v>28</v>
      </c>
      <c r="X451" s="8" t="str">
        <f>LEFT(TEXT(Data6[[#This Row],[Date:]],"mmddyyyy"),2)</f>
        <v>03</v>
      </c>
      <c r="Y451" s="6">
        <f>DATE(Data6[[#This Row],[Year]],Data6[[#This Row],[Month]],Data6[[#This Row],[Day]])</f>
        <v>45379</v>
      </c>
    </row>
    <row r="452" spans="1:25" x14ac:dyDescent="0.3">
      <c r="A452" s="5">
        <v>45379.518209374997</v>
      </c>
      <c r="B452" s="7" t="s">
        <v>31</v>
      </c>
      <c r="C452" s="6" t="s">
        <v>364</v>
      </c>
      <c r="D452" s="7" t="s">
        <v>368</v>
      </c>
      <c r="E452" s="8">
        <v>1</v>
      </c>
      <c r="F452" s="7" t="s">
        <v>68</v>
      </c>
      <c r="G452" s="7" t="s">
        <v>68</v>
      </c>
      <c r="H452" s="7" t="s">
        <v>59</v>
      </c>
      <c r="I452" s="7" t="s">
        <v>44</v>
      </c>
      <c r="J452" s="19" t="str">
        <f>IFERROR(INDEX('Employee Info'!$C$3:$E$200,MATCH(Data6[[#This Row],[Name:]],'Employee Info'!$B$3:$B$200,0),MATCH(Data6[[#This Row],[Hours Type:]],'Employee Info'!$C$2:$E$2,0)),"")</f>
        <v/>
      </c>
      <c r="K452" s="19" t="str">
        <f>IFERROR(INDEX('Employee Info'!$C$3:$J$200,MATCH(Data6[[#This Row],[Name:]],'Employee Info'!$B$3:$B$200,0),MATCH(Data6[[#Headers],[Truck]],'Employee Info'!$C$2:$J$2,0)),"")</f>
        <v/>
      </c>
      <c r="L452" s="19" t="str">
        <f>IFERROR(INDEX('Employee Info'!$C$3:$J$200,MATCH(Data6[[#This Row],[Name:]],'Employee Info'!$B$3:$B$200,0),MATCH(Data6[[#Headers],[Phone]],'Employee Info'!$C$2:$J$2,0)),"")</f>
        <v/>
      </c>
      <c r="M452" s="19" t="str">
        <f>IFERROR(INDEX('Employee Info'!$C$3:$J$200,MATCH(Data6[[#This Row],[Name:]],'Employee Info'!$B$3:$B$200,0),MATCH(Data6[[#Headers],[Tech]],'Employee Info'!$C$2:$J$2,0)),"")</f>
        <v/>
      </c>
      <c r="N452" s="19" t="str">
        <f>IFERROR(INDEX('Employee Info'!$C$3:$J$200,MATCH(Data6[[#This Row],[Name:]],'Employee Info'!$B$3:$B$200,0),MATCH(Data6[[#Headers],[Other]],'Employee Info'!$C$2:$J$2,0)),"")</f>
        <v/>
      </c>
      <c r="O452" s="19">
        <f>IFERROR((Data6[[#This Row],[Hours:]]*SUM(Data6[[#This Row],[Rate]:[Other]])),"")</f>
        <v>0</v>
      </c>
      <c r="P452" s="7" t="str">
        <f>IF(Data6[[#This Row],[WO'#:]]="","Riley #","WO#")</f>
        <v>Riley #</v>
      </c>
      <c r="Q452" s="7">
        <f>IFERROR(WEEKNUM(Data6[[#This Row],[Date:]]),"")</f>
        <v>13</v>
      </c>
      <c r="R452" s="6">
        <f t="shared" si="21"/>
        <v>45375</v>
      </c>
      <c r="S452" s="6">
        <f>Data6[[#This Row],[Week Start]]+7</f>
        <v>45382</v>
      </c>
      <c r="T452" s="7" t="str">
        <f t="shared" si="22"/>
        <v>3/24/2024 - 3/31/2024</v>
      </c>
      <c r="U452" s="7" t="str">
        <f t="shared" si="23"/>
        <v>Time Card</v>
      </c>
      <c r="V452" s="8" t="str">
        <f>RIGHT(TEXT(Data6[[#This Row],[Date:]],"mmddyyyy"),4)</f>
        <v>2024</v>
      </c>
      <c r="W452" s="8" t="str">
        <f>MID(TEXT(Data6[[#This Row],[Date:]],"mmddyyyy"),3,2)</f>
        <v>28</v>
      </c>
      <c r="X452" s="8" t="str">
        <f>LEFT(TEXT(Data6[[#This Row],[Date:]],"mmddyyyy"),2)</f>
        <v>03</v>
      </c>
      <c r="Y452" s="6">
        <f>DATE(Data6[[#This Row],[Year]],Data6[[#This Row],[Month]],Data6[[#This Row],[Day]])</f>
        <v>45379</v>
      </c>
    </row>
    <row r="453" spans="1:25" x14ac:dyDescent="0.3">
      <c r="A453" s="5">
        <v>45379.597219907409</v>
      </c>
      <c r="B453" s="7" t="s">
        <v>35</v>
      </c>
      <c r="C453" s="6" t="s">
        <v>364</v>
      </c>
      <c r="D453" s="7" t="s">
        <v>371</v>
      </c>
      <c r="E453" s="8">
        <v>1.5</v>
      </c>
      <c r="F453" s="7" t="s">
        <v>68</v>
      </c>
      <c r="G453" s="7" t="s">
        <v>68</v>
      </c>
      <c r="H453" s="7" t="s">
        <v>59</v>
      </c>
      <c r="I453" s="7" t="s">
        <v>44</v>
      </c>
      <c r="J453" s="19" t="str">
        <f>IFERROR(INDEX('Employee Info'!$C$3:$E$200,MATCH(Data6[[#This Row],[Name:]],'Employee Info'!$B$3:$B$200,0),MATCH(Data6[[#This Row],[Hours Type:]],'Employee Info'!$C$2:$E$2,0)),"")</f>
        <v/>
      </c>
      <c r="K453" s="19" t="str">
        <f>IFERROR(INDEX('Employee Info'!$C$3:$J$200,MATCH(Data6[[#This Row],[Name:]],'Employee Info'!$B$3:$B$200,0),MATCH(Data6[[#Headers],[Truck]],'Employee Info'!$C$2:$J$2,0)),"")</f>
        <v/>
      </c>
      <c r="L453" s="19" t="str">
        <f>IFERROR(INDEX('Employee Info'!$C$3:$J$200,MATCH(Data6[[#This Row],[Name:]],'Employee Info'!$B$3:$B$200,0),MATCH(Data6[[#Headers],[Phone]],'Employee Info'!$C$2:$J$2,0)),"")</f>
        <v/>
      </c>
      <c r="M453" s="19" t="str">
        <f>IFERROR(INDEX('Employee Info'!$C$3:$J$200,MATCH(Data6[[#This Row],[Name:]],'Employee Info'!$B$3:$B$200,0),MATCH(Data6[[#Headers],[Tech]],'Employee Info'!$C$2:$J$2,0)),"")</f>
        <v/>
      </c>
      <c r="N453" s="19" t="str">
        <f>IFERROR(INDEX('Employee Info'!$C$3:$J$200,MATCH(Data6[[#This Row],[Name:]],'Employee Info'!$B$3:$B$200,0),MATCH(Data6[[#Headers],[Other]],'Employee Info'!$C$2:$J$2,0)),"")</f>
        <v/>
      </c>
      <c r="O453" s="19">
        <f>IFERROR((Data6[[#This Row],[Hours:]]*SUM(Data6[[#This Row],[Rate]:[Other]])),"")</f>
        <v>0</v>
      </c>
      <c r="P453" s="7" t="str">
        <f>IF(Data6[[#This Row],[WO'#:]]="","Riley #","WO#")</f>
        <v>Riley #</v>
      </c>
      <c r="Q453" s="7">
        <f>IFERROR(WEEKNUM(Data6[[#This Row],[Date:]]),"")</f>
        <v>13</v>
      </c>
      <c r="R453" s="6">
        <f t="shared" si="21"/>
        <v>45375</v>
      </c>
      <c r="S453" s="6">
        <f>Data6[[#This Row],[Week Start]]+7</f>
        <v>45382</v>
      </c>
      <c r="T453" s="7" t="str">
        <f t="shared" si="22"/>
        <v>3/24/2024 - 3/31/2024</v>
      </c>
      <c r="U453" s="7" t="str">
        <f t="shared" si="23"/>
        <v>Time Card</v>
      </c>
      <c r="V453" s="8" t="str">
        <f>RIGHT(TEXT(Data6[[#This Row],[Date:]],"mmddyyyy"),4)</f>
        <v>2024</v>
      </c>
      <c r="W453" s="8" t="str">
        <f>MID(TEXT(Data6[[#This Row],[Date:]],"mmddyyyy"),3,2)</f>
        <v>28</v>
      </c>
      <c r="X453" s="8" t="str">
        <f>LEFT(TEXT(Data6[[#This Row],[Date:]],"mmddyyyy"),2)</f>
        <v>03</v>
      </c>
      <c r="Y453" s="6">
        <f>DATE(Data6[[#This Row],[Year]],Data6[[#This Row],[Month]],Data6[[#This Row],[Day]])</f>
        <v>45379</v>
      </c>
    </row>
    <row r="454" spans="1:25" x14ac:dyDescent="0.3">
      <c r="A454" s="5">
        <v>45380.426210185185</v>
      </c>
      <c r="B454" s="7" t="s">
        <v>66</v>
      </c>
      <c r="C454" s="6" t="s">
        <v>364</v>
      </c>
      <c r="D454" s="7" t="s">
        <v>373</v>
      </c>
      <c r="E454" s="8">
        <v>2</v>
      </c>
      <c r="F454" s="7" t="s">
        <v>68</v>
      </c>
      <c r="G454" s="7" t="s">
        <v>68</v>
      </c>
      <c r="H454" s="7" t="s">
        <v>59</v>
      </c>
      <c r="I454" s="7" t="s">
        <v>44</v>
      </c>
      <c r="J454" s="19" t="str">
        <f>IFERROR(INDEX('Employee Info'!$C$3:$E$200,MATCH(Data6[[#This Row],[Name:]],'Employee Info'!$B$3:$B$200,0),MATCH(Data6[[#This Row],[Hours Type:]],'Employee Info'!$C$2:$E$2,0)),"")</f>
        <v/>
      </c>
      <c r="K454" s="19" t="str">
        <f>IFERROR(INDEX('Employee Info'!$C$3:$J$200,MATCH(Data6[[#This Row],[Name:]],'Employee Info'!$B$3:$B$200,0),MATCH(Data6[[#Headers],[Truck]],'Employee Info'!$C$2:$J$2,0)),"")</f>
        <v/>
      </c>
      <c r="L454" s="19" t="str">
        <f>IFERROR(INDEX('Employee Info'!$C$3:$J$200,MATCH(Data6[[#This Row],[Name:]],'Employee Info'!$B$3:$B$200,0),MATCH(Data6[[#Headers],[Phone]],'Employee Info'!$C$2:$J$2,0)),"")</f>
        <v/>
      </c>
      <c r="M454" s="19" t="str">
        <f>IFERROR(INDEX('Employee Info'!$C$3:$J$200,MATCH(Data6[[#This Row],[Name:]],'Employee Info'!$B$3:$B$200,0),MATCH(Data6[[#Headers],[Tech]],'Employee Info'!$C$2:$J$2,0)),"")</f>
        <v/>
      </c>
      <c r="N454" s="19" t="str">
        <f>IFERROR(INDEX('Employee Info'!$C$3:$J$200,MATCH(Data6[[#This Row],[Name:]],'Employee Info'!$B$3:$B$200,0),MATCH(Data6[[#Headers],[Other]],'Employee Info'!$C$2:$J$2,0)),"")</f>
        <v/>
      </c>
      <c r="O454" s="19">
        <f>IFERROR((Data6[[#This Row],[Hours:]]*SUM(Data6[[#This Row],[Rate]:[Other]])),"")</f>
        <v>0</v>
      </c>
      <c r="P454" s="7" t="str">
        <f>IF(Data6[[#This Row],[WO'#:]]="","Riley #","WO#")</f>
        <v>Riley #</v>
      </c>
      <c r="Q454" s="7">
        <f>IFERROR(WEEKNUM(Data6[[#This Row],[Date:]]),"")</f>
        <v>13</v>
      </c>
      <c r="R454" s="6">
        <f t="shared" si="21"/>
        <v>45375</v>
      </c>
      <c r="S454" s="6">
        <f>Data6[[#This Row],[Week Start]]+7</f>
        <v>45382</v>
      </c>
      <c r="T454" s="7" t="str">
        <f t="shared" si="22"/>
        <v>3/24/2024 - 3/31/2024</v>
      </c>
      <c r="U454" s="7" t="str">
        <f t="shared" si="23"/>
        <v>Time Card</v>
      </c>
      <c r="V454" s="8" t="str">
        <f>RIGHT(TEXT(Data6[[#This Row],[Date:]],"mmddyyyy"),4)</f>
        <v>2024</v>
      </c>
      <c r="W454" s="8" t="str">
        <f>MID(TEXT(Data6[[#This Row],[Date:]],"mmddyyyy"),3,2)</f>
        <v>28</v>
      </c>
      <c r="X454" s="8" t="str">
        <f>LEFT(TEXT(Data6[[#This Row],[Date:]],"mmddyyyy"),2)</f>
        <v>03</v>
      </c>
      <c r="Y454" s="6">
        <f>DATE(Data6[[#This Row],[Year]],Data6[[#This Row],[Month]],Data6[[#This Row],[Day]])</f>
        <v>45379</v>
      </c>
    </row>
    <row r="455" spans="1:25" x14ac:dyDescent="0.3">
      <c r="A455" s="5">
        <v>45380.427718287036</v>
      </c>
      <c r="B455" s="7" t="s">
        <v>66</v>
      </c>
      <c r="C455" s="6" t="s">
        <v>374</v>
      </c>
      <c r="D455" s="7" t="s">
        <v>375</v>
      </c>
      <c r="E455" s="8">
        <v>8</v>
      </c>
      <c r="F455" s="7">
        <v>6984733</v>
      </c>
      <c r="G455" s="7" t="s">
        <v>68</v>
      </c>
      <c r="H455" s="7" t="s">
        <v>69</v>
      </c>
      <c r="I455" s="7" t="s">
        <v>44</v>
      </c>
      <c r="J455" s="19" t="str">
        <f>IFERROR(INDEX('Employee Info'!$C$3:$E$200,MATCH(Data6[[#This Row],[Name:]],'Employee Info'!$B$3:$B$200,0),MATCH(Data6[[#This Row],[Hours Type:]],'Employee Info'!$C$2:$E$2,0)),"")</f>
        <v/>
      </c>
      <c r="K455" s="19" t="str">
        <f>IFERROR(INDEX('Employee Info'!$C$3:$J$200,MATCH(Data6[[#This Row],[Name:]],'Employee Info'!$B$3:$B$200,0),MATCH(Data6[[#Headers],[Truck]],'Employee Info'!$C$2:$J$2,0)),"")</f>
        <v/>
      </c>
      <c r="L455" s="19" t="str">
        <f>IFERROR(INDEX('Employee Info'!$C$3:$J$200,MATCH(Data6[[#This Row],[Name:]],'Employee Info'!$B$3:$B$200,0),MATCH(Data6[[#Headers],[Phone]],'Employee Info'!$C$2:$J$2,0)),"")</f>
        <v/>
      </c>
      <c r="M455" s="19" t="str">
        <f>IFERROR(INDEX('Employee Info'!$C$3:$J$200,MATCH(Data6[[#This Row],[Name:]],'Employee Info'!$B$3:$B$200,0),MATCH(Data6[[#Headers],[Tech]],'Employee Info'!$C$2:$J$2,0)),"")</f>
        <v/>
      </c>
      <c r="N455" s="19" t="str">
        <f>IFERROR(INDEX('Employee Info'!$C$3:$J$200,MATCH(Data6[[#This Row],[Name:]],'Employee Info'!$B$3:$B$200,0),MATCH(Data6[[#Headers],[Other]],'Employee Info'!$C$2:$J$2,0)),"")</f>
        <v/>
      </c>
      <c r="O455" s="19">
        <f>IFERROR((Data6[[#This Row],[Hours:]]*SUM(Data6[[#This Row],[Rate]:[Other]])),"")</f>
        <v>0</v>
      </c>
      <c r="P455" s="7" t="str">
        <f>IF(Data6[[#This Row],[WO'#:]]="","Riley #","WO#")</f>
        <v>WO#</v>
      </c>
      <c r="Q455" s="7">
        <f>IFERROR(WEEKNUM(Data6[[#This Row],[Date:]]),"")</f>
        <v>13</v>
      </c>
      <c r="R455" s="6">
        <f t="shared" si="21"/>
        <v>45375</v>
      </c>
      <c r="S455" s="6">
        <f>Data6[[#This Row],[Week Start]]+7</f>
        <v>45382</v>
      </c>
      <c r="T455" s="7" t="str">
        <f t="shared" si="22"/>
        <v>3/24/2024 - 3/31/2024</v>
      </c>
      <c r="U455" s="7" t="str">
        <f t="shared" si="23"/>
        <v>Time Card</v>
      </c>
      <c r="V455" s="8" t="str">
        <f>RIGHT(TEXT(Data6[[#This Row],[Date:]],"mmddyyyy"),4)</f>
        <v>2024</v>
      </c>
      <c r="W455" s="8" t="str">
        <f>MID(TEXT(Data6[[#This Row],[Date:]],"mmddyyyy"),3,2)</f>
        <v>29</v>
      </c>
      <c r="X455" s="8" t="str">
        <f>LEFT(TEXT(Data6[[#This Row],[Date:]],"mmddyyyy"),2)</f>
        <v>03</v>
      </c>
      <c r="Y455" s="6">
        <f>DATE(Data6[[#This Row],[Year]],Data6[[#This Row],[Month]],Data6[[#This Row],[Day]])</f>
        <v>45380</v>
      </c>
    </row>
    <row r="456" spans="1:25" x14ac:dyDescent="0.3">
      <c r="A456" s="5">
        <v>45392.385747337961</v>
      </c>
      <c r="B456" s="7" t="s">
        <v>76</v>
      </c>
      <c r="C456" s="6" t="s">
        <v>374</v>
      </c>
      <c r="D456" s="7" t="s">
        <v>156</v>
      </c>
      <c r="E456" s="8">
        <v>2</v>
      </c>
      <c r="F456" s="7">
        <v>6984733</v>
      </c>
      <c r="G456" s="7" t="s">
        <v>68</v>
      </c>
      <c r="H456" s="7" t="s">
        <v>69</v>
      </c>
      <c r="I456" s="7" t="s">
        <v>44</v>
      </c>
      <c r="J456" s="19" t="str">
        <f>IFERROR(INDEX('Employee Info'!$C$3:$E$200,MATCH(Data6[[#This Row],[Name:]],'Employee Info'!$B$3:$B$200,0),MATCH(Data6[[#This Row],[Hours Type:]],'Employee Info'!$C$2:$E$2,0)),"")</f>
        <v/>
      </c>
      <c r="K456" s="19" t="str">
        <f>IFERROR(INDEX('Employee Info'!$C$3:$J$200,MATCH(Data6[[#This Row],[Name:]],'Employee Info'!$B$3:$B$200,0),MATCH(Data6[[#Headers],[Truck]],'Employee Info'!$C$2:$J$2,0)),"")</f>
        <v/>
      </c>
      <c r="L456" s="19" t="str">
        <f>IFERROR(INDEX('Employee Info'!$C$3:$J$200,MATCH(Data6[[#This Row],[Name:]],'Employee Info'!$B$3:$B$200,0),MATCH(Data6[[#Headers],[Phone]],'Employee Info'!$C$2:$J$2,0)),"")</f>
        <v/>
      </c>
      <c r="M456" s="19" t="str">
        <f>IFERROR(INDEX('Employee Info'!$C$3:$J$200,MATCH(Data6[[#This Row],[Name:]],'Employee Info'!$B$3:$B$200,0),MATCH(Data6[[#Headers],[Tech]],'Employee Info'!$C$2:$J$2,0)),"")</f>
        <v/>
      </c>
      <c r="N456" s="19" t="str">
        <f>IFERROR(INDEX('Employee Info'!$C$3:$J$200,MATCH(Data6[[#This Row],[Name:]],'Employee Info'!$B$3:$B$200,0),MATCH(Data6[[#Headers],[Other]],'Employee Info'!$C$2:$J$2,0)),"")</f>
        <v/>
      </c>
      <c r="O456" s="19">
        <f>IFERROR((Data6[[#This Row],[Hours:]]*SUM(Data6[[#This Row],[Rate]:[Other]])),"")</f>
        <v>0</v>
      </c>
      <c r="P456" s="7" t="str">
        <f>IF(Data6[[#This Row],[WO'#:]]="","Riley #","WO#")</f>
        <v>WO#</v>
      </c>
      <c r="Q456" s="7">
        <f>IFERROR(WEEKNUM(Data6[[#This Row],[Date:]]),"")</f>
        <v>13</v>
      </c>
      <c r="R456" s="6">
        <f t="shared" si="21"/>
        <v>45375</v>
      </c>
      <c r="S456" s="6">
        <f>Data6[[#This Row],[Week Start]]+7</f>
        <v>45382</v>
      </c>
      <c r="T456" s="7" t="str">
        <f t="shared" si="22"/>
        <v>3/24/2024 - 3/31/2024</v>
      </c>
      <c r="U456" s="7" t="str">
        <f t="shared" si="23"/>
        <v>Time Card</v>
      </c>
      <c r="V456" s="8" t="str">
        <f>RIGHT(TEXT(Data6[[#This Row],[Date:]],"mmddyyyy"),4)</f>
        <v>2024</v>
      </c>
      <c r="W456" s="8" t="str">
        <f>MID(TEXT(Data6[[#This Row],[Date:]],"mmddyyyy"),3,2)</f>
        <v>29</v>
      </c>
      <c r="X456" s="8" t="str">
        <f>LEFT(TEXT(Data6[[#This Row],[Date:]],"mmddyyyy"),2)</f>
        <v>03</v>
      </c>
      <c r="Y456" s="6">
        <f>DATE(Data6[[#This Row],[Year]],Data6[[#This Row],[Month]],Data6[[#This Row],[Day]])</f>
        <v>45380</v>
      </c>
    </row>
    <row r="457" spans="1:25" x14ac:dyDescent="0.3">
      <c r="A457" s="5">
        <v>45392.394284027781</v>
      </c>
      <c r="B457" s="7" t="s">
        <v>76</v>
      </c>
      <c r="C457" s="6" t="s">
        <v>374</v>
      </c>
      <c r="D457" s="7" t="s">
        <v>156</v>
      </c>
      <c r="E457" s="8">
        <v>2</v>
      </c>
      <c r="F457" s="7">
        <v>6984733</v>
      </c>
      <c r="G457" s="7" t="s">
        <v>68</v>
      </c>
      <c r="H457" s="7" t="s">
        <v>69</v>
      </c>
      <c r="I457" s="7" t="s">
        <v>44</v>
      </c>
      <c r="J457" s="19" t="str">
        <f>IFERROR(INDEX('Employee Info'!$C$3:$E$200,MATCH(Data6[[#This Row],[Name:]],'Employee Info'!$B$3:$B$200,0),MATCH(Data6[[#This Row],[Hours Type:]],'Employee Info'!$C$2:$E$2,0)),"")</f>
        <v/>
      </c>
      <c r="K457" s="19" t="str">
        <f>IFERROR(INDEX('Employee Info'!$C$3:$J$200,MATCH(Data6[[#This Row],[Name:]],'Employee Info'!$B$3:$B$200,0),MATCH(Data6[[#Headers],[Truck]],'Employee Info'!$C$2:$J$2,0)),"")</f>
        <v/>
      </c>
      <c r="L457" s="19" t="str">
        <f>IFERROR(INDEX('Employee Info'!$C$3:$J$200,MATCH(Data6[[#This Row],[Name:]],'Employee Info'!$B$3:$B$200,0),MATCH(Data6[[#Headers],[Phone]],'Employee Info'!$C$2:$J$2,0)),"")</f>
        <v/>
      </c>
      <c r="M457" s="19" t="str">
        <f>IFERROR(INDEX('Employee Info'!$C$3:$J$200,MATCH(Data6[[#This Row],[Name:]],'Employee Info'!$B$3:$B$200,0),MATCH(Data6[[#Headers],[Tech]],'Employee Info'!$C$2:$J$2,0)),"")</f>
        <v/>
      </c>
      <c r="N457" s="19" t="str">
        <f>IFERROR(INDEX('Employee Info'!$C$3:$J$200,MATCH(Data6[[#This Row],[Name:]],'Employee Info'!$B$3:$B$200,0),MATCH(Data6[[#Headers],[Other]],'Employee Info'!$C$2:$J$2,0)),"")</f>
        <v/>
      </c>
      <c r="O457" s="19">
        <f>IFERROR((Data6[[#This Row],[Hours:]]*SUM(Data6[[#This Row],[Rate]:[Other]])),"")</f>
        <v>0</v>
      </c>
      <c r="P457" s="7" t="str">
        <f>IF(Data6[[#This Row],[WO'#:]]="","Riley #","WO#")</f>
        <v>WO#</v>
      </c>
      <c r="Q457" s="7">
        <f>IFERROR(WEEKNUM(Data6[[#This Row],[Date:]]),"")</f>
        <v>13</v>
      </c>
      <c r="R457" s="6">
        <f t="shared" si="21"/>
        <v>45375</v>
      </c>
      <c r="S457" s="6">
        <f>Data6[[#This Row],[Week Start]]+7</f>
        <v>45382</v>
      </c>
      <c r="T457" s="7" t="str">
        <f t="shared" si="22"/>
        <v>3/24/2024 - 3/31/2024</v>
      </c>
      <c r="U457" s="7" t="str">
        <f t="shared" si="23"/>
        <v>Time Card</v>
      </c>
      <c r="V457" s="8" t="str">
        <f>RIGHT(TEXT(Data6[[#This Row],[Date:]],"mmddyyyy"),4)</f>
        <v>2024</v>
      </c>
      <c r="W457" s="8" t="str">
        <f>MID(TEXT(Data6[[#This Row],[Date:]],"mmddyyyy"),3,2)</f>
        <v>29</v>
      </c>
      <c r="X457" s="8" t="str">
        <f>LEFT(TEXT(Data6[[#This Row],[Date:]],"mmddyyyy"),2)</f>
        <v>03</v>
      </c>
      <c r="Y457" s="6">
        <f>DATE(Data6[[#This Row],[Year]],Data6[[#This Row],[Month]],Data6[[#This Row],[Day]])</f>
        <v>45380</v>
      </c>
    </row>
    <row r="458" spans="1:25" x14ac:dyDescent="0.3">
      <c r="A458" s="5">
        <v>45380.43586435185</v>
      </c>
      <c r="B458" s="7" t="s">
        <v>65</v>
      </c>
      <c r="C458" s="6" t="s">
        <v>374</v>
      </c>
      <c r="D458" s="7" t="s">
        <v>376</v>
      </c>
      <c r="E458" s="8">
        <v>8</v>
      </c>
      <c r="F458" s="7" t="s">
        <v>68</v>
      </c>
      <c r="G458" s="7" t="s">
        <v>68</v>
      </c>
      <c r="H458" s="7" t="s">
        <v>92</v>
      </c>
      <c r="I458" s="7" t="s">
        <v>44</v>
      </c>
      <c r="J458" s="19" t="str">
        <f>IFERROR(INDEX('Employee Info'!$C$3:$E$200,MATCH(Data6[[#This Row],[Name:]],'Employee Info'!$B$3:$B$200,0),MATCH(Data6[[#This Row],[Hours Type:]],'Employee Info'!$C$2:$E$2,0)),"")</f>
        <v/>
      </c>
      <c r="K458" s="19" t="str">
        <f>IFERROR(INDEX('Employee Info'!$C$3:$J$200,MATCH(Data6[[#This Row],[Name:]],'Employee Info'!$B$3:$B$200,0),MATCH(Data6[[#Headers],[Truck]],'Employee Info'!$C$2:$J$2,0)),"")</f>
        <v/>
      </c>
      <c r="L458" s="19" t="str">
        <f>IFERROR(INDEX('Employee Info'!$C$3:$J$200,MATCH(Data6[[#This Row],[Name:]],'Employee Info'!$B$3:$B$200,0),MATCH(Data6[[#Headers],[Phone]],'Employee Info'!$C$2:$J$2,0)),"")</f>
        <v/>
      </c>
      <c r="M458" s="19" t="str">
        <f>IFERROR(INDEX('Employee Info'!$C$3:$J$200,MATCH(Data6[[#This Row],[Name:]],'Employee Info'!$B$3:$B$200,0),MATCH(Data6[[#Headers],[Tech]],'Employee Info'!$C$2:$J$2,0)),"")</f>
        <v/>
      </c>
      <c r="N458" s="19" t="str">
        <f>IFERROR(INDEX('Employee Info'!$C$3:$J$200,MATCH(Data6[[#This Row],[Name:]],'Employee Info'!$B$3:$B$200,0),MATCH(Data6[[#Headers],[Other]],'Employee Info'!$C$2:$J$2,0)),"")</f>
        <v/>
      </c>
      <c r="O458" s="19">
        <f>IFERROR((Data6[[#This Row],[Hours:]]*SUM(Data6[[#This Row],[Rate]:[Other]])),"")</f>
        <v>0</v>
      </c>
      <c r="P458" s="7" t="str">
        <f>IF(Data6[[#This Row],[WO'#:]]="","Riley #","WO#")</f>
        <v>Riley #</v>
      </c>
      <c r="Q458" s="7">
        <f>IFERROR(WEEKNUM(Data6[[#This Row],[Date:]]),"")</f>
        <v>13</v>
      </c>
      <c r="R458" s="6">
        <f t="shared" si="21"/>
        <v>45375</v>
      </c>
      <c r="S458" s="6">
        <f>Data6[[#This Row],[Week Start]]+7</f>
        <v>45382</v>
      </c>
      <c r="T458" s="7" t="str">
        <f t="shared" si="22"/>
        <v>3/24/2024 - 3/31/2024</v>
      </c>
      <c r="U458" s="7" t="str">
        <f t="shared" si="23"/>
        <v>Time Card</v>
      </c>
      <c r="V458" s="8" t="str">
        <f>RIGHT(TEXT(Data6[[#This Row],[Date:]],"mmddyyyy"),4)</f>
        <v>2024</v>
      </c>
      <c r="W458" s="8" t="str">
        <f>MID(TEXT(Data6[[#This Row],[Date:]],"mmddyyyy"),3,2)</f>
        <v>29</v>
      </c>
      <c r="X458" s="8" t="str">
        <f>LEFT(TEXT(Data6[[#This Row],[Date:]],"mmddyyyy"),2)</f>
        <v>03</v>
      </c>
      <c r="Y458" s="6">
        <f>DATE(Data6[[#This Row],[Year]],Data6[[#This Row],[Month]],Data6[[#This Row],[Day]])</f>
        <v>45380</v>
      </c>
    </row>
    <row r="459" spans="1:25" x14ac:dyDescent="0.3">
      <c r="A459" s="5">
        <v>45383.586241435187</v>
      </c>
      <c r="B459" s="7" t="s">
        <v>35</v>
      </c>
      <c r="C459" s="6" t="s">
        <v>413</v>
      </c>
      <c r="D459" s="7" t="s">
        <v>414</v>
      </c>
      <c r="E459" s="8">
        <v>1</v>
      </c>
      <c r="F459" s="7">
        <v>6984733</v>
      </c>
      <c r="G459" s="7" t="s">
        <v>68</v>
      </c>
      <c r="H459" s="7" t="s">
        <v>69</v>
      </c>
      <c r="I459" s="7" t="s">
        <v>44</v>
      </c>
      <c r="J459" s="19" t="str">
        <f>IFERROR(INDEX('Employee Info'!$C$3:$E$200,MATCH(Data6[[#This Row],[Name:]],'Employee Info'!$B$3:$B$200,0),MATCH(Data6[[#This Row],[Hours Type:]],'Employee Info'!$C$2:$E$2,0)),"")</f>
        <v/>
      </c>
      <c r="K459" s="19" t="str">
        <f>IFERROR(INDEX('Employee Info'!$C$3:$J$200,MATCH(Data6[[#This Row],[Name:]],'Employee Info'!$B$3:$B$200,0),MATCH(Data6[[#Headers],[Truck]],'Employee Info'!$C$2:$J$2,0)),"")</f>
        <v/>
      </c>
      <c r="L459" s="19" t="str">
        <f>IFERROR(INDEX('Employee Info'!$C$3:$J$200,MATCH(Data6[[#This Row],[Name:]],'Employee Info'!$B$3:$B$200,0),MATCH(Data6[[#Headers],[Phone]],'Employee Info'!$C$2:$J$2,0)),"")</f>
        <v/>
      </c>
      <c r="M459" s="19" t="str">
        <f>IFERROR(INDEX('Employee Info'!$C$3:$J$200,MATCH(Data6[[#This Row],[Name:]],'Employee Info'!$B$3:$B$200,0),MATCH(Data6[[#Headers],[Tech]],'Employee Info'!$C$2:$J$2,0)),"")</f>
        <v/>
      </c>
      <c r="N459" s="19" t="str">
        <f>IFERROR(INDEX('Employee Info'!$C$3:$J$200,MATCH(Data6[[#This Row],[Name:]],'Employee Info'!$B$3:$B$200,0),MATCH(Data6[[#Headers],[Other]],'Employee Info'!$C$2:$J$2,0)),"")</f>
        <v/>
      </c>
      <c r="O459" s="19">
        <f>IFERROR((Data6[[#This Row],[Hours:]]*SUM(Data6[[#This Row],[Rate]:[Other]])),"")</f>
        <v>0</v>
      </c>
      <c r="P459" s="7" t="str">
        <f>IF(Data6[[#This Row],[WO'#:]]="","Riley #","WO#")</f>
        <v>WO#</v>
      </c>
      <c r="Q459" s="7">
        <f>IFERROR(WEEKNUM(Data6[[#This Row],[Date:]]),"")</f>
        <v>14</v>
      </c>
      <c r="R459" s="6">
        <f t="shared" si="21"/>
        <v>45382</v>
      </c>
      <c r="S459" s="6">
        <f>Data6[[#This Row],[Week Start]]+7</f>
        <v>45389</v>
      </c>
      <c r="T459" s="7" t="str">
        <f t="shared" si="22"/>
        <v>3/31/2024 - 4/7/2024</v>
      </c>
      <c r="U459" s="7" t="str">
        <f t="shared" si="23"/>
        <v>Time Card</v>
      </c>
      <c r="V459" s="8" t="str">
        <f>RIGHT(TEXT(Data6[[#This Row],[Date:]],"mmddyyyy"),4)</f>
        <v>2024</v>
      </c>
      <c r="W459" s="8" t="str">
        <f>MID(TEXT(Data6[[#This Row],[Date:]],"mmddyyyy"),3,2)</f>
        <v>01</v>
      </c>
      <c r="X459" s="8" t="str">
        <f>LEFT(TEXT(Data6[[#This Row],[Date:]],"mmddyyyy"),2)</f>
        <v>04</v>
      </c>
      <c r="Y459" s="6">
        <f>DATE(Data6[[#This Row],[Year]],Data6[[#This Row],[Month]],Data6[[#This Row],[Day]])</f>
        <v>45383</v>
      </c>
    </row>
    <row r="460" spans="1:25" x14ac:dyDescent="0.3">
      <c r="A460" s="5">
        <v>45387.517964467595</v>
      </c>
      <c r="B460" s="7" t="s">
        <v>66</v>
      </c>
      <c r="C460" s="6" t="s">
        <v>413</v>
      </c>
      <c r="D460" s="7" t="s">
        <v>122</v>
      </c>
      <c r="E460" s="8">
        <v>1</v>
      </c>
      <c r="F460" s="7">
        <v>6984733</v>
      </c>
      <c r="G460" s="7" t="s">
        <v>68</v>
      </c>
      <c r="H460" s="7" t="s">
        <v>69</v>
      </c>
      <c r="I460" s="7" t="s">
        <v>44</v>
      </c>
      <c r="J460" s="19" t="str">
        <f>IFERROR(INDEX('Employee Info'!$C$3:$E$200,MATCH(Data6[[#This Row],[Name:]],'Employee Info'!$B$3:$B$200,0),MATCH(Data6[[#This Row],[Hours Type:]],'Employee Info'!$C$2:$E$2,0)),"")</f>
        <v/>
      </c>
      <c r="K460" s="19" t="str">
        <f>IFERROR(INDEX('Employee Info'!$C$3:$J$200,MATCH(Data6[[#This Row],[Name:]],'Employee Info'!$B$3:$B$200,0),MATCH(Data6[[#Headers],[Truck]],'Employee Info'!$C$2:$J$2,0)),"")</f>
        <v/>
      </c>
      <c r="L460" s="19" t="str">
        <f>IFERROR(INDEX('Employee Info'!$C$3:$J$200,MATCH(Data6[[#This Row],[Name:]],'Employee Info'!$B$3:$B$200,0),MATCH(Data6[[#Headers],[Phone]],'Employee Info'!$C$2:$J$2,0)),"")</f>
        <v/>
      </c>
      <c r="M460" s="19" t="str">
        <f>IFERROR(INDEX('Employee Info'!$C$3:$J$200,MATCH(Data6[[#This Row],[Name:]],'Employee Info'!$B$3:$B$200,0),MATCH(Data6[[#Headers],[Tech]],'Employee Info'!$C$2:$J$2,0)),"")</f>
        <v/>
      </c>
      <c r="N460" s="19" t="str">
        <f>IFERROR(INDEX('Employee Info'!$C$3:$J$200,MATCH(Data6[[#This Row],[Name:]],'Employee Info'!$B$3:$B$200,0),MATCH(Data6[[#Headers],[Other]],'Employee Info'!$C$2:$J$2,0)),"")</f>
        <v/>
      </c>
      <c r="O460" s="19">
        <f>IFERROR((Data6[[#This Row],[Hours:]]*SUM(Data6[[#This Row],[Rate]:[Other]])),"")</f>
        <v>0</v>
      </c>
      <c r="P460" s="7" t="str">
        <f>IF(Data6[[#This Row],[WO'#:]]="","Riley #","WO#")</f>
        <v>WO#</v>
      </c>
      <c r="Q460" s="7">
        <f>IFERROR(WEEKNUM(Data6[[#This Row],[Date:]]),"")</f>
        <v>14</v>
      </c>
      <c r="R460" s="6">
        <f t="shared" si="21"/>
        <v>45382</v>
      </c>
      <c r="S460" s="6">
        <f>Data6[[#This Row],[Week Start]]+7</f>
        <v>45389</v>
      </c>
      <c r="T460" s="7" t="str">
        <f t="shared" si="22"/>
        <v>3/31/2024 - 4/7/2024</v>
      </c>
      <c r="U460" s="7" t="str">
        <f t="shared" si="23"/>
        <v>Time Card</v>
      </c>
      <c r="V460" s="8" t="str">
        <f>RIGHT(TEXT(Data6[[#This Row],[Date:]],"mmddyyyy"),4)</f>
        <v>2024</v>
      </c>
      <c r="W460" s="8" t="str">
        <f>MID(TEXT(Data6[[#This Row],[Date:]],"mmddyyyy"),3,2)</f>
        <v>01</v>
      </c>
      <c r="X460" s="8" t="str">
        <f>LEFT(TEXT(Data6[[#This Row],[Date:]],"mmddyyyy"),2)</f>
        <v>04</v>
      </c>
      <c r="Y460" s="6">
        <f>DATE(Data6[[#This Row],[Year]],Data6[[#This Row],[Month]],Data6[[#This Row],[Day]])</f>
        <v>45383</v>
      </c>
    </row>
    <row r="461" spans="1:25" x14ac:dyDescent="0.3">
      <c r="A461" s="5">
        <v>45387.532461342591</v>
      </c>
      <c r="B461" s="7" t="s">
        <v>66</v>
      </c>
      <c r="C461" s="6" t="s">
        <v>413</v>
      </c>
      <c r="D461" s="7" t="s">
        <v>415</v>
      </c>
      <c r="E461" s="8">
        <v>5</v>
      </c>
      <c r="F461" s="7">
        <v>6984733</v>
      </c>
      <c r="G461" s="7" t="s">
        <v>68</v>
      </c>
      <c r="H461" s="7" t="s">
        <v>69</v>
      </c>
      <c r="I461" s="7" t="s">
        <v>44</v>
      </c>
      <c r="J461" s="19" t="str">
        <f>IFERROR(INDEX('Employee Info'!$C$3:$E$200,MATCH(Data6[[#This Row],[Name:]],'Employee Info'!$B$3:$B$200,0),MATCH(Data6[[#This Row],[Hours Type:]],'Employee Info'!$C$2:$E$2,0)),"")</f>
        <v/>
      </c>
      <c r="K461" s="19" t="str">
        <f>IFERROR(INDEX('Employee Info'!$C$3:$J$200,MATCH(Data6[[#This Row],[Name:]],'Employee Info'!$B$3:$B$200,0),MATCH(Data6[[#Headers],[Truck]],'Employee Info'!$C$2:$J$2,0)),"")</f>
        <v/>
      </c>
      <c r="L461" s="19" t="str">
        <f>IFERROR(INDEX('Employee Info'!$C$3:$J$200,MATCH(Data6[[#This Row],[Name:]],'Employee Info'!$B$3:$B$200,0),MATCH(Data6[[#Headers],[Phone]],'Employee Info'!$C$2:$J$2,0)),"")</f>
        <v/>
      </c>
      <c r="M461" s="19" t="str">
        <f>IFERROR(INDEX('Employee Info'!$C$3:$J$200,MATCH(Data6[[#This Row],[Name:]],'Employee Info'!$B$3:$B$200,0),MATCH(Data6[[#Headers],[Tech]],'Employee Info'!$C$2:$J$2,0)),"")</f>
        <v/>
      </c>
      <c r="N461" s="19" t="str">
        <f>IFERROR(INDEX('Employee Info'!$C$3:$J$200,MATCH(Data6[[#This Row],[Name:]],'Employee Info'!$B$3:$B$200,0),MATCH(Data6[[#Headers],[Other]],'Employee Info'!$C$2:$J$2,0)),"")</f>
        <v/>
      </c>
      <c r="O461" s="19">
        <f>IFERROR((Data6[[#This Row],[Hours:]]*SUM(Data6[[#This Row],[Rate]:[Other]])),"")</f>
        <v>0</v>
      </c>
      <c r="P461" s="7" t="str">
        <f>IF(Data6[[#This Row],[WO'#:]]="","Riley #","WO#")</f>
        <v>WO#</v>
      </c>
      <c r="Q461" s="7">
        <f>IFERROR(WEEKNUM(Data6[[#This Row],[Date:]]),"")</f>
        <v>14</v>
      </c>
      <c r="R461" s="6">
        <f t="shared" si="21"/>
        <v>45382</v>
      </c>
      <c r="S461" s="6">
        <f>Data6[[#This Row],[Week Start]]+7</f>
        <v>45389</v>
      </c>
      <c r="T461" s="7" t="str">
        <f t="shared" si="22"/>
        <v>3/31/2024 - 4/7/2024</v>
      </c>
      <c r="U461" s="7" t="str">
        <f t="shared" si="23"/>
        <v>Time Card</v>
      </c>
      <c r="V461" s="8" t="str">
        <f>RIGHT(TEXT(Data6[[#This Row],[Date:]],"mmddyyyy"),4)</f>
        <v>2024</v>
      </c>
      <c r="W461" s="8" t="str">
        <f>MID(TEXT(Data6[[#This Row],[Date:]],"mmddyyyy"),3,2)</f>
        <v>01</v>
      </c>
      <c r="X461" s="8" t="str">
        <f>LEFT(TEXT(Data6[[#This Row],[Date:]],"mmddyyyy"),2)</f>
        <v>04</v>
      </c>
      <c r="Y461" s="6">
        <f>DATE(Data6[[#This Row],[Year]],Data6[[#This Row],[Month]],Data6[[#This Row],[Day]])</f>
        <v>45383</v>
      </c>
    </row>
    <row r="462" spans="1:25" x14ac:dyDescent="0.3">
      <c r="A462" s="5">
        <v>45420.272052777778</v>
      </c>
      <c r="B462" s="7" t="s">
        <v>76</v>
      </c>
      <c r="C462" s="6" t="s">
        <v>413</v>
      </c>
      <c r="D462" s="7" t="s">
        <v>156</v>
      </c>
      <c r="E462" s="8">
        <v>2</v>
      </c>
      <c r="F462" s="7">
        <v>6984733</v>
      </c>
      <c r="G462" s="7" t="s">
        <v>68</v>
      </c>
      <c r="H462" s="7" t="s">
        <v>69</v>
      </c>
      <c r="I462" s="7" t="s">
        <v>44</v>
      </c>
      <c r="J462" s="19" t="str">
        <f>IFERROR(INDEX('Employee Info'!$C$3:$E$200,MATCH(Data6[[#This Row],[Name:]],'Employee Info'!$B$3:$B$200,0),MATCH(Data6[[#This Row],[Hours Type:]],'Employee Info'!$C$2:$E$2,0)),"")</f>
        <v/>
      </c>
      <c r="K462" s="19" t="str">
        <f>IFERROR(INDEX('Employee Info'!$C$3:$J$200,MATCH(Data6[[#This Row],[Name:]],'Employee Info'!$B$3:$B$200,0),MATCH(Data6[[#Headers],[Truck]],'Employee Info'!$C$2:$J$2,0)),"")</f>
        <v/>
      </c>
      <c r="L462" s="19" t="str">
        <f>IFERROR(INDEX('Employee Info'!$C$3:$J$200,MATCH(Data6[[#This Row],[Name:]],'Employee Info'!$B$3:$B$200,0),MATCH(Data6[[#Headers],[Phone]],'Employee Info'!$C$2:$J$2,0)),"")</f>
        <v/>
      </c>
      <c r="M462" s="19" t="str">
        <f>IFERROR(INDEX('Employee Info'!$C$3:$J$200,MATCH(Data6[[#This Row],[Name:]],'Employee Info'!$B$3:$B$200,0),MATCH(Data6[[#Headers],[Tech]],'Employee Info'!$C$2:$J$2,0)),"")</f>
        <v/>
      </c>
      <c r="N462" s="19" t="str">
        <f>IFERROR(INDEX('Employee Info'!$C$3:$J$200,MATCH(Data6[[#This Row],[Name:]],'Employee Info'!$B$3:$B$200,0),MATCH(Data6[[#Headers],[Other]],'Employee Info'!$C$2:$J$2,0)),"")</f>
        <v/>
      </c>
      <c r="O462" s="19">
        <f>IFERROR((Data6[[#This Row],[Hours:]]*SUM(Data6[[#This Row],[Rate]:[Other]])),"")</f>
        <v>0</v>
      </c>
      <c r="P462" s="7" t="str">
        <f>IF(Data6[[#This Row],[WO'#:]]="","Riley #","WO#")</f>
        <v>WO#</v>
      </c>
      <c r="Q462" s="7">
        <f>IFERROR(WEEKNUM(Data6[[#This Row],[Date:]]),"")</f>
        <v>14</v>
      </c>
      <c r="R462" s="6">
        <f t="shared" si="21"/>
        <v>45382</v>
      </c>
      <c r="S462" s="6">
        <f>Data6[[#This Row],[Week Start]]+7</f>
        <v>45389</v>
      </c>
      <c r="T462" s="7" t="str">
        <f t="shared" si="22"/>
        <v>3/31/2024 - 4/7/2024</v>
      </c>
      <c r="U462" s="7" t="str">
        <f t="shared" si="23"/>
        <v>Time Card</v>
      </c>
      <c r="V462" s="8" t="str">
        <f>RIGHT(TEXT(Data6[[#This Row],[Date:]],"mmddyyyy"),4)</f>
        <v>2024</v>
      </c>
      <c r="W462" s="8" t="str">
        <f>MID(TEXT(Data6[[#This Row],[Date:]],"mmddyyyy"),3,2)</f>
        <v>01</v>
      </c>
      <c r="X462" s="8" t="str">
        <f>LEFT(TEXT(Data6[[#This Row],[Date:]],"mmddyyyy"),2)</f>
        <v>04</v>
      </c>
      <c r="Y462" s="6">
        <f>DATE(Data6[[#This Row],[Year]],Data6[[#This Row],[Month]],Data6[[#This Row],[Day]])</f>
        <v>45383</v>
      </c>
    </row>
    <row r="463" spans="1:25" x14ac:dyDescent="0.3">
      <c r="A463" s="5">
        <v>45387.514698842591</v>
      </c>
      <c r="B463" s="7" t="s">
        <v>66</v>
      </c>
      <c r="C463" s="6" t="s">
        <v>413</v>
      </c>
      <c r="D463" s="7" t="s">
        <v>416</v>
      </c>
      <c r="E463" s="8">
        <v>1</v>
      </c>
      <c r="F463" s="7">
        <v>7078215</v>
      </c>
      <c r="G463" s="7" t="s">
        <v>68</v>
      </c>
      <c r="H463" s="7" t="s">
        <v>69</v>
      </c>
      <c r="I463" s="7" t="s">
        <v>44</v>
      </c>
      <c r="J463" s="19" t="str">
        <f>IFERROR(INDEX('Employee Info'!$C$3:$E$200,MATCH(Data6[[#This Row],[Name:]],'Employee Info'!$B$3:$B$200,0),MATCH(Data6[[#This Row],[Hours Type:]],'Employee Info'!$C$2:$E$2,0)),"")</f>
        <v/>
      </c>
      <c r="K463" s="19" t="str">
        <f>IFERROR(INDEX('Employee Info'!$C$3:$J$200,MATCH(Data6[[#This Row],[Name:]],'Employee Info'!$B$3:$B$200,0),MATCH(Data6[[#Headers],[Truck]],'Employee Info'!$C$2:$J$2,0)),"")</f>
        <v/>
      </c>
      <c r="L463" s="19" t="str">
        <f>IFERROR(INDEX('Employee Info'!$C$3:$J$200,MATCH(Data6[[#This Row],[Name:]],'Employee Info'!$B$3:$B$200,0),MATCH(Data6[[#Headers],[Phone]],'Employee Info'!$C$2:$J$2,0)),"")</f>
        <v/>
      </c>
      <c r="M463" s="19" t="str">
        <f>IFERROR(INDEX('Employee Info'!$C$3:$J$200,MATCH(Data6[[#This Row],[Name:]],'Employee Info'!$B$3:$B$200,0),MATCH(Data6[[#Headers],[Tech]],'Employee Info'!$C$2:$J$2,0)),"")</f>
        <v/>
      </c>
      <c r="N463" s="19" t="str">
        <f>IFERROR(INDEX('Employee Info'!$C$3:$J$200,MATCH(Data6[[#This Row],[Name:]],'Employee Info'!$B$3:$B$200,0),MATCH(Data6[[#Headers],[Other]],'Employee Info'!$C$2:$J$2,0)),"")</f>
        <v/>
      </c>
      <c r="O463" s="19">
        <f>IFERROR((Data6[[#This Row],[Hours:]]*SUM(Data6[[#This Row],[Rate]:[Other]])),"")</f>
        <v>0</v>
      </c>
      <c r="P463" s="7" t="str">
        <f>IF(Data6[[#This Row],[WO'#:]]="","Riley #","WO#")</f>
        <v>WO#</v>
      </c>
      <c r="Q463" s="7">
        <f>IFERROR(WEEKNUM(Data6[[#This Row],[Date:]]),"")</f>
        <v>14</v>
      </c>
      <c r="R463" s="6">
        <f t="shared" si="21"/>
        <v>45382</v>
      </c>
      <c r="S463" s="6">
        <f>Data6[[#This Row],[Week Start]]+7</f>
        <v>45389</v>
      </c>
      <c r="T463" s="7" t="str">
        <f t="shared" si="22"/>
        <v>3/31/2024 - 4/7/2024</v>
      </c>
      <c r="U463" s="7" t="str">
        <f t="shared" si="23"/>
        <v>Time Card</v>
      </c>
      <c r="V463" s="8" t="str">
        <f>RIGHT(TEXT(Data6[[#This Row],[Date:]],"mmddyyyy"),4)</f>
        <v>2024</v>
      </c>
      <c r="W463" s="8" t="str">
        <f>MID(TEXT(Data6[[#This Row],[Date:]],"mmddyyyy"),3,2)</f>
        <v>01</v>
      </c>
      <c r="X463" s="8" t="str">
        <f>LEFT(TEXT(Data6[[#This Row],[Date:]],"mmddyyyy"),2)</f>
        <v>04</v>
      </c>
      <c r="Y463" s="6">
        <f>DATE(Data6[[#This Row],[Year]],Data6[[#This Row],[Month]],Data6[[#This Row],[Day]])</f>
        <v>45383</v>
      </c>
    </row>
    <row r="464" spans="1:25" x14ac:dyDescent="0.3">
      <c r="A464" s="5">
        <v>45383.583053587965</v>
      </c>
      <c r="B464" s="7" t="s">
        <v>35</v>
      </c>
      <c r="C464" s="6" t="s">
        <v>413</v>
      </c>
      <c r="D464" s="7" t="s">
        <v>417</v>
      </c>
      <c r="E464" s="8">
        <v>2</v>
      </c>
      <c r="F464" s="7" t="s">
        <v>68</v>
      </c>
      <c r="G464" s="7" t="s">
        <v>68</v>
      </c>
      <c r="H464" s="7" t="s">
        <v>278</v>
      </c>
      <c r="I464" s="7" t="s">
        <v>44</v>
      </c>
      <c r="J464" s="19" t="str">
        <f>IFERROR(INDEX('Employee Info'!$C$3:$E$200,MATCH(Data6[[#This Row],[Name:]],'Employee Info'!$B$3:$B$200,0),MATCH(Data6[[#This Row],[Hours Type:]],'Employee Info'!$C$2:$E$2,0)),"")</f>
        <v/>
      </c>
      <c r="K464" s="19" t="str">
        <f>IFERROR(INDEX('Employee Info'!$C$3:$J$200,MATCH(Data6[[#This Row],[Name:]],'Employee Info'!$B$3:$B$200,0),MATCH(Data6[[#Headers],[Truck]],'Employee Info'!$C$2:$J$2,0)),"")</f>
        <v/>
      </c>
      <c r="L464" s="19" t="str">
        <f>IFERROR(INDEX('Employee Info'!$C$3:$J$200,MATCH(Data6[[#This Row],[Name:]],'Employee Info'!$B$3:$B$200,0),MATCH(Data6[[#Headers],[Phone]],'Employee Info'!$C$2:$J$2,0)),"")</f>
        <v/>
      </c>
      <c r="M464" s="19" t="str">
        <f>IFERROR(INDEX('Employee Info'!$C$3:$J$200,MATCH(Data6[[#This Row],[Name:]],'Employee Info'!$B$3:$B$200,0),MATCH(Data6[[#Headers],[Tech]],'Employee Info'!$C$2:$J$2,0)),"")</f>
        <v/>
      </c>
      <c r="N464" s="19" t="str">
        <f>IFERROR(INDEX('Employee Info'!$C$3:$J$200,MATCH(Data6[[#This Row],[Name:]],'Employee Info'!$B$3:$B$200,0),MATCH(Data6[[#Headers],[Other]],'Employee Info'!$C$2:$J$2,0)),"")</f>
        <v/>
      </c>
      <c r="O464" s="19">
        <f>IFERROR((Data6[[#This Row],[Hours:]]*SUM(Data6[[#This Row],[Rate]:[Other]])),"")</f>
        <v>0</v>
      </c>
      <c r="P464" s="7" t="str">
        <f>IF(Data6[[#This Row],[WO'#:]]="","Riley #","WO#")</f>
        <v>Riley #</v>
      </c>
      <c r="Q464" s="7">
        <f>IFERROR(WEEKNUM(Data6[[#This Row],[Date:]]),"")</f>
        <v>14</v>
      </c>
      <c r="R464" s="6">
        <f t="shared" si="21"/>
        <v>45382</v>
      </c>
      <c r="S464" s="6">
        <f>Data6[[#This Row],[Week Start]]+7</f>
        <v>45389</v>
      </c>
      <c r="T464" s="7" t="str">
        <f t="shared" si="22"/>
        <v>3/31/2024 - 4/7/2024</v>
      </c>
      <c r="U464" s="7" t="str">
        <f t="shared" si="23"/>
        <v>Time Card</v>
      </c>
      <c r="V464" s="8" t="str">
        <f>RIGHT(TEXT(Data6[[#This Row],[Date:]],"mmddyyyy"),4)</f>
        <v>2024</v>
      </c>
      <c r="W464" s="8" t="str">
        <f>MID(TEXT(Data6[[#This Row],[Date:]],"mmddyyyy"),3,2)</f>
        <v>01</v>
      </c>
      <c r="X464" s="8" t="str">
        <f>LEFT(TEXT(Data6[[#This Row],[Date:]],"mmddyyyy"),2)</f>
        <v>04</v>
      </c>
      <c r="Y464" s="6">
        <f>DATE(Data6[[#This Row],[Year]],Data6[[#This Row],[Month]],Data6[[#This Row],[Day]])</f>
        <v>45383</v>
      </c>
    </row>
    <row r="465" spans="1:25" x14ac:dyDescent="0.3">
      <c r="A465" s="5">
        <v>45383.585470486112</v>
      </c>
      <c r="B465" s="7" t="s">
        <v>35</v>
      </c>
      <c r="C465" s="6" t="s">
        <v>413</v>
      </c>
      <c r="D465" s="7" t="s">
        <v>420</v>
      </c>
      <c r="E465" s="8">
        <v>3</v>
      </c>
      <c r="F465" s="7" t="s">
        <v>68</v>
      </c>
      <c r="G465" s="7" t="s">
        <v>68</v>
      </c>
      <c r="H465" s="7" t="s">
        <v>202</v>
      </c>
      <c r="I465" s="7" t="s">
        <v>44</v>
      </c>
      <c r="J465" s="19" t="str">
        <f>IFERROR(INDEX('Employee Info'!$C$3:$E$200,MATCH(Data6[[#This Row],[Name:]],'Employee Info'!$B$3:$B$200,0),MATCH(Data6[[#This Row],[Hours Type:]],'Employee Info'!$C$2:$E$2,0)),"")</f>
        <v/>
      </c>
      <c r="K465" s="19" t="str">
        <f>IFERROR(INDEX('Employee Info'!$C$3:$J$200,MATCH(Data6[[#This Row],[Name:]],'Employee Info'!$B$3:$B$200,0),MATCH(Data6[[#Headers],[Truck]],'Employee Info'!$C$2:$J$2,0)),"")</f>
        <v/>
      </c>
      <c r="L465" s="19" t="str">
        <f>IFERROR(INDEX('Employee Info'!$C$3:$J$200,MATCH(Data6[[#This Row],[Name:]],'Employee Info'!$B$3:$B$200,0),MATCH(Data6[[#Headers],[Phone]],'Employee Info'!$C$2:$J$2,0)),"")</f>
        <v/>
      </c>
      <c r="M465" s="19" t="str">
        <f>IFERROR(INDEX('Employee Info'!$C$3:$J$200,MATCH(Data6[[#This Row],[Name:]],'Employee Info'!$B$3:$B$200,0),MATCH(Data6[[#Headers],[Tech]],'Employee Info'!$C$2:$J$2,0)),"")</f>
        <v/>
      </c>
      <c r="N465" s="19" t="str">
        <f>IFERROR(INDEX('Employee Info'!$C$3:$J$200,MATCH(Data6[[#This Row],[Name:]],'Employee Info'!$B$3:$B$200,0),MATCH(Data6[[#Headers],[Other]],'Employee Info'!$C$2:$J$2,0)),"")</f>
        <v/>
      </c>
      <c r="O465" s="19">
        <f>IFERROR((Data6[[#This Row],[Hours:]]*SUM(Data6[[#This Row],[Rate]:[Other]])),"")</f>
        <v>0</v>
      </c>
      <c r="P465" s="7" t="str">
        <f>IF(Data6[[#This Row],[WO'#:]]="","Riley #","WO#")</f>
        <v>Riley #</v>
      </c>
      <c r="Q465" s="7">
        <f>IFERROR(WEEKNUM(Data6[[#This Row],[Date:]]),"")</f>
        <v>14</v>
      </c>
      <c r="R465" s="6">
        <f t="shared" si="21"/>
        <v>45382</v>
      </c>
      <c r="S465" s="6">
        <f>Data6[[#This Row],[Week Start]]+7</f>
        <v>45389</v>
      </c>
      <c r="T465" s="7" t="str">
        <f t="shared" si="22"/>
        <v>3/31/2024 - 4/7/2024</v>
      </c>
      <c r="U465" s="7" t="str">
        <f t="shared" si="23"/>
        <v>Time Card</v>
      </c>
      <c r="V465" s="8" t="str">
        <f>RIGHT(TEXT(Data6[[#This Row],[Date:]],"mmddyyyy"),4)</f>
        <v>2024</v>
      </c>
      <c r="W465" s="8" t="str">
        <f>MID(TEXT(Data6[[#This Row],[Date:]],"mmddyyyy"),3,2)</f>
        <v>01</v>
      </c>
      <c r="X465" s="8" t="str">
        <f>LEFT(TEXT(Data6[[#This Row],[Date:]],"mmddyyyy"),2)</f>
        <v>04</v>
      </c>
      <c r="Y465" s="6">
        <f>DATE(Data6[[#This Row],[Year]],Data6[[#This Row],[Month]],Data6[[#This Row],[Day]])</f>
        <v>45383</v>
      </c>
    </row>
    <row r="466" spans="1:25" x14ac:dyDescent="0.3">
      <c r="A466" s="5">
        <v>45383.581496527775</v>
      </c>
      <c r="B466" s="7" t="s">
        <v>65</v>
      </c>
      <c r="C466" s="6" t="s">
        <v>413</v>
      </c>
      <c r="D466" s="7" t="s">
        <v>376</v>
      </c>
      <c r="E466" s="8">
        <v>8</v>
      </c>
      <c r="F466" s="7" t="s">
        <v>68</v>
      </c>
      <c r="G466" s="7" t="s">
        <v>68</v>
      </c>
      <c r="H466" s="7" t="s">
        <v>92</v>
      </c>
      <c r="I466" s="7" t="s">
        <v>44</v>
      </c>
      <c r="J466" s="19" t="str">
        <f>IFERROR(INDEX('Employee Info'!$C$3:$E$200,MATCH(Data6[[#This Row],[Name:]],'Employee Info'!$B$3:$B$200,0),MATCH(Data6[[#This Row],[Hours Type:]],'Employee Info'!$C$2:$E$2,0)),"")</f>
        <v/>
      </c>
      <c r="K466" s="19" t="str">
        <f>IFERROR(INDEX('Employee Info'!$C$3:$J$200,MATCH(Data6[[#This Row],[Name:]],'Employee Info'!$B$3:$B$200,0),MATCH(Data6[[#Headers],[Truck]],'Employee Info'!$C$2:$J$2,0)),"")</f>
        <v/>
      </c>
      <c r="L466" s="19" t="str">
        <f>IFERROR(INDEX('Employee Info'!$C$3:$J$200,MATCH(Data6[[#This Row],[Name:]],'Employee Info'!$B$3:$B$200,0),MATCH(Data6[[#Headers],[Phone]],'Employee Info'!$C$2:$J$2,0)),"")</f>
        <v/>
      </c>
      <c r="M466" s="19" t="str">
        <f>IFERROR(INDEX('Employee Info'!$C$3:$J$200,MATCH(Data6[[#This Row],[Name:]],'Employee Info'!$B$3:$B$200,0),MATCH(Data6[[#Headers],[Tech]],'Employee Info'!$C$2:$J$2,0)),"")</f>
        <v/>
      </c>
      <c r="N466" s="19" t="str">
        <f>IFERROR(INDEX('Employee Info'!$C$3:$J$200,MATCH(Data6[[#This Row],[Name:]],'Employee Info'!$B$3:$B$200,0),MATCH(Data6[[#Headers],[Other]],'Employee Info'!$C$2:$J$2,0)),"")</f>
        <v/>
      </c>
      <c r="O466" s="19">
        <f>IFERROR((Data6[[#This Row],[Hours:]]*SUM(Data6[[#This Row],[Rate]:[Other]])),"")</f>
        <v>0</v>
      </c>
      <c r="P466" s="7" t="str">
        <f>IF(Data6[[#This Row],[WO'#:]]="","Riley #","WO#")</f>
        <v>Riley #</v>
      </c>
      <c r="Q466" s="7">
        <f>IFERROR(WEEKNUM(Data6[[#This Row],[Date:]]),"")</f>
        <v>14</v>
      </c>
      <c r="R466" s="6">
        <f t="shared" si="21"/>
        <v>45382</v>
      </c>
      <c r="S466" s="6">
        <f>Data6[[#This Row],[Week Start]]+7</f>
        <v>45389</v>
      </c>
      <c r="T466" s="7" t="str">
        <f t="shared" si="22"/>
        <v>3/31/2024 - 4/7/2024</v>
      </c>
      <c r="U466" s="7" t="str">
        <f t="shared" si="23"/>
        <v>Time Card</v>
      </c>
      <c r="V466" s="8" t="str">
        <f>RIGHT(TEXT(Data6[[#This Row],[Date:]],"mmddyyyy"),4)</f>
        <v>2024</v>
      </c>
      <c r="W466" s="8" t="str">
        <f>MID(TEXT(Data6[[#This Row],[Date:]],"mmddyyyy"),3,2)</f>
        <v>01</v>
      </c>
      <c r="X466" s="8" t="str">
        <f>LEFT(TEXT(Data6[[#This Row],[Date:]],"mmddyyyy"),2)</f>
        <v>04</v>
      </c>
      <c r="Y466" s="6">
        <f>DATE(Data6[[#This Row],[Year]],Data6[[#This Row],[Month]],Data6[[#This Row],[Day]])</f>
        <v>45383</v>
      </c>
    </row>
    <row r="467" spans="1:25" x14ac:dyDescent="0.3">
      <c r="A467" s="5">
        <v>45383.583676041664</v>
      </c>
      <c r="B467" s="7" t="s">
        <v>35</v>
      </c>
      <c r="C467" s="6" t="s">
        <v>413</v>
      </c>
      <c r="D467" s="7" t="s">
        <v>418</v>
      </c>
      <c r="E467" s="8">
        <v>1</v>
      </c>
      <c r="F467" s="7" t="s">
        <v>68</v>
      </c>
      <c r="G467" s="7" t="s">
        <v>68</v>
      </c>
      <c r="H467" s="7" t="s">
        <v>92</v>
      </c>
      <c r="I467" s="7" t="s">
        <v>44</v>
      </c>
      <c r="J467" s="19" t="str">
        <f>IFERROR(INDEX('Employee Info'!$C$3:$E$200,MATCH(Data6[[#This Row],[Name:]],'Employee Info'!$B$3:$B$200,0),MATCH(Data6[[#This Row],[Hours Type:]],'Employee Info'!$C$2:$E$2,0)),"")</f>
        <v/>
      </c>
      <c r="K467" s="19" t="str">
        <f>IFERROR(INDEX('Employee Info'!$C$3:$J$200,MATCH(Data6[[#This Row],[Name:]],'Employee Info'!$B$3:$B$200,0),MATCH(Data6[[#Headers],[Truck]],'Employee Info'!$C$2:$J$2,0)),"")</f>
        <v/>
      </c>
      <c r="L467" s="19" t="str">
        <f>IFERROR(INDEX('Employee Info'!$C$3:$J$200,MATCH(Data6[[#This Row],[Name:]],'Employee Info'!$B$3:$B$200,0),MATCH(Data6[[#Headers],[Phone]],'Employee Info'!$C$2:$J$2,0)),"")</f>
        <v/>
      </c>
      <c r="M467" s="19" t="str">
        <f>IFERROR(INDEX('Employee Info'!$C$3:$J$200,MATCH(Data6[[#This Row],[Name:]],'Employee Info'!$B$3:$B$200,0),MATCH(Data6[[#Headers],[Tech]],'Employee Info'!$C$2:$J$2,0)),"")</f>
        <v/>
      </c>
      <c r="N467" s="19" t="str">
        <f>IFERROR(INDEX('Employee Info'!$C$3:$J$200,MATCH(Data6[[#This Row],[Name:]],'Employee Info'!$B$3:$B$200,0),MATCH(Data6[[#Headers],[Other]],'Employee Info'!$C$2:$J$2,0)),"")</f>
        <v/>
      </c>
      <c r="O467" s="19">
        <f>IFERROR((Data6[[#This Row],[Hours:]]*SUM(Data6[[#This Row],[Rate]:[Other]])),"")</f>
        <v>0</v>
      </c>
      <c r="P467" s="7" t="str">
        <f>IF(Data6[[#This Row],[WO'#:]]="","Riley #","WO#")</f>
        <v>Riley #</v>
      </c>
      <c r="Q467" s="7">
        <f>IFERROR(WEEKNUM(Data6[[#This Row],[Date:]]),"")</f>
        <v>14</v>
      </c>
      <c r="R467" s="6">
        <f t="shared" si="21"/>
        <v>45382</v>
      </c>
      <c r="S467" s="6">
        <f>Data6[[#This Row],[Week Start]]+7</f>
        <v>45389</v>
      </c>
      <c r="T467" s="7" t="str">
        <f t="shared" si="22"/>
        <v>3/31/2024 - 4/7/2024</v>
      </c>
      <c r="U467" s="7" t="str">
        <f t="shared" si="23"/>
        <v>Time Card</v>
      </c>
      <c r="V467" s="8" t="str">
        <f>RIGHT(TEXT(Data6[[#This Row],[Date:]],"mmddyyyy"),4)</f>
        <v>2024</v>
      </c>
      <c r="W467" s="8" t="str">
        <f>MID(TEXT(Data6[[#This Row],[Date:]],"mmddyyyy"),3,2)</f>
        <v>01</v>
      </c>
      <c r="X467" s="8" t="str">
        <f>LEFT(TEXT(Data6[[#This Row],[Date:]],"mmddyyyy"),2)</f>
        <v>04</v>
      </c>
      <c r="Y467" s="6">
        <f>DATE(Data6[[#This Row],[Year]],Data6[[#This Row],[Month]],Data6[[#This Row],[Day]])</f>
        <v>45383</v>
      </c>
    </row>
    <row r="468" spans="1:25" x14ac:dyDescent="0.3">
      <c r="A468" s="5">
        <v>45387.511910879628</v>
      </c>
      <c r="B468" s="7" t="s">
        <v>66</v>
      </c>
      <c r="C468" s="6" t="s">
        <v>413</v>
      </c>
      <c r="D468" s="7" t="s">
        <v>376</v>
      </c>
      <c r="E468" s="8">
        <v>1</v>
      </c>
      <c r="F468" s="7" t="s">
        <v>68</v>
      </c>
      <c r="G468" s="7" t="s">
        <v>68</v>
      </c>
      <c r="H468" s="7" t="s">
        <v>92</v>
      </c>
      <c r="I468" s="7" t="s">
        <v>44</v>
      </c>
      <c r="J468" s="19" t="str">
        <f>IFERROR(INDEX('Employee Info'!$C$3:$E$200,MATCH(Data6[[#This Row],[Name:]],'Employee Info'!$B$3:$B$200,0),MATCH(Data6[[#This Row],[Hours Type:]],'Employee Info'!$C$2:$E$2,0)),"")</f>
        <v/>
      </c>
      <c r="K468" s="19" t="str">
        <f>IFERROR(INDEX('Employee Info'!$C$3:$J$200,MATCH(Data6[[#This Row],[Name:]],'Employee Info'!$B$3:$B$200,0),MATCH(Data6[[#Headers],[Truck]],'Employee Info'!$C$2:$J$2,0)),"")</f>
        <v/>
      </c>
      <c r="L468" s="19" t="str">
        <f>IFERROR(INDEX('Employee Info'!$C$3:$J$200,MATCH(Data6[[#This Row],[Name:]],'Employee Info'!$B$3:$B$200,0),MATCH(Data6[[#Headers],[Phone]],'Employee Info'!$C$2:$J$2,0)),"")</f>
        <v/>
      </c>
      <c r="M468" s="19" t="str">
        <f>IFERROR(INDEX('Employee Info'!$C$3:$J$200,MATCH(Data6[[#This Row],[Name:]],'Employee Info'!$B$3:$B$200,0),MATCH(Data6[[#Headers],[Tech]],'Employee Info'!$C$2:$J$2,0)),"")</f>
        <v/>
      </c>
      <c r="N468" s="19" t="str">
        <f>IFERROR(INDEX('Employee Info'!$C$3:$J$200,MATCH(Data6[[#This Row],[Name:]],'Employee Info'!$B$3:$B$200,0),MATCH(Data6[[#Headers],[Other]],'Employee Info'!$C$2:$J$2,0)),"")</f>
        <v/>
      </c>
      <c r="O468" s="19">
        <f>IFERROR((Data6[[#This Row],[Hours:]]*SUM(Data6[[#This Row],[Rate]:[Other]])),"")</f>
        <v>0</v>
      </c>
      <c r="P468" s="7" t="str">
        <f>IF(Data6[[#This Row],[WO'#:]]="","Riley #","WO#")</f>
        <v>Riley #</v>
      </c>
      <c r="Q468" s="7">
        <f>IFERROR(WEEKNUM(Data6[[#This Row],[Date:]]),"")</f>
        <v>14</v>
      </c>
      <c r="R468" s="6">
        <f t="shared" si="21"/>
        <v>45382</v>
      </c>
      <c r="S468" s="6">
        <f>Data6[[#This Row],[Week Start]]+7</f>
        <v>45389</v>
      </c>
      <c r="T468" s="7" t="str">
        <f t="shared" si="22"/>
        <v>3/31/2024 - 4/7/2024</v>
      </c>
      <c r="U468" s="7" t="str">
        <f t="shared" si="23"/>
        <v>Time Card</v>
      </c>
      <c r="V468" s="8" t="str">
        <f>RIGHT(TEXT(Data6[[#This Row],[Date:]],"mmddyyyy"),4)</f>
        <v>2024</v>
      </c>
      <c r="W468" s="8" t="str">
        <f>MID(TEXT(Data6[[#This Row],[Date:]],"mmddyyyy"),3,2)</f>
        <v>01</v>
      </c>
      <c r="X468" s="8" t="str">
        <f>LEFT(TEXT(Data6[[#This Row],[Date:]],"mmddyyyy"),2)</f>
        <v>04</v>
      </c>
      <c r="Y468" s="6">
        <f>DATE(Data6[[#This Row],[Year]],Data6[[#This Row],[Month]],Data6[[#This Row],[Day]])</f>
        <v>45383</v>
      </c>
    </row>
    <row r="469" spans="1:25" x14ac:dyDescent="0.3">
      <c r="A469" s="5">
        <v>45383.584466203705</v>
      </c>
      <c r="B469" s="7" t="s">
        <v>35</v>
      </c>
      <c r="C469" s="6" t="s">
        <v>413</v>
      </c>
      <c r="D469" s="7" t="s">
        <v>419</v>
      </c>
      <c r="E469" s="8">
        <v>1</v>
      </c>
      <c r="F469" s="7" t="s">
        <v>68</v>
      </c>
      <c r="G469" s="7" t="s">
        <v>68</v>
      </c>
      <c r="H469" s="7" t="s">
        <v>57</v>
      </c>
      <c r="I469" s="7" t="s">
        <v>44</v>
      </c>
      <c r="J469" s="19" t="str">
        <f>IFERROR(INDEX('Employee Info'!$C$3:$E$200,MATCH(Data6[[#This Row],[Name:]],'Employee Info'!$B$3:$B$200,0),MATCH(Data6[[#This Row],[Hours Type:]],'Employee Info'!$C$2:$E$2,0)),"")</f>
        <v/>
      </c>
      <c r="K469" s="19" t="str">
        <f>IFERROR(INDEX('Employee Info'!$C$3:$J$200,MATCH(Data6[[#This Row],[Name:]],'Employee Info'!$B$3:$B$200,0),MATCH(Data6[[#Headers],[Truck]],'Employee Info'!$C$2:$J$2,0)),"")</f>
        <v/>
      </c>
      <c r="L469" s="19" t="str">
        <f>IFERROR(INDEX('Employee Info'!$C$3:$J$200,MATCH(Data6[[#This Row],[Name:]],'Employee Info'!$B$3:$B$200,0),MATCH(Data6[[#Headers],[Phone]],'Employee Info'!$C$2:$J$2,0)),"")</f>
        <v/>
      </c>
      <c r="M469" s="19" t="str">
        <f>IFERROR(INDEX('Employee Info'!$C$3:$J$200,MATCH(Data6[[#This Row],[Name:]],'Employee Info'!$B$3:$B$200,0),MATCH(Data6[[#Headers],[Tech]],'Employee Info'!$C$2:$J$2,0)),"")</f>
        <v/>
      </c>
      <c r="N469" s="19" t="str">
        <f>IFERROR(INDEX('Employee Info'!$C$3:$J$200,MATCH(Data6[[#This Row],[Name:]],'Employee Info'!$B$3:$B$200,0),MATCH(Data6[[#Headers],[Other]],'Employee Info'!$C$2:$J$2,0)),"")</f>
        <v/>
      </c>
      <c r="O469" s="19">
        <f>IFERROR((Data6[[#This Row],[Hours:]]*SUM(Data6[[#This Row],[Rate]:[Other]])),"")</f>
        <v>0</v>
      </c>
      <c r="P469" s="7" t="str">
        <f>IF(Data6[[#This Row],[WO'#:]]="","Riley #","WO#")</f>
        <v>Riley #</v>
      </c>
      <c r="Q469" s="7">
        <f>IFERROR(WEEKNUM(Data6[[#This Row],[Date:]]),"")</f>
        <v>14</v>
      </c>
      <c r="R469" s="6">
        <f t="shared" si="21"/>
        <v>45382</v>
      </c>
      <c r="S469" s="6">
        <f>Data6[[#This Row],[Week Start]]+7</f>
        <v>45389</v>
      </c>
      <c r="T469" s="7" t="str">
        <f t="shared" si="22"/>
        <v>3/31/2024 - 4/7/2024</v>
      </c>
      <c r="U469" s="7" t="str">
        <f t="shared" si="23"/>
        <v>Time Card</v>
      </c>
      <c r="V469" s="8" t="str">
        <f>RIGHT(TEXT(Data6[[#This Row],[Date:]],"mmddyyyy"),4)</f>
        <v>2024</v>
      </c>
      <c r="W469" s="8" t="str">
        <f>MID(TEXT(Data6[[#This Row],[Date:]],"mmddyyyy"),3,2)</f>
        <v>01</v>
      </c>
      <c r="X469" s="8" t="str">
        <f>LEFT(TEXT(Data6[[#This Row],[Date:]],"mmddyyyy"),2)</f>
        <v>04</v>
      </c>
      <c r="Y469" s="6">
        <f>DATE(Data6[[#This Row],[Year]],Data6[[#This Row],[Month]],Data6[[#This Row],[Day]])</f>
        <v>45383</v>
      </c>
    </row>
    <row r="470" spans="1:25" x14ac:dyDescent="0.3">
      <c r="A470" s="5">
        <v>45384.55088703704</v>
      </c>
      <c r="B470" s="7" t="s">
        <v>35</v>
      </c>
      <c r="C470" s="6" t="s">
        <v>469</v>
      </c>
      <c r="D470" s="7" t="s">
        <v>150</v>
      </c>
      <c r="E470" s="8">
        <v>0.5</v>
      </c>
      <c r="F470" s="7">
        <v>6984733</v>
      </c>
      <c r="G470" s="7" t="s">
        <v>68</v>
      </c>
      <c r="H470" s="7" t="s">
        <v>69</v>
      </c>
      <c r="I470" s="7" t="s">
        <v>44</v>
      </c>
      <c r="J470" s="19" t="str">
        <f>IFERROR(INDEX('Employee Info'!$C$3:$E$200,MATCH(Data6[[#This Row],[Name:]],'Employee Info'!$B$3:$B$200,0),MATCH(Data6[[#This Row],[Hours Type:]],'Employee Info'!$C$2:$E$2,0)),"")</f>
        <v/>
      </c>
      <c r="K470" s="19" t="str">
        <f>IFERROR(INDEX('Employee Info'!$C$3:$J$200,MATCH(Data6[[#This Row],[Name:]],'Employee Info'!$B$3:$B$200,0),MATCH(Data6[[#Headers],[Truck]],'Employee Info'!$C$2:$J$2,0)),"")</f>
        <v/>
      </c>
      <c r="L470" s="19" t="str">
        <f>IFERROR(INDEX('Employee Info'!$C$3:$J$200,MATCH(Data6[[#This Row],[Name:]],'Employee Info'!$B$3:$B$200,0),MATCH(Data6[[#Headers],[Phone]],'Employee Info'!$C$2:$J$2,0)),"")</f>
        <v/>
      </c>
      <c r="M470" s="19" t="str">
        <f>IFERROR(INDEX('Employee Info'!$C$3:$J$200,MATCH(Data6[[#This Row],[Name:]],'Employee Info'!$B$3:$B$200,0),MATCH(Data6[[#Headers],[Tech]],'Employee Info'!$C$2:$J$2,0)),"")</f>
        <v/>
      </c>
      <c r="N470" s="19" t="str">
        <f>IFERROR(INDEX('Employee Info'!$C$3:$J$200,MATCH(Data6[[#This Row],[Name:]],'Employee Info'!$B$3:$B$200,0),MATCH(Data6[[#Headers],[Other]],'Employee Info'!$C$2:$J$2,0)),"")</f>
        <v/>
      </c>
      <c r="O470" s="19">
        <f>IFERROR((Data6[[#This Row],[Hours:]]*SUM(Data6[[#This Row],[Rate]:[Other]])),"")</f>
        <v>0</v>
      </c>
      <c r="P470" s="7" t="str">
        <f>IF(Data6[[#This Row],[WO'#:]]="","Riley #","WO#")</f>
        <v>WO#</v>
      </c>
      <c r="Q470" s="7">
        <f>IFERROR(WEEKNUM(Data6[[#This Row],[Date:]]),"")</f>
        <v>14</v>
      </c>
      <c r="R470" s="6">
        <f t="shared" si="21"/>
        <v>45382</v>
      </c>
      <c r="S470" s="6">
        <f>Data6[[#This Row],[Week Start]]+7</f>
        <v>45389</v>
      </c>
      <c r="T470" s="7" t="str">
        <f t="shared" si="22"/>
        <v>3/31/2024 - 4/7/2024</v>
      </c>
      <c r="U470" s="7" t="str">
        <f t="shared" si="23"/>
        <v>Time Card</v>
      </c>
      <c r="V470" s="8" t="str">
        <f>RIGHT(TEXT(Data6[[#This Row],[Date:]],"mmddyyyy"),4)</f>
        <v>2024</v>
      </c>
      <c r="W470" s="8" t="str">
        <f>MID(TEXT(Data6[[#This Row],[Date:]],"mmddyyyy"),3,2)</f>
        <v>02</v>
      </c>
      <c r="X470" s="8" t="str">
        <f>LEFT(TEXT(Data6[[#This Row],[Date:]],"mmddyyyy"),2)</f>
        <v>04</v>
      </c>
      <c r="Y470" s="6">
        <f>DATE(Data6[[#This Row],[Year]],Data6[[#This Row],[Month]],Data6[[#This Row],[Day]])</f>
        <v>45384</v>
      </c>
    </row>
    <row r="471" spans="1:25" x14ac:dyDescent="0.3">
      <c r="A471" s="5">
        <v>45384.579950115738</v>
      </c>
      <c r="B471" s="7" t="s">
        <v>31</v>
      </c>
      <c r="C471" s="6" t="s">
        <v>469</v>
      </c>
      <c r="D471" s="7" t="s">
        <v>340</v>
      </c>
      <c r="E471" s="8">
        <v>8</v>
      </c>
      <c r="F471" s="7">
        <v>6984733</v>
      </c>
      <c r="G471" s="7" t="s">
        <v>68</v>
      </c>
      <c r="H471" s="7" t="s">
        <v>69</v>
      </c>
      <c r="I471" s="7" t="s">
        <v>44</v>
      </c>
      <c r="J471" s="19" t="str">
        <f>IFERROR(INDEX('Employee Info'!$C$3:$E$200,MATCH(Data6[[#This Row],[Name:]],'Employee Info'!$B$3:$B$200,0),MATCH(Data6[[#This Row],[Hours Type:]],'Employee Info'!$C$2:$E$2,0)),"")</f>
        <v/>
      </c>
      <c r="K471" s="19" t="str">
        <f>IFERROR(INDEX('Employee Info'!$C$3:$J$200,MATCH(Data6[[#This Row],[Name:]],'Employee Info'!$B$3:$B$200,0),MATCH(Data6[[#Headers],[Truck]],'Employee Info'!$C$2:$J$2,0)),"")</f>
        <v/>
      </c>
      <c r="L471" s="19" t="str">
        <f>IFERROR(INDEX('Employee Info'!$C$3:$J$200,MATCH(Data6[[#This Row],[Name:]],'Employee Info'!$B$3:$B$200,0),MATCH(Data6[[#Headers],[Phone]],'Employee Info'!$C$2:$J$2,0)),"")</f>
        <v/>
      </c>
      <c r="M471" s="19" t="str">
        <f>IFERROR(INDEX('Employee Info'!$C$3:$J$200,MATCH(Data6[[#This Row],[Name:]],'Employee Info'!$B$3:$B$200,0),MATCH(Data6[[#Headers],[Tech]],'Employee Info'!$C$2:$J$2,0)),"")</f>
        <v/>
      </c>
      <c r="N471" s="19" t="str">
        <f>IFERROR(INDEX('Employee Info'!$C$3:$J$200,MATCH(Data6[[#This Row],[Name:]],'Employee Info'!$B$3:$B$200,0),MATCH(Data6[[#Headers],[Other]],'Employee Info'!$C$2:$J$2,0)),"")</f>
        <v/>
      </c>
      <c r="O471" s="19">
        <f>IFERROR((Data6[[#This Row],[Hours:]]*SUM(Data6[[#This Row],[Rate]:[Other]])),"")</f>
        <v>0</v>
      </c>
      <c r="P471" s="7" t="str">
        <f>IF(Data6[[#This Row],[WO'#:]]="","Riley #","WO#")</f>
        <v>WO#</v>
      </c>
      <c r="Q471" s="7">
        <f>IFERROR(WEEKNUM(Data6[[#This Row],[Date:]]),"")</f>
        <v>14</v>
      </c>
      <c r="R471" s="6">
        <f t="shared" si="21"/>
        <v>45382</v>
      </c>
      <c r="S471" s="6">
        <f>Data6[[#This Row],[Week Start]]+7</f>
        <v>45389</v>
      </c>
      <c r="T471" s="7" t="str">
        <f t="shared" si="22"/>
        <v>3/31/2024 - 4/7/2024</v>
      </c>
      <c r="U471" s="7" t="str">
        <f t="shared" si="23"/>
        <v>Time Card</v>
      </c>
      <c r="V471" s="8" t="str">
        <f>RIGHT(TEXT(Data6[[#This Row],[Date:]],"mmddyyyy"),4)</f>
        <v>2024</v>
      </c>
      <c r="W471" s="8" t="str">
        <f>MID(TEXT(Data6[[#This Row],[Date:]],"mmddyyyy"),3,2)</f>
        <v>02</v>
      </c>
      <c r="X471" s="8" t="str">
        <f>LEFT(TEXT(Data6[[#This Row],[Date:]],"mmddyyyy"),2)</f>
        <v>04</v>
      </c>
      <c r="Y471" s="6">
        <f>DATE(Data6[[#This Row],[Year]],Data6[[#This Row],[Month]],Data6[[#This Row],[Day]])</f>
        <v>45384</v>
      </c>
    </row>
    <row r="472" spans="1:25" x14ac:dyDescent="0.3">
      <c r="A472" s="5">
        <v>45387.518027893515</v>
      </c>
      <c r="B472" s="7" t="s">
        <v>66</v>
      </c>
      <c r="C472" s="6" t="s">
        <v>469</v>
      </c>
      <c r="D472" s="7" t="s">
        <v>122</v>
      </c>
      <c r="E472" s="8">
        <v>1</v>
      </c>
      <c r="F472" s="7">
        <v>6984733</v>
      </c>
      <c r="G472" s="7" t="s">
        <v>68</v>
      </c>
      <c r="H472" s="7" t="s">
        <v>69</v>
      </c>
      <c r="I472" s="7" t="s">
        <v>44</v>
      </c>
      <c r="J472" s="19" t="str">
        <f>IFERROR(INDEX('Employee Info'!$C$3:$E$200,MATCH(Data6[[#This Row],[Name:]],'Employee Info'!$B$3:$B$200,0),MATCH(Data6[[#This Row],[Hours Type:]],'Employee Info'!$C$2:$E$2,0)),"")</f>
        <v/>
      </c>
      <c r="K472" s="19" t="str">
        <f>IFERROR(INDEX('Employee Info'!$C$3:$J$200,MATCH(Data6[[#This Row],[Name:]],'Employee Info'!$B$3:$B$200,0),MATCH(Data6[[#Headers],[Truck]],'Employee Info'!$C$2:$J$2,0)),"")</f>
        <v/>
      </c>
      <c r="L472" s="19" t="str">
        <f>IFERROR(INDEX('Employee Info'!$C$3:$J$200,MATCH(Data6[[#This Row],[Name:]],'Employee Info'!$B$3:$B$200,0),MATCH(Data6[[#Headers],[Phone]],'Employee Info'!$C$2:$J$2,0)),"")</f>
        <v/>
      </c>
      <c r="M472" s="19" t="str">
        <f>IFERROR(INDEX('Employee Info'!$C$3:$J$200,MATCH(Data6[[#This Row],[Name:]],'Employee Info'!$B$3:$B$200,0),MATCH(Data6[[#Headers],[Tech]],'Employee Info'!$C$2:$J$2,0)),"")</f>
        <v/>
      </c>
      <c r="N472" s="19" t="str">
        <f>IFERROR(INDEX('Employee Info'!$C$3:$J$200,MATCH(Data6[[#This Row],[Name:]],'Employee Info'!$B$3:$B$200,0),MATCH(Data6[[#Headers],[Other]],'Employee Info'!$C$2:$J$2,0)),"")</f>
        <v/>
      </c>
      <c r="O472" s="19">
        <f>IFERROR((Data6[[#This Row],[Hours:]]*SUM(Data6[[#This Row],[Rate]:[Other]])),"")</f>
        <v>0</v>
      </c>
      <c r="P472" s="7" t="str">
        <f>IF(Data6[[#This Row],[WO'#:]]="","Riley #","WO#")</f>
        <v>WO#</v>
      </c>
      <c r="Q472" s="7">
        <f>IFERROR(WEEKNUM(Data6[[#This Row],[Date:]]),"")</f>
        <v>14</v>
      </c>
      <c r="R472" s="6">
        <f t="shared" si="21"/>
        <v>45382</v>
      </c>
      <c r="S472" s="6">
        <f>Data6[[#This Row],[Week Start]]+7</f>
        <v>45389</v>
      </c>
      <c r="T472" s="7" t="str">
        <f t="shared" si="22"/>
        <v>3/31/2024 - 4/7/2024</v>
      </c>
      <c r="U472" s="7" t="str">
        <f t="shared" si="23"/>
        <v>Time Card</v>
      </c>
      <c r="V472" s="8" t="str">
        <f>RIGHT(TEXT(Data6[[#This Row],[Date:]],"mmddyyyy"),4)</f>
        <v>2024</v>
      </c>
      <c r="W472" s="8" t="str">
        <f>MID(TEXT(Data6[[#This Row],[Date:]],"mmddyyyy"),3,2)</f>
        <v>02</v>
      </c>
      <c r="X472" s="8" t="str">
        <f>LEFT(TEXT(Data6[[#This Row],[Date:]],"mmddyyyy"),2)</f>
        <v>04</v>
      </c>
      <c r="Y472" s="6">
        <f>DATE(Data6[[#This Row],[Year]],Data6[[#This Row],[Month]],Data6[[#This Row],[Day]])</f>
        <v>45384</v>
      </c>
    </row>
    <row r="473" spans="1:25" x14ac:dyDescent="0.3">
      <c r="A473" s="5">
        <v>45387.518718981482</v>
      </c>
      <c r="B473" s="7" t="s">
        <v>66</v>
      </c>
      <c r="C473" s="6" t="s">
        <v>469</v>
      </c>
      <c r="D473" s="7" t="s">
        <v>470</v>
      </c>
      <c r="E473" s="8">
        <v>1</v>
      </c>
      <c r="F473" s="7">
        <v>6984733</v>
      </c>
      <c r="G473" s="7" t="s">
        <v>68</v>
      </c>
      <c r="H473" s="7" t="s">
        <v>69</v>
      </c>
      <c r="I473" s="7" t="s">
        <v>45</v>
      </c>
      <c r="J473" s="19" t="str">
        <f>IFERROR(INDEX('Employee Info'!$C$3:$E$200,MATCH(Data6[[#This Row],[Name:]],'Employee Info'!$B$3:$B$200,0),MATCH(Data6[[#This Row],[Hours Type:]],'Employee Info'!$C$2:$E$2,0)),"")</f>
        <v/>
      </c>
      <c r="K473" s="19" t="str">
        <f>IFERROR(INDEX('Employee Info'!$C$3:$J$200,MATCH(Data6[[#This Row],[Name:]],'Employee Info'!$B$3:$B$200,0),MATCH(Data6[[#Headers],[Truck]],'Employee Info'!$C$2:$J$2,0)),"")</f>
        <v/>
      </c>
      <c r="L473" s="19" t="str">
        <f>IFERROR(INDEX('Employee Info'!$C$3:$J$200,MATCH(Data6[[#This Row],[Name:]],'Employee Info'!$B$3:$B$200,0),MATCH(Data6[[#Headers],[Phone]],'Employee Info'!$C$2:$J$2,0)),"")</f>
        <v/>
      </c>
      <c r="M473" s="19" t="str">
        <f>IFERROR(INDEX('Employee Info'!$C$3:$J$200,MATCH(Data6[[#This Row],[Name:]],'Employee Info'!$B$3:$B$200,0),MATCH(Data6[[#Headers],[Tech]],'Employee Info'!$C$2:$J$2,0)),"")</f>
        <v/>
      </c>
      <c r="N473" s="19" t="str">
        <f>IFERROR(INDEX('Employee Info'!$C$3:$J$200,MATCH(Data6[[#This Row],[Name:]],'Employee Info'!$B$3:$B$200,0),MATCH(Data6[[#Headers],[Other]],'Employee Info'!$C$2:$J$2,0)),"")</f>
        <v/>
      </c>
      <c r="O473" s="19">
        <f>IFERROR((Data6[[#This Row],[Hours:]]*SUM(Data6[[#This Row],[Rate]:[Other]])),"")</f>
        <v>0</v>
      </c>
      <c r="P473" s="7" t="str">
        <f>IF(Data6[[#This Row],[WO'#:]]="","Riley #","WO#")</f>
        <v>WO#</v>
      </c>
      <c r="Q473" s="7">
        <f>IFERROR(WEEKNUM(Data6[[#This Row],[Date:]]),"")</f>
        <v>14</v>
      </c>
      <c r="R473" s="6">
        <f t="shared" si="21"/>
        <v>45382</v>
      </c>
      <c r="S473" s="6">
        <f>Data6[[#This Row],[Week Start]]+7</f>
        <v>45389</v>
      </c>
      <c r="T473" s="7" t="str">
        <f t="shared" si="22"/>
        <v>3/31/2024 - 4/7/2024</v>
      </c>
      <c r="U473" s="7" t="str">
        <f t="shared" si="23"/>
        <v>Time Card</v>
      </c>
      <c r="V473" s="8" t="str">
        <f>RIGHT(TEXT(Data6[[#This Row],[Date:]],"mmddyyyy"),4)</f>
        <v>2024</v>
      </c>
      <c r="W473" s="8" t="str">
        <f>MID(TEXT(Data6[[#This Row],[Date:]],"mmddyyyy"),3,2)</f>
        <v>02</v>
      </c>
      <c r="X473" s="8" t="str">
        <f>LEFT(TEXT(Data6[[#This Row],[Date:]],"mmddyyyy"),2)</f>
        <v>04</v>
      </c>
      <c r="Y473" s="6">
        <f>DATE(Data6[[#This Row],[Year]],Data6[[#This Row],[Month]],Data6[[#This Row],[Day]])</f>
        <v>45384</v>
      </c>
    </row>
    <row r="474" spans="1:25" x14ac:dyDescent="0.3">
      <c r="A474" s="5">
        <v>45387.533357986111</v>
      </c>
      <c r="B474" s="7" t="s">
        <v>66</v>
      </c>
      <c r="C474" s="6" t="s">
        <v>469</v>
      </c>
      <c r="D474" s="7" t="s">
        <v>471</v>
      </c>
      <c r="E474" s="8">
        <v>4</v>
      </c>
      <c r="F474" s="7">
        <v>6984733</v>
      </c>
      <c r="G474" s="7" t="s">
        <v>68</v>
      </c>
      <c r="H474" s="7" t="s">
        <v>69</v>
      </c>
      <c r="I474" s="7" t="s">
        <v>44</v>
      </c>
      <c r="J474" s="19" t="str">
        <f>IFERROR(INDEX('Employee Info'!$C$3:$E$200,MATCH(Data6[[#This Row],[Name:]],'Employee Info'!$B$3:$B$200,0),MATCH(Data6[[#This Row],[Hours Type:]],'Employee Info'!$C$2:$E$2,0)),"")</f>
        <v/>
      </c>
      <c r="K474" s="19" t="str">
        <f>IFERROR(INDEX('Employee Info'!$C$3:$J$200,MATCH(Data6[[#This Row],[Name:]],'Employee Info'!$B$3:$B$200,0),MATCH(Data6[[#Headers],[Truck]],'Employee Info'!$C$2:$J$2,0)),"")</f>
        <v/>
      </c>
      <c r="L474" s="19" t="str">
        <f>IFERROR(INDEX('Employee Info'!$C$3:$J$200,MATCH(Data6[[#This Row],[Name:]],'Employee Info'!$B$3:$B$200,0),MATCH(Data6[[#Headers],[Phone]],'Employee Info'!$C$2:$J$2,0)),"")</f>
        <v/>
      </c>
      <c r="M474" s="19" t="str">
        <f>IFERROR(INDEX('Employee Info'!$C$3:$J$200,MATCH(Data6[[#This Row],[Name:]],'Employee Info'!$B$3:$B$200,0),MATCH(Data6[[#Headers],[Tech]],'Employee Info'!$C$2:$J$2,0)),"")</f>
        <v/>
      </c>
      <c r="N474" s="19" t="str">
        <f>IFERROR(INDEX('Employee Info'!$C$3:$J$200,MATCH(Data6[[#This Row],[Name:]],'Employee Info'!$B$3:$B$200,0),MATCH(Data6[[#Headers],[Other]],'Employee Info'!$C$2:$J$2,0)),"")</f>
        <v/>
      </c>
      <c r="O474" s="19">
        <f>IFERROR((Data6[[#This Row],[Hours:]]*SUM(Data6[[#This Row],[Rate]:[Other]])),"")</f>
        <v>0</v>
      </c>
      <c r="P474" s="7" t="str">
        <f>IF(Data6[[#This Row],[WO'#:]]="","Riley #","WO#")</f>
        <v>WO#</v>
      </c>
      <c r="Q474" s="7">
        <f>IFERROR(WEEKNUM(Data6[[#This Row],[Date:]]),"")</f>
        <v>14</v>
      </c>
      <c r="R474" s="6">
        <f t="shared" si="21"/>
        <v>45382</v>
      </c>
      <c r="S474" s="6">
        <f>Data6[[#This Row],[Week Start]]+7</f>
        <v>45389</v>
      </c>
      <c r="T474" s="7" t="str">
        <f t="shared" si="22"/>
        <v>3/31/2024 - 4/7/2024</v>
      </c>
      <c r="U474" s="7" t="str">
        <f t="shared" si="23"/>
        <v>Time Card</v>
      </c>
      <c r="V474" s="8" t="str">
        <f>RIGHT(TEXT(Data6[[#This Row],[Date:]],"mmddyyyy"),4)</f>
        <v>2024</v>
      </c>
      <c r="W474" s="8" t="str">
        <f>MID(TEXT(Data6[[#This Row],[Date:]],"mmddyyyy"),3,2)</f>
        <v>02</v>
      </c>
      <c r="X474" s="8" t="str">
        <f>LEFT(TEXT(Data6[[#This Row],[Date:]],"mmddyyyy"),2)</f>
        <v>04</v>
      </c>
      <c r="Y474" s="6">
        <f>DATE(Data6[[#This Row],[Year]],Data6[[#This Row],[Month]],Data6[[#This Row],[Day]])</f>
        <v>45384</v>
      </c>
    </row>
    <row r="475" spans="1:25" x14ac:dyDescent="0.3">
      <c r="A475" s="5">
        <v>45420.272340393516</v>
      </c>
      <c r="B475" s="7" t="s">
        <v>76</v>
      </c>
      <c r="C475" s="6" t="s">
        <v>469</v>
      </c>
      <c r="D475" s="7" t="s">
        <v>156</v>
      </c>
      <c r="E475" s="8">
        <v>2</v>
      </c>
      <c r="F475" s="7">
        <v>6984733</v>
      </c>
      <c r="G475" s="7" t="s">
        <v>68</v>
      </c>
      <c r="H475" s="7" t="s">
        <v>69</v>
      </c>
      <c r="I475" s="7" t="s">
        <v>44</v>
      </c>
      <c r="J475" s="19" t="str">
        <f>IFERROR(INDEX('Employee Info'!$C$3:$E$200,MATCH(Data6[[#This Row],[Name:]],'Employee Info'!$B$3:$B$200,0),MATCH(Data6[[#This Row],[Hours Type:]],'Employee Info'!$C$2:$E$2,0)),"")</f>
        <v/>
      </c>
      <c r="K475" s="19" t="str">
        <f>IFERROR(INDEX('Employee Info'!$C$3:$J$200,MATCH(Data6[[#This Row],[Name:]],'Employee Info'!$B$3:$B$200,0),MATCH(Data6[[#Headers],[Truck]],'Employee Info'!$C$2:$J$2,0)),"")</f>
        <v/>
      </c>
      <c r="L475" s="19" t="str">
        <f>IFERROR(INDEX('Employee Info'!$C$3:$J$200,MATCH(Data6[[#This Row],[Name:]],'Employee Info'!$B$3:$B$200,0),MATCH(Data6[[#Headers],[Phone]],'Employee Info'!$C$2:$J$2,0)),"")</f>
        <v/>
      </c>
      <c r="M475" s="19" t="str">
        <f>IFERROR(INDEX('Employee Info'!$C$3:$J$200,MATCH(Data6[[#This Row],[Name:]],'Employee Info'!$B$3:$B$200,0),MATCH(Data6[[#Headers],[Tech]],'Employee Info'!$C$2:$J$2,0)),"")</f>
        <v/>
      </c>
      <c r="N475" s="19" t="str">
        <f>IFERROR(INDEX('Employee Info'!$C$3:$J$200,MATCH(Data6[[#This Row],[Name:]],'Employee Info'!$B$3:$B$200,0),MATCH(Data6[[#Headers],[Other]],'Employee Info'!$C$2:$J$2,0)),"")</f>
        <v/>
      </c>
      <c r="O475" s="19">
        <f>IFERROR((Data6[[#This Row],[Hours:]]*SUM(Data6[[#This Row],[Rate]:[Other]])),"")</f>
        <v>0</v>
      </c>
      <c r="P475" s="7" t="str">
        <f>IF(Data6[[#This Row],[WO'#:]]="","Riley #","WO#")</f>
        <v>WO#</v>
      </c>
      <c r="Q475" s="7">
        <f>IFERROR(WEEKNUM(Data6[[#This Row],[Date:]]),"")</f>
        <v>14</v>
      </c>
      <c r="R475" s="6">
        <f t="shared" si="21"/>
        <v>45382</v>
      </c>
      <c r="S475" s="6">
        <f>Data6[[#This Row],[Week Start]]+7</f>
        <v>45389</v>
      </c>
      <c r="T475" s="7" t="str">
        <f t="shared" si="22"/>
        <v>3/31/2024 - 4/7/2024</v>
      </c>
      <c r="U475" s="7" t="str">
        <f t="shared" si="23"/>
        <v>Time Card</v>
      </c>
      <c r="V475" s="8" t="str">
        <f>RIGHT(TEXT(Data6[[#This Row],[Date:]],"mmddyyyy"),4)</f>
        <v>2024</v>
      </c>
      <c r="W475" s="8" t="str">
        <f>MID(TEXT(Data6[[#This Row],[Date:]],"mmddyyyy"),3,2)</f>
        <v>02</v>
      </c>
      <c r="X475" s="8" t="str">
        <f>LEFT(TEXT(Data6[[#This Row],[Date:]],"mmddyyyy"),2)</f>
        <v>04</v>
      </c>
      <c r="Y475" s="6">
        <f>DATE(Data6[[#This Row],[Year]],Data6[[#This Row],[Month]],Data6[[#This Row],[Day]])</f>
        <v>45384</v>
      </c>
    </row>
    <row r="476" spans="1:25" x14ac:dyDescent="0.3">
      <c r="A476" s="5">
        <v>45384.54837916667</v>
      </c>
      <c r="B476" s="7" t="s">
        <v>35</v>
      </c>
      <c r="C476" s="6" t="s">
        <v>469</v>
      </c>
      <c r="D476" s="7" t="s">
        <v>472</v>
      </c>
      <c r="E476" s="8">
        <v>0.5</v>
      </c>
      <c r="F476" s="7">
        <v>7053183</v>
      </c>
      <c r="G476" s="7" t="s">
        <v>68</v>
      </c>
      <c r="H476" s="7" t="s">
        <v>69</v>
      </c>
      <c r="I476" s="7" t="s">
        <v>44</v>
      </c>
      <c r="J476" s="19" t="str">
        <f>IFERROR(INDEX('Employee Info'!$C$3:$E$200,MATCH(Data6[[#This Row],[Name:]],'Employee Info'!$B$3:$B$200,0),MATCH(Data6[[#This Row],[Hours Type:]],'Employee Info'!$C$2:$E$2,0)),"")</f>
        <v/>
      </c>
      <c r="K476" s="19" t="str">
        <f>IFERROR(INDEX('Employee Info'!$C$3:$J$200,MATCH(Data6[[#This Row],[Name:]],'Employee Info'!$B$3:$B$200,0),MATCH(Data6[[#Headers],[Truck]],'Employee Info'!$C$2:$J$2,0)),"")</f>
        <v/>
      </c>
      <c r="L476" s="19" t="str">
        <f>IFERROR(INDEX('Employee Info'!$C$3:$J$200,MATCH(Data6[[#This Row],[Name:]],'Employee Info'!$B$3:$B$200,0),MATCH(Data6[[#Headers],[Phone]],'Employee Info'!$C$2:$J$2,0)),"")</f>
        <v/>
      </c>
      <c r="M476" s="19" t="str">
        <f>IFERROR(INDEX('Employee Info'!$C$3:$J$200,MATCH(Data6[[#This Row],[Name:]],'Employee Info'!$B$3:$B$200,0),MATCH(Data6[[#Headers],[Tech]],'Employee Info'!$C$2:$J$2,0)),"")</f>
        <v/>
      </c>
      <c r="N476" s="19" t="str">
        <f>IFERROR(INDEX('Employee Info'!$C$3:$J$200,MATCH(Data6[[#This Row],[Name:]],'Employee Info'!$B$3:$B$200,0),MATCH(Data6[[#Headers],[Other]],'Employee Info'!$C$2:$J$2,0)),"")</f>
        <v/>
      </c>
      <c r="O476" s="19">
        <f>IFERROR((Data6[[#This Row],[Hours:]]*SUM(Data6[[#This Row],[Rate]:[Other]])),"")</f>
        <v>0</v>
      </c>
      <c r="P476" s="7" t="str">
        <f>IF(Data6[[#This Row],[WO'#:]]="","Riley #","WO#")</f>
        <v>WO#</v>
      </c>
      <c r="Q476" s="7">
        <f>IFERROR(WEEKNUM(Data6[[#This Row],[Date:]]),"")</f>
        <v>14</v>
      </c>
      <c r="R476" s="6">
        <f t="shared" si="21"/>
        <v>45382</v>
      </c>
      <c r="S476" s="6">
        <f>Data6[[#This Row],[Week Start]]+7</f>
        <v>45389</v>
      </c>
      <c r="T476" s="7" t="str">
        <f t="shared" si="22"/>
        <v>3/31/2024 - 4/7/2024</v>
      </c>
      <c r="U476" s="7" t="str">
        <f t="shared" si="23"/>
        <v>Time Card</v>
      </c>
      <c r="V476" s="8" t="str">
        <f>RIGHT(TEXT(Data6[[#This Row],[Date:]],"mmddyyyy"),4)</f>
        <v>2024</v>
      </c>
      <c r="W476" s="8" t="str">
        <f>MID(TEXT(Data6[[#This Row],[Date:]],"mmddyyyy"),3,2)</f>
        <v>02</v>
      </c>
      <c r="X476" s="8" t="str">
        <f>LEFT(TEXT(Data6[[#This Row],[Date:]],"mmddyyyy"),2)</f>
        <v>04</v>
      </c>
      <c r="Y476" s="6">
        <f>DATE(Data6[[#This Row],[Year]],Data6[[#This Row],[Month]],Data6[[#This Row],[Day]])</f>
        <v>45384</v>
      </c>
    </row>
    <row r="477" spans="1:25" x14ac:dyDescent="0.3">
      <c r="A477" s="5">
        <v>45384.545042939812</v>
      </c>
      <c r="B477" s="7" t="s">
        <v>35</v>
      </c>
      <c r="C477" s="6" t="s">
        <v>469</v>
      </c>
      <c r="D477" s="7" t="s">
        <v>473</v>
      </c>
      <c r="E477" s="8">
        <v>3</v>
      </c>
      <c r="F477" s="7">
        <v>7066912</v>
      </c>
      <c r="G477" s="7" t="s">
        <v>68</v>
      </c>
      <c r="H477" s="7" t="s">
        <v>69</v>
      </c>
      <c r="I477" s="7" t="s">
        <v>44</v>
      </c>
      <c r="J477" s="19" t="str">
        <f>IFERROR(INDEX('Employee Info'!$C$3:$E$200,MATCH(Data6[[#This Row],[Name:]],'Employee Info'!$B$3:$B$200,0),MATCH(Data6[[#This Row],[Hours Type:]],'Employee Info'!$C$2:$E$2,0)),"")</f>
        <v/>
      </c>
      <c r="K477" s="19" t="str">
        <f>IFERROR(INDEX('Employee Info'!$C$3:$J$200,MATCH(Data6[[#This Row],[Name:]],'Employee Info'!$B$3:$B$200,0),MATCH(Data6[[#Headers],[Truck]],'Employee Info'!$C$2:$J$2,0)),"")</f>
        <v/>
      </c>
      <c r="L477" s="19" t="str">
        <f>IFERROR(INDEX('Employee Info'!$C$3:$J$200,MATCH(Data6[[#This Row],[Name:]],'Employee Info'!$B$3:$B$200,0),MATCH(Data6[[#Headers],[Phone]],'Employee Info'!$C$2:$J$2,0)),"")</f>
        <v/>
      </c>
      <c r="M477" s="19" t="str">
        <f>IFERROR(INDEX('Employee Info'!$C$3:$J$200,MATCH(Data6[[#This Row],[Name:]],'Employee Info'!$B$3:$B$200,0),MATCH(Data6[[#Headers],[Tech]],'Employee Info'!$C$2:$J$2,0)),"")</f>
        <v/>
      </c>
      <c r="N477" s="19" t="str">
        <f>IFERROR(INDEX('Employee Info'!$C$3:$J$200,MATCH(Data6[[#This Row],[Name:]],'Employee Info'!$B$3:$B$200,0),MATCH(Data6[[#Headers],[Other]],'Employee Info'!$C$2:$J$2,0)),"")</f>
        <v/>
      </c>
      <c r="O477" s="19">
        <f>IFERROR((Data6[[#This Row],[Hours:]]*SUM(Data6[[#This Row],[Rate]:[Other]])),"")</f>
        <v>0</v>
      </c>
      <c r="P477" s="7" t="str">
        <f>IF(Data6[[#This Row],[WO'#:]]="","Riley #","WO#")</f>
        <v>WO#</v>
      </c>
      <c r="Q477" s="7">
        <f>IFERROR(WEEKNUM(Data6[[#This Row],[Date:]]),"")</f>
        <v>14</v>
      </c>
      <c r="R477" s="6">
        <f t="shared" si="21"/>
        <v>45382</v>
      </c>
      <c r="S477" s="6">
        <f>Data6[[#This Row],[Week Start]]+7</f>
        <v>45389</v>
      </c>
      <c r="T477" s="7" t="str">
        <f t="shared" si="22"/>
        <v>3/31/2024 - 4/7/2024</v>
      </c>
      <c r="U477" s="7" t="str">
        <f t="shared" si="23"/>
        <v>Time Card</v>
      </c>
      <c r="V477" s="8" t="str">
        <f>RIGHT(TEXT(Data6[[#This Row],[Date:]],"mmddyyyy"),4)</f>
        <v>2024</v>
      </c>
      <c r="W477" s="8" t="str">
        <f>MID(TEXT(Data6[[#This Row],[Date:]],"mmddyyyy"),3,2)</f>
        <v>02</v>
      </c>
      <c r="X477" s="8" t="str">
        <f>LEFT(TEXT(Data6[[#This Row],[Date:]],"mmddyyyy"),2)</f>
        <v>04</v>
      </c>
      <c r="Y477" s="6">
        <f>DATE(Data6[[#This Row],[Year]],Data6[[#This Row],[Month]],Data6[[#This Row],[Day]])</f>
        <v>45384</v>
      </c>
    </row>
    <row r="478" spans="1:25" x14ac:dyDescent="0.3">
      <c r="A478" s="5">
        <v>45387.519244675925</v>
      </c>
      <c r="B478" s="7" t="s">
        <v>66</v>
      </c>
      <c r="C478" s="6" t="s">
        <v>469</v>
      </c>
      <c r="D478" s="7" t="s">
        <v>474</v>
      </c>
      <c r="E478" s="8">
        <v>2</v>
      </c>
      <c r="F478" s="7">
        <v>7066912</v>
      </c>
      <c r="G478" s="7" t="s">
        <v>68</v>
      </c>
      <c r="H478" s="7" t="s">
        <v>69</v>
      </c>
      <c r="I478" s="7" t="s">
        <v>44</v>
      </c>
      <c r="J478" s="19" t="str">
        <f>IFERROR(INDEX('Employee Info'!$C$3:$E$200,MATCH(Data6[[#This Row],[Name:]],'Employee Info'!$B$3:$B$200,0),MATCH(Data6[[#This Row],[Hours Type:]],'Employee Info'!$C$2:$E$2,0)),"")</f>
        <v/>
      </c>
      <c r="K478" s="19" t="str">
        <f>IFERROR(INDEX('Employee Info'!$C$3:$J$200,MATCH(Data6[[#This Row],[Name:]],'Employee Info'!$B$3:$B$200,0),MATCH(Data6[[#Headers],[Truck]],'Employee Info'!$C$2:$J$2,0)),"")</f>
        <v/>
      </c>
      <c r="L478" s="19" t="str">
        <f>IFERROR(INDEX('Employee Info'!$C$3:$J$200,MATCH(Data6[[#This Row],[Name:]],'Employee Info'!$B$3:$B$200,0),MATCH(Data6[[#Headers],[Phone]],'Employee Info'!$C$2:$J$2,0)),"")</f>
        <v/>
      </c>
      <c r="M478" s="19" t="str">
        <f>IFERROR(INDEX('Employee Info'!$C$3:$J$200,MATCH(Data6[[#This Row],[Name:]],'Employee Info'!$B$3:$B$200,0),MATCH(Data6[[#Headers],[Tech]],'Employee Info'!$C$2:$J$2,0)),"")</f>
        <v/>
      </c>
      <c r="N478" s="19" t="str">
        <f>IFERROR(INDEX('Employee Info'!$C$3:$J$200,MATCH(Data6[[#This Row],[Name:]],'Employee Info'!$B$3:$B$200,0),MATCH(Data6[[#Headers],[Other]],'Employee Info'!$C$2:$J$2,0)),"")</f>
        <v/>
      </c>
      <c r="O478" s="19">
        <f>IFERROR((Data6[[#This Row],[Hours:]]*SUM(Data6[[#This Row],[Rate]:[Other]])),"")</f>
        <v>0</v>
      </c>
      <c r="P478" s="7" t="str">
        <f>IF(Data6[[#This Row],[WO'#:]]="","Riley #","WO#")</f>
        <v>WO#</v>
      </c>
      <c r="Q478" s="7">
        <f>IFERROR(WEEKNUM(Data6[[#This Row],[Date:]]),"")</f>
        <v>14</v>
      </c>
      <c r="R478" s="6">
        <f t="shared" si="21"/>
        <v>45382</v>
      </c>
      <c r="S478" s="6">
        <f>Data6[[#This Row],[Week Start]]+7</f>
        <v>45389</v>
      </c>
      <c r="T478" s="7" t="str">
        <f t="shared" si="22"/>
        <v>3/31/2024 - 4/7/2024</v>
      </c>
      <c r="U478" s="7" t="str">
        <f t="shared" si="23"/>
        <v>Time Card</v>
      </c>
      <c r="V478" s="8" t="str">
        <f>RIGHT(TEXT(Data6[[#This Row],[Date:]],"mmddyyyy"),4)</f>
        <v>2024</v>
      </c>
      <c r="W478" s="8" t="str">
        <f>MID(TEXT(Data6[[#This Row],[Date:]],"mmddyyyy"),3,2)</f>
        <v>02</v>
      </c>
      <c r="X478" s="8" t="str">
        <f>LEFT(TEXT(Data6[[#This Row],[Date:]],"mmddyyyy"),2)</f>
        <v>04</v>
      </c>
      <c r="Y478" s="6">
        <f>DATE(Data6[[#This Row],[Year]],Data6[[#This Row],[Month]],Data6[[#This Row],[Day]])</f>
        <v>45384</v>
      </c>
    </row>
    <row r="479" spans="1:25" x14ac:dyDescent="0.3">
      <c r="A479" s="5">
        <v>45384.55021238426</v>
      </c>
      <c r="B479" s="7" t="s">
        <v>35</v>
      </c>
      <c r="C479" s="6" t="s">
        <v>469</v>
      </c>
      <c r="D479" s="7" t="s">
        <v>475</v>
      </c>
      <c r="E479" s="8">
        <v>3</v>
      </c>
      <c r="F479" s="7">
        <v>7078215</v>
      </c>
      <c r="G479" s="7" t="s">
        <v>68</v>
      </c>
      <c r="H479" s="7" t="s">
        <v>69</v>
      </c>
      <c r="I479" s="7" t="s">
        <v>44</v>
      </c>
      <c r="J479" s="19" t="str">
        <f>IFERROR(INDEX('Employee Info'!$C$3:$E$200,MATCH(Data6[[#This Row],[Name:]],'Employee Info'!$B$3:$B$200,0),MATCH(Data6[[#This Row],[Hours Type:]],'Employee Info'!$C$2:$E$2,0)),"")</f>
        <v/>
      </c>
      <c r="K479" s="19" t="str">
        <f>IFERROR(INDEX('Employee Info'!$C$3:$J$200,MATCH(Data6[[#This Row],[Name:]],'Employee Info'!$B$3:$B$200,0),MATCH(Data6[[#Headers],[Truck]],'Employee Info'!$C$2:$J$2,0)),"")</f>
        <v/>
      </c>
      <c r="L479" s="19" t="str">
        <f>IFERROR(INDEX('Employee Info'!$C$3:$J$200,MATCH(Data6[[#This Row],[Name:]],'Employee Info'!$B$3:$B$200,0),MATCH(Data6[[#Headers],[Phone]],'Employee Info'!$C$2:$J$2,0)),"")</f>
        <v/>
      </c>
      <c r="M479" s="19" t="str">
        <f>IFERROR(INDEX('Employee Info'!$C$3:$J$200,MATCH(Data6[[#This Row],[Name:]],'Employee Info'!$B$3:$B$200,0),MATCH(Data6[[#Headers],[Tech]],'Employee Info'!$C$2:$J$2,0)),"")</f>
        <v/>
      </c>
      <c r="N479" s="19" t="str">
        <f>IFERROR(INDEX('Employee Info'!$C$3:$J$200,MATCH(Data6[[#This Row],[Name:]],'Employee Info'!$B$3:$B$200,0),MATCH(Data6[[#Headers],[Other]],'Employee Info'!$C$2:$J$2,0)),"")</f>
        <v/>
      </c>
      <c r="O479" s="19">
        <f>IFERROR((Data6[[#This Row],[Hours:]]*SUM(Data6[[#This Row],[Rate]:[Other]])),"")</f>
        <v>0</v>
      </c>
      <c r="P479" s="7" t="str">
        <f>IF(Data6[[#This Row],[WO'#:]]="","Riley #","WO#")</f>
        <v>WO#</v>
      </c>
      <c r="Q479" s="7">
        <f>IFERROR(WEEKNUM(Data6[[#This Row],[Date:]]),"")</f>
        <v>14</v>
      </c>
      <c r="R479" s="6">
        <f t="shared" si="21"/>
        <v>45382</v>
      </c>
      <c r="S479" s="6">
        <f>Data6[[#This Row],[Week Start]]+7</f>
        <v>45389</v>
      </c>
      <c r="T479" s="7" t="str">
        <f t="shared" si="22"/>
        <v>3/31/2024 - 4/7/2024</v>
      </c>
      <c r="U479" s="7" t="str">
        <f t="shared" si="23"/>
        <v>Time Card</v>
      </c>
      <c r="V479" s="8" t="str">
        <f>RIGHT(TEXT(Data6[[#This Row],[Date:]],"mmddyyyy"),4)</f>
        <v>2024</v>
      </c>
      <c r="W479" s="8" t="str">
        <f>MID(TEXT(Data6[[#This Row],[Date:]],"mmddyyyy"),3,2)</f>
        <v>02</v>
      </c>
      <c r="X479" s="8" t="str">
        <f>LEFT(TEXT(Data6[[#This Row],[Date:]],"mmddyyyy"),2)</f>
        <v>04</v>
      </c>
      <c r="Y479" s="6">
        <f>DATE(Data6[[#This Row],[Year]],Data6[[#This Row],[Month]],Data6[[#This Row],[Day]])</f>
        <v>45384</v>
      </c>
    </row>
    <row r="480" spans="1:25" x14ac:dyDescent="0.3">
      <c r="A480" s="5">
        <v>45387.514740509258</v>
      </c>
      <c r="B480" s="7" t="s">
        <v>66</v>
      </c>
      <c r="C480" s="6" t="s">
        <v>469</v>
      </c>
      <c r="D480" s="7" t="s">
        <v>416</v>
      </c>
      <c r="E480" s="8">
        <v>1</v>
      </c>
      <c r="F480" s="7">
        <v>7078215</v>
      </c>
      <c r="G480" s="7" t="s">
        <v>68</v>
      </c>
      <c r="H480" s="7" t="s">
        <v>69</v>
      </c>
      <c r="I480" s="7" t="s">
        <v>44</v>
      </c>
      <c r="J480" s="19" t="str">
        <f>IFERROR(INDEX('Employee Info'!$C$3:$E$200,MATCH(Data6[[#This Row],[Name:]],'Employee Info'!$B$3:$B$200,0),MATCH(Data6[[#This Row],[Hours Type:]],'Employee Info'!$C$2:$E$2,0)),"")</f>
        <v/>
      </c>
      <c r="K480" s="19" t="str">
        <f>IFERROR(INDEX('Employee Info'!$C$3:$J$200,MATCH(Data6[[#This Row],[Name:]],'Employee Info'!$B$3:$B$200,0),MATCH(Data6[[#Headers],[Truck]],'Employee Info'!$C$2:$J$2,0)),"")</f>
        <v/>
      </c>
      <c r="L480" s="19" t="str">
        <f>IFERROR(INDEX('Employee Info'!$C$3:$J$200,MATCH(Data6[[#This Row],[Name:]],'Employee Info'!$B$3:$B$200,0),MATCH(Data6[[#Headers],[Phone]],'Employee Info'!$C$2:$J$2,0)),"")</f>
        <v/>
      </c>
      <c r="M480" s="19" t="str">
        <f>IFERROR(INDEX('Employee Info'!$C$3:$J$200,MATCH(Data6[[#This Row],[Name:]],'Employee Info'!$B$3:$B$200,0),MATCH(Data6[[#Headers],[Tech]],'Employee Info'!$C$2:$J$2,0)),"")</f>
        <v/>
      </c>
      <c r="N480" s="19" t="str">
        <f>IFERROR(INDEX('Employee Info'!$C$3:$J$200,MATCH(Data6[[#This Row],[Name:]],'Employee Info'!$B$3:$B$200,0),MATCH(Data6[[#Headers],[Other]],'Employee Info'!$C$2:$J$2,0)),"")</f>
        <v/>
      </c>
      <c r="O480" s="19">
        <f>IFERROR((Data6[[#This Row],[Hours:]]*SUM(Data6[[#This Row],[Rate]:[Other]])),"")</f>
        <v>0</v>
      </c>
      <c r="P480" s="7" t="str">
        <f>IF(Data6[[#This Row],[WO'#:]]="","Riley #","WO#")</f>
        <v>WO#</v>
      </c>
      <c r="Q480" s="7">
        <f>IFERROR(WEEKNUM(Data6[[#This Row],[Date:]]),"")</f>
        <v>14</v>
      </c>
      <c r="R480" s="6">
        <f t="shared" si="21"/>
        <v>45382</v>
      </c>
      <c r="S480" s="6">
        <f>Data6[[#This Row],[Week Start]]+7</f>
        <v>45389</v>
      </c>
      <c r="T480" s="7" t="str">
        <f t="shared" si="22"/>
        <v>3/31/2024 - 4/7/2024</v>
      </c>
      <c r="U480" s="7" t="str">
        <f t="shared" si="23"/>
        <v>Time Card</v>
      </c>
      <c r="V480" s="8" t="str">
        <f>RIGHT(TEXT(Data6[[#This Row],[Date:]],"mmddyyyy"),4)</f>
        <v>2024</v>
      </c>
      <c r="W480" s="8" t="str">
        <f>MID(TEXT(Data6[[#This Row],[Date:]],"mmddyyyy"),3,2)</f>
        <v>02</v>
      </c>
      <c r="X480" s="8" t="str">
        <f>LEFT(TEXT(Data6[[#This Row],[Date:]],"mmddyyyy"),2)</f>
        <v>04</v>
      </c>
      <c r="Y480" s="6">
        <f>DATE(Data6[[#This Row],[Year]],Data6[[#This Row],[Month]],Data6[[#This Row],[Day]])</f>
        <v>45384</v>
      </c>
    </row>
    <row r="481" spans="1:25" x14ac:dyDescent="0.3">
      <c r="A481" s="5">
        <v>45384.545837962964</v>
      </c>
      <c r="B481" s="7" t="s">
        <v>35</v>
      </c>
      <c r="C481" s="6" t="s">
        <v>469</v>
      </c>
      <c r="D481" s="7" t="s">
        <v>476</v>
      </c>
      <c r="E481" s="8">
        <v>1</v>
      </c>
      <c r="F481" s="7" t="s">
        <v>68</v>
      </c>
      <c r="G481" s="7" t="s">
        <v>68</v>
      </c>
      <c r="H481" s="7" t="s">
        <v>92</v>
      </c>
      <c r="I481" s="7" t="s">
        <v>44</v>
      </c>
      <c r="J481" s="19" t="str">
        <f>IFERROR(INDEX('Employee Info'!$C$3:$E$200,MATCH(Data6[[#This Row],[Name:]],'Employee Info'!$B$3:$B$200,0),MATCH(Data6[[#This Row],[Hours Type:]],'Employee Info'!$C$2:$E$2,0)),"")</f>
        <v/>
      </c>
      <c r="K481" s="19" t="str">
        <f>IFERROR(INDEX('Employee Info'!$C$3:$J$200,MATCH(Data6[[#This Row],[Name:]],'Employee Info'!$B$3:$B$200,0),MATCH(Data6[[#Headers],[Truck]],'Employee Info'!$C$2:$J$2,0)),"")</f>
        <v/>
      </c>
      <c r="L481" s="19" t="str">
        <f>IFERROR(INDEX('Employee Info'!$C$3:$J$200,MATCH(Data6[[#This Row],[Name:]],'Employee Info'!$B$3:$B$200,0),MATCH(Data6[[#Headers],[Phone]],'Employee Info'!$C$2:$J$2,0)),"")</f>
        <v/>
      </c>
      <c r="M481" s="19" t="str">
        <f>IFERROR(INDEX('Employee Info'!$C$3:$J$200,MATCH(Data6[[#This Row],[Name:]],'Employee Info'!$B$3:$B$200,0),MATCH(Data6[[#Headers],[Tech]],'Employee Info'!$C$2:$J$2,0)),"")</f>
        <v/>
      </c>
      <c r="N481" s="19" t="str">
        <f>IFERROR(INDEX('Employee Info'!$C$3:$J$200,MATCH(Data6[[#This Row],[Name:]],'Employee Info'!$B$3:$B$200,0),MATCH(Data6[[#Headers],[Other]],'Employee Info'!$C$2:$J$2,0)),"")</f>
        <v/>
      </c>
      <c r="O481" s="19">
        <f>IFERROR((Data6[[#This Row],[Hours:]]*SUM(Data6[[#This Row],[Rate]:[Other]])),"")</f>
        <v>0</v>
      </c>
      <c r="P481" s="7" t="str">
        <f>IF(Data6[[#This Row],[WO'#:]]="","Riley #","WO#")</f>
        <v>Riley #</v>
      </c>
      <c r="Q481" s="7">
        <f>IFERROR(WEEKNUM(Data6[[#This Row],[Date:]]),"")</f>
        <v>14</v>
      </c>
      <c r="R481" s="6">
        <f t="shared" si="21"/>
        <v>45382</v>
      </c>
      <c r="S481" s="6">
        <f>Data6[[#This Row],[Week Start]]+7</f>
        <v>45389</v>
      </c>
      <c r="T481" s="7" t="str">
        <f t="shared" si="22"/>
        <v>3/31/2024 - 4/7/2024</v>
      </c>
      <c r="U481" s="7" t="str">
        <f t="shared" si="23"/>
        <v>Time Card</v>
      </c>
      <c r="V481" s="8" t="str">
        <f>RIGHT(TEXT(Data6[[#This Row],[Date:]],"mmddyyyy"),4)</f>
        <v>2024</v>
      </c>
      <c r="W481" s="8" t="str">
        <f>MID(TEXT(Data6[[#This Row],[Date:]],"mmddyyyy"),3,2)</f>
        <v>02</v>
      </c>
      <c r="X481" s="8" t="str">
        <f>LEFT(TEXT(Data6[[#This Row],[Date:]],"mmddyyyy"),2)</f>
        <v>04</v>
      </c>
      <c r="Y481" s="6">
        <f>DATE(Data6[[#This Row],[Year]],Data6[[#This Row],[Month]],Data6[[#This Row],[Day]])</f>
        <v>45384</v>
      </c>
    </row>
    <row r="482" spans="1:25" x14ac:dyDescent="0.3">
      <c r="A482" s="5">
        <v>45385.414767939816</v>
      </c>
      <c r="B482" s="7" t="s">
        <v>31</v>
      </c>
      <c r="C482" s="6" t="s">
        <v>524</v>
      </c>
      <c r="D482" s="7" t="s">
        <v>340</v>
      </c>
      <c r="E482" s="8">
        <v>7</v>
      </c>
      <c r="F482" s="7">
        <v>6984733</v>
      </c>
      <c r="G482" s="7" t="s">
        <v>68</v>
      </c>
      <c r="H482" s="7" t="s">
        <v>69</v>
      </c>
      <c r="I482" s="7" t="s">
        <v>44</v>
      </c>
      <c r="J482" s="19" t="str">
        <f>IFERROR(INDEX('Employee Info'!$C$3:$E$200,MATCH(Data6[[#This Row],[Name:]],'Employee Info'!$B$3:$B$200,0),MATCH(Data6[[#This Row],[Hours Type:]],'Employee Info'!$C$2:$E$2,0)),"")</f>
        <v/>
      </c>
      <c r="K482" s="19" t="str">
        <f>IFERROR(INDEX('Employee Info'!$C$3:$J$200,MATCH(Data6[[#This Row],[Name:]],'Employee Info'!$B$3:$B$200,0),MATCH(Data6[[#Headers],[Truck]],'Employee Info'!$C$2:$J$2,0)),"")</f>
        <v/>
      </c>
      <c r="L482" s="19" t="str">
        <f>IFERROR(INDEX('Employee Info'!$C$3:$J$200,MATCH(Data6[[#This Row],[Name:]],'Employee Info'!$B$3:$B$200,0),MATCH(Data6[[#Headers],[Phone]],'Employee Info'!$C$2:$J$2,0)),"")</f>
        <v/>
      </c>
      <c r="M482" s="19" t="str">
        <f>IFERROR(INDEX('Employee Info'!$C$3:$J$200,MATCH(Data6[[#This Row],[Name:]],'Employee Info'!$B$3:$B$200,0),MATCH(Data6[[#Headers],[Tech]],'Employee Info'!$C$2:$J$2,0)),"")</f>
        <v/>
      </c>
      <c r="N482" s="19" t="str">
        <f>IFERROR(INDEX('Employee Info'!$C$3:$J$200,MATCH(Data6[[#This Row],[Name:]],'Employee Info'!$B$3:$B$200,0),MATCH(Data6[[#Headers],[Other]],'Employee Info'!$C$2:$J$2,0)),"")</f>
        <v/>
      </c>
      <c r="O482" s="19">
        <f>IFERROR((Data6[[#This Row],[Hours:]]*SUM(Data6[[#This Row],[Rate]:[Other]])),"")</f>
        <v>0</v>
      </c>
      <c r="P482" s="7" t="str">
        <f>IF(Data6[[#This Row],[WO'#:]]="","Riley #","WO#")</f>
        <v>WO#</v>
      </c>
      <c r="Q482" s="7">
        <f>IFERROR(WEEKNUM(Data6[[#This Row],[Date:]]),"")</f>
        <v>14</v>
      </c>
      <c r="R482" s="6">
        <f t="shared" si="21"/>
        <v>45382</v>
      </c>
      <c r="S482" s="6">
        <f>Data6[[#This Row],[Week Start]]+7</f>
        <v>45389</v>
      </c>
      <c r="T482" s="7" t="str">
        <f t="shared" si="22"/>
        <v>3/31/2024 - 4/7/2024</v>
      </c>
      <c r="U482" s="7" t="str">
        <f t="shared" si="23"/>
        <v>Time Card</v>
      </c>
      <c r="V482" s="8" t="str">
        <f>RIGHT(TEXT(Data6[[#This Row],[Date:]],"mmddyyyy"),4)</f>
        <v>2024</v>
      </c>
      <c r="W482" s="8" t="str">
        <f>MID(TEXT(Data6[[#This Row],[Date:]],"mmddyyyy"),3,2)</f>
        <v>03</v>
      </c>
      <c r="X482" s="8" t="str">
        <f>LEFT(TEXT(Data6[[#This Row],[Date:]],"mmddyyyy"),2)</f>
        <v>04</v>
      </c>
      <c r="Y482" s="6">
        <f>DATE(Data6[[#This Row],[Year]],Data6[[#This Row],[Month]],Data6[[#This Row],[Day]])</f>
        <v>45385</v>
      </c>
    </row>
    <row r="483" spans="1:25" x14ac:dyDescent="0.3">
      <c r="A483" s="5">
        <v>45387.518085069445</v>
      </c>
      <c r="B483" s="7" t="s">
        <v>66</v>
      </c>
      <c r="C483" s="6" t="s">
        <v>524</v>
      </c>
      <c r="D483" s="7" t="s">
        <v>122</v>
      </c>
      <c r="E483" s="8">
        <v>1</v>
      </c>
      <c r="F483" s="7">
        <v>6984733</v>
      </c>
      <c r="G483" s="7" t="s">
        <v>68</v>
      </c>
      <c r="H483" s="7" t="s">
        <v>69</v>
      </c>
      <c r="I483" s="7" t="s">
        <v>44</v>
      </c>
      <c r="J483" s="19" t="str">
        <f>IFERROR(INDEX('Employee Info'!$C$3:$E$200,MATCH(Data6[[#This Row],[Name:]],'Employee Info'!$B$3:$B$200,0),MATCH(Data6[[#This Row],[Hours Type:]],'Employee Info'!$C$2:$E$2,0)),"")</f>
        <v/>
      </c>
      <c r="K483" s="19" t="str">
        <f>IFERROR(INDEX('Employee Info'!$C$3:$J$200,MATCH(Data6[[#This Row],[Name:]],'Employee Info'!$B$3:$B$200,0),MATCH(Data6[[#Headers],[Truck]],'Employee Info'!$C$2:$J$2,0)),"")</f>
        <v/>
      </c>
      <c r="L483" s="19" t="str">
        <f>IFERROR(INDEX('Employee Info'!$C$3:$J$200,MATCH(Data6[[#This Row],[Name:]],'Employee Info'!$B$3:$B$200,0),MATCH(Data6[[#Headers],[Phone]],'Employee Info'!$C$2:$J$2,0)),"")</f>
        <v/>
      </c>
      <c r="M483" s="19" t="str">
        <f>IFERROR(INDEX('Employee Info'!$C$3:$J$200,MATCH(Data6[[#This Row],[Name:]],'Employee Info'!$B$3:$B$200,0),MATCH(Data6[[#Headers],[Tech]],'Employee Info'!$C$2:$J$2,0)),"")</f>
        <v/>
      </c>
      <c r="N483" s="19" t="str">
        <f>IFERROR(INDEX('Employee Info'!$C$3:$J$200,MATCH(Data6[[#This Row],[Name:]],'Employee Info'!$B$3:$B$200,0),MATCH(Data6[[#Headers],[Other]],'Employee Info'!$C$2:$J$2,0)),"")</f>
        <v/>
      </c>
      <c r="O483" s="19">
        <f>IFERROR((Data6[[#This Row],[Hours:]]*SUM(Data6[[#This Row],[Rate]:[Other]])),"")</f>
        <v>0</v>
      </c>
      <c r="P483" s="7" t="str">
        <f>IF(Data6[[#This Row],[WO'#:]]="","Riley #","WO#")</f>
        <v>WO#</v>
      </c>
      <c r="Q483" s="7">
        <f>IFERROR(WEEKNUM(Data6[[#This Row],[Date:]]),"")</f>
        <v>14</v>
      </c>
      <c r="R483" s="6">
        <f t="shared" si="21"/>
        <v>45382</v>
      </c>
      <c r="S483" s="6">
        <f>Data6[[#This Row],[Week Start]]+7</f>
        <v>45389</v>
      </c>
      <c r="T483" s="7" t="str">
        <f t="shared" si="22"/>
        <v>3/31/2024 - 4/7/2024</v>
      </c>
      <c r="U483" s="7" t="str">
        <f t="shared" si="23"/>
        <v>Time Card</v>
      </c>
      <c r="V483" s="8" t="str">
        <f>RIGHT(TEXT(Data6[[#This Row],[Date:]],"mmddyyyy"),4)</f>
        <v>2024</v>
      </c>
      <c r="W483" s="8" t="str">
        <f>MID(TEXT(Data6[[#This Row],[Date:]],"mmddyyyy"),3,2)</f>
        <v>03</v>
      </c>
      <c r="X483" s="8" t="str">
        <f>LEFT(TEXT(Data6[[#This Row],[Date:]],"mmddyyyy"),2)</f>
        <v>04</v>
      </c>
      <c r="Y483" s="6">
        <f>DATE(Data6[[#This Row],[Year]],Data6[[#This Row],[Month]],Data6[[#This Row],[Day]])</f>
        <v>45385</v>
      </c>
    </row>
    <row r="484" spans="1:25" x14ac:dyDescent="0.3">
      <c r="A484" s="5">
        <v>45387.518589930558</v>
      </c>
      <c r="B484" s="7" t="s">
        <v>66</v>
      </c>
      <c r="C484" s="6" t="s">
        <v>524</v>
      </c>
      <c r="D484" s="7" t="s">
        <v>470</v>
      </c>
      <c r="E484" s="8">
        <v>1</v>
      </c>
      <c r="F484" s="7">
        <v>6984733</v>
      </c>
      <c r="G484" s="7" t="s">
        <v>68</v>
      </c>
      <c r="H484" s="7" t="s">
        <v>69</v>
      </c>
      <c r="I484" s="7" t="s">
        <v>44</v>
      </c>
      <c r="J484" s="19" t="str">
        <f>IFERROR(INDEX('Employee Info'!$C$3:$E$200,MATCH(Data6[[#This Row],[Name:]],'Employee Info'!$B$3:$B$200,0),MATCH(Data6[[#This Row],[Hours Type:]],'Employee Info'!$C$2:$E$2,0)),"")</f>
        <v/>
      </c>
      <c r="K484" s="19" t="str">
        <f>IFERROR(INDEX('Employee Info'!$C$3:$J$200,MATCH(Data6[[#This Row],[Name:]],'Employee Info'!$B$3:$B$200,0),MATCH(Data6[[#Headers],[Truck]],'Employee Info'!$C$2:$J$2,0)),"")</f>
        <v/>
      </c>
      <c r="L484" s="19" t="str">
        <f>IFERROR(INDEX('Employee Info'!$C$3:$J$200,MATCH(Data6[[#This Row],[Name:]],'Employee Info'!$B$3:$B$200,0),MATCH(Data6[[#Headers],[Phone]],'Employee Info'!$C$2:$J$2,0)),"")</f>
        <v/>
      </c>
      <c r="M484" s="19" t="str">
        <f>IFERROR(INDEX('Employee Info'!$C$3:$J$200,MATCH(Data6[[#This Row],[Name:]],'Employee Info'!$B$3:$B$200,0),MATCH(Data6[[#Headers],[Tech]],'Employee Info'!$C$2:$J$2,0)),"")</f>
        <v/>
      </c>
      <c r="N484" s="19" t="str">
        <f>IFERROR(INDEX('Employee Info'!$C$3:$J$200,MATCH(Data6[[#This Row],[Name:]],'Employee Info'!$B$3:$B$200,0),MATCH(Data6[[#Headers],[Other]],'Employee Info'!$C$2:$J$2,0)),"")</f>
        <v/>
      </c>
      <c r="O484" s="19">
        <f>IFERROR((Data6[[#This Row],[Hours:]]*SUM(Data6[[#This Row],[Rate]:[Other]])),"")</f>
        <v>0</v>
      </c>
      <c r="P484" s="7" t="str">
        <f>IF(Data6[[#This Row],[WO'#:]]="","Riley #","WO#")</f>
        <v>WO#</v>
      </c>
      <c r="Q484" s="7">
        <f>IFERROR(WEEKNUM(Data6[[#This Row],[Date:]]),"")</f>
        <v>14</v>
      </c>
      <c r="R484" s="6">
        <f t="shared" si="21"/>
        <v>45382</v>
      </c>
      <c r="S484" s="6">
        <f>Data6[[#This Row],[Week Start]]+7</f>
        <v>45389</v>
      </c>
      <c r="T484" s="7" t="str">
        <f t="shared" si="22"/>
        <v>3/31/2024 - 4/7/2024</v>
      </c>
      <c r="U484" s="7" t="str">
        <f t="shared" si="23"/>
        <v>Time Card</v>
      </c>
      <c r="V484" s="8" t="str">
        <f>RIGHT(TEXT(Data6[[#This Row],[Date:]],"mmddyyyy"),4)</f>
        <v>2024</v>
      </c>
      <c r="W484" s="8" t="str">
        <f>MID(TEXT(Data6[[#This Row],[Date:]],"mmddyyyy"),3,2)</f>
        <v>03</v>
      </c>
      <c r="X484" s="8" t="str">
        <f>LEFT(TEXT(Data6[[#This Row],[Date:]],"mmddyyyy"),2)</f>
        <v>04</v>
      </c>
      <c r="Y484" s="6">
        <f>DATE(Data6[[#This Row],[Year]],Data6[[#This Row],[Month]],Data6[[#This Row],[Day]])</f>
        <v>45385</v>
      </c>
    </row>
    <row r="485" spans="1:25" x14ac:dyDescent="0.3">
      <c r="A485" s="5">
        <v>45387.534827083335</v>
      </c>
      <c r="B485" s="7" t="s">
        <v>66</v>
      </c>
      <c r="C485" s="6" t="s">
        <v>524</v>
      </c>
      <c r="D485" s="7" t="s">
        <v>525</v>
      </c>
      <c r="E485" s="8">
        <v>5</v>
      </c>
      <c r="F485" s="7">
        <v>6984733</v>
      </c>
      <c r="G485" s="7" t="s">
        <v>68</v>
      </c>
      <c r="H485" s="7" t="s">
        <v>69</v>
      </c>
      <c r="I485" s="7" t="s">
        <v>44</v>
      </c>
      <c r="J485" s="19" t="str">
        <f>IFERROR(INDEX('Employee Info'!$C$3:$E$200,MATCH(Data6[[#This Row],[Name:]],'Employee Info'!$B$3:$B$200,0),MATCH(Data6[[#This Row],[Hours Type:]],'Employee Info'!$C$2:$E$2,0)),"")</f>
        <v/>
      </c>
      <c r="K485" s="19" t="str">
        <f>IFERROR(INDEX('Employee Info'!$C$3:$J$200,MATCH(Data6[[#This Row],[Name:]],'Employee Info'!$B$3:$B$200,0),MATCH(Data6[[#Headers],[Truck]],'Employee Info'!$C$2:$J$2,0)),"")</f>
        <v/>
      </c>
      <c r="L485" s="19" t="str">
        <f>IFERROR(INDEX('Employee Info'!$C$3:$J$200,MATCH(Data6[[#This Row],[Name:]],'Employee Info'!$B$3:$B$200,0),MATCH(Data6[[#Headers],[Phone]],'Employee Info'!$C$2:$J$2,0)),"")</f>
        <v/>
      </c>
      <c r="M485" s="19" t="str">
        <f>IFERROR(INDEX('Employee Info'!$C$3:$J$200,MATCH(Data6[[#This Row],[Name:]],'Employee Info'!$B$3:$B$200,0),MATCH(Data6[[#Headers],[Tech]],'Employee Info'!$C$2:$J$2,0)),"")</f>
        <v/>
      </c>
      <c r="N485" s="19" t="str">
        <f>IFERROR(INDEX('Employee Info'!$C$3:$J$200,MATCH(Data6[[#This Row],[Name:]],'Employee Info'!$B$3:$B$200,0),MATCH(Data6[[#Headers],[Other]],'Employee Info'!$C$2:$J$2,0)),"")</f>
        <v/>
      </c>
      <c r="O485" s="19">
        <f>IFERROR((Data6[[#This Row],[Hours:]]*SUM(Data6[[#This Row],[Rate]:[Other]])),"")</f>
        <v>0</v>
      </c>
      <c r="P485" s="7" t="str">
        <f>IF(Data6[[#This Row],[WO'#:]]="","Riley #","WO#")</f>
        <v>WO#</v>
      </c>
      <c r="Q485" s="7">
        <f>IFERROR(WEEKNUM(Data6[[#This Row],[Date:]]),"")</f>
        <v>14</v>
      </c>
      <c r="R485" s="6">
        <f t="shared" si="21"/>
        <v>45382</v>
      </c>
      <c r="S485" s="6">
        <f>Data6[[#This Row],[Week Start]]+7</f>
        <v>45389</v>
      </c>
      <c r="T485" s="7" t="str">
        <f t="shared" si="22"/>
        <v>3/31/2024 - 4/7/2024</v>
      </c>
      <c r="U485" s="7" t="str">
        <f t="shared" si="23"/>
        <v>Time Card</v>
      </c>
      <c r="V485" s="8" t="str">
        <f>RIGHT(TEXT(Data6[[#This Row],[Date:]],"mmddyyyy"),4)</f>
        <v>2024</v>
      </c>
      <c r="W485" s="8" t="str">
        <f>MID(TEXT(Data6[[#This Row],[Date:]],"mmddyyyy"),3,2)</f>
        <v>03</v>
      </c>
      <c r="X485" s="8" t="str">
        <f>LEFT(TEXT(Data6[[#This Row],[Date:]],"mmddyyyy"),2)</f>
        <v>04</v>
      </c>
      <c r="Y485" s="6">
        <f>DATE(Data6[[#This Row],[Year]],Data6[[#This Row],[Month]],Data6[[#This Row],[Day]])</f>
        <v>45385</v>
      </c>
    </row>
    <row r="486" spans="1:25" x14ac:dyDescent="0.3">
      <c r="A486" s="5">
        <v>45420.272484143519</v>
      </c>
      <c r="B486" s="7" t="s">
        <v>76</v>
      </c>
      <c r="C486" s="6" t="s">
        <v>524</v>
      </c>
      <c r="D486" s="7" t="s">
        <v>156</v>
      </c>
      <c r="E486" s="8">
        <v>2</v>
      </c>
      <c r="F486" s="7">
        <v>6984733</v>
      </c>
      <c r="G486" s="7" t="s">
        <v>68</v>
      </c>
      <c r="H486" s="7" t="s">
        <v>69</v>
      </c>
      <c r="I486" s="7" t="s">
        <v>44</v>
      </c>
      <c r="J486" s="19" t="str">
        <f>IFERROR(INDEX('Employee Info'!$C$3:$E$200,MATCH(Data6[[#This Row],[Name:]],'Employee Info'!$B$3:$B$200,0),MATCH(Data6[[#This Row],[Hours Type:]],'Employee Info'!$C$2:$E$2,0)),"")</f>
        <v/>
      </c>
      <c r="K486" s="19" t="str">
        <f>IFERROR(INDEX('Employee Info'!$C$3:$J$200,MATCH(Data6[[#This Row],[Name:]],'Employee Info'!$B$3:$B$200,0),MATCH(Data6[[#Headers],[Truck]],'Employee Info'!$C$2:$J$2,0)),"")</f>
        <v/>
      </c>
      <c r="L486" s="19" t="str">
        <f>IFERROR(INDEX('Employee Info'!$C$3:$J$200,MATCH(Data6[[#This Row],[Name:]],'Employee Info'!$B$3:$B$200,0),MATCH(Data6[[#Headers],[Phone]],'Employee Info'!$C$2:$J$2,0)),"")</f>
        <v/>
      </c>
      <c r="M486" s="19" t="str">
        <f>IFERROR(INDEX('Employee Info'!$C$3:$J$200,MATCH(Data6[[#This Row],[Name:]],'Employee Info'!$B$3:$B$200,0),MATCH(Data6[[#Headers],[Tech]],'Employee Info'!$C$2:$J$2,0)),"")</f>
        <v/>
      </c>
      <c r="N486" s="19" t="str">
        <f>IFERROR(INDEX('Employee Info'!$C$3:$J$200,MATCH(Data6[[#This Row],[Name:]],'Employee Info'!$B$3:$B$200,0),MATCH(Data6[[#Headers],[Other]],'Employee Info'!$C$2:$J$2,0)),"")</f>
        <v/>
      </c>
      <c r="O486" s="19">
        <f>IFERROR((Data6[[#This Row],[Hours:]]*SUM(Data6[[#This Row],[Rate]:[Other]])),"")</f>
        <v>0</v>
      </c>
      <c r="P486" s="7" t="str">
        <f>IF(Data6[[#This Row],[WO'#:]]="","Riley #","WO#")</f>
        <v>WO#</v>
      </c>
      <c r="Q486" s="7">
        <f>IFERROR(WEEKNUM(Data6[[#This Row],[Date:]]),"")</f>
        <v>14</v>
      </c>
      <c r="R486" s="6">
        <f t="shared" si="21"/>
        <v>45382</v>
      </c>
      <c r="S486" s="6">
        <f>Data6[[#This Row],[Week Start]]+7</f>
        <v>45389</v>
      </c>
      <c r="T486" s="7" t="str">
        <f t="shared" si="22"/>
        <v>3/31/2024 - 4/7/2024</v>
      </c>
      <c r="U486" s="7" t="str">
        <f t="shared" si="23"/>
        <v>Time Card</v>
      </c>
      <c r="V486" s="8" t="str">
        <f>RIGHT(TEXT(Data6[[#This Row],[Date:]],"mmddyyyy"),4)</f>
        <v>2024</v>
      </c>
      <c r="W486" s="8" t="str">
        <f>MID(TEXT(Data6[[#This Row],[Date:]],"mmddyyyy"),3,2)</f>
        <v>03</v>
      </c>
      <c r="X486" s="8" t="str">
        <f>LEFT(TEXT(Data6[[#This Row],[Date:]],"mmddyyyy"),2)</f>
        <v>04</v>
      </c>
      <c r="Y486" s="6">
        <f>DATE(Data6[[#This Row],[Year]],Data6[[#This Row],[Month]],Data6[[#This Row],[Day]])</f>
        <v>45385</v>
      </c>
    </row>
    <row r="487" spans="1:25" x14ac:dyDescent="0.3">
      <c r="A487" s="5">
        <v>45385.585986921295</v>
      </c>
      <c r="B487" s="7" t="s">
        <v>35</v>
      </c>
      <c r="C487" s="6" t="s">
        <v>524</v>
      </c>
      <c r="D487" s="7" t="s">
        <v>526</v>
      </c>
      <c r="E487" s="8">
        <v>3</v>
      </c>
      <c r="F487" s="7">
        <v>7053183</v>
      </c>
      <c r="G487" s="7" t="s">
        <v>68</v>
      </c>
      <c r="H487" s="7" t="s">
        <v>69</v>
      </c>
      <c r="I487" s="7" t="s">
        <v>44</v>
      </c>
      <c r="J487" s="19" t="str">
        <f>IFERROR(INDEX('Employee Info'!$C$3:$E$200,MATCH(Data6[[#This Row],[Name:]],'Employee Info'!$B$3:$B$200,0),MATCH(Data6[[#This Row],[Hours Type:]],'Employee Info'!$C$2:$E$2,0)),"")</f>
        <v/>
      </c>
      <c r="K487" s="19" t="str">
        <f>IFERROR(INDEX('Employee Info'!$C$3:$J$200,MATCH(Data6[[#This Row],[Name:]],'Employee Info'!$B$3:$B$200,0),MATCH(Data6[[#Headers],[Truck]],'Employee Info'!$C$2:$J$2,0)),"")</f>
        <v/>
      </c>
      <c r="L487" s="19" t="str">
        <f>IFERROR(INDEX('Employee Info'!$C$3:$J$200,MATCH(Data6[[#This Row],[Name:]],'Employee Info'!$B$3:$B$200,0),MATCH(Data6[[#Headers],[Phone]],'Employee Info'!$C$2:$J$2,0)),"")</f>
        <v/>
      </c>
      <c r="M487" s="19" t="str">
        <f>IFERROR(INDEX('Employee Info'!$C$3:$J$200,MATCH(Data6[[#This Row],[Name:]],'Employee Info'!$B$3:$B$200,0),MATCH(Data6[[#Headers],[Tech]],'Employee Info'!$C$2:$J$2,0)),"")</f>
        <v/>
      </c>
      <c r="N487" s="19" t="str">
        <f>IFERROR(INDEX('Employee Info'!$C$3:$J$200,MATCH(Data6[[#This Row],[Name:]],'Employee Info'!$B$3:$B$200,0),MATCH(Data6[[#Headers],[Other]],'Employee Info'!$C$2:$J$2,0)),"")</f>
        <v/>
      </c>
      <c r="O487" s="19">
        <f>IFERROR((Data6[[#This Row],[Hours:]]*SUM(Data6[[#This Row],[Rate]:[Other]])),"")</f>
        <v>0</v>
      </c>
      <c r="P487" s="7" t="str">
        <f>IF(Data6[[#This Row],[WO'#:]]="","Riley #","WO#")</f>
        <v>WO#</v>
      </c>
      <c r="Q487" s="7">
        <f>IFERROR(WEEKNUM(Data6[[#This Row],[Date:]]),"")</f>
        <v>14</v>
      </c>
      <c r="R487" s="6">
        <f t="shared" si="21"/>
        <v>45382</v>
      </c>
      <c r="S487" s="6">
        <f>Data6[[#This Row],[Week Start]]+7</f>
        <v>45389</v>
      </c>
      <c r="T487" s="7" t="str">
        <f t="shared" si="22"/>
        <v>3/31/2024 - 4/7/2024</v>
      </c>
      <c r="U487" s="7" t="str">
        <f t="shared" si="23"/>
        <v>Time Card</v>
      </c>
      <c r="V487" s="8" t="str">
        <f>RIGHT(TEXT(Data6[[#This Row],[Date:]],"mmddyyyy"),4)</f>
        <v>2024</v>
      </c>
      <c r="W487" s="8" t="str">
        <f>MID(TEXT(Data6[[#This Row],[Date:]],"mmddyyyy"),3,2)</f>
        <v>03</v>
      </c>
      <c r="X487" s="8" t="str">
        <f>LEFT(TEXT(Data6[[#This Row],[Date:]],"mmddyyyy"),2)</f>
        <v>04</v>
      </c>
      <c r="Y487" s="6">
        <f>DATE(Data6[[#This Row],[Year]],Data6[[#This Row],[Month]],Data6[[#This Row],[Day]])</f>
        <v>45385</v>
      </c>
    </row>
    <row r="488" spans="1:25" x14ac:dyDescent="0.3">
      <c r="A488" s="5">
        <v>45387.514797800926</v>
      </c>
      <c r="B488" s="7" t="s">
        <v>66</v>
      </c>
      <c r="C488" s="6" t="s">
        <v>524</v>
      </c>
      <c r="D488" s="7" t="s">
        <v>416</v>
      </c>
      <c r="E488" s="8">
        <v>1</v>
      </c>
      <c r="F488" s="7">
        <v>7078215</v>
      </c>
      <c r="G488" s="7" t="s">
        <v>68</v>
      </c>
      <c r="H488" s="7" t="s">
        <v>69</v>
      </c>
      <c r="I488" s="7" t="s">
        <v>44</v>
      </c>
      <c r="J488" s="19" t="str">
        <f>IFERROR(INDEX('Employee Info'!$C$3:$E$200,MATCH(Data6[[#This Row],[Name:]],'Employee Info'!$B$3:$B$200,0),MATCH(Data6[[#This Row],[Hours Type:]],'Employee Info'!$C$2:$E$2,0)),"")</f>
        <v/>
      </c>
      <c r="K488" s="19" t="str">
        <f>IFERROR(INDEX('Employee Info'!$C$3:$J$200,MATCH(Data6[[#This Row],[Name:]],'Employee Info'!$B$3:$B$200,0),MATCH(Data6[[#Headers],[Truck]],'Employee Info'!$C$2:$J$2,0)),"")</f>
        <v/>
      </c>
      <c r="L488" s="19" t="str">
        <f>IFERROR(INDEX('Employee Info'!$C$3:$J$200,MATCH(Data6[[#This Row],[Name:]],'Employee Info'!$B$3:$B$200,0),MATCH(Data6[[#Headers],[Phone]],'Employee Info'!$C$2:$J$2,0)),"")</f>
        <v/>
      </c>
      <c r="M488" s="19" t="str">
        <f>IFERROR(INDEX('Employee Info'!$C$3:$J$200,MATCH(Data6[[#This Row],[Name:]],'Employee Info'!$B$3:$B$200,0),MATCH(Data6[[#Headers],[Tech]],'Employee Info'!$C$2:$J$2,0)),"")</f>
        <v/>
      </c>
      <c r="N488" s="19" t="str">
        <f>IFERROR(INDEX('Employee Info'!$C$3:$J$200,MATCH(Data6[[#This Row],[Name:]],'Employee Info'!$B$3:$B$200,0),MATCH(Data6[[#Headers],[Other]],'Employee Info'!$C$2:$J$2,0)),"")</f>
        <v/>
      </c>
      <c r="O488" s="19">
        <f>IFERROR((Data6[[#This Row],[Hours:]]*SUM(Data6[[#This Row],[Rate]:[Other]])),"")</f>
        <v>0</v>
      </c>
      <c r="P488" s="7" t="str">
        <f>IF(Data6[[#This Row],[WO'#:]]="","Riley #","WO#")</f>
        <v>WO#</v>
      </c>
      <c r="Q488" s="7">
        <f>IFERROR(WEEKNUM(Data6[[#This Row],[Date:]]),"")</f>
        <v>14</v>
      </c>
      <c r="R488" s="6">
        <f t="shared" si="21"/>
        <v>45382</v>
      </c>
      <c r="S488" s="6">
        <f>Data6[[#This Row],[Week Start]]+7</f>
        <v>45389</v>
      </c>
      <c r="T488" s="7" t="str">
        <f t="shared" si="22"/>
        <v>3/31/2024 - 4/7/2024</v>
      </c>
      <c r="U488" s="7" t="str">
        <f t="shared" si="23"/>
        <v>Time Card</v>
      </c>
      <c r="V488" s="8" t="str">
        <f>RIGHT(TEXT(Data6[[#This Row],[Date:]],"mmddyyyy"),4)</f>
        <v>2024</v>
      </c>
      <c r="W488" s="8" t="str">
        <f>MID(TEXT(Data6[[#This Row],[Date:]],"mmddyyyy"),3,2)</f>
        <v>03</v>
      </c>
      <c r="X488" s="8" t="str">
        <f>LEFT(TEXT(Data6[[#This Row],[Date:]],"mmddyyyy"),2)</f>
        <v>04</v>
      </c>
      <c r="Y488" s="6">
        <f>DATE(Data6[[#This Row],[Year]],Data6[[#This Row],[Month]],Data6[[#This Row],[Day]])</f>
        <v>45385</v>
      </c>
    </row>
    <row r="489" spans="1:25" x14ac:dyDescent="0.3">
      <c r="A489" s="5">
        <v>45385.586830787041</v>
      </c>
      <c r="B489" s="7" t="s">
        <v>35</v>
      </c>
      <c r="C489" s="6" t="s">
        <v>524</v>
      </c>
      <c r="D489" s="7" t="s">
        <v>529</v>
      </c>
      <c r="E489" s="8">
        <v>4</v>
      </c>
      <c r="F489" s="7" t="s">
        <v>68</v>
      </c>
      <c r="G489" s="7" t="s">
        <v>68</v>
      </c>
      <c r="H489" s="7" t="s">
        <v>202</v>
      </c>
      <c r="I489" s="7" t="s">
        <v>44</v>
      </c>
      <c r="J489" s="19" t="str">
        <f>IFERROR(INDEX('Employee Info'!$C$3:$E$200,MATCH(Data6[[#This Row],[Name:]],'Employee Info'!$B$3:$B$200,0),MATCH(Data6[[#This Row],[Hours Type:]],'Employee Info'!$C$2:$E$2,0)),"")</f>
        <v/>
      </c>
      <c r="K489" s="19" t="str">
        <f>IFERROR(INDEX('Employee Info'!$C$3:$J$200,MATCH(Data6[[#This Row],[Name:]],'Employee Info'!$B$3:$B$200,0),MATCH(Data6[[#Headers],[Truck]],'Employee Info'!$C$2:$J$2,0)),"")</f>
        <v/>
      </c>
      <c r="L489" s="19" t="str">
        <f>IFERROR(INDEX('Employee Info'!$C$3:$J$200,MATCH(Data6[[#This Row],[Name:]],'Employee Info'!$B$3:$B$200,0),MATCH(Data6[[#Headers],[Phone]],'Employee Info'!$C$2:$J$2,0)),"")</f>
        <v/>
      </c>
      <c r="M489" s="19" t="str">
        <f>IFERROR(INDEX('Employee Info'!$C$3:$J$200,MATCH(Data6[[#This Row],[Name:]],'Employee Info'!$B$3:$B$200,0),MATCH(Data6[[#Headers],[Tech]],'Employee Info'!$C$2:$J$2,0)),"")</f>
        <v/>
      </c>
      <c r="N489" s="19" t="str">
        <f>IFERROR(INDEX('Employee Info'!$C$3:$J$200,MATCH(Data6[[#This Row],[Name:]],'Employee Info'!$B$3:$B$200,0),MATCH(Data6[[#Headers],[Other]],'Employee Info'!$C$2:$J$2,0)),"")</f>
        <v/>
      </c>
      <c r="O489" s="19">
        <f>IFERROR((Data6[[#This Row],[Hours:]]*SUM(Data6[[#This Row],[Rate]:[Other]])),"")</f>
        <v>0</v>
      </c>
      <c r="P489" s="7" t="str">
        <f>IF(Data6[[#This Row],[WO'#:]]="","Riley #","WO#")</f>
        <v>Riley #</v>
      </c>
      <c r="Q489" s="7">
        <f>IFERROR(WEEKNUM(Data6[[#This Row],[Date:]]),"")</f>
        <v>14</v>
      </c>
      <c r="R489" s="6">
        <f t="shared" si="21"/>
        <v>45382</v>
      </c>
      <c r="S489" s="6">
        <f>Data6[[#This Row],[Week Start]]+7</f>
        <v>45389</v>
      </c>
      <c r="T489" s="7" t="str">
        <f t="shared" si="22"/>
        <v>3/31/2024 - 4/7/2024</v>
      </c>
      <c r="U489" s="7" t="str">
        <f t="shared" si="23"/>
        <v>Time Card</v>
      </c>
      <c r="V489" s="8" t="str">
        <f>RIGHT(TEXT(Data6[[#This Row],[Date:]],"mmddyyyy"),4)</f>
        <v>2024</v>
      </c>
      <c r="W489" s="8" t="str">
        <f>MID(TEXT(Data6[[#This Row],[Date:]],"mmddyyyy"),3,2)</f>
        <v>03</v>
      </c>
      <c r="X489" s="8" t="str">
        <f>LEFT(TEXT(Data6[[#This Row],[Date:]],"mmddyyyy"),2)</f>
        <v>04</v>
      </c>
      <c r="Y489" s="6">
        <f>DATE(Data6[[#This Row],[Year]],Data6[[#This Row],[Month]],Data6[[#This Row],[Day]])</f>
        <v>45385</v>
      </c>
    </row>
    <row r="490" spans="1:25" x14ac:dyDescent="0.3">
      <c r="A490" s="5">
        <v>45385.414112268518</v>
      </c>
      <c r="B490" s="7" t="s">
        <v>31</v>
      </c>
      <c r="C490" s="6" t="s">
        <v>524</v>
      </c>
      <c r="D490" s="7" t="s">
        <v>527</v>
      </c>
      <c r="E490" s="8">
        <v>1</v>
      </c>
      <c r="F490" s="7" t="s">
        <v>68</v>
      </c>
      <c r="G490" s="7" t="s">
        <v>68</v>
      </c>
      <c r="H490" s="7" t="s">
        <v>92</v>
      </c>
      <c r="I490" s="7" t="s">
        <v>44</v>
      </c>
      <c r="J490" s="19" t="str">
        <f>IFERROR(INDEX('Employee Info'!$C$3:$E$200,MATCH(Data6[[#This Row],[Name:]],'Employee Info'!$B$3:$B$200,0),MATCH(Data6[[#This Row],[Hours Type:]],'Employee Info'!$C$2:$E$2,0)),"")</f>
        <v/>
      </c>
      <c r="K490" s="19" t="str">
        <f>IFERROR(INDEX('Employee Info'!$C$3:$J$200,MATCH(Data6[[#This Row],[Name:]],'Employee Info'!$B$3:$B$200,0),MATCH(Data6[[#Headers],[Truck]],'Employee Info'!$C$2:$J$2,0)),"")</f>
        <v/>
      </c>
      <c r="L490" s="19" t="str">
        <f>IFERROR(INDEX('Employee Info'!$C$3:$J$200,MATCH(Data6[[#This Row],[Name:]],'Employee Info'!$B$3:$B$200,0),MATCH(Data6[[#Headers],[Phone]],'Employee Info'!$C$2:$J$2,0)),"")</f>
        <v/>
      </c>
      <c r="M490" s="19" t="str">
        <f>IFERROR(INDEX('Employee Info'!$C$3:$J$200,MATCH(Data6[[#This Row],[Name:]],'Employee Info'!$B$3:$B$200,0),MATCH(Data6[[#Headers],[Tech]],'Employee Info'!$C$2:$J$2,0)),"")</f>
        <v/>
      </c>
      <c r="N490" s="19" t="str">
        <f>IFERROR(INDEX('Employee Info'!$C$3:$J$200,MATCH(Data6[[#This Row],[Name:]],'Employee Info'!$B$3:$B$200,0),MATCH(Data6[[#Headers],[Other]],'Employee Info'!$C$2:$J$2,0)),"")</f>
        <v/>
      </c>
      <c r="O490" s="19">
        <f>IFERROR((Data6[[#This Row],[Hours:]]*SUM(Data6[[#This Row],[Rate]:[Other]])),"")</f>
        <v>0</v>
      </c>
      <c r="P490" s="7" t="str">
        <f>IF(Data6[[#This Row],[WO'#:]]="","Riley #","WO#")</f>
        <v>Riley #</v>
      </c>
      <c r="Q490" s="7">
        <f>IFERROR(WEEKNUM(Data6[[#This Row],[Date:]]),"")</f>
        <v>14</v>
      </c>
      <c r="R490" s="6">
        <f t="shared" si="21"/>
        <v>45382</v>
      </c>
      <c r="S490" s="6">
        <f>Data6[[#This Row],[Week Start]]+7</f>
        <v>45389</v>
      </c>
      <c r="T490" s="7" t="str">
        <f t="shared" si="22"/>
        <v>3/31/2024 - 4/7/2024</v>
      </c>
      <c r="U490" s="7" t="str">
        <f t="shared" si="23"/>
        <v>Time Card</v>
      </c>
      <c r="V490" s="8" t="str">
        <f>RIGHT(TEXT(Data6[[#This Row],[Date:]],"mmddyyyy"),4)</f>
        <v>2024</v>
      </c>
      <c r="W490" s="8" t="str">
        <f>MID(TEXT(Data6[[#This Row],[Date:]],"mmddyyyy"),3,2)</f>
        <v>03</v>
      </c>
      <c r="X490" s="8" t="str">
        <f>LEFT(TEXT(Data6[[#This Row],[Date:]],"mmddyyyy"),2)</f>
        <v>04</v>
      </c>
      <c r="Y490" s="6">
        <f>DATE(Data6[[#This Row],[Year]],Data6[[#This Row],[Month]],Data6[[#This Row],[Day]])</f>
        <v>45385</v>
      </c>
    </row>
    <row r="491" spans="1:25" x14ac:dyDescent="0.3">
      <c r="A491" s="5">
        <v>45385.585206134259</v>
      </c>
      <c r="B491" s="7" t="s">
        <v>35</v>
      </c>
      <c r="C491" s="6" t="s">
        <v>524</v>
      </c>
      <c r="D491" s="7" t="s">
        <v>528</v>
      </c>
      <c r="E491" s="8">
        <v>1</v>
      </c>
      <c r="F491" s="7" t="s">
        <v>68</v>
      </c>
      <c r="G491" s="7" t="s">
        <v>68</v>
      </c>
      <c r="H491" s="7" t="s">
        <v>92</v>
      </c>
      <c r="I491" s="7" t="s">
        <v>44</v>
      </c>
      <c r="J491" s="19" t="str">
        <f>IFERROR(INDEX('Employee Info'!$C$3:$E$200,MATCH(Data6[[#This Row],[Name:]],'Employee Info'!$B$3:$B$200,0),MATCH(Data6[[#This Row],[Hours Type:]],'Employee Info'!$C$2:$E$2,0)),"")</f>
        <v/>
      </c>
      <c r="K491" s="19" t="str">
        <f>IFERROR(INDEX('Employee Info'!$C$3:$J$200,MATCH(Data6[[#This Row],[Name:]],'Employee Info'!$B$3:$B$200,0),MATCH(Data6[[#Headers],[Truck]],'Employee Info'!$C$2:$J$2,0)),"")</f>
        <v/>
      </c>
      <c r="L491" s="19" t="str">
        <f>IFERROR(INDEX('Employee Info'!$C$3:$J$200,MATCH(Data6[[#This Row],[Name:]],'Employee Info'!$B$3:$B$200,0),MATCH(Data6[[#Headers],[Phone]],'Employee Info'!$C$2:$J$2,0)),"")</f>
        <v/>
      </c>
      <c r="M491" s="19" t="str">
        <f>IFERROR(INDEX('Employee Info'!$C$3:$J$200,MATCH(Data6[[#This Row],[Name:]],'Employee Info'!$B$3:$B$200,0),MATCH(Data6[[#Headers],[Tech]],'Employee Info'!$C$2:$J$2,0)),"")</f>
        <v/>
      </c>
      <c r="N491" s="19" t="str">
        <f>IFERROR(INDEX('Employee Info'!$C$3:$J$200,MATCH(Data6[[#This Row],[Name:]],'Employee Info'!$B$3:$B$200,0),MATCH(Data6[[#Headers],[Other]],'Employee Info'!$C$2:$J$2,0)),"")</f>
        <v/>
      </c>
      <c r="O491" s="19">
        <f>IFERROR((Data6[[#This Row],[Hours:]]*SUM(Data6[[#This Row],[Rate]:[Other]])),"")</f>
        <v>0</v>
      </c>
      <c r="P491" s="7" t="str">
        <f>IF(Data6[[#This Row],[WO'#:]]="","Riley #","WO#")</f>
        <v>Riley #</v>
      </c>
      <c r="Q491" s="7">
        <f>IFERROR(WEEKNUM(Data6[[#This Row],[Date:]]),"")</f>
        <v>14</v>
      </c>
      <c r="R491" s="6">
        <f t="shared" si="21"/>
        <v>45382</v>
      </c>
      <c r="S491" s="6">
        <f>Data6[[#This Row],[Week Start]]+7</f>
        <v>45389</v>
      </c>
      <c r="T491" s="7" t="str">
        <f t="shared" si="22"/>
        <v>3/31/2024 - 4/7/2024</v>
      </c>
      <c r="U491" s="7" t="str">
        <f t="shared" si="23"/>
        <v>Time Card</v>
      </c>
      <c r="V491" s="8" t="str">
        <f>RIGHT(TEXT(Data6[[#This Row],[Date:]],"mmddyyyy"),4)</f>
        <v>2024</v>
      </c>
      <c r="W491" s="8" t="str">
        <f>MID(TEXT(Data6[[#This Row],[Date:]],"mmddyyyy"),3,2)</f>
        <v>03</v>
      </c>
      <c r="X491" s="8" t="str">
        <f>LEFT(TEXT(Data6[[#This Row],[Date:]],"mmddyyyy"),2)</f>
        <v>04</v>
      </c>
      <c r="Y491" s="6">
        <f>DATE(Data6[[#This Row],[Year]],Data6[[#This Row],[Month]],Data6[[#This Row],[Day]])</f>
        <v>45385</v>
      </c>
    </row>
    <row r="492" spans="1:25" x14ac:dyDescent="0.3">
      <c r="A492" s="5">
        <v>45386.580905092589</v>
      </c>
      <c r="B492" s="7" t="s">
        <v>31</v>
      </c>
      <c r="C492" s="6" t="s">
        <v>541</v>
      </c>
      <c r="D492" s="7" t="s">
        <v>340</v>
      </c>
      <c r="E492" s="8">
        <v>8</v>
      </c>
      <c r="F492" s="7">
        <v>6984733</v>
      </c>
      <c r="G492" s="7" t="s">
        <v>68</v>
      </c>
      <c r="H492" s="7" t="s">
        <v>69</v>
      </c>
      <c r="I492" s="7" t="s">
        <v>44</v>
      </c>
      <c r="J492" s="19" t="str">
        <f>IFERROR(INDEX('Employee Info'!$C$3:$E$200,MATCH(Data6[[#This Row],[Name:]],'Employee Info'!$B$3:$B$200,0),MATCH(Data6[[#This Row],[Hours Type:]],'Employee Info'!$C$2:$E$2,0)),"")</f>
        <v/>
      </c>
      <c r="K492" s="19" t="str">
        <f>IFERROR(INDEX('Employee Info'!$C$3:$J$200,MATCH(Data6[[#This Row],[Name:]],'Employee Info'!$B$3:$B$200,0),MATCH(Data6[[#Headers],[Truck]],'Employee Info'!$C$2:$J$2,0)),"")</f>
        <v/>
      </c>
      <c r="L492" s="19" t="str">
        <f>IFERROR(INDEX('Employee Info'!$C$3:$J$200,MATCH(Data6[[#This Row],[Name:]],'Employee Info'!$B$3:$B$200,0),MATCH(Data6[[#Headers],[Phone]],'Employee Info'!$C$2:$J$2,0)),"")</f>
        <v/>
      </c>
      <c r="M492" s="19" t="str">
        <f>IFERROR(INDEX('Employee Info'!$C$3:$J$200,MATCH(Data6[[#This Row],[Name:]],'Employee Info'!$B$3:$B$200,0),MATCH(Data6[[#Headers],[Tech]],'Employee Info'!$C$2:$J$2,0)),"")</f>
        <v/>
      </c>
      <c r="N492" s="19" t="str">
        <f>IFERROR(INDEX('Employee Info'!$C$3:$J$200,MATCH(Data6[[#This Row],[Name:]],'Employee Info'!$B$3:$B$200,0),MATCH(Data6[[#Headers],[Other]],'Employee Info'!$C$2:$J$2,0)),"")</f>
        <v/>
      </c>
      <c r="O492" s="19">
        <f>IFERROR((Data6[[#This Row],[Hours:]]*SUM(Data6[[#This Row],[Rate]:[Other]])),"")</f>
        <v>0</v>
      </c>
      <c r="P492" s="7" t="str">
        <f>IF(Data6[[#This Row],[WO'#:]]="","Riley #","WO#")</f>
        <v>WO#</v>
      </c>
      <c r="Q492" s="7">
        <f>IFERROR(WEEKNUM(Data6[[#This Row],[Date:]]),"")</f>
        <v>14</v>
      </c>
      <c r="R492" s="6">
        <f t="shared" si="21"/>
        <v>45382</v>
      </c>
      <c r="S492" s="6">
        <f>Data6[[#This Row],[Week Start]]+7</f>
        <v>45389</v>
      </c>
      <c r="T492" s="7" t="str">
        <f t="shared" si="22"/>
        <v>3/31/2024 - 4/7/2024</v>
      </c>
      <c r="U492" s="7" t="str">
        <f t="shared" si="23"/>
        <v>Time Card</v>
      </c>
      <c r="V492" s="8" t="str">
        <f>RIGHT(TEXT(Data6[[#This Row],[Date:]],"mmddyyyy"),4)</f>
        <v>2024</v>
      </c>
      <c r="W492" s="8" t="str">
        <f>MID(TEXT(Data6[[#This Row],[Date:]],"mmddyyyy"),3,2)</f>
        <v>04</v>
      </c>
      <c r="X492" s="8" t="str">
        <f>LEFT(TEXT(Data6[[#This Row],[Date:]],"mmddyyyy"),2)</f>
        <v>04</v>
      </c>
      <c r="Y492" s="6">
        <f>DATE(Data6[[#This Row],[Year]],Data6[[#This Row],[Month]],Data6[[#This Row],[Day]])</f>
        <v>45386</v>
      </c>
    </row>
    <row r="493" spans="1:25" x14ac:dyDescent="0.3">
      <c r="A493" s="5">
        <v>45386.582899074077</v>
      </c>
      <c r="B493" s="7" t="s">
        <v>65</v>
      </c>
      <c r="C493" s="6" t="s">
        <v>541</v>
      </c>
      <c r="D493" s="7" t="s">
        <v>542</v>
      </c>
      <c r="E493" s="8">
        <v>4</v>
      </c>
      <c r="F493" s="7">
        <v>6984733</v>
      </c>
      <c r="G493" s="7" t="s">
        <v>68</v>
      </c>
      <c r="H493" s="7" t="s">
        <v>69</v>
      </c>
      <c r="I493" s="7" t="s">
        <v>44</v>
      </c>
      <c r="J493" s="19" t="str">
        <f>IFERROR(INDEX('Employee Info'!$C$3:$E$200,MATCH(Data6[[#This Row],[Name:]],'Employee Info'!$B$3:$B$200,0),MATCH(Data6[[#This Row],[Hours Type:]],'Employee Info'!$C$2:$E$2,0)),"")</f>
        <v/>
      </c>
      <c r="K493" s="19" t="str">
        <f>IFERROR(INDEX('Employee Info'!$C$3:$J$200,MATCH(Data6[[#This Row],[Name:]],'Employee Info'!$B$3:$B$200,0),MATCH(Data6[[#Headers],[Truck]],'Employee Info'!$C$2:$J$2,0)),"")</f>
        <v/>
      </c>
      <c r="L493" s="19" t="str">
        <f>IFERROR(INDEX('Employee Info'!$C$3:$J$200,MATCH(Data6[[#This Row],[Name:]],'Employee Info'!$B$3:$B$200,0),MATCH(Data6[[#Headers],[Phone]],'Employee Info'!$C$2:$J$2,0)),"")</f>
        <v/>
      </c>
      <c r="M493" s="19" t="str">
        <f>IFERROR(INDEX('Employee Info'!$C$3:$J$200,MATCH(Data6[[#This Row],[Name:]],'Employee Info'!$B$3:$B$200,0),MATCH(Data6[[#Headers],[Tech]],'Employee Info'!$C$2:$J$2,0)),"")</f>
        <v/>
      </c>
      <c r="N493" s="19" t="str">
        <f>IFERROR(INDEX('Employee Info'!$C$3:$J$200,MATCH(Data6[[#This Row],[Name:]],'Employee Info'!$B$3:$B$200,0),MATCH(Data6[[#Headers],[Other]],'Employee Info'!$C$2:$J$2,0)),"")</f>
        <v/>
      </c>
      <c r="O493" s="19">
        <f>IFERROR((Data6[[#This Row],[Hours:]]*SUM(Data6[[#This Row],[Rate]:[Other]])),"")</f>
        <v>0</v>
      </c>
      <c r="P493" s="7" t="str">
        <f>IF(Data6[[#This Row],[WO'#:]]="","Riley #","WO#")</f>
        <v>WO#</v>
      </c>
      <c r="Q493" s="7">
        <f>IFERROR(WEEKNUM(Data6[[#This Row],[Date:]]),"")</f>
        <v>14</v>
      </c>
      <c r="R493" s="6">
        <f t="shared" si="21"/>
        <v>45382</v>
      </c>
      <c r="S493" s="6">
        <f>Data6[[#This Row],[Week Start]]+7</f>
        <v>45389</v>
      </c>
      <c r="T493" s="7" t="str">
        <f t="shared" si="22"/>
        <v>3/31/2024 - 4/7/2024</v>
      </c>
      <c r="U493" s="7" t="str">
        <f t="shared" si="23"/>
        <v>Time Card</v>
      </c>
      <c r="V493" s="8" t="str">
        <f>RIGHT(TEXT(Data6[[#This Row],[Date:]],"mmddyyyy"),4)</f>
        <v>2024</v>
      </c>
      <c r="W493" s="8" t="str">
        <f>MID(TEXT(Data6[[#This Row],[Date:]],"mmddyyyy"),3,2)</f>
        <v>04</v>
      </c>
      <c r="X493" s="8" t="str">
        <f>LEFT(TEXT(Data6[[#This Row],[Date:]],"mmddyyyy"),2)</f>
        <v>04</v>
      </c>
      <c r="Y493" s="6">
        <f>DATE(Data6[[#This Row],[Year]],Data6[[#This Row],[Month]],Data6[[#This Row],[Day]])</f>
        <v>45386</v>
      </c>
    </row>
    <row r="494" spans="1:25" x14ac:dyDescent="0.3">
      <c r="A494" s="5">
        <v>45387.518233564813</v>
      </c>
      <c r="B494" s="7" t="s">
        <v>66</v>
      </c>
      <c r="C494" s="6" t="s">
        <v>541</v>
      </c>
      <c r="D494" s="7" t="s">
        <v>122</v>
      </c>
      <c r="E494" s="8">
        <v>2</v>
      </c>
      <c r="F494" s="7">
        <v>6984733</v>
      </c>
      <c r="G494" s="7" t="s">
        <v>68</v>
      </c>
      <c r="H494" s="7" t="s">
        <v>69</v>
      </c>
      <c r="I494" s="7" t="s">
        <v>44</v>
      </c>
      <c r="J494" s="19" t="str">
        <f>IFERROR(INDEX('Employee Info'!$C$3:$E$200,MATCH(Data6[[#This Row],[Name:]],'Employee Info'!$B$3:$B$200,0),MATCH(Data6[[#This Row],[Hours Type:]],'Employee Info'!$C$2:$E$2,0)),"")</f>
        <v/>
      </c>
      <c r="K494" s="19" t="str">
        <f>IFERROR(INDEX('Employee Info'!$C$3:$J$200,MATCH(Data6[[#This Row],[Name:]],'Employee Info'!$B$3:$B$200,0),MATCH(Data6[[#Headers],[Truck]],'Employee Info'!$C$2:$J$2,0)),"")</f>
        <v/>
      </c>
      <c r="L494" s="19" t="str">
        <f>IFERROR(INDEX('Employee Info'!$C$3:$J$200,MATCH(Data6[[#This Row],[Name:]],'Employee Info'!$B$3:$B$200,0),MATCH(Data6[[#Headers],[Phone]],'Employee Info'!$C$2:$J$2,0)),"")</f>
        <v/>
      </c>
      <c r="M494" s="19" t="str">
        <f>IFERROR(INDEX('Employee Info'!$C$3:$J$200,MATCH(Data6[[#This Row],[Name:]],'Employee Info'!$B$3:$B$200,0),MATCH(Data6[[#Headers],[Tech]],'Employee Info'!$C$2:$J$2,0)),"")</f>
        <v/>
      </c>
      <c r="N494" s="19" t="str">
        <f>IFERROR(INDEX('Employee Info'!$C$3:$J$200,MATCH(Data6[[#This Row],[Name:]],'Employee Info'!$B$3:$B$200,0),MATCH(Data6[[#Headers],[Other]],'Employee Info'!$C$2:$J$2,0)),"")</f>
        <v/>
      </c>
      <c r="O494" s="19">
        <f>IFERROR((Data6[[#This Row],[Hours:]]*SUM(Data6[[#This Row],[Rate]:[Other]])),"")</f>
        <v>0</v>
      </c>
      <c r="P494" s="7" t="str">
        <f>IF(Data6[[#This Row],[WO'#:]]="","Riley #","WO#")</f>
        <v>WO#</v>
      </c>
      <c r="Q494" s="7">
        <f>IFERROR(WEEKNUM(Data6[[#This Row],[Date:]]),"")</f>
        <v>14</v>
      </c>
      <c r="R494" s="6">
        <f t="shared" si="21"/>
        <v>45382</v>
      </c>
      <c r="S494" s="6">
        <f>Data6[[#This Row],[Week Start]]+7</f>
        <v>45389</v>
      </c>
      <c r="T494" s="7" t="str">
        <f t="shared" si="22"/>
        <v>3/31/2024 - 4/7/2024</v>
      </c>
      <c r="U494" s="7" t="str">
        <f t="shared" si="23"/>
        <v>Time Card</v>
      </c>
      <c r="V494" s="8" t="str">
        <f>RIGHT(TEXT(Data6[[#This Row],[Date:]],"mmddyyyy"),4)</f>
        <v>2024</v>
      </c>
      <c r="W494" s="8" t="str">
        <f>MID(TEXT(Data6[[#This Row],[Date:]],"mmddyyyy"),3,2)</f>
        <v>04</v>
      </c>
      <c r="X494" s="8" t="str">
        <f>LEFT(TEXT(Data6[[#This Row],[Date:]],"mmddyyyy"),2)</f>
        <v>04</v>
      </c>
      <c r="Y494" s="6">
        <f>DATE(Data6[[#This Row],[Year]],Data6[[#This Row],[Month]],Data6[[#This Row],[Day]])</f>
        <v>45386</v>
      </c>
    </row>
    <row r="495" spans="1:25" x14ac:dyDescent="0.3">
      <c r="A495" s="5">
        <v>45387.535920601855</v>
      </c>
      <c r="B495" s="7" t="s">
        <v>66</v>
      </c>
      <c r="C495" s="6" t="s">
        <v>541</v>
      </c>
      <c r="D495" s="7" t="s">
        <v>543</v>
      </c>
      <c r="E495" s="8">
        <v>4</v>
      </c>
      <c r="F495" s="7">
        <v>6984733</v>
      </c>
      <c r="G495" s="7" t="s">
        <v>68</v>
      </c>
      <c r="H495" s="7" t="s">
        <v>69</v>
      </c>
      <c r="I495" s="7" t="s">
        <v>44</v>
      </c>
      <c r="J495" s="19" t="str">
        <f>IFERROR(INDEX('Employee Info'!$C$3:$E$200,MATCH(Data6[[#This Row],[Name:]],'Employee Info'!$B$3:$B$200,0),MATCH(Data6[[#This Row],[Hours Type:]],'Employee Info'!$C$2:$E$2,0)),"")</f>
        <v/>
      </c>
      <c r="K495" s="19" t="str">
        <f>IFERROR(INDEX('Employee Info'!$C$3:$J$200,MATCH(Data6[[#This Row],[Name:]],'Employee Info'!$B$3:$B$200,0),MATCH(Data6[[#Headers],[Truck]],'Employee Info'!$C$2:$J$2,0)),"")</f>
        <v/>
      </c>
      <c r="L495" s="19" t="str">
        <f>IFERROR(INDEX('Employee Info'!$C$3:$J$200,MATCH(Data6[[#This Row],[Name:]],'Employee Info'!$B$3:$B$200,0),MATCH(Data6[[#Headers],[Phone]],'Employee Info'!$C$2:$J$2,0)),"")</f>
        <v/>
      </c>
      <c r="M495" s="19" t="str">
        <f>IFERROR(INDEX('Employee Info'!$C$3:$J$200,MATCH(Data6[[#This Row],[Name:]],'Employee Info'!$B$3:$B$200,0),MATCH(Data6[[#Headers],[Tech]],'Employee Info'!$C$2:$J$2,0)),"")</f>
        <v/>
      </c>
      <c r="N495" s="19" t="str">
        <f>IFERROR(INDEX('Employee Info'!$C$3:$J$200,MATCH(Data6[[#This Row],[Name:]],'Employee Info'!$B$3:$B$200,0),MATCH(Data6[[#Headers],[Other]],'Employee Info'!$C$2:$J$2,0)),"")</f>
        <v/>
      </c>
      <c r="O495" s="19">
        <f>IFERROR((Data6[[#This Row],[Hours:]]*SUM(Data6[[#This Row],[Rate]:[Other]])),"")</f>
        <v>0</v>
      </c>
      <c r="P495" s="7" t="str">
        <f>IF(Data6[[#This Row],[WO'#:]]="","Riley #","WO#")</f>
        <v>WO#</v>
      </c>
      <c r="Q495" s="7">
        <f>IFERROR(WEEKNUM(Data6[[#This Row],[Date:]]),"")</f>
        <v>14</v>
      </c>
      <c r="R495" s="6">
        <f t="shared" si="21"/>
        <v>45382</v>
      </c>
      <c r="S495" s="6">
        <f>Data6[[#This Row],[Week Start]]+7</f>
        <v>45389</v>
      </c>
      <c r="T495" s="7" t="str">
        <f t="shared" si="22"/>
        <v>3/31/2024 - 4/7/2024</v>
      </c>
      <c r="U495" s="7" t="str">
        <f t="shared" si="23"/>
        <v>Time Card</v>
      </c>
      <c r="V495" s="8" t="str">
        <f>RIGHT(TEXT(Data6[[#This Row],[Date:]],"mmddyyyy"),4)</f>
        <v>2024</v>
      </c>
      <c r="W495" s="8" t="str">
        <f>MID(TEXT(Data6[[#This Row],[Date:]],"mmddyyyy"),3,2)</f>
        <v>04</v>
      </c>
      <c r="X495" s="8" t="str">
        <f>LEFT(TEXT(Data6[[#This Row],[Date:]],"mmddyyyy"),2)</f>
        <v>04</v>
      </c>
      <c r="Y495" s="6">
        <f>DATE(Data6[[#This Row],[Year]],Data6[[#This Row],[Month]],Data6[[#This Row],[Day]])</f>
        <v>45386</v>
      </c>
    </row>
    <row r="496" spans="1:25" x14ac:dyDescent="0.3">
      <c r="A496" s="5">
        <v>45420.272705555559</v>
      </c>
      <c r="B496" s="7" t="s">
        <v>76</v>
      </c>
      <c r="C496" s="6" t="s">
        <v>541</v>
      </c>
      <c r="D496" s="7" t="s">
        <v>156</v>
      </c>
      <c r="E496" s="8">
        <v>1</v>
      </c>
      <c r="F496" s="7">
        <v>6984733</v>
      </c>
      <c r="G496" s="7" t="s">
        <v>68</v>
      </c>
      <c r="H496" s="7" t="s">
        <v>69</v>
      </c>
      <c r="I496" s="7" t="s">
        <v>44</v>
      </c>
      <c r="J496" s="19" t="str">
        <f>IFERROR(INDEX('Employee Info'!$C$3:$E$200,MATCH(Data6[[#This Row],[Name:]],'Employee Info'!$B$3:$B$200,0),MATCH(Data6[[#This Row],[Hours Type:]],'Employee Info'!$C$2:$E$2,0)),"")</f>
        <v/>
      </c>
      <c r="K496" s="19" t="str">
        <f>IFERROR(INDEX('Employee Info'!$C$3:$J$200,MATCH(Data6[[#This Row],[Name:]],'Employee Info'!$B$3:$B$200,0),MATCH(Data6[[#Headers],[Truck]],'Employee Info'!$C$2:$J$2,0)),"")</f>
        <v/>
      </c>
      <c r="L496" s="19" t="str">
        <f>IFERROR(INDEX('Employee Info'!$C$3:$J$200,MATCH(Data6[[#This Row],[Name:]],'Employee Info'!$B$3:$B$200,0),MATCH(Data6[[#Headers],[Phone]],'Employee Info'!$C$2:$J$2,0)),"")</f>
        <v/>
      </c>
      <c r="M496" s="19" t="str">
        <f>IFERROR(INDEX('Employee Info'!$C$3:$J$200,MATCH(Data6[[#This Row],[Name:]],'Employee Info'!$B$3:$B$200,0),MATCH(Data6[[#Headers],[Tech]],'Employee Info'!$C$2:$J$2,0)),"")</f>
        <v/>
      </c>
      <c r="N496" s="19" t="str">
        <f>IFERROR(INDEX('Employee Info'!$C$3:$J$200,MATCH(Data6[[#This Row],[Name:]],'Employee Info'!$B$3:$B$200,0),MATCH(Data6[[#Headers],[Other]],'Employee Info'!$C$2:$J$2,0)),"")</f>
        <v/>
      </c>
      <c r="O496" s="19">
        <f>IFERROR((Data6[[#This Row],[Hours:]]*SUM(Data6[[#This Row],[Rate]:[Other]])),"")</f>
        <v>0</v>
      </c>
      <c r="P496" s="7" t="str">
        <f>IF(Data6[[#This Row],[WO'#:]]="","Riley #","WO#")</f>
        <v>WO#</v>
      </c>
      <c r="Q496" s="7">
        <f>IFERROR(WEEKNUM(Data6[[#This Row],[Date:]]),"")</f>
        <v>14</v>
      </c>
      <c r="R496" s="6">
        <f t="shared" si="21"/>
        <v>45382</v>
      </c>
      <c r="S496" s="6">
        <f>Data6[[#This Row],[Week Start]]+7</f>
        <v>45389</v>
      </c>
      <c r="T496" s="7" t="str">
        <f t="shared" si="22"/>
        <v>3/31/2024 - 4/7/2024</v>
      </c>
      <c r="U496" s="7" t="str">
        <f t="shared" si="23"/>
        <v>Time Card</v>
      </c>
      <c r="V496" s="8" t="str">
        <f>RIGHT(TEXT(Data6[[#This Row],[Date:]],"mmddyyyy"),4)</f>
        <v>2024</v>
      </c>
      <c r="W496" s="8" t="str">
        <f>MID(TEXT(Data6[[#This Row],[Date:]],"mmddyyyy"),3,2)</f>
        <v>04</v>
      </c>
      <c r="X496" s="8" t="str">
        <f>LEFT(TEXT(Data6[[#This Row],[Date:]],"mmddyyyy"),2)</f>
        <v>04</v>
      </c>
      <c r="Y496" s="6">
        <f>DATE(Data6[[#This Row],[Year]],Data6[[#This Row],[Month]],Data6[[#This Row],[Day]])</f>
        <v>45386</v>
      </c>
    </row>
    <row r="497" spans="1:25" x14ac:dyDescent="0.3">
      <c r="A497" s="5">
        <v>45387.514865046294</v>
      </c>
      <c r="B497" s="7" t="s">
        <v>66</v>
      </c>
      <c r="C497" s="6" t="s">
        <v>541</v>
      </c>
      <c r="D497" s="7" t="s">
        <v>416</v>
      </c>
      <c r="E497" s="8">
        <v>1</v>
      </c>
      <c r="F497" s="7">
        <v>7078215</v>
      </c>
      <c r="G497" s="7" t="s">
        <v>68</v>
      </c>
      <c r="H497" s="7" t="s">
        <v>69</v>
      </c>
      <c r="I497" s="7" t="s">
        <v>44</v>
      </c>
      <c r="J497" s="19" t="str">
        <f>IFERROR(INDEX('Employee Info'!$C$3:$E$200,MATCH(Data6[[#This Row],[Name:]],'Employee Info'!$B$3:$B$200,0),MATCH(Data6[[#This Row],[Hours Type:]],'Employee Info'!$C$2:$E$2,0)),"")</f>
        <v/>
      </c>
      <c r="K497" s="19" t="str">
        <f>IFERROR(INDEX('Employee Info'!$C$3:$J$200,MATCH(Data6[[#This Row],[Name:]],'Employee Info'!$B$3:$B$200,0),MATCH(Data6[[#Headers],[Truck]],'Employee Info'!$C$2:$J$2,0)),"")</f>
        <v/>
      </c>
      <c r="L497" s="19" t="str">
        <f>IFERROR(INDEX('Employee Info'!$C$3:$J$200,MATCH(Data6[[#This Row],[Name:]],'Employee Info'!$B$3:$B$200,0),MATCH(Data6[[#Headers],[Phone]],'Employee Info'!$C$2:$J$2,0)),"")</f>
        <v/>
      </c>
      <c r="M497" s="19" t="str">
        <f>IFERROR(INDEX('Employee Info'!$C$3:$J$200,MATCH(Data6[[#This Row],[Name:]],'Employee Info'!$B$3:$B$200,0),MATCH(Data6[[#Headers],[Tech]],'Employee Info'!$C$2:$J$2,0)),"")</f>
        <v/>
      </c>
      <c r="N497" s="19" t="str">
        <f>IFERROR(INDEX('Employee Info'!$C$3:$J$200,MATCH(Data6[[#This Row],[Name:]],'Employee Info'!$B$3:$B$200,0),MATCH(Data6[[#Headers],[Other]],'Employee Info'!$C$2:$J$2,0)),"")</f>
        <v/>
      </c>
      <c r="O497" s="19">
        <f>IFERROR((Data6[[#This Row],[Hours:]]*SUM(Data6[[#This Row],[Rate]:[Other]])),"")</f>
        <v>0</v>
      </c>
      <c r="P497" s="7" t="str">
        <f>IF(Data6[[#This Row],[WO'#:]]="","Riley #","WO#")</f>
        <v>WO#</v>
      </c>
      <c r="Q497" s="7">
        <f>IFERROR(WEEKNUM(Data6[[#This Row],[Date:]]),"")</f>
        <v>14</v>
      </c>
      <c r="R497" s="6">
        <f t="shared" si="21"/>
        <v>45382</v>
      </c>
      <c r="S497" s="6">
        <f>Data6[[#This Row],[Week Start]]+7</f>
        <v>45389</v>
      </c>
      <c r="T497" s="7" t="str">
        <f t="shared" si="22"/>
        <v>3/31/2024 - 4/7/2024</v>
      </c>
      <c r="U497" s="7" t="str">
        <f t="shared" si="23"/>
        <v>Time Card</v>
      </c>
      <c r="V497" s="8" t="str">
        <f>RIGHT(TEXT(Data6[[#This Row],[Date:]],"mmddyyyy"),4)</f>
        <v>2024</v>
      </c>
      <c r="W497" s="8" t="str">
        <f>MID(TEXT(Data6[[#This Row],[Date:]],"mmddyyyy"),3,2)</f>
        <v>04</v>
      </c>
      <c r="X497" s="8" t="str">
        <f>LEFT(TEXT(Data6[[#This Row],[Date:]],"mmddyyyy"),2)</f>
        <v>04</v>
      </c>
      <c r="Y497" s="6">
        <f>DATE(Data6[[#This Row],[Year]],Data6[[#This Row],[Month]],Data6[[#This Row],[Day]])</f>
        <v>45386</v>
      </c>
    </row>
    <row r="498" spans="1:25" x14ac:dyDescent="0.3">
      <c r="A498" s="5">
        <v>45387.512125810186</v>
      </c>
      <c r="B498" s="7" t="s">
        <v>66</v>
      </c>
      <c r="C498" s="6" t="s">
        <v>541</v>
      </c>
      <c r="D498" s="7" t="s">
        <v>376</v>
      </c>
      <c r="E498" s="8">
        <v>1</v>
      </c>
      <c r="F498" s="7" t="s">
        <v>68</v>
      </c>
      <c r="G498" s="7" t="s">
        <v>68</v>
      </c>
      <c r="H498" s="7" t="s">
        <v>92</v>
      </c>
      <c r="I498" s="7" t="s">
        <v>44</v>
      </c>
      <c r="J498" s="19" t="str">
        <f>IFERROR(INDEX('Employee Info'!$C$3:$E$200,MATCH(Data6[[#This Row],[Name:]],'Employee Info'!$B$3:$B$200,0),MATCH(Data6[[#This Row],[Hours Type:]],'Employee Info'!$C$2:$E$2,0)),"")</f>
        <v/>
      </c>
      <c r="K498" s="19" t="str">
        <f>IFERROR(INDEX('Employee Info'!$C$3:$J$200,MATCH(Data6[[#This Row],[Name:]],'Employee Info'!$B$3:$B$200,0),MATCH(Data6[[#Headers],[Truck]],'Employee Info'!$C$2:$J$2,0)),"")</f>
        <v/>
      </c>
      <c r="L498" s="19" t="str">
        <f>IFERROR(INDEX('Employee Info'!$C$3:$J$200,MATCH(Data6[[#This Row],[Name:]],'Employee Info'!$B$3:$B$200,0),MATCH(Data6[[#Headers],[Phone]],'Employee Info'!$C$2:$J$2,0)),"")</f>
        <v/>
      </c>
      <c r="M498" s="19" t="str">
        <f>IFERROR(INDEX('Employee Info'!$C$3:$J$200,MATCH(Data6[[#This Row],[Name:]],'Employee Info'!$B$3:$B$200,0),MATCH(Data6[[#Headers],[Tech]],'Employee Info'!$C$2:$J$2,0)),"")</f>
        <v/>
      </c>
      <c r="N498" s="19" t="str">
        <f>IFERROR(INDEX('Employee Info'!$C$3:$J$200,MATCH(Data6[[#This Row],[Name:]],'Employee Info'!$B$3:$B$200,0),MATCH(Data6[[#Headers],[Other]],'Employee Info'!$C$2:$J$2,0)),"")</f>
        <v/>
      </c>
      <c r="O498" s="19">
        <f>IFERROR((Data6[[#This Row],[Hours:]]*SUM(Data6[[#This Row],[Rate]:[Other]])),"")</f>
        <v>0</v>
      </c>
      <c r="P498" s="7" t="str">
        <f>IF(Data6[[#This Row],[WO'#:]]="","Riley #","WO#")</f>
        <v>Riley #</v>
      </c>
      <c r="Q498" s="7">
        <f>IFERROR(WEEKNUM(Data6[[#This Row],[Date:]]),"")</f>
        <v>14</v>
      </c>
      <c r="R498" s="6">
        <f t="shared" si="21"/>
        <v>45382</v>
      </c>
      <c r="S498" s="6">
        <f>Data6[[#This Row],[Week Start]]+7</f>
        <v>45389</v>
      </c>
      <c r="T498" s="7" t="str">
        <f t="shared" si="22"/>
        <v>3/31/2024 - 4/7/2024</v>
      </c>
      <c r="U498" s="7" t="str">
        <f t="shared" si="23"/>
        <v>Time Card</v>
      </c>
      <c r="V498" s="8" t="str">
        <f>RIGHT(TEXT(Data6[[#This Row],[Date:]],"mmddyyyy"),4)</f>
        <v>2024</v>
      </c>
      <c r="W498" s="8" t="str">
        <f>MID(TEXT(Data6[[#This Row],[Date:]],"mmddyyyy"),3,2)</f>
        <v>04</v>
      </c>
      <c r="X498" s="8" t="str">
        <f>LEFT(TEXT(Data6[[#This Row],[Date:]],"mmddyyyy"),2)</f>
        <v>04</v>
      </c>
      <c r="Y498" s="6">
        <f>DATE(Data6[[#This Row],[Year]],Data6[[#This Row],[Month]],Data6[[#This Row],[Day]])</f>
        <v>45386</v>
      </c>
    </row>
    <row r="499" spans="1:25" x14ac:dyDescent="0.3">
      <c r="A499" s="5">
        <v>45386.443719907409</v>
      </c>
      <c r="B499" s="7" t="s">
        <v>65</v>
      </c>
      <c r="C499" s="6" t="s">
        <v>541</v>
      </c>
      <c r="D499" s="7" t="s">
        <v>544</v>
      </c>
      <c r="E499" s="8">
        <v>4</v>
      </c>
      <c r="F499" s="7" t="s">
        <v>68</v>
      </c>
      <c r="G499" s="7" t="s">
        <v>68</v>
      </c>
      <c r="H499" s="7" t="s">
        <v>64</v>
      </c>
      <c r="I499" s="7" t="s">
        <v>44</v>
      </c>
      <c r="J499" s="19" t="str">
        <f>IFERROR(INDEX('Employee Info'!$C$3:$E$200,MATCH(Data6[[#This Row],[Name:]],'Employee Info'!$B$3:$B$200,0),MATCH(Data6[[#This Row],[Hours Type:]],'Employee Info'!$C$2:$E$2,0)),"")</f>
        <v/>
      </c>
      <c r="K499" s="19" t="str">
        <f>IFERROR(INDEX('Employee Info'!$C$3:$J$200,MATCH(Data6[[#This Row],[Name:]],'Employee Info'!$B$3:$B$200,0),MATCH(Data6[[#Headers],[Truck]],'Employee Info'!$C$2:$J$2,0)),"")</f>
        <v/>
      </c>
      <c r="L499" s="19" t="str">
        <f>IFERROR(INDEX('Employee Info'!$C$3:$J$200,MATCH(Data6[[#This Row],[Name:]],'Employee Info'!$B$3:$B$200,0),MATCH(Data6[[#Headers],[Phone]],'Employee Info'!$C$2:$J$2,0)),"")</f>
        <v/>
      </c>
      <c r="M499" s="19" t="str">
        <f>IFERROR(INDEX('Employee Info'!$C$3:$J$200,MATCH(Data6[[#This Row],[Name:]],'Employee Info'!$B$3:$B$200,0),MATCH(Data6[[#Headers],[Tech]],'Employee Info'!$C$2:$J$2,0)),"")</f>
        <v/>
      </c>
      <c r="N499" s="19" t="str">
        <f>IFERROR(INDEX('Employee Info'!$C$3:$J$200,MATCH(Data6[[#This Row],[Name:]],'Employee Info'!$B$3:$B$200,0),MATCH(Data6[[#Headers],[Other]],'Employee Info'!$C$2:$J$2,0)),"")</f>
        <v/>
      </c>
      <c r="O499" s="19">
        <f>IFERROR((Data6[[#This Row],[Hours:]]*SUM(Data6[[#This Row],[Rate]:[Other]])),"")</f>
        <v>0</v>
      </c>
      <c r="P499" s="7" t="str">
        <f>IF(Data6[[#This Row],[WO'#:]]="","Riley #","WO#")</f>
        <v>Riley #</v>
      </c>
      <c r="Q499" s="7">
        <f>IFERROR(WEEKNUM(Data6[[#This Row],[Date:]]),"")</f>
        <v>14</v>
      </c>
      <c r="R499" s="6">
        <f t="shared" si="21"/>
        <v>45382</v>
      </c>
      <c r="S499" s="6">
        <f>Data6[[#This Row],[Week Start]]+7</f>
        <v>45389</v>
      </c>
      <c r="T499" s="7" t="str">
        <f t="shared" si="22"/>
        <v>3/31/2024 - 4/7/2024</v>
      </c>
      <c r="U499" s="7" t="str">
        <f t="shared" si="23"/>
        <v>Time Card</v>
      </c>
      <c r="V499" s="8" t="str">
        <f>RIGHT(TEXT(Data6[[#This Row],[Date:]],"mmddyyyy"),4)</f>
        <v>2024</v>
      </c>
      <c r="W499" s="8" t="str">
        <f>MID(TEXT(Data6[[#This Row],[Date:]],"mmddyyyy"),3,2)</f>
        <v>04</v>
      </c>
      <c r="X499" s="8" t="str">
        <f>LEFT(TEXT(Data6[[#This Row],[Date:]],"mmddyyyy"),2)</f>
        <v>04</v>
      </c>
      <c r="Y499" s="6">
        <f>DATE(Data6[[#This Row],[Year]],Data6[[#This Row],[Month]],Data6[[#This Row],[Day]])</f>
        <v>45386</v>
      </c>
    </row>
    <row r="500" spans="1:25" x14ac:dyDescent="0.3">
      <c r="A500" s="5">
        <v>45387.41241261574</v>
      </c>
      <c r="B500" s="7" t="s">
        <v>31</v>
      </c>
      <c r="C500" s="6" t="s">
        <v>545</v>
      </c>
      <c r="D500" s="7" t="s">
        <v>340</v>
      </c>
      <c r="E500" s="8">
        <v>1.5</v>
      </c>
      <c r="F500" s="7">
        <v>6984733</v>
      </c>
      <c r="G500" s="7" t="s">
        <v>68</v>
      </c>
      <c r="H500" s="7" t="s">
        <v>69</v>
      </c>
      <c r="I500" s="7" t="s">
        <v>44</v>
      </c>
      <c r="J500" s="19" t="str">
        <f>IFERROR(INDEX('Employee Info'!$C$3:$E$200,MATCH(Data6[[#This Row],[Name:]],'Employee Info'!$B$3:$B$200,0),MATCH(Data6[[#This Row],[Hours Type:]],'Employee Info'!$C$2:$E$2,0)),"")</f>
        <v/>
      </c>
      <c r="K500" s="19" t="str">
        <f>IFERROR(INDEX('Employee Info'!$C$3:$J$200,MATCH(Data6[[#This Row],[Name:]],'Employee Info'!$B$3:$B$200,0),MATCH(Data6[[#Headers],[Truck]],'Employee Info'!$C$2:$J$2,0)),"")</f>
        <v/>
      </c>
      <c r="L500" s="19" t="str">
        <f>IFERROR(INDEX('Employee Info'!$C$3:$J$200,MATCH(Data6[[#This Row],[Name:]],'Employee Info'!$B$3:$B$200,0),MATCH(Data6[[#Headers],[Phone]],'Employee Info'!$C$2:$J$2,0)),"")</f>
        <v/>
      </c>
      <c r="M500" s="19" t="str">
        <f>IFERROR(INDEX('Employee Info'!$C$3:$J$200,MATCH(Data6[[#This Row],[Name:]],'Employee Info'!$B$3:$B$200,0),MATCH(Data6[[#Headers],[Tech]],'Employee Info'!$C$2:$J$2,0)),"")</f>
        <v/>
      </c>
      <c r="N500" s="19" t="str">
        <f>IFERROR(INDEX('Employee Info'!$C$3:$J$200,MATCH(Data6[[#This Row],[Name:]],'Employee Info'!$B$3:$B$200,0),MATCH(Data6[[#Headers],[Other]],'Employee Info'!$C$2:$J$2,0)),"")</f>
        <v/>
      </c>
      <c r="O500" s="19">
        <f>IFERROR((Data6[[#This Row],[Hours:]]*SUM(Data6[[#This Row],[Rate]:[Other]])),"")</f>
        <v>0</v>
      </c>
      <c r="P500" s="7" t="str">
        <f>IF(Data6[[#This Row],[WO'#:]]="","Riley #","WO#")</f>
        <v>WO#</v>
      </c>
      <c r="Q500" s="7">
        <f>IFERROR(WEEKNUM(Data6[[#This Row],[Date:]]),"")</f>
        <v>14</v>
      </c>
      <c r="R500" s="6">
        <f t="shared" si="21"/>
        <v>45382</v>
      </c>
      <c r="S500" s="6">
        <f>Data6[[#This Row],[Week Start]]+7</f>
        <v>45389</v>
      </c>
      <c r="T500" s="7" t="str">
        <f t="shared" si="22"/>
        <v>3/31/2024 - 4/7/2024</v>
      </c>
      <c r="U500" s="7" t="str">
        <f t="shared" si="23"/>
        <v>Time Card</v>
      </c>
      <c r="V500" s="8" t="str">
        <f>RIGHT(TEXT(Data6[[#This Row],[Date:]],"mmddyyyy"),4)</f>
        <v>2024</v>
      </c>
      <c r="W500" s="8" t="str">
        <f>MID(TEXT(Data6[[#This Row],[Date:]],"mmddyyyy"),3,2)</f>
        <v>05</v>
      </c>
      <c r="X500" s="8" t="str">
        <f>LEFT(TEXT(Data6[[#This Row],[Date:]],"mmddyyyy"),2)</f>
        <v>04</v>
      </c>
      <c r="Y500" s="6">
        <f>DATE(Data6[[#This Row],[Year]],Data6[[#This Row],[Month]],Data6[[#This Row],[Day]])</f>
        <v>45387</v>
      </c>
    </row>
    <row r="501" spans="1:25" x14ac:dyDescent="0.3">
      <c r="A501" s="5">
        <v>45387.518305902777</v>
      </c>
      <c r="B501" s="7" t="s">
        <v>66</v>
      </c>
      <c r="C501" s="6" t="s">
        <v>545</v>
      </c>
      <c r="D501" s="7" t="s">
        <v>122</v>
      </c>
      <c r="E501" s="8">
        <v>1</v>
      </c>
      <c r="F501" s="7">
        <v>6984733</v>
      </c>
      <c r="G501" s="7" t="s">
        <v>68</v>
      </c>
      <c r="H501" s="7" t="s">
        <v>69</v>
      </c>
      <c r="I501" s="7" t="s">
        <v>44</v>
      </c>
      <c r="J501" s="19" t="str">
        <f>IFERROR(INDEX('Employee Info'!$C$3:$E$200,MATCH(Data6[[#This Row],[Name:]],'Employee Info'!$B$3:$B$200,0),MATCH(Data6[[#This Row],[Hours Type:]],'Employee Info'!$C$2:$E$2,0)),"")</f>
        <v/>
      </c>
      <c r="K501" s="19" t="str">
        <f>IFERROR(INDEX('Employee Info'!$C$3:$J$200,MATCH(Data6[[#This Row],[Name:]],'Employee Info'!$B$3:$B$200,0),MATCH(Data6[[#Headers],[Truck]],'Employee Info'!$C$2:$J$2,0)),"")</f>
        <v/>
      </c>
      <c r="L501" s="19" t="str">
        <f>IFERROR(INDEX('Employee Info'!$C$3:$J$200,MATCH(Data6[[#This Row],[Name:]],'Employee Info'!$B$3:$B$200,0),MATCH(Data6[[#Headers],[Phone]],'Employee Info'!$C$2:$J$2,0)),"")</f>
        <v/>
      </c>
      <c r="M501" s="19" t="str">
        <f>IFERROR(INDEX('Employee Info'!$C$3:$J$200,MATCH(Data6[[#This Row],[Name:]],'Employee Info'!$B$3:$B$200,0),MATCH(Data6[[#Headers],[Tech]],'Employee Info'!$C$2:$J$2,0)),"")</f>
        <v/>
      </c>
      <c r="N501" s="19" t="str">
        <f>IFERROR(INDEX('Employee Info'!$C$3:$J$200,MATCH(Data6[[#This Row],[Name:]],'Employee Info'!$B$3:$B$200,0),MATCH(Data6[[#Headers],[Other]],'Employee Info'!$C$2:$J$2,0)),"")</f>
        <v/>
      </c>
      <c r="O501" s="19">
        <f>IFERROR((Data6[[#This Row],[Hours:]]*SUM(Data6[[#This Row],[Rate]:[Other]])),"")</f>
        <v>0</v>
      </c>
      <c r="P501" s="7" t="str">
        <f>IF(Data6[[#This Row],[WO'#:]]="","Riley #","WO#")</f>
        <v>WO#</v>
      </c>
      <c r="Q501" s="7">
        <f>IFERROR(WEEKNUM(Data6[[#This Row],[Date:]]),"")</f>
        <v>14</v>
      </c>
      <c r="R501" s="6">
        <f t="shared" si="21"/>
        <v>45382</v>
      </c>
      <c r="S501" s="6">
        <f>Data6[[#This Row],[Week Start]]+7</f>
        <v>45389</v>
      </c>
      <c r="T501" s="7" t="str">
        <f t="shared" si="22"/>
        <v>3/31/2024 - 4/7/2024</v>
      </c>
      <c r="U501" s="7" t="str">
        <f t="shared" si="23"/>
        <v>Time Card</v>
      </c>
      <c r="V501" s="8" t="str">
        <f>RIGHT(TEXT(Data6[[#This Row],[Date:]],"mmddyyyy"),4)</f>
        <v>2024</v>
      </c>
      <c r="W501" s="8" t="str">
        <f>MID(TEXT(Data6[[#This Row],[Date:]],"mmddyyyy"),3,2)</f>
        <v>05</v>
      </c>
      <c r="X501" s="8" t="str">
        <f>LEFT(TEXT(Data6[[#This Row],[Date:]],"mmddyyyy"),2)</f>
        <v>04</v>
      </c>
      <c r="Y501" s="6">
        <f>DATE(Data6[[#This Row],[Year]],Data6[[#This Row],[Month]],Data6[[#This Row],[Day]])</f>
        <v>45387</v>
      </c>
    </row>
    <row r="502" spans="1:25" x14ac:dyDescent="0.3">
      <c r="A502" s="5">
        <v>45387.536536805557</v>
      </c>
      <c r="B502" s="7" t="s">
        <v>66</v>
      </c>
      <c r="C502" s="6" t="s">
        <v>545</v>
      </c>
      <c r="D502" s="7" t="s">
        <v>546</v>
      </c>
      <c r="E502" s="8">
        <v>1</v>
      </c>
      <c r="F502" s="7">
        <v>6984733</v>
      </c>
      <c r="G502" s="7" t="s">
        <v>68</v>
      </c>
      <c r="H502" s="7" t="s">
        <v>69</v>
      </c>
      <c r="I502" s="7" t="s">
        <v>44</v>
      </c>
      <c r="J502" s="19" t="str">
        <f>IFERROR(INDEX('Employee Info'!$C$3:$E$200,MATCH(Data6[[#This Row],[Name:]],'Employee Info'!$B$3:$B$200,0),MATCH(Data6[[#This Row],[Hours Type:]],'Employee Info'!$C$2:$E$2,0)),"")</f>
        <v/>
      </c>
      <c r="K502" s="19" t="str">
        <f>IFERROR(INDEX('Employee Info'!$C$3:$J$200,MATCH(Data6[[#This Row],[Name:]],'Employee Info'!$B$3:$B$200,0),MATCH(Data6[[#Headers],[Truck]],'Employee Info'!$C$2:$J$2,0)),"")</f>
        <v/>
      </c>
      <c r="L502" s="19" t="str">
        <f>IFERROR(INDEX('Employee Info'!$C$3:$J$200,MATCH(Data6[[#This Row],[Name:]],'Employee Info'!$B$3:$B$200,0),MATCH(Data6[[#Headers],[Phone]],'Employee Info'!$C$2:$J$2,0)),"")</f>
        <v/>
      </c>
      <c r="M502" s="19" t="str">
        <f>IFERROR(INDEX('Employee Info'!$C$3:$J$200,MATCH(Data6[[#This Row],[Name:]],'Employee Info'!$B$3:$B$200,0),MATCH(Data6[[#Headers],[Tech]],'Employee Info'!$C$2:$J$2,0)),"")</f>
        <v/>
      </c>
      <c r="N502" s="19" t="str">
        <f>IFERROR(INDEX('Employee Info'!$C$3:$J$200,MATCH(Data6[[#This Row],[Name:]],'Employee Info'!$B$3:$B$200,0),MATCH(Data6[[#Headers],[Other]],'Employee Info'!$C$2:$J$2,0)),"")</f>
        <v/>
      </c>
      <c r="O502" s="19">
        <f>IFERROR((Data6[[#This Row],[Hours:]]*SUM(Data6[[#This Row],[Rate]:[Other]])),"")</f>
        <v>0</v>
      </c>
      <c r="P502" s="7" t="str">
        <f>IF(Data6[[#This Row],[WO'#:]]="","Riley #","WO#")</f>
        <v>WO#</v>
      </c>
      <c r="Q502" s="7">
        <f>IFERROR(WEEKNUM(Data6[[#This Row],[Date:]]),"")</f>
        <v>14</v>
      </c>
      <c r="R502" s="6">
        <f t="shared" si="21"/>
        <v>45382</v>
      </c>
      <c r="S502" s="6">
        <f>Data6[[#This Row],[Week Start]]+7</f>
        <v>45389</v>
      </c>
      <c r="T502" s="7" t="str">
        <f t="shared" si="22"/>
        <v>3/31/2024 - 4/7/2024</v>
      </c>
      <c r="U502" s="7" t="str">
        <f t="shared" si="23"/>
        <v>Time Card</v>
      </c>
      <c r="V502" s="8" t="str">
        <f>RIGHT(TEXT(Data6[[#This Row],[Date:]],"mmddyyyy"),4)</f>
        <v>2024</v>
      </c>
      <c r="W502" s="8" t="str">
        <f>MID(TEXT(Data6[[#This Row],[Date:]],"mmddyyyy"),3,2)</f>
        <v>05</v>
      </c>
      <c r="X502" s="8" t="str">
        <f>LEFT(TEXT(Data6[[#This Row],[Date:]],"mmddyyyy"),2)</f>
        <v>04</v>
      </c>
      <c r="Y502" s="6">
        <f>DATE(Data6[[#This Row],[Year]],Data6[[#This Row],[Month]],Data6[[#This Row],[Day]])</f>
        <v>45387</v>
      </c>
    </row>
    <row r="503" spans="1:25" x14ac:dyDescent="0.3">
      <c r="A503" s="5">
        <v>45420.272913541667</v>
      </c>
      <c r="B503" s="7" t="s">
        <v>76</v>
      </c>
      <c r="C503" s="6" t="s">
        <v>545</v>
      </c>
      <c r="D503" s="7" t="s">
        <v>156</v>
      </c>
      <c r="E503" s="8">
        <v>2</v>
      </c>
      <c r="F503" s="7">
        <v>6984733</v>
      </c>
      <c r="G503" s="7" t="s">
        <v>68</v>
      </c>
      <c r="H503" s="7" t="s">
        <v>69</v>
      </c>
      <c r="I503" s="7" t="s">
        <v>44</v>
      </c>
      <c r="J503" s="19" t="str">
        <f>IFERROR(INDEX('Employee Info'!$C$3:$E$200,MATCH(Data6[[#This Row],[Name:]],'Employee Info'!$B$3:$B$200,0),MATCH(Data6[[#This Row],[Hours Type:]],'Employee Info'!$C$2:$E$2,0)),"")</f>
        <v/>
      </c>
      <c r="K503" s="19" t="str">
        <f>IFERROR(INDEX('Employee Info'!$C$3:$J$200,MATCH(Data6[[#This Row],[Name:]],'Employee Info'!$B$3:$B$200,0),MATCH(Data6[[#Headers],[Truck]],'Employee Info'!$C$2:$J$2,0)),"")</f>
        <v/>
      </c>
      <c r="L503" s="19" t="str">
        <f>IFERROR(INDEX('Employee Info'!$C$3:$J$200,MATCH(Data6[[#This Row],[Name:]],'Employee Info'!$B$3:$B$200,0),MATCH(Data6[[#Headers],[Phone]],'Employee Info'!$C$2:$J$2,0)),"")</f>
        <v/>
      </c>
      <c r="M503" s="19" t="str">
        <f>IFERROR(INDEX('Employee Info'!$C$3:$J$200,MATCH(Data6[[#This Row],[Name:]],'Employee Info'!$B$3:$B$200,0),MATCH(Data6[[#Headers],[Tech]],'Employee Info'!$C$2:$J$2,0)),"")</f>
        <v/>
      </c>
      <c r="N503" s="19" t="str">
        <f>IFERROR(INDEX('Employee Info'!$C$3:$J$200,MATCH(Data6[[#This Row],[Name:]],'Employee Info'!$B$3:$B$200,0),MATCH(Data6[[#Headers],[Other]],'Employee Info'!$C$2:$J$2,0)),"")</f>
        <v/>
      </c>
      <c r="O503" s="19">
        <f>IFERROR((Data6[[#This Row],[Hours:]]*SUM(Data6[[#This Row],[Rate]:[Other]])),"")</f>
        <v>0</v>
      </c>
      <c r="P503" s="7" t="str">
        <f>IF(Data6[[#This Row],[WO'#:]]="","Riley #","WO#")</f>
        <v>WO#</v>
      </c>
      <c r="Q503" s="7">
        <f>IFERROR(WEEKNUM(Data6[[#This Row],[Date:]]),"")</f>
        <v>14</v>
      </c>
      <c r="R503" s="6">
        <f t="shared" si="21"/>
        <v>45382</v>
      </c>
      <c r="S503" s="6">
        <f>Data6[[#This Row],[Week Start]]+7</f>
        <v>45389</v>
      </c>
      <c r="T503" s="7" t="str">
        <f t="shared" si="22"/>
        <v>3/31/2024 - 4/7/2024</v>
      </c>
      <c r="U503" s="7" t="str">
        <f t="shared" si="23"/>
        <v>Time Card</v>
      </c>
      <c r="V503" s="8" t="str">
        <f>RIGHT(TEXT(Data6[[#This Row],[Date:]],"mmddyyyy"),4)</f>
        <v>2024</v>
      </c>
      <c r="W503" s="8" t="str">
        <f>MID(TEXT(Data6[[#This Row],[Date:]],"mmddyyyy"),3,2)</f>
        <v>05</v>
      </c>
      <c r="X503" s="8" t="str">
        <f>LEFT(TEXT(Data6[[#This Row],[Date:]],"mmddyyyy"),2)</f>
        <v>04</v>
      </c>
      <c r="Y503" s="6">
        <f>DATE(Data6[[#This Row],[Year]],Data6[[#This Row],[Month]],Data6[[#This Row],[Day]])</f>
        <v>45387</v>
      </c>
    </row>
    <row r="504" spans="1:25" x14ac:dyDescent="0.3">
      <c r="A504" s="5">
        <v>45387.514937499996</v>
      </c>
      <c r="B504" s="7" t="s">
        <v>66</v>
      </c>
      <c r="C504" s="6" t="s">
        <v>545</v>
      </c>
      <c r="D504" s="7" t="s">
        <v>416</v>
      </c>
      <c r="E504" s="8">
        <v>1</v>
      </c>
      <c r="F504" s="7">
        <v>7078215</v>
      </c>
      <c r="G504" s="7" t="s">
        <v>68</v>
      </c>
      <c r="H504" s="7" t="s">
        <v>69</v>
      </c>
      <c r="I504" s="7" t="s">
        <v>44</v>
      </c>
      <c r="J504" s="19" t="str">
        <f>IFERROR(INDEX('Employee Info'!$C$3:$E$200,MATCH(Data6[[#This Row],[Name:]],'Employee Info'!$B$3:$B$200,0),MATCH(Data6[[#This Row],[Hours Type:]],'Employee Info'!$C$2:$E$2,0)),"")</f>
        <v/>
      </c>
      <c r="K504" s="19" t="str">
        <f>IFERROR(INDEX('Employee Info'!$C$3:$J$200,MATCH(Data6[[#This Row],[Name:]],'Employee Info'!$B$3:$B$200,0),MATCH(Data6[[#Headers],[Truck]],'Employee Info'!$C$2:$J$2,0)),"")</f>
        <v/>
      </c>
      <c r="L504" s="19" t="str">
        <f>IFERROR(INDEX('Employee Info'!$C$3:$J$200,MATCH(Data6[[#This Row],[Name:]],'Employee Info'!$B$3:$B$200,0),MATCH(Data6[[#Headers],[Phone]],'Employee Info'!$C$2:$J$2,0)),"")</f>
        <v/>
      </c>
      <c r="M504" s="19" t="str">
        <f>IFERROR(INDEX('Employee Info'!$C$3:$J$200,MATCH(Data6[[#This Row],[Name:]],'Employee Info'!$B$3:$B$200,0),MATCH(Data6[[#Headers],[Tech]],'Employee Info'!$C$2:$J$2,0)),"")</f>
        <v/>
      </c>
      <c r="N504" s="19" t="str">
        <f>IFERROR(INDEX('Employee Info'!$C$3:$J$200,MATCH(Data6[[#This Row],[Name:]],'Employee Info'!$B$3:$B$200,0),MATCH(Data6[[#Headers],[Other]],'Employee Info'!$C$2:$J$2,0)),"")</f>
        <v/>
      </c>
      <c r="O504" s="19">
        <f>IFERROR((Data6[[#This Row],[Hours:]]*SUM(Data6[[#This Row],[Rate]:[Other]])),"")</f>
        <v>0</v>
      </c>
      <c r="P504" s="7" t="str">
        <f>IF(Data6[[#This Row],[WO'#:]]="","Riley #","WO#")</f>
        <v>WO#</v>
      </c>
      <c r="Q504" s="7">
        <f>IFERROR(WEEKNUM(Data6[[#This Row],[Date:]]),"")</f>
        <v>14</v>
      </c>
      <c r="R504" s="6">
        <f t="shared" si="21"/>
        <v>45382</v>
      </c>
      <c r="S504" s="6">
        <f>Data6[[#This Row],[Week Start]]+7</f>
        <v>45389</v>
      </c>
      <c r="T504" s="7" t="str">
        <f t="shared" si="22"/>
        <v>3/31/2024 - 4/7/2024</v>
      </c>
      <c r="U504" s="7" t="str">
        <f t="shared" si="23"/>
        <v>Time Card</v>
      </c>
      <c r="V504" s="8" t="str">
        <f>RIGHT(TEXT(Data6[[#This Row],[Date:]],"mmddyyyy"),4)</f>
        <v>2024</v>
      </c>
      <c r="W504" s="8" t="str">
        <f>MID(TEXT(Data6[[#This Row],[Date:]],"mmddyyyy"),3,2)</f>
        <v>05</v>
      </c>
      <c r="X504" s="8" t="str">
        <f>LEFT(TEXT(Data6[[#This Row],[Date:]],"mmddyyyy"),2)</f>
        <v>04</v>
      </c>
      <c r="Y504" s="6">
        <f>DATE(Data6[[#This Row],[Year]],Data6[[#This Row],[Month]],Data6[[#This Row],[Day]])</f>
        <v>45387</v>
      </c>
    </row>
    <row r="505" spans="1:25" x14ac:dyDescent="0.3">
      <c r="A505" s="5">
        <v>45387.537854745373</v>
      </c>
      <c r="B505" s="7" t="s">
        <v>66</v>
      </c>
      <c r="C505" s="6" t="s">
        <v>545</v>
      </c>
      <c r="D505" s="7" t="s">
        <v>548</v>
      </c>
      <c r="E505" s="8">
        <v>4</v>
      </c>
      <c r="F505" s="7" t="s">
        <v>68</v>
      </c>
      <c r="G505" s="7" t="s">
        <v>68</v>
      </c>
      <c r="H505" s="7" t="s">
        <v>202</v>
      </c>
      <c r="I505" s="7" t="s">
        <v>44</v>
      </c>
      <c r="J505" s="19" t="str">
        <f>IFERROR(INDEX('Employee Info'!$C$3:$E$200,MATCH(Data6[[#This Row],[Name:]],'Employee Info'!$B$3:$B$200,0),MATCH(Data6[[#This Row],[Hours Type:]],'Employee Info'!$C$2:$E$2,0)),"")</f>
        <v/>
      </c>
      <c r="K505" s="19" t="str">
        <f>IFERROR(INDEX('Employee Info'!$C$3:$J$200,MATCH(Data6[[#This Row],[Name:]],'Employee Info'!$B$3:$B$200,0),MATCH(Data6[[#Headers],[Truck]],'Employee Info'!$C$2:$J$2,0)),"")</f>
        <v/>
      </c>
      <c r="L505" s="19" t="str">
        <f>IFERROR(INDEX('Employee Info'!$C$3:$J$200,MATCH(Data6[[#This Row],[Name:]],'Employee Info'!$B$3:$B$200,0),MATCH(Data6[[#Headers],[Phone]],'Employee Info'!$C$2:$J$2,0)),"")</f>
        <v/>
      </c>
      <c r="M505" s="19" t="str">
        <f>IFERROR(INDEX('Employee Info'!$C$3:$J$200,MATCH(Data6[[#This Row],[Name:]],'Employee Info'!$B$3:$B$200,0),MATCH(Data6[[#Headers],[Tech]],'Employee Info'!$C$2:$J$2,0)),"")</f>
        <v/>
      </c>
      <c r="N505" s="19" t="str">
        <f>IFERROR(INDEX('Employee Info'!$C$3:$J$200,MATCH(Data6[[#This Row],[Name:]],'Employee Info'!$B$3:$B$200,0),MATCH(Data6[[#Headers],[Other]],'Employee Info'!$C$2:$J$2,0)),"")</f>
        <v/>
      </c>
      <c r="O505" s="19">
        <f>IFERROR((Data6[[#This Row],[Hours:]]*SUM(Data6[[#This Row],[Rate]:[Other]])),"")</f>
        <v>0</v>
      </c>
      <c r="P505" s="7" t="str">
        <f>IF(Data6[[#This Row],[WO'#:]]="","Riley #","WO#")</f>
        <v>Riley #</v>
      </c>
      <c r="Q505" s="7">
        <f>IFERROR(WEEKNUM(Data6[[#This Row],[Date:]]),"")</f>
        <v>14</v>
      </c>
      <c r="R505" s="6">
        <f t="shared" si="21"/>
        <v>45382</v>
      </c>
      <c r="S505" s="6">
        <f>Data6[[#This Row],[Week Start]]+7</f>
        <v>45389</v>
      </c>
      <c r="T505" s="7" t="str">
        <f t="shared" si="22"/>
        <v>3/31/2024 - 4/7/2024</v>
      </c>
      <c r="U505" s="7" t="str">
        <f t="shared" si="23"/>
        <v>Time Card</v>
      </c>
      <c r="V505" s="8" t="str">
        <f>RIGHT(TEXT(Data6[[#This Row],[Date:]],"mmddyyyy"),4)</f>
        <v>2024</v>
      </c>
      <c r="W505" s="8" t="str">
        <f>MID(TEXT(Data6[[#This Row],[Date:]],"mmddyyyy"),3,2)</f>
        <v>05</v>
      </c>
      <c r="X505" s="8" t="str">
        <f>LEFT(TEXT(Data6[[#This Row],[Date:]],"mmddyyyy"),2)</f>
        <v>04</v>
      </c>
      <c r="Y505" s="6">
        <f>DATE(Data6[[#This Row],[Year]],Data6[[#This Row],[Month]],Data6[[#This Row],[Day]])</f>
        <v>45387</v>
      </c>
    </row>
    <row r="506" spans="1:25" x14ac:dyDescent="0.3">
      <c r="A506" s="5">
        <v>45387.579428240744</v>
      </c>
      <c r="B506" s="7" t="s">
        <v>35</v>
      </c>
      <c r="C506" s="6" t="s">
        <v>545</v>
      </c>
      <c r="D506" s="7" t="s">
        <v>548</v>
      </c>
      <c r="E506" s="8">
        <v>8</v>
      </c>
      <c r="F506" s="7" t="s">
        <v>68</v>
      </c>
      <c r="G506" s="7" t="s">
        <v>68</v>
      </c>
      <c r="H506" s="7" t="s">
        <v>202</v>
      </c>
      <c r="I506" s="7" t="s">
        <v>44</v>
      </c>
      <c r="J506" s="19" t="str">
        <f>IFERROR(INDEX('Employee Info'!$C$3:$E$200,MATCH(Data6[[#This Row],[Name:]],'Employee Info'!$B$3:$B$200,0),MATCH(Data6[[#This Row],[Hours Type:]],'Employee Info'!$C$2:$E$2,0)),"")</f>
        <v/>
      </c>
      <c r="K506" s="19" t="str">
        <f>IFERROR(INDEX('Employee Info'!$C$3:$J$200,MATCH(Data6[[#This Row],[Name:]],'Employee Info'!$B$3:$B$200,0),MATCH(Data6[[#Headers],[Truck]],'Employee Info'!$C$2:$J$2,0)),"")</f>
        <v/>
      </c>
      <c r="L506" s="19" t="str">
        <f>IFERROR(INDEX('Employee Info'!$C$3:$J$200,MATCH(Data6[[#This Row],[Name:]],'Employee Info'!$B$3:$B$200,0),MATCH(Data6[[#Headers],[Phone]],'Employee Info'!$C$2:$J$2,0)),"")</f>
        <v/>
      </c>
      <c r="M506" s="19" t="str">
        <f>IFERROR(INDEX('Employee Info'!$C$3:$J$200,MATCH(Data6[[#This Row],[Name:]],'Employee Info'!$B$3:$B$200,0),MATCH(Data6[[#Headers],[Tech]],'Employee Info'!$C$2:$J$2,0)),"")</f>
        <v/>
      </c>
      <c r="N506" s="19" t="str">
        <f>IFERROR(INDEX('Employee Info'!$C$3:$J$200,MATCH(Data6[[#This Row],[Name:]],'Employee Info'!$B$3:$B$200,0),MATCH(Data6[[#Headers],[Other]],'Employee Info'!$C$2:$J$2,0)),"")</f>
        <v/>
      </c>
      <c r="O506" s="19">
        <f>IFERROR((Data6[[#This Row],[Hours:]]*SUM(Data6[[#This Row],[Rate]:[Other]])),"")</f>
        <v>0</v>
      </c>
      <c r="P506" s="7" t="str">
        <f>IF(Data6[[#This Row],[WO'#:]]="","Riley #","WO#")</f>
        <v>Riley #</v>
      </c>
      <c r="Q506" s="7">
        <f>IFERROR(WEEKNUM(Data6[[#This Row],[Date:]]),"")</f>
        <v>14</v>
      </c>
      <c r="R506" s="6">
        <f t="shared" si="21"/>
        <v>45382</v>
      </c>
      <c r="S506" s="6">
        <f>Data6[[#This Row],[Week Start]]+7</f>
        <v>45389</v>
      </c>
      <c r="T506" s="7" t="str">
        <f t="shared" si="22"/>
        <v>3/31/2024 - 4/7/2024</v>
      </c>
      <c r="U506" s="7" t="str">
        <f t="shared" si="23"/>
        <v>Time Card</v>
      </c>
      <c r="V506" s="8" t="str">
        <f>RIGHT(TEXT(Data6[[#This Row],[Date:]],"mmddyyyy"),4)</f>
        <v>2024</v>
      </c>
      <c r="W506" s="8" t="str">
        <f>MID(TEXT(Data6[[#This Row],[Date:]],"mmddyyyy"),3,2)</f>
        <v>05</v>
      </c>
      <c r="X506" s="8" t="str">
        <f>LEFT(TEXT(Data6[[#This Row],[Date:]],"mmddyyyy"),2)</f>
        <v>04</v>
      </c>
      <c r="Y506" s="6">
        <f>DATE(Data6[[#This Row],[Year]],Data6[[#This Row],[Month]],Data6[[#This Row],[Day]])</f>
        <v>45387</v>
      </c>
    </row>
    <row r="507" spans="1:25" x14ac:dyDescent="0.3">
      <c r="A507" s="5">
        <v>45387.512225347222</v>
      </c>
      <c r="B507" s="7" t="s">
        <v>66</v>
      </c>
      <c r="C507" s="6" t="s">
        <v>545</v>
      </c>
      <c r="D507" s="7" t="s">
        <v>376</v>
      </c>
      <c r="E507" s="8">
        <v>1</v>
      </c>
      <c r="F507" s="7" t="s">
        <v>68</v>
      </c>
      <c r="G507" s="7" t="s">
        <v>68</v>
      </c>
      <c r="H507" s="7" t="s">
        <v>92</v>
      </c>
      <c r="I507" s="7" t="s">
        <v>44</v>
      </c>
      <c r="J507" s="19" t="str">
        <f>IFERROR(INDEX('Employee Info'!$C$3:$E$200,MATCH(Data6[[#This Row],[Name:]],'Employee Info'!$B$3:$B$200,0),MATCH(Data6[[#This Row],[Hours Type:]],'Employee Info'!$C$2:$E$2,0)),"")</f>
        <v/>
      </c>
      <c r="K507" s="19" t="str">
        <f>IFERROR(INDEX('Employee Info'!$C$3:$J$200,MATCH(Data6[[#This Row],[Name:]],'Employee Info'!$B$3:$B$200,0),MATCH(Data6[[#Headers],[Truck]],'Employee Info'!$C$2:$J$2,0)),"")</f>
        <v/>
      </c>
      <c r="L507" s="19" t="str">
        <f>IFERROR(INDEX('Employee Info'!$C$3:$J$200,MATCH(Data6[[#This Row],[Name:]],'Employee Info'!$B$3:$B$200,0),MATCH(Data6[[#Headers],[Phone]],'Employee Info'!$C$2:$J$2,0)),"")</f>
        <v/>
      </c>
      <c r="M507" s="19" t="str">
        <f>IFERROR(INDEX('Employee Info'!$C$3:$J$200,MATCH(Data6[[#This Row],[Name:]],'Employee Info'!$B$3:$B$200,0),MATCH(Data6[[#Headers],[Tech]],'Employee Info'!$C$2:$J$2,0)),"")</f>
        <v/>
      </c>
      <c r="N507" s="19" t="str">
        <f>IFERROR(INDEX('Employee Info'!$C$3:$J$200,MATCH(Data6[[#This Row],[Name:]],'Employee Info'!$B$3:$B$200,0),MATCH(Data6[[#Headers],[Other]],'Employee Info'!$C$2:$J$2,0)),"")</f>
        <v/>
      </c>
      <c r="O507" s="19">
        <f>IFERROR((Data6[[#This Row],[Hours:]]*SUM(Data6[[#This Row],[Rate]:[Other]])),"")</f>
        <v>0</v>
      </c>
      <c r="P507" s="7" t="str">
        <f>IF(Data6[[#This Row],[WO'#:]]="","Riley #","WO#")</f>
        <v>Riley #</v>
      </c>
      <c r="Q507" s="7">
        <f>IFERROR(WEEKNUM(Data6[[#This Row],[Date:]]),"")</f>
        <v>14</v>
      </c>
      <c r="R507" s="6">
        <f t="shared" si="21"/>
        <v>45382</v>
      </c>
      <c r="S507" s="6">
        <f>Data6[[#This Row],[Week Start]]+7</f>
        <v>45389</v>
      </c>
      <c r="T507" s="7" t="str">
        <f t="shared" si="22"/>
        <v>3/31/2024 - 4/7/2024</v>
      </c>
      <c r="U507" s="7" t="str">
        <f t="shared" si="23"/>
        <v>Time Card</v>
      </c>
      <c r="V507" s="8" t="str">
        <f>RIGHT(TEXT(Data6[[#This Row],[Date:]],"mmddyyyy"),4)</f>
        <v>2024</v>
      </c>
      <c r="W507" s="8" t="str">
        <f>MID(TEXT(Data6[[#This Row],[Date:]],"mmddyyyy"),3,2)</f>
        <v>05</v>
      </c>
      <c r="X507" s="8" t="str">
        <f>LEFT(TEXT(Data6[[#This Row],[Date:]],"mmddyyyy"),2)</f>
        <v>04</v>
      </c>
      <c r="Y507" s="6">
        <f>DATE(Data6[[#This Row],[Year]],Data6[[#This Row],[Month]],Data6[[#This Row],[Day]])</f>
        <v>45387</v>
      </c>
    </row>
    <row r="508" spans="1:25" x14ac:dyDescent="0.3">
      <c r="A508" s="5">
        <v>45387.411342129628</v>
      </c>
      <c r="B508" s="7" t="s">
        <v>65</v>
      </c>
      <c r="C508" s="6" t="s">
        <v>545</v>
      </c>
      <c r="D508" s="7" t="s">
        <v>547</v>
      </c>
      <c r="E508" s="8">
        <v>7.5</v>
      </c>
      <c r="F508" s="7" t="s">
        <v>68</v>
      </c>
      <c r="G508" s="7" t="s">
        <v>68</v>
      </c>
      <c r="H508" s="7" t="s">
        <v>64</v>
      </c>
      <c r="I508" s="7" t="s">
        <v>44</v>
      </c>
      <c r="J508" s="19" t="str">
        <f>IFERROR(INDEX('Employee Info'!$C$3:$E$200,MATCH(Data6[[#This Row],[Name:]],'Employee Info'!$B$3:$B$200,0),MATCH(Data6[[#This Row],[Hours Type:]],'Employee Info'!$C$2:$E$2,0)),"")</f>
        <v/>
      </c>
      <c r="K508" s="19" t="str">
        <f>IFERROR(INDEX('Employee Info'!$C$3:$J$200,MATCH(Data6[[#This Row],[Name:]],'Employee Info'!$B$3:$B$200,0),MATCH(Data6[[#Headers],[Truck]],'Employee Info'!$C$2:$J$2,0)),"")</f>
        <v/>
      </c>
      <c r="L508" s="19" t="str">
        <f>IFERROR(INDEX('Employee Info'!$C$3:$J$200,MATCH(Data6[[#This Row],[Name:]],'Employee Info'!$B$3:$B$200,0),MATCH(Data6[[#Headers],[Phone]],'Employee Info'!$C$2:$J$2,0)),"")</f>
        <v/>
      </c>
      <c r="M508" s="19" t="str">
        <f>IFERROR(INDEX('Employee Info'!$C$3:$J$200,MATCH(Data6[[#This Row],[Name:]],'Employee Info'!$B$3:$B$200,0),MATCH(Data6[[#Headers],[Tech]],'Employee Info'!$C$2:$J$2,0)),"")</f>
        <v/>
      </c>
      <c r="N508" s="19" t="str">
        <f>IFERROR(INDEX('Employee Info'!$C$3:$J$200,MATCH(Data6[[#This Row],[Name:]],'Employee Info'!$B$3:$B$200,0),MATCH(Data6[[#Headers],[Other]],'Employee Info'!$C$2:$J$2,0)),"")</f>
        <v/>
      </c>
      <c r="O508" s="19">
        <f>IFERROR((Data6[[#This Row],[Hours:]]*SUM(Data6[[#This Row],[Rate]:[Other]])),"")</f>
        <v>0</v>
      </c>
      <c r="P508" s="7" t="str">
        <f>IF(Data6[[#This Row],[WO'#:]]="","Riley #","WO#")</f>
        <v>Riley #</v>
      </c>
      <c r="Q508" s="7">
        <f>IFERROR(WEEKNUM(Data6[[#This Row],[Date:]]),"")</f>
        <v>14</v>
      </c>
      <c r="R508" s="6">
        <f t="shared" si="21"/>
        <v>45382</v>
      </c>
      <c r="S508" s="6">
        <f>Data6[[#This Row],[Week Start]]+7</f>
        <v>45389</v>
      </c>
      <c r="T508" s="7" t="str">
        <f t="shared" si="22"/>
        <v>3/31/2024 - 4/7/2024</v>
      </c>
      <c r="U508" s="7" t="str">
        <f t="shared" si="23"/>
        <v>Time Card</v>
      </c>
      <c r="V508" s="8" t="str">
        <f>RIGHT(TEXT(Data6[[#This Row],[Date:]],"mmddyyyy"),4)</f>
        <v>2024</v>
      </c>
      <c r="W508" s="8" t="str">
        <f>MID(TEXT(Data6[[#This Row],[Date:]],"mmddyyyy"),3,2)</f>
        <v>05</v>
      </c>
      <c r="X508" s="8" t="str">
        <f>LEFT(TEXT(Data6[[#This Row],[Date:]],"mmddyyyy"),2)</f>
        <v>04</v>
      </c>
      <c r="Y508" s="6">
        <f>DATE(Data6[[#This Row],[Year]],Data6[[#This Row],[Month]],Data6[[#This Row],[Day]])</f>
        <v>45387</v>
      </c>
    </row>
    <row r="509" spans="1:25" x14ac:dyDescent="0.3">
      <c r="A509" s="5">
        <v>45387.411786342593</v>
      </c>
      <c r="B509" s="7" t="s">
        <v>31</v>
      </c>
      <c r="C509" s="6" t="s">
        <v>545</v>
      </c>
      <c r="D509" s="7" t="s">
        <v>547</v>
      </c>
      <c r="E509" s="8">
        <v>6.5</v>
      </c>
      <c r="F509" s="7" t="s">
        <v>68</v>
      </c>
      <c r="G509" s="7" t="s">
        <v>68</v>
      </c>
      <c r="H509" s="7" t="s">
        <v>64</v>
      </c>
      <c r="I509" s="7" t="s">
        <v>44</v>
      </c>
      <c r="J509" s="19" t="str">
        <f>IFERROR(INDEX('Employee Info'!$C$3:$E$200,MATCH(Data6[[#This Row],[Name:]],'Employee Info'!$B$3:$B$200,0),MATCH(Data6[[#This Row],[Hours Type:]],'Employee Info'!$C$2:$E$2,0)),"")</f>
        <v/>
      </c>
      <c r="K509" s="19" t="str">
        <f>IFERROR(INDEX('Employee Info'!$C$3:$J$200,MATCH(Data6[[#This Row],[Name:]],'Employee Info'!$B$3:$B$200,0),MATCH(Data6[[#Headers],[Truck]],'Employee Info'!$C$2:$J$2,0)),"")</f>
        <v/>
      </c>
      <c r="L509" s="19" t="str">
        <f>IFERROR(INDEX('Employee Info'!$C$3:$J$200,MATCH(Data6[[#This Row],[Name:]],'Employee Info'!$B$3:$B$200,0),MATCH(Data6[[#Headers],[Phone]],'Employee Info'!$C$2:$J$2,0)),"")</f>
        <v/>
      </c>
      <c r="M509" s="19" t="str">
        <f>IFERROR(INDEX('Employee Info'!$C$3:$J$200,MATCH(Data6[[#This Row],[Name:]],'Employee Info'!$B$3:$B$200,0),MATCH(Data6[[#Headers],[Tech]],'Employee Info'!$C$2:$J$2,0)),"")</f>
        <v/>
      </c>
      <c r="N509" s="19" t="str">
        <f>IFERROR(INDEX('Employee Info'!$C$3:$J$200,MATCH(Data6[[#This Row],[Name:]],'Employee Info'!$B$3:$B$200,0),MATCH(Data6[[#Headers],[Other]],'Employee Info'!$C$2:$J$2,0)),"")</f>
        <v/>
      </c>
      <c r="O509" s="19">
        <f>IFERROR((Data6[[#This Row],[Hours:]]*SUM(Data6[[#This Row],[Rate]:[Other]])),"")</f>
        <v>0</v>
      </c>
      <c r="P509" s="7" t="str">
        <f>IF(Data6[[#This Row],[WO'#:]]="","Riley #","WO#")</f>
        <v>Riley #</v>
      </c>
      <c r="Q509" s="7">
        <f>IFERROR(WEEKNUM(Data6[[#This Row],[Date:]]),"")</f>
        <v>14</v>
      </c>
      <c r="R509" s="6">
        <f t="shared" si="21"/>
        <v>45382</v>
      </c>
      <c r="S509" s="6">
        <f>Data6[[#This Row],[Week Start]]+7</f>
        <v>45389</v>
      </c>
      <c r="T509" s="7" t="str">
        <f t="shared" si="22"/>
        <v>3/31/2024 - 4/7/2024</v>
      </c>
      <c r="U509" s="7" t="str">
        <f t="shared" si="23"/>
        <v>Time Card</v>
      </c>
      <c r="V509" s="8" t="str">
        <f>RIGHT(TEXT(Data6[[#This Row],[Date:]],"mmddyyyy"),4)</f>
        <v>2024</v>
      </c>
      <c r="W509" s="8" t="str">
        <f>MID(TEXT(Data6[[#This Row],[Date:]],"mmddyyyy"),3,2)</f>
        <v>05</v>
      </c>
      <c r="X509" s="8" t="str">
        <f>LEFT(TEXT(Data6[[#This Row],[Date:]],"mmddyyyy"),2)</f>
        <v>04</v>
      </c>
      <c r="Y509" s="6">
        <f>DATE(Data6[[#This Row],[Year]],Data6[[#This Row],[Month]],Data6[[#This Row],[Day]])</f>
        <v>45387</v>
      </c>
    </row>
    <row r="510" spans="1:25" x14ac:dyDescent="0.3">
      <c r="A510" s="5">
        <v>45390.580663425928</v>
      </c>
      <c r="B510" s="7" t="s">
        <v>31</v>
      </c>
      <c r="C510" s="6" t="s">
        <v>549</v>
      </c>
      <c r="D510" s="7" t="s">
        <v>340</v>
      </c>
      <c r="E510" s="8">
        <v>2.5</v>
      </c>
      <c r="F510" s="7">
        <v>6984733</v>
      </c>
      <c r="G510" s="7" t="s">
        <v>68</v>
      </c>
      <c r="H510" s="7" t="s">
        <v>69</v>
      </c>
      <c r="I510" s="7" t="s">
        <v>44</v>
      </c>
      <c r="J510" s="19" t="str">
        <f>IFERROR(INDEX('Employee Info'!$C$3:$E$200,MATCH(Data6[[#This Row],[Name:]],'Employee Info'!$B$3:$B$200,0),MATCH(Data6[[#This Row],[Hours Type:]],'Employee Info'!$C$2:$E$2,0)),"")</f>
        <v/>
      </c>
      <c r="K510" s="19" t="str">
        <f>IFERROR(INDEX('Employee Info'!$C$3:$J$200,MATCH(Data6[[#This Row],[Name:]],'Employee Info'!$B$3:$B$200,0),MATCH(Data6[[#Headers],[Truck]],'Employee Info'!$C$2:$J$2,0)),"")</f>
        <v/>
      </c>
      <c r="L510" s="19" t="str">
        <f>IFERROR(INDEX('Employee Info'!$C$3:$J$200,MATCH(Data6[[#This Row],[Name:]],'Employee Info'!$B$3:$B$200,0),MATCH(Data6[[#Headers],[Phone]],'Employee Info'!$C$2:$J$2,0)),"")</f>
        <v/>
      </c>
      <c r="M510" s="19" t="str">
        <f>IFERROR(INDEX('Employee Info'!$C$3:$J$200,MATCH(Data6[[#This Row],[Name:]],'Employee Info'!$B$3:$B$200,0),MATCH(Data6[[#Headers],[Tech]],'Employee Info'!$C$2:$J$2,0)),"")</f>
        <v/>
      </c>
      <c r="N510" s="19" t="str">
        <f>IFERROR(INDEX('Employee Info'!$C$3:$J$200,MATCH(Data6[[#This Row],[Name:]],'Employee Info'!$B$3:$B$200,0),MATCH(Data6[[#Headers],[Other]],'Employee Info'!$C$2:$J$2,0)),"")</f>
        <v/>
      </c>
      <c r="O510" s="19">
        <f>IFERROR((Data6[[#This Row],[Hours:]]*SUM(Data6[[#This Row],[Rate]:[Other]])),"")</f>
        <v>0</v>
      </c>
      <c r="P510" s="7" t="str">
        <f>IF(Data6[[#This Row],[WO'#:]]="","Riley #","WO#")</f>
        <v>WO#</v>
      </c>
      <c r="Q510" s="7">
        <f>IFERROR(WEEKNUM(Data6[[#This Row],[Date:]]),"")</f>
        <v>15</v>
      </c>
      <c r="R510" s="6">
        <f t="shared" si="21"/>
        <v>45389</v>
      </c>
      <c r="S510" s="6">
        <f>Data6[[#This Row],[Week Start]]+7</f>
        <v>45396</v>
      </c>
      <c r="T510" s="7" t="str">
        <f t="shared" si="22"/>
        <v>4/7/2024 - 4/14/2024</v>
      </c>
      <c r="U510" s="7" t="str">
        <f t="shared" si="23"/>
        <v>Time Card</v>
      </c>
      <c r="V510" s="8" t="str">
        <f>RIGHT(TEXT(Data6[[#This Row],[Date:]],"mmddyyyy"),4)</f>
        <v>2024</v>
      </c>
      <c r="W510" s="8" t="str">
        <f>MID(TEXT(Data6[[#This Row],[Date:]],"mmddyyyy"),3,2)</f>
        <v>08</v>
      </c>
      <c r="X510" s="8" t="str">
        <f>LEFT(TEXT(Data6[[#This Row],[Date:]],"mmddyyyy"),2)</f>
        <v>04</v>
      </c>
      <c r="Y510" s="6">
        <f>DATE(Data6[[#This Row],[Year]],Data6[[#This Row],[Month]],Data6[[#This Row],[Day]])</f>
        <v>45390</v>
      </c>
    </row>
    <row r="511" spans="1:25" x14ac:dyDescent="0.3">
      <c r="A511" s="5">
        <v>45392.526208449075</v>
      </c>
      <c r="B511" s="7" t="s">
        <v>35</v>
      </c>
      <c r="C511" s="6" t="s">
        <v>549</v>
      </c>
      <c r="D511" s="7" t="s">
        <v>550</v>
      </c>
      <c r="E511" s="8">
        <v>2</v>
      </c>
      <c r="F511" s="7">
        <v>6984733</v>
      </c>
      <c r="G511" s="7" t="s">
        <v>68</v>
      </c>
      <c r="H511" s="7" t="s">
        <v>69</v>
      </c>
      <c r="I511" s="7" t="s">
        <v>44</v>
      </c>
      <c r="J511" s="19" t="str">
        <f>IFERROR(INDEX('Employee Info'!$C$3:$E$200,MATCH(Data6[[#This Row],[Name:]],'Employee Info'!$B$3:$B$200,0),MATCH(Data6[[#This Row],[Hours Type:]],'Employee Info'!$C$2:$E$2,0)),"")</f>
        <v/>
      </c>
      <c r="K511" s="19" t="str">
        <f>IFERROR(INDEX('Employee Info'!$C$3:$J$200,MATCH(Data6[[#This Row],[Name:]],'Employee Info'!$B$3:$B$200,0),MATCH(Data6[[#Headers],[Truck]],'Employee Info'!$C$2:$J$2,0)),"")</f>
        <v/>
      </c>
      <c r="L511" s="19" t="str">
        <f>IFERROR(INDEX('Employee Info'!$C$3:$J$200,MATCH(Data6[[#This Row],[Name:]],'Employee Info'!$B$3:$B$200,0),MATCH(Data6[[#Headers],[Phone]],'Employee Info'!$C$2:$J$2,0)),"")</f>
        <v/>
      </c>
      <c r="M511" s="19" t="str">
        <f>IFERROR(INDEX('Employee Info'!$C$3:$J$200,MATCH(Data6[[#This Row],[Name:]],'Employee Info'!$B$3:$B$200,0),MATCH(Data6[[#Headers],[Tech]],'Employee Info'!$C$2:$J$2,0)),"")</f>
        <v/>
      </c>
      <c r="N511" s="19" t="str">
        <f>IFERROR(INDEX('Employee Info'!$C$3:$J$200,MATCH(Data6[[#This Row],[Name:]],'Employee Info'!$B$3:$B$200,0),MATCH(Data6[[#Headers],[Other]],'Employee Info'!$C$2:$J$2,0)),"")</f>
        <v/>
      </c>
      <c r="O511" s="19">
        <f>IFERROR((Data6[[#This Row],[Hours:]]*SUM(Data6[[#This Row],[Rate]:[Other]])),"")</f>
        <v>0</v>
      </c>
      <c r="P511" s="7" t="str">
        <f>IF(Data6[[#This Row],[WO'#:]]="","Riley #","WO#")</f>
        <v>WO#</v>
      </c>
      <c r="Q511" s="7">
        <f>IFERROR(WEEKNUM(Data6[[#This Row],[Date:]]),"")</f>
        <v>15</v>
      </c>
      <c r="R511" s="6">
        <f t="shared" si="21"/>
        <v>45389</v>
      </c>
      <c r="S511" s="6">
        <f>Data6[[#This Row],[Week Start]]+7</f>
        <v>45396</v>
      </c>
      <c r="T511" s="7" t="str">
        <f t="shared" si="22"/>
        <v>4/7/2024 - 4/14/2024</v>
      </c>
      <c r="U511" s="7" t="str">
        <f t="shared" si="23"/>
        <v>Time Card</v>
      </c>
      <c r="V511" s="8" t="str">
        <f>RIGHT(TEXT(Data6[[#This Row],[Date:]],"mmddyyyy"),4)</f>
        <v>2024</v>
      </c>
      <c r="W511" s="8" t="str">
        <f>MID(TEXT(Data6[[#This Row],[Date:]],"mmddyyyy"),3,2)</f>
        <v>08</v>
      </c>
      <c r="X511" s="8" t="str">
        <f>LEFT(TEXT(Data6[[#This Row],[Date:]],"mmddyyyy"),2)</f>
        <v>04</v>
      </c>
      <c r="Y511" s="6">
        <f>DATE(Data6[[#This Row],[Year]],Data6[[#This Row],[Month]],Data6[[#This Row],[Day]])</f>
        <v>45390</v>
      </c>
    </row>
    <row r="512" spans="1:25" x14ac:dyDescent="0.3">
      <c r="A512" s="5">
        <v>45394.516354282408</v>
      </c>
      <c r="B512" s="7" t="s">
        <v>66</v>
      </c>
      <c r="C512" s="6" t="s">
        <v>549</v>
      </c>
      <c r="D512" s="7" t="s">
        <v>551</v>
      </c>
      <c r="E512" s="8">
        <v>7</v>
      </c>
      <c r="F512" s="7">
        <v>6984733</v>
      </c>
      <c r="G512" s="7" t="s">
        <v>68</v>
      </c>
      <c r="H512" s="7" t="s">
        <v>69</v>
      </c>
      <c r="I512" s="7" t="s">
        <v>44</v>
      </c>
      <c r="J512" s="19" t="str">
        <f>IFERROR(INDEX('Employee Info'!$C$3:$E$200,MATCH(Data6[[#This Row],[Name:]],'Employee Info'!$B$3:$B$200,0),MATCH(Data6[[#This Row],[Hours Type:]],'Employee Info'!$C$2:$E$2,0)),"")</f>
        <v/>
      </c>
      <c r="K512" s="19" t="str">
        <f>IFERROR(INDEX('Employee Info'!$C$3:$J$200,MATCH(Data6[[#This Row],[Name:]],'Employee Info'!$B$3:$B$200,0),MATCH(Data6[[#Headers],[Truck]],'Employee Info'!$C$2:$J$2,0)),"")</f>
        <v/>
      </c>
      <c r="L512" s="19" t="str">
        <f>IFERROR(INDEX('Employee Info'!$C$3:$J$200,MATCH(Data6[[#This Row],[Name:]],'Employee Info'!$B$3:$B$200,0),MATCH(Data6[[#Headers],[Phone]],'Employee Info'!$C$2:$J$2,0)),"")</f>
        <v/>
      </c>
      <c r="M512" s="19" t="str">
        <f>IFERROR(INDEX('Employee Info'!$C$3:$J$200,MATCH(Data6[[#This Row],[Name:]],'Employee Info'!$B$3:$B$200,0),MATCH(Data6[[#Headers],[Tech]],'Employee Info'!$C$2:$J$2,0)),"")</f>
        <v/>
      </c>
      <c r="N512" s="19" t="str">
        <f>IFERROR(INDEX('Employee Info'!$C$3:$J$200,MATCH(Data6[[#This Row],[Name:]],'Employee Info'!$B$3:$B$200,0),MATCH(Data6[[#Headers],[Other]],'Employee Info'!$C$2:$J$2,0)),"")</f>
        <v/>
      </c>
      <c r="O512" s="19">
        <f>IFERROR((Data6[[#This Row],[Hours:]]*SUM(Data6[[#This Row],[Rate]:[Other]])),"")</f>
        <v>0</v>
      </c>
      <c r="P512" s="7" t="str">
        <f>IF(Data6[[#This Row],[WO'#:]]="","Riley #","WO#")</f>
        <v>WO#</v>
      </c>
      <c r="Q512" s="7">
        <f>IFERROR(WEEKNUM(Data6[[#This Row],[Date:]]),"")</f>
        <v>15</v>
      </c>
      <c r="R512" s="6">
        <f t="shared" si="21"/>
        <v>45389</v>
      </c>
      <c r="S512" s="6">
        <f>Data6[[#This Row],[Week Start]]+7</f>
        <v>45396</v>
      </c>
      <c r="T512" s="7" t="str">
        <f t="shared" si="22"/>
        <v>4/7/2024 - 4/14/2024</v>
      </c>
      <c r="U512" s="7" t="str">
        <f t="shared" si="23"/>
        <v>Time Card</v>
      </c>
      <c r="V512" s="8" t="str">
        <f>RIGHT(TEXT(Data6[[#This Row],[Date:]],"mmddyyyy"),4)</f>
        <v>2024</v>
      </c>
      <c r="W512" s="8" t="str">
        <f>MID(TEXT(Data6[[#This Row],[Date:]],"mmddyyyy"),3,2)</f>
        <v>08</v>
      </c>
      <c r="X512" s="8" t="str">
        <f>LEFT(TEXT(Data6[[#This Row],[Date:]],"mmddyyyy"),2)</f>
        <v>04</v>
      </c>
      <c r="Y512" s="6">
        <f>DATE(Data6[[#This Row],[Year]],Data6[[#This Row],[Month]],Data6[[#This Row],[Day]])</f>
        <v>45390</v>
      </c>
    </row>
    <row r="513" spans="1:25" x14ac:dyDescent="0.3">
      <c r="A513" s="5">
        <v>45420.276754282408</v>
      </c>
      <c r="B513" s="7" t="s">
        <v>76</v>
      </c>
      <c r="C513" s="6" t="s">
        <v>549</v>
      </c>
      <c r="D513" s="7" t="s">
        <v>156</v>
      </c>
      <c r="E513" s="8">
        <v>1</v>
      </c>
      <c r="F513" s="7">
        <v>6984733</v>
      </c>
      <c r="G513" s="7" t="s">
        <v>68</v>
      </c>
      <c r="H513" s="7" t="s">
        <v>69</v>
      </c>
      <c r="I513" s="7" t="s">
        <v>44</v>
      </c>
      <c r="J513" s="19" t="str">
        <f>IFERROR(INDEX('Employee Info'!$C$3:$E$200,MATCH(Data6[[#This Row],[Name:]],'Employee Info'!$B$3:$B$200,0),MATCH(Data6[[#This Row],[Hours Type:]],'Employee Info'!$C$2:$E$2,0)),"")</f>
        <v/>
      </c>
      <c r="K513" s="19" t="str">
        <f>IFERROR(INDEX('Employee Info'!$C$3:$J$200,MATCH(Data6[[#This Row],[Name:]],'Employee Info'!$B$3:$B$200,0),MATCH(Data6[[#Headers],[Truck]],'Employee Info'!$C$2:$J$2,0)),"")</f>
        <v/>
      </c>
      <c r="L513" s="19" t="str">
        <f>IFERROR(INDEX('Employee Info'!$C$3:$J$200,MATCH(Data6[[#This Row],[Name:]],'Employee Info'!$B$3:$B$200,0),MATCH(Data6[[#Headers],[Phone]],'Employee Info'!$C$2:$J$2,0)),"")</f>
        <v/>
      </c>
      <c r="M513" s="19" t="str">
        <f>IFERROR(INDEX('Employee Info'!$C$3:$J$200,MATCH(Data6[[#This Row],[Name:]],'Employee Info'!$B$3:$B$200,0),MATCH(Data6[[#Headers],[Tech]],'Employee Info'!$C$2:$J$2,0)),"")</f>
        <v/>
      </c>
      <c r="N513" s="19" t="str">
        <f>IFERROR(INDEX('Employee Info'!$C$3:$J$200,MATCH(Data6[[#This Row],[Name:]],'Employee Info'!$B$3:$B$200,0),MATCH(Data6[[#Headers],[Other]],'Employee Info'!$C$2:$J$2,0)),"")</f>
        <v/>
      </c>
      <c r="O513" s="19">
        <f>IFERROR((Data6[[#This Row],[Hours:]]*SUM(Data6[[#This Row],[Rate]:[Other]])),"")</f>
        <v>0</v>
      </c>
      <c r="P513" s="7" t="str">
        <f>IF(Data6[[#This Row],[WO'#:]]="","Riley #","WO#")</f>
        <v>WO#</v>
      </c>
      <c r="Q513" s="7">
        <f>IFERROR(WEEKNUM(Data6[[#This Row],[Date:]]),"")</f>
        <v>15</v>
      </c>
      <c r="R513" s="6">
        <f t="shared" si="21"/>
        <v>45389</v>
      </c>
      <c r="S513" s="6">
        <f>Data6[[#This Row],[Week Start]]+7</f>
        <v>45396</v>
      </c>
      <c r="T513" s="7" t="str">
        <f t="shared" si="22"/>
        <v>4/7/2024 - 4/14/2024</v>
      </c>
      <c r="U513" s="7" t="str">
        <f t="shared" si="23"/>
        <v>Time Card</v>
      </c>
      <c r="V513" s="8" t="str">
        <f>RIGHT(TEXT(Data6[[#This Row],[Date:]],"mmddyyyy"),4)</f>
        <v>2024</v>
      </c>
      <c r="W513" s="8" t="str">
        <f>MID(TEXT(Data6[[#This Row],[Date:]],"mmddyyyy"),3,2)</f>
        <v>08</v>
      </c>
      <c r="X513" s="8" t="str">
        <f>LEFT(TEXT(Data6[[#This Row],[Date:]],"mmddyyyy"),2)</f>
        <v>04</v>
      </c>
      <c r="Y513" s="6">
        <f>DATE(Data6[[#This Row],[Year]],Data6[[#This Row],[Month]],Data6[[#This Row],[Day]])</f>
        <v>45390</v>
      </c>
    </row>
    <row r="514" spans="1:25" x14ac:dyDescent="0.3">
      <c r="A514" s="5">
        <v>45394.50891527778</v>
      </c>
      <c r="B514" s="7" t="s">
        <v>66</v>
      </c>
      <c r="C514" s="6" t="s">
        <v>549</v>
      </c>
      <c r="D514" s="7" t="s">
        <v>416</v>
      </c>
      <c r="E514" s="8">
        <v>1</v>
      </c>
      <c r="F514" s="7">
        <v>7078215</v>
      </c>
      <c r="G514" s="7" t="s">
        <v>68</v>
      </c>
      <c r="H514" s="7" t="s">
        <v>69</v>
      </c>
      <c r="I514" s="7" t="s">
        <v>44</v>
      </c>
      <c r="J514" s="19" t="str">
        <f>IFERROR(INDEX('Employee Info'!$C$3:$E$200,MATCH(Data6[[#This Row],[Name:]],'Employee Info'!$B$3:$B$200,0),MATCH(Data6[[#This Row],[Hours Type:]],'Employee Info'!$C$2:$E$2,0)),"")</f>
        <v/>
      </c>
      <c r="K514" s="19" t="str">
        <f>IFERROR(INDEX('Employee Info'!$C$3:$J$200,MATCH(Data6[[#This Row],[Name:]],'Employee Info'!$B$3:$B$200,0),MATCH(Data6[[#Headers],[Truck]],'Employee Info'!$C$2:$J$2,0)),"")</f>
        <v/>
      </c>
      <c r="L514" s="19" t="str">
        <f>IFERROR(INDEX('Employee Info'!$C$3:$J$200,MATCH(Data6[[#This Row],[Name:]],'Employee Info'!$B$3:$B$200,0),MATCH(Data6[[#Headers],[Phone]],'Employee Info'!$C$2:$J$2,0)),"")</f>
        <v/>
      </c>
      <c r="M514" s="19" t="str">
        <f>IFERROR(INDEX('Employee Info'!$C$3:$J$200,MATCH(Data6[[#This Row],[Name:]],'Employee Info'!$B$3:$B$200,0),MATCH(Data6[[#Headers],[Tech]],'Employee Info'!$C$2:$J$2,0)),"")</f>
        <v/>
      </c>
      <c r="N514" s="19" t="str">
        <f>IFERROR(INDEX('Employee Info'!$C$3:$J$200,MATCH(Data6[[#This Row],[Name:]],'Employee Info'!$B$3:$B$200,0),MATCH(Data6[[#Headers],[Other]],'Employee Info'!$C$2:$J$2,0)),"")</f>
        <v/>
      </c>
      <c r="O514" s="19">
        <f>IFERROR((Data6[[#This Row],[Hours:]]*SUM(Data6[[#This Row],[Rate]:[Other]])),"")</f>
        <v>0</v>
      </c>
      <c r="P514" s="7" t="str">
        <f>IF(Data6[[#This Row],[WO'#:]]="","Riley #","WO#")</f>
        <v>WO#</v>
      </c>
      <c r="Q514" s="7">
        <f>IFERROR(WEEKNUM(Data6[[#This Row],[Date:]]),"")</f>
        <v>15</v>
      </c>
      <c r="R514" s="6">
        <f t="shared" ref="R514:R577" si="24">DATE(RIGHT(TEXT(C514,"mm/dd/yyyy"),4),1,1)+(Q514-1)*7-(WEEKDAY(DATE(RIGHT(TEXT(C514,"mm/dd/yyyy"),4),1,1)))+1</f>
        <v>45389</v>
      </c>
      <c r="S514" s="6">
        <f>Data6[[#This Row],[Week Start]]+7</f>
        <v>45396</v>
      </c>
      <c r="T514" s="7" t="str">
        <f t="shared" ref="T514:T577" si="25">IFERROR(TEXT(R514, "m/d/yyyy") &amp; " - " &amp; TEXT(S514, "m/d/yyyy"),"")</f>
        <v>4/7/2024 - 4/14/2024</v>
      </c>
      <c r="U514" s="7" t="str">
        <f t="shared" ref="U514:U577" si="26">"Time Card"</f>
        <v>Time Card</v>
      </c>
      <c r="V514" s="8" t="str">
        <f>RIGHT(TEXT(Data6[[#This Row],[Date:]],"mmddyyyy"),4)</f>
        <v>2024</v>
      </c>
      <c r="W514" s="8" t="str">
        <f>MID(TEXT(Data6[[#This Row],[Date:]],"mmddyyyy"),3,2)</f>
        <v>08</v>
      </c>
      <c r="X514" s="8" t="str">
        <f>LEFT(TEXT(Data6[[#This Row],[Date:]],"mmddyyyy"),2)</f>
        <v>04</v>
      </c>
      <c r="Y514" s="6">
        <f>DATE(Data6[[#This Row],[Year]],Data6[[#This Row],[Month]],Data6[[#This Row],[Day]])</f>
        <v>45390</v>
      </c>
    </row>
    <row r="515" spans="1:25" x14ac:dyDescent="0.3">
      <c r="A515" s="5">
        <v>45390.581224074071</v>
      </c>
      <c r="B515" s="7" t="s">
        <v>31</v>
      </c>
      <c r="C515" s="6" t="s">
        <v>549</v>
      </c>
      <c r="D515" s="7" t="s">
        <v>552</v>
      </c>
      <c r="E515" s="8">
        <v>5.5</v>
      </c>
      <c r="F515" s="7">
        <v>7087013</v>
      </c>
      <c r="G515" s="7" t="s">
        <v>68</v>
      </c>
      <c r="H515" s="7" t="s">
        <v>69</v>
      </c>
      <c r="I515" s="7" t="s">
        <v>44</v>
      </c>
      <c r="J515" s="19" t="str">
        <f>IFERROR(INDEX('Employee Info'!$C$3:$E$200,MATCH(Data6[[#This Row],[Name:]],'Employee Info'!$B$3:$B$200,0),MATCH(Data6[[#This Row],[Hours Type:]],'Employee Info'!$C$2:$E$2,0)),"")</f>
        <v/>
      </c>
      <c r="K515" s="19" t="str">
        <f>IFERROR(INDEX('Employee Info'!$C$3:$J$200,MATCH(Data6[[#This Row],[Name:]],'Employee Info'!$B$3:$B$200,0),MATCH(Data6[[#Headers],[Truck]],'Employee Info'!$C$2:$J$2,0)),"")</f>
        <v/>
      </c>
      <c r="L515" s="19" t="str">
        <f>IFERROR(INDEX('Employee Info'!$C$3:$J$200,MATCH(Data6[[#This Row],[Name:]],'Employee Info'!$B$3:$B$200,0),MATCH(Data6[[#Headers],[Phone]],'Employee Info'!$C$2:$J$2,0)),"")</f>
        <v/>
      </c>
      <c r="M515" s="19" t="str">
        <f>IFERROR(INDEX('Employee Info'!$C$3:$J$200,MATCH(Data6[[#This Row],[Name:]],'Employee Info'!$B$3:$B$200,0),MATCH(Data6[[#Headers],[Tech]],'Employee Info'!$C$2:$J$2,0)),"")</f>
        <v/>
      </c>
      <c r="N515" s="19" t="str">
        <f>IFERROR(INDEX('Employee Info'!$C$3:$J$200,MATCH(Data6[[#This Row],[Name:]],'Employee Info'!$B$3:$B$200,0),MATCH(Data6[[#Headers],[Other]],'Employee Info'!$C$2:$J$2,0)),"")</f>
        <v/>
      </c>
      <c r="O515" s="19">
        <f>IFERROR((Data6[[#This Row],[Hours:]]*SUM(Data6[[#This Row],[Rate]:[Other]])),"")</f>
        <v>0</v>
      </c>
      <c r="P515" s="7" t="str">
        <f>IF(Data6[[#This Row],[WO'#:]]="","Riley #","WO#")</f>
        <v>WO#</v>
      </c>
      <c r="Q515" s="7">
        <f>IFERROR(WEEKNUM(Data6[[#This Row],[Date:]]),"")</f>
        <v>15</v>
      </c>
      <c r="R515" s="6">
        <f t="shared" si="24"/>
        <v>45389</v>
      </c>
      <c r="S515" s="6">
        <f>Data6[[#This Row],[Week Start]]+7</f>
        <v>45396</v>
      </c>
      <c r="T515" s="7" t="str">
        <f t="shared" si="25"/>
        <v>4/7/2024 - 4/14/2024</v>
      </c>
      <c r="U515" s="7" t="str">
        <f t="shared" si="26"/>
        <v>Time Card</v>
      </c>
      <c r="V515" s="8" t="str">
        <f>RIGHT(TEXT(Data6[[#This Row],[Date:]],"mmddyyyy"),4)</f>
        <v>2024</v>
      </c>
      <c r="W515" s="8" t="str">
        <f>MID(TEXT(Data6[[#This Row],[Date:]],"mmddyyyy"),3,2)</f>
        <v>08</v>
      </c>
      <c r="X515" s="8" t="str">
        <f>LEFT(TEXT(Data6[[#This Row],[Date:]],"mmddyyyy"),2)</f>
        <v>04</v>
      </c>
      <c r="Y515" s="6">
        <f>DATE(Data6[[#This Row],[Year]],Data6[[#This Row],[Month]],Data6[[#This Row],[Day]])</f>
        <v>45390</v>
      </c>
    </row>
    <row r="516" spans="1:25" x14ac:dyDescent="0.3">
      <c r="A516" s="5">
        <v>45392.533679629632</v>
      </c>
      <c r="B516" s="7" t="s">
        <v>35</v>
      </c>
      <c r="C516" s="6" t="s">
        <v>553</v>
      </c>
      <c r="D516" s="7" t="s">
        <v>126</v>
      </c>
      <c r="E516" s="8">
        <v>1</v>
      </c>
      <c r="F516" s="7">
        <v>6984733</v>
      </c>
      <c r="G516" s="7" t="s">
        <v>68</v>
      </c>
      <c r="H516" s="7" t="s">
        <v>69</v>
      </c>
      <c r="I516" s="7" t="s">
        <v>44</v>
      </c>
      <c r="J516" s="19" t="str">
        <f>IFERROR(INDEX('Employee Info'!$C$3:$E$200,MATCH(Data6[[#This Row],[Name:]],'Employee Info'!$B$3:$B$200,0),MATCH(Data6[[#This Row],[Hours Type:]],'Employee Info'!$C$2:$E$2,0)),"")</f>
        <v/>
      </c>
      <c r="K516" s="19" t="str">
        <f>IFERROR(INDEX('Employee Info'!$C$3:$J$200,MATCH(Data6[[#This Row],[Name:]],'Employee Info'!$B$3:$B$200,0),MATCH(Data6[[#Headers],[Truck]],'Employee Info'!$C$2:$J$2,0)),"")</f>
        <v/>
      </c>
      <c r="L516" s="19" t="str">
        <f>IFERROR(INDEX('Employee Info'!$C$3:$J$200,MATCH(Data6[[#This Row],[Name:]],'Employee Info'!$B$3:$B$200,0),MATCH(Data6[[#Headers],[Phone]],'Employee Info'!$C$2:$J$2,0)),"")</f>
        <v/>
      </c>
      <c r="M516" s="19" t="str">
        <f>IFERROR(INDEX('Employee Info'!$C$3:$J$200,MATCH(Data6[[#This Row],[Name:]],'Employee Info'!$B$3:$B$200,0),MATCH(Data6[[#Headers],[Tech]],'Employee Info'!$C$2:$J$2,0)),"")</f>
        <v/>
      </c>
      <c r="N516" s="19" t="str">
        <f>IFERROR(INDEX('Employee Info'!$C$3:$J$200,MATCH(Data6[[#This Row],[Name:]],'Employee Info'!$B$3:$B$200,0),MATCH(Data6[[#Headers],[Other]],'Employee Info'!$C$2:$J$2,0)),"")</f>
        <v/>
      </c>
      <c r="O516" s="19">
        <f>IFERROR((Data6[[#This Row],[Hours:]]*SUM(Data6[[#This Row],[Rate]:[Other]])),"")</f>
        <v>0</v>
      </c>
      <c r="P516" s="7" t="str">
        <f>IF(Data6[[#This Row],[WO'#:]]="","Riley #","WO#")</f>
        <v>WO#</v>
      </c>
      <c r="Q516" s="7">
        <f>IFERROR(WEEKNUM(Data6[[#This Row],[Date:]]),"")</f>
        <v>15</v>
      </c>
      <c r="R516" s="6">
        <f t="shared" si="24"/>
        <v>45389</v>
      </c>
      <c r="S516" s="6">
        <f>Data6[[#This Row],[Week Start]]+7</f>
        <v>45396</v>
      </c>
      <c r="T516" s="7" t="str">
        <f t="shared" si="25"/>
        <v>4/7/2024 - 4/14/2024</v>
      </c>
      <c r="U516" s="7" t="str">
        <f t="shared" si="26"/>
        <v>Time Card</v>
      </c>
      <c r="V516" s="8" t="str">
        <f>RIGHT(TEXT(Data6[[#This Row],[Date:]],"mmddyyyy"),4)</f>
        <v>2024</v>
      </c>
      <c r="W516" s="8" t="str">
        <f>MID(TEXT(Data6[[#This Row],[Date:]],"mmddyyyy"),3,2)</f>
        <v>09</v>
      </c>
      <c r="X516" s="8" t="str">
        <f>LEFT(TEXT(Data6[[#This Row],[Date:]],"mmddyyyy"),2)</f>
        <v>04</v>
      </c>
      <c r="Y516" s="6">
        <f>DATE(Data6[[#This Row],[Year]],Data6[[#This Row],[Month]],Data6[[#This Row],[Day]])</f>
        <v>45391</v>
      </c>
    </row>
    <row r="517" spans="1:25" x14ac:dyDescent="0.3">
      <c r="A517" s="5">
        <v>45394.519290509263</v>
      </c>
      <c r="B517" s="7" t="s">
        <v>66</v>
      </c>
      <c r="C517" s="6" t="s">
        <v>553</v>
      </c>
      <c r="D517" s="7" t="s">
        <v>554</v>
      </c>
      <c r="E517" s="8">
        <v>1</v>
      </c>
      <c r="F517" s="7">
        <v>6984733</v>
      </c>
      <c r="G517" s="7" t="s">
        <v>68</v>
      </c>
      <c r="H517" s="7" t="s">
        <v>69</v>
      </c>
      <c r="I517" s="7" t="s">
        <v>44</v>
      </c>
      <c r="J517" s="19" t="str">
        <f>IFERROR(INDEX('Employee Info'!$C$3:$E$200,MATCH(Data6[[#This Row],[Name:]],'Employee Info'!$B$3:$B$200,0),MATCH(Data6[[#This Row],[Hours Type:]],'Employee Info'!$C$2:$E$2,0)),"")</f>
        <v/>
      </c>
      <c r="K517" s="19" t="str">
        <f>IFERROR(INDEX('Employee Info'!$C$3:$J$200,MATCH(Data6[[#This Row],[Name:]],'Employee Info'!$B$3:$B$200,0),MATCH(Data6[[#Headers],[Truck]],'Employee Info'!$C$2:$J$2,0)),"")</f>
        <v/>
      </c>
      <c r="L517" s="19" t="str">
        <f>IFERROR(INDEX('Employee Info'!$C$3:$J$200,MATCH(Data6[[#This Row],[Name:]],'Employee Info'!$B$3:$B$200,0),MATCH(Data6[[#Headers],[Phone]],'Employee Info'!$C$2:$J$2,0)),"")</f>
        <v/>
      </c>
      <c r="M517" s="19" t="str">
        <f>IFERROR(INDEX('Employee Info'!$C$3:$J$200,MATCH(Data6[[#This Row],[Name:]],'Employee Info'!$B$3:$B$200,0),MATCH(Data6[[#Headers],[Tech]],'Employee Info'!$C$2:$J$2,0)),"")</f>
        <v/>
      </c>
      <c r="N517" s="19" t="str">
        <f>IFERROR(INDEX('Employee Info'!$C$3:$J$200,MATCH(Data6[[#This Row],[Name:]],'Employee Info'!$B$3:$B$200,0),MATCH(Data6[[#Headers],[Other]],'Employee Info'!$C$2:$J$2,0)),"")</f>
        <v/>
      </c>
      <c r="O517" s="19">
        <f>IFERROR((Data6[[#This Row],[Hours:]]*SUM(Data6[[#This Row],[Rate]:[Other]])),"")</f>
        <v>0</v>
      </c>
      <c r="P517" s="7" t="str">
        <f>IF(Data6[[#This Row],[WO'#:]]="","Riley #","WO#")</f>
        <v>WO#</v>
      </c>
      <c r="Q517" s="7">
        <f>IFERROR(WEEKNUM(Data6[[#This Row],[Date:]]),"")</f>
        <v>15</v>
      </c>
      <c r="R517" s="6">
        <f t="shared" si="24"/>
        <v>45389</v>
      </c>
      <c r="S517" s="6">
        <f>Data6[[#This Row],[Week Start]]+7</f>
        <v>45396</v>
      </c>
      <c r="T517" s="7" t="str">
        <f t="shared" si="25"/>
        <v>4/7/2024 - 4/14/2024</v>
      </c>
      <c r="U517" s="7" t="str">
        <f t="shared" si="26"/>
        <v>Time Card</v>
      </c>
      <c r="V517" s="8" t="str">
        <f>RIGHT(TEXT(Data6[[#This Row],[Date:]],"mmddyyyy"),4)</f>
        <v>2024</v>
      </c>
      <c r="W517" s="8" t="str">
        <f>MID(TEXT(Data6[[#This Row],[Date:]],"mmddyyyy"),3,2)</f>
        <v>09</v>
      </c>
      <c r="X517" s="8" t="str">
        <f>LEFT(TEXT(Data6[[#This Row],[Date:]],"mmddyyyy"),2)</f>
        <v>04</v>
      </c>
      <c r="Y517" s="6">
        <f>DATE(Data6[[#This Row],[Year]],Data6[[#This Row],[Month]],Data6[[#This Row],[Day]])</f>
        <v>45391</v>
      </c>
    </row>
    <row r="518" spans="1:25" x14ac:dyDescent="0.3">
      <c r="A518" s="5">
        <v>45420.280313888892</v>
      </c>
      <c r="B518" s="7" t="s">
        <v>76</v>
      </c>
      <c r="C518" s="6" t="s">
        <v>553</v>
      </c>
      <c r="D518" s="7" t="s">
        <v>156</v>
      </c>
      <c r="E518" s="8">
        <v>3</v>
      </c>
      <c r="F518" s="7">
        <v>6984733</v>
      </c>
      <c r="G518" s="7" t="s">
        <v>68</v>
      </c>
      <c r="H518" s="7" t="s">
        <v>69</v>
      </c>
      <c r="I518" s="7" t="s">
        <v>44</v>
      </c>
      <c r="J518" s="19" t="str">
        <f>IFERROR(INDEX('Employee Info'!$C$3:$E$200,MATCH(Data6[[#This Row],[Name:]],'Employee Info'!$B$3:$B$200,0),MATCH(Data6[[#This Row],[Hours Type:]],'Employee Info'!$C$2:$E$2,0)),"")</f>
        <v/>
      </c>
      <c r="K518" s="19" t="str">
        <f>IFERROR(INDEX('Employee Info'!$C$3:$J$200,MATCH(Data6[[#This Row],[Name:]],'Employee Info'!$B$3:$B$200,0),MATCH(Data6[[#Headers],[Truck]],'Employee Info'!$C$2:$J$2,0)),"")</f>
        <v/>
      </c>
      <c r="L518" s="19" t="str">
        <f>IFERROR(INDEX('Employee Info'!$C$3:$J$200,MATCH(Data6[[#This Row],[Name:]],'Employee Info'!$B$3:$B$200,0),MATCH(Data6[[#Headers],[Phone]],'Employee Info'!$C$2:$J$2,0)),"")</f>
        <v/>
      </c>
      <c r="M518" s="19" t="str">
        <f>IFERROR(INDEX('Employee Info'!$C$3:$J$200,MATCH(Data6[[#This Row],[Name:]],'Employee Info'!$B$3:$B$200,0),MATCH(Data6[[#Headers],[Tech]],'Employee Info'!$C$2:$J$2,0)),"")</f>
        <v/>
      </c>
      <c r="N518" s="19" t="str">
        <f>IFERROR(INDEX('Employee Info'!$C$3:$J$200,MATCH(Data6[[#This Row],[Name:]],'Employee Info'!$B$3:$B$200,0),MATCH(Data6[[#Headers],[Other]],'Employee Info'!$C$2:$J$2,0)),"")</f>
        <v/>
      </c>
      <c r="O518" s="19">
        <f>IFERROR((Data6[[#This Row],[Hours:]]*SUM(Data6[[#This Row],[Rate]:[Other]])),"")</f>
        <v>0</v>
      </c>
      <c r="P518" s="7" t="str">
        <f>IF(Data6[[#This Row],[WO'#:]]="","Riley #","WO#")</f>
        <v>WO#</v>
      </c>
      <c r="Q518" s="7">
        <f>IFERROR(WEEKNUM(Data6[[#This Row],[Date:]]),"")</f>
        <v>15</v>
      </c>
      <c r="R518" s="6">
        <f t="shared" si="24"/>
        <v>45389</v>
      </c>
      <c r="S518" s="6">
        <f>Data6[[#This Row],[Week Start]]+7</f>
        <v>45396</v>
      </c>
      <c r="T518" s="7" t="str">
        <f t="shared" si="25"/>
        <v>4/7/2024 - 4/14/2024</v>
      </c>
      <c r="U518" s="7" t="str">
        <f t="shared" si="26"/>
        <v>Time Card</v>
      </c>
      <c r="V518" s="8" t="str">
        <f>RIGHT(TEXT(Data6[[#This Row],[Date:]],"mmddyyyy"),4)</f>
        <v>2024</v>
      </c>
      <c r="W518" s="8" t="str">
        <f>MID(TEXT(Data6[[#This Row],[Date:]],"mmddyyyy"),3,2)</f>
        <v>09</v>
      </c>
      <c r="X518" s="8" t="str">
        <f>LEFT(TEXT(Data6[[#This Row],[Date:]],"mmddyyyy"),2)</f>
        <v>04</v>
      </c>
      <c r="Y518" s="6">
        <f>DATE(Data6[[#This Row],[Year]],Data6[[#This Row],[Month]],Data6[[#This Row],[Day]])</f>
        <v>45391</v>
      </c>
    </row>
    <row r="519" spans="1:25" x14ac:dyDescent="0.3">
      <c r="A519" s="5">
        <v>45392.525033333332</v>
      </c>
      <c r="B519" s="7" t="s">
        <v>35</v>
      </c>
      <c r="C519" s="6" t="s">
        <v>553</v>
      </c>
      <c r="D519" s="7" t="s">
        <v>555</v>
      </c>
      <c r="E519" s="8">
        <v>3.5</v>
      </c>
      <c r="F519" s="7">
        <v>7030543</v>
      </c>
      <c r="G519" s="7" t="s">
        <v>68</v>
      </c>
      <c r="H519" s="7" t="s">
        <v>69</v>
      </c>
      <c r="I519" s="7" t="s">
        <v>44</v>
      </c>
      <c r="J519" s="19" t="str">
        <f>IFERROR(INDEX('Employee Info'!$C$3:$E$200,MATCH(Data6[[#This Row],[Name:]],'Employee Info'!$B$3:$B$200,0),MATCH(Data6[[#This Row],[Hours Type:]],'Employee Info'!$C$2:$E$2,0)),"")</f>
        <v/>
      </c>
      <c r="K519" s="19" t="str">
        <f>IFERROR(INDEX('Employee Info'!$C$3:$J$200,MATCH(Data6[[#This Row],[Name:]],'Employee Info'!$B$3:$B$200,0),MATCH(Data6[[#Headers],[Truck]],'Employee Info'!$C$2:$J$2,0)),"")</f>
        <v/>
      </c>
      <c r="L519" s="19" t="str">
        <f>IFERROR(INDEX('Employee Info'!$C$3:$J$200,MATCH(Data6[[#This Row],[Name:]],'Employee Info'!$B$3:$B$200,0),MATCH(Data6[[#Headers],[Phone]],'Employee Info'!$C$2:$J$2,0)),"")</f>
        <v/>
      </c>
      <c r="M519" s="19" t="str">
        <f>IFERROR(INDEX('Employee Info'!$C$3:$J$200,MATCH(Data6[[#This Row],[Name:]],'Employee Info'!$B$3:$B$200,0),MATCH(Data6[[#Headers],[Tech]],'Employee Info'!$C$2:$J$2,0)),"")</f>
        <v/>
      </c>
      <c r="N519" s="19" t="str">
        <f>IFERROR(INDEX('Employee Info'!$C$3:$J$200,MATCH(Data6[[#This Row],[Name:]],'Employee Info'!$B$3:$B$200,0),MATCH(Data6[[#Headers],[Other]],'Employee Info'!$C$2:$J$2,0)),"")</f>
        <v/>
      </c>
      <c r="O519" s="19">
        <f>IFERROR((Data6[[#This Row],[Hours:]]*SUM(Data6[[#This Row],[Rate]:[Other]])),"")</f>
        <v>0</v>
      </c>
      <c r="P519" s="7" t="str">
        <f>IF(Data6[[#This Row],[WO'#:]]="","Riley #","WO#")</f>
        <v>WO#</v>
      </c>
      <c r="Q519" s="7">
        <f>IFERROR(WEEKNUM(Data6[[#This Row],[Date:]]),"")</f>
        <v>15</v>
      </c>
      <c r="R519" s="6">
        <f t="shared" si="24"/>
        <v>45389</v>
      </c>
      <c r="S519" s="6">
        <f>Data6[[#This Row],[Week Start]]+7</f>
        <v>45396</v>
      </c>
      <c r="T519" s="7" t="str">
        <f t="shared" si="25"/>
        <v>4/7/2024 - 4/14/2024</v>
      </c>
      <c r="U519" s="7" t="str">
        <f t="shared" si="26"/>
        <v>Time Card</v>
      </c>
      <c r="V519" s="8" t="str">
        <f>RIGHT(TEXT(Data6[[#This Row],[Date:]],"mmddyyyy"),4)</f>
        <v>2024</v>
      </c>
      <c r="W519" s="8" t="str">
        <f>MID(TEXT(Data6[[#This Row],[Date:]],"mmddyyyy"),3,2)</f>
        <v>09</v>
      </c>
      <c r="X519" s="8" t="str">
        <f>LEFT(TEXT(Data6[[#This Row],[Date:]],"mmddyyyy"),2)</f>
        <v>04</v>
      </c>
      <c r="Y519" s="6">
        <f>DATE(Data6[[#This Row],[Year]],Data6[[#This Row],[Month]],Data6[[#This Row],[Day]])</f>
        <v>45391</v>
      </c>
    </row>
    <row r="520" spans="1:25" x14ac:dyDescent="0.3">
      <c r="A520" s="5">
        <v>45394.509027083332</v>
      </c>
      <c r="B520" s="7" t="s">
        <v>66</v>
      </c>
      <c r="C520" s="6" t="s">
        <v>553</v>
      </c>
      <c r="D520" s="7" t="s">
        <v>416</v>
      </c>
      <c r="E520" s="8">
        <v>1</v>
      </c>
      <c r="F520" s="7">
        <v>7078215</v>
      </c>
      <c r="G520" s="7" t="s">
        <v>68</v>
      </c>
      <c r="H520" s="7" t="s">
        <v>69</v>
      </c>
      <c r="I520" s="7" t="s">
        <v>44</v>
      </c>
      <c r="J520" s="19" t="str">
        <f>IFERROR(INDEX('Employee Info'!$C$3:$E$200,MATCH(Data6[[#This Row],[Name:]],'Employee Info'!$B$3:$B$200,0),MATCH(Data6[[#This Row],[Hours Type:]],'Employee Info'!$C$2:$E$2,0)),"")</f>
        <v/>
      </c>
      <c r="K520" s="19" t="str">
        <f>IFERROR(INDEX('Employee Info'!$C$3:$J$200,MATCH(Data6[[#This Row],[Name:]],'Employee Info'!$B$3:$B$200,0),MATCH(Data6[[#Headers],[Truck]],'Employee Info'!$C$2:$J$2,0)),"")</f>
        <v/>
      </c>
      <c r="L520" s="19" t="str">
        <f>IFERROR(INDEX('Employee Info'!$C$3:$J$200,MATCH(Data6[[#This Row],[Name:]],'Employee Info'!$B$3:$B$200,0),MATCH(Data6[[#Headers],[Phone]],'Employee Info'!$C$2:$J$2,0)),"")</f>
        <v/>
      </c>
      <c r="M520" s="19" t="str">
        <f>IFERROR(INDEX('Employee Info'!$C$3:$J$200,MATCH(Data6[[#This Row],[Name:]],'Employee Info'!$B$3:$B$200,0),MATCH(Data6[[#Headers],[Tech]],'Employee Info'!$C$2:$J$2,0)),"")</f>
        <v/>
      </c>
      <c r="N520" s="19" t="str">
        <f>IFERROR(INDEX('Employee Info'!$C$3:$J$200,MATCH(Data6[[#This Row],[Name:]],'Employee Info'!$B$3:$B$200,0),MATCH(Data6[[#Headers],[Other]],'Employee Info'!$C$2:$J$2,0)),"")</f>
        <v/>
      </c>
      <c r="O520" s="19">
        <f>IFERROR((Data6[[#This Row],[Hours:]]*SUM(Data6[[#This Row],[Rate]:[Other]])),"")</f>
        <v>0</v>
      </c>
      <c r="P520" s="7" t="str">
        <f>IF(Data6[[#This Row],[WO'#:]]="","Riley #","WO#")</f>
        <v>WO#</v>
      </c>
      <c r="Q520" s="7">
        <f>IFERROR(WEEKNUM(Data6[[#This Row],[Date:]]),"")</f>
        <v>15</v>
      </c>
      <c r="R520" s="6">
        <f t="shared" si="24"/>
        <v>45389</v>
      </c>
      <c r="S520" s="6">
        <f>Data6[[#This Row],[Week Start]]+7</f>
        <v>45396</v>
      </c>
      <c r="T520" s="7" t="str">
        <f t="shared" si="25"/>
        <v>4/7/2024 - 4/14/2024</v>
      </c>
      <c r="U520" s="7" t="str">
        <f t="shared" si="26"/>
        <v>Time Card</v>
      </c>
      <c r="V520" s="8" t="str">
        <f>RIGHT(TEXT(Data6[[#This Row],[Date:]],"mmddyyyy"),4)</f>
        <v>2024</v>
      </c>
      <c r="W520" s="8" t="str">
        <f>MID(TEXT(Data6[[#This Row],[Date:]],"mmddyyyy"),3,2)</f>
        <v>09</v>
      </c>
      <c r="X520" s="8" t="str">
        <f>LEFT(TEXT(Data6[[#This Row],[Date:]],"mmddyyyy"),2)</f>
        <v>04</v>
      </c>
      <c r="Y520" s="6">
        <f>DATE(Data6[[#This Row],[Year]],Data6[[#This Row],[Month]],Data6[[#This Row],[Day]])</f>
        <v>45391</v>
      </c>
    </row>
    <row r="521" spans="1:25" x14ac:dyDescent="0.3">
      <c r="A521" s="5">
        <v>45391.584945254632</v>
      </c>
      <c r="B521" s="7" t="s">
        <v>35</v>
      </c>
      <c r="C521" s="6" t="s">
        <v>553</v>
      </c>
      <c r="D521" s="7" t="s">
        <v>556</v>
      </c>
      <c r="E521" s="8">
        <v>2.5</v>
      </c>
      <c r="F521" s="7">
        <v>7086950</v>
      </c>
      <c r="G521" s="7" t="s">
        <v>68</v>
      </c>
      <c r="H521" s="7" t="s">
        <v>69</v>
      </c>
      <c r="I521" s="7" t="s">
        <v>44</v>
      </c>
      <c r="J521" s="19" t="str">
        <f>IFERROR(INDEX('Employee Info'!$C$3:$E$200,MATCH(Data6[[#This Row],[Name:]],'Employee Info'!$B$3:$B$200,0),MATCH(Data6[[#This Row],[Hours Type:]],'Employee Info'!$C$2:$E$2,0)),"")</f>
        <v/>
      </c>
      <c r="K521" s="19" t="str">
        <f>IFERROR(INDEX('Employee Info'!$C$3:$J$200,MATCH(Data6[[#This Row],[Name:]],'Employee Info'!$B$3:$B$200,0),MATCH(Data6[[#Headers],[Truck]],'Employee Info'!$C$2:$J$2,0)),"")</f>
        <v/>
      </c>
      <c r="L521" s="19" t="str">
        <f>IFERROR(INDEX('Employee Info'!$C$3:$J$200,MATCH(Data6[[#This Row],[Name:]],'Employee Info'!$B$3:$B$200,0),MATCH(Data6[[#Headers],[Phone]],'Employee Info'!$C$2:$J$2,0)),"")</f>
        <v/>
      </c>
      <c r="M521" s="19" t="str">
        <f>IFERROR(INDEX('Employee Info'!$C$3:$J$200,MATCH(Data6[[#This Row],[Name:]],'Employee Info'!$B$3:$B$200,0),MATCH(Data6[[#Headers],[Tech]],'Employee Info'!$C$2:$J$2,0)),"")</f>
        <v/>
      </c>
      <c r="N521" s="19" t="str">
        <f>IFERROR(INDEX('Employee Info'!$C$3:$J$200,MATCH(Data6[[#This Row],[Name:]],'Employee Info'!$B$3:$B$200,0),MATCH(Data6[[#Headers],[Other]],'Employee Info'!$C$2:$J$2,0)),"")</f>
        <v/>
      </c>
      <c r="O521" s="19">
        <f>IFERROR((Data6[[#This Row],[Hours:]]*SUM(Data6[[#This Row],[Rate]:[Other]])),"")</f>
        <v>0</v>
      </c>
      <c r="P521" s="7" t="str">
        <f>IF(Data6[[#This Row],[WO'#:]]="","Riley #","WO#")</f>
        <v>WO#</v>
      </c>
      <c r="Q521" s="7">
        <f>IFERROR(WEEKNUM(Data6[[#This Row],[Date:]]),"")</f>
        <v>15</v>
      </c>
      <c r="R521" s="6">
        <f t="shared" si="24"/>
        <v>45389</v>
      </c>
      <c r="S521" s="6">
        <f>Data6[[#This Row],[Week Start]]+7</f>
        <v>45396</v>
      </c>
      <c r="T521" s="7" t="str">
        <f t="shared" si="25"/>
        <v>4/7/2024 - 4/14/2024</v>
      </c>
      <c r="U521" s="7" t="str">
        <f t="shared" si="26"/>
        <v>Time Card</v>
      </c>
      <c r="V521" s="8" t="str">
        <f>RIGHT(TEXT(Data6[[#This Row],[Date:]],"mmddyyyy"),4)</f>
        <v>2024</v>
      </c>
      <c r="W521" s="8" t="str">
        <f>MID(TEXT(Data6[[#This Row],[Date:]],"mmddyyyy"),3,2)</f>
        <v>09</v>
      </c>
      <c r="X521" s="8" t="str">
        <f>LEFT(TEXT(Data6[[#This Row],[Date:]],"mmddyyyy"),2)</f>
        <v>04</v>
      </c>
      <c r="Y521" s="6">
        <f>DATE(Data6[[#This Row],[Year]],Data6[[#This Row],[Month]],Data6[[#This Row],[Day]])</f>
        <v>45391</v>
      </c>
    </row>
    <row r="522" spans="1:25" x14ac:dyDescent="0.3">
      <c r="A522" s="5">
        <v>45392.534248611111</v>
      </c>
      <c r="B522" s="7" t="s">
        <v>35</v>
      </c>
      <c r="C522" s="6" t="s">
        <v>553</v>
      </c>
      <c r="D522" s="7" t="s">
        <v>557</v>
      </c>
      <c r="E522" s="8">
        <v>1</v>
      </c>
      <c r="F522" s="7" t="s">
        <v>68</v>
      </c>
      <c r="G522" s="7" t="s">
        <v>68</v>
      </c>
      <c r="H522" s="7" t="s">
        <v>64</v>
      </c>
      <c r="I522" s="7" t="s">
        <v>44</v>
      </c>
      <c r="J522" s="19" t="str">
        <f>IFERROR(INDEX('Employee Info'!$C$3:$E$200,MATCH(Data6[[#This Row],[Name:]],'Employee Info'!$B$3:$B$200,0),MATCH(Data6[[#This Row],[Hours Type:]],'Employee Info'!$C$2:$E$2,0)),"")</f>
        <v/>
      </c>
      <c r="K522" s="19" t="str">
        <f>IFERROR(INDEX('Employee Info'!$C$3:$J$200,MATCH(Data6[[#This Row],[Name:]],'Employee Info'!$B$3:$B$200,0),MATCH(Data6[[#Headers],[Truck]],'Employee Info'!$C$2:$J$2,0)),"")</f>
        <v/>
      </c>
      <c r="L522" s="19" t="str">
        <f>IFERROR(INDEX('Employee Info'!$C$3:$J$200,MATCH(Data6[[#This Row],[Name:]],'Employee Info'!$B$3:$B$200,0),MATCH(Data6[[#Headers],[Phone]],'Employee Info'!$C$2:$J$2,0)),"")</f>
        <v/>
      </c>
      <c r="M522" s="19" t="str">
        <f>IFERROR(INDEX('Employee Info'!$C$3:$J$200,MATCH(Data6[[#This Row],[Name:]],'Employee Info'!$B$3:$B$200,0),MATCH(Data6[[#Headers],[Tech]],'Employee Info'!$C$2:$J$2,0)),"")</f>
        <v/>
      </c>
      <c r="N522" s="19" t="str">
        <f>IFERROR(INDEX('Employee Info'!$C$3:$J$200,MATCH(Data6[[#This Row],[Name:]],'Employee Info'!$B$3:$B$200,0),MATCH(Data6[[#Headers],[Other]],'Employee Info'!$C$2:$J$2,0)),"")</f>
        <v/>
      </c>
      <c r="O522" s="19">
        <f>IFERROR((Data6[[#This Row],[Hours:]]*SUM(Data6[[#This Row],[Rate]:[Other]])),"")</f>
        <v>0</v>
      </c>
      <c r="P522" s="7" t="str">
        <f>IF(Data6[[#This Row],[WO'#:]]="","Riley #","WO#")</f>
        <v>Riley #</v>
      </c>
      <c r="Q522" s="7">
        <f>IFERROR(WEEKNUM(Data6[[#This Row],[Date:]]),"")</f>
        <v>15</v>
      </c>
      <c r="R522" s="6">
        <f t="shared" si="24"/>
        <v>45389</v>
      </c>
      <c r="S522" s="6">
        <f>Data6[[#This Row],[Week Start]]+7</f>
        <v>45396</v>
      </c>
      <c r="T522" s="7" t="str">
        <f t="shared" si="25"/>
        <v>4/7/2024 - 4/14/2024</v>
      </c>
      <c r="U522" s="7" t="str">
        <f t="shared" si="26"/>
        <v>Time Card</v>
      </c>
      <c r="V522" s="8" t="str">
        <f>RIGHT(TEXT(Data6[[#This Row],[Date:]],"mmddyyyy"),4)</f>
        <v>2024</v>
      </c>
      <c r="W522" s="8" t="str">
        <f>MID(TEXT(Data6[[#This Row],[Date:]],"mmddyyyy"),3,2)</f>
        <v>09</v>
      </c>
      <c r="X522" s="8" t="str">
        <f>LEFT(TEXT(Data6[[#This Row],[Date:]],"mmddyyyy"),2)</f>
        <v>04</v>
      </c>
      <c r="Y522" s="6">
        <f>DATE(Data6[[#This Row],[Year]],Data6[[#This Row],[Month]],Data6[[#This Row],[Day]])</f>
        <v>45391</v>
      </c>
    </row>
    <row r="523" spans="1:25" x14ac:dyDescent="0.3">
      <c r="A523" s="5">
        <v>45394.518598495371</v>
      </c>
      <c r="B523" s="7" t="s">
        <v>66</v>
      </c>
      <c r="C523" s="6" t="s">
        <v>553</v>
      </c>
      <c r="D523" s="7" t="s">
        <v>558</v>
      </c>
      <c r="E523" s="8">
        <v>6</v>
      </c>
      <c r="F523" s="7" t="s">
        <v>68</v>
      </c>
      <c r="G523" s="7" t="s">
        <v>68</v>
      </c>
      <c r="H523" s="7" t="s">
        <v>64</v>
      </c>
      <c r="I523" s="7" t="s">
        <v>44</v>
      </c>
      <c r="J523" s="19" t="str">
        <f>IFERROR(INDEX('Employee Info'!$C$3:$E$200,MATCH(Data6[[#This Row],[Name:]],'Employee Info'!$B$3:$B$200,0),MATCH(Data6[[#This Row],[Hours Type:]],'Employee Info'!$C$2:$E$2,0)),"")</f>
        <v/>
      </c>
      <c r="K523" s="19" t="str">
        <f>IFERROR(INDEX('Employee Info'!$C$3:$J$200,MATCH(Data6[[#This Row],[Name:]],'Employee Info'!$B$3:$B$200,0),MATCH(Data6[[#Headers],[Truck]],'Employee Info'!$C$2:$J$2,0)),"")</f>
        <v/>
      </c>
      <c r="L523" s="19" t="str">
        <f>IFERROR(INDEX('Employee Info'!$C$3:$J$200,MATCH(Data6[[#This Row],[Name:]],'Employee Info'!$B$3:$B$200,0),MATCH(Data6[[#Headers],[Phone]],'Employee Info'!$C$2:$J$2,0)),"")</f>
        <v/>
      </c>
      <c r="M523" s="19" t="str">
        <f>IFERROR(INDEX('Employee Info'!$C$3:$J$200,MATCH(Data6[[#This Row],[Name:]],'Employee Info'!$B$3:$B$200,0),MATCH(Data6[[#Headers],[Tech]],'Employee Info'!$C$2:$J$2,0)),"")</f>
        <v/>
      </c>
      <c r="N523" s="19" t="str">
        <f>IFERROR(INDEX('Employee Info'!$C$3:$J$200,MATCH(Data6[[#This Row],[Name:]],'Employee Info'!$B$3:$B$200,0),MATCH(Data6[[#Headers],[Other]],'Employee Info'!$C$2:$J$2,0)),"")</f>
        <v/>
      </c>
      <c r="O523" s="19">
        <f>IFERROR((Data6[[#This Row],[Hours:]]*SUM(Data6[[#This Row],[Rate]:[Other]])),"")</f>
        <v>0</v>
      </c>
      <c r="P523" s="7" t="str">
        <f>IF(Data6[[#This Row],[WO'#:]]="","Riley #","WO#")</f>
        <v>Riley #</v>
      </c>
      <c r="Q523" s="7">
        <f>IFERROR(WEEKNUM(Data6[[#This Row],[Date:]]),"")</f>
        <v>15</v>
      </c>
      <c r="R523" s="6">
        <f t="shared" si="24"/>
        <v>45389</v>
      </c>
      <c r="S523" s="6">
        <f>Data6[[#This Row],[Week Start]]+7</f>
        <v>45396</v>
      </c>
      <c r="T523" s="7" t="str">
        <f t="shared" si="25"/>
        <v>4/7/2024 - 4/14/2024</v>
      </c>
      <c r="U523" s="7" t="str">
        <f t="shared" si="26"/>
        <v>Time Card</v>
      </c>
      <c r="V523" s="8" t="str">
        <f>RIGHT(TEXT(Data6[[#This Row],[Date:]],"mmddyyyy"),4)</f>
        <v>2024</v>
      </c>
      <c r="W523" s="8" t="str">
        <f>MID(TEXT(Data6[[#This Row],[Date:]],"mmddyyyy"),3,2)</f>
        <v>09</v>
      </c>
      <c r="X523" s="8" t="str">
        <f>LEFT(TEXT(Data6[[#This Row],[Date:]],"mmddyyyy"),2)</f>
        <v>04</v>
      </c>
      <c r="Y523" s="6">
        <f>DATE(Data6[[#This Row],[Year]],Data6[[#This Row],[Month]],Data6[[#This Row],[Day]])</f>
        <v>45391</v>
      </c>
    </row>
    <row r="524" spans="1:25" x14ac:dyDescent="0.3">
      <c r="A524" s="5">
        <v>45392.530306018518</v>
      </c>
      <c r="B524" s="7" t="s">
        <v>35</v>
      </c>
      <c r="C524" s="6" t="s">
        <v>421</v>
      </c>
      <c r="D524" s="7" t="s">
        <v>96</v>
      </c>
      <c r="E524" s="8">
        <v>4</v>
      </c>
      <c r="F524" s="7">
        <v>6984733</v>
      </c>
      <c r="G524" s="7" t="s">
        <v>68</v>
      </c>
      <c r="H524" s="7" t="s">
        <v>69</v>
      </c>
      <c r="I524" s="7" t="s">
        <v>44</v>
      </c>
      <c r="J524" s="19" t="str">
        <f>IFERROR(INDEX('Employee Info'!$C$3:$E$200,MATCH(Data6[[#This Row],[Name:]],'Employee Info'!$B$3:$B$200,0),MATCH(Data6[[#This Row],[Hours Type:]],'Employee Info'!$C$2:$E$2,0)),"")</f>
        <v/>
      </c>
      <c r="K524" s="19" t="str">
        <f>IFERROR(INDEX('Employee Info'!$C$3:$J$200,MATCH(Data6[[#This Row],[Name:]],'Employee Info'!$B$3:$B$200,0),MATCH(Data6[[#Headers],[Truck]],'Employee Info'!$C$2:$J$2,0)),"")</f>
        <v/>
      </c>
      <c r="L524" s="19" t="str">
        <f>IFERROR(INDEX('Employee Info'!$C$3:$J$200,MATCH(Data6[[#This Row],[Name:]],'Employee Info'!$B$3:$B$200,0),MATCH(Data6[[#Headers],[Phone]],'Employee Info'!$C$2:$J$2,0)),"")</f>
        <v/>
      </c>
      <c r="M524" s="19" t="str">
        <f>IFERROR(INDEX('Employee Info'!$C$3:$J$200,MATCH(Data6[[#This Row],[Name:]],'Employee Info'!$B$3:$B$200,0),MATCH(Data6[[#Headers],[Tech]],'Employee Info'!$C$2:$J$2,0)),"")</f>
        <v/>
      </c>
      <c r="N524" s="19" t="str">
        <f>IFERROR(INDEX('Employee Info'!$C$3:$J$200,MATCH(Data6[[#This Row],[Name:]],'Employee Info'!$B$3:$B$200,0),MATCH(Data6[[#Headers],[Other]],'Employee Info'!$C$2:$J$2,0)),"")</f>
        <v/>
      </c>
      <c r="O524" s="19">
        <f>IFERROR((Data6[[#This Row],[Hours:]]*SUM(Data6[[#This Row],[Rate]:[Other]])),"")</f>
        <v>0</v>
      </c>
      <c r="P524" s="7" t="str">
        <f>IF(Data6[[#This Row],[WO'#:]]="","Riley #","WO#")</f>
        <v>WO#</v>
      </c>
      <c r="Q524" s="7">
        <f>IFERROR(WEEKNUM(Data6[[#This Row],[Date:]]),"")</f>
        <v>15</v>
      </c>
      <c r="R524" s="6">
        <f t="shared" si="24"/>
        <v>45389</v>
      </c>
      <c r="S524" s="6">
        <f>Data6[[#This Row],[Week Start]]+7</f>
        <v>45396</v>
      </c>
      <c r="T524" s="7" t="str">
        <f t="shared" si="25"/>
        <v>4/7/2024 - 4/14/2024</v>
      </c>
      <c r="U524" s="7" t="str">
        <f t="shared" si="26"/>
        <v>Time Card</v>
      </c>
      <c r="V524" s="8" t="str">
        <f>RIGHT(TEXT(Data6[[#This Row],[Date:]],"mmddyyyy"),4)</f>
        <v>2024</v>
      </c>
      <c r="W524" s="8" t="str">
        <f>MID(TEXT(Data6[[#This Row],[Date:]],"mmddyyyy"),3,2)</f>
        <v>10</v>
      </c>
      <c r="X524" s="8" t="str">
        <f>LEFT(TEXT(Data6[[#This Row],[Date:]],"mmddyyyy"),2)</f>
        <v>04</v>
      </c>
      <c r="Y524" s="6">
        <f>DATE(Data6[[#This Row],[Year]],Data6[[#This Row],[Month]],Data6[[#This Row],[Day]])</f>
        <v>45392</v>
      </c>
    </row>
    <row r="525" spans="1:25" x14ac:dyDescent="0.3">
      <c r="A525" s="5">
        <v>45392.530592592593</v>
      </c>
      <c r="B525" s="7" t="s">
        <v>35</v>
      </c>
      <c r="C525" s="6" t="s">
        <v>421</v>
      </c>
      <c r="D525" s="7" t="s">
        <v>126</v>
      </c>
      <c r="E525" s="8">
        <v>1</v>
      </c>
      <c r="F525" s="7">
        <v>6984733</v>
      </c>
      <c r="G525" s="7" t="s">
        <v>68</v>
      </c>
      <c r="H525" s="7" t="s">
        <v>69</v>
      </c>
      <c r="I525" s="7" t="s">
        <v>44</v>
      </c>
      <c r="J525" s="19" t="str">
        <f>IFERROR(INDEX('Employee Info'!$C$3:$E$200,MATCH(Data6[[#This Row],[Name:]],'Employee Info'!$B$3:$B$200,0),MATCH(Data6[[#This Row],[Hours Type:]],'Employee Info'!$C$2:$E$2,0)),"")</f>
        <v/>
      </c>
      <c r="K525" s="19" t="str">
        <f>IFERROR(INDEX('Employee Info'!$C$3:$J$200,MATCH(Data6[[#This Row],[Name:]],'Employee Info'!$B$3:$B$200,0),MATCH(Data6[[#Headers],[Truck]],'Employee Info'!$C$2:$J$2,0)),"")</f>
        <v/>
      </c>
      <c r="L525" s="19" t="str">
        <f>IFERROR(INDEX('Employee Info'!$C$3:$J$200,MATCH(Data6[[#This Row],[Name:]],'Employee Info'!$B$3:$B$200,0),MATCH(Data6[[#Headers],[Phone]],'Employee Info'!$C$2:$J$2,0)),"")</f>
        <v/>
      </c>
      <c r="M525" s="19" t="str">
        <f>IFERROR(INDEX('Employee Info'!$C$3:$J$200,MATCH(Data6[[#This Row],[Name:]],'Employee Info'!$B$3:$B$200,0),MATCH(Data6[[#Headers],[Tech]],'Employee Info'!$C$2:$J$2,0)),"")</f>
        <v/>
      </c>
      <c r="N525" s="19" t="str">
        <f>IFERROR(INDEX('Employee Info'!$C$3:$J$200,MATCH(Data6[[#This Row],[Name:]],'Employee Info'!$B$3:$B$200,0),MATCH(Data6[[#Headers],[Other]],'Employee Info'!$C$2:$J$2,0)),"")</f>
        <v/>
      </c>
      <c r="O525" s="19">
        <f>IFERROR((Data6[[#This Row],[Hours:]]*SUM(Data6[[#This Row],[Rate]:[Other]])),"")</f>
        <v>0</v>
      </c>
      <c r="P525" s="7" t="str">
        <f>IF(Data6[[#This Row],[WO'#:]]="","Riley #","WO#")</f>
        <v>WO#</v>
      </c>
      <c r="Q525" s="7">
        <f>IFERROR(WEEKNUM(Data6[[#This Row],[Date:]]),"")</f>
        <v>15</v>
      </c>
      <c r="R525" s="6">
        <f t="shared" si="24"/>
        <v>45389</v>
      </c>
      <c r="S525" s="6">
        <f>Data6[[#This Row],[Week Start]]+7</f>
        <v>45396</v>
      </c>
      <c r="T525" s="7" t="str">
        <f t="shared" si="25"/>
        <v>4/7/2024 - 4/14/2024</v>
      </c>
      <c r="U525" s="7" t="str">
        <f t="shared" si="26"/>
        <v>Time Card</v>
      </c>
      <c r="V525" s="8" t="str">
        <f>RIGHT(TEXT(Data6[[#This Row],[Date:]],"mmddyyyy"),4)</f>
        <v>2024</v>
      </c>
      <c r="W525" s="8" t="str">
        <f>MID(TEXT(Data6[[#This Row],[Date:]],"mmddyyyy"),3,2)</f>
        <v>10</v>
      </c>
      <c r="X525" s="8" t="str">
        <f>LEFT(TEXT(Data6[[#This Row],[Date:]],"mmddyyyy"),2)</f>
        <v>04</v>
      </c>
      <c r="Y525" s="6">
        <f>DATE(Data6[[#This Row],[Year]],Data6[[#This Row],[Month]],Data6[[#This Row],[Day]])</f>
        <v>45392</v>
      </c>
    </row>
    <row r="526" spans="1:25" x14ac:dyDescent="0.3">
      <c r="A526" s="5">
        <v>45392.580301273149</v>
      </c>
      <c r="B526" s="7" t="s">
        <v>31</v>
      </c>
      <c r="C526" s="6" t="s">
        <v>421</v>
      </c>
      <c r="D526" s="7" t="s">
        <v>340</v>
      </c>
      <c r="E526" s="8">
        <v>8</v>
      </c>
      <c r="F526" s="7">
        <v>6984733</v>
      </c>
      <c r="G526" s="7" t="s">
        <v>68</v>
      </c>
      <c r="H526" s="7" t="s">
        <v>69</v>
      </c>
      <c r="I526" s="7" t="s">
        <v>44</v>
      </c>
      <c r="J526" s="19" t="str">
        <f>IFERROR(INDEX('Employee Info'!$C$3:$E$200,MATCH(Data6[[#This Row],[Name:]],'Employee Info'!$B$3:$B$200,0),MATCH(Data6[[#This Row],[Hours Type:]],'Employee Info'!$C$2:$E$2,0)),"")</f>
        <v/>
      </c>
      <c r="K526" s="19" t="str">
        <f>IFERROR(INDEX('Employee Info'!$C$3:$J$200,MATCH(Data6[[#This Row],[Name:]],'Employee Info'!$B$3:$B$200,0),MATCH(Data6[[#Headers],[Truck]],'Employee Info'!$C$2:$J$2,0)),"")</f>
        <v/>
      </c>
      <c r="L526" s="19" t="str">
        <f>IFERROR(INDEX('Employee Info'!$C$3:$J$200,MATCH(Data6[[#This Row],[Name:]],'Employee Info'!$B$3:$B$200,0),MATCH(Data6[[#Headers],[Phone]],'Employee Info'!$C$2:$J$2,0)),"")</f>
        <v/>
      </c>
      <c r="M526" s="19" t="str">
        <f>IFERROR(INDEX('Employee Info'!$C$3:$J$200,MATCH(Data6[[#This Row],[Name:]],'Employee Info'!$B$3:$B$200,0),MATCH(Data6[[#Headers],[Tech]],'Employee Info'!$C$2:$J$2,0)),"")</f>
        <v/>
      </c>
      <c r="N526" s="19" t="str">
        <f>IFERROR(INDEX('Employee Info'!$C$3:$J$200,MATCH(Data6[[#This Row],[Name:]],'Employee Info'!$B$3:$B$200,0),MATCH(Data6[[#Headers],[Other]],'Employee Info'!$C$2:$J$2,0)),"")</f>
        <v/>
      </c>
      <c r="O526" s="19">
        <f>IFERROR((Data6[[#This Row],[Hours:]]*SUM(Data6[[#This Row],[Rate]:[Other]])),"")</f>
        <v>0</v>
      </c>
      <c r="P526" s="7" t="str">
        <f>IF(Data6[[#This Row],[WO'#:]]="","Riley #","WO#")</f>
        <v>WO#</v>
      </c>
      <c r="Q526" s="7">
        <f>IFERROR(WEEKNUM(Data6[[#This Row],[Date:]]),"")</f>
        <v>15</v>
      </c>
      <c r="R526" s="6">
        <f t="shared" si="24"/>
        <v>45389</v>
      </c>
      <c r="S526" s="6">
        <f>Data6[[#This Row],[Week Start]]+7</f>
        <v>45396</v>
      </c>
      <c r="T526" s="7" t="str">
        <f t="shared" si="25"/>
        <v>4/7/2024 - 4/14/2024</v>
      </c>
      <c r="U526" s="7" t="str">
        <f t="shared" si="26"/>
        <v>Time Card</v>
      </c>
      <c r="V526" s="8" t="str">
        <f>RIGHT(TEXT(Data6[[#This Row],[Date:]],"mmddyyyy"),4)</f>
        <v>2024</v>
      </c>
      <c r="W526" s="8" t="str">
        <f>MID(TEXT(Data6[[#This Row],[Date:]],"mmddyyyy"),3,2)</f>
        <v>10</v>
      </c>
      <c r="X526" s="8" t="str">
        <f>LEFT(TEXT(Data6[[#This Row],[Date:]],"mmddyyyy"),2)</f>
        <v>04</v>
      </c>
      <c r="Y526" s="6">
        <f>DATE(Data6[[#This Row],[Year]],Data6[[#This Row],[Month]],Data6[[#This Row],[Day]])</f>
        <v>45392</v>
      </c>
    </row>
    <row r="527" spans="1:25" x14ac:dyDescent="0.3">
      <c r="A527" s="5">
        <v>45394.52076388889</v>
      </c>
      <c r="B527" s="7" t="s">
        <v>66</v>
      </c>
      <c r="C527" s="6" t="s">
        <v>421</v>
      </c>
      <c r="D527" s="7" t="s">
        <v>422</v>
      </c>
      <c r="E527" s="8">
        <v>4</v>
      </c>
      <c r="F527" s="7">
        <v>6984733</v>
      </c>
      <c r="G527" s="7" t="s">
        <v>68</v>
      </c>
      <c r="H527" s="7" t="s">
        <v>69</v>
      </c>
      <c r="I527" s="7" t="s">
        <v>44</v>
      </c>
      <c r="J527" s="19" t="str">
        <f>IFERROR(INDEX('Employee Info'!$C$3:$E$200,MATCH(Data6[[#This Row],[Name:]],'Employee Info'!$B$3:$B$200,0),MATCH(Data6[[#This Row],[Hours Type:]],'Employee Info'!$C$2:$E$2,0)),"")</f>
        <v/>
      </c>
      <c r="K527" s="19" t="str">
        <f>IFERROR(INDEX('Employee Info'!$C$3:$J$200,MATCH(Data6[[#This Row],[Name:]],'Employee Info'!$B$3:$B$200,0),MATCH(Data6[[#Headers],[Truck]],'Employee Info'!$C$2:$J$2,0)),"")</f>
        <v/>
      </c>
      <c r="L527" s="19" t="str">
        <f>IFERROR(INDEX('Employee Info'!$C$3:$J$200,MATCH(Data6[[#This Row],[Name:]],'Employee Info'!$B$3:$B$200,0),MATCH(Data6[[#Headers],[Phone]],'Employee Info'!$C$2:$J$2,0)),"")</f>
        <v/>
      </c>
      <c r="M527" s="19" t="str">
        <f>IFERROR(INDEX('Employee Info'!$C$3:$J$200,MATCH(Data6[[#This Row],[Name:]],'Employee Info'!$B$3:$B$200,0),MATCH(Data6[[#Headers],[Tech]],'Employee Info'!$C$2:$J$2,0)),"")</f>
        <v/>
      </c>
      <c r="N527" s="19" t="str">
        <f>IFERROR(INDEX('Employee Info'!$C$3:$J$200,MATCH(Data6[[#This Row],[Name:]],'Employee Info'!$B$3:$B$200,0),MATCH(Data6[[#Headers],[Other]],'Employee Info'!$C$2:$J$2,0)),"")</f>
        <v/>
      </c>
      <c r="O527" s="19">
        <f>IFERROR((Data6[[#This Row],[Hours:]]*SUM(Data6[[#This Row],[Rate]:[Other]])),"")</f>
        <v>0</v>
      </c>
      <c r="P527" s="7" t="str">
        <f>IF(Data6[[#This Row],[WO'#:]]="","Riley #","WO#")</f>
        <v>WO#</v>
      </c>
      <c r="Q527" s="7">
        <f>IFERROR(WEEKNUM(Data6[[#This Row],[Date:]]),"")</f>
        <v>15</v>
      </c>
      <c r="R527" s="6">
        <f t="shared" si="24"/>
        <v>45389</v>
      </c>
      <c r="S527" s="6">
        <f>Data6[[#This Row],[Week Start]]+7</f>
        <v>45396</v>
      </c>
      <c r="T527" s="7" t="str">
        <f t="shared" si="25"/>
        <v>4/7/2024 - 4/14/2024</v>
      </c>
      <c r="U527" s="7" t="str">
        <f t="shared" si="26"/>
        <v>Time Card</v>
      </c>
      <c r="V527" s="8" t="str">
        <f>RIGHT(TEXT(Data6[[#This Row],[Date:]],"mmddyyyy"),4)</f>
        <v>2024</v>
      </c>
      <c r="W527" s="8" t="str">
        <f>MID(TEXT(Data6[[#This Row],[Date:]],"mmddyyyy"),3,2)</f>
        <v>10</v>
      </c>
      <c r="X527" s="8" t="str">
        <f>LEFT(TEXT(Data6[[#This Row],[Date:]],"mmddyyyy"),2)</f>
        <v>04</v>
      </c>
      <c r="Y527" s="6">
        <f>DATE(Data6[[#This Row],[Year]],Data6[[#This Row],[Month]],Data6[[#This Row],[Day]])</f>
        <v>45392</v>
      </c>
    </row>
    <row r="528" spans="1:25" x14ac:dyDescent="0.3">
      <c r="A528" s="5">
        <v>45420.280748611112</v>
      </c>
      <c r="B528" s="7" t="s">
        <v>76</v>
      </c>
      <c r="C528" s="6" t="s">
        <v>421</v>
      </c>
      <c r="D528" s="7" t="s">
        <v>156</v>
      </c>
      <c r="E528" s="8">
        <v>1</v>
      </c>
      <c r="F528" s="7">
        <v>6984733</v>
      </c>
      <c r="G528" s="7" t="s">
        <v>68</v>
      </c>
      <c r="H528" s="7" t="s">
        <v>69</v>
      </c>
      <c r="I528" s="7" t="s">
        <v>44</v>
      </c>
      <c r="J528" s="19" t="str">
        <f>IFERROR(INDEX('Employee Info'!$C$3:$E$200,MATCH(Data6[[#This Row],[Name:]],'Employee Info'!$B$3:$B$200,0),MATCH(Data6[[#This Row],[Hours Type:]],'Employee Info'!$C$2:$E$2,0)),"")</f>
        <v/>
      </c>
      <c r="K528" s="19" t="str">
        <f>IFERROR(INDEX('Employee Info'!$C$3:$J$200,MATCH(Data6[[#This Row],[Name:]],'Employee Info'!$B$3:$B$200,0),MATCH(Data6[[#Headers],[Truck]],'Employee Info'!$C$2:$J$2,0)),"")</f>
        <v/>
      </c>
      <c r="L528" s="19" t="str">
        <f>IFERROR(INDEX('Employee Info'!$C$3:$J$200,MATCH(Data6[[#This Row],[Name:]],'Employee Info'!$B$3:$B$200,0),MATCH(Data6[[#Headers],[Phone]],'Employee Info'!$C$2:$J$2,0)),"")</f>
        <v/>
      </c>
      <c r="M528" s="19" t="str">
        <f>IFERROR(INDEX('Employee Info'!$C$3:$J$200,MATCH(Data6[[#This Row],[Name:]],'Employee Info'!$B$3:$B$200,0),MATCH(Data6[[#Headers],[Tech]],'Employee Info'!$C$2:$J$2,0)),"")</f>
        <v/>
      </c>
      <c r="N528" s="19" t="str">
        <f>IFERROR(INDEX('Employee Info'!$C$3:$J$200,MATCH(Data6[[#This Row],[Name:]],'Employee Info'!$B$3:$B$200,0),MATCH(Data6[[#Headers],[Other]],'Employee Info'!$C$2:$J$2,0)),"")</f>
        <v/>
      </c>
      <c r="O528" s="19">
        <f>IFERROR((Data6[[#This Row],[Hours:]]*SUM(Data6[[#This Row],[Rate]:[Other]])),"")</f>
        <v>0</v>
      </c>
      <c r="P528" s="7" t="str">
        <f>IF(Data6[[#This Row],[WO'#:]]="","Riley #","WO#")</f>
        <v>WO#</v>
      </c>
      <c r="Q528" s="7">
        <f>IFERROR(WEEKNUM(Data6[[#This Row],[Date:]]),"")</f>
        <v>15</v>
      </c>
      <c r="R528" s="6">
        <f t="shared" si="24"/>
        <v>45389</v>
      </c>
      <c r="S528" s="6">
        <f>Data6[[#This Row],[Week Start]]+7</f>
        <v>45396</v>
      </c>
      <c r="T528" s="7" t="str">
        <f t="shared" si="25"/>
        <v>4/7/2024 - 4/14/2024</v>
      </c>
      <c r="U528" s="7" t="str">
        <f t="shared" si="26"/>
        <v>Time Card</v>
      </c>
      <c r="V528" s="8" t="str">
        <f>RIGHT(TEXT(Data6[[#This Row],[Date:]],"mmddyyyy"),4)</f>
        <v>2024</v>
      </c>
      <c r="W528" s="8" t="str">
        <f>MID(TEXT(Data6[[#This Row],[Date:]],"mmddyyyy"),3,2)</f>
        <v>10</v>
      </c>
      <c r="X528" s="8" t="str">
        <f>LEFT(TEXT(Data6[[#This Row],[Date:]],"mmddyyyy"),2)</f>
        <v>04</v>
      </c>
      <c r="Y528" s="6">
        <f>DATE(Data6[[#This Row],[Year]],Data6[[#This Row],[Month]],Data6[[#This Row],[Day]])</f>
        <v>45392</v>
      </c>
    </row>
    <row r="529" spans="1:25" x14ac:dyDescent="0.3">
      <c r="A529" s="5">
        <v>45394.50908935185</v>
      </c>
      <c r="B529" s="7" t="s">
        <v>66</v>
      </c>
      <c r="C529" s="6" t="s">
        <v>421</v>
      </c>
      <c r="D529" s="7" t="s">
        <v>416</v>
      </c>
      <c r="E529" s="8">
        <v>1</v>
      </c>
      <c r="F529" s="7">
        <v>7078215</v>
      </c>
      <c r="G529" s="7" t="s">
        <v>68</v>
      </c>
      <c r="H529" s="7" t="s">
        <v>69</v>
      </c>
      <c r="I529" s="7" t="s">
        <v>44</v>
      </c>
      <c r="J529" s="19" t="str">
        <f>IFERROR(INDEX('Employee Info'!$C$3:$E$200,MATCH(Data6[[#This Row],[Name:]],'Employee Info'!$B$3:$B$200,0),MATCH(Data6[[#This Row],[Hours Type:]],'Employee Info'!$C$2:$E$2,0)),"")</f>
        <v/>
      </c>
      <c r="K529" s="19" t="str">
        <f>IFERROR(INDEX('Employee Info'!$C$3:$J$200,MATCH(Data6[[#This Row],[Name:]],'Employee Info'!$B$3:$B$200,0),MATCH(Data6[[#Headers],[Truck]],'Employee Info'!$C$2:$J$2,0)),"")</f>
        <v/>
      </c>
      <c r="L529" s="19" t="str">
        <f>IFERROR(INDEX('Employee Info'!$C$3:$J$200,MATCH(Data6[[#This Row],[Name:]],'Employee Info'!$B$3:$B$200,0),MATCH(Data6[[#Headers],[Phone]],'Employee Info'!$C$2:$J$2,0)),"")</f>
        <v/>
      </c>
      <c r="M529" s="19" t="str">
        <f>IFERROR(INDEX('Employee Info'!$C$3:$J$200,MATCH(Data6[[#This Row],[Name:]],'Employee Info'!$B$3:$B$200,0),MATCH(Data6[[#Headers],[Tech]],'Employee Info'!$C$2:$J$2,0)),"")</f>
        <v/>
      </c>
      <c r="N529" s="19" t="str">
        <f>IFERROR(INDEX('Employee Info'!$C$3:$J$200,MATCH(Data6[[#This Row],[Name:]],'Employee Info'!$B$3:$B$200,0),MATCH(Data6[[#Headers],[Other]],'Employee Info'!$C$2:$J$2,0)),"")</f>
        <v/>
      </c>
      <c r="O529" s="19">
        <f>IFERROR((Data6[[#This Row],[Hours:]]*SUM(Data6[[#This Row],[Rate]:[Other]])),"")</f>
        <v>0</v>
      </c>
      <c r="P529" s="7" t="str">
        <f>IF(Data6[[#This Row],[WO'#:]]="","Riley #","WO#")</f>
        <v>WO#</v>
      </c>
      <c r="Q529" s="7">
        <f>IFERROR(WEEKNUM(Data6[[#This Row],[Date:]]),"")</f>
        <v>15</v>
      </c>
      <c r="R529" s="6">
        <f t="shared" si="24"/>
        <v>45389</v>
      </c>
      <c r="S529" s="6">
        <f>Data6[[#This Row],[Week Start]]+7</f>
        <v>45396</v>
      </c>
      <c r="T529" s="7" t="str">
        <f t="shared" si="25"/>
        <v>4/7/2024 - 4/14/2024</v>
      </c>
      <c r="U529" s="7" t="str">
        <f t="shared" si="26"/>
        <v>Time Card</v>
      </c>
      <c r="V529" s="8" t="str">
        <f>RIGHT(TEXT(Data6[[#This Row],[Date:]],"mmddyyyy"),4)</f>
        <v>2024</v>
      </c>
      <c r="W529" s="8" t="str">
        <f>MID(TEXT(Data6[[#This Row],[Date:]],"mmddyyyy"),3,2)</f>
        <v>10</v>
      </c>
      <c r="X529" s="8" t="str">
        <f>LEFT(TEXT(Data6[[#This Row],[Date:]],"mmddyyyy"),2)</f>
        <v>04</v>
      </c>
      <c r="Y529" s="6">
        <f>DATE(Data6[[#This Row],[Year]],Data6[[#This Row],[Month]],Data6[[#This Row],[Day]])</f>
        <v>45392</v>
      </c>
    </row>
    <row r="530" spans="1:25" x14ac:dyDescent="0.3">
      <c r="A530" s="5">
        <v>45394.522672453706</v>
      </c>
      <c r="B530" s="7" t="s">
        <v>66</v>
      </c>
      <c r="C530" s="6" t="s">
        <v>421</v>
      </c>
      <c r="D530" s="7" t="s">
        <v>423</v>
      </c>
      <c r="E530" s="8">
        <v>3</v>
      </c>
      <c r="F530" s="7">
        <v>7088147</v>
      </c>
      <c r="G530" s="7" t="s">
        <v>68</v>
      </c>
      <c r="H530" s="7" t="s">
        <v>69</v>
      </c>
      <c r="I530" s="7" t="s">
        <v>44</v>
      </c>
      <c r="J530" s="19" t="str">
        <f>IFERROR(INDEX('Employee Info'!$C$3:$E$200,MATCH(Data6[[#This Row],[Name:]],'Employee Info'!$B$3:$B$200,0),MATCH(Data6[[#This Row],[Hours Type:]],'Employee Info'!$C$2:$E$2,0)),"")</f>
        <v/>
      </c>
      <c r="K530" s="19" t="str">
        <f>IFERROR(INDEX('Employee Info'!$C$3:$J$200,MATCH(Data6[[#This Row],[Name:]],'Employee Info'!$B$3:$B$200,0),MATCH(Data6[[#Headers],[Truck]],'Employee Info'!$C$2:$J$2,0)),"")</f>
        <v/>
      </c>
      <c r="L530" s="19" t="str">
        <f>IFERROR(INDEX('Employee Info'!$C$3:$J$200,MATCH(Data6[[#This Row],[Name:]],'Employee Info'!$B$3:$B$200,0),MATCH(Data6[[#Headers],[Phone]],'Employee Info'!$C$2:$J$2,0)),"")</f>
        <v/>
      </c>
      <c r="M530" s="19" t="str">
        <f>IFERROR(INDEX('Employee Info'!$C$3:$J$200,MATCH(Data6[[#This Row],[Name:]],'Employee Info'!$B$3:$B$200,0),MATCH(Data6[[#Headers],[Tech]],'Employee Info'!$C$2:$J$2,0)),"")</f>
        <v/>
      </c>
      <c r="N530" s="19" t="str">
        <f>IFERROR(INDEX('Employee Info'!$C$3:$J$200,MATCH(Data6[[#This Row],[Name:]],'Employee Info'!$B$3:$B$200,0),MATCH(Data6[[#Headers],[Other]],'Employee Info'!$C$2:$J$2,0)),"")</f>
        <v/>
      </c>
      <c r="O530" s="19">
        <f>IFERROR((Data6[[#This Row],[Hours:]]*SUM(Data6[[#This Row],[Rate]:[Other]])),"")</f>
        <v>0</v>
      </c>
      <c r="P530" s="7" t="str">
        <f>IF(Data6[[#This Row],[WO'#:]]="","Riley #","WO#")</f>
        <v>WO#</v>
      </c>
      <c r="Q530" s="7">
        <f>IFERROR(WEEKNUM(Data6[[#This Row],[Date:]]),"")</f>
        <v>15</v>
      </c>
      <c r="R530" s="6">
        <f t="shared" si="24"/>
        <v>45389</v>
      </c>
      <c r="S530" s="6">
        <f>Data6[[#This Row],[Week Start]]+7</f>
        <v>45396</v>
      </c>
      <c r="T530" s="7" t="str">
        <f t="shared" si="25"/>
        <v>4/7/2024 - 4/14/2024</v>
      </c>
      <c r="U530" s="7" t="str">
        <f t="shared" si="26"/>
        <v>Time Card</v>
      </c>
      <c r="V530" s="8" t="str">
        <f>RIGHT(TEXT(Data6[[#This Row],[Date:]],"mmddyyyy"),4)</f>
        <v>2024</v>
      </c>
      <c r="W530" s="8" t="str">
        <f>MID(TEXT(Data6[[#This Row],[Date:]],"mmddyyyy"),3,2)</f>
        <v>10</v>
      </c>
      <c r="X530" s="8" t="str">
        <f>LEFT(TEXT(Data6[[#This Row],[Date:]],"mmddyyyy"),2)</f>
        <v>04</v>
      </c>
      <c r="Y530" s="6">
        <f>DATE(Data6[[#This Row],[Year]],Data6[[#This Row],[Month]],Data6[[#This Row],[Day]])</f>
        <v>45392</v>
      </c>
    </row>
    <row r="531" spans="1:25" x14ac:dyDescent="0.3">
      <c r="A531" s="5">
        <v>45392.529357407409</v>
      </c>
      <c r="B531" s="7" t="s">
        <v>35</v>
      </c>
      <c r="C531" s="6" t="s">
        <v>421</v>
      </c>
      <c r="D531" s="7" t="s">
        <v>424</v>
      </c>
      <c r="E531" s="8">
        <v>3</v>
      </c>
      <c r="F531" s="7" t="s">
        <v>68</v>
      </c>
      <c r="G531" s="7" t="s">
        <v>68</v>
      </c>
      <c r="H531" s="7" t="s">
        <v>278</v>
      </c>
      <c r="I531" s="7" t="s">
        <v>44</v>
      </c>
      <c r="J531" s="19" t="str">
        <f>IFERROR(INDEX('Employee Info'!$C$3:$E$200,MATCH(Data6[[#This Row],[Name:]],'Employee Info'!$B$3:$B$200,0),MATCH(Data6[[#This Row],[Hours Type:]],'Employee Info'!$C$2:$E$2,0)),"")</f>
        <v/>
      </c>
      <c r="K531" s="19" t="str">
        <f>IFERROR(INDEX('Employee Info'!$C$3:$J$200,MATCH(Data6[[#This Row],[Name:]],'Employee Info'!$B$3:$B$200,0),MATCH(Data6[[#Headers],[Truck]],'Employee Info'!$C$2:$J$2,0)),"")</f>
        <v/>
      </c>
      <c r="L531" s="19" t="str">
        <f>IFERROR(INDEX('Employee Info'!$C$3:$J$200,MATCH(Data6[[#This Row],[Name:]],'Employee Info'!$B$3:$B$200,0),MATCH(Data6[[#Headers],[Phone]],'Employee Info'!$C$2:$J$2,0)),"")</f>
        <v/>
      </c>
      <c r="M531" s="19" t="str">
        <f>IFERROR(INDEX('Employee Info'!$C$3:$J$200,MATCH(Data6[[#This Row],[Name:]],'Employee Info'!$B$3:$B$200,0),MATCH(Data6[[#Headers],[Tech]],'Employee Info'!$C$2:$J$2,0)),"")</f>
        <v/>
      </c>
      <c r="N531" s="19" t="str">
        <f>IFERROR(INDEX('Employee Info'!$C$3:$J$200,MATCH(Data6[[#This Row],[Name:]],'Employee Info'!$B$3:$B$200,0),MATCH(Data6[[#Headers],[Other]],'Employee Info'!$C$2:$J$2,0)),"")</f>
        <v/>
      </c>
      <c r="O531" s="19">
        <f>IFERROR((Data6[[#This Row],[Hours:]]*SUM(Data6[[#This Row],[Rate]:[Other]])),"")</f>
        <v>0</v>
      </c>
      <c r="P531" s="7" t="str">
        <f>IF(Data6[[#This Row],[WO'#:]]="","Riley #","WO#")</f>
        <v>Riley #</v>
      </c>
      <c r="Q531" s="7">
        <f>IFERROR(WEEKNUM(Data6[[#This Row],[Date:]]),"")</f>
        <v>15</v>
      </c>
      <c r="R531" s="6">
        <f t="shared" si="24"/>
        <v>45389</v>
      </c>
      <c r="S531" s="6">
        <f>Data6[[#This Row],[Week Start]]+7</f>
        <v>45396</v>
      </c>
      <c r="T531" s="7" t="str">
        <f t="shared" si="25"/>
        <v>4/7/2024 - 4/14/2024</v>
      </c>
      <c r="U531" s="7" t="str">
        <f t="shared" si="26"/>
        <v>Time Card</v>
      </c>
      <c r="V531" s="8" t="str">
        <f>RIGHT(TEXT(Data6[[#This Row],[Date:]],"mmddyyyy"),4)</f>
        <v>2024</v>
      </c>
      <c r="W531" s="8" t="str">
        <f>MID(TEXT(Data6[[#This Row],[Date:]],"mmddyyyy"),3,2)</f>
        <v>10</v>
      </c>
      <c r="X531" s="8" t="str">
        <f>LEFT(TEXT(Data6[[#This Row],[Date:]],"mmddyyyy"),2)</f>
        <v>04</v>
      </c>
      <c r="Y531" s="6">
        <f>DATE(Data6[[#This Row],[Year]],Data6[[#This Row],[Month]],Data6[[#This Row],[Day]])</f>
        <v>45392</v>
      </c>
    </row>
    <row r="532" spans="1:25" x14ac:dyDescent="0.3">
      <c r="A532" s="5">
        <v>45393.554277430558</v>
      </c>
      <c r="B532" s="7" t="s">
        <v>31</v>
      </c>
      <c r="C532" s="6" t="s">
        <v>425</v>
      </c>
      <c r="D532" s="7" t="s">
        <v>340</v>
      </c>
      <c r="E532" s="8">
        <v>7.5</v>
      </c>
      <c r="F532" s="7">
        <v>6984733</v>
      </c>
      <c r="G532" s="7" t="s">
        <v>68</v>
      </c>
      <c r="H532" s="7" t="s">
        <v>69</v>
      </c>
      <c r="I532" s="7" t="s">
        <v>44</v>
      </c>
      <c r="J532" s="19" t="str">
        <f>IFERROR(INDEX('Employee Info'!$C$3:$E$200,MATCH(Data6[[#This Row],[Name:]],'Employee Info'!$B$3:$B$200,0),MATCH(Data6[[#This Row],[Hours Type:]],'Employee Info'!$C$2:$E$2,0)),"")</f>
        <v/>
      </c>
      <c r="K532" s="19" t="str">
        <f>IFERROR(INDEX('Employee Info'!$C$3:$J$200,MATCH(Data6[[#This Row],[Name:]],'Employee Info'!$B$3:$B$200,0),MATCH(Data6[[#Headers],[Truck]],'Employee Info'!$C$2:$J$2,0)),"")</f>
        <v/>
      </c>
      <c r="L532" s="19" t="str">
        <f>IFERROR(INDEX('Employee Info'!$C$3:$J$200,MATCH(Data6[[#This Row],[Name:]],'Employee Info'!$B$3:$B$200,0),MATCH(Data6[[#Headers],[Phone]],'Employee Info'!$C$2:$J$2,0)),"")</f>
        <v/>
      </c>
      <c r="M532" s="19" t="str">
        <f>IFERROR(INDEX('Employee Info'!$C$3:$J$200,MATCH(Data6[[#This Row],[Name:]],'Employee Info'!$B$3:$B$200,0),MATCH(Data6[[#Headers],[Tech]],'Employee Info'!$C$2:$J$2,0)),"")</f>
        <v/>
      </c>
      <c r="N532" s="19" t="str">
        <f>IFERROR(INDEX('Employee Info'!$C$3:$J$200,MATCH(Data6[[#This Row],[Name:]],'Employee Info'!$B$3:$B$200,0),MATCH(Data6[[#Headers],[Other]],'Employee Info'!$C$2:$J$2,0)),"")</f>
        <v/>
      </c>
      <c r="O532" s="19">
        <f>IFERROR((Data6[[#This Row],[Hours:]]*SUM(Data6[[#This Row],[Rate]:[Other]])),"")</f>
        <v>0</v>
      </c>
      <c r="P532" s="7" t="str">
        <f>IF(Data6[[#This Row],[WO'#:]]="","Riley #","WO#")</f>
        <v>WO#</v>
      </c>
      <c r="Q532" s="7">
        <f>IFERROR(WEEKNUM(Data6[[#This Row],[Date:]]),"")</f>
        <v>15</v>
      </c>
      <c r="R532" s="6">
        <f t="shared" si="24"/>
        <v>45389</v>
      </c>
      <c r="S532" s="6">
        <f>Data6[[#This Row],[Week Start]]+7</f>
        <v>45396</v>
      </c>
      <c r="T532" s="7" t="str">
        <f t="shared" si="25"/>
        <v>4/7/2024 - 4/14/2024</v>
      </c>
      <c r="U532" s="7" t="str">
        <f t="shared" si="26"/>
        <v>Time Card</v>
      </c>
      <c r="V532" s="8" t="str">
        <f>RIGHT(TEXT(Data6[[#This Row],[Date:]],"mmddyyyy"),4)</f>
        <v>2024</v>
      </c>
      <c r="W532" s="8" t="str">
        <f>MID(TEXT(Data6[[#This Row],[Date:]],"mmddyyyy"),3,2)</f>
        <v>11</v>
      </c>
      <c r="X532" s="8" t="str">
        <f>LEFT(TEXT(Data6[[#This Row],[Date:]],"mmddyyyy"),2)</f>
        <v>04</v>
      </c>
      <c r="Y532" s="6">
        <f>DATE(Data6[[#This Row],[Year]],Data6[[#This Row],[Month]],Data6[[#This Row],[Day]])</f>
        <v>45393</v>
      </c>
    </row>
    <row r="533" spans="1:25" x14ac:dyDescent="0.3">
      <c r="A533" s="5">
        <v>45393.584285763885</v>
      </c>
      <c r="B533" s="7" t="s">
        <v>35</v>
      </c>
      <c r="C533" s="6" t="s">
        <v>425</v>
      </c>
      <c r="D533" s="7" t="s">
        <v>426</v>
      </c>
      <c r="E533" s="8">
        <v>1</v>
      </c>
      <c r="F533" s="7">
        <v>6984733</v>
      </c>
      <c r="G533" s="7" t="s">
        <v>68</v>
      </c>
      <c r="H533" s="7" t="s">
        <v>69</v>
      </c>
      <c r="I533" s="7" t="s">
        <v>44</v>
      </c>
      <c r="J533" s="19" t="str">
        <f>IFERROR(INDEX('Employee Info'!$C$3:$E$200,MATCH(Data6[[#This Row],[Name:]],'Employee Info'!$B$3:$B$200,0),MATCH(Data6[[#This Row],[Hours Type:]],'Employee Info'!$C$2:$E$2,0)),"")</f>
        <v/>
      </c>
      <c r="K533" s="19" t="str">
        <f>IFERROR(INDEX('Employee Info'!$C$3:$J$200,MATCH(Data6[[#This Row],[Name:]],'Employee Info'!$B$3:$B$200,0),MATCH(Data6[[#Headers],[Truck]],'Employee Info'!$C$2:$J$2,0)),"")</f>
        <v/>
      </c>
      <c r="L533" s="19" t="str">
        <f>IFERROR(INDEX('Employee Info'!$C$3:$J$200,MATCH(Data6[[#This Row],[Name:]],'Employee Info'!$B$3:$B$200,0),MATCH(Data6[[#Headers],[Phone]],'Employee Info'!$C$2:$J$2,0)),"")</f>
        <v/>
      </c>
      <c r="M533" s="19" t="str">
        <f>IFERROR(INDEX('Employee Info'!$C$3:$J$200,MATCH(Data6[[#This Row],[Name:]],'Employee Info'!$B$3:$B$200,0),MATCH(Data6[[#Headers],[Tech]],'Employee Info'!$C$2:$J$2,0)),"")</f>
        <v/>
      </c>
      <c r="N533" s="19" t="str">
        <f>IFERROR(INDEX('Employee Info'!$C$3:$J$200,MATCH(Data6[[#This Row],[Name:]],'Employee Info'!$B$3:$B$200,0),MATCH(Data6[[#Headers],[Other]],'Employee Info'!$C$2:$J$2,0)),"")</f>
        <v/>
      </c>
      <c r="O533" s="19">
        <f>IFERROR((Data6[[#This Row],[Hours:]]*SUM(Data6[[#This Row],[Rate]:[Other]])),"")</f>
        <v>0</v>
      </c>
      <c r="P533" s="7" t="str">
        <f>IF(Data6[[#This Row],[WO'#:]]="","Riley #","WO#")</f>
        <v>WO#</v>
      </c>
      <c r="Q533" s="7">
        <f>IFERROR(WEEKNUM(Data6[[#This Row],[Date:]]),"")</f>
        <v>15</v>
      </c>
      <c r="R533" s="6">
        <f t="shared" si="24"/>
        <v>45389</v>
      </c>
      <c r="S533" s="6">
        <f>Data6[[#This Row],[Week Start]]+7</f>
        <v>45396</v>
      </c>
      <c r="T533" s="7" t="str">
        <f t="shared" si="25"/>
        <v>4/7/2024 - 4/14/2024</v>
      </c>
      <c r="U533" s="7" t="str">
        <f t="shared" si="26"/>
        <v>Time Card</v>
      </c>
      <c r="V533" s="8" t="str">
        <f>RIGHT(TEXT(Data6[[#This Row],[Date:]],"mmddyyyy"),4)</f>
        <v>2024</v>
      </c>
      <c r="W533" s="8" t="str">
        <f>MID(TEXT(Data6[[#This Row],[Date:]],"mmddyyyy"),3,2)</f>
        <v>11</v>
      </c>
      <c r="X533" s="8" t="str">
        <f>LEFT(TEXT(Data6[[#This Row],[Date:]],"mmddyyyy"),2)</f>
        <v>04</v>
      </c>
      <c r="Y533" s="6">
        <f>DATE(Data6[[#This Row],[Year]],Data6[[#This Row],[Month]],Data6[[#This Row],[Day]])</f>
        <v>45393</v>
      </c>
    </row>
    <row r="534" spans="1:25" x14ac:dyDescent="0.3">
      <c r="A534" s="5">
        <v>45394.52490960648</v>
      </c>
      <c r="B534" s="7" t="s">
        <v>66</v>
      </c>
      <c r="C534" s="6" t="s">
        <v>425</v>
      </c>
      <c r="D534" s="7" t="s">
        <v>427</v>
      </c>
      <c r="E534" s="8">
        <v>6</v>
      </c>
      <c r="F534" s="7">
        <v>6984733</v>
      </c>
      <c r="G534" s="7" t="s">
        <v>68</v>
      </c>
      <c r="H534" s="7" t="s">
        <v>69</v>
      </c>
      <c r="I534" s="7" t="s">
        <v>44</v>
      </c>
      <c r="J534" s="19" t="str">
        <f>IFERROR(INDEX('Employee Info'!$C$3:$E$200,MATCH(Data6[[#This Row],[Name:]],'Employee Info'!$B$3:$B$200,0),MATCH(Data6[[#This Row],[Hours Type:]],'Employee Info'!$C$2:$E$2,0)),"")</f>
        <v/>
      </c>
      <c r="K534" s="19" t="str">
        <f>IFERROR(INDEX('Employee Info'!$C$3:$J$200,MATCH(Data6[[#This Row],[Name:]],'Employee Info'!$B$3:$B$200,0),MATCH(Data6[[#Headers],[Truck]],'Employee Info'!$C$2:$J$2,0)),"")</f>
        <v/>
      </c>
      <c r="L534" s="19" t="str">
        <f>IFERROR(INDEX('Employee Info'!$C$3:$J$200,MATCH(Data6[[#This Row],[Name:]],'Employee Info'!$B$3:$B$200,0),MATCH(Data6[[#Headers],[Phone]],'Employee Info'!$C$2:$J$2,0)),"")</f>
        <v/>
      </c>
      <c r="M534" s="19" t="str">
        <f>IFERROR(INDEX('Employee Info'!$C$3:$J$200,MATCH(Data6[[#This Row],[Name:]],'Employee Info'!$B$3:$B$200,0),MATCH(Data6[[#Headers],[Tech]],'Employee Info'!$C$2:$J$2,0)),"")</f>
        <v/>
      </c>
      <c r="N534" s="19" t="str">
        <f>IFERROR(INDEX('Employee Info'!$C$3:$J$200,MATCH(Data6[[#This Row],[Name:]],'Employee Info'!$B$3:$B$200,0),MATCH(Data6[[#Headers],[Other]],'Employee Info'!$C$2:$J$2,0)),"")</f>
        <v/>
      </c>
      <c r="O534" s="19">
        <f>IFERROR((Data6[[#This Row],[Hours:]]*SUM(Data6[[#This Row],[Rate]:[Other]])),"")</f>
        <v>0</v>
      </c>
      <c r="P534" s="7" t="str">
        <f>IF(Data6[[#This Row],[WO'#:]]="","Riley #","WO#")</f>
        <v>WO#</v>
      </c>
      <c r="Q534" s="7">
        <f>IFERROR(WEEKNUM(Data6[[#This Row],[Date:]]),"")</f>
        <v>15</v>
      </c>
      <c r="R534" s="6">
        <f t="shared" si="24"/>
        <v>45389</v>
      </c>
      <c r="S534" s="6">
        <f>Data6[[#This Row],[Week Start]]+7</f>
        <v>45396</v>
      </c>
      <c r="T534" s="7" t="str">
        <f t="shared" si="25"/>
        <v>4/7/2024 - 4/14/2024</v>
      </c>
      <c r="U534" s="7" t="str">
        <f t="shared" si="26"/>
        <v>Time Card</v>
      </c>
      <c r="V534" s="8" t="str">
        <f>RIGHT(TEXT(Data6[[#This Row],[Date:]],"mmddyyyy"),4)</f>
        <v>2024</v>
      </c>
      <c r="W534" s="8" t="str">
        <f>MID(TEXT(Data6[[#This Row],[Date:]],"mmddyyyy"),3,2)</f>
        <v>11</v>
      </c>
      <c r="X534" s="8" t="str">
        <f>LEFT(TEXT(Data6[[#This Row],[Date:]],"mmddyyyy"),2)</f>
        <v>04</v>
      </c>
      <c r="Y534" s="6">
        <f>DATE(Data6[[#This Row],[Year]],Data6[[#This Row],[Month]],Data6[[#This Row],[Day]])</f>
        <v>45393</v>
      </c>
    </row>
    <row r="535" spans="1:25" x14ac:dyDescent="0.3">
      <c r="A535" s="5">
        <v>45420.280916898148</v>
      </c>
      <c r="B535" s="7" t="s">
        <v>76</v>
      </c>
      <c r="C535" s="6" t="s">
        <v>425</v>
      </c>
      <c r="D535" s="7" t="s">
        <v>156</v>
      </c>
      <c r="E535" s="8">
        <v>2</v>
      </c>
      <c r="F535" s="7">
        <v>6984733</v>
      </c>
      <c r="G535" s="7" t="s">
        <v>68</v>
      </c>
      <c r="H535" s="7" t="s">
        <v>69</v>
      </c>
      <c r="I535" s="7" t="s">
        <v>44</v>
      </c>
      <c r="J535" s="19" t="str">
        <f>IFERROR(INDEX('Employee Info'!$C$3:$E$200,MATCH(Data6[[#This Row],[Name:]],'Employee Info'!$B$3:$B$200,0),MATCH(Data6[[#This Row],[Hours Type:]],'Employee Info'!$C$2:$E$2,0)),"")</f>
        <v/>
      </c>
      <c r="K535" s="19" t="str">
        <f>IFERROR(INDEX('Employee Info'!$C$3:$J$200,MATCH(Data6[[#This Row],[Name:]],'Employee Info'!$B$3:$B$200,0),MATCH(Data6[[#Headers],[Truck]],'Employee Info'!$C$2:$J$2,0)),"")</f>
        <v/>
      </c>
      <c r="L535" s="19" t="str">
        <f>IFERROR(INDEX('Employee Info'!$C$3:$J$200,MATCH(Data6[[#This Row],[Name:]],'Employee Info'!$B$3:$B$200,0),MATCH(Data6[[#Headers],[Phone]],'Employee Info'!$C$2:$J$2,0)),"")</f>
        <v/>
      </c>
      <c r="M535" s="19" t="str">
        <f>IFERROR(INDEX('Employee Info'!$C$3:$J$200,MATCH(Data6[[#This Row],[Name:]],'Employee Info'!$B$3:$B$200,0),MATCH(Data6[[#Headers],[Tech]],'Employee Info'!$C$2:$J$2,0)),"")</f>
        <v/>
      </c>
      <c r="N535" s="19" t="str">
        <f>IFERROR(INDEX('Employee Info'!$C$3:$J$200,MATCH(Data6[[#This Row],[Name:]],'Employee Info'!$B$3:$B$200,0),MATCH(Data6[[#Headers],[Other]],'Employee Info'!$C$2:$J$2,0)),"")</f>
        <v/>
      </c>
      <c r="O535" s="19">
        <f>IFERROR((Data6[[#This Row],[Hours:]]*SUM(Data6[[#This Row],[Rate]:[Other]])),"")</f>
        <v>0</v>
      </c>
      <c r="P535" s="7" t="str">
        <f>IF(Data6[[#This Row],[WO'#:]]="","Riley #","WO#")</f>
        <v>WO#</v>
      </c>
      <c r="Q535" s="7">
        <f>IFERROR(WEEKNUM(Data6[[#This Row],[Date:]]),"")</f>
        <v>15</v>
      </c>
      <c r="R535" s="6">
        <f t="shared" si="24"/>
        <v>45389</v>
      </c>
      <c r="S535" s="6">
        <f>Data6[[#This Row],[Week Start]]+7</f>
        <v>45396</v>
      </c>
      <c r="T535" s="7" t="str">
        <f t="shared" si="25"/>
        <v>4/7/2024 - 4/14/2024</v>
      </c>
      <c r="U535" s="7" t="str">
        <f t="shared" si="26"/>
        <v>Time Card</v>
      </c>
      <c r="V535" s="8" t="str">
        <f>RIGHT(TEXT(Data6[[#This Row],[Date:]],"mmddyyyy"),4)</f>
        <v>2024</v>
      </c>
      <c r="W535" s="8" t="str">
        <f>MID(TEXT(Data6[[#This Row],[Date:]],"mmddyyyy"),3,2)</f>
        <v>11</v>
      </c>
      <c r="X535" s="8" t="str">
        <f>LEFT(TEXT(Data6[[#This Row],[Date:]],"mmddyyyy"),2)</f>
        <v>04</v>
      </c>
      <c r="Y535" s="6">
        <f>DATE(Data6[[#This Row],[Year]],Data6[[#This Row],[Month]],Data6[[#This Row],[Day]])</f>
        <v>45393</v>
      </c>
    </row>
    <row r="536" spans="1:25" x14ac:dyDescent="0.3">
      <c r="A536" s="5">
        <v>45394.509147222219</v>
      </c>
      <c r="B536" s="7" t="s">
        <v>66</v>
      </c>
      <c r="C536" s="6" t="s">
        <v>425</v>
      </c>
      <c r="D536" s="7" t="s">
        <v>416</v>
      </c>
      <c r="E536" s="8">
        <v>1</v>
      </c>
      <c r="F536" s="7">
        <v>7078215</v>
      </c>
      <c r="G536" s="7" t="s">
        <v>68</v>
      </c>
      <c r="H536" s="7" t="s">
        <v>69</v>
      </c>
      <c r="I536" s="7" t="s">
        <v>44</v>
      </c>
      <c r="J536" s="19" t="str">
        <f>IFERROR(INDEX('Employee Info'!$C$3:$E$200,MATCH(Data6[[#This Row],[Name:]],'Employee Info'!$B$3:$B$200,0),MATCH(Data6[[#This Row],[Hours Type:]],'Employee Info'!$C$2:$E$2,0)),"")</f>
        <v/>
      </c>
      <c r="K536" s="19" t="str">
        <f>IFERROR(INDEX('Employee Info'!$C$3:$J$200,MATCH(Data6[[#This Row],[Name:]],'Employee Info'!$B$3:$B$200,0),MATCH(Data6[[#Headers],[Truck]],'Employee Info'!$C$2:$J$2,0)),"")</f>
        <v/>
      </c>
      <c r="L536" s="19" t="str">
        <f>IFERROR(INDEX('Employee Info'!$C$3:$J$200,MATCH(Data6[[#This Row],[Name:]],'Employee Info'!$B$3:$B$200,0),MATCH(Data6[[#Headers],[Phone]],'Employee Info'!$C$2:$J$2,0)),"")</f>
        <v/>
      </c>
      <c r="M536" s="19" t="str">
        <f>IFERROR(INDEX('Employee Info'!$C$3:$J$200,MATCH(Data6[[#This Row],[Name:]],'Employee Info'!$B$3:$B$200,0),MATCH(Data6[[#Headers],[Tech]],'Employee Info'!$C$2:$J$2,0)),"")</f>
        <v/>
      </c>
      <c r="N536" s="19" t="str">
        <f>IFERROR(INDEX('Employee Info'!$C$3:$J$200,MATCH(Data6[[#This Row],[Name:]],'Employee Info'!$B$3:$B$200,0),MATCH(Data6[[#Headers],[Other]],'Employee Info'!$C$2:$J$2,0)),"")</f>
        <v/>
      </c>
      <c r="O536" s="19">
        <f>IFERROR((Data6[[#This Row],[Hours:]]*SUM(Data6[[#This Row],[Rate]:[Other]])),"")</f>
        <v>0</v>
      </c>
      <c r="P536" s="7" t="str">
        <f>IF(Data6[[#This Row],[WO'#:]]="","Riley #","WO#")</f>
        <v>WO#</v>
      </c>
      <c r="Q536" s="7">
        <f>IFERROR(WEEKNUM(Data6[[#This Row],[Date:]]),"")</f>
        <v>15</v>
      </c>
      <c r="R536" s="6">
        <f t="shared" si="24"/>
        <v>45389</v>
      </c>
      <c r="S536" s="6">
        <f>Data6[[#This Row],[Week Start]]+7</f>
        <v>45396</v>
      </c>
      <c r="T536" s="7" t="str">
        <f t="shared" si="25"/>
        <v>4/7/2024 - 4/14/2024</v>
      </c>
      <c r="U536" s="7" t="str">
        <f t="shared" si="26"/>
        <v>Time Card</v>
      </c>
      <c r="V536" s="8" t="str">
        <f>RIGHT(TEXT(Data6[[#This Row],[Date:]],"mmddyyyy"),4)</f>
        <v>2024</v>
      </c>
      <c r="W536" s="8" t="str">
        <f>MID(TEXT(Data6[[#This Row],[Date:]],"mmddyyyy"),3,2)</f>
        <v>11</v>
      </c>
      <c r="X536" s="8" t="str">
        <f>LEFT(TEXT(Data6[[#This Row],[Date:]],"mmddyyyy"),2)</f>
        <v>04</v>
      </c>
      <c r="Y536" s="6">
        <f>DATE(Data6[[#This Row],[Year]],Data6[[#This Row],[Month]],Data6[[#This Row],[Day]])</f>
        <v>45393</v>
      </c>
    </row>
    <row r="537" spans="1:25" x14ac:dyDescent="0.3">
      <c r="A537" s="5">
        <v>45393.58519351852</v>
      </c>
      <c r="B537" s="7" t="s">
        <v>35</v>
      </c>
      <c r="C537" s="6" t="s">
        <v>425</v>
      </c>
      <c r="D537" s="7" t="s">
        <v>428</v>
      </c>
      <c r="E537" s="8">
        <v>7</v>
      </c>
      <c r="F537" s="7">
        <v>7087013</v>
      </c>
      <c r="G537" s="7" t="s">
        <v>68</v>
      </c>
      <c r="H537" s="7" t="s">
        <v>69</v>
      </c>
      <c r="I537" s="7" t="s">
        <v>44</v>
      </c>
      <c r="J537" s="19" t="str">
        <f>IFERROR(INDEX('Employee Info'!$C$3:$E$200,MATCH(Data6[[#This Row],[Name:]],'Employee Info'!$B$3:$B$200,0),MATCH(Data6[[#This Row],[Hours Type:]],'Employee Info'!$C$2:$E$2,0)),"")</f>
        <v/>
      </c>
      <c r="K537" s="19" t="str">
        <f>IFERROR(INDEX('Employee Info'!$C$3:$J$200,MATCH(Data6[[#This Row],[Name:]],'Employee Info'!$B$3:$B$200,0),MATCH(Data6[[#Headers],[Truck]],'Employee Info'!$C$2:$J$2,0)),"")</f>
        <v/>
      </c>
      <c r="L537" s="19" t="str">
        <f>IFERROR(INDEX('Employee Info'!$C$3:$J$200,MATCH(Data6[[#This Row],[Name:]],'Employee Info'!$B$3:$B$200,0),MATCH(Data6[[#Headers],[Phone]],'Employee Info'!$C$2:$J$2,0)),"")</f>
        <v/>
      </c>
      <c r="M537" s="19" t="str">
        <f>IFERROR(INDEX('Employee Info'!$C$3:$J$200,MATCH(Data6[[#This Row],[Name:]],'Employee Info'!$B$3:$B$200,0),MATCH(Data6[[#Headers],[Tech]],'Employee Info'!$C$2:$J$2,0)),"")</f>
        <v/>
      </c>
      <c r="N537" s="19" t="str">
        <f>IFERROR(INDEX('Employee Info'!$C$3:$J$200,MATCH(Data6[[#This Row],[Name:]],'Employee Info'!$B$3:$B$200,0),MATCH(Data6[[#Headers],[Other]],'Employee Info'!$C$2:$J$2,0)),"")</f>
        <v/>
      </c>
      <c r="O537" s="19">
        <f>IFERROR((Data6[[#This Row],[Hours:]]*SUM(Data6[[#This Row],[Rate]:[Other]])),"")</f>
        <v>0</v>
      </c>
      <c r="P537" s="7" t="str">
        <f>IF(Data6[[#This Row],[WO'#:]]="","Riley #","WO#")</f>
        <v>WO#</v>
      </c>
      <c r="Q537" s="7">
        <f>IFERROR(WEEKNUM(Data6[[#This Row],[Date:]]),"")</f>
        <v>15</v>
      </c>
      <c r="R537" s="6">
        <f t="shared" si="24"/>
        <v>45389</v>
      </c>
      <c r="S537" s="6">
        <f>Data6[[#This Row],[Week Start]]+7</f>
        <v>45396</v>
      </c>
      <c r="T537" s="7" t="str">
        <f t="shared" si="25"/>
        <v>4/7/2024 - 4/14/2024</v>
      </c>
      <c r="U537" s="7" t="str">
        <f t="shared" si="26"/>
        <v>Time Card</v>
      </c>
      <c r="V537" s="8" t="str">
        <f>RIGHT(TEXT(Data6[[#This Row],[Date:]],"mmddyyyy"),4)</f>
        <v>2024</v>
      </c>
      <c r="W537" s="8" t="str">
        <f>MID(TEXT(Data6[[#This Row],[Date:]],"mmddyyyy"),3,2)</f>
        <v>11</v>
      </c>
      <c r="X537" s="8" t="str">
        <f>LEFT(TEXT(Data6[[#This Row],[Date:]],"mmddyyyy"),2)</f>
        <v>04</v>
      </c>
      <c r="Y537" s="6">
        <f>DATE(Data6[[#This Row],[Year]],Data6[[#This Row],[Month]],Data6[[#This Row],[Day]])</f>
        <v>45393</v>
      </c>
    </row>
    <row r="538" spans="1:25" x14ac:dyDescent="0.3">
      <c r="A538" s="5">
        <v>45394.522881018522</v>
      </c>
      <c r="B538" s="7" t="s">
        <v>66</v>
      </c>
      <c r="C538" s="6" t="s">
        <v>425</v>
      </c>
      <c r="D538" s="7" t="s">
        <v>423</v>
      </c>
      <c r="E538" s="8">
        <v>1</v>
      </c>
      <c r="F538" s="7">
        <v>7088147</v>
      </c>
      <c r="G538" s="7" t="s">
        <v>68</v>
      </c>
      <c r="H538" s="7" t="s">
        <v>69</v>
      </c>
      <c r="I538" s="7" t="s">
        <v>44</v>
      </c>
      <c r="J538" s="19" t="str">
        <f>IFERROR(INDEX('Employee Info'!$C$3:$E$200,MATCH(Data6[[#This Row],[Name:]],'Employee Info'!$B$3:$B$200,0),MATCH(Data6[[#This Row],[Hours Type:]],'Employee Info'!$C$2:$E$2,0)),"")</f>
        <v/>
      </c>
      <c r="K538" s="19" t="str">
        <f>IFERROR(INDEX('Employee Info'!$C$3:$J$200,MATCH(Data6[[#This Row],[Name:]],'Employee Info'!$B$3:$B$200,0),MATCH(Data6[[#Headers],[Truck]],'Employee Info'!$C$2:$J$2,0)),"")</f>
        <v/>
      </c>
      <c r="L538" s="19" t="str">
        <f>IFERROR(INDEX('Employee Info'!$C$3:$J$200,MATCH(Data6[[#This Row],[Name:]],'Employee Info'!$B$3:$B$200,0),MATCH(Data6[[#Headers],[Phone]],'Employee Info'!$C$2:$J$2,0)),"")</f>
        <v/>
      </c>
      <c r="M538" s="19" t="str">
        <f>IFERROR(INDEX('Employee Info'!$C$3:$J$200,MATCH(Data6[[#This Row],[Name:]],'Employee Info'!$B$3:$B$200,0),MATCH(Data6[[#Headers],[Tech]],'Employee Info'!$C$2:$J$2,0)),"")</f>
        <v/>
      </c>
      <c r="N538" s="19" t="str">
        <f>IFERROR(INDEX('Employee Info'!$C$3:$J$200,MATCH(Data6[[#This Row],[Name:]],'Employee Info'!$B$3:$B$200,0),MATCH(Data6[[#Headers],[Other]],'Employee Info'!$C$2:$J$2,0)),"")</f>
        <v/>
      </c>
      <c r="O538" s="19">
        <f>IFERROR((Data6[[#This Row],[Hours:]]*SUM(Data6[[#This Row],[Rate]:[Other]])),"")</f>
        <v>0</v>
      </c>
      <c r="P538" s="7" t="str">
        <f>IF(Data6[[#This Row],[WO'#:]]="","Riley #","WO#")</f>
        <v>WO#</v>
      </c>
      <c r="Q538" s="7">
        <f>IFERROR(WEEKNUM(Data6[[#This Row],[Date:]]),"")</f>
        <v>15</v>
      </c>
      <c r="R538" s="6">
        <f t="shared" si="24"/>
        <v>45389</v>
      </c>
      <c r="S538" s="6">
        <f>Data6[[#This Row],[Week Start]]+7</f>
        <v>45396</v>
      </c>
      <c r="T538" s="7" t="str">
        <f t="shared" si="25"/>
        <v>4/7/2024 - 4/14/2024</v>
      </c>
      <c r="U538" s="7" t="str">
        <f t="shared" si="26"/>
        <v>Time Card</v>
      </c>
      <c r="V538" s="8" t="str">
        <f>RIGHT(TEXT(Data6[[#This Row],[Date:]],"mmddyyyy"),4)</f>
        <v>2024</v>
      </c>
      <c r="W538" s="8" t="str">
        <f>MID(TEXT(Data6[[#This Row],[Date:]],"mmddyyyy"),3,2)</f>
        <v>11</v>
      </c>
      <c r="X538" s="8" t="str">
        <f>LEFT(TEXT(Data6[[#This Row],[Date:]],"mmddyyyy"),2)</f>
        <v>04</v>
      </c>
      <c r="Y538" s="6">
        <f>DATE(Data6[[#This Row],[Year]],Data6[[#This Row],[Month]],Data6[[#This Row],[Day]])</f>
        <v>45393</v>
      </c>
    </row>
    <row r="539" spans="1:25" x14ac:dyDescent="0.3">
      <c r="A539" s="5">
        <v>45394.40988078704</v>
      </c>
      <c r="B539" s="7" t="s">
        <v>31</v>
      </c>
      <c r="C539" s="6" t="s">
        <v>429</v>
      </c>
      <c r="D539" s="7" t="s">
        <v>340</v>
      </c>
      <c r="E539" s="8">
        <v>5.5</v>
      </c>
      <c r="F539" s="7">
        <v>6984733</v>
      </c>
      <c r="G539" s="7" t="s">
        <v>68</v>
      </c>
      <c r="H539" s="7" t="s">
        <v>69</v>
      </c>
      <c r="I539" s="7" t="s">
        <v>44</v>
      </c>
      <c r="J539" s="19" t="str">
        <f>IFERROR(INDEX('Employee Info'!$C$3:$E$200,MATCH(Data6[[#This Row],[Name:]],'Employee Info'!$B$3:$B$200,0),MATCH(Data6[[#This Row],[Hours Type:]],'Employee Info'!$C$2:$E$2,0)),"")</f>
        <v/>
      </c>
      <c r="K539" s="19" t="str">
        <f>IFERROR(INDEX('Employee Info'!$C$3:$J$200,MATCH(Data6[[#This Row],[Name:]],'Employee Info'!$B$3:$B$200,0),MATCH(Data6[[#Headers],[Truck]],'Employee Info'!$C$2:$J$2,0)),"")</f>
        <v/>
      </c>
      <c r="L539" s="19" t="str">
        <f>IFERROR(INDEX('Employee Info'!$C$3:$J$200,MATCH(Data6[[#This Row],[Name:]],'Employee Info'!$B$3:$B$200,0),MATCH(Data6[[#Headers],[Phone]],'Employee Info'!$C$2:$J$2,0)),"")</f>
        <v/>
      </c>
      <c r="M539" s="19" t="str">
        <f>IFERROR(INDEX('Employee Info'!$C$3:$J$200,MATCH(Data6[[#This Row],[Name:]],'Employee Info'!$B$3:$B$200,0),MATCH(Data6[[#Headers],[Tech]],'Employee Info'!$C$2:$J$2,0)),"")</f>
        <v/>
      </c>
      <c r="N539" s="19" t="str">
        <f>IFERROR(INDEX('Employee Info'!$C$3:$J$200,MATCH(Data6[[#This Row],[Name:]],'Employee Info'!$B$3:$B$200,0),MATCH(Data6[[#Headers],[Other]],'Employee Info'!$C$2:$J$2,0)),"")</f>
        <v/>
      </c>
      <c r="O539" s="19">
        <f>IFERROR((Data6[[#This Row],[Hours:]]*SUM(Data6[[#This Row],[Rate]:[Other]])),"")</f>
        <v>0</v>
      </c>
      <c r="P539" s="7" t="str">
        <f>IF(Data6[[#This Row],[WO'#:]]="","Riley #","WO#")</f>
        <v>WO#</v>
      </c>
      <c r="Q539" s="7">
        <f>IFERROR(WEEKNUM(Data6[[#This Row],[Date:]]),"")</f>
        <v>15</v>
      </c>
      <c r="R539" s="6">
        <f t="shared" si="24"/>
        <v>45389</v>
      </c>
      <c r="S539" s="6">
        <f>Data6[[#This Row],[Week Start]]+7</f>
        <v>45396</v>
      </c>
      <c r="T539" s="7" t="str">
        <f t="shared" si="25"/>
        <v>4/7/2024 - 4/14/2024</v>
      </c>
      <c r="U539" s="7" t="str">
        <f t="shared" si="26"/>
        <v>Time Card</v>
      </c>
      <c r="V539" s="8" t="str">
        <f>RIGHT(TEXT(Data6[[#This Row],[Date:]],"mmddyyyy"),4)</f>
        <v>2024</v>
      </c>
      <c r="W539" s="8" t="str">
        <f>MID(TEXT(Data6[[#This Row],[Date:]],"mmddyyyy"),3,2)</f>
        <v>12</v>
      </c>
      <c r="X539" s="8" t="str">
        <f>LEFT(TEXT(Data6[[#This Row],[Date:]],"mmddyyyy"),2)</f>
        <v>04</v>
      </c>
      <c r="Y539" s="6">
        <f>DATE(Data6[[#This Row],[Year]],Data6[[#This Row],[Month]],Data6[[#This Row],[Day]])</f>
        <v>45394</v>
      </c>
    </row>
    <row r="540" spans="1:25" x14ac:dyDescent="0.3">
      <c r="A540" s="5">
        <v>45394.504116087963</v>
      </c>
      <c r="B540" s="7" t="s">
        <v>35</v>
      </c>
      <c r="C540" s="6" t="s">
        <v>429</v>
      </c>
      <c r="D540" s="7" t="s">
        <v>212</v>
      </c>
      <c r="E540" s="8">
        <v>2</v>
      </c>
      <c r="F540" s="7">
        <v>6984733</v>
      </c>
      <c r="G540" s="7" t="s">
        <v>68</v>
      </c>
      <c r="H540" s="7" t="s">
        <v>69</v>
      </c>
      <c r="I540" s="7" t="s">
        <v>44</v>
      </c>
      <c r="J540" s="19" t="str">
        <f>IFERROR(INDEX('Employee Info'!$C$3:$E$200,MATCH(Data6[[#This Row],[Name:]],'Employee Info'!$B$3:$B$200,0),MATCH(Data6[[#This Row],[Hours Type:]],'Employee Info'!$C$2:$E$2,0)),"")</f>
        <v/>
      </c>
      <c r="K540" s="19" t="str">
        <f>IFERROR(INDEX('Employee Info'!$C$3:$J$200,MATCH(Data6[[#This Row],[Name:]],'Employee Info'!$B$3:$B$200,0),MATCH(Data6[[#Headers],[Truck]],'Employee Info'!$C$2:$J$2,0)),"")</f>
        <v/>
      </c>
      <c r="L540" s="19" t="str">
        <f>IFERROR(INDEX('Employee Info'!$C$3:$J$200,MATCH(Data6[[#This Row],[Name:]],'Employee Info'!$B$3:$B$200,0),MATCH(Data6[[#Headers],[Phone]],'Employee Info'!$C$2:$J$2,0)),"")</f>
        <v/>
      </c>
      <c r="M540" s="19" t="str">
        <f>IFERROR(INDEX('Employee Info'!$C$3:$J$200,MATCH(Data6[[#This Row],[Name:]],'Employee Info'!$B$3:$B$200,0),MATCH(Data6[[#Headers],[Tech]],'Employee Info'!$C$2:$J$2,0)),"")</f>
        <v/>
      </c>
      <c r="N540" s="19" t="str">
        <f>IFERROR(INDEX('Employee Info'!$C$3:$J$200,MATCH(Data6[[#This Row],[Name:]],'Employee Info'!$B$3:$B$200,0),MATCH(Data6[[#Headers],[Other]],'Employee Info'!$C$2:$J$2,0)),"")</f>
        <v/>
      </c>
      <c r="O540" s="19">
        <f>IFERROR((Data6[[#This Row],[Hours:]]*SUM(Data6[[#This Row],[Rate]:[Other]])),"")</f>
        <v>0</v>
      </c>
      <c r="P540" s="7" t="str">
        <f>IF(Data6[[#This Row],[WO'#:]]="","Riley #","WO#")</f>
        <v>WO#</v>
      </c>
      <c r="Q540" s="7">
        <f>IFERROR(WEEKNUM(Data6[[#This Row],[Date:]]),"")</f>
        <v>15</v>
      </c>
      <c r="R540" s="6">
        <f t="shared" si="24"/>
        <v>45389</v>
      </c>
      <c r="S540" s="6">
        <f>Data6[[#This Row],[Week Start]]+7</f>
        <v>45396</v>
      </c>
      <c r="T540" s="7" t="str">
        <f t="shared" si="25"/>
        <v>4/7/2024 - 4/14/2024</v>
      </c>
      <c r="U540" s="7" t="str">
        <f t="shared" si="26"/>
        <v>Time Card</v>
      </c>
      <c r="V540" s="8" t="str">
        <f>RIGHT(TEXT(Data6[[#This Row],[Date:]],"mmddyyyy"),4)</f>
        <v>2024</v>
      </c>
      <c r="W540" s="8" t="str">
        <f>MID(TEXT(Data6[[#This Row],[Date:]],"mmddyyyy"),3,2)</f>
        <v>12</v>
      </c>
      <c r="X540" s="8" t="str">
        <f>LEFT(TEXT(Data6[[#This Row],[Date:]],"mmddyyyy"),2)</f>
        <v>04</v>
      </c>
      <c r="Y540" s="6">
        <f>DATE(Data6[[#This Row],[Year]],Data6[[#This Row],[Month]],Data6[[#This Row],[Day]])</f>
        <v>45394</v>
      </c>
    </row>
    <row r="541" spans="1:25" x14ac:dyDescent="0.3">
      <c r="A541" s="5">
        <v>45394.525739004632</v>
      </c>
      <c r="B541" s="7" t="s">
        <v>66</v>
      </c>
      <c r="C541" s="6" t="s">
        <v>429</v>
      </c>
      <c r="D541" s="7" t="s">
        <v>430</v>
      </c>
      <c r="E541" s="8">
        <v>3.5</v>
      </c>
      <c r="F541" s="7">
        <v>6984733</v>
      </c>
      <c r="G541" s="7" t="s">
        <v>68</v>
      </c>
      <c r="H541" s="7" t="s">
        <v>69</v>
      </c>
      <c r="I541" s="7" t="s">
        <v>44</v>
      </c>
      <c r="J541" s="19" t="str">
        <f>IFERROR(INDEX('Employee Info'!$C$3:$E$200,MATCH(Data6[[#This Row],[Name:]],'Employee Info'!$B$3:$B$200,0),MATCH(Data6[[#This Row],[Hours Type:]],'Employee Info'!$C$2:$E$2,0)),"")</f>
        <v/>
      </c>
      <c r="K541" s="19" t="str">
        <f>IFERROR(INDEX('Employee Info'!$C$3:$J$200,MATCH(Data6[[#This Row],[Name:]],'Employee Info'!$B$3:$B$200,0),MATCH(Data6[[#Headers],[Truck]],'Employee Info'!$C$2:$J$2,0)),"")</f>
        <v/>
      </c>
      <c r="L541" s="19" t="str">
        <f>IFERROR(INDEX('Employee Info'!$C$3:$J$200,MATCH(Data6[[#This Row],[Name:]],'Employee Info'!$B$3:$B$200,0),MATCH(Data6[[#Headers],[Phone]],'Employee Info'!$C$2:$J$2,0)),"")</f>
        <v/>
      </c>
      <c r="M541" s="19" t="str">
        <f>IFERROR(INDEX('Employee Info'!$C$3:$J$200,MATCH(Data6[[#This Row],[Name:]],'Employee Info'!$B$3:$B$200,0),MATCH(Data6[[#Headers],[Tech]],'Employee Info'!$C$2:$J$2,0)),"")</f>
        <v/>
      </c>
      <c r="N541" s="19" t="str">
        <f>IFERROR(INDEX('Employee Info'!$C$3:$J$200,MATCH(Data6[[#This Row],[Name:]],'Employee Info'!$B$3:$B$200,0),MATCH(Data6[[#Headers],[Other]],'Employee Info'!$C$2:$J$2,0)),"")</f>
        <v/>
      </c>
      <c r="O541" s="19">
        <f>IFERROR((Data6[[#This Row],[Hours:]]*SUM(Data6[[#This Row],[Rate]:[Other]])),"")</f>
        <v>0</v>
      </c>
      <c r="P541" s="7" t="str">
        <f>IF(Data6[[#This Row],[WO'#:]]="","Riley #","WO#")</f>
        <v>WO#</v>
      </c>
      <c r="Q541" s="7">
        <f>IFERROR(WEEKNUM(Data6[[#This Row],[Date:]]),"")</f>
        <v>15</v>
      </c>
      <c r="R541" s="6">
        <f t="shared" si="24"/>
        <v>45389</v>
      </c>
      <c r="S541" s="6">
        <f>Data6[[#This Row],[Week Start]]+7</f>
        <v>45396</v>
      </c>
      <c r="T541" s="7" t="str">
        <f t="shared" si="25"/>
        <v>4/7/2024 - 4/14/2024</v>
      </c>
      <c r="U541" s="7" t="str">
        <f t="shared" si="26"/>
        <v>Time Card</v>
      </c>
      <c r="V541" s="8" t="str">
        <f>RIGHT(TEXT(Data6[[#This Row],[Date:]],"mmddyyyy"),4)</f>
        <v>2024</v>
      </c>
      <c r="W541" s="8" t="str">
        <f>MID(TEXT(Data6[[#This Row],[Date:]],"mmddyyyy"),3,2)</f>
        <v>12</v>
      </c>
      <c r="X541" s="8" t="str">
        <f>LEFT(TEXT(Data6[[#This Row],[Date:]],"mmddyyyy"),2)</f>
        <v>04</v>
      </c>
      <c r="Y541" s="6">
        <f>DATE(Data6[[#This Row],[Year]],Data6[[#This Row],[Month]],Data6[[#This Row],[Day]])</f>
        <v>45394</v>
      </c>
    </row>
    <row r="542" spans="1:25" x14ac:dyDescent="0.3">
      <c r="A542" s="5">
        <v>45420.281116782404</v>
      </c>
      <c r="B542" s="7" t="s">
        <v>76</v>
      </c>
      <c r="C542" s="6" t="s">
        <v>429</v>
      </c>
      <c r="D542" s="7" t="s">
        <v>156</v>
      </c>
      <c r="E542" s="8">
        <v>4</v>
      </c>
      <c r="F542" s="7">
        <v>6984733</v>
      </c>
      <c r="G542" s="7" t="s">
        <v>68</v>
      </c>
      <c r="H542" s="7" t="s">
        <v>69</v>
      </c>
      <c r="I542" s="7" t="s">
        <v>44</v>
      </c>
      <c r="J542" s="19" t="str">
        <f>IFERROR(INDEX('Employee Info'!$C$3:$E$200,MATCH(Data6[[#This Row],[Name:]],'Employee Info'!$B$3:$B$200,0),MATCH(Data6[[#This Row],[Hours Type:]],'Employee Info'!$C$2:$E$2,0)),"")</f>
        <v/>
      </c>
      <c r="K542" s="19" t="str">
        <f>IFERROR(INDEX('Employee Info'!$C$3:$J$200,MATCH(Data6[[#This Row],[Name:]],'Employee Info'!$B$3:$B$200,0),MATCH(Data6[[#Headers],[Truck]],'Employee Info'!$C$2:$J$2,0)),"")</f>
        <v/>
      </c>
      <c r="L542" s="19" t="str">
        <f>IFERROR(INDEX('Employee Info'!$C$3:$J$200,MATCH(Data6[[#This Row],[Name:]],'Employee Info'!$B$3:$B$200,0),MATCH(Data6[[#Headers],[Phone]],'Employee Info'!$C$2:$J$2,0)),"")</f>
        <v/>
      </c>
      <c r="M542" s="19" t="str">
        <f>IFERROR(INDEX('Employee Info'!$C$3:$J$200,MATCH(Data6[[#This Row],[Name:]],'Employee Info'!$B$3:$B$200,0),MATCH(Data6[[#Headers],[Tech]],'Employee Info'!$C$2:$J$2,0)),"")</f>
        <v/>
      </c>
      <c r="N542" s="19" t="str">
        <f>IFERROR(INDEX('Employee Info'!$C$3:$J$200,MATCH(Data6[[#This Row],[Name:]],'Employee Info'!$B$3:$B$200,0),MATCH(Data6[[#Headers],[Other]],'Employee Info'!$C$2:$J$2,0)),"")</f>
        <v/>
      </c>
      <c r="O542" s="19">
        <f>IFERROR((Data6[[#This Row],[Hours:]]*SUM(Data6[[#This Row],[Rate]:[Other]])),"")</f>
        <v>0</v>
      </c>
      <c r="P542" s="7" t="str">
        <f>IF(Data6[[#This Row],[WO'#:]]="","Riley #","WO#")</f>
        <v>WO#</v>
      </c>
      <c r="Q542" s="7">
        <f>IFERROR(WEEKNUM(Data6[[#This Row],[Date:]]),"")</f>
        <v>15</v>
      </c>
      <c r="R542" s="6">
        <f t="shared" si="24"/>
        <v>45389</v>
      </c>
      <c r="S542" s="6">
        <f>Data6[[#This Row],[Week Start]]+7</f>
        <v>45396</v>
      </c>
      <c r="T542" s="7" t="str">
        <f t="shared" si="25"/>
        <v>4/7/2024 - 4/14/2024</v>
      </c>
      <c r="U542" s="7" t="str">
        <f t="shared" si="26"/>
        <v>Time Card</v>
      </c>
      <c r="V542" s="8" t="str">
        <f>RIGHT(TEXT(Data6[[#This Row],[Date:]],"mmddyyyy"),4)</f>
        <v>2024</v>
      </c>
      <c r="W542" s="8" t="str">
        <f>MID(TEXT(Data6[[#This Row],[Date:]],"mmddyyyy"),3,2)</f>
        <v>12</v>
      </c>
      <c r="X542" s="8" t="str">
        <f>LEFT(TEXT(Data6[[#This Row],[Date:]],"mmddyyyy"),2)</f>
        <v>04</v>
      </c>
      <c r="Y542" s="6">
        <f>DATE(Data6[[#This Row],[Year]],Data6[[#This Row],[Month]],Data6[[#This Row],[Day]])</f>
        <v>45394</v>
      </c>
    </row>
    <row r="543" spans="1:25" x14ac:dyDescent="0.3">
      <c r="A543" s="5">
        <v>45394.409343981482</v>
      </c>
      <c r="B543" s="7" t="s">
        <v>31</v>
      </c>
      <c r="C543" s="6" t="s">
        <v>429</v>
      </c>
      <c r="D543" s="7" t="s">
        <v>431</v>
      </c>
      <c r="E543" s="8">
        <v>2.5</v>
      </c>
      <c r="F543" s="7">
        <v>7065730</v>
      </c>
      <c r="G543" s="7" t="s">
        <v>68</v>
      </c>
      <c r="H543" s="7" t="s">
        <v>69</v>
      </c>
      <c r="I543" s="7" t="s">
        <v>44</v>
      </c>
      <c r="J543" s="19" t="str">
        <f>IFERROR(INDEX('Employee Info'!$C$3:$E$200,MATCH(Data6[[#This Row],[Name:]],'Employee Info'!$B$3:$B$200,0),MATCH(Data6[[#This Row],[Hours Type:]],'Employee Info'!$C$2:$E$2,0)),"")</f>
        <v/>
      </c>
      <c r="K543" s="19" t="str">
        <f>IFERROR(INDEX('Employee Info'!$C$3:$J$200,MATCH(Data6[[#This Row],[Name:]],'Employee Info'!$B$3:$B$200,0),MATCH(Data6[[#Headers],[Truck]],'Employee Info'!$C$2:$J$2,0)),"")</f>
        <v/>
      </c>
      <c r="L543" s="19" t="str">
        <f>IFERROR(INDEX('Employee Info'!$C$3:$J$200,MATCH(Data6[[#This Row],[Name:]],'Employee Info'!$B$3:$B$200,0),MATCH(Data6[[#Headers],[Phone]],'Employee Info'!$C$2:$J$2,0)),"")</f>
        <v/>
      </c>
      <c r="M543" s="19" t="str">
        <f>IFERROR(INDEX('Employee Info'!$C$3:$J$200,MATCH(Data6[[#This Row],[Name:]],'Employee Info'!$B$3:$B$200,0),MATCH(Data6[[#Headers],[Tech]],'Employee Info'!$C$2:$J$2,0)),"")</f>
        <v/>
      </c>
      <c r="N543" s="19" t="str">
        <f>IFERROR(INDEX('Employee Info'!$C$3:$J$200,MATCH(Data6[[#This Row],[Name:]],'Employee Info'!$B$3:$B$200,0),MATCH(Data6[[#Headers],[Other]],'Employee Info'!$C$2:$J$2,0)),"")</f>
        <v/>
      </c>
      <c r="O543" s="19">
        <f>IFERROR((Data6[[#This Row],[Hours:]]*SUM(Data6[[#This Row],[Rate]:[Other]])),"")</f>
        <v>0</v>
      </c>
      <c r="P543" s="7" t="str">
        <f>IF(Data6[[#This Row],[WO'#:]]="","Riley #","WO#")</f>
        <v>WO#</v>
      </c>
      <c r="Q543" s="7">
        <f>IFERROR(WEEKNUM(Data6[[#This Row],[Date:]]),"")</f>
        <v>15</v>
      </c>
      <c r="R543" s="6">
        <f t="shared" si="24"/>
        <v>45389</v>
      </c>
      <c r="S543" s="6">
        <f>Data6[[#This Row],[Week Start]]+7</f>
        <v>45396</v>
      </c>
      <c r="T543" s="7" t="str">
        <f t="shared" si="25"/>
        <v>4/7/2024 - 4/14/2024</v>
      </c>
      <c r="U543" s="7" t="str">
        <f t="shared" si="26"/>
        <v>Time Card</v>
      </c>
      <c r="V543" s="8" t="str">
        <f>RIGHT(TEXT(Data6[[#This Row],[Date:]],"mmddyyyy"),4)</f>
        <v>2024</v>
      </c>
      <c r="W543" s="8" t="str">
        <f>MID(TEXT(Data6[[#This Row],[Date:]],"mmddyyyy"),3,2)</f>
        <v>12</v>
      </c>
      <c r="X543" s="8" t="str">
        <f>LEFT(TEXT(Data6[[#This Row],[Date:]],"mmddyyyy"),2)</f>
        <v>04</v>
      </c>
      <c r="Y543" s="6">
        <f>DATE(Data6[[#This Row],[Year]],Data6[[#This Row],[Month]],Data6[[#This Row],[Day]])</f>
        <v>45394</v>
      </c>
    </row>
    <row r="544" spans="1:25" x14ac:dyDescent="0.3">
      <c r="A544" s="5">
        <v>45394.510722222221</v>
      </c>
      <c r="B544" s="7" t="s">
        <v>66</v>
      </c>
      <c r="C544" s="6" t="s">
        <v>429</v>
      </c>
      <c r="D544" s="7" t="s">
        <v>432</v>
      </c>
      <c r="E544" s="8">
        <v>2.5</v>
      </c>
      <c r="F544" s="7">
        <v>7065730</v>
      </c>
      <c r="G544" s="7" t="s">
        <v>68</v>
      </c>
      <c r="H544" s="7" t="s">
        <v>69</v>
      </c>
      <c r="I544" s="7" t="s">
        <v>44</v>
      </c>
      <c r="J544" s="19" t="str">
        <f>IFERROR(INDEX('Employee Info'!$C$3:$E$200,MATCH(Data6[[#This Row],[Name:]],'Employee Info'!$B$3:$B$200,0),MATCH(Data6[[#This Row],[Hours Type:]],'Employee Info'!$C$2:$E$2,0)),"")</f>
        <v/>
      </c>
      <c r="K544" s="19" t="str">
        <f>IFERROR(INDEX('Employee Info'!$C$3:$J$200,MATCH(Data6[[#This Row],[Name:]],'Employee Info'!$B$3:$B$200,0),MATCH(Data6[[#Headers],[Truck]],'Employee Info'!$C$2:$J$2,0)),"")</f>
        <v/>
      </c>
      <c r="L544" s="19" t="str">
        <f>IFERROR(INDEX('Employee Info'!$C$3:$J$200,MATCH(Data6[[#This Row],[Name:]],'Employee Info'!$B$3:$B$200,0),MATCH(Data6[[#Headers],[Phone]],'Employee Info'!$C$2:$J$2,0)),"")</f>
        <v/>
      </c>
      <c r="M544" s="19" t="str">
        <f>IFERROR(INDEX('Employee Info'!$C$3:$J$200,MATCH(Data6[[#This Row],[Name:]],'Employee Info'!$B$3:$B$200,0),MATCH(Data6[[#Headers],[Tech]],'Employee Info'!$C$2:$J$2,0)),"")</f>
        <v/>
      </c>
      <c r="N544" s="19" t="str">
        <f>IFERROR(INDEX('Employee Info'!$C$3:$J$200,MATCH(Data6[[#This Row],[Name:]],'Employee Info'!$B$3:$B$200,0),MATCH(Data6[[#Headers],[Other]],'Employee Info'!$C$2:$J$2,0)),"")</f>
        <v/>
      </c>
      <c r="O544" s="19">
        <f>IFERROR((Data6[[#This Row],[Hours:]]*SUM(Data6[[#This Row],[Rate]:[Other]])),"")</f>
        <v>0</v>
      </c>
      <c r="P544" s="7" t="str">
        <f>IF(Data6[[#This Row],[WO'#:]]="","Riley #","WO#")</f>
        <v>WO#</v>
      </c>
      <c r="Q544" s="7">
        <f>IFERROR(WEEKNUM(Data6[[#This Row],[Date:]]),"")</f>
        <v>15</v>
      </c>
      <c r="R544" s="6">
        <f t="shared" si="24"/>
        <v>45389</v>
      </c>
      <c r="S544" s="6">
        <f>Data6[[#This Row],[Week Start]]+7</f>
        <v>45396</v>
      </c>
      <c r="T544" s="7" t="str">
        <f t="shared" si="25"/>
        <v>4/7/2024 - 4/14/2024</v>
      </c>
      <c r="U544" s="7" t="str">
        <f t="shared" si="26"/>
        <v>Time Card</v>
      </c>
      <c r="V544" s="8" t="str">
        <f>RIGHT(TEXT(Data6[[#This Row],[Date:]],"mmddyyyy"),4)</f>
        <v>2024</v>
      </c>
      <c r="W544" s="8" t="str">
        <f>MID(TEXT(Data6[[#This Row],[Date:]],"mmddyyyy"),3,2)</f>
        <v>12</v>
      </c>
      <c r="X544" s="8" t="str">
        <f>LEFT(TEXT(Data6[[#This Row],[Date:]],"mmddyyyy"),2)</f>
        <v>04</v>
      </c>
      <c r="Y544" s="6">
        <f>DATE(Data6[[#This Row],[Year]],Data6[[#This Row],[Month]],Data6[[#This Row],[Day]])</f>
        <v>45394</v>
      </c>
    </row>
    <row r="545" spans="1:25" x14ac:dyDescent="0.3">
      <c r="A545" s="5">
        <v>45394.509213310186</v>
      </c>
      <c r="B545" s="7" t="s">
        <v>66</v>
      </c>
      <c r="C545" s="6" t="s">
        <v>429</v>
      </c>
      <c r="D545" s="7" t="s">
        <v>416</v>
      </c>
      <c r="E545" s="8">
        <v>1</v>
      </c>
      <c r="F545" s="7">
        <v>7078215</v>
      </c>
      <c r="G545" s="7" t="s">
        <v>68</v>
      </c>
      <c r="H545" s="7" t="s">
        <v>69</v>
      </c>
      <c r="I545" s="7" t="s">
        <v>44</v>
      </c>
      <c r="J545" s="19" t="str">
        <f>IFERROR(INDEX('Employee Info'!$C$3:$E$200,MATCH(Data6[[#This Row],[Name:]],'Employee Info'!$B$3:$B$200,0),MATCH(Data6[[#This Row],[Hours Type:]],'Employee Info'!$C$2:$E$2,0)),"")</f>
        <v/>
      </c>
      <c r="K545" s="19" t="str">
        <f>IFERROR(INDEX('Employee Info'!$C$3:$J$200,MATCH(Data6[[#This Row],[Name:]],'Employee Info'!$B$3:$B$200,0),MATCH(Data6[[#Headers],[Truck]],'Employee Info'!$C$2:$J$2,0)),"")</f>
        <v/>
      </c>
      <c r="L545" s="19" t="str">
        <f>IFERROR(INDEX('Employee Info'!$C$3:$J$200,MATCH(Data6[[#This Row],[Name:]],'Employee Info'!$B$3:$B$200,0),MATCH(Data6[[#Headers],[Phone]],'Employee Info'!$C$2:$J$2,0)),"")</f>
        <v/>
      </c>
      <c r="M545" s="19" t="str">
        <f>IFERROR(INDEX('Employee Info'!$C$3:$J$200,MATCH(Data6[[#This Row],[Name:]],'Employee Info'!$B$3:$B$200,0),MATCH(Data6[[#Headers],[Tech]],'Employee Info'!$C$2:$J$2,0)),"")</f>
        <v/>
      </c>
      <c r="N545" s="19" t="str">
        <f>IFERROR(INDEX('Employee Info'!$C$3:$J$200,MATCH(Data6[[#This Row],[Name:]],'Employee Info'!$B$3:$B$200,0),MATCH(Data6[[#Headers],[Other]],'Employee Info'!$C$2:$J$2,0)),"")</f>
        <v/>
      </c>
      <c r="O545" s="19">
        <f>IFERROR((Data6[[#This Row],[Hours:]]*SUM(Data6[[#This Row],[Rate]:[Other]])),"")</f>
        <v>0</v>
      </c>
      <c r="P545" s="7" t="str">
        <f>IF(Data6[[#This Row],[WO'#:]]="","Riley #","WO#")</f>
        <v>WO#</v>
      </c>
      <c r="Q545" s="7">
        <f>IFERROR(WEEKNUM(Data6[[#This Row],[Date:]]),"")</f>
        <v>15</v>
      </c>
      <c r="R545" s="6">
        <f t="shared" si="24"/>
        <v>45389</v>
      </c>
      <c r="S545" s="6">
        <f>Data6[[#This Row],[Week Start]]+7</f>
        <v>45396</v>
      </c>
      <c r="T545" s="7" t="str">
        <f t="shared" si="25"/>
        <v>4/7/2024 - 4/14/2024</v>
      </c>
      <c r="U545" s="7" t="str">
        <f t="shared" si="26"/>
        <v>Time Card</v>
      </c>
      <c r="V545" s="8" t="str">
        <f>RIGHT(TEXT(Data6[[#This Row],[Date:]],"mmddyyyy"),4)</f>
        <v>2024</v>
      </c>
      <c r="W545" s="8" t="str">
        <f>MID(TEXT(Data6[[#This Row],[Date:]],"mmddyyyy"),3,2)</f>
        <v>12</v>
      </c>
      <c r="X545" s="8" t="str">
        <f>LEFT(TEXT(Data6[[#This Row],[Date:]],"mmddyyyy"),2)</f>
        <v>04</v>
      </c>
      <c r="Y545" s="6">
        <f>DATE(Data6[[#This Row],[Year]],Data6[[#This Row],[Month]],Data6[[#This Row],[Day]])</f>
        <v>45394</v>
      </c>
    </row>
    <row r="546" spans="1:25" x14ac:dyDescent="0.3">
      <c r="A546" s="5">
        <v>45394.503637499998</v>
      </c>
      <c r="B546" s="7" t="s">
        <v>35</v>
      </c>
      <c r="C546" s="6" t="s">
        <v>429</v>
      </c>
      <c r="D546" s="7" t="s">
        <v>433</v>
      </c>
      <c r="E546" s="8">
        <v>2</v>
      </c>
      <c r="F546" s="7">
        <v>7087013</v>
      </c>
      <c r="G546" s="7" t="s">
        <v>68</v>
      </c>
      <c r="H546" s="7" t="s">
        <v>69</v>
      </c>
      <c r="I546" s="7" t="s">
        <v>44</v>
      </c>
      <c r="J546" s="19" t="str">
        <f>IFERROR(INDEX('Employee Info'!$C$3:$E$200,MATCH(Data6[[#This Row],[Name:]],'Employee Info'!$B$3:$B$200,0),MATCH(Data6[[#This Row],[Hours Type:]],'Employee Info'!$C$2:$E$2,0)),"")</f>
        <v/>
      </c>
      <c r="K546" s="19" t="str">
        <f>IFERROR(INDEX('Employee Info'!$C$3:$J$200,MATCH(Data6[[#This Row],[Name:]],'Employee Info'!$B$3:$B$200,0),MATCH(Data6[[#Headers],[Truck]],'Employee Info'!$C$2:$J$2,0)),"")</f>
        <v/>
      </c>
      <c r="L546" s="19" t="str">
        <f>IFERROR(INDEX('Employee Info'!$C$3:$J$200,MATCH(Data6[[#This Row],[Name:]],'Employee Info'!$B$3:$B$200,0),MATCH(Data6[[#Headers],[Phone]],'Employee Info'!$C$2:$J$2,0)),"")</f>
        <v/>
      </c>
      <c r="M546" s="19" t="str">
        <f>IFERROR(INDEX('Employee Info'!$C$3:$J$200,MATCH(Data6[[#This Row],[Name:]],'Employee Info'!$B$3:$B$200,0),MATCH(Data6[[#Headers],[Tech]],'Employee Info'!$C$2:$J$2,0)),"")</f>
        <v/>
      </c>
      <c r="N546" s="19" t="str">
        <f>IFERROR(INDEX('Employee Info'!$C$3:$J$200,MATCH(Data6[[#This Row],[Name:]],'Employee Info'!$B$3:$B$200,0),MATCH(Data6[[#Headers],[Other]],'Employee Info'!$C$2:$J$2,0)),"")</f>
        <v/>
      </c>
      <c r="O546" s="19">
        <f>IFERROR((Data6[[#This Row],[Hours:]]*SUM(Data6[[#This Row],[Rate]:[Other]])),"")</f>
        <v>0</v>
      </c>
      <c r="P546" s="7" t="str">
        <f>IF(Data6[[#This Row],[WO'#:]]="","Riley #","WO#")</f>
        <v>WO#</v>
      </c>
      <c r="Q546" s="7">
        <f>IFERROR(WEEKNUM(Data6[[#This Row],[Date:]]),"")</f>
        <v>15</v>
      </c>
      <c r="R546" s="6">
        <f t="shared" si="24"/>
        <v>45389</v>
      </c>
      <c r="S546" s="6">
        <f>Data6[[#This Row],[Week Start]]+7</f>
        <v>45396</v>
      </c>
      <c r="T546" s="7" t="str">
        <f t="shared" si="25"/>
        <v>4/7/2024 - 4/14/2024</v>
      </c>
      <c r="U546" s="7" t="str">
        <f t="shared" si="26"/>
        <v>Time Card</v>
      </c>
      <c r="V546" s="8" t="str">
        <f>RIGHT(TEXT(Data6[[#This Row],[Date:]],"mmddyyyy"),4)</f>
        <v>2024</v>
      </c>
      <c r="W546" s="8" t="str">
        <f>MID(TEXT(Data6[[#This Row],[Date:]],"mmddyyyy"),3,2)</f>
        <v>12</v>
      </c>
      <c r="X546" s="8" t="str">
        <f>LEFT(TEXT(Data6[[#This Row],[Date:]],"mmddyyyy"),2)</f>
        <v>04</v>
      </c>
      <c r="Y546" s="6">
        <f>DATE(Data6[[#This Row],[Year]],Data6[[#This Row],[Month]],Data6[[#This Row],[Day]])</f>
        <v>45394</v>
      </c>
    </row>
    <row r="547" spans="1:25" x14ac:dyDescent="0.3">
      <c r="A547" s="5">
        <v>45394.503159375003</v>
      </c>
      <c r="B547" s="7" t="s">
        <v>35</v>
      </c>
      <c r="C547" s="6" t="s">
        <v>429</v>
      </c>
      <c r="D547" s="7" t="s">
        <v>434</v>
      </c>
      <c r="E547" s="8">
        <v>2</v>
      </c>
      <c r="F547" s="7">
        <v>7088147</v>
      </c>
      <c r="G547" s="7" t="s">
        <v>68</v>
      </c>
      <c r="H547" s="7" t="s">
        <v>69</v>
      </c>
      <c r="I547" s="7" t="s">
        <v>44</v>
      </c>
      <c r="J547" s="19" t="str">
        <f>IFERROR(INDEX('Employee Info'!$C$3:$E$200,MATCH(Data6[[#This Row],[Name:]],'Employee Info'!$B$3:$B$200,0),MATCH(Data6[[#This Row],[Hours Type:]],'Employee Info'!$C$2:$E$2,0)),"")</f>
        <v/>
      </c>
      <c r="K547" s="19" t="str">
        <f>IFERROR(INDEX('Employee Info'!$C$3:$J$200,MATCH(Data6[[#This Row],[Name:]],'Employee Info'!$B$3:$B$200,0),MATCH(Data6[[#Headers],[Truck]],'Employee Info'!$C$2:$J$2,0)),"")</f>
        <v/>
      </c>
      <c r="L547" s="19" t="str">
        <f>IFERROR(INDEX('Employee Info'!$C$3:$J$200,MATCH(Data6[[#This Row],[Name:]],'Employee Info'!$B$3:$B$200,0),MATCH(Data6[[#Headers],[Phone]],'Employee Info'!$C$2:$J$2,0)),"")</f>
        <v/>
      </c>
      <c r="M547" s="19" t="str">
        <f>IFERROR(INDEX('Employee Info'!$C$3:$J$200,MATCH(Data6[[#This Row],[Name:]],'Employee Info'!$B$3:$B$200,0),MATCH(Data6[[#Headers],[Tech]],'Employee Info'!$C$2:$J$2,0)),"")</f>
        <v/>
      </c>
      <c r="N547" s="19" t="str">
        <f>IFERROR(INDEX('Employee Info'!$C$3:$J$200,MATCH(Data6[[#This Row],[Name:]],'Employee Info'!$B$3:$B$200,0),MATCH(Data6[[#Headers],[Other]],'Employee Info'!$C$2:$J$2,0)),"")</f>
        <v/>
      </c>
      <c r="O547" s="19">
        <f>IFERROR((Data6[[#This Row],[Hours:]]*SUM(Data6[[#This Row],[Rate]:[Other]])),"")</f>
        <v>0</v>
      </c>
      <c r="P547" s="7" t="str">
        <f>IF(Data6[[#This Row],[WO'#:]]="","Riley #","WO#")</f>
        <v>WO#</v>
      </c>
      <c r="Q547" s="7">
        <f>IFERROR(WEEKNUM(Data6[[#This Row],[Date:]]),"")</f>
        <v>15</v>
      </c>
      <c r="R547" s="6">
        <f t="shared" si="24"/>
        <v>45389</v>
      </c>
      <c r="S547" s="6">
        <f>Data6[[#This Row],[Week Start]]+7</f>
        <v>45396</v>
      </c>
      <c r="T547" s="7" t="str">
        <f t="shared" si="25"/>
        <v>4/7/2024 - 4/14/2024</v>
      </c>
      <c r="U547" s="7" t="str">
        <f t="shared" si="26"/>
        <v>Time Card</v>
      </c>
      <c r="V547" s="8" t="str">
        <f>RIGHT(TEXT(Data6[[#This Row],[Date:]],"mmddyyyy"),4)</f>
        <v>2024</v>
      </c>
      <c r="W547" s="8" t="str">
        <f>MID(TEXT(Data6[[#This Row],[Date:]],"mmddyyyy"),3,2)</f>
        <v>12</v>
      </c>
      <c r="X547" s="8" t="str">
        <f>LEFT(TEXT(Data6[[#This Row],[Date:]],"mmddyyyy"),2)</f>
        <v>04</v>
      </c>
      <c r="Y547" s="6">
        <f>DATE(Data6[[#This Row],[Year]],Data6[[#This Row],[Month]],Data6[[#This Row],[Day]])</f>
        <v>45394</v>
      </c>
    </row>
    <row r="548" spans="1:25" x14ac:dyDescent="0.3">
      <c r="A548" s="5">
        <v>45394.52292152778</v>
      </c>
      <c r="B548" s="7" t="s">
        <v>66</v>
      </c>
      <c r="C548" s="6" t="s">
        <v>429</v>
      </c>
      <c r="D548" s="7" t="s">
        <v>423</v>
      </c>
      <c r="E548" s="8">
        <v>1</v>
      </c>
      <c r="F548" s="7">
        <v>7088147</v>
      </c>
      <c r="G548" s="7" t="s">
        <v>68</v>
      </c>
      <c r="H548" s="7" t="s">
        <v>69</v>
      </c>
      <c r="I548" s="7" t="s">
        <v>44</v>
      </c>
      <c r="J548" s="19" t="str">
        <f>IFERROR(INDEX('Employee Info'!$C$3:$E$200,MATCH(Data6[[#This Row],[Name:]],'Employee Info'!$B$3:$B$200,0),MATCH(Data6[[#This Row],[Hours Type:]],'Employee Info'!$C$2:$E$2,0)),"")</f>
        <v/>
      </c>
      <c r="K548" s="19" t="str">
        <f>IFERROR(INDEX('Employee Info'!$C$3:$J$200,MATCH(Data6[[#This Row],[Name:]],'Employee Info'!$B$3:$B$200,0),MATCH(Data6[[#Headers],[Truck]],'Employee Info'!$C$2:$J$2,0)),"")</f>
        <v/>
      </c>
      <c r="L548" s="19" t="str">
        <f>IFERROR(INDEX('Employee Info'!$C$3:$J$200,MATCH(Data6[[#This Row],[Name:]],'Employee Info'!$B$3:$B$200,0),MATCH(Data6[[#Headers],[Phone]],'Employee Info'!$C$2:$J$2,0)),"")</f>
        <v/>
      </c>
      <c r="M548" s="19" t="str">
        <f>IFERROR(INDEX('Employee Info'!$C$3:$J$200,MATCH(Data6[[#This Row],[Name:]],'Employee Info'!$B$3:$B$200,0),MATCH(Data6[[#Headers],[Tech]],'Employee Info'!$C$2:$J$2,0)),"")</f>
        <v/>
      </c>
      <c r="N548" s="19" t="str">
        <f>IFERROR(INDEX('Employee Info'!$C$3:$J$200,MATCH(Data6[[#This Row],[Name:]],'Employee Info'!$B$3:$B$200,0),MATCH(Data6[[#Headers],[Other]],'Employee Info'!$C$2:$J$2,0)),"")</f>
        <v/>
      </c>
      <c r="O548" s="19">
        <f>IFERROR((Data6[[#This Row],[Hours:]]*SUM(Data6[[#This Row],[Rate]:[Other]])),"")</f>
        <v>0</v>
      </c>
      <c r="P548" s="7" t="str">
        <f>IF(Data6[[#This Row],[WO'#:]]="","Riley #","WO#")</f>
        <v>WO#</v>
      </c>
      <c r="Q548" s="7">
        <f>IFERROR(WEEKNUM(Data6[[#This Row],[Date:]]),"")</f>
        <v>15</v>
      </c>
      <c r="R548" s="6">
        <f t="shared" si="24"/>
        <v>45389</v>
      </c>
      <c r="S548" s="6">
        <f>Data6[[#This Row],[Week Start]]+7</f>
        <v>45396</v>
      </c>
      <c r="T548" s="7" t="str">
        <f t="shared" si="25"/>
        <v>4/7/2024 - 4/14/2024</v>
      </c>
      <c r="U548" s="7" t="str">
        <f t="shared" si="26"/>
        <v>Time Card</v>
      </c>
      <c r="V548" s="8" t="str">
        <f>RIGHT(TEXT(Data6[[#This Row],[Date:]],"mmddyyyy"),4)</f>
        <v>2024</v>
      </c>
      <c r="W548" s="8" t="str">
        <f>MID(TEXT(Data6[[#This Row],[Date:]],"mmddyyyy"),3,2)</f>
        <v>12</v>
      </c>
      <c r="X548" s="8" t="str">
        <f>LEFT(TEXT(Data6[[#This Row],[Date:]],"mmddyyyy"),2)</f>
        <v>04</v>
      </c>
      <c r="Y548" s="6">
        <f>DATE(Data6[[#This Row],[Year]],Data6[[#This Row],[Month]],Data6[[#This Row],[Day]])</f>
        <v>45394</v>
      </c>
    </row>
    <row r="549" spans="1:25" x14ac:dyDescent="0.3">
      <c r="A549" s="5">
        <v>45394.504688425928</v>
      </c>
      <c r="B549" s="7" t="s">
        <v>35</v>
      </c>
      <c r="C549" s="6" t="s">
        <v>429</v>
      </c>
      <c r="D549" s="7" t="s">
        <v>435</v>
      </c>
      <c r="E549" s="8">
        <v>2</v>
      </c>
      <c r="F549" s="7" t="s">
        <v>68</v>
      </c>
      <c r="G549" s="7" t="s">
        <v>68</v>
      </c>
      <c r="H549" s="7" t="s">
        <v>278</v>
      </c>
      <c r="I549" s="7" t="s">
        <v>44</v>
      </c>
      <c r="J549" s="19" t="str">
        <f>IFERROR(INDEX('Employee Info'!$C$3:$E$200,MATCH(Data6[[#This Row],[Name:]],'Employee Info'!$B$3:$B$200,0),MATCH(Data6[[#This Row],[Hours Type:]],'Employee Info'!$C$2:$E$2,0)),"")</f>
        <v/>
      </c>
      <c r="K549" s="19" t="str">
        <f>IFERROR(INDEX('Employee Info'!$C$3:$J$200,MATCH(Data6[[#This Row],[Name:]],'Employee Info'!$B$3:$B$200,0),MATCH(Data6[[#Headers],[Truck]],'Employee Info'!$C$2:$J$2,0)),"")</f>
        <v/>
      </c>
      <c r="L549" s="19" t="str">
        <f>IFERROR(INDEX('Employee Info'!$C$3:$J$200,MATCH(Data6[[#This Row],[Name:]],'Employee Info'!$B$3:$B$200,0),MATCH(Data6[[#Headers],[Phone]],'Employee Info'!$C$2:$J$2,0)),"")</f>
        <v/>
      </c>
      <c r="M549" s="19" t="str">
        <f>IFERROR(INDEX('Employee Info'!$C$3:$J$200,MATCH(Data6[[#This Row],[Name:]],'Employee Info'!$B$3:$B$200,0),MATCH(Data6[[#Headers],[Tech]],'Employee Info'!$C$2:$J$2,0)),"")</f>
        <v/>
      </c>
      <c r="N549" s="19" t="str">
        <f>IFERROR(INDEX('Employee Info'!$C$3:$J$200,MATCH(Data6[[#This Row],[Name:]],'Employee Info'!$B$3:$B$200,0),MATCH(Data6[[#Headers],[Other]],'Employee Info'!$C$2:$J$2,0)),"")</f>
        <v/>
      </c>
      <c r="O549" s="19">
        <f>IFERROR((Data6[[#This Row],[Hours:]]*SUM(Data6[[#This Row],[Rate]:[Other]])),"")</f>
        <v>0</v>
      </c>
      <c r="P549" s="7" t="str">
        <f>IF(Data6[[#This Row],[WO'#:]]="","Riley #","WO#")</f>
        <v>Riley #</v>
      </c>
      <c r="Q549" s="7">
        <f>IFERROR(WEEKNUM(Data6[[#This Row],[Date:]]),"")</f>
        <v>15</v>
      </c>
      <c r="R549" s="6">
        <f t="shared" si="24"/>
        <v>45389</v>
      </c>
      <c r="S549" s="6">
        <f>Data6[[#This Row],[Week Start]]+7</f>
        <v>45396</v>
      </c>
      <c r="T549" s="7" t="str">
        <f t="shared" si="25"/>
        <v>4/7/2024 - 4/14/2024</v>
      </c>
      <c r="U549" s="7" t="str">
        <f t="shared" si="26"/>
        <v>Time Card</v>
      </c>
      <c r="V549" s="8" t="str">
        <f>RIGHT(TEXT(Data6[[#This Row],[Date:]],"mmddyyyy"),4)</f>
        <v>2024</v>
      </c>
      <c r="W549" s="8" t="str">
        <f>MID(TEXT(Data6[[#This Row],[Date:]],"mmddyyyy"),3,2)</f>
        <v>12</v>
      </c>
      <c r="X549" s="8" t="str">
        <f>LEFT(TEXT(Data6[[#This Row],[Date:]],"mmddyyyy"),2)</f>
        <v>04</v>
      </c>
      <c r="Y549" s="6">
        <f>DATE(Data6[[#This Row],[Year]],Data6[[#This Row],[Month]],Data6[[#This Row],[Day]])</f>
        <v>45394</v>
      </c>
    </row>
    <row r="550" spans="1:25" x14ac:dyDescent="0.3">
      <c r="A550" s="5">
        <v>45397.582534953704</v>
      </c>
      <c r="B550" s="7" t="s">
        <v>31</v>
      </c>
      <c r="C550" s="6" t="s">
        <v>436</v>
      </c>
      <c r="D550" s="7" t="s">
        <v>340</v>
      </c>
      <c r="E550" s="8">
        <v>4</v>
      </c>
      <c r="F550" s="7">
        <v>6984733</v>
      </c>
      <c r="G550" s="7" t="s">
        <v>68</v>
      </c>
      <c r="H550" s="7" t="s">
        <v>69</v>
      </c>
      <c r="I550" s="7" t="s">
        <v>44</v>
      </c>
      <c r="J550" s="19" t="str">
        <f>IFERROR(INDEX('Employee Info'!$C$3:$E$200,MATCH(Data6[[#This Row],[Name:]],'Employee Info'!$B$3:$B$200,0),MATCH(Data6[[#This Row],[Hours Type:]],'Employee Info'!$C$2:$E$2,0)),"")</f>
        <v/>
      </c>
      <c r="K550" s="19" t="str">
        <f>IFERROR(INDEX('Employee Info'!$C$3:$J$200,MATCH(Data6[[#This Row],[Name:]],'Employee Info'!$B$3:$B$200,0),MATCH(Data6[[#Headers],[Truck]],'Employee Info'!$C$2:$J$2,0)),"")</f>
        <v/>
      </c>
      <c r="L550" s="19" t="str">
        <f>IFERROR(INDEX('Employee Info'!$C$3:$J$200,MATCH(Data6[[#This Row],[Name:]],'Employee Info'!$B$3:$B$200,0),MATCH(Data6[[#Headers],[Phone]],'Employee Info'!$C$2:$J$2,0)),"")</f>
        <v/>
      </c>
      <c r="M550" s="19" t="str">
        <f>IFERROR(INDEX('Employee Info'!$C$3:$J$200,MATCH(Data6[[#This Row],[Name:]],'Employee Info'!$B$3:$B$200,0),MATCH(Data6[[#Headers],[Tech]],'Employee Info'!$C$2:$J$2,0)),"")</f>
        <v/>
      </c>
      <c r="N550" s="19" t="str">
        <f>IFERROR(INDEX('Employee Info'!$C$3:$J$200,MATCH(Data6[[#This Row],[Name:]],'Employee Info'!$B$3:$B$200,0),MATCH(Data6[[#Headers],[Other]],'Employee Info'!$C$2:$J$2,0)),"")</f>
        <v/>
      </c>
      <c r="O550" s="19">
        <f>IFERROR((Data6[[#This Row],[Hours:]]*SUM(Data6[[#This Row],[Rate]:[Other]])),"")</f>
        <v>0</v>
      </c>
      <c r="P550" s="7" t="str">
        <f>IF(Data6[[#This Row],[WO'#:]]="","Riley #","WO#")</f>
        <v>WO#</v>
      </c>
      <c r="Q550" s="7">
        <f>IFERROR(WEEKNUM(Data6[[#This Row],[Date:]]),"")</f>
        <v>16</v>
      </c>
      <c r="R550" s="6">
        <f t="shared" si="24"/>
        <v>45396</v>
      </c>
      <c r="S550" s="6">
        <f>Data6[[#This Row],[Week Start]]+7</f>
        <v>45403</v>
      </c>
      <c r="T550" s="7" t="str">
        <f t="shared" si="25"/>
        <v>4/14/2024 - 4/21/2024</v>
      </c>
      <c r="U550" s="7" t="str">
        <f t="shared" si="26"/>
        <v>Time Card</v>
      </c>
      <c r="V550" s="8" t="str">
        <f>RIGHT(TEXT(Data6[[#This Row],[Date:]],"mmddyyyy"),4)</f>
        <v>2024</v>
      </c>
      <c r="W550" s="8" t="str">
        <f>MID(TEXT(Data6[[#This Row],[Date:]],"mmddyyyy"),3,2)</f>
        <v>15</v>
      </c>
      <c r="X550" s="8" t="str">
        <f>LEFT(TEXT(Data6[[#This Row],[Date:]],"mmddyyyy"),2)</f>
        <v>04</v>
      </c>
      <c r="Y550" s="6">
        <f>DATE(Data6[[#This Row],[Year]],Data6[[#This Row],[Month]],Data6[[#This Row],[Day]])</f>
        <v>45397</v>
      </c>
    </row>
    <row r="551" spans="1:25" x14ac:dyDescent="0.3">
      <c r="A551" s="5">
        <v>45401.44526064815</v>
      </c>
      <c r="B551" s="7" t="s">
        <v>66</v>
      </c>
      <c r="C551" s="6" t="s">
        <v>436</v>
      </c>
      <c r="D551" s="7" t="s">
        <v>317</v>
      </c>
      <c r="E551" s="8">
        <v>2</v>
      </c>
      <c r="F551" s="7">
        <v>6984733</v>
      </c>
      <c r="G551" s="7" t="s">
        <v>68</v>
      </c>
      <c r="H551" s="7" t="s">
        <v>69</v>
      </c>
      <c r="I551" s="7" t="s">
        <v>44</v>
      </c>
      <c r="J551" s="19" t="str">
        <f>IFERROR(INDEX('Employee Info'!$C$3:$E$200,MATCH(Data6[[#This Row],[Name:]],'Employee Info'!$B$3:$B$200,0),MATCH(Data6[[#This Row],[Hours Type:]],'Employee Info'!$C$2:$E$2,0)),"")</f>
        <v/>
      </c>
      <c r="K551" s="19" t="str">
        <f>IFERROR(INDEX('Employee Info'!$C$3:$J$200,MATCH(Data6[[#This Row],[Name:]],'Employee Info'!$B$3:$B$200,0),MATCH(Data6[[#Headers],[Truck]],'Employee Info'!$C$2:$J$2,0)),"")</f>
        <v/>
      </c>
      <c r="L551" s="19" t="str">
        <f>IFERROR(INDEX('Employee Info'!$C$3:$J$200,MATCH(Data6[[#This Row],[Name:]],'Employee Info'!$B$3:$B$200,0),MATCH(Data6[[#Headers],[Phone]],'Employee Info'!$C$2:$J$2,0)),"")</f>
        <v/>
      </c>
      <c r="M551" s="19" t="str">
        <f>IFERROR(INDEX('Employee Info'!$C$3:$J$200,MATCH(Data6[[#This Row],[Name:]],'Employee Info'!$B$3:$B$200,0),MATCH(Data6[[#Headers],[Tech]],'Employee Info'!$C$2:$J$2,0)),"")</f>
        <v/>
      </c>
      <c r="N551" s="19" t="str">
        <f>IFERROR(INDEX('Employee Info'!$C$3:$J$200,MATCH(Data6[[#This Row],[Name:]],'Employee Info'!$B$3:$B$200,0),MATCH(Data6[[#Headers],[Other]],'Employee Info'!$C$2:$J$2,0)),"")</f>
        <v/>
      </c>
      <c r="O551" s="19">
        <f>IFERROR((Data6[[#This Row],[Hours:]]*SUM(Data6[[#This Row],[Rate]:[Other]])),"")</f>
        <v>0</v>
      </c>
      <c r="P551" s="7" t="str">
        <f>IF(Data6[[#This Row],[WO'#:]]="","Riley #","WO#")</f>
        <v>WO#</v>
      </c>
      <c r="Q551" s="7">
        <f>IFERROR(WEEKNUM(Data6[[#This Row],[Date:]]),"")</f>
        <v>16</v>
      </c>
      <c r="R551" s="6">
        <f t="shared" si="24"/>
        <v>45396</v>
      </c>
      <c r="S551" s="6">
        <f>Data6[[#This Row],[Week Start]]+7</f>
        <v>45403</v>
      </c>
      <c r="T551" s="7" t="str">
        <f t="shared" si="25"/>
        <v>4/14/2024 - 4/21/2024</v>
      </c>
      <c r="U551" s="7" t="str">
        <f t="shared" si="26"/>
        <v>Time Card</v>
      </c>
      <c r="V551" s="8" t="str">
        <f>RIGHT(TEXT(Data6[[#This Row],[Date:]],"mmddyyyy"),4)</f>
        <v>2024</v>
      </c>
      <c r="W551" s="8" t="str">
        <f>MID(TEXT(Data6[[#This Row],[Date:]],"mmddyyyy"),3,2)</f>
        <v>15</v>
      </c>
      <c r="X551" s="8" t="str">
        <f>LEFT(TEXT(Data6[[#This Row],[Date:]],"mmddyyyy"),2)</f>
        <v>04</v>
      </c>
      <c r="Y551" s="6">
        <f>DATE(Data6[[#This Row],[Year]],Data6[[#This Row],[Month]],Data6[[#This Row],[Day]])</f>
        <v>45397</v>
      </c>
    </row>
    <row r="552" spans="1:25" x14ac:dyDescent="0.3">
      <c r="A552" s="5">
        <v>45401.471322569443</v>
      </c>
      <c r="B552" s="7" t="s">
        <v>66</v>
      </c>
      <c r="C552" s="6" t="s">
        <v>436</v>
      </c>
      <c r="D552" s="7" t="s">
        <v>437</v>
      </c>
      <c r="E552" s="8">
        <v>4</v>
      </c>
      <c r="F552" s="7">
        <v>6984733</v>
      </c>
      <c r="G552" s="7" t="s">
        <v>68</v>
      </c>
      <c r="H552" s="7" t="s">
        <v>69</v>
      </c>
      <c r="I552" s="7" t="s">
        <v>44</v>
      </c>
      <c r="J552" s="19" t="str">
        <f>IFERROR(INDEX('Employee Info'!$C$3:$E$200,MATCH(Data6[[#This Row],[Name:]],'Employee Info'!$B$3:$B$200,0),MATCH(Data6[[#This Row],[Hours Type:]],'Employee Info'!$C$2:$E$2,0)),"")</f>
        <v/>
      </c>
      <c r="K552" s="19" t="str">
        <f>IFERROR(INDEX('Employee Info'!$C$3:$J$200,MATCH(Data6[[#This Row],[Name:]],'Employee Info'!$B$3:$B$200,0),MATCH(Data6[[#Headers],[Truck]],'Employee Info'!$C$2:$J$2,0)),"")</f>
        <v/>
      </c>
      <c r="L552" s="19" t="str">
        <f>IFERROR(INDEX('Employee Info'!$C$3:$J$200,MATCH(Data6[[#This Row],[Name:]],'Employee Info'!$B$3:$B$200,0),MATCH(Data6[[#Headers],[Phone]],'Employee Info'!$C$2:$J$2,0)),"")</f>
        <v/>
      </c>
      <c r="M552" s="19" t="str">
        <f>IFERROR(INDEX('Employee Info'!$C$3:$J$200,MATCH(Data6[[#This Row],[Name:]],'Employee Info'!$B$3:$B$200,0),MATCH(Data6[[#Headers],[Tech]],'Employee Info'!$C$2:$J$2,0)),"")</f>
        <v/>
      </c>
      <c r="N552" s="19" t="str">
        <f>IFERROR(INDEX('Employee Info'!$C$3:$J$200,MATCH(Data6[[#This Row],[Name:]],'Employee Info'!$B$3:$B$200,0),MATCH(Data6[[#Headers],[Other]],'Employee Info'!$C$2:$J$2,0)),"")</f>
        <v/>
      </c>
      <c r="O552" s="19">
        <f>IFERROR((Data6[[#This Row],[Hours:]]*SUM(Data6[[#This Row],[Rate]:[Other]])),"")</f>
        <v>0</v>
      </c>
      <c r="P552" s="7" t="str">
        <f>IF(Data6[[#This Row],[WO'#:]]="","Riley #","WO#")</f>
        <v>WO#</v>
      </c>
      <c r="Q552" s="7">
        <f>IFERROR(WEEKNUM(Data6[[#This Row],[Date:]]),"")</f>
        <v>16</v>
      </c>
      <c r="R552" s="6">
        <f t="shared" si="24"/>
        <v>45396</v>
      </c>
      <c r="S552" s="6">
        <f>Data6[[#This Row],[Week Start]]+7</f>
        <v>45403</v>
      </c>
      <c r="T552" s="7" t="str">
        <f t="shared" si="25"/>
        <v>4/14/2024 - 4/21/2024</v>
      </c>
      <c r="U552" s="7" t="str">
        <f t="shared" si="26"/>
        <v>Time Card</v>
      </c>
      <c r="V552" s="8" t="str">
        <f>RIGHT(TEXT(Data6[[#This Row],[Date:]],"mmddyyyy"),4)</f>
        <v>2024</v>
      </c>
      <c r="W552" s="8" t="str">
        <f>MID(TEXT(Data6[[#This Row],[Date:]],"mmddyyyy"),3,2)</f>
        <v>15</v>
      </c>
      <c r="X552" s="8" t="str">
        <f>LEFT(TEXT(Data6[[#This Row],[Date:]],"mmddyyyy"),2)</f>
        <v>04</v>
      </c>
      <c r="Y552" s="6">
        <f>DATE(Data6[[#This Row],[Year]],Data6[[#This Row],[Month]],Data6[[#This Row],[Day]])</f>
        <v>45397</v>
      </c>
    </row>
    <row r="553" spans="1:25" x14ac:dyDescent="0.3">
      <c r="A553" s="5">
        <v>45420.296541319447</v>
      </c>
      <c r="B553" s="7" t="s">
        <v>76</v>
      </c>
      <c r="C553" s="6" t="s">
        <v>436</v>
      </c>
      <c r="D553" s="7" t="s">
        <v>156</v>
      </c>
      <c r="E553" s="8">
        <v>2</v>
      </c>
      <c r="F553" s="7">
        <v>6984733</v>
      </c>
      <c r="G553" s="7" t="s">
        <v>68</v>
      </c>
      <c r="H553" s="7" t="s">
        <v>69</v>
      </c>
      <c r="I553" s="7" t="s">
        <v>44</v>
      </c>
      <c r="J553" s="19" t="str">
        <f>IFERROR(INDEX('Employee Info'!$C$3:$E$200,MATCH(Data6[[#This Row],[Name:]],'Employee Info'!$B$3:$B$200,0),MATCH(Data6[[#This Row],[Hours Type:]],'Employee Info'!$C$2:$E$2,0)),"")</f>
        <v/>
      </c>
      <c r="K553" s="19" t="str">
        <f>IFERROR(INDEX('Employee Info'!$C$3:$J$200,MATCH(Data6[[#This Row],[Name:]],'Employee Info'!$B$3:$B$200,0),MATCH(Data6[[#Headers],[Truck]],'Employee Info'!$C$2:$J$2,0)),"")</f>
        <v/>
      </c>
      <c r="L553" s="19" t="str">
        <f>IFERROR(INDEX('Employee Info'!$C$3:$J$200,MATCH(Data6[[#This Row],[Name:]],'Employee Info'!$B$3:$B$200,0),MATCH(Data6[[#Headers],[Phone]],'Employee Info'!$C$2:$J$2,0)),"")</f>
        <v/>
      </c>
      <c r="M553" s="19" t="str">
        <f>IFERROR(INDEX('Employee Info'!$C$3:$J$200,MATCH(Data6[[#This Row],[Name:]],'Employee Info'!$B$3:$B$200,0),MATCH(Data6[[#Headers],[Tech]],'Employee Info'!$C$2:$J$2,0)),"")</f>
        <v/>
      </c>
      <c r="N553" s="19" t="str">
        <f>IFERROR(INDEX('Employee Info'!$C$3:$J$200,MATCH(Data6[[#This Row],[Name:]],'Employee Info'!$B$3:$B$200,0),MATCH(Data6[[#Headers],[Other]],'Employee Info'!$C$2:$J$2,0)),"")</f>
        <v/>
      </c>
      <c r="O553" s="19">
        <f>IFERROR((Data6[[#This Row],[Hours:]]*SUM(Data6[[#This Row],[Rate]:[Other]])),"")</f>
        <v>0</v>
      </c>
      <c r="P553" s="7" t="str">
        <f>IF(Data6[[#This Row],[WO'#:]]="","Riley #","WO#")</f>
        <v>WO#</v>
      </c>
      <c r="Q553" s="7">
        <f>IFERROR(WEEKNUM(Data6[[#This Row],[Date:]]),"")</f>
        <v>16</v>
      </c>
      <c r="R553" s="6">
        <f t="shared" si="24"/>
        <v>45396</v>
      </c>
      <c r="S553" s="6">
        <f>Data6[[#This Row],[Week Start]]+7</f>
        <v>45403</v>
      </c>
      <c r="T553" s="7" t="str">
        <f t="shared" si="25"/>
        <v>4/14/2024 - 4/21/2024</v>
      </c>
      <c r="U553" s="7" t="str">
        <f t="shared" si="26"/>
        <v>Time Card</v>
      </c>
      <c r="V553" s="8" t="str">
        <f>RIGHT(TEXT(Data6[[#This Row],[Date:]],"mmddyyyy"),4)</f>
        <v>2024</v>
      </c>
      <c r="W553" s="8" t="str">
        <f>MID(TEXT(Data6[[#This Row],[Date:]],"mmddyyyy"),3,2)</f>
        <v>15</v>
      </c>
      <c r="X553" s="8" t="str">
        <f>LEFT(TEXT(Data6[[#This Row],[Date:]],"mmddyyyy"),2)</f>
        <v>04</v>
      </c>
      <c r="Y553" s="6">
        <f>DATE(Data6[[#This Row],[Year]],Data6[[#This Row],[Month]],Data6[[#This Row],[Day]])</f>
        <v>45397</v>
      </c>
    </row>
    <row r="554" spans="1:25" x14ac:dyDescent="0.3">
      <c r="A554" s="5">
        <v>45401.440982754626</v>
      </c>
      <c r="B554" s="7" t="s">
        <v>66</v>
      </c>
      <c r="C554" s="6" t="s">
        <v>436</v>
      </c>
      <c r="D554" s="7" t="s">
        <v>438</v>
      </c>
      <c r="E554" s="8">
        <v>1</v>
      </c>
      <c r="F554" s="7">
        <v>7078215</v>
      </c>
      <c r="G554" s="7" t="s">
        <v>68</v>
      </c>
      <c r="H554" s="7" t="s">
        <v>69</v>
      </c>
      <c r="I554" s="7" t="s">
        <v>44</v>
      </c>
      <c r="J554" s="19" t="str">
        <f>IFERROR(INDEX('Employee Info'!$C$3:$E$200,MATCH(Data6[[#This Row],[Name:]],'Employee Info'!$B$3:$B$200,0),MATCH(Data6[[#This Row],[Hours Type:]],'Employee Info'!$C$2:$E$2,0)),"")</f>
        <v/>
      </c>
      <c r="K554" s="19" t="str">
        <f>IFERROR(INDEX('Employee Info'!$C$3:$J$200,MATCH(Data6[[#This Row],[Name:]],'Employee Info'!$B$3:$B$200,0),MATCH(Data6[[#Headers],[Truck]],'Employee Info'!$C$2:$J$2,0)),"")</f>
        <v/>
      </c>
      <c r="L554" s="19" t="str">
        <f>IFERROR(INDEX('Employee Info'!$C$3:$J$200,MATCH(Data6[[#This Row],[Name:]],'Employee Info'!$B$3:$B$200,0),MATCH(Data6[[#Headers],[Phone]],'Employee Info'!$C$2:$J$2,0)),"")</f>
        <v/>
      </c>
      <c r="M554" s="19" t="str">
        <f>IFERROR(INDEX('Employee Info'!$C$3:$J$200,MATCH(Data6[[#This Row],[Name:]],'Employee Info'!$B$3:$B$200,0),MATCH(Data6[[#Headers],[Tech]],'Employee Info'!$C$2:$J$2,0)),"")</f>
        <v/>
      </c>
      <c r="N554" s="19" t="str">
        <f>IFERROR(INDEX('Employee Info'!$C$3:$J$200,MATCH(Data6[[#This Row],[Name:]],'Employee Info'!$B$3:$B$200,0),MATCH(Data6[[#Headers],[Other]],'Employee Info'!$C$2:$J$2,0)),"")</f>
        <v/>
      </c>
      <c r="O554" s="19">
        <f>IFERROR((Data6[[#This Row],[Hours:]]*SUM(Data6[[#This Row],[Rate]:[Other]])),"")</f>
        <v>0</v>
      </c>
      <c r="P554" s="7" t="str">
        <f>IF(Data6[[#This Row],[WO'#:]]="","Riley #","WO#")</f>
        <v>WO#</v>
      </c>
      <c r="Q554" s="7">
        <f>IFERROR(WEEKNUM(Data6[[#This Row],[Date:]]),"")</f>
        <v>16</v>
      </c>
      <c r="R554" s="6">
        <f t="shared" si="24"/>
        <v>45396</v>
      </c>
      <c r="S554" s="6">
        <f>Data6[[#This Row],[Week Start]]+7</f>
        <v>45403</v>
      </c>
      <c r="T554" s="7" t="str">
        <f t="shared" si="25"/>
        <v>4/14/2024 - 4/21/2024</v>
      </c>
      <c r="U554" s="7" t="str">
        <f t="shared" si="26"/>
        <v>Time Card</v>
      </c>
      <c r="V554" s="8" t="str">
        <f>RIGHT(TEXT(Data6[[#This Row],[Date:]],"mmddyyyy"),4)</f>
        <v>2024</v>
      </c>
      <c r="W554" s="8" t="str">
        <f>MID(TEXT(Data6[[#This Row],[Date:]],"mmddyyyy"),3,2)</f>
        <v>15</v>
      </c>
      <c r="X554" s="8" t="str">
        <f>LEFT(TEXT(Data6[[#This Row],[Date:]],"mmddyyyy"),2)</f>
        <v>04</v>
      </c>
      <c r="Y554" s="6">
        <f>DATE(Data6[[#This Row],[Year]],Data6[[#This Row],[Month]],Data6[[#This Row],[Day]])</f>
        <v>45397</v>
      </c>
    </row>
    <row r="555" spans="1:25" x14ac:dyDescent="0.3">
      <c r="A555" s="5">
        <v>45397.58674421296</v>
      </c>
      <c r="B555" s="7" t="s">
        <v>35</v>
      </c>
      <c r="C555" s="6" t="s">
        <v>436</v>
      </c>
      <c r="D555" s="7" t="s">
        <v>439</v>
      </c>
      <c r="E555" s="8">
        <v>3</v>
      </c>
      <c r="F555" s="7">
        <v>7097418</v>
      </c>
      <c r="G555" s="7" t="s">
        <v>68</v>
      </c>
      <c r="H555" s="7" t="s">
        <v>69</v>
      </c>
      <c r="I555" s="7" t="s">
        <v>44</v>
      </c>
      <c r="J555" s="19" t="str">
        <f>IFERROR(INDEX('Employee Info'!$C$3:$E$200,MATCH(Data6[[#This Row],[Name:]],'Employee Info'!$B$3:$B$200,0),MATCH(Data6[[#This Row],[Hours Type:]],'Employee Info'!$C$2:$E$2,0)),"")</f>
        <v/>
      </c>
      <c r="K555" s="19" t="str">
        <f>IFERROR(INDEX('Employee Info'!$C$3:$J$200,MATCH(Data6[[#This Row],[Name:]],'Employee Info'!$B$3:$B$200,0),MATCH(Data6[[#Headers],[Truck]],'Employee Info'!$C$2:$J$2,0)),"")</f>
        <v/>
      </c>
      <c r="L555" s="19" t="str">
        <f>IFERROR(INDEX('Employee Info'!$C$3:$J$200,MATCH(Data6[[#This Row],[Name:]],'Employee Info'!$B$3:$B$200,0),MATCH(Data6[[#Headers],[Phone]],'Employee Info'!$C$2:$J$2,0)),"")</f>
        <v/>
      </c>
      <c r="M555" s="19" t="str">
        <f>IFERROR(INDEX('Employee Info'!$C$3:$J$200,MATCH(Data6[[#This Row],[Name:]],'Employee Info'!$B$3:$B$200,0),MATCH(Data6[[#Headers],[Tech]],'Employee Info'!$C$2:$J$2,0)),"")</f>
        <v/>
      </c>
      <c r="N555" s="19" t="str">
        <f>IFERROR(INDEX('Employee Info'!$C$3:$J$200,MATCH(Data6[[#This Row],[Name:]],'Employee Info'!$B$3:$B$200,0),MATCH(Data6[[#Headers],[Other]],'Employee Info'!$C$2:$J$2,0)),"")</f>
        <v/>
      </c>
      <c r="O555" s="19">
        <f>IFERROR((Data6[[#This Row],[Hours:]]*SUM(Data6[[#This Row],[Rate]:[Other]])),"")</f>
        <v>0</v>
      </c>
      <c r="P555" s="7" t="str">
        <f>IF(Data6[[#This Row],[WO'#:]]="","Riley #","WO#")</f>
        <v>WO#</v>
      </c>
      <c r="Q555" s="7">
        <f>IFERROR(WEEKNUM(Data6[[#This Row],[Date:]]),"")</f>
        <v>16</v>
      </c>
      <c r="R555" s="6">
        <f t="shared" si="24"/>
        <v>45396</v>
      </c>
      <c r="S555" s="6">
        <f>Data6[[#This Row],[Week Start]]+7</f>
        <v>45403</v>
      </c>
      <c r="T555" s="7" t="str">
        <f t="shared" si="25"/>
        <v>4/14/2024 - 4/21/2024</v>
      </c>
      <c r="U555" s="7" t="str">
        <f t="shared" si="26"/>
        <v>Time Card</v>
      </c>
      <c r="V555" s="8" t="str">
        <f>RIGHT(TEXT(Data6[[#This Row],[Date:]],"mmddyyyy"),4)</f>
        <v>2024</v>
      </c>
      <c r="W555" s="8" t="str">
        <f>MID(TEXT(Data6[[#This Row],[Date:]],"mmddyyyy"),3,2)</f>
        <v>15</v>
      </c>
      <c r="X555" s="8" t="str">
        <f>LEFT(TEXT(Data6[[#This Row],[Date:]],"mmddyyyy"),2)</f>
        <v>04</v>
      </c>
      <c r="Y555" s="6">
        <f>DATE(Data6[[#This Row],[Year]],Data6[[#This Row],[Month]],Data6[[#This Row],[Day]])</f>
        <v>45397</v>
      </c>
    </row>
    <row r="556" spans="1:25" x14ac:dyDescent="0.3">
      <c r="A556" s="5">
        <v>45397.58586608796</v>
      </c>
      <c r="B556" s="7" t="s">
        <v>35</v>
      </c>
      <c r="C556" s="6" t="s">
        <v>436</v>
      </c>
      <c r="D556" s="7" t="s">
        <v>441</v>
      </c>
      <c r="E556" s="8">
        <v>5</v>
      </c>
      <c r="F556" s="7" t="s">
        <v>68</v>
      </c>
      <c r="G556" s="7" t="s">
        <v>68</v>
      </c>
      <c r="H556" s="7" t="s">
        <v>278</v>
      </c>
      <c r="I556" s="7" t="s">
        <v>44</v>
      </c>
      <c r="J556" s="19" t="str">
        <f>IFERROR(INDEX('Employee Info'!$C$3:$E$200,MATCH(Data6[[#This Row],[Name:]],'Employee Info'!$B$3:$B$200,0),MATCH(Data6[[#This Row],[Hours Type:]],'Employee Info'!$C$2:$E$2,0)),"")</f>
        <v/>
      </c>
      <c r="K556" s="19" t="str">
        <f>IFERROR(INDEX('Employee Info'!$C$3:$J$200,MATCH(Data6[[#This Row],[Name:]],'Employee Info'!$B$3:$B$200,0),MATCH(Data6[[#Headers],[Truck]],'Employee Info'!$C$2:$J$2,0)),"")</f>
        <v/>
      </c>
      <c r="L556" s="19" t="str">
        <f>IFERROR(INDEX('Employee Info'!$C$3:$J$200,MATCH(Data6[[#This Row],[Name:]],'Employee Info'!$B$3:$B$200,0),MATCH(Data6[[#Headers],[Phone]],'Employee Info'!$C$2:$J$2,0)),"")</f>
        <v/>
      </c>
      <c r="M556" s="19" t="str">
        <f>IFERROR(INDEX('Employee Info'!$C$3:$J$200,MATCH(Data6[[#This Row],[Name:]],'Employee Info'!$B$3:$B$200,0),MATCH(Data6[[#Headers],[Tech]],'Employee Info'!$C$2:$J$2,0)),"")</f>
        <v/>
      </c>
      <c r="N556" s="19" t="str">
        <f>IFERROR(INDEX('Employee Info'!$C$3:$J$200,MATCH(Data6[[#This Row],[Name:]],'Employee Info'!$B$3:$B$200,0),MATCH(Data6[[#Headers],[Other]],'Employee Info'!$C$2:$J$2,0)),"")</f>
        <v/>
      </c>
      <c r="O556" s="19">
        <f>IFERROR((Data6[[#This Row],[Hours:]]*SUM(Data6[[#This Row],[Rate]:[Other]])),"")</f>
        <v>0</v>
      </c>
      <c r="P556" s="7" t="str">
        <f>IF(Data6[[#This Row],[WO'#:]]="","Riley #","WO#")</f>
        <v>Riley #</v>
      </c>
      <c r="Q556" s="7">
        <f>IFERROR(WEEKNUM(Data6[[#This Row],[Date:]]),"")</f>
        <v>16</v>
      </c>
      <c r="R556" s="6">
        <f t="shared" si="24"/>
        <v>45396</v>
      </c>
      <c r="S556" s="6">
        <f>Data6[[#This Row],[Week Start]]+7</f>
        <v>45403</v>
      </c>
      <c r="T556" s="7" t="str">
        <f t="shared" si="25"/>
        <v>4/14/2024 - 4/21/2024</v>
      </c>
      <c r="U556" s="7" t="str">
        <f t="shared" si="26"/>
        <v>Time Card</v>
      </c>
      <c r="V556" s="8" t="str">
        <f>RIGHT(TEXT(Data6[[#This Row],[Date:]],"mmddyyyy"),4)</f>
        <v>2024</v>
      </c>
      <c r="W556" s="8" t="str">
        <f>MID(TEXT(Data6[[#This Row],[Date:]],"mmddyyyy"),3,2)</f>
        <v>15</v>
      </c>
      <c r="X556" s="8" t="str">
        <f>LEFT(TEXT(Data6[[#This Row],[Date:]],"mmddyyyy"),2)</f>
        <v>04</v>
      </c>
      <c r="Y556" s="6">
        <f>DATE(Data6[[#This Row],[Year]],Data6[[#This Row],[Month]],Data6[[#This Row],[Day]])</f>
        <v>45397</v>
      </c>
    </row>
    <row r="557" spans="1:25" x14ac:dyDescent="0.3">
      <c r="A557" s="5">
        <v>45397.583504282411</v>
      </c>
      <c r="B557" s="7" t="s">
        <v>31</v>
      </c>
      <c r="C557" s="6" t="s">
        <v>436</v>
      </c>
      <c r="D557" s="7" t="s">
        <v>440</v>
      </c>
      <c r="E557" s="8">
        <v>4</v>
      </c>
      <c r="F557" s="7" t="s">
        <v>68</v>
      </c>
      <c r="G557" s="7" t="s">
        <v>68</v>
      </c>
      <c r="H557" s="7" t="s">
        <v>92</v>
      </c>
      <c r="I557" s="7" t="s">
        <v>44</v>
      </c>
      <c r="J557" s="19" t="str">
        <f>IFERROR(INDEX('Employee Info'!$C$3:$E$200,MATCH(Data6[[#This Row],[Name:]],'Employee Info'!$B$3:$B$200,0),MATCH(Data6[[#This Row],[Hours Type:]],'Employee Info'!$C$2:$E$2,0)),"")</f>
        <v/>
      </c>
      <c r="K557" s="19" t="str">
        <f>IFERROR(INDEX('Employee Info'!$C$3:$J$200,MATCH(Data6[[#This Row],[Name:]],'Employee Info'!$B$3:$B$200,0),MATCH(Data6[[#Headers],[Truck]],'Employee Info'!$C$2:$J$2,0)),"")</f>
        <v/>
      </c>
      <c r="L557" s="19" t="str">
        <f>IFERROR(INDEX('Employee Info'!$C$3:$J$200,MATCH(Data6[[#This Row],[Name:]],'Employee Info'!$B$3:$B$200,0),MATCH(Data6[[#Headers],[Phone]],'Employee Info'!$C$2:$J$2,0)),"")</f>
        <v/>
      </c>
      <c r="M557" s="19" t="str">
        <f>IFERROR(INDEX('Employee Info'!$C$3:$J$200,MATCH(Data6[[#This Row],[Name:]],'Employee Info'!$B$3:$B$200,0),MATCH(Data6[[#Headers],[Tech]],'Employee Info'!$C$2:$J$2,0)),"")</f>
        <v/>
      </c>
      <c r="N557" s="19" t="str">
        <f>IFERROR(INDEX('Employee Info'!$C$3:$J$200,MATCH(Data6[[#This Row],[Name:]],'Employee Info'!$B$3:$B$200,0),MATCH(Data6[[#Headers],[Other]],'Employee Info'!$C$2:$J$2,0)),"")</f>
        <v/>
      </c>
      <c r="O557" s="19">
        <f>IFERROR((Data6[[#This Row],[Hours:]]*SUM(Data6[[#This Row],[Rate]:[Other]])),"")</f>
        <v>0</v>
      </c>
      <c r="P557" s="7" t="str">
        <f>IF(Data6[[#This Row],[WO'#:]]="","Riley #","WO#")</f>
        <v>Riley #</v>
      </c>
      <c r="Q557" s="7">
        <f>IFERROR(WEEKNUM(Data6[[#This Row],[Date:]]),"")</f>
        <v>16</v>
      </c>
      <c r="R557" s="6">
        <f t="shared" si="24"/>
        <v>45396</v>
      </c>
      <c r="S557" s="6">
        <f>Data6[[#This Row],[Week Start]]+7</f>
        <v>45403</v>
      </c>
      <c r="T557" s="7" t="str">
        <f t="shared" si="25"/>
        <v>4/14/2024 - 4/21/2024</v>
      </c>
      <c r="U557" s="7" t="str">
        <f t="shared" si="26"/>
        <v>Time Card</v>
      </c>
      <c r="V557" s="8" t="str">
        <f>RIGHT(TEXT(Data6[[#This Row],[Date:]],"mmddyyyy"),4)</f>
        <v>2024</v>
      </c>
      <c r="W557" s="8" t="str">
        <f>MID(TEXT(Data6[[#This Row],[Date:]],"mmddyyyy"),3,2)</f>
        <v>15</v>
      </c>
      <c r="X557" s="8" t="str">
        <f>LEFT(TEXT(Data6[[#This Row],[Date:]],"mmddyyyy"),2)</f>
        <v>04</v>
      </c>
      <c r="Y557" s="6">
        <f>DATE(Data6[[#This Row],[Year]],Data6[[#This Row],[Month]],Data6[[#This Row],[Day]])</f>
        <v>45397</v>
      </c>
    </row>
    <row r="558" spans="1:25" x14ac:dyDescent="0.3">
      <c r="A558" s="5">
        <v>45401.446323495373</v>
      </c>
      <c r="B558" s="7" t="s">
        <v>66</v>
      </c>
      <c r="C558" s="6" t="s">
        <v>436</v>
      </c>
      <c r="D558" s="7" t="s">
        <v>442</v>
      </c>
      <c r="E558" s="8">
        <v>1</v>
      </c>
      <c r="F558" s="7" t="s">
        <v>68</v>
      </c>
      <c r="G558" s="7" t="s">
        <v>68</v>
      </c>
      <c r="H558" s="7" t="s">
        <v>92</v>
      </c>
      <c r="I558" s="7" t="s">
        <v>44</v>
      </c>
      <c r="J558" s="19" t="str">
        <f>IFERROR(INDEX('Employee Info'!$C$3:$E$200,MATCH(Data6[[#This Row],[Name:]],'Employee Info'!$B$3:$B$200,0),MATCH(Data6[[#This Row],[Hours Type:]],'Employee Info'!$C$2:$E$2,0)),"")</f>
        <v/>
      </c>
      <c r="K558" s="19" t="str">
        <f>IFERROR(INDEX('Employee Info'!$C$3:$J$200,MATCH(Data6[[#This Row],[Name:]],'Employee Info'!$B$3:$B$200,0),MATCH(Data6[[#Headers],[Truck]],'Employee Info'!$C$2:$J$2,0)),"")</f>
        <v/>
      </c>
      <c r="L558" s="19" t="str">
        <f>IFERROR(INDEX('Employee Info'!$C$3:$J$200,MATCH(Data6[[#This Row],[Name:]],'Employee Info'!$B$3:$B$200,0),MATCH(Data6[[#Headers],[Phone]],'Employee Info'!$C$2:$J$2,0)),"")</f>
        <v/>
      </c>
      <c r="M558" s="19" t="str">
        <f>IFERROR(INDEX('Employee Info'!$C$3:$J$200,MATCH(Data6[[#This Row],[Name:]],'Employee Info'!$B$3:$B$200,0),MATCH(Data6[[#Headers],[Tech]],'Employee Info'!$C$2:$J$2,0)),"")</f>
        <v/>
      </c>
      <c r="N558" s="19" t="str">
        <f>IFERROR(INDEX('Employee Info'!$C$3:$J$200,MATCH(Data6[[#This Row],[Name:]],'Employee Info'!$B$3:$B$200,0),MATCH(Data6[[#Headers],[Other]],'Employee Info'!$C$2:$J$2,0)),"")</f>
        <v/>
      </c>
      <c r="O558" s="19">
        <f>IFERROR((Data6[[#This Row],[Hours:]]*SUM(Data6[[#This Row],[Rate]:[Other]])),"")</f>
        <v>0</v>
      </c>
      <c r="P558" s="7" t="str">
        <f>IF(Data6[[#This Row],[WO'#:]]="","Riley #","WO#")</f>
        <v>Riley #</v>
      </c>
      <c r="Q558" s="7">
        <f>IFERROR(WEEKNUM(Data6[[#This Row],[Date:]]),"")</f>
        <v>16</v>
      </c>
      <c r="R558" s="6">
        <f t="shared" si="24"/>
        <v>45396</v>
      </c>
      <c r="S558" s="6">
        <f>Data6[[#This Row],[Week Start]]+7</f>
        <v>45403</v>
      </c>
      <c r="T558" s="7" t="str">
        <f t="shared" si="25"/>
        <v>4/14/2024 - 4/21/2024</v>
      </c>
      <c r="U558" s="7" t="str">
        <f t="shared" si="26"/>
        <v>Time Card</v>
      </c>
      <c r="V558" s="8" t="str">
        <f>RIGHT(TEXT(Data6[[#This Row],[Date:]],"mmddyyyy"),4)</f>
        <v>2024</v>
      </c>
      <c r="W558" s="8" t="str">
        <f>MID(TEXT(Data6[[#This Row],[Date:]],"mmddyyyy"),3,2)</f>
        <v>15</v>
      </c>
      <c r="X558" s="8" t="str">
        <f>LEFT(TEXT(Data6[[#This Row],[Date:]],"mmddyyyy"),2)</f>
        <v>04</v>
      </c>
      <c r="Y558" s="6">
        <f>DATE(Data6[[#This Row],[Year]],Data6[[#This Row],[Month]],Data6[[#This Row],[Day]])</f>
        <v>45397</v>
      </c>
    </row>
    <row r="559" spans="1:25" x14ac:dyDescent="0.3">
      <c r="A559" s="5">
        <v>45398.583104745368</v>
      </c>
      <c r="B559" s="7" t="s">
        <v>35</v>
      </c>
      <c r="C559" s="6" t="s">
        <v>443</v>
      </c>
      <c r="D559" s="7" t="s">
        <v>444</v>
      </c>
      <c r="E559" s="8">
        <v>5</v>
      </c>
      <c r="F559" s="7">
        <v>6984733</v>
      </c>
      <c r="G559" s="7" t="s">
        <v>68</v>
      </c>
      <c r="H559" s="7" t="s">
        <v>69</v>
      </c>
      <c r="I559" s="7" t="s">
        <v>44</v>
      </c>
      <c r="J559" s="19" t="str">
        <f>IFERROR(INDEX('Employee Info'!$C$3:$E$200,MATCH(Data6[[#This Row],[Name:]],'Employee Info'!$B$3:$B$200,0),MATCH(Data6[[#This Row],[Hours Type:]],'Employee Info'!$C$2:$E$2,0)),"")</f>
        <v/>
      </c>
      <c r="K559" s="19" t="str">
        <f>IFERROR(INDEX('Employee Info'!$C$3:$J$200,MATCH(Data6[[#This Row],[Name:]],'Employee Info'!$B$3:$B$200,0),MATCH(Data6[[#Headers],[Truck]],'Employee Info'!$C$2:$J$2,0)),"")</f>
        <v/>
      </c>
      <c r="L559" s="19" t="str">
        <f>IFERROR(INDEX('Employee Info'!$C$3:$J$200,MATCH(Data6[[#This Row],[Name:]],'Employee Info'!$B$3:$B$200,0),MATCH(Data6[[#Headers],[Phone]],'Employee Info'!$C$2:$J$2,0)),"")</f>
        <v/>
      </c>
      <c r="M559" s="19" t="str">
        <f>IFERROR(INDEX('Employee Info'!$C$3:$J$200,MATCH(Data6[[#This Row],[Name:]],'Employee Info'!$B$3:$B$200,0),MATCH(Data6[[#Headers],[Tech]],'Employee Info'!$C$2:$J$2,0)),"")</f>
        <v/>
      </c>
      <c r="N559" s="19" t="str">
        <f>IFERROR(INDEX('Employee Info'!$C$3:$J$200,MATCH(Data6[[#This Row],[Name:]],'Employee Info'!$B$3:$B$200,0),MATCH(Data6[[#Headers],[Other]],'Employee Info'!$C$2:$J$2,0)),"")</f>
        <v/>
      </c>
      <c r="O559" s="19">
        <f>IFERROR((Data6[[#This Row],[Hours:]]*SUM(Data6[[#This Row],[Rate]:[Other]])),"")</f>
        <v>0</v>
      </c>
      <c r="P559" s="7" t="str">
        <f>IF(Data6[[#This Row],[WO'#:]]="","Riley #","WO#")</f>
        <v>WO#</v>
      </c>
      <c r="Q559" s="7">
        <f>IFERROR(WEEKNUM(Data6[[#This Row],[Date:]]),"")</f>
        <v>16</v>
      </c>
      <c r="R559" s="6">
        <f t="shared" si="24"/>
        <v>45396</v>
      </c>
      <c r="S559" s="6">
        <f>Data6[[#This Row],[Week Start]]+7</f>
        <v>45403</v>
      </c>
      <c r="T559" s="7" t="str">
        <f t="shared" si="25"/>
        <v>4/14/2024 - 4/21/2024</v>
      </c>
      <c r="U559" s="7" t="str">
        <f t="shared" si="26"/>
        <v>Time Card</v>
      </c>
      <c r="V559" s="8" t="str">
        <f>RIGHT(TEXT(Data6[[#This Row],[Date:]],"mmddyyyy"),4)</f>
        <v>2024</v>
      </c>
      <c r="W559" s="8" t="str">
        <f>MID(TEXT(Data6[[#This Row],[Date:]],"mmddyyyy"),3,2)</f>
        <v>16</v>
      </c>
      <c r="X559" s="8" t="str">
        <f>LEFT(TEXT(Data6[[#This Row],[Date:]],"mmddyyyy"),2)</f>
        <v>04</v>
      </c>
      <c r="Y559" s="6">
        <f>DATE(Data6[[#This Row],[Year]],Data6[[#This Row],[Month]],Data6[[#This Row],[Day]])</f>
        <v>45398</v>
      </c>
    </row>
    <row r="560" spans="1:25" x14ac:dyDescent="0.3">
      <c r="A560" s="5">
        <v>45401.461462037034</v>
      </c>
      <c r="B560" s="7" t="s">
        <v>66</v>
      </c>
      <c r="C560" s="6" t="s">
        <v>443</v>
      </c>
      <c r="D560" s="7" t="s">
        <v>445</v>
      </c>
      <c r="E560" s="8">
        <v>1</v>
      </c>
      <c r="F560" s="7">
        <v>6984733</v>
      </c>
      <c r="G560" s="7" t="s">
        <v>68</v>
      </c>
      <c r="H560" s="7" t="s">
        <v>69</v>
      </c>
      <c r="I560" s="7" t="s">
        <v>45</v>
      </c>
      <c r="J560" s="19" t="str">
        <f>IFERROR(INDEX('Employee Info'!$C$3:$E$200,MATCH(Data6[[#This Row],[Name:]],'Employee Info'!$B$3:$B$200,0),MATCH(Data6[[#This Row],[Hours Type:]],'Employee Info'!$C$2:$E$2,0)),"")</f>
        <v/>
      </c>
      <c r="K560" s="19" t="str">
        <f>IFERROR(INDEX('Employee Info'!$C$3:$J$200,MATCH(Data6[[#This Row],[Name:]],'Employee Info'!$B$3:$B$200,0),MATCH(Data6[[#Headers],[Truck]],'Employee Info'!$C$2:$J$2,0)),"")</f>
        <v/>
      </c>
      <c r="L560" s="19" t="str">
        <f>IFERROR(INDEX('Employee Info'!$C$3:$J$200,MATCH(Data6[[#This Row],[Name:]],'Employee Info'!$B$3:$B$200,0),MATCH(Data6[[#Headers],[Phone]],'Employee Info'!$C$2:$J$2,0)),"")</f>
        <v/>
      </c>
      <c r="M560" s="19" t="str">
        <f>IFERROR(INDEX('Employee Info'!$C$3:$J$200,MATCH(Data6[[#This Row],[Name:]],'Employee Info'!$B$3:$B$200,0),MATCH(Data6[[#Headers],[Tech]],'Employee Info'!$C$2:$J$2,0)),"")</f>
        <v/>
      </c>
      <c r="N560" s="19" t="str">
        <f>IFERROR(INDEX('Employee Info'!$C$3:$J$200,MATCH(Data6[[#This Row],[Name:]],'Employee Info'!$B$3:$B$200,0),MATCH(Data6[[#Headers],[Other]],'Employee Info'!$C$2:$J$2,0)),"")</f>
        <v/>
      </c>
      <c r="O560" s="19">
        <f>IFERROR((Data6[[#This Row],[Hours:]]*SUM(Data6[[#This Row],[Rate]:[Other]])),"")</f>
        <v>0</v>
      </c>
      <c r="P560" s="7" t="str">
        <f>IF(Data6[[#This Row],[WO'#:]]="","Riley #","WO#")</f>
        <v>WO#</v>
      </c>
      <c r="Q560" s="7">
        <f>IFERROR(WEEKNUM(Data6[[#This Row],[Date:]]),"")</f>
        <v>16</v>
      </c>
      <c r="R560" s="6">
        <f t="shared" si="24"/>
        <v>45396</v>
      </c>
      <c r="S560" s="6">
        <f>Data6[[#This Row],[Week Start]]+7</f>
        <v>45403</v>
      </c>
      <c r="T560" s="7" t="str">
        <f t="shared" si="25"/>
        <v>4/14/2024 - 4/21/2024</v>
      </c>
      <c r="U560" s="7" t="str">
        <f t="shared" si="26"/>
        <v>Time Card</v>
      </c>
      <c r="V560" s="8" t="str">
        <f>RIGHT(TEXT(Data6[[#This Row],[Date:]],"mmddyyyy"),4)</f>
        <v>2024</v>
      </c>
      <c r="W560" s="8" t="str">
        <f>MID(TEXT(Data6[[#This Row],[Date:]],"mmddyyyy"),3,2)</f>
        <v>16</v>
      </c>
      <c r="X560" s="8" t="str">
        <f>LEFT(TEXT(Data6[[#This Row],[Date:]],"mmddyyyy"),2)</f>
        <v>04</v>
      </c>
      <c r="Y560" s="6">
        <f>DATE(Data6[[#This Row],[Year]],Data6[[#This Row],[Month]],Data6[[#This Row],[Day]])</f>
        <v>45398</v>
      </c>
    </row>
    <row r="561" spans="1:25" x14ac:dyDescent="0.3">
      <c r="A561" s="5">
        <v>45401.441170138889</v>
      </c>
      <c r="B561" s="7" t="s">
        <v>66</v>
      </c>
      <c r="C561" s="6" t="s">
        <v>443</v>
      </c>
      <c r="D561" s="7" t="s">
        <v>438</v>
      </c>
      <c r="E561" s="8">
        <v>1</v>
      </c>
      <c r="F561" s="7">
        <v>7078215</v>
      </c>
      <c r="G561" s="7" t="s">
        <v>68</v>
      </c>
      <c r="H561" s="7" t="s">
        <v>69</v>
      </c>
      <c r="I561" s="7" t="s">
        <v>44</v>
      </c>
      <c r="J561" s="19" t="str">
        <f>IFERROR(INDEX('Employee Info'!$C$3:$E$200,MATCH(Data6[[#This Row],[Name:]],'Employee Info'!$B$3:$B$200,0),MATCH(Data6[[#This Row],[Hours Type:]],'Employee Info'!$C$2:$E$2,0)),"")</f>
        <v/>
      </c>
      <c r="K561" s="19" t="str">
        <f>IFERROR(INDEX('Employee Info'!$C$3:$J$200,MATCH(Data6[[#This Row],[Name:]],'Employee Info'!$B$3:$B$200,0),MATCH(Data6[[#Headers],[Truck]],'Employee Info'!$C$2:$J$2,0)),"")</f>
        <v/>
      </c>
      <c r="L561" s="19" t="str">
        <f>IFERROR(INDEX('Employee Info'!$C$3:$J$200,MATCH(Data6[[#This Row],[Name:]],'Employee Info'!$B$3:$B$200,0),MATCH(Data6[[#Headers],[Phone]],'Employee Info'!$C$2:$J$2,0)),"")</f>
        <v/>
      </c>
      <c r="M561" s="19" t="str">
        <f>IFERROR(INDEX('Employee Info'!$C$3:$J$200,MATCH(Data6[[#This Row],[Name:]],'Employee Info'!$B$3:$B$200,0),MATCH(Data6[[#Headers],[Tech]],'Employee Info'!$C$2:$J$2,0)),"")</f>
        <v/>
      </c>
      <c r="N561" s="19" t="str">
        <f>IFERROR(INDEX('Employee Info'!$C$3:$J$200,MATCH(Data6[[#This Row],[Name:]],'Employee Info'!$B$3:$B$200,0),MATCH(Data6[[#Headers],[Other]],'Employee Info'!$C$2:$J$2,0)),"")</f>
        <v/>
      </c>
      <c r="O561" s="19">
        <f>IFERROR((Data6[[#This Row],[Hours:]]*SUM(Data6[[#This Row],[Rate]:[Other]])),"")</f>
        <v>0</v>
      </c>
      <c r="P561" s="7" t="str">
        <f>IF(Data6[[#This Row],[WO'#:]]="","Riley #","WO#")</f>
        <v>WO#</v>
      </c>
      <c r="Q561" s="7">
        <f>IFERROR(WEEKNUM(Data6[[#This Row],[Date:]]),"")</f>
        <v>16</v>
      </c>
      <c r="R561" s="6">
        <f t="shared" si="24"/>
        <v>45396</v>
      </c>
      <c r="S561" s="6">
        <f>Data6[[#This Row],[Week Start]]+7</f>
        <v>45403</v>
      </c>
      <c r="T561" s="7" t="str">
        <f t="shared" si="25"/>
        <v>4/14/2024 - 4/21/2024</v>
      </c>
      <c r="U561" s="7" t="str">
        <f t="shared" si="26"/>
        <v>Time Card</v>
      </c>
      <c r="V561" s="8" t="str">
        <f>RIGHT(TEXT(Data6[[#This Row],[Date:]],"mmddyyyy"),4)</f>
        <v>2024</v>
      </c>
      <c r="W561" s="8" t="str">
        <f>MID(TEXT(Data6[[#This Row],[Date:]],"mmddyyyy"),3,2)</f>
        <v>16</v>
      </c>
      <c r="X561" s="8" t="str">
        <f>LEFT(TEXT(Data6[[#This Row],[Date:]],"mmddyyyy"),2)</f>
        <v>04</v>
      </c>
      <c r="Y561" s="6">
        <f>DATE(Data6[[#This Row],[Year]],Data6[[#This Row],[Month]],Data6[[#This Row],[Day]])</f>
        <v>45398</v>
      </c>
    </row>
    <row r="562" spans="1:25" x14ac:dyDescent="0.3">
      <c r="A562" s="5">
        <v>45398.582543287041</v>
      </c>
      <c r="B562" s="7" t="s">
        <v>35</v>
      </c>
      <c r="C562" s="6" t="s">
        <v>443</v>
      </c>
      <c r="D562" s="7" t="s">
        <v>446</v>
      </c>
      <c r="E562" s="8">
        <v>3</v>
      </c>
      <c r="F562" s="7">
        <v>7097418</v>
      </c>
      <c r="G562" s="7" t="s">
        <v>68</v>
      </c>
      <c r="H562" s="7" t="s">
        <v>69</v>
      </c>
      <c r="I562" s="7" t="s">
        <v>44</v>
      </c>
      <c r="J562" s="19" t="str">
        <f>IFERROR(INDEX('Employee Info'!$C$3:$E$200,MATCH(Data6[[#This Row],[Name:]],'Employee Info'!$B$3:$B$200,0),MATCH(Data6[[#This Row],[Hours Type:]],'Employee Info'!$C$2:$E$2,0)),"")</f>
        <v/>
      </c>
      <c r="K562" s="19" t="str">
        <f>IFERROR(INDEX('Employee Info'!$C$3:$J$200,MATCH(Data6[[#This Row],[Name:]],'Employee Info'!$B$3:$B$200,0),MATCH(Data6[[#Headers],[Truck]],'Employee Info'!$C$2:$J$2,0)),"")</f>
        <v/>
      </c>
      <c r="L562" s="19" t="str">
        <f>IFERROR(INDEX('Employee Info'!$C$3:$J$200,MATCH(Data6[[#This Row],[Name:]],'Employee Info'!$B$3:$B$200,0),MATCH(Data6[[#Headers],[Phone]],'Employee Info'!$C$2:$J$2,0)),"")</f>
        <v/>
      </c>
      <c r="M562" s="19" t="str">
        <f>IFERROR(INDEX('Employee Info'!$C$3:$J$200,MATCH(Data6[[#This Row],[Name:]],'Employee Info'!$B$3:$B$200,0),MATCH(Data6[[#Headers],[Tech]],'Employee Info'!$C$2:$J$2,0)),"")</f>
        <v/>
      </c>
      <c r="N562" s="19" t="str">
        <f>IFERROR(INDEX('Employee Info'!$C$3:$J$200,MATCH(Data6[[#This Row],[Name:]],'Employee Info'!$B$3:$B$200,0),MATCH(Data6[[#Headers],[Other]],'Employee Info'!$C$2:$J$2,0)),"")</f>
        <v/>
      </c>
      <c r="O562" s="19">
        <f>IFERROR((Data6[[#This Row],[Hours:]]*SUM(Data6[[#This Row],[Rate]:[Other]])),"")</f>
        <v>0</v>
      </c>
      <c r="P562" s="7" t="str">
        <f>IF(Data6[[#This Row],[WO'#:]]="","Riley #","WO#")</f>
        <v>WO#</v>
      </c>
      <c r="Q562" s="7">
        <f>IFERROR(WEEKNUM(Data6[[#This Row],[Date:]]),"")</f>
        <v>16</v>
      </c>
      <c r="R562" s="6">
        <f t="shared" si="24"/>
        <v>45396</v>
      </c>
      <c r="S562" s="6">
        <f>Data6[[#This Row],[Week Start]]+7</f>
        <v>45403</v>
      </c>
      <c r="T562" s="7" t="str">
        <f t="shared" si="25"/>
        <v>4/14/2024 - 4/21/2024</v>
      </c>
      <c r="U562" s="7" t="str">
        <f t="shared" si="26"/>
        <v>Time Card</v>
      </c>
      <c r="V562" s="8" t="str">
        <f>RIGHT(TEXT(Data6[[#This Row],[Date:]],"mmddyyyy"),4)</f>
        <v>2024</v>
      </c>
      <c r="W562" s="8" t="str">
        <f>MID(TEXT(Data6[[#This Row],[Date:]],"mmddyyyy"),3,2)</f>
        <v>16</v>
      </c>
      <c r="X562" s="8" t="str">
        <f>LEFT(TEXT(Data6[[#This Row],[Date:]],"mmddyyyy"),2)</f>
        <v>04</v>
      </c>
      <c r="Y562" s="6">
        <f>DATE(Data6[[#This Row],[Year]],Data6[[#This Row],[Month]],Data6[[#This Row],[Day]])</f>
        <v>45398</v>
      </c>
    </row>
    <row r="563" spans="1:25" x14ac:dyDescent="0.3">
      <c r="A563" s="5">
        <v>45420.312506365743</v>
      </c>
      <c r="B563" s="7" t="s">
        <v>76</v>
      </c>
      <c r="C563" s="6" t="s">
        <v>443</v>
      </c>
      <c r="D563" s="7" t="s">
        <v>156</v>
      </c>
      <c r="E563" s="8">
        <v>4</v>
      </c>
      <c r="F563" s="7">
        <v>7097418</v>
      </c>
      <c r="G563" s="7" t="s">
        <v>68</v>
      </c>
      <c r="H563" s="7" t="s">
        <v>69</v>
      </c>
      <c r="I563" s="7" t="s">
        <v>44</v>
      </c>
      <c r="J563" s="19" t="str">
        <f>IFERROR(INDEX('Employee Info'!$C$3:$E$200,MATCH(Data6[[#This Row],[Name:]],'Employee Info'!$B$3:$B$200,0),MATCH(Data6[[#This Row],[Hours Type:]],'Employee Info'!$C$2:$E$2,0)),"")</f>
        <v/>
      </c>
      <c r="K563" s="19" t="str">
        <f>IFERROR(INDEX('Employee Info'!$C$3:$J$200,MATCH(Data6[[#This Row],[Name:]],'Employee Info'!$B$3:$B$200,0),MATCH(Data6[[#Headers],[Truck]],'Employee Info'!$C$2:$J$2,0)),"")</f>
        <v/>
      </c>
      <c r="L563" s="19" t="str">
        <f>IFERROR(INDEX('Employee Info'!$C$3:$J$200,MATCH(Data6[[#This Row],[Name:]],'Employee Info'!$B$3:$B$200,0),MATCH(Data6[[#Headers],[Phone]],'Employee Info'!$C$2:$J$2,0)),"")</f>
        <v/>
      </c>
      <c r="M563" s="19" t="str">
        <f>IFERROR(INDEX('Employee Info'!$C$3:$J$200,MATCH(Data6[[#This Row],[Name:]],'Employee Info'!$B$3:$B$200,0),MATCH(Data6[[#Headers],[Tech]],'Employee Info'!$C$2:$J$2,0)),"")</f>
        <v/>
      </c>
      <c r="N563" s="19" t="str">
        <f>IFERROR(INDEX('Employee Info'!$C$3:$J$200,MATCH(Data6[[#This Row],[Name:]],'Employee Info'!$B$3:$B$200,0),MATCH(Data6[[#Headers],[Other]],'Employee Info'!$C$2:$J$2,0)),"")</f>
        <v/>
      </c>
      <c r="O563" s="19">
        <f>IFERROR((Data6[[#This Row],[Hours:]]*SUM(Data6[[#This Row],[Rate]:[Other]])),"")</f>
        <v>0</v>
      </c>
      <c r="P563" s="7" t="str">
        <f>IF(Data6[[#This Row],[WO'#:]]="","Riley #","WO#")</f>
        <v>WO#</v>
      </c>
      <c r="Q563" s="7">
        <f>IFERROR(WEEKNUM(Data6[[#This Row],[Date:]]),"")</f>
        <v>16</v>
      </c>
      <c r="R563" s="6">
        <f t="shared" si="24"/>
        <v>45396</v>
      </c>
      <c r="S563" s="6">
        <f>Data6[[#This Row],[Week Start]]+7</f>
        <v>45403</v>
      </c>
      <c r="T563" s="7" t="str">
        <f t="shared" si="25"/>
        <v>4/14/2024 - 4/21/2024</v>
      </c>
      <c r="U563" s="7" t="str">
        <f t="shared" si="26"/>
        <v>Time Card</v>
      </c>
      <c r="V563" s="8" t="str">
        <f>RIGHT(TEXT(Data6[[#This Row],[Date:]],"mmddyyyy"),4)</f>
        <v>2024</v>
      </c>
      <c r="W563" s="8" t="str">
        <f>MID(TEXT(Data6[[#This Row],[Date:]],"mmddyyyy"),3,2)</f>
        <v>16</v>
      </c>
      <c r="X563" s="8" t="str">
        <f>LEFT(TEXT(Data6[[#This Row],[Date:]],"mmddyyyy"),2)</f>
        <v>04</v>
      </c>
      <c r="Y563" s="6">
        <f>DATE(Data6[[#This Row],[Year]],Data6[[#This Row],[Month]],Data6[[#This Row],[Day]])</f>
        <v>45398</v>
      </c>
    </row>
    <row r="564" spans="1:25" x14ac:dyDescent="0.3">
      <c r="A564" s="5">
        <v>45398.581166666663</v>
      </c>
      <c r="B564" s="7" t="s">
        <v>31</v>
      </c>
      <c r="C564" s="6" t="s">
        <v>443</v>
      </c>
      <c r="D564" s="7" t="s">
        <v>447</v>
      </c>
      <c r="E564" s="8">
        <v>8</v>
      </c>
      <c r="F564" s="7" t="s">
        <v>68</v>
      </c>
      <c r="G564" s="7" t="s">
        <v>68</v>
      </c>
      <c r="H564" s="7" t="s">
        <v>92</v>
      </c>
      <c r="I564" s="7" t="s">
        <v>44</v>
      </c>
      <c r="J564" s="19" t="str">
        <f>IFERROR(INDEX('Employee Info'!$C$3:$E$200,MATCH(Data6[[#This Row],[Name:]],'Employee Info'!$B$3:$B$200,0),MATCH(Data6[[#This Row],[Hours Type:]],'Employee Info'!$C$2:$E$2,0)),"")</f>
        <v/>
      </c>
      <c r="K564" s="19" t="str">
        <f>IFERROR(INDEX('Employee Info'!$C$3:$J$200,MATCH(Data6[[#This Row],[Name:]],'Employee Info'!$B$3:$B$200,0),MATCH(Data6[[#Headers],[Truck]],'Employee Info'!$C$2:$J$2,0)),"")</f>
        <v/>
      </c>
      <c r="L564" s="19" t="str">
        <f>IFERROR(INDEX('Employee Info'!$C$3:$J$200,MATCH(Data6[[#This Row],[Name:]],'Employee Info'!$B$3:$B$200,0),MATCH(Data6[[#Headers],[Phone]],'Employee Info'!$C$2:$J$2,0)),"")</f>
        <v/>
      </c>
      <c r="M564" s="19" t="str">
        <f>IFERROR(INDEX('Employee Info'!$C$3:$J$200,MATCH(Data6[[#This Row],[Name:]],'Employee Info'!$B$3:$B$200,0),MATCH(Data6[[#Headers],[Tech]],'Employee Info'!$C$2:$J$2,0)),"")</f>
        <v/>
      </c>
      <c r="N564" s="19" t="str">
        <f>IFERROR(INDEX('Employee Info'!$C$3:$J$200,MATCH(Data6[[#This Row],[Name:]],'Employee Info'!$B$3:$B$200,0),MATCH(Data6[[#Headers],[Other]],'Employee Info'!$C$2:$J$2,0)),"")</f>
        <v/>
      </c>
      <c r="O564" s="19">
        <f>IFERROR((Data6[[#This Row],[Hours:]]*SUM(Data6[[#This Row],[Rate]:[Other]])),"")</f>
        <v>0</v>
      </c>
      <c r="P564" s="7" t="str">
        <f>IF(Data6[[#This Row],[WO'#:]]="","Riley #","WO#")</f>
        <v>Riley #</v>
      </c>
      <c r="Q564" s="7">
        <f>IFERROR(WEEKNUM(Data6[[#This Row],[Date:]]),"")</f>
        <v>16</v>
      </c>
      <c r="R564" s="6">
        <f t="shared" si="24"/>
        <v>45396</v>
      </c>
      <c r="S564" s="6">
        <f>Data6[[#This Row],[Week Start]]+7</f>
        <v>45403</v>
      </c>
      <c r="T564" s="7" t="str">
        <f t="shared" si="25"/>
        <v>4/14/2024 - 4/21/2024</v>
      </c>
      <c r="U564" s="7" t="str">
        <f t="shared" si="26"/>
        <v>Time Card</v>
      </c>
      <c r="V564" s="8" t="str">
        <f>RIGHT(TEXT(Data6[[#This Row],[Date:]],"mmddyyyy"),4)</f>
        <v>2024</v>
      </c>
      <c r="W564" s="8" t="str">
        <f>MID(TEXT(Data6[[#This Row],[Date:]],"mmddyyyy"),3,2)</f>
        <v>16</v>
      </c>
      <c r="X564" s="8" t="str">
        <f>LEFT(TEXT(Data6[[#This Row],[Date:]],"mmddyyyy"),2)</f>
        <v>04</v>
      </c>
      <c r="Y564" s="6">
        <f>DATE(Data6[[#This Row],[Year]],Data6[[#This Row],[Month]],Data6[[#This Row],[Day]])</f>
        <v>45398</v>
      </c>
    </row>
    <row r="565" spans="1:25" x14ac:dyDescent="0.3">
      <c r="A565" s="5">
        <v>45401.446762962965</v>
      </c>
      <c r="B565" s="7" t="s">
        <v>66</v>
      </c>
      <c r="C565" s="6" t="s">
        <v>443</v>
      </c>
      <c r="D565" s="7" t="s">
        <v>448</v>
      </c>
      <c r="E565" s="8">
        <v>7</v>
      </c>
      <c r="F565" s="7" t="s">
        <v>68</v>
      </c>
      <c r="G565" s="7" t="s">
        <v>68</v>
      </c>
      <c r="H565" s="7" t="s">
        <v>92</v>
      </c>
      <c r="I565" s="7" t="s">
        <v>44</v>
      </c>
      <c r="J565" s="19" t="str">
        <f>IFERROR(INDEX('Employee Info'!$C$3:$E$200,MATCH(Data6[[#This Row],[Name:]],'Employee Info'!$B$3:$B$200,0),MATCH(Data6[[#This Row],[Hours Type:]],'Employee Info'!$C$2:$E$2,0)),"")</f>
        <v/>
      </c>
      <c r="K565" s="19" t="str">
        <f>IFERROR(INDEX('Employee Info'!$C$3:$J$200,MATCH(Data6[[#This Row],[Name:]],'Employee Info'!$B$3:$B$200,0),MATCH(Data6[[#Headers],[Truck]],'Employee Info'!$C$2:$J$2,0)),"")</f>
        <v/>
      </c>
      <c r="L565" s="19" t="str">
        <f>IFERROR(INDEX('Employee Info'!$C$3:$J$200,MATCH(Data6[[#This Row],[Name:]],'Employee Info'!$B$3:$B$200,0),MATCH(Data6[[#Headers],[Phone]],'Employee Info'!$C$2:$J$2,0)),"")</f>
        <v/>
      </c>
      <c r="M565" s="19" t="str">
        <f>IFERROR(INDEX('Employee Info'!$C$3:$J$200,MATCH(Data6[[#This Row],[Name:]],'Employee Info'!$B$3:$B$200,0),MATCH(Data6[[#Headers],[Tech]],'Employee Info'!$C$2:$J$2,0)),"")</f>
        <v/>
      </c>
      <c r="N565" s="19" t="str">
        <f>IFERROR(INDEX('Employee Info'!$C$3:$J$200,MATCH(Data6[[#This Row],[Name:]],'Employee Info'!$B$3:$B$200,0),MATCH(Data6[[#Headers],[Other]],'Employee Info'!$C$2:$J$2,0)),"")</f>
        <v/>
      </c>
      <c r="O565" s="19">
        <f>IFERROR((Data6[[#This Row],[Hours:]]*SUM(Data6[[#This Row],[Rate]:[Other]])),"")</f>
        <v>0</v>
      </c>
      <c r="P565" s="7" t="str">
        <f>IF(Data6[[#This Row],[WO'#:]]="","Riley #","WO#")</f>
        <v>Riley #</v>
      </c>
      <c r="Q565" s="7">
        <f>IFERROR(WEEKNUM(Data6[[#This Row],[Date:]]),"")</f>
        <v>16</v>
      </c>
      <c r="R565" s="6">
        <f t="shared" si="24"/>
        <v>45396</v>
      </c>
      <c r="S565" s="6">
        <f>Data6[[#This Row],[Week Start]]+7</f>
        <v>45403</v>
      </c>
      <c r="T565" s="7" t="str">
        <f t="shared" si="25"/>
        <v>4/14/2024 - 4/21/2024</v>
      </c>
      <c r="U565" s="7" t="str">
        <f t="shared" si="26"/>
        <v>Time Card</v>
      </c>
      <c r="V565" s="8" t="str">
        <f>RIGHT(TEXT(Data6[[#This Row],[Date:]],"mmddyyyy"),4)</f>
        <v>2024</v>
      </c>
      <c r="W565" s="8" t="str">
        <f>MID(TEXT(Data6[[#This Row],[Date:]],"mmddyyyy"),3,2)</f>
        <v>16</v>
      </c>
      <c r="X565" s="8" t="str">
        <f>LEFT(TEXT(Data6[[#This Row],[Date:]],"mmddyyyy"),2)</f>
        <v>04</v>
      </c>
      <c r="Y565" s="6">
        <f>DATE(Data6[[#This Row],[Year]],Data6[[#This Row],[Month]],Data6[[#This Row],[Day]])</f>
        <v>45398</v>
      </c>
    </row>
    <row r="566" spans="1:25" x14ac:dyDescent="0.3">
      <c r="A566" s="5">
        <v>45399.559117245371</v>
      </c>
      <c r="B566" s="7" t="s">
        <v>31</v>
      </c>
      <c r="C566" s="6" t="s">
        <v>449</v>
      </c>
      <c r="D566" s="7" t="s">
        <v>444</v>
      </c>
      <c r="E566" s="8">
        <v>2.5</v>
      </c>
      <c r="F566" s="7">
        <v>6984733</v>
      </c>
      <c r="G566" s="7" t="s">
        <v>68</v>
      </c>
      <c r="H566" s="7" t="s">
        <v>69</v>
      </c>
      <c r="I566" s="7" t="s">
        <v>44</v>
      </c>
      <c r="J566" s="19" t="str">
        <f>IFERROR(INDEX('Employee Info'!$C$3:$E$200,MATCH(Data6[[#This Row],[Name:]],'Employee Info'!$B$3:$B$200,0),MATCH(Data6[[#This Row],[Hours Type:]],'Employee Info'!$C$2:$E$2,0)),"")</f>
        <v/>
      </c>
      <c r="K566" s="19" t="str">
        <f>IFERROR(INDEX('Employee Info'!$C$3:$J$200,MATCH(Data6[[#This Row],[Name:]],'Employee Info'!$B$3:$B$200,0),MATCH(Data6[[#Headers],[Truck]],'Employee Info'!$C$2:$J$2,0)),"")</f>
        <v/>
      </c>
      <c r="L566" s="19" t="str">
        <f>IFERROR(INDEX('Employee Info'!$C$3:$J$200,MATCH(Data6[[#This Row],[Name:]],'Employee Info'!$B$3:$B$200,0),MATCH(Data6[[#Headers],[Phone]],'Employee Info'!$C$2:$J$2,0)),"")</f>
        <v/>
      </c>
      <c r="M566" s="19" t="str">
        <f>IFERROR(INDEX('Employee Info'!$C$3:$J$200,MATCH(Data6[[#This Row],[Name:]],'Employee Info'!$B$3:$B$200,0),MATCH(Data6[[#Headers],[Tech]],'Employee Info'!$C$2:$J$2,0)),"")</f>
        <v/>
      </c>
      <c r="N566" s="19" t="str">
        <f>IFERROR(INDEX('Employee Info'!$C$3:$J$200,MATCH(Data6[[#This Row],[Name:]],'Employee Info'!$B$3:$B$200,0),MATCH(Data6[[#Headers],[Other]],'Employee Info'!$C$2:$J$2,0)),"")</f>
        <v/>
      </c>
      <c r="O566" s="19">
        <f>IFERROR((Data6[[#This Row],[Hours:]]*SUM(Data6[[#This Row],[Rate]:[Other]])),"")</f>
        <v>0</v>
      </c>
      <c r="P566" s="7" t="str">
        <f>IF(Data6[[#This Row],[WO'#:]]="","Riley #","WO#")</f>
        <v>WO#</v>
      </c>
      <c r="Q566" s="7">
        <f>IFERROR(WEEKNUM(Data6[[#This Row],[Date:]]),"")</f>
        <v>16</v>
      </c>
      <c r="R566" s="6">
        <f t="shared" si="24"/>
        <v>45396</v>
      </c>
      <c r="S566" s="6">
        <f>Data6[[#This Row],[Week Start]]+7</f>
        <v>45403</v>
      </c>
      <c r="T566" s="7" t="str">
        <f t="shared" si="25"/>
        <v>4/14/2024 - 4/21/2024</v>
      </c>
      <c r="U566" s="7" t="str">
        <f t="shared" si="26"/>
        <v>Time Card</v>
      </c>
      <c r="V566" s="8" t="str">
        <f>RIGHT(TEXT(Data6[[#This Row],[Date:]],"mmddyyyy"),4)</f>
        <v>2024</v>
      </c>
      <c r="W566" s="8" t="str">
        <f>MID(TEXT(Data6[[#This Row],[Date:]],"mmddyyyy"),3,2)</f>
        <v>17</v>
      </c>
      <c r="X566" s="8" t="str">
        <f>LEFT(TEXT(Data6[[#This Row],[Date:]],"mmddyyyy"),2)</f>
        <v>04</v>
      </c>
      <c r="Y566" s="6">
        <f>DATE(Data6[[#This Row],[Year]],Data6[[#This Row],[Month]],Data6[[#This Row],[Day]])</f>
        <v>45399</v>
      </c>
    </row>
    <row r="567" spans="1:25" x14ac:dyDescent="0.3">
      <c r="A567" s="5">
        <v>45399.586226967593</v>
      </c>
      <c r="B567" s="7" t="s">
        <v>35</v>
      </c>
      <c r="C567" s="6" t="s">
        <v>449</v>
      </c>
      <c r="D567" s="7" t="s">
        <v>450</v>
      </c>
      <c r="E567" s="8">
        <v>6</v>
      </c>
      <c r="F567" s="7">
        <v>6984733</v>
      </c>
      <c r="G567" s="7" t="s">
        <v>68</v>
      </c>
      <c r="H567" s="7" t="s">
        <v>69</v>
      </c>
      <c r="I567" s="7" t="s">
        <v>44</v>
      </c>
      <c r="J567" s="19" t="str">
        <f>IFERROR(INDEX('Employee Info'!$C$3:$E$200,MATCH(Data6[[#This Row],[Name:]],'Employee Info'!$B$3:$B$200,0),MATCH(Data6[[#This Row],[Hours Type:]],'Employee Info'!$C$2:$E$2,0)),"")</f>
        <v/>
      </c>
      <c r="K567" s="19" t="str">
        <f>IFERROR(INDEX('Employee Info'!$C$3:$J$200,MATCH(Data6[[#This Row],[Name:]],'Employee Info'!$B$3:$B$200,0),MATCH(Data6[[#Headers],[Truck]],'Employee Info'!$C$2:$J$2,0)),"")</f>
        <v/>
      </c>
      <c r="L567" s="19" t="str">
        <f>IFERROR(INDEX('Employee Info'!$C$3:$J$200,MATCH(Data6[[#This Row],[Name:]],'Employee Info'!$B$3:$B$200,0),MATCH(Data6[[#Headers],[Phone]],'Employee Info'!$C$2:$J$2,0)),"")</f>
        <v/>
      </c>
      <c r="M567" s="19" t="str">
        <f>IFERROR(INDEX('Employee Info'!$C$3:$J$200,MATCH(Data6[[#This Row],[Name:]],'Employee Info'!$B$3:$B$200,0),MATCH(Data6[[#Headers],[Tech]],'Employee Info'!$C$2:$J$2,0)),"")</f>
        <v/>
      </c>
      <c r="N567" s="19" t="str">
        <f>IFERROR(INDEX('Employee Info'!$C$3:$J$200,MATCH(Data6[[#This Row],[Name:]],'Employee Info'!$B$3:$B$200,0),MATCH(Data6[[#Headers],[Other]],'Employee Info'!$C$2:$J$2,0)),"")</f>
        <v/>
      </c>
      <c r="O567" s="19">
        <f>IFERROR((Data6[[#This Row],[Hours:]]*SUM(Data6[[#This Row],[Rate]:[Other]])),"")</f>
        <v>0</v>
      </c>
      <c r="P567" s="7" t="str">
        <f>IF(Data6[[#This Row],[WO'#:]]="","Riley #","WO#")</f>
        <v>WO#</v>
      </c>
      <c r="Q567" s="7">
        <f>IFERROR(WEEKNUM(Data6[[#This Row],[Date:]]),"")</f>
        <v>16</v>
      </c>
      <c r="R567" s="6">
        <f t="shared" si="24"/>
        <v>45396</v>
      </c>
      <c r="S567" s="6">
        <f>Data6[[#This Row],[Week Start]]+7</f>
        <v>45403</v>
      </c>
      <c r="T567" s="7" t="str">
        <f t="shared" si="25"/>
        <v>4/14/2024 - 4/21/2024</v>
      </c>
      <c r="U567" s="7" t="str">
        <f t="shared" si="26"/>
        <v>Time Card</v>
      </c>
      <c r="V567" s="8" t="str">
        <f>RIGHT(TEXT(Data6[[#This Row],[Date:]],"mmddyyyy"),4)</f>
        <v>2024</v>
      </c>
      <c r="W567" s="8" t="str">
        <f>MID(TEXT(Data6[[#This Row],[Date:]],"mmddyyyy"),3,2)</f>
        <v>17</v>
      </c>
      <c r="X567" s="8" t="str">
        <f>LEFT(TEXT(Data6[[#This Row],[Date:]],"mmddyyyy"),2)</f>
        <v>04</v>
      </c>
      <c r="Y567" s="6">
        <f>DATE(Data6[[#This Row],[Year]],Data6[[#This Row],[Month]],Data6[[#This Row],[Day]])</f>
        <v>45399</v>
      </c>
    </row>
    <row r="568" spans="1:25" x14ac:dyDescent="0.3">
      <c r="A568" s="5">
        <v>45401.469553935189</v>
      </c>
      <c r="B568" s="7" t="s">
        <v>66</v>
      </c>
      <c r="C568" s="6" t="s">
        <v>449</v>
      </c>
      <c r="D568" s="7" t="s">
        <v>451</v>
      </c>
      <c r="E568" s="8">
        <v>1</v>
      </c>
      <c r="F568" s="7">
        <v>6984733</v>
      </c>
      <c r="G568" s="7" t="s">
        <v>68</v>
      </c>
      <c r="H568" s="7" t="s">
        <v>69</v>
      </c>
      <c r="I568" s="7" t="s">
        <v>45</v>
      </c>
      <c r="J568" s="19" t="str">
        <f>IFERROR(INDEX('Employee Info'!$C$3:$E$200,MATCH(Data6[[#This Row],[Name:]],'Employee Info'!$B$3:$B$200,0),MATCH(Data6[[#This Row],[Hours Type:]],'Employee Info'!$C$2:$E$2,0)),"")</f>
        <v/>
      </c>
      <c r="K568" s="19" t="str">
        <f>IFERROR(INDEX('Employee Info'!$C$3:$J$200,MATCH(Data6[[#This Row],[Name:]],'Employee Info'!$B$3:$B$200,0),MATCH(Data6[[#Headers],[Truck]],'Employee Info'!$C$2:$J$2,0)),"")</f>
        <v/>
      </c>
      <c r="L568" s="19" t="str">
        <f>IFERROR(INDEX('Employee Info'!$C$3:$J$200,MATCH(Data6[[#This Row],[Name:]],'Employee Info'!$B$3:$B$200,0),MATCH(Data6[[#Headers],[Phone]],'Employee Info'!$C$2:$J$2,0)),"")</f>
        <v/>
      </c>
      <c r="M568" s="19" t="str">
        <f>IFERROR(INDEX('Employee Info'!$C$3:$J$200,MATCH(Data6[[#This Row],[Name:]],'Employee Info'!$B$3:$B$200,0),MATCH(Data6[[#Headers],[Tech]],'Employee Info'!$C$2:$J$2,0)),"")</f>
        <v/>
      </c>
      <c r="N568" s="19" t="str">
        <f>IFERROR(INDEX('Employee Info'!$C$3:$J$200,MATCH(Data6[[#This Row],[Name:]],'Employee Info'!$B$3:$B$200,0),MATCH(Data6[[#Headers],[Other]],'Employee Info'!$C$2:$J$2,0)),"")</f>
        <v/>
      </c>
      <c r="O568" s="19">
        <f>IFERROR((Data6[[#This Row],[Hours:]]*SUM(Data6[[#This Row],[Rate]:[Other]])),"")</f>
        <v>0</v>
      </c>
      <c r="P568" s="7" t="str">
        <f>IF(Data6[[#This Row],[WO'#:]]="","Riley #","WO#")</f>
        <v>WO#</v>
      </c>
      <c r="Q568" s="7">
        <f>IFERROR(WEEKNUM(Data6[[#This Row],[Date:]]),"")</f>
        <v>16</v>
      </c>
      <c r="R568" s="6">
        <f t="shared" si="24"/>
        <v>45396</v>
      </c>
      <c r="S568" s="6">
        <f>Data6[[#This Row],[Week Start]]+7</f>
        <v>45403</v>
      </c>
      <c r="T568" s="7" t="str">
        <f t="shared" si="25"/>
        <v>4/14/2024 - 4/21/2024</v>
      </c>
      <c r="U568" s="7" t="str">
        <f t="shared" si="26"/>
        <v>Time Card</v>
      </c>
      <c r="V568" s="8" t="str">
        <f>RIGHT(TEXT(Data6[[#This Row],[Date:]],"mmddyyyy"),4)</f>
        <v>2024</v>
      </c>
      <c r="W568" s="8" t="str">
        <f>MID(TEXT(Data6[[#This Row],[Date:]],"mmddyyyy"),3,2)</f>
        <v>17</v>
      </c>
      <c r="X568" s="8" t="str">
        <f>LEFT(TEXT(Data6[[#This Row],[Date:]],"mmddyyyy"),2)</f>
        <v>04</v>
      </c>
      <c r="Y568" s="6">
        <f>DATE(Data6[[#This Row],[Year]],Data6[[#This Row],[Month]],Data6[[#This Row],[Day]])</f>
        <v>45399</v>
      </c>
    </row>
    <row r="569" spans="1:25" x14ac:dyDescent="0.3">
      <c r="A569" s="5">
        <v>45401.472260532406</v>
      </c>
      <c r="B569" s="7" t="s">
        <v>66</v>
      </c>
      <c r="C569" s="6" t="s">
        <v>449</v>
      </c>
      <c r="D569" s="7" t="s">
        <v>452</v>
      </c>
      <c r="E569" s="8">
        <v>6</v>
      </c>
      <c r="F569" s="7">
        <v>6984733</v>
      </c>
      <c r="G569" s="7" t="s">
        <v>68</v>
      </c>
      <c r="H569" s="7" t="s">
        <v>69</v>
      </c>
      <c r="I569" s="7" t="s">
        <v>44</v>
      </c>
      <c r="J569" s="19" t="str">
        <f>IFERROR(INDEX('Employee Info'!$C$3:$E$200,MATCH(Data6[[#This Row],[Name:]],'Employee Info'!$B$3:$B$200,0),MATCH(Data6[[#This Row],[Hours Type:]],'Employee Info'!$C$2:$E$2,0)),"")</f>
        <v/>
      </c>
      <c r="K569" s="19" t="str">
        <f>IFERROR(INDEX('Employee Info'!$C$3:$J$200,MATCH(Data6[[#This Row],[Name:]],'Employee Info'!$B$3:$B$200,0),MATCH(Data6[[#Headers],[Truck]],'Employee Info'!$C$2:$J$2,0)),"")</f>
        <v/>
      </c>
      <c r="L569" s="19" t="str">
        <f>IFERROR(INDEX('Employee Info'!$C$3:$J$200,MATCH(Data6[[#This Row],[Name:]],'Employee Info'!$B$3:$B$200,0),MATCH(Data6[[#Headers],[Phone]],'Employee Info'!$C$2:$J$2,0)),"")</f>
        <v/>
      </c>
      <c r="M569" s="19" t="str">
        <f>IFERROR(INDEX('Employee Info'!$C$3:$J$200,MATCH(Data6[[#This Row],[Name:]],'Employee Info'!$B$3:$B$200,0),MATCH(Data6[[#Headers],[Tech]],'Employee Info'!$C$2:$J$2,0)),"")</f>
        <v/>
      </c>
      <c r="N569" s="19" t="str">
        <f>IFERROR(INDEX('Employee Info'!$C$3:$J$200,MATCH(Data6[[#This Row],[Name:]],'Employee Info'!$B$3:$B$200,0),MATCH(Data6[[#Headers],[Other]],'Employee Info'!$C$2:$J$2,0)),"")</f>
        <v/>
      </c>
      <c r="O569" s="19">
        <f>IFERROR((Data6[[#This Row],[Hours:]]*SUM(Data6[[#This Row],[Rate]:[Other]])),"")</f>
        <v>0</v>
      </c>
      <c r="P569" s="7" t="str">
        <f>IF(Data6[[#This Row],[WO'#:]]="","Riley #","WO#")</f>
        <v>WO#</v>
      </c>
      <c r="Q569" s="7">
        <f>IFERROR(WEEKNUM(Data6[[#This Row],[Date:]]),"")</f>
        <v>16</v>
      </c>
      <c r="R569" s="6">
        <f t="shared" si="24"/>
        <v>45396</v>
      </c>
      <c r="S569" s="6">
        <f>Data6[[#This Row],[Week Start]]+7</f>
        <v>45403</v>
      </c>
      <c r="T569" s="7" t="str">
        <f t="shared" si="25"/>
        <v>4/14/2024 - 4/21/2024</v>
      </c>
      <c r="U569" s="7" t="str">
        <f t="shared" si="26"/>
        <v>Time Card</v>
      </c>
      <c r="V569" s="8" t="str">
        <f>RIGHT(TEXT(Data6[[#This Row],[Date:]],"mmddyyyy"),4)</f>
        <v>2024</v>
      </c>
      <c r="W569" s="8" t="str">
        <f>MID(TEXT(Data6[[#This Row],[Date:]],"mmddyyyy"),3,2)</f>
        <v>17</v>
      </c>
      <c r="X569" s="8" t="str">
        <f>LEFT(TEXT(Data6[[#This Row],[Date:]],"mmddyyyy"),2)</f>
        <v>04</v>
      </c>
      <c r="Y569" s="6">
        <f>DATE(Data6[[#This Row],[Year]],Data6[[#This Row],[Month]],Data6[[#This Row],[Day]])</f>
        <v>45399</v>
      </c>
    </row>
    <row r="570" spans="1:25" x14ac:dyDescent="0.3">
      <c r="A570" s="5">
        <v>45401.441266203707</v>
      </c>
      <c r="B570" s="7" t="s">
        <v>66</v>
      </c>
      <c r="C570" s="6" t="s">
        <v>449</v>
      </c>
      <c r="D570" s="7" t="s">
        <v>438</v>
      </c>
      <c r="E570" s="8">
        <v>1</v>
      </c>
      <c r="F570" s="7">
        <v>7078215</v>
      </c>
      <c r="G570" s="7" t="s">
        <v>68</v>
      </c>
      <c r="H570" s="7" t="s">
        <v>69</v>
      </c>
      <c r="I570" s="7" t="s">
        <v>44</v>
      </c>
      <c r="J570" s="19" t="str">
        <f>IFERROR(INDEX('Employee Info'!$C$3:$E$200,MATCH(Data6[[#This Row],[Name:]],'Employee Info'!$B$3:$B$200,0),MATCH(Data6[[#This Row],[Hours Type:]],'Employee Info'!$C$2:$E$2,0)),"")</f>
        <v/>
      </c>
      <c r="K570" s="19" t="str">
        <f>IFERROR(INDEX('Employee Info'!$C$3:$J$200,MATCH(Data6[[#This Row],[Name:]],'Employee Info'!$B$3:$B$200,0),MATCH(Data6[[#Headers],[Truck]],'Employee Info'!$C$2:$J$2,0)),"")</f>
        <v/>
      </c>
      <c r="L570" s="19" t="str">
        <f>IFERROR(INDEX('Employee Info'!$C$3:$J$200,MATCH(Data6[[#This Row],[Name:]],'Employee Info'!$B$3:$B$200,0),MATCH(Data6[[#Headers],[Phone]],'Employee Info'!$C$2:$J$2,0)),"")</f>
        <v/>
      </c>
      <c r="M570" s="19" t="str">
        <f>IFERROR(INDEX('Employee Info'!$C$3:$J$200,MATCH(Data6[[#This Row],[Name:]],'Employee Info'!$B$3:$B$200,0),MATCH(Data6[[#Headers],[Tech]],'Employee Info'!$C$2:$J$2,0)),"")</f>
        <v/>
      </c>
      <c r="N570" s="19" t="str">
        <f>IFERROR(INDEX('Employee Info'!$C$3:$J$200,MATCH(Data6[[#This Row],[Name:]],'Employee Info'!$B$3:$B$200,0),MATCH(Data6[[#Headers],[Other]],'Employee Info'!$C$2:$J$2,0)),"")</f>
        <v/>
      </c>
      <c r="O570" s="19">
        <f>IFERROR((Data6[[#This Row],[Hours:]]*SUM(Data6[[#This Row],[Rate]:[Other]])),"")</f>
        <v>0</v>
      </c>
      <c r="P570" s="7" t="str">
        <f>IF(Data6[[#This Row],[WO'#:]]="","Riley #","WO#")</f>
        <v>WO#</v>
      </c>
      <c r="Q570" s="7">
        <f>IFERROR(WEEKNUM(Data6[[#This Row],[Date:]]),"")</f>
        <v>16</v>
      </c>
      <c r="R570" s="6">
        <f t="shared" si="24"/>
        <v>45396</v>
      </c>
      <c r="S570" s="6">
        <f>Data6[[#This Row],[Week Start]]+7</f>
        <v>45403</v>
      </c>
      <c r="T570" s="7" t="str">
        <f t="shared" si="25"/>
        <v>4/14/2024 - 4/21/2024</v>
      </c>
      <c r="U570" s="7" t="str">
        <f t="shared" si="26"/>
        <v>Time Card</v>
      </c>
      <c r="V570" s="8" t="str">
        <f>RIGHT(TEXT(Data6[[#This Row],[Date:]],"mmddyyyy"),4)</f>
        <v>2024</v>
      </c>
      <c r="W570" s="8" t="str">
        <f>MID(TEXT(Data6[[#This Row],[Date:]],"mmddyyyy"),3,2)</f>
        <v>17</v>
      </c>
      <c r="X570" s="8" t="str">
        <f>LEFT(TEXT(Data6[[#This Row],[Date:]],"mmddyyyy"),2)</f>
        <v>04</v>
      </c>
      <c r="Y570" s="6">
        <f>DATE(Data6[[#This Row],[Year]],Data6[[#This Row],[Month]],Data6[[#This Row],[Day]])</f>
        <v>45399</v>
      </c>
    </row>
    <row r="571" spans="1:25" x14ac:dyDescent="0.3">
      <c r="A571" s="5">
        <v>45399.586831828703</v>
      </c>
      <c r="B571" s="7" t="s">
        <v>35</v>
      </c>
      <c r="C571" s="6" t="s">
        <v>449</v>
      </c>
      <c r="D571" s="7" t="s">
        <v>453</v>
      </c>
      <c r="E571" s="8">
        <v>2</v>
      </c>
      <c r="F571" s="7">
        <v>7097418</v>
      </c>
      <c r="G571" s="7" t="s">
        <v>68</v>
      </c>
      <c r="H571" s="7" t="s">
        <v>69</v>
      </c>
      <c r="I571" s="7" t="s">
        <v>44</v>
      </c>
      <c r="J571" s="19" t="str">
        <f>IFERROR(INDEX('Employee Info'!$C$3:$E$200,MATCH(Data6[[#This Row],[Name:]],'Employee Info'!$B$3:$B$200,0),MATCH(Data6[[#This Row],[Hours Type:]],'Employee Info'!$C$2:$E$2,0)),"")</f>
        <v/>
      </c>
      <c r="K571" s="19" t="str">
        <f>IFERROR(INDEX('Employee Info'!$C$3:$J$200,MATCH(Data6[[#This Row],[Name:]],'Employee Info'!$B$3:$B$200,0),MATCH(Data6[[#Headers],[Truck]],'Employee Info'!$C$2:$J$2,0)),"")</f>
        <v/>
      </c>
      <c r="L571" s="19" t="str">
        <f>IFERROR(INDEX('Employee Info'!$C$3:$J$200,MATCH(Data6[[#This Row],[Name:]],'Employee Info'!$B$3:$B$200,0),MATCH(Data6[[#Headers],[Phone]],'Employee Info'!$C$2:$J$2,0)),"")</f>
        <v/>
      </c>
      <c r="M571" s="19" t="str">
        <f>IFERROR(INDEX('Employee Info'!$C$3:$J$200,MATCH(Data6[[#This Row],[Name:]],'Employee Info'!$B$3:$B$200,0),MATCH(Data6[[#Headers],[Tech]],'Employee Info'!$C$2:$J$2,0)),"")</f>
        <v/>
      </c>
      <c r="N571" s="19" t="str">
        <f>IFERROR(INDEX('Employee Info'!$C$3:$J$200,MATCH(Data6[[#This Row],[Name:]],'Employee Info'!$B$3:$B$200,0),MATCH(Data6[[#Headers],[Other]],'Employee Info'!$C$2:$J$2,0)),"")</f>
        <v/>
      </c>
      <c r="O571" s="19">
        <f>IFERROR((Data6[[#This Row],[Hours:]]*SUM(Data6[[#This Row],[Rate]:[Other]])),"")</f>
        <v>0</v>
      </c>
      <c r="P571" s="7" t="str">
        <f>IF(Data6[[#This Row],[WO'#:]]="","Riley #","WO#")</f>
        <v>WO#</v>
      </c>
      <c r="Q571" s="7">
        <f>IFERROR(WEEKNUM(Data6[[#This Row],[Date:]]),"")</f>
        <v>16</v>
      </c>
      <c r="R571" s="6">
        <f t="shared" si="24"/>
        <v>45396</v>
      </c>
      <c r="S571" s="6">
        <f>Data6[[#This Row],[Week Start]]+7</f>
        <v>45403</v>
      </c>
      <c r="T571" s="7" t="str">
        <f t="shared" si="25"/>
        <v>4/14/2024 - 4/21/2024</v>
      </c>
      <c r="U571" s="7" t="str">
        <f t="shared" si="26"/>
        <v>Time Card</v>
      </c>
      <c r="V571" s="8" t="str">
        <f>RIGHT(TEXT(Data6[[#This Row],[Date:]],"mmddyyyy"),4)</f>
        <v>2024</v>
      </c>
      <c r="W571" s="8" t="str">
        <f>MID(TEXT(Data6[[#This Row],[Date:]],"mmddyyyy"),3,2)</f>
        <v>17</v>
      </c>
      <c r="X571" s="8" t="str">
        <f>LEFT(TEXT(Data6[[#This Row],[Date:]],"mmddyyyy"),2)</f>
        <v>04</v>
      </c>
      <c r="Y571" s="6">
        <f>DATE(Data6[[#This Row],[Year]],Data6[[#This Row],[Month]],Data6[[#This Row],[Day]])</f>
        <v>45399</v>
      </c>
    </row>
    <row r="572" spans="1:25" x14ac:dyDescent="0.3">
      <c r="A572" s="5">
        <v>45420.313027777775</v>
      </c>
      <c r="B572" s="7" t="s">
        <v>76</v>
      </c>
      <c r="C572" s="6" t="s">
        <v>449</v>
      </c>
      <c r="D572" s="7" t="s">
        <v>454</v>
      </c>
      <c r="E572" s="8">
        <v>4</v>
      </c>
      <c r="F572" s="7">
        <v>7097418</v>
      </c>
      <c r="G572" s="7" t="s">
        <v>68</v>
      </c>
      <c r="H572" s="7" t="s">
        <v>69</v>
      </c>
      <c r="I572" s="7" t="s">
        <v>44</v>
      </c>
      <c r="J572" s="19" t="str">
        <f>IFERROR(INDEX('Employee Info'!$C$3:$E$200,MATCH(Data6[[#This Row],[Name:]],'Employee Info'!$B$3:$B$200,0),MATCH(Data6[[#This Row],[Hours Type:]],'Employee Info'!$C$2:$E$2,0)),"")</f>
        <v/>
      </c>
      <c r="K572" s="19" t="str">
        <f>IFERROR(INDEX('Employee Info'!$C$3:$J$200,MATCH(Data6[[#This Row],[Name:]],'Employee Info'!$B$3:$B$200,0),MATCH(Data6[[#Headers],[Truck]],'Employee Info'!$C$2:$J$2,0)),"")</f>
        <v/>
      </c>
      <c r="L572" s="19" t="str">
        <f>IFERROR(INDEX('Employee Info'!$C$3:$J$200,MATCH(Data6[[#This Row],[Name:]],'Employee Info'!$B$3:$B$200,0),MATCH(Data6[[#Headers],[Phone]],'Employee Info'!$C$2:$J$2,0)),"")</f>
        <v/>
      </c>
      <c r="M572" s="19" t="str">
        <f>IFERROR(INDEX('Employee Info'!$C$3:$J$200,MATCH(Data6[[#This Row],[Name:]],'Employee Info'!$B$3:$B$200,0),MATCH(Data6[[#Headers],[Tech]],'Employee Info'!$C$2:$J$2,0)),"")</f>
        <v/>
      </c>
      <c r="N572" s="19" t="str">
        <f>IFERROR(INDEX('Employee Info'!$C$3:$J$200,MATCH(Data6[[#This Row],[Name:]],'Employee Info'!$B$3:$B$200,0),MATCH(Data6[[#Headers],[Other]],'Employee Info'!$C$2:$J$2,0)),"")</f>
        <v/>
      </c>
      <c r="O572" s="19">
        <f>IFERROR((Data6[[#This Row],[Hours:]]*SUM(Data6[[#This Row],[Rate]:[Other]])),"")</f>
        <v>0</v>
      </c>
      <c r="P572" s="7" t="str">
        <f>IF(Data6[[#This Row],[WO'#:]]="","Riley #","WO#")</f>
        <v>WO#</v>
      </c>
      <c r="Q572" s="7">
        <f>IFERROR(WEEKNUM(Data6[[#This Row],[Date:]]),"")</f>
        <v>16</v>
      </c>
      <c r="R572" s="6">
        <f t="shared" si="24"/>
        <v>45396</v>
      </c>
      <c r="S572" s="6">
        <f>Data6[[#This Row],[Week Start]]+7</f>
        <v>45403</v>
      </c>
      <c r="T572" s="7" t="str">
        <f t="shared" si="25"/>
        <v>4/14/2024 - 4/21/2024</v>
      </c>
      <c r="U572" s="7" t="str">
        <f t="shared" si="26"/>
        <v>Time Card</v>
      </c>
      <c r="V572" s="8" t="str">
        <f>RIGHT(TEXT(Data6[[#This Row],[Date:]],"mmddyyyy"),4)</f>
        <v>2024</v>
      </c>
      <c r="W572" s="8" t="str">
        <f>MID(TEXT(Data6[[#This Row],[Date:]],"mmddyyyy"),3,2)</f>
        <v>17</v>
      </c>
      <c r="X572" s="8" t="str">
        <f>LEFT(TEXT(Data6[[#This Row],[Date:]],"mmddyyyy"),2)</f>
        <v>04</v>
      </c>
      <c r="Y572" s="6">
        <f>DATE(Data6[[#This Row],[Year]],Data6[[#This Row],[Month]],Data6[[#This Row],[Day]])</f>
        <v>45399</v>
      </c>
    </row>
    <row r="573" spans="1:25" x14ac:dyDescent="0.3">
      <c r="A573" s="5">
        <v>45399.560026967592</v>
      </c>
      <c r="B573" s="7" t="s">
        <v>31</v>
      </c>
      <c r="C573" s="6" t="s">
        <v>449</v>
      </c>
      <c r="D573" s="7" t="s">
        <v>455</v>
      </c>
      <c r="E573" s="8">
        <v>5</v>
      </c>
      <c r="F573" s="7" t="s">
        <v>68</v>
      </c>
      <c r="G573" s="7" t="s">
        <v>68</v>
      </c>
      <c r="H573" s="7" t="s">
        <v>92</v>
      </c>
      <c r="I573" s="7" t="s">
        <v>44</v>
      </c>
      <c r="J573" s="19" t="str">
        <f>IFERROR(INDEX('Employee Info'!$C$3:$E$200,MATCH(Data6[[#This Row],[Name:]],'Employee Info'!$B$3:$B$200,0),MATCH(Data6[[#This Row],[Hours Type:]],'Employee Info'!$C$2:$E$2,0)),"")</f>
        <v/>
      </c>
      <c r="K573" s="19" t="str">
        <f>IFERROR(INDEX('Employee Info'!$C$3:$J$200,MATCH(Data6[[#This Row],[Name:]],'Employee Info'!$B$3:$B$200,0),MATCH(Data6[[#Headers],[Truck]],'Employee Info'!$C$2:$J$2,0)),"")</f>
        <v/>
      </c>
      <c r="L573" s="19" t="str">
        <f>IFERROR(INDEX('Employee Info'!$C$3:$J$200,MATCH(Data6[[#This Row],[Name:]],'Employee Info'!$B$3:$B$200,0),MATCH(Data6[[#Headers],[Phone]],'Employee Info'!$C$2:$J$2,0)),"")</f>
        <v/>
      </c>
      <c r="M573" s="19" t="str">
        <f>IFERROR(INDEX('Employee Info'!$C$3:$J$200,MATCH(Data6[[#This Row],[Name:]],'Employee Info'!$B$3:$B$200,0),MATCH(Data6[[#Headers],[Tech]],'Employee Info'!$C$2:$J$2,0)),"")</f>
        <v/>
      </c>
      <c r="N573" s="19" t="str">
        <f>IFERROR(INDEX('Employee Info'!$C$3:$J$200,MATCH(Data6[[#This Row],[Name:]],'Employee Info'!$B$3:$B$200,0),MATCH(Data6[[#Headers],[Other]],'Employee Info'!$C$2:$J$2,0)),"")</f>
        <v/>
      </c>
      <c r="O573" s="19">
        <f>IFERROR((Data6[[#This Row],[Hours:]]*SUM(Data6[[#This Row],[Rate]:[Other]])),"")</f>
        <v>0</v>
      </c>
      <c r="P573" s="7" t="str">
        <f>IF(Data6[[#This Row],[WO'#:]]="","Riley #","WO#")</f>
        <v>Riley #</v>
      </c>
      <c r="Q573" s="7">
        <f>IFERROR(WEEKNUM(Data6[[#This Row],[Date:]]),"")</f>
        <v>16</v>
      </c>
      <c r="R573" s="6">
        <f t="shared" si="24"/>
        <v>45396</v>
      </c>
      <c r="S573" s="6">
        <f>Data6[[#This Row],[Week Start]]+7</f>
        <v>45403</v>
      </c>
      <c r="T573" s="7" t="str">
        <f t="shared" si="25"/>
        <v>4/14/2024 - 4/21/2024</v>
      </c>
      <c r="U573" s="7" t="str">
        <f t="shared" si="26"/>
        <v>Time Card</v>
      </c>
      <c r="V573" s="8" t="str">
        <f>RIGHT(TEXT(Data6[[#This Row],[Date:]],"mmddyyyy"),4)</f>
        <v>2024</v>
      </c>
      <c r="W573" s="8" t="str">
        <f>MID(TEXT(Data6[[#This Row],[Date:]],"mmddyyyy"),3,2)</f>
        <v>17</v>
      </c>
      <c r="X573" s="8" t="str">
        <f>LEFT(TEXT(Data6[[#This Row],[Date:]],"mmddyyyy"),2)</f>
        <v>04</v>
      </c>
      <c r="Y573" s="6">
        <f>DATE(Data6[[#This Row],[Year]],Data6[[#This Row],[Month]],Data6[[#This Row],[Day]])</f>
        <v>45399</v>
      </c>
    </row>
    <row r="574" spans="1:25" x14ac:dyDescent="0.3">
      <c r="A574" s="5">
        <v>45401.448542245373</v>
      </c>
      <c r="B574" s="7" t="s">
        <v>66</v>
      </c>
      <c r="C574" s="6" t="s">
        <v>449</v>
      </c>
      <c r="D574" s="7" t="s">
        <v>448</v>
      </c>
      <c r="E574" s="8">
        <v>1</v>
      </c>
      <c r="F574" s="7" t="s">
        <v>68</v>
      </c>
      <c r="G574" s="7" t="s">
        <v>68</v>
      </c>
      <c r="H574" s="7" t="s">
        <v>92</v>
      </c>
      <c r="I574" s="7" t="s">
        <v>44</v>
      </c>
      <c r="J574" s="19" t="str">
        <f>IFERROR(INDEX('Employee Info'!$C$3:$E$200,MATCH(Data6[[#This Row],[Name:]],'Employee Info'!$B$3:$B$200,0),MATCH(Data6[[#This Row],[Hours Type:]],'Employee Info'!$C$2:$E$2,0)),"")</f>
        <v/>
      </c>
      <c r="K574" s="19" t="str">
        <f>IFERROR(INDEX('Employee Info'!$C$3:$J$200,MATCH(Data6[[#This Row],[Name:]],'Employee Info'!$B$3:$B$200,0),MATCH(Data6[[#Headers],[Truck]],'Employee Info'!$C$2:$J$2,0)),"")</f>
        <v/>
      </c>
      <c r="L574" s="19" t="str">
        <f>IFERROR(INDEX('Employee Info'!$C$3:$J$200,MATCH(Data6[[#This Row],[Name:]],'Employee Info'!$B$3:$B$200,0),MATCH(Data6[[#Headers],[Phone]],'Employee Info'!$C$2:$J$2,0)),"")</f>
        <v/>
      </c>
      <c r="M574" s="19" t="str">
        <f>IFERROR(INDEX('Employee Info'!$C$3:$J$200,MATCH(Data6[[#This Row],[Name:]],'Employee Info'!$B$3:$B$200,0),MATCH(Data6[[#Headers],[Tech]],'Employee Info'!$C$2:$J$2,0)),"")</f>
        <v/>
      </c>
      <c r="N574" s="19" t="str">
        <f>IFERROR(INDEX('Employee Info'!$C$3:$J$200,MATCH(Data6[[#This Row],[Name:]],'Employee Info'!$B$3:$B$200,0),MATCH(Data6[[#Headers],[Other]],'Employee Info'!$C$2:$J$2,0)),"")</f>
        <v/>
      </c>
      <c r="O574" s="19">
        <f>IFERROR((Data6[[#This Row],[Hours:]]*SUM(Data6[[#This Row],[Rate]:[Other]])),"")</f>
        <v>0</v>
      </c>
      <c r="P574" s="7" t="str">
        <f>IF(Data6[[#This Row],[WO'#:]]="","Riley #","WO#")</f>
        <v>Riley #</v>
      </c>
      <c r="Q574" s="7">
        <f>IFERROR(WEEKNUM(Data6[[#This Row],[Date:]]),"")</f>
        <v>16</v>
      </c>
      <c r="R574" s="6">
        <f t="shared" si="24"/>
        <v>45396</v>
      </c>
      <c r="S574" s="6">
        <f>Data6[[#This Row],[Week Start]]+7</f>
        <v>45403</v>
      </c>
      <c r="T574" s="7" t="str">
        <f t="shared" si="25"/>
        <v>4/14/2024 - 4/21/2024</v>
      </c>
      <c r="U574" s="7" t="str">
        <f t="shared" si="26"/>
        <v>Time Card</v>
      </c>
      <c r="V574" s="8" t="str">
        <f>RIGHT(TEXT(Data6[[#This Row],[Date:]],"mmddyyyy"),4)</f>
        <v>2024</v>
      </c>
      <c r="W574" s="8" t="str">
        <f>MID(TEXT(Data6[[#This Row],[Date:]],"mmddyyyy"),3,2)</f>
        <v>17</v>
      </c>
      <c r="X574" s="8" t="str">
        <f>LEFT(TEXT(Data6[[#This Row],[Date:]],"mmddyyyy"),2)</f>
        <v>04</v>
      </c>
      <c r="Y574" s="6">
        <f>DATE(Data6[[#This Row],[Year]],Data6[[#This Row],[Month]],Data6[[#This Row],[Day]])</f>
        <v>45399</v>
      </c>
    </row>
    <row r="575" spans="1:25" x14ac:dyDescent="0.3">
      <c r="A575" s="5">
        <v>45400.581253356482</v>
      </c>
      <c r="B575" s="7" t="s">
        <v>31</v>
      </c>
      <c r="C575" s="6" t="s">
        <v>456</v>
      </c>
      <c r="D575" s="7" t="s">
        <v>457</v>
      </c>
      <c r="E575" s="8">
        <v>7</v>
      </c>
      <c r="F575" s="7">
        <v>6984733</v>
      </c>
      <c r="G575" s="7" t="s">
        <v>68</v>
      </c>
      <c r="H575" s="7" t="s">
        <v>69</v>
      </c>
      <c r="I575" s="7" t="s">
        <v>44</v>
      </c>
      <c r="J575" s="19" t="str">
        <f>IFERROR(INDEX('Employee Info'!$C$3:$E$200,MATCH(Data6[[#This Row],[Name:]],'Employee Info'!$B$3:$B$200,0),MATCH(Data6[[#This Row],[Hours Type:]],'Employee Info'!$C$2:$E$2,0)),"")</f>
        <v/>
      </c>
      <c r="K575" s="19" t="str">
        <f>IFERROR(INDEX('Employee Info'!$C$3:$J$200,MATCH(Data6[[#This Row],[Name:]],'Employee Info'!$B$3:$B$200,0),MATCH(Data6[[#Headers],[Truck]],'Employee Info'!$C$2:$J$2,0)),"")</f>
        <v/>
      </c>
      <c r="L575" s="19" t="str">
        <f>IFERROR(INDEX('Employee Info'!$C$3:$J$200,MATCH(Data6[[#This Row],[Name:]],'Employee Info'!$B$3:$B$200,0),MATCH(Data6[[#Headers],[Phone]],'Employee Info'!$C$2:$J$2,0)),"")</f>
        <v/>
      </c>
      <c r="M575" s="19" t="str">
        <f>IFERROR(INDEX('Employee Info'!$C$3:$J$200,MATCH(Data6[[#This Row],[Name:]],'Employee Info'!$B$3:$B$200,0),MATCH(Data6[[#Headers],[Tech]],'Employee Info'!$C$2:$J$2,0)),"")</f>
        <v/>
      </c>
      <c r="N575" s="19" t="str">
        <f>IFERROR(INDEX('Employee Info'!$C$3:$J$200,MATCH(Data6[[#This Row],[Name:]],'Employee Info'!$B$3:$B$200,0),MATCH(Data6[[#Headers],[Other]],'Employee Info'!$C$2:$J$2,0)),"")</f>
        <v/>
      </c>
      <c r="O575" s="19">
        <f>IFERROR((Data6[[#This Row],[Hours:]]*SUM(Data6[[#This Row],[Rate]:[Other]])),"")</f>
        <v>0</v>
      </c>
      <c r="P575" s="7" t="str">
        <f>IF(Data6[[#This Row],[WO'#:]]="","Riley #","WO#")</f>
        <v>WO#</v>
      </c>
      <c r="Q575" s="7">
        <f>IFERROR(WEEKNUM(Data6[[#This Row],[Date:]]),"")</f>
        <v>16</v>
      </c>
      <c r="R575" s="6">
        <f t="shared" si="24"/>
        <v>45396</v>
      </c>
      <c r="S575" s="6">
        <f>Data6[[#This Row],[Week Start]]+7</f>
        <v>45403</v>
      </c>
      <c r="T575" s="7" t="str">
        <f t="shared" si="25"/>
        <v>4/14/2024 - 4/21/2024</v>
      </c>
      <c r="U575" s="7" t="str">
        <f t="shared" si="26"/>
        <v>Time Card</v>
      </c>
      <c r="V575" s="8" t="str">
        <f>RIGHT(TEXT(Data6[[#This Row],[Date:]],"mmddyyyy"),4)</f>
        <v>2024</v>
      </c>
      <c r="W575" s="8" t="str">
        <f>MID(TEXT(Data6[[#This Row],[Date:]],"mmddyyyy"),3,2)</f>
        <v>18</v>
      </c>
      <c r="X575" s="8" t="str">
        <f>LEFT(TEXT(Data6[[#This Row],[Date:]],"mmddyyyy"),2)</f>
        <v>04</v>
      </c>
      <c r="Y575" s="6">
        <f>DATE(Data6[[#This Row],[Year]],Data6[[#This Row],[Month]],Data6[[#This Row],[Day]])</f>
        <v>45400</v>
      </c>
    </row>
    <row r="576" spans="1:25" x14ac:dyDescent="0.3">
      <c r="A576" s="5">
        <v>45401.442232291665</v>
      </c>
      <c r="B576" s="7" t="s">
        <v>66</v>
      </c>
      <c r="C576" s="6" t="s">
        <v>456</v>
      </c>
      <c r="D576" s="7" t="s">
        <v>458</v>
      </c>
      <c r="E576" s="8">
        <v>6</v>
      </c>
      <c r="F576" s="7">
        <v>6984733</v>
      </c>
      <c r="G576" s="7" t="s">
        <v>68</v>
      </c>
      <c r="H576" s="7" t="s">
        <v>69</v>
      </c>
      <c r="I576" s="7" t="s">
        <v>44</v>
      </c>
      <c r="J576" s="19" t="str">
        <f>IFERROR(INDEX('Employee Info'!$C$3:$E$200,MATCH(Data6[[#This Row],[Name:]],'Employee Info'!$B$3:$B$200,0),MATCH(Data6[[#This Row],[Hours Type:]],'Employee Info'!$C$2:$E$2,0)),"")</f>
        <v/>
      </c>
      <c r="K576" s="19" t="str">
        <f>IFERROR(INDEX('Employee Info'!$C$3:$J$200,MATCH(Data6[[#This Row],[Name:]],'Employee Info'!$B$3:$B$200,0),MATCH(Data6[[#Headers],[Truck]],'Employee Info'!$C$2:$J$2,0)),"")</f>
        <v/>
      </c>
      <c r="L576" s="19" t="str">
        <f>IFERROR(INDEX('Employee Info'!$C$3:$J$200,MATCH(Data6[[#This Row],[Name:]],'Employee Info'!$B$3:$B$200,0),MATCH(Data6[[#Headers],[Phone]],'Employee Info'!$C$2:$J$2,0)),"")</f>
        <v/>
      </c>
      <c r="M576" s="19" t="str">
        <f>IFERROR(INDEX('Employee Info'!$C$3:$J$200,MATCH(Data6[[#This Row],[Name:]],'Employee Info'!$B$3:$B$200,0),MATCH(Data6[[#Headers],[Tech]],'Employee Info'!$C$2:$J$2,0)),"")</f>
        <v/>
      </c>
      <c r="N576" s="19" t="str">
        <f>IFERROR(INDEX('Employee Info'!$C$3:$J$200,MATCH(Data6[[#This Row],[Name:]],'Employee Info'!$B$3:$B$200,0),MATCH(Data6[[#Headers],[Other]],'Employee Info'!$C$2:$J$2,0)),"")</f>
        <v/>
      </c>
      <c r="O576" s="19">
        <f>IFERROR((Data6[[#This Row],[Hours:]]*SUM(Data6[[#This Row],[Rate]:[Other]])),"")</f>
        <v>0</v>
      </c>
      <c r="P576" s="7" t="str">
        <f>IF(Data6[[#This Row],[WO'#:]]="","Riley #","WO#")</f>
        <v>WO#</v>
      </c>
      <c r="Q576" s="7">
        <f>IFERROR(WEEKNUM(Data6[[#This Row],[Date:]]),"")</f>
        <v>16</v>
      </c>
      <c r="R576" s="6">
        <f t="shared" si="24"/>
        <v>45396</v>
      </c>
      <c r="S576" s="6">
        <f>Data6[[#This Row],[Week Start]]+7</f>
        <v>45403</v>
      </c>
      <c r="T576" s="7" t="str">
        <f t="shared" si="25"/>
        <v>4/14/2024 - 4/21/2024</v>
      </c>
      <c r="U576" s="7" t="str">
        <f t="shared" si="26"/>
        <v>Time Card</v>
      </c>
      <c r="V576" s="8" t="str">
        <f>RIGHT(TEXT(Data6[[#This Row],[Date:]],"mmddyyyy"),4)</f>
        <v>2024</v>
      </c>
      <c r="W576" s="8" t="str">
        <f>MID(TEXT(Data6[[#This Row],[Date:]],"mmddyyyy"),3,2)</f>
        <v>18</v>
      </c>
      <c r="X576" s="8" t="str">
        <f>LEFT(TEXT(Data6[[#This Row],[Date:]],"mmddyyyy"),2)</f>
        <v>04</v>
      </c>
      <c r="Y576" s="6">
        <f>DATE(Data6[[#This Row],[Year]],Data6[[#This Row],[Month]],Data6[[#This Row],[Day]])</f>
        <v>45400</v>
      </c>
    </row>
    <row r="577" spans="1:25" x14ac:dyDescent="0.3">
      <c r="A577" s="5">
        <v>45401.442956250001</v>
      </c>
      <c r="B577" s="7" t="s">
        <v>66</v>
      </c>
      <c r="C577" s="6" t="s">
        <v>456</v>
      </c>
      <c r="D577" s="7" t="s">
        <v>122</v>
      </c>
      <c r="E577" s="8">
        <v>1</v>
      </c>
      <c r="F577" s="7">
        <v>6984733</v>
      </c>
      <c r="G577" s="7" t="s">
        <v>68</v>
      </c>
      <c r="H577" s="7" t="s">
        <v>69</v>
      </c>
      <c r="I577" s="7" t="s">
        <v>44</v>
      </c>
      <c r="J577" s="19" t="str">
        <f>IFERROR(INDEX('Employee Info'!$C$3:$E$200,MATCH(Data6[[#This Row],[Name:]],'Employee Info'!$B$3:$B$200,0),MATCH(Data6[[#This Row],[Hours Type:]],'Employee Info'!$C$2:$E$2,0)),"")</f>
        <v/>
      </c>
      <c r="K577" s="19" t="str">
        <f>IFERROR(INDEX('Employee Info'!$C$3:$J$200,MATCH(Data6[[#This Row],[Name:]],'Employee Info'!$B$3:$B$200,0),MATCH(Data6[[#Headers],[Truck]],'Employee Info'!$C$2:$J$2,0)),"")</f>
        <v/>
      </c>
      <c r="L577" s="19" t="str">
        <f>IFERROR(INDEX('Employee Info'!$C$3:$J$200,MATCH(Data6[[#This Row],[Name:]],'Employee Info'!$B$3:$B$200,0),MATCH(Data6[[#Headers],[Phone]],'Employee Info'!$C$2:$J$2,0)),"")</f>
        <v/>
      </c>
      <c r="M577" s="19" t="str">
        <f>IFERROR(INDEX('Employee Info'!$C$3:$J$200,MATCH(Data6[[#This Row],[Name:]],'Employee Info'!$B$3:$B$200,0),MATCH(Data6[[#Headers],[Tech]],'Employee Info'!$C$2:$J$2,0)),"")</f>
        <v/>
      </c>
      <c r="N577" s="19" t="str">
        <f>IFERROR(INDEX('Employee Info'!$C$3:$J$200,MATCH(Data6[[#This Row],[Name:]],'Employee Info'!$B$3:$B$200,0),MATCH(Data6[[#Headers],[Other]],'Employee Info'!$C$2:$J$2,0)),"")</f>
        <v/>
      </c>
      <c r="O577" s="19">
        <f>IFERROR((Data6[[#This Row],[Hours:]]*SUM(Data6[[#This Row],[Rate]:[Other]])),"")</f>
        <v>0</v>
      </c>
      <c r="P577" s="7" t="str">
        <f>IF(Data6[[#This Row],[WO'#:]]="","Riley #","WO#")</f>
        <v>WO#</v>
      </c>
      <c r="Q577" s="7">
        <f>IFERROR(WEEKNUM(Data6[[#This Row],[Date:]]),"")</f>
        <v>16</v>
      </c>
      <c r="R577" s="6">
        <f t="shared" si="24"/>
        <v>45396</v>
      </c>
      <c r="S577" s="6">
        <f>Data6[[#This Row],[Week Start]]+7</f>
        <v>45403</v>
      </c>
      <c r="T577" s="7" t="str">
        <f t="shared" si="25"/>
        <v>4/14/2024 - 4/21/2024</v>
      </c>
      <c r="U577" s="7" t="str">
        <f t="shared" si="26"/>
        <v>Time Card</v>
      </c>
      <c r="V577" s="8" t="str">
        <f>RIGHT(TEXT(Data6[[#This Row],[Date:]],"mmddyyyy"),4)</f>
        <v>2024</v>
      </c>
      <c r="W577" s="8" t="str">
        <f>MID(TEXT(Data6[[#This Row],[Date:]],"mmddyyyy"),3,2)</f>
        <v>18</v>
      </c>
      <c r="X577" s="8" t="str">
        <f>LEFT(TEXT(Data6[[#This Row],[Date:]],"mmddyyyy"),2)</f>
        <v>04</v>
      </c>
      <c r="Y577" s="6">
        <f>DATE(Data6[[#This Row],[Year]],Data6[[#This Row],[Month]],Data6[[#This Row],[Day]])</f>
        <v>45400</v>
      </c>
    </row>
    <row r="578" spans="1:25" x14ac:dyDescent="0.3">
      <c r="A578" s="5">
        <v>45401.498176851848</v>
      </c>
      <c r="B578" s="7" t="s">
        <v>35</v>
      </c>
      <c r="C578" s="6" t="s">
        <v>456</v>
      </c>
      <c r="D578" s="7" t="s">
        <v>126</v>
      </c>
      <c r="E578" s="8">
        <v>1</v>
      </c>
      <c r="F578" s="7">
        <v>6984733</v>
      </c>
      <c r="G578" s="7" t="s">
        <v>68</v>
      </c>
      <c r="H578" s="7" t="s">
        <v>69</v>
      </c>
      <c r="I578" s="7" t="s">
        <v>44</v>
      </c>
      <c r="J578" s="19" t="str">
        <f>IFERROR(INDEX('Employee Info'!$C$3:$E$200,MATCH(Data6[[#This Row],[Name:]],'Employee Info'!$B$3:$B$200,0),MATCH(Data6[[#This Row],[Hours Type:]],'Employee Info'!$C$2:$E$2,0)),"")</f>
        <v/>
      </c>
      <c r="K578" s="19" t="str">
        <f>IFERROR(INDEX('Employee Info'!$C$3:$J$200,MATCH(Data6[[#This Row],[Name:]],'Employee Info'!$B$3:$B$200,0),MATCH(Data6[[#Headers],[Truck]],'Employee Info'!$C$2:$J$2,0)),"")</f>
        <v/>
      </c>
      <c r="L578" s="19" t="str">
        <f>IFERROR(INDEX('Employee Info'!$C$3:$J$200,MATCH(Data6[[#This Row],[Name:]],'Employee Info'!$B$3:$B$200,0),MATCH(Data6[[#Headers],[Phone]],'Employee Info'!$C$2:$J$2,0)),"")</f>
        <v/>
      </c>
      <c r="M578" s="19" t="str">
        <f>IFERROR(INDEX('Employee Info'!$C$3:$J$200,MATCH(Data6[[#This Row],[Name:]],'Employee Info'!$B$3:$B$200,0),MATCH(Data6[[#Headers],[Tech]],'Employee Info'!$C$2:$J$2,0)),"")</f>
        <v/>
      </c>
      <c r="N578" s="19" t="str">
        <f>IFERROR(INDEX('Employee Info'!$C$3:$J$200,MATCH(Data6[[#This Row],[Name:]],'Employee Info'!$B$3:$B$200,0),MATCH(Data6[[#Headers],[Other]],'Employee Info'!$C$2:$J$2,0)),"")</f>
        <v/>
      </c>
      <c r="O578" s="19">
        <f>IFERROR((Data6[[#This Row],[Hours:]]*SUM(Data6[[#This Row],[Rate]:[Other]])),"")</f>
        <v>0</v>
      </c>
      <c r="P578" s="7" t="str">
        <f>IF(Data6[[#This Row],[WO'#:]]="","Riley #","WO#")</f>
        <v>WO#</v>
      </c>
      <c r="Q578" s="7">
        <f>IFERROR(WEEKNUM(Data6[[#This Row],[Date:]]),"")</f>
        <v>16</v>
      </c>
      <c r="R578" s="6">
        <f t="shared" ref="R578:R641" si="27">DATE(RIGHT(TEXT(C578,"mm/dd/yyyy"),4),1,1)+(Q578-1)*7-(WEEKDAY(DATE(RIGHT(TEXT(C578,"mm/dd/yyyy"),4),1,1)))+1</f>
        <v>45396</v>
      </c>
      <c r="S578" s="6">
        <f>Data6[[#This Row],[Week Start]]+7</f>
        <v>45403</v>
      </c>
      <c r="T578" s="7" t="str">
        <f t="shared" ref="T578:T641" si="28">IFERROR(TEXT(R578, "m/d/yyyy") &amp; " - " &amp; TEXT(S578, "m/d/yyyy"),"")</f>
        <v>4/14/2024 - 4/21/2024</v>
      </c>
      <c r="U578" s="7" t="str">
        <f t="shared" ref="U578:U641" si="29">"Time Card"</f>
        <v>Time Card</v>
      </c>
      <c r="V578" s="8" t="str">
        <f>RIGHT(TEXT(Data6[[#This Row],[Date:]],"mmddyyyy"),4)</f>
        <v>2024</v>
      </c>
      <c r="W578" s="8" t="str">
        <f>MID(TEXT(Data6[[#This Row],[Date:]],"mmddyyyy"),3,2)</f>
        <v>18</v>
      </c>
      <c r="X578" s="8" t="str">
        <f>LEFT(TEXT(Data6[[#This Row],[Date:]],"mmddyyyy"),2)</f>
        <v>04</v>
      </c>
      <c r="Y578" s="6">
        <f>DATE(Data6[[#This Row],[Year]],Data6[[#This Row],[Month]],Data6[[#This Row],[Day]])</f>
        <v>45400</v>
      </c>
    </row>
    <row r="579" spans="1:25" x14ac:dyDescent="0.3">
      <c r="A579" s="5">
        <v>45401.441321990744</v>
      </c>
      <c r="B579" s="7" t="s">
        <v>66</v>
      </c>
      <c r="C579" s="6" t="s">
        <v>456</v>
      </c>
      <c r="D579" s="7" t="s">
        <v>438</v>
      </c>
      <c r="E579" s="8">
        <v>1</v>
      </c>
      <c r="F579" s="7">
        <v>7078215</v>
      </c>
      <c r="G579" s="7" t="s">
        <v>68</v>
      </c>
      <c r="H579" s="7" t="s">
        <v>69</v>
      </c>
      <c r="I579" s="7" t="s">
        <v>44</v>
      </c>
      <c r="J579" s="19" t="str">
        <f>IFERROR(INDEX('Employee Info'!$C$3:$E$200,MATCH(Data6[[#This Row],[Name:]],'Employee Info'!$B$3:$B$200,0),MATCH(Data6[[#This Row],[Hours Type:]],'Employee Info'!$C$2:$E$2,0)),"")</f>
        <v/>
      </c>
      <c r="K579" s="19" t="str">
        <f>IFERROR(INDEX('Employee Info'!$C$3:$J$200,MATCH(Data6[[#This Row],[Name:]],'Employee Info'!$B$3:$B$200,0),MATCH(Data6[[#Headers],[Truck]],'Employee Info'!$C$2:$J$2,0)),"")</f>
        <v/>
      </c>
      <c r="L579" s="19" t="str">
        <f>IFERROR(INDEX('Employee Info'!$C$3:$J$200,MATCH(Data6[[#This Row],[Name:]],'Employee Info'!$B$3:$B$200,0),MATCH(Data6[[#Headers],[Phone]],'Employee Info'!$C$2:$J$2,0)),"")</f>
        <v/>
      </c>
      <c r="M579" s="19" t="str">
        <f>IFERROR(INDEX('Employee Info'!$C$3:$J$200,MATCH(Data6[[#This Row],[Name:]],'Employee Info'!$B$3:$B$200,0),MATCH(Data6[[#Headers],[Tech]],'Employee Info'!$C$2:$J$2,0)),"")</f>
        <v/>
      </c>
      <c r="N579" s="19" t="str">
        <f>IFERROR(INDEX('Employee Info'!$C$3:$J$200,MATCH(Data6[[#This Row],[Name:]],'Employee Info'!$B$3:$B$200,0),MATCH(Data6[[#Headers],[Other]],'Employee Info'!$C$2:$J$2,0)),"")</f>
        <v/>
      </c>
      <c r="O579" s="19">
        <f>IFERROR((Data6[[#This Row],[Hours:]]*SUM(Data6[[#This Row],[Rate]:[Other]])),"")</f>
        <v>0</v>
      </c>
      <c r="P579" s="7" t="str">
        <f>IF(Data6[[#This Row],[WO'#:]]="","Riley #","WO#")</f>
        <v>WO#</v>
      </c>
      <c r="Q579" s="7">
        <f>IFERROR(WEEKNUM(Data6[[#This Row],[Date:]]),"")</f>
        <v>16</v>
      </c>
      <c r="R579" s="6">
        <f t="shared" si="27"/>
        <v>45396</v>
      </c>
      <c r="S579" s="6">
        <f>Data6[[#This Row],[Week Start]]+7</f>
        <v>45403</v>
      </c>
      <c r="T579" s="7" t="str">
        <f t="shared" si="28"/>
        <v>4/14/2024 - 4/21/2024</v>
      </c>
      <c r="U579" s="7" t="str">
        <f t="shared" si="29"/>
        <v>Time Card</v>
      </c>
      <c r="V579" s="8" t="str">
        <f>RIGHT(TEXT(Data6[[#This Row],[Date:]],"mmddyyyy"),4)</f>
        <v>2024</v>
      </c>
      <c r="W579" s="8" t="str">
        <f>MID(TEXT(Data6[[#This Row],[Date:]],"mmddyyyy"),3,2)</f>
        <v>18</v>
      </c>
      <c r="X579" s="8" t="str">
        <f>LEFT(TEXT(Data6[[#This Row],[Date:]],"mmddyyyy"),2)</f>
        <v>04</v>
      </c>
      <c r="Y579" s="6">
        <f>DATE(Data6[[#This Row],[Year]],Data6[[#This Row],[Month]],Data6[[#This Row],[Day]])</f>
        <v>45400</v>
      </c>
    </row>
    <row r="580" spans="1:25" x14ac:dyDescent="0.3">
      <c r="A580" s="5">
        <v>45401.497659606481</v>
      </c>
      <c r="B580" s="7" t="s">
        <v>35</v>
      </c>
      <c r="C580" s="6" t="s">
        <v>456</v>
      </c>
      <c r="D580" s="7" t="s">
        <v>446</v>
      </c>
      <c r="E580" s="8">
        <v>1</v>
      </c>
      <c r="F580" s="7">
        <v>7097418</v>
      </c>
      <c r="G580" s="7" t="s">
        <v>68</v>
      </c>
      <c r="H580" s="7" t="s">
        <v>69</v>
      </c>
      <c r="I580" s="7" t="s">
        <v>44</v>
      </c>
      <c r="J580" s="19" t="str">
        <f>IFERROR(INDEX('Employee Info'!$C$3:$E$200,MATCH(Data6[[#This Row],[Name:]],'Employee Info'!$B$3:$B$200,0),MATCH(Data6[[#This Row],[Hours Type:]],'Employee Info'!$C$2:$E$2,0)),"")</f>
        <v/>
      </c>
      <c r="K580" s="19" t="str">
        <f>IFERROR(INDEX('Employee Info'!$C$3:$J$200,MATCH(Data6[[#This Row],[Name:]],'Employee Info'!$B$3:$B$200,0),MATCH(Data6[[#Headers],[Truck]],'Employee Info'!$C$2:$J$2,0)),"")</f>
        <v/>
      </c>
      <c r="L580" s="19" t="str">
        <f>IFERROR(INDEX('Employee Info'!$C$3:$J$200,MATCH(Data6[[#This Row],[Name:]],'Employee Info'!$B$3:$B$200,0),MATCH(Data6[[#Headers],[Phone]],'Employee Info'!$C$2:$J$2,0)),"")</f>
        <v/>
      </c>
      <c r="M580" s="19" t="str">
        <f>IFERROR(INDEX('Employee Info'!$C$3:$J$200,MATCH(Data6[[#This Row],[Name:]],'Employee Info'!$B$3:$B$200,0),MATCH(Data6[[#Headers],[Tech]],'Employee Info'!$C$2:$J$2,0)),"")</f>
        <v/>
      </c>
      <c r="N580" s="19" t="str">
        <f>IFERROR(INDEX('Employee Info'!$C$3:$J$200,MATCH(Data6[[#This Row],[Name:]],'Employee Info'!$B$3:$B$200,0),MATCH(Data6[[#Headers],[Other]],'Employee Info'!$C$2:$J$2,0)),"")</f>
        <v/>
      </c>
      <c r="O580" s="19">
        <f>IFERROR((Data6[[#This Row],[Hours:]]*SUM(Data6[[#This Row],[Rate]:[Other]])),"")</f>
        <v>0</v>
      </c>
      <c r="P580" s="7" t="str">
        <f>IF(Data6[[#This Row],[WO'#:]]="","Riley #","WO#")</f>
        <v>WO#</v>
      </c>
      <c r="Q580" s="7">
        <f>IFERROR(WEEKNUM(Data6[[#This Row],[Date:]]),"")</f>
        <v>16</v>
      </c>
      <c r="R580" s="6">
        <f t="shared" si="27"/>
        <v>45396</v>
      </c>
      <c r="S580" s="6">
        <f>Data6[[#This Row],[Week Start]]+7</f>
        <v>45403</v>
      </c>
      <c r="T580" s="7" t="str">
        <f t="shared" si="28"/>
        <v>4/14/2024 - 4/21/2024</v>
      </c>
      <c r="U580" s="7" t="str">
        <f t="shared" si="29"/>
        <v>Time Card</v>
      </c>
      <c r="V580" s="8" t="str">
        <f>RIGHT(TEXT(Data6[[#This Row],[Date:]],"mmddyyyy"),4)</f>
        <v>2024</v>
      </c>
      <c r="W580" s="8" t="str">
        <f>MID(TEXT(Data6[[#This Row],[Date:]],"mmddyyyy"),3,2)</f>
        <v>18</v>
      </c>
      <c r="X580" s="8" t="str">
        <f>LEFT(TEXT(Data6[[#This Row],[Date:]],"mmddyyyy"),2)</f>
        <v>04</v>
      </c>
      <c r="Y580" s="6">
        <f>DATE(Data6[[#This Row],[Year]],Data6[[#This Row],[Month]],Data6[[#This Row],[Day]])</f>
        <v>45400</v>
      </c>
    </row>
    <row r="581" spans="1:25" x14ac:dyDescent="0.3">
      <c r="A581" s="5">
        <v>45420.313320138892</v>
      </c>
      <c r="B581" s="7" t="s">
        <v>76</v>
      </c>
      <c r="C581" s="6" t="s">
        <v>456</v>
      </c>
      <c r="D581" s="7" t="s">
        <v>454</v>
      </c>
      <c r="E581" s="8">
        <v>2</v>
      </c>
      <c r="F581" s="7">
        <v>7097418</v>
      </c>
      <c r="G581" s="7" t="s">
        <v>68</v>
      </c>
      <c r="H581" s="7" t="s">
        <v>69</v>
      </c>
      <c r="I581" s="7" t="s">
        <v>44</v>
      </c>
      <c r="J581" s="19" t="str">
        <f>IFERROR(INDEX('Employee Info'!$C$3:$E$200,MATCH(Data6[[#This Row],[Name:]],'Employee Info'!$B$3:$B$200,0),MATCH(Data6[[#This Row],[Hours Type:]],'Employee Info'!$C$2:$E$2,0)),"")</f>
        <v/>
      </c>
      <c r="K581" s="19" t="str">
        <f>IFERROR(INDEX('Employee Info'!$C$3:$J$200,MATCH(Data6[[#This Row],[Name:]],'Employee Info'!$B$3:$B$200,0),MATCH(Data6[[#Headers],[Truck]],'Employee Info'!$C$2:$J$2,0)),"")</f>
        <v/>
      </c>
      <c r="L581" s="19" t="str">
        <f>IFERROR(INDEX('Employee Info'!$C$3:$J$200,MATCH(Data6[[#This Row],[Name:]],'Employee Info'!$B$3:$B$200,0),MATCH(Data6[[#Headers],[Phone]],'Employee Info'!$C$2:$J$2,0)),"")</f>
        <v/>
      </c>
      <c r="M581" s="19" t="str">
        <f>IFERROR(INDEX('Employee Info'!$C$3:$J$200,MATCH(Data6[[#This Row],[Name:]],'Employee Info'!$B$3:$B$200,0),MATCH(Data6[[#Headers],[Tech]],'Employee Info'!$C$2:$J$2,0)),"")</f>
        <v/>
      </c>
      <c r="N581" s="19" t="str">
        <f>IFERROR(INDEX('Employee Info'!$C$3:$J$200,MATCH(Data6[[#This Row],[Name:]],'Employee Info'!$B$3:$B$200,0),MATCH(Data6[[#Headers],[Other]],'Employee Info'!$C$2:$J$2,0)),"")</f>
        <v/>
      </c>
      <c r="O581" s="19">
        <f>IFERROR((Data6[[#This Row],[Hours:]]*SUM(Data6[[#This Row],[Rate]:[Other]])),"")</f>
        <v>0</v>
      </c>
      <c r="P581" s="7" t="str">
        <f>IF(Data6[[#This Row],[WO'#:]]="","Riley #","WO#")</f>
        <v>WO#</v>
      </c>
      <c r="Q581" s="7">
        <f>IFERROR(WEEKNUM(Data6[[#This Row],[Date:]]),"")</f>
        <v>16</v>
      </c>
      <c r="R581" s="6">
        <f t="shared" si="27"/>
        <v>45396</v>
      </c>
      <c r="S581" s="6">
        <f>Data6[[#This Row],[Week Start]]+7</f>
        <v>45403</v>
      </c>
      <c r="T581" s="7" t="str">
        <f t="shared" si="28"/>
        <v>4/14/2024 - 4/21/2024</v>
      </c>
      <c r="U581" s="7" t="str">
        <f t="shared" si="29"/>
        <v>Time Card</v>
      </c>
      <c r="V581" s="8" t="str">
        <f>RIGHT(TEXT(Data6[[#This Row],[Date:]],"mmddyyyy"),4)</f>
        <v>2024</v>
      </c>
      <c r="W581" s="8" t="str">
        <f>MID(TEXT(Data6[[#This Row],[Date:]],"mmddyyyy"),3,2)</f>
        <v>18</v>
      </c>
      <c r="X581" s="8" t="str">
        <f>LEFT(TEXT(Data6[[#This Row],[Date:]],"mmddyyyy"),2)</f>
        <v>04</v>
      </c>
      <c r="Y581" s="6">
        <f>DATE(Data6[[#This Row],[Year]],Data6[[#This Row],[Month]],Data6[[#This Row],[Day]])</f>
        <v>45400</v>
      </c>
    </row>
    <row r="582" spans="1:25" x14ac:dyDescent="0.3">
      <c r="A582" s="5">
        <v>45401.326593981481</v>
      </c>
      <c r="B582" s="7" t="s">
        <v>31</v>
      </c>
      <c r="C582" s="6" t="s">
        <v>456</v>
      </c>
      <c r="D582" s="7" t="s">
        <v>459</v>
      </c>
      <c r="E582" s="8">
        <v>1</v>
      </c>
      <c r="F582" s="7" t="s">
        <v>68</v>
      </c>
      <c r="G582" s="7" t="s">
        <v>68</v>
      </c>
      <c r="H582" s="7" t="s">
        <v>460</v>
      </c>
      <c r="I582" s="7" t="s">
        <v>44</v>
      </c>
      <c r="J582" s="19" t="str">
        <f>IFERROR(INDEX('Employee Info'!$C$3:$E$200,MATCH(Data6[[#This Row],[Name:]],'Employee Info'!$B$3:$B$200,0),MATCH(Data6[[#This Row],[Hours Type:]],'Employee Info'!$C$2:$E$2,0)),"")</f>
        <v/>
      </c>
      <c r="K582" s="19" t="str">
        <f>IFERROR(INDEX('Employee Info'!$C$3:$J$200,MATCH(Data6[[#This Row],[Name:]],'Employee Info'!$B$3:$B$200,0),MATCH(Data6[[#Headers],[Truck]],'Employee Info'!$C$2:$J$2,0)),"")</f>
        <v/>
      </c>
      <c r="L582" s="19" t="str">
        <f>IFERROR(INDEX('Employee Info'!$C$3:$J$200,MATCH(Data6[[#This Row],[Name:]],'Employee Info'!$B$3:$B$200,0),MATCH(Data6[[#Headers],[Phone]],'Employee Info'!$C$2:$J$2,0)),"")</f>
        <v/>
      </c>
      <c r="M582" s="19" t="str">
        <f>IFERROR(INDEX('Employee Info'!$C$3:$J$200,MATCH(Data6[[#This Row],[Name:]],'Employee Info'!$B$3:$B$200,0),MATCH(Data6[[#Headers],[Tech]],'Employee Info'!$C$2:$J$2,0)),"")</f>
        <v/>
      </c>
      <c r="N582" s="19" t="str">
        <f>IFERROR(INDEX('Employee Info'!$C$3:$J$200,MATCH(Data6[[#This Row],[Name:]],'Employee Info'!$B$3:$B$200,0),MATCH(Data6[[#Headers],[Other]],'Employee Info'!$C$2:$J$2,0)),"")</f>
        <v/>
      </c>
      <c r="O582" s="19">
        <f>IFERROR((Data6[[#This Row],[Hours:]]*SUM(Data6[[#This Row],[Rate]:[Other]])),"")</f>
        <v>0</v>
      </c>
      <c r="P582" s="7" t="str">
        <f>IF(Data6[[#This Row],[WO'#:]]="","Riley #","WO#")</f>
        <v>Riley #</v>
      </c>
      <c r="Q582" s="7">
        <f>IFERROR(WEEKNUM(Data6[[#This Row],[Date:]]),"")</f>
        <v>16</v>
      </c>
      <c r="R582" s="6">
        <f t="shared" si="27"/>
        <v>45396</v>
      </c>
      <c r="S582" s="6">
        <f>Data6[[#This Row],[Week Start]]+7</f>
        <v>45403</v>
      </c>
      <c r="T582" s="7" t="str">
        <f t="shared" si="28"/>
        <v>4/14/2024 - 4/21/2024</v>
      </c>
      <c r="U582" s="7" t="str">
        <f t="shared" si="29"/>
        <v>Time Card</v>
      </c>
      <c r="V582" s="8" t="str">
        <f>RIGHT(TEXT(Data6[[#This Row],[Date:]],"mmddyyyy"),4)</f>
        <v>2024</v>
      </c>
      <c r="W582" s="8" t="str">
        <f>MID(TEXT(Data6[[#This Row],[Date:]],"mmddyyyy"),3,2)</f>
        <v>18</v>
      </c>
      <c r="X582" s="8" t="str">
        <f>LEFT(TEXT(Data6[[#This Row],[Date:]],"mmddyyyy"),2)</f>
        <v>04</v>
      </c>
      <c r="Y582" s="6">
        <f>DATE(Data6[[#This Row],[Year]],Data6[[#This Row],[Month]],Data6[[#This Row],[Day]])</f>
        <v>45400</v>
      </c>
    </row>
    <row r="583" spans="1:25" x14ac:dyDescent="0.3">
      <c r="A583" s="5">
        <v>45401.49871226852</v>
      </c>
      <c r="B583" s="7" t="s">
        <v>35</v>
      </c>
      <c r="C583" s="6" t="s">
        <v>456</v>
      </c>
      <c r="D583" s="7" t="s">
        <v>461</v>
      </c>
      <c r="E583" s="8">
        <v>6</v>
      </c>
      <c r="F583" s="7" t="s">
        <v>68</v>
      </c>
      <c r="G583" s="7" t="s">
        <v>68</v>
      </c>
      <c r="H583" s="7" t="s">
        <v>460</v>
      </c>
      <c r="I583" s="7" t="s">
        <v>44</v>
      </c>
      <c r="J583" s="19" t="str">
        <f>IFERROR(INDEX('Employee Info'!$C$3:$E$200,MATCH(Data6[[#This Row],[Name:]],'Employee Info'!$B$3:$B$200,0),MATCH(Data6[[#This Row],[Hours Type:]],'Employee Info'!$C$2:$E$2,0)),"")</f>
        <v/>
      </c>
      <c r="K583" s="19" t="str">
        <f>IFERROR(INDEX('Employee Info'!$C$3:$J$200,MATCH(Data6[[#This Row],[Name:]],'Employee Info'!$B$3:$B$200,0),MATCH(Data6[[#Headers],[Truck]],'Employee Info'!$C$2:$J$2,0)),"")</f>
        <v/>
      </c>
      <c r="L583" s="19" t="str">
        <f>IFERROR(INDEX('Employee Info'!$C$3:$J$200,MATCH(Data6[[#This Row],[Name:]],'Employee Info'!$B$3:$B$200,0),MATCH(Data6[[#Headers],[Phone]],'Employee Info'!$C$2:$J$2,0)),"")</f>
        <v/>
      </c>
      <c r="M583" s="19" t="str">
        <f>IFERROR(INDEX('Employee Info'!$C$3:$J$200,MATCH(Data6[[#This Row],[Name:]],'Employee Info'!$B$3:$B$200,0),MATCH(Data6[[#Headers],[Tech]],'Employee Info'!$C$2:$J$2,0)),"")</f>
        <v/>
      </c>
      <c r="N583" s="19" t="str">
        <f>IFERROR(INDEX('Employee Info'!$C$3:$J$200,MATCH(Data6[[#This Row],[Name:]],'Employee Info'!$B$3:$B$200,0),MATCH(Data6[[#Headers],[Other]],'Employee Info'!$C$2:$J$2,0)),"")</f>
        <v/>
      </c>
      <c r="O583" s="19">
        <f>IFERROR((Data6[[#This Row],[Hours:]]*SUM(Data6[[#This Row],[Rate]:[Other]])),"")</f>
        <v>0</v>
      </c>
      <c r="P583" s="7" t="str">
        <f>IF(Data6[[#This Row],[WO'#:]]="","Riley #","WO#")</f>
        <v>Riley #</v>
      </c>
      <c r="Q583" s="7">
        <f>IFERROR(WEEKNUM(Data6[[#This Row],[Date:]]),"")</f>
        <v>16</v>
      </c>
      <c r="R583" s="6">
        <f t="shared" si="27"/>
        <v>45396</v>
      </c>
      <c r="S583" s="6">
        <f>Data6[[#This Row],[Week Start]]+7</f>
        <v>45403</v>
      </c>
      <c r="T583" s="7" t="str">
        <f t="shared" si="28"/>
        <v>4/14/2024 - 4/21/2024</v>
      </c>
      <c r="U583" s="7" t="str">
        <f t="shared" si="29"/>
        <v>Time Card</v>
      </c>
      <c r="V583" s="8" t="str">
        <f>RIGHT(TEXT(Data6[[#This Row],[Date:]],"mmddyyyy"),4)</f>
        <v>2024</v>
      </c>
      <c r="W583" s="8" t="str">
        <f>MID(TEXT(Data6[[#This Row],[Date:]],"mmddyyyy"),3,2)</f>
        <v>18</v>
      </c>
      <c r="X583" s="8" t="str">
        <f>LEFT(TEXT(Data6[[#This Row],[Date:]],"mmddyyyy"),2)</f>
        <v>04</v>
      </c>
      <c r="Y583" s="6">
        <f>DATE(Data6[[#This Row],[Year]],Data6[[#This Row],[Month]],Data6[[#This Row],[Day]])</f>
        <v>45400</v>
      </c>
    </row>
    <row r="584" spans="1:25" x14ac:dyDescent="0.3">
      <c r="A584" s="5">
        <v>45401.473457870372</v>
      </c>
      <c r="B584" s="7" t="s">
        <v>66</v>
      </c>
      <c r="C584" s="6">
        <v>45401</v>
      </c>
      <c r="D584" s="7" t="s">
        <v>67</v>
      </c>
      <c r="E584" s="8">
        <v>4</v>
      </c>
      <c r="F584" s="7">
        <v>6984733</v>
      </c>
      <c r="G584" s="7" t="s">
        <v>68</v>
      </c>
      <c r="H584" s="7" t="s">
        <v>69</v>
      </c>
      <c r="I584" s="7" t="s">
        <v>44</v>
      </c>
      <c r="J584" s="19" t="str">
        <f>IFERROR(INDEX('Employee Info'!$C$3:$E$200,MATCH(Data6[[#This Row],[Name:]],'Employee Info'!$B$3:$B$200,0),MATCH(Data6[[#This Row],[Hours Type:]],'Employee Info'!$C$2:$E$2,0)),"")</f>
        <v/>
      </c>
      <c r="K584" s="19" t="str">
        <f>IFERROR(INDEX('Employee Info'!$C$3:$J$200,MATCH(Data6[[#This Row],[Name:]],'Employee Info'!$B$3:$B$200,0),MATCH(Data6[[#Headers],[Truck]],'Employee Info'!$C$2:$J$2,0)),"")</f>
        <v/>
      </c>
      <c r="L584" s="19" t="str">
        <f>IFERROR(INDEX('Employee Info'!$C$3:$J$200,MATCH(Data6[[#This Row],[Name:]],'Employee Info'!$B$3:$B$200,0),MATCH(Data6[[#Headers],[Phone]],'Employee Info'!$C$2:$J$2,0)),"")</f>
        <v/>
      </c>
      <c r="M584" s="19" t="str">
        <f>IFERROR(INDEX('Employee Info'!$C$3:$J$200,MATCH(Data6[[#This Row],[Name:]],'Employee Info'!$B$3:$B$200,0),MATCH(Data6[[#Headers],[Tech]],'Employee Info'!$C$2:$J$2,0)),"")</f>
        <v/>
      </c>
      <c r="N584" s="19" t="str">
        <f>IFERROR(INDEX('Employee Info'!$C$3:$J$200,MATCH(Data6[[#This Row],[Name:]],'Employee Info'!$B$3:$B$200,0),MATCH(Data6[[#Headers],[Other]],'Employee Info'!$C$2:$J$2,0)),"")</f>
        <v/>
      </c>
      <c r="O584" s="19">
        <f>IFERROR((Data6[[#This Row],[Hours:]]*SUM(Data6[[#This Row],[Rate]:[Other]])),"")</f>
        <v>0</v>
      </c>
      <c r="P584" s="7" t="str">
        <f>IF(Data6[[#This Row],[WO'#:]]="","Riley #","WO#")</f>
        <v>WO#</v>
      </c>
      <c r="Q584" s="7">
        <f>IFERROR(WEEKNUM(Data6[[#This Row],[Date:]]),"")</f>
        <v>16</v>
      </c>
      <c r="R584" s="6">
        <f t="shared" si="27"/>
        <v>45396</v>
      </c>
      <c r="S584" s="6">
        <f>Data6[[#This Row],[Week Start]]+7</f>
        <v>45403</v>
      </c>
      <c r="T584" s="7" t="str">
        <f t="shared" si="28"/>
        <v>4/14/2024 - 4/21/2024</v>
      </c>
      <c r="U584" s="7" t="str">
        <f t="shared" si="29"/>
        <v>Time Card</v>
      </c>
      <c r="V584" s="8" t="str">
        <f>RIGHT(TEXT(Data6[[#This Row],[Date:]],"mmddyyyy"),4)</f>
        <v>2024</v>
      </c>
      <c r="W584" s="8" t="str">
        <f>MID(TEXT(Data6[[#This Row],[Date:]],"mmddyyyy"),3,2)</f>
        <v>19</v>
      </c>
      <c r="X584" s="8" t="str">
        <f>LEFT(TEXT(Data6[[#This Row],[Date:]],"mmddyyyy"),2)</f>
        <v>04</v>
      </c>
      <c r="Y584" s="6">
        <f>DATE(Data6[[#This Row],[Year]],Data6[[#This Row],[Month]],Data6[[#This Row],[Day]])</f>
        <v>45401</v>
      </c>
    </row>
    <row r="585" spans="1:25" x14ac:dyDescent="0.3">
      <c r="A585" s="5">
        <v>45401.443044328706</v>
      </c>
      <c r="B585" s="7" t="s">
        <v>66</v>
      </c>
      <c r="C585" s="6" t="s">
        <v>462</v>
      </c>
      <c r="D585" s="7" t="s">
        <v>122</v>
      </c>
      <c r="E585" s="8">
        <v>1</v>
      </c>
      <c r="F585" s="7">
        <v>6984733</v>
      </c>
      <c r="G585" s="7" t="s">
        <v>68</v>
      </c>
      <c r="H585" s="7" t="s">
        <v>69</v>
      </c>
      <c r="I585" s="7" t="s">
        <v>44</v>
      </c>
      <c r="J585" s="19" t="str">
        <f>IFERROR(INDEX('Employee Info'!$C$3:$E$200,MATCH(Data6[[#This Row],[Name:]],'Employee Info'!$B$3:$B$200,0),MATCH(Data6[[#This Row],[Hours Type:]],'Employee Info'!$C$2:$E$2,0)),"")</f>
        <v/>
      </c>
      <c r="K585" s="19" t="str">
        <f>IFERROR(INDEX('Employee Info'!$C$3:$J$200,MATCH(Data6[[#This Row],[Name:]],'Employee Info'!$B$3:$B$200,0),MATCH(Data6[[#Headers],[Truck]],'Employee Info'!$C$2:$J$2,0)),"")</f>
        <v/>
      </c>
      <c r="L585" s="19" t="str">
        <f>IFERROR(INDEX('Employee Info'!$C$3:$J$200,MATCH(Data6[[#This Row],[Name:]],'Employee Info'!$B$3:$B$200,0),MATCH(Data6[[#Headers],[Phone]],'Employee Info'!$C$2:$J$2,0)),"")</f>
        <v/>
      </c>
      <c r="M585" s="19" t="str">
        <f>IFERROR(INDEX('Employee Info'!$C$3:$J$200,MATCH(Data6[[#This Row],[Name:]],'Employee Info'!$B$3:$B$200,0),MATCH(Data6[[#Headers],[Tech]],'Employee Info'!$C$2:$J$2,0)),"")</f>
        <v/>
      </c>
      <c r="N585" s="19" t="str">
        <f>IFERROR(INDEX('Employee Info'!$C$3:$J$200,MATCH(Data6[[#This Row],[Name:]],'Employee Info'!$B$3:$B$200,0),MATCH(Data6[[#Headers],[Other]],'Employee Info'!$C$2:$J$2,0)),"")</f>
        <v/>
      </c>
      <c r="O585" s="19">
        <f>IFERROR((Data6[[#This Row],[Hours:]]*SUM(Data6[[#This Row],[Rate]:[Other]])),"")</f>
        <v>0</v>
      </c>
      <c r="P585" s="7" t="str">
        <f>IF(Data6[[#This Row],[WO'#:]]="","Riley #","WO#")</f>
        <v>WO#</v>
      </c>
      <c r="Q585" s="7">
        <f>IFERROR(WEEKNUM(Data6[[#This Row],[Date:]]),"")</f>
        <v>16</v>
      </c>
      <c r="R585" s="6">
        <f t="shared" si="27"/>
        <v>45396</v>
      </c>
      <c r="S585" s="6">
        <f>Data6[[#This Row],[Week Start]]+7</f>
        <v>45403</v>
      </c>
      <c r="T585" s="7" t="str">
        <f t="shared" si="28"/>
        <v>4/14/2024 - 4/21/2024</v>
      </c>
      <c r="U585" s="7" t="str">
        <f t="shared" si="29"/>
        <v>Time Card</v>
      </c>
      <c r="V585" s="8" t="str">
        <f>RIGHT(TEXT(Data6[[#This Row],[Date:]],"mmddyyyy"),4)</f>
        <v>2024</v>
      </c>
      <c r="W585" s="8" t="str">
        <f>MID(TEXT(Data6[[#This Row],[Date:]],"mmddyyyy"),3,2)</f>
        <v>19</v>
      </c>
      <c r="X585" s="8" t="str">
        <f>LEFT(TEXT(Data6[[#This Row],[Date:]],"mmddyyyy"),2)</f>
        <v>04</v>
      </c>
      <c r="Y585" s="6">
        <f>DATE(Data6[[#This Row],[Year]],Data6[[#This Row],[Month]],Data6[[#This Row],[Day]])</f>
        <v>45401</v>
      </c>
    </row>
    <row r="586" spans="1:25" x14ac:dyDescent="0.3">
      <c r="A586" s="5">
        <v>45401.503692939812</v>
      </c>
      <c r="B586" s="7" t="s">
        <v>31</v>
      </c>
      <c r="C586" s="6" t="s">
        <v>462</v>
      </c>
      <c r="D586" s="7" t="s">
        <v>463</v>
      </c>
      <c r="E586" s="8">
        <v>1.5</v>
      </c>
      <c r="F586" s="7">
        <v>6984733</v>
      </c>
      <c r="G586" s="7" t="s">
        <v>68</v>
      </c>
      <c r="H586" s="7" t="s">
        <v>69</v>
      </c>
      <c r="I586" s="7" t="s">
        <v>44</v>
      </c>
      <c r="J586" s="19" t="str">
        <f>IFERROR(INDEX('Employee Info'!$C$3:$E$200,MATCH(Data6[[#This Row],[Name:]],'Employee Info'!$B$3:$B$200,0),MATCH(Data6[[#This Row],[Hours Type:]],'Employee Info'!$C$2:$E$2,0)),"")</f>
        <v/>
      </c>
      <c r="K586" s="19" t="str">
        <f>IFERROR(INDEX('Employee Info'!$C$3:$J$200,MATCH(Data6[[#This Row],[Name:]],'Employee Info'!$B$3:$B$200,0),MATCH(Data6[[#Headers],[Truck]],'Employee Info'!$C$2:$J$2,0)),"")</f>
        <v/>
      </c>
      <c r="L586" s="19" t="str">
        <f>IFERROR(INDEX('Employee Info'!$C$3:$J$200,MATCH(Data6[[#This Row],[Name:]],'Employee Info'!$B$3:$B$200,0),MATCH(Data6[[#Headers],[Phone]],'Employee Info'!$C$2:$J$2,0)),"")</f>
        <v/>
      </c>
      <c r="M586" s="19" t="str">
        <f>IFERROR(INDEX('Employee Info'!$C$3:$J$200,MATCH(Data6[[#This Row],[Name:]],'Employee Info'!$B$3:$B$200,0),MATCH(Data6[[#Headers],[Tech]],'Employee Info'!$C$2:$J$2,0)),"")</f>
        <v/>
      </c>
      <c r="N586" s="19" t="str">
        <f>IFERROR(INDEX('Employee Info'!$C$3:$J$200,MATCH(Data6[[#This Row],[Name:]],'Employee Info'!$B$3:$B$200,0),MATCH(Data6[[#Headers],[Other]],'Employee Info'!$C$2:$J$2,0)),"")</f>
        <v/>
      </c>
      <c r="O586" s="19">
        <f>IFERROR((Data6[[#This Row],[Hours:]]*SUM(Data6[[#This Row],[Rate]:[Other]])),"")</f>
        <v>0</v>
      </c>
      <c r="P586" s="7" t="str">
        <f>IF(Data6[[#This Row],[WO'#:]]="","Riley #","WO#")</f>
        <v>WO#</v>
      </c>
      <c r="Q586" s="7">
        <f>IFERROR(WEEKNUM(Data6[[#This Row],[Date:]]),"")</f>
        <v>16</v>
      </c>
      <c r="R586" s="6">
        <f t="shared" si="27"/>
        <v>45396</v>
      </c>
      <c r="S586" s="6">
        <f>Data6[[#This Row],[Week Start]]+7</f>
        <v>45403</v>
      </c>
      <c r="T586" s="7" t="str">
        <f t="shared" si="28"/>
        <v>4/14/2024 - 4/21/2024</v>
      </c>
      <c r="U586" s="7" t="str">
        <f t="shared" si="29"/>
        <v>Time Card</v>
      </c>
      <c r="V586" s="8" t="str">
        <f>RIGHT(TEXT(Data6[[#This Row],[Date:]],"mmddyyyy"),4)</f>
        <v>2024</v>
      </c>
      <c r="W586" s="8" t="str">
        <f>MID(TEXT(Data6[[#This Row],[Date:]],"mmddyyyy"),3,2)</f>
        <v>19</v>
      </c>
      <c r="X586" s="8" t="str">
        <f>LEFT(TEXT(Data6[[#This Row],[Date:]],"mmddyyyy"),2)</f>
        <v>04</v>
      </c>
      <c r="Y586" s="6">
        <f>DATE(Data6[[#This Row],[Year]],Data6[[#This Row],[Month]],Data6[[#This Row],[Day]])</f>
        <v>45401</v>
      </c>
    </row>
    <row r="587" spans="1:25" x14ac:dyDescent="0.3">
      <c r="A587" s="5">
        <v>45401.50029236111</v>
      </c>
      <c r="B587" s="7" t="s">
        <v>35</v>
      </c>
      <c r="C587" s="6" t="s">
        <v>462</v>
      </c>
      <c r="D587" s="7" t="s">
        <v>464</v>
      </c>
      <c r="E587" s="8">
        <v>1</v>
      </c>
      <c r="F587" s="7">
        <v>7075010</v>
      </c>
      <c r="G587" s="7" t="s">
        <v>68</v>
      </c>
      <c r="H587" s="7" t="s">
        <v>69</v>
      </c>
      <c r="I587" s="7" t="s">
        <v>44</v>
      </c>
      <c r="J587" s="19" t="str">
        <f>IFERROR(INDEX('Employee Info'!$C$3:$E$200,MATCH(Data6[[#This Row],[Name:]],'Employee Info'!$B$3:$B$200,0),MATCH(Data6[[#This Row],[Hours Type:]],'Employee Info'!$C$2:$E$2,0)),"")</f>
        <v/>
      </c>
      <c r="K587" s="19" t="str">
        <f>IFERROR(INDEX('Employee Info'!$C$3:$J$200,MATCH(Data6[[#This Row],[Name:]],'Employee Info'!$B$3:$B$200,0),MATCH(Data6[[#Headers],[Truck]],'Employee Info'!$C$2:$J$2,0)),"")</f>
        <v/>
      </c>
      <c r="L587" s="19" t="str">
        <f>IFERROR(INDEX('Employee Info'!$C$3:$J$200,MATCH(Data6[[#This Row],[Name:]],'Employee Info'!$B$3:$B$200,0),MATCH(Data6[[#Headers],[Phone]],'Employee Info'!$C$2:$J$2,0)),"")</f>
        <v/>
      </c>
      <c r="M587" s="19" t="str">
        <f>IFERROR(INDEX('Employee Info'!$C$3:$J$200,MATCH(Data6[[#This Row],[Name:]],'Employee Info'!$B$3:$B$200,0),MATCH(Data6[[#Headers],[Tech]],'Employee Info'!$C$2:$J$2,0)),"")</f>
        <v/>
      </c>
      <c r="N587" s="19" t="str">
        <f>IFERROR(INDEX('Employee Info'!$C$3:$J$200,MATCH(Data6[[#This Row],[Name:]],'Employee Info'!$B$3:$B$200,0),MATCH(Data6[[#Headers],[Other]],'Employee Info'!$C$2:$J$2,0)),"")</f>
        <v/>
      </c>
      <c r="O587" s="19">
        <f>IFERROR((Data6[[#This Row],[Hours:]]*SUM(Data6[[#This Row],[Rate]:[Other]])),"")</f>
        <v>0</v>
      </c>
      <c r="P587" s="7" t="str">
        <f>IF(Data6[[#This Row],[WO'#:]]="","Riley #","WO#")</f>
        <v>WO#</v>
      </c>
      <c r="Q587" s="7">
        <f>IFERROR(WEEKNUM(Data6[[#This Row],[Date:]]),"")</f>
        <v>16</v>
      </c>
      <c r="R587" s="6">
        <f t="shared" si="27"/>
        <v>45396</v>
      </c>
      <c r="S587" s="6">
        <f>Data6[[#This Row],[Week Start]]+7</f>
        <v>45403</v>
      </c>
      <c r="T587" s="7" t="str">
        <f t="shared" si="28"/>
        <v>4/14/2024 - 4/21/2024</v>
      </c>
      <c r="U587" s="7" t="str">
        <f t="shared" si="29"/>
        <v>Time Card</v>
      </c>
      <c r="V587" s="8" t="str">
        <f>RIGHT(TEXT(Data6[[#This Row],[Date:]],"mmddyyyy"),4)</f>
        <v>2024</v>
      </c>
      <c r="W587" s="8" t="str">
        <f>MID(TEXT(Data6[[#This Row],[Date:]],"mmddyyyy"),3,2)</f>
        <v>19</v>
      </c>
      <c r="X587" s="8" t="str">
        <f>LEFT(TEXT(Data6[[#This Row],[Date:]],"mmddyyyy"),2)</f>
        <v>04</v>
      </c>
      <c r="Y587" s="6">
        <f>DATE(Data6[[#This Row],[Year]],Data6[[#This Row],[Month]],Data6[[#This Row],[Day]])</f>
        <v>45401</v>
      </c>
    </row>
    <row r="588" spans="1:25" x14ac:dyDescent="0.3">
      <c r="A588" s="5">
        <v>45401.501660300928</v>
      </c>
      <c r="B588" s="7" t="s">
        <v>31</v>
      </c>
      <c r="C588" s="6" t="s">
        <v>462</v>
      </c>
      <c r="D588" s="7" t="s">
        <v>464</v>
      </c>
      <c r="E588" s="8">
        <v>1</v>
      </c>
      <c r="F588" s="7">
        <v>7075010</v>
      </c>
      <c r="G588" s="7" t="s">
        <v>68</v>
      </c>
      <c r="H588" s="7" t="s">
        <v>69</v>
      </c>
      <c r="I588" s="7" t="s">
        <v>44</v>
      </c>
      <c r="J588" s="19" t="str">
        <f>IFERROR(INDEX('Employee Info'!$C$3:$E$200,MATCH(Data6[[#This Row],[Name:]],'Employee Info'!$B$3:$B$200,0),MATCH(Data6[[#This Row],[Hours Type:]],'Employee Info'!$C$2:$E$2,0)),"")</f>
        <v/>
      </c>
      <c r="K588" s="19" t="str">
        <f>IFERROR(INDEX('Employee Info'!$C$3:$J$200,MATCH(Data6[[#This Row],[Name:]],'Employee Info'!$B$3:$B$200,0),MATCH(Data6[[#Headers],[Truck]],'Employee Info'!$C$2:$J$2,0)),"")</f>
        <v/>
      </c>
      <c r="L588" s="19" t="str">
        <f>IFERROR(INDEX('Employee Info'!$C$3:$J$200,MATCH(Data6[[#This Row],[Name:]],'Employee Info'!$B$3:$B$200,0),MATCH(Data6[[#Headers],[Phone]],'Employee Info'!$C$2:$J$2,0)),"")</f>
        <v/>
      </c>
      <c r="M588" s="19" t="str">
        <f>IFERROR(INDEX('Employee Info'!$C$3:$J$200,MATCH(Data6[[#This Row],[Name:]],'Employee Info'!$B$3:$B$200,0),MATCH(Data6[[#Headers],[Tech]],'Employee Info'!$C$2:$J$2,0)),"")</f>
        <v/>
      </c>
      <c r="N588" s="19" t="str">
        <f>IFERROR(INDEX('Employee Info'!$C$3:$J$200,MATCH(Data6[[#This Row],[Name:]],'Employee Info'!$B$3:$B$200,0),MATCH(Data6[[#Headers],[Other]],'Employee Info'!$C$2:$J$2,0)),"")</f>
        <v/>
      </c>
      <c r="O588" s="19">
        <f>IFERROR((Data6[[#This Row],[Hours:]]*SUM(Data6[[#This Row],[Rate]:[Other]])),"")</f>
        <v>0</v>
      </c>
      <c r="P588" s="7" t="str">
        <f>IF(Data6[[#This Row],[WO'#:]]="","Riley #","WO#")</f>
        <v>WO#</v>
      </c>
      <c r="Q588" s="7">
        <f>IFERROR(WEEKNUM(Data6[[#This Row],[Date:]]),"")</f>
        <v>16</v>
      </c>
      <c r="R588" s="6">
        <f t="shared" si="27"/>
        <v>45396</v>
      </c>
      <c r="S588" s="6">
        <f>Data6[[#This Row],[Week Start]]+7</f>
        <v>45403</v>
      </c>
      <c r="T588" s="7" t="str">
        <f t="shared" si="28"/>
        <v>4/14/2024 - 4/21/2024</v>
      </c>
      <c r="U588" s="7" t="str">
        <f t="shared" si="29"/>
        <v>Time Card</v>
      </c>
      <c r="V588" s="8" t="str">
        <f>RIGHT(TEXT(Data6[[#This Row],[Date:]],"mmddyyyy"),4)</f>
        <v>2024</v>
      </c>
      <c r="W588" s="8" t="str">
        <f>MID(TEXT(Data6[[#This Row],[Date:]],"mmddyyyy"),3,2)</f>
        <v>19</v>
      </c>
      <c r="X588" s="8" t="str">
        <f>LEFT(TEXT(Data6[[#This Row],[Date:]],"mmddyyyy"),2)</f>
        <v>04</v>
      </c>
      <c r="Y588" s="6">
        <f>DATE(Data6[[#This Row],[Year]],Data6[[#This Row],[Month]],Data6[[#This Row],[Day]])</f>
        <v>45401</v>
      </c>
    </row>
    <row r="589" spans="1:25" x14ac:dyDescent="0.3">
      <c r="A589" s="5">
        <v>45401.441371875</v>
      </c>
      <c r="B589" s="7" t="s">
        <v>66</v>
      </c>
      <c r="C589" s="6" t="s">
        <v>462</v>
      </c>
      <c r="D589" s="7" t="s">
        <v>438</v>
      </c>
      <c r="E589" s="8">
        <v>1</v>
      </c>
      <c r="F589" s="7">
        <v>7078215</v>
      </c>
      <c r="G589" s="7" t="s">
        <v>68</v>
      </c>
      <c r="H589" s="7" t="s">
        <v>69</v>
      </c>
      <c r="I589" s="7" t="s">
        <v>44</v>
      </c>
      <c r="J589" s="19" t="str">
        <f>IFERROR(INDEX('Employee Info'!$C$3:$E$200,MATCH(Data6[[#This Row],[Name:]],'Employee Info'!$B$3:$B$200,0),MATCH(Data6[[#This Row],[Hours Type:]],'Employee Info'!$C$2:$E$2,0)),"")</f>
        <v/>
      </c>
      <c r="K589" s="19" t="str">
        <f>IFERROR(INDEX('Employee Info'!$C$3:$J$200,MATCH(Data6[[#This Row],[Name:]],'Employee Info'!$B$3:$B$200,0),MATCH(Data6[[#Headers],[Truck]],'Employee Info'!$C$2:$J$2,0)),"")</f>
        <v/>
      </c>
      <c r="L589" s="19" t="str">
        <f>IFERROR(INDEX('Employee Info'!$C$3:$J$200,MATCH(Data6[[#This Row],[Name:]],'Employee Info'!$B$3:$B$200,0),MATCH(Data6[[#Headers],[Phone]],'Employee Info'!$C$2:$J$2,0)),"")</f>
        <v/>
      </c>
      <c r="M589" s="19" t="str">
        <f>IFERROR(INDEX('Employee Info'!$C$3:$J$200,MATCH(Data6[[#This Row],[Name:]],'Employee Info'!$B$3:$B$200,0),MATCH(Data6[[#Headers],[Tech]],'Employee Info'!$C$2:$J$2,0)),"")</f>
        <v/>
      </c>
      <c r="N589" s="19" t="str">
        <f>IFERROR(INDEX('Employee Info'!$C$3:$J$200,MATCH(Data6[[#This Row],[Name:]],'Employee Info'!$B$3:$B$200,0),MATCH(Data6[[#Headers],[Other]],'Employee Info'!$C$2:$J$2,0)),"")</f>
        <v/>
      </c>
      <c r="O589" s="19">
        <f>IFERROR((Data6[[#This Row],[Hours:]]*SUM(Data6[[#This Row],[Rate]:[Other]])),"")</f>
        <v>0</v>
      </c>
      <c r="P589" s="7" t="str">
        <f>IF(Data6[[#This Row],[WO'#:]]="","Riley #","WO#")</f>
        <v>WO#</v>
      </c>
      <c r="Q589" s="7">
        <f>IFERROR(WEEKNUM(Data6[[#This Row],[Date:]]),"")</f>
        <v>16</v>
      </c>
      <c r="R589" s="6">
        <f t="shared" si="27"/>
        <v>45396</v>
      </c>
      <c r="S589" s="6">
        <f>Data6[[#This Row],[Week Start]]+7</f>
        <v>45403</v>
      </c>
      <c r="T589" s="7" t="str">
        <f t="shared" si="28"/>
        <v>4/14/2024 - 4/21/2024</v>
      </c>
      <c r="U589" s="7" t="str">
        <f t="shared" si="29"/>
        <v>Time Card</v>
      </c>
      <c r="V589" s="8" t="str">
        <f>RIGHT(TEXT(Data6[[#This Row],[Date:]],"mmddyyyy"),4)</f>
        <v>2024</v>
      </c>
      <c r="W589" s="8" t="str">
        <f>MID(TEXT(Data6[[#This Row],[Date:]],"mmddyyyy"),3,2)</f>
        <v>19</v>
      </c>
      <c r="X589" s="8" t="str">
        <f>LEFT(TEXT(Data6[[#This Row],[Date:]],"mmddyyyy"),2)</f>
        <v>04</v>
      </c>
      <c r="Y589" s="6">
        <f>DATE(Data6[[#This Row],[Year]],Data6[[#This Row],[Month]],Data6[[#This Row],[Day]])</f>
        <v>45401</v>
      </c>
    </row>
    <row r="590" spans="1:25" x14ac:dyDescent="0.3">
      <c r="A590" s="5">
        <v>45420.313476967596</v>
      </c>
      <c r="B590" s="7" t="s">
        <v>76</v>
      </c>
      <c r="C590" s="6" t="s">
        <v>462</v>
      </c>
      <c r="D590" s="7" t="s">
        <v>454</v>
      </c>
      <c r="E590" s="8">
        <v>4</v>
      </c>
      <c r="F590" s="7">
        <v>7097418</v>
      </c>
      <c r="G590" s="7" t="s">
        <v>68</v>
      </c>
      <c r="H590" s="7" t="s">
        <v>69</v>
      </c>
      <c r="I590" s="7" t="s">
        <v>44</v>
      </c>
      <c r="J590" s="19" t="str">
        <f>IFERROR(INDEX('Employee Info'!$C$3:$E$200,MATCH(Data6[[#This Row],[Name:]],'Employee Info'!$B$3:$B$200,0),MATCH(Data6[[#This Row],[Hours Type:]],'Employee Info'!$C$2:$E$2,0)),"")</f>
        <v/>
      </c>
      <c r="K590" s="19" t="str">
        <f>IFERROR(INDEX('Employee Info'!$C$3:$J$200,MATCH(Data6[[#This Row],[Name:]],'Employee Info'!$B$3:$B$200,0),MATCH(Data6[[#Headers],[Truck]],'Employee Info'!$C$2:$J$2,0)),"")</f>
        <v/>
      </c>
      <c r="L590" s="19" t="str">
        <f>IFERROR(INDEX('Employee Info'!$C$3:$J$200,MATCH(Data6[[#This Row],[Name:]],'Employee Info'!$B$3:$B$200,0),MATCH(Data6[[#Headers],[Phone]],'Employee Info'!$C$2:$J$2,0)),"")</f>
        <v/>
      </c>
      <c r="M590" s="19" t="str">
        <f>IFERROR(INDEX('Employee Info'!$C$3:$J$200,MATCH(Data6[[#This Row],[Name:]],'Employee Info'!$B$3:$B$200,0),MATCH(Data6[[#Headers],[Tech]],'Employee Info'!$C$2:$J$2,0)),"")</f>
        <v/>
      </c>
      <c r="N590" s="19" t="str">
        <f>IFERROR(INDEX('Employee Info'!$C$3:$J$200,MATCH(Data6[[#This Row],[Name:]],'Employee Info'!$B$3:$B$200,0),MATCH(Data6[[#Headers],[Other]],'Employee Info'!$C$2:$J$2,0)),"")</f>
        <v/>
      </c>
      <c r="O590" s="19">
        <f>IFERROR((Data6[[#This Row],[Hours:]]*SUM(Data6[[#This Row],[Rate]:[Other]])),"")</f>
        <v>0</v>
      </c>
      <c r="P590" s="7" t="str">
        <f>IF(Data6[[#This Row],[WO'#:]]="","Riley #","WO#")</f>
        <v>WO#</v>
      </c>
      <c r="Q590" s="7">
        <f>IFERROR(WEEKNUM(Data6[[#This Row],[Date:]]),"")</f>
        <v>16</v>
      </c>
      <c r="R590" s="6">
        <f t="shared" si="27"/>
        <v>45396</v>
      </c>
      <c r="S590" s="6">
        <f>Data6[[#This Row],[Week Start]]+7</f>
        <v>45403</v>
      </c>
      <c r="T590" s="7" t="str">
        <f t="shared" si="28"/>
        <v>4/14/2024 - 4/21/2024</v>
      </c>
      <c r="U590" s="7" t="str">
        <f t="shared" si="29"/>
        <v>Time Card</v>
      </c>
      <c r="V590" s="8" t="str">
        <f>RIGHT(TEXT(Data6[[#This Row],[Date:]],"mmddyyyy"),4)</f>
        <v>2024</v>
      </c>
      <c r="W590" s="8" t="str">
        <f>MID(TEXT(Data6[[#This Row],[Date:]],"mmddyyyy"),3,2)</f>
        <v>19</v>
      </c>
      <c r="X590" s="8" t="str">
        <f>LEFT(TEXT(Data6[[#This Row],[Date:]],"mmddyyyy"),2)</f>
        <v>04</v>
      </c>
      <c r="Y590" s="6">
        <f>DATE(Data6[[#This Row],[Year]],Data6[[#This Row],[Month]],Data6[[#This Row],[Day]])</f>
        <v>45401</v>
      </c>
    </row>
    <row r="591" spans="1:25" x14ac:dyDescent="0.3">
      <c r="A591" s="5">
        <v>45401.503002314814</v>
      </c>
      <c r="B591" s="7" t="s">
        <v>31</v>
      </c>
      <c r="C591" s="6" t="s">
        <v>462</v>
      </c>
      <c r="D591" s="7" t="s">
        <v>467</v>
      </c>
      <c r="E591" s="8">
        <v>5</v>
      </c>
      <c r="F591" s="7" t="s">
        <v>68</v>
      </c>
      <c r="G591" s="7" t="s">
        <v>68</v>
      </c>
      <c r="H591" s="7" t="s">
        <v>468</v>
      </c>
      <c r="I591" s="7" t="s">
        <v>44</v>
      </c>
      <c r="J591" s="19" t="str">
        <f>IFERROR(INDEX('Employee Info'!$C$3:$E$200,MATCH(Data6[[#This Row],[Name:]],'Employee Info'!$B$3:$B$200,0),MATCH(Data6[[#This Row],[Hours Type:]],'Employee Info'!$C$2:$E$2,0)),"")</f>
        <v/>
      </c>
      <c r="K591" s="19" t="str">
        <f>IFERROR(INDEX('Employee Info'!$C$3:$J$200,MATCH(Data6[[#This Row],[Name:]],'Employee Info'!$B$3:$B$200,0),MATCH(Data6[[#Headers],[Truck]],'Employee Info'!$C$2:$J$2,0)),"")</f>
        <v/>
      </c>
      <c r="L591" s="19" t="str">
        <f>IFERROR(INDEX('Employee Info'!$C$3:$J$200,MATCH(Data6[[#This Row],[Name:]],'Employee Info'!$B$3:$B$200,0),MATCH(Data6[[#Headers],[Phone]],'Employee Info'!$C$2:$J$2,0)),"")</f>
        <v/>
      </c>
      <c r="M591" s="19" t="str">
        <f>IFERROR(INDEX('Employee Info'!$C$3:$J$200,MATCH(Data6[[#This Row],[Name:]],'Employee Info'!$B$3:$B$200,0),MATCH(Data6[[#Headers],[Tech]],'Employee Info'!$C$2:$J$2,0)),"")</f>
        <v/>
      </c>
      <c r="N591" s="19" t="str">
        <f>IFERROR(INDEX('Employee Info'!$C$3:$J$200,MATCH(Data6[[#This Row],[Name:]],'Employee Info'!$B$3:$B$200,0),MATCH(Data6[[#Headers],[Other]],'Employee Info'!$C$2:$J$2,0)),"")</f>
        <v/>
      </c>
      <c r="O591" s="19">
        <f>IFERROR((Data6[[#This Row],[Hours:]]*SUM(Data6[[#This Row],[Rate]:[Other]])),"")</f>
        <v>0</v>
      </c>
      <c r="P591" s="7" t="str">
        <f>IF(Data6[[#This Row],[WO'#:]]="","Riley #","WO#")</f>
        <v>Riley #</v>
      </c>
      <c r="Q591" s="7">
        <f>IFERROR(WEEKNUM(Data6[[#This Row],[Date:]]),"")</f>
        <v>16</v>
      </c>
      <c r="R591" s="6">
        <f t="shared" si="27"/>
        <v>45396</v>
      </c>
      <c r="S591" s="6">
        <f>Data6[[#This Row],[Week Start]]+7</f>
        <v>45403</v>
      </c>
      <c r="T591" s="7" t="str">
        <f t="shared" si="28"/>
        <v>4/14/2024 - 4/21/2024</v>
      </c>
      <c r="U591" s="7" t="str">
        <f t="shared" si="29"/>
        <v>Time Card</v>
      </c>
      <c r="V591" s="8" t="str">
        <f>RIGHT(TEXT(Data6[[#This Row],[Date:]],"mmddyyyy"),4)</f>
        <v>2024</v>
      </c>
      <c r="W591" s="8" t="str">
        <f>MID(TEXT(Data6[[#This Row],[Date:]],"mmddyyyy"),3,2)</f>
        <v>19</v>
      </c>
      <c r="X591" s="8" t="str">
        <f>LEFT(TEXT(Data6[[#This Row],[Date:]],"mmddyyyy"),2)</f>
        <v>04</v>
      </c>
      <c r="Y591" s="6">
        <f>DATE(Data6[[#This Row],[Year]],Data6[[#This Row],[Month]],Data6[[#This Row],[Day]])</f>
        <v>45401</v>
      </c>
    </row>
    <row r="592" spans="1:25" x14ac:dyDescent="0.3">
      <c r="A592" s="5">
        <v>45401.47412013889</v>
      </c>
      <c r="B592" s="7" t="s">
        <v>66</v>
      </c>
      <c r="C592" s="6" t="s">
        <v>462</v>
      </c>
      <c r="D592" s="7" t="s">
        <v>465</v>
      </c>
      <c r="E592" s="8">
        <v>2</v>
      </c>
      <c r="F592" s="7" t="s">
        <v>68</v>
      </c>
      <c r="G592" s="7" t="s">
        <v>68</v>
      </c>
      <c r="H592" s="7" t="s">
        <v>460</v>
      </c>
      <c r="I592" s="7" t="s">
        <v>44</v>
      </c>
      <c r="J592" s="19" t="str">
        <f>IFERROR(INDEX('Employee Info'!$C$3:$E$200,MATCH(Data6[[#This Row],[Name:]],'Employee Info'!$B$3:$B$200,0),MATCH(Data6[[#This Row],[Hours Type:]],'Employee Info'!$C$2:$E$2,0)),"")</f>
        <v/>
      </c>
      <c r="K592" s="19" t="str">
        <f>IFERROR(INDEX('Employee Info'!$C$3:$J$200,MATCH(Data6[[#This Row],[Name:]],'Employee Info'!$B$3:$B$200,0),MATCH(Data6[[#Headers],[Truck]],'Employee Info'!$C$2:$J$2,0)),"")</f>
        <v/>
      </c>
      <c r="L592" s="19" t="str">
        <f>IFERROR(INDEX('Employee Info'!$C$3:$J$200,MATCH(Data6[[#This Row],[Name:]],'Employee Info'!$B$3:$B$200,0),MATCH(Data6[[#Headers],[Phone]],'Employee Info'!$C$2:$J$2,0)),"")</f>
        <v/>
      </c>
      <c r="M592" s="19" t="str">
        <f>IFERROR(INDEX('Employee Info'!$C$3:$J$200,MATCH(Data6[[#This Row],[Name:]],'Employee Info'!$B$3:$B$200,0),MATCH(Data6[[#Headers],[Tech]],'Employee Info'!$C$2:$J$2,0)),"")</f>
        <v/>
      </c>
      <c r="N592" s="19" t="str">
        <f>IFERROR(INDEX('Employee Info'!$C$3:$J$200,MATCH(Data6[[#This Row],[Name:]],'Employee Info'!$B$3:$B$200,0),MATCH(Data6[[#Headers],[Other]],'Employee Info'!$C$2:$J$2,0)),"")</f>
        <v/>
      </c>
      <c r="O592" s="19">
        <f>IFERROR((Data6[[#This Row],[Hours:]]*SUM(Data6[[#This Row],[Rate]:[Other]])),"")</f>
        <v>0</v>
      </c>
      <c r="P592" s="7" t="str">
        <f>IF(Data6[[#This Row],[WO'#:]]="","Riley #","WO#")</f>
        <v>Riley #</v>
      </c>
      <c r="Q592" s="7">
        <f>IFERROR(WEEKNUM(Data6[[#This Row],[Date:]]),"")</f>
        <v>16</v>
      </c>
      <c r="R592" s="6">
        <f t="shared" si="27"/>
        <v>45396</v>
      </c>
      <c r="S592" s="6">
        <f>Data6[[#This Row],[Week Start]]+7</f>
        <v>45403</v>
      </c>
      <c r="T592" s="7" t="str">
        <f t="shared" si="28"/>
        <v>4/14/2024 - 4/21/2024</v>
      </c>
      <c r="U592" s="7" t="str">
        <f t="shared" si="29"/>
        <v>Time Card</v>
      </c>
      <c r="V592" s="8" t="str">
        <f>RIGHT(TEXT(Data6[[#This Row],[Date:]],"mmddyyyy"),4)</f>
        <v>2024</v>
      </c>
      <c r="W592" s="8" t="str">
        <f>MID(TEXT(Data6[[#This Row],[Date:]],"mmddyyyy"),3,2)</f>
        <v>19</v>
      </c>
      <c r="X592" s="8" t="str">
        <f>LEFT(TEXT(Data6[[#This Row],[Date:]],"mmddyyyy"),2)</f>
        <v>04</v>
      </c>
      <c r="Y592" s="6">
        <f>DATE(Data6[[#This Row],[Year]],Data6[[#This Row],[Month]],Data6[[#This Row],[Day]])</f>
        <v>45401</v>
      </c>
    </row>
    <row r="593" spans="1:25" x14ac:dyDescent="0.3">
      <c r="A593" s="5">
        <v>45401.499329861108</v>
      </c>
      <c r="B593" s="7" t="s">
        <v>35</v>
      </c>
      <c r="C593" s="6" t="s">
        <v>462</v>
      </c>
      <c r="D593" s="7" t="s">
        <v>466</v>
      </c>
      <c r="E593" s="8">
        <v>7</v>
      </c>
      <c r="F593" s="7" t="s">
        <v>68</v>
      </c>
      <c r="G593" s="7" t="s">
        <v>68</v>
      </c>
      <c r="H593" s="7" t="s">
        <v>460</v>
      </c>
      <c r="I593" s="7" t="s">
        <v>44</v>
      </c>
      <c r="J593" s="19" t="str">
        <f>IFERROR(INDEX('Employee Info'!$C$3:$E$200,MATCH(Data6[[#This Row],[Name:]],'Employee Info'!$B$3:$B$200,0),MATCH(Data6[[#This Row],[Hours Type:]],'Employee Info'!$C$2:$E$2,0)),"")</f>
        <v/>
      </c>
      <c r="K593" s="19" t="str">
        <f>IFERROR(INDEX('Employee Info'!$C$3:$J$200,MATCH(Data6[[#This Row],[Name:]],'Employee Info'!$B$3:$B$200,0),MATCH(Data6[[#Headers],[Truck]],'Employee Info'!$C$2:$J$2,0)),"")</f>
        <v/>
      </c>
      <c r="L593" s="19" t="str">
        <f>IFERROR(INDEX('Employee Info'!$C$3:$J$200,MATCH(Data6[[#This Row],[Name:]],'Employee Info'!$B$3:$B$200,0),MATCH(Data6[[#Headers],[Phone]],'Employee Info'!$C$2:$J$2,0)),"")</f>
        <v/>
      </c>
      <c r="M593" s="19" t="str">
        <f>IFERROR(INDEX('Employee Info'!$C$3:$J$200,MATCH(Data6[[#This Row],[Name:]],'Employee Info'!$B$3:$B$200,0),MATCH(Data6[[#Headers],[Tech]],'Employee Info'!$C$2:$J$2,0)),"")</f>
        <v/>
      </c>
      <c r="N593" s="19" t="str">
        <f>IFERROR(INDEX('Employee Info'!$C$3:$J$200,MATCH(Data6[[#This Row],[Name:]],'Employee Info'!$B$3:$B$200,0),MATCH(Data6[[#Headers],[Other]],'Employee Info'!$C$2:$J$2,0)),"")</f>
        <v/>
      </c>
      <c r="O593" s="19">
        <f>IFERROR((Data6[[#This Row],[Hours:]]*SUM(Data6[[#This Row],[Rate]:[Other]])),"")</f>
        <v>0</v>
      </c>
      <c r="P593" s="7" t="str">
        <f>IF(Data6[[#This Row],[WO'#:]]="","Riley #","WO#")</f>
        <v>Riley #</v>
      </c>
      <c r="Q593" s="7">
        <f>IFERROR(WEEKNUM(Data6[[#This Row],[Date:]]),"")</f>
        <v>16</v>
      </c>
      <c r="R593" s="6">
        <f t="shared" si="27"/>
        <v>45396</v>
      </c>
      <c r="S593" s="6">
        <f>Data6[[#This Row],[Week Start]]+7</f>
        <v>45403</v>
      </c>
      <c r="T593" s="7" t="str">
        <f t="shared" si="28"/>
        <v>4/14/2024 - 4/21/2024</v>
      </c>
      <c r="U593" s="7" t="str">
        <f t="shared" si="29"/>
        <v>Time Card</v>
      </c>
      <c r="V593" s="8" t="str">
        <f>RIGHT(TEXT(Data6[[#This Row],[Date:]],"mmddyyyy"),4)</f>
        <v>2024</v>
      </c>
      <c r="W593" s="8" t="str">
        <f>MID(TEXT(Data6[[#This Row],[Date:]],"mmddyyyy"),3,2)</f>
        <v>19</v>
      </c>
      <c r="X593" s="8" t="str">
        <f>LEFT(TEXT(Data6[[#This Row],[Date:]],"mmddyyyy"),2)</f>
        <v>04</v>
      </c>
      <c r="Y593" s="6">
        <f>DATE(Data6[[#This Row],[Year]],Data6[[#This Row],[Month]],Data6[[#This Row],[Day]])</f>
        <v>45401</v>
      </c>
    </row>
    <row r="594" spans="1:25" x14ac:dyDescent="0.3">
      <c r="A594" s="5">
        <v>45405.534175925925</v>
      </c>
      <c r="B594" s="7" t="s">
        <v>35</v>
      </c>
      <c r="C594" s="6" t="s">
        <v>477</v>
      </c>
      <c r="D594" s="7" t="s">
        <v>478</v>
      </c>
      <c r="E594" s="8">
        <v>1.5</v>
      </c>
      <c r="F594" s="7">
        <v>6984733</v>
      </c>
      <c r="G594" s="7" t="s">
        <v>68</v>
      </c>
      <c r="H594" s="7" t="s">
        <v>69</v>
      </c>
      <c r="I594" s="7" t="s">
        <v>44</v>
      </c>
      <c r="J594" s="19" t="str">
        <f>IFERROR(INDEX('Employee Info'!$C$3:$E$200,MATCH(Data6[[#This Row],[Name:]],'Employee Info'!$B$3:$B$200,0),MATCH(Data6[[#This Row],[Hours Type:]],'Employee Info'!$C$2:$E$2,0)),"")</f>
        <v/>
      </c>
      <c r="K594" s="19" t="str">
        <f>IFERROR(INDEX('Employee Info'!$C$3:$J$200,MATCH(Data6[[#This Row],[Name:]],'Employee Info'!$B$3:$B$200,0),MATCH(Data6[[#Headers],[Truck]],'Employee Info'!$C$2:$J$2,0)),"")</f>
        <v/>
      </c>
      <c r="L594" s="19" t="str">
        <f>IFERROR(INDEX('Employee Info'!$C$3:$J$200,MATCH(Data6[[#This Row],[Name:]],'Employee Info'!$B$3:$B$200,0),MATCH(Data6[[#Headers],[Phone]],'Employee Info'!$C$2:$J$2,0)),"")</f>
        <v/>
      </c>
      <c r="M594" s="19" t="str">
        <f>IFERROR(INDEX('Employee Info'!$C$3:$J$200,MATCH(Data6[[#This Row],[Name:]],'Employee Info'!$B$3:$B$200,0),MATCH(Data6[[#Headers],[Tech]],'Employee Info'!$C$2:$J$2,0)),"")</f>
        <v/>
      </c>
      <c r="N594" s="19" t="str">
        <f>IFERROR(INDEX('Employee Info'!$C$3:$J$200,MATCH(Data6[[#This Row],[Name:]],'Employee Info'!$B$3:$B$200,0),MATCH(Data6[[#Headers],[Other]],'Employee Info'!$C$2:$J$2,0)),"")</f>
        <v/>
      </c>
      <c r="O594" s="19">
        <f>IFERROR((Data6[[#This Row],[Hours:]]*SUM(Data6[[#This Row],[Rate]:[Other]])),"")</f>
        <v>0</v>
      </c>
      <c r="P594" s="7" t="str">
        <f>IF(Data6[[#This Row],[WO'#:]]="","Riley #","WO#")</f>
        <v>WO#</v>
      </c>
      <c r="Q594" s="7">
        <f>IFERROR(WEEKNUM(Data6[[#This Row],[Date:]]),"")</f>
        <v>17</v>
      </c>
      <c r="R594" s="6">
        <f t="shared" si="27"/>
        <v>45403</v>
      </c>
      <c r="S594" s="6">
        <f>Data6[[#This Row],[Week Start]]+7</f>
        <v>45410</v>
      </c>
      <c r="T594" s="7" t="str">
        <f t="shared" si="28"/>
        <v>4/21/2024 - 4/28/2024</v>
      </c>
      <c r="U594" s="7" t="str">
        <f t="shared" si="29"/>
        <v>Time Card</v>
      </c>
      <c r="V594" s="8" t="str">
        <f>RIGHT(TEXT(Data6[[#This Row],[Date:]],"mmddyyyy"),4)</f>
        <v>2024</v>
      </c>
      <c r="W594" s="8" t="str">
        <f>MID(TEXT(Data6[[#This Row],[Date:]],"mmddyyyy"),3,2)</f>
        <v>22</v>
      </c>
      <c r="X594" s="8" t="str">
        <f>LEFT(TEXT(Data6[[#This Row],[Date:]],"mmddyyyy"),2)</f>
        <v>04</v>
      </c>
      <c r="Y594" s="6">
        <f>DATE(Data6[[#This Row],[Year]],Data6[[#This Row],[Month]],Data6[[#This Row],[Day]])</f>
        <v>45404</v>
      </c>
    </row>
    <row r="595" spans="1:25" x14ac:dyDescent="0.3">
      <c r="A595" s="5">
        <v>45408.494091782406</v>
      </c>
      <c r="B595" s="7" t="s">
        <v>66</v>
      </c>
      <c r="C595" s="6" t="s">
        <v>477</v>
      </c>
      <c r="D595" s="7" t="s">
        <v>317</v>
      </c>
      <c r="E595" s="8">
        <v>2</v>
      </c>
      <c r="F595" s="7">
        <v>6984733</v>
      </c>
      <c r="G595" s="7" t="s">
        <v>68</v>
      </c>
      <c r="H595" s="7" t="s">
        <v>69</v>
      </c>
      <c r="I595" s="7" t="s">
        <v>44</v>
      </c>
      <c r="J595" s="19" t="str">
        <f>IFERROR(INDEX('Employee Info'!$C$3:$E$200,MATCH(Data6[[#This Row],[Name:]],'Employee Info'!$B$3:$B$200,0),MATCH(Data6[[#This Row],[Hours Type:]],'Employee Info'!$C$2:$E$2,0)),"")</f>
        <v/>
      </c>
      <c r="K595" s="19" t="str">
        <f>IFERROR(INDEX('Employee Info'!$C$3:$J$200,MATCH(Data6[[#This Row],[Name:]],'Employee Info'!$B$3:$B$200,0),MATCH(Data6[[#Headers],[Truck]],'Employee Info'!$C$2:$J$2,0)),"")</f>
        <v/>
      </c>
      <c r="L595" s="19" t="str">
        <f>IFERROR(INDEX('Employee Info'!$C$3:$J$200,MATCH(Data6[[#This Row],[Name:]],'Employee Info'!$B$3:$B$200,0),MATCH(Data6[[#Headers],[Phone]],'Employee Info'!$C$2:$J$2,0)),"")</f>
        <v/>
      </c>
      <c r="M595" s="19" t="str">
        <f>IFERROR(INDEX('Employee Info'!$C$3:$J$200,MATCH(Data6[[#This Row],[Name:]],'Employee Info'!$B$3:$B$200,0),MATCH(Data6[[#Headers],[Tech]],'Employee Info'!$C$2:$J$2,0)),"")</f>
        <v/>
      </c>
      <c r="N595" s="19" t="str">
        <f>IFERROR(INDEX('Employee Info'!$C$3:$J$200,MATCH(Data6[[#This Row],[Name:]],'Employee Info'!$B$3:$B$200,0),MATCH(Data6[[#Headers],[Other]],'Employee Info'!$C$2:$J$2,0)),"")</f>
        <v/>
      </c>
      <c r="O595" s="19">
        <f>IFERROR((Data6[[#This Row],[Hours:]]*SUM(Data6[[#This Row],[Rate]:[Other]])),"")</f>
        <v>0</v>
      </c>
      <c r="P595" s="7" t="str">
        <f>IF(Data6[[#This Row],[WO'#:]]="","Riley #","WO#")</f>
        <v>WO#</v>
      </c>
      <c r="Q595" s="7">
        <f>IFERROR(WEEKNUM(Data6[[#This Row],[Date:]]),"")</f>
        <v>17</v>
      </c>
      <c r="R595" s="6">
        <f t="shared" si="27"/>
        <v>45403</v>
      </c>
      <c r="S595" s="6">
        <f>Data6[[#This Row],[Week Start]]+7</f>
        <v>45410</v>
      </c>
      <c r="T595" s="7" t="str">
        <f t="shared" si="28"/>
        <v>4/21/2024 - 4/28/2024</v>
      </c>
      <c r="U595" s="7" t="str">
        <f t="shared" si="29"/>
        <v>Time Card</v>
      </c>
      <c r="V595" s="8" t="str">
        <f>RIGHT(TEXT(Data6[[#This Row],[Date:]],"mmddyyyy"),4)</f>
        <v>2024</v>
      </c>
      <c r="W595" s="8" t="str">
        <f>MID(TEXT(Data6[[#This Row],[Date:]],"mmddyyyy"),3,2)</f>
        <v>22</v>
      </c>
      <c r="X595" s="8" t="str">
        <f>LEFT(TEXT(Data6[[#This Row],[Date:]],"mmddyyyy"),2)</f>
        <v>04</v>
      </c>
      <c r="Y595" s="6">
        <f>DATE(Data6[[#This Row],[Year]],Data6[[#This Row],[Month]],Data6[[#This Row],[Day]])</f>
        <v>45404</v>
      </c>
    </row>
    <row r="596" spans="1:25" x14ac:dyDescent="0.3">
      <c r="A596" s="5">
        <v>45408.55618078704</v>
      </c>
      <c r="B596" s="7" t="s">
        <v>66</v>
      </c>
      <c r="C596" s="6" t="s">
        <v>477</v>
      </c>
      <c r="D596" s="7" t="s">
        <v>479</v>
      </c>
      <c r="E596" s="8">
        <v>3</v>
      </c>
      <c r="F596" s="7">
        <v>6984733</v>
      </c>
      <c r="G596" s="7" t="s">
        <v>68</v>
      </c>
      <c r="H596" s="7" t="s">
        <v>69</v>
      </c>
      <c r="I596" s="7" t="s">
        <v>44</v>
      </c>
      <c r="J596" s="19" t="str">
        <f>IFERROR(INDEX('Employee Info'!$C$3:$E$200,MATCH(Data6[[#This Row],[Name:]],'Employee Info'!$B$3:$B$200,0),MATCH(Data6[[#This Row],[Hours Type:]],'Employee Info'!$C$2:$E$2,0)),"")</f>
        <v/>
      </c>
      <c r="K596" s="19" t="str">
        <f>IFERROR(INDEX('Employee Info'!$C$3:$J$200,MATCH(Data6[[#This Row],[Name:]],'Employee Info'!$B$3:$B$200,0),MATCH(Data6[[#Headers],[Truck]],'Employee Info'!$C$2:$J$2,0)),"")</f>
        <v/>
      </c>
      <c r="L596" s="19" t="str">
        <f>IFERROR(INDEX('Employee Info'!$C$3:$J$200,MATCH(Data6[[#This Row],[Name:]],'Employee Info'!$B$3:$B$200,0),MATCH(Data6[[#Headers],[Phone]],'Employee Info'!$C$2:$J$2,0)),"")</f>
        <v/>
      </c>
      <c r="M596" s="19" t="str">
        <f>IFERROR(INDEX('Employee Info'!$C$3:$J$200,MATCH(Data6[[#This Row],[Name:]],'Employee Info'!$B$3:$B$200,0),MATCH(Data6[[#Headers],[Tech]],'Employee Info'!$C$2:$J$2,0)),"")</f>
        <v/>
      </c>
      <c r="N596" s="19" t="str">
        <f>IFERROR(INDEX('Employee Info'!$C$3:$J$200,MATCH(Data6[[#This Row],[Name:]],'Employee Info'!$B$3:$B$200,0),MATCH(Data6[[#Headers],[Other]],'Employee Info'!$C$2:$J$2,0)),"")</f>
        <v/>
      </c>
      <c r="O596" s="19">
        <f>IFERROR((Data6[[#This Row],[Hours:]]*SUM(Data6[[#This Row],[Rate]:[Other]])),"")</f>
        <v>0</v>
      </c>
      <c r="P596" s="7" t="str">
        <f>IF(Data6[[#This Row],[WO'#:]]="","Riley #","WO#")</f>
        <v>WO#</v>
      </c>
      <c r="Q596" s="7">
        <f>IFERROR(WEEKNUM(Data6[[#This Row],[Date:]]),"")</f>
        <v>17</v>
      </c>
      <c r="R596" s="6">
        <f t="shared" si="27"/>
        <v>45403</v>
      </c>
      <c r="S596" s="6">
        <f>Data6[[#This Row],[Week Start]]+7</f>
        <v>45410</v>
      </c>
      <c r="T596" s="7" t="str">
        <f t="shared" si="28"/>
        <v>4/21/2024 - 4/28/2024</v>
      </c>
      <c r="U596" s="7" t="str">
        <f t="shared" si="29"/>
        <v>Time Card</v>
      </c>
      <c r="V596" s="8" t="str">
        <f>RIGHT(TEXT(Data6[[#This Row],[Date:]],"mmddyyyy"),4)</f>
        <v>2024</v>
      </c>
      <c r="W596" s="8" t="str">
        <f>MID(TEXT(Data6[[#This Row],[Date:]],"mmddyyyy"),3,2)</f>
        <v>22</v>
      </c>
      <c r="X596" s="8" t="str">
        <f>LEFT(TEXT(Data6[[#This Row],[Date:]],"mmddyyyy"),2)</f>
        <v>04</v>
      </c>
      <c r="Y596" s="6">
        <f>DATE(Data6[[#This Row],[Year]],Data6[[#This Row],[Month]],Data6[[#This Row],[Day]])</f>
        <v>45404</v>
      </c>
    </row>
    <row r="597" spans="1:25" x14ac:dyDescent="0.3">
      <c r="A597" s="5">
        <v>45408.478470486109</v>
      </c>
      <c r="B597" s="7" t="s">
        <v>66</v>
      </c>
      <c r="C597" s="6" t="s">
        <v>477</v>
      </c>
      <c r="D597" s="7" t="s">
        <v>480</v>
      </c>
      <c r="E597" s="8">
        <v>1</v>
      </c>
      <c r="F597" s="7">
        <v>7078215</v>
      </c>
      <c r="G597" s="7" t="s">
        <v>68</v>
      </c>
      <c r="H597" s="7" t="s">
        <v>69</v>
      </c>
      <c r="I597" s="7" t="s">
        <v>44</v>
      </c>
      <c r="J597" s="19" t="str">
        <f>IFERROR(INDEX('Employee Info'!$C$3:$E$200,MATCH(Data6[[#This Row],[Name:]],'Employee Info'!$B$3:$B$200,0),MATCH(Data6[[#This Row],[Hours Type:]],'Employee Info'!$C$2:$E$2,0)),"")</f>
        <v/>
      </c>
      <c r="K597" s="19" t="str">
        <f>IFERROR(INDEX('Employee Info'!$C$3:$J$200,MATCH(Data6[[#This Row],[Name:]],'Employee Info'!$B$3:$B$200,0),MATCH(Data6[[#Headers],[Truck]],'Employee Info'!$C$2:$J$2,0)),"")</f>
        <v/>
      </c>
      <c r="L597" s="19" t="str">
        <f>IFERROR(INDEX('Employee Info'!$C$3:$J$200,MATCH(Data6[[#This Row],[Name:]],'Employee Info'!$B$3:$B$200,0),MATCH(Data6[[#Headers],[Phone]],'Employee Info'!$C$2:$J$2,0)),"")</f>
        <v/>
      </c>
      <c r="M597" s="19" t="str">
        <f>IFERROR(INDEX('Employee Info'!$C$3:$J$200,MATCH(Data6[[#This Row],[Name:]],'Employee Info'!$B$3:$B$200,0),MATCH(Data6[[#Headers],[Tech]],'Employee Info'!$C$2:$J$2,0)),"")</f>
        <v/>
      </c>
      <c r="N597" s="19" t="str">
        <f>IFERROR(INDEX('Employee Info'!$C$3:$J$200,MATCH(Data6[[#This Row],[Name:]],'Employee Info'!$B$3:$B$200,0),MATCH(Data6[[#Headers],[Other]],'Employee Info'!$C$2:$J$2,0)),"")</f>
        <v/>
      </c>
      <c r="O597" s="19">
        <f>IFERROR((Data6[[#This Row],[Hours:]]*SUM(Data6[[#This Row],[Rate]:[Other]])),"")</f>
        <v>0</v>
      </c>
      <c r="P597" s="7" t="str">
        <f>IF(Data6[[#This Row],[WO'#:]]="","Riley #","WO#")</f>
        <v>WO#</v>
      </c>
      <c r="Q597" s="7">
        <f>IFERROR(WEEKNUM(Data6[[#This Row],[Date:]]),"")</f>
        <v>17</v>
      </c>
      <c r="R597" s="6">
        <f t="shared" si="27"/>
        <v>45403</v>
      </c>
      <c r="S597" s="6">
        <f>Data6[[#This Row],[Week Start]]+7</f>
        <v>45410</v>
      </c>
      <c r="T597" s="7" t="str">
        <f t="shared" si="28"/>
        <v>4/21/2024 - 4/28/2024</v>
      </c>
      <c r="U597" s="7" t="str">
        <f t="shared" si="29"/>
        <v>Time Card</v>
      </c>
      <c r="V597" s="8" t="str">
        <f>RIGHT(TEXT(Data6[[#This Row],[Date:]],"mmddyyyy"),4)</f>
        <v>2024</v>
      </c>
      <c r="W597" s="8" t="str">
        <f>MID(TEXT(Data6[[#This Row],[Date:]],"mmddyyyy"),3,2)</f>
        <v>22</v>
      </c>
      <c r="X597" s="8" t="str">
        <f>LEFT(TEXT(Data6[[#This Row],[Date:]],"mmddyyyy"),2)</f>
        <v>04</v>
      </c>
      <c r="Y597" s="6">
        <f>DATE(Data6[[#This Row],[Year]],Data6[[#This Row],[Month]],Data6[[#This Row],[Day]])</f>
        <v>45404</v>
      </c>
    </row>
    <row r="598" spans="1:25" x14ac:dyDescent="0.3">
      <c r="A598" s="5">
        <v>45405.581271296294</v>
      </c>
      <c r="B598" s="7" t="s">
        <v>31</v>
      </c>
      <c r="C598" s="6" t="s">
        <v>477</v>
      </c>
      <c r="D598" s="7" t="s">
        <v>481</v>
      </c>
      <c r="E598" s="8">
        <v>1</v>
      </c>
      <c r="F598" s="7">
        <v>7088147</v>
      </c>
      <c r="G598" s="7" t="s">
        <v>68</v>
      </c>
      <c r="H598" s="7" t="s">
        <v>69</v>
      </c>
      <c r="I598" s="7" t="s">
        <v>44</v>
      </c>
      <c r="J598" s="19" t="str">
        <f>IFERROR(INDEX('Employee Info'!$C$3:$E$200,MATCH(Data6[[#This Row],[Name:]],'Employee Info'!$B$3:$B$200,0),MATCH(Data6[[#This Row],[Hours Type:]],'Employee Info'!$C$2:$E$2,0)),"")</f>
        <v/>
      </c>
      <c r="K598" s="19" t="str">
        <f>IFERROR(INDEX('Employee Info'!$C$3:$J$200,MATCH(Data6[[#This Row],[Name:]],'Employee Info'!$B$3:$B$200,0),MATCH(Data6[[#Headers],[Truck]],'Employee Info'!$C$2:$J$2,0)),"")</f>
        <v/>
      </c>
      <c r="L598" s="19" t="str">
        <f>IFERROR(INDEX('Employee Info'!$C$3:$J$200,MATCH(Data6[[#This Row],[Name:]],'Employee Info'!$B$3:$B$200,0),MATCH(Data6[[#Headers],[Phone]],'Employee Info'!$C$2:$J$2,0)),"")</f>
        <v/>
      </c>
      <c r="M598" s="19" t="str">
        <f>IFERROR(INDEX('Employee Info'!$C$3:$J$200,MATCH(Data6[[#This Row],[Name:]],'Employee Info'!$B$3:$B$200,0),MATCH(Data6[[#Headers],[Tech]],'Employee Info'!$C$2:$J$2,0)),"")</f>
        <v/>
      </c>
      <c r="N598" s="19" t="str">
        <f>IFERROR(INDEX('Employee Info'!$C$3:$J$200,MATCH(Data6[[#This Row],[Name:]],'Employee Info'!$B$3:$B$200,0),MATCH(Data6[[#Headers],[Other]],'Employee Info'!$C$2:$J$2,0)),"")</f>
        <v/>
      </c>
      <c r="O598" s="19">
        <f>IFERROR((Data6[[#This Row],[Hours:]]*SUM(Data6[[#This Row],[Rate]:[Other]])),"")</f>
        <v>0</v>
      </c>
      <c r="P598" s="7" t="str">
        <f>IF(Data6[[#This Row],[WO'#:]]="","Riley #","WO#")</f>
        <v>WO#</v>
      </c>
      <c r="Q598" s="7">
        <f>IFERROR(WEEKNUM(Data6[[#This Row],[Date:]]),"")</f>
        <v>17</v>
      </c>
      <c r="R598" s="6">
        <f t="shared" si="27"/>
        <v>45403</v>
      </c>
      <c r="S598" s="6">
        <f>Data6[[#This Row],[Week Start]]+7</f>
        <v>45410</v>
      </c>
      <c r="T598" s="7" t="str">
        <f t="shared" si="28"/>
        <v>4/21/2024 - 4/28/2024</v>
      </c>
      <c r="U598" s="7" t="str">
        <f t="shared" si="29"/>
        <v>Time Card</v>
      </c>
      <c r="V598" s="8" t="str">
        <f>RIGHT(TEXT(Data6[[#This Row],[Date:]],"mmddyyyy"),4)</f>
        <v>2024</v>
      </c>
      <c r="W598" s="8" t="str">
        <f>MID(TEXT(Data6[[#This Row],[Date:]],"mmddyyyy"),3,2)</f>
        <v>22</v>
      </c>
      <c r="X598" s="8" t="str">
        <f>LEFT(TEXT(Data6[[#This Row],[Date:]],"mmddyyyy"),2)</f>
        <v>04</v>
      </c>
      <c r="Y598" s="6">
        <f>DATE(Data6[[#This Row],[Year]],Data6[[#This Row],[Month]],Data6[[#This Row],[Day]])</f>
        <v>45404</v>
      </c>
    </row>
    <row r="599" spans="1:25" x14ac:dyDescent="0.3">
      <c r="A599" s="5">
        <v>45408.489808449071</v>
      </c>
      <c r="B599" s="7" t="s">
        <v>66</v>
      </c>
      <c r="C599" s="6" t="s">
        <v>477</v>
      </c>
      <c r="D599" s="7" t="s">
        <v>423</v>
      </c>
      <c r="E599" s="8">
        <v>1</v>
      </c>
      <c r="F599" s="7">
        <v>7088147</v>
      </c>
      <c r="G599" s="7" t="s">
        <v>68</v>
      </c>
      <c r="H599" s="7" t="s">
        <v>69</v>
      </c>
      <c r="I599" s="7" t="s">
        <v>44</v>
      </c>
      <c r="J599" s="19" t="str">
        <f>IFERROR(INDEX('Employee Info'!$C$3:$E$200,MATCH(Data6[[#This Row],[Name:]],'Employee Info'!$B$3:$B$200,0),MATCH(Data6[[#This Row],[Hours Type:]],'Employee Info'!$C$2:$E$2,0)),"")</f>
        <v/>
      </c>
      <c r="K599" s="19" t="str">
        <f>IFERROR(INDEX('Employee Info'!$C$3:$J$200,MATCH(Data6[[#This Row],[Name:]],'Employee Info'!$B$3:$B$200,0),MATCH(Data6[[#Headers],[Truck]],'Employee Info'!$C$2:$J$2,0)),"")</f>
        <v/>
      </c>
      <c r="L599" s="19" t="str">
        <f>IFERROR(INDEX('Employee Info'!$C$3:$J$200,MATCH(Data6[[#This Row],[Name:]],'Employee Info'!$B$3:$B$200,0),MATCH(Data6[[#Headers],[Phone]],'Employee Info'!$C$2:$J$2,0)),"")</f>
        <v/>
      </c>
      <c r="M599" s="19" t="str">
        <f>IFERROR(INDEX('Employee Info'!$C$3:$J$200,MATCH(Data6[[#This Row],[Name:]],'Employee Info'!$B$3:$B$200,0),MATCH(Data6[[#Headers],[Tech]],'Employee Info'!$C$2:$J$2,0)),"")</f>
        <v/>
      </c>
      <c r="N599" s="19" t="str">
        <f>IFERROR(INDEX('Employee Info'!$C$3:$J$200,MATCH(Data6[[#This Row],[Name:]],'Employee Info'!$B$3:$B$200,0),MATCH(Data6[[#Headers],[Other]],'Employee Info'!$C$2:$J$2,0)),"")</f>
        <v/>
      </c>
      <c r="O599" s="19">
        <f>IFERROR((Data6[[#This Row],[Hours:]]*SUM(Data6[[#This Row],[Rate]:[Other]])),"")</f>
        <v>0</v>
      </c>
      <c r="P599" s="7" t="str">
        <f>IF(Data6[[#This Row],[WO'#:]]="","Riley #","WO#")</f>
        <v>WO#</v>
      </c>
      <c r="Q599" s="7">
        <f>IFERROR(WEEKNUM(Data6[[#This Row],[Date:]]),"")</f>
        <v>17</v>
      </c>
      <c r="R599" s="6">
        <f t="shared" si="27"/>
        <v>45403</v>
      </c>
      <c r="S599" s="6">
        <f>Data6[[#This Row],[Week Start]]+7</f>
        <v>45410</v>
      </c>
      <c r="T599" s="7" t="str">
        <f t="shared" si="28"/>
        <v>4/21/2024 - 4/28/2024</v>
      </c>
      <c r="U599" s="7" t="str">
        <f t="shared" si="29"/>
        <v>Time Card</v>
      </c>
      <c r="V599" s="8" t="str">
        <f>RIGHT(TEXT(Data6[[#This Row],[Date:]],"mmddyyyy"),4)</f>
        <v>2024</v>
      </c>
      <c r="W599" s="8" t="str">
        <f>MID(TEXT(Data6[[#This Row],[Date:]],"mmddyyyy"),3,2)</f>
        <v>22</v>
      </c>
      <c r="X599" s="8" t="str">
        <f>LEFT(TEXT(Data6[[#This Row],[Date:]],"mmddyyyy"),2)</f>
        <v>04</v>
      </c>
      <c r="Y599" s="6">
        <f>DATE(Data6[[#This Row],[Year]],Data6[[#This Row],[Month]],Data6[[#This Row],[Day]])</f>
        <v>45404</v>
      </c>
    </row>
    <row r="600" spans="1:25" x14ac:dyDescent="0.3">
      <c r="A600" s="5">
        <v>45420.32352928241</v>
      </c>
      <c r="B600" s="7" t="s">
        <v>76</v>
      </c>
      <c r="C600" s="6" t="s">
        <v>477</v>
      </c>
      <c r="D600" s="7" t="s">
        <v>454</v>
      </c>
      <c r="E600" s="8">
        <v>2</v>
      </c>
      <c r="F600" s="7">
        <v>7097418</v>
      </c>
      <c r="G600" s="7" t="s">
        <v>68</v>
      </c>
      <c r="H600" s="7" t="s">
        <v>69</v>
      </c>
      <c r="I600" s="7" t="s">
        <v>44</v>
      </c>
      <c r="J600" s="19" t="str">
        <f>IFERROR(INDEX('Employee Info'!$C$3:$E$200,MATCH(Data6[[#This Row],[Name:]],'Employee Info'!$B$3:$B$200,0),MATCH(Data6[[#This Row],[Hours Type:]],'Employee Info'!$C$2:$E$2,0)),"")</f>
        <v/>
      </c>
      <c r="K600" s="19" t="str">
        <f>IFERROR(INDEX('Employee Info'!$C$3:$J$200,MATCH(Data6[[#This Row],[Name:]],'Employee Info'!$B$3:$B$200,0),MATCH(Data6[[#Headers],[Truck]],'Employee Info'!$C$2:$J$2,0)),"")</f>
        <v/>
      </c>
      <c r="L600" s="19" t="str">
        <f>IFERROR(INDEX('Employee Info'!$C$3:$J$200,MATCH(Data6[[#This Row],[Name:]],'Employee Info'!$B$3:$B$200,0),MATCH(Data6[[#Headers],[Phone]],'Employee Info'!$C$2:$J$2,0)),"")</f>
        <v/>
      </c>
      <c r="M600" s="19" t="str">
        <f>IFERROR(INDEX('Employee Info'!$C$3:$J$200,MATCH(Data6[[#This Row],[Name:]],'Employee Info'!$B$3:$B$200,0),MATCH(Data6[[#Headers],[Tech]],'Employee Info'!$C$2:$J$2,0)),"")</f>
        <v/>
      </c>
      <c r="N600" s="19" t="str">
        <f>IFERROR(INDEX('Employee Info'!$C$3:$J$200,MATCH(Data6[[#This Row],[Name:]],'Employee Info'!$B$3:$B$200,0),MATCH(Data6[[#Headers],[Other]],'Employee Info'!$C$2:$J$2,0)),"")</f>
        <v/>
      </c>
      <c r="O600" s="19">
        <f>IFERROR((Data6[[#This Row],[Hours:]]*SUM(Data6[[#This Row],[Rate]:[Other]])),"")</f>
        <v>0</v>
      </c>
      <c r="P600" s="7" t="str">
        <f>IF(Data6[[#This Row],[WO'#:]]="","Riley #","WO#")</f>
        <v>WO#</v>
      </c>
      <c r="Q600" s="7">
        <f>IFERROR(WEEKNUM(Data6[[#This Row],[Date:]]),"")</f>
        <v>17</v>
      </c>
      <c r="R600" s="6">
        <f t="shared" si="27"/>
        <v>45403</v>
      </c>
      <c r="S600" s="6">
        <f>Data6[[#This Row],[Week Start]]+7</f>
        <v>45410</v>
      </c>
      <c r="T600" s="7" t="str">
        <f t="shared" si="28"/>
        <v>4/21/2024 - 4/28/2024</v>
      </c>
      <c r="U600" s="7" t="str">
        <f t="shared" si="29"/>
        <v>Time Card</v>
      </c>
      <c r="V600" s="8" t="str">
        <f>RIGHT(TEXT(Data6[[#This Row],[Date:]],"mmddyyyy"),4)</f>
        <v>2024</v>
      </c>
      <c r="W600" s="8" t="str">
        <f>MID(TEXT(Data6[[#This Row],[Date:]],"mmddyyyy"),3,2)</f>
        <v>22</v>
      </c>
      <c r="X600" s="8" t="str">
        <f>LEFT(TEXT(Data6[[#This Row],[Date:]],"mmddyyyy"),2)</f>
        <v>04</v>
      </c>
      <c r="Y600" s="6">
        <f>DATE(Data6[[#This Row],[Year]],Data6[[#This Row],[Month]],Data6[[#This Row],[Day]])</f>
        <v>45404</v>
      </c>
    </row>
    <row r="601" spans="1:25" x14ac:dyDescent="0.3">
      <c r="A601" s="5">
        <v>45405.53348726852</v>
      </c>
      <c r="B601" s="7" t="s">
        <v>35</v>
      </c>
      <c r="C601" s="6" t="s">
        <v>477</v>
      </c>
      <c r="D601" s="7" t="s">
        <v>482</v>
      </c>
      <c r="E601" s="8">
        <v>6.5</v>
      </c>
      <c r="F601" s="7" t="s">
        <v>68</v>
      </c>
      <c r="G601" s="7" t="s">
        <v>68</v>
      </c>
      <c r="H601" s="7" t="s">
        <v>483</v>
      </c>
      <c r="I601" s="7" t="s">
        <v>44</v>
      </c>
      <c r="J601" s="19" t="str">
        <f>IFERROR(INDEX('Employee Info'!$C$3:$E$200,MATCH(Data6[[#This Row],[Name:]],'Employee Info'!$B$3:$B$200,0),MATCH(Data6[[#This Row],[Hours Type:]],'Employee Info'!$C$2:$E$2,0)),"")</f>
        <v/>
      </c>
      <c r="K601" s="19" t="str">
        <f>IFERROR(INDEX('Employee Info'!$C$3:$J$200,MATCH(Data6[[#This Row],[Name:]],'Employee Info'!$B$3:$B$200,0),MATCH(Data6[[#Headers],[Truck]],'Employee Info'!$C$2:$J$2,0)),"")</f>
        <v/>
      </c>
      <c r="L601" s="19" t="str">
        <f>IFERROR(INDEX('Employee Info'!$C$3:$J$200,MATCH(Data6[[#This Row],[Name:]],'Employee Info'!$B$3:$B$200,0),MATCH(Data6[[#Headers],[Phone]],'Employee Info'!$C$2:$J$2,0)),"")</f>
        <v/>
      </c>
      <c r="M601" s="19" t="str">
        <f>IFERROR(INDEX('Employee Info'!$C$3:$J$200,MATCH(Data6[[#This Row],[Name:]],'Employee Info'!$B$3:$B$200,0),MATCH(Data6[[#Headers],[Tech]],'Employee Info'!$C$2:$J$2,0)),"")</f>
        <v/>
      </c>
      <c r="N601" s="19" t="str">
        <f>IFERROR(INDEX('Employee Info'!$C$3:$J$200,MATCH(Data6[[#This Row],[Name:]],'Employee Info'!$B$3:$B$200,0),MATCH(Data6[[#Headers],[Other]],'Employee Info'!$C$2:$J$2,0)),"")</f>
        <v/>
      </c>
      <c r="O601" s="19">
        <f>IFERROR((Data6[[#This Row],[Hours:]]*SUM(Data6[[#This Row],[Rate]:[Other]])),"")</f>
        <v>0</v>
      </c>
      <c r="P601" s="7" t="str">
        <f>IF(Data6[[#This Row],[WO'#:]]="","Riley #","WO#")</f>
        <v>Riley #</v>
      </c>
      <c r="Q601" s="7">
        <f>IFERROR(WEEKNUM(Data6[[#This Row],[Date:]]),"")</f>
        <v>17</v>
      </c>
      <c r="R601" s="6">
        <f t="shared" si="27"/>
        <v>45403</v>
      </c>
      <c r="S601" s="6">
        <f>Data6[[#This Row],[Week Start]]+7</f>
        <v>45410</v>
      </c>
      <c r="T601" s="7" t="str">
        <f t="shared" si="28"/>
        <v>4/21/2024 - 4/28/2024</v>
      </c>
      <c r="U601" s="7" t="str">
        <f t="shared" si="29"/>
        <v>Time Card</v>
      </c>
      <c r="V601" s="8" t="str">
        <f>RIGHT(TEXT(Data6[[#This Row],[Date:]],"mmddyyyy"),4)</f>
        <v>2024</v>
      </c>
      <c r="W601" s="8" t="str">
        <f>MID(TEXT(Data6[[#This Row],[Date:]],"mmddyyyy"),3,2)</f>
        <v>22</v>
      </c>
      <c r="X601" s="8" t="str">
        <f>LEFT(TEXT(Data6[[#This Row],[Date:]],"mmddyyyy"),2)</f>
        <v>04</v>
      </c>
      <c r="Y601" s="6">
        <f>DATE(Data6[[#This Row],[Year]],Data6[[#This Row],[Month]],Data6[[#This Row],[Day]])</f>
        <v>45404</v>
      </c>
    </row>
    <row r="602" spans="1:25" x14ac:dyDescent="0.3">
      <c r="A602" s="5">
        <v>45405.580066203707</v>
      </c>
      <c r="B602" s="7" t="s">
        <v>31</v>
      </c>
      <c r="C602" s="6" t="s">
        <v>477</v>
      </c>
      <c r="D602" s="7" t="s">
        <v>484</v>
      </c>
      <c r="E602" s="8">
        <v>6</v>
      </c>
      <c r="F602" s="7" t="s">
        <v>68</v>
      </c>
      <c r="G602" s="7" t="s">
        <v>68</v>
      </c>
      <c r="H602" s="7" t="s">
        <v>485</v>
      </c>
      <c r="I602" s="7" t="s">
        <v>44</v>
      </c>
      <c r="J602" s="19" t="str">
        <f>IFERROR(INDEX('Employee Info'!$C$3:$E$200,MATCH(Data6[[#This Row],[Name:]],'Employee Info'!$B$3:$B$200,0),MATCH(Data6[[#This Row],[Hours Type:]],'Employee Info'!$C$2:$E$2,0)),"")</f>
        <v/>
      </c>
      <c r="K602" s="19" t="str">
        <f>IFERROR(INDEX('Employee Info'!$C$3:$J$200,MATCH(Data6[[#This Row],[Name:]],'Employee Info'!$B$3:$B$200,0),MATCH(Data6[[#Headers],[Truck]],'Employee Info'!$C$2:$J$2,0)),"")</f>
        <v/>
      </c>
      <c r="L602" s="19" t="str">
        <f>IFERROR(INDEX('Employee Info'!$C$3:$J$200,MATCH(Data6[[#This Row],[Name:]],'Employee Info'!$B$3:$B$200,0),MATCH(Data6[[#Headers],[Phone]],'Employee Info'!$C$2:$J$2,0)),"")</f>
        <v/>
      </c>
      <c r="M602" s="19" t="str">
        <f>IFERROR(INDEX('Employee Info'!$C$3:$J$200,MATCH(Data6[[#This Row],[Name:]],'Employee Info'!$B$3:$B$200,0),MATCH(Data6[[#Headers],[Tech]],'Employee Info'!$C$2:$J$2,0)),"")</f>
        <v/>
      </c>
      <c r="N602" s="19" t="str">
        <f>IFERROR(INDEX('Employee Info'!$C$3:$J$200,MATCH(Data6[[#This Row],[Name:]],'Employee Info'!$B$3:$B$200,0),MATCH(Data6[[#Headers],[Other]],'Employee Info'!$C$2:$J$2,0)),"")</f>
        <v/>
      </c>
      <c r="O602" s="19">
        <f>IFERROR((Data6[[#This Row],[Hours:]]*SUM(Data6[[#This Row],[Rate]:[Other]])),"")</f>
        <v>0</v>
      </c>
      <c r="P602" s="7" t="str">
        <f>IF(Data6[[#This Row],[WO'#:]]="","Riley #","WO#")</f>
        <v>Riley #</v>
      </c>
      <c r="Q602" s="7">
        <f>IFERROR(WEEKNUM(Data6[[#This Row],[Date:]]),"")</f>
        <v>17</v>
      </c>
      <c r="R602" s="6">
        <f t="shared" si="27"/>
        <v>45403</v>
      </c>
      <c r="S602" s="6">
        <f>Data6[[#This Row],[Week Start]]+7</f>
        <v>45410</v>
      </c>
      <c r="T602" s="7" t="str">
        <f t="shared" si="28"/>
        <v>4/21/2024 - 4/28/2024</v>
      </c>
      <c r="U602" s="7" t="str">
        <f t="shared" si="29"/>
        <v>Time Card</v>
      </c>
      <c r="V602" s="8" t="str">
        <f>RIGHT(TEXT(Data6[[#This Row],[Date:]],"mmddyyyy"),4)</f>
        <v>2024</v>
      </c>
      <c r="W602" s="8" t="str">
        <f>MID(TEXT(Data6[[#This Row],[Date:]],"mmddyyyy"),3,2)</f>
        <v>22</v>
      </c>
      <c r="X602" s="8" t="str">
        <f>LEFT(TEXT(Data6[[#This Row],[Date:]],"mmddyyyy"),2)</f>
        <v>04</v>
      </c>
      <c r="Y602" s="6">
        <f>DATE(Data6[[#This Row],[Year]],Data6[[#This Row],[Month]],Data6[[#This Row],[Day]])</f>
        <v>45404</v>
      </c>
    </row>
    <row r="603" spans="1:25" x14ac:dyDescent="0.3">
      <c r="A603" s="5">
        <v>45406.403890046298</v>
      </c>
      <c r="B603" s="7" t="s">
        <v>65</v>
      </c>
      <c r="C603" s="6" t="s">
        <v>477</v>
      </c>
      <c r="D603" s="7" t="s">
        <v>484</v>
      </c>
      <c r="E603" s="8">
        <v>5</v>
      </c>
      <c r="F603" s="7" t="s">
        <v>68</v>
      </c>
      <c r="G603" s="7" t="s">
        <v>68</v>
      </c>
      <c r="H603" s="7" t="s">
        <v>485</v>
      </c>
      <c r="I603" s="7" t="s">
        <v>44</v>
      </c>
      <c r="J603" s="19" t="str">
        <f>IFERROR(INDEX('Employee Info'!$C$3:$E$200,MATCH(Data6[[#This Row],[Name:]],'Employee Info'!$B$3:$B$200,0),MATCH(Data6[[#This Row],[Hours Type:]],'Employee Info'!$C$2:$E$2,0)),"")</f>
        <v/>
      </c>
      <c r="K603" s="19" t="str">
        <f>IFERROR(INDEX('Employee Info'!$C$3:$J$200,MATCH(Data6[[#This Row],[Name:]],'Employee Info'!$B$3:$B$200,0),MATCH(Data6[[#Headers],[Truck]],'Employee Info'!$C$2:$J$2,0)),"")</f>
        <v/>
      </c>
      <c r="L603" s="19" t="str">
        <f>IFERROR(INDEX('Employee Info'!$C$3:$J$200,MATCH(Data6[[#This Row],[Name:]],'Employee Info'!$B$3:$B$200,0),MATCH(Data6[[#Headers],[Phone]],'Employee Info'!$C$2:$J$2,0)),"")</f>
        <v/>
      </c>
      <c r="M603" s="19" t="str">
        <f>IFERROR(INDEX('Employee Info'!$C$3:$J$200,MATCH(Data6[[#This Row],[Name:]],'Employee Info'!$B$3:$B$200,0),MATCH(Data6[[#Headers],[Tech]],'Employee Info'!$C$2:$J$2,0)),"")</f>
        <v/>
      </c>
      <c r="N603" s="19" t="str">
        <f>IFERROR(INDEX('Employee Info'!$C$3:$J$200,MATCH(Data6[[#This Row],[Name:]],'Employee Info'!$B$3:$B$200,0),MATCH(Data6[[#Headers],[Other]],'Employee Info'!$C$2:$J$2,0)),"")</f>
        <v/>
      </c>
      <c r="O603" s="19">
        <f>IFERROR((Data6[[#This Row],[Hours:]]*SUM(Data6[[#This Row],[Rate]:[Other]])),"")</f>
        <v>0</v>
      </c>
      <c r="P603" s="7" t="str">
        <f>IF(Data6[[#This Row],[WO'#:]]="","Riley #","WO#")</f>
        <v>Riley #</v>
      </c>
      <c r="Q603" s="7">
        <f>IFERROR(WEEKNUM(Data6[[#This Row],[Date:]]),"")</f>
        <v>17</v>
      </c>
      <c r="R603" s="6">
        <f t="shared" si="27"/>
        <v>45403</v>
      </c>
      <c r="S603" s="6">
        <f>Data6[[#This Row],[Week Start]]+7</f>
        <v>45410</v>
      </c>
      <c r="T603" s="7" t="str">
        <f t="shared" si="28"/>
        <v>4/21/2024 - 4/28/2024</v>
      </c>
      <c r="U603" s="7" t="str">
        <f t="shared" si="29"/>
        <v>Time Card</v>
      </c>
      <c r="V603" s="8" t="str">
        <f>RIGHT(TEXT(Data6[[#This Row],[Date:]],"mmddyyyy"),4)</f>
        <v>2024</v>
      </c>
      <c r="W603" s="8" t="str">
        <f>MID(TEXT(Data6[[#This Row],[Date:]],"mmddyyyy"),3,2)</f>
        <v>22</v>
      </c>
      <c r="X603" s="8" t="str">
        <f>LEFT(TEXT(Data6[[#This Row],[Date:]],"mmddyyyy"),2)</f>
        <v>04</v>
      </c>
      <c r="Y603" s="6">
        <f>DATE(Data6[[#This Row],[Year]],Data6[[#This Row],[Month]],Data6[[#This Row],[Day]])</f>
        <v>45404</v>
      </c>
    </row>
    <row r="604" spans="1:25" x14ac:dyDescent="0.3">
      <c r="A604" s="5">
        <v>45408.462331944444</v>
      </c>
      <c r="B604" s="7" t="s">
        <v>66</v>
      </c>
      <c r="C604" s="6" t="s">
        <v>477</v>
      </c>
      <c r="D604" s="7" t="s">
        <v>486</v>
      </c>
      <c r="E604" s="8">
        <v>1</v>
      </c>
      <c r="F604" s="7" t="s">
        <v>68</v>
      </c>
      <c r="G604" s="7" t="s">
        <v>68</v>
      </c>
      <c r="H604" s="7" t="s">
        <v>485</v>
      </c>
      <c r="I604" s="7" t="s">
        <v>44</v>
      </c>
      <c r="J604" s="19" t="str">
        <f>IFERROR(INDEX('Employee Info'!$C$3:$E$200,MATCH(Data6[[#This Row],[Name:]],'Employee Info'!$B$3:$B$200,0),MATCH(Data6[[#This Row],[Hours Type:]],'Employee Info'!$C$2:$E$2,0)),"")</f>
        <v/>
      </c>
      <c r="K604" s="19" t="str">
        <f>IFERROR(INDEX('Employee Info'!$C$3:$J$200,MATCH(Data6[[#This Row],[Name:]],'Employee Info'!$B$3:$B$200,0),MATCH(Data6[[#Headers],[Truck]],'Employee Info'!$C$2:$J$2,0)),"")</f>
        <v/>
      </c>
      <c r="L604" s="19" t="str">
        <f>IFERROR(INDEX('Employee Info'!$C$3:$J$200,MATCH(Data6[[#This Row],[Name:]],'Employee Info'!$B$3:$B$200,0),MATCH(Data6[[#Headers],[Phone]],'Employee Info'!$C$2:$J$2,0)),"")</f>
        <v/>
      </c>
      <c r="M604" s="19" t="str">
        <f>IFERROR(INDEX('Employee Info'!$C$3:$J$200,MATCH(Data6[[#This Row],[Name:]],'Employee Info'!$B$3:$B$200,0),MATCH(Data6[[#Headers],[Tech]],'Employee Info'!$C$2:$J$2,0)),"")</f>
        <v/>
      </c>
      <c r="N604" s="19" t="str">
        <f>IFERROR(INDEX('Employee Info'!$C$3:$J$200,MATCH(Data6[[#This Row],[Name:]],'Employee Info'!$B$3:$B$200,0),MATCH(Data6[[#Headers],[Other]],'Employee Info'!$C$2:$J$2,0)),"")</f>
        <v/>
      </c>
      <c r="O604" s="19">
        <f>IFERROR((Data6[[#This Row],[Hours:]]*SUM(Data6[[#This Row],[Rate]:[Other]])),"")</f>
        <v>0</v>
      </c>
      <c r="P604" s="7" t="str">
        <f>IF(Data6[[#This Row],[WO'#:]]="","Riley #","WO#")</f>
        <v>Riley #</v>
      </c>
      <c r="Q604" s="7">
        <f>IFERROR(WEEKNUM(Data6[[#This Row],[Date:]]),"")</f>
        <v>17</v>
      </c>
      <c r="R604" s="6">
        <f t="shared" si="27"/>
        <v>45403</v>
      </c>
      <c r="S604" s="6">
        <f>Data6[[#This Row],[Week Start]]+7</f>
        <v>45410</v>
      </c>
      <c r="T604" s="7" t="str">
        <f t="shared" si="28"/>
        <v>4/21/2024 - 4/28/2024</v>
      </c>
      <c r="U604" s="7" t="str">
        <f t="shared" si="29"/>
        <v>Time Card</v>
      </c>
      <c r="V604" s="8" t="str">
        <f>RIGHT(TEXT(Data6[[#This Row],[Date:]],"mmddyyyy"),4)</f>
        <v>2024</v>
      </c>
      <c r="W604" s="8" t="str">
        <f>MID(TEXT(Data6[[#This Row],[Date:]],"mmddyyyy"),3,2)</f>
        <v>22</v>
      </c>
      <c r="X604" s="8" t="str">
        <f>LEFT(TEXT(Data6[[#This Row],[Date:]],"mmddyyyy"),2)</f>
        <v>04</v>
      </c>
      <c r="Y604" s="6">
        <f>DATE(Data6[[#This Row],[Year]],Data6[[#This Row],[Month]],Data6[[#This Row],[Day]])</f>
        <v>45404</v>
      </c>
    </row>
    <row r="605" spans="1:25" x14ac:dyDescent="0.3">
      <c r="A605" s="5">
        <v>45405.536387037035</v>
      </c>
      <c r="B605" s="7" t="s">
        <v>35</v>
      </c>
      <c r="C605" s="6" t="s">
        <v>487</v>
      </c>
      <c r="D605" s="7" t="s">
        <v>488</v>
      </c>
      <c r="E605" s="8">
        <v>1</v>
      </c>
      <c r="F605" s="7">
        <v>6984733</v>
      </c>
      <c r="G605" s="7" t="s">
        <v>68</v>
      </c>
      <c r="H605" s="7" t="s">
        <v>69</v>
      </c>
      <c r="I605" s="7" t="s">
        <v>44</v>
      </c>
      <c r="J605" s="19" t="str">
        <f>IFERROR(INDEX('Employee Info'!$C$3:$E$200,MATCH(Data6[[#This Row],[Name:]],'Employee Info'!$B$3:$B$200,0),MATCH(Data6[[#This Row],[Hours Type:]],'Employee Info'!$C$2:$E$2,0)),"")</f>
        <v/>
      </c>
      <c r="K605" s="19" t="str">
        <f>IFERROR(INDEX('Employee Info'!$C$3:$J$200,MATCH(Data6[[#This Row],[Name:]],'Employee Info'!$B$3:$B$200,0),MATCH(Data6[[#Headers],[Truck]],'Employee Info'!$C$2:$J$2,0)),"")</f>
        <v/>
      </c>
      <c r="L605" s="19" t="str">
        <f>IFERROR(INDEX('Employee Info'!$C$3:$J$200,MATCH(Data6[[#This Row],[Name:]],'Employee Info'!$B$3:$B$200,0),MATCH(Data6[[#Headers],[Phone]],'Employee Info'!$C$2:$J$2,0)),"")</f>
        <v/>
      </c>
      <c r="M605" s="19" t="str">
        <f>IFERROR(INDEX('Employee Info'!$C$3:$J$200,MATCH(Data6[[#This Row],[Name:]],'Employee Info'!$B$3:$B$200,0),MATCH(Data6[[#Headers],[Tech]],'Employee Info'!$C$2:$J$2,0)),"")</f>
        <v/>
      </c>
      <c r="N605" s="19" t="str">
        <f>IFERROR(INDEX('Employee Info'!$C$3:$J$200,MATCH(Data6[[#This Row],[Name:]],'Employee Info'!$B$3:$B$200,0),MATCH(Data6[[#Headers],[Other]],'Employee Info'!$C$2:$J$2,0)),"")</f>
        <v/>
      </c>
      <c r="O605" s="19">
        <f>IFERROR((Data6[[#This Row],[Hours:]]*SUM(Data6[[#This Row],[Rate]:[Other]])),"")</f>
        <v>0</v>
      </c>
      <c r="P605" s="7" t="str">
        <f>IF(Data6[[#This Row],[WO'#:]]="","Riley #","WO#")</f>
        <v>WO#</v>
      </c>
      <c r="Q605" s="7">
        <f>IFERROR(WEEKNUM(Data6[[#This Row],[Date:]]),"")</f>
        <v>17</v>
      </c>
      <c r="R605" s="6">
        <f t="shared" si="27"/>
        <v>45403</v>
      </c>
      <c r="S605" s="6">
        <f>Data6[[#This Row],[Week Start]]+7</f>
        <v>45410</v>
      </c>
      <c r="T605" s="7" t="str">
        <f t="shared" si="28"/>
        <v>4/21/2024 - 4/28/2024</v>
      </c>
      <c r="U605" s="7" t="str">
        <f t="shared" si="29"/>
        <v>Time Card</v>
      </c>
      <c r="V605" s="8" t="str">
        <f>RIGHT(TEXT(Data6[[#This Row],[Date:]],"mmddyyyy"),4)</f>
        <v>2024</v>
      </c>
      <c r="W605" s="8" t="str">
        <f>MID(TEXT(Data6[[#This Row],[Date:]],"mmddyyyy"),3,2)</f>
        <v>23</v>
      </c>
      <c r="X605" s="8" t="str">
        <f>LEFT(TEXT(Data6[[#This Row],[Date:]],"mmddyyyy"),2)</f>
        <v>04</v>
      </c>
      <c r="Y605" s="6">
        <f>DATE(Data6[[#This Row],[Year]],Data6[[#This Row],[Month]],Data6[[#This Row],[Day]])</f>
        <v>45405</v>
      </c>
    </row>
    <row r="606" spans="1:25" x14ac:dyDescent="0.3">
      <c r="A606" s="5">
        <v>45408.555166203703</v>
      </c>
      <c r="B606" s="7" t="s">
        <v>66</v>
      </c>
      <c r="C606" s="6" t="s">
        <v>487</v>
      </c>
      <c r="D606" s="7" t="s">
        <v>212</v>
      </c>
      <c r="E606" s="8">
        <v>1</v>
      </c>
      <c r="F606" s="7">
        <v>6984733</v>
      </c>
      <c r="G606" s="7" t="s">
        <v>68</v>
      </c>
      <c r="H606" s="7" t="s">
        <v>69</v>
      </c>
      <c r="I606" s="7" t="s">
        <v>44</v>
      </c>
      <c r="J606" s="19" t="str">
        <f>IFERROR(INDEX('Employee Info'!$C$3:$E$200,MATCH(Data6[[#This Row],[Name:]],'Employee Info'!$B$3:$B$200,0),MATCH(Data6[[#This Row],[Hours Type:]],'Employee Info'!$C$2:$E$2,0)),"")</f>
        <v/>
      </c>
      <c r="K606" s="19" t="str">
        <f>IFERROR(INDEX('Employee Info'!$C$3:$J$200,MATCH(Data6[[#This Row],[Name:]],'Employee Info'!$B$3:$B$200,0),MATCH(Data6[[#Headers],[Truck]],'Employee Info'!$C$2:$J$2,0)),"")</f>
        <v/>
      </c>
      <c r="L606" s="19" t="str">
        <f>IFERROR(INDEX('Employee Info'!$C$3:$J$200,MATCH(Data6[[#This Row],[Name:]],'Employee Info'!$B$3:$B$200,0),MATCH(Data6[[#Headers],[Phone]],'Employee Info'!$C$2:$J$2,0)),"")</f>
        <v/>
      </c>
      <c r="M606" s="19" t="str">
        <f>IFERROR(INDEX('Employee Info'!$C$3:$J$200,MATCH(Data6[[#This Row],[Name:]],'Employee Info'!$B$3:$B$200,0),MATCH(Data6[[#Headers],[Tech]],'Employee Info'!$C$2:$J$2,0)),"")</f>
        <v/>
      </c>
      <c r="N606" s="19" t="str">
        <f>IFERROR(INDEX('Employee Info'!$C$3:$J$200,MATCH(Data6[[#This Row],[Name:]],'Employee Info'!$B$3:$B$200,0),MATCH(Data6[[#Headers],[Other]],'Employee Info'!$C$2:$J$2,0)),"")</f>
        <v/>
      </c>
      <c r="O606" s="19">
        <f>IFERROR((Data6[[#This Row],[Hours:]]*SUM(Data6[[#This Row],[Rate]:[Other]])),"")</f>
        <v>0</v>
      </c>
      <c r="P606" s="7" t="str">
        <f>IF(Data6[[#This Row],[WO'#:]]="","Riley #","WO#")</f>
        <v>WO#</v>
      </c>
      <c r="Q606" s="7">
        <f>IFERROR(WEEKNUM(Data6[[#This Row],[Date:]]),"")</f>
        <v>17</v>
      </c>
      <c r="R606" s="6">
        <f t="shared" si="27"/>
        <v>45403</v>
      </c>
      <c r="S606" s="6">
        <f>Data6[[#This Row],[Week Start]]+7</f>
        <v>45410</v>
      </c>
      <c r="T606" s="7" t="str">
        <f t="shared" si="28"/>
        <v>4/21/2024 - 4/28/2024</v>
      </c>
      <c r="U606" s="7" t="str">
        <f t="shared" si="29"/>
        <v>Time Card</v>
      </c>
      <c r="V606" s="8" t="str">
        <f>RIGHT(TEXT(Data6[[#This Row],[Date:]],"mmddyyyy"),4)</f>
        <v>2024</v>
      </c>
      <c r="W606" s="8" t="str">
        <f>MID(TEXT(Data6[[#This Row],[Date:]],"mmddyyyy"),3,2)</f>
        <v>23</v>
      </c>
      <c r="X606" s="8" t="str">
        <f>LEFT(TEXT(Data6[[#This Row],[Date:]],"mmddyyyy"),2)</f>
        <v>04</v>
      </c>
      <c r="Y606" s="6">
        <f>DATE(Data6[[#This Row],[Year]],Data6[[#This Row],[Month]],Data6[[#This Row],[Day]])</f>
        <v>45405</v>
      </c>
    </row>
    <row r="607" spans="1:25" x14ac:dyDescent="0.3">
      <c r="A607" s="5">
        <v>45420.32406979167</v>
      </c>
      <c r="B607" s="7" t="s">
        <v>76</v>
      </c>
      <c r="C607" s="6" t="s">
        <v>487</v>
      </c>
      <c r="D607" s="7" t="s">
        <v>156</v>
      </c>
      <c r="E607" s="8">
        <v>3</v>
      </c>
      <c r="F607" s="7">
        <v>6984733</v>
      </c>
      <c r="G607" s="7" t="s">
        <v>68</v>
      </c>
      <c r="H607" s="7" t="s">
        <v>69</v>
      </c>
      <c r="I607" s="7" t="s">
        <v>44</v>
      </c>
      <c r="J607" s="19" t="str">
        <f>IFERROR(INDEX('Employee Info'!$C$3:$E$200,MATCH(Data6[[#This Row],[Name:]],'Employee Info'!$B$3:$B$200,0),MATCH(Data6[[#This Row],[Hours Type:]],'Employee Info'!$C$2:$E$2,0)),"")</f>
        <v/>
      </c>
      <c r="K607" s="19" t="str">
        <f>IFERROR(INDEX('Employee Info'!$C$3:$J$200,MATCH(Data6[[#This Row],[Name:]],'Employee Info'!$B$3:$B$200,0),MATCH(Data6[[#Headers],[Truck]],'Employee Info'!$C$2:$J$2,0)),"")</f>
        <v/>
      </c>
      <c r="L607" s="19" t="str">
        <f>IFERROR(INDEX('Employee Info'!$C$3:$J$200,MATCH(Data6[[#This Row],[Name:]],'Employee Info'!$B$3:$B$200,0),MATCH(Data6[[#Headers],[Phone]],'Employee Info'!$C$2:$J$2,0)),"")</f>
        <v/>
      </c>
      <c r="M607" s="19" t="str">
        <f>IFERROR(INDEX('Employee Info'!$C$3:$J$200,MATCH(Data6[[#This Row],[Name:]],'Employee Info'!$B$3:$B$200,0),MATCH(Data6[[#Headers],[Tech]],'Employee Info'!$C$2:$J$2,0)),"")</f>
        <v/>
      </c>
      <c r="N607" s="19" t="str">
        <f>IFERROR(INDEX('Employee Info'!$C$3:$J$200,MATCH(Data6[[#This Row],[Name:]],'Employee Info'!$B$3:$B$200,0),MATCH(Data6[[#Headers],[Other]],'Employee Info'!$C$2:$J$2,0)),"")</f>
        <v/>
      </c>
      <c r="O607" s="19">
        <f>IFERROR((Data6[[#This Row],[Hours:]]*SUM(Data6[[#This Row],[Rate]:[Other]])),"")</f>
        <v>0</v>
      </c>
      <c r="P607" s="7" t="str">
        <f>IF(Data6[[#This Row],[WO'#:]]="","Riley #","WO#")</f>
        <v>WO#</v>
      </c>
      <c r="Q607" s="7">
        <f>IFERROR(WEEKNUM(Data6[[#This Row],[Date:]]),"")</f>
        <v>17</v>
      </c>
      <c r="R607" s="6">
        <f t="shared" si="27"/>
        <v>45403</v>
      </c>
      <c r="S607" s="6">
        <f>Data6[[#This Row],[Week Start]]+7</f>
        <v>45410</v>
      </c>
      <c r="T607" s="7" t="str">
        <f t="shared" si="28"/>
        <v>4/21/2024 - 4/28/2024</v>
      </c>
      <c r="U607" s="7" t="str">
        <f t="shared" si="29"/>
        <v>Time Card</v>
      </c>
      <c r="V607" s="8" t="str">
        <f>RIGHT(TEXT(Data6[[#This Row],[Date:]],"mmddyyyy"),4)</f>
        <v>2024</v>
      </c>
      <c r="W607" s="8" t="str">
        <f>MID(TEXT(Data6[[#This Row],[Date:]],"mmddyyyy"),3,2)</f>
        <v>23</v>
      </c>
      <c r="X607" s="8" t="str">
        <f>LEFT(TEXT(Data6[[#This Row],[Date:]],"mmddyyyy"),2)</f>
        <v>04</v>
      </c>
      <c r="Y607" s="6">
        <f>DATE(Data6[[#This Row],[Year]],Data6[[#This Row],[Month]],Data6[[#This Row],[Day]])</f>
        <v>45405</v>
      </c>
    </row>
    <row r="608" spans="1:25" x14ac:dyDescent="0.3">
      <c r="A608" s="5">
        <v>45408.478514120368</v>
      </c>
      <c r="B608" s="7" t="s">
        <v>66</v>
      </c>
      <c r="C608" s="6" t="s">
        <v>487</v>
      </c>
      <c r="D608" s="7" t="s">
        <v>480</v>
      </c>
      <c r="E608" s="8">
        <v>1</v>
      </c>
      <c r="F608" s="7">
        <v>7078215</v>
      </c>
      <c r="G608" s="7" t="s">
        <v>68</v>
      </c>
      <c r="H608" s="7" t="s">
        <v>69</v>
      </c>
      <c r="I608" s="7" t="s">
        <v>44</v>
      </c>
      <c r="J608" s="19" t="str">
        <f>IFERROR(INDEX('Employee Info'!$C$3:$E$200,MATCH(Data6[[#This Row],[Name:]],'Employee Info'!$B$3:$B$200,0),MATCH(Data6[[#This Row],[Hours Type:]],'Employee Info'!$C$2:$E$2,0)),"")</f>
        <v/>
      </c>
      <c r="K608" s="19" t="str">
        <f>IFERROR(INDEX('Employee Info'!$C$3:$J$200,MATCH(Data6[[#This Row],[Name:]],'Employee Info'!$B$3:$B$200,0),MATCH(Data6[[#Headers],[Truck]],'Employee Info'!$C$2:$J$2,0)),"")</f>
        <v/>
      </c>
      <c r="L608" s="19" t="str">
        <f>IFERROR(INDEX('Employee Info'!$C$3:$J$200,MATCH(Data6[[#This Row],[Name:]],'Employee Info'!$B$3:$B$200,0),MATCH(Data6[[#Headers],[Phone]],'Employee Info'!$C$2:$J$2,0)),"")</f>
        <v/>
      </c>
      <c r="M608" s="19" t="str">
        <f>IFERROR(INDEX('Employee Info'!$C$3:$J$200,MATCH(Data6[[#This Row],[Name:]],'Employee Info'!$B$3:$B$200,0),MATCH(Data6[[#Headers],[Tech]],'Employee Info'!$C$2:$J$2,0)),"")</f>
        <v/>
      </c>
      <c r="N608" s="19" t="str">
        <f>IFERROR(INDEX('Employee Info'!$C$3:$J$200,MATCH(Data6[[#This Row],[Name:]],'Employee Info'!$B$3:$B$200,0),MATCH(Data6[[#Headers],[Other]],'Employee Info'!$C$2:$J$2,0)),"")</f>
        <v/>
      </c>
      <c r="O608" s="19">
        <f>IFERROR((Data6[[#This Row],[Hours:]]*SUM(Data6[[#This Row],[Rate]:[Other]])),"")</f>
        <v>0</v>
      </c>
      <c r="P608" s="7" t="str">
        <f>IF(Data6[[#This Row],[WO'#:]]="","Riley #","WO#")</f>
        <v>WO#</v>
      </c>
      <c r="Q608" s="7">
        <f>IFERROR(WEEKNUM(Data6[[#This Row],[Date:]]),"")</f>
        <v>17</v>
      </c>
      <c r="R608" s="6">
        <f t="shared" si="27"/>
        <v>45403</v>
      </c>
      <c r="S608" s="6">
        <f>Data6[[#This Row],[Week Start]]+7</f>
        <v>45410</v>
      </c>
      <c r="T608" s="7" t="str">
        <f t="shared" si="28"/>
        <v>4/21/2024 - 4/28/2024</v>
      </c>
      <c r="U608" s="7" t="str">
        <f t="shared" si="29"/>
        <v>Time Card</v>
      </c>
      <c r="V608" s="8" t="str">
        <f>RIGHT(TEXT(Data6[[#This Row],[Date:]],"mmddyyyy"),4)</f>
        <v>2024</v>
      </c>
      <c r="W608" s="8" t="str">
        <f>MID(TEXT(Data6[[#This Row],[Date:]],"mmddyyyy"),3,2)</f>
        <v>23</v>
      </c>
      <c r="X608" s="8" t="str">
        <f>LEFT(TEXT(Data6[[#This Row],[Date:]],"mmddyyyy"),2)</f>
        <v>04</v>
      </c>
      <c r="Y608" s="6">
        <f>DATE(Data6[[#This Row],[Year]],Data6[[#This Row],[Month]],Data6[[#This Row],[Day]])</f>
        <v>45405</v>
      </c>
    </row>
    <row r="609" spans="1:25" x14ac:dyDescent="0.3">
      <c r="A609" s="5">
        <v>45405.53587511574</v>
      </c>
      <c r="B609" s="7" t="s">
        <v>35</v>
      </c>
      <c r="C609" s="6" t="s">
        <v>487</v>
      </c>
      <c r="D609" s="7" t="s">
        <v>490</v>
      </c>
      <c r="E609" s="8">
        <v>2</v>
      </c>
      <c r="F609" s="7" t="s">
        <v>68</v>
      </c>
      <c r="G609" s="7" t="s">
        <v>68</v>
      </c>
      <c r="H609" s="7" t="s">
        <v>491</v>
      </c>
      <c r="I609" s="7" t="s">
        <v>44</v>
      </c>
      <c r="J609" s="19" t="str">
        <f>IFERROR(INDEX('Employee Info'!$C$3:$E$200,MATCH(Data6[[#This Row],[Name:]],'Employee Info'!$B$3:$B$200,0),MATCH(Data6[[#This Row],[Hours Type:]],'Employee Info'!$C$2:$E$2,0)),"")</f>
        <v/>
      </c>
      <c r="K609" s="19" t="str">
        <f>IFERROR(INDEX('Employee Info'!$C$3:$J$200,MATCH(Data6[[#This Row],[Name:]],'Employee Info'!$B$3:$B$200,0),MATCH(Data6[[#Headers],[Truck]],'Employee Info'!$C$2:$J$2,0)),"")</f>
        <v/>
      </c>
      <c r="L609" s="19" t="str">
        <f>IFERROR(INDEX('Employee Info'!$C$3:$J$200,MATCH(Data6[[#This Row],[Name:]],'Employee Info'!$B$3:$B$200,0),MATCH(Data6[[#Headers],[Phone]],'Employee Info'!$C$2:$J$2,0)),"")</f>
        <v/>
      </c>
      <c r="M609" s="19" t="str">
        <f>IFERROR(INDEX('Employee Info'!$C$3:$J$200,MATCH(Data6[[#This Row],[Name:]],'Employee Info'!$B$3:$B$200,0),MATCH(Data6[[#Headers],[Tech]],'Employee Info'!$C$2:$J$2,0)),"")</f>
        <v/>
      </c>
      <c r="N609" s="19" t="str">
        <f>IFERROR(INDEX('Employee Info'!$C$3:$J$200,MATCH(Data6[[#This Row],[Name:]],'Employee Info'!$B$3:$B$200,0),MATCH(Data6[[#Headers],[Other]],'Employee Info'!$C$2:$J$2,0)),"")</f>
        <v/>
      </c>
      <c r="O609" s="19">
        <f>IFERROR((Data6[[#This Row],[Hours:]]*SUM(Data6[[#This Row],[Rate]:[Other]])),"")</f>
        <v>0</v>
      </c>
      <c r="P609" s="7" t="str">
        <f>IF(Data6[[#This Row],[WO'#:]]="","Riley #","WO#")</f>
        <v>Riley #</v>
      </c>
      <c r="Q609" s="7">
        <f>IFERROR(WEEKNUM(Data6[[#This Row],[Date:]]),"")</f>
        <v>17</v>
      </c>
      <c r="R609" s="6">
        <f t="shared" si="27"/>
        <v>45403</v>
      </c>
      <c r="S609" s="6">
        <f>Data6[[#This Row],[Week Start]]+7</f>
        <v>45410</v>
      </c>
      <c r="T609" s="7" t="str">
        <f t="shared" si="28"/>
        <v>4/21/2024 - 4/28/2024</v>
      </c>
      <c r="U609" s="7" t="str">
        <f t="shared" si="29"/>
        <v>Time Card</v>
      </c>
      <c r="V609" s="8" t="str">
        <f>RIGHT(TEXT(Data6[[#This Row],[Date:]],"mmddyyyy"),4)</f>
        <v>2024</v>
      </c>
      <c r="W609" s="8" t="str">
        <f>MID(TEXT(Data6[[#This Row],[Date:]],"mmddyyyy"),3,2)</f>
        <v>23</v>
      </c>
      <c r="X609" s="8" t="str">
        <f>LEFT(TEXT(Data6[[#This Row],[Date:]],"mmddyyyy"),2)</f>
        <v>04</v>
      </c>
      <c r="Y609" s="6">
        <f>DATE(Data6[[#This Row],[Year]],Data6[[#This Row],[Month]],Data6[[#This Row],[Day]])</f>
        <v>45405</v>
      </c>
    </row>
    <row r="610" spans="1:25" x14ac:dyDescent="0.3">
      <c r="A610" s="5">
        <v>45405.535251157409</v>
      </c>
      <c r="B610" s="7" t="s">
        <v>35</v>
      </c>
      <c r="C610" s="6" t="s">
        <v>487</v>
      </c>
      <c r="D610" s="7" t="s">
        <v>489</v>
      </c>
      <c r="E610" s="8">
        <v>5</v>
      </c>
      <c r="F610" s="7" t="s">
        <v>68</v>
      </c>
      <c r="G610" s="7" t="s">
        <v>68</v>
      </c>
      <c r="H610" s="7" t="s">
        <v>485</v>
      </c>
      <c r="I610" s="7" t="s">
        <v>44</v>
      </c>
      <c r="J610" s="19" t="str">
        <f>IFERROR(INDEX('Employee Info'!$C$3:$E$200,MATCH(Data6[[#This Row],[Name:]],'Employee Info'!$B$3:$B$200,0),MATCH(Data6[[#This Row],[Hours Type:]],'Employee Info'!$C$2:$E$2,0)),"")</f>
        <v/>
      </c>
      <c r="K610" s="19" t="str">
        <f>IFERROR(INDEX('Employee Info'!$C$3:$J$200,MATCH(Data6[[#This Row],[Name:]],'Employee Info'!$B$3:$B$200,0),MATCH(Data6[[#Headers],[Truck]],'Employee Info'!$C$2:$J$2,0)),"")</f>
        <v/>
      </c>
      <c r="L610" s="19" t="str">
        <f>IFERROR(INDEX('Employee Info'!$C$3:$J$200,MATCH(Data6[[#This Row],[Name:]],'Employee Info'!$B$3:$B$200,0),MATCH(Data6[[#Headers],[Phone]],'Employee Info'!$C$2:$J$2,0)),"")</f>
        <v/>
      </c>
      <c r="M610" s="19" t="str">
        <f>IFERROR(INDEX('Employee Info'!$C$3:$J$200,MATCH(Data6[[#This Row],[Name:]],'Employee Info'!$B$3:$B$200,0),MATCH(Data6[[#Headers],[Tech]],'Employee Info'!$C$2:$J$2,0)),"")</f>
        <v/>
      </c>
      <c r="N610" s="19" t="str">
        <f>IFERROR(INDEX('Employee Info'!$C$3:$J$200,MATCH(Data6[[#This Row],[Name:]],'Employee Info'!$B$3:$B$200,0),MATCH(Data6[[#Headers],[Other]],'Employee Info'!$C$2:$J$2,0)),"")</f>
        <v/>
      </c>
      <c r="O610" s="19">
        <f>IFERROR((Data6[[#This Row],[Hours:]]*SUM(Data6[[#This Row],[Rate]:[Other]])),"")</f>
        <v>0</v>
      </c>
      <c r="P610" s="7" t="str">
        <f>IF(Data6[[#This Row],[WO'#:]]="","Riley #","WO#")</f>
        <v>Riley #</v>
      </c>
      <c r="Q610" s="7">
        <f>IFERROR(WEEKNUM(Data6[[#This Row],[Date:]]),"")</f>
        <v>17</v>
      </c>
      <c r="R610" s="6">
        <f t="shared" si="27"/>
        <v>45403</v>
      </c>
      <c r="S610" s="6">
        <f>Data6[[#This Row],[Week Start]]+7</f>
        <v>45410</v>
      </c>
      <c r="T610" s="7" t="str">
        <f t="shared" si="28"/>
        <v>4/21/2024 - 4/28/2024</v>
      </c>
      <c r="U610" s="7" t="str">
        <f t="shared" si="29"/>
        <v>Time Card</v>
      </c>
      <c r="V610" s="8" t="str">
        <f>RIGHT(TEXT(Data6[[#This Row],[Date:]],"mmddyyyy"),4)</f>
        <v>2024</v>
      </c>
      <c r="W610" s="8" t="str">
        <f>MID(TEXT(Data6[[#This Row],[Date:]],"mmddyyyy"),3,2)</f>
        <v>23</v>
      </c>
      <c r="X610" s="8" t="str">
        <f>LEFT(TEXT(Data6[[#This Row],[Date:]],"mmddyyyy"),2)</f>
        <v>04</v>
      </c>
      <c r="Y610" s="6">
        <f>DATE(Data6[[#This Row],[Year]],Data6[[#This Row],[Month]],Data6[[#This Row],[Day]])</f>
        <v>45405</v>
      </c>
    </row>
    <row r="611" spans="1:25" x14ac:dyDescent="0.3">
      <c r="A611" s="5">
        <v>45405.579551504627</v>
      </c>
      <c r="B611" s="7" t="s">
        <v>31</v>
      </c>
      <c r="C611" s="6" t="s">
        <v>487</v>
      </c>
      <c r="D611" s="7" t="s">
        <v>484</v>
      </c>
      <c r="E611" s="8">
        <v>8</v>
      </c>
      <c r="F611" s="7" t="s">
        <v>68</v>
      </c>
      <c r="G611" s="7" t="s">
        <v>68</v>
      </c>
      <c r="H611" s="7" t="s">
        <v>485</v>
      </c>
      <c r="I611" s="7" t="s">
        <v>44</v>
      </c>
      <c r="J611" s="19" t="str">
        <f>IFERROR(INDEX('Employee Info'!$C$3:$E$200,MATCH(Data6[[#This Row],[Name:]],'Employee Info'!$B$3:$B$200,0),MATCH(Data6[[#This Row],[Hours Type:]],'Employee Info'!$C$2:$E$2,0)),"")</f>
        <v/>
      </c>
      <c r="K611" s="19" t="str">
        <f>IFERROR(INDEX('Employee Info'!$C$3:$J$200,MATCH(Data6[[#This Row],[Name:]],'Employee Info'!$B$3:$B$200,0),MATCH(Data6[[#Headers],[Truck]],'Employee Info'!$C$2:$J$2,0)),"")</f>
        <v/>
      </c>
      <c r="L611" s="19" t="str">
        <f>IFERROR(INDEX('Employee Info'!$C$3:$J$200,MATCH(Data6[[#This Row],[Name:]],'Employee Info'!$B$3:$B$200,0),MATCH(Data6[[#Headers],[Phone]],'Employee Info'!$C$2:$J$2,0)),"")</f>
        <v/>
      </c>
      <c r="M611" s="19" t="str">
        <f>IFERROR(INDEX('Employee Info'!$C$3:$J$200,MATCH(Data6[[#This Row],[Name:]],'Employee Info'!$B$3:$B$200,0),MATCH(Data6[[#Headers],[Tech]],'Employee Info'!$C$2:$J$2,0)),"")</f>
        <v/>
      </c>
      <c r="N611" s="19" t="str">
        <f>IFERROR(INDEX('Employee Info'!$C$3:$J$200,MATCH(Data6[[#This Row],[Name:]],'Employee Info'!$B$3:$B$200,0),MATCH(Data6[[#Headers],[Other]],'Employee Info'!$C$2:$J$2,0)),"")</f>
        <v/>
      </c>
      <c r="O611" s="19">
        <f>IFERROR((Data6[[#This Row],[Hours:]]*SUM(Data6[[#This Row],[Rate]:[Other]])),"")</f>
        <v>0</v>
      </c>
      <c r="P611" s="7" t="str">
        <f>IF(Data6[[#This Row],[WO'#:]]="","Riley #","WO#")</f>
        <v>Riley #</v>
      </c>
      <c r="Q611" s="7">
        <f>IFERROR(WEEKNUM(Data6[[#This Row],[Date:]]),"")</f>
        <v>17</v>
      </c>
      <c r="R611" s="6">
        <f t="shared" si="27"/>
        <v>45403</v>
      </c>
      <c r="S611" s="6">
        <f>Data6[[#This Row],[Week Start]]+7</f>
        <v>45410</v>
      </c>
      <c r="T611" s="7" t="str">
        <f t="shared" si="28"/>
        <v>4/21/2024 - 4/28/2024</v>
      </c>
      <c r="U611" s="7" t="str">
        <f t="shared" si="29"/>
        <v>Time Card</v>
      </c>
      <c r="V611" s="8" t="str">
        <f>RIGHT(TEXT(Data6[[#This Row],[Date:]],"mmddyyyy"),4)</f>
        <v>2024</v>
      </c>
      <c r="W611" s="8" t="str">
        <f>MID(TEXT(Data6[[#This Row],[Date:]],"mmddyyyy"),3,2)</f>
        <v>23</v>
      </c>
      <c r="X611" s="8" t="str">
        <f>LEFT(TEXT(Data6[[#This Row],[Date:]],"mmddyyyy"),2)</f>
        <v>04</v>
      </c>
      <c r="Y611" s="6">
        <f>DATE(Data6[[#This Row],[Year]],Data6[[#This Row],[Month]],Data6[[#This Row],[Day]])</f>
        <v>45405</v>
      </c>
    </row>
    <row r="612" spans="1:25" x14ac:dyDescent="0.3">
      <c r="A612" s="5">
        <v>45406.404165740743</v>
      </c>
      <c r="B612" s="7" t="s">
        <v>65</v>
      </c>
      <c r="C612" s="6" t="s">
        <v>487</v>
      </c>
      <c r="D612" s="7" t="s">
        <v>484</v>
      </c>
      <c r="E612" s="8">
        <v>8</v>
      </c>
      <c r="F612" s="7" t="s">
        <v>68</v>
      </c>
      <c r="G612" s="7" t="s">
        <v>68</v>
      </c>
      <c r="H612" s="7" t="s">
        <v>485</v>
      </c>
      <c r="I612" s="7" t="s">
        <v>44</v>
      </c>
      <c r="J612" s="19" t="str">
        <f>IFERROR(INDEX('Employee Info'!$C$3:$E$200,MATCH(Data6[[#This Row],[Name:]],'Employee Info'!$B$3:$B$200,0),MATCH(Data6[[#This Row],[Hours Type:]],'Employee Info'!$C$2:$E$2,0)),"")</f>
        <v/>
      </c>
      <c r="K612" s="19" t="str">
        <f>IFERROR(INDEX('Employee Info'!$C$3:$J$200,MATCH(Data6[[#This Row],[Name:]],'Employee Info'!$B$3:$B$200,0),MATCH(Data6[[#Headers],[Truck]],'Employee Info'!$C$2:$J$2,0)),"")</f>
        <v/>
      </c>
      <c r="L612" s="19" t="str">
        <f>IFERROR(INDEX('Employee Info'!$C$3:$J$200,MATCH(Data6[[#This Row],[Name:]],'Employee Info'!$B$3:$B$200,0),MATCH(Data6[[#Headers],[Phone]],'Employee Info'!$C$2:$J$2,0)),"")</f>
        <v/>
      </c>
      <c r="M612" s="19" t="str">
        <f>IFERROR(INDEX('Employee Info'!$C$3:$J$200,MATCH(Data6[[#This Row],[Name:]],'Employee Info'!$B$3:$B$200,0),MATCH(Data6[[#Headers],[Tech]],'Employee Info'!$C$2:$J$2,0)),"")</f>
        <v/>
      </c>
      <c r="N612" s="19" t="str">
        <f>IFERROR(INDEX('Employee Info'!$C$3:$J$200,MATCH(Data6[[#This Row],[Name:]],'Employee Info'!$B$3:$B$200,0),MATCH(Data6[[#Headers],[Other]],'Employee Info'!$C$2:$J$2,0)),"")</f>
        <v/>
      </c>
      <c r="O612" s="19">
        <f>IFERROR((Data6[[#This Row],[Hours:]]*SUM(Data6[[#This Row],[Rate]:[Other]])),"")</f>
        <v>0</v>
      </c>
      <c r="P612" s="7" t="str">
        <f>IF(Data6[[#This Row],[WO'#:]]="","Riley #","WO#")</f>
        <v>Riley #</v>
      </c>
      <c r="Q612" s="7">
        <f>IFERROR(WEEKNUM(Data6[[#This Row],[Date:]]),"")</f>
        <v>17</v>
      </c>
      <c r="R612" s="6">
        <f t="shared" si="27"/>
        <v>45403</v>
      </c>
      <c r="S612" s="6">
        <f>Data6[[#This Row],[Week Start]]+7</f>
        <v>45410</v>
      </c>
      <c r="T612" s="7" t="str">
        <f t="shared" si="28"/>
        <v>4/21/2024 - 4/28/2024</v>
      </c>
      <c r="U612" s="7" t="str">
        <f t="shared" si="29"/>
        <v>Time Card</v>
      </c>
      <c r="V612" s="8" t="str">
        <f>RIGHT(TEXT(Data6[[#This Row],[Date:]],"mmddyyyy"),4)</f>
        <v>2024</v>
      </c>
      <c r="W612" s="8" t="str">
        <f>MID(TEXT(Data6[[#This Row],[Date:]],"mmddyyyy"),3,2)</f>
        <v>23</v>
      </c>
      <c r="X612" s="8" t="str">
        <f>LEFT(TEXT(Data6[[#This Row],[Date:]],"mmddyyyy"),2)</f>
        <v>04</v>
      </c>
      <c r="Y612" s="6">
        <f>DATE(Data6[[#This Row],[Year]],Data6[[#This Row],[Month]],Data6[[#This Row],[Day]])</f>
        <v>45405</v>
      </c>
    </row>
    <row r="613" spans="1:25" x14ac:dyDescent="0.3">
      <c r="A613" s="5">
        <v>45408.460487731485</v>
      </c>
      <c r="B613" s="7" t="s">
        <v>492</v>
      </c>
      <c r="C613" s="6" t="s">
        <v>487</v>
      </c>
      <c r="D613" s="7" t="s">
        <v>486</v>
      </c>
      <c r="E613" s="8">
        <v>8</v>
      </c>
      <c r="F613" s="7" t="s">
        <v>68</v>
      </c>
      <c r="G613" s="7" t="s">
        <v>68</v>
      </c>
      <c r="H613" s="7" t="s">
        <v>485</v>
      </c>
      <c r="I613" s="7" t="s">
        <v>44</v>
      </c>
      <c r="J613" s="19" t="str">
        <f>IFERROR(INDEX('Employee Info'!$C$3:$E$200,MATCH(Data6[[#This Row],[Name:]],'Employee Info'!$B$3:$B$200,0),MATCH(Data6[[#This Row],[Hours Type:]],'Employee Info'!$C$2:$E$2,0)),"")</f>
        <v/>
      </c>
      <c r="K613" s="19" t="str">
        <f>IFERROR(INDEX('Employee Info'!$C$3:$J$200,MATCH(Data6[[#This Row],[Name:]],'Employee Info'!$B$3:$B$200,0),MATCH(Data6[[#Headers],[Truck]],'Employee Info'!$C$2:$J$2,0)),"")</f>
        <v/>
      </c>
      <c r="L613" s="19" t="str">
        <f>IFERROR(INDEX('Employee Info'!$C$3:$J$200,MATCH(Data6[[#This Row],[Name:]],'Employee Info'!$B$3:$B$200,0),MATCH(Data6[[#Headers],[Phone]],'Employee Info'!$C$2:$J$2,0)),"")</f>
        <v/>
      </c>
      <c r="M613" s="19" t="str">
        <f>IFERROR(INDEX('Employee Info'!$C$3:$J$200,MATCH(Data6[[#This Row],[Name:]],'Employee Info'!$B$3:$B$200,0),MATCH(Data6[[#Headers],[Tech]],'Employee Info'!$C$2:$J$2,0)),"")</f>
        <v/>
      </c>
      <c r="N613" s="19" t="str">
        <f>IFERROR(INDEX('Employee Info'!$C$3:$J$200,MATCH(Data6[[#This Row],[Name:]],'Employee Info'!$B$3:$B$200,0),MATCH(Data6[[#Headers],[Other]],'Employee Info'!$C$2:$J$2,0)),"")</f>
        <v/>
      </c>
      <c r="O613" s="19">
        <f>IFERROR((Data6[[#This Row],[Hours:]]*SUM(Data6[[#This Row],[Rate]:[Other]])),"")</f>
        <v>0</v>
      </c>
      <c r="P613" s="7" t="str">
        <f>IF(Data6[[#This Row],[WO'#:]]="","Riley #","WO#")</f>
        <v>Riley #</v>
      </c>
      <c r="Q613" s="7">
        <f>IFERROR(WEEKNUM(Data6[[#This Row],[Date:]]),"")</f>
        <v>17</v>
      </c>
      <c r="R613" s="6">
        <f t="shared" si="27"/>
        <v>45403</v>
      </c>
      <c r="S613" s="6">
        <f>Data6[[#This Row],[Week Start]]+7</f>
        <v>45410</v>
      </c>
      <c r="T613" s="7" t="str">
        <f t="shared" si="28"/>
        <v>4/21/2024 - 4/28/2024</v>
      </c>
      <c r="U613" s="7" t="str">
        <f t="shared" si="29"/>
        <v>Time Card</v>
      </c>
      <c r="V613" s="8" t="str">
        <f>RIGHT(TEXT(Data6[[#This Row],[Date:]],"mmddyyyy"),4)</f>
        <v>2024</v>
      </c>
      <c r="W613" s="8" t="str">
        <f>MID(TEXT(Data6[[#This Row],[Date:]],"mmddyyyy"),3,2)</f>
        <v>23</v>
      </c>
      <c r="X613" s="8" t="str">
        <f>LEFT(TEXT(Data6[[#This Row],[Date:]],"mmddyyyy"),2)</f>
        <v>04</v>
      </c>
      <c r="Y613" s="6">
        <f>DATE(Data6[[#This Row],[Year]],Data6[[#This Row],[Month]],Data6[[#This Row],[Day]])</f>
        <v>45405</v>
      </c>
    </row>
    <row r="614" spans="1:25" x14ac:dyDescent="0.3">
      <c r="A614" s="5">
        <v>45408.462635648146</v>
      </c>
      <c r="B614" s="7" t="s">
        <v>66</v>
      </c>
      <c r="C614" s="6" t="s">
        <v>487</v>
      </c>
      <c r="D614" s="7" t="s">
        <v>486</v>
      </c>
      <c r="E614" s="8">
        <v>6</v>
      </c>
      <c r="F614" s="7" t="s">
        <v>68</v>
      </c>
      <c r="G614" s="7" t="s">
        <v>68</v>
      </c>
      <c r="H614" s="7" t="s">
        <v>485</v>
      </c>
      <c r="I614" s="7" t="s">
        <v>44</v>
      </c>
      <c r="J614" s="19" t="str">
        <f>IFERROR(INDEX('Employee Info'!$C$3:$E$200,MATCH(Data6[[#This Row],[Name:]],'Employee Info'!$B$3:$B$200,0),MATCH(Data6[[#This Row],[Hours Type:]],'Employee Info'!$C$2:$E$2,0)),"")</f>
        <v/>
      </c>
      <c r="K614" s="19" t="str">
        <f>IFERROR(INDEX('Employee Info'!$C$3:$J$200,MATCH(Data6[[#This Row],[Name:]],'Employee Info'!$B$3:$B$200,0),MATCH(Data6[[#Headers],[Truck]],'Employee Info'!$C$2:$J$2,0)),"")</f>
        <v/>
      </c>
      <c r="L614" s="19" t="str">
        <f>IFERROR(INDEX('Employee Info'!$C$3:$J$200,MATCH(Data6[[#This Row],[Name:]],'Employee Info'!$B$3:$B$200,0),MATCH(Data6[[#Headers],[Phone]],'Employee Info'!$C$2:$J$2,0)),"")</f>
        <v/>
      </c>
      <c r="M614" s="19" t="str">
        <f>IFERROR(INDEX('Employee Info'!$C$3:$J$200,MATCH(Data6[[#This Row],[Name:]],'Employee Info'!$B$3:$B$200,0),MATCH(Data6[[#Headers],[Tech]],'Employee Info'!$C$2:$J$2,0)),"")</f>
        <v/>
      </c>
      <c r="N614" s="19" t="str">
        <f>IFERROR(INDEX('Employee Info'!$C$3:$J$200,MATCH(Data6[[#This Row],[Name:]],'Employee Info'!$B$3:$B$200,0),MATCH(Data6[[#Headers],[Other]],'Employee Info'!$C$2:$J$2,0)),"")</f>
        <v/>
      </c>
      <c r="O614" s="19">
        <f>IFERROR((Data6[[#This Row],[Hours:]]*SUM(Data6[[#This Row],[Rate]:[Other]])),"")</f>
        <v>0</v>
      </c>
      <c r="P614" s="7" t="str">
        <f>IF(Data6[[#This Row],[WO'#:]]="","Riley #","WO#")</f>
        <v>Riley #</v>
      </c>
      <c r="Q614" s="7">
        <f>IFERROR(WEEKNUM(Data6[[#This Row],[Date:]]),"")</f>
        <v>17</v>
      </c>
      <c r="R614" s="6">
        <f t="shared" si="27"/>
        <v>45403</v>
      </c>
      <c r="S614" s="6">
        <f>Data6[[#This Row],[Week Start]]+7</f>
        <v>45410</v>
      </c>
      <c r="T614" s="7" t="str">
        <f t="shared" si="28"/>
        <v>4/21/2024 - 4/28/2024</v>
      </c>
      <c r="U614" s="7" t="str">
        <f t="shared" si="29"/>
        <v>Time Card</v>
      </c>
      <c r="V614" s="8" t="str">
        <f>RIGHT(TEXT(Data6[[#This Row],[Date:]],"mmddyyyy"),4)</f>
        <v>2024</v>
      </c>
      <c r="W614" s="8" t="str">
        <f>MID(TEXT(Data6[[#This Row],[Date:]],"mmddyyyy"),3,2)</f>
        <v>23</v>
      </c>
      <c r="X614" s="8" t="str">
        <f>LEFT(TEXT(Data6[[#This Row],[Date:]],"mmddyyyy"),2)</f>
        <v>04</v>
      </c>
      <c r="Y614" s="6">
        <f>DATE(Data6[[#This Row],[Year]],Data6[[#This Row],[Month]],Data6[[#This Row],[Day]])</f>
        <v>45405</v>
      </c>
    </row>
    <row r="615" spans="1:25" x14ac:dyDescent="0.3">
      <c r="A615" s="5">
        <v>45408.498349074071</v>
      </c>
      <c r="B615" s="7" t="s">
        <v>66</v>
      </c>
      <c r="C615" s="6" t="s">
        <v>493</v>
      </c>
      <c r="D615" s="7" t="s">
        <v>494</v>
      </c>
      <c r="E615" s="8">
        <v>2</v>
      </c>
      <c r="F615" s="7">
        <v>6984733</v>
      </c>
      <c r="G615" s="7" t="s">
        <v>68</v>
      </c>
      <c r="H615" s="7" t="s">
        <v>69</v>
      </c>
      <c r="I615" s="7" t="s">
        <v>44</v>
      </c>
      <c r="J615" s="19" t="str">
        <f>IFERROR(INDEX('Employee Info'!$C$3:$E$200,MATCH(Data6[[#This Row],[Name:]],'Employee Info'!$B$3:$B$200,0),MATCH(Data6[[#This Row],[Hours Type:]],'Employee Info'!$C$2:$E$2,0)),"")</f>
        <v/>
      </c>
      <c r="K615" s="19" t="str">
        <f>IFERROR(INDEX('Employee Info'!$C$3:$J$200,MATCH(Data6[[#This Row],[Name:]],'Employee Info'!$B$3:$B$200,0),MATCH(Data6[[#Headers],[Truck]],'Employee Info'!$C$2:$J$2,0)),"")</f>
        <v/>
      </c>
      <c r="L615" s="19" t="str">
        <f>IFERROR(INDEX('Employee Info'!$C$3:$J$200,MATCH(Data6[[#This Row],[Name:]],'Employee Info'!$B$3:$B$200,0),MATCH(Data6[[#Headers],[Phone]],'Employee Info'!$C$2:$J$2,0)),"")</f>
        <v/>
      </c>
      <c r="M615" s="19" t="str">
        <f>IFERROR(INDEX('Employee Info'!$C$3:$J$200,MATCH(Data6[[#This Row],[Name:]],'Employee Info'!$B$3:$B$200,0),MATCH(Data6[[#Headers],[Tech]],'Employee Info'!$C$2:$J$2,0)),"")</f>
        <v/>
      </c>
      <c r="N615" s="19" t="str">
        <f>IFERROR(INDEX('Employee Info'!$C$3:$J$200,MATCH(Data6[[#This Row],[Name:]],'Employee Info'!$B$3:$B$200,0),MATCH(Data6[[#Headers],[Other]],'Employee Info'!$C$2:$J$2,0)),"")</f>
        <v/>
      </c>
      <c r="O615" s="19">
        <f>IFERROR((Data6[[#This Row],[Hours:]]*SUM(Data6[[#This Row],[Rate]:[Other]])),"")</f>
        <v>0</v>
      </c>
      <c r="P615" s="7" t="str">
        <f>IF(Data6[[#This Row],[WO'#:]]="","Riley #","WO#")</f>
        <v>WO#</v>
      </c>
      <c r="Q615" s="7">
        <f>IFERROR(WEEKNUM(Data6[[#This Row],[Date:]]),"")</f>
        <v>17</v>
      </c>
      <c r="R615" s="6">
        <f t="shared" si="27"/>
        <v>45403</v>
      </c>
      <c r="S615" s="6">
        <f>Data6[[#This Row],[Week Start]]+7</f>
        <v>45410</v>
      </c>
      <c r="T615" s="7" t="str">
        <f t="shared" si="28"/>
        <v>4/21/2024 - 4/28/2024</v>
      </c>
      <c r="U615" s="7" t="str">
        <f t="shared" si="29"/>
        <v>Time Card</v>
      </c>
      <c r="V615" s="8" t="str">
        <f>RIGHT(TEXT(Data6[[#This Row],[Date:]],"mmddyyyy"),4)</f>
        <v>2024</v>
      </c>
      <c r="W615" s="8" t="str">
        <f>MID(TEXT(Data6[[#This Row],[Date:]],"mmddyyyy"),3,2)</f>
        <v>24</v>
      </c>
      <c r="X615" s="8" t="str">
        <f>LEFT(TEXT(Data6[[#This Row],[Date:]],"mmddyyyy"),2)</f>
        <v>04</v>
      </c>
      <c r="Y615" s="6">
        <f>DATE(Data6[[#This Row],[Year]],Data6[[#This Row],[Month]],Data6[[#This Row],[Day]])</f>
        <v>45406</v>
      </c>
    </row>
    <row r="616" spans="1:25" x14ac:dyDescent="0.3">
      <c r="A616" s="5">
        <v>45420.324220138886</v>
      </c>
      <c r="B616" s="7" t="s">
        <v>76</v>
      </c>
      <c r="C616" s="6" t="s">
        <v>493</v>
      </c>
      <c r="D616" s="7" t="s">
        <v>156</v>
      </c>
      <c r="E616" s="8">
        <v>2</v>
      </c>
      <c r="F616" s="7">
        <v>6984733</v>
      </c>
      <c r="G616" s="7" t="s">
        <v>68</v>
      </c>
      <c r="H616" s="7" t="s">
        <v>69</v>
      </c>
      <c r="I616" s="7" t="s">
        <v>44</v>
      </c>
      <c r="J616" s="19" t="str">
        <f>IFERROR(INDEX('Employee Info'!$C$3:$E$200,MATCH(Data6[[#This Row],[Name:]],'Employee Info'!$B$3:$B$200,0),MATCH(Data6[[#This Row],[Hours Type:]],'Employee Info'!$C$2:$E$2,0)),"")</f>
        <v/>
      </c>
      <c r="K616" s="19" t="str">
        <f>IFERROR(INDEX('Employee Info'!$C$3:$J$200,MATCH(Data6[[#This Row],[Name:]],'Employee Info'!$B$3:$B$200,0),MATCH(Data6[[#Headers],[Truck]],'Employee Info'!$C$2:$J$2,0)),"")</f>
        <v/>
      </c>
      <c r="L616" s="19" t="str">
        <f>IFERROR(INDEX('Employee Info'!$C$3:$J$200,MATCH(Data6[[#This Row],[Name:]],'Employee Info'!$B$3:$B$200,0),MATCH(Data6[[#Headers],[Phone]],'Employee Info'!$C$2:$J$2,0)),"")</f>
        <v/>
      </c>
      <c r="M616" s="19" t="str">
        <f>IFERROR(INDEX('Employee Info'!$C$3:$J$200,MATCH(Data6[[#This Row],[Name:]],'Employee Info'!$B$3:$B$200,0),MATCH(Data6[[#Headers],[Tech]],'Employee Info'!$C$2:$J$2,0)),"")</f>
        <v/>
      </c>
      <c r="N616" s="19" t="str">
        <f>IFERROR(INDEX('Employee Info'!$C$3:$J$200,MATCH(Data6[[#This Row],[Name:]],'Employee Info'!$B$3:$B$200,0),MATCH(Data6[[#Headers],[Other]],'Employee Info'!$C$2:$J$2,0)),"")</f>
        <v/>
      </c>
      <c r="O616" s="19">
        <f>IFERROR((Data6[[#This Row],[Hours:]]*SUM(Data6[[#This Row],[Rate]:[Other]])),"")</f>
        <v>0</v>
      </c>
      <c r="P616" s="7" t="str">
        <f>IF(Data6[[#This Row],[WO'#:]]="","Riley #","WO#")</f>
        <v>WO#</v>
      </c>
      <c r="Q616" s="7">
        <f>IFERROR(WEEKNUM(Data6[[#This Row],[Date:]]),"")</f>
        <v>17</v>
      </c>
      <c r="R616" s="6">
        <f t="shared" si="27"/>
        <v>45403</v>
      </c>
      <c r="S616" s="6">
        <f>Data6[[#This Row],[Week Start]]+7</f>
        <v>45410</v>
      </c>
      <c r="T616" s="7" t="str">
        <f t="shared" si="28"/>
        <v>4/21/2024 - 4/28/2024</v>
      </c>
      <c r="U616" s="7" t="str">
        <f t="shared" si="29"/>
        <v>Time Card</v>
      </c>
      <c r="V616" s="8" t="str">
        <f>RIGHT(TEXT(Data6[[#This Row],[Date:]],"mmddyyyy"),4)</f>
        <v>2024</v>
      </c>
      <c r="W616" s="8" t="str">
        <f>MID(TEXT(Data6[[#This Row],[Date:]],"mmddyyyy"),3,2)</f>
        <v>24</v>
      </c>
      <c r="X616" s="8" t="str">
        <f>LEFT(TEXT(Data6[[#This Row],[Date:]],"mmddyyyy"),2)</f>
        <v>04</v>
      </c>
      <c r="Y616" s="6">
        <f>DATE(Data6[[#This Row],[Year]],Data6[[#This Row],[Month]],Data6[[#This Row],[Day]])</f>
        <v>45406</v>
      </c>
    </row>
    <row r="617" spans="1:25" x14ac:dyDescent="0.3">
      <c r="A617" s="5">
        <v>45408.478795138886</v>
      </c>
      <c r="B617" s="7" t="s">
        <v>66</v>
      </c>
      <c r="C617" s="6" t="s">
        <v>493</v>
      </c>
      <c r="D617" s="7" t="s">
        <v>480</v>
      </c>
      <c r="E617" s="8">
        <v>1</v>
      </c>
      <c r="F617" s="7">
        <v>7078215</v>
      </c>
      <c r="G617" s="7" t="s">
        <v>68</v>
      </c>
      <c r="H617" s="7" t="s">
        <v>69</v>
      </c>
      <c r="I617" s="7" t="s">
        <v>44</v>
      </c>
      <c r="J617" s="19" t="str">
        <f>IFERROR(INDEX('Employee Info'!$C$3:$E$200,MATCH(Data6[[#This Row],[Name:]],'Employee Info'!$B$3:$B$200,0),MATCH(Data6[[#This Row],[Hours Type:]],'Employee Info'!$C$2:$E$2,0)),"")</f>
        <v/>
      </c>
      <c r="K617" s="19" t="str">
        <f>IFERROR(INDEX('Employee Info'!$C$3:$J$200,MATCH(Data6[[#This Row],[Name:]],'Employee Info'!$B$3:$B$200,0),MATCH(Data6[[#Headers],[Truck]],'Employee Info'!$C$2:$J$2,0)),"")</f>
        <v/>
      </c>
      <c r="L617" s="19" t="str">
        <f>IFERROR(INDEX('Employee Info'!$C$3:$J$200,MATCH(Data6[[#This Row],[Name:]],'Employee Info'!$B$3:$B$200,0),MATCH(Data6[[#Headers],[Phone]],'Employee Info'!$C$2:$J$2,0)),"")</f>
        <v/>
      </c>
      <c r="M617" s="19" t="str">
        <f>IFERROR(INDEX('Employee Info'!$C$3:$J$200,MATCH(Data6[[#This Row],[Name:]],'Employee Info'!$B$3:$B$200,0),MATCH(Data6[[#Headers],[Tech]],'Employee Info'!$C$2:$J$2,0)),"")</f>
        <v/>
      </c>
      <c r="N617" s="19" t="str">
        <f>IFERROR(INDEX('Employee Info'!$C$3:$J$200,MATCH(Data6[[#This Row],[Name:]],'Employee Info'!$B$3:$B$200,0),MATCH(Data6[[#Headers],[Other]],'Employee Info'!$C$2:$J$2,0)),"")</f>
        <v/>
      </c>
      <c r="O617" s="19">
        <f>IFERROR((Data6[[#This Row],[Hours:]]*SUM(Data6[[#This Row],[Rate]:[Other]])),"")</f>
        <v>0</v>
      </c>
      <c r="P617" s="7" t="str">
        <f>IF(Data6[[#This Row],[WO'#:]]="","Riley #","WO#")</f>
        <v>WO#</v>
      </c>
      <c r="Q617" s="7">
        <f>IFERROR(WEEKNUM(Data6[[#This Row],[Date:]]),"")</f>
        <v>17</v>
      </c>
      <c r="R617" s="6">
        <f t="shared" si="27"/>
        <v>45403</v>
      </c>
      <c r="S617" s="6">
        <f>Data6[[#This Row],[Week Start]]+7</f>
        <v>45410</v>
      </c>
      <c r="T617" s="7" t="str">
        <f t="shared" si="28"/>
        <v>4/21/2024 - 4/28/2024</v>
      </c>
      <c r="U617" s="7" t="str">
        <f t="shared" si="29"/>
        <v>Time Card</v>
      </c>
      <c r="V617" s="8" t="str">
        <f>RIGHT(TEXT(Data6[[#This Row],[Date:]],"mmddyyyy"),4)</f>
        <v>2024</v>
      </c>
      <c r="W617" s="8" t="str">
        <f>MID(TEXT(Data6[[#This Row],[Date:]],"mmddyyyy"),3,2)</f>
        <v>24</v>
      </c>
      <c r="X617" s="8" t="str">
        <f>LEFT(TEXT(Data6[[#This Row],[Date:]],"mmddyyyy"),2)</f>
        <v>04</v>
      </c>
      <c r="Y617" s="6">
        <f>DATE(Data6[[#This Row],[Year]],Data6[[#This Row],[Month]],Data6[[#This Row],[Day]])</f>
        <v>45406</v>
      </c>
    </row>
    <row r="618" spans="1:25" x14ac:dyDescent="0.3">
      <c r="A618" s="5">
        <v>45408.549995138892</v>
      </c>
      <c r="B618" s="7" t="s">
        <v>66</v>
      </c>
      <c r="C618" s="6" t="s">
        <v>493</v>
      </c>
      <c r="D618" s="7" t="s">
        <v>495</v>
      </c>
      <c r="E618" s="8">
        <v>4</v>
      </c>
      <c r="F618" s="7">
        <v>7095212</v>
      </c>
      <c r="G618" s="7" t="s">
        <v>68</v>
      </c>
      <c r="H618" s="7" t="s">
        <v>69</v>
      </c>
      <c r="I618" s="7" t="s">
        <v>44</v>
      </c>
      <c r="J618" s="19" t="str">
        <f>IFERROR(INDEX('Employee Info'!$C$3:$E$200,MATCH(Data6[[#This Row],[Name:]],'Employee Info'!$B$3:$B$200,0),MATCH(Data6[[#This Row],[Hours Type:]],'Employee Info'!$C$2:$E$2,0)),"")</f>
        <v/>
      </c>
      <c r="K618" s="19" t="str">
        <f>IFERROR(INDEX('Employee Info'!$C$3:$J$200,MATCH(Data6[[#This Row],[Name:]],'Employee Info'!$B$3:$B$200,0),MATCH(Data6[[#Headers],[Truck]],'Employee Info'!$C$2:$J$2,0)),"")</f>
        <v/>
      </c>
      <c r="L618" s="19" t="str">
        <f>IFERROR(INDEX('Employee Info'!$C$3:$J$200,MATCH(Data6[[#This Row],[Name:]],'Employee Info'!$B$3:$B$200,0),MATCH(Data6[[#Headers],[Phone]],'Employee Info'!$C$2:$J$2,0)),"")</f>
        <v/>
      </c>
      <c r="M618" s="19" t="str">
        <f>IFERROR(INDEX('Employee Info'!$C$3:$J$200,MATCH(Data6[[#This Row],[Name:]],'Employee Info'!$B$3:$B$200,0),MATCH(Data6[[#Headers],[Tech]],'Employee Info'!$C$2:$J$2,0)),"")</f>
        <v/>
      </c>
      <c r="N618" s="19" t="str">
        <f>IFERROR(INDEX('Employee Info'!$C$3:$J$200,MATCH(Data6[[#This Row],[Name:]],'Employee Info'!$B$3:$B$200,0),MATCH(Data6[[#Headers],[Other]],'Employee Info'!$C$2:$J$2,0)),"")</f>
        <v/>
      </c>
      <c r="O618" s="19">
        <f>IFERROR((Data6[[#This Row],[Hours:]]*SUM(Data6[[#This Row],[Rate]:[Other]])),"")</f>
        <v>0</v>
      </c>
      <c r="P618" s="7" t="str">
        <f>IF(Data6[[#This Row],[WO'#:]]="","Riley #","WO#")</f>
        <v>WO#</v>
      </c>
      <c r="Q618" s="7">
        <f>IFERROR(WEEKNUM(Data6[[#This Row],[Date:]]),"")</f>
        <v>17</v>
      </c>
      <c r="R618" s="6">
        <f t="shared" si="27"/>
        <v>45403</v>
      </c>
      <c r="S618" s="6">
        <f>Data6[[#This Row],[Week Start]]+7</f>
        <v>45410</v>
      </c>
      <c r="T618" s="7" t="str">
        <f t="shared" si="28"/>
        <v>4/21/2024 - 4/28/2024</v>
      </c>
      <c r="U618" s="7" t="str">
        <f t="shared" si="29"/>
        <v>Time Card</v>
      </c>
      <c r="V618" s="8" t="str">
        <f>RIGHT(TEXT(Data6[[#This Row],[Date:]],"mmddyyyy"),4)</f>
        <v>2024</v>
      </c>
      <c r="W618" s="8" t="str">
        <f>MID(TEXT(Data6[[#This Row],[Date:]],"mmddyyyy"),3,2)</f>
        <v>24</v>
      </c>
      <c r="X618" s="8" t="str">
        <f>LEFT(TEXT(Data6[[#This Row],[Date:]],"mmddyyyy"),2)</f>
        <v>04</v>
      </c>
      <c r="Y618" s="6">
        <f>DATE(Data6[[#This Row],[Year]],Data6[[#This Row],[Month]],Data6[[#This Row],[Day]])</f>
        <v>45406</v>
      </c>
    </row>
    <row r="619" spans="1:25" x14ac:dyDescent="0.3">
      <c r="A619" s="5">
        <v>45407.245776388889</v>
      </c>
      <c r="B619" s="7" t="s">
        <v>35</v>
      </c>
      <c r="C619" s="6" t="s">
        <v>493</v>
      </c>
      <c r="D619" s="7" t="s">
        <v>497</v>
      </c>
      <c r="E619" s="8">
        <v>2.5</v>
      </c>
      <c r="F619" s="7" t="s">
        <v>68</v>
      </c>
      <c r="G619" s="7" t="s">
        <v>68</v>
      </c>
      <c r="H619" s="7" t="s">
        <v>491</v>
      </c>
      <c r="I619" s="7" t="s">
        <v>44</v>
      </c>
      <c r="J619" s="19" t="str">
        <f>IFERROR(INDEX('Employee Info'!$C$3:$E$200,MATCH(Data6[[#This Row],[Name:]],'Employee Info'!$B$3:$B$200,0),MATCH(Data6[[#This Row],[Hours Type:]],'Employee Info'!$C$2:$E$2,0)),"")</f>
        <v/>
      </c>
      <c r="K619" s="19" t="str">
        <f>IFERROR(INDEX('Employee Info'!$C$3:$J$200,MATCH(Data6[[#This Row],[Name:]],'Employee Info'!$B$3:$B$200,0),MATCH(Data6[[#Headers],[Truck]],'Employee Info'!$C$2:$J$2,0)),"")</f>
        <v/>
      </c>
      <c r="L619" s="19" t="str">
        <f>IFERROR(INDEX('Employee Info'!$C$3:$J$200,MATCH(Data6[[#This Row],[Name:]],'Employee Info'!$B$3:$B$200,0),MATCH(Data6[[#Headers],[Phone]],'Employee Info'!$C$2:$J$2,0)),"")</f>
        <v/>
      </c>
      <c r="M619" s="19" t="str">
        <f>IFERROR(INDEX('Employee Info'!$C$3:$J$200,MATCH(Data6[[#This Row],[Name:]],'Employee Info'!$B$3:$B$200,0),MATCH(Data6[[#Headers],[Tech]],'Employee Info'!$C$2:$J$2,0)),"")</f>
        <v/>
      </c>
      <c r="N619" s="19" t="str">
        <f>IFERROR(INDEX('Employee Info'!$C$3:$J$200,MATCH(Data6[[#This Row],[Name:]],'Employee Info'!$B$3:$B$200,0),MATCH(Data6[[#Headers],[Other]],'Employee Info'!$C$2:$J$2,0)),"")</f>
        <v/>
      </c>
      <c r="O619" s="19">
        <f>IFERROR((Data6[[#This Row],[Hours:]]*SUM(Data6[[#This Row],[Rate]:[Other]])),"")</f>
        <v>0</v>
      </c>
      <c r="P619" s="7" t="str">
        <f>IF(Data6[[#This Row],[WO'#:]]="","Riley #","WO#")</f>
        <v>Riley #</v>
      </c>
      <c r="Q619" s="7">
        <f>IFERROR(WEEKNUM(Data6[[#This Row],[Date:]]),"")</f>
        <v>17</v>
      </c>
      <c r="R619" s="6">
        <f t="shared" si="27"/>
        <v>45403</v>
      </c>
      <c r="S619" s="6">
        <f>Data6[[#This Row],[Week Start]]+7</f>
        <v>45410</v>
      </c>
      <c r="T619" s="7" t="str">
        <f t="shared" si="28"/>
        <v>4/21/2024 - 4/28/2024</v>
      </c>
      <c r="U619" s="7" t="str">
        <f t="shared" si="29"/>
        <v>Time Card</v>
      </c>
      <c r="V619" s="8" t="str">
        <f>RIGHT(TEXT(Data6[[#This Row],[Date:]],"mmddyyyy"),4)</f>
        <v>2024</v>
      </c>
      <c r="W619" s="8" t="str">
        <f>MID(TEXT(Data6[[#This Row],[Date:]],"mmddyyyy"),3,2)</f>
        <v>24</v>
      </c>
      <c r="X619" s="8" t="str">
        <f>LEFT(TEXT(Data6[[#This Row],[Date:]],"mmddyyyy"),2)</f>
        <v>04</v>
      </c>
      <c r="Y619" s="6">
        <f>DATE(Data6[[#This Row],[Year]],Data6[[#This Row],[Month]],Data6[[#This Row],[Day]])</f>
        <v>45406</v>
      </c>
    </row>
    <row r="620" spans="1:25" x14ac:dyDescent="0.3">
      <c r="A620" s="5">
        <v>45407.246838541665</v>
      </c>
      <c r="B620" s="7" t="s">
        <v>35</v>
      </c>
      <c r="C620" s="6" t="s">
        <v>493</v>
      </c>
      <c r="D620" s="7" t="s">
        <v>499</v>
      </c>
      <c r="E620" s="8">
        <v>1</v>
      </c>
      <c r="F620" s="7" t="s">
        <v>68</v>
      </c>
      <c r="G620" s="7" t="s">
        <v>68</v>
      </c>
      <c r="H620" s="7" t="s">
        <v>500</v>
      </c>
      <c r="I620" s="7" t="s">
        <v>44</v>
      </c>
      <c r="J620" s="19" t="str">
        <f>IFERROR(INDEX('Employee Info'!$C$3:$E$200,MATCH(Data6[[#This Row],[Name:]],'Employee Info'!$B$3:$B$200,0),MATCH(Data6[[#This Row],[Hours Type:]],'Employee Info'!$C$2:$E$2,0)),"")</f>
        <v/>
      </c>
      <c r="K620" s="19" t="str">
        <f>IFERROR(INDEX('Employee Info'!$C$3:$J$200,MATCH(Data6[[#This Row],[Name:]],'Employee Info'!$B$3:$B$200,0),MATCH(Data6[[#Headers],[Truck]],'Employee Info'!$C$2:$J$2,0)),"")</f>
        <v/>
      </c>
      <c r="L620" s="19" t="str">
        <f>IFERROR(INDEX('Employee Info'!$C$3:$J$200,MATCH(Data6[[#This Row],[Name:]],'Employee Info'!$B$3:$B$200,0),MATCH(Data6[[#Headers],[Phone]],'Employee Info'!$C$2:$J$2,0)),"")</f>
        <v/>
      </c>
      <c r="M620" s="19" t="str">
        <f>IFERROR(INDEX('Employee Info'!$C$3:$J$200,MATCH(Data6[[#This Row],[Name:]],'Employee Info'!$B$3:$B$200,0),MATCH(Data6[[#Headers],[Tech]],'Employee Info'!$C$2:$J$2,0)),"")</f>
        <v/>
      </c>
      <c r="N620" s="19" t="str">
        <f>IFERROR(INDEX('Employee Info'!$C$3:$J$200,MATCH(Data6[[#This Row],[Name:]],'Employee Info'!$B$3:$B$200,0),MATCH(Data6[[#Headers],[Other]],'Employee Info'!$C$2:$J$2,0)),"")</f>
        <v/>
      </c>
      <c r="O620" s="19">
        <f>IFERROR((Data6[[#This Row],[Hours:]]*SUM(Data6[[#This Row],[Rate]:[Other]])),"")</f>
        <v>0</v>
      </c>
      <c r="P620" s="7" t="str">
        <f>IF(Data6[[#This Row],[WO'#:]]="","Riley #","WO#")</f>
        <v>Riley #</v>
      </c>
      <c r="Q620" s="7">
        <f>IFERROR(WEEKNUM(Data6[[#This Row],[Date:]]),"")</f>
        <v>17</v>
      </c>
      <c r="R620" s="6">
        <f t="shared" si="27"/>
        <v>45403</v>
      </c>
      <c r="S620" s="6">
        <f>Data6[[#This Row],[Week Start]]+7</f>
        <v>45410</v>
      </c>
      <c r="T620" s="7" t="str">
        <f t="shared" si="28"/>
        <v>4/21/2024 - 4/28/2024</v>
      </c>
      <c r="U620" s="7" t="str">
        <f t="shared" si="29"/>
        <v>Time Card</v>
      </c>
      <c r="V620" s="8" t="str">
        <f>RIGHT(TEXT(Data6[[#This Row],[Date:]],"mmddyyyy"),4)</f>
        <v>2024</v>
      </c>
      <c r="W620" s="8" t="str">
        <f>MID(TEXT(Data6[[#This Row],[Date:]],"mmddyyyy"),3,2)</f>
        <v>24</v>
      </c>
      <c r="X620" s="8" t="str">
        <f>LEFT(TEXT(Data6[[#This Row],[Date:]],"mmddyyyy"),2)</f>
        <v>04</v>
      </c>
      <c r="Y620" s="6">
        <f>DATE(Data6[[#This Row],[Year]],Data6[[#This Row],[Month]],Data6[[#This Row],[Day]])</f>
        <v>45406</v>
      </c>
    </row>
    <row r="621" spans="1:25" x14ac:dyDescent="0.3">
      <c r="A621" s="5">
        <v>45407.246239351851</v>
      </c>
      <c r="B621" s="7" t="s">
        <v>35</v>
      </c>
      <c r="C621" s="6" t="s">
        <v>493</v>
      </c>
      <c r="D621" s="7" t="s">
        <v>498</v>
      </c>
      <c r="E621" s="8">
        <v>3</v>
      </c>
      <c r="F621" s="7" t="s">
        <v>68</v>
      </c>
      <c r="G621" s="7" t="s">
        <v>68</v>
      </c>
      <c r="H621" s="7" t="s">
        <v>483</v>
      </c>
      <c r="I621" s="7" t="s">
        <v>44</v>
      </c>
      <c r="J621" s="19" t="str">
        <f>IFERROR(INDEX('Employee Info'!$C$3:$E$200,MATCH(Data6[[#This Row],[Name:]],'Employee Info'!$B$3:$B$200,0),MATCH(Data6[[#This Row],[Hours Type:]],'Employee Info'!$C$2:$E$2,0)),"")</f>
        <v/>
      </c>
      <c r="K621" s="19" t="str">
        <f>IFERROR(INDEX('Employee Info'!$C$3:$J$200,MATCH(Data6[[#This Row],[Name:]],'Employee Info'!$B$3:$B$200,0),MATCH(Data6[[#Headers],[Truck]],'Employee Info'!$C$2:$J$2,0)),"")</f>
        <v/>
      </c>
      <c r="L621" s="19" t="str">
        <f>IFERROR(INDEX('Employee Info'!$C$3:$J$200,MATCH(Data6[[#This Row],[Name:]],'Employee Info'!$B$3:$B$200,0),MATCH(Data6[[#Headers],[Phone]],'Employee Info'!$C$2:$J$2,0)),"")</f>
        <v/>
      </c>
      <c r="M621" s="19" t="str">
        <f>IFERROR(INDEX('Employee Info'!$C$3:$J$200,MATCH(Data6[[#This Row],[Name:]],'Employee Info'!$B$3:$B$200,0),MATCH(Data6[[#Headers],[Tech]],'Employee Info'!$C$2:$J$2,0)),"")</f>
        <v/>
      </c>
      <c r="N621" s="19" t="str">
        <f>IFERROR(INDEX('Employee Info'!$C$3:$J$200,MATCH(Data6[[#This Row],[Name:]],'Employee Info'!$B$3:$B$200,0),MATCH(Data6[[#Headers],[Other]],'Employee Info'!$C$2:$J$2,0)),"")</f>
        <v/>
      </c>
      <c r="O621" s="19">
        <f>IFERROR((Data6[[#This Row],[Hours:]]*SUM(Data6[[#This Row],[Rate]:[Other]])),"")</f>
        <v>0</v>
      </c>
      <c r="P621" s="7" t="str">
        <f>IF(Data6[[#This Row],[WO'#:]]="","Riley #","WO#")</f>
        <v>Riley #</v>
      </c>
      <c r="Q621" s="7">
        <f>IFERROR(WEEKNUM(Data6[[#This Row],[Date:]]),"")</f>
        <v>17</v>
      </c>
      <c r="R621" s="6">
        <f t="shared" si="27"/>
        <v>45403</v>
      </c>
      <c r="S621" s="6">
        <f>Data6[[#This Row],[Week Start]]+7</f>
        <v>45410</v>
      </c>
      <c r="T621" s="7" t="str">
        <f t="shared" si="28"/>
        <v>4/21/2024 - 4/28/2024</v>
      </c>
      <c r="U621" s="7" t="str">
        <f t="shared" si="29"/>
        <v>Time Card</v>
      </c>
      <c r="V621" s="8" t="str">
        <f>RIGHT(TEXT(Data6[[#This Row],[Date:]],"mmddyyyy"),4)</f>
        <v>2024</v>
      </c>
      <c r="W621" s="8" t="str">
        <f>MID(TEXT(Data6[[#This Row],[Date:]],"mmddyyyy"),3,2)</f>
        <v>24</v>
      </c>
      <c r="X621" s="8" t="str">
        <f>LEFT(TEXT(Data6[[#This Row],[Date:]],"mmddyyyy"),2)</f>
        <v>04</v>
      </c>
      <c r="Y621" s="6">
        <f>DATE(Data6[[#This Row],[Year]],Data6[[#This Row],[Month]],Data6[[#This Row],[Day]])</f>
        <v>45406</v>
      </c>
    </row>
    <row r="622" spans="1:25" x14ac:dyDescent="0.3">
      <c r="A622" s="5">
        <v>45406.407851620374</v>
      </c>
      <c r="B622" s="7" t="s">
        <v>65</v>
      </c>
      <c r="C622" s="6" t="s">
        <v>493</v>
      </c>
      <c r="D622" s="7" t="s">
        <v>484</v>
      </c>
      <c r="E622" s="8">
        <v>8</v>
      </c>
      <c r="F622" s="7" t="s">
        <v>68</v>
      </c>
      <c r="G622" s="7" t="s">
        <v>68</v>
      </c>
      <c r="H622" s="7" t="s">
        <v>485</v>
      </c>
      <c r="I622" s="7" t="s">
        <v>44</v>
      </c>
      <c r="J622" s="19" t="str">
        <f>IFERROR(INDEX('Employee Info'!$C$3:$E$200,MATCH(Data6[[#This Row],[Name:]],'Employee Info'!$B$3:$B$200,0),MATCH(Data6[[#This Row],[Hours Type:]],'Employee Info'!$C$2:$E$2,0)),"")</f>
        <v/>
      </c>
      <c r="K622" s="19" t="str">
        <f>IFERROR(INDEX('Employee Info'!$C$3:$J$200,MATCH(Data6[[#This Row],[Name:]],'Employee Info'!$B$3:$B$200,0),MATCH(Data6[[#Headers],[Truck]],'Employee Info'!$C$2:$J$2,0)),"")</f>
        <v/>
      </c>
      <c r="L622" s="19" t="str">
        <f>IFERROR(INDEX('Employee Info'!$C$3:$J$200,MATCH(Data6[[#This Row],[Name:]],'Employee Info'!$B$3:$B$200,0),MATCH(Data6[[#Headers],[Phone]],'Employee Info'!$C$2:$J$2,0)),"")</f>
        <v/>
      </c>
      <c r="M622" s="19" t="str">
        <f>IFERROR(INDEX('Employee Info'!$C$3:$J$200,MATCH(Data6[[#This Row],[Name:]],'Employee Info'!$B$3:$B$200,0),MATCH(Data6[[#Headers],[Tech]],'Employee Info'!$C$2:$J$2,0)),"")</f>
        <v/>
      </c>
      <c r="N622" s="19" t="str">
        <f>IFERROR(INDEX('Employee Info'!$C$3:$J$200,MATCH(Data6[[#This Row],[Name:]],'Employee Info'!$B$3:$B$200,0),MATCH(Data6[[#Headers],[Other]],'Employee Info'!$C$2:$J$2,0)),"")</f>
        <v/>
      </c>
      <c r="O622" s="19">
        <f>IFERROR((Data6[[#This Row],[Hours:]]*SUM(Data6[[#This Row],[Rate]:[Other]])),"")</f>
        <v>0</v>
      </c>
      <c r="P622" s="7" t="str">
        <f>IF(Data6[[#This Row],[WO'#:]]="","Riley #","WO#")</f>
        <v>Riley #</v>
      </c>
      <c r="Q622" s="7">
        <f>IFERROR(WEEKNUM(Data6[[#This Row],[Date:]]),"")</f>
        <v>17</v>
      </c>
      <c r="R622" s="6">
        <f t="shared" si="27"/>
        <v>45403</v>
      </c>
      <c r="S622" s="6">
        <f>Data6[[#This Row],[Week Start]]+7</f>
        <v>45410</v>
      </c>
      <c r="T622" s="7" t="str">
        <f t="shared" si="28"/>
        <v>4/21/2024 - 4/28/2024</v>
      </c>
      <c r="U622" s="7" t="str">
        <f t="shared" si="29"/>
        <v>Time Card</v>
      </c>
      <c r="V622" s="8" t="str">
        <f>RIGHT(TEXT(Data6[[#This Row],[Date:]],"mmddyyyy"),4)</f>
        <v>2024</v>
      </c>
      <c r="W622" s="8" t="str">
        <f>MID(TEXT(Data6[[#This Row],[Date:]],"mmddyyyy"),3,2)</f>
        <v>24</v>
      </c>
      <c r="X622" s="8" t="str">
        <f>LEFT(TEXT(Data6[[#This Row],[Date:]],"mmddyyyy"),2)</f>
        <v>04</v>
      </c>
      <c r="Y622" s="6">
        <f>DATE(Data6[[#This Row],[Year]],Data6[[#This Row],[Month]],Data6[[#This Row],[Day]])</f>
        <v>45406</v>
      </c>
    </row>
    <row r="623" spans="1:25" x14ac:dyDescent="0.3">
      <c r="A623" s="5">
        <v>45406.408090625002</v>
      </c>
      <c r="B623" s="7" t="s">
        <v>31</v>
      </c>
      <c r="C623" s="6" t="s">
        <v>493</v>
      </c>
      <c r="D623" s="7" t="s">
        <v>484</v>
      </c>
      <c r="E623" s="8">
        <v>8</v>
      </c>
      <c r="F623" s="7" t="s">
        <v>68</v>
      </c>
      <c r="G623" s="7" t="s">
        <v>68</v>
      </c>
      <c r="H623" s="7" t="s">
        <v>485</v>
      </c>
      <c r="I623" s="7" t="s">
        <v>44</v>
      </c>
      <c r="J623" s="19" t="str">
        <f>IFERROR(INDEX('Employee Info'!$C$3:$E$200,MATCH(Data6[[#This Row],[Name:]],'Employee Info'!$B$3:$B$200,0),MATCH(Data6[[#This Row],[Hours Type:]],'Employee Info'!$C$2:$E$2,0)),"")</f>
        <v/>
      </c>
      <c r="K623" s="19" t="str">
        <f>IFERROR(INDEX('Employee Info'!$C$3:$J$200,MATCH(Data6[[#This Row],[Name:]],'Employee Info'!$B$3:$B$200,0),MATCH(Data6[[#Headers],[Truck]],'Employee Info'!$C$2:$J$2,0)),"")</f>
        <v/>
      </c>
      <c r="L623" s="19" t="str">
        <f>IFERROR(INDEX('Employee Info'!$C$3:$J$200,MATCH(Data6[[#This Row],[Name:]],'Employee Info'!$B$3:$B$200,0),MATCH(Data6[[#Headers],[Phone]],'Employee Info'!$C$2:$J$2,0)),"")</f>
        <v/>
      </c>
      <c r="M623" s="19" t="str">
        <f>IFERROR(INDEX('Employee Info'!$C$3:$J$200,MATCH(Data6[[#This Row],[Name:]],'Employee Info'!$B$3:$B$200,0),MATCH(Data6[[#Headers],[Tech]],'Employee Info'!$C$2:$J$2,0)),"")</f>
        <v/>
      </c>
      <c r="N623" s="19" t="str">
        <f>IFERROR(INDEX('Employee Info'!$C$3:$J$200,MATCH(Data6[[#This Row],[Name:]],'Employee Info'!$B$3:$B$200,0),MATCH(Data6[[#Headers],[Other]],'Employee Info'!$C$2:$J$2,0)),"")</f>
        <v/>
      </c>
      <c r="O623" s="19">
        <f>IFERROR((Data6[[#This Row],[Hours:]]*SUM(Data6[[#This Row],[Rate]:[Other]])),"")</f>
        <v>0</v>
      </c>
      <c r="P623" s="7" t="str">
        <f>IF(Data6[[#This Row],[WO'#:]]="","Riley #","WO#")</f>
        <v>Riley #</v>
      </c>
      <c r="Q623" s="7">
        <f>IFERROR(WEEKNUM(Data6[[#This Row],[Date:]]),"")</f>
        <v>17</v>
      </c>
      <c r="R623" s="6">
        <f t="shared" si="27"/>
        <v>45403</v>
      </c>
      <c r="S623" s="6">
        <f>Data6[[#This Row],[Week Start]]+7</f>
        <v>45410</v>
      </c>
      <c r="T623" s="7" t="str">
        <f t="shared" si="28"/>
        <v>4/21/2024 - 4/28/2024</v>
      </c>
      <c r="U623" s="7" t="str">
        <f t="shared" si="29"/>
        <v>Time Card</v>
      </c>
      <c r="V623" s="8" t="str">
        <f>RIGHT(TEXT(Data6[[#This Row],[Date:]],"mmddyyyy"),4)</f>
        <v>2024</v>
      </c>
      <c r="W623" s="8" t="str">
        <f>MID(TEXT(Data6[[#This Row],[Date:]],"mmddyyyy"),3,2)</f>
        <v>24</v>
      </c>
      <c r="X623" s="8" t="str">
        <f>LEFT(TEXT(Data6[[#This Row],[Date:]],"mmddyyyy"),2)</f>
        <v>04</v>
      </c>
      <c r="Y623" s="6">
        <f>DATE(Data6[[#This Row],[Year]],Data6[[#This Row],[Month]],Data6[[#This Row],[Day]])</f>
        <v>45406</v>
      </c>
    </row>
    <row r="624" spans="1:25" x14ac:dyDescent="0.3">
      <c r="A624" s="5">
        <v>45407.245080555556</v>
      </c>
      <c r="B624" s="7" t="s">
        <v>35</v>
      </c>
      <c r="C624" s="6" t="s">
        <v>493</v>
      </c>
      <c r="D624" s="7" t="s">
        <v>496</v>
      </c>
      <c r="E624" s="8">
        <v>1.5</v>
      </c>
      <c r="F624" s="7" t="s">
        <v>68</v>
      </c>
      <c r="G624" s="7" t="s">
        <v>68</v>
      </c>
      <c r="H624" s="7" t="s">
        <v>485</v>
      </c>
      <c r="I624" s="7" t="s">
        <v>44</v>
      </c>
      <c r="J624" s="19" t="str">
        <f>IFERROR(INDEX('Employee Info'!$C$3:$E$200,MATCH(Data6[[#This Row],[Name:]],'Employee Info'!$B$3:$B$200,0),MATCH(Data6[[#This Row],[Hours Type:]],'Employee Info'!$C$2:$E$2,0)),"")</f>
        <v/>
      </c>
      <c r="K624" s="19" t="str">
        <f>IFERROR(INDEX('Employee Info'!$C$3:$J$200,MATCH(Data6[[#This Row],[Name:]],'Employee Info'!$B$3:$B$200,0),MATCH(Data6[[#Headers],[Truck]],'Employee Info'!$C$2:$J$2,0)),"")</f>
        <v/>
      </c>
      <c r="L624" s="19" t="str">
        <f>IFERROR(INDEX('Employee Info'!$C$3:$J$200,MATCH(Data6[[#This Row],[Name:]],'Employee Info'!$B$3:$B$200,0),MATCH(Data6[[#Headers],[Phone]],'Employee Info'!$C$2:$J$2,0)),"")</f>
        <v/>
      </c>
      <c r="M624" s="19" t="str">
        <f>IFERROR(INDEX('Employee Info'!$C$3:$J$200,MATCH(Data6[[#This Row],[Name:]],'Employee Info'!$B$3:$B$200,0),MATCH(Data6[[#Headers],[Tech]],'Employee Info'!$C$2:$J$2,0)),"")</f>
        <v/>
      </c>
      <c r="N624" s="19" t="str">
        <f>IFERROR(INDEX('Employee Info'!$C$3:$J$200,MATCH(Data6[[#This Row],[Name:]],'Employee Info'!$B$3:$B$200,0),MATCH(Data6[[#Headers],[Other]],'Employee Info'!$C$2:$J$2,0)),"")</f>
        <v/>
      </c>
      <c r="O624" s="19">
        <f>IFERROR((Data6[[#This Row],[Hours:]]*SUM(Data6[[#This Row],[Rate]:[Other]])),"")</f>
        <v>0</v>
      </c>
      <c r="P624" s="7" t="str">
        <f>IF(Data6[[#This Row],[WO'#:]]="","Riley #","WO#")</f>
        <v>Riley #</v>
      </c>
      <c r="Q624" s="7">
        <f>IFERROR(WEEKNUM(Data6[[#This Row],[Date:]]),"")</f>
        <v>17</v>
      </c>
      <c r="R624" s="6">
        <f t="shared" si="27"/>
        <v>45403</v>
      </c>
      <c r="S624" s="6">
        <f>Data6[[#This Row],[Week Start]]+7</f>
        <v>45410</v>
      </c>
      <c r="T624" s="7" t="str">
        <f t="shared" si="28"/>
        <v>4/21/2024 - 4/28/2024</v>
      </c>
      <c r="U624" s="7" t="str">
        <f t="shared" si="29"/>
        <v>Time Card</v>
      </c>
      <c r="V624" s="8" t="str">
        <f>RIGHT(TEXT(Data6[[#This Row],[Date:]],"mmddyyyy"),4)</f>
        <v>2024</v>
      </c>
      <c r="W624" s="8" t="str">
        <f>MID(TEXT(Data6[[#This Row],[Date:]],"mmddyyyy"),3,2)</f>
        <v>24</v>
      </c>
      <c r="X624" s="8" t="str">
        <f>LEFT(TEXT(Data6[[#This Row],[Date:]],"mmddyyyy"),2)</f>
        <v>04</v>
      </c>
      <c r="Y624" s="6">
        <f>DATE(Data6[[#This Row],[Year]],Data6[[#This Row],[Month]],Data6[[#This Row],[Day]])</f>
        <v>45406</v>
      </c>
    </row>
    <row r="625" spans="1:25" x14ac:dyDescent="0.3">
      <c r="A625" s="5">
        <v>45408.461432523145</v>
      </c>
      <c r="B625" s="7" t="s">
        <v>492</v>
      </c>
      <c r="C625" s="6" t="s">
        <v>493</v>
      </c>
      <c r="D625" s="7" t="s">
        <v>486</v>
      </c>
      <c r="E625" s="8">
        <v>8</v>
      </c>
      <c r="F625" s="7" t="s">
        <v>68</v>
      </c>
      <c r="G625" s="7" t="s">
        <v>68</v>
      </c>
      <c r="H625" s="7" t="s">
        <v>485</v>
      </c>
      <c r="I625" s="7" t="s">
        <v>44</v>
      </c>
      <c r="J625" s="19" t="str">
        <f>IFERROR(INDEX('Employee Info'!$C$3:$E$200,MATCH(Data6[[#This Row],[Name:]],'Employee Info'!$B$3:$B$200,0),MATCH(Data6[[#This Row],[Hours Type:]],'Employee Info'!$C$2:$E$2,0)),"")</f>
        <v/>
      </c>
      <c r="K625" s="19" t="str">
        <f>IFERROR(INDEX('Employee Info'!$C$3:$J$200,MATCH(Data6[[#This Row],[Name:]],'Employee Info'!$B$3:$B$200,0),MATCH(Data6[[#Headers],[Truck]],'Employee Info'!$C$2:$J$2,0)),"")</f>
        <v/>
      </c>
      <c r="L625" s="19" t="str">
        <f>IFERROR(INDEX('Employee Info'!$C$3:$J$200,MATCH(Data6[[#This Row],[Name:]],'Employee Info'!$B$3:$B$200,0),MATCH(Data6[[#Headers],[Phone]],'Employee Info'!$C$2:$J$2,0)),"")</f>
        <v/>
      </c>
      <c r="M625" s="19" t="str">
        <f>IFERROR(INDEX('Employee Info'!$C$3:$J$200,MATCH(Data6[[#This Row],[Name:]],'Employee Info'!$B$3:$B$200,0),MATCH(Data6[[#Headers],[Tech]],'Employee Info'!$C$2:$J$2,0)),"")</f>
        <v/>
      </c>
      <c r="N625" s="19" t="str">
        <f>IFERROR(INDEX('Employee Info'!$C$3:$J$200,MATCH(Data6[[#This Row],[Name:]],'Employee Info'!$B$3:$B$200,0),MATCH(Data6[[#Headers],[Other]],'Employee Info'!$C$2:$J$2,0)),"")</f>
        <v/>
      </c>
      <c r="O625" s="19">
        <f>IFERROR((Data6[[#This Row],[Hours:]]*SUM(Data6[[#This Row],[Rate]:[Other]])),"")</f>
        <v>0</v>
      </c>
      <c r="P625" s="7" t="str">
        <f>IF(Data6[[#This Row],[WO'#:]]="","Riley #","WO#")</f>
        <v>Riley #</v>
      </c>
      <c r="Q625" s="7">
        <f>IFERROR(WEEKNUM(Data6[[#This Row],[Date:]]),"")</f>
        <v>17</v>
      </c>
      <c r="R625" s="6">
        <f t="shared" si="27"/>
        <v>45403</v>
      </c>
      <c r="S625" s="6">
        <f>Data6[[#This Row],[Week Start]]+7</f>
        <v>45410</v>
      </c>
      <c r="T625" s="7" t="str">
        <f t="shared" si="28"/>
        <v>4/21/2024 - 4/28/2024</v>
      </c>
      <c r="U625" s="7" t="str">
        <f t="shared" si="29"/>
        <v>Time Card</v>
      </c>
      <c r="V625" s="8" t="str">
        <f>RIGHT(TEXT(Data6[[#This Row],[Date:]],"mmddyyyy"),4)</f>
        <v>2024</v>
      </c>
      <c r="W625" s="8" t="str">
        <f>MID(TEXT(Data6[[#This Row],[Date:]],"mmddyyyy"),3,2)</f>
        <v>24</v>
      </c>
      <c r="X625" s="8" t="str">
        <f>LEFT(TEXT(Data6[[#This Row],[Date:]],"mmddyyyy"),2)</f>
        <v>04</v>
      </c>
      <c r="Y625" s="6">
        <f>DATE(Data6[[#This Row],[Year]],Data6[[#This Row],[Month]],Data6[[#This Row],[Day]])</f>
        <v>45406</v>
      </c>
    </row>
    <row r="626" spans="1:25" x14ac:dyDescent="0.3">
      <c r="A626" s="5">
        <v>45408.462887731483</v>
      </c>
      <c r="B626" s="7" t="s">
        <v>66</v>
      </c>
      <c r="C626" s="6" t="s">
        <v>493</v>
      </c>
      <c r="D626" s="7" t="s">
        <v>486</v>
      </c>
      <c r="E626" s="8">
        <v>1</v>
      </c>
      <c r="F626" s="7" t="s">
        <v>68</v>
      </c>
      <c r="G626" s="7" t="s">
        <v>68</v>
      </c>
      <c r="H626" s="7" t="s">
        <v>485</v>
      </c>
      <c r="I626" s="7" t="s">
        <v>44</v>
      </c>
      <c r="J626" s="19" t="str">
        <f>IFERROR(INDEX('Employee Info'!$C$3:$E$200,MATCH(Data6[[#This Row],[Name:]],'Employee Info'!$B$3:$B$200,0),MATCH(Data6[[#This Row],[Hours Type:]],'Employee Info'!$C$2:$E$2,0)),"")</f>
        <v/>
      </c>
      <c r="K626" s="19" t="str">
        <f>IFERROR(INDEX('Employee Info'!$C$3:$J$200,MATCH(Data6[[#This Row],[Name:]],'Employee Info'!$B$3:$B$200,0),MATCH(Data6[[#Headers],[Truck]],'Employee Info'!$C$2:$J$2,0)),"")</f>
        <v/>
      </c>
      <c r="L626" s="19" t="str">
        <f>IFERROR(INDEX('Employee Info'!$C$3:$J$200,MATCH(Data6[[#This Row],[Name:]],'Employee Info'!$B$3:$B$200,0),MATCH(Data6[[#Headers],[Phone]],'Employee Info'!$C$2:$J$2,0)),"")</f>
        <v/>
      </c>
      <c r="M626" s="19" t="str">
        <f>IFERROR(INDEX('Employee Info'!$C$3:$J$200,MATCH(Data6[[#This Row],[Name:]],'Employee Info'!$B$3:$B$200,0),MATCH(Data6[[#Headers],[Tech]],'Employee Info'!$C$2:$J$2,0)),"")</f>
        <v/>
      </c>
      <c r="N626" s="19" t="str">
        <f>IFERROR(INDEX('Employee Info'!$C$3:$J$200,MATCH(Data6[[#This Row],[Name:]],'Employee Info'!$B$3:$B$200,0),MATCH(Data6[[#Headers],[Other]],'Employee Info'!$C$2:$J$2,0)),"")</f>
        <v/>
      </c>
      <c r="O626" s="19">
        <f>IFERROR((Data6[[#This Row],[Hours:]]*SUM(Data6[[#This Row],[Rate]:[Other]])),"")</f>
        <v>0</v>
      </c>
      <c r="P626" s="7" t="str">
        <f>IF(Data6[[#This Row],[WO'#:]]="","Riley #","WO#")</f>
        <v>Riley #</v>
      </c>
      <c r="Q626" s="7">
        <f>IFERROR(WEEKNUM(Data6[[#This Row],[Date:]]),"")</f>
        <v>17</v>
      </c>
      <c r="R626" s="6">
        <f t="shared" si="27"/>
        <v>45403</v>
      </c>
      <c r="S626" s="6">
        <f>Data6[[#This Row],[Week Start]]+7</f>
        <v>45410</v>
      </c>
      <c r="T626" s="7" t="str">
        <f t="shared" si="28"/>
        <v>4/21/2024 - 4/28/2024</v>
      </c>
      <c r="U626" s="7" t="str">
        <f t="shared" si="29"/>
        <v>Time Card</v>
      </c>
      <c r="V626" s="8" t="str">
        <f>RIGHT(TEXT(Data6[[#This Row],[Date:]],"mmddyyyy"),4)</f>
        <v>2024</v>
      </c>
      <c r="W626" s="8" t="str">
        <f>MID(TEXT(Data6[[#This Row],[Date:]],"mmddyyyy"),3,2)</f>
        <v>24</v>
      </c>
      <c r="X626" s="8" t="str">
        <f>LEFT(TEXT(Data6[[#This Row],[Date:]],"mmddyyyy"),2)</f>
        <v>04</v>
      </c>
      <c r="Y626" s="6">
        <f>DATE(Data6[[#This Row],[Year]],Data6[[#This Row],[Month]],Data6[[#This Row],[Day]])</f>
        <v>45406</v>
      </c>
    </row>
    <row r="627" spans="1:25" x14ac:dyDescent="0.3">
      <c r="A627" s="5">
        <v>45407.408507754626</v>
      </c>
      <c r="B627" s="7" t="s">
        <v>31</v>
      </c>
      <c r="C627" s="6" t="s">
        <v>501</v>
      </c>
      <c r="D627" s="7" t="s">
        <v>340</v>
      </c>
      <c r="E627" s="8">
        <v>2</v>
      </c>
      <c r="F627" s="7">
        <v>6984733</v>
      </c>
      <c r="G627" s="7" t="s">
        <v>68</v>
      </c>
      <c r="H627" s="7" t="s">
        <v>69</v>
      </c>
      <c r="I627" s="7" t="s">
        <v>44</v>
      </c>
      <c r="J627" s="19" t="str">
        <f>IFERROR(INDEX('Employee Info'!$C$3:$E$200,MATCH(Data6[[#This Row],[Name:]],'Employee Info'!$B$3:$B$200,0),MATCH(Data6[[#This Row],[Hours Type:]],'Employee Info'!$C$2:$E$2,0)),"")</f>
        <v/>
      </c>
      <c r="K627" s="19" t="str">
        <f>IFERROR(INDEX('Employee Info'!$C$3:$J$200,MATCH(Data6[[#This Row],[Name:]],'Employee Info'!$B$3:$B$200,0),MATCH(Data6[[#Headers],[Truck]],'Employee Info'!$C$2:$J$2,0)),"")</f>
        <v/>
      </c>
      <c r="L627" s="19" t="str">
        <f>IFERROR(INDEX('Employee Info'!$C$3:$J$200,MATCH(Data6[[#This Row],[Name:]],'Employee Info'!$B$3:$B$200,0),MATCH(Data6[[#Headers],[Phone]],'Employee Info'!$C$2:$J$2,0)),"")</f>
        <v/>
      </c>
      <c r="M627" s="19" t="str">
        <f>IFERROR(INDEX('Employee Info'!$C$3:$J$200,MATCH(Data6[[#This Row],[Name:]],'Employee Info'!$B$3:$B$200,0),MATCH(Data6[[#Headers],[Tech]],'Employee Info'!$C$2:$J$2,0)),"")</f>
        <v/>
      </c>
      <c r="N627" s="19" t="str">
        <f>IFERROR(INDEX('Employee Info'!$C$3:$J$200,MATCH(Data6[[#This Row],[Name:]],'Employee Info'!$B$3:$B$200,0),MATCH(Data6[[#Headers],[Other]],'Employee Info'!$C$2:$J$2,0)),"")</f>
        <v/>
      </c>
      <c r="O627" s="19">
        <f>IFERROR((Data6[[#This Row],[Hours:]]*SUM(Data6[[#This Row],[Rate]:[Other]])),"")</f>
        <v>0</v>
      </c>
      <c r="P627" s="7" t="str">
        <f>IF(Data6[[#This Row],[WO'#:]]="","Riley #","WO#")</f>
        <v>WO#</v>
      </c>
      <c r="Q627" s="7">
        <f>IFERROR(WEEKNUM(Data6[[#This Row],[Date:]]),"")</f>
        <v>17</v>
      </c>
      <c r="R627" s="6">
        <f t="shared" si="27"/>
        <v>45403</v>
      </c>
      <c r="S627" s="6">
        <f>Data6[[#This Row],[Week Start]]+7</f>
        <v>45410</v>
      </c>
      <c r="T627" s="7" t="str">
        <f t="shared" si="28"/>
        <v>4/21/2024 - 4/28/2024</v>
      </c>
      <c r="U627" s="7" t="str">
        <f t="shared" si="29"/>
        <v>Time Card</v>
      </c>
      <c r="V627" s="8" t="str">
        <f>RIGHT(TEXT(Data6[[#This Row],[Date:]],"mmddyyyy"),4)</f>
        <v>2024</v>
      </c>
      <c r="W627" s="8" t="str">
        <f>MID(TEXT(Data6[[#This Row],[Date:]],"mmddyyyy"),3,2)</f>
        <v>25</v>
      </c>
      <c r="X627" s="8" t="str">
        <f>LEFT(TEXT(Data6[[#This Row],[Date:]],"mmddyyyy"),2)</f>
        <v>04</v>
      </c>
      <c r="Y627" s="6">
        <f>DATE(Data6[[#This Row],[Year]],Data6[[#This Row],[Month]],Data6[[#This Row],[Day]])</f>
        <v>45407</v>
      </c>
    </row>
    <row r="628" spans="1:25" x14ac:dyDescent="0.3">
      <c r="A628" s="5">
        <v>45408.557806828707</v>
      </c>
      <c r="B628" s="7" t="s">
        <v>66</v>
      </c>
      <c r="C628" s="6" t="s">
        <v>501</v>
      </c>
      <c r="D628" s="7" t="s">
        <v>502</v>
      </c>
      <c r="E628" s="8">
        <v>4</v>
      </c>
      <c r="F628" s="7">
        <v>6984733</v>
      </c>
      <c r="G628" s="7" t="s">
        <v>68</v>
      </c>
      <c r="H628" s="7" t="s">
        <v>69</v>
      </c>
      <c r="I628" s="7" t="s">
        <v>44</v>
      </c>
      <c r="J628" s="19" t="str">
        <f>IFERROR(INDEX('Employee Info'!$C$3:$E$200,MATCH(Data6[[#This Row],[Name:]],'Employee Info'!$B$3:$B$200,0),MATCH(Data6[[#This Row],[Hours Type:]],'Employee Info'!$C$2:$E$2,0)),"")</f>
        <v/>
      </c>
      <c r="K628" s="19" t="str">
        <f>IFERROR(INDEX('Employee Info'!$C$3:$J$200,MATCH(Data6[[#This Row],[Name:]],'Employee Info'!$B$3:$B$200,0),MATCH(Data6[[#Headers],[Truck]],'Employee Info'!$C$2:$J$2,0)),"")</f>
        <v/>
      </c>
      <c r="L628" s="19" t="str">
        <f>IFERROR(INDEX('Employee Info'!$C$3:$J$200,MATCH(Data6[[#This Row],[Name:]],'Employee Info'!$B$3:$B$200,0),MATCH(Data6[[#Headers],[Phone]],'Employee Info'!$C$2:$J$2,0)),"")</f>
        <v/>
      </c>
      <c r="M628" s="19" t="str">
        <f>IFERROR(INDEX('Employee Info'!$C$3:$J$200,MATCH(Data6[[#This Row],[Name:]],'Employee Info'!$B$3:$B$200,0),MATCH(Data6[[#Headers],[Tech]],'Employee Info'!$C$2:$J$2,0)),"")</f>
        <v/>
      </c>
      <c r="N628" s="19" t="str">
        <f>IFERROR(INDEX('Employee Info'!$C$3:$J$200,MATCH(Data6[[#This Row],[Name:]],'Employee Info'!$B$3:$B$200,0),MATCH(Data6[[#Headers],[Other]],'Employee Info'!$C$2:$J$2,0)),"")</f>
        <v/>
      </c>
      <c r="O628" s="19">
        <f>IFERROR((Data6[[#This Row],[Hours:]]*SUM(Data6[[#This Row],[Rate]:[Other]])),"")</f>
        <v>0</v>
      </c>
      <c r="P628" s="7" t="str">
        <f>IF(Data6[[#This Row],[WO'#:]]="","Riley #","WO#")</f>
        <v>WO#</v>
      </c>
      <c r="Q628" s="7">
        <f>IFERROR(WEEKNUM(Data6[[#This Row],[Date:]]),"")</f>
        <v>17</v>
      </c>
      <c r="R628" s="6">
        <f t="shared" si="27"/>
        <v>45403</v>
      </c>
      <c r="S628" s="6">
        <f>Data6[[#This Row],[Week Start]]+7</f>
        <v>45410</v>
      </c>
      <c r="T628" s="7" t="str">
        <f t="shared" si="28"/>
        <v>4/21/2024 - 4/28/2024</v>
      </c>
      <c r="U628" s="7" t="str">
        <f t="shared" si="29"/>
        <v>Time Card</v>
      </c>
      <c r="V628" s="8" t="str">
        <f>RIGHT(TEXT(Data6[[#This Row],[Date:]],"mmddyyyy"),4)</f>
        <v>2024</v>
      </c>
      <c r="W628" s="8" t="str">
        <f>MID(TEXT(Data6[[#This Row],[Date:]],"mmddyyyy"),3,2)</f>
        <v>25</v>
      </c>
      <c r="X628" s="8" t="str">
        <f>LEFT(TEXT(Data6[[#This Row],[Date:]],"mmddyyyy"),2)</f>
        <v>04</v>
      </c>
      <c r="Y628" s="6">
        <f>DATE(Data6[[#This Row],[Year]],Data6[[#This Row],[Month]],Data6[[#This Row],[Day]])</f>
        <v>45407</v>
      </c>
    </row>
    <row r="629" spans="1:25" x14ac:dyDescent="0.3">
      <c r="A629" s="5">
        <v>45420.324336921294</v>
      </c>
      <c r="B629" s="7" t="s">
        <v>76</v>
      </c>
      <c r="C629" s="6" t="s">
        <v>501</v>
      </c>
      <c r="D629" s="7" t="s">
        <v>156</v>
      </c>
      <c r="E629" s="8">
        <v>1</v>
      </c>
      <c r="F629" s="7">
        <v>6984733</v>
      </c>
      <c r="G629" s="7" t="s">
        <v>68</v>
      </c>
      <c r="H629" s="7" t="s">
        <v>69</v>
      </c>
      <c r="I629" s="7" t="s">
        <v>44</v>
      </c>
      <c r="J629" s="19" t="str">
        <f>IFERROR(INDEX('Employee Info'!$C$3:$E$200,MATCH(Data6[[#This Row],[Name:]],'Employee Info'!$B$3:$B$200,0),MATCH(Data6[[#This Row],[Hours Type:]],'Employee Info'!$C$2:$E$2,0)),"")</f>
        <v/>
      </c>
      <c r="K629" s="19" t="str">
        <f>IFERROR(INDEX('Employee Info'!$C$3:$J$200,MATCH(Data6[[#This Row],[Name:]],'Employee Info'!$B$3:$B$200,0),MATCH(Data6[[#Headers],[Truck]],'Employee Info'!$C$2:$J$2,0)),"")</f>
        <v/>
      </c>
      <c r="L629" s="19" t="str">
        <f>IFERROR(INDEX('Employee Info'!$C$3:$J$200,MATCH(Data6[[#This Row],[Name:]],'Employee Info'!$B$3:$B$200,0),MATCH(Data6[[#Headers],[Phone]],'Employee Info'!$C$2:$J$2,0)),"")</f>
        <v/>
      </c>
      <c r="M629" s="19" t="str">
        <f>IFERROR(INDEX('Employee Info'!$C$3:$J$200,MATCH(Data6[[#This Row],[Name:]],'Employee Info'!$B$3:$B$200,0),MATCH(Data6[[#Headers],[Tech]],'Employee Info'!$C$2:$J$2,0)),"")</f>
        <v/>
      </c>
      <c r="N629" s="19" t="str">
        <f>IFERROR(INDEX('Employee Info'!$C$3:$J$200,MATCH(Data6[[#This Row],[Name:]],'Employee Info'!$B$3:$B$200,0),MATCH(Data6[[#Headers],[Other]],'Employee Info'!$C$2:$J$2,0)),"")</f>
        <v/>
      </c>
      <c r="O629" s="19">
        <f>IFERROR((Data6[[#This Row],[Hours:]]*SUM(Data6[[#This Row],[Rate]:[Other]])),"")</f>
        <v>0</v>
      </c>
      <c r="P629" s="7" t="str">
        <f>IF(Data6[[#This Row],[WO'#:]]="","Riley #","WO#")</f>
        <v>WO#</v>
      </c>
      <c r="Q629" s="7">
        <f>IFERROR(WEEKNUM(Data6[[#This Row],[Date:]]),"")</f>
        <v>17</v>
      </c>
      <c r="R629" s="6">
        <f t="shared" si="27"/>
        <v>45403</v>
      </c>
      <c r="S629" s="6">
        <f>Data6[[#This Row],[Week Start]]+7</f>
        <v>45410</v>
      </c>
      <c r="T629" s="7" t="str">
        <f t="shared" si="28"/>
        <v>4/21/2024 - 4/28/2024</v>
      </c>
      <c r="U629" s="7" t="str">
        <f t="shared" si="29"/>
        <v>Time Card</v>
      </c>
      <c r="V629" s="8" t="str">
        <f>RIGHT(TEXT(Data6[[#This Row],[Date:]],"mmddyyyy"),4)</f>
        <v>2024</v>
      </c>
      <c r="W629" s="8" t="str">
        <f>MID(TEXT(Data6[[#This Row],[Date:]],"mmddyyyy"),3,2)</f>
        <v>25</v>
      </c>
      <c r="X629" s="8" t="str">
        <f>LEFT(TEXT(Data6[[#This Row],[Date:]],"mmddyyyy"),2)</f>
        <v>04</v>
      </c>
      <c r="Y629" s="6">
        <f>DATE(Data6[[#This Row],[Year]],Data6[[#This Row],[Month]],Data6[[#This Row],[Day]])</f>
        <v>45407</v>
      </c>
    </row>
    <row r="630" spans="1:25" x14ac:dyDescent="0.3">
      <c r="A630" s="5">
        <v>45408.478885763892</v>
      </c>
      <c r="B630" s="7" t="s">
        <v>66</v>
      </c>
      <c r="C630" s="6" t="s">
        <v>501</v>
      </c>
      <c r="D630" s="7" t="s">
        <v>480</v>
      </c>
      <c r="E630" s="8">
        <v>1</v>
      </c>
      <c r="F630" s="7">
        <v>7078215</v>
      </c>
      <c r="G630" s="7" t="s">
        <v>68</v>
      </c>
      <c r="H630" s="7" t="s">
        <v>69</v>
      </c>
      <c r="I630" s="7" t="s">
        <v>44</v>
      </c>
      <c r="J630" s="19" t="str">
        <f>IFERROR(INDEX('Employee Info'!$C$3:$E$200,MATCH(Data6[[#This Row],[Name:]],'Employee Info'!$B$3:$B$200,0),MATCH(Data6[[#This Row],[Hours Type:]],'Employee Info'!$C$2:$E$2,0)),"")</f>
        <v/>
      </c>
      <c r="K630" s="19" t="str">
        <f>IFERROR(INDEX('Employee Info'!$C$3:$J$200,MATCH(Data6[[#This Row],[Name:]],'Employee Info'!$B$3:$B$200,0),MATCH(Data6[[#Headers],[Truck]],'Employee Info'!$C$2:$J$2,0)),"")</f>
        <v/>
      </c>
      <c r="L630" s="19" t="str">
        <f>IFERROR(INDEX('Employee Info'!$C$3:$J$200,MATCH(Data6[[#This Row],[Name:]],'Employee Info'!$B$3:$B$200,0),MATCH(Data6[[#Headers],[Phone]],'Employee Info'!$C$2:$J$2,0)),"")</f>
        <v/>
      </c>
      <c r="M630" s="19" t="str">
        <f>IFERROR(INDEX('Employee Info'!$C$3:$J$200,MATCH(Data6[[#This Row],[Name:]],'Employee Info'!$B$3:$B$200,0),MATCH(Data6[[#Headers],[Tech]],'Employee Info'!$C$2:$J$2,0)),"")</f>
        <v/>
      </c>
      <c r="N630" s="19" t="str">
        <f>IFERROR(INDEX('Employee Info'!$C$3:$J$200,MATCH(Data6[[#This Row],[Name:]],'Employee Info'!$B$3:$B$200,0),MATCH(Data6[[#Headers],[Other]],'Employee Info'!$C$2:$J$2,0)),"")</f>
        <v/>
      </c>
      <c r="O630" s="19">
        <f>IFERROR((Data6[[#This Row],[Hours:]]*SUM(Data6[[#This Row],[Rate]:[Other]])),"")</f>
        <v>0</v>
      </c>
      <c r="P630" s="7" t="str">
        <f>IF(Data6[[#This Row],[WO'#:]]="","Riley #","WO#")</f>
        <v>WO#</v>
      </c>
      <c r="Q630" s="7">
        <f>IFERROR(WEEKNUM(Data6[[#This Row],[Date:]]),"")</f>
        <v>17</v>
      </c>
      <c r="R630" s="6">
        <f t="shared" si="27"/>
        <v>45403</v>
      </c>
      <c r="S630" s="6">
        <f>Data6[[#This Row],[Week Start]]+7</f>
        <v>45410</v>
      </c>
      <c r="T630" s="7" t="str">
        <f t="shared" si="28"/>
        <v>4/21/2024 - 4/28/2024</v>
      </c>
      <c r="U630" s="7" t="str">
        <f t="shared" si="29"/>
        <v>Time Card</v>
      </c>
      <c r="V630" s="8" t="str">
        <f>RIGHT(TEXT(Data6[[#This Row],[Date:]],"mmddyyyy"),4)</f>
        <v>2024</v>
      </c>
      <c r="W630" s="8" t="str">
        <f>MID(TEXT(Data6[[#This Row],[Date:]],"mmddyyyy"),3,2)</f>
        <v>25</v>
      </c>
      <c r="X630" s="8" t="str">
        <f>LEFT(TEXT(Data6[[#This Row],[Date:]],"mmddyyyy"),2)</f>
        <v>04</v>
      </c>
      <c r="Y630" s="6">
        <f>DATE(Data6[[#This Row],[Year]],Data6[[#This Row],[Month]],Data6[[#This Row],[Day]])</f>
        <v>45407</v>
      </c>
    </row>
    <row r="631" spans="1:25" x14ac:dyDescent="0.3">
      <c r="A631" s="5">
        <v>45408.550361226851</v>
      </c>
      <c r="B631" s="7" t="s">
        <v>66</v>
      </c>
      <c r="C631" s="6" t="s">
        <v>501</v>
      </c>
      <c r="D631" s="7" t="s">
        <v>495</v>
      </c>
      <c r="E631" s="8">
        <v>2</v>
      </c>
      <c r="F631" s="7">
        <v>7095212</v>
      </c>
      <c r="G631" s="7" t="s">
        <v>68</v>
      </c>
      <c r="H631" s="7" t="s">
        <v>69</v>
      </c>
      <c r="I631" s="7" t="s">
        <v>44</v>
      </c>
      <c r="J631" s="19" t="str">
        <f>IFERROR(INDEX('Employee Info'!$C$3:$E$200,MATCH(Data6[[#This Row],[Name:]],'Employee Info'!$B$3:$B$200,0),MATCH(Data6[[#This Row],[Hours Type:]],'Employee Info'!$C$2:$E$2,0)),"")</f>
        <v/>
      </c>
      <c r="K631" s="19" t="str">
        <f>IFERROR(INDEX('Employee Info'!$C$3:$J$200,MATCH(Data6[[#This Row],[Name:]],'Employee Info'!$B$3:$B$200,0),MATCH(Data6[[#Headers],[Truck]],'Employee Info'!$C$2:$J$2,0)),"")</f>
        <v/>
      </c>
      <c r="L631" s="19" t="str">
        <f>IFERROR(INDEX('Employee Info'!$C$3:$J$200,MATCH(Data6[[#This Row],[Name:]],'Employee Info'!$B$3:$B$200,0),MATCH(Data6[[#Headers],[Phone]],'Employee Info'!$C$2:$J$2,0)),"")</f>
        <v/>
      </c>
      <c r="M631" s="19" t="str">
        <f>IFERROR(INDEX('Employee Info'!$C$3:$J$200,MATCH(Data6[[#This Row],[Name:]],'Employee Info'!$B$3:$B$200,0),MATCH(Data6[[#Headers],[Tech]],'Employee Info'!$C$2:$J$2,0)),"")</f>
        <v/>
      </c>
      <c r="N631" s="19" t="str">
        <f>IFERROR(INDEX('Employee Info'!$C$3:$J$200,MATCH(Data6[[#This Row],[Name:]],'Employee Info'!$B$3:$B$200,0),MATCH(Data6[[#Headers],[Other]],'Employee Info'!$C$2:$J$2,0)),"")</f>
        <v/>
      </c>
      <c r="O631" s="19">
        <f>IFERROR((Data6[[#This Row],[Hours:]]*SUM(Data6[[#This Row],[Rate]:[Other]])),"")</f>
        <v>0</v>
      </c>
      <c r="P631" s="7" t="str">
        <f>IF(Data6[[#This Row],[WO'#:]]="","Riley #","WO#")</f>
        <v>WO#</v>
      </c>
      <c r="Q631" s="7">
        <f>IFERROR(WEEKNUM(Data6[[#This Row],[Date:]]),"")</f>
        <v>17</v>
      </c>
      <c r="R631" s="6">
        <f t="shared" si="27"/>
        <v>45403</v>
      </c>
      <c r="S631" s="6">
        <f>Data6[[#This Row],[Week Start]]+7</f>
        <v>45410</v>
      </c>
      <c r="T631" s="7" t="str">
        <f t="shared" si="28"/>
        <v>4/21/2024 - 4/28/2024</v>
      </c>
      <c r="U631" s="7" t="str">
        <f t="shared" si="29"/>
        <v>Time Card</v>
      </c>
      <c r="V631" s="8" t="str">
        <f>RIGHT(TEXT(Data6[[#This Row],[Date:]],"mmddyyyy"),4)</f>
        <v>2024</v>
      </c>
      <c r="W631" s="8" t="str">
        <f>MID(TEXT(Data6[[#This Row],[Date:]],"mmddyyyy"),3,2)</f>
        <v>25</v>
      </c>
      <c r="X631" s="8" t="str">
        <f>LEFT(TEXT(Data6[[#This Row],[Date:]],"mmddyyyy"),2)</f>
        <v>04</v>
      </c>
      <c r="Y631" s="6">
        <f>DATE(Data6[[#This Row],[Year]],Data6[[#This Row],[Month]],Data6[[#This Row],[Day]])</f>
        <v>45407</v>
      </c>
    </row>
    <row r="632" spans="1:25" x14ac:dyDescent="0.3">
      <c r="A632" s="5">
        <v>45407.583578240738</v>
      </c>
      <c r="B632" s="7" t="s">
        <v>35</v>
      </c>
      <c r="C632" s="6" t="s">
        <v>501</v>
      </c>
      <c r="D632" s="7" t="s">
        <v>503</v>
      </c>
      <c r="E632" s="8">
        <v>8</v>
      </c>
      <c r="F632" s="7" t="s">
        <v>68</v>
      </c>
      <c r="G632" s="7" t="s">
        <v>68</v>
      </c>
      <c r="H632" s="7" t="s">
        <v>500</v>
      </c>
      <c r="I632" s="7" t="s">
        <v>44</v>
      </c>
      <c r="J632" s="19" t="str">
        <f>IFERROR(INDEX('Employee Info'!$C$3:$E$200,MATCH(Data6[[#This Row],[Name:]],'Employee Info'!$B$3:$B$200,0),MATCH(Data6[[#This Row],[Hours Type:]],'Employee Info'!$C$2:$E$2,0)),"")</f>
        <v/>
      </c>
      <c r="K632" s="19" t="str">
        <f>IFERROR(INDEX('Employee Info'!$C$3:$J$200,MATCH(Data6[[#This Row],[Name:]],'Employee Info'!$B$3:$B$200,0),MATCH(Data6[[#Headers],[Truck]],'Employee Info'!$C$2:$J$2,0)),"")</f>
        <v/>
      </c>
      <c r="L632" s="19" t="str">
        <f>IFERROR(INDEX('Employee Info'!$C$3:$J$200,MATCH(Data6[[#This Row],[Name:]],'Employee Info'!$B$3:$B$200,0),MATCH(Data6[[#Headers],[Phone]],'Employee Info'!$C$2:$J$2,0)),"")</f>
        <v/>
      </c>
      <c r="M632" s="19" t="str">
        <f>IFERROR(INDEX('Employee Info'!$C$3:$J$200,MATCH(Data6[[#This Row],[Name:]],'Employee Info'!$B$3:$B$200,0),MATCH(Data6[[#Headers],[Tech]],'Employee Info'!$C$2:$J$2,0)),"")</f>
        <v/>
      </c>
      <c r="N632" s="19" t="str">
        <f>IFERROR(INDEX('Employee Info'!$C$3:$J$200,MATCH(Data6[[#This Row],[Name:]],'Employee Info'!$B$3:$B$200,0),MATCH(Data6[[#Headers],[Other]],'Employee Info'!$C$2:$J$2,0)),"")</f>
        <v/>
      </c>
      <c r="O632" s="19">
        <f>IFERROR((Data6[[#This Row],[Hours:]]*SUM(Data6[[#This Row],[Rate]:[Other]])),"")</f>
        <v>0</v>
      </c>
      <c r="P632" s="7" t="str">
        <f>IF(Data6[[#This Row],[WO'#:]]="","Riley #","WO#")</f>
        <v>Riley #</v>
      </c>
      <c r="Q632" s="7">
        <f>IFERROR(WEEKNUM(Data6[[#This Row],[Date:]]),"")</f>
        <v>17</v>
      </c>
      <c r="R632" s="6">
        <f t="shared" si="27"/>
        <v>45403</v>
      </c>
      <c r="S632" s="6">
        <f>Data6[[#This Row],[Week Start]]+7</f>
        <v>45410</v>
      </c>
      <c r="T632" s="7" t="str">
        <f t="shared" si="28"/>
        <v>4/21/2024 - 4/28/2024</v>
      </c>
      <c r="U632" s="7" t="str">
        <f t="shared" si="29"/>
        <v>Time Card</v>
      </c>
      <c r="V632" s="8" t="str">
        <f>RIGHT(TEXT(Data6[[#This Row],[Date:]],"mmddyyyy"),4)</f>
        <v>2024</v>
      </c>
      <c r="W632" s="8" t="str">
        <f>MID(TEXT(Data6[[#This Row],[Date:]],"mmddyyyy"),3,2)</f>
        <v>25</v>
      </c>
      <c r="X632" s="8" t="str">
        <f>LEFT(TEXT(Data6[[#This Row],[Date:]],"mmddyyyy"),2)</f>
        <v>04</v>
      </c>
      <c r="Y632" s="6">
        <f>DATE(Data6[[#This Row],[Year]],Data6[[#This Row],[Month]],Data6[[#This Row],[Day]])</f>
        <v>45407</v>
      </c>
    </row>
    <row r="633" spans="1:25" x14ac:dyDescent="0.3">
      <c r="A633" s="5">
        <v>45407.409103587961</v>
      </c>
      <c r="B633" s="7" t="s">
        <v>31</v>
      </c>
      <c r="C633" s="6" t="s">
        <v>501</v>
      </c>
      <c r="D633" s="7" t="s">
        <v>484</v>
      </c>
      <c r="E633" s="8">
        <v>6</v>
      </c>
      <c r="F633" s="7" t="s">
        <v>68</v>
      </c>
      <c r="G633" s="7" t="s">
        <v>68</v>
      </c>
      <c r="H633" s="7" t="s">
        <v>485</v>
      </c>
      <c r="I633" s="7" t="s">
        <v>44</v>
      </c>
      <c r="J633" s="19" t="str">
        <f>IFERROR(INDEX('Employee Info'!$C$3:$E$200,MATCH(Data6[[#This Row],[Name:]],'Employee Info'!$B$3:$B$200,0),MATCH(Data6[[#This Row],[Hours Type:]],'Employee Info'!$C$2:$E$2,0)),"")</f>
        <v/>
      </c>
      <c r="K633" s="19" t="str">
        <f>IFERROR(INDEX('Employee Info'!$C$3:$J$200,MATCH(Data6[[#This Row],[Name:]],'Employee Info'!$B$3:$B$200,0),MATCH(Data6[[#Headers],[Truck]],'Employee Info'!$C$2:$J$2,0)),"")</f>
        <v/>
      </c>
      <c r="L633" s="19" t="str">
        <f>IFERROR(INDEX('Employee Info'!$C$3:$J$200,MATCH(Data6[[#This Row],[Name:]],'Employee Info'!$B$3:$B$200,0),MATCH(Data6[[#Headers],[Phone]],'Employee Info'!$C$2:$J$2,0)),"")</f>
        <v/>
      </c>
      <c r="M633" s="19" t="str">
        <f>IFERROR(INDEX('Employee Info'!$C$3:$J$200,MATCH(Data6[[#This Row],[Name:]],'Employee Info'!$B$3:$B$200,0),MATCH(Data6[[#Headers],[Tech]],'Employee Info'!$C$2:$J$2,0)),"")</f>
        <v/>
      </c>
      <c r="N633" s="19" t="str">
        <f>IFERROR(INDEX('Employee Info'!$C$3:$J$200,MATCH(Data6[[#This Row],[Name:]],'Employee Info'!$B$3:$B$200,0),MATCH(Data6[[#Headers],[Other]],'Employee Info'!$C$2:$J$2,0)),"")</f>
        <v/>
      </c>
      <c r="O633" s="19">
        <f>IFERROR((Data6[[#This Row],[Hours:]]*SUM(Data6[[#This Row],[Rate]:[Other]])),"")</f>
        <v>0</v>
      </c>
      <c r="P633" s="7" t="str">
        <f>IF(Data6[[#This Row],[WO'#:]]="","Riley #","WO#")</f>
        <v>Riley #</v>
      </c>
      <c r="Q633" s="7">
        <f>IFERROR(WEEKNUM(Data6[[#This Row],[Date:]]),"")</f>
        <v>17</v>
      </c>
      <c r="R633" s="6">
        <f t="shared" si="27"/>
        <v>45403</v>
      </c>
      <c r="S633" s="6">
        <f>Data6[[#This Row],[Week Start]]+7</f>
        <v>45410</v>
      </c>
      <c r="T633" s="7" t="str">
        <f t="shared" si="28"/>
        <v>4/21/2024 - 4/28/2024</v>
      </c>
      <c r="U633" s="7" t="str">
        <f t="shared" si="29"/>
        <v>Time Card</v>
      </c>
      <c r="V633" s="8" t="str">
        <f>RIGHT(TEXT(Data6[[#This Row],[Date:]],"mmddyyyy"),4)</f>
        <v>2024</v>
      </c>
      <c r="W633" s="8" t="str">
        <f>MID(TEXT(Data6[[#This Row],[Date:]],"mmddyyyy"),3,2)</f>
        <v>25</v>
      </c>
      <c r="X633" s="8" t="str">
        <f>LEFT(TEXT(Data6[[#This Row],[Date:]],"mmddyyyy"),2)</f>
        <v>04</v>
      </c>
      <c r="Y633" s="6">
        <f>DATE(Data6[[#This Row],[Year]],Data6[[#This Row],[Month]],Data6[[#This Row],[Day]])</f>
        <v>45407</v>
      </c>
    </row>
    <row r="634" spans="1:25" x14ac:dyDescent="0.3">
      <c r="A634" s="5">
        <v>45407.423134606484</v>
      </c>
      <c r="B634" s="7" t="s">
        <v>65</v>
      </c>
      <c r="C634" s="6" t="s">
        <v>501</v>
      </c>
      <c r="D634" s="7" t="s">
        <v>484</v>
      </c>
      <c r="E634" s="8">
        <v>8</v>
      </c>
      <c r="F634" s="7" t="s">
        <v>68</v>
      </c>
      <c r="G634" s="7" t="s">
        <v>68</v>
      </c>
      <c r="H634" s="7" t="s">
        <v>485</v>
      </c>
      <c r="I634" s="7" t="s">
        <v>44</v>
      </c>
      <c r="J634" s="19" t="str">
        <f>IFERROR(INDEX('Employee Info'!$C$3:$E$200,MATCH(Data6[[#This Row],[Name:]],'Employee Info'!$B$3:$B$200,0),MATCH(Data6[[#This Row],[Hours Type:]],'Employee Info'!$C$2:$E$2,0)),"")</f>
        <v/>
      </c>
      <c r="K634" s="19" t="str">
        <f>IFERROR(INDEX('Employee Info'!$C$3:$J$200,MATCH(Data6[[#This Row],[Name:]],'Employee Info'!$B$3:$B$200,0),MATCH(Data6[[#Headers],[Truck]],'Employee Info'!$C$2:$J$2,0)),"")</f>
        <v/>
      </c>
      <c r="L634" s="19" t="str">
        <f>IFERROR(INDEX('Employee Info'!$C$3:$J$200,MATCH(Data6[[#This Row],[Name:]],'Employee Info'!$B$3:$B$200,0),MATCH(Data6[[#Headers],[Phone]],'Employee Info'!$C$2:$J$2,0)),"")</f>
        <v/>
      </c>
      <c r="M634" s="19" t="str">
        <f>IFERROR(INDEX('Employee Info'!$C$3:$J$200,MATCH(Data6[[#This Row],[Name:]],'Employee Info'!$B$3:$B$200,0),MATCH(Data6[[#Headers],[Tech]],'Employee Info'!$C$2:$J$2,0)),"")</f>
        <v/>
      </c>
      <c r="N634" s="19" t="str">
        <f>IFERROR(INDEX('Employee Info'!$C$3:$J$200,MATCH(Data6[[#This Row],[Name:]],'Employee Info'!$B$3:$B$200,0),MATCH(Data6[[#Headers],[Other]],'Employee Info'!$C$2:$J$2,0)),"")</f>
        <v/>
      </c>
      <c r="O634" s="19">
        <f>IFERROR((Data6[[#This Row],[Hours:]]*SUM(Data6[[#This Row],[Rate]:[Other]])),"")</f>
        <v>0</v>
      </c>
      <c r="P634" s="7" t="str">
        <f>IF(Data6[[#This Row],[WO'#:]]="","Riley #","WO#")</f>
        <v>Riley #</v>
      </c>
      <c r="Q634" s="7">
        <f>IFERROR(WEEKNUM(Data6[[#This Row],[Date:]]),"")</f>
        <v>17</v>
      </c>
      <c r="R634" s="6">
        <f t="shared" si="27"/>
        <v>45403</v>
      </c>
      <c r="S634" s="6">
        <f>Data6[[#This Row],[Week Start]]+7</f>
        <v>45410</v>
      </c>
      <c r="T634" s="7" t="str">
        <f t="shared" si="28"/>
        <v>4/21/2024 - 4/28/2024</v>
      </c>
      <c r="U634" s="7" t="str">
        <f t="shared" si="29"/>
        <v>Time Card</v>
      </c>
      <c r="V634" s="8" t="str">
        <f>RIGHT(TEXT(Data6[[#This Row],[Date:]],"mmddyyyy"),4)</f>
        <v>2024</v>
      </c>
      <c r="W634" s="8" t="str">
        <f>MID(TEXT(Data6[[#This Row],[Date:]],"mmddyyyy"),3,2)</f>
        <v>25</v>
      </c>
      <c r="X634" s="8" t="str">
        <f>LEFT(TEXT(Data6[[#This Row],[Date:]],"mmddyyyy"),2)</f>
        <v>04</v>
      </c>
      <c r="Y634" s="6">
        <f>DATE(Data6[[#This Row],[Year]],Data6[[#This Row],[Month]],Data6[[#This Row],[Day]])</f>
        <v>45407</v>
      </c>
    </row>
    <row r="635" spans="1:25" x14ac:dyDescent="0.3">
      <c r="A635" s="5">
        <v>45408.461531134257</v>
      </c>
      <c r="B635" s="7" t="s">
        <v>492</v>
      </c>
      <c r="C635" s="6" t="s">
        <v>501</v>
      </c>
      <c r="D635" s="7" t="s">
        <v>486</v>
      </c>
      <c r="E635" s="8">
        <v>8</v>
      </c>
      <c r="F635" s="7" t="s">
        <v>68</v>
      </c>
      <c r="G635" s="7" t="s">
        <v>68</v>
      </c>
      <c r="H635" s="7" t="s">
        <v>485</v>
      </c>
      <c r="I635" s="7" t="s">
        <v>44</v>
      </c>
      <c r="J635" s="19" t="str">
        <f>IFERROR(INDEX('Employee Info'!$C$3:$E$200,MATCH(Data6[[#This Row],[Name:]],'Employee Info'!$B$3:$B$200,0),MATCH(Data6[[#This Row],[Hours Type:]],'Employee Info'!$C$2:$E$2,0)),"")</f>
        <v/>
      </c>
      <c r="K635" s="19" t="str">
        <f>IFERROR(INDEX('Employee Info'!$C$3:$J$200,MATCH(Data6[[#This Row],[Name:]],'Employee Info'!$B$3:$B$200,0),MATCH(Data6[[#Headers],[Truck]],'Employee Info'!$C$2:$J$2,0)),"")</f>
        <v/>
      </c>
      <c r="L635" s="19" t="str">
        <f>IFERROR(INDEX('Employee Info'!$C$3:$J$200,MATCH(Data6[[#This Row],[Name:]],'Employee Info'!$B$3:$B$200,0),MATCH(Data6[[#Headers],[Phone]],'Employee Info'!$C$2:$J$2,0)),"")</f>
        <v/>
      </c>
      <c r="M635" s="19" t="str">
        <f>IFERROR(INDEX('Employee Info'!$C$3:$J$200,MATCH(Data6[[#This Row],[Name:]],'Employee Info'!$B$3:$B$200,0),MATCH(Data6[[#Headers],[Tech]],'Employee Info'!$C$2:$J$2,0)),"")</f>
        <v/>
      </c>
      <c r="N635" s="19" t="str">
        <f>IFERROR(INDEX('Employee Info'!$C$3:$J$200,MATCH(Data6[[#This Row],[Name:]],'Employee Info'!$B$3:$B$200,0),MATCH(Data6[[#Headers],[Other]],'Employee Info'!$C$2:$J$2,0)),"")</f>
        <v/>
      </c>
      <c r="O635" s="19">
        <f>IFERROR((Data6[[#This Row],[Hours:]]*SUM(Data6[[#This Row],[Rate]:[Other]])),"")</f>
        <v>0</v>
      </c>
      <c r="P635" s="7" t="str">
        <f>IF(Data6[[#This Row],[WO'#:]]="","Riley #","WO#")</f>
        <v>Riley #</v>
      </c>
      <c r="Q635" s="7">
        <f>IFERROR(WEEKNUM(Data6[[#This Row],[Date:]]),"")</f>
        <v>17</v>
      </c>
      <c r="R635" s="6">
        <f t="shared" si="27"/>
        <v>45403</v>
      </c>
      <c r="S635" s="6">
        <f>Data6[[#This Row],[Week Start]]+7</f>
        <v>45410</v>
      </c>
      <c r="T635" s="7" t="str">
        <f t="shared" si="28"/>
        <v>4/21/2024 - 4/28/2024</v>
      </c>
      <c r="U635" s="7" t="str">
        <f t="shared" si="29"/>
        <v>Time Card</v>
      </c>
      <c r="V635" s="8" t="str">
        <f>RIGHT(TEXT(Data6[[#This Row],[Date:]],"mmddyyyy"),4)</f>
        <v>2024</v>
      </c>
      <c r="W635" s="8" t="str">
        <f>MID(TEXT(Data6[[#This Row],[Date:]],"mmddyyyy"),3,2)</f>
        <v>25</v>
      </c>
      <c r="X635" s="8" t="str">
        <f>LEFT(TEXT(Data6[[#This Row],[Date:]],"mmddyyyy"),2)</f>
        <v>04</v>
      </c>
      <c r="Y635" s="6">
        <f>DATE(Data6[[#This Row],[Year]],Data6[[#This Row],[Month]],Data6[[#This Row],[Day]])</f>
        <v>45407</v>
      </c>
    </row>
    <row r="636" spans="1:25" x14ac:dyDescent="0.3">
      <c r="A636" s="5">
        <v>45408.46294016204</v>
      </c>
      <c r="B636" s="7" t="s">
        <v>66</v>
      </c>
      <c r="C636" s="6" t="s">
        <v>501</v>
      </c>
      <c r="D636" s="7" t="s">
        <v>486</v>
      </c>
      <c r="E636" s="8">
        <v>1</v>
      </c>
      <c r="F636" s="7" t="s">
        <v>68</v>
      </c>
      <c r="G636" s="7" t="s">
        <v>68</v>
      </c>
      <c r="H636" s="7" t="s">
        <v>485</v>
      </c>
      <c r="I636" s="7" t="s">
        <v>44</v>
      </c>
      <c r="J636" s="19" t="str">
        <f>IFERROR(INDEX('Employee Info'!$C$3:$E$200,MATCH(Data6[[#This Row],[Name:]],'Employee Info'!$B$3:$B$200,0),MATCH(Data6[[#This Row],[Hours Type:]],'Employee Info'!$C$2:$E$2,0)),"")</f>
        <v/>
      </c>
      <c r="K636" s="19" t="str">
        <f>IFERROR(INDEX('Employee Info'!$C$3:$J$200,MATCH(Data6[[#This Row],[Name:]],'Employee Info'!$B$3:$B$200,0),MATCH(Data6[[#Headers],[Truck]],'Employee Info'!$C$2:$J$2,0)),"")</f>
        <v/>
      </c>
      <c r="L636" s="19" t="str">
        <f>IFERROR(INDEX('Employee Info'!$C$3:$J$200,MATCH(Data6[[#This Row],[Name:]],'Employee Info'!$B$3:$B$200,0),MATCH(Data6[[#Headers],[Phone]],'Employee Info'!$C$2:$J$2,0)),"")</f>
        <v/>
      </c>
      <c r="M636" s="19" t="str">
        <f>IFERROR(INDEX('Employee Info'!$C$3:$J$200,MATCH(Data6[[#This Row],[Name:]],'Employee Info'!$B$3:$B$200,0),MATCH(Data6[[#Headers],[Tech]],'Employee Info'!$C$2:$J$2,0)),"")</f>
        <v/>
      </c>
      <c r="N636" s="19" t="str">
        <f>IFERROR(INDEX('Employee Info'!$C$3:$J$200,MATCH(Data6[[#This Row],[Name:]],'Employee Info'!$B$3:$B$200,0),MATCH(Data6[[#Headers],[Other]],'Employee Info'!$C$2:$J$2,0)),"")</f>
        <v/>
      </c>
      <c r="O636" s="19">
        <f>IFERROR((Data6[[#This Row],[Hours:]]*SUM(Data6[[#This Row],[Rate]:[Other]])),"")</f>
        <v>0</v>
      </c>
      <c r="P636" s="7" t="str">
        <f>IF(Data6[[#This Row],[WO'#:]]="","Riley #","WO#")</f>
        <v>Riley #</v>
      </c>
      <c r="Q636" s="7">
        <f>IFERROR(WEEKNUM(Data6[[#This Row],[Date:]]),"")</f>
        <v>17</v>
      </c>
      <c r="R636" s="6">
        <f t="shared" si="27"/>
        <v>45403</v>
      </c>
      <c r="S636" s="6">
        <f>Data6[[#This Row],[Week Start]]+7</f>
        <v>45410</v>
      </c>
      <c r="T636" s="7" t="str">
        <f t="shared" si="28"/>
        <v>4/21/2024 - 4/28/2024</v>
      </c>
      <c r="U636" s="7" t="str">
        <f t="shared" si="29"/>
        <v>Time Card</v>
      </c>
      <c r="V636" s="8" t="str">
        <f>RIGHT(TEXT(Data6[[#This Row],[Date:]],"mmddyyyy"),4)</f>
        <v>2024</v>
      </c>
      <c r="W636" s="8" t="str">
        <f>MID(TEXT(Data6[[#This Row],[Date:]],"mmddyyyy"),3,2)</f>
        <v>25</v>
      </c>
      <c r="X636" s="8" t="str">
        <f>LEFT(TEXT(Data6[[#This Row],[Date:]],"mmddyyyy"),2)</f>
        <v>04</v>
      </c>
      <c r="Y636" s="6">
        <f>DATE(Data6[[#This Row],[Year]],Data6[[#This Row],[Month]],Data6[[#This Row],[Day]])</f>
        <v>45407</v>
      </c>
    </row>
    <row r="637" spans="1:25" x14ac:dyDescent="0.3">
      <c r="A637" s="5">
        <v>45408.558958217596</v>
      </c>
      <c r="B637" s="7" t="s">
        <v>66</v>
      </c>
      <c r="C637" s="6" t="s">
        <v>504</v>
      </c>
      <c r="D637" s="7" t="s">
        <v>505</v>
      </c>
      <c r="E637" s="8">
        <v>2</v>
      </c>
      <c r="F637" s="7">
        <v>6984733</v>
      </c>
      <c r="G637" s="7" t="s">
        <v>68</v>
      </c>
      <c r="H637" s="7" t="s">
        <v>69</v>
      </c>
      <c r="I637" s="7" t="s">
        <v>44</v>
      </c>
      <c r="J637" s="19" t="str">
        <f>IFERROR(INDEX('Employee Info'!$C$3:$E$200,MATCH(Data6[[#This Row],[Name:]],'Employee Info'!$B$3:$B$200,0),MATCH(Data6[[#This Row],[Hours Type:]],'Employee Info'!$C$2:$E$2,0)),"")</f>
        <v/>
      </c>
      <c r="K637" s="19" t="str">
        <f>IFERROR(INDEX('Employee Info'!$C$3:$J$200,MATCH(Data6[[#This Row],[Name:]],'Employee Info'!$B$3:$B$200,0),MATCH(Data6[[#Headers],[Truck]],'Employee Info'!$C$2:$J$2,0)),"")</f>
        <v/>
      </c>
      <c r="L637" s="19" t="str">
        <f>IFERROR(INDEX('Employee Info'!$C$3:$J$200,MATCH(Data6[[#This Row],[Name:]],'Employee Info'!$B$3:$B$200,0),MATCH(Data6[[#Headers],[Phone]],'Employee Info'!$C$2:$J$2,0)),"")</f>
        <v/>
      </c>
      <c r="M637" s="19" t="str">
        <f>IFERROR(INDEX('Employee Info'!$C$3:$J$200,MATCH(Data6[[#This Row],[Name:]],'Employee Info'!$B$3:$B$200,0),MATCH(Data6[[#Headers],[Tech]],'Employee Info'!$C$2:$J$2,0)),"")</f>
        <v/>
      </c>
      <c r="N637" s="19" t="str">
        <f>IFERROR(INDEX('Employee Info'!$C$3:$J$200,MATCH(Data6[[#This Row],[Name:]],'Employee Info'!$B$3:$B$200,0),MATCH(Data6[[#Headers],[Other]],'Employee Info'!$C$2:$J$2,0)),"")</f>
        <v/>
      </c>
      <c r="O637" s="19">
        <f>IFERROR((Data6[[#This Row],[Hours:]]*SUM(Data6[[#This Row],[Rate]:[Other]])),"")</f>
        <v>0</v>
      </c>
      <c r="P637" s="7" t="str">
        <f>IF(Data6[[#This Row],[WO'#:]]="","Riley #","WO#")</f>
        <v>WO#</v>
      </c>
      <c r="Q637" s="7">
        <f>IFERROR(WEEKNUM(Data6[[#This Row],[Date:]]),"")</f>
        <v>17</v>
      </c>
      <c r="R637" s="6">
        <f t="shared" si="27"/>
        <v>45403</v>
      </c>
      <c r="S637" s="6">
        <f>Data6[[#This Row],[Week Start]]+7</f>
        <v>45410</v>
      </c>
      <c r="T637" s="7" t="str">
        <f t="shared" si="28"/>
        <v>4/21/2024 - 4/28/2024</v>
      </c>
      <c r="U637" s="7" t="str">
        <f t="shared" si="29"/>
        <v>Time Card</v>
      </c>
      <c r="V637" s="8" t="str">
        <f>RIGHT(TEXT(Data6[[#This Row],[Date:]],"mmddyyyy"),4)</f>
        <v>2024</v>
      </c>
      <c r="W637" s="8" t="str">
        <f>MID(TEXT(Data6[[#This Row],[Date:]],"mmddyyyy"),3,2)</f>
        <v>26</v>
      </c>
      <c r="X637" s="8" t="str">
        <f>LEFT(TEXT(Data6[[#This Row],[Date:]],"mmddyyyy"),2)</f>
        <v>04</v>
      </c>
      <c r="Y637" s="6">
        <f>DATE(Data6[[#This Row],[Year]],Data6[[#This Row],[Month]],Data6[[#This Row],[Day]])</f>
        <v>45408</v>
      </c>
    </row>
    <row r="638" spans="1:25" x14ac:dyDescent="0.3">
      <c r="A638" s="5">
        <v>45420.324448611114</v>
      </c>
      <c r="B638" s="7" t="s">
        <v>76</v>
      </c>
      <c r="C638" s="6" t="s">
        <v>504</v>
      </c>
      <c r="D638" s="7" t="s">
        <v>156</v>
      </c>
      <c r="E638" s="8">
        <v>2</v>
      </c>
      <c r="F638" s="7">
        <v>6984733</v>
      </c>
      <c r="G638" s="7" t="s">
        <v>68</v>
      </c>
      <c r="H638" s="7" t="s">
        <v>69</v>
      </c>
      <c r="I638" s="7" t="s">
        <v>44</v>
      </c>
      <c r="J638" s="19" t="str">
        <f>IFERROR(INDEX('Employee Info'!$C$3:$E$200,MATCH(Data6[[#This Row],[Name:]],'Employee Info'!$B$3:$B$200,0),MATCH(Data6[[#This Row],[Hours Type:]],'Employee Info'!$C$2:$E$2,0)),"")</f>
        <v/>
      </c>
      <c r="K638" s="19" t="str">
        <f>IFERROR(INDEX('Employee Info'!$C$3:$J$200,MATCH(Data6[[#This Row],[Name:]],'Employee Info'!$B$3:$B$200,0),MATCH(Data6[[#Headers],[Truck]],'Employee Info'!$C$2:$J$2,0)),"")</f>
        <v/>
      </c>
      <c r="L638" s="19" t="str">
        <f>IFERROR(INDEX('Employee Info'!$C$3:$J$200,MATCH(Data6[[#This Row],[Name:]],'Employee Info'!$B$3:$B$200,0),MATCH(Data6[[#Headers],[Phone]],'Employee Info'!$C$2:$J$2,0)),"")</f>
        <v/>
      </c>
      <c r="M638" s="19" t="str">
        <f>IFERROR(INDEX('Employee Info'!$C$3:$J$200,MATCH(Data6[[#This Row],[Name:]],'Employee Info'!$B$3:$B$200,0),MATCH(Data6[[#Headers],[Tech]],'Employee Info'!$C$2:$J$2,0)),"")</f>
        <v/>
      </c>
      <c r="N638" s="19" t="str">
        <f>IFERROR(INDEX('Employee Info'!$C$3:$J$200,MATCH(Data6[[#This Row],[Name:]],'Employee Info'!$B$3:$B$200,0),MATCH(Data6[[#Headers],[Other]],'Employee Info'!$C$2:$J$2,0)),"")</f>
        <v/>
      </c>
      <c r="O638" s="19">
        <f>IFERROR((Data6[[#This Row],[Hours:]]*SUM(Data6[[#This Row],[Rate]:[Other]])),"")</f>
        <v>0</v>
      </c>
      <c r="P638" s="7" t="str">
        <f>IF(Data6[[#This Row],[WO'#:]]="","Riley #","WO#")</f>
        <v>WO#</v>
      </c>
      <c r="Q638" s="7">
        <f>IFERROR(WEEKNUM(Data6[[#This Row],[Date:]]),"")</f>
        <v>17</v>
      </c>
      <c r="R638" s="6">
        <f t="shared" si="27"/>
        <v>45403</v>
      </c>
      <c r="S638" s="6">
        <f>Data6[[#This Row],[Week Start]]+7</f>
        <v>45410</v>
      </c>
      <c r="T638" s="7" t="str">
        <f t="shared" si="28"/>
        <v>4/21/2024 - 4/28/2024</v>
      </c>
      <c r="U638" s="7" t="str">
        <f t="shared" si="29"/>
        <v>Time Card</v>
      </c>
      <c r="V638" s="8" t="str">
        <f>RIGHT(TEXT(Data6[[#This Row],[Date:]],"mmddyyyy"),4)</f>
        <v>2024</v>
      </c>
      <c r="W638" s="8" t="str">
        <f>MID(TEXT(Data6[[#This Row],[Date:]],"mmddyyyy"),3,2)</f>
        <v>26</v>
      </c>
      <c r="X638" s="8" t="str">
        <f>LEFT(TEXT(Data6[[#This Row],[Date:]],"mmddyyyy"),2)</f>
        <v>04</v>
      </c>
      <c r="Y638" s="6">
        <f>DATE(Data6[[#This Row],[Year]],Data6[[#This Row],[Month]],Data6[[#This Row],[Day]])</f>
        <v>45408</v>
      </c>
    </row>
    <row r="639" spans="1:25" x14ac:dyDescent="0.3">
      <c r="A639" s="5">
        <v>45408.500168055558</v>
      </c>
      <c r="B639" s="7" t="s">
        <v>66</v>
      </c>
      <c r="C639" s="6" t="s">
        <v>504</v>
      </c>
      <c r="D639" s="7" t="s">
        <v>506</v>
      </c>
      <c r="E639" s="8">
        <v>2</v>
      </c>
      <c r="F639" s="7">
        <v>7053182</v>
      </c>
      <c r="G639" s="7" t="s">
        <v>68</v>
      </c>
      <c r="H639" s="7" t="s">
        <v>69</v>
      </c>
      <c r="I639" s="7" t="s">
        <v>44</v>
      </c>
      <c r="J639" s="19" t="str">
        <f>IFERROR(INDEX('Employee Info'!$C$3:$E$200,MATCH(Data6[[#This Row],[Name:]],'Employee Info'!$B$3:$B$200,0),MATCH(Data6[[#This Row],[Hours Type:]],'Employee Info'!$C$2:$E$2,0)),"")</f>
        <v/>
      </c>
      <c r="K639" s="19" t="str">
        <f>IFERROR(INDEX('Employee Info'!$C$3:$J$200,MATCH(Data6[[#This Row],[Name:]],'Employee Info'!$B$3:$B$200,0),MATCH(Data6[[#Headers],[Truck]],'Employee Info'!$C$2:$J$2,0)),"")</f>
        <v/>
      </c>
      <c r="L639" s="19" t="str">
        <f>IFERROR(INDEX('Employee Info'!$C$3:$J$200,MATCH(Data6[[#This Row],[Name:]],'Employee Info'!$B$3:$B$200,0),MATCH(Data6[[#Headers],[Phone]],'Employee Info'!$C$2:$J$2,0)),"")</f>
        <v/>
      </c>
      <c r="M639" s="19" t="str">
        <f>IFERROR(INDEX('Employee Info'!$C$3:$J$200,MATCH(Data6[[#This Row],[Name:]],'Employee Info'!$B$3:$B$200,0),MATCH(Data6[[#Headers],[Tech]],'Employee Info'!$C$2:$J$2,0)),"")</f>
        <v/>
      </c>
      <c r="N639" s="19" t="str">
        <f>IFERROR(INDEX('Employee Info'!$C$3:$J$200,MATCH(Data6[[#This Row],[Name:]],'Employee Info'!$B$3:$B$200,0),MATCH(Data6[[#Headers],[Other]],'Employee Info'!$C$2:$J$2,0)),"")</f>
        <v/>
      </c>
      <c r="O639" s="19">
        <f>IFERROR((Data6[[#This Row],[Hours:]]*SUM(Data6[[#This Row],[Rate]:[Other]])),"")</f>
        <v>0</v>
      </c>
      <c r="P639" s="7" t="str">
        <f>IF(Data6[[#This Row],[WO'#:]]="","Riley #","WO#")</f>
        <v>WO#</v>
      </c>
      <c r="Q639" s="7">
        <f>IFERROR(WEEKNUM(Data6[[#This Row],[Date:]]),"")</f>
        <v>17</v>
      </c>
      <c r="R639" s="6">
        <f t="shared" si="27"/>
        <v>45403</v>
      </c>
      <c r="S639" s="6">
        <f>Data6[[#This Row],[Week Start]]+7</f>
        <v>45410</v>
      </c>
      <c r="T639" s="7" t="str">
        <f t="shared" si="28"/>
        <v>4/21/2024 - 4/28/2024</v>
      </c>
      <c r="U639" s="7" t="str">
        <f t="shared" si="29"/>
        <v>Time Card</v>
      </c>
      <c r="V639" s="8" t="str">
        <f>RIGHT(TEXT(Data6[[#This Row],[Date:]],"mmddyyyy"),4)</f>
        <v>2024</v>
      </c>
      <c r="W639" s="8" t="str">
        <f>MID(TEXT(Data6[[#This Row],[Date:]],"mmddyyyy"),3,2)</f>
        <v>26</v>
      </c>
      <c r="X639" s="8" t="str">
        <f>LEFT(TEXT(Data6[[#This Row],[Date:]],"mmddyyyy"),2)</f>
        <v>04</v>
      </c>
      <c r="Y639" s="6">
        <f>DATE(Data6[[#This Row],[Year]],Data6[[#This Row],[Month]],Data6[[#This Row],[Day]])</f>
        <v>45408</v>
      </c>
    </row>
    <row r="640" spans="1:25" x14ac:dyDescent="0.3">
      <c r="A640" s="5">
        <v>45408.576931249998</v>
      </c>
      <c r="B640" s="7" t="s">
        <v>35</v>
      </c>
      <c r="C640" s="6" t="s">
        <v>504</v>
      </c>
      <c r="D640" s="7" t="s">
        <v>507</v>
      </c>
      <c r="E640" s="8">
        <v>3</v>
      </c>
      <c r="F640" s="7">
        <v>7053182</v>
      </c>
      <c r="G640" s="7" t="s">
        <v>68</v>
      </c>
      <c r="H640" s="7" t="s">
        <v>69</v>
      </c>
      <c r="I640" s="7" t="s">
        <v>44</v>
      </c>
      <c r="J640" s="19" t="str">
        <f>IFERROR(INDEX('Employee Info'!$C$3:$E$200,MATCH(Data6[[#This Row],[Name:]],'Employee Info'!$B$3:$B$200,0),MATCH(Data6[[#This Row],[Hours Type:]],'Employee Info'!$C$2:$E$2,0)),"")</f>
        <v/>
      </c>
      <c r="K640" s="19" t="str">
        <f>IFERROR(INDEX('Employee Info'!$C$3:$J$200,MATCH(Data6[[#This Row],[Name:]],'Employee Info'!$B$3:$B$200,0),MATCH(Data6[[#Headers],[Truck]],'Employee Info'!$C$2:$J$2,0)),"")</f>
        <v/>
      </c>
      <c r="L640" s="19" t="str">
        <f>IFERROR(INDEX('Employee Info'!$C$3:$J$200,MATCH(Data6[[#This Row],[Name:]],'Employee Info'!$B$3:$B$200,0),MATCH(Data6[[#Headers],[Phone]],'Employee Info'!$C$2:$J$2,0)),"")</f>
        <v/>
      </c>
      <c r="M640" s="19" t="str">
        <f>IFERROR(INDEX('Employee Info'!$C$3:$J$200,MATCH(Data6[[#This Row],[Name:]],'Employee Info'!$B$3:$B$200,0),MATCH(Data6[[#Headers],[Tech]],'Employee Info'!$C$2:$J$2,0)),"")</f>
        <v/>
      </c>
      <c r="N640" s="19" t="str">
        <f>IFERROR(INDEX('Employee Info'!$C$3:$J$200,MATCH(Data6[[#This Row],[Name:]],'Employee Info'!$B$3:$B$200,0),MATCH(Data6[[#Headers],[Other]],'Employee Info'!$C$2:$J$2,0)),"")</f>
        <v/>
      </c>
      <c r="O640" s="19">
        <f>IFERROR((Data6[[#This Row],[Hours:]]*SUM(Data6[[#This Row],[Rate]:[Other]])),"")</f>
        <v>0</v>
      </c>
      <c r="P640" s="7" t="str">
        <f>IF(Data6[[#This Row],[WO'#:]]="","Riley #","WO#")</f>
        <v>WO#</v>
      </c>
      <c r="Q640" s="7">
        <f>IFERROR(WEEKNUM(Data6[[#This Row],[Date:]]),"")</f>
        <v>17</v>
      </c>
      <c r="R640" s="6">
        <f t="shared" si="27"/>
        <v>45403</v>
      </c>
      <c r="S640" s="6">
        <f>Data6[[#This Row],[Week Start]]+7</f>
        <v>45410</v>
      </c>
      <c r="T640" s="7" t="str">
        <f t="shared" si="28"/>
        <v>4/21/2024 - 4/28/2024</v>
      </c>
      <c r="U640" s="7" t="str">
        <f t="shared" si="29"/>
        <v>Time Card</v>
      </c>
      <c r="V640" s="8" t="str">
        <f>RIGHT(TEXT(Data6[[#This Row],[Date:]],"mmddyyyy"),4)</f>
        <v>2024</v>
      </c>
      <c r="W640" s="8" t="str">
        <f>MID(TEXT(Data6[[#This Row],[Date:]],"mmddyyyy"),3,2)</f>
        <v>26</v>
      </c>
      <c r="X640" s="8" t="str">
        <f>LEFT(TEXT(Data6[[#This Row],[Date:]],"mmddyyyy"),2)</f>
        <v>04</v>
      </c>
      <c r="Y640" s="6">
        <f>DATE(Data6[[#This Row],[Year]],Data6[[#This Row],[Month]],Data6[[#This Row],[Day]])</f>
        <v>45408</v>
      </c>
    </row>
    <row r="641" spans="1:25" x14ac:dyDescent="0.3">
      <c r="A641" s="5">
        <v>45408.478951504629</v>
      </c>
      <c r="B641" s="7" t="s">
        <v>66</v>
      </c>
      <c r="C641" s="6" t="s">
        <v>504</v>
      </c>
      <c r="D641" s="7" t="s">
        <v>480</v>
      </c>
      <c r="E641" s="8">
        <v>1</v>
      </c>
      <c r="F641" s="7">
        <v>7078215</v>
      </c>
      <c r="G641" s="7" t="s">
        <v>68</v>
      </c>
      <c r="H641" s="7" t="s">
        <v>69</v>
      </c>
      <c r="I641" s="7" t="s">
        <v>44</v>
      </c>
      <c r="J641" s="19" t="str">
        <f>IFERROR(INDEX('Employee Info'!$C$3:$E$200,MATCH(Data6[[#This Row],[Name:]],'Employee Info'!$B$3:$B$200,0),MATCH(Data6[[#This Row],[Hours Type:]],'Employee Info'!$C$2:$E$2,0)),"")</f>
        <v/>
      </c>
      <c r="K641" s="19" t="str">
        <f>IFERROR(INDEX('Employee Info'!$C$3:$J$200,MATCH(Data6[[#This Row],[Name:]],'Employee Info'!$B$3:$B$200,0),MATCH(Data6[[#Headers],[Truck]],'Employee Info'!$C$2:$J$2,0)),"")</f>
        <v/>
      </c>
      <c r="L641" s="19" t="str">
        <f>IFERROR(INDEX('Employee Info'!$C$3:$J$200,MATCH(Data6[[#This Row],[Name:]],'Employee Info'!$B$3:$B$200,0),MATCH(Data6[[#Headers],[Phone]],'Employee Info'!$C$2:$J$2,0)),"")</f>
        <v/>
      </c>
      <c r="M641" s="19" t="str">
        <f>IFERROR(INDEX('Employee Info'!$C$3:$J$200,MATCH(Data6[[#This Row],[Name:]],'Employee Info'!$B$3:$B$200,0),MATCH(Data6[[#Headers],[Tech]],'Employee Info'!$C$2:$J$2,0)),"")</f>
        <v/>
      </c>
      <c r="N641" s="19" t="str">
        <f>IFERROR(INDEX('Employee Info'!$C$3:$J$200,MATCH(Data6[[#This Row],[Name:]],'Employee Info'!$B$3:$B$200,0),MATCH(Data6[[#Headers],[Other]],'Employee Info'!$C$2:$J$2,0)),"")</f>
        <v/>
      </c>
      <c r="O641" s="19">
        <f>IFERROR((Data6[[#This Row],[Hours:]]*SUM(Data6[[#This Row],[Rate]:[Other]])),"")</f>
        <v>0</v>
      </c>
      <c r="P641" s="7" t="str">
        <f>IF(Data6[[#This Row],[WO'#:]]="","Riley #","WO#")</f>
        <v>WO#</v>
      </c>
      <c r="Q641" s="7">
        <f>IFERROR(WEEKNUM(Data6[[#This Row],[Date:]]),"")</f>
        <v>17</v>
      </c>
      <c r="R641" s="6">
        <f t="shared" si="27"/>
        <v>45403</v>
      </c>
      <c r="S641" s="6">
        <f>Data6[[#This Row],[Week Start]]+7</f>
        <v>45410</v>
      </c>
      <c r="T641" s="7" t="str">
        <f t="shared" si="28"/>
        <v>4/21/2024 - 4/28/2024</v>
      </c>
      <c r="U641" s="7" t="str">
        <f t="shared" si="29"/>
        <v>Time Card</v>
      </c>
      <c r="V641" s="8" t="str">
        <f>RIGHT(TEXT(Data6[[#This Row],[Date:]],"mmddyyyy"),4)</f>
        <v>2024</v>
      </c>
      <c r="W641" s="8" t="str">
        <f>MID(TEXT(Data6[[#This Row],[Date:]],"mmddyyyy"),3,2)</f>
        <v>26</v>
      </c>
      <c r="X641" s="8" t="str">
        <f>LEFT(TEXT(Data6[[#This Row],[Date:]],"mmddyyyy"),2)</f>
        <v>04</v>
      </c>
      <c r="Y641" s="6">
        <f>DATE(Data6[[#This Row],[Year]],Data6[[#This Row],[Month]],Data6[[#This Row],[Day]])</f>
        <v>45408</v>
      </c>
    </row>
    <row r="642" spans="1:25" x14ac:dyDescent="0.3">
      <c r="A642" s="5">
        <v>45408.544039351851</v>
      </c>
      <c r="B642" s="7" t="s">
        <v>66</v>
      </c>
      <c r="C642" s="6" t="s">
        <v>504</v>
      </c>
      <c r="D642" s="7" t="s">
        <v>508</v>
      </c>
      <c r="E642" s="8">
        <v>2</v>
      </c>
      <c r="F642" s="7">
        <v>7094599</v>
      </c>
      <c r="G642" s="7" t="s">
        <v>68</v>
      </c>
      <c r="H642" s="7" t="s">
        <v>69</v>
      </c>
      <c r="I642" s="7" t="s">
        <v>45</v>
      </c>
      <c r="J642" s="19" t="str">
        <f>IFERROR(INDEX('Employee Info'!$C$3:$E$200,MATCH(Data6[[#This Row],[Name:]],'Employee Info'!$B$3:$B$200,0),MATCH(Data6[[#This Row],[Hours Type:]],'Employee Info'!$C$2:$E$2,0)),"")</f>
        <v/>
      </c>
      <c r="K642" s="19" t="str">
        <f>IFERROR(INDEX('Employee Info'!$C$3:$J$200,MATCH(Data6[[#This Row],[Name:]],'Employee Info'!$B$3:$B$200,0),MATCH(Data6[[#Headers],[Truck]],'Employee Info'!$C$2:$J$2,0)),"")</f>
        <v/>
      </c>
      <c r="L642" s="19" t="str">
        <f>IFERROR(INDEX('Employee Info'!$C$3:$J$200,MATCH(Data6[[#This Row],[Name:]],'Employee Info'!$B$3:$B$200,0),MATCH(Data6[[#Headers],[Phone]],'Employee Info'!$C$2:$J$2,0)),"")</f>
        <v/>
      </c>
      <c r="M642" s="19" t="str">
        <f>IFERROR(INDEX('Employee Info'!$C$3:$J$200,MATCH(Data6[[#This Row],[Name:]],'Employee Info'!$B$3:$B$200,0),MATCH(Data6[[#Headers],[Tech]],'Employee Info'!$C$2:$J$2,0)),"")</f>
        <v/>
      </c>
      <c r="N642" s="19" t="str">
        <f>IFERROR(INDEX('Employee Info'!$C$3:$J$200,MATCH(Data6[[#This Row],[Name:]],'Employee Info'!$B$3:$B$200,0),MATCH(Data6[[#Headers],[Other]],'Employee Info'!$C$2:$J$2,0)),"")</f>
        <v/>
      </c>
      <c r="O642" s="19">
        <f>IFERROR((Data6[[#This Row],[Hours:]]*SUM(Data6[[#This Row],[Rate]:[Other]])),"")</f>
        <v>0</v>
      </c>
      <c r="P642" s="7" t="str">
        <f>IF(Data6[[#This Row],[WO'#:]]="","Riley #","WO#")</f>
        <v>WO#</v>
      </c>
      <c r="Q642" s="7">
        <f>IFERROR(WEEKNUM(Data6[[#This Row],[Date:]]),"")</f>
        <v>17</v>
      </c>
      <c r="R642" s="6">
        <f t="shared" ref="R642:R705" si="30">DATE(RIGHT(TEXT(C642,"mm/dd/yyyy"),4),1,1)+(Q642-1)*7-(WEEKDAY(DATE(RIGHT(TEXT(C642,"mm/dd/yyyy"),4),1,1)))+1</f>
        <v>45403</v>
      </c>
      <c r="S642" s="6">
        <f>Data6[[#This Row],[Week Start]]+7</f>
        <v>45410</v>
      </c>
      <c r="T642" s="7" t="str">
        <f t="shared" ref="T642:T705" si="31">IFERROR(TEXT(R642, "m/d/yyyy") &amp; " - " &amp; TEXT(S642, "m/d/yyyy"),"")</f>
        <v>4/21/2024 - 4/28/2024</v>
      </c>
      <c r="U642" s="7" t="str">
        <f t="shared" ref="U642:U705" si="32">"Time Card"</f>
        <v>Time Card</v>
      </c>
      <c r="V642" s="8" t="str">
        <f>RIGHT(TEXT(Data6[[#This Row],[Date:]],"mmddyyyy"),4)</f>
        <v>2024</v>
      </c>
      <c r="W642" s="8" t="str">
        <f>MID(TEXT(Data6[[#This Row],[Date:]],"mmddyyyy"),3,2)</f>
        <v>26</v>
      </c>
      <c r="X642" s="8" t="str">
        <f>LEFT(TEXT(Data6[[#This Row],[Date:]],"mmddyyyy"),2)</f>
        <v>04</v>
      </c>
      <c r="Y642" s="6">
        <f>DATE(Data6[[#This Row],[Year]],Data6[[#This Row],[Month]],Data6[[#This Row],[Day]])</f>
        <v>45408</v>
      </c>
    </row>
    <row r="643" spans="1:25" x14ac:dyDescent="0.3">
      <c r="A643" s="5">
        <v>45408.576345486108</v>
      </c>
      <c r="B643" s="7" t="s">
        <v>35</v>
      </c>
      <c r="C643" s="6" t="s">
        <v>504</v>
      </c>
      <c r="D643" s="7" t="s">
        <v>510</v>
      </c>
      <c r="E643" s="8">
        <v>5</v>
      </c>
      <c r="F643" s="7" t="s">
        <v>68</v>
      </c>
      <c r="G643" s="7" t="s">
        <v>68</v>
      </c>
      <c r="H643" s="7" t="s">
        <v>500</v>
      </c>
      <c r="I643" s="7" t="s">
        <v>44</v>
      </c>
      <c r="J643" s="19" t="str">
        <f>IFERROR(INDEX('Employee Info'!$C$3:$E$200,MATCH(Data6[[#This Row],[Name:]],'Employee Info'!$B$3:$B$200,0),MATCH(Data6[[#This Row],[Hours Type:]],'Employee Info'!$C$2:$E$2,0)),"")</f>
        <v/>
      </c>
      <c r="K643" s="19" t="str">
        <f>IFERROR(INDEX('Employee Info'!$C$3:$J$200,MATCH(Data6[[#This Row],[Name:]],'Employee Info'!$B$3:$B$200,0),MATCH(Data6[[#Headers],[Truck]],'Employee Info'!$C$2:$J$2,0)),"")</f>
        <v/>
      </c>
      <c r="L643" s="19" t="str">
        <f>IFERROR(INDEX('Employee Info'!$C$3:$J$200,MATCH(Data6[[#This Row],[Name:]],'Employee Info'!$B$3:$B$200,0),MATCH(Data6[[#Headers],[Phone]],'Employee Info'!$C$2:$J$2,0)),"")</f>
        <v/>
      </c>
      <c r="M643" s="19" t="str">
        <f>IFERROR(INDEX('Employee Info'!$C$3:$J$200,MATCH(Data6[[#This Row],[Name:]],'Employee Info'!$B$3:$B$200,0),MATCH(Data6[[#Headers],[Tech]],'Employee Info'!$C$2:$J$2,0)),"")</f>
        <v/>
      </c>
      <c r="N643" s="19" t="str">
        <f>IFERROR(INDEX('Employee Info'!$C$3:$J$200,MATCH(Data6[[#This Row],[Name:]],'Employee Info'!$B$3:$B$200,0),MATCH(Data6[[#Headers],[Other]],'Employee Info'!$C$2:$J$2,0)),"")</f>
        <v/>
      </c>
      <c r="O643" s="19">
        <f>IFERROR((Data6[[#This Row],[Hours:]]*SUM(Data6[[#This Row],[Rate]:[Other]])),"")</f>
        <v>0</v>
      </c>
      <c r="P643" s="7" t="str">
        <f>IF(Data6[[#This Row],[WO'#:]]="","Riley #","WO#")</f>
        <v>Riley #</v>
      </c>
      <c r="Q643" s="7">
        <f>IFERROR(WEEKNUM(Data6[[#This Row],[Date:]]),"")</f>
        <v>17</v>
      </c>
      <c r="R643" s="6">
        <f t="shared" si="30"/>
        <v>45403</v>
      </c>
      <c r="S643" s="6">
        <f>Data6[[#This Row],[Week Start]]+7</f>
        <v>45410</v>
      </c>
      <c r="T643" s="7" t="str">
        <f t="shared" si="31"/>
        <v>4/21/2024 - 4/28/2024</v>
      </c>
      <c r="U643" s="7" t="str">
        <f t="shared" si="32"/>
        <v>Time Card</v>
      </c>
      <c r="V643" s="8" t="str">
        <f>RIGHT(TEXT(Data6[[#This Row],[Date:]],"mmddyyyy"),4)</f>
        <v>2024</v>
      </c>
      <c r="W643" s="8" t="str">
        <f>MID(TEXT(Data6[[#This Row],[Date:]],"mmddyyyy"),3,2)</f>
        <v>26</v>
      </c>
      <c r="X643" s="8" t="str">
        <f>LEFT(TEXT(Data6[[#This Row],[Date:]],"mmddyyyy"),2)</f>
        <v>04</v>
      </c>
      <c r="Y643" s="6">
        <f>DATE(Data6[[#This Row],[Year]],Data6[[#This Row],[Month]],Data6[[#This Row],[Day]])</f>
        <v>45408</v>
      </c>
    </row>
    <row r="644" spans="1:25" x14ac:dyDescent="0.3">
      <c r="A644" s="5">
        <v>45408.404419444443</v>
      </c>
      <c r="B644" s="7" t="s">
        <v>31</v>
      </c>
      <c r="C644" s="6" t="s">
        <v>504</v>
      </c>
      <c r="D644" s="7" t="s">
        <v>484</v>
      </c>
      <c r="E644" s="8">
        <v>8</v>
      </c>
      <c r="F644" s="7" t="s">
        <v>68</v>
      </c>
      <c r="G644" s="7" t="s">
        <v>68</v>
      </c>
      <c r="H644" s="7" t="s">
        <v>485</v>
      </c>
      <c r="I644" s="7" t="s">
        <v>44</v>
      </c>
      <c r="J644" s="19" t="str">
        <f>IFERROR(INDEX('Employee Info'!$C$3:$E$200,MATCH(Data6[[#This Row],[Name:]],'Employee Info'!$B$3:$B$200,0),MATCH(Data6[[#This Row],[Hours Type:]],'Employee Info'!$C$2:$E$2,0)),"")</f>
        <v/>
      </c>
      <c r="K644" s="19" t="str">
        <f>IFERROR(INDEX('Employee Info'!$C$3:$J$200,MATCH(Data6[[#This Row],[Name:]],'Employee Info'!$B$3:$B$200,0),MATCH(Data6[[#Headers],[Truck]],'Employee Info'!$C$2:$J$2,0)),"")</f>
        <v/>
      </c>
      <c r="L644" s="19" t="str">
        <f>IFERROR(INDEX('Employee Info'!$C$3:$J$200,MATCH(Data6[[#This Row],[Name:]],'Employee Info'!$B$3:$B$200,0),MATCH(Data6[[#Headers],[Phone]],'Employee Info'!$C$2:$J$2,0)),"")</f>
        <v/>
      </c>
      <c r="M644" s="19" t="str">
        <f>IFERROR(INDEX('Employee Info'!$C$3:$J$200,MATCH(Data6[[#This Row],[Name:]],'Employee Info'!$B$3:$B$200,0),MATCH(Data6[[#Headers],[Tech]],'Employee Info'!$C$2:$J$2,0)),"")</f>
        <v/>
      </c>
      <c r="N644" s="19" t="str">
        <f>IFERROR(INDEX('Employee Info'!$C$3:$J$200,MATCH(Data6[[#This Row],[Name:]],'Employee Info'!$B$3:$B$200,0),MATCH(Data6[[#Headers],[Other]],'Employee Info'!$C$2:$J$2,0)),"")</f>
        <v/>
      </c>
      <c r="O644" s="19">
        <f>IFERROR((Data6[[#This Row],[Hours:]]*SUM(Data6[[#This Row],[Rate]:[Other]])),"")</f>
        <v>0</v>
      </c>
      <c r="P644" s="7" t="str">
        <f>IF(Data6[[#This Row],[WO'#:]]="","Riley #","WO#")</f>
        <v>Riley #</v>
      </c>
      <c r="Q644" s="7">
        <f>IFERROR(WEEKNUM(Data6[[#This Row],[Date:]]),"")</f>
        <v>17</v>
      </c>
      <c r="R644" s="6">
        <f t="shared" si="30"/>
        <v>45403</v>
      </c>
      <c r="S644" s="6">
        <f>Data6[[#This Row],[Week Start]]+7</f>
        <v>45410</v>
      </c>
      <c r="T644" s="7" t="str">
        <f t="shared" si="31"/>
        <v>4/21/2024 - 4/28/2024</v>
      </c>
      <c r="U644" s="7" t="str">
        <f t="shared" si="32"/>
        <v>Time Card</v>
      </c>
      <c r="V644" s="8" t="str">
        <f>RIGHT(TEXT(Data6[[#This Row],[Date:]],"mmddyyyy"),4)</f>
        <v>2024</v>
      </c>
      <c r="W644" s="8" t="str">
        <f>MID(TEXT(Data6[[#This Row],[Date:]],"mmddyyyy"),3,2)</f>
        <v>26</v>
      </c>
      <c r="X644" s="8" t="str">
        <f>LEFT(TEXT(Data6[[#This Row],[Date:]],"mmddyyyy"),2)</f>
        <v>04</v>
      </c>
      <c r="Y644" s="6">
        <f>DATE(Data6[[#This Row],[Year]],Data6[[#This Row],[Month]],Data6[[#This Row],[Day]])</f>
        <v>45408</v>
      </c>
    </row>
    <row r="645" spans="1:25" x14ac:dyDescent="0.3">
      <c r="A645" s="5">
        <v>45408.461603124997</v>
      </c>
      <c r="B645" s="7" t="s">
        <v>492</v>
      </c>
      <c r="C645" s="6" t="s">
        <v>504</v>
      </c>
      <c r="D645" s="7" t="s">
        <v>486</v>
      </c>
      <c r="E645" s="8">
        <v>8</v>
      </c>
      <c r="F645" s="7" t="s">
        <v>68</v>
      </c>
      <c r="G645" s="7" t="s">
        <v>68</v>
      </c>
      <c r="H645" s="7" t="s">
        <v>485</v>
      </c>
      <c r="I645" s="7" t="s">
        <v>44</v>
      </c>
      <c r="J645" s="19" t="str">
        <f>IFERROR(INDEX('Employee Info'!$C$3:$E$200,MATCH(Data6[[#This Row],[Name:]],'Employee Info'!$B$3:$B$200,0),MATCH(Data6[[#This Row],[Hours Type:]],'Employee Info'!$C$2:$E$2,0)),"")</f>
        <v/>
      </c>
      <c r="K645" s="19" t="str">
        <f>IFERROR(INDEX('Employee Info'!$C$3:$J$200,MATCH(Data6[[#This Row],[Name:]],'Employee Info'!$B$3:$B$200,0),MATCH(Data6[[#Headers],[Truck]],'Employee Info'!$C$2:$J$2,0)),"")</f>
        <v/>
      </c>
      <c r="L645" s="19" t="str">
        <f>IFERROR(INDEX('Employee Info'!$C$3:$J$200,MATCH(Data6[[#This Row],[Name:]],'Employee Info'!$B$3:$B$200,0),MATCH(Data6[[#Headers],[Phone]],'Employee Info'!$C$2:$J$2,0)),"")</f>
        <v/>
      </c>
      <c r="M645" s="19" t="str">
        <f>IFERROR(INDEX('Employee Info'!$C$3:$J$200,MATCH(Data6[[#This Row],[Name:]],'Employee Info'!$B$3:$B$200,0),MATCH(Data6[[#Headers],[Tech]],'Employee Info'!$C$2:$J$2,0)),"")</f>
        <v/>
      </c>
      <c r="N645" s="19" t="str">
        <f>IFERROR(INDEX('Employee Info'!$C$3:$J$200,MATCH(Data6[[#This Row],[Name:]],'Employee Info'!$B$3:$B$200,0),MATCH(Data6[[#Headers],[Other]],'Employee Info'!$C$2:$J$2,0)),"")</f>
        <v/>
      </c>
      <c r="O645" s="19">
        <f>IFERROR((Data6[[#This Row],[Hours:]]*SUM(Data6[[#This Row],[Rate]:[Other]])),"")</f>
        <v>0</v>
      </c>
      <c r="P645" s="7" t="str">
        <f>IF(Data6[[#This Row],[WO'#:]]="","Riley #","WO#")</f>
        <v>Riley #</v>
      </c>
      <c r="Q645" s="7">
        <f>IFERROR(WEEKNUM(Data6[[#This Row],[Date:]]),"")</f>
        <v>17</v>
      </c>
      <c r="R645" s="6">
        <f t="shared" si="30"/>
        <v>45403</v>
      </c>
      <c r="S645" s="6">
        <f>Data6[[#This Row],[Week Start]]+7</f>
        <v>45410</v>
      </c>
      <c r="T645" s="7" t="str">
        <f t="shared" si="31"/>
        <v>4/21/2024 - 4/28/2024</v>
      </c>
      <c r="U645" s="7" t="str">
        <f t="shared" si="32"/>
        <v>Time Card</v>
      </c>
      <c r="V645" s="8" t="str">
        <f>RIGHT(TEXT(Data6[[#This Row],[Date:]],"mmddyyyy"),4)</f>
        <v>2024</v>
      </c>
      <c r="W645" s="8" t="str">
        <f>MID(TEXT(Data6[[#This Row],[Date:]],"mmddyyyy"),3,2)</f>
        <v>26</v>
      </c>
      <c r="X645" s="8" t="str">
        <f>LEFT(TEXT(Data6[[#This Row],[Date:]],"mmddyyyy"),2)</f>
        <v>04</v>
      </c>
      <c r="Y645" s="6">
        <f>DATE(Data6[[#This Row],[Year]],Data6[[#This Row],[Month]],Data6[[#This Row],[Day]])</f>
        <v>45408</v>
      </c>
    </row>
    <row r="646" spans="1:25" x14ac:dyDescent="0.3">
      <c r="A646" s="5">
        <v>45408.463043518517</v>
      </c>
      <c r="B646" s="7" t="s">
        <v>66</v>
      </c>
      <c r="C646" s="6" t="s">
        <v>504</v>
      </c>
      <c r="D646" s="7" t="s">
        <v>486</v>
      </c>
      <c r="E646" s="8">
        <v>1</v>
      </c>
      <c r="F646" s="7" t="s">
        <v>68</v>
      </c>
      <c r="G646" s="7" t="s">
        <v>68</v>
      </c>
      <c r="H646" s="7" t="s">
        <v>485</v>
      </c>
      <c r="I646" s="7" t="s">
        <v>44</v>
      </c>
      <c r="J646" s="19" t="str">
        <f>IFERROR(INDEX('Employee Info'!$C$3:$E$200,MATCH(Data6[[#This Row],[Name:]],'Employee Info'!$B$3:$B$200,0),MATCH(Data6[[#This Row],[Hours Type:]],'Employee Info'!$C$2:$E$2,0)),"")</f>
        <v/>
      </c>
      <c r="K646" s="19" t="str">
        <f>IFERROR(INDEX('Employee Info'!$C$3:$J$200,MATCH(Data6[[#This Row],[Name:]],'Employee Info'!$B$3:$B$200,0),MATCH(Data6[[#Headers],[Truck]],'Employee Info'!$C$2:$J$2,0)),"")</f>
        <v/>
      </c>
      <c r="L646" s="19" t="str">
        <f>IFERROR(INDEX('Employee Info'!$C$3:$J$200,MATCH(Data6[[#This Row],[Name:]],'Employee Info'!$B$3:$B$200,0),MATCH(Data6[[#Headers],[Phone]],'Employee Info'!$C$2:$J$2,0)),"")</f>
        <v/>
      </c>
      <c r="M646" s="19" t="str">
        <f>IFERROR(INDEX('Employee Info'!$C$3:$J$200,MATCH(Data6[[#This Row],[Name:]],'Employee Info'!$B$3:$B$200,0),MATCH(Data6[[#Headers],[Tech]],'Employee Info'!$C$2:$J$2,0)),"")</f>
        <v/>
      </c>
      <c r="N646" s="19" t="str">
        <f>IFERROR(INDEX('Employee Info'!$C$3:$J$200,MATCH(Data6[[#This Row],[Name:]],'Employee Info'!$B$3:$B$200,0),MATCH(Data6[[#Headers],[Other]],'Employee Info'!$C$2:$J$2,0)),"")</f>
        <v/>
      </c>
      <c r="O646" s="19">
        <f>IFERROR((Data6[[#This Row],[Hours:]]*SUM(Data6[[#This Row],[Rate]:[Other]])),"")</f>
        <v>0</v>
      </c>
      <c r="P646" s="7" t="str">
        <f>IF(Data6[[#This Row],[WO'#:]]="","Riley #","WO#")</f>
        <v>Riley #</v>
      </c>
      <c r="Q646" s="7">
        <f>IFERROR(WEEKNUM(Data6[[#This Row],[Date:]]),"")</f>
        <v>17</v>
      </c>
      <c r="R646" s="6">
        <f t="shared" si="30"/>
        <v>45403</v>
      </c>
      <c r="S646" s="6">
        <f>Data6[[#This Row],[Week Start]]+7</f>
        <v>45410</v>
      </c>
      <c r="T646" s="7" t="str">
        <f t="shared" si="31"/>
        <v>4/21/2024 - 4/28/2024</v>
      </c>
      <c r="U646" s="7" t="str">
        <f t="shared" si="32"/>
        <v>Time Card</v>
      </c>
      <c r="V646" s="8" t="str">
        <f>RIGHT(TEXT(Data6[[#This Row],[Date:]],"mmddyyyy"),4)</f>
        <v>2024</v>
      </c>
      <c r="W646" s="8" t="str">
        <f>MID(TEXT(Data6[[#This Row],[Date:]],"mmddyyyy"),3,2)</f>
        <v>26</v>
      </c>
      <c r="X646" s="8" t="str">
        <f>LEFT(TEXT(Data6[[#This Row],[Date:]],"mmddyyyy"),2)</f>
        <v>04</v>
      </c>
      <c r="Y646" s="6">
        <f>DATE(Data6[[#This Row],[Year]],Data6[[#This Row],[Month]],Data6[[#This Row],[Day]])</f>
        <v>45408</v>
      </c>
    </row>
    <row r="647" spans="1:25" x14ac:dyDescent="0.3">
      <c r="A647" s="5">
        <v>45408.579499305553</v>
      </c>
      <c r="B647" s="7" t="s">
        <v>65</v>
      </c>
      <c r="C647" s="6" t="s">
        <v>504</v>
      </c>
      <c r="D647" s="7" t="s">
        <v>511</v>
      </c>
      <c r="E647" s="8">
        <v>8</v>
      </c>
      <c r="F647" s="7" t="s">
        <v>68</v>
      </c>
      <c r="G647" s="7" t="s">
        <v>68</v>
      </c>
      <c r="H647" s="7" t="s">
        <v>485</v>
      </c>
      <c r="I647" s="7" t="s">
        <v>44</v>
      </c>
      <c r="J647" s="19" t="str">
        <f>IFERROR(INDEX('Employee Info'!$C$3:$E$200,MATCH(Data6[[#This Row],[Name:]],'Employee Info'!$B$3:$B$200,0),MATCH(Data6[[#This Row],[Hours Type:]],'Employee Info'!$C$2:$E$2,0)),"")</f>
        <v/>
      </c>
      <c r="K647" s="19" t="str">
        <f>IFERROR(INDEX('Employee Info'!$C$3:$J$200,MATCH(Data6[[#This Row],[Name:]],'Employee Info'!$B$3:$B$200,0),MATCH(Data6[[#Headers],[Truck]],'Employee Info'!$C$2:$J$2,0)),"")</f>
        <v/>
      </c>
      <c r="L647" s="19" t="str">
        <f>IFERROR(INDEX('Employee Info'!$C$3:$J$200,MATCH(Data6[[#This Row],[Name:]],'Employee Info'!$B$3:$B$200,0),MATCH(Data6[[#Headers],[Phone]],'Employee Info'!$C$2:$J$2,0)),"")</f>
        <v/>
      </c>
      <c r="M647" s="19" t="str">
        <f>IFERROR(INDEX('Employee Info'!$C$3:$J$200,MATCH(Data6[[#This Row],[Name:]],'Employee Info'!$B$3:$B$200,0),MATCH(Data6[[#Headers],[Tech]],'Employee Info'!$C$2:$J$2,0)),"")</f>
        <v/>
      </c>
      <c r="N647" s="19" t="str">
        <f>IFERROR(INDEX('Employee Info'!$C$3:$J$200,MATCH(Data6[[#This Row],[Name:]],'Employee Info'!$B$3:$B$200,0),MATCH(Data6[[#Headers],[Other]],'Employee Info'!$C$2:$J$2,0)),"")</f>
        <v/>
      </c>
      <c r="O647" s="19">
        <f>IFERROR((Data6[[#This Row],[Hours:]]*SUM(Data6[[#This Row],[Rate]:[Other]])),"")</f>
        <v>0</v>
      </c>
      <c r="P647" s="7" t="str">
        <f>IF(Data6[[#This Row],[WO'#:]]="","Riley #","WO#")</f>
        <v>Riley #</v>
      </c>
      <c r="Q647" s="7">
        <f>IFERROR(WEEKNUM(Data6[[#This Row],[Date:]]),"")</f>
        <v>17</v>
      </c>
      <c r="R647" s="6">
        <f t="shared" si="30"/>
        <v>45403</v>
      </c>
      <c r="S647" s="6">
        <f>Data6[[#This Row],[Week Start]]+7</f>
        <v>45410</v>
      </c>
      <c r="T647" s="7" t="str">
        <f t="shared" si="31"/>
        <v>4/21/2024 - 4/28/2024</v>
      </c>
      <c r="U647" s="7" t="str">
        <f t="shared" si="32"/>
        <v>Time Card</v>
      </c>
      <c r="V647" s="8" t="str">
        <f>RIGHT(TEXT(Data6[[#This Row],[Date:]],"mmddyyyy"),4)</f>
        <v>2024</v>
      </c>
      <c r="W647" s="8" t="str">
        <f>MID(TEXT(Data6[[#This Row],[Date:]],"mmddyyyy"),3,2)</f>
        <v>26</v>
      </c>
      <c r="X647" s="8" t="str">
        <f>LEFT(TEXT(Data6[[#This Row],[Date:]],"mmddyyyy"),2)</f>
        <v>04</v>
      </c>
      <c r="Y647" s="6">
        <f>DATE(Data6[[#This Row],[Year]],Data6[[#This Row],[Month]],Data6[[#This Row],[Day]])</f>
        <v>45408</v>
      </c>
    </row>
    <row r="648" spans="1:25" x14ac:dyDescent="0.3">
      <c r="A648" s="5">
        <v>45408.501596759263</v>
      </c>
      <c r="B648" s="7" t="s">
        <v>66</v>
      </c>
      <c r="C648" s="6" t="s">
        <v>504</v>
      </c>
      <c r="D648" s="7" t="s">
        <v>509</v>
      </c>
      <c r="E648" s="8">
        <v>2</v>
      </c>
      <c r="F648" s="7" t="s">
        <v>68</v>
      </c>
      <c r="G648" s="7" t="s">
        <v>68</v>
      </c>
      <c r="H648" s="7" t="s">
        <v>460</v>
      </c>
      <c r="I648" s="7" t="s">
        <v>44</v>
      </c>
      <c r="J648" s="19" t="str">
        <f>IFERROR(INDEX('Employee Info'!$C$3:$E$200,MATCH(Data6[[#This Row],[Name:]],'Employee Info'!$B$3:$B$200,0),MATCH(Data6[[#This Row],[Hours Type:]],'Employee Info'!$C$2:$E$2,0)),"")</f>
        <v/>
      </c>
      <c r="K648" s="19" t="str">
        <f>IFERROR(INDEX('Employee Info'!$C$3:$J$200,MATCH(Data6[[#This Row],[Name:]],'Employee Info'!$B$3:$B$200,0),MATCH(Data6[[#Headers],[Truck]],'Employee Info'!$C$2:$J$2,0)),"")</f>
        <v/>
      </c>
      <c r="L648" s="19" t="str">
        <f>IFERROR(INDEX('Employee Info'!$C$3:$J$200,MATCH(Data6[[#This Row],[Name:]],'Employee Info'!$B$3:$B$200,0),MATCH(Data6[[#Headers],[Phone]],'Employee Info'!$C$2:$J$2,0)),"")</f>
        <v/>
      </c>
      <c r="M648" s="19" t="str">
        <f>IFERROR(INDEX('Employee Info'!$C$3:$J$200,MATCH(Data6[[#This Row],[Name:]],'Employee Info'!$B$3:$B$200,0),MATCH(Data6[[#Headers],[Tech]],'Employee Info'!$C$2:$J$2,0)),"")</f>
        <v/>
      </c>
      <c r="N648" s="19" t="str">
        <f>IFERROR(INDEX('Employee Info'!$C$3:$J$200,MATCH(Data6[[#This Row],[Name:]],'Employee Info'!$B$3:$B$200,0),MATCH(Data6[[#Headers],[Other]],'Employee Info'!$C$2:$J$2,0)),"")</f>
        <v/>
      </c>
      <c r="O648" s="19">
        <f>IFERROR((Data6[[#This Row],[Hours:]]*SUM(Data6[[#This Row],[Rate]:[Other]])),"")</f>
        <v>0</v>
      </c>
      <c r="P648" s="7" t="str">
        <f>IF(Data6[[#This Row],[WO'#:]]="","Riley #","WO#")</f>
        <v>Riley #</v>
      </c>
      <c r="Q648" s="7">
        <f>IFERROR(WEEKNUM(Data6[[#This Row],[Date:]]),"")</f>
        <v>17</v>
      </c>
      <c r="R648" s="6">
        <f t="shared" si="30"/>
        <v>45403</v>
      </c>
      <c r="S648" s="6">
        <f>Data6[[#This Row],[Week Start]]+7</f>
        <v>45410</v>
      </c>
      <c r="T648" s="7" t="str">
        <f t="shared" si="31"/>
        <v>4/21/2024 - 4/28/2024</v>
      </c>
      <c r="U648" s="7" t="str">
        <f t="shared" si="32"/>
        <v>Time Card</v>
      </c>
      <c r="V648" s="8" t="str">
        <f>RIGHT(TEXT(Data6[[#This Row],[Date:]],"mmddyyyy"),4)</f>
        <v>2024</v>
      </c>
      <c r="W648" s="8" t="str">
        <f>MID(TEXT(Data6[[#This Row],[Date:]],"mmddyyyy"),3,2)</f>
        <v>26</v>
      </c>
      <c r="X648" s="8" t="str">
        <f>LEFT(TEXT(Data6[[#This Row],[Date:]],"mmddyyyy"),2)</f>
        <v>04</v>
      </c>
      <c r="Y648" s="6">
        <f>DATE(Data6[[#This Row],[Year]],Data6[[#This Row],[Month]],Data6[[#This Row],[Day]])</f>
        <v>45408</v>
      </c>
    </row>
    <row r="649" spans="1:25" x14ac:dyDescent="0.3">
      <c r="A649" s="5">
        <v>45408.545851273149</v>
      </c>
      <c r="B649" s="7" t="s">
        <v>66</v>
      </c>
      <c r="C649" s="6" t="s">
        <v>512</v>
      </c>
      <c r="D649" s="7" t="s">
        <v>513</v>
      </c>
      <c r="E649" s="8">
        <v>2</v>
      </c>
      <c r="F649" s="7">
        <v>7094599</v>
      </c>
      <c r="G649" s="7" t="s">
        <v>68</v>
      </c>
      <c r="H649" s="7" t="s">
        <v>69</v>
      </c>
      <c r="I649" s="7" t="s">
        <v>45</v>
      </c>
      <c r="J649" s="19" t="str">
        <f>IFERROR(INDEX('Employee Info'!$C$3:$E$200,MATCH(Data6[[#This Row],[Name:]],'Employee Info'!$B$3:$B$200,0),MATCH(Data6[[#This Row],[Hours Type:]],'Employee Info'!$C$2:$E$2,0)),"")</f>
        <v/>
      </c>
      <c r="K649" s="19" t="str">
        <f>IFERROR(INDEX('Employee Info'!$C$3:$J$200,MATCH(Data6[[#This Row],[Name:]],'Employee Info'!$B$3:$B$200,0),MATCH(Data6[[#Headers],[Truck]],'Employee Info'!$C$2:$J$2,0)),"")</f>
        <v/>
      </c>
      <c r="L649" s="19" t="str">
        <f>IFERROR(INDEX('Employee Info'!$C$3:$J$200,MATCH(Data6[[#This Row],[Name:]],'Employee Info'!$B$3:$B$200,0),MATCH(Data6[[#Headers],[Phone]],'Employee Info'!$C$2:$J$2,0)),"")</f>
        <v/>
      </c>
      <c r="M649" s="19" t="str">
        <f>IFERROR(INDEX('Employee Info'!$C$3:$J$200,MATCH(Data6[[#This Row],[Name:]],'Employee Info'!$B$3:$B$200,0),MATCH(Data6[[#Headers],[Tech]],'Employee Info'!$C$2:$J$2,0)),"")</f>
        <v/>
      </c>
      <c r="N649" s="19" t="str">
        <f>IFERROR(INDEX('Employee Info'!$C$3:$J$200,MATCH(Data6[[#This Row],[Name:]],'Employee Info'!$B$3:$B$200,0),MATCH(Data6[[#Headers],[Other]],'Employee Info'!$C$2:$J$2,0)),"")</f>
        <v/>
      </c>
      <c r="O649" s="19">
        <f>IFERROR((Data6[[#This Row],[Hours:]]*SUM(Data6[[#This Row],[Rate]:[Other]])),"")</f>
        <v>0</v>
      </c>
      <c r="P649" s="7" t="str">
        <f>IF(Data6[[#This Row],[WO'#:]]="","Riley #","WO#")</f>
        <v>WO#</v>
      </c>
      <c r="Q649" s="7">
        <f>IFERROR(WEEKNUM(Data6[[#This Row],[Date:]]),"")</f>
        <v>17</v>
      </c>
      <c r="R649" s="6">
        <f t="shared" si="30"/>
        <v>45403</v>
      </c>
      <c r="S649" s="6">
        <f>Data6[[#This Row],[Week Start]]+7</f>
        <v>45410</v>
      </c>
      <c r="T649" s="7" t="str">
        <f t="shared" si="31"/>
        <v>4/21/2024 - 4/28/2024</v>
      </c>
      <c r="U649" s="7" t="str">
        <f t="shared" si="32"/>
        <v>Time Card</v>
      </c>
      <c r="V649" s="8" t="str">
        <f>RIGHT(TEXT(Data6[[#This Row],[Date:]],"mmddyyyy"),4)</f>
        <v>2024</v>
      </c>
      <c r="W649" s="8" t="str">
        <f>MID(TEXT(Data6[[#This Row],[Date:]],"mmddyyyy"),3,2)</f>
        <v>27</v>
      </c>
      <c r="X649" s="8" t="str">
        <f>LEFT(TEXT(Data6[[#This Row],[Date:]],"mmddyyyy"),2)</f>
        <v>04</v>
      </c>
      <c r="Y649" s="6">
        <f>DATE(Data6[[#This Row],[Year]],Data6[[#This Row],[Month]],Data6[[#This Row],[Day]])</f>
        <v>45409</v>
      </c>
    </row>
    <row r="650" spans="1:25" x14ac:dyDescent="0.3">
      <c r="A650" s="5">
        <v>45412.259034490744</v>
      </c>
      <c r="B650" s="7" t="s">
        <v>31</v>
      </c>
      <c r="C650" s="6" t="s">
        <v>514</v>
      </c>
      <c r="D650" s="7" t="s">
        <v>515</v>
      </c>
      <c r="E650" s="8">
        <v>7</v>
      </c>
      <c r="F650" s="7">
        <v>6984733</v>
      </c>
      <c r="G650" s="7" t="s">
        <v>68</v>
      </c>
      <c r="H650" s="7" t="s">
        <v>69</v>
      </c>
      <c r="I650" s="7" t="s">
        <v>44</v>
      </c>
      <c r="J650" s="19" t="str">
        <f>IFERROR(INDEX('Employee Info'!$C$3:$E$200,MATCH(Data6[[#This Row],[Name:]],'Employee Info'!$B$3:$B$200,0),MATCH(Data6[[#This Row],[Hours Type:]],'Employee Info'!$C$2:$E$2,0)),"")</f>
        <v/>
      </c>
      <c r="K650" s="19" t="str">
        <f>IFERROR(INDEX('Employee Info'!$C$3:$J$200,MATCH(Data6[[#This Row],[Name:]],'Employee Info'!$B$3:$B$200,0),MATCH(Data6[[#Headers],[Truck]],'Employee Info'!$C$2:$J$2,0)),"")</f>
        <v/>
      </c>
      <c r="L650" s="19" t="str">
        <f>IFERROR(INDEX('Employee Info'!$C$3:$J$200,MATCH(Data6[[#This Row],[Name:]],'Employee Info'!$B$3:$B$200,0),MATCH(Data6[[#Headers],[Phone]],'Employee Info'!$C$2:$J$2,0)),"")</f>
        <v/>
      </c>
      <c r="M650" s="19" t="str">
        <f>IFERROR(INDEX('Employee Info'!$C$3:$J$200,MATCH(Data6[[#This Row],[Name:]],'Employee Info'!$B$3:$B$200,0),MATCH(Data6[[#Headers],[Tech]],'Employee Info'!$C$2:$J$2,0)),"")</f>
        <v/>
      </c>
      <c r="N650" s="19" t="str">
        <f>IFERROR(INDEX('Employee Info'!$C$3:$J$200,MATCH(Data6[[#This Row],[Name:]],'Employee Info'!$B$3:$B$200,0),MATCH(Data6[[#Headers],[Other]],'Employee Info'!$C$2:$J$2,0)),"")</f>
        <v/>
      </c>
      <c r="O650" s="19">
        <f>IFERROR((Data6[[#This Row],[Hours:]]*SUM(Data6[[#This Row],[Rate]:[Other]])),"")</f>
        <v>0</v>
      </c>
      <c r="P650" s="7" t="str">
        <f>IF(Data6[[#This Row],[WO'#:]]="","Riley #","WO#")</f>
        <v>WO#</v>
      </c>
      <c r="Q650" s="7">
        <f>IFERROR(WEEKNUM(Data6[[#This Row],[Date:]]),"")</f>
        <v>18</v>
      </c>
      <c r="R650" s="6">
        <f t="shared" si="30"/>
        <v>45410</v>
      </c>
      <c r="S650" s="6">
        <f>Data6[[#This Row],[Week Start]]+7</f>
        <v>45417</v>
      </c>
      <c r="T650" s="7" t="str">
        <f t="shared" si="31"/>
        <v>4/28/2024 - 5/5/2024</v>
      </c>
      <c r="U650" s="7" t="str">
        <f t="shared" si="32"/>
        <v>Time Card</v>
      </c>
      <c r="V650" s="8" t="str">
        <f>RIGHT(TEXT(Data6[[#This Row],[Date:]],"mmddyyyy"),4)</f>
        <v>2024</v>
      </c>
      <c r="W650" s="8" t="str">
        <f>MID(TEXT(Data6[[#This Row],[Date:]],"mmddyyyy"),3,2)</f>
        <v>29</v>
      </c>
      <c r="X650" s="8" t="str">
        <f>LEFT(TEXT(Data6[[#This Row],[Date:]],"mmddyyyy"),2)</f>
        <v>04</v>
      </c>
      <c r="Y650" s="6">
        <f>DATE(Data6[[#This Row],[Year]],Data6[[#This Row],[Month]],Data6[[#This Row],[Day]])</f>
        <v>45411</v>
      </c>
    </row>
    <row r="651" spans="1:25" x14ac:dyDescent="0.3">
      <c r="A651" s="5">
        <v>45420.328115625001</v>
      </c>
      <c r="B651" s="7" t="s">
        <v>76</v>
      </c>
      <c r="C651" s="6" t="s">
        <v>514</v>
      </c>
      <c r="D651" s="7" t="s">
        <v>156</v>
      </c>
      <c r="E651" s="8">
        <v>1</v>
      </c>
      <c r="F651" s="7">
        <v>6984733</v>
      </c>
      <c r="G651" s="7" t="s">
        <v>68</v>
      </c>
      <c r="H651" s="7" t="s">
        <v>69</v>
      </c>
      <c r="I651" s="7" t="s">
        <v>44</v>
      </c>
      <c r="J651" s="19" t="str">
        <f>IFERROR(INDEX('Employee Info'!$C$3:$E$200,MATCH(Data6[[#This Row],[Name:]],'Employee Info'!$B$3:$B$200,0),MATCH(Data6[[#This Row],[Hours Type:]],'Employee Info'!$C$2:$E$2,0)),"")</f>
        <v/>
      </c>
      <c r="K651" s="19" t="str">
        <f>IFERROR(INDEX('Employee Info'!$C$3:$J$200,MATCH(Data6[[#This Row],[Name:]],'Employee Info'!$B$3:$B$200,0),MATCH(Data6[[#Headers],[Truck]],'Employee Info'!$C$2:$J$2,0)),"")</f>
        <v/>
      </c>
      <c r="L651" s="19" t="str">
        <f>IFERROR(INDEX('Employee Info'!$C$3:$J$200,MATCH(Data6[[#This Row],[Name:]],'Employee Info'!$B$3:$B$200,0),MATCH(Data6[[#Headers],[Phone]],'Employee Info'!$C$2:$J$2,0)),"")</f>
        <v/>
      </c>
      <c r="M651" s="19" t="str">
        <f>IFERROR(INDEX('Employee Info'!$C$3:$J$200,MATCH(Data6[[#This Row],[Name:]],'Employee Info'!$B$3:$B$200,0),MATCH(Data6[[#Headers],[Tech]],'Employee Info'!$C$2:$J$2,0)),"")</f>
        <v/>
      </c>
      <c r="N651" s="19" t="str">
        <f>IFERROR(INDEX('Employee Info'!$C$3:$J$200,MATCH(Data6[[#This Row],[Name:]],'Employee Info'!$B$3:$B$200,0),MATCH(Data6[[#Headers],[Other]],'Employee Info'!$C$2:$J$2,0)),"")</f>
        <v/>
      </c>
      <c r="O651" s="19">
        <f>IFERROR((Data6[[#This Row],[Hours:]]*SUM(Data6[[#This Row],[Rate]:[Other]])),"")</f>
        <v>0</v>
      </c>
      <c r="P651" s="7" t="str">
        <f>IF(Data6[[#This Row],[WO'#:]]="","Riley #","WO#")</f>
        <v>WO#</v>
      </c>
      <c r="Q651" s="7">
        <f>IFERROR(WEEKNUM(Data6[[#This Row],[Date:]]),"")</f>
        <v>18</v>
      </c>
      <c r="R651" s="6">
        <f t="shared" si="30"/>
        <v>45410</v>
      </c>
      <c r="S651" s="6">
        <f>Data6[[#This Row],[Week Start]]+7</f>
        <v>45417</v>
      </c>
      <c r="T651" s="7" t="str">
        <f t="shared" si="31"/>
        <v>4/28/2024 - 5/5/2024</v>
      </c>
      <c r="U651" s="7" t="str">
        <f t="shared" si="32"/>
        <v>Time Card</v>
      </c>
      <c r="V651" s="8" t="str">
        <f>RIGHT(TEXT(Data6[[#This Row],[Date:]],"mmddyyyy"),4)</f>
        <v>2024</v>
      </c>
      <c r="W651" s="8" t="str">
        <f>MID(TEXT(Data6[[#This Row],[Date:]],"mmddyyyy"),3,2)</f>
        <v>29</v>
      </c>
      <c r="X651" s="8" t="str">
        <f>LEFT(TEXT(Data6[[#This Row],[Date:]],"mmddyyyy"),2)</f>
        <v>04</v>
      </c>
      <c r="Y651" s="6">
        <f>DATE(Data6[[#This Row],[Year]],Data6[[#This Row],[Month]],Data6[[#This Row],[Day]])</f>
        <v>45411</v>
      </c>
    </row>
    <row r="652" spans="1:25" x14ac:dyDescent="0.3">
      <c r="A652" s="5">
        <v>45415.515639699071</v>
      </c>
      <c r="B652" s="7" t="s">
        <v>66</v>
      </c>
      <c r="C652" s="6" t="s">
        <v>514</v>
      </c>
      <c r="D652" s="7" t="s">
        <v>416</v>
      </c>
      <c r="E652" s="8">
        <v>1</v>
      </c>
      <c r="F652" s="7">
        <v>7078215</v>
      </c>
      <c r="G652" s="7" t="s">
        <v>68</v>
      </c>
      <c r="H652" s="7" t="s">
        <v>69</v>
      </c>
      <c r="I652" s="7" t="s">
        <v>44</v>
      </c>
      <c r="J652" s="19" t="str">
        <f>IFERROR(INDEX('Employee Info'!$C$3:$E$200,MATCH(Data6[[#This Row],[Name:]],'Employee Info'!$B$3:$B$200,0),MATCH(Data6[[#This Row],[Hours Type:]],'Employee Info'!$C$2:$E$2,0)),"")</f>
        <v/>
      </c>
      <c r="K652" s="19" t="str">
        <f>IFERROR(INDEX('Employee Info'!$C$3:$J$200,MATCH(Data6[[#This Row],[Name:]],'Employee Info'!$B$3:$B$200,0),MATCH(Data6[[#Headers],[Truck]],'Employee Info'!$C$2:$J$2,0)),"")</f>
        <v/>
      </c>
      <c r="L652" s="19" t="str">
        <f>IFERROR(INDEX('Employee Info'!$C$3:$J$200,MATCH(Data6[[#This Row],[Name:]],'Employee Info'!$B$3:$B$200,0),MATCH(Data6[[#Headers],[Phone]],'Employee Info'!$C$2:$J$2,0)),"")</f>
        <v/>
      </c>
      <c r="M652" s="19" t="str">
        <f>IFERROR(INDEX('Employee Info'!$C$3:$J$200,MATCH(Data6[[#This Row],[Name:]],'Employee Info'!$B$3:$B$200,0),MATCH(Data6[[#Headers],[Tech]],'Employee Info'!$C$2:$J$2,0)),"")</f>
        <v/>
      </c>
      <c r="N652" s="19" t="str">
        <f>IFERROR(INDEX('Employee Info'!$C$3:$J$200,MATCH(Data6[[#This Row],[Name:]],'Employee Info'!$B$3:$B$200,0),MATCH(Data6[[#Headers],[Other]],'Employee Info'!$C$2:$J$2,0)),"")</f>
        <v/>
      </c>
      <c r="O652" s="19">
        <f>IFERROR((Data6[[#This Row],[Hours:]]*SUM(Data6[[#This Row],[Rate]:[Other]])),"")</f>
        <v>0</v>
      </c>
      <c r="P652" s="7" t="str">
        <f>IF(Data6[[#This Row],[WO'#:]]="","Riley #","WO#")</f>
        <v>WO#</v>
      </c>
      <c r="Q652" s="7">
        <f>IFERROR(WEEKNUM(Data6[[#This Row],[Date:]]),"")</f>
        <v>18</v>
      </c>
      <c r="R652" s="6">
        <f t="shared" si="30"/>
        <v>45410</v>
      </c>
      <c r="S652" s="6">
        <f>Data6[[#This Row],[Week Start]]+7</f>
        <v>45417</v>
      </c>
      <c r="T652" s="7" t="str">
        <f t="shared" si="31"/>
        <v>4/28/2024 - 5/5/2024</v>
      </c>
      <c r="U652" s="7" t="str">
        <f t="shared" si="32"/>
        <v>Time Card</v>
      </c>
      <c r="V652" s="8" t="str">
        <f>RIGHT(TEXT(Data6[[#This Row],[Date:]],"mmddyyyy"),4)</f>
        <v>2024</v>
      </c>
      <c r="W652" s="8" t="str">
        <f>MID(TEXT(Data6[[#This Row],[Date:]],"mmddyyyy"),3,2)</f>
        <v>29</v>
      </c>
      <c r="X652" s="8" t="str">
        <f>LEFT(TEXT(Data6[[#This Row],[Date:]],"mmddyyyy"),2)</f>
        <v>04</v>
      </c>
      <c r="Y652" s="6">
        <f>DATE(Data6[[#This Row],[Year]],Data6[[#This Row],[Month]],Data6[[#This Row],[Day]])</f>
        <v>45411</v>
      </c>
    </row>
    <row r="653" spans="1:25" x14ac:dyDescent="0.3">
      <c r="A653" s="5">
        <v>45415.523351041666</v>
      </c>
      <c r="B653" s="7" t="s">
        <v>66</v>
      </c>
      <c r="C653" s="6" t="s">
        <v>514</v>
      </c>
      <c r="D653" s="7" t="s">
        <v>516</v>
      </c>
      <c r="E653" s="8">
        <v>5</v>
      </c>
      <c r="F653" s="7">
        <v>7098027</v>
      </c>
      <c r="G653" s="7" t="s">
        <v>68</v>
      </c>
      <c r="H653" s="7" t="s">
        <v>69</v>
      </c>
      <c r="I653" s="7" t="s">
        <v>44</v>
      </c>
      <c r="J653" s="19" t="str">
        <f>IFERROR(INDEX('Employee Info'!$C$3:$E$200,MATCH(Data6[[#This Row],[Name:]],'Employee Info'!$B$3:$B$200,0),MATCH(Data6[[#This Row],[Hours Type:]],'Employee Info'!$C$2:$E$2,0)),"")</f>
        <v/>
      </c>
      <c r="K653" s="19" t="str">
        <f>IFERROR(INDEX('Employee Info'!$C$3:$J$200,MATCH(Data6[[#This Row],[Name:]],'Employee Info'!$B$3:$B$200,0),MATCH(Data6[[#Headers],[Truck]],'Employee Info'!$C$2:$J$2,0)),"")</f>
        <v/>
      </c>
      <c r="L653" s="19" t="str">
        <f>IFERROR(INDEX('Employee Info'!$C$3:$J$200,MATCH(Data6[[#This Row],[Name:]],'Employee Info'!$B$3:$B$200,0),MATCH(Data6[[#Headers],[Phone]],'Employee Info'!$C$2:$J$2,0)),"")</f>
        <v/>
      </c>
      <c r="M653" s="19" t="str">
        <f>IFERROR(INDEX('Employee Info'!$C$3:$J$200,MATCH(Data6[[#This Row],[Name:]],'Employee Info'!$B$3:$B$200,0),MATCH(Data6[[#Headers],[Tech]],'Employee Info'!$C$2:$J$2,0)),"")</f>
        <v/>
      </c>
      <c r="N653" s="19" t="str">
        <f>IFERROR(INDEX('Employee Info'!$C$3:$J$200,MATCH(Data6[[#This Row],[Name:]],'Employee Info'!$B$3:$B$200,0),MATCH(Data6[[#Headers],[Other]],'Employee Info'!$C$2:$J$2,0)),"")</f>
        <v/>
      </c>
      <c r="O653" s="19">
        <f>IFERROR((Data6[[#This Row],[Hours:]]*SUM(Data6[[#This Row],[Rate]:[Other]])),"")</f>
        <v>0</v>
      </c>
      <c r="P653" s="7" t="str">
        <f>IF(Data6[[#This Row],[WO'#:]]="","Riley #","WO#")</f>
        <v>WO#</v>
      </c>
      <c r="Q653" s="7">
        <f>IFERROR(WEEKNUM(Data6[[#This Row],[Date:]]),"")</f>
        <v>18</v>
      </c>
      <c r="R653" s="6">
        <f t="shared" si="30"/>
        <v>45410</v>
      </c>
      <c r="S653" s="6">
        <f>Data6[[#This Row],[Week Start]]+7</f>
        <v>45417</v>
      </c>
      <c r="T653" s="7" t="str">
        <f t="shared" si="31"/>
        <v>4/28/2024 - 5/5/2024</v>
      </c>
      <c r="U653" s="7" t="str">
        <f t="shared" si="32"/>
        <v>Time Card</v>
      </c>
      <c r="V653" s="8" t="str">
        <f>RIGHT(TEXT(Data6[[#This Row],[Date:]],"mmddyyyy"),4)</f>
        <v>2024</v>
      </c>
      <c r="W653" s="8" t="str">
        <f>MID(TEXT(Data6[[#This Row],[Date:]],"mmddyyyy"),3,2)</f>
        <v>29</v>
      </c>
      <c r="X653" s="8" t="str">
        <f>LEFT(TEXT(Data6[[#This Row],[Date:]],"mmddyyyy"),2)</f>
        <v>04</v>
      </c>
      <c r="Y653" s="6">
        <f>DATE(Data6[[#This Row],[Year]],Data6[[#This Row],[Month]],Data6[[#This Row],[Day]])</f>
        <v>45411</v>
      </c>
    </row>
    <row r="654" spans="1:25" x14ac:dyDescent="0.3">
      <c r="A654" s="5">
        <v>45415.523801620373</v>
      </c>
      <c r="B654" s="7" t="s">
        <v>66</v>
      </c>
      <c r="C654" s="6" t="s">
        <v>514</v>
      </c>
      <c r="D654" s="7" t="s">
        <v>516</v>
      </c>
      <c r="E654" s="8">
        <v>1.5</v>
      </c>
      <c r="F654" s="7">
        <v>7098027</v>
      </c>
      <c r="G654" s="7" t="s">
        <v>68</v>
      </c>
      <c r="H654" s="7" t="s">
        <v>69</v>
      </c>
      <c r="I654" s="7" t="s">
        <v>45</v>
      </c>
      <c r="J654" s="19" t="str">
        <f>IFERROR(INDEX('Employee Info'!$C$3:$E$200,MATCH(Data6[[#This Row],[Name:]],'Employee Info'!$B$3:$B$200,0),MATCH(Data6[[#This Row],[Hours Type:]],'Employee Info'!$C$2:$E$2,0)),"")</f>
        <v/>
      </c>
      <c r="K654" s="19" t="str">
        <f>IFERROR(INDEX('Employee Info'!$C$3:$J$200,MATCH(Data6[[#This Row],[Name:]],'Employee Info'!$B$3:$B$200,0),MATCH(Data6[[#Headers],[Truck]],'Employee Info'!$C$2:$J$2,0)),"")</f>
        <v/>
      </c>
      <c r="L654" s="19" t="str">
        <f>IFERROR(INDEX('Employee Info'!$C$3:$J$200,MATCH(Data6[[#This Row],[Name:]],'Employee Info'!$B$3:$B$200,0),MATCH(Data6[[#Headers],[Phone]],'Employee Info'!$C$2:$J$2,0)),"")</f>
        <v/>
      </c>
      <c r="M654" s="19" t="str">
        <f>IFERROR(INDEX('Employee Info'!$C$3:$J$200,MATCH(Data6[[#This Row],[Name:]],'Employee Info'!$B$3:$B$200,0),MATCH(Data6[[#Headers],[Tech]],'Employee Info'!$C$2:$J$2,0)),"")</f>
        <v/>
      </c>
      <c r="N654" s="19" t="str">
        <f>IFERROR(INDEX('Employee Info'!$C$3:$J$200,MATCH(Data6[[#This Row],[Name:]],'Employee Info'!$B$3:$B$200,0),MATCH(Data6[[#Headers],[Other]],'Employee Info'!$C$2:$J$2,0)),"")</f>
        <v/>
      </c>
      <c r="O654" s="19">
        <f>IFERROR((Data6[[#This Row],[Hours:]]*SUM(Data6[[#This Row],[Rate]:[Other]])),"")</f>
        <v>0</v>
      </c>
      <c r="P654" s="7" t="str">
        <f>IF(Data6[[#This Row],[WO'#:]]="","Riley #","WO#")</f>
        <v>WO#</v>
      </c>
      <c r="Q654" s="7">
        <f>IFERROR(WEEKNUM(Data6[[#This Row],[Date:]]),"")</f>
        <v>18</v>
      </c>
      <c r="R654" s="6">
        <f t="shared" si="30"/>
        <v>45410</v>
      </c>
      <c r="S654" s="6">
        <f>Data6[[#This Row],[Week Start]]+7</f>
        <v>45417</v>
      </c>
      <c r="T654" s="7" t="str">
        <f t="shared" si="31"/>
        <v>4/28/2024 - 5/5/2024</v>
      </c>
      <c r="U654" s="7" t="str">
        <f t="shared" si="32"/>
        <v>Time Card</v>
      </c>
      <c r="V654" s="8" t="str">
        <f>RIGHT(TEXT(Data6[[#This Row],[Date:]],"mmddyyyy"),4)</f>
        <v>2024</v>
      </c>
      <c r="W654" s="8" t="str">
        <f>MID(TEXT(Data6[[#This Row],[Date:]],"mmddyyyy"),3,2)</f>
        <v>29</v>
      </c>
      <c r="X654" s="8" t="str">
        <f>LEFT(TEXT(Data6[[#This Row],[Date:]],"mmddyyyy"),2)</f>
        <v>04</v>
      </c>
      <c r="Y654" s="6">
        <f>DATE(Data6[[#This Row],[Year]],Data6[[#This Row],[Month]],Data6[[#This Row],[Day]])</f>
        <v>45411</v>
      </c>
    </row>
    <row r="655" spans="1:25" x14ac:dyDescent="0.3">
      <c r="A655" s="5">
        <v>45415.527538657407</v>
      </c>
      <c r="B655" s="7" t="s">
        <v>66</v>
      </c>
      <c r="C655" s="6" t="s">
        <v>514</v>
      </c>
      <c r="D655" s="7" t="s">
        <v>522</v>
      </c>
      <c r="E655" s="8">
        <v>1</v>
      </c>
      <c r="F655" s="7" t="s">
        <v>68</v>
      </c>
      <c r="G655" s="7" t="s">
        <v>68</v>
      </c>
      <c r="H655" s="7" t="s">
        <v>523</v>
      </c>
      <c r="I655" s="7" t="s">
        <v>44</v>
      </c>
      <c r="J655" s="19" t="str">
        <f>IFERROR(INDEX('Employee Info'!$C$3:$E$200,MATCH(Data6[[#This Row],[Name:]],'Employee Info'!$B$3:$B$200,0),MATCH(Data6[[#This Row],[Hours Type:]],'Employee Info'!$C$2:$E$2,0)),"")</f>
        <v/>
      </c>
      <c r="K655" s="19" t="str">
        <f>IFERROR(INDEX('Employee Info'!$C$3:$J$200,MATCH(Data6[[#This Row],[Name:]],'Employee Info'!$B$3:$B$200,0),MATCH(Data6[[#Headers],[Truck]],'Employee Info'!$C$2:$J$2,0)),"")</f>
        <v/>
      </c>
      <c r="L655" s="19" t="str">
        <f>IFERROR(INDEX('Employee Info'!$C$3:$J$200,MATCH(Data6[[#This Row],[Name:]],'Employee Info'!$B$3:$B$200,0),MATCH(Data6[[#Headers],[Phone]],'Employee Info'!$C$2:$J$2,0)),"")</f>
        <v/>
      </c>
      <c r="M655" s="19" t="str">
        <f>IFERROR(INDEX('Employee Info'!$C$3:$J$200,MATCH(Data6[[#This Row],[Name:]],'Employee Info'!$B$3:$B$200,0),MATCH(Data6[[#Headers],[Tech]],'Employee Info'!$C$2:$J$2,0)),"")</f>
        <v/>
      </c>
      <c r="N655" s="19" t="str">
        <f>IFERROR(INDEX('Employee Info'!$C$3:$J$200,MATCH(Data6[[#This Row],[Name:]],'Employee Info'!$B$3:$B$200,0),MATCH(Data6[[#Headers],[Other]],'Employee Info'!$C$2:$J$2,0)),"")</f>
        <v/>
      </c>
      <c r="O655" s="19">
        <f>IFERROR((Data6[[#This Row],[Hours:]]*SUM(Data6[[#This Row],[Rate]:[Other]])),"")</f>
        <v>0</v>
      </c>
      <c r="P655" s="7" t="str">
        <f>IF(Data6[[#This Row],[WO'#:]]="","Riley #","WO#")</f>
        <v>Riley #</v>
      </c>
      <c r="Q655" s="7">
        <f>IFERROR(WEEKNUM(Data6[[#This Row],[Date:]]),"")</f>
        <v>18</v>
      </c>
      <c r="R655" s="6">
        <f t="shared" si="30"/>
        <v>45410</v>
      </c>
      <c r="S655" s="6">
        <f>Data6[[#This Row],[Week Start]]+7</f>
        <v>45417</v>
      </c>
      <c r="T655" s="7" t="str">
        <f t="shared" si="31"/>
        <v>4/28/2024 - 5/5/2024</v>
      </c>
      <c r="U655" s="7" t="str">
        <f t="shared" si="32"/>
        <v>Time Card</v>
      </c>
      <c r="V655" s="8" t="str">
        <f>RIGHT(TEXT(Data6[[#This Row],[Date:]],"mmddyyyy"),4)</f>
        <v>2024</v>
      </c>
      <c r="W655" s="8" t="str">
        <f>MID(TEXT(Data6[[#This Row],[Date:]],"mmddyyyy"),3,2)</f>
        <v>29</v>
      </c>
      <c r="X655" s="8" t="str">
        <f>LEFT(TEXT(Data6[[#This Row],[Date:]],"mmddyyyy"),2)</f>
        <v>04</v>
      </c>
      <c r="Y655" s="6">
        <f>DATE(Data6[[#This Row],[Year]],Data6[[#This Row],[Month]],Data6[[#This Row],[Day]])</f>
        <v>45411</v>
      </c>
    </row>
    <row r="656" spans="1:25" x14ac:dyDescent="0.3">
      <c r="A656" s="5">
        <v>45415.518326273152</v>
      </c>
      <c r="B656" s="7" t="s">
        <v>66</v>
      </c>
      <c r="C656" s="6" t="s">
        <v>514</v>
      </c>
      <c r="D656" s="7" t="s">
        <v>521</v>
      </c>
      <c r="E656" s="8">
        <v>1</v>
      </c>
      <c r="F656" s="7" t="s">
        <v>68</v>
      </c>
      <c r="G656" s="7" t="s">
        <v>68</v>
      </c>
      <c r="H656" s="7" t="s">
        <v>485</v>
      </c>
      <c r="I656" s="7" t="s">
        <v>44</v>
      </c>
      <c r="J656" s="19" t="str">
        <f>IFERROR(INDEX('Employee Info'!$C$3:$E$200,MATCH(Data6[[#This Row],[Name:]],'Employee Info'!$B$3:$B$200,0),MATCH(Data6[[#This Row],[Hours Type:]],'Employee Info'!$C$2:$E$2,0)),"")</f>
        <v/>
      </c>
      <c r="K656" s="19" t="str">
        <f>IFERROR(INDEX('Employee Info'!$C$3:$J$200,MATCH(Data6[[#This Row],[Name:]],'Employee Info'!$B$3:$B$200,0),MATCH(Data6[[#Headers],[Truck]],'Employee Info'!$C$2:$J$2,0)),"")</f>
        <v/>
      </c>
      <c r="L656" s="19" t="str">
        <f>IFERROR(INDEX('Employee Info'!$C$3:$J$200,MATCH(Data6[[#This Row],[Name:]],'Employee Info'!$B$3:$B$200,0),MATCH(Data6[[#Headers],[Phone]],'Employee Info'!$C$2:$J$2,0)),"")</f>
        <v/>
      </c>
      <c r="M656" s="19" t="str">
        <f>IFERROR(INDEX('Employee Info'!$C$3:$J$200,MATCH(Data6[[#This Row],[Name:]],'Employee Info'!$B$3:$B$200,0),MATCH(Data6[[#Headers],[Tech]],'Employee Info'!$C$2:$J$2,0)),"")</f>
        <v/>
      </c>
      <c r="N656" s="19" t="str">
        <f>IFERROR(INDEX('Employee Info'!$C$3:$J$200,MATCH(Data6[[#This Row],[Name:]],'Employee Info'!$B$3:$B$200,0),MATCH(Data6[[#Headers],[Other]],'Employee Info'!$C$2:$J$2,0)),"")</f>
        <v/>
      </c>
      <c r="O656" s="19">
        <f>IFERROR((Data6[[#This Row],[Hours:]]*SUM(Data6[[#This Row],[Rate]:[Other]])),"")</f>
        <v>0</v>
      </c>
      <c r="P656" s="7" t="str">
        <f>IF(Data6[[#This Row],[WO'#:]]="","Riley #","WO#")</f>
        <v>Riley #</v>
      </c>
      <c r="Q656" s="7">
        <f>IFERROR(WEEKNUM(Data6[[#This Row],[Date:]]),"")</f>
        <v>18</v>
      </c>
      <c r="R656" s="6">
        <f t="shared" si="30"/>
        <v>45410</v>
      </c>
      <c r="S656" s="6">
        <f>Data6[[#This Row],[Week Start]]+7</f>
        <v>45417</v>
      </c>
      <c r="T656" s="7" t="str">
        <f t="shared" si="31"/>
        <v>4/28/2024 - 5/5/2024</v>
      </c>
      <c r="U656" s="7" t="str">
        <f t="shared" si="32"/>
        <v>Time Card</v>
      </c>
      <c r="V656" s="8" t="str">
        <f>RIGHT(TEXT(Data6[[#This Row],[Date:]],"mmddyyyy"),4)</f>
        <v>2024</v>
      </c>
      <c r="W656" s="8" t="str">
        <f>MID(TEXT(Data6[[#This Row],[Date:]],"mmddyyyy"),3,2)</f>
        <v>29</v>
      </c>
      <c r="X656" s="8" t="str">
        <f>LEFT(TEXT(Data6[[#This Row],[Date:]],"mmddyyyy"),2)</f>
        <v>04</v>
      </c>
      <c r="Y656" s="6">
        <f>DATE(Data6[[#This Row],[Year]],Data6[[#This Row],[Month]],Data6[[#This Row],[Day]])</f>
        <v>45411</v>
      </c>
    </row>
    <row r="657" spans="1:25" x14ac:dyDescent="0.3">
      <c r="A657" s="5">
        <v>45414.256769097221</v>
      </c>
      <c r="B657" s="7" t="s">
        <v>35</v>
      </c>
      <c r="C657" s="6" t="s">
        <v>514</v>
      </c>
      <c r="D657" s="7" t="s">
        <v>520</v>
      </c>
      <c r="E657" s="8">
        <v>2</v>
      </c>
      <c r="F657" s="7" t="s">
        <v>68</v>
      </c>
      <c r="G657" s="7" t="s">
        <v>68</v>
      </c>
      <c r="H657" s="7" t="s">
        <v>460</v>
      </c>
      <c r="I657" s="7" t="s">
        <v>45</v>
      </c>
      <c r="J657" s="19" t="str">
        <f>IFERROR(INDEX('Employee Info'!$C$3:$E$200,MATCH(Data6[[#This Row],[Name:]],'Employee Info'!$B$3:$B$200,0),MATCH(Data6[[#This Row],[Hours Type:]],'Employee Info'!$C$2:$E$2,0)),"")</f>
        <v/>
      </c>
      <c r="K657" s="19" t="str">
        <f>IFERROR(INDEX('Employee Info'!$C$3:$J$200,MATCH(Data6[[#This Row],[Name:]],'Employee Info'!$B$3:$B$200,0),MATCH(Data6[[#Headers],[Truck]],'Employee Info'!$C$2:$J$2,0)),"")</f>
        <v/>
      </c>
      <c r="L657" s="19" t="str">
        <f>IFERROR(INDEX('Employee Info'!$C$3:$J$200,MATCH(Data6[[#This Row],[Name:]],'Employee Info'!$B$3:$B$200,0),MATCH(Data6[[#Headers],[Phone]],'Employee Info'!$C$2:$J$2,0)),"")</f>
        <v/>
      </c>
      <c r="M657" s="19" t="str">
        <f>IFERROR(INDEX('Employee Info'!$C$3:$J$200,MATCH(Data6[[#This Row],[Name:]],'Employee Info'!$B$3:$B$200,0),MATCH(Data6[[#Headers],[Tech]],'Employee Info'!$C$2:$J$2,0)),"")</f>
        <v/>
      </c>
      <c r="N657" s="19" t="str">
        <f>IFERROR(INDEX('Employee Info'!$C$3:$J$200,MATCH(Data6[[#This Row],[Name:]],'Employee Info'!$B$3:$B$200,0),MATCH(Data6[[#Headers],[Other]],'Employee Info'!$C$2:$J$2,0)),"")</f>
        <v/>
      </c>
      <c r="O657" s="19">
        <f>IFERROR((Data6[[#This Row],[Hours:]]*SUM(Data6[[#This Row],[Rate]:[Other]])),"")</f>
        <v>0</v>
      </c>
      <c r="P657" s="7" t="str">
        <f>IF(Data6[[#This Row],[WO'#:]]="","Riley #","WO#")</f>
        <v>Riley #</v>
      </c>
      <c r="Q657" s="7">
        <f>IFERROR(WEEKNUM(Data6[[#This Row],[Date:]]),"")</f>
        <v>18</v>
      </c>
      <c r="R657" s="6">
        <f t="shared" si="30"/>
        <v>45410</v>
      </c>
      <c r="S657" s="6">
        <f>Data6[[#This Row],[Week Start]]+7</f>
        <v>45417</v>
      </c>
      <c r="T657" s="7" t="str">
        <f t="shared" si="31"/>
        <v>4/28/2024 - 5/5/2024</v>
      </c>
      <c r="U657" s="7" t="str">
        <f t="shared" si="32"/>
        <v>Time Card</v>
      </c>
      <c r="V657" s="8" t="str">
        <f>RIGHT(TEXT(Data6[[#This Row],[Date:]],"mmddyyyy"),4)</f>
        <v>2024</v>
      </c>
      <c r="W657" s="8" t="str">
        <f>MID(TEXT(Data6[[#This Row],[Date:]],"mmddyyyy"),3,2)</f>
        <v>29</v>
      </c>
      <c r="X657" s="8" t="str">
        <f>LEFT(TEXT(Data6[[#This Row],[Date:]],"mmddyyyy"),2)</f>
        <v>04</v>
      </c>
      <c r="Y657" s="6">
        <f>DATE(Data6[[#This Row],[Year]],Data6[[#This Row],[Month]],Data6[[#This Row],[Day]])</f>
        <v>45411</v>
      </c>
    </row>
    <row r="658" spans="1:25" x14ac:dyDescent="0.3">
      <c r="A658" s="5">
        <v>45412.257573263887</v>
      </c>
      <c r="B658" s="7" t="s">
        <v>31</v>
      </c>
      <c r="C658" s="6" t="s">
        <v>514</v>
      </c>
      <c r="D658" s="7" t="s">
        <v>517</v>
      </c>
      <c r="E658" s="8">
        <v>1</v>
      </c>
      <c r="F658" s="7" t="s">
        <v>68</v>
      </c>
      <c r="G658" s="7" t="s">
        <v>68</v>
      </c>
      <c r="H658" s="7" t="s">
        <v>518</v>
      </c>
      <c r="I658" s="7" t="s">
        <v>44</v>
      </c>
      <c r="J658" s="19" t="str">
        <f>IFERROR(INDEX('Employee Info'!$C$3:$E$200,MATCH(Data6[[#This Row],[Name:]],'Employee Info'!$B$3:$B$200,0),MATCH(Data6[[#This Row],[Hours Type:]],'Employee Info'!$C$2:$E$2,0)),"")</f>
        <v/>
      </c>
      <c r="K658" s="19" t="str">
        <f>IFERROR(INDEX('Employee Info'!$C$3:$J$200,MATCH(Data6[[#This Row],[Name:]],'Employee Info'!$B$3:$B$200,0),MATCH(Data6[[#Headers],[Truck]],'Employee Info'!$C$2:$J$2,0)),"")</f>
        <v/>
      </c>
      <c r="L658" s="19" t="str">
        <f>IFERROR(INDEX('Employee Info'!$C$3:$J$200,MATCH(Data6[[#This Row],[Name:]],'Employee Info'!$B$3:$B$200,0),MATCH(Data6[[#Headers],[Phone]],'Employee Info'!$C$2:$J$2,0)),"")</f>
        <v/>
      </c>
      <c r="M658" s="19" t="str">
        <f>IFERROR(INDEX('Employee Info'!$C$3:$J$200,MATCH(Data6[[#This Row],[Name:]],'Employee Info'!$B$3:$B$200,0),MATCH(Data6[[#Headers],[Tech]],'Employee Info'!$C$2:$J$2,0)),"")</f>
        <v/>
      </c>
      <c r="N658" s="19" t="str">
        <f>IFERROR(INDEX('Employee Info'!$C$3:$J$200,MATCH(Data6[[#This Row],[Name:]],'Employee Info'!$B$3:$B$200,0),MATCH(Data6[[#Headers],[Other]],'Employee Info'!$C$2:$J$2,0)),"")</f>
        <v/>
      </c>
      <c r="O658" s="19">
        <f>IFERROR((Data6[[#This Row],[Hours:]]*SUM(Data6[[#This Row],[Rate]:[Other]])),"")</f>
        <v>0</v>
      </c>
      <c r="P658" s="7" t="str">
        <f>IF(Data6[[#This Row],[WO'#:]]="","Riley #","WO#")</f>
        <v>Riley #</v>
      </c>
      <c r="Q658" s="7">
        <f>IFERROR(WEEKNUM(Data6[[#This Row],[Date:]]),"")</f>
        <v>18</v>
      </c>
      <c r="R658" s="6">
        <f t="shared" si="30"/>
        <v>45410</v>
      </c>
      <c r="S658" s="6">
        <f>Data6[[#This Row],[Week Start]]+7</f>
        <v>45417</v>
      </c>
      <c r="T658" s="7" t="str">
        <f t="shared" si="31"/>
        <v>4/28/2024 - 5/5/2024</v>
      </c>
      <c r="U658" s="7" t="str">
        <f t="shared" si="32"/>
        <v>Time Card</v>
      </c>
      <c r="V658" s="8" t="str">
        <f>RIGHT(TEXT(Data6[[#This Row],[Date:]],"mmddyyyy"),4)</f>
        <v>2024</v>
      </c>
      <c r="W658" s="8" t="str">
        <f>MID(TEXT(Data6[[#This Row],[Date:]],"mmddyyyy"),3,2)</f>
        <v>29</v>
      </c>
      <c r="X658" s="8" t="str">
        <f>LEFT(TEXT(Data6[[#This Row],[Date:]],"mmddyyyy"),2)</f>
        <v>04</v>
      </c>
      <c r="Y658" s="6">
        <f>DATE(Data6[[#This Row],[Year]],Data6[[#This Row],[Month]],Data6[[#This Row],[Day]])</f>
        <v>45411</v>
      </c>
    </row>
    <row r="659" spans="1:25" x14ac:dyDescent="0.3">
      <c r="A659" s="5">
        <v>45414.256259259259</v>
      </c>
      <c r="B659" s="7" t="s">
        <v>35</v>
      </c>
      <c r="C659" s="6" t="s">
        <v>514</v>
      </c>
      <c r="D659" s="7" t="s">
        <v>519</v>
      </c>
      <c r="E659" s="8">
        <v>6</v>
      </c>
      <c r="F659" s="7" t="s">
        <v>68</v>
      </c>
      <c r="G659" s="7" t="s">
        <v>68</v>
      </c>
      <c r="H659" s="7" t="s">
        <v>518</v>
      </c>
      <c r="I659" s="7" t="s">
        <v>45</v>
      </c>
      <c r="J659" s="19" t="str">
        <f>IFERROR(INDEX('Employee Info'!$C$3:$E$200,MATCH(Data6[[#This Row],[Name:]],'Employee Info'!$B$3:$B$200,0),MATCH(Data6[[#This Row],[Hours Type:]],'Employee Info'!$C$2:$E$2,0)),"")</f>
        <v/>
      </c>
      <c r="K659" s="19" t="str">
        <f>IFERROR(INDEX('Employee Info'!$C$3:$J$200,MATCH(Data6[[#This Row],[Name:]],'Employee Info'!$B$3:$B$200,0),MATCH(Data6[[#Headers],[Truck]],'Employee Info'!$C$2:$J$2,0)),"")</f>
        <v/>
      </c>
      <c r="L659" s="19" t="str">
        <f>IFERROR(INDEX('Employee Info'!$C$3:$J$200,MATCH(Data6[[#This Row],[Name:]],'Employee Info'!$B$3:$B$200,0),MATCH(Data6[[#Headers],[Phone]],'Employee Info'!$C$2:$J$2,0)),"")</f>
        <v/>
      </c>
      <c r="M659" s="19" t="str">
        <f>IFERROR(INDEX('Employee Info'!$C$3:$J$200,MATCH(Data6[[#This Row],[Name:]],'Employee Info'!$B$3:$B$200,0),MATCH(Data6[[#Headers],[Tech]],'Employee Info'!$C$2:$J$2,0)),"")</f>
        <v/>
      </c>
      <c r="N659" s="19" t="str">
        <f>IFERROR(INDEX('Employee Info'!$C$3:$J$200,MATCH(Data6[[#This Row],[Name:]],'Employee Info'!$B$3:$B$200,0),MATCH(Data6[[#Headers],[Other]],'Employee Info'!$C$2:$J$2,0)),"")</f>
        <v/>
      </c>
      <c r="O659" s="19">
        <f>IFERROR((Data6[[#This Row],[Hours:]]*SUM(Data6[[#This Row],[Rate]:[Other]])),"")</f>
        <v>0</v>
      </c>
      <c r="P659" s="7" t="str">
        <f>IF(Data6[[#This Row],[WO'#:]]="","Riley #","WO#")</f>
        <v>Riley #</v>
      </c>
      <c r="Q659" s="7">
        <f>IFERROR(WEEKNUM(Data6[[#This Row],[Date:]]),"")</f>
        <v>18</v>
      </c>
      <c r="R659" s="6">
        <f t="shared" si="30"/>
        <v>45410</v>
      </c>
      <c r="S659" s="6">
        <f>Data6[[#This Row],[Week Start]]+7</f>
        <v>45417</v>
      </c>
      <c r="T659" s="7" t="str">
        <f t="shared" si="31"/>
        <v>4/28/2024 - 5/5/2024</v>
      </c>
      <c r="U659" s="7" t="str">
        <f t="shared" si="32"/>
        <v>Time Card</v>
      </c>
      <c r="V659" s="8" t="str">
        <f>RIGHT(TEXT(Data6[[#This Row],[Date:]],"mmddyyyy"),4)</f>
        <v>2024</v>
      </c>
      <c r="W659" s="8" t="str">
        <f>MID(TEXT(Data6[[#This Row],[Date:]],"mmddyyyy"),3,2)</f>
        <v>29</v>
      </c>
      <c r="X659" s="8" t="str">
        <f>LEFT(TEXT(Data6[[#This Row],[Date:]],"mmddyyyy"),2)</f>
        <v>04</v>
      </c>
      <c r="Y659" s="6">
        <f>DATE(Data6[[#This Row],[Year]],Data6[[#This Row],[Month]],Data6[[#This Row],[Day]])</f>
        <v>45411</v>
      </c>
    </row>
    <row r="660" spans="1:25" x14ac:dyDescent="0.3">
      <c r="A660" s="5">
        <v>45415.53030150463</v>
      </c>
      <c r="B660" s="7" t="s">
        <v>66</v>
      </c>
      <c r="C660" s="6" t="s">
        <v>530</v>
      </c>
      <c r="D660" s="7" t="s">
        <v>531</v>
      </c>
      <c r="E660" s="8">
        <v>2</v>
      </c>
      <c r="F660" s="7">
        <v>6984733</v>
      </c>
      <c r="G660" s="7" t="s">
        <v>68</v>
      </c>
      <c r="H660" s="7" t="s">
        <v>69</v>
      </c>
      <c r="I660" s="7" t="s">
        <v>44</v>
      </c>
      <c r="J660" s="19" t="str">
        <f>IFERROR(INDEX('Employee Info'!$C$3:$E$200,MATCH(Data6[[#This Row],[Name:]],'Employee Info'!$B$3:$B$200,0),MATCH(Data6[[#This Row],[Hours Type:]],'Employee Info'!$C$2:$E$2,0)),"")</f>
        <v/>
      </c>
      <c r="K660" s="19" t="str">
        <f>IFERROR(INDEX('Employee Info'!$C$3:$J$200,MATCH(Data6[[#This Row],[Name:]],'Employee Info'!$B$3:$B$200,0),MATCH(Data6[[#Headers],[Truck]],'Employee Info'!$C$2:$J$2,0)),"")</f>
        <v/>
      </c>
      <c r="L660" s="19" t="str">
        <f>IFERROR(INDEX('Employee Info'!$C$3:$J$200,MATCH(Data6[[#This Row],[Name:]],'Employee Info'!$B$3:$B$200,0),MATCH(Data6[[#Headers],[Phone]],'Employee Info'!$C$2:$J$2,0)),"")</f>
        <v/>
      </c>
      <c r="M660" s="19" t="str">
        <f>IFERROR(INDEX('Employee Info'!$C$3:$J$200,MATCH(Data6[[#This Row],[Name:]],'Employee Info'!$B$3:$B$200,0),MATCH(Data6[[#Headers],[Tech]],'Employee Info'!$C$2:$J$2,0)),"")</f>
        <v/>
      </c>
      <c r="N660" s="19" t="str">
        <f>IFERROR(INDEX('Employee Info'!$C$3:$J$200,MATCH(Data6[[#This Row],[Name:]],'Employee Info'!$B$3:$B$200,0),MATCH(Data6[[#Headers],[Other]],'Employee Info'!$C$2:$J$2,0)),"")</f>
        <v/>
      </c>
      <c r="O660" s="19">
        <f>IFERROR((Data6[[#This Row],[Hours:]]*SUM(Data6[[#This Row],[Rate]:[Other]])),"")</f>
        <v>0</v>
      </c>
      <c r="P660" s="7" t="str">
        <f>IF(Data6[[#This Row],[WO'#:]]="","Riley #","WO#")</f>
        <v>WO#</v>
      </c>
      <c r="Q660" s="7">
        <f>IFERROR(WEEKNUM(Data6[[#This Row],[Date:]]),"")</f>
        <v>18</v>
      </c>
      <c r="R660" s="6">
        <f t="shared" si="30"/>
        <v>45410</v>
      </c>
      <c r="S660" s="6">
        <f>Data6[[#This Row],[Week Start]]+7</f>
        <v>45417</v>
      </c>
      <c r="T660" s="7" t="str">
        <f t="shared" si="31"/>
        <v>4/28/2024 - 5/5/2024</v>
      </c>
      <c r="U660" s="7" t="str">
        <f t="shared" si="32"/>
        <v>Time Card</v>
      </c>
      <c r="V660" s="8" t="str">
        <f>RIGHT(TEXT(Data6[[#This Row],[Date:]],"mmddyyyy"),4)</f>
        <v>2024</v>
      </c>
      <c r="W660" s="8" t="str">
        <f>MID(TEXT(Data6[[#This Row],[Date:]],"mmddyyyy"),3,2)</f>
        <v>30</v>
      </c>
      <c r="X660" s="8" t="str">
        <f>LEFT(TEXT(Data6[[#This Row],[Date:]],"mmddyyyy"),2)</f>
        <v>04</v>
      </c>
      <c r="Y660" s="6">
        <f>DATE(Data6[[#This Row],[Year]],Data6[[#This Row],[Month]],Data6[[#This Row],[Day]])</f>
        <v>45412</v>
      </c>
    </row>
    <row r="661" spans="1:25" x14ac:dyDescent="0.3">
      <c r="A661" s="5">
        <v>45415.516298032409</v>
      </c>
      <c r="B661" s="7" t="s">
        <v>66</v>
      </c>
      <c r="C661" s="6" t="s">
        <v>530</v>
      </c>
      <c r="D661" s="7" t="s">
        <v>416</v>
      </c>
      <c r="E661" s="8">
        <v>1</v>
      </c>
      <c r="F661" s="7">
        <v>7078215</v>
      </c>
      <c r="G661" s="7" t="s">
        <v>68</v>
      </c>
      <c r="H661" s="7" t="s">
        <v>69</v>
      </c>
      <c r="I661" s="7" t="s">
        <v>44</v>
      </c>
      <c r="J661" s="19" t="str">
        <f>IFERROR(INDEX('Employee Info'!$C$3:$E$200,MATCH(Data6[[#This Row],[Name:]],'Employee Info'!$B$3:$B$200,0),MATCH(Data6[[#This Row],[Hours Type:]],'Employee Info'!$C$2:$E$2,0)),"")</f>
        <v/>
      </c>
      <c r="K661" s="19" t="str">
        <f>IFERROR(INDEX('Employee Info'!$C$3:$J$200,MATCH(Data6[[#This Row],[Name:]],'Employee Info'!$B$3:$B$200,0),MATCH(Data6[[#Headers],[Truck]],'Employee Info'!$C$2:$J$2,0)),"")</f>
        <v/>
      </c>
      <c r="L661" s="19" t="str">
        <f>IFERROR(INDEX('Employee Info'!$C$3:$J$200,MATCH(Data6[[#This Row],[Name:]],'Employee Info'!$B$3:$B$200,0),MATCH(Data6[[#Headers],[Phone]],'Employee Info'!$C$2:$J$2,0)),"")</f>
        <v/>
      </c>
      <c r="M661" s="19" t="str">
        <f>IFERROR(INDEX('Employee Info'!$C$3:$J$200,MATCH(Data6[[#This Row],[Name:]],'Employee Info'!$B$3:$B$200,0),MATCH(Data6[[#Headers],[Tech]],'Employee Info'!$C$2:$J$2,0)),"")</f>
        <v/>
      </c>
      <c r="N661" s="19" t="str">
        <f>IFERROR(INDEX('Employee Info'!$C$3:$J$200,MATCH(Data6[[#This Row],[Name:]],'Employee Info'!$B$3:$B$200,0),MATCH(Data6[[#Headers],[Other]],'Employee Info'!$C$2:$J$2,0)),"")</f>
        <v/>
      </c>
      <c r="O661" s="19">
        <f>IFERROR((Data6[[#This Row],[Hours:]]*SUM(Data6[[#This Row],[Rate]:[Other]])),"")</f>
        <v>0</v>
      </c>
      <c r="P661" s="7" t="str">
        <f>IF(Data6[[#This Row],[WO'#:]]="","Riley #","WO#")</f>
        <v>WO#</v>
      </c>
      <c r="Q661" s="7">
        <f>IFERROR(WEEKNUM(Data6[[#This Row],[Date:]]),"")</f>
        <v>18</v>
      </c>
      <c r="R661" s="6">
        <f t="shared" si="30"/>
        <v>45410</v>
      </c>
      <c r="S661" s="6">
        <f>Data6[[#This Row],[Week Start]]+7</f>
        <v>45417</v>
      </c>
      <c r="T661" s="7" t="str">
        <f t="shared" si="31"/>
        <v>4/28/2024 - 5/5/2024</v>
      </c>
      <c r="U661" s="7" t="str">
        <f t="shared" si="32"/>
        <v>Time Card</v>
      </c>
      <c r="V661" s="8" t="str">
        <f>RIGHT(TEXT(Data6[[#This Row],[Date:]],"mmddyyyy"),4)</f>
        <v>2024</v>
      </c>
      <c r="W661" s="8" t="str">
        <f>MID(TEXT(Data6[[#This Row],[Date:]],"mmddyyyy"),3,2)</f>
        <v>30</v>
      </c>
      <c r="X661" s="8" t="str">
        <f>LEFT(TEXT(Data6[[#This Row],[Date:]],"mmddyyyy"),2)</f>
        <v>04</v>
      </c>
      <c r="Y661" s="6">
        <f>DATE(Data6[[#This Row],[Year]],Data6[[#This Row],[Month]],Data6[[#This Row],[Day]])</f>
        <v>45412</v>
      </c>
    </row>
    <row r="662" spans="1:25" x14ac:dyDescent="0.3">
      <c r="A662" s="5">
        <v>45413.254220138886</v>
      </c>
      <c r="B662" s="7" t="s">
        <v>31</v>
      </c>
      <c r="C662" s="6" t="s">
        <v>530</v>
      </c>
      <c r="D662" s="7" t="s">
        <v>532</v>
      </c>
      <c r="E662" s="8">
        <v>5</v>
      </c>
      <c r="F662" s="7">
        <v>7098027</v>
      </c>
      <c r="G662" s="7" t="s">
        <v>68</v>
      </c>
      <c r="H662" s="7" t="s">
        <v>69</v>
      </c>
      <c r="I662" s="7" t="s">
        <v>44</v>
      </c>
      <c r="J662" s="19" t="str">
        <f>IFERROR(INDEX('Employee Info'!$C$3:$E$200,MATCH(Data6[[#This Row],[Name:]],'Employee Info'!$B$3:$B$200,0),MATCH(Data6[[#This Row],[Hours Type:]],'Employee Info'!$C$2:$E$2,0)),"")</f>
        <v/>
      </c>
      <c r="K662" s="19" t="str">
        <f>IFERROR(INDEX('Employee Info'!$C$3:$J$200,MATCH(Data6[[#This Row],[Name:]],'Employee Info'!$B$3:$B$200,0),MATCH(Data6[[#Headers],[Truck]],'Employee Info'!$C$2:$J$2,0)),"")</f>
        <v/>
      </c>
      <c r="L662" s="19" t="str">
        <f>IFERROR(INDEX('Employee Info'!$C$3:$J$200,MATCH(Data6[[#This Row],[Name:]],'Employee Info'!$B$3:$B$200,0),MATCH(Data6[[#Headers],[Phone]],'Employee Info'!$C$2:$J$2,0)),"")</f>
        <v/>
      </c>
      <c r="M662" s="19" t="str">
        <f>IFERROR(INDEX('Employee Info'!$C$3:$J$200,MATCH(Data6[[#This Row],[Name:]],'Employee Info'!$B$3:$B$200,0),MATCH(Data6[[#Headers],[Tech]],'Employee Info'!$C$2:$J$2,0)),"")</f>
        <v/>
      </c>
      <c r="N662" s="19" t="str">
        <f>IFERROR(INDEX('Employee Info'!$C$3:$J$200,MATCH(Data6[[#This Row],[Name:]],'Employee Info'!$B$3:$B$200,0),MATCH(Data6[[#Headers],[Other]],'Employee Info'!$C$2:$J$2,0)),"")</f>
        <v/>
      </c>
      <c r="O662" s="19">
        <f>IFERROR((Data6[[#This Row],[Hours:]]*SUM(Data6[[#This Row],[Rate]:[Other]])),"")</f>
        <v>0</v>
      </c>
      <c r="P662" s="7" t="str">
        <f>IF(Data6[[#This Row],[WO'#:]]="","Riley #","WO#")</f>
        <v>WO#</v>
      </c>
      <c r="Q662" s="7">
        <f>IFERROR(WEEKNUM(Data6[[#This Row],[Date:]]),"")</f>
        <v>18</v>
      </c>
      <c r="R662" s="6">
        <f t="shared" si="30"/>
        <v>45410</v>
      </c>
      <c r="S662" s="6">
        <f>Data6[[#This Row],[Week Start]]+7</f>
        <v>45417</v>
      </c>
      <c r="T662" s="7" t="str">
        <f t="shared" si="31"/>
        <v>4/28/2024 - 5/5/2024</v>
      </c>
      <c r="U662" s="7" t="str">
        <f t="shared" si="32"/>
        <v>Time Card</v>
      </c>
      <c r="V662" s="8" t="str">
        <f>RIGHT(TEXT(Data6[[#This Row],[Date:]],"mmddyyyy"),4)</f>
        <v>2024</v>
      </c>
      <c r="W662" s="8" t="str">
        <f>MID(TEXT(Data6[[#This Row],[Date:]],"mmddyyyy"),3,2)</f>
        <v>30</v>
      </c>
      <c r="X662" s="8" t="str">
        <f>LEFT(TEXT(Data6[[#This Row],[Date:]],"mmddyyyy"),2)</f>
        <v>04</v>
      </c>
      <c r="Y662" s="6">
        <f>DATE(Data6[[#This Row],[Year]],Data6[[#This Row],[Month]],Data6[[#This Row],[Day]])</f>
        <v>45412</v>
      </c>
    </row>
    <row r="663" spans="1:25" x14ac:dyDescent="0.3">
      <c r="A663" s="5">
        <v>45415.457724189815</v>
      </c>
      <c r="B663" s="7" t="s">
        <v>23</v>
      </c>
      <c r="C663" s="6" t="s">
        <v>530</v>
      </c>
      <c r="D663" s="7" t="s">
        <v>533</v>
      </c>
      <c r="E663" s="8">
        <v>8</v>
      </c>
      <c r="F663" s="7">
        <v>7098027</v>
      </c>
      <c r="G663" s="7" t="s">
        <v>68</v>
      </c>
      <c r="H663" s="7" t="s">
        <v>69</v>
      </c>
      <c r="I663" s="7" t="s">
        <v>44</v>
      </c>
      <c r="J663" s="19" t="str">
        <f>IFERROR(INDEX('Employee Info'!$C$3:$E$200,MATCH(Data6[[#This Row],[Name:]],'Employee Info'!$B$3:$B$200,0),MATCH(Data6[[#This Row],[Hours Type:]],'Employee Info'!$C$2:$E$2,0)),"")</f>
        <v/>
      </c>
      <c r="K663" s="19" t="str">
        <f>IFERROR(INDEX('Employee Info'!$C$3:$J$200,MATCH(Data6[[#This Row],[Name:]],'Employee Info'!$B$3:$B$200,0),MATCH(Data6[[#Headers],[Truck]],'Employee Info'!$C$2:$J$2,0)),"")</f>
        <v/>
      </c>
      <c r="L663" s="19" t="str">
        <f>IFERROR(INDEX('Employee Info'!$C$3:$J$200,MATCH(Data6[[#This Row],[Name:]],'Employee Info'!$B$3:$B$200,0),MATCH(Data6[[#Headers],[Phone]],'Employee Info'!$C$2:$J$2,0)),"")</f>
        <v/>
      </c>
      <c r="M663" s="19" t="str">
        <f>IFERROR(INDEX('Employee Info'!$C$3:$J$200,MATCH(Data6[[#This Row],[Name:]],'Employee Info'!$B$3:$B$200,0),MATCH(Data6[[#Headers],[Tech]],'Employee Info'!$C$2:$J$2,0)),"")</f>
        <v/>
      </c>
      <c r="N663" s="19" t="str">
        <f>IFERROR(INDEX('Employee Info'!$C$3:$J$200,MATCH(Data6[[#This Row],[Name:]],'Employee Info'!$B$3:$B$200,0),MATCH(Data6[[#Headers],[Other]],'Employee Info'!$C$2:$J$2,0)),"")</f>
        <v/>
      </c>
      <c r="O663" s="19">
        <f>IFERROR((Data6[[#This Row],[Hours:]]*SUM(Data6[[#This Row],[Rate]:[Other]])),"")</f>
        <v>0</v>
      </c>
      <c r="P663" s="7" t="str">
        <f>IF(Data6[[#This Row],[WO'#:]]="","Riley #","WO#")</f>
        <v>WO#</v>
      </c>
      <c r="Q663" s="7">
        <f>IFERROR(WEEKNUM(Data6[[#This Row],[Date:]]),"")</f>
        <v>18</v>
      </c>
      <c r="R663" s="6">
        <f t="shared" si="30"/>
        <v>45410</v>
      </c>
      <c r="S663" s="6">
        <f>Data6[[#This Row],[Week Start]]+7</f>
        <v>45417</v>
      </c>
      <c r="T663" s="7" t="str">
        <f t="shared" si="31"/>
        <v>4/28/2024 - 5/5/2024</v>
      </c>
      <c r="U663" s="7" t="str">
        <f t="shared" si="32"/>
        <v>Time Card</v>
      </c>
      <c r="V663" s="8" t="str">
        <f>RIGHT(TEXT(Data6[[#This Row],[Date:]],"mmddyyyy"),4)</f>
        <v>2024</v>
      </c>
      <c r="W663" s="8" t="str">
        <f>MID(TEXT(Data6[[#This Row],[Date:]],"mmddyyyy"),3,2)</f>
        <v>30</v>
      </c>
      <c r="X663" s="8" t="str">
        <f>LEFT(TEXT(Data6[[#This Row],[Date:]],"mmddyyyy"),2)</f>
        <v>04</v>
      </c>
      <c r="Y663" s="6">
        <f>DATE(Data6[[#This Row],[Year]],Data6[[#This Row],[Month]],Data6[[#This Row],[Day]])</f>
        <v>45412</v>
      </c>
    </row>
    <row r="664" spans="1:25" x14ac:dyDescent="0.3">
      <c r="A664" s="5">
        <v>45415.524076620371</v>
      </c>
      <c r="B664" s="7" t="s">
        <v>66</v>
      </c>
      <c r="C664" s="6" t="s">
        <v>530</v>
      </c>
      <c r="D664" s="7" t="s">
        <v>516</v>
      </c>
      <c r="E664" s="8">
        <v>1</v>
      </c>
      <c r="F664" s="7">
        <v>7098027</v>
      </c>
      <c r="G664" s="7" t="s">
        <v>68</v>
      </c>
      <c r="H664" s="7" t="s">
        <v>69</v>
      </c>
      <c r="I664" s="7" t="s">
        <v>44</v>
      </c>
      <c r="J664" s="19" t="str">
        <f>IFERROR(INDEX('Employee Info'!$C$3:$E$200,MATCH(Data6[[#This Row],[Name:]],'Employee Info'!$B$3:$B$200,0),MATCH(Data6[[#This Row],[Hours Type:]],'Employee Info'!$C$2:$E$2,0)),"")</f>
        <v/>
      </c>
      <c r="K664" s="19" t="str">
        <f>IFERROR(INDEX('Employee Info'!$C$3:$J$200,MATCH(Data6[[#This Row],[Name:]],'Employee Info'!$B$3:$B$200,0),MATCH(Data6[[#Headers],[Truck]],'Employee Info'!$C$2:$J$2,0)),"")</f>
        <v/>
      </c>
      <c r="L664" s="19" t="str">
        <f>IFERROR(INDEX('Employee Info'!$C$3:$J$200,MATCH(Data6[[#This Row],[Name:]],'Employee Info'!$B$3:$B$200,0),MATCH(Data6[[#Headers],[Phone]],'Employee Info'!$C$2:$J$2,0)),"")</f>
        <v/>
      </c>
      <c r="M664" s="19" t="str">
        <f>IFERROR(INDEX('Employee Info'!$C$3:$J$200,MATCH(Data6[[#This Row],[Name:]],'Employee Info'!$B$3:$B$200,0),MATCH(Data6[[#Headers],[Tech]],'Employee Info'!$C$2:$J$2,0)),"")</f>
        <v/>
      </c>
      <c r="N664" s="19" t="str">
        <f>IFERROR(INDEX('Employee Info'!$C$3:$J$200,MATCH(Data6[[#This Row],[Name:]],'Employee Info'!$B$3:$B$200,0),MATCH(Data6[[#Headers],[Other]],'Employee Info'!$C$2:$J$2,0)),"")</f>
        <v/>
      </c>
      <c r="O664" s="19">
        <f>IFERROR((Data6[[#This Row],[Hours:]]*SUM(Data6[[#This Row],[Rate]:[Other]])),"")</f>
        <v>0</v>
      </c>
      <c r="P664" s="7" t="str">
        <f>IF(Data6[[#This Row],[WO'#:]]="","Riley #","WO#")</f>
        <v>WO#</v>
      </c>
      <c r="Q664" s="7">
        <f>IFERROR(WEEKNUM(Data6[[#This Row],[Date:]]),"")</f>
        <v>18</v>
      </c>
      <c r="R664" s="6">
        <f t="shared" si="30"/>
        <v>45410</v>
      </c>
      <c r="S664" s="6">
        <f>Data6[[#This Row],[Week Start]]+7</f>
        <v>45417</v>
      </c>
      <c r="T664" s="7" t="str">
        <f t="shared" si="31"/>
        <v>4/28/2024 - 5/5/2024</v>
      </c>
      <c r="U664" s="7" t="str">
        <f t="shared" si="32"/>
        <v>Time Card</v>
      </c>
      <c r="V664" s="8" t="str">
        <f>RIGHT(TEXT(Data6[[#This Row],[Date:]],"mmddyyyy"),4)</f>
        <v>2024</v>
      </c>
      <c r="W664" s="8" t="str">
        <f>MID(TEXT(Data6[[#This Row],[Date:]],"mmddyyyy"),3,2)</f>
        <v>30</v>
      </c>
      <c r="X664" s="8" t="str">
        <f>LEFT(TEXT(Data6[[#This Row],[Date:]],"mmddyyyy"),2)</f>
        <v>04</v>
      </c>
      <c r="Y664" s="6">
        <f>DATE(Data6[[#This Row],[Year]],Data6[[#This Row],[Month]],Data6[[#This Row],[Day]])</f>
        <v>45412</v>
      </c>
    </row>
    <row r="665" spans="1:25" x14ac:dyDescent="0.3">
      <c r="A665" s="5">
        <v>45415.524315162038</v>
      </c>
      <c r="B665" s="7" t="s">
        <v>66</v>
      </c>
      <c r="C665" s="6" t="s">
        <v>530</v>
      </c>
      <c r="D665" s="7" t="s">
        <v>516</v>
      </c>
      <c r="E665" s="8">
        <v>1.5</v>
      </c>
      <c r="F665" s="7">
        <v>7098027</v>
      </c>
      <c r="G665" s="7" t="s">
        <v>68</v>
      </c>
      <c r="H665" s="7" t="s">
        <v>69</v>
      </c>
      <c r="I665" s="7" t="s">
        <v>45</v>
      </c>
      <c r="J665" s="19" t="str">
        <f>IFERROR(INDEX('Employee Info'!$C$3:$E$200,MATCH(Data6[[#This Row],[Name:]],'Employee Info'!$B$3:$B$200,0),MATCH(Data6[[#This Row],[Hours Type:]],'Employee Info'!$C$2:$E$2,0)),"")</f>
        <v/>
      </c>
      <c r="K665" s="19" t="str">
        <f>IFERROR(INDEX('Employee Info'!$C$3:$J$200,MATCH(Data6[[#This Row],[Name:]],'Employee Info'!$B$3:$B$200,0),MATCH(Data6[[#Headers],[Truck]],'Employee Info'!$C$2:$J$2,0)),"")</f>
        <v/>
      </c>
      <c r="L665" s="19" t="str">
        <f>IFERROR(INDEX('Employee Info'!$C$3:$J$200,MATCH(Data6[[#This Row],[Name:]],'Employee Info'!$B$3:$B$200,0),MATCH(Data6[[#Headers],[Phone]],'Employee Info'!$C$2:$J$2,0)),"")</f>
        <v/>
      </c>
      <c r="M665" s="19" t="str">
        <f>IFERROR(INDEX('Employee Info'!$C$3:$J$200,MATCH(Data6[[#This Row],[Name:]],'Employee Info'!$B$3:$B$200,0),MATCH(Data6[[#Headers],[Tech]],'Employee Info'!$C$2:$J$2,0)),"")</f>
        <v/>
      </c>
      <c r="N665" s="19" t="str">
        <f>IFERROR(INDEX('Employee Info'!$C$3:$J$200,MATCH(Data6[[#This Row],[Name:]],'Employee Info'!$B$3:$B$200,0),MATCH(Data6[[#Headers],[Other]],'Employee Info'!$C$2:$J$2,0)),"")</f>
        <v/>
      </c>
      <c r="O665" s="19">
        <f>IFERROR((Data6[[#This Row],[Hours:]]*SUM(Data6[[#This Row],[Rate]:[Other]])),"")</f>
        <v>0</v>
      </c>
      <c r="P665" s="7" t="str">
        <f>IF(Data6[[#This Row],[WO'#:]]="","Riley #","WO#")</f>
        <v>WO#</v>
      </c>
      <c r="Q665" s="7">
        <f>IFERROR(WEEKNUM(Data6[[#This Row],[Date:]]),"")</f>
        <v>18</v>
      </c>
      <c r="R665" s="6">
        <f t="shared" si="30"/>
        <v>45410</v>
      </c>
      <c r="S665" s="6">
        <f>Data6[[#This Row],[Week Start]]+7</f>
        <v>45417</v>
      </c>
      <c r="T665" s="7" t="str">
        <f t="shared" si="31"/>
        <v>4/28/2024 - 5/5/2024</v>
      </c>
      <c r="U665" s="7" t="str">
        <f t="shared" si="32"/>
        <v>Time Card</v>
      </c>
      <c r="V665" s="8" t="str">
        <f>RIGHT(TEXT(Data6[[#This Row],[Date:]],"mmddyyyy"),4)</f>
        <v>2024</v>
      </c>
      <c r="W665" s="8" t="str">
        <f>MID(TEXT(Data6[[#This Row],[Date:]],"mmddyyyy"),3,2)</f>
        <v>30</v>
      </c>
      <c r="X665" s="8" t="str">
        <f>LEFT(TEXT(Data6[[#This Row],[Date:]],"mmddyyyy"),2)</f>
        <v>04</v>
      </c>
      <c r="Y665" s="6">
        <f>DATE(Data6[[#This Row],[Year]],Data6[[#This Row],[Month]],Data6[[#This Row],[Day]])</f>
        <v>45412</v>
      </c>
    </row>
    <row r="666" spans="1:25" x14ac:dyDescent="0.3">
      <c r="A666" s="5">
        <v>45420.329653009256</v>
      </c>
      <c r="B666" s="7" t="s">
        <v>76</v>
      </c>
      <c r="C666" s="6" t="s">
        <v>530</v>
      </c>
      <c r="D666" s="7" t="s">
        <v>534</v>
      </c>
      <c r="E666" s="8">
        <v>3</v>
      </c>
      <c r="F666" s="7">
        <v>7098027</v>
      </c>
      <c r="G666" s="7" t="s">
        <v>68</v>
      </c>
      <c r="H666" s="7" t="s">
        <v>69</v>
      </c>
      <c r="I666" s="7" t="s">
        <v>44</v>
      </c>
      <c r="J666" s="19" t="str">
        <f>IFERROR(INDEX('Employee Info'!$C$3:$E$200,MATCH(Data6[[#This Row],[Name:]],'Employee Info'!$B$3:$B$200,0),MATCH(Data6[[#This Row],[Hours Type:]],'Employee Info'!$C$2:$E$2,0)),"")</f>
        <v/>
      </c>
      <c r="K666" s="19" t="str">
        <f>IFERROR(INDEX('Employee Info'!$C$3:$J$200,MATCH(Data6[[#This Row],[Name:]],'Employee Info'!$B$3:$B$200,0),MATCH(Data6[[#Headers],[Truck]],'Employee Info'!$C$2:$J$2,0)),"")</f>
        <v/>
      </c>
      <c r="L666" s="19" t="str">
        <f>IFERROR(INDEX('Employee Info'!$C$3:$J$200,MATCH(Data6[[#This Row],[Name:]],'Employee Info'!$B$3:$B$200,0),MATCH(Data6[[#Headers],[Phone]],'Employee Info'!$C$2:$J$2,0)),"")</f>
        <v/>
      </c>
      <c r="M666" s="19" t="str">
        <f>IFERROR(INDEX('Employee Info'!$C$3:$J$200,MATCH(Data6[[#This Row],[Name:]],'Employee Info'!$B$3:$B$200,0),MATCH(Data6[[#Headers],[Tech]],'Employee Info'!$C$2:$J$2,0)),"")</f>
        <v/>
      </c>
      <c r="N666" s="19" t="str">
        <f>IFERROR(INDEX('Employee Info'!$C$3:$J$200,MATCH(Data6[[#This Row],[Name:]],'Employee Info'!$B$3:$B$200,0),MATCH(Data6[[#Headers],[Other]],'Employee Info'!$C$2:$J$2,0)),"")</f>
        <v/>
      </c>
      <c r="O666" s="19">
        <f>IFERROR((Data6[[#This Row],[Hours:]]*SUM(Data6[[#This Row],[Rate]:[Other]])),"")</f>
        <v>0</v>
      </c>
      <c r="P666" s="7" t="str">
        <f>IF(Data6[[#This Row],[WO'#:]]="","Riley #","WO#")</f>
        <v>WO#</v>
      </c>
      <c r="Q666" s="7">
        <f>IFERROR(WEEKNUM(Data6[[#This Row],[Date:]]),"")</f>
        <v>18</v>
      </c>
      <c r="R666" s="6">
        <f t="shared" si="30"/>
        <v>45410</v>
      </c>
      <c r="S666" s="6">
        <f>Data6[[#This Row],[Week Start]]+7</f>
        <v>45417</v>
      </c>
      <c r="T666" s="7" t="str">
        <f t="shared" si="31"/>
        <v>4/28/2024 - 5/5/2024</v>
      </c>
      <c r="U666" s="7" t="str">
        <f t="shared" si="32"/>
        <v>Time Card</v>
      </c>
      <c r="V666" s="8" t="str">
        <f>RIGHT(TEXT(Data6[[#This Row],[Date:]],"mmddyyyy"),4)</f>
        <v>2024</v>
      </c>
      <c r="W666" s="8" t="str">
        <f>MID(TEXT(Data6[[#This Row],[Date:]],"mmddyyyy"),3,2)</f>
        <v>30</v>
      </c>
      <c r="X666" s="8" t="str">
        <f>LEFT(TEXT(Data6[[#This Row],[Date:]],"mmddyyyy"),2)</f>
        <v>04</v>
      </c>
      <c r="Y666" s="6">
        <f>DATE(Data6[[#This Row],[Year]],Data6[[#This Row],[Month]],Data6[[#This Row],[Day]])</f>
        <v>45412</v>
      </c>
    </row>
    <row r="667" spans="1:25" x14ac:dyDescent="0.3">
      <c r="A667" s="5">
        <v>45415.529423726854</v>
      </c>
      <c r="B667" s="7" t="s">
        <v>66</v>
      </c>
      <c r="C667" s="6" t="s">
        <v>530</v>
      </c>
      <c r="D667" s="7" t="s">
        <v>540</v>
      </c>
      <c r="E667" s="8">
        <v>3</v>
      </c>
      <c r="F667" s="7" t="s">
        <v>68</v>
      </c>
      <c r="G667" s="7" t="s">
        <v>68</v>
      </c>
      <c r="H667" s="7" t="s">
        <v>523</v>
      </c>
      <c r="I667" s="7" t="s">
        <v>44</v>
      </c>
      <c r="J667" s="19" t="str">
        <f>IFERROR(INDEX('Employee Info'!$C$3:$E$200,MATCH(Data6[[#This Row],[Name:]],'Employee Info'!$B$3:$B$200,0),MATCH(Data6[[#This Row],[Hours Type:]],'Employee Info'!$C$2:$E$2,0)),"")</f>
        <v/>
      </c>
      <c r="K667" s="19" t="str">
        <f>IFERROR(INDEX('Employee Info'!$C$3:$J$200,MATCH(Data6[[#This Row],[Name:]],'Employee Info'!$B$3:$B$200,0),MATCH(Data6[[#Headers],[Truck]],'Employee Info'!$C$2:$J$2,0)),"")</f>
        <v/>
      </c>
      <c r="L667" s="19" t="str">
        <f>IFERROR(INDEX('Employee Info'!$C$3:$J$200,MATCH(Data6[[#This Row],[Name:]],'Employee Info'!$B$3:$B$200,0),MATCH(Data6[[#Headers],[Phone]],'Employee Info'!$C$2:$J$2,0)),"")</f>
        <v/>
      </c>
      <c r="M667" s="19" t="str">
        <f>IFERROR(INDEX('Employee Info'!$C$3:$J$200,MATCH(Data6[[#This Row],[Name:]],'Employee Info'!$B$3:$B$200,0),MATCH(Data6[[#Headers],[Tech]],'Employee Info'!$C$2:$J$2,0)),"")</f>
        <v/>
      </c>
      <c r="N667" s="19" t="str">
        <f>IFERROR(INDEX('Employee Info'!$C$3:$J$200,MATCH(Data6[[#This Row],[Name:]],'Employee Info'!$B$3:$B$200,0),MATCH(Data6[[#Headers],[Other]],'Employee Info'!$C$2:$J$2,0)),"")</f>
        <v/>
      </c>
      <c r="O667" s="19">
        <f>IFERROR((Data6[[#This Row],[Hours:]]*SUM(Data6[[#This Row],[Rate]:[Other]])),"")</f>
        <v>0</v>
      </c>
      <c r="P667" s="7" t="str">
        <f>IF(Data6[[#This Row],[WO'#:]]="","Riley #","WO#")</f>
        <v>Riley #</v>
      </c>
      <c r="Q667" s="7">
        <f>IFERROR(WEEKNUM(Data6[[#This Row],[Date:]]),"")</f>
        <v>18</v>
      </c>
      <c r="R667" s="6">
        <f t="shared" si="30"/>
        <v>45410</v>
      </c>
      <c r="S667" s="6">
        <f>Data6[[#This Row],[Week Start]]+7</f>
        <v>45417</v>
      </c>
      <c r="T667" s="7" t="str">
        <f t="shared" si="31"/>
        <v>4/28/2024 - 5/5/2024</v>
      </c>
      <c r="U667" s="7" t="str">
        <f t="shared" si="32"/>
        <v>Time Card</v>
      </c>
      <c r="V667" s="8" t="str">
        <f>RIGHT(TEXT(Data6[[#This Row],[Date:]],"mmddyyyy"),4)</f>
        <v>2024</v>
      </c>
      <c r="W667" s="8" t="str">
        <f>MID(TEXT(Data6[[#This Row],[Date:]],"mmddyyyy"),3,2)</f>
        <v>30</v>
      </c>
      <c r="X667" s="8" t="str">
        <f>LEFT(TEXT(Data6[[#This Row],[Date:]],"mmddyyyy"),2)</f>
        <v>04</v>
      </c>
      <c r="Y667" s="6">
        <f>DATE(Data6[[#This Row],[Year]],Data6[[#This Row],[Month]],Data6[[#This Row],[Day]])</f>
        <v>45412</v>
      </c>
    </row>
    <row r="668" spans="1:25" x14ac:dyDescent="0.3">
      <c r="A668" s="5">
        <v>45412.581680439813</v>
      </c>
      <c r="B668" s="7" t="s">
        <v>492</v>
      </c>
      <c r="C668" s="6" t="s">
        <v>530</v>
      </c>
      <c r="D668" s="7" t="s">
        <v>535</v>
      </c>
      <c r="E668" s="8">
        <v>8</v>
      </c>
      <c r="F668" s="7" t="s">
        <v>68</v>
      </c>
      <c r="G668" s="7" t="s">
        <v>68</v>
      </c>
      <c r="H668" s="7" t="s">
        <v>536</v>
      </c>
      <c r="I668" s="7" t="s">
        <v>44</v>
      </c>
      <c r="J668" s="19" t="str">
        <f>IFERROR(INDEX('Employee Info'!$C$3:$E$200,MATCH(Data6[[#This Row],[Name:]],'Employee Info'!$B$3:$B$200,0),MATCH(Data6[[#This Row],[Hours Type:]],'Employee Info'!$C$2:$E$2,0)),"")</f>
        <v/>
      </c>
      <c r="K668" s="19" t="str">
        <f>IFERROR(INDEX('Employee Info'!$C$3:$J$200,MATCH(Data6[[#This Row],[Name:]],'Employee Info'!$B$3:$B$200,0),MATCH(Data6[[#Headers],[Truck]],'Employee Info'!$C$2:$J$2,0)),"")</f>
        <v/>
      </c>
      <c r="L668" s="19" t="str">
        <f>IFERROR(INDEX('Employee Info'!$C$3:$J$200,MATCH(Data6[[#This Row],[Name:]],'Employee Info'!$B$3:$B$200,0),MATCH(Data6[[#Headers],[Phone]],'Employee Info'!$C$2:$J$2,0)),"")</f>
        <v/>
      </c>
      <c r="M668" s="19" t="str">
        <f>IFERROR(INDEX('Employee Info'!$C$3:$J$200,MATCH(Data6[[#This Row],[Name:]],'Employee Info'!$B$3:$B$200,0),MATCH(Data6[[#Headers],[Tech]],'Employee Info'!$C$2:$J$2,0)),"")</f>
        <v/>
      </c>
      <c r="N668" s="19" t="str">
        <f>IFERROR(INDEX('Employee Info'!$C$3:$J$200,MATCH(Data6[[#This Row],[Name:]],'Employee Info'!$B$3:$B$200,0),MATCH(Data6[[#Headers],[Other]],'Employee Info'!$C$2:$J$2,0)),"")</f>
        <v/>
      </c>
      <c r="O668" s="19">
        <f>IFERROR((Data6[[#This Row],[Hours:]]*SUM(Data6[[#This Row],[Rate]:[Other]])),"")</f>
        <v>0</v>
      </c>
      <c r="P668" s="7" t="str">
        <f>IF(Data6[[#This Row],[WO'#:]]="","Riley #","WO#")</f>
        <v>Riley #</v>
      </c>
      <c r="Q668" s="7">
        <f>IFERROR(WEEKNUM(Data6[[#This Row],[Date:]]),"")</f>
        <v>18</v>
      </c>
      <c r="R668" s="6">
        <f t="shared" si="30"/>
        <v>45410</v>
      </c>
      <c r="S668" s="6">
        <f>Data6[[#This Row],[Week Start]]+7</f>
        <v>45417</v>
      </c>
      <c r="T668" s="7" t="str">
        <f t="shared" si="31"/>
        <v>4/28/2024 - 5/5/2024</v>
      </c>
      <c r="U668" s="7" t="str">
        <f t="shared" si="32"/>
        <v>Time Card</v>
      </c>
      <c r="V668" s="8" t="str">
        <f>RIGHT(TEXT(Data6[[#This Row],[Date:]],"mmddyyyy"),4)</f>
        <v>2024</v>
      </c>
      <c r="W668" s="8" t="str">
        <f>MID(TEXT(Data6[[#This Row],[Date:]],"mmddyyyy"),3,2)</f>
        <v>30</v>
      </c>
      <c r="X668" s="8" t="str">
        <f>LEFT(TEXT(Data6[[#This Row],[Date:]],"mmddyyyy"),2)</f>
        <v>04</v>
      </c>
      <c r="Y668" s="6">
        <f>DATE(Data6[[#This Row],[Year]],Data6[[#This Row],[Month]],Data6[[#This Row],[Day]])</f>
        <v>45412</v>
      </c>
    </row>
    <row r="669" spans="1:25" x14ac:dyDescent="0.3">
      <c r="A669" s="5">
        <v>45412.582358449072</v>
      </c>
      <c r="B669" s="7" t="s">
        <v>65</v>
      </c>
      <c r="C669" s="6" t="s">
        <v>530</v>
      </c>
      <c r="D669" s="7" t="s">
        <v>535</v>
      </c>
      <c r="E669" s="8">
        <v>8</v>
      </c>
      <c r="F669" s="7" t="s">
        <v>68</v>
      </c>
      <c r="G669" s="7" t="s">
        <v>68</v>
      </c>
      <c r="H669" s="7" t="s">
        <v>536</v>
      </c>
      <c r="I669" s="7" t="s">
        <v>44</v>
      </c>
      <c r="J669" s="19" t="str">
        <f>IFERROR(INDEX('Employee Info'!$C$3:$E$200,MATCH(Data6[[#This Row],[Name:]],'Employee Info'!$B$3:$B$200,0),MATCH(Data6[[#This Row],[Hours Type:]],'Employee Info'!$C$2:$E$2,0)),"")</f>
        <v/>
      </c>
      <c r="K669" s="19" t="str">
        <f>IFERROR(INDEX('Employee Info'!$C$3:$J$200,MATCH(Data6[[#This Row],[Name:]],'Employee Info'!$B$3:$B$200,0),MATCH(Data6[[#Headers],[Truck]],'Employee Info'!$C$2:$J$2,0)),"")</f>
        <v/>
      </c>
      <c r="L669" s="19" t="str">
        <f>IFERROR(INDEX('Employee Info'!$C$3:$J$200,MATCH(Data6[[#This Row],[Name:]],'Employee Info'!$B$3:$B$200,0),MATCH(Data6[[#Headers],[Phone]],'Employee Info'!$C$2:$J$2,0)),"")</f>
        <v/>
      </c>
      <c r="M669" s="19" t="str">
        <f>IFERROR(INDEX('Employee Info'!$C$3:$J$200,MATCH(Data6[[#This Row],[Name:]],'Employee Info'!$B$3:$B$200,0),MATCH(Data6[[#Headers],[Tech]],'Employee Info'!$C$2:$J$2,0)),"")</f>
        <v/>
      </c>
      <c r="N669" s="19" t="str">
        <f>IFERROR(INDEX('Employee Info'!$C$3:$J$200,MATCH(Data6[[#This Row],[Name:]],'Employee Info'!$B$3:$B$200,0),MATCH(Data6[[#Headers],[Other]],'Employee Info'!$C$2:$J$2,0)),"")</f>
        <v/>
      </c>
      <c r="O669" s="19">
        <f>IFERROR((Data6[[#This Row],[Hours:]]*SUM(Data6[[#This Row],[Rate]:[Other]])),"")</f>
        <v>0</v>
      </c>
      <c r="P669" s="7" t="str">
        <f>IF(Data6[[#This Row],[WO'#:]]="","Riley #","WO#")</f>
        <v>Riley #</v>
      </c>
      <c r="Q669" s="7">
        <f>IFERROR(WEEKNUM(Data6[[#This Row],[Date:]]),"")</f>
        <v>18</v>
      </c>
      <c r="R669" s="6">
        <f t="shared" si="30"/>
        <v>45410</v>
      </c>
      <c r="S669" s="6">
        <f>Data6[[#This Row],[Week Start]]+7</f>
        <v>45417</v>
      </c>
      <c r="T669" s="7" t="str">
        <f t="shared" si="31"/>
        <v>4/28/2024 - 5/5/2024</v>
      </c>
      <c r="U669" s="7" t="str">
        <f t="shared" si="32"/>
        <v>Time Card</v>
      </c>
      <c r="V669" s="8" t="str">
        <f>RIGHT(TEXT(Data6[[#This Row],[Date:]],"mmddyyyy"),4)</f>
        <v>2024</v>
      </c>
      <c r="W669" s="8" t="str">
        <f>MID(TEXT(Data6[[#This Row],[Date:]],"mmddyyyy"),3,2)</f>
        <v>30</v>
      </c>
      <c r="X669" s="8" t="str">
        <f>LEFT(TEXT(Data6[[#This Row],[Date:]],"mmddyyyy"),2)</f>
        <v>04</v>
      </c>
      <c r="Y669" s="6">
        <f>DATE(Data6[[#This Row],[Year]],Data6[[#This Row],[Month]],Data6[[#This Row],[Day]])</f>
        <v>45412</v>
      </c>
    </row>
    <row r="670" spans="1:25" x14ac:dyDescent="0.3">
      <c r="A670" s="5">
        <v>45415.519945601853</v>
      </c>
      <c r="B670" s="7" t="s">
        <v>66</v>
      </c>
      <c r="C670" s="6" t="s">
        <v>530</v>
      </c>
      <c r="D670" s="7" t="s">
        <v>521</v>
      </c>
      <c r="E670" s="8">
        <v>1</v>
      </c>
      <c r="F670" s="7" t="s">
        <v>68</v>
      </c>
      <c r="G670" s="7" t="s">
        <v>68</v>
      </c>
      <c r="H670" s="7" t="s">
        <v>485</v>
      </c>
      <c r="I670" s="7" t="s">
        <v>44</v>
      </c>
      <c r="J670" s="19" t="str">
        <f>IFERROR(INDEX('Employee Info'!$C$3:$E$200,MATCH(Data6[[#This Row],[Name:]],'Employee Info'!$B$3:$B$200,0),MATCH(Data6[[#This Row],[Hours Type:]],'Employee Info'!$C$2:$E$2,0)),"")</f>
        <v/>
      </c>
      <c r="K670" s="19" t="str">
        <f>IFERROR(INDEX('Employee Info'!$C$3:$J$200,MATCH(Data6[[#This Row],[Name:]],'Employee Info'!$B$3:$B$200,0),MATCH(Data6[[#Headers],[Truck]],'Employee Info'!$C$2:$J$2,0)),"")</f>
        <v/>
      </c>
      <c r="L670" s="19" t="str">
        <f>IFERROR(INDEX('Employee Info'!$C$3:$J$200,MATCH(Data6[[#This Row],[Name:]],'Employee Info'!$B$3:$B$200,0),MATCH(Data6[[#Headers],[Phone]],'Employee Info'!$C$2:$J$2,0)),"")</f>
        <v/>
      </c>
      <c r="M670" s="19" t="str">
        <f>IFERROR(INDEX('Employee Info'!$C$3:$J$200,MATCH(Data6[[#This Row],[Name:]],'Employee Info'!$B$3:$B$200,0),MATCH(Data6[[#Headers],[Tech]],'Employee Info'!$C$2:$J$2,0)),"")</f>
        <v/>
      </c>
      <c r="N670" s="19" t="str">
        <f>IFERROR(INDEX('Employee Info'!$C$3:$J$200,MATCH(Data6[[#This Row],[Name:]],'Employee Info'!$B$3:$B$200,0),MATCH(Data6[[#Headers],[Other]],'Employee Info'!$C$2:$J$2,0)),"")</f>
        <v/>
      </c>
      <c r="O670" s="19">
        <f>IFERROR((Data6[[#This Row],[Hours:]]*SUM(Data6[[#This Row],[Rate]:[Other]])),"")</f>
        <v>0</v>
      </c>
      <c r="P670" s="7" t="str">
        <f>IF(Data6[[#This Row],[WO'#:]]="","Riley #","WO#")</f>
        <v>Riley #</v>
      </c>
      <c r="Q670" s="7">
        <f>IFERROR(WEEKNUM(Data6[[#This Row],[Date:]]),"")</f>
        <v>18</v>
      </c>
      <c r="R670" s="6">
        <f t="shared" si="30"/>
        <v>45410</v>
      </c>
      <c r="S670" s="6">
        <f>Data6[[#This Row],[Week Start]]+7</f>
        <v>45417</v>
      </c>
      <c r="T670" s="7" t="str">
        <f t="shared" si="31"/>
        <v>4/28/2024 - 5/5/2024</v>
      </c>
      <c r="U670" s="7" t="str">
        <f t="shared" si="32"/>
        <v>Time Card</v>
      </c>
      <c r="V670" s="8" t="str">
        <f>RIGHT(TEXT(Data6[[#This Row],[Date:]],"mmddyyyy"),4)</f>
        <v>2024</v>
      </c>
      <c r="W670" s="8" t="str">
        <f>MID(TEXT(Data6[[#This Row],[Date:]],"mmddyyyy"),3,2)</f>
        <v>30</v>
      </c>
      <c r="X670" s="8" t="str">
        <f>LEFT(TEXT(Data6[[#This Row],[Date:]],"mmddyyyy"),2)</f>
        <v>04</v>
      </c>
      <c r="Y670" s="6">
        <f>DATE(Data6[[#This Row],[Year]],Data6[[#This Row],[Month]],Data6[[#This Row],[Day]])</f>
        <v>45412</v>
      </c>
    </row>
    <row r="671" spans="1:25" x14ac:dyDescent="0.3">
      <c r="A671" s="5">
        <v>45414.255641203701</v>
      </c>
      <c r="B671" s="7" t="s">
        <v>35</v>
      </c>
      <c r="C671" s="6" t="s">
        <v>530</v>
      </c>
      <c r="D671" s="7" t="s">
        <v>539</v>
      </c>
      <c r="E671" s="8">
        <v>3</v>
      </c>
      <c r="F671" s="7" t="s">
        <v>68</v>
      </c>
      <c r="G671" s="7" t="s">
        <v>68</v>
      </c>
      <c r="H671" s="7" t="s">
        <v>460</v>
      </c>
      <c r="I671" s="7" t="s">
        <v>44</v>
      </c>
      <c r="J671" s="19" t="str">
        <f>IFERROR(INDEX('Employee Info'!$C$3:$E$200,MATCH(Data6[[#This Row],[Name:]],'Employee Info'!$B$3:$B$200,0),MATCH(Data6[[#This Row],[Hours Type:]],'Employee Info'!$C$2:$E$2,0)),"")</f>
        <v/>
      </c>
      <c r="K671" s="19" t="str">
        <f>IFERROR(INDEX('Employee Info'!$C$3:$J$200,MATCH(Data6[[#This Row],[Name:]],'Employee Info'!$B$3:$B$200,0),MATCH(Data6[[#Headers],[Truck]],'Employee Info'!$C$2:$J$2,0)),"")</f>
        <v/>
      </c>
      <c r="L671" s="19" t="str">
        <f>IFERROR(INDEX('Employee Info'!$C$3:$J$200,MATCH(Data6[[#This Row],[Name:]],'Employee Info'!$B$3:$B$200,0),MATCH(Data6[[#Headers],[Phone]],'Employee Info'!$C$2:$J$2,0)),"")</f>
        <v/>
      </c>
      <c r="M671" s="19" t="str">
        <f>IFERROR(INDEX('Employee Info'!$C$3:$J$200,MATCH(Data6[[#This Row],[Name:]],'Employee Info'!$B$3:$B$200,0),MATCH(Data6[[#Headers],[Tech]],'Employee Info'!$C$2:$J$2,0)),"")</f>
        <v/>
      </c>
      <c r="N671" s="19" t="str">
        <f>IFERROR(INDEX('Employee Info'!$C$3:$J$200,MATCH(Data6[[#This Row],[Name:]],'Employee Info'!$B$3:$B$200,0),MATCH(Data6[[#Headers],[Other]],'Employee Info'!$C$2:$J$2,0)),"")</f>
        <v/>
      </c>
      <c r="O671" s="19">
        <f>IFERROR((Data6[[#This Row],[Hours:]]*SUM(Data6[[#This Row],[Rate]:[Other]])),"")</f>
        <v>0</v>
      </c>
      <c r="P671" s="7" t="str">
        <f>IF(Data6[[#This Row],[WO'#:]]="","Riley #","WO#")</f>
        <v>Riley #</v>
      </c>
      <c r="Q671" s="7">
        <f>IFERROR(WEEKNUM(Data6[[#This Row],[Date:]]),"")</f>
        <v>18</v>
      </c>
      <c r="R671" s="6">
        <f t="shared" si="30"/>
        <v>45410</v>
      </c>
      <c r="S671" s="6">
        <f>Data6[[#This Row],[Week Start]]+7</f>
        <v>45417</v>
      </c>
      <c r="T671" s="7" t="str">
        <f t="shared" si="31"/>
        <v>4/28/2024 - 5/5/2024</v>
      </c>
      <c r="U671" s="7" t="str">
        <f t="shared" si="32"/>
        <v>Time Card</v>
      </c>
      <c r="V671" s="8" t="str">
        <f>RIGHT(TEXT(Data6[[#This Row],[Date:]],"mmddyyyy"),4)</f>
        <v>2024</v>
      </c>
      <c r="W671" s="8" t="str">
        <f>MID(TEXT(Data6[[#This Row],[Date:]],"mmddyyyy"),3,2)</f>
        <v>30</v>
      </c>
      <c r="X671" s="8" t="str">
        <f>LEFT(TEXT(Data6[[#This Row],[Date:]],"mmddyyyy"),2)</f>
        <v>04</v>
      </c>
      <c r="Y671" s="6">
        <f>DATE(Data6[[#This Row],[Year]],Data6[[#This Row],[Month]],Data6[[#This Row],[Day]])</f>
        <v>45412</v>
      </c>
    </row>
    <row r="672" spans="1:25" x14ac:dyDescent="0.3">
      <c r="A672" s="5">
        <v>45414.255784259258</v>
      </c>
      <c r="B672" s="7" t="s">
        <v>35</v>
      </c>
      <c r="C672" s="6" t="s">
        <v>530</v>
      </c>
      <c r="D672" s="7" t="s">
        <v>539</v>
      </c>
      <c r="E672" s="8">
        <v>1.5</v>
      </c>
      <c r="F672" s="7" t="s">
        <v>68</v>
      </c>
      <c r="G672" s="7" t="s">
        <v>68</v>
      </c>
      <c r="H672" s="7" t="s">
        <v>460</v>
      </c>
      <c r="I672" s="7" t="s">
        <v>45</v>
      </c>
      <c r="J672" s="19" t="str">
        <f>IFERROR(INDEX('Employee Info'!$C$3:$E$200,MATCH(Data6[[#This Row],[Name:]],'Employee Info'!$B$3:$B$200,0),MATCH(Data6[[#This Row],[Hours Type:]],'Employee Info'!$C$2:$E$2,0)),"")</f>
        <v/>
      </c>
      <c r="K672" s="19" t="str">
        <f>IFERROR(INDEX('Employee Info'!$C$3:$J$200,MATCH(Data6[[#This Row],[Name:]],'Employee Info'!$B$3:$B$200,0),MATCH(Data6[[#Headers],[Truck]],'Employee Info'!$C$2:$J$2,0)),"")</f>
        <v/>
      </c>
      <c r="L672" s="19" t="str">
        <f>IFERROR(INDEX('Employee Info'!$C$3:$J$200,MATCH(Data6[[#This Row],[Name:]],'Employee Info'!$B$3:$B$200,0),MATCH(Data6[[#Headers],[Phone]],'Employee Info'!$C$2:$J$2,0)),"")</f>
        <v/>
      </c>
      <c r="M672" s="19" t="str">
        <f>IFERROR(INDEX('Employee Info'!$C$3:$J$200,MATCH(Data6[[#This Row],[Name:]],'Employee Info'!$B$3:$B$200,0),MATCH(Data6[[#Headers],[Tech]],'Employee Info'!$C$2:$J$2,0)),"")</f>
        <v/>
      </c>
      <c r="N672" s="19" t="str">
        <f>IFERROR(INDEX('Employee Info'!$C$3:$J$200,MATCH(Data6[[#This Row],[Name:]],'Employee Info'!$B$3:$B$200,0),MATCH(Data6[[#Headers],[Other]],'Employee Info'!$C$2:$J$2,0)),"")</f>
        <v/>
      </c>
      <c r="O672" s="19">
        <f>IFERROR((Data6[[#This Row],[Hours:]]*SUM(Data6[[#This Row],[Rate]:[Other]])),"")</f>
        <v>0</v>
      </c>
      <c r="P672" s="7" t="str">
        <f>IF(Data6[[#This Row],[WO'#:]]="","Riley #","WO#")</f>
        <v>Riley #</v>
      </c>
      <c r="Q672" s="7">
        <f>IFERROR(WEEKNUM(Data6[[#This Row],[Date:]]),"")</f>
        <v>18</v>
      </c>
      <c r="R672" s="6">
        <f t="shared" si="30"/>
        <v>45410</v>
      </c>
      <c r="S672" s="6">
        <f>Data6[[#This Row],[Week Start]]+7</f>
        <v>45417</v>
      </c>
      <c r="T672" s="7" t="str">
        <f t="shared" si="31"/>
        <v>4/28/2024 - 5/5/2024</v>
      </c>
      <c r="U672" s="7" t="str">
        <f t="shared" si="32"/>
        <v>Time Card</v>
      </c>
      <c r="V672" s="8" t="str">
        <f>RIGHT(TEXT(Data6[[#This Row],[Date:]],"mmddyyyy"),4)</f>
        <v>2024</v>
      </c>
      <c r="W672" s="8" t="str">
        <f>MID(TEXT(Data6[[#This Row],[Date:]],"mmddyyyy"),3,2)</f>
        <v>30</v>
      </c>
      <c r="X672" s="8" t="str">
        <f>LEFT(TEXT(Data6[[#This Row],[Date:]],"mmddyyyy"),2)</f>
        <v>04</v>
      </c>
      <c r="Y672" s="6">
        <f>DATE(Data6[[#This Row],[Year]],Data6[[#This Row],[Month]],Data6[[#This Row],[Day]])</f>
        <v>45412</v>
      </c>
    </row>
    <row r="673" spans="1:25" x14ac:dyDescent="0.3">
      <c r="A673" s="5">
        <v>45413.25338321759</v>
      </c>
      <c r="B673" s="7" t="s">
        <v>31</v>
      </c>
      <c r="C673" s="6" t="s">
        <v>530</v>
      </c>
      <c r="D673" s="7" t="s">
        <v>537</v>
      </c>
      <c r="E673" s="8">
        <v>2</v>
      </c>
      <c r="F673" s="7" t="s">
        <v>68</v>
      </c>
      <c r="G673" s="7" t="s">
        <v>68</v>
      </c>
      <c r="H673" s="7" t="s">
        <v>518</v>
      </c>
      <c r="I673" s="7" t="s">
        <v>44</v>
      </c>
      <c r="J673" s="19" t="str">
        <f>IFERROR(INDEX('Employee Info'!$C$3:$E$200,MATCH(Data6[[#This Row],[Name:]],'Employee Info'!$B$3:$B$200,0),MATCH(Data6[[#This Row],[Hours Type:]],'Employee Info'!$C$2:$E$2,0)),"")</f>
        <v/>
      </c>
      <c r="K673" s="19" t="str">
        <f>IFERROR(INDEX('Employee Info'!$C$3:$J$200,MATCH(Data6[[#This Row],[Name:]],'Employee Info'!$B$3:$B$200,0),MATCH(Data6[[#Headers],[Truck]],'Employee Info'!$C$2:$J$2,0)),"")</f>
        <v/>
      </c>
      <c r="L673" s="19" t="str">
        <f>IFERROR(INDEX('Employee Info'!$C$3:$J$200,MATCH(Data6[[#This Row],[Name:]],'Employee Info'!$B$3:$B$200,0),MATCH(Data6[[#Headers],[Phone]],'Employee Info'!$C$2:$J$2,0)),"")</f>
        <v/>
      </c>
      <c r="M673" s="19" t="str">
        <f>IFERROR(INDEX('Employee Info'!$C$3:$J$200,MATCH(Data6[[#This Row],[Name:]],'Employee Info'!$B$3:$B$200,0),MATCH(Data6[[#Headers],[Tech]],'Employee Info'!$C$2:$J$2,0)),"")</f>
        <v/>
      </c>
      <c r="N673" s="19" t="str">
        <f>IFERROR(INDEX('Employee Info'!$C$3:$J$200,MATCH(Data6[[#This Row],[Name:]],'Employee Info'!$B$3:$B$200,0),MATCH(Data6[[#Headers],[Other]],'Employee Info'!$C$2:$J$2,0)),"")</f>
        <v/>
      </c>
      <c r="O673" s="19">
        <f>IFERROR((Data6[[#This Row],[Hours:]]*SUM(Data6[[#This Row],[Rate]:[Other]])),"")</f>
        <v>0</v>
      </c>
      <c r="P673" s="7" t="str">
        <f>IF(Data6[[#This Row],[WO'#:]]="","Riley #","WO#")</f>
        <v>Riley #</v>
      </c>
      <c r="Q673" s="7">
        <f>IFERROR(WEEKNUM(Data6[[#This Row],[Date:]]),"")</f>
        <v>18</v>
      </c>
      <c r="R673" s="6">
        <f t="shared" si="30"/>
        <v>45410</v>
      </c>
      <c r="S673" s="6">
        <f>Data6[[#This Row],[Week Start]]+7</f>
        <v>45417</v>
      </c>
      <c r="T673" s="7" t="str">
        <f t="shared" si="31"/>
        <v>4/28/2024 - 5/5/2024</v>
      </c>
      <c r="U673" s="7" t="str">
        <f t="shared" si="32"/>
        <v>Time Card</v>
      </c>
      <c r="V673" s="8" t="str">
        <f>RIGHT(TEXT(Data6[[#This Row],[Date:]],"mmddyyyy"),4)</f>
        <v>2024</v>
      </c>
      <c r="W673" s="8" t="str">
        <f>MID(TEXT(Data6[[#This Row],[Date:]],"mmddyyyy"),3,2)</f>
        <v>30</v>
      </c>
      <c r="X673" s="8" t="str">
        <f>LEFT(TEXT(Data6[[#This Row],[Date:]],"mmddyyyy"),2)</f>
        <v>04</v>
      </c>
      <c r="Y673" s="6">
        <f>DATE(Data6[[#This Row],[Year]],Data6[[#This Row],[Month]],Data6[[#This Row],[Day]])</f>
        <v>45412</v>
      </c>
    </row>
    <row r="674" spans="1:25" x14ac:dyDescent="0.3">
      <c r="A674" s="5">
        <v>45414.254836921296</v>
      </c>
      <c r="B674" s="7" t="s">
        <v>35</v>
      </c>
      <c r="C674" s="6" t="s">
        <v>530</v>
      </c>
      <c r="D674" s="7" t="s">
        <v>538</v>
      </c>
      <c r="E674" s="8">
        <v>5</v>
      </c>
      <c r="F674" s="7" t="s">
        <v>68</v>
      </c>
      <c r="G674" s="7" t="s">
        <v>68</v>
      </c>
      <c r="H674" s="7" t="s">
        <v>518</v>
      </c>
      <c r="I674" s="7" t="s">
        <v>44</v>
      </c>
      <c r="J674" s="19" t="str">
        <f>IFERROR(INDEX('Employee Info'!$C$3:$E$200,MATCH(Data6[[#This Row],[Name:]],'Employee Info'!$B$3:$B$200,0),MATCH(Data6[[#This Row],[Hours Type:]],'Employee Info'!$C$2:$E$2,0)),"")</f>
        <v/>
      </c>
      <c r="K674" s="19" t="str">
        <f>IFERROR(INDEX('Employee Info'!$C$3:$J$200,MATCH(Data6[[#This Row],[Name:]],'Employee Info'!$B$3:$B$200,0),MATCH(Data6[[#Headers],[Truck]],'Employee Info'!$C$2:$J$2,0)),"")</f>
        <v/>
      </c>
      <c r="L674" s="19" t="str">
        <f>IFERROR(INDEX('Employee Info'!$C$3:$J$200,MATCH(Data6[[#This Row],[Name:]],'Employee Info'!$B$3:$B$200,0),MATCH(Data6[[#Headers],[Phone]],'Employee Info'!$C$2:$J$2,0)),"")</f>
        <v/>
      </c>
      <c r="M674" s="19" t="str">
        <f>IFERROR(INDEX('Employee Info'!$C$3:$J$200,MATCH(Data6[[#This Row],[Name:]],'Employee Info'!$B$3:$B$200,0),MATCH(Data6[[#Headers],[Tech]],'Employee Info'!$C$2:$J$2,0)),"")</f>
        <v/>
      </c>
      <c r="N674" s="19" t="str">
        <f>IFERROR(INDEX('Employee Info'!$C$3:$J$200,MATCH(Data6[[#This Row],[Name:]],'Employee Info'!$B$3:$B$200,0),MATCH(Data6[[#Headers],[Other]],'Employee Info'!$C$2:$J$2,0)),"")</f>
        <v/>
      </c>
      <c r="O674" s="19">
        <f>IFERROR((Data6[[#This Row],[Hours:]]*SUM(Data6[[#This Row],[Rate]:[Other]])),"")</f>
        <v>0</v>
      </c>
      <c r="P674" s="7" t="str">
        <f>IF(Data6[[#This Row],[WO'#:]]="","Riley #","WO#")</f>
        <v>Riley #</v>
      </c>
      <c r="Q674" s="7">
        <f>IFERROR(WEEKNUM(Data6[[#This Row],[Date:]]),"")</f>
        <v>18</v>
      </c>
      <c r="R674" s="6">
        <f t="shared" si="30"/>
        <v>45410</v>
      </c>
      <c r="S674" s="6">
        <f>Data6[[#This Row],[Week Start]]+7</f>
        <v>45417</v>
      </c>
      <c r="T674" s="7" t="str">
        <f t="shared" si="31"/>
        <v>4/28/2024 - 5/5/2024</v>
      </c>
      <c r="U674" s="7" t="str">
        <f t="shared" si="32"/>
        <v>Time Card</v>
      </c>
      <c r="V674" s="8" t="str">
        <f>RIGHT(TEXT(Data6[[#This Row],[Date:]],"mmddyyyy"),4)</f>
        <v>2024</v>
      </c>
      <c r="W674" s="8" t="str">
        <f>MID(TEXT(Data6[[#This Row],[Date:]],"mmddyyyy"),3,2)</f>
        <v>30</v>
      </c>
      <c r="X674" s="8" t="str">
        <f>LEFT(TEXT(Data6[[#This Row],[Date:]],"mmddyyyy"),2)</f>
        <v>04</v>
      </c>
      <c r="Y674" s="6">
        <f>DATE(Data6[[#This Row],[Year]],Data6[[#This Row],[Month]],Data6[[#This Row],[Day]])</f>
        <v>45412</v>
      </c>
    </row>
    <row r="675" spans="1:25" x14ac:dyDescent="0.3">
      <c r="A675" s="5">
        <v>45413.56257199074</v>
      </c>
      <c r="B675" s="7" t="s">
        <v>31</v>
      </c>
      <c r="C675" s="6" t="s">
        <v>559</v>
      </c>
      <c r="D675" s="7" t="s">
        <v>340</v>
      </c>
      <c r="E675" s="8">
        <v>1</v>
      </c>
      <c r="F675" s="7">
        <v>6984733</v>
      </c>
      <c r="G675" s="7" t="s">
        <v>68</v>
      </c>
      <c r="H675" s="7" t="s">
        <v>69</v>
      </c>
      <c r="I675" s="7" t="s">
        <v>44</v>
      </c>
      <c r="J675" s="19" t="str">
        <f>IFERROR(INDEX('Employee Info'!$C$3:$E$200,MATCH(Data6[[#This Row],[Name:]],'Employee Info'!$B$3:$B$200,0),MATCH(Data6[[#This Row],[Hours Type:]],'Employee Info'!$C$2:$E$2,0)),"")</f>
        <v/>
      </c>
      <c r="K675" s="19" t="str">
        <f>IFERROR(INDEX('Employee Info'!$C$3:$J$200,MATCH(Data6[[#This Row],[Name:]],'Employee Info'!$B$3:$B$200,0),MATCH(Data6[[#Headers],[Truck]],'Employee Info'!$C$2:$J$2,0)),"")</f>
        <v/>
      </c>
      <c r="L675" s="19" t="str">
        <f>IFERROR(INDEX('Employee Info'!$C$3:$J$200,MATCH(Data6[[#This Row],[Name:]],'Employee Info'!$B$3:$B$200,0),MATCH(Data6[[#Headers],[Phone]],'Employee Info'!$C$2:$J$2,0)),"")</f>
        <v/>
      </c>
      <c r="M675" s="19" t="str">
        <f>IFERROR(INDEX('Employee Info'!$C$3:$J$200,MATCH(Data6[[#This Row],[Name:]],'Employee Info'!$B$3:$B$200,0),MATCH(Data6[[#Headers],[Tech]],'Employee Info'!$C$2:$J$2,0)),"")</f>
        <v/>
      </c>
      <c r="N675" s="19" t="str">
        <f>IFERROR(INDEX('Employee Info'!$C$3:$J$200,MATCH(Data6[[#This Row],[Name:]],'Employee Info'!$B$3:$B$200,0),MATCH(Data6[[#Headers],[Other]],'Employee Info'!$C$2:$J$2,0)),"")</f>
        <v/>
      </c>
      <c r="O675" s="19">
        <f>IFERROR((Data6[[#This Row],[Hours:]]*SUM(Data6[[#This Row],[Rate]:[Other]])),"")</f>
        <v>0</v>
      </c>
      <c r="P675" s="7" t="str">
        <f>IF(Data6[[#This Row],[WO'#:]]="","Riley #","WO#")</f>
        <v>WO#</v>
      </c>
      <c r="Q675" s="7">
        <f>IFERROR(WEEKNUM(Data6[[#This Row],[Date:]]),"")</f>
        <v>18</v>
      </c>
      <c r="R675" s="6">
        <f t="shared" si="30"/>
        <v>45410</v>
      </c>
      <c r="S675" s="6">
        <f>Data6[[#This Row],[Week Start]]+7</f>
        <v>45417</v>
      </c>
      <c r="T675" s="7" t="str">
        <f t="shared" si="31"/>
        <v>4/28/2024 - 5/5/2024</v>
      </c>
      <c r="U675" s="7" t="str">
        <f t="shared" si="32"/>
        <v>Time Card</v>
      </c>
      <c r="V675" s="8" t="str">
        <f>RIGHT(TEXT(Data6[[#This Row],[Date:]],"mmddyyyy"),4)</f>
        <v>2024</v>
      </c>
      <c r="W675" s="8" t="str">
        <f>MID(TEXT(Data6[[#This Row],[Date:]],"mmddyyyy"),3,2)</f>
        <v>01</v>
      </c>
      <c r="X675" s="8" t="str">
        <f>LEFT(TEXT(Data6[[#This Row],[Date:]],"mmddyyyy"),2)</f>
        <v>05</v>
      </c>
      <c r="Y675" s="6">
        <f>DATE(Data6[[#This Row],[Year]],Data6[[#This Row],[Month]],Data6[[#This Row],[Day]])</f>
        <v>45413</v>
      </c>
    </row>
    <row r="676" spans="1:25" x14ac:dyDescent="0.3">
      <c r="A676" s="5">
        <v>45415.53351898148</v>
      </c>
      <c r="B676" s="7" t="s">
        <v>66</v>
      </c>
      <c r="C676" s="6" t="s">
        <v>559</v>
      </c>
      <c r="D676" s="7" t="s">
        <v>560</v>
      </c>
      <c r="E676" s="8">
        <v>3</v>
      </c>
      <c r="F676" s="7">
        <v>6984733</v>
      </c>
      <c r="G676" s="7" t="s">
        <v>68</v>
      </c>
      <c r="H676" s="7" t="s">
        <v>69</v>
      </c>
      <c r="I676" s="7" t="s">
        <v>44</v>
      </c>
      <c r="J676" s="19" t="str">
        <f>IFERROR(INDEX('Employee Info'!$C$3:$E$200,MATCH(Data6[[#This Row],[Name:]],'Employee Info'!$B$3:$B$200,0),MATCH(Data6[[#This Row],[Hours Type:]],'Employee Info'!$C$2:$E$2,0)),"")</f>
        <v/>
      </c>
      <c r="K676" s="19" t="str">
        <f>IFERROR(INDEX('Employee Info'!$C$3:$J$200,MATCH(Data6[[#This Row],[Name:]],'Employee Info'!$B$3:$B$200,0),MATCH(Data6[[#Headers],[Truck]],'Employee Info'!$C$2:$J$2,0)),"")</f>
        <v/>
      </c>
      <c r="L676" s="19" t="str">
        <f>IFERROR(INDEX('Employee Info'!$C$3:$J$200,MATCH(Data6[[#This Row],[Name:]],'Employee Info'!$B$3:$B$200,0),MATCH(Data6[[#Headers],[Phone]],'Employee Info'!$C$2:$J$2,0)),"")</f>
        <v/>
      </c>
      <c r="M676" s="19" t="str">
        <f>IFERROR(INDEX('Employee Info'!$C$3:$J$200,MATCH(Data6[[#This Row],[Name:]],'Employee Info'!$B$3:$B$200,0),MATCH(Data6[[#Headers],[Tech]],'Employee Info'!$C$2:$J$2,0)),"")</f>
        <v/>
      </c>
      <c r="N676" s="19" t="str">
        <f>IFERROR(INDEX('Employee Info'!$C$3:$J$200,MATCH(Data6[[#This Row],[Name:]],'Employee Info'!$B$3:$B$200,0),MATCH(Data6[[#Headers],[Other]],'Employee Info'!$C$2:$J$2,0)),"")</f>
        <v/>
      </c>
      <c r="O676" s="19">
        <f>IFERROR((Data6[[#This Row],[Hours:]]*SUM(Data6[[#This Row],[Rate]:[Other]])),"")</f>
        <v>0</v>
      </c>
      <c r="P676" s="7" t="str">
        <f>IF(Data6[[#This Row],[WO'#:]]="","Riley #","WO#")</f>
        <v>WO#</v>
      </c>
      <c r="Q676" s="7">
        <f>IFERROR(WEEKNUM(Data6[[#This Row],[Date:]]),"")</f>
        <v>18</v>
      </c>
      <c r="R676" s="6">
        <f t="shared" si="30"/>
        <v>45410</v>
      </c>
      <c r="S676" s="6">
        <f>Data6[[#This Row],[Week Start]]+7</f>
        <v>45417</v>
      </c>
      <c r="T676" s="7" t="str">
        <f t="shared" si="31"/>
        <v>4/28/2024 - 5/5/2024</v>
      </c>
      <c r="U676" s="7" t="str">
        <f t="shared" si="32"/>
        <v>Time Card</v>
      </c>
      <c r="V676" s="8" t="str">
        <f>RIGHT(TEXT(Data6[[#This Row],[Date:]],"mmddyyyy"),4)</f>
        <v>2024</v>
      </c>
      <c r="W676" s="8" t="str">
        <f>MID(TEXT(Data6[[#This Row],[Date:]],"mmddyyyy"),3,2)</f>
        <v>01</v>
      </c>
      <c r="X676" s="8" t="str">
        <f>LEFT(TEXT(Data6[[#This Row],[Date:]],"mmddyyyy"),2)</f>
        <v>05</v>
      </c>
      <c r="Y676" s="6">
        <f>DATE(Data6[[#This Row],[Year]],Data6[[#This Row],[Month]],Data6[[#This Row],[Day]])</f>
        <v>45413</v>
      </c>
    </row>
    <row r="677" spans="1:25" x14ac:dyDescent="0.3">
      <c r="A677" s="5">
        <v>45415.516434953701</v>
      </c>
      <c r="B677" s="7" t="s">
        <v>66</v>
      </c>
      <c r="C677" s="6" t="s">
        <v>559</v>
      </c>
      <c r="D677" s="7" t="s">
        <v>416</v>
      </c>
      <c r="E677" s="8">
        <v>1</v>
      </c>
      <c r="F677" s="7">
        <v>7078215</v>
      </c>
      <c r="G677" s="7" t="s">
        <v>68</v>
      </c>
      <c r="H677" s="7" t="s">
        <v>69</v>
      </c>
      <c r="I677" s="7" t="s">
        <v>44</v>
      </c>
      <c r="J677" s="19" t="str">
        <f>IFERROR(INDEX('Employee Info'!$C$3:$E$200,MATCH(Data6[[#This Row],[Name:]],'Employee Info'!$B$3:$B$200,0),MATCH(Data6[[#This Row],[Hours Type:]],'Employee Info'!$C$2:$E$2,0)),"")</f>
        <v/>
      </c>
      <c r="K677" s="19" t="str">
        <f>IFERROR(INDEX('Employee Info'!$C$3:$J$200,MATCH(Data6[[#This Row],[Name:]],'Employee Info'!$B$3:$B$200,0),MATCH(Data6[[#Headers],[Truck]],'Employee Info'!$C$2:$J$2,0)),"")</f>
        <v/>
      </c>
      <c r="L677" s="19" t="str">
        <f>IFERROR(INDEX('Employee Info'!$C$3:$J$200,MATCH(Data6[[#This Row],[Name:]],'Employee Info'!$B$3:$B$200,0),MATCH(Data6[[#Headers],[Phone]],'Employee Info'!$C$2:$J$2,0)),"")</f>
        <v/>
      </c>
      <c r="M677" s="19" t="str">
        <f>IFERROR(INDEX('Employee Info'!$C$3:$J$200,MATCH(Data6[[#This Row],[Name:]],'Employee Info'!$B$3:$B$200,0),MATCH(Data6[[#Headers],[Tech]],'Employee Info'!$C$2:$J$2,0)),"")</f>
        <v/>
      </c>
      <c r="N677" s="19" t="str">
        <f>IFERROR(INDEX('Employee Info'!$C$3:$J$200,MATCH(Data6[[#This Row],[Name:]],'Employee Info'!$B$3:$B$200,0),MATCH(Data6[[#Headers],[Other]],'Employee Info'!$C$2:$J$2,0)),"")</f>
        <v/>
      </c>
      <c r="O677" s="19">
        <f>IFERROR((Data6[[#This Row],[Hours:]]*SUM(Data6[[#This Row],[Rate]:[Other]])),"")</f>
        <v>0</v>
      </c>
      <c r="P677" s="7" t="str">
        <f>IF(Data6[[#This Row],[WO'#:]]="","Riley #","WO#")</f>
        <v>WO#</v>
      </c>
      <c r="Q677" s="7">
        <f>IFERROR(WEEKNUM(Data6[[#This Row],[Date:]]),"")</f>
        <v>18</v>
      </c>
      <c r="R677" s="6">
        <f t="shared" si="30"/>
        <v>45410</v>
      </c>
      <c r="S677" s="6">
        <f>Data6[[#This Row],[Week Start]]+7</f>
        <v>45417</v>
      </c>
      <c r="T677" s="7" t="str">
        <f t="shared" si="31"/>
        <v>4/28/2024 - 5/5/2024</v>
      </c>
      <c r="U677" s="7" t="str">
        <f t="shared" si="32"/>
        <v>Time Card</v>
      </c>
      <c r="V677" s="8" t="str">
        <f>RIGHT(TEXT(Data6[[#This Row],[Date:]],"mmddyyyy"),4)</f>
        <v>2024</v>
      </c>
      <c r="W677" s="8" t="str">
        <f>MID(TEXT(Data6[[#This Row],[Date:]],"mmddyyyy"),3,2)</f>
        <v>01</v>
      </c>
      <c r="X677" s="8" t="str">
        <f>LEFT(TEXT(Data6[[#This Row],[Date:]],"mmddyyyy"),2)</f>
        <v>05</v>
      </c>
      <c r="Y677" s="6">
        <f>DATE(Data6[[#This Row],[Year]],Data6[[#This Row],[Month]],Data6[[#This Row],[Day]])</f>
        <v>45413</v>
      </c>
    </row>
    <row r="678" spans="1:25" x14ac:dyDescent="0.3">
      <c r="A678" s="5">
        <v>45415.45738900463</v>
      </c>
      <c r="B678" s="7" t="s">
        <v>23</v>
      </c>
      <c r="C678" s="6" t="s">
        <v>559</v>
      </c>
      <c r="D678" s="7" t="s">
        <v>533</v>
      </c>
      <c r="E678" s="8">
        <v>8</v>
      </c>
      <c r="F678" s="7">
        <v>7098027</v>
      </c>
      <c r="G678" s="7" t="s">
        <v>68</v>
      </c>
      <c r="H678" s="7" t="s">
        <v>69</v>
      </c>
      <c r="I678" s="7" t="s">
        <v>44</v>
      </c>
      <c r="J678" s="19" t="str">
        <f>IFERROR(INDEX('Employee Info'!$C$3:$E$200,MATCH(Data6[[#This Row],[Name:]],'Employee Info'!$B$3:$B$200,0),MATCH(Data6[[#This Row],[Hours Type:]],'Employee Info'!$C$2:$E$2,0)),"")</f>
        <v/>
      </c>
      <c r="K678" s="19" t="str">
        <f>IFERROR(INDEX('Employee Info'!$C$3:$J$200,MATCH(Data6[[#This Row],[Name:]],'Employee Info'!$B$3:$B$200,0),MATCH(Data6[[#Headers],[Truck]],'Employee Info'!$C$2:$J$2,0)),"")</f>
        <v/>
      </c>
      <c r="L678" s="19" t="str">
        <f>IFERROR(INDEX('Employee Info'!$C$3:$J$200,MATCH(Data6[[#This Row],[Name:]],'Employee Info'!$B$3:$B$200,0),MATCH(Data6[[#Headers],[Phone]],'Employee Info'!$C$2:$J$2,0)),"")</f>
        <v/>
      </c>
      <c r="M678" s="19" t="str">
        <f>IFERROR(INDEX('Employee Info'!$C$3:$J$200,MATCH(Data6[[#This Row],[Name:]],'Employee Info'!$B$3:$B$200,0),MATCH(Data6[[#Headers],[Tech]],'Employee Info'!$C$2:$J$2,0)),"")</f>
        <v/>
      </c>
      <c r="N678" s="19" t="str">
        <f>IFERROR(INDEX('Employee Info'!$C$3:$J$200,MATCH(Data6[[#This Row],[Name:]],'Employee Info'!$B$3:$B$200,0),MATCH(Data6[[#Headers],[Other]],'Employee Info'!$C$2:$J$2,0)),"")</f>
        <v/>
      </c>
      <c r="O678" s="19">
        <f>IFERROR((Data6[[#This Row],[Hours:]]*SUM(Data6[[#This Row],[Rate]:[Other]])),"")</f>
        <v>0</v>
      </c>
      <c r="P678" s="7" t="str">
        <f>IF(Data6[[#This Row],[WO'#:]]="","Riley #","WO#")</f>
        <v>WO#</v>
      </c>
      <c r="Q678" s="7">
        <f>IFERROR(WEEKNUM(Data6[[#This Row],[Date:]]),"")</f>
        <v>18</v>
      </c>
      <c r="R678" s="6">
        <f t="shared" si="30"/>
        <v>45410</v>
      </c>
      <c r="S678" s="6">
        <f>Data6[[#This Row],[Week Start]]+7</f>
        <v>45417</v>
      </c>
      <c r="T678" s="7" t="str">
        <f t="shared" si="31"/>
        <v>4/28/2024 - 5/5/2024</v>
      </c>
      <c r="U678" s="7" t="str">
        <f t="shared" si="32"/>
        <v>Time Card</v>
      </c>
      <c r="V678" s="8" t="str">
        <f>RIGHT(TEXT(Data6[[#This Row],[Date:]],"mmddyyyy"),4)</f>
        <v>2024</v>
      </c>
      <c r="W678" s="8" t="str">
        <f>MID(TEXT(Data6[[#This Row],[Date:]],"mmddyyyy"),3,2)</f>
        <v>01</v>
      </c>
      <c r="X678" s="8" t="str">
        <f>LEFT(TEXT(Data6[[#This Row],[Date:]],"mmddyyyy"),2)</f>
        <v>05</v>
      </c>
      <c r="Y678" s="6">
        <f>DATE(Data6[[#This Row],[Year]],Data6[[#This Row],[Month]],Data6[[#This Row],[Day]])</f>
        <v>45413</v>
      </c>
    </row>
    <row r="679" spans="1:25" x14ac:dyDescent="0.3">
      <c r="A679" s="5">
        <v>45415.525154513889</v>
      </c>
      <c r="B679" s="7" t="s">
        <v>66</v>
      </c>
      <c r="C679" s="6" t="s">
        <v>559</v>
      </c>
      <c r="D679" s="7" t="s">
        <v>516</v>
      </c>
      <c r="E679" s="8">
        <v>1.5</v>
      </c>
      <c r="F679" s="7">
        <v>7098027</v>
      </c>
      <c r="G679" s="7" t="s">
        <v>68</v>
      </c>
      <c r="H679" s="7" t="s">
        <v>69</v>
      </c>
      <c r="I679" s="7" t="s">
        <v>45</v>
      </c>
      <c r="J679" s="19" t="str">
        <f>IFERROR(INDEX('Employee Info'!$C$3:$E$200,MATCH(Data6[[#This Row],[Name:]],'Employee Info'!$B$3:$B$200,0),MATCH(Data6[[#This Row],[Hours Type:]],'Employee Info'!$C$2:$E$2,0)),"")</f>
        <v/>
      </c>
      <c r="K679" s="19" t="str">
        <f>IFERROR(INDEX('Employee Info'!$C$3:$J$200,MATCH(Data6[[#This Row],[Name:]],'Employee Info'!$B$3:$B$200,0),MATCH(Data6[[#Headers],[Truck]],'Employee Info'!$C$2:$J$2,0)),"")</f>
        <v/>
      </c>
      <c r="L679" s="19" t="str">
        <f>IFERROR(INDEX('Employee Info'!$C$3:$J$200,MATCH(Data6[[#This Row],[Name:]],'Employee Info'!$B$3:$B$200,0),MATCH(Data6[[#Headers],[Phone]],'Employee Info'!$C$2:$J$2,0)),"")</f>
        <v/>
      </c>
      <c r="M679" s="19" t="str">
        <f>IFERROR(INDEX('Employee Info'!$C$3:$J$200,MATCH(Data6[[#This Row],[Name:]],'Employee Info'!$B$3:$B$200,0),MATCH(Data6[[#Headers],[Tech]],'Employee Info'!$C$2:$J$2,0)),"")</f>
        <v/>
      </c>
      <c r="N679" s="19" t="str">
        <f>IFERROR(INDEX('Employee Info'!$C$3:$J$200,MATCH(Data6[[#This Row],[Name:]],'Employee Info'!$B$3:$B$200,0),MATCH(Data6[[#Headers],[Other]],'Employee Info'!$C$2:$J$2,0)),"")</f>
        <v/>
      </c>
      <c r="O679" s="19">
        <f>IFERROR((Data6[[#This Row],[Hours:]]*SUM(Data6[[#This Row],[Rate]:[Other]])),"")</f>
        <v>0</v>
      </c>
      <c r="P679" s="7" t="str">
        <f>IF(Data6[[#This Row],[WO'#:]]="","Riley #","WO#")</f>
        <v>WO#</v>
      </c>
      <c r="Q679" s="7">
        <f>IFERROR(WEEKNUM(Data6[[#This Row],[Date:]]),"")</f>
        <v>18</v>
      </c>
      <c r="R679" s="6">
        <f t="shared" si="30"/>
        <v>45410</v>
      </c>
      <c r="S679" s="6">
        <f>Data6[[#This Row],[Week Start]]+7</f>
        <v>45417</v>
      </c>
      <c r="T679" s="7" t="str">
        <f t="shared" si="31"/>
        <v>4/28/2024 - 5/5/2024</v>
      </c>
      <c r="U679" s="7" t="str">
        <f t="shared" si="32"/>
        <v>Time Card</v>
      </c>
      <c r="V679" s="8" t="str">
        <f>RIGHT(TEXT(Data6[[#This Row],[Date:]],"mmddyyyy"),4)</f>
        <v>2024</v>
      </c>
      <c r="W679" s="8" t="str">
        <f>MID(TEXT(Data6[[#This Row],[Date:]],"mmddyyyy"),3,2)</f>
        <v>01</v>
      </c>
      <c r="X679" s="8" t="str">
        <f>LEFT(TEXT(Data6[[#This Row],[Date:]],"mmddyyyy"),2)</f>
        <v>05</v>
      </c>
      <c r="Y679" s="6">
        <f>DATE(Data6[[#This Row],[Year]],Data6[[#This Row],[Month]],Data6[[#This Row],[Day]])</f>
        <v>45413</v>
      </c>
    </row>
    <row r="680" spans="1:25" x14ac:dyDescent="0.3">
      <c r="A680" s="5">
        <v>45420.330059953703</v>
      </c>
      <c r="B680" s="7" t="s">
        <v>76</v>
      </c>
      <c r="C680" s="6" t="s">
        <v>559</v>
      </c>
      <c r="D680" s="7" t="s">
        <v>534</v>
      </c>
      <c r="E680" s="8">
        <v>3</v>
      </c>
      <c r="F680" s="7">
        <v>7098027</v>
      </c>
      <c r="G680" s="7" t="s">
        <v>68</v>
      </c>
      <c r="H680" s="7" t="s">
        <v>69</v>
      </c>
      <c r="I680" s="7" t="s">
        <v>44</v>
      </c>
      <c r="J680" s="19" t="str">
        <f>IFERROR(INDEX('Employee Info'!$C$3:$E$200,MATCH(Data6[[#This Row],[Name:]],'Employee Info'!$B$3:$B$200,0),MATCH(Data6[[#This Row],[Hours Type:]],'Employee Info'!$C$2:$E$2,0)),"")</f>
        <v/>
      </c>
      <c r="K680" s="19" t="str">
        <f>IFERROR(INDEX('Employee Info'!$C$3:$J$200,MATCH(Data6[[#This Row],[Name:]],'Employee Info'!$B$3:$B$200,0),MATCH(Data6[[#Headers],[Truck]],'Employee Info'!$C$2:$J$2,0)),"")</f>
        <v/>
      </c>
      <c r="L680" s="19" t="str">
        <f>IFERROR(INDEX('Employee Info'!$C$3:$J$200,MATCH(Data6[[#This Row],[Name:]],'Employee Info'!$B$3:$B$200,0),MATCH(Data6[[#Headers],[Phone]],'Employee Info'!$C$2:$J$2,0)),"")</f>
        <v/>
      </c>
      <c r="M680" s="19" t="str">
        <f>IFERROR(INDEX('Employee Info'!$C$3:$J$200,MATCH(Data6[[#This Row],[Name:]],'Employee Info'!$B$3:$B$200,0),MATCH(Data6[[#Headers],[Tech]],'Employee Info'!$C$2:$J$2,0)),"")</f>
        <v/>
      </c>
      <c r="N680" s="19" t="str">
        <f>IFERROR(INDEX('Employee Info'!$C$3:$J$200,MATCH(Data6[[#This Row],[Name:]],'Employee Info'!$B$3:$B$200,0),MATCH(Data6[[#Headers],[Other]],'Employee Info'!$C$2:$J$2,0)),"")</f>
        <v/>
      </c>
      <c r="O680" s="19">
        <f>IFERROR((Data6[[#This Row],[Hours:]]*SUM(Data6[[#This Row],[Rate]:[Other]])),"")</f>
        <v>0</v>
      </c>
      <c r="P680" s="7" t="str">
        <f>IF(Data6[[#This Row],[WO'#:]]="","Riley #","WO#")</f>
        <v>WO#</v>
      </c>
      <c r="Q680" s="7">
        <f>IFERROR(WEEKNUM(Data6[[#This Row],[Date:]]),"")</f>
        <v>18</v>
      </c>
      <c r="R680" s="6">
        <f t="shared" si="30"/>
        <v>45410</v>
      </c>
      <c r="S680" s="6">
        <f>Data6[[#This Row],[Week Start]]+7</f>
        <v>45417</v>
      </c>
      <c r="T680" s="7" t="str">
        <f t="shared" si="31"/>
        <v>4/28/2024 - 5/5/2024</v>
      </c>
      <c r="U680" s="7" t="str">
        <f t="shared" si="32"/>
        <v>Time Card</v>
      </c>
      <c r="V680" s="8" t="str">
        <f>RIGHT(TEXT(Data6[[#This Row],[Date:]],"mmddyyyy"),4)</f>
        <v>2024</v>
      </c>
      <c r="W680" s="8" t="str">
        <f>MID(TEXT(Data6[[#This Row],[Date:]],"mmddyyyy"),3,2)</f>
        <v>01</v>
      </c>
      <c r="X680" s="8" t="str">
        <f>LEFT(TEXT(Data6[[#This Row],[Date:]],"mmddyyyy"),2)</f>
        <v>05</v>
      </c>
      <c r="Y680" s="6">
        <f>DATE(Data6[[#This Row],[Year]],Data6[[#This Row],[Month]],Data6[[#This Row],[Day]])</f>
        <v>45413</v>
      </c>
    </row>
    <row r="681" spans="1:25" x14ac:dyDescent="0.3">
      <c r="A681" s="5">
        <v>45413.583941550925</v>
      </c>
      <c r="B681" s="7" t="s">
        <v>492</v>
      </c>
      <c r="C681" s="6" t="s">
        <v>559</v>
      </c>
      <c r="D681" s="7" t="s">
        <v>563</v>
      </c>
      <c r="E681" s="8">
        <v>8</v>
      </c>
      <c r="F681" s="7" t="s">
        <v>68</v>
      </c>
      <c r="G681" s="7" t="s">
        <v>68</v>
      </c>
      <c r="H681" s="7" t="s">
        <v>64</v>
      </c>
      <c r="I681" s="7" t="s">
        <v>44</v>
      </c>
      <c r="J681" s="19" t="str">
        <f>IFERROR(INDEX('Employee Info'!$C$3:$E$200,MATCH(Data6[[#This Row],[Name:]],'Employee Info'!$B$3:$B$200,0),MATCH(Data6[[#This Row],[Hours Type:]],'Employee Info'!$C$2:$E$2,0)),"")</f>
        <v/>
      </c>
      <c r="K681" s="19" t="str">
        <f>IFERROR(INDEX('Employee Info'!$C$3:$J$200,MATCH(Data6[[#This Row],[Name:]],'Employee Info'!$B$3:$B$200,0),MATCH(Data6[[#Headers],[Truck]],'Employee Info'!$C$2:$J$2,0)),"")</f>
        <v/>
      </c>
      <c r="L681" s="19" t="str">
        <f>IFERROR(INDEX('Employee Info'!$C$3:$J$200,MATCH(Data6[[#This Row],[Name:]],'Employee Info'!$B$3:$B$200,0),MATCH(Data6[[#Headers],[Phone]],'Employee Info'!$C$2:$J$2,0)),"")</f>
        <v/>
      </c>
      <c r="M681" s="19" t="str">
        <f>IFERROR(INDEX('Employee Info'!$C$3:$J$200,MATCH(Data6[[#This Row],[Name:]],'Employee Info'!$B$3:$B$200,0),MATCH(Data6[[#Headers],[Tech]],'Employee Info'!$C$2:$J$2,0)),"")</f>
        <v/>
      </c>
      <c r="N681" s="19" t="str">
        <f>IFERROR(INDEX('Employee Info'!$C$3:$J$200,MATCH(Data6[[#This Row],[Name:]],'Employee Info'!$B$3:$B$200,0),MATCH(Data6[[#Headers],[Other]],'Employee Info'!$C$2:$J$2,0)),"")</f>
        <v/>
      </c>
      <c r="O681" s="19">
        <f>IFERROR((Data6[[#This Row],[Hours:]]*SUM(Data6[[#This Row],[Rate]:[Other]])),"")</f>
        <v>0</v>
      </c>
      <c r="P681" s="7" t="str">
        <f>IF(Data6[[#This Row],[WO'#:]]="","Riley #","WO#")</f>
        <v>Riley #</v>
      </c>
      <c r="Q681" s="7">
        <f>IFERROR(WEEKNUM(Data6[[#This Row],[Date:]]),"")</f>
        <v>18</v>
      </c>
      <c r="R681" s="6">
        <f t="shared" si="30"/>
        <v>45410</v>
      </c>
      <c r="S681" s="6">
        <f>Data6[[#This Row],[Week Start]]+7</f>
        <v>45417</v>
      </c>
      <c r="T681" s="7" t="str">
        <f t="shared" si="31"/>
        <v>4/28/2024 - 5/5/2024</v>
      </c>
      <c r="U681" s="7" t="str">
        <f t="shared" si="32"/>
        <v>Time Card</v>
      </c>
      <c r="V681" s="8" t="str">
        <f>RIGHT(TEXT(Data6[[#This Row],[Date:]],"mmddyyyy"),4)</f>
        <v>2024</v>
      </c>
      <c r="W681" s="8" t="str">
        <f>MID(TEXT(Data6[[#This Row],[Date:]],"mmddyyyy"),3,2)</f>
        <v>01</v>
      </c>
      <c r="X681" s="8" t="str">
        <f>LEFT(TEXT(Data6[[#This Row],[Date:]],"mmddyyyy"),2)</f>
        <v>05</v>
      </c>
      <c r="Y681" s="6">
        <f>DATE(Data6[[#This Row],[Year]],Data6[[#This Row],[Month]],Data6[[#This Row],[Day]])</f>
        <v>45413</v>
      </c>
    </row>
    <row r="682" spans="1:25" x14ac:dyDescent="0.3">
      <c r="A682" s="5">
        <v>45413.58416111111</v>
      </c>
      <c r="B682" s="7" t="s">
        <v>65</v>
      </c>
      <c r="C682" s="6" t="s">
        <v>559</v>
      </c>
      <c r="D682" s="7" t="s">
        <v>563</v>
      </c>
      <c r="E682" s="8">
        <v>8</v>
      </c>
      <c r="F682" s="7" t="s">
        <v>68</v>
      </c>
      <c r="G682" s="7" t="s">
        <v>68</v>
      </c>
      <c r="H682" s="7" t="s">
        <v>64</v>
      </c>
      <c r="I682" s="7" t="s">
        <v>44</v>
      </c>
      <c r="J682" s="19" t="str">
        <f>IFERROR(INDEX('Employee Info'!$C$3:$E$200,MATCH(Data6[[#This Row],[Name:]],'Employee Info'!$B$3:$B$200,0),MATCH(Data6[[#This Row],[Hours Type:]],'Employee Info'!$C$2:$E$2,0)),"")</f>
        <v/>
      </c>
      <c r="K682" s="19" t="str">
        <f>IFERROR(INDEX('Employee Info'!$C$3:$J$200,MATCH(Data6[[#This Row],[Name:]],'Employee Info'!$B$3:$B$200,0),MATCH(Data6[[#Headers],[Truck]],'Employee Info'!$C$2:$J$2,0)),"")</f>
        <v/>
      </c>
      <c r="L682" s="19" t="str">
        <f>IFERROR(INDEX('Employee Info'!$C$3:$J$200,MATCH(Data6[[#This Row],[Name:]],'Employee Info'!$B$3:$B$200,0),MATCH(Data6[[#Headers],[Phone]],'Employee Info'!$C$2:$J$2,0)),"")</f>
        <v/>
      </c>
      <c r="M682" s="19" t="str">
        <f>IFERROR(INDEX('Employee Info'!$C$3:$J$200,MATCH(Data6[[#This Row],[Name:]],'Employee Info'!$B$3:$B$200,0),MATCH(Data6[[#Headers],[Tech]],'Employee Info'!$C$2:$J$2,0)),"")</f>
        <v/>
      </c>
      <c r="N682" s="19" t="str">
        <f>IFERROR(INDEX('Employee Info'!$C$3:$J$200,MATCH(Data6[[#This Row],[Name:]],'Employee Info'!$B$3:$B$200,0),MATCH(Data6[[#Headers],[Other]],'Employee Info'!$C$2:$J$2,0)),"")</f>
        <v/>
      </c>
      <c r="O682" s="19">
        <f>IFERROR((Data6[[#This Row],[Hours:]]*SUM(Data6[[#This Row],[Rate]:[Other]])),"")</f>
        <v>0</v>
      </c>
      <c r="P682" s="7" t="str">
        <f>IF(Data6[[#This Row],[WO'#:]]="","Riley #","WO#")</f>
        <v>Riley #</v>
      </c>
      <c r="Q682" s="7">
        <f>IFERROR(WEEKNUM(Data6[[#This Row],[Date:]]),"")</f>
        <v>18</v>
      </c>
      <c r="R682" s="6">
        <f t="shared" si="30"/>
        <v>45410</v>
      </c>
      <c r="S682" s="6">
        <f>Data6[[#This Row],[Week Start]]+7</f>
        <v>45417</v>
      </c>
      <c r="T682" s="7" t="str">
        <f t="shared" si="31"/>
        <v>4/28/2024 - 5/5/2024</v>
      </c>
      <c r="U682" s="7" t="str">
        <f t="shared" si="32"/>
        <v>Time Card</v>
      </c>
      <c r="V682" s="8" t="str">
        <f>RIGHT(TEXT(Data6[[#This Row],[Date:]],"mmddyyyy"),4)</f>
        <v>2024</v>
      </c>
      <c r="W682" s="8" t="str">
        <f>MID(TEXT(Data6[[#This Row],[Date:]],"mmddyyyy"),3,2)</f>
        <v>01</v>
      </c>
      <c r="X682" s="8" t="str">
        <f>LEFT(TEXT(Data6[[#This Row],[Date:]],"mmddyyyy"),2)</f>
        <v>05</v>
      </c>
      <c r="Y682" s="6">
        <f>DATE(Data6[[#This Row],[Year]],Data6[[#This Row],[Month]],Data6[[#This Row],[Day]])</f>
        <v>45413</v>
      </c>
    </row>
    <row r="683" spans="1:25" x14ac:dyDescent="0.3">
      <c r="A683" s="5">
        <v>45415.520855439812</v>
      </c>
      <c r="B683" s="7" t="s">
        <v>66</v>
      </c>
      <c r="C683" s="6" t="s">
        <v>559</v>
      </c>
      <c r="D683" s="7" t="s">
        <v>566</v>
      </c>
      <c r="E683" s="8">
        <v>1</v>
      </c>
      <c r="F683" s="7" t="s">
        <v>68</v>
      </c>
      <c r="G683" s="7" t="s">
        <v>68</v>
      </c>
      <c r="H683" s="7" t="s">
        <v>64</v>
      </c>
      <c r="I683" s="7" t="s">
        <v>44</v>
      </c>
      <c r="J683" s="19" t="str">
        <f>IFERROR(INDEX('Employee Info'!$C$3:$E$200,MATCH(Data6[[#This Row],[Name:]],'Employee Info'!$B$3:$B$200,0),MATCH(Data6[[#This Row],[Hours Type:]],'Employee Info'!$C$2:$E$2,0)),"")</f>
        <v/>
      </c>
      <c r="K683" s="19" t="str">
        <f>IFERROR(INDEX('Employee Info'!$C$3:$J$200,MATCH(Data6[[#This Row],[Name:]],'Employee Info'!$B$3:$B$200,0),MATCH(Data6[[#Headers],[Truck]],'Employee Info'!$C$2:$J$2,0)),"")</f>
        <v/>
      </c>
      <c r="L683" s="19" t="str">
        <f>IFERROR(INDEX('Employee Info'!$C$3:$J$200,MATCH(Data6[[#This Row],[Name:]],'Employee Info'!$B$3:$B$200,0),MATCH(Data6[[#Headers],[Phone]],'Employee Info'!$C$2:$J$2,0)),"")</f>
        <v/>
      </c>
      <c r="M683" s="19" t="str">
        <f>IFERROR(INDEX('Employee Info'!$C$3:$J$200,MATCH(Data6[[#This Row],[Name:]],'Employee Info'!$B$3:$B$200,0),MATCH(Data6[[#Headers],[Tech]],'Employee Info'!$C$2:$J$2,0)),"")</f>
        <v/>
      </c>
      <c r="N683" s="19" t="str">
        <f>IFERROR(INDEX('Employee Info'!$C$3:$J$200,MATCH(Data6[[#This Row],[Name:]],'Employee Info'!$B$3:$B$200,0),MATCH(Data6[[#Headers],[Other]],'Employee Info'!$C$2:$J$2,0)),"")</f>
        <v/>
      </c>
      <c r="O683" s="19">
        <f>IFERROR((Data6[[#This Row],[Hours:]]*SUM(Data6[[#This Row],[Rate]:[Other]])),"")</f>
        <v>0</v>
      </c>
      <c r="P683" s="7" t="str">
        <f>IF(Data6[[#This Row],[WO'#:]]="","Riley #","WO#")</f>
        <v>Riley #</v>
      </c>
      <c r="Q683" s="7">
        <f>IFERROR(WEEKNUM(Data6[[#This Row],[Date:]]),"")</f>
        <v>18</v>
      </c>
      <c r="R683" s="6">
        <f t="shared" si="30"/>
        <v>45410</v>
      </c>
      <c r="S683" s="6">
        <f>Data6[[#This Row],[Week Start]]+7</f>
        <v>45417</v>
      </c>
      <c r="T683" s="7" t="str">
        <f t="shared" si="31"/>
        <v>4/28/2024 - 5/5/2024</v>
      </c>
      <c r="U683" s="7" t="str">
        <f t="shared" si="32"/>
        <v>Time Card</v>
      </c>
      <c r="V683" s="8" t="str">
        <f>RIGHT(TEXT(Data6[[#This Row],[Date:]],"mmddyyyy"),4)</f>
        <v>2024</v>
      </c>
      <c r="W683" s="8" t="str">
        <f>MID(TEXT(Data6[[#This Row],[Date:]],"mmddyyyy"),3,2)</f>
        <v>01</v>
      </c>
      <c r="X683" s="8" t="str">
        <f>LEFT(TEXT(Data6[[#This Row],[Date:]],"mmddyyyy"),2)</f>
        <v>05</v>
      </c>
      <c r="Y683" s="6">
        <f>DATE(Data6[[#This Row],[Year]],Data6[[#This Row],[Month]],Data6[[#This Row],[Day]])</f>
        <v>45413</v>
      </c>
    </row>
    <row r="684" spans="1:25" x14ac:dyDescent="0.3">
      <c r="A684" s="5">
        <v>45413.562009027781</v>
      </c>
      <c r="B684" s="7" t="s">
        <v>31</v>
      </c>
      <c r="C684" s="6" t="s">
        <v>559</v>
      </c>
      <c r="D684" s="7" t="s">
        <v>562</v>
      </c>
      <c r="E684" s="8">
        <v>1</v>
      </c>
      <c r="F684" s="7" t="s">
        <v>68</v>
      </c>
      <c r="G684" s="7" t="s">
        <v>68</v>
      </c>
      <c r="H684" s="7" t="s">
        <v>491</v>
      </c>
      <c r="I684" s="7" t="s">
        <v>44</v>
      </c>
      <c r="J684" s="19" t="str">
        <f>IFERROR(INDEX('Employee Info'!$C$3:$E$200,MATCH(Data6[[#This Row],[Name:]],'Employee Info'!$B$3:$B$200,0),MATCH(Data6[[#This Row],[Hours Type:]],'Employee Info'!$C$2:$E$2,0)),"")</f>
        <v/>
      </c>
      <c r="K684" s="19" t="str">
        <f>IFERROR(INDEX('Employee Info'!$C$3:$J$200,MATCH(Data6[[#This Row],[Name:]],'Employee Info'!$B$3:$B$200,0),MATCH(Data6[[#Headers],[Truck]],'Employee Info'!$C$2:$J$2,0)),"")</f>
        <v/>
      </c>
      <c r="L684" s="19" t="str">
        <f>IFERROR(INDEX('Employee Info'!$C$3:$J$200,MATCH(Data6[[#This Row],[Name:]],'Employee Info'!$B$3:$B$200,0),MATCH(Data6[[#Headers],[Phone]],'Employee Info'!$C$2:$J$2,0)),"")</f>
        <v/>
      </c>
      <c r="M684" s="19" t="str">
        <f>IFERROR(INDEX('Employee Info'!$C$3:$J$200,MATCH(Data6[[#This Row],[Name:]],'Employee Info'!$B$3:$B$200,0),MATCH(Data6[[#Headers],[Tech]],'Employee Info'!$C$2:$J$2,0)),"")</f>
        <v/>
      </c>
      <c r="N684" s="19" t="str">
        <f>IFERROR(INDEX('Employee Info'!$C$3:$J$200,MATCH(Data6[[#This Row],[Name:]],'Employee Info'!$B$3:$B$200,0),MATCH(Data6[[#Headers],[Other]],'Employee Info'!$C$2:$J$2,0)),"")</f>
        <v/>
      </c>
      <c r="O684" s="19">
        <f>IFERROR((Data6[[#This Row],[Hours:]]*SUM(Data6[[#This Row],[Rate]:[Other]])),"")</f>
        <v>0</v>
      </c>
      <c r="P684" s="7" t="str">
        <f>IF(Data6[[#This Row],[WO'#:]]="","Riley #","WO#")</f>
        <v>Riley #</v>
      </c>
      <c r="Q684" s="7">
        <f>IFERROR(WEEKNUM(Data6[[#This Row],[Date:]]),"")</f>
        <v>18</v>
      </c>
      <c r="R684" s="6">
        <f t="shared" si="30"/>
        <v>45410</v>
      </c>
      <c r="S684" s="6">
        <f>Data6[[#This Row],[Week Start]]+7</f>
        <v>45417</v>
      </c>
      <c r="T684" s="7" t="str">
        <f t="shared" si="31"/>
        <v>4/28/2024 - 5/5/2024</v>
      </c>
      <c r="U684" s="7" t="str">
        <f t="shared" si="32"/>
        <v>Time Card</v>
      </c>
      <c r="V684" s="8" t="str">
        <f>RIGHT(TEXT(Data6[[#This Row],[Date:]],"mmddyyyy"),4)</f>
        <v>2024</v>
      </c>
      <c r="W684" s="8" t="str">
        <f>MID(TEXT(Data6[[#This Row],[Date:]],"mmddyyyy"),3,2)</f>
        <v>01</v>
      </c>
      <c r="X684" s="8" t="str">
        <f>LEFT(TEXT(Data6[[#This Row],[Date:]],"mmddyyyy"),2)</f>
        <v>05</v>
      </c>
      <c r="Y684" s="6">
        <f>DATE(Data6[[#This Row],[Year]],Data6[[#This Row],[Month]],Data6[[#This Row],[Day]])</f>
        <v>45413</v>
      </c>
    </row>
    <row r="685" spans="1:25" x14ac:dyDescent="0.3">
      <c r="A685" s="5">
        <v>45415.532529166667</v>
      </c>
      <c r="B685" s="7" t="s">
        <v>66</v>
      </c>
      <c r="C685" s="6" t="s">
        <v>559</v>
      </c>
      <c r="D685" s="7" t="s">
        <v>567</v>
      </c>
      <c r="E685" s="8">
        <v>1</v>
      </c>
      <c r="F685" s="7" t="s">
        <v>68</v>
      </c>
      <c r="G685" s="7" t="s">
        <v>68</v>
      </c>
      <c r="H685" s="7" t="s">
        <v>491</v>
      </c>
      <c r="I685" s="7" t="s">
        <v>44</v>
      </c>
      <c r="J685" s="19" t="str">
        <f>IFERROR(INDEX('Employee Info'!$C$3:$E$200,MATCH(Data6[[#This Row],[Name:]],'Employee Info'!$B$3:$B$200,0),MATCH(Data6[[#This Row],[Hours Type:]],'Employee Info'!$C$2:$E$2,0)),"")</f>
        <v/>
      </c>
      <c r="K685" s="19" t="str">
        <f>IFERROR(INDEX('Employee Info'!$C$3:$J$200,MATCH(Data6[[#This Row],[Name:]],'Employee Info'!$B$3:$B$200,0),MATCH(Data6[[#Headers],[Truck]],'Employee Info'!$C$2:$J$2,0)),"")</f>
        <v/>
      </c>
      <c r="L685" s="19" t="str">
        <f>IFERROR(INDEX('Employee Info'!$C$3:$J$200,MATCH(Data6[[#This Row],[Name:]],'Employee Info'!$B$3:$B$200,0),MATCH(Data6[[#Headers],[Phone]],'Employee Info'!$C$2:$J$2,0)),"")</f>
        <v/>
      </c>
      <c r="M685" s="19" t="str">
        <f>IFERROR(INDEX('Employee Info'!$C$3:$J$200,MATCH(Data6[[#This Row],[Name:]],'Employee Info'!$B$3:$B$200,0),MATCH(Data6[[#Headers],[Tech]],'Employee Info'!$C$2:$J$2,0)),"")</f>
        <v/>
      </c>
      <c r="N685" s="19" t="str">
        <f>IFERROR(INDEX('Employee Info'!$C$3:$J$200,MATCH(Data6[[#This Row],[Name:]],'Employee Info'!$B$3:$B$200,0),MATCH(Data6[[#Headers],[Other]],'Employee Info'!$C$2:$J$2,0)),"")</f>
        <v/>
      </c>
      <c r="O685" s="19">
        <f>IFERROR((Data6[[#This Row],[Hours:]]*SUM(Data6[[#This Row],[Rate]:[Other]])),"")</f>
        <v>0</v>
      </c>
      <c r="P685" s="7" t="str">
        <f>IF(Data6[[#This Row],[WO'#:]]="","Riley #","WO#")</f>
        <v>Riley #</v>
      </c>
      <c r="Q685" s="7">
        <f>IFERROR(WEEKNUM(Data6[[#This Row],[Date:]]),"")</f>
        <v>18</v>
      </c>
      <c r="R685" s="6">
        <f t="shared" si="30"/>
        <v>45410</v>
      </c>
      <c r="S685" s="6">
        <f>Data6[[#This Row],[Week Start]]+7</f>
        <v>45417</v>
      </c>
      <c r="T685" s="7" t="str">
        <f t="shared" si="31"/>
        <v>4/28/2024 - 5/5/2024</v>
      </c>
      <c r="U685" s="7" t="str">
        <f t="shared" si="32"/>
        <v>Time Card</v>
      </c>
      <c r="V685" s="8" t="str">
        <f>RIGHT(TEXT(Data6[[#This Row],[Date:]],"mmddyyyy"),4)</f>
        <v>2024</v>
      </c>
      <c r="W685" s="8" t="str">
        <f>MID(TEXT(Data6[[#This Row],[Date:]],"mmddyyyy"),3,2)</f>
        <v>01</v>
      </c>
      <c r="X685" s="8" t="str">
        <f>LEFT(TEXT(Data6[[#This Row],[Date:]],"mmddyyyy"),2)</f>
        <v>05</v>
      </c>
      <c r="Y685" s="6">
        <f>DATE(Data6[[#This Row],[Year]],Data6[[#This Row],[Month]],Data6[[#This Row],[Day]])</f>
        <v>45413</v>
      </c>
    </row>
    <row r="686" spans="1:25" x14ac:dyDescent="0.3">
      <c r="A686" s="5">
        <v>45414.257379282404</v>
      </c>
      <c r="B686" s="7" t="s">
        <v>35</v>
      </c>
      <c r="C686" s="6" t="s">
        <v>559</v>
      </c>
      <c r="D686" s="7" t="s">
        <v>564</v>
      </c>
      <c r="E686" s="8">
        <v>6</v>
      </c>
      <c r="F686" s="7" t="s">
        <v>68</v>
      </c>
      <c r="G686" s="7" t="s">
        <v>68</v>
      </c>
      <c r="H686" s="7" t="s">
        <v>483</v>
      </c>
      <c r="I686" s="7" t="s">
        <v>45</v>
      </c>
      <c r="J686" s="19" t="str">
        <f>IFERROR(INDEX('Employee Info'!$C$3:$E$200,MATCH(Data6[[#This Row],[Name:]],'Employee Info'!$B$3:$B$200,0),MATCH(Data6[[#This Row],[Hours Type:]],'Employee Info'!$C$2:$E$2,0)),"")</f>
        <v/>
      </c>
      <c r="K686" s="19" t="str">
        <f>IFERROR(INDEX('Employee Info'!$C$3:$J$200,MATCH(Data6[[#This Row],[Name:]],'Employee Info'!$B$3:$B$200,0),MATCH(Data6[[#Headers],[Truck]],'Employee Info'!$C$2:$J$2,0)),"")</f>
        <v/>
      </c>
      <c r="L686" s="19" t="str">
        <f>IFERROR(INDEX('Employee Info'!$C$3:$J$200,MATCH(Data6[[#This Row],[Name:]],'Employee Info'!$B$3:$B$200,0),MATCH(Data6[[#Headers],[Phone]],'Employee Info'!$C$2:$J$2,0)),"")</f>
        <v/>
      </c>
      <c r="M686" s="19" t="str">
        <f>IFERROR(INDEX('Employee Info'!$C$3:$J$200,MATCH(Data6[[#This Row],[Name:]],'Employee Info'!$B$3:$B$200,0),MATCH(Data6[[#Headers],[Tech]],'Employee Info'!$C$2:$J$2,0)),"")</f>
        <v/>
      </c>
      <c r="N686" s="19" t="str">
        <f>IFERROR(INDEX('Employee Info'!$C$3:$J$200,MATCH(Data6[[#This Row],[Name:]],'Employee Info'!$B$3:$B$200,0),MATCH(Data6[[#Headers],[Other]],'Employee Info'!$C$2:$J$2,0)),"")</f>
        <v/>
      </c>
      <c r="O686" s="19">
        <f>IFERROR((Data6[[#This Row],[Hours:]]*SUM(Data6[[#This Row],[Rate]:[Other]])),"")</f>
        <v>0</v>
      </c>
      <c r="P686" s="7" t="str">
        <f>IF(Data6[[#This Row],[WO'#:]]="","Riley #","WO#")</f>
        <v>Riley #</v>
      </c>
      <c r="Q686" s="7">
        <f>IFERROR(WEEKNUM(Data6[[#This Row],[Date:]]),"")</f>
        <v>18</v>
      </c>
      <c r="R686" s="6">
        <f t="shared" si="30"/>
        <v>45410</v>
      </c>
      <c r="S686" s="6">
        <f>Data6[[#This Row],[Week Start]]+7</f>
        <v>45417</v>
      </c>
      <c r="T686" s="7" t="str">
        <f t="shared" si="31"/>
        <v>4/28/2024 - 5/5/2024</v>
      </c>
      <c r="U686" s="7" t="str">
        <f t="shared" si="32"/>
        <v>Time Card</v>
      </c>
      <c r="V686" s="8" t="str">
        <f>RIGHT(TEXT(Data6[[#This Row],[Date:]],"mmddyyyy"),4)</f>
        <v>2024</v>
      </c>
      <c r="W686" s="8" t="str">
        <f>MID(TEXT(Data6[[#This Row],[Date:]],"mmddyyyy"),3,2)</f>
        <v>01</v>
      </c>
      <c r="X686" s="8" t="str">
        <f>LEFT(TEXT(Data6[[#This Row],[Date:]],"mmddyyyy"),2)</f>
        <v>05</v>
      </c>
      <c r="Y686" s="6">
        <f>DATE(Data6[[#This Row],[Year]],Data6[[#This Row],[Month]],Data6[[#This Row],[Day]])</f>
        <v>45413</v>
      </c>
    </row>
    <row r="687" spans="1:25" x14ac:dyDescent="0.3">
      <c r="A687" s="5">
        <v>45413.561107291665</v>
      </c>
      <c r="B687" s="7" t="s">
        <v>31</v>
      </c>
      <c r="C687" s="6" t="s">
        <v>559</v>
      </c>
      <c r="D687" s="7" t="s">
        <v>561</v>
      </c>
      <c r="E687" s="8">
        <v>6</v>
      </c>
      <c r="F687" s="7" t="s">
        <v>68</v>
      </c>
      <c r="G687" s="7" t="s">
        <v>68</v>
      </c>
      <c r="H687" s="7" t="s">
        <v>485</v>
      </c>
      <c r="I687" s="7" t="s">
        <v>44</v>
      </c>
      <c r="J687" s="19" t="str">
        <f>IFERROR(INDEX('Employee Info'!$C$3:$E$200,MATCH(Data6[[#This Row],[Name:]],'Employee Info'!$B$3:$B$200,0),MATCH(Data6[[#This Row],[Hours Type:]],'Employee Info'!$C$2:$E$2,0)),"")</f>
        <v/>
      </c>
      <c r="K687" s="19" t="str">
        <f>IFERROR(INDEX('Employee Info'!$C$3:$J$200,MATCH(Data6[[#This Row],[Name:]],'Employee Info'!$B$3:$B$200,0),MATCH(Data6[[#Headers],[Truck]],'Employee Info'!$C$2:$J$2,0)),"")</f>
        <v/>
      </c>
      <c r="L687" s="19" t="str">
        <f>IFERROR(INDEX('Employee Info'!$C$3:$J$200,MATCH(Data6[[#This Row],[Name:]],'Employee Info'!$B$3:$B$200,0),MATCH(Data6[[#Headers],[Phone]],'Employee Info'!$C$2:$J$2,0)),"")</f>
        <v/>
      </c>
      <c r="M687" s="19" t="str">
        <f>IFERROR(INDEX('Employee Info'!$C$3:$J$200,MATCH(Data6[[#This Row],[Name:]],'Employee Info'!$B$3:$B$200,0),MATCH(Data6[[#Headers],[Tech]],'Employee Info'!$C$2:$J$2,0)),"")</f>
        <v/>
      </c>
      <c r="N687" s="19" t="str">
        <f>IFERROR(INDEX('Employee Info'!$C$3:$J$200,MATCH(Data6[[#This Row],[Name:]],'Employee Info'!$B$3:$B$200,0),MATCH(Data6[[#Headers],[Other]],'Employee Info'!$C$2:$J$2,0)),"")</f>
        <v/>
      </c>
      <c r="O687" s="19">
        <f>IFERROR((Data6[[#This Row],[Hours:]]*SUM(Data6[[#This Row],[Rate]:[Other]])),"")</f>
        <v>0</v>
      </c>
      <c r="P687" s="7" t="str">
        <f>IF(Data6[[#This Row],[WO'#:]]="","Riley #","WO#")</f>
        <v>Riley #</v>
      </c>
      <c r="Q687" s="7">
        <f>IFERROR(WEEKNUM(Data6[[#This Row],[Date:]]),"")</f>
        <v>18</v>
      </c>
      <c r="R687" s="6">
        <f t="shared" si="30"/>
        <v>45410</v>
      </c>
      <c r="S687" s="6">
        <f>Data6[[#This Row],[Week Start]]+7</f>
        <v>45417</v>
      </c>
      <c r="T687" s="7" t="str">
        <f t="shared" si="31"/>
        <v>4/28/2024 - 5/5/2024</v>
      </c>
      <c r="U687" s="7" t="str">
        <f t="shared" si="32"/>
        <v>Time Card</v>
      </c>
      <c r="V687" s="8" t="str">
        <f>RIGHT(TEXT(Data6[[#This Row],[Date:]],"mmddyyyy"),4)</f>
        <v>2024</v>
      </c>
      <c r="W687" s="8" t="str">
        <f>MID(TEXT(Data6[[#This Row],[Date:]],"mmddyyyy"),3,2)</f>
        <v>01</v>
      </c>
      <c r="X687" s="8" t="str">
        <f>LEFT(TEXT(Data6[[#This Row],[Date:]],"mmddyyyy"),2)</f>
        <v>05</v>
      </c>
      <c r="Y687" s="6">
        <f>DATE(Data6[[#This Row],[Year]],Data6[[#This Row],[Month]],Data6[[#This Row],[Day]])</f>
        <v>45413</v>
      </c>
    </row>
    <row r="688" spans="1:25" x14ac:dyDescent="0.3">
      <c r="A688" s="5">
        <v>45415.52037395833</v>
      </c>
      <c r="B688" s="7" t="s">
        <v>66</v>
      </c>
      <c r="C688" s="6" t="s">
        <v>559</v>
      </c>
      <c r="D688" s="7" t="s">
        <v>521</v>
      </c>
      <c r="E688" s="8">
        <v>2</v>
      </c>
      <c r="F688" s="7" t="s">
        <v>68</v>
      </c>
      <c r="G688" s="7" t="s">
        <v>68</v>
      </c>
      <c r="H688" s="7" t="s">
        <v>485</v>
      </c>
      <c r="I688" s="7" t="s">
        <v>44</v>
      </c>
      <c r="J688" s="19" t="str">
        <f>IFERROR(INDEX('Employee Info'!$C$3:$E$200,MATCH(Data6[[#This Row],[Name:]],'Employee Info'!$B$3:$B$200,0),MATCH(Data6[[#This Row],[Hours Type:]],'Employee Info'!$C$2:$E$2,0)),"")</f>
        <v/>
      </c>
      <c r="K688" s="19" t="str">
        <f>IFERROR(INDEX('Employee Info'!$C$3:$J$200,MATCH(Data6[[#This Row],[Name:]],'Employee Info'!$B$3:$B$200,0),MATCH(Data6[[#Headers],[Truck]],'Employee Info'!$C$2:$J$2,0)),"")</f>
        <v/>
      </c>
      <c r="L688" s="19" t="str">
        <f>IFERROR(INDEX('Employee Info'!$C$3:$J$200,MATCH(Data6[[#This Row],[Name:]],'Employee Info'!$B$3:$B$200,0),MATCH(Data6[[#Headers],[Phone]],'Employee Info'!$C$2:$J$2,0)),"")</f>
        <v/>
      </c>
      <c r="M688" s="19" t="str">
        <f>IFERROR(INDEX('Employee Info'!$C$3:$J$200,MATCH(Data6[[#This Row],[Name:]],'Employee Info'!$B$3:$B$200,0),MATCH(Data6[[#Headers],[Tech]],'Employee Info'!$C$2:$J$2,0)),"")</f>
        <v/>
      </c>
      <c r="N688" s="19" t="str">
        <f>IFERROR(INDEX('Employee Info'!$C$3:$J$200,MATCH(Data6[[#This Row],[Name:]],'Employee Info'!$B$3:$B$200,0),MATCH(Data6[[#Headers],[Other]],'Employee Info'!$C$2:$J$2,0)),"")</f>
        <v/>
      </c>
      <c r="O688" s="19">
        <f>IFERROR((Data6[[#This Row],[Hours:]]*SUM(Data6[[#This Row],[Rate]:[Other]])),"")</f>
        <v>0</v>
      </c>
      <c r="P688" s="7" t="str">
        <f>IF(Data6[[#This Row],[WO'#:]]="","Riley #","WO#")</f>
        <v>Riley #</v>
      </c>
      <c r="Q688" s="7">
        <f>IFERROR(WEEKNUM(Data6[[#This Row],[Date:]]),"")</f>
        <v>18</v>
      </c>
      <c r="R688" s="6">
        <f t="shared" si="30"/>
        <v>45410</v>
      </c>
      <c r="S688" s="6">
        <f>Data6[[#This Row],[Week Start]]+7</f>
        <v>45417</v>
      </c>
      <c r="T688" s="7" t="str">
        <f t="shared" si="31"/>
        <v>4/28/2024 - 5/5/2024</v>
      </c>
      <c r="U688" s="7" t="str">
        <f t="shared" si="32"/>
        <v>Time Card</v>
      </c>
      <c r="V688" s="8" t="str">
        <f>RIGHT(TEXT(Data6[[#This Row],[Date:]],"mmddyyyy"),4)</f>
        <v>2024</v>
      </c>
      <c r="W688" s="8" t="str">
        <f>MID(TEXT(Data6[[#This Row],[Date:]],"mmddyyyy"),3,2)</f>
        <v>01</v>
      </c>
      <c r="X688" s="8" t="str">
        <f>LEFT(TEXT(Data6[[#This Row],[Date:]],"mmddyyyy"),2)</f>
        <v>05</v>
      </c>
      <c r="Y688" s="6">
        <f>DATE(Data6[[#This Row],[Year]],Data6[[#This Row],[Month]],Data6[[#This Row],[Day]])</f>
        <v>45413</v>
      </c>
    </row>
    <row r="689" spans="1:25" x14ac:dyDescent="0.3">
      <c r="A689" s="5">
        <v>45414.257897337964</v>
      </c>
      <c r="B689" s="7" t="s">
        <v>35</v>
      </c>
      <c r="C689" s="6" t="s">
        <v>559</v>
      </c>
      <c r="D689" s="7" t="s">
        <v>565</v>
      </c>
      <c r="E689" s="8">
        <v>2</v>
      </c>
      <c r="F689" s="7" t="s">
        <v>68</v>
      </c>
      <c r="G689" s="7" t="s">
        <v>68</v>
      </c>
      <c r="H689" s="7" t="s">
        <v>518</v>
      </c>
      <c r="I689" s="7" t="s">
        <v>45</v>
      </c>
      <c r="J689" s="19" t="str">
        <f>IFERROR(INDEX('Employee Info'!$C$3:$E$200,MATCH(Data6[[#This Row],[Name:]],'Employee Info'!$B$3:$B$200,0),MATCH(Data6[[#This Row],[Hours Type:]],'Employee Info'!$C$2:$E$2,0)),"")</f>
        <v/>
      </c>
      <c r="K689" s="19" t="str">
        <f>IFERROR(INDEX('Employee Info'!$C$3:$J$200,MATCH(Data6[[#This Row],[Name:]],'Employee Info'!$B$3:$B$200,0),MATCH(Data6[[#Headers],[Truck]],'Employee Info'!$C$2:$J$2,0)),"")</f>
        <v/>
      </c>
      <c r="L689" s="19" t="str">
        <f>IFERROR(INDEX('Employee Info'!$C$3:$J$200,MATCH(Data6[[#This Row],[Name:]],'Employee Info'!$B$3:$B$200,0),MATCH(Data6[[#Headers],[Phone]],'Employee Info'!$C$2:$J$2,0)),"")</f>
        <v/>
      </c>
      <c r="M689" s="19" t="str">
        <f>IFERROR(INDEX('Employee Info'!$C$3:$J$200,MATCH(Data6[[#This Row],[Name:]],'Employee Info'!$B$3:$B$200,0),MATCH(Data6[[#Headers],[Tech]],'Employee Info'!$C$2:$J$2,0)),"")</f>
        <v/>
      </c>
      <c r="N689" s="19" t="str">
        <f>IFERROR(INDEX('Employee Info'!$C$3:$J$200,MATCH(Data6[[#This Row],[Name:]],'Employee Info'!$B$3:$B$200,0),MATCH(Data6[[#Headers],[Other]],'Employee Info'!$C$2:$J$2,0)),"")</f>
        <v/>
      </c>
      <c r="O689" s="19">
        <f>IFERROR((Data6[[#This Row],[Hours:]]*SUM(Data6[[#This Row],[Rate]:[Other]])),"")</f>
        <v>0</v>
      </c>
      <c r="P689" s="7" t="str">
        <f>IF(Data6[[#This Row],[WO'#:]]="","Riley #","WO#")</f>
        <v>Riley #</v>
      </c>
      <c r="Q689" s="7">
        <f>IFERROR(WEEKNUM(Data6[[#This Row],[Date:]]),"")</f>
        <v>18</v>
      </c>
      <c r="R689" s="6">
        <f t="shared" si="30"/>
        <v>45410</v>
      </c>
      <c r="S689" s="6">
        <f>Data6[[#This Row],[Week Start]]+7</f>
        <v>45417</v>
      </c>
      <c r="T689" s="7" t="str">
        <f t="shared" si="31"/>
        <v>4/28/2024 - 5/5/2024</v>
      </c>
      <c r="U689" s="7" t="str">
        <f t="shared" si="32"/>
        <v>Time Card</v>
      </c>
      <c r="V689" s="8" t="str">
        <f>RIGHT(TEXT(Data6[[#This Row],[Date:]],"mmddyyyy"),4)</f>
        <v>2024</v>
      </c>
      <c r="W689" s="8" t="str">
        <f>MID(TEXT(Data6[[#This Row],[Date:]],"mmddyyyy"),3,2)</f>
        <v>01</v>
      </c>
      <c r="X689" s="8" t="str">
        <f>LEFT(TEXT(Data6[[#This Row],[Date:]],"mmddyyyy"),2)</f>
        <v>05</v>
      </c>
      <c r="Y689" s="6">
        <f>DATE(Data6[[#This Row],[Year]],Data6[[#This Row],[Month]],Data6[[#This Row],[Day]])</f>
        <v>45413</v>
      </c>
    </row>
    <row r="690" spans="1:25" x14ac:dyDescent="0.3">
      <c r="A690" s="5">
        <v>45414.578381828702</v>
      </c>
      <c r="B690" s="7" t="s">
        <v>31</v>
      </c>
      <c r="C690" s="6" t="s">
        <v>627</v>
      </c>
      <c r="D690" s="7" t="s">
        <v>628</v>
      </c>
      <c r="E690" s="8">
        <v>2</v>
      </c>
      <c r="F690" s="7">
        <v>6984733</v>
      </c>
      <c r="G690" s="7" t="s">
        <v>68</v>
      </c>
      <c r="H690" s="7" t="s">
        <v>69</v>
      </c>
      <c r="I690" s="7" t="s">
        <v>44</v>
      </c>
      <c r="J690" s="19" t="str">
        <f>IFERROR(INDEX('Employee Info'!$C$3:$E$200,MATCH(Data6[[#This Row],[Name:]],'Employee Info'!$B$3:$B$200,0),MATCH(Data6[[#This Row],[Hours Type:]],'Employee Info'!$C$2:$E$2,0)),"")</f>
        <v/>
      </c>
      <c r="K690" s="19" t="str">
        <f>IFERROR(INDEX('Employee Info'!$C$3:$J$200,MATCH(Data6[[#This Row],[Name:]],'Employee Info'!$B$3:$B$200,0),MATCH(Data6[[#Headers],[Truck]],'Employee Info'!$C$2:$J$2,0)),"")</f>
        <v/>
      </c>
      <c r="L690" s="19" t="str">
        <f>IFERROR(INDEX('Employee Info'!$C$3:$J$200,MATCH(Data6[[#This Row],[Name:]],'Employee Info'!$B$3:$B$200,0),MATCH(Data6[[#Headers],[Phone]],'Employee Info'!$C$2:$J$2,0)),"")</f>
        <v/>
      </c>
      <c r="M690" s="19" t="str">
        <f>IFERROR(INDEX('Employee Info'!$C$3:$J$200,MATCH(Data6[[#This Row],[Name:]],'Employee Info'!$B$3:$B$200,0),MATCH(Data6[[#Headers],[Tech]],'Employee Info'!$C$2:$J$2,0)),"")</f>
        <v/>
      </c>
      <c r="N690" s="19" t="str">
        <f>IFERROR(INDEX('Employee Info'!$C$3:$J$200,MATCH(Data6[[#This Row],[Name:]],'Employee Info'!$B$3:$B$200,0),MATCH(Data6[[#Headers],[Other]],'Employee Info'!$C$2:$J$2,0)),"")</f>
        <v/>
      </c>
      <c r="O690" s="19">
        <f>IFERROR((Data6[[#This Row],[Hours:]]*SUM(Data6[[#This Row],[Rate]:[Other]])),"")</f>
        <v>0</v>
      </c>
      <c r="P690" s="7" t="str">
        <f>IF(Data6[[#This Row],[WO'#:]]="","Riley #","WO#")</f>
        <v>WO#</v>
      </c>
      <c r="Q690" s="7">
        <f>IFERROR(WEEKNUM(Data6[[#This Row],[Date:]]),"")</f>
        <v>18</v>
      </c>
      <c r="R690" s="6">
        <f t="shared" si="30"/>
        <v>45410</v>
      </c>
      <c r="S690" s="6">
        <f>Data6[[#This Row],[Week Start]]+7</f>
        <v>45417</v>
      </c>
      <c r="T690" s="7" t="str">
        <f t="shared" si="31"/>
        <v>4/28/2024 - 5/5/2024</v>
      </c>
      <c r="U690" s="7" t="str">
        <f t="shared" si="32"/>
        <v>Time Card</v>
      </c>
      <c r="V690" s="8" t="str">
        <f>RIGHT(TEXT(Data6[[#This Row],[Date:]],"mmddyyyy"),4)</f>
        <v>2024</v>
      </c>
      <c r="W690" s="8" t="str">
        <f>MID(TEXT(Data6[[#This Row],[Date:]],"mmddyyyy"),3,2)</f>
        <v>02</v>
      </c>
      <c r="X690" s="8" t="str">
        <f>LEFT(TEXT(Data6[[#This Row],[Date:]],"mmddyyyy"),2)</f>
        <v>05</v>
      </c>
      <c r="Y690" s="6">
        <f>DATE(Data6[[#This Row],[Year]],Data6[[#This Row],[Month]],Data6[[#This Row],[Day]])</f>
        <v>45414</v>
      </c>
    </row>
    <row r="691" spans="1:25" x14ac:dyDescent="0.3">
      <c r="A691" s="5">
        <v>45415.539528587964</v>
      </c>
      <c r="B691" s="7" t="s">
        <v>66</v>
      </c>
      <c r="C691" s="6" t="s">
        <v>627</v>
      </c>
      <c r="D691" s="7" t="s">
        <v>629</v>
      </c>
      <c r="E691" s="8">
        <v>5</v>
      </c>
      <c r="F691" s="7">
        <v>6984733</v>
      </c>
      <c r="G691" s="7" t="s">
        <v>68</v>
      </c>
      <c r="H691" s="7" t="s">
        <v>69</v>
      </c>
      <c r="I691" s="7" t="s">
        <v>44</v>
      </c>
      <c r="J691" s="19" t="str">
        <f>IFERROR(INDEX('Employee Info'!$C$3:$E$200,MATCH(Data6[[#This Row],[Name:]],'Employee Info'!$B$3:$B$200,0),MATCH(Data6[[#This Row],[Hours Type:]],'Employee Info'!$C$2:$E$2,0)),"")</f>
        <v/>
      </c>
      <c r="K691" s="19" t="str">
        <f>IFERROR(INDEX('Employee Info'!$C$3:$J$200,MATCH(Data6[[#This Row],[Name:]],'Employee Info'!$B$3:$B$200,0),MATCH(Data6[[#Headers],[Truck]],'Employee Info'!$C$2:$J$2,0)),"")</f>
        <v/>
      </c>
      <c r="L691" s="19" t="str">
        <f>IFERROR(INDEX('Employee Info'!$C$3:$J$200,MATCH(Data6[[#This Row],[Name:]],'Employee Info'!$B$3:$B$200,0),MATCH(Data6[[#Headers],[Phone]],'Employee Info'!$C$2:$J$2,0)),"")</f>
        <v/>
      </c>
      <c r="M691" s="19" t="str">
        <f>IFERROR(INDEX('Employee Info'!$C$3:$J$200,MATCH(Data6[[#This Row],[Name:]],'Employee Info'!$B$3:$B$200,0),MATCH(Data6[[#Headers],[Tech]],'Employee Info'!$C$2:$J$2,0)),"")</f>
        <v/>
      </c>
      <c r="N691" s="19" t="str">
        <f>IFERROR(INDEX('Employee Info'!$C$3:$J$200,MATCH(Data6[[#This Row],[Name:]],'Employee Info'!$B$3:$B$200,0),MATCH(Data6[[#Headers],[Other]],'Employee Info'!$C$2:$J$2,0)),"")</f>
        <v/>
      </c>
      <c r="O691" s="19">
        <f>IFERROR((Data6[[#This Row],[Hours:]]*SUM(Data6[[#This Row],[Rate]:[Other]])),"")</f>
        <v>0</v>
      </c>
      <c r="P691" s="7" t="str">
        <f>IF(Data6[[#This Row],[WO'#:]]="","Riley #","WO#")</f>
        <v>WO#</v>
      </c>
      <c r="Q691" s="7">
        <f>IFERROR(WEEKNUM(Data6[[#This Row],[Date:]]),"")</f>
        <v>18</v>
      </c>
      <c r="R691" s="6">
        <f t="shared" si="30"/>
        <v>45410</v>
      </c>
      <c r="S691" s="6">
        <f>Data6[[#This Row],[Week Start]]+7</f>
        <v>45417</v>
      </c>
      <c r="T691" s="7" t="str">
        <f t="shared" si="31"/>
        <v>4/28/2024 - 5/5/2024</v>
      </c>
      <c r="U691" s="7" t="str">
        <f t="shared" si="32"/>
        <v>Time Card</v>
      </c>
      <c r="V691" s="8" t="str">
        <f>RIGHT(TEXT(Data6[[#This Row],[Date:]],"mmddyyyy"),4)</f>
        <v>2024</v>
      </c>
      <c r="W691" s="8" t="str">
        <f>MID(TEXT(Data6[[#This Row],[Date:]],"mmddyyyy"),3,2)</f>
        <v>02</v>
      </c>
      <c r="X691" s="8" t="str">
        <f>LEFT(TEXT(Data6[[#This Row],[Date:]],"mmddyyyy"),2)</f>
        <v>05</v>
      </c>
      <c r="Y691" s="6">
        <f>DATE(Data6[[#This Row],[Year]],Data6[[#This Row],[Month]],Data6[[#This Row],[Day]])</f>
        <v>45414</v>
      </c>
    </row>
    <row r="692" spans="1:25" x14ac:dyDescent="0.3">
      <c r="A692" s="5">
        <v>45420.330663541667</v>
      </c>
      <c r="B692" s="7" t="s">
        <v>76</v>
      </c>
      <c r="C692" s="6" t="s">
        <v>627</v>
      </c>
      <c r="D692" s="7" t="s">
        <v>630</v>
      </c>
      <c r="E692" s="8">
        <v>1</v>
      </c>
      <c r="F692" s="7">
        <v>6984733</v>
      </c>
      <c r="G692" s="7" t="s">
        <v>68</v>
      </c>
      <c r="H692" s="7" t="s">
        <v>69</v>
      </c>
      <c r="I692" s="7" t="s">
        <v>44</v>
      </c>
      <c r="J692" s="19" t="str">
        <f>IFERROR(INDEX('Employee Info'!$C$3:$E$200,MATCH(Data6[[#This Row],[Name:]],'Employee Info'!$B$3:$B$200,0),MATCH(Data6[[#This Row],[Hours Type:]],'Employee Info'!$C$2:$E$2,0)),"")</f>
        <v/>
      </c>
      <c r="K692" s="19" t="str">
        <f>IFERROR(INDEX('Employee Info'!$C$3:$J$200,MATCH(Data6[[#This Row],[Name:]],'Employee Info'!$B$3:$B$200,0),MATCH(Data6[[#Headers],[Truck]],'Employee Info'!$C$2:$J$2,0)),"")</f>
        <v/>
      </c>
      <c r="L692" s="19" t="str">
        <f>IFERROR(INDEX('Employee Info'!$C$3:$J$200,MATCH(Data6[[#This Row],[Name:]],'Employee Info'!$B$3:$B$200,0),MATCH(Data6[[#Headers],[Phone]],'Employee Info'!$C$2:$J$2,0)),"")</f>
        <v/>
      </c>
      <c r="M692" s="19" t="str">
        <f>IFERROR(INDEX('Employee Info'!$C$3:$J$200,MATCH(Data6[[#This Row],[Name:]],'Employee Info'!$B$3:$B$200,0),MATCH(Data6[[#Headers],[Tech]],'Employee Info'!$C$2:$J$2,0)),"")</f>
        <v/>
      </c>
      <c r="N692" s="19" t="str">
        <f>IFERROR(INDEX('Employee Info'!$C$3:$J$200,MATCH(Data6[[#This Row],[Name:]],'Employee Info'!$B$3:$B$200,0),MATCH(Data6[[#Headers],[Other]],'Employee Info'!$C$2:$J$2,0)),"")</f>
        <v/>
      </c>
      <c r="O692" s="19">
        <f>IFERROR((Data6[[#This Row],[Hours:]]*SUM(Data6[[#This Row],[Rate]:[Other]])),"")</f>
        <v>0</v>
      </c>
      <c r="P692" s="7" t="str">
        <f>IF(Data6[[#This Row],[WO'#:]]="","Riley #","WO#")</f>
        <v>WO#</v>
      </c>
      <c r="Q692" s="7">
        <f>IFERROR(WEEKNUM(Data6[[#This Row],[Date:]]),"")</f>
        <v>18</v>
      </c>
      <c r="R692" s="6">
        <f t="shared" si="30"/>
        <v>45410</v>
      </c>
      <c r="S692" s="6">
        <f>Data6[[#This Row],[Week Start]]+7</f>
        <v>45417</v>
      </c>
      <c r="T692" s="7" t="str">
        <f t="shared" si="31"/>
        <v>4/28/2024 - 5/5/2024</v>
      </c>
      <c r="U692" s="7" t="str">
        <f t="shared" si="32"/>
        <v>Time Card</v>
      </c>
      <c r="V692" s="8" t="str">
        <f>RIGHT(TEXT(Data6[[#This Row],[Date:]],"mmddyyyy"),4)</f>
        <v>2024</v>
      </c>
      <c r="W692" s="8" t="str">
        <f>MID(TEXT(Data6[[#This Row],[Date:]],"mmddyyyy"),3,2)</f>
        <v>02</v>
      </c>
      <c r="X692" s="8" t="str">
        <f>LEFT(TEXT(Data6[[#This Row],[Date:]],"mmddyyyy"),2)</f>
        <v>05</v>
      </c>
      <c r="Y692" s="6">
        <f>DATE(Data6[[#This Row],[Year]],Data6[[#This Row],[Month]],Data6[[#This Row],[Day]])</f>
        <v>45414</v>
      </c>
    </row>
    <row r="693" spans="1:25" x14ac:dyDescent="0.3">
      <c r="A693" s="5">
        <v>45414.585707060185</v>
      </c>
      <c r="B693" s="7" t="s">
        <v>35</v>
      </c>
      <c r="C693" s="6" t="s">
        <v>627</v>
      </c>
      <c r="D693" s="7" t="s">
        <v>631</v>
      </c>
      <c r="E693" s="8">
        <v>6</v>
      </c>
      <c r="F693" s="7">
        <v>7056015</v>
      </c>
      <c r="G693" s="7" t="s">
        <v>68</v>
      </c>
      <c r="H693" s="7" t="s">
        <v>69</v>
      </c>
      <c r="I693" s="7" t="s">
        <v>44</v>
      </c>
      <c r="J693" s="19" t="str">
        <f>IFERROR(INDEX('Employee Info'!$C$3:$E$200,MATCH(Data6[[#This Row],[Name:]],'Employee Info'!$B$3:$B$200,0),MATCH(Data6[[#This Row],[Hours Type:]],'Employee Info'!$C$2:$E$2,0)),"")</f>
        <v/>
      </c>
      <c r="K693" s="19" t="str">
        <f>IFERROR(INDEX('Employee Info'!$C$3:$J$200,MATCH(Data6[[#This Row],[Name:]],'Employee Info'!$B$3:$B$200,0),MATCH(Data6[[#Headers],[Truck]],'Employee Info'!$C$2:$J$2,0)),"")</f>
        <v/>
      </c>
      <c r="L693" s="19" t="str">
        <f>IFERROR(INDEX('Employee Info'!$C$3:$J$200,MATCH(Data6[[#This Row],[Name:]],'Employee Info'!$B$3:$B$200,0),MATCH(Data6[[#Headers],[Phone]],'Employee Info'!$C$2:$J$2,0)),"")</f>
        <v/>
      </c>
      <c r="M693" s="19" t="str">
        <f>IFERROR(INDEX('Employee Info'!$C$3:$J$200,MATCH(Data6[[#This Row],[Name:]],'Employee Info'!$B$3:$B$200,0),MATCH(Data6[[#Headers],[Tech]],'Employee Info'!$C$2:$J$2,0)),"")</f>
        <v/>
      </c>
      <c r="N693" s="19" t="str">
        <f>IFERROR(INDEX('Employee Info'!$C$3:$J$200,MATCH(Data6[[#This Row],[Name:]],'Employee Info'!$B$3:$B$200,0),MATCH(Data6[[#Headers],[Other]],'Employee Info'!$C$2:$J$2,0)),"")</f>
        <v/>
      </c>
      <c r="O693" s="19">
        <f>IFERROR((Data6[[#This Row],[Hours:]]*SUM(Data6[[#This Row],[Rate]:[Other]])),"")</f>
        <v>0</v>
      </c>
      <c r="P693" s="7" t="str">
        <f>IF(Data6[[#This Row],[WO'#:]]="","Riley #","WO#")</f>
        <v>WO#</v>
      </c>
      <c r="Q693" s="7">
        <f>IFERROR(WEEKNUM(Data6[[#This Row],[Date:]]),"")</f>
        <v>18</v>
      </c>
      <c r="R693" s="6">
        <f t="shared" si="30"/>
        <v>45410</v>
      </c>
      <c r="S693" s="6">
        <f>Data6[[#This Row],[Week Start]]+7</f>
        <v>45417</v>
      </c>
      <c r="T693" s="7" t="str">
        <f t="shared" si="31"/>
        <v>4/28/2024 - 5/5/2024</v>
      </c>
      <c r="U693" s="7" t="str">
        <f t="shared" si="32"/>
        <v>Time Card</v>
      </c>
      <c r="V693" s="8" t="str">
        <f>RIGHT(TEXT(Data6[[#This Row],[Date:]],"mmddyyyy"),4)</f>
        <v>2024</v>
      </c>
      <c r="W693" s="8" t="str">
        <f>MID(TEXT(Data6[[#This Row],[Date:]],"mmddyyyy"),3,2)</f>
        <v>02</v>
      </c>
      <c r="X693" s="8" t="str">
        <f>LEFT(TEXT(Data6[[#This Row],[Date:]],"mmddyyyy"),2)</f>
        <v>05</v>
      </c>
      <c r="Y693" s="6">
        <f>DATE(Data6[[#This Row],[Year]],Data6[[#This Row],[Month]],Data6[[#This Row],[Day]])</f>
        <v>45414</v>
      </c>
    </row>
    <row r="694" spans="1:25" x14ac:dyDescent="0.3">
      <c r="A694" s="5">
        <v>45415.516495717595</v>
      </c>
      <c r="B694" s="7" t="s">
        <v>66</v>
      </c>
      <c r="C694" s="6" t="s">
        <v>627</v>
      </c>
      <c r="D694" s="7" t="s">
        <v>416</v>
      </c>
      <c r="E694" s="8">
        <v>1</v>
      </c>
      <c r="F694" s="7">
        <v>7078215</v>
      </c>
      <c r="G694" s="7" t="s">
        <v>68</v>
      </c>
      <c r="H694" s="7" t="s">
        <v>69</v>
      </c>
      <c r="I694" s="7" t="s">
        <v>44</v>
      </c>
      <c r="J694" s="19" t="str">
        <f>IFERROR(INDEX('Employee Info'!$C$3:$E$200,MATCH(Data6[[#This Row],[Name:]],'Employee Info'!$B$3:$B$200,0),MATCH(Data6[[#This Row],[Hours Type:]],'Employee Info'!$C$2:$E$2,0)),"")</f>
        <v/>
      </c>
      <c r="K694" s="19" t="str">
        <f>IFERROR(INDEX('Employee Info'!$C$3:$J$200,MATCH(Data6[[#This Row],[Name:]],'Employee Info'!$B$3:$B$200,0),MATCH(Data6[[#Headers],[Truck]],'Employee Info'!$C$2:$J$2,0)),"")</f>
        <v/>
      </c>
      <c r="L694" s="19" t="str">
        <f>IFERROR(INDEX('Employee Info'!$C$3:$J$200,MATCH(Data6[[#This Row],[Name:]],'Employee Info'!$B$3:$B$200,0),MATCH(Data6[[#Headers],[Phone]],'Employee Info'!$C$2:$J$2,0)),"")</f>
        <v/>
      </c>
      <c r="M694" s="19" t="str">
        <f>IFERROR(INDEX('Employee Info'!$C$3:$J$200,MATCH(Data6[[#This Row],[Name:]],'Employee Info'!$B$3:$B$200,0),MATCH(Data6[[#Headers],[Tech]],'Employee Info'!$C$2:$J$2,0)),"")</f>
        <v/>
      </c>
      <c r="N694" s="19" t="str">
        <f>IFERROR(INDEX('Employee Info'!$C$3:$J$200,MATCH(Data6[[#This Row],[Name:]],'Employee Info'!$B$3:$B$200,0),MATCH(Data6[[#Headers],[Other]],'Employee Info'!$C$2:$J$2,0)),"")</f>
        <v/>
      </c>
      <c r="O694" s="19">
        <f>IFERROR((Data6[[#This Row],[Hours:]]*SUM(Data6[[#This Row],[Rate]:[Other]])),"")</f>
        <v>0</v>
      </c>
      <c r="P694" s="7" t="str">
        <f>IF(Data6[[#This Row],[WO'#:]]="","Riley #","WO#")</f>
        <v>WO#</v>
      </c>
      <c r="Q694" s="7">
        <f>IFERROR(WEEKNUM(Data6[[#This Row],[Date:]]),"")</f>
        <v>18</v>
      </c>
      <c r="R694" s="6">
        <f t="shared" si="30"/>
        <v>45410</v>
      </c>
      <c r="S694" s="6">
        <f>Data6[[#This Row],[Week Start]]+7</f>
        <v>45417</v>
      </c>
      <c r="T694" s="7" t="str">
        <f t="shared" si="31"/>
        <v>4/28/2024 - 5/5/2024</v>
      </c>
      <c r="U694" s="7" t="str">
        <f t="shared" si="32"/>
        <v>Time Card</v>
      </c>
      <c r="V694" s="8" t="str">
        <f>RIGHT(TEXT(Data6[[#This Row],[Date:]],"mmddyyyy"),4)</f>
        <v>2024</v>
      </c>
      <c r="W694" s="8" t="str">
        <f>MID(TEXT(Data6[[#This Row],[Date:]],"mmddyyyy"),3,2)</f>
        <v>02</v>
      </c>
      <c r="X694" s="8" t="str">
        <f>LEFT(TEXT(Data6[[#This Row],[Date:]],"mmddyyyy"),2)</f>
        <v>05</v>
      </c>
      <c r="Y694" s="6">
        <f>DATE(Data6[[#This Row],[Year]],Data6[[#This Row],[Month]],Data6[[#This Row],[Day]])</f>
        <v>45414</v>
      </c>
    </row>
    <row r="695" spans="1:25" x14ac:dyDescent="0.3">
      <c r="A695" s="5">
        <v>45415.457304050928</v>
      </c>
      <c r="B695" s="7" t="s">
        <v>23</v>
      </c>
      <c r="C695" s="6" t="s">
        <v>627</v>
      </c>
      <c r="D695" s="7" t="s">
        <v>533</v>
      </c>
      <c r="E695" s="8">
        <v>8</v>
      </c>
      <c r="F695" s="7">
        <v>7098027</v>
      </c>
      <c r="G695" s="7" t="s">
        <v>68</v>
      </c>
      <c r="H695" s="7" t="s">
        <v>69</v>
      </c>
      <c r="I695" s="7" t="s">
        <v>44</v>
      </c>
      <c r="J695" s="19" t="str">
        <f>IFERROR(INDEX('Employee Info'!$C$3:$E$200,MATCH(Data6[[#This Row],[Name:]],'Employee Info'!$B$3:$B$200,0),MATCH(Data6[[#This Row],[Hours Type:]],'Employee Info'!$C$2:$E$2,0)),"")</f>
        <v/>
      </c>
      <c r="K695" s="19" t="str">
        <f>IFERROR(INDEX('Employee Info'!$C$3:$J$200,MATCH(Data6[[#This Row],[Name:]],'Employee Info'!$B$3:$B$200,0),MATCH(Data6[[#Headers],[Truck]],'Employee Info'!$C$2:$J$2,0)),"")</f>
        <v/>
      </c>
      <c r="L695" s="19" t="str">
        <f>IFERROR(INDEX('Employee Info'!$C$3:$J$200,MATCH(Data6[[#This Row],[Name:]],'Employee Info'!$B$3:$B$200,0),MATCH(Data6[[#Headers],[Phone]],'Employee Info'!$C$2:$J$2,0)),"")</f>
        <v/>
      </c>
      <c r="M695" s="19" t="str">
        <f>IFERROR(INDEX('Employee Info'!$C$3:$J$200,MATCH(Data6[[#This Row],[Name:]],'Employee Info'!$B$3:$B$200,0),MATCH(Data6[[#Headers],[Tech]],'Employee Info'!$C$2:$J$2,0)),"")</f>
        <v/>
      </c>
      <c r="N695" s="19" t="str">
        <f>IFERROR(INDEX('Employee Info'!$C$3:$J$200,MATCH(Data6[[#This Row],[Name:]],'Employee Info'!$B$3:$B$200,0),MATCH(Data6[[#Headers],[Other]],'Employee Info'!$C$2:$J$2,0)),"")</f>
        <v/>
      </c>
      <c r="O695" s="19">
        <f>IFERROR((Data6[[#This Row],[Hours:]]*SUM(Data6[[#This Row],[Rate]:[Other]])),"")</f>
        <v>0</v>
      </c>
      <c r="P695" s="7" t="str">
        <f>IF(Data6[[#This Row],[WO'#:]]="","Riley #","WO#")</f>
        <v>WO#</v>
      </c>
      <c r="Q695" s="7">
        <f>IFERROR(WEEKNUM(Data6[[#This Row],[Date:]]),"")</f>
        <v>18</v>
      </c>
      <c r="R695" s="6">
        <f t="shared" si="30"/>
        <v>45410</v>
      </c>
      <c r="S695" s="6">
        <f>Data6[[#This Row],[Week Start]]+7</f>
        <v>45417</v>
      </c>
      <c r="T695" s="7" t="str">
        <f t="shared" si="31"/>
        <v>4/28/2024 - 5/5/2024</v>
      </c>
      <c r="U695" s="7" t="str">
        <f t="shared" si="32"/>
        <v>Time Card</v>
      </c>
      <c r="V695" s="8" t="str">
        <f>RIGHT(TEXT(Data6[[#This Row],[Date:]],"mmddyyyy"),4)</f>
        <v>2024</v>
      </c>
      <c r="W695" s="8" t="str">
        <f>MID(TEXT(Data6[[#This Row],[Date:]],"mmddyyyy"),3,2)</f>
        <v>02</v>
      </c>
      <c r="X695" s="8" t="str">
        <f>LEFT(TEXT(Data6[[#This Row],[Date:]],"mmddyyyy"),2)</f>
        <v>05</v>
      </c>
      <c r="Y695" s="6">
        <f>DATE(Data6[[#This Row],[Year]],Data6[[#This Row],[Month]],Data6[[#This Row],[Day]])</f>
        <v>45414</v>
      </c>
    </row>
    <row r="696" spans="1:25" x14ac:dyDescent="0.3">
      <c r="A696" s="5">
        <v>45415.525329282405</v>
      </c>
      <c r="B696" s="7" t="s">
        <v>66</v>
      </c>
      <c r="C696" s="6" t="s">
        <v>627</v>
      </c>
      <c r="D696" s="7" t="s">
        <v>516</v>
      </c>
      <c r="E696" s="8">
        <v>1</v>
      </c>
      <c r="F696" s="7">
        <v>7098027</v>
      </c>
      <c r="G696" s="7" t="s">
        <v>68</v>
      </c>
      <c r="H696" s="7" t="s">
        <v>69</v>
      </c>
      <c r="I696" s="7" t="s">
        <v>45</v>
      </c>
      <c r="J696" s="19" t="str">
        <f>IFERROR(INDEX('Employee Info'!$C$3:$E$200,MATCH(Data6[[#This Row],[Name:]],'Employee Info'!$B$3:$B$200,0),MATCH(Data6[[#This Row],[Hours Type:]],'Employee Info'!$C$2:$E$2,0)),"")</f>
        <v/>
      </c>
      <c r="K696" s="19" t="str">
        <f>IFERROR(INDEX('Employee Info'!$C$3:$J$200,MATCH(Data6[[#This Row],[Name:]],'Employee Info'!$B$3:$B$200,0),MATCH(Data6[[#Headers],[Truck]],'Employee Info'!$C$2:$J$2,0)),"")</f>
        <v/>
      </c>
      <c r="L696" s="19" t="str">
        <f>IFERROR(INDEX('Employee Info'!$C$3:$J$200,MATCH(Data6[[#This Row],[Name:]],'Employee Info'!$B$3:$B$200,0),MATCH(Data6[[#Headers],[Phone]],'Employee Info'!$C$2:$J$2,0)),"")</f>
        <v/>
      </c>
      <c r="M696" s="19" t="str">
        <f>IFERROR(INDEX('Employee Info'!$C$3:$J$200,MATCH(Data6[[#This Row],[Name:]],'Employee Info'!$B$3:$B$200,0),MATCH(Data6[[#Headers],[Tech]],'Employee Info'!$C$2:$J$2,0)),"")</f>
        <v/>
      </c>
      <c r="N696" s="19" t="str">
        <f>IFERROR(INDEX('Employee Info'!$C$3:$J$200,MATCH(Data6[[#This Row],[Name:]],'Employee Info'!$B$3:$B$200,0),MATCH(Data6[[#Headers],[Other]],'Employee Info'!$C$2:$J$2,0)),"")</f>
        <v/>
      </c>
      <c r="O696" s="19">
        <f>IFERROR((Data6[[#This Row],[Hours:]]*SUM(Data6[[#This Row],[Rate]:[Other]])),"")</f>
        <v>0</v>
      </c>
      <c r="P696" s="7" t="str">
        <f>IF(Data6[[#This Row],[WO'#:]]="","Riley #","WO#")</f>
        <v>WO#</v>
      </c>
      <c r="Q696" s="7">
        <f>IFERROR(WEEKNUM(Data6[[#This Row],[Date:]]),"")</f>
        <v>18</v>
      </c>
      <c r="R696" s="6">
        <f t="shared" si="30"/>
        <v>45410</v>
      </c>
      <c r="S696" s="6">
        <f>Data6[[#This Row],[Week Start]]+7</f>
        <v>45417</v>
      </c>
      <c r="T696" s="7" t="str">
        <f t="shared" si="31"/>
        <v>4/28/2024 - 5/5/2024</v>
      </c>
      <c r="U696" s="7" t="str">
        <f t="shared" si="32"/>
        <v>Time Card</v>
      </c>
      <c r="V696" s="8" t="str">
        <f>RIGHT(TEXT(Data6[[#This Row],[Date:]],"mmddyyyy"),4)</f>
        <v>2024</v>
      </c>
      <c r="W696" s="8" t="str">
        <f>MID(TEXT(Data6[[#This Row],[Date:]],"mmddyyyy"),3,2)</f>
        <v>02</v>
      </c>
      <c r="X696" s="8" t="str">
        <f>LEFT(TEXT(Data6[[#This Row],[Date:]],"mmddyyyy"),2)</f>
        <v>05</v>
      </c>
      <c r="Y696" s="6">
        <f>DATE(Data6[[#This Row],[Year]],Data6[[#This Row],[Month]],Data6[[#This Row],[Day]])</f>
        <v>45414</v>
      </c>
    </row>
    <row r="697" spans="1:25" x14ac:dyDescent="0.3">
      <c r="A697" s="5">
        <v>45415.525485995371</v>
      </c>
      <c r="B697" s="7" t="s">
        <v>66</v>
      </c>
      <c r="C697" s="6" t="s">
        <v>627</v>
      </c>
      <c r="D697" s="7" t="s">
        <v>516</v>
      </c>
      <c r="E697" s="8">
        <v>1</v>
      </c>
      <c r="F697" s="7">
        <v>7098027</v>
      </c>
      <c r="G697" s="7" t="s">
        <v>68</v>
      </c>
      <c r="H697" s="7" t="s">
        <v>69</v>
      </c>
      <c r="I697" s="7" t="s">
        <v>44</v>
      </c>
      <c r="J697" s="19" t="str">
        <f>IFERROR(INDEX('Employee Info'!$C$3:$E$200,MATCH(Data6[[#This Row],[Name:]],'Employee Info'!$B$3:$B$200,0),MATCH(Data6[[#This Row],[Hours Type:]],'Employee Info'!$C$2:$E$2,0)),"")</f>
        <v/>
      </c>
      <c r="K697" s="19" t="str">
        <f>IFERROR(INDEX('Employee Info'!$C$3:$J$200,MATCH(Data6[[#This Row],[Name:]],'Employee Info'!$B$3:$B$200,0),MATCH(Data6[[#Headers],[Truck]],'Employee Info'!$C$2:$J$2,0)),"")</f>
        <v/>
      </c>
      <c r="L697" s="19" t="str">
        <f>IFERROR(INDEX('Employee Info'!$C$3:$J$200,MATCH(Data6[[#This Row],[Name:]],'Employee Info'!$B$3:$B$200,0),MATCH(Data6[[#Headers],[Phone]],'Employee Info'!$C$2:$J$2,0)),"")</f>
        <v/>
      </c>
      <c r="M697" s="19" t="str">
        <f>IFERROR(INDEX('Employee Info'!$C$3:$J$200,MATCH(Data6[[#This Row],[Name:]],'Employee Info'!$B$3:$B$200,0),MATCH(Data6[[#Headers],[Tech]],'Employee Info'!$C$2:$J$2,0)),"")</f>
        <v/>
      </c>
      <c r="N697" s="19" t="str">
        <f>IFERROR(INDEX('Employee Info'!$C$3:$J$200,MATCH(Data6[[#This Row],[Name:]],'Employee Info'!$B$3:$B$200,0),MATCH(Data6[[#Headers],[Other]],'Employee Info'!$C$2:$J$2,0)),"")</f>
        <v/>
      </c>
      <c r="O697" s="19">
        <f>IFERROR((Data6[[#This Row],[Hours:]]*SUM(Data6[[#This Row],[Rate]:[Other]])),"")</f>
        <v>0</v>
      </c>
      <c r="P697" s="7" t="str">
        <f>IF(Data6[[#This Row],[WO'#:]]="","Riley #","WO#")</f>
        <v>WO#</v>
      </c>
      <c r="Q697" s="7">
        <f>IFERROR(WEEKNUM(Data6[[#This Row],[Date:]]),"")</f>
        <v>18</v>
      </c>
      <c r="R697" s="6">
        <f t="shared" si="30"/>
        <v>45410</v>
      </c>
      <c r="S697" s="6">
        <f>Data6[[#This Row],[Week Start]]+7</f>
        <v>45417</v>
      </c>
      <c r="T697" s="7" t="str">
        <f t="shared" si="31"/>
        <v>4/28/2024 - 5/5/2024</v>
      </c>
      <c r="U697" s="7" t="str">
        <f t="shared" si="32"/>
        <v>Time Card</v>
      </c>
      <c r="V697" s="8" t="str">
        <f>RIGHT(TEXT(Data6[[#This Row],[Date:]],"mmddyyyy"),4)</f>
        <v>2024</v>
      </c>
      <c r="W697" s="8" t="str">
        <f>MID(TEXT(Data6[[#This Row],[Date:]],"mmddyyyy"),3,2)</f>
        <v>02</v>
      </c>
      <c r="X697" s="8" t="str">
        <f>LEFT(TEXT(Data6[[#This Row],[Date:]],"mmddyyyy"),2)</f>
        <v>05</v>
      </c>
      <c r="Y697" s="6">
        <f>DATE(Data6[[#This Row],[Year]],Data6[[#This Row],[Month]],Data6[[#This Row],[Day]])</f>
        <v>45414</v>
      </c>
    </row>
    <row r="698" spans="1:25" x14ac:dyDescent="0.3">
      <c r="A698" s="5">
        <v>45414.579827777779</v>
      </c>
      <c r="B698" s="7" t="s">
        <v>492</v>
      </c>
      <c r="C698" s="6" t="s">
        <v>627</v>
      </c>
      <c r="D698" s="7" t="s">
        <v>634</v>
      </c>
      <c r="E698" s="8">
        <v>8</v>
      </c>
      <c r="F698" s="7" t="s">
        <v>68</v>
      </c>
      <c r="G698" s="7" t="s">
        <v>68</v>
      </c>
      <c r="H698" s="7" t="s">
        <v>64</v>
      </c>
      <c r="I698" s="7" t="s">
        <v>44</v>
      </c>
      <c r="J698" s="19" t="str">
        <f>IFERROR(INDEX('Employee Info'!$C$3:$E$200,MATCH(Data6[[#This Row],[Name:]],'Employee Info'!$B$3:$B$200,0),MATCH(Data6[[#This Row],[Hours Type:]],'Employee Info'!$C$2:$E$2,0)),"")</f>
        <v/>
      </c>
      <c r="K698" s="19" t="str">
        <f>IFERROR(INDEX('Employee Info'!$C$3:$J$200,MATCH(Data6[[#This Row],[Name:]],'Employee Info'!$B$3:$B$200,0),MATCH(Data6[[#Headers],[Truck]],'Employee Info'!$C$2:$J$2,0)),"")</f>
        <v/>
      </c>
      <c r="L698" s="19" t="str">
        <f>IFERROR(INDEX('Employee Info'!$C$3:$J$200,MATCH(Data6[[#This Row],[Name:]],'Employee Info'!$B$3:$B$200,0),MATCH(Data6[[#Headers],[Phone]],'Employee Info'!$C$2:$J$2,0)),"")</f>
        <v/>
      </c>
      <c r="M698" s="19" t="str">
        <f>IFERROR(INDEX('Employee Info'!$C$3:$J$200,MATCH(Data6[[#This Row],[Name:]],'Employee Info'!$B$3:$B$200,0),MATCH(Data6[[#Headers],[Tech]],'Employee Info'!$C$2:$J$2,0)),"")</f>
        <v/>
      </c>
      <c r="N698" s="19" t="str">
        <f>IFERROR(INDEX('Employee Info'!$C$3:$J$200,MATCH(Data6[[#This Row],[Name:]],'Employee Info'!$B$3:$B$200,0),MATCH(Data6[[#Headers],[Other]],'Employee Info'!$C$2:$J$2,0)),"")</f>
        <v/>
      </c>
      <c r="O698" s="19">
        <f>IFERROR((Data6[[#This Row],[Hours:]]*SUM(Data6[[#This Row],[Rate]:[Other]])),"")</f>
        <v>0</v>
      </c>
      <c r="P698" s="7" t="str">
        <f>IF(Data6[[#This Row],[WO'#:]]="","Riley #","WO#")</f>
        <v>Riley #</v>
      </c>
      <c r="Q698" s="7">
        <f>IFERROR(WEEKNUM(Data6[[#This Row],[Date:]]),"")</f>
        <v>18</v>
      </c>
      <c r="R698" s="6">
        <f t="shared" si="30"/>
        <v>45410</v>
      </c>
      <c r="S698" s="6">
        <f>Data6[[#This Row],[Week Start]]+7</f>
        <v>45417</v>
      </c>
      <c r="T698" s="7" t="str">
        <f t="shared" si="31"/>
        <v>4/28/2024 - 5/5/2024</v>
      </c>
      <c r="U698" s="7" t="str">
        <f t="shared" si="32"/>
        <v>Time Card</v>
      </c>
      <c r="V698" s="8" t="str">
        <f>RIGHT(TEXT(Data6[[#This Row],[Date:]],"mmddyyyy"),4)</f>
        <v>2024</v>
      </c>
      <c r="W698" s="8" t="str">
        <f>MID(TEXT(Data6[[#This Row],[Date:]],"mmddyyyy"),3,2)</f>
        <v>02</v>
      </c>
      <c r="X698" s="8" t="str">
        <f>LEFT(TEXT(Data6[[#This Row],[Date:]],"mmddyyyy"),2)</f>
        <v>05</v>
      </c>
      <c r="Y698" s="6">
        <f>DATE(Data6[[#This Row],[Year]],Data6[[#This Row],[Month]],Data6[[#This Row],[Day]])</f>
        <v>45414</v>
      </c>
    </row>
    <row r="699" spans="1:25" x14ac:dyDescent="0.3">
      <c r="A699" s="5">
        <v>45414.580133680553</v>
      </c>
      <c r="B699" s="7" t="s">
        <v>65</v>
      </c>
      <c r="C699" s="6" t="s">
        <v>627</v>
      </c>
      <c r="D699" s="7" t="s">
        <v>634</v>
      </c>
      <c r="E699" s="8">
        <v>8</v>
      </c>
      <c r="F699" s="7" t="s">
        <v>68</v>
      </c>
      <c r="G699" s="7" t="s">
        <v>68</v>
      </c>
      <c r="H699" s="7" t="s">
        <v>64</v>
      </c>
      <c r="I699" s="7" t="s">
        <v>44</v>
      </c>
      <c r="J699" s="19" t="str">
        <f>IFERROR(INDEX('Employee Info'!$C$3:$E$200,MATCH(Data6[[#This Row],[Name:]],'Employee Info'!$B$3:$B$200,0),MATCH(Data6[[#This Row],[Hours Type:]],'Employee Info'!$C$2:$E$2,0)),"")</f>
        <v/>
      </c>
      <c r="K699" s="19" t="str">
        <f>IFERROR(INDEX('Employee Info'!$C$3:$J$200,MATCH(Data6[[#This Row],[Name:]],'Employee Info'!$B$3:$B$200,0),MATCH(Data6[[#Headers],[Truck]],'Employee Info'!$C$2:$J$2,0)),"")</f>
        <v/>
      </c>
      <c r="L699" s="19" t="str">
        <f>IFERROR(INDEX('Employee Info'!$C$3:$J$200,MATCH(Data6[[#This Row],[Name:]],'Employee Info'!$B$3:$B$200,0),MATCH(Data6[[#Headers],[Phone]],'Employee Info'!$C$2:$J$2,0)),"")</f>
        <v/>
      </c>
      <c r="M699" s="19" t="str">
        <f>IFERROR(INDEX('Employee Info'!$C$3:$J$200,MATCH(Data6[[#This Row],[Name:]],'Employee Info'!$B$3:$B$200,0),MATCH(Data6[[#Headers],[Tech]],'Employee Info'!$C$2:$J$2,0)),"")</f>
        <v/>
      </c>
      <c r="N699" s="19" t="str">
        <f>IFERROR(INDEX('Employee Info'!$C$3:$J$200,MATCH(Data6[[#This Row],[Name:]],'Employee Info'!$B$3:$B$200,0),MATCH(Data6[[#Headers],[Other]],'Employee Info'!$C$2:$J$2,0)),"")</f>
        <v/>
      </c>
      <c r="O699" s="19">
        <f>IFERROR((Data6[[#This Row],[Hours:]]*SUM(Data6[[#This Row],[Rate]:[Other]])),"")</f>
        <v>0</v>
      </c>
      <c r="P699" s="7" t="str">
        <f>IF(Data6[[#This Row],[WO'#:]]="","Riley #","WO#")</f>
        <v>Riley #</v>
      </c>
      <c r="Q699" s="7">
        <f>IFERROR(WEEKNUM(Data6[[#This Row],[Date:]]),"")</f>
        <v>18</v>
      </c>
      <c r="R699" s="6">
        <f t="shared" si="30"/>
        <v>45410</v>
      </c>
      <c r="S699" s="6">
        <f>Data6[[#This Row],[Week Start]]+7</f>
        <v>45417</v>
      </c>
      <c r="T699" s="7" t="str">
        <f t="shared" si="31"/>
        <v>4/28/2024 - 5/5/2024</v>
      </c>
      <c r="U699" s="7" t="str">
        <f t="shared" si="32"/>
        <v>Time Card</v>
      </c>
      <c r="V699" s="8" t="str">
        <f>RIGHT(TEXT(Data6[[#This Row],[Date:]],"mmddyyyy"),4)</f>
        <v>2024</v>
      </c>
      <c r="W699" s="8" t="str">
        <f>MID(TEXT(Data6[[#This Row],[Date:]],"mmddyyyy"),3,2)</f>
        <v>02</v>
      </c>
      <c r="X699" s="8" t="str">
        <f>LEFT(TEXT(Data6[[#This Row],[Date:]],"mmddyyyy"),2)</f>
        <v>05</v>
      </c>
      <c r="Y699" s="6">
        <f>DATE(Data6[[#This Row],[Year]],Data6[[#This Row],[Month]],Data6[[#This Row],[Day]])</f>
        <v>45414</v>
      </c>
    </row>
    <row r="700" spans="1:25" x14ac:dyDescent="0.3">
      <c r="A700" s="5">
        <v>45415.520899189818</v>
      </c>
      <c r="B700" s="7" t="s">
        <v>66</v>
      </c>
      <c r="C700" s="6" t="s">
        <v>627</v>
      </c>
      <c r="D700" s="7" t="s">
        <v>566</v>
      </c>
      <c r="E700" s="8">
        <v>1</v>
      </c>
      <c r="F700" s="7" t="s">
        <v>68</v>
      </c>
      <c r="G700" s="7" t="s">
        <v>68</v>
      </c>
      <c r="H700" s="7" t="s">
        <v>64</v>
      </c>
      <c r="I700" s="7" t="s">
        <v>44</v>
      </c>
      <c r="J700" s="19" t="str">
        <f>IFERROR(INDEX('Employee Info'!$C$3:$E$200,MATCH(Data6[[#This Row],[Name:]],'Employee Info'!$B$3:$B$200,0),MATCH(Data6[[#This Row],[Hours Type:]],'Employee Info'!$C$2:$E$2,0)),"")</f>
        <v/>
      </c>
      <c r="K700" s="19" t="str">
        <f>IFERROR(INDEX('Employee Info'!$C$3:$J$200,MATCH(Data6[[#This Row],[Name:]],'Employee Info'!$B$3:$B$200,0),MATCH(Data6[[#Headers],[Truck]],'Employee Info'!$C$2:$J$2,0)),"")</f>
        <v/>
      </c>
      <c r="L700" s="19" t="str">
        <f>IFERROR(INDEX('Employee Info'!$C$3:$J$200,MATCH(Data6[[#This Row],[Name:]],'Employee Info'!$B$3:$B$200,0),MATCH(Data6[[#Headers],[Phone]],'Employee Info'!$C$2:$J$2,0)),"")</f>
        <v/>
      </c>
      <c r="M700" s="19" t="str">
        <f>IFERROR(INDEX('Employee Info'!$C$3:$J$200,MATCH(Data6[[#This Row],[Name:]],'Employee Info'!$B$3:$B$200,0),MATCH(Data6[[#Headers],[Tech]],'Employee Info'!$C$2:$J$2,0)),"")</f>
        <v/>
      </c>
      <c r="N700" s="19" t="str">
        <f>IFERROR(INDEX('Employee Info'!$C$3:$J$200,MATCH(Data6[[#This Row],[Name:]],'Employee Info'!$B$3:$B$200,0),MATCH(Data6[[#Headers],[Other]],'Employee Info'!$C$2:$J$2,0)),"")</f>
        <v/>
      </c>
      <c r="O700" s="19">
        <f>IFERROR((Data6[[#This Row],[Hours:]]*SUM(Data6[[#This Row],[Rate]:[Other]])),"")</f>
        <v>0</v>
      </c>
      <c r="P700" s="7" t="str">
        <f>IF(Data6[[#This Row],[WO'#:]]="","Riley #","WO#")</f>
        <v>Riley #</v>
      </c>
      <c r="Q700" s="7">
        <f>IFERROR(WEEKNUM(Data6[[#This Row],[Date:]]),"")</f>
        <v>18</v>
      </c>
      <c r="R700" s="6">
        <f t="shared" si="30"/>
        <v>45410</v>
      </c>
      <c r="S700" s="6">
        <f>Data6[[#This Row],[Week Start]]+7</f>
        <v>45417</v>
      </c>
      <c r="T700" s="7" t="str">
        <f t="shared" si="31"/>
        <v>4/28/2024 - 5/5/2024</v>
      </c>
      <c r="U700" s="7" t="str">
        <f t="shared" si="32"/>
        <v>Time Card</v>
      </c>
      <c r="V700" s="8" t="str">
        <f>RIGHT(TEXT(Data6[[#This Row],[Date:]],"mmddyyyy"),4)</f>
        <v>2024</v>
      </c>
      <c r="W700" s="8" t="str">
        <f>MID(TEXT(Data6[[#This Row],[Date:]],"mmddyyyy"),3,2)</f>
        <v>02</v>
      </c>
      <c r="X700" s="8" t="str">
        <f>LEFT(TEXT(Data6[[#This Row],[Date:]],"mmddyyyy"),2)</f>
        <v>05</v>
      </c>
      <c r="Y700" s="6">
        <f>DATE(Data6[[#This Row],[Year]],Data6[[#This Row],[Month]],Data6[[#This Row],[Day]])</f>
        <v>45414</v>
      </c>
    </row>
    <row r="701" spans="1:25" x14ac:dyDescent="0.3">
      <c r="A701" s="5">
        <v>45414.577702083334</v>
      </c>
      <c r="B701" s="7" t="s">
        <v>31</v>
      </c>
      <c r="C701" s="6" t="s">
        <v>627</v>
      </c>
      <c r="D701" s="7" t="s">
        <v>633</v>
      </c>
      <c r="E701" s="8">
        <v>3</v>
      </c>
      <c r="F701" s="7" t="s">
        <v>68</v>
      </c>
      <c r="G701" s="7" t="s">
        <v>68</v>
      </c>
      <c r="H701" s="7" t="s">
        <v>577</v>
      </c>
      <c r="I701" s="7" t="s">
        <v>44</v>
      </c>
      <c r="J701" s="19" t="str">
        <f>IFERROR(INDEX('Employee Info'!$C$3:$E$200,MATCH(Data6[[#This Row],[Name:]],'Employee Info'!$B$3:$B$200,0),MATCH(Data6[[#This Row],[Hours Type:]],'Employee Info'!$C$2:$E$2,0)),"")</f>
        <v/>
      </c>
      <c r="K701" s="19" t="str">
        <f>IFERROR(INDEX('Employee Info'!$C$3:$J$200,MATCH(Data6[[#This Row],[Name:]],'Employee Info'!$B$3:$B$200,0),MATCH(Data6[[#Headers],[Truck]],'Employee Info'!$C$2:$J$2,0)),"")</f>
        <v/>
      </c>
      <c r="L701" s="19" t="str">
        <f>IFERROR(INDEX('Employee Info'!$C$3:$J$200,MATCH(Data6[[#This Row],[Name:]],'Employee Info'!$B$3:$B$200,0),MATCH(Data6[[#Headers],[Phone]],'Employee Info'!$C$2:$J$2,0)),"")</f>
        <v/>
      </c>
      <c r="M701" s="19" t="str">
        <f>IFERROR(INDEX('Employee Info'!$C$3:$J$200,MATCH(Data6[[#This Row],[Name:]],'Employee Info'!$B$3:$B$200,0),MATCH(Data6[[#Headers],[Tech]],'Employee Info'!$C$2:$J$2,0)),"")</f>
        <v/>
      </c>
      <c r="N701" s="19" t="str">
        <f>IFERROR(INDEX('Employee Info'!$C$3:$J$200,MATCH(Data6[[#This Row],[Name:]],'Employee Info'!$B$3:$B$200,0),MATCH(Data6[[#Headers],[Other]],'Employee Info'!$C$2:$J$2,0)),"")</f>
        <v/>
      </c>
      <c r="O701" s="19">
        <f>IFERROR((Data6[[#This Row],[Hours:]]*SUM(Data6[[#This Row],[Rate]:[Other]])),"")</f>
        <v>0</v>
      </c>
      <c r="P701" s="7" t="str">
        <f>IF(Data6[[#This Row],[WO'#:]]="","Riley #","WO#")</f>
        <v>Riley #</v>
      </c>
      <c r="Q701" s="7">
        <f>IFERROR(WEEKNUM(Data6[[#This Row],[Date:]]),"")</f>
        <v>18</v>
      </c>
      <c r="R701" s="6">
        <f t="shared" si="30"/>
        <v>45410</v>
      </c>
      <c r="S701" s="6">
        <f>Data6[[#This Row],[Week Start]]+7</f>
        <v>45417</v>
      </c>
      <c r="T701" s="7" t="str">
        <f t="shared" si="31"/>
        <v>4/28/2024 - 5/5/2024</v>
      </c>
      <c r="U701" s="7" t="str">
        <f t="shared" si="32"/>
        <v>Time Card</v>
      </c>
      <c r="V701" s="8" t="str">
        <f>RIGHT(TEXT(Data6[[#This Row],[Date:]],"mmddyyyy"),4)</f>
        <v>2024</v>
      </c>
      <c r="W701" s="8" t="str">
        <f>MID(TEXT(Data6[[#This Row],[Date:]],"mmddyyyy"),3,2)</f>
        <v>02</v>
      </c>
      <c r="X701" s="8" t="str">
        <f>LEFT(TEXT(Data6[[#This Row],[Date:]],"mmddyyyy"),2)</f>
        <v>05</v>
      </c>
      <c r="Y701" s="6">
        <f>DATE(Data6[[#This Row],[Year]],Data6[[#This Row],[Month]],Data6[[#This Row],[Day]])</f>
        <v>45414</v>
      </c>
    </row>
    <row r="702" spans="1:25" x14ac:dyDescent="0.3">
      <c r="A702" s="5">
        <v>45414.520658564812</v>
      </c>
      <c r="B702" s="7" t="s">
        <v>31</v>
      </c>
      <c r="C702" s="6" t="s">
        <v>627</v>
      </c>
      <c r="D702" s="7" t="s">
        <v>632</v>
      </c>
      <c r="E702" s="8">
        <v>2.5</v>
      </c>
      <c r="F702" s="7" t="s">
        <v>68</v>
      </c>
      <c r="G702" s="7" t="s">
        <v>68</v>
      </c>
      <c r="H702" s="7" t="s">
        <v>483</v>
      </c>
      <c r="I702" s="7" t="s">
        <v>44</v>
      </c>
      <c r="J702" s="19" t="str">
        <f>IFERROR(INDEX('Employee Info'!$C$3:$E$200,MATCH(Data6[[#This Row],[Name:]],'Employee Info'!$B$3:$B$200,0),MATCH(Data6[[#This Row],[Hours Type:]],'Employee Info'!$C$2:$E$2,0)),"")</f>
        <v/>
      </c>
      <c r="K702" s="19" t="str">
        <f>IFERROR(INDEX('Employee Info'!$C$3:$J$200,MATCH(Data6[[#This Row],[Name:]],'Employee Info'!$B$3:$B$200,0),MATCH(Data6[[#Headers],[Truck]],'Employee Info'!$C$2:$J$2,0)),"")</f>
        <v/>
      </c>
      <c r="L702" s="19" t="str">
        <f>IFERROR(INDEX('Employee Info'!$C$3:$J$200,MATCH(Data6[[#This Row],[Name:]],'Employee Info'!$B$3:$B$200,0),MATCH(Data6[[#Headers],[Phone]],'Employee Info'!$C$2:$J$2,0)),"")</f>
        <v/>
      </c>
      <c r="M702" s="19" t="str">
        <f>IFERROR(INDEX('Employee Info'!$C$3:$J$200,MATCH(Data6[[#This Row],[Name:]],'Employee Info'!$B$3:$B$200,0),MATCH(Data6[[#Headers],[Tech]],'Employee Info'!$C$2:$J$2,0)),"")</f>
        <v/>
      </c>
      <c r="N702" s="19" t="str">
        <f>IFERROR(INDEX('Employee Info'!$C$3:$J$200,MATCH(Data6[[#This Row],[Name:]],'Employee Info'!$B$3:$B$200,0),MATCH(Data6[[#Headers],[Other]],'Employee Info'!$C$2:$J$2,0)),"")</f>
        <v/>
      </c>
      <c r="O702" s="19">
        <f>IFERROR((Data6[[#This Row],[Hours:]]*SUM(Data6[[#This Row],[Rate]:[Other]])),"")</f>
        <v>0</v>
      </c>
      <c r="P702" s="7" t="str">
        <f>IF(Data6[[#This Row],[WO'#:]]="","Riley #","WO#")</f>
        <v>Riley #</v>
      </c>
      <c r="Q702" s="7">
        <f>IFERROR(WEEKNUM(Data6[[#This Row],[Date:]]),"")</f>
        <v>18</v>
      </c>
      <c r="R702" s="6">
        <f t="shared" si="30"/>
        <v>45410</v>
      </c>
      <c r="S702" s="6">
        <f>Data6[[#This Row],[Week Start]]+7</f>
        <v>45417</v>
      </c>
      <c r="T702" s="7" t="str">
        <f t="shared" si="31"/>
        <v>4/28/2024 - 5/5/2024</v>
      </c>
      <c r="U702" s="7" t="str">
        <f t="shared" si="32"/>
        <v>Time Card</v>
      </c>
      <c r="V702" s="8" t="str">
        <f>RIGHT(TEXT(Data6[[#This Row],[Date:]],"mmddyyyy"),4)</f>
        <v>2024</v>
      </c>
      <c r="W702" s="8" t="str">
        <f>MID(TEXT(Data6[[#This Row],[Date:]],"mmddyyyy"),3,2)</f>
        <v>02</v>
      </c>
      <c r="X702" s="8" t="str">
        <f>LEFT(TEXT(Data6[[#This Row],[Date:]],"mmddyyyy"),2)</f>
        <v>05</v>
      </c>
      <c r="Y702" s="6">
        <f>DATE(Data6[[#This Row],[Year]],Data6[[#This Row],[Month]],Data6[[#This Row],[Day]])</f>
        <v>45414</v>
      </c>
    </row>
    <row r="703" spans="1:25" x14ac:dyDescent="0.3">
      <c r="A703" s="5">
        <v>45414.521250115744</v>
      </c>
      <c r="B703" s="7" t="s">
        <v>31</v>
      </c>
      <c r="C703" s="6" t="s">
        <v>627</v>
      </c>
      <c r="D703" s="7" t="s">
        <v>632</v>
      </c>
      <c r="E703" s="8">
        <v>0.5</v>
      </c>
      <c r="F703" s="7" t="s">
        <v>68</v>
      </c>
      <c r="G703" s="7" t="s">
        <v>68</v>
      </c>
      <c r="H703" s="7" t="s">
        <v>483</v>
      </c>
      <c r="I703" s="7" t="s">
        <v>44</v>
      </c>
      <c r="J703" s="19" t="str">
        <f>IFERROR(INDEX('Employee Info'!$C$3:$E$200,MATCH(Data6[[#This Row],[Name:]],'Employee Info'!$B$3:$B$200,0),MATCH(Data6[[#This Row],[Hours Type:]],'Employee Info'!$C$2:$E$2,0)),"")</f>
        <v/>
      </c>
      <c r="K703" s="19" t="str">
        <f>IFERROR(INDEX('Employee Info'!$C$3:$J$200,MATCH(Data6[[#This Row],[Name:]],'Employee Info'!$B$3:$B$200,0),MATCH(Data6[[#Headers],[Truck]],'Employee Info'!$C$2:$J$2,0)),"")</f>
        <v/>
      </c>
      <c r="L703" s="19" t="str">
        <f>IFERROR(INDEX('Employee Info'!$C$3:$J$200,MATCH(Data6[[#This Row],[Name:]],'Employee Info'!$B$3:$B$200,0),MATCH(Data6[[#Headers],[Phone]],'Employee Info'!$C$2:$J$2,0)),"")</f>
        <v/>
      </c>
      <c r="M703" s="19" t="str">
        <f>IFERROR(INDEX('Employee Info'!$C$3:$J$200,MATCH(Data6[[#This Row],[Name:]],'Employee Info'!$B$3:$B$200,0),MATCH(Data6[[#Headers],[Tech]],'Employee Info'!$C$2:$J$2,0)),"")</f>
        <v/>
      </c>
      <c r="N703" s="19" t="str">
        <f>IFERROR(INDEX('Employee Info'!$C$3:$J$200,MATCH(Data6[[#This Row],[Name:]],'Employee Info'!$B$3:$B$200,0),MATCH(Data6[[#Headers],[Other]],'Employee Info'!$C$2:$J$2,0)),"")</f>
        <v/>
      </c>
      <c r="O703" s="19">
        <f>IFERROR((Data6[[#This Row],[Hours:]]*SUM(Data6[[#This Row],[Rate]:[Other]])),"")</f>
        <v>0</v>
      </c>
      <c r="P703" s="7" t="str">
        <f>IF(Data6[[#This Row],[WO'#:]]="","Riley #","WO#")</f>
        <v>Riley #</v>
      </c>
      <c r="Q703" s="7">
        <f>IFERROR(WEEKNUM(Data6[[#This Row],[Date:]]),"")</f>
        <v>18</v>
      </c>
      <c r="R703" s="6">
        <f t="shared" si="30"/>
        <v>45410</v>
      </c>
      <c r="S703" s="6">
        <f>Data6[[#This Row],[Week Start]]+7</f>
        <v>45417</v>
      </c>
      <c r="T703" s="7" t="str">
        <f t="shared" si="31"/>
        <v>4/28/2024 - 5/5/2024</v>
      </c>
      <c r="U703" s="7" t="str">
        <f t="shared" si="32"/>
        <v>Time Card</v>
      </c>
      <c r="V703" s="8" t="str">
        <f>RIGHT(TEXT(Data6[[#This Row],[Date:]],"mmddyyyy"),4)</f>
        <v>2024</v>
      </c>
      <c r="W703" s="8" t="str">
        <f>MID(TEXT(Data6[[#This Row],[Date:]],"mmddyyyy"),3,2)</f>
        <v>02</v>
      </c>
      <c r="X703" s="8" t="str">
        <f>LEFT(TEXT(Data6[[#This Row],[Date:]],"mmddyyyy"),2)</f>
        <v>05</v>
      </c>
      <c r="Y703" s="6">
        <f>DATE(Data6[[#This Row],[Year]],Data6[[#This Row],[Month]],Data6[[#This Row],[Day]])</f>
        <v>45414</v>
      </c>
    </row>
    <row r="704" spans="1:25" x14ac:dyDescent="0.3">
      <c r="A704" s="5">
        <v>45414.584873726853</v>
      </c>
      <c r="B704" s="7" t="s">
        <v>35</v>
      </c>
      <c r="C704" s="6" t="s">
        <v>627</v>
      </c>
      <c r="D704" s="7" t="s">
        <v>635</v>
      </c>
      <c r="E704" s="8">
        <v>2</v>
      </c>
      <c r="F704" s="7" t="s">
        <v>68</v>
      </c>
      <c r="G704" s="7" t="s">
        <v>68</v>
      </c>
      <c r="H704" s="7" t="s">
        <v>483</v>
      </c>
      <c r="I704" s="7" t="s">
        <v>44</v>
      </c>
      <c r="J704" s="19" t="str">
        <f>IFERROR(INDEX('Employee Info'!$C$3:$E$200,MATCH(Data6[[#This Row],[Name:]],'Employee Info'!$B$3:$B$200,0),MATCH(Data6[[#This Row],[Hours Type:]],'Employee Info'!$C$2:$E$2,0)),"")</f>
        <v/>
      </c>
      <c r="K704" s="19" t="str">
        <f>IFERROR(INDEX('Employee Info'!$C$3:$J$200,MATCH(Data6[[#This Row],[Name:]],'Employee Info'!$B$3:$B$200,0),MATCH(Data6[[#Headers],[Truck]],'Employee Info'!$C$2:$J$2,0)),"")</f>
        <v/>
      </c>
      <c r="L704" s="19" t="str">
        <f>IFERROR(INDEX('Employee Info'!$C$3:$J$200,MATCH(Data6[[#This Row],[Name:]],'Employee Info'!$B$3:$B$200,0),MATCH(Data6[[#Headers],[Phone]],'Employee Info'!$C$2:$J$2,0)),"")</f>
        <v/>
      </c>
      <c r="M704" s="19" t="str">
        <f>IFERROR(INDEX('Employee Info'!$C$3:$J$200,MATCH(Data6[[#This Row],[Name:]],'Employee Info'!$B$3:$B$200,0),MATCH(Data6[[#Headers],[Tech]],'Employee Info'!$C$2:$J$2,0)),"")</f>
        <v/>
      </c>
      <c r="N704" s="19" t="str">
        <f>IFERROR(INDEX('Employee Info'!$C$3:$J$200,MATCH(Data6[[#This Row],[Name:]],'Employee Info'!$B$3:$B$200,0),MATCH(Data6[[#Headers],[Other]],'Employee Info'!$C$2:$J$2,0)),"")</f>
        <v/>
      </c>
      <c r="O704" s="19">
        <f>IFERROR((Data6[[#This Row],[Hours:]]*SUM(Data6[[#This Row],[Rate]:[Other]])),"")</f>
        <v>0</v>
      </c>
      <c r="P704" s="7" t="str">
        <f>IF(Data6[[#This Row],[WO'#:]]="","Riley #","WO#")</f>
        <v>Riley #</v>
      </c>
      <c r="Q704" s="7">
        <f>IFERROR(WEEKNUM(Data6[[#This Row],[Date:]]),"")</f>
        <v>18</v>
      </c>
      <c r="R704" s="6">
        <f t="shared" si="30"/>
        <v>45410</v>
      </c>
      <c r="S704" s="6">
        <f>Data6[[#This Row],[Week Start]]+7</f>
        <v>45417</v>
      </c>
      <c r="T704" s="7" t="str">
        <f t="shared" si="31"/>
        <v>4/28/2024 - 5/5/2024</v>
      </c>
      <c r="U704" s="7" t="str">
        <f t="shared" si="32"/>
        <v>Time Card</v>
      </c>
      <c r="V704" s="8" t="str">
        <f>RIGHT(TEXT(Data6[[#This Row],[Date:]],"mmddyyyy"),4)</f>
        <v>2024</v>
      </c>
      <c r="W704" s="8" t="str">
        <f>MID(TEXT(Data6[[#This Row],[Date:]],"mmddyyyy"),3,2)</f>
        <v>02</v>
      </c>
      <c r="X704" s="8" t="str">
        <f>LEFT(TEXT(Data6[[#This Row],[Date:]],"mmddyyyy"),2)</f>
        <v>05</v>
      </c>
      <c r="Y704" s="6">
        <f>DATE(Data6[[#This Row],[Year]],Data6[[#This Row],[Month]],Data6[[#This Row],[Day]])</f>
        <v>45414</v>
      </c>
    </row>
    <row r="705" spans="1:25" x14ac:dyDescent="0.3">
      <c r="A705" s="5">
        <v>45415.543485648152</v>
      </c>
      <c r="B705" s="7" t="s">
        <v>66</v>
      </c>
      <c r="C705" s="6" t="s">
        <v>704</v>
      </c>
      <c r="D705" s="7" t="s">
        <v>705</v>
      </c>
      <c r="E705" s="8">
        <v>6</v>
      </c>
      <c r="F705" s="7">
        <v>6984733</v>
      </c>
      <c r="G705" s="7" t="s">
        <v>68</v>
      </c>
      <c r="H705" s="7" t="s">
        <v>69</v>
      </c>
      <c r="I705" s="7" t="s">
        <v>44</v>
      </c>
      <c r="J705" s="19" t="str">
        <f>IFERROR(INDEX('Employee Info'!$C$3:$E$200,MATCH(Data6[[#This Row],[Name:]],'Employee Info'!$B$3:$B$200,0),MATCH(Data6[[#This Row],[Hours Type:]],'Employee Info'!$C$2:$E$2,0)),"")</f>
        <v/>
      </c>
      <c r="K705" s="19" t="str">
        <f>IFERROR(INDEX('Employee Info'!$C$3:$J$200,MATCH(Data6[[#This Row],[Name:]],'Employee Info'!$B$3:$B$200,0),MATCH(Data6[[#Headers],[Truck]],'Employee Info'!$C$2:$J$2,0)),"")</f>
        <v/>
      </c>
      <c r="L705" s="19" t="str">
        <f>IFERROR(INDEX('Employee Info'!$C$3:$J$200,MATCH(Data6[[#This Row],[Name:]],'Employee Info'!$B$3:$B$200,0),MATCH(Data6[[#Headers],[Phone]],'Employee Info'!$C$2:$J$2,0)),"")</f>
        <v/>
      </c>
      <c r="M705" s="19" t="str">
        <f>IFERROR(INDEX('Employee Info'!$C$3:$J$200,MATCH(Data6[[#This Row],[Name:]],'Employee Info'!$B$3:$B$200,0),MATCH(Data6[[#Headers],[Tech]],'Employee Info'!$C$2:$J$2,0)),"")</f>
        <v/>
      </c>
      <c r="N705" s="19" t="str">
        <f>IFERROR(INDEX('Employee Info'!$C$3:$J$200,MATCH(Data6[[#This Row],[Name:]],'Employee Info'!$B$3:$B$200,0),MATCH(Data6[[#Headers],[Other]],'Employee Info'!$C$2:$J$2,0)),"")</f>
        <v/>
      </c>
      <c r="O705" s="19">
        <f>IFERROR((Data6[[#This Row],[Hours:]]*SUM(Data6[[#This Row],[Rate]:[Other]])),"")</f>
        <v>0</v>
      </c>
      <c r="P705" s="7" t="str">
        <f>IF(Data6[[#This Row],[WO'#:]]="","Riley #","WO#")</f>
        <v>WO#</v>
      </c>
      <c r="Q705" s="7">
        <f>IFERROR(WEEKNUM(Data6[[#This Row],[Date:]]),"")</f>
        <v>18</v>
      </c>
      <c r="R705" s="6">
        <f t="shared" si="30"/>
        <v>45410</v>
      </c>
      <c r="S705" s="6">
        <f>Data6[[#This Row],[Week Start]]+7</f>
        <v>45417</v>
      </c>
      <c r="T705" s="7" t="str">
        <f t="shared" si="31"/>
        <v>4/28/2024 - 5/5/2024</v>
      </c>
      <c r="U705" s="7" t="str">
        <f t="shared" si="32"/>
        <v>Time Card</v>
      </c>
      <c r="V705" s="8" t="str">
        <f>RIGHT(TEXT(Data6[[#This Row],[Date:]],"mmddyyyy"),4)</f>
        <v>2024</v>
      </c>
      <c r="W705" s="8" t="str">
        <f>MID(TEXT(Data6[[#This Row],[Date:]],"mmddyyyy"),3,2)</f>
        <v>03</v>
      </c>
      <c r="X705" s="8" t="str">
        <f>LEFT(TEXT(Data6[[#This Row],[Date:]],"mmddyyyy"),2)</f>
        <v>05</v>
      </c>
      <c r="Y705" s="6">
        <f>DATE(Data6[[#This Row],[Year]],Data6[[#This Row],[Month]],Data6[[#This Row],[Day]])</f>
        <v>45415</v>
      </c>
    </row>
    <row r="706" spans="1:25" x14ac:dyDescent="0.3">
      <c r="A706" s="5">
        <v>45415.578704861109</v>
      </c>
      <c r="B706" s="7" t="s">
        <v>35</v>
      </c>
      <c r="C706" s="6" t="s">
        <v>704</v>
      </c>
      <c r="D706" s="7" t="s">
        <v>706</v>
      </c>
      <c r="E706" s="8">
        <v>2</v>
      </c>
      <c r="F706" s="7">
        <v>6984733</v>
      </c>
      <c r="G706" s="7" t="s">
        <v>68</v>
      </c>
      <c r="H706" s="7" t="s">
        <v>69</v>
      </c>
      <c r="I706" s="7" t="s">
        <v>44</v>
      </c>
      <c r="J706" s="19" t="str">
        <f>IFERROR(INDEX('Employee Info'!$C$3:$E$200,MATCH(Data6[[#This Row],[Name:]],'Employee Info'!$B$3:$B$200,0),MATCH(Data6[[#This Row],[Hours Type:]],'Employee Info'!$C$2:$E$2,0)),"")</f>
        <v/>
      </c>
      <c r="K706" s="19" t="str">
        <f>IFERROR(INDEX('Employee Info'!$C$3:$J$200,MATCH(Data6[[#This Row],[Name:]],'Employee Info'!$B$3:$B$200,0),MATCH(Data6[[#Headers],[Truck]],'Employee Info'!$C$2:$J$2,0)),"")</f>
        <v/>
      </c>
      <c r="L706" s="19" t="str">
        <f>IFERROR(INDEX('Employee Info'!$C$3:$J$200,MATCH(Data6[[#This Row],[Name:]],'Employee Info'!$B$3:$B$200,0),MATCH(Data6[[#Headers],[Phone]],'Employee Info'!$C$2:$J$2,0)),"")</f>
        <v/>
      </c>
      <c r="M706" s="19" t="str">
        <f>IFERROR(INDEX('Employee Info'!$C$3:$J$200,MATCH(Data6[[#This Row],[Name:]],'Employee Info'!$B$3:$B$200,0),MATCH(Data6[[#Headers],[Tech]],'Employee Info'!$C$2:$J$2,0)),"")</f>
        <v/>
      </c>
      <c r="N706" s="19" t="str">
        <f>IFERROR(INDEX('Employee Info'!$C$3:$J$200,MATCH(Data6[[#This Row],[Name:]],'Employee Info'!$B$3:$B$200,0),MATCH(Data6[[#Headers],[Other]],'Employee Info'!$C$2:$J$2,0)),"")</f>
        <v/>
      </c>
      <c r="O706" s="19">
        <f>IFERROR((Data6[[#This Row],[Hours:]]*SUM(Data6[[#This Row],[Rate]:[Other]])),"")</f>
        <v>0</v>
      </c>
      <c r="P706" s="7" t="str">
        <f>IF(Data6[[#This Row],[WO'#:]]="","Riley #","WO#")</f>
        <v>WO#</v>
      </c>
      <c r="Q706" s="7">
        <f>IFERROR(WEEKNUM(Data6[[#This Row],[Date:]]),"")</f>
        <v>18</v>
      </c>
      <c r="R706" s="6">
        <f t="shared" ref="R706:R769" si="33">DATE(RIGHT(TEXT(C706,"mm/dd/yyyy"),4),1,1)+(Q706-1)*7-(WEEKDAY(DATE(RIGHT(TEXT(C706,"mm/dd/yyyy"),4),1,1)))+1</f>
        <v>45410</v>
      </c>
      <c r="S706" s="6">
        <f>Data6[[#This Row],[Week Start]]+7</f>
        <v>45417</v>
      </c>
      <c r="T706" s="7" t="str">
        <f t="shared" ref="T706:T769" si="34">IFERROR(TEXT(R706, "m/d/yyyy") &amp; " - " &amp; TEXT(S706, "m/d/yyyy"),"")</f>
        <v>4/28/2024 - 5/5/2024</v>
      </c>
      <c r="U706" s="7" t="str">
        <f t="shared" ref="U706:U769" si="35">"Time Card"</f>
        <v>Time Card</v>
      </c>
      <c r="V706" s="8" t="str">
        <f>RIGHT(TEXT(Data6[[#This Row],[Date:]],"mmddyyyy"),4)</f>
        <v>2024</v>
      </c>
      <c r="W706" s="8" t="str">
        <f>MID(TEXT(Data6[[#This Row],[Date:]],"mmddyyyy"),3,2)</f>
        <v>03</v>
      </c>
      <c r="X706" s="8" t="str">
        <f>LEFT(TEXT(Data6[[#This Row],[Date:]],"mmddyyyy"),2)</f>
        <v>05</v>
      </c>
      <c r="Y706" s="6">
        <f>DATE(Data6[[#This Row],[Year]],Data6[[#This Row],[Month]],Data6[[#This Row],[Day]])</f>
        <v>45415</v>
      </c>
    </row>
    <row r="707" spans="1:25" x14ac:dyDescent="0.3">
      <c r="A707" s="5">
        <v>45415.58626585648</v>
      </c>
      <c r="B707" s="7" t="s">
        <v>66</v>
      </c>
      <c r="C707" s="6" t="s">
        <v>704</v>
      </c>
      <c r="D707" s="7" t="s">
        <v>707</v>
      </c>
      <c r="E707" s="8">
        <v>1</v>
      </c>
      <c r="F707" s="7">
        <v>6984733</v>
      </c>
      <c r="G707" s="7" t="s">
        <v>68</v>
      </c>
      <c r="H707" s="7" t="s">
        <v>69</v>
      </c>
      <c r="I707" s="7" t="s">
        <v>45</v>
      </c>
      <c r="J707" s="19" t="str">
        <f>IFERROR(INDEX('Employee Info'!$C$3:$E$200,MATCH(Data6[[#This Row],[Name:]],'Employee Info'!$B$3:$B$200,0),MATCH(Data6[[#This Row],[Hours Type:]],'Employee Info'!$C$2:$E$2,0)),"")</f>
        <v/>
      </c>
      <c r="K707" s="19" t="str">
        <f>IFERROR(INDEX('Employee Info'!$C$3:$J$200,MATCH(Data6[[#This Row],[Name:]],'Employee Info'!$B$3:$B$200,0),MATCH(Data6[[#Headers],[Truck]],'Employee Info'!$C$2:$J$2,0)),"")</f>
        <v/>
      </c>
      <c r="L707" s="19" t="str">
        <f>IFERROR(INDEX('Employee Info'!$C$3:$J$200,MATCH(Data6[[#This Row],[Name:]],'Employee Info'!$B$3:$B$200,0),MATCH(Data6[[#Headers],[Phone]],'Employee Info'!$C$2:$J$2,0)),"")</f>
        <v/>
      </c>
      <c r="M707" s="19" t="str">
        <f>IFERROR(INDEX('Employee Info'!$C$3:$J$200,MATCH(Data6[[#This Row],[Name:]],'Employee Info'!$B$3:$B$200,0),MATCH(Data6[[#Headers],[Tech]],'Employee Info'!$C$2:$J$2,0)),"")</f>
        <v/>
      </c>
      <c r="N707" s="19" t="str">
        <f>IFERROR(INDEX('Employee Info'!$C$3:$J$200,MATCH(Data6[[#This Row],[Name:]],'Employee Info'!$B$3:$B$200,0),MATCH(Data6[[#Headers],[Other]],'Employee Info'!$C$2:$J$2,0)),"")</f>
        <v/>
      </c>
      <c r="O707" s="19">
        <f>IFERROR((Data6[[#This Row],[Hours:]]*SUM(Data6[[#This Row],[Rate]:[Other]])),"")</f>
        <v>0</v>
      </c>
      <c r="P707" s="7" t="str">
        <f>IF(Data6[[#This Row],[WO'#:]]="","Riley #","WO#")</f>
        <v>WO#</v>
      </c>
      <c r="Q707" s="7">
        <f>IFERROR(WEEKNUM(Data6[[#This Row],[Date:]]),"")</f>
        <v>18</v>
      </c>
      <c r="R707" s="6">
        <f t="shared" si="33"/>
        <v>45410</v>
      </c>
      <c r="S707" s="6">
        <f>Data6[[#This Row],[Week Start]]+7</f>
        <v>45417</v>
      </c>
      <c r="T707" s="7" t="str">
        <f t="shared" si="34"/>
        <v>4/28/2024 - 5/5/2024</v>
      </c>
      <c r="U707" s="7" t="str">
        <f t="shared" si="35"/>
        <v>Time Card</v>
      </c>
      <c r="V707" s="8" t="str">
        <f>RIGHT(TEXT(Data6[[#This Row],[Date:]],"mmddyyyy"),4)</f>
        <v>2024</v>
      </c>
      <c r="W707" s="8" t="str">
        <f>MID(TEXT(Data6[[#This Row],[Date:]],"mmddyyyy"),3,2)</f>
        <v>03</v>
      </c>
      <c r="X707" s="8" t="str">
        <f>LEFT(TEXT(Data6[[#This Row],[Date:]],"mmddyyyy"),2)</f>
        <v>05</v>
      </c>
      <c r="Y707" s="6">
        <f>DATE(Data6[[#This Row],[Year]],Data6[[#This Row],[Month]],Data6[[#This Row],[Day]])</f>
        <v>45415</v>
      </c>
    </row>
    <row r="708" spans="1:25" x14ac:dyDescent="0.3">
      <c r="A708" s="5">
        <v>45420.330942476852</v>
      </c>
      <c r="B708" s="7" t="s">
        <v>76</v>
      </c>
      <c r="C708" s="6" t="s">
        <v>704</v>
      </c>
      <c r="D708" s="7" t="s">
        <v>630</v>
      </c>
      <c r="E708" s="8">
        <v>1</v>
      </c>
      <c r="F708" s="7">
        <v>6984733</v>
      </c>
      <c r="G708" s="7" t="s">
        <v>68</v>
      </c>
      <c r="H708" s="7" t="s">
        <v>69</v>
      </c>
      <c r="I708" s="7" t="s">
        <v>44</v>
      </c>
      <c r="J708" s="19" t="str">
        <f>IFERROR(INDEX('Employee Info'!$C$3:$E$200,MATCH(Data6[[#This Row],[Name:]],'Employee Info'!$B$3:$B$200,0),MATCH(Data6[[#This Row],[Hours Type:]],'Employee Info'!$C$2:$E$2,0)),"")</f>
        <v/>
      </c>
      <c r="K708" s="19" t="str">
        <f>IFERROR(INDEX('Employee Info'!$C$3:$J$200,MATCH(Data6[[#This Row],[Name:]],'Employee Info'!$B$3:$B$200,0),MATCH(Data6[[#Headers],[Truck]],'Employee Info'!$C$2:$J$2,0)),"")</f>
        <v/>
      </c>
      <c r="L708" s="19" t="str">
        <f>IFERROR(INDEX('Employee Info'!$C$3:$J$200,MATCH(Data6[[#This Row],[Name:]],'Employee Info'!$B$3:$B$200,0),MATCH(Data6[[#Headers],[Phone]],'Employee Info'!$C$2:$J$2,0)),"")</f>
        <v/>
      </c>
      <c r="M708" s="19" t="str">
        <f>IFERROR(INDEX('Employee Info'!$C$3:$J$200,MATCH(Data6[[#This Row],[Name:]],'Employee Info'!$B$3:$B$200,0),MATCH(Data6[[#Headers],[Tech]],'Employee Info'!$C$2:$J$2,0)),"")</f>
        <v/>
      </c>
      <c r="N708" s="19" t="str">
        <f>IFERROR(INDEX('Employee Info'!$C$3:$J$200,MATCH(Data6[[#This Row],[Name:]],'Employee Info'!$B$3:$B$200,0),MATCH(Data6[[#Headers],[Other]],'Employee Info'!$C$2:$J$2,0)),"")</f>
        <v/>
      </c>
      <c r="O708" s="19">
        <f>IFERROR((Data6[[#This Row],[Hours:]]*SUM(Data6[[#This Row],[Rate]:[Other]])),"")</f>
        <v>0</v>
      </c>
      <c r="P708" s="7" t="str">
        <f>IF(Data6[[#This Row],[WO'#:]]="","Riley #","WO#")</f>
        <v>WO#</v>
      </c>
      <c r="Q708" s="7">
        <f>IFERROR(WEEKNUM(Data6[[#This Row],[Date:]]),"")</f>
        <v>18</v>
      </c>
      <c r="R708" s="6">
        <f t="shared" si="33"/>
        <v>45410</v>
      </c>
      <c r="S708" s="6">
        <f>Data6[[#This Row],[Week Start]]+7</f>
        <v>45417</v>
      </c>
      <c r="T708" s="7" t="str">
        <f t="shared" si="34"/>
        <v>4/28/2024 - 5/5/2024</v>
      </c>
      <c r="U708" s="7" t="str">
        <f t="shared" si="35"/>
        <v>Time Card</v>
      </c>
      <c r="V708" s="8" t="str">
        <f>RIGHT(TEXT(Data6[[#This Row],[Date:]],"mmddyyyy"),4)</f>
        <v>2024</v>
      </c>
      <c r="W708" s="8" t="str">
        <f>MID(TEXT(Data6[[#This Row],[Date:]],"mmddyyyy"),3,2)</f>
        <v>03</v>
      </c>
      <c r="X708" s="8" t="str">
        <f>LEFT(TEXT(Data6[[#This Row],[Date:]],"mmddyyyy"),2)</f>
        <v>05</v>
      </c>
      <c r="Y708" s="6">
        <f>DATE(Data6[[#This Row],[Year]],Data6[[#This Row],[Month]],Data6[[#This Row],[Day]])</f>
        <v>45415</v>
      </c>
    </row>
    <row r="709" spans="1:25" x14ac:dyDescent="0.3">
      <c r="A709" s="5">
        <v>45415.516589930558</v>
      </c>
      <c r="B709" s="7" t="s">
        <v>66</v>
      </c>
      <c r="C709" s="6" t="s">
        <v>704</v>
      </c>
      <c r="D709" s="7" t="s">
        <v>416</v>
      </c>
      <c r="E709" s="8">
        <v>1</v>
      </c>
      <c r="F709" s="7">
        <v>7078215</v>
      </c>
      <c r="G709" s="7" t="s">
        <v>68</v>
      </c>
      <c r="H709" s="7" t="s">
        <v>69</v>
      </c>
      <c r="I709" s="7" t="s">
        <v>44</v>
      </c>
      <c r="J709" s="19" t="str">
        <f>IFERROR(INDEX('Employee Info'!$C$3:$E$200,MATCH(Data6[[#This Row],[Name:]],'Employee Info'!$B$3:$B$200,0),MATCH(Data6[[#This Row],[Hours Type:]],'Employee Info'!$C$2:$E$2,0)),"")</f>
        <v/>
      </c>
      <c r="K709" s="19" t="str">
        <f>IFERROR(INDEX('Employee Info'!$C$3:$J$200,MATCH(Data6[[#This Row],[Name:]],'Employee Info'!$B$3:$B$200,0),MATCH(Data6[[#Headers],[Truck]],'Employee Info'!$C$2:$J$2,0)),"")</f>
        <v/>
      </c>
      <c r="L709" s="19" t="str">
        <f>IFERROR(INDEX('Employee Info'!$C$3:$J$200,MATCH(Data6[[#This Row],[Name:]],'Employee Info'!$B$3:$B$200,0),MATCH(Data6[[#Headers],[Phone]],'Employee Info'!$C$2:$J$2,0)),"")</f>
        <v/>
      </c>
      <c r="M709" s="19" t="str">
        <f>IFERROR(INDEX('Employee Info'!$C$3:$J$200,MATCH(Data6[[#This Row],[Name:]],'Employee Info'!$B$3:$B$200,0),MATCH(Data6[[#Headers],[Tech]],'Employee Info'!$C$2:$J$2,0)),"")</f>
        <v/>
      </c>
      <c r="N709" s="19" t="str">
        <f>IFERROR(INDEX('Employee Info'!$C$3:$J$200,MATCH(Data6[[#This Row],[Name:]],'Employee Info'!$B$3:$B$200,0),MATCH(Data6[[#Headers],[Other]],'Employee Info'!$C$2:$J$2,0)),"")</f>
        <v/>
      </c>
      <c r="O709" s="19">
        <f>IFERROR((Data6[[#This Row],[Hours:]]*SUM(Data6[[#This Row],[Rate]:[Other]])),"")</f>
        <v>0</v>
      </c>
      <c r="P709" s="7" t="str">
        <f>IF(Data6[[#This Row],[WO'#:]]="","Riley #","WO#")</f>
        <v>WO#</v>
      </c>
      <c r="Q709" s="7">
        <f>IFERROR(WEEKNUM(Data6[[#This Row],[Date:]]),"")</f>
        <v>18</v>
      </c>
      <c r="R709" s="6">
        <f t="shared" si="33"/>
        <v>45410</v>
      </c>
      <c r="S709" s="6">
        <f>Data6[[#This Row],[Week Start]]+7</f>
        <v>45417</v>
      </c>
      <c r="T709" s="7" t="str">
        <f t="shared" si="34"/>
        <v>4/28/2024 - 5/5/2024</v>
      </c>
      <c r="U709" s="7" t="str">
        <f t="shared" si="35"/>
        <v>Time Card</v>
      </c>
      <c r="V709" s="8" t="str">
        <f>RIGHT(TEXT(Data6[[#This Row],[Date:]],"mmddyyyy"),4)</f>
        <v>2024</v>
      </c>
      <c r="W709" s="8" t="str">
        <f>MID(TEXT(Data6[[#This Row],[Date:]],"mmddyyyy"),3,2)</f>
        <v>03</v>
      </c>
      <c r="X709" s="8" t="str">
        <f>LEFT(TEXT(Data6[[#This Row],[Date:]],"mmddyyyy"),2)</f>
        <v>05</v>
      </c>
      <c r="Y709" s="6">
        <f>DATE(Data6[[#This Row],[Year]],Data6[[#This Row],[Month]],Data6[[#This Row],[Day]])</f>
        <v>45415</v>
      </c>
    </row>
    <row r="710" spans="1:25" x14ac:dyDescent="0.3">
      <c r="A710" s="5">
        <v>45415.580074884259</v>
      </c>
      <c r="B710" s="7" t="s">
        <v>35</v>
      </c>
      <c r="C710" s="6" t="s">
        <v>704</v>
      </c>
      <c r="D710" s="7" t="s">
        <v>708</v>
      </c>
      <c r="E710" s="8">
        <v>2.5</v>
      </c>
      <c r="F710" s="7">
        <v>7088147</v>
      </c>
      <c r="G710" s="7" t="s">
        <v>68</v>
      </c>
      <c r="H710" s="7" t="s">
        <v>69</v>
      </c>
      <c r="I710" s="7" t="s">
        <v>44</v>
      </c>
      <c r="J710" s="19" t="str">
        <f>IFERROR(INDEX('Employee Info'!$C$3:$E$200,MATCH(Data6[[#This Row],[Name:]],'Employee Info'!$B$3:$B$200,0),MATCH(Data6[[#This Row],[Hours Type:]],'Employee Info'!$C$2:$E$2,0)),"")</f>
        <v/>
      </c>
      <c r="K710" s="19" t="str">
        <f>IFERROR(INDEX('Employee Info'!$C$3:$J$200,MATCH(Data6[[#This Row],[Name:]],'Employee Info'!$B$3:$B$200,0),MATCH(Data6[[#Headers],[Truck]],'Employee Info'!$C$2:$J$2,0)),"")</f>
        <v/>
      </c>
      <c r="L710" s="19" t="str">
        <f>IFERROR(INDEX('Employee Info'!$C$3:$J$200,MATCH(Data6[[#This Row],[Name:]],'Employee Info'!$B$3:$B$200,0),MATCH(Data6[[#Headers],[Phone]],'Employee Info'!$C$2:$J$2,0)),"")</f>
        <v/>
      </c>
      <c r="M710" s="19" t="str">
        <f>IFERROR(INDEX('Employee Info'!$C$3:$J$200,MATCH(Data6[[#This Row],[Name:]],'Employee Info'!$B$3:$B$200,0),MATCH(Data6[[#Headers],[Tech]],'Employee Info'!$C$2:$J$2,0)),"")</f>
        <v/>
      </c>
      <c r="N710" s="19" t="str">
        <f>IFERROR(INDEX('Employee Info'!$C$3:$J$200,MATCH(Data6[[#This Row],[Name:]],'Employee Info'!$B$3:$B$200,0),MATCH(Data6[[#Headers],[Other]],'Employee Info'!$C$2:$J$2,0)),"")</f>
        <v/>
      </c>
      <c r="O710" s="19">
        <f>IFERROR((Data6[[#This Row],[Hours:]]*SUM(Data6[[#This Row],[Rate]:[Other]])),"")</f>
        <v>0</v>
      </c>
      <c r="P710" s="7" t="str">
        <f>IF(Data6[[#This Row],[WO'#:]]="","Riley #","WO#")</f>
        <v>WO#</v>
      </c>
      <c r="Q710" s="7">
        <f>IFERROR(WEEKNUM(Data6[[#This Row],[Date:]]),"")</f>
        <v>18</v>
      </c>
      <c r="R710" s="6">
        <f t="shared" si="33"/>
        <v>45410</v>
      </c>
      <c r="S710" s="6">
        <f>Data6[[#This Row],[Week Start]]+7</f>
        <v>45417</v>
      </c>
      <c r="T710" s="7" t="str">
        <f t="shared" si="34"/>
        <v>4/28/2024 - 5/5/2024</v>
      </c>
      <c r="U710" s="7" t="str">
        <f t="shared" si="35"/>
        <v>Time Card</v>
      </c>
      <c r="V710" s="8" t="str">
        <f>RIGHT(TEXT(Data6[[#This Row],[Date:]],"mmddyyyy"),4)</f>
        <v>2024</v>
      </c>
      <c r="W710" s="8" t="str">
        <f>MID(TEXT(Data6[[#This Row],[Date:]],"mmddyyyy"),3,2)</f>
        <v>03</v>
      </c>
      <c r="X710" s="8" t="str">
        <f>LEFT(TEXT(Data6[[#This Row],[Date:]],"mmddyyyy"),2)</f>
        <v>05</v>
      </c>
      <c r="Y710" s="6">
        <f>DATE(Data6[[#This Row],[Year]],Data6[[#This Row],[Month]],Data6[[#This Row],[Day]])</f>
        <v>45415</v>
      </c>
    </row>
    <row r="711" spans="1:25" x14ac:dyDescent="0.3">
      <c r="A711" s="5">
        <v>45415.457128935188</v>
      </c>
      <c r="B711" s="7" t="s">
        <v>23</v>
      </c>
      <c r="C711" s="6" t="s">
        <v>704</v>
      </c>
      <c r="D711" s="7" t="s">
        <v>533</v>
      </c>
      <c r="E711" s="8">
        <v>8</v>
      </c>
      <c r="F711" s="7">
        <v>7098027</v>
      </c>
      <c r="G711" s="7" t="s">
        <v>68</v>
      </c>
      <c r="H711" s="7" t="s">
        <v>69</v>
      </c>
      <c r="I711" s="7" t="s">
        <v>44</v>
      </c>
      <c r="J711" s="19" t="str">
        <f>IFERROR(INDEX('Employee Info'!$C$3:$E$200,MATCH(Data6[[#This Row],[Name:]],'Employee Info'!$B$3:$B$200,0),MATCH(Data6[[#This Row],[Hours Type:]],'Employee Info'!$C$2:$E$2,0)),"")</f>
        <v/>
      </c>
      <c r="K711" s="19" t="str">
        <f>IFERROR(INDEX('Employee Info'!$C$3:$J$200,MATCH(Data6[[#This Row],[Name:]],'Employee Info'!$B$3:$B$200,0),MATCH(Data6[[#Headers],[Truck]],'Employee Info'!$C$2:$J$2,0)),"")</f>
        <v/>
      </c>
      <c r="L711" s="19" t="str">
        <f>IFERROR(INDEX('Employee Info'!$C$3:$J$200,MATCH(Data6[[#This Row],[Name:]],'Employee Info'!$B$3:$B$200,0),MATCH(Data6[[#Headers],[Phone]],'Employee Info'!$C$2:$J$2,0)),"")</f>
        <v/>
      </c>
      <c r="M711" s="19" t="str">
        <f>IFERROR(INDEX('Employee Info'!$C$3:$J$200,MATCH(Data6[[#This Row],[Name:]],'Employee Info'!$B$3:$B$200,0),MATCH(Data6[[#Headers],[Tech]],'Employee Info'!$C$2:$J$2,0)),"")</f>
        <v/>
      </c>
      <c r="N711" s="19" t="str">
        <f>IFERROR(INDEX('Employee Info'!$C$3:$J$200,MATCH(Data6[[#This Row],[Name:]],'Employee Info'!$B$3:$B$200,0),MATCH(Data6[[#Headers],[Other]],'Employee Info'!$C$2:$J$2,0)),"")</f>
        <v/>
      </c>
      <c r="O711" s="19">
        <f>IFERROR((Data6[[#This Row],[Hours:]]*SUM(Data6[[#This Row],[Rate]:[Other]])),"")</f>
        <v>0</v>
      </c>
      <c r="P711" s="7" t="str">
        <f>IF(Data6[[#This Row],[WO'#:]]="","Riley #","WO#")</f>
        <v>WO#</v>
      </c>
      <c r="Q711" s="7">
        <f>IFERROR(WEEKNUM(Data6[[#This Row],[Date:]]),"")</f>
        <v>18</v>
      </c>
      <c r="R711" s="6">
        <f t="shared" si="33"/>
        <v>45410</v>
      </c>
      <c r="S711" s="6">
        <f>Data6[[#This Row],[Week Start]]+7</f>
        <v>45417</v>
      </c>
      <c r="T711" s="7" t="str">
        <f t="shared" si="34"/>
        <v>4/28/2024 - 5/5/2024</v>
      </c>
      <c r="U711" s="7" t="str">
        <f t="shared" si="35"/>
        <v>Time Card</v>
      </c>
      <c r="V711" s="8" t="str">
        <f>RIGHT(TEXT(Data6[[#This Row],[Date:]],"mmddyyyy"),4)</f>
        <v>2024</v>
      </c>
      <c r="W711" s="8" t="str">
        <f>MID(TEXT(Data6[[#This Row],[Date:]],"mmddyyyy"),3,2)</f>
        <v>03</v>
      </c>
      <c r="X711" s="8" t="str">
        <f>LEFT(TEXT(Data6[[#This Row],[Date:]],"mmddyyyy"),2)</f>
        <v>05</v>
      </c>
      <c r="Y711" s="6">
        <f>DATE(Data6[[#This Row],[Year]],Data6[[#This Row],[Month]],Data6[[#This Row],[Day]])</f>
        <v>45415</v>
      </c>
    </row>
    <row r="712" spans="1:25" x14ac:dyDescent="0.3">
      <c r="A712" s="5">
        <v>45415.509399189817</v>
      </c>
      <c r="B712" s="7" t="s">
        <v>31</v>
      </c>
      <c r="C712" s="6" t="s">
        <v>704</v>
      </c>
      <c r="D712" s="7" t="s">
        <v>533</v>
      </c>
      <c r="E712" s="8">
        <v>4</v>
      </c>
      <c r="F712" s="7">
        <v>7098027</v>
      </c>
      <c r="G712" s="7" t="s">
        <v>68</v>
      </c>
      <c r="H712" s="7" t="s">
        <v>69</v>
      </c>
      <c r="I712" s="7" t="s">
        <v>44</v>
      </c>
      <c r="J712" s="19" t="str">
        <f>IFERROR(INDEX('Employee Info'!$C$3:$E$200,MATCH(Data6[[#This Row],[Name:]],'Employee Info'!$B$3:$B$200,0),MATCH(Data6[[#This Row],[Hours Type:]],'Employee Info'!$C$2:$E$2,0)),"")</f>
        <v/>
      </c>
      <c r="K712" s="19" t="str">
        <f>IFERROR(INDEX('Employee Info'!$C$3:$J$200,MATCH(Data6[[#This Row],[Name:]],'Employee Info'!$B$3:$B$200,0),MATCH(Data6[[#Headers],[Truck]],'Employee Info'!$C$2:$J$2,0)),"")</f>
        <v/>
      </c>
      <c r="L712" s="19" t="str">
        <f>IFERROR(INDEX('Employee Info'!$C$3:$J$200,MATCH(Data6[[#This Row],[Name:]],'Employee Info'!$B$3:$B$200,0),MATCH(Data6[[#Headers],[Phone]],'Employee Info'!$C$2:$J$2,0)),"")</f>
        <v/>
      </c>
      <c r="M712" s="19" t="str">
        <f>IFERROR(INDEX('Employee Info'!$C$3:$J$200,MATCH(Data6[[#This Row],[Name:]],'Employee Info'!$B$3:$B$200,0),MATCH(Data6[[#Headers],[Tech]],'Employee Info'!$C$2:$J$2,0)),"")</f>
        <v/>
      </c>
      <c r="N712" s="19" t="str">
        <f>IFERROR(INDEX('Employee Info'!$C$3:$J$200,MATCH(Data6[[#This Row],[Name:]],'Employee Info'!$B$3:$B$200,0),MATCH(Data6[[#Headers],[Other]],'Employee Info'!$C$2:$J$2,0)),"")</f>
        <v/>
      </c>
      <c r="O712" s="19">
        <f>IFERROR((Data6[[#This Row],[Hours:]]*SUM(Data6[[#This Row],[Rate]:[Other]])),"")</f>
        <v>0</v>
      </c>
      <c r="P712" s="7" t="str">
        <f>IF(Data6[[#This Row],[WO'#:]]="","Riley #","WO#")</f>
        <v>WO#</v>
      </c>
      <c r="Q712" s="7">
        <f>IFERROR(WEEKNUM(Data6[[#This Row],[Date:]]),"")</f>
        <v>18</v>
      </c>
      <c r="R712" s="6">
        <f t="shared" si="33"/>
        <v>45410</v>
      </c>
      <c r="S712" s="6">
        <f>Data6[[#This Row],[Week Start]]+7</f>
        <v>45417</v>
      </c>
      <c r="T712" s="7" t="str">
        <f t="shared" si="34"/>
        <v>4/28/2024 - 5/5/2024</v>
      </c>
      <c r="U712" s="7" t="str">
        <f t="shared" si="35"/>
        <v>Time Card</v>
      </c>
      <c r="V712" s="8" t="str">
        <f>RIGHT(TEXT(Data6[[#This Row],[Date:]],"mmddyyyy"),4)</f>
        <v>2024</v>
      </c>
      <c r="W712" s="8" t="str">
        <f>MID(TEXT(Data6[[#This Row],[Date:]],"mmddyyyy"),3,2)</f>
        <v>03</v>
      </c>
      <c r="X712" s="8" t="str">
        <f>LEFT(TEXT(Data6[[#This Row],[Date:]],"mmddyyyy"),2)</f>
        <v>05</v>
      </c>
      <c r="Y712" s="6">
        <f>DATE(Data6[[#This Row],[Year]],Data6[[#This Row],[Month]],Data6[[#This Row],[Day]])</f>
        <v>45415</v>
      </c>
    </row>
    <row r="713" spans="1:25" x14ac:dyDescent="0.3">
      <c r="A713" s="5">
        <v>45415.58089016204</v>
      </c>
      <c r="B713" s="7" t="s">
        <v>35</v>
      </c>
      <c r="C713" s="6" t="s">
        <v>704</v>
      </c>
      <c r="D713" s="7" t="s">
        <v>709</v>
      </c>
      <c r="E713" s="8">
        <v>3.5</v>
      </c>
      <c r="F713" s="7">
        <v>7098758</v>
      </c>
      <c r="G713" s="7" t="s">
        <v>68</v>
      </c>
      <c r="H713" s="7" t="s">
        <v>69</v>
      </c>
      <c r="I713" s="7" t="s">
        <v>44</v>
      </c>
      <c r="J713" s="19" t="str">
        <f>IFERROR(INDEX('Employee Info'!$C$3:$E$200,MATCH(Data6[[#This Row],[Name:]],'Employee Info'!$B$3:$B$200,0),MATCH(Data6[[#This Row],[Hours Type:]],'Employee Info'!$C$2:$E$2,0)),"")</f>
        <v/>
      </c>
      <c r="K713" s="19" t="str">
        <f>IFERROR(INDEX('Employee Info'!$C$3:$J$200,MATCH(Data6[[#This Row],[Name:]],'Employee Info'!$B$3:$B$200,0),MATCH(Data6[[#Headers],[Truck]],'Employee Info'!$C$2:$J$2,0)),"")</f>
        <v/>
      </c>
      <c r="L713" s="19" t="str">
        <f>IFERROR(INDEX('Employee Info'!$C$3:$J$200,MATCH(Data6[[#This Row],[Name:]],'Employee Info'!$B$3:$B$200,0),MATCH(Data6[[#Headers],[Phone]],'Employee Info'!$C$2:$J$2,0)),"")</f>
        <v/>
      </c>
      <c r="M713" s="19" t="str">
        <f>IFERROR(INDEX('Employee Info'!$C$3:$J$200,MATCH(Data6[[#This Row],[Name:]],'Employee Info'!$B$3:$B$200,0),MATCH(Data6[[#Headers],[Tech]],'Employee Info'!$C$2:$J$2,0)),"")</f>
        <v/>
      </c>
      <c r="N713" s="19" t="str">
        <f>IFERROR(INDEX('Employee Info'!$C$3:$J$200,MATCH(Data6[[#This Row],[Name:]],'Employee Info'!$B$3:$B$200,0),MATCH(Data6[[#Headers],[Other]],'Employee Info'!$C$2:$J$2,0)),"")</f>
        <v/>
      </c>
      <c r="O713" s="19">
        <f>IFERROR((Data6[[#This Row],[Hours:]]*SUM(Data6[[#This Row],[Rate]:[Other]])),"")</f>
        <v>0</v>
      </c>
      <c r="P713" s="7" t="str">
        <f>IF(Data6[[#This Row],[WO'#:]]="","Riley #","WO#")</f>
        <v>WO#</v>
      </c>
      <c r="Q713" s="7">
        <f>IFERROR(WEEKNUM(Data6[[#This Row],[Date:]]),"")</f>
        <v>18</v>
      </c>
      <c r="R713" s="6">
        <f t="shared" si="33"/>
        <v>45410</v>
      </c>
      <c r="S713" s="6">
        <f>Data6[[#This Row],[Week Start]]+7</f>
        <v>45417</v>
      </c>
      <c r="T713" s="7" t="str">
        <f t="shared" si="34"/>
        <v>4/28/2024 - 5/5/2024</v>
      </c>
      <c r="U713" s="7" t="str">
        <f t="shared" si="35"/>
        <v>Time Card</v>
      </c>
      <c r="V713" s="8" t="str">
        <f>RIGHT(TEXT(Data6[[#This Row],[Date:]],"mmddyyyy"),4)</f>
        <v>2024</v>
      </c>
      <c r="W713" s="8" t="str">
        <f>MID(TEXT(Data6[[#This Row],[Date:]],"mmddyyyy"),3,2)</f>
        <v>03</v>
      </c>
      <c r="X713" s="8" t="str">
        <f>LEFT(TEXT(Data6[[#This Row],[Date:]],"mmddyyyy"),2)</f>
        <v>05</v>
      </c>
      <c r="Y713" s="6">
        <f>DATE(Data6[[#This Row],[Year]],Data6[[#This Row],[Month]],Data6[[#This Row],[Day]])</f>
        <v>45415</v>
      </c>
    </row>
    <row r="714" spans="1:25" x14ac:dyDescent="0.3">
      <c r="A714" s="5">
        <v>45415.520953703701</v>
      </c>
      <c r="B714" s="7" t="s">
        <v>66</v>
      </c>
      <c r="C714" s="6" t="s">
        <v>704</v>
      </c>
      <c r="D714" s="7" t="s">
        <v>566</v>
      </c>
      <c r="E714" s="8">
        <v>1</v>
      </c>
      <c r="F714" s="7" t="s">
        <v>68</v>
      </c>
      <c r="G714" s="7" t="s">
        <v>68</v>
      </c>
      <c r="H714" s="7" t="s">
        <v>64</v>
      </c>
      <c r="I714" s="7" t="s">
        <v>44</v>
      </c>
      <c r="J714" s="19" t="str">
        <f>IFERROR(INDEX('Employee Info'!$C$3:$E$200,MATCH(Data6[[#This Row],[Name:]],'Employee Info'!$B$3:$B$200,0),MATCH(Data6[[#This Row],[Hours Type:]],'Employee Info'!$C$2:$E$2,0)),"")</f>
        <v/>
      </c>
      <c r="K714" s="19" t="str">
        <f>IFERROR(INDEX('Employee Info'!$C$3:$J$200,MATCH(Data6[[#This Row],[Name:]],'Employee Info'!$B$3:$B$200,0),MATCH(Data6[[#Headers],[Truck]],'Employee Info'!$C$2:$J$2,0)),"")</f>
        <v/>
      </c>
      <c r="L714" s="19" t="str">
        <f>IFERROR(INDEX('Employee Info'!$C$3:$J$200,MATCH(Data6[[#This Row],[Name:]],'Employee Info'!$B$3:$B$200,0),MATCH(Data6[[#Headers],[Phone]],'Employee Info'!$C$2:$J$2,0)),"")</f>
        <v/>
      </c>
      <c r="M714" s="19" t="str">
        <f>IFERROR(INDEX('Employee Info'!$C$3:$J$200,MATCH(Data6[[#This Row],[Name:]],'Employee Info'!$B$3:$B$200,0),MATCH(Data6[[#Headers],[Tech]],'Employee Info'!$C$2:$J$2,0)),"")</f>
        <v/>
      </c>
      <c r="N714" s="19" t="str">
        <f>IFERROR(INDEX('Employee Info'!$C$3:$J$200,MATCH(Data6[[#This Row],[Name:]],'Employee Info'!$B$3:$B$200,0),MATCH(Data6[[#Headers],[Other]],'Employee Info'!$C$2:$J$2,0)),"")</f>
        <v/>
      </c>
      <c r="O714" s="19">
        <f>IFERROR((Data6[[#This Row],[Hours:]]*SUM(Data6[[#This Row],[Rate]:[Other]])),"")</f>
        <v>0</v>
      </c>
      <c r="P714" s="7" t="str">
        <f>IF(Data6[[#This Row],[WO'#:]]="","Riley #","WO#")</f>
        <v>Riley #</v>
      </c>
      <c r="Q714" s="7">
        <f>IFERROR(WEEKNUM(Data6[[#This Row],[Date:]]),"")</f>
        <v>18</v>
      </c>
      <c r="R714" s="6">
        <f t="shared" si="33"/>
        <v>45410</v>
      </c>
      <c r="S714" s="6">
        <f>Data6[[#This Row],[Week Start]]+7</f>
        <v>45417</v>
      </c>
      <c r="T714" s="7" t="str">
        <f t="shared" si="34"/>
        <v>4/28/2024 - 5/5/2024</v>
      </c>
      <c r="U714" s="7" t="str">
        <f t="shared" si="35"/>
        <v>Time Card</v>
      </c>
      <c r="V714" s="8" t="str">
        <f>RIGHT(TEXT(Data6[[#This Row],[Date:]],"mmddyyyy"),4)</f>
        <v>2024</v>
      </c>
      <c r="W714" s="8" t="str">
        <f>MID(TEXT(Data6[[#This Row],[Date:]],"mmddyyyy"),3,2)</f>
        <v>03</v>
      </c>
      <c r="X714" s="8" t="str">
        <f>LEFT(TEXT(Data6[[#This Row],[Date:]],"mmddyyyy"),2)</f>
        <v>05</v>
      </c>
      <c r="Y714" s="6">
        <f>DATE(Data6[[#This Row],[Year]],Data6[[#This Row],[Month]],Data6[[#This Row],[Day]])</f>
        <v>45415</v>
      </c>
    </row>
    <row r="715" spans="1:25" x14ac:dyDescent="0.3">
      <c r="A715" s="5">
        <v>45415.583412615742</v>
      </c>
      <c r="B715" s="7" t="s">
        <v>65</v>
      </c>
      <c r="C715" s="6" t="s">
        <v>704</v>
      </c>
      <c r="D715" s="7" t="s">
        <v>711</v>
      </c>
      <c r="E715" s="8">
        <v>8</v>
      </c>
      <c r="F715" s="7" t="s">
        <v>68</v>
      </c>
      <c r="G715" s="7" t="s">
        <v>68</v>
      </c>
      <c r="H715" s="7" t="s">
        <v>64</v>
      </c>
      <c r="I715" s="7" t="s">
        <v>44</v>
      </c>
      <c r="J715" s="19" t="str">
        <f>IFERROR(INDEX('Employee Info'!$C$3:$E$200,MATCH(Data6[[#This Row],[Name:]],'Employee Info'!$B$3:$B$200,0),MATCH(Data6[[#This Row],[Hours Type:]],'Employee Info'!$C$2:$E$2,0)),"")</f>
        <v/>
      </c>
      <c r="K715" s="19" t="str">
        <f>IFERROR(INDEX('Employee Info'!$C$3:$J$200,MATCH(Data6[[#This Row],[Name:]],'Employee Info'!$B$3:$B$200,0),MATCH(Data6[[#Headers],[Truck]],'Employee Info'!$C$2:$J$2,0)),"")</f>
        <v/>
      </c>
      <c r="L715" s="19" t="str">
        <f>IFERROR(INDEX('Employee Info'!$C$3:$J$200,MATCH(Data6[[#This Row],[Name:]],'Employee Info'!$B$3:$B$200,0),MATCH(Data6[[#Headers],[Phone]],'Employee Info'!$C$2:$J$2,0)),"")</f>
        <v/>
      </c>
      <c r="M715" s="19" t="str">
        <f>IFERROR(INDEX('Employee Info'!$C$3:$J$200,MATCH(Data6[[#This Row],[Name:]],'Employee Info'!$B$3:$B$200,0),MATCH(Data6[[#Headers],[Tech]],'Employee Info'!$C$2:$J$2,0)),"")</f>
        <v/>
      </c>
      <c r="N715" s="19" t="str">
        <f>IFERROR(INDEX('Employee Info'!$C$3:$J$200,MATCH(Data6[[#This Row],[Name:]],'Employee Info'!$B$3:$B$200,0),MATCH(Data6[[#Headers],[Other]],'Employee Info'!$C$2:$J$2,0)),"")</f>
        <v/>
      </c>
      <c r="O715" s="19">
        <f>IFERROR((Data6[[#This Row],[Hours:]]*SUM(Data6[[#This Row],[Rate]:[Other]])),"")</f>
        <v>0</v>
      </c>
      <c r="P715" s="7" t="str">
        <f>IF(Data6[[#This Row],[WO'#:]]="","Riley #","WO#")</f>
        <v>Riley #</v>
      </c>
      <c r="Q715" s="7">
        <f>IFERROR(WEEKNUM(Data6[[#This Row],[Date:]]),"")</f>
        <v>18</v>
      </c>
      <c r="R715" s="6">
        <f t="shared" si="33"/>
        <v>45410</v>
      </c>
      <c r="S715" s="6">
        <f>Data6[[#This Row],[Week Start]]+7</f>
        <v>45417</v>
      </c>
      <c r="T715" s="7" t="str">
        <f t="shared" si="34"/>
        <v>4/28/2024 - 5/5/2024</v>
      </c>
      <c r="U715" s="7" t="str">
        <f t="shared" si="35"/>
        <v>Time Card</v>
      </c>
      <c r="V715" s="8" t="str">
        <f>RIGHT(TEXT(Data6[[#This Row],[Date:]],"mmddyyyy"),4)</f>
        <v>2024</v>
      </c>
      <c r="W715" s="8" t="str">
        <f>MID(TEXT(Data6[[#This Row],[Date:]],"mmddyyyy"),3,2)</f>
        <v>03</v>
      </c>
      <c r="X715" s="8" t="str">
        <f>LEFT(TEXT(Data6[[#This Row],[Date:]],"mmddyyyy"),2)</f>
        <v>05</v>
      </c>
      <c r="Y715" s="6">
        <f>DATE(Data6[[#This Row],[Year]],Data6[[#This Row],[Month]],Data6[[#This Row],[Day]])</f>
        <v>45415</v>
      </c>
    </row>
    <row r="716" spans="1:25" x14ac:dyDescent="0.3">
      <c r="A716" s="5">
        <v>45415.583620833335</v>
      </c>
      <c r="B716" s="7" t="s">
        <v>492</v>
      </c>
      <c r="C716" s="6" t="s">
        <v>704</v>
      </c>
      <c r="D716" s="7" t="s">
        <v>711</v>
      </c>
      <c r="E716" s="8">
        <v>8</v>
      </c>
      <c r="F716" s="7" t="s">
        <v>68</v>
      </c>
      <c r="G716" s="7" t="s">
        <v>68</v>
      </c>
      <c r="H716" s="7" t="s">
        <v>64</v>
      </c>
      <c r="I716" s="7" t="s">
        <v>44</v>
      </c>
      <c r="J716" s="19" t="str">
        <f>IFERROR(INDEX('Employee Info'!$C$3:$E$200,MATCH(Data6[[#This Row],[Name:]],'Employee Info'!$B$3:$B$200,0),MATCH(Data6[[#This Row],[Hours Type:]],'Employee Info'!$C$2:$E$2,0)),"")</f>
        <v/>
      </c>
      <c r="K716" s="19" t="str">
        <f>IFERROR(INDEX('Employee Info'!$C$3:$J$200,MATCH(Data6[[#This Row],[Name:]],'Employee Info'!$B$3:$B$200,0),MATCH(Data6[[#Headers],[Truck]],'Employee Info'!$C$2:$J$2,0)),"")</f>
        <v/>
      </c>
      <c r="L716" s="19" t="str">
        <f>IFERROR(INDEX('Employee Info'!$C$3:$J$200,MATCH(Data6[[#This Row],[Name:]],'Employee Info'!$B$3:$B$200,0),MATCH(Data6[[#Headers],[Phone]],'Employee Info'!$C$2:$J$2,0)),"")</f>
        <v/>
      </c>
      <c r="M716" s="19" t="str">
        <f>IFERROR(INDEX('Employee Info'!$C$3:$J$200,MATCH(Data6[[#This Row],[Name:]],'Employee Info'!$B$3:$B$200,0),MATCH(Data6[[#Headers],[Tech]],'Employee Info'!$C$2:$J$2,0)),"")</f>
        <v/>
      </c>
      <c r="N716" s="19" t="str">
        <f>IFERROR(INDEX('Employee Info'!$C$3:$J$200,MATCH(Data6[[#This Row],[Name:]],'Employee Info'!$B$3:$B$200,0),MATCH(Data6[[#Headers],[Other]],'Employee Info'!$C$2:$J$2,0)),"")</f>
        <v/>
      </c>
      <c r="O716" s="19">
        <f>IFERROR((Data6[[#This Row],[Hours:]]*SUM(Data6[[#This Row],[Rate]:[Other]])),"")</f>
        <v>0</v>
      </c>
      <c r="P716" s="7" t="str">
        <f>IF(Data6[[#This Row],[WO'#:]]="","Riley #","WO#")</f>
        <v>Riley #</v>
      </c>
      <c r="Q716" s="7">
        <f>IFERROR(WEEKNUM(Data6[[#This Row],[Date:]]),"")</f>
        <v>18</v>
      </c>
      <c r="R716" s="6">
        <f t="shared" si="33"/>
        <v>45410</v>
      </c>
      <c r="S716" s="6">
        <f>Data6[[#This Row],[Week Start]]+7</f>
        <v>45417</v>
      </c>
      <c r="T716" s="7" t="str">
        <f t="shared" si="34"/>
        <v>4/28/2024 - 5/5/2024</v>
      </c>
      <c r="U716" s="7" t="str">
        <f t="shared" si="35"/>
        <v>Time Card</v>
      </c>
      <c r="V716" s="8" t="str">
        <f>RIGHT(TEXT(Data6[[#This Row],[Date:]],"mmddyyyy"),4)</f>
        <v>2024</v>
      </c>
      <c r="W716" s="8" t="str">
        <f>MID(TEXT(Data6[[#This Row],[Date:]],"mmddyyyy"),3,2)</f>
        <v>03</v>
      </c>
      <c r="X716" s="8" t="str">
        <f>LEFT(TEXT(Data6[[#This Row],[Date:]],"mmddyyyy"),2)</f>
        <v>05</v>
      </c>
      <c r="Y716" s="6">
        <f>DATE(Data6[[#This Row],[Year]],Data6[[#This Row],[Month]],Data6[[#This Row],[Day]])</f>
        <v>45415</v>
      </c>
    </row>
    <row r="717" spans="1:25" x14ac:dyDescent="0.3">
      <c r="A717" s="5">
        <v>45415.510228935185</v>
      </c>
      <c r="B717" s="7" t="s">
        <v>31</v>
      </c>
      <c r="C717" s="6" t="s">
        <v>704</v>
      </c>
      <c r="D717" s="7" t="s">
        <v>710</v>
      </c>
      <c r="E717" s="8">
        <v>4</v>
      </c>
      <c r="F717" s="7" t="s">
        <v>68</v>
      </c>
      <c r="G717" s="7" t="s">
        <v>68</v>
      </c>
      <c r="H717" s="7" t="s">
        <v>577</v>
      </c>
      <c r="I717" s="7" t="s">
        <v>44</v>
      </c>
      <c r="J717" s="19" t="str">
        <f>IFERROR(INDEX('Employee Info'!$C$3:$E$200,MATCH(Data6[[#This Row],[Name:]],'Employee Info'!$B$3:$B$200,0),MATCH(Data6[[#This Row],[Hours Type:]],'Employee Info'!$C$2:$E$2,0)),"")</f>
        <v/>
      </c>
      <c r="K717" s="19" t="str">
        <f>IFERROR(INDEX('Employee Info'!$C$3:$J$200,MATCH(Data6[[#This Row],[Name:]],'Employee Info'!$B$3:$B$200,0),MATCH(Data6[[#Headers],[Truck]],'Employee Info'!$C$2:$J$2,0)),"")</f>
        <v/>
      </c>
      <c r="L717" s="19" t="str">
        <f>IFERROR(INDEX('Employee Info'!$C$3:$J$200,MATCH(Data6[[#This Row],[Name:]],'Employee Info'!$B$3:$B$200,0),MATCH(Data6[[#Headers],[Phone]],'Employee Info'!$C$2:$J$2,0)),"")</f>
        <v/>
      </c>
      <c r="M717" s="19" t="str">
        <f>IFERROR(INDEX('Employee Info'!$C$3:$J$200,MATCH(Data6[[#This Row],[Name:]],'Employee Info'!$B$3:$B$200,0),MATCH(Data6[[#Headers],[Tech]],'Employee Info'!$C$2:$J$2,0)),"")</f>
        <v/>
      </c>
      <c r="N717" s="19" t="str">
        <f>IFERROR(INDEX('Employee Info'!$C$3:$J$200,MATCH(Data6[[#This Row],[Name:]],'Employee Info'!$B$3:$B$200,0),MATCH(Data6[[#Headers],[Other]],'Employee Info'!$C$2:$J$2,0)),"")</f>
        <v/>
      </c>
      <c r="O717" s="19">
        <f>IFERROR((Data6[[#This Row],[Hours:]]*SUM(Data6[[#This Row],[Rate]:[Other]])),"")</f>
        <v>0</v>
      </c>
      <c r="P717" s="7" t="str">
        <f>IF(Data6[[#This Row],[WO'#:]]="","Riley #","WO#")</f>
        <v>Riley #</v>
      </c>
      <c r="Q717" s="7">
        <f>IFERROR(WEEKNUM(Data6[[#This Row],[Date:]]),"")</f>
        <v>18</v>
      </c>
      <c r="R717" s="6">
        <f t="shared" si="33"/>
        <v>45410</v>
      </c>
      <c r="S717" s="6">
        <f>Data6[[#This Row],[Week Start]]+7</f>
        <v>45417</v>
      </c>
      <c r="T717" s="7" t="str">
        <f t="shared" si="34"/>
        <v>4/28/2024 - 5/5/2024</v>
      </c>
      <c r="U717" s="7" t="str">
        <f t="shared" si="35"/>
        <v>Time Card</v>
      </c>
      <c r="V717" s="8" t="str">
        <f>RIGHT(TEXT(Data6[[#This Row],[Date:]],"mmddyyyy"),4)</f>
        <v>2024</v>
      </c>
      <c r="W717" s="8" t="str">
        <f>MID(TEXT(Data6[[#This Row],[Date:]],"mmddyyyy"),3,2)</f>
        <v>03</v>
      </c>
      <c r="X717" s="8" t="str">
        <f>LEFT(TEXT(Data6[[#This Row],[Date:]],"mmddyyyy"),2)</f>
        <v>05</v>
      </c>
      <c r="Y717" s="6">
        <f>DATE(Data6[[#This Row],[Year]],Data6[[#This Row],[Month]],Data6[[#This Row],[Day]])</f>
        <v>45415</v>
      </c>
    </row>
    <row r="718" spans="1:25" x14ac:dyDescent="0.3">
      <c r="A718" s="5">
        <v>45418.565543055556</v>
      </c>
      <c r="B718" s="7" t="s">
        <v>31</v>
      </c>
      <c r="C718" s="6" t="s">
        <v>729</v>
      </c>
      <c r="D718" s="7" t="s">
        <v>340</v>
      </c>
      <c r="E718" s="8">
        <v>1</v>
      </c>
      <c r="F718" s="7">
        <v>6984733</v>
      </c>
      <c r="G718" s="7" t="s">
        <v>68</v>
      </c>
      <c r="H718" s="7" t="s">
        <v>69</v>
      </c>
      <c r="I718" s="7" t="s">
        <v>44</v>
      </c>
      <c r="J718" s="19" t="str">
        <f>IFERROR(INDEX('Employee Info'!$C$3:$E$200,MATCH(Data6[[#This Row],[Name:]],'Employee Info'!$B$3:$B$200,0),MATCH(Data6[[#This Row],[Hours Type:]],'Employee Info'!$C$2:$E$2,0)),"")</f>
        <v/>
      </c>
      <c r="K718" s="19" t="str">
        <f>IFERROR(INDEX('Employee Info'!$C$3:$J$200,MATCH(Data6[[#This Row],[Name:]],'Employee Info'!$B$3:$B$200,0),MATCH(Data6[[#Headers],[Truck]],'Employee Info'!$C$2:$J$2,0)),"")</f>
        <v/>
      </c>
      <c r="L718" s="19" t="str">
        <f>IFERROR(INDEX('Employee Info'!$C$3:$J$200,MATCH(Data6[[#This Row],[Name:]],'Employee Info'!$B$3:$B$200,0),MATCH(Data6[[#Headers],[Phone]],'Employee Info'!$C$2:$J$2,0)),"")</f>
        <v/>
      </c>
      <c r="M718" s="19" t="str">
        <f>IFERROR(INDEX('Employee Info'!$C$3:$J$200,MATCH(Data6[[#This Row],[Name:]],'Employee Info'!$B$3:$B$200,0),MATCH(Data6[[#Headers],[Tech]],'Employee Info'!$C$2:$J$2,0)),"")</f>
        <v/>
      </c>
      <c r="N718" s="19" t="str">
        <f>IFERROR(INDEX('Employee Info'!$C$3:$J$200,MATCH(Data6[[#This Row],[Name:]],'Employee Info'!$B$3:$B$200,0),MATCH(Data6[[#Headers],[Other]],'Employee Info'!$C$2:$J$2,0)),"")</f>
        <v/>
      </c>
      <c r="O718" s="19">
        <f>IFERROR((Data6[[#This Row],[Hours:]]*SUM(Data6[[#This Row],[Rate]:[Other]])),"")</f>
        <v>0</v>
      </c>
      <c r="P718" s="7" t="str">
        <f>IF(Data6[[#This Row],[WO'#:]]="","Riley #","WO#")</f>
        <v>WO#</v>
      </c>
      <c r="Q718" s="7">
        <f>IFERROR(WEEKNUM(Data6[[#This Row],[Date:]]),"")</f>
        <v>19</v>
      </c>
      <c r="R718" s="6">
        <f t="shared" si="33"/>
        <v>45417</v>
      </c>
      <c r="S718" s="6">
        <f>Data6[[#This Row],[Week Start]]+7</f>
        <v>45424</v>
      </c>
      <c r="T718" s="7" t="str">
        <f t="shared" si="34"/>
        <v>5/5/2024 - 5/12/2024</v>
      </c>
      <c r="U718" s="7" t="str">
        <f t="shared" si="35"/>
        <v>Time Card</v>
      </c>
      <c r="V718" s="8" t="str">
        <f>RIGHT(TEXT(Data6[[#This Row],[Date:]],"mmddyyyy"),4)</f>
        <v>2024</v>
      </c>
      <c r="W718" s="8" t="str">
        <f>MID(TEXT(Data6[[#This Row],[Date:]],"mmddyyyy"),3,2)</f>
        <v>06</v>
      </c>
      <c r="X718" s="8" t="str">
        <f>LEFT(TEXT(Data6[[#This Row],[Date:]],"mmddyyyy"),2)</f>
        <v>05</v>
      </c>
      <c r="Y718" s="6">
        <f>DATE(Data6[[#This Row],[Year]],Data6[[#This Row],[Month]],Data6[[#This Row],[Day]])</f>
        <v>45418</v>
      </c>
    </row>
    <row r="719" spans="1:25" x14ac:dyDescent="0.3">
      <c r="A719" s="5">
        <v>45422.548124305555</v>
      </c>
      <c r="B719" s="7" t="s">
        <v>66</v>
      </c>
      <c r="C719" s="6" t="s">
        <v>729</v>
      </c>
      <c r="D719" s="7" t="s">
        <v>730</v>
      </c>
      <c r="E719" s="8">
        <v>2</v>
      </c>
      <c r="F719" s="7">
        <v>6984733</v>
      </c>
      <c r="G719" s="7" t="s">
        <v>68</v>
      </c>
      <c r="H719" s="7" t="s">
        <v>69</v>
      </c>
      <c r="I719" s="7" t="s">
        <v>44</v>
      </c>
      <c r="J719" s="19" t="str">
        <f>IFERROR(INDEX('Employee Info'!$C$3:$E$200,MATCH(Data6[[#This Row],[Name:]],'Employee Info'!$B$3:$B$200,0),MATCH(Data6[[#This Row],[Hours Type:]],'Employee Info'!$C$2:$E$2,0)),"")</f>
        <v/>
      </c>
      <c r="K719" s="19" t="str">
        <f>IFERROR(INDEX('Employee Info'!$C$3:$J$200,MATCH(Data6[[#This Row],[Name:]],'Employee Info'!$B$3:$B$200,0),MATCH(Data6[[#Headers],[Truck]],'Employee Info'!$C$2:$J$2,0)),"")</f>
        <v/>
      </c>
      <c r="L719" s="19" t="str">
        <f>IFERROR(INDEX('Employee Info'!$C$3:$J$200,MATCH(Data6[[#This Row],[Name:]],'Employee Info'!$B$3:$B$200,0),MATCH(Data6[[#Headers],[Phone]],'Employee Info'!$C$2:$J$2,0)),"")</f>
        <v/>
      </c>
      <c r="M719" s="19" t="str">
        <f>IFERROR(INDEX('Employee Info'!$C$3:$J$200,MATCH(Data6[[#This Row],[Name:]],'Employee Info'!$B$3:$B$200,0),MATCH(Data6[[#Headers],[Tech]],'Employee Info'!$C$2:$J$2,0)),"")</f>
        <v/>
      </c>
      <c r="N719" s="19" t="str">
        <f>IFERROR(INDEX('Employee Info'!$C$3:$J$200,MATCH(Data6[[#This Row],[Name:]],'Employee Info'!$B$3:$B$200,0),MATCH(Data6[[#Headers],[Other]],'Employee Info'!$C$2:$J$2,0)),"")</f>
        <v/>
      </c>
      <c r="O719" s="19">
        <f>IFERROR((Data6[[#This Row],[Hours:]]*SUM(Data6[[#This Row],[Rate]:[Other]])),"")</f>
        <v>0</v>
      </c>
      <c r="P719" s="7" t="str">
        <f>IF(Data6[[#This Row],[WO'#:]]="","Riley #","WO#")</f>
        <v>WO#</v>
      </c>
      <c r="Q719" s="7">
        <f>IFERROR(WEEKNUM(Data6[[#This Row],[Date:]]),"")</f>
        <v>19</v>
      </c>
      <c r="R719" s="6">
        <f t="shared" si="33"/>
        <v>45417</v>
      </c>
      <c r="S719" s="6">
        <f>Data6[[#This Row],[Week Start]]+7</f>
        <v>45424</v>
      </c>
      <c r="T719" s="7" t="str">
        <f t="shared" si="34"/>
        <v>5/5/2024 - 5/12/2024</v>
      </c>
      <c r="U719" s="7" t="str">
        <f t="shared" si="35"/>
        <v>Time Card</v>
      </c>
      <c r="V719" s="8" t="str">
        <f>RIGHT(TEXT(Data6[[#This Row],[Date:]],"mmddyyyy"),4)</f>
        <v>2024</v>
      </c>
      <c r="W719" s="8" t="str">
        <f>MID(TEXT(Data6[[#This Row],[Date:]],"mmddyyyy"),3,2)</f>
        <v>06</v>
      </c>
      <c r="X719" s="8" t="str">
        <f>LEFT(TEXT(Data6[[#This Row],[Date:]],"mmddyyyy"),2)</f>
        <v>05</v>
      </c>
      <c r="Y719" s="6">
        <f>DATE(Data6[[#This Row],[Year]],Data6[[#This Row],[Month]],Data6[[#This Row],[Day]])</f>
        <v>45418</v>
      </c>
    </row>
    <row r="720" spans="1:25" x14ac:dyDescent="0.3">
      <c r="A720" s="5">
        <v>45418.56285509259</v>
      </c>
      <c r="B720" s="7" t="s">
        <v>31</v>
      </c>
      <c r="C720" s="6" t="s">
        <v>729</v>
      </c>
      <c r="D720" s="7" t="s">
        <v>731</v>
      </c>
      <c r="E720" s="8">
        <v>6</v>
      </c>
      <c r="F720" s="7">
        <v>7078215</v>
      </c>
      <c r="G720" s="7" t="s">
        <v>68</v>
      </c>
      <c r="H720" s="7" t="s">
        <v>69</v>
      </c>
      <c r="I720" s="7" t="s">
        <v>44</v>
      </c>
      <c r="J720" s="19" t="str">
        <f>IFERROR(INDEX('Employee Info'!$C$3:$E$200,MATCH(Data6[[#This Row],[Name:]],'Employee Info'!$B$3:$B$200,0),MATCH(Data6[[#This Row],[Hours Type:]],'Employee Info'!$C$2:$E$2,0)),"")</f>
        <v/>
      </c>
      <c r="K720" s="19" t="str">
        <f>IFERROR(INDEX('Employee Info'!$C$3:$J$200,MATCH(Data6[[#This Row],[Name:]],'Employee Info'!$B$3:$B$200,0),MATCH(Data6[[#Headers],[Truck]],'Employee Info'!$C$2:$J$2,0)),"")</f>
        <v/>
      </c>
      <c r="L720" s="19" t="str">
        <f>IFERROR(INDEX('Employee Info'!$C$3:$J$200,MATCH(Data6[[#This Row],[Name:]],'Employee Info'!$B$3:$B$200,0),MATCH(Data6[[#Headers],[Phone]],'Employee Info'!$C$2:$J$2,0)),"")</f>
        <v/>
      </c>
      <c r="M720" s="19" t="str">
        <f>IFERROR(INDEX('Employee Info'!$C$3:$J$200,MATCH(Data6[[#This Row],[Name:]],'Employee Info'!$B$3:$B$200,0),MATCH(Data6[[#Headers],[Tech]],'Employee Info'!$C$2:$J$2,0)),"")</f>
        <v/>
      </c>
      <c r="N720" s="19" t="str">
        <f>IFERROR(INDEX('Employee Info'!$C$3:$J$200,MATCH(Data6[[#This Row],[Name:]],'Employee Info'!$B$3:$B$200,0),MATCH(Data6[[#Headers],[Other]],'Employee Info'!$C$2:$J$2,0)),"")</f>
        <v/>
      </c>
      <c r="O720" s="19">
        <f>IFERROR((Data6[[#This Row],[Hours:]]*SUM(Data6[[#This Row],[Rate]:[Other]])),"")</f>
        <v>0</v>
      </c>
      <c r="P720" s="7" t="str">
        <f>IF(Data6[[#This Row],[WO'#:]]="","Riley #","WO#")</f>
        <v>WO#</v>
      </c>
      <c r="Q720" s="7">
        <f>IFERROR(WEEKNUM(Data6[[#This Row],[Date:]]),"")</f>
        <v>19</v>
      </c>
      <c r="R720" s="6">
        <f t="shared" si="33"/>
        <v>45417</v>
      </c>
      <c r="S720" s="6">
        <f>Data6[[#This Row],[Week Start]]+7</f>
        <v>45424</v>
      </c>
      <c r="T720" s="7" t="str">
        <f t="shared" si="34"/>
        <v>5/5/2024 - 5/12/2024</v>
      </c>
      <c r="U720" s="7" t="str">
        <f t="shared" si="35"/>
        <v>Time Card</v>
      </c>
      <c r="V720" s="8" t="str">
        <f>RIGHT(TEXT(Data6[[#This Row],[Date:]],"mmddyyyy"),4)</f>
        <v>2024</v>
      </c>
      <c r="W720" s="8" t="str">
        <f>MID(TEXT(Data6[[#This Row],[Date:]],"mmddyyyy"),3,2)</f>
        <v>06</v>
      </c>
      <c r="X720" s="8" t="str">
        <f>LEFT(TEXT(Data6[[#This Row],[Date:]],"mmddyyyy"),2)</f>
        <v>05</v>
      </c>
      <c r="Y720" s="6">
        <f>DATE(Data6[[#This Row],[Year]],Data6[[#This Row],[Month]],Data6[[#This Row],[Day]])</f>
        <v>45418</v>
      </c>
    </row>
    <row r="721" spans="1:25" x14ac:dyDescent="0.3">
      <c r="A721" s="5">
        <v>45418.582995717596</v>
      </c>
      <c r="B721" s="7" t="s">
        <v>35</v>
      </c>
      <c r="C721" s="6" t="s">
        <v>729</v>
      </c>
      <c r="D721" s="7" t="s">
        <v>732</v>
      </c>
      <c r="E721" s="8">
        <v>6</v>
      </c>
      <c r="F721" s="7">
        <v>7078215</v>
      </c>
      <c r="G721" s="7" t="s">
        <v>68</v>
      </c>
      <c r="H721" s="7" t="s">
        <v>69</v>
      </c>
      <c r="I721" s="7" t="s">
        <v>44</v>
      </c>
      <c r="J721" s="19" t="str">
        <f>IFERROR(INDEX('Employee Info'!$C$3:$E$200,MATCH(Data6[[#This Row],[Name:]],'Employee Info'!$B$3:$B$200,0),MATCH(Data6[[#This Row],[Hours Type:]],'Employee Info'!$C$2:$E$2,0)),"")</f>
        <v/>
      </c>
      <c r="K721" s="19" t="str">
        <f>IFERROR(INDEX('Employee Info'!$C$3:$J$200,MATCH(Data6[[#This Row],[Name:]],'Employee Info'!$B$3:$B$200,0),MATCH(Data6[[#Headers],[Truck]],'Employee Info'!$C$2:$J$2,0)),"")</f>
        <v/>
      </c>
      <c r="L721" s="19" t="str">
        <f>IFERROR(INDEX('Employee Info'!$C$3:$J$200,MATCH(Data6[[#This Row],[Name:]],'Employee Info'!$B$3:$B$200,0),MATCH(Data6[[#Headers],[Phone]],'Employee Info'!$C$2:$J$2,0)),"")</f>
        <v/>
      </c>
      <c r="M721" s="19" t="str">
        <f>IFERROR(INDEX('Employee Info'!$C$3:$J$200,MATCH(Data6[[#This Row],[Name:]],'Employee Info'!$B$3:$B$200,0),MATCH(Data6[[#Headers],[Tech]],'Employee Info'!$C$2:$J$2,0)),"")</f>
        <v/>
      </c>
      <c r="N721" s="19" t="str">
        <f>IFERROR(INDEX('Employee Info'!$C$3:$J$200,MATCH(Data6[[#This Row],[Name:]],'Employee Info'!$B$3:$B$200,0),MATCH(Data6[[#Headers],[Other]],'Employee Info'!$C$2:$J$2,0)),"")</f>
        <v/>
      </c>
      <c r="O721" s="19">
        <f>IFERROR((Data6[[#This Row],[Hours:]]*SUM(Data6[[#This Row],[Rate]:[Other]])),"")</f>
        <v>0</v>
      </c>
      <c r="P721" s="7" t="str">
        <f>IF(Data6[[#This Row],[WO'#:]]="","Riley #","WO#")</f>
        <v>WO#</v>
      </c>
      <c r="Q721" s="7">
        <f>IFERROR(WEEKNUM(Data6[[#This Row],[Date:]]),"")</f>
        <v>19</v>
      </c>
      <c r="R721" s="6">
        <f t="shared" si="33"/>
        <v>45417</v>
      </c>
      <c r="S721" s="6">
        <f>Data6[[#This Row],[Week Start]]+7</f>
        <v>45424</v>
      </c>
      <c r="T721" s="7" t="str">
        <f t="shared" si="34"/>
        <v>5/5/2024 - 5/12/2024</v>
      </c>
      <c r="U721" s="7" t="str">
        <f t="shared" si="35"/>
        <v>Time Card</v>
      </c>
      <c r="V721" s="8" t="str">
        <f>RIGHT(TEXT(Data6[[#This Row],[Date:]],"mmddyyyy"),4)</f>
        <v>2024</v>
      </c>
      <c r="W721" s="8" t="str">
        <f>MID(TEXT(Data6[[#This Row],[Date:]],"mmddyyyy"),3,2)</f>
        <v>06</v>
      </c>
      <c r="X721" s="8" t="str">
        <f>LEFT(TEXT(Data6[[#This Row],[Date:]],"mmddyyyy"),2)</f>
        <v>05</v>
      </c>
      <c r="Y721" s="6">
        <f>DATE(Data6[[#This Row],[Year]],Data6[[#This Row],[Month]],Data6[[#This Row],[Day]])</f>
        <v>45418</v>
      </c>
    </row>
    <row r="722" spans="1:25" x14ac:dyDescent="0.3">
      <c r="A722" s="5">
        <v>45422.54750497685</v>
      </c>
      <c r="B722" s="7" t="s">
        <v>66</v>
      </c>
      <c r="C722" s="6" t="s">
        <v>729</v>
      </c>
      <c r="D722" s="7" t="s">
        <v>733</v>
      </c>
      <c r="E722" s="8">
        <v>3</v>
      </c>
      <c r="F722" s="7">
        <v>7078215</v>
      </c>
      <c r="G722" s="7" t="s">
        <v>68</v>
      </c>
      <c r="H722" s="7" t="s">
        <v>69</v>
      </c>
      <c r="I722" s="7" t="s">
        <v>44</v>
      </c>
      <c r="J722" s="19" t="str">
        <f>IFERROR(INDEX('Employee Info'!$C$3:$E$200,MATCH(Data6[[#This Row],[Name:]],'Employee Info'!$B$3:$B$200,0),MATCH(Data6[[#This Row],[Hours Type:]],'Employee Info'!$C$2:$E$2,0)),"")</f>
        <v/>
      </c>
      <c r="K722" s="19" t="str">
        <f>IFERROR(INDEX('Employee Info'!$C$3:$J$200,MATCH(Data6[[#This Row],[Name:]],'Employee Info'!$B$3:$B$200,0),MATCH(Data6[[#Headers],[Truck]],'Employee Info'!$C$2:$J$2,0)),"")</f>
        <v/>
      </c>
      <c r="L722" s="19" t="str">
        <f>IFERROR(INDEX('Employee Info'!$C$3:$J$200,MATCH(Data6[[#This Row],[Name:]],'Employee Info'!$B$3:$B$200,0),MATCH(Data6[[#Headers],[Phone]],'Employee Info'!$C$2:$J$2,0)),"")</f>
        <v/>
      </c>
      <c r="M722" s="19" t="str">
        <f>IFERROR(INDEX('Employee Info'!$C$3:$J$200,MATCH(Data6[[#This Row],[Name:]],'Employee Info'!$B$3:$B$200,0),MATCH(Data6[[#Headers],[Tech]],'Employee Info'!$C$2:$J$2,0)),"")</f>
        <v/>
      </c>
      <c r="N722" s="19" t="str">
        <f>IFERROR(INDEX('Employee Info'!$C$3:$J$200,MATCH(Data6[[#This Row],[Name:]],'Employee Info'!$B$3:$B$200,0),MATCH(Data6[[#Headers],[Other]],'Employee Info'!$C$2:$J$2,0)),"")</f>
        <v/>
      </c>
      <c r="O722" s="19">
        <f>IFERROR((Data6[[#This Row],[Hours:]]*SUM(Data6[[#This Row],[Rate]:[Other]])),"")</f>
        <v>0</v>
      </c>
      <c r="P722" s="7" t="str">
        <f>IF(Data6[[#This Row],[WO'#:]]="","Riley #","WO#")</f>
        <v>WO#</v>
      </c>
      <c r="Q722" s="7">
        <f>IFERROR(WEEKNUM(Data6[[#This Row],[Date:]]),"")</f>
        <v>19</v>
      </c>
      <c r="R722" s="6">
        <f t="shared" si="33"/>
        <v>45417</v>
      </c>
      <c r="S722" s="6">
        <f>Data6[[#This Row],[Week Start]]+7</f>
        <v>45424</v>
      </c>
      <c r="T722" s="7" t="str">
        <f t="shared" si="34"/>
        <v>5/5/2024 - 5/12/2024</v>
      </c>
      <c r="U722" s="7" t="str">
        <f t="shared" si="35"/>
        <v>Time Card</v>
      </c>
      <c r="V722" s="8" t="str">
        <f>RIGHT(TEXT(Data6[[#This Row],[Date:]],"mmddyyyy"),4)</f>
        <v>2024</v>
      </c>
      <c r="W722" s="8" t="str">
        <f>MID(TEXT(Data6[[#This Row],[Date:]],"mmddyyyy"),3,2)</f>
        <v>06</v>
      </c>
      <c r="X722" s="8" t="str">
        <f>LEFT(TEXT(Data6[[#This Row],[Date:]],"mmddyyyy"),2)</f>
        <v>05</v>
      </c>
      <c r="Y722" s="6">
        <f>DATE(Data6[[#This Row],[Year]],Data6[[#This Row],[Month]],Data6[[#This Row],[Day]])</f>
        <v>45418</v>
      </c>
    </row>
    <row r="723" spans="1:25" x14ac:dyDescent="0.3">
      <c r="A723" s="5">
        <v>45419.4329349537</v>
      </c>
      <c r="B723" s="7" t="s">
        <v>23</v>
      </c>
      <c r="C723" s="6" t="s">
        <v>729</v>
      </c>
      <c r="D723" s="7" t="s">
        <v>734</v>
      </c>
      <c r="E723" s="8">
        <v>8</v>
      </c>
      <c r="F723" s="7">
        <v>7098027</v>
      </c>
      <c r="G723" s="7" t="s">
        <v>68</v>
      </c>
      <c r="H723" s="7" t="s">
        <v>69</v>
      </c>
      <c r="I723" s="7" t="s">
        <v>44</v>
      </c>
      <c r="J723" s="19" t="str">
        <f>IFERROR(INDEX('Employee Info'!$C$3:$E$200,MATCH(Data6[[#This Row],[Name:]],'Employee Info'!$B$3:$B$200,0),MATCH(Data6[[#This Row],[Hours Type:]],'Employee Info'!$C$2:$E$2,0)),"")</f>
        <v/>
      </c>
      <c r="K723" s="19" t="str">
        <f>IFERROR(INDEX('Employee Info'!$C$3:$J$200,MATCH(Data6[[#This Row],[Name:]],'Employee Info'!$B$3:$B$200,0),MATCH(Data6[[#Headers],[Truck]],'Employee Info'!$C$2:$J$2,0)),"")</f>
        <v/>
      </c>
      <c r="L723" s="19" t="str">
        <f>IFERROR(INDEX('Employee Info'!$C$3:$J$200,MATCH(Data6[[#This Row],[Name:]],'Employee Info'!$B$3:$B$200,0),MATCH(Data6[[#Headers],[Phone]],'Employee Info'!$C$2:$J$2,0)),"")</f>
        <v/>
      </c>
      <c r="M723" s="19" t="str">
        <f>IFERROR(INDEX('Employee Info'!$C$3:$J$200,MATCH(Data6[[#This Row],[Name:]],'Employee Info'!$B$3:$B$200,0),MATCH(Data6[[#Headers],[Tech]],'Employee Info'!$C$2:$J$2,0)),"")</f>
        <v/>
      </c>
      <c r="N723" s="19" t="str">
        <f>IFERROR(INDEX('Employee Info'!$C$3:$J$200,MATCH(Data6[[#This Row],[Name:]],'Employee Info'!$B$3:$B$200,0),MATCH(Data6[[#Headers],[Other]],'Employee Info'!$C$2:$J$2,0)),"")</f>
        <v/>
      </c>
      <c r="O723" s="19">
        <f>IFERROR((Data6[[#This Row],[Hours:]]*SUM(Data6[[#This Row],[Rate]:[Other]])),"")</f>
        <v>0</v>
      </c>
      <c r="P723" s="7" t="str">
        <f>IF(Data6[[#This Row],[WO'#:]]="","Riley #","WO#")</f>
        <v>WO#</v>
      </c>
      <c r="Q723" s="7">
        <f>IFERROR(WEEKNUM(Data6[[#This Row],[Date:]]),"")</f>
        <v>19</v>
      </c>
      <c r="R723" s="6">
        <f t="shared" si="33"/>
        <v>45417</v>
      </c>
      <c r="S723" s="6">
        <f>Data6[[#This Row],[Week Start]]+7</f>
        <v>45424</v>
      </c>
      <c r="T723" s="7" t="str">
        <f t="shared" si="34"/>
        <v>5/5/2024 - 5/12/2024</v>
      </c>
      <c r="U723" s="7" t="str">
        <f t="shared" si="35"/>
        <v>Time Card</v>
      </c>
      <c r="V723" s="8" t="str">
        <f>RIGHT(TEXT(Data6[[#This Row],[Date:]],"mmddyyyy"),4)</f>
        <v>2024</v>
      </c>
      <c r="W723" s="8" t="str">
        <f>MID(TEXT(Data6[[#This Row],[Date:]],"mmddyyyy"),3,2)</f>
        <v>06</v>
      </c>
      <c r="X723" s="8" t="str">
        <f>LEFT(TEXT(Data6[[#This Row],[Date:]],"mmddyyyy"),2)</f>
        <v>05</v>
      </c>
      <c r="Y723" s="6">
        <f>DATE(Data6[[#This Row],[Year]],Data6[[#This Row],[Month]],Data6[[#This Row],[Day]])</f>
        <v>45418</v>
      </c>
    </row>
    <row r="724" spans="1:25" x14ac:dyDescent="0.3">
      <c r="A724" s="5">
        <v>45422.542452199072</v>
      </c>
      <c r="B724" s="7" t="s">
        <v>66</v>
      </c>
      <c r="C724" s="6" t="s">
        <v>729</v>
      </c>
      <c r="D724" s="7" t="s">
        <v>571</v>
      </c>
      <c r="E724" s="8">
        <v>1</v>
      </c>
      <c r="F724" s="7">
        <v>7098027</v>
      </c>
      <c r="G724" s="7" t="s">
        <v>68</v>
      </c>
      <c r="H724" s="7" t="s">
        <v>69</v>
      </c>
      <c r="I724" s="7" t="s">
        <v>44</v>
      </c>
      <c r="J724" s="19" t="str">
        <f>IFERROR(INDEX('Employee Info'!$C$3:$E$200,MATCH(Data6[[#This Row],[Name:]],'Employee Info'!$B$3:$B$200,0),MATCH(Data6[[#This Row],[Hours Type:]],'Employee Info'!$C$2:$E$2,0)),"")</f>
        <v/>
      </c>
      <c r="K724" s="19" t="str">
        <f>IFERROR(INDEX('Employee Info'!$C$3:$J$200,MATCH(Data6[[#This Row],[Name:]],'Employee Info'!$B$3:$B$200,0),MATCH(Data6[[#Headers],[Truck]],'Employee Info'!$C$2:$J$2,0)),"")</f>
        <v/>
      </c>
      <c r="L724" s="19" t="str">
        <f>IFERROR(INDEX('Employee Info'!$C$3:$J$200,MATCH(Data6[[#This Row],[Name:]],'Employee Info'!$B$3:$B$200,0),MATCH(Data6[[#Headers],[Phone]],'Employee Info'!$C$2:$J$2,0)),"")</f>
        <v/>
      </c>
      <c r="M724" s="19" t="str">
        <f>IFERROR(INDEX('Employee Info'!$C$3:$J$200,MATCH(Data6[[#This Row],[Name:]],'Employee Info'!$B$3:$B$200,0),MATCH(Data6[[#Headers],[Tech]],'Employee Info'!$C$2:$J$2,0)),"")</f>
        <v/>
      </c>
      <c r="N724" s="19" t="str">
        <f>IFERROR(INDEX('Employee Info'!$C$3:$J$200,MATCH(Data6[[#This Row],[Name:]],'Employee Info'!$B$3:$B$200,0),MATCH(Data6[[#Headers],[Other]],'Employee Info'!$C$2:$J$2,0)),"")</f>
        <v/>
      </c>
      <c r="O724" s="19">
        <f>IFERROR((Data6[[#This Row],[Hours:]]*SUM(Data6[[#This Row],[Rate]:[Other]])),"")</f>
        <v>0</v>
      </c>
      <c r="P724" s="7" t="str">
        <f>IF(Data6[[#This Row],[WO'#:]]="","Riley #","WO#")</f>
        <v>WO#</v>
      </c>
      <c r="Q724" s="7">
        <f>IFERROR(WEEKNUM(Data6[[#This Row],[Date:]]),"")</f>
        <v>19</v>
      </c>
      <c r="R724" s="6">
        <f t="shared" si="33"/>
        <v>45417</v>
      </c>
      <c r="S724" s="6">
        <f>Data6[[#This Row],[Week Start]]+7</f>
        <v>45424</v>
      </c>
      <c r="T724" s="7" t="str">
        <f t="shared" si="34"/>
        <v>5/5/2024 - 5/12/2024</v>
      </c>
      <c r="U724" s="7" t="str">
        <f t="shared" si="35"/>
        <v>Time Card</v>
      </c>
      <c r="V724" s="8" t="str">
        <f>RIGHT(TEXT(Data6[[#This Row],[Date:]],"mmddyyyy"),4)</f>
        <v>2024</v>
      </c>
      <c r="W724" s="8" t="str">
        <f>MID(TEXT(Data6[[#This Row],[Date:]],"mmddyyyy"),3,2)</f>
        <v>06</v>
      </c>
      <c r="X724" s="8" t="str">
        <f>LEFT(TEXT(Data6[[#This Row],[Date:]],"mmddyyyy"),2)</f>
        <v>05</v>
      </c>
      <c r="Y724" s="6">
        <f>DATE(Data6[[#This Row],[Year]],Data6[[#This Row],[Month]],Data6[[#This Row],[Day]])</f>
        <v>45418</v>
      </c>
    </row>
    <row r="725" spans="1:25" x14ac:dyDescent="0.3">
      <c r="A725" s="5">
        <v>45422.543369328705</v>
      </c>
      <c r="B725" s="7" t="s">
        <v>66</v>
      </c>
      <c r="C725" s="6" t="s">
        <v>729</v>
      </c>
      <c r="D725" s="7" t="s">
        <v>571</v>
      </c>
      <c r="E725" s="8">
        <v>1</v>
      </c>
      <c r="F725" s="7">
        <v>7098027</v>
      </c>
      <c r="G725" s="7" t="s">
        <v>68</v>
      </c>
      <c r="H725" s="7" t="s">
        <v>69</v>
      </c>
      <c r="I725" s="7" t="s">
        <v>45</v>
      </c>
      <c r="J725" s="19" t="str">
        <f>IFERROR(INDEX('Employee Info'!$C$3:$E$200,MATCH(Data6[[#This Row],[Name:]],'Employee Info'!$B$3:$B$200,0),MATCH(Data6[[#This Row],[Hours Type:]],'Employee Info'!$C$2:$E$2,0)),"")</f>
        <v/>
      </c>
      <c r="K725" s="19" t="str">
        <f>IFERROR(INDEX('Employee Info'!$C$3:$J$200,MATCH(Data6[[#This Row],[Name:]],'Employee Info'!$B$3:$B$200,0),MATCH(Data6[[#Headers],[Truck]],'Employee Info'!$C$2:$J$2,0)),"")</f>
        <v/>
      </c>
      <c r="L725" s="19" t="str">
        <f>IFERROR(INDEX('Employee Info'!$C$3:$J$200,MATCH(Data6[[#This Row],[Name:]],'Employee Info'!$B$3:$B$200,0),MATCH(Data6[[#Headers],[Phone]],'Employee Info'!$C$2:$J$2,0)),"")</f>
        <v/>
      </c>
      <c r="M725" s="19" t="str">
        <f>IFERROR(INDEX('Employee Info'!$C$3:$J$200,MATCH(Data6[[#This Row],[Name:]],'Employee Info'!$B$3:$B$200,0),MATCH(Data6[[#Headers],[Tech]],'Employee Info'!$C$2:$J$2,0)),"")</f>
        <v/>
      </c>
      <c r="N725" s="19" t="str">
        <f>IFERROR(INDEX('Employee Info'!$C$3:$J$200,MATCH(Data6[[#This Row],[Name:]],'Employee Info'!$B$3:$B$200,0),MATCH(Data6[[#Headers],[Other]],'Employee Info'!$C$2:$J$2,0)),"")</f>
        <v/>
      </c>
      <c r="O725" s="19">
        <f>IFERROR((Data6[[#This Row],[Hours:]]*SUM(Data6[[#This Row],[Rate]:[Other]])),"")</f>
        <v>0</v>
      </c>
      <c r="P725" s="7" t="str">
        <f>IF(Data6[[#This Row],[WO'#:]]="","Riley #","WO#")</f>
        <v>WO#</v>
      </c>
      <c r="Q725" s="7">
        <f>IFERROR(WEEKNUM(Data6[[#This Row],[Date:]]),"")</f>
        <v>19</v>
      </c>
      <c r="R725" s="6">
        <f t="shared" si="33"/>
        <v>45417</v>
      </c>
      <c r="S725" s="6">
        <f>Data6[[#This Row],[Week Start]]+7</f>
        <v>45424</v>
      </c>
      <c r="T725" s="7" t="str">
        <f t="shared" si="34"/>
        <v>5/5/2024 - 5/12/2024</v>
      </c>
      <c r="U725" s="7" t="str">
        <f t="shared" si="35"/>
        <v>Time Card</v>
      </c>
      <c r="V725" s="8" t="str">
        <f>RIGHT(TEXT(Data6[[#This Row],[Date:]],"mmddyyyy"),4)</f>
        <v>2024</v>
      </c>
      <c r="W725" s="8" t="str">
        <f>MID(TEXT(Data6[[#This Row],[Date:]],"mmddyyyy"),3,2)</f>
        <v>06</v>
      </c>
      <c r="X725" s="8" t="str">
        <f>LEFT(TEXT(Data6[[#This Row],[Date:]],"mmddyyyy"),2)</f>
        <v>05</v>
      </c>
      <c r="Y725" s="6">
        <f>DATE(Data6[[#This Row],[Year]],Data6[[#This Row],[Month]],Data6[[#This Row],[Day]])</f>
        <v>45418</v>
      </c>
    </row>
    <row r="726" spans="1:25" x14ac:dyDescent="0.3">
      <c r="A726" s="5">
        <v>45418.585035300923</v>
      </c>
      <c r="B726" s="7" t="s">
        <v>492</v>
      </c>
      <c r="C726" s="6" t="s">
        <v>729</v>
      </c>
      <c r="D726" s="7" t="s">
        <v>736</v>
      </c>
      <c r="E726" s="8">
        <v>8</v>
      </c>
      <c r="F726" s="7" t="s">
        <v>68</v>
      </c>
      <c r="G726" s="7" t="s">
        <v>68</v>
      </c>
      <c r="H726" s="7" t="s">
        <v>536</v>
      </c>
      <c r="I726" s="7" t="s">
        <v>44</v>
      </c>
      <c r="J726" s="19" t="str">
        <f>IFERROR(INDEX('Employee Info'!$C$3:$E$200,MATCH(Data6[[#This Row],[Name:]],'Employee Info'!$B$3:$B$200,0),MATCH(Data6[[#This Row],[Hours Type:]],'Employee Info'!$C$2:$E$2,0)),"")</f>
        <v/>
      </c>
      <c r="K726" s="19" t="str">
        <f>IFERROR(INDEX('Employee Info'!$C$3:$J$200,MATCH(Data6[[#This Row],[Name:]],'Employee Info'!$B$3:$B$200,0),MATCH(Data6[[#Headers],[Truck]],'Employee Info'!$C$2:$J$2,0)),"")</f>
        <v/>
      </c>
      <c r="L726" s="19" t="str">
        <f>IFERROR(INDEX('Employee Info'!$C$3:$J$200,MATCH(Data6[[#This Row],[Name:]],'Employee Info'!$B$3:$B$200,0),MATCH(Data6[[#Headers],[Phone]],'Employee Info'!$C$2:$J$2,0)),"")</f>
        <v/>
      </c>
      <c r="M726" s="19" t="str">
        <f>IFERROR(INDEX('Employee Info'!$C$3:$J$200,MATCH(Data6[[#This Row],[Name:]],'Employee Info'!$B$3:$B$200,0),MATCH(Data6[[#Headers],[Tech]],'Employee Info'!$C$2:$J$2,0)),"")</f>
        <v/>
      </c>
      <c r="N726" s="19" t="str">
        <f>IFERROR(INDEX('Employee Info'!$C$3:$J$200,MATCH(Data6[[#This Row],[Name:]],'Employee Info'!$B$3:$B$200,0),MATCH(Data6[[#Headers],[Other]],'Employee Info'!$C$2:$J$2,0)),"")</f>
        <v/>
      </c>
      <c r="O726" s="19">
        <f>IFERROR((Data6[[#This Row],[Hours:]]*SUM(Data6[[#This Row],[Rate]:[Other]])),"")</f>
        <v>0</v>
      </c>
      <c r="P726" s="7" t="str">
        <f>IF(Data6[[#This Row],[WO'#:]]="","Riley #","WO#")</f>
        <v>Riley #</v>
      </c>
      <c r="Q726" s="7">
        <f>IFERROR(WEEKNUM(Data6[[#This Row],[Date:]]),"")</f>
        <v>19</v>
      </c>
      <c r="R726" s="6">
        <f t="shared" si="33"/>
        <v>45417</v>
      </c>
      <c r="S726" s="6">
        <f>Data6[[#This Row],[Week Start]]+7</f>
        <v>45424</v>
      </c>
      <c r="T726" s="7" t="str">
        <f t="shared" si="34"/>
        <v>5/5/2024 - 5/12/2024</v>
      </c>
      <c r="U726" s="7" t="str">
        <f t="shared" si="35"/>
        <v>Time Card</v>
      </c>
      <c r="V726" s="8" t="str">
        <f>RIGHT(TEXT(Data6[[#This Row],[Date:]],"mmddyyyy"),4)</f>
        <v>2024</v>
      </c>
      <c r="W726" s="8" t="str">
        <f>MID(TEXT(Data6[[#This Row],[Date:]],"mmddyyyy"),3,2)</f>
        <v>06</v>
      </c>
      <c r="X726" s="8" t="str">
        <f>LEFT(TEXT(Data6[[#This Row],[Date:]],"mmddyyyy"),2)</f>
        <v>05</v>
      </c>
      <c r="Y726" s="6">
        <f>DATE(Data6[[#This Row],[Year]],Data6[[#This Row],[Month]],Data6[[#This Row],[Day]])</f>
        <v>45418</v>
      </c>
    </row>
    <row r="727" spans="1:25" x14ac:dyDescent="0.3">
      <c r="A727" s="5">
        <v>45418.585147916667</v>
      </c>
      <c r="B727" s="7" t="s">
        <v>65</v>
      </c>
      <c r="C727" s="6" t="s">
        <v>729</v>
      </c>
      <c r="D727" s="7" t="s">
        <v>736</v>
      </c>
      <c r="E727" s="8">
        <v>8</v>
      </c>
      <c r="F727" s="7" t="s">
        <v>68</v>
      </c>
      <c r="G727" s="7" t="s">
        <v>68</v>
      </c>
      <c r="H727" s="7" t="s">
        <v>536</v>
      </c>
      <c r="I727" s="7" t="s">
        <v>44</v>
      </c>
      <c r="J727" s="19" t="str">
        <f>IFERROR(INDEX('Employee Info'!$C$3:$E$200,MATCH(Data6[[#This Row],[Name:]],'Employee Info'!$B$3:$B$200,0),MATCH(Data6[[#This Row],[Hours Type:]],'Employee Info'!$C$2:$E$2,0)),"")</f>
        <v/>
      </c>
      <c r="K727" s="19" t="str">
        <f>IFERROR(INDEX('Employee Info'!$C$3:$J$200,MATCH(Data6[[#This Row],[Name:]],'Employee Info'!$B$3:$B$200,0),MATCH(Data6[[#Headers],[Truck]],'Employee Info'!$C$2:$J$2,0)),"")</f>
        <v/>
      </c>
      <c r="L727" s="19" t="str">
        <f>IFERROR(INDEX('Employee Info'!$C$3:$J$200,MATCH(Data6[[#This Row],[Name:]],'Employee Info'!$B$3:$B$200,0),MATCH(Data6[[#Headers],[Phone]],'Employee Info'!$C$2:$J$2,0)),"")</f>
        <v/>
      </c>
      <c r="M727" s="19" t="str">
        <f>IFERROR(INDEX('Employee Info'!$C$3:$J$200,MATCH(Data6[[#This Row],[Name:]],'Employee Info'!$B$3:$B$200,0),MATCH(Data6[[#Headers],[Tech]],'Employee Info'!$C$2:$J$2,0)),"")</f>
        <v/>
      </c>
      <c r="N727" s="19" t="str">
        <f>IFERROR(INDEX('Employee Info'!$C$3:$J$200,MATCH(Data6[[#This Row],[Name:]],'Employee Info'!$B$3:$B$200,0),MATCH(Data6[[#Headers],[Other]],'Employee Info'!$C$2:$J$2,0)),"")</f>
        <v/>
      </c>
      <c r="O727" s="19">
        <f>IFERROR((Data6[[#This Row],[Hours:]]*SUM(Data6[[#This Row],[Rate]:[Other]])),"")</f>
        <v>0</v>
      </c>
      <c r="P727" s="7" t="str">
        <f>IF(Data6[[#This Row],[WO'#:]]="","Riley #","WO#")</f>
        <v>Riley #</v>
      </c>
      <c r="Q727" s="7">
        <f>IFERROR(WEEKNUM(Data6[[#This Row],[Date:]]),"")</f>
        <v>19</v>
      </c>
      <c r="R727" s="6">
        <f t="shared" si="33"/>
        <v>45417</v>
      </c>
      <c r="S727" s="6">
        <f>Data6[[#This Row],[Week Start]]+7</f>
        <v>45424</v>
      </c>
      <c r="T727" s="7" t="str">
        <f t="shared" si="34"/>
        <v>5/5/2024 - 5/12/2024</v>
      </c>
      <c r="U727" s="7" t="str">
        <f t="shared" si="35"/>
        <v>Time Card</v>
      </c>
      <c r="V727" s="8" t="str">
        <f>RIGHT(TEXT(Data6[[#This Row],[Date:]],"mmddyyyy"),4)</f>
        <v>2024</v>
      </c>
      <c r="W727" s="8" t="str">
        <f>MID(TEXT(Data6[[#This Row],[Date:]],"mmddyyyy"),3,2)</f>
        <v>06</v>
      </c>
      <c r="X727" s="8" t="str">
        <f>LEFT(TEXT(Data6[[#This Row],[Date:]],"mmddyyyy"),2)</f>
        <v>05</v>
      </c>
      <c r="Y727" s="6">
        <f>DATE(Data6[[#This Row],[Year]],Data6[[#This Row],[Month]],Data6[[#This Row],[Day]])</f>
        <v>45418</v>
      </c>
    </row>
    <row r="728" spans="1:25" x14ac:dyDescent="0.3">
      <c r="A728" s="5">
        <v>45422.540137384261</v>
      </c>
      <c r="B728" s="7" t="s">
        <v>66</v>
      </c>
      <c r="C728" s="6" t="s">
        <v>729</v>
      </c>
      <c r="D728" s="7" t="s">
        <v>566</v>
      </c>
      <c r="E728" s="8">
        <v>1</v>
      </c>
      <c r="F728" s="7" t="s">
        <v>68</v>
      </c>
      <c r="G728" s="7" t="s">
        <v>68</v>
      </c>
      <c r="H728" s="7" t="s">
        <v>536</v>
      </c>
      <c r="I728" s="7" t="s">
        <v>44</v>
      </c>
      <c r="J728" s="19" t="str">
        <f>IFERROR(INDEX('Employee Info'!$C$3:$E$200,MATCH(Data6[[#This Row],[Name:]],'Employee Info'!$B$3:$B$200,0),MATCH(Data6[[#This Row],[Hours Type:]],'Employee Info'!$C$2:$E$2,0)),"")</f>
        <v/>
      </c>
      <c r="K728" s="19" t="str">
        <f>IFERROR(INDEX('Employee Info'!$C$3:$J$200,MATCH(Data6[[#This Row],[Name:]],'Employee Info'!$B$3:$B$200,0),MATCH(Data6[[#Headers],[Truck]],'Employee Info'!$C$2:$J$2,0)),"")</f>
        <v/>
      </c>
      <c r="L728" s="19" t="str">
        <f>IFERROR(INDEX('Employee Info'!$C$3:$J$200,MATCH(Data6[[#This Row],[Name:]],'Employee Info'!$B$3:$B$200,0),MATCH(Data6[[#Headers],[Phone]],'Employee Info'!$C$2:$J$2,0)),"")</f>
        <v/>
      </c>
      <c r="M728" s="19" t="str">
        <f>IFERROR(INDEX('Employee Info'!$C$3:$J$200,MATCH(Data6[[#This Row],[Name:]],'Employee Info'!$B$3:$B$200,0),MATCH(Data6[[#Headers],[Tech]],'Employee Info'!$C$2:$J$2,0)),"")</f>
        <v/>
      </c>
      <c r="N728" s="19" t="str">
        <f>IFERROR(INDEX('Employee Info'!$C$3:$J$200,MATCH(Data6[[#This Row],[Name:]],'Employee Info'!$B$3:$B$200,0),MATCH(Data6[[#Headers],[Other]],'Employee Info'!$C$2:$J$2,0)),"")</f>
        <v/>
      </c>
      <c r="O728" s="19">
        <f>IFERROR((Data6[[#This Row],[Hours:]]*SUM(Data6[[#This Row],[Rate]:[Other]])),"")</f>
        <v>0</v>
      </c>
      <c r="P728" s="7" t="str">
        <f>IF(Data6[[#This Row],[WO'#:]]="","Riley #","WO#")</f>
        <v>Riley #</v>
      </c>
      <c r="Q728" s="7">
        <f>IFERROR(WEEKNUM(Data6[[#This Row],[Date:]]),"")</f>
        <v>19</v>
      </c>
      <c r="R728" s="6">
        <f t="shared" si="33"/>
        <v>45417</v>
      </c>
      <c r="S728" s="6">
        <f>Data6[[#This Row],[Week Start]]+7</f>
        <v>45424</v>
      </c>
      <c r="T728" s="7" t="str">
        <f t="shared" si="34"/>
        <v>5/5/2024 - 5/12/2024</v>
      </c>
      <c r="U728" s="7" t="str">
        <f t="shared" si="35"/>
        <v>Time Card</v>
      </c>
      <c r="V728" s="8" t="str">
        <f>RIGHT(TEXT(Data6[[#This Row],[Date:]],"mmddyyyy"),4)</f>
        <v>2024</v>
      </c>
      <c r="W728" s="8" t="str">
        <f>MID(TEXT(Data6[[#This Row],[Date:]],"mmddyyyy"),3,2)</f>
        <v>06</v>
      </c>
      <c r="X728" s="8" t="str">
        <f>LEFT(TEXT(Data6[[#This Row],[Date:]],"mmddyyyy"),2)</f>
        <v>05</v>
      </c>
      <c r="Y728" s="6">
        <f>DATE(Data6[[#This Row],[Year]],Data6[[#This Row],[Month]],Data6[[#This Row],[Day]])</f>
        <v>45418</v>
      </c>
    </row>
    <row r="729" spans="1:25" x14ac:dyDescent="0.3">
      <c r="A729" s="5">
        <v>45418.583767939817</v>
      </c>
      <c r="B729" s="7" t="s">
        <v>35</v>
      </c>
      <c r="C729" s="6" t="s">
        <v>729</v>
      </c>
      <c r="D729" s="7" t="s">
        <v>735</v>
      </c>
      <c r="E729" s="8">
        <v>2</v>
      </c>
      <c r="F729" s="7" t="s">
        <v>68</v>
      </c>
      <c r="G729" s="7" t="s">
        <v>68</v>
      </c>
      <c r="H729" s="7" t="s">
        <v>518</v>
      </c>
      <c r="I729" s="7" t="s">
        <v>44</v>
      </c>
      <c r="J729" s="19" t="str">
        <f>IFERROR(INDEX('Employee Info'!$C$3:$E$200,MATCH(Data6[[#This Row],[Name:]],'Employee Info'!$B$3:$B$200,0),MATCH(Data6[[#This Row],[Hours Type:]],'Employee Info'!$C$2:$E$2,0)),"")</f>
        <v/>
      </c>
      <c r="K729" s="19" t="str">
        <f>IFERROR(INDEX('Employee Info'!$C$3:$J$200,MATCH(Data6[[#This Row],[Name:]],'Employee Info'!$B$3:$B$200,0),MATCH(Data6[[#Headers],[Truck]],'Employee Info'!$C$2:$J$2,0)),"")</f>
        <v/>
      </c>
      <c r="L729" s="19" t="str">
        <f>IFERROR(INDEX('Employee Info'!$C$3:$J$200,MATCH(Data6[[#This Row],[Name:]],'Employee Info'!$B$3:$B$200,0),MATCH(Data6[[#Headers],[Phone]],'Employee Info'!$C$2:$J$2,0)),"")</f>
        <v/>
      </c>
      <c r="M729" s="19" t="str">
        <f>IFERROR(INDEX('Employee Info'!$C$3:$J$200,MATCH(Data6[[#This Row],[Name:]],'Employee Info'!$B$3:$B$200,0),MATCH(Data6[[#Headers],[Tech]],'Employee Info'!$C$2:$J$2,0)),"")</f>
        <v/>
      </c>
      <c r="N729" s="19" t="str">
        <f>IFERROR(INDEX('Employee Info'!$C$3:$J$200,MATCH(Data6[[#This Row],[Name:]],'Employee Info'!$B$3:$B$200,0),MATCH(Data6[[#Headers],[Other]],'Employee Info'!$C$2:$J$2,0)),"")</f>
        <v/>
      </c>
      <c r="O729" s="19">
        <f>IFERROR((Data6[[#This Row],[Hours:]]*SUM(Data6[[#This Row],[Rate]:[Other]])),"")</f>
        <v>0</v>
      </c>
      <c r="P729" s="7" t="str">
        <f>IF(Data6[[#This Row],[WO'#:]]="","Riley #","WO#")</f>
        <v>Riley #</v>
      </c>
      <c r="Q729" s="7">
        <f>IFERROR(WEEKNUM(Data6[[#This Row],[Date:]]),"")</f>
        <v>19</v>
      </c>
      <c r="R729" s="6">
        <f t="shared" si="33"/>
        <v>45417</v>
      </c>
      <c r="S729" s="6">
        <f>Data6[[#This Row],[Week Start]]+7</f>
        <v>45424</v>
      </c>
      <c r="T729" s="7" t="str">
        <f t="shared" si="34"/>
        <v>5/5/2024 - 5/12/2024</v>
      </c>
      <c r="U729" s="7" t="str">
        <f t="shared" si="35"/>
        <v>Time Card</v>
      </c>
      <c r="V729" s="8" t="str">
        <f>RIGHT(TEXT(Data6[[#This Row],[Date:]],"mmddyyyy"),4)</f>
        <v>2024</v>
      </c>
      <c r="W729" s="8" t="str">
        <f>MID(TEXT(Data6[[#This Row],[Date:]],"mmddyyyy"),3,2)</f>
        <v>06</v>
      </c>
      <c r="X729" s="8" t="str">
        <f>LEFT(TEXT(Data6[[#This Row],[Date:]],"mmddyyyy"),2)</f>
        <v>05</v>
      </c>
      <c r="Y729" s="6">
        <f>DATE(Data6[[#This Row],[Year]],Data6[[#This Row],[Month]],Data6[[#This Row],[Day]])</f>
        <v>45418</v>
      </c>
    </row>
    <row r="730" spans="1:25" x14ac:dyDescent="0.3">
      <c r="A730" s="5">
        <v>45422.541510300929</v>
      </c>
      <c r="B730" s="7" t="s">
        <v>66</v>
      </c>
      <c r="C730" s="6" t="s">
        <v>729</v>
      </c>
      <c r="D730" s="7" t="s">
        <v>572</v>
      </c>
      <c r="E730" s="8">
        <v>1</v>
      </c>
      <c r="F730" s="7" t="s">
        <v>68</v>
      </c>
      <c r="G730" s="7" t="s">
        <v>68</v>
      </c>
      <c r="H730" s="7" t="s">
        <v>573</v>
      </c>
      <c r="I730" s="7" t="s">
        <v>44</v>
      </c>
      <c r="J730" s="19" t="str">
        <f>IFERROR(INDEX('Employee Info'!$C$3:$E$200,MATCH(Data6[[#This Row],[Name:]],'Employee Info'!$B$3:$B$200,0),MATCH(Data6[[#This Row],[Hours Type:]],'Employee Info'!$C$2:$E$2,0)),"")</f>
        <v/>
      </c>
      <c r="K730" s="19" t="str">
        <f>IFERROR(INDEX('Employee Info'!$C$3:$J$200,MATCH(Data6[[#This Row],[Name:]],'Employee Info'!$B$3:$B$200,0),MATCH(Data6[[#Headers],[Truck]],'Employee Info'!$C$2:$J$2,0)),"")</f>
        <v/>
      </c>
      <c r="L730" s="19" t="str">
        <f>IFERROR(INDEX('Employee Info'!$C$3:$J$200,MATCH(Data6[[#This Row],[Name:]],'Employee Info'!$B$3:$B$200,0),MATCH(Data6[[#Headers],[Phone]],'Employee Info'!$C$2:$J$2,0)),"")</f>
        <v/>
      </c>
      <c r="M730" s="19" t="str">
        <f>IFERROR(INDEX('Employee Info'!$C$3:$J$200,MATCH(Data6[[#This Row],[Name:]],'Employee Info'!$B$3:$B$200,0),MATCH(Data6[[#Headers],[Tech]],'Employee Info'!$C$2:$J$2,0)),"")</f>
        <v/>
      </c>
      <c r="N730" s="19" t="str">
        <f>IFERROR(INDEX('Employee Info'!$C$3:$J$200,MATCH(Data6[[#This Row],[Name:]],'Employee Info'!$B$3:$B$200,0),MATCH(Data6[[#Headers],[Other]],'Employee Info'!$C$2:$J$2,0)),"")</f>
        <v/>
      </c>
      <c r="O730" s="19">
        <f>IFERROR((Data6[[#This Row],[Hours:]]*SUM(Data6[[#This Row],[Rate]:[Other]])),"")</f>
        <v>0</v>
      </c>
      <c r="P730" s="7" t="str">
        <f>IF(Data6[[#This Row],[WO'#:]]="","Riley #","WO#")</f>
        <v>Riley #</v>
      </c>
      <c r="Q730" s="7">
        <f>IFERROR(WEEKNUM(Data6[[#This Row],[Date:]]),"")</f>
        <v>19</v>
      </c>
      <c r="R730" s="6">
        <f t="shared" si="33"/>
        <v>45417</v>
      </c>
      <c r="S730" s="6">
        <f>Data6[[#This Row],[Week Start]]+7</f>
        <v>45424</v>
      </c>
      <c r="T730" s="7" t="str">
        <f t="shared" si="34"/>
        <v>5/5/2024 - 5/12/2024</v>
      </c>
      <c r="U730" s="7" t="str">
        <f t="shared" si="35"/>
        <v>Time Card</v>
      </c>
      <c r="V730" s="8" t="str">
        <f>RIGHT(TEXT(Data6[[#This Row],[Date:]],"mmddyyyy"),4)</f>
        <v>2024</v>
      </c>
      <c r="W730" s="8" t="str">
        <f>MID(TEXT(Data6[[#This Row],[Date:]],"mmddyyyy"),3,2)</f>
        <v>06</v>
      </c>
      <c r="X730" s="8" t="str">
        <f>LEFT(TEXT(Data6[[#This Row],[Date:]],"mmddyyyy"),2)</f>
        <v>05</v>
      </c>
      <c r="Y730" s="6">
        <f>DATE(Data6[[#This Row],[Year]],Data6[[#This Row],[Month]],Data6[[#This Row],[Day]])</f>
        <v>45418</v>
      </c>
    </row>
    <row r="731" spans="1:25" x14ac:dyDescent="0.3">
      <c r="A731" s="5">
        <v>45418.565080324071</v>
      </c>
      <c r="B731" s="7" t="s">
        <v>31</v>
      </c>
      <c r="C731" s="6" t="s">
        <v>729</v>
      </c>
      <c r="D731" s="7" t="s">
        <v>737</v>
      </c>
      <c r="E731" s="8">
        <v>1</v>
      </c>
      <c r="G731" s="7" t="s">
        <v>68</v>
      </c>
      <c r="H731" s="7" t="s">
        <v>577</v>
      </c>
      <c r="I731" s="7" t="s">
        <v>44</v>
      </c>
      <c r="J731" s="19" t="str">
        <f>IFERROR(INDEX('Employee Info'!$C$3:$E$200,MATCH(Data6[[#This Row],[Name:]],'Employee Info'!$B$3:$B$200,0),MATCH(Data6[[#This Row],[Hours Type:]],'Employee Info'!$C$2:$E$2,0)),"")</f>
        <v/>
      </c>
      <c r="K731" s="19" t="str">
        <f>IFERROR(INDEX('Employee Info'!$C$3:$J$200,MATCH(Data6[[#This Row],[Name:]],'Employee Info'!$B$3:$B$200,0),MATCH(Data6[[#Headers],[Truck]],'Employee Info'!$C$2:$J$2,0)),"")</f>
        <v/>
      </c>
      <c r="L731" s="19" t="str">
        <f>IFERROR(INDEX('Employee Info'!$C$3:$J$200,MATCH(Data6[[#This Row],[Name:]],'Employee Info'!$B$3:$B$200,0),MATCH(Data6[[#Headers],[Phone]],'Employee Info'!$C$2:$J$2,0)),"")</f>
        <v/>
      </c>
      <c r="M731" s="19" t="str">
        <f>IFERROR(INDEX('Employee Info'!$C$3:$J$200,MATCH(Data6[[#This Row],[Name:]],'Employee Info'!$B$3:$B$200,0),MATCH(Data6[[#Headers],[Tech]],'Employee Info'!$C$2:$J$2,0)),"")</f>
        <v/>
      </c>
      <c r="N731" s="19" t="str">
        <f>IFERROR(INDEX('Employee Info'!$C$3:$J$200,MATCH(Data6[[#This Row],[Name:]],'Employee Info'!$B$3:$B$200,0),MATCH(Data6[[#Headers],[Other]],'Employee Info'!$C$2:$J$2,0)),"")</f>
        <v/>
      </c>
      <c r="O731" s="19">
        <f>IFERROR((Data6[[#This Row],[Hours:]]*SUM(Data6[[#This Row],[Rate]:[Other]])),"")</f>
        <v>0</v>
      </c>
      <c r="P731" s="7" t="str">
        <f>IF(Data6[[#This Row],[WO'#:]]="","Riley #","WO#")</f>
        <v>Riley #</v>
      </c>
      <c r="Q731" s="7">
        <f>IFERROR(WEEKNUM(Data6[[#This Row],[Date:]]),"")</f>
        <v>19</v>
      </c>
      <c r="R731" s="6">
        <f t="shared" si="33"/>
        <v>45417</v>
      </c>
      <c r="S731" s="6">
        <f>Data6[[#This Row],[Week Start]]+7</f>
        <v>45424</v>
      </c>
      <c r="T731" s="7" t="str">
        <f t="shared" si="34"/>
        <v>5/5/2024 - 5/12/2024</v>
      </c>
      <c r="U731" s="7" t="str">
        <f t="shared" si="35"/>
        <v>Time Card</v>
      </c>
      <c r="V731" s="8" t="str">
        <f>RIGHT(TEXT(Data6[[#This Row],[Date:]],"mmddyyyy"),4)</f>
        <v>2024</v>
      </c>
      <c r="W731" s="8" t="str">
        <f>MID(TEXT(Data6[[#This Row],[Date:]],"mmddyyyy"),3,2)</f>
        <v>06</v>
      </c>
      <c r="X731" s="8" t="str">
        <f>LEFT(TEXT(Data6[[#This Row],[Date:]],"mmddyyyy"),2)</f>
        <v>05</v>
      </c>
      <c r="Y731" s="6">
        <f>DATE(Data6[[#This Row],[Year]],Data6[[#This Row],[Month]],Data6[[#This Row],[Day]])</f>
        <v>45418</v>
      </c>
    </row>
    <row r="732" spans="1:25" x14ac:dyDescent="0.3">
      <c r="A732" s="5">
        <v>45419.57922777778</v>
      </c>
      <c r="B732" s="7" t="s">
        <v>31</v>
      </c>
      <c r="C732" s="6" t="s">
        <v>738</v>
      </c>
      <c r="D732" s="7" t="s">
        <v>340</v>
      </c>
      <c r="E732" s="8">
        <v>1</v>
      </c>
      <c r="F732" s="7">
        <v>6984733</v>
      </c>
      <c r="G732" s="7" t="s">
        <v>68</v>
      </c>
      <c r="H732" s="7" t="s">
        <v>69</v>
      </c>
      <c r="I732" s="7" t="s">
        <v>44</v>
      </c>
      <c r="J732" s="19" t="str">
        <f>IFERROR(INDEX('Employee Info'!$C$3:$E$200,MATCH(Data6[[#This Row],[Name:]],'Employee Info'!$B$3:$B$200,0),MATCH(Data6[[#This Row],[Hours Type:]],'Employee Info'!$C$2:$E$2,0)),"")</f>
        <v/>
      </c>
      <c r="K732" s="19" t="str">
        <f>IFERROR(INDEX('Employee Info'!$C$3:$J$200,MATCH(Data6[[#This Row],[Name:]],'Employee Info'!$B$3:$B$200,0),MATCH(Data6[[#Headers],[Truck]],'Employee Info'!$C$2:$J$2,0)),"")</f>
        <v/>
      </c>
      <c r="L732" s="19" t="str">
        <f>IFERROR(INDEX('Employee Info'!$C$3:$J$200,MATCH(Data6[[#This Row],[Name:]],'Employee Info'!$B$3:$B$200,0),MATCH(Data6[[#Headers],[Phone]],'Employee Info'!$C$2:$J$2,0)),"")</f>
        <v/>
      </c>
      <c r="M732" s="19" t="str">
        <f>IFERROR(INDEX('Employee Info'!$C$3:$J$200,MATCH(Data6[[#This Row],[Name:]],'Employee Info'!$B$3:$B$200,0),MATCH(Data6[[#Headers],[Tech]],'Employee Info'!$C$2:$J$2,0)),"")</f>
        <v/>
      </c>
      <c r="N732" s="19" t="str">
        <f>IFERROR(INDEX('Employee Info'!$C$3:$J$200,MATCH(Data6[[#This Row],[Name:]],'Employee Info'!$B$3:$B$200,0),MATCH(Data6[[#Headers],[Other]],'Employee Info'!$C$2:$J$2,0)),"")</f>
        <v/>
      </c>
      <c r="O732" s="19">
        <f>IFERROR((Data6[[#This Row],[Hours:]]*SUM(Data6[[#This Row],[Rate]:[Other]])),"")</f>
        <v>0</v>
      </c>
      <c r="P732" s="7" t="str">
        <f>IF(Data6[[#This Row],[WO'#:]]="","Riley #","WO#")</f>
        <v>WO#</v>
      </c>
      <c r="Q732" s="7">
        <f>IFERROR(WEEKNUM(Data6[[#This Row],[Date:]]),"")</f>
        <v>19</v>
      </c>
      <c r="R732" s="6">
        <f t="shared" si="33"/>
        <v>45417</v>
      </c>
      <c r="S732" s="6">
        <f>Data6[[#This Row],[Week Start]]+7</f>
        <v>45424</v>
      </c>
      <c r="T732" s="7" t="str">
        <f t="shared" si="34"/>
        <v>5/5/2024 - 5/12/2024</v>
      </c>
      <c r="U732" s="7" t="str">
        <f t="shared" si="35"/>
        <v>Time Card</v>
      </c>
      <c r="V732" s="8" t="str">
        <f>RIGHT(TEXT(Data6[[#This Row],[Date:]],"mmddyyyy"),4)</f>
        <v>2024</v>
      </c>
      <c r="W732" s="8" t="str">
        <f>MID(TEXT(Data6[[#This Row],[Date:]],"mmddyyyy"),3,2)</f>
        <v>07</v>
      </c>
      <c r="X732" s="8" t="str">
        <f>LEFT(TEXT(Data6[[#This Row],[Date:]],"mmddyyyy"),2)</f>
        <v>05</v>
      </c>
      <c r="Y732" s="6">
        <f>DATE(Data6[[#This Row],[Year]],Data6[[#This Row],[Month]],Data6[[#This Row],[Day]])</f>
        <v>45419</v>
      </c>
    </row>
    <row r="733" spans="1:25" x14ac:dyDescent="0.3">
      <c r="A733" s="5">
        <v>45422.549368171298</v>
      </c>
      <c r="B733" s="7" t="s">
        <v>66</v>
      </c>
      <c r="C733" s="6" t="s">
        <v>738</v>
      </c>
      <c r="D733" s="7" t="s">
        <v>569</v>
      </c>
      <c r="E733" s="8">
        <v>5</v>
      </c>
      <c r="F733" s="7">
        <v>6984733</v>
      </c>
      <c r="G733" s="7" t="s">
        <v>68</v>
      </c>
      <c r="H733" s="7" t="s">
        <v>69</v>
      </c>
      <c r="I733" s="7" t="s">
        <v>44</v>
      </c>
      <c r="J733" s="19" t="str">
        <f>IFERROR(INDEX('Employee Info'!$C$3:$E$200,MATCH(Data6[[#This Row],[Name:]],'Employee Info'!$B$3:$B$200,0),MATCH(Data6[[#This Row],[Hours Type:]],'Employee Info'!$C$2:$E$2,0)),"")</f>
        <v/>
      </c>
      <c r="K733" s="19" t="str">
        <f>IFERROR(INDEX('Employee Info'!$C$3:$J$200,MATCH(Data6[[#This Row],[Name:]],'Employee Info'!$B$3:$B$200,0),MATCH(Data6[[#Headers],[Truck]],'Employee Info'!$C$2:$J$2,0)),"")</f>
        <v/>
      </c>
      <c r="L733" s="19" t="str">
        <f>IFERROR(INDEX('Employee Info'!$C$3:$J$200,MATCH(Data6[[#This Row],[Name:]],'Employee Info'!$B$3:$B$200,0),MATCH(Data6[[#Headers],[Phone]],'Employee Info'!$C$2:$J$2,0)),"")</f>
        <v/>
      </c>
      <c r="M733" s="19" t="str">
        <f>IFERROR(INDEX('Employee Info'!$C$3:$J$200,MATCH(Data6[[#This Row],[Name:]],'Employee Info'!$B$3:$B$200,0),MATCH(Data6[[#Headers],[Tech]],'Employee Info'!$C$2:$J$2,0)),"")</f>
        <v/>
      </c>
      <c r="N733" s="19" t="str">
        <f>IFERROR(INDEX('Employee Info'!$C$3:$J$200,MATCH(Data6[[#This Row],[Name:]],'Employee Info'!$B$3:$B$200,0),MATCH(Data6[[#Headers],[Other]],'Employee Info'!$C$2:$J$2,0)),"")</f>
        <v/>
      </c>
      <c r="O733" s="19">
        <f>IFERROR((Data6[[#This Row],[Hours:]]*SUM(Data6[[#This Row],[Rate]:[Other]])),"")</f>
        <v>0</v>
      </c>
      <c r="P733" s="7" t="str">
        <f>IF(Data6[[#This Row],[WO'#:]]="","Riley #","WO#")</f>
        <v>WO#</v>
      </c>
      <c r="Q733" s="7">
        <f>IFERROR(WEEKNUM(Data6[[#This Row],[Date:]]),"")</f>
        <v>19</v>
      </c>
      <c r="R733" s="6">
        <f t="shared" si="33"/>
        <v>45417</v>
      </c>
      <c r="S733" s="6">
        <f>Data6[[#This Row],[Week Start]]+7</f>
        <v>45424</v>
      </c>
      <c r="T733" s="7" t="str">
        <f t="shared" si="34"/>
        <v>5/5/2024 - 5/12/2024</v>
      </c>
      <c r="U733" s="7" t="str">
        <f t="shared" si="35"/>
        <v>Time Card</v>
      </c>
      <c r="V733" s="8" t="str">
        <f>RIGHT(TEXT(Data6[[#This Row],[Date:]],"mmddyyyy"),4)</f>
        <v>2024</v>
      </c>
      <c r="W733" s="8" t="str">
        <f>MID(TEXT(Data6[[#This Row],[Date:]],"mmddyyyy"),3,2)</f>
        <v>07</v>
      </c>
      <c r="X733" s="8" t="str">
        <f>LEFT(TEXT(Data6[[#This Row],[Date:]],"mmddyyyy"),2)</f>
        <v>05</v>
      </c>
      <c r="Y733" s="6">
        <f>DATE(Data6[[#This Row],[Year]],Data6[[#This Row],[Month]],Data6[[#This Row],[Day]])</f>
        <v>45419</v>
      </c>
    </row>
    <row r="734" spans="1:25" x14ac:dyDescent="0.3">
      <c r="A734" s="5">
        <v>45419.432576967592</v>
      </c>
      <c r="B734" s="7" t="s">
        <v>23</v>
      </c>
      <c r="C734" s="6" t="s">
        <v>738</v>
      </c>
      <c r="D734" s="7" t="s">
        <v>734</v>
      </c>
      <c r="E734" s="8">
        <v>8</v>
      </c>
      <c r="F734" s="7">
        <v>7098027</v>
      </c>
      <c r="G734" s="7" t="s">
        <v>68</v>
      </c>
      <c r="H734" s="7" t="s">
        <v>69</v>
      </c>
      <c r="I734" s="7" t="s">
        <v>44</v>
      </c>
      <c r="J734" s="19" t="str">
        <f>IFERROR(INDEX('Employee Info'!$C$3:$E$200,MATCH(Data6[[#This Row],[Name:]],'Employee Info'!$B$3:$B$200,0),MATCH(Data6[[#This Row],[Hours Type:]],'Employee Info'!$C$2:$E$2,0)),"")</f>
        <v/>
      </c>
      <c r="K734" s="19" t="str">
        <f>IFERROR(INDEX('Employee Info'!$C$3:$J$200,MATCH(Data6[[#This Row],[Name:]],'Employee Info'!$B$3:$B$200,0),MATCH(Data6[[#Headers],[Truck]],'Employee Info'!$C$2:$J$2,0)),"")</f>
        <v/>
      </c>
      <c r="L734" s="19" t="str">
        <f>IFERROR(INDEX('Employee Info'!$C$3:$J$200,MATCH(Data6[[#This Row],[Name:]],'Employee Info'!$B$3:$B$200,0),MATCH(Data6[[#Headers],[Phone]],'Employee Info'!$C$2:$J$2,0)),"")</f>
        <v/>
      </c>
      <c r="M734" s="19" t="str">
        <f>IFERROR(INDEX('Employee Info'!$C$3:$J$200,MATCH(Data6[[#This Row],[Name:]],'Employee Info'!$B$3:$B$200,0),MATCH(Data6[[#Headers],[Tech]],'Employee Info'!$C$2:$J$2,0)),"")</f>
        <v/>
      </c>
      <c r="N734" s="19" t="str">
        <f>IFERROR(INDEX('Employee Info'!$C$3:$J$200,MATCH(Data6[[#This Row],[Name:]],'Employee Info'!$B$3:$B$200,0),MATCH(Data6[[#Headers],[Other]],'Employee Info'!$C$2:$J$2,0)),"")</f>
        <v/>
      </c>
      <c r="O734" s="19">
        <f>IFERROR((Data6[[#This Row],[Hours:]]*SUM(Data6[[#This Row],[Rate]:[Other]])),"")</f>
        <v>0</v>
      </c>
      <c r="P734" s="7" t="str">
        <f>IF(Data6[[#This Row],[WO'#:]]="","Riley #","WO#")</f>
        <v>WO#</v>
      </c>
      <c r="Q734" s="7">
        <f>IFERROR(WEEKNUM(Data6[[#This Row],[Date:]]),"")</f>
        <v>19</v>
      </c>
      <c r="R734" s="6">
        <f t="shared" si="33"/>
        <v>45417</v>
      </c>
      <c r="S734" s="6">
        <f>Data6[[#This Row],[Week Start]]+7</f>
        <v>45424</v>
      </c>
      <c r="T734" s="7" t="str">
        <f t="shared" si="34"/>
        <v>5/5/2024 - 5/12/2024</v>
      </c>
      <c r="U734" s="7" t="str">
        <f t="shared" si="35"/>
        <v>Time Card</v>
      </c>
      <c r="V734" s="8" t="str">
        <f>RIGHT(TEXT(Data6[[#This Row],[Date:]],"mmddyyyy"),4)</f>
        <v>2024</v>
      </c>
      <c r="W734" s="8" t="str">
        <f>MID(TEXT(Data6[[#This Row],[Date:]],"mmddyyyy"),3,2)</f>
        <v>07</v>
      </c>
      <c r="X734" s="8" t="str">
        <f>LEFT(TEXT(Data6[[#This Row],[Date:]],"mmddyyyy"),2)</f>
        <v>05</v>
      </c>
      <c r="Y734" s="6">
        <f>DATE(Data6[[#This Row],[Year]],Data6[[#This Row],[Month]],Data6[[#This Row],[Day]])</f>
        <v>45419</v>
      </c>
    </row>
    <row r="735" spans="1:25" x14ac:dyDescent="0.3">
      <c r="A735" s="5">
        <v>45419.579708564816</v>
      </c>
      <c r="B735" s="7" t="s">
        <v>31</v>
      </c>
      <c r="C735" s="6" t="s">
        <v>738</v>
      </c>
      <c r="D735" s="7" t="s">
        <v>739</v>
      </c>
      <c r="E735" s="8">
        <v>7</v>
      </c>
      <c r="F735" s="7">
        <v>7098027</v>
      </c>
      <c r="G735" s="7" t="s">
        <v>68</v>
      </c>
      <c r="H735" s="7" t="s">
        <v>69</v>
      </c>
      <c r="I735" s="7" t="s">
        <v>44</v>
      </c>
      <c r="J735" s="19" t="str">
        <f>IFERROR(INDEX('Employee Info'!$C$3:$E$200,MATCH(Data6[[#This Row],[Name:]],'Employee Info'!$B$3:$B$200,0),MATCH(Data6[[#This Row],[Hours Type:]],'Employee Info'!$C$2:$E$2,0)),"")</f>
        <v/>
      </c>
      <c r="K735" s="19" t="str">
        <f>IFERROR(INDEX('Employee Info'!$C$3:$J$200,MATCH(Data6[[#This Row],[Name:]],'Employee Info'!$B$3:$B$200,0),MATCH(Data6[[#Headers],[Truck]],'Employee Info'!$C$2:$J$2,0)),"")</f>
        <v/>
      </c>
      <c r="L735" s="19" t="str">
        <f>IFERROR(INDEX('Employee Info'!$C$3:$J$200,MATCH(Data6[[#This Row],[Name:]],'Employee Info'!$B$3:$B$200,0),MATCH(Data6[[#Headers],[Phone]],'Employee Info'!$C$2:$J$2,0)),"")</f>
        <v/>
      </c>
      <c r="M735" s="19" t="str">
        <f>IFERROR(INDEX('Employee Info'!$C$3:$J$200,MATCH(Data6[[#This Row],[Name:]],'Employee Info'!$B$3:$B$200,0),MATCH(Data6[[#Headers],[Tech]],'Employee Info'!$C$2:$J$2,0)),"")</f>
        <v/>
      </c>
      <c r="N735" s="19" t="str">
        <f>IFERROR(INDEX('Employee Info'!$C$3:$J$200,MATCH(Data6[[#This Row],[Name:]],'Employee Info'!$B$3:$B$200,0),MATCH(Data6[[#Headers],[Other]],'Employee Info'!$C$2:$J$2,0)),"")</f>
        <v/>
      </c>
      <c r="O735" s="19">
        <f>IFERROR((Data6[[#This Row],[Hours:]]*SUM(Data6[[#This Row],[Rate]:[Other]])),"")</f>
        <v>0</v>
      </c>
      <c r="P735" s="7" t="str">
        <f>IF(Data6[[#This Row],[WO'#:]]="","Riley #","WO#")</f>
        <v>WO#</v>
      </c>
      <c r="Q735" s="7">
        <f>IFERROR(WEEKNUM(Data6[[#This Row],[Date:]]),"")</f>
        <v>19</v>
      </c>
      <c r="R735" s="6">
        <f t="shared" si="33"/>
        <v>45417</v>
      </c>
      <c r="S735" s="6">
        <f>Data6[[#This Row],[Week Start]]+7</f>
        <v>45424</v>
      </c>
      <c r="T735" s="7" t="str">
        <f t="shared" si="34"/>
        <v>5/5/2024 - 5/12/2024</v>
      </c>
      <c r="U735" s="7" t="str">
        <f t="shared" si="35"/>
        <v>Time Card</v>
      </c>
      <c r="V735" s="8" t="str">
        <f>RIGHT(TEXT(Data6[[#This Row],[Date:]],"mmddyyyy"),4)</f>
        <v>2024</v>
      </c>
      <c r="W735" s="8" t="str">
        <f>MID(TEXT(Data6[[#This Row],[Date:]],"mmddyyyy"),3,2)</f>
        <v>07</v>
      </c>
      <c r="X735" s="8" t="str">
        <f>LEFT(TEXT(Data6[[#This Row],[Date:]],"mmddyyyy"),2)</f>
        <v>05</v>
      </c>
      <c r="Y735" s="6">
        <f>DATE(Data6[[#This Row],[Year]],Data6[[#This Row],[Month]],Data6[[#This Row],[Day]])</f>
        <v>45419</v>
      </c>
    </row>
    <row r="736" spans="1:25" x14ac:dyDescent="0.3">
      <c r="A736" s="5">
        <v>45422.542652430559</v>
      </c>
      <c r="B736" s="7" t="s">
        <v>66</v>
      </c>
      <c r="C736" s="6" t="s">
        <v>738</v>
      </c>
      <c r="D736" s="7" t="s">
        <v>571</v>
      </c>
      <c r="E736" s="8">
        <v>1</v>
      </c>
      <c r="F736" s="7">
        <v>7098027</v>
      </c>
      <c r="G736" s="7" t="s">
        <v>68</v>
      </c>
      <c r="H736" s="7" t="s">
        <v>69</v>
      </c>
      <c r="I736" s="7" t="s">
        <v>44</v>
      </c>
      <c r="J736" s="19" t="str">
        <f>IFERROR(INDEX('Employee Info'!$C$3:$E$200,MATCH(Data6[[#This Row],[Name:]],'Employee Info'!$B$3:$B$200,0),MATCH(Data6[[#This Row],[Hours Type:]],'Employee Info'!$C$2:$E$2,0)),"")</f>
        <v/>
      </c>
      <c r="K736" s="19" t="str">
        <f>IFERROR(INDEX('Employee Info'!$C$3:$J$200,MATCH(Data6[[#This Row],[Name:]],'Employee Info'!$B$3:$B$200,0),MATCH(Data6[[#Headers],[Truck]],'Employee Info'!$C$2:$J$2,0)),"")</f>
        <v/>
      </c>
      <c r="L736" s="19" t="str">
        <f>IFERROR(INDEX('Employee Info'!$C$3:$J$200,MATCH(Data6[[#This Row],[Name:]],'Employee Info'!$B$3:$B$200,0),MATCH(Data6[[#Headers],[Phone]],'Employee Info'!$C$2:$J$2,0)),"")</f>
        <v/>
      </c>
      <c r="M736" s="19" t="str">
        <f>IFERROR(INDEX('Employee Info'!$C$3:$J$200,MATCH(Data6[[#This Row],[Name:]],'Employee Info'!$B$3:$B$200,0),MATCH(Data6[[#Headers],[Tech]],'Employee Info'!$C$2:$J$2,0)),"")</f>
        <v/>
      </c>
      <c r="N736" s="19" t="str">
        <f>IFERROR(INDEX('Employee Info'!$C$3:$J$200,MATCH(Data6[[#This Row],[Name:]],'Employee Info'!$B$3:$B$200,0),MATCH(Data6[[#Headers],[Other]],'Employee Info'!$C$2:$J$2,0)),"")</f>
        <v/>
      </c>
      <c r="O736" s="19">
        <f>IFERROR((Data6[[#This Row],[Hours:]]*SUM(Data6[[#This Row],[Rate]:[Other]])),"")</f>
        <v>0</v>
      </c>
      <c r="P736" s="7" t="str">
        <f>IF(Data6[[#This Row],[WO'#:]]="","Riley #","WO#")</f>
        <v>WO#</v>
      </c>
      <c r="Q736" s="7">
        <f>IFERROR(WEEKNUM(Data6[[#This Row],[Date:]]),"")</f>
        <v>19</v>
      </c>
      <c r="R736" s="6">
        <f t="shared" si="33"/>
        <v>45417</v>
      </c>
      <c r="S736" s="6">
        <f>Data6[[#This Row],[Week Start]]+7</f>
        <v>45424</v>
      </c>
      <c r="T736" s="7" t="str">
        <f t="shared" si="34"/>
        <v>5/5/2024 - 5/12/2024</v>
      </c>
      <c r="U736" s="7" t="str">
        <f t="shared" si="35"/>
        <v>Time Card</v>
      </c>
      <c r="V736" s="8" t="str">
        <f>RIGHT(TEXT(Data6[[#This Row],[Date:]],"mmddyyyy"),4)</f>
        <v>2024</v>
      </c>
      <c r="W736" s="8" t="str">
        <f>MID(TEXT(Data6[[#This Row],[Date:]],"mmddyyyy"),3,2)</f>
        <v>07</v>
      </c>
      <c r="X736" s="8" t="str">
        <f>LEFT(TEXT(Data6[[#This Row],[Date:]],"mmddyyyy"),2)</f>
        <v>05</v>
      </c>
      <c r="Y736" s="6">
        <f>DATE(Data6[[#This Row],[Year]],Data6[[#This Row],[Month]],Data6[[#This Row],[Day]])</f>
        <v>45419</v>
      </c>
    </row>
    <row r="737" spans="1:25" x14ac:dyDescent="0.3">
      <c r="A737" s="5">
        <v>45422.543438541667</v>
      </c>
      <c r="B737" s="7" t="s">
        <v>66</v>
      </c>
      <c r="C737" s="6" t="s">
        <v>738</v>
      </c>
      <c r="D737" s="7" t="s">
        <v>571</v>
      </c>
      <c r="E737" s="8">
        <v>1</v>
      </c>
      <c r="F737" s="7">
        <v>7098027</v>
      </c>
      <c r="G737" s="7" t="s">
        <v>68</v>
      </c>
      <c r="H737" s="7" t="s">
        <v>69</v>
      </c>
      <c r="I737" s="7" t="s">
        <v>45</v>
      </c>
      <c r="J737" s="19" t="str">
        <f>IFERROR(INDEX('Employee Info'!$C$3:$E$200,MATCH(Data6[[#This Row],[Name:]],'Employee Info'!$B$3:$B$200,0),MATCH(Data6[[#This Row],[Hours Type:]],'Employee Info'!$C$2:$E$2,0)),"")</f>
        <v/>
      </c>
      <c r="K737" s="19" t="str">
        <f>IFERROR(INDEX('Employee Info'!$C$3:$J$200,MATCH(Data6[[#This Row],[Name:]],'Employee Info'!$B$3:$B$200,0),MATCH(Data6[[#Headers],[Truck]],'Employee Info'!$C$2:$J$2,0)),"")</f>
        <v/>
      </c>
      <c r="L737" s="19" t="str">
        <f>IFERROR(INDEX('Employee Info'!$C$3:$J$200,MATCH(Data6[[#This Row],[Name:]],'Employee Info'!$B$3:$B$200,0),MATCH(Data6[[#Headers],[Phone]],'Employee Info'!$C$2:$J$2,0)),"")</f>
        <v/>
      </c>
      <c r="M737" s="19" t="str">
        <f>IFERROR(INDEX('Employee Info'!$C$3:$J$200,MATCH(Data6[[#This Row],[Name:]],'Employee Info'!$B$3:$B$200,0),MATCH(Data6[[#Headers],[Tech]],'Employee Info'!$C$2:$J$2,0)),"")</f>
        <v/>
      </c>
      <c r="N737" s="19" t="str">
        <f>IFERROR(INDEX('Employee Info'!$C$3:$J$200,MATCH(Data6[[#This Row],[Name:]],'Employee Info'!$B$3:$B$200,0),MATCH(Data6[[#Headers],[Other]],'Employee Info'!$C$2:$J$2,0)),"")</f>
        <v/>
      </c>
      <c r="O737" s="19">
        <f>IFERROR((Data6[[#This Row],[Hours:]]*SUM(Data6[[#This Row],[Rate]:[Other]])),"")</f>
        <v>0</v>
      </c>
      <c r="P737" s="7" t="str">
        <f>IF(Data6[[#This Row],[WO'#:]]="","Riley #","WO#")</f>
        <v>WO#</v>
      </c>
      <c r="Q737" s="7">
        <f>IFERROR(WEEKNUM(Data6[[#This Row],[Date:]]),"")</f>
        <v>19</v>
      </c>
      <c r="R737" s="6">
        <f t="shared" si="33"/>
        <v>45417</v>
      </c>
      <c r="S737" s="6">
        <f>Data6[[#This Row],[Week Start]]+7</f>
        <v>45424</v>
      </c>
      <c r="T737" s="7" t="str">
        <f t="shared" si="34"/>
        <v>5/5/2024 - 5/12/2024</v>
      </c>
      <c r="U737" s="7" t="str">
        <f t="shared" si="35"/>
        <v>Time Card</v>
      </c>
      <c r="V737" s="8" t="str">
        <f>RIGHT(TEXT(Data6[[#This Row],[Date:]],"mmddyyyy"),4)</f>
        <v>2024</v>
      </c>
      <c r="W737" s="8" t="str">
        <f>MID(TEXT(Data6[[#This Row],[Date:]],"mmddyyyy"),3,2)</f>
        <v>07</v>
      </c>
      <c r="X737" s="8" t="str">
        <f>LEFT(TEXT(Data6[[#This Row],[Date:]],"mmddyyyy"),2)</f>
        <v>05</v>
      </c>
      <c r="Y737" s="6">
        <f>DATE(Data6[[#This Row],[Year]],Data6[[#This Row],[Month]],Data6[[#This Row],[Day]])</f>
        <v>45419</v>
      </c>
    </row>
    <row r="738" spans="1:25" x14ac:dyDescent="0.3">
      <c r="A738" s="5">
        <v>45420.581266550929</v>
      </c>
      <c r="B738" s="7" t="s">
        <v>35</v>
      </c>
      <c r="C738" s="6" t="s">
        <v>738</v>
      </c>
      <c r="D738" s="7" t="s">
        <v>742</v>
      </c>
      <c r="E738" s="8">
        <v>1.5</v>
      </c>
      <c r="F738" s="7" t="s">
        <v>68</v>
      </c>
      <c r="G738" s="7" t="s">
        <v>68</v>
      </c>
      <c r="H738" s="7" t="s">
        <v>579</v>
      </c>
      <c r="I738" s="7" t="s">
        <v>44</v>
      </c>
      <c r="J738" s="19" t="str">
        <f>IFERROR(INDEX('Employee Info'!$C$3:$E$200,MATCH(Data6[[#This Row],[Name:]],'Employee Info'!$B$3:$B$200,0),MATCH(Data6[[#This Row],[Hours Type:]],'Employee Info'!$C$2:$E$2,0)),"")</f>
        <v/>
      </c>
      <c r="K738" s="19" t="str">
        <f>IFERROR(INDEX('Employee Info'!$C$3:$J$200,MATCH(Data6[[#This Row],[Name:]],'Employee Info'!$B$3:$B$200,0),MATCH(Data6[[#Headers],[Truck]],'Employee Info'!$C$2:$J$2,0)),"")</f>
        <v/>
      </c>
      <c r="L738" s="19" t="str">
        <f>IFERROR(INDEX('Employee Info'!$C$3:$J$200,MATCH(Data6[[#This Row],[Name:]],'Employee Info'!$B$3:$B$200,0),MATCH(Data6[[#Headers],[Phone]],'Employee Info'!$C$2:$J$2,0)),"")</f>
        <v/>
      </c>
      <c r="M738" s="19" t="str">
        <f>IFERROR(INDEX('Employee Info'!$C$3:$J$200,MATCH(Data6[[#This Row],[Name:]],'Employee Info'!$B$3:$B$200,0),MATCH(Data6[[#Headers],[Tech]],'Employee Info'!$C$2:$J$2,0)),"")</f>
        <v/>
      </c>
      <c r="N738" s="19" t="str">
        <f>IFERROR(INDEX('Employee Info'!$C$3:$J$200,MATCH(Data6[[#This Row],[Name:]],'Employee Info'!$B$3:$B$200,0),MATCH(Data6[[#Headers],[Other]],'Employee Info'!$C$2:$J$2,0)),"")</f>
        <v/>
      </c>
      <c r="O738" s="19">
        <f>IFERROR((Data6[[#This Row],[Hours:]]*SUM(Data6[[#This Row],[Rate]:[Other]])),"")</f>
        <v>0</v>
      </c>
      <c r="P738" s="7" t="str">
        <f>IF(Data6[[#This Row],[WO'#:]]="","Riley #","WO#")</f>
        <v>Riley #</v>
      </c>
      <c r="Q738" s="7">
        <f>IFERROR(WEEKNUM(Data6[[#This Row],[Date:]]),"")</f>
        <v>19</v>
      </c>
      <c r="R738" s="6">
        <f t="shared" si="33"/>
        <v>45417</v>
      </c>
      <c r="S738" s="6">
        <f>Data6[[#This Row],[Week Start]]+7</f>
        <v>45424</v>
      </c>
      <c r="T738" s="7" t="str">
        <f t="shared" si="34"/>
        <v>5/5/2024 - 5/12/2024</v>
      </c>
      <c r="U738" s="7" t="str">
        <f t="shared" si="35"/>
        <v>Time Card</v>
      </c>
      <c r="V738" s="8" t="str">
        <f>RIGHT(TEXT(Data6[[#This Row],[Date:]],"mmddyyyy"),4)</f>
        <v>2024</v>
      </c>
      <c r="W738" s="8" t="str">
        <f>MID(TEXT(Data6[[#This Row],[Date:]],"mmddyyyy"),3,2)</f>
        <v>07</v>
      </c>
      <c r="X738" s="8" t="str">
        <f>LEFT(TEXT(Data6[[#This Row],[Date:]],"mmddyyyy"),2)</f>
        <v>05</v>
      </c>
      <c r="Y738" s="6">
        <f>DATE(Data6[[#This Row],[Year]],Data6[[#This Row],[Month]],Data6[[#This Row],[Day]])</f>
        <v>45419</v>
      </c>
    </row>
    <row r="739" spans="1:25" x14ac:dyDescent="0.3">
      <c r="A739" s="5">
        <v>45422.54034039352</v>
      </c>
      <c r="B739" s="7" t="s">
        <v>66</v>
      </c>
      <c r="C739" s="6" t="s">
        <v>738</v>
      </c>
      <c r="D739" s="7" t="s">
        <v>566</v>
      </c>
      <c r="E739" s="8">
        <v>1</v>
      </c>
      <c r="F739" s="7" t="s">
        <v>68</v>
      </c>
      <c r="G739" s="7" t="s">
        <v>68</v>
      </c>
      <c r="H739" s="7" t="s">
        <v>536</v>
      </c>
      <c r="I739" s="7" t="s">
        <v>44</v>
      </c>
      <c r="J739" s="19" t="str">
        <f>IFERROR(INDEX('Employee Info'!$C$3:$E$200,MATCH(Data6[[#This Row],[Name:]],'Employee Info'!$B$3:$B$200,0),MATCH(Data6[[#This Row],[Hours Type:]],'Employee Info'!$C$2:$E$2,0)),"")</f>
        <v/>
      </c>
      <c r="K739" s="19" t="str">
        <f>IFERROR(INDEX('Employee Info'!$C$3:$J$200,MATCH(Data6[[#This Row],[Name:]],'Employee Info'!$B$3:$B$200,0),MATCH(Data6[[#Headers],[Truck]],'Employee Info'!$C$2:$J$2,0)),"")</f>
        <v/>
      </c>
      <c r="L739" s="19" t="str">
        <f>IFERROR(INDEX('Employee Info'!$C$3:$J$200,MATCH(Data6[[#This Row],[Name:]],'Employee Info'!$B$3:$B$200,0),MATCH(Data6[[#Headers],[Phone]],'Employee Info'!$C$2:$J$2,0)),"")</f>
        <v/>
      </c>
      <c r="M739" s="19" t="str">
        <f>IFERROR(INDEX('Employee Info'!$C$3:$J$200,MATCH(Data6[[#This Row],[Name:]],'Employee Info'!$B$3:$B$200,0),MATCH(Data6[[#Headers],[Tech]],'Employee Info'!$C$2:$J$2,0)),"")</f>
        <v/>
      </c>
      <c r="N739" s="19" t="str">
        <f>IFERROR(INDEX('Employee Info'!$C$3:$J$200,MATCH(Data6[[#This Row],[Name:]],'Employee Info'!$B$3:$B$200,0),MATCH(Data6[[#Headers],[Other]],'Employee Info'!$C$2:$J$2,0)),"")</f>
        <v/>
      </c>
      <c r="O739" s="19">
        <f>IFERROR((Data6[[#This Row],[Hours:]]*SUM(Data6[[#This Row],[Rate]:[Other]])),"")</f>
        <v>0</v>
      </c>
      <c r="P739" s="7" t="str">
        <f>IF(Data6[[#This Row],[WO'#:]]="","Riley #","WO#")</f>
        <v>Riley #</v>
      </c>
      <c r="Q739" s="7">
        <f>IFERROR(WEEKNUM(Data6[[#This Row],[Date:]]),"")</f>
        <v>19</v>
      </c>
      <c r="R739" s="6">
        <f t="shared" si="33"/>
        <v>45417</v>
      </c>
      <c r="S739" s="6">
        <f>Data6[[#This Row],[Week Start]]+7</f>
        <v>45424</v>
      </c>
      <c r="T739" s="7" t="str">
        <f t="shared" si="34"/>
        <v>5/5/2024 - 5/12/2024</v>
      </c>
      <c r="U739" s="7" t="str">
        <f t="shared" si="35"/>
        <v>Time Card</v>
      </c>
      <c r="V739" s="8" t="str">
        <f>RIGHT(TEXT(Data6[[#This Row],[Date:]],"mmddyyyy"),4)</f>
        <v>2024</v>
      </c>
      <c r="W739" s="8" t="str">
        <f>MID(TEXT(Data6[[#This Row],[Date:]],"mmddyyyy"),3,2)</f>
        <v>07</v>
      </c>
      <c r="X739" s="8" t="str">
        <f>LEFT(TEXT(Data6[[#This Row],[Date:]],"mmddyyyy"),2)</f>
        <v>05</v>
      </c>
      <c r="Y739" s="6">
        <f>DATE(Data6[[#This Row],[Year]],Data6[[#This Row],[Month]],Data6[[#This Row],[Day]])</f>
        <v>45419</v>
      </c>
    </row>
    <row r="740" spans="1:25" x14ac:dyDescent="0.3">
      <c r="A740" s="5">
        <v>45419.416102777781</v>
      </c>
      <c r="B740" s="7" t="s">
        <v>35</v>
      </c>
      <c r="C740" s="6" t="s">
        <v>738</v>
      </c>
      <c r="D740" s="7" t="s">
        <v>740</v>
      </c>
      <c r="E740" s="8">
        <v>4.5</v>
      </c>
      <c r="F740" s="7" t="s">
        <v>68</v>
      </c>
      <c r="G740" s="7" t="s">
        <v>68</v>
      </c>
      <c r="H740" s="7" t="s">
        <v>460</v>
      </c>
      <c r="I740" s="7" t="s">
        <v>44</v>
      </c>
      <c r="J740" s="19" t="str">
        <f>IFERROR(INDEX('Employee Info'!$C$3:$E$200,MATCH(Data6[[#This Row],[Name:]],'Employee Info'!$B$3:$B$200,0),MATCH(Data6[[#This Row],[Hours Type:]],'Employee Info'!$C$2:$E$2,0)),"")</f>
        <v/>
      </c>
      <c r="K740" s="19" t="str">
        <f>IFERROR(INDEX('Employee Info'!$C$3:$J$200,MATCH(Data6[[#This Row],[Name:]],'Employee Info'!$B$3:$B$200,0),MATCH(Data6[[#Headers],[Truck]],'Employee Info'!$C$2:$J$2,0)),"")</f>
        <v/>
      </c>
      <c r="L740" s="19" t="str">
        <f>IFERROR(INDEX('Employee Info'!$C$3:$J$200,MATCH(Data6[[#This Row],[Name:]],'Employee Info'!$B$3:$B$200,0),MATCH(Data6[[#Headers],[Phone]],'Employee Info'!$C$2:$J$2,0)),"")</f>
        <v/>
      </c>
      <c r="M740" s="19" t="str">
        <f>IFERROR(INDEX('Employee Info'!$C$3:$J$200,MATCH(Data6[[#This Row],[Name:]],'Employee Info'!$B$3:$B$200,0),MATCH(Data6[[#Headers],[Tech]],'Employee Info'!$C$2:$J$2,0)),"")</f>
        <v/>
      </c>
      <c r="N740" s="19" t="str">
        <f>IFERROR(INDEX('Employee Info'!$C$3:$J$200,MATCH(Data6[[#This Row],[Name:]],'Employee Info'!$B$3:$B$200,0),MATCH(Data6[[#Headers],[Other]],'Employee Info'!$C$2:$J$2,0)),"")</f>
        <v/>
      </c>
      <c r="O740" s="19">
        <f>IFERROR((Data6[[#This Row],[Hours:]]*SUM(Data6[[#This Row],[Rate]:[Other]])),"")</f>
        <v>0</v>
      </c>
      <c r="P740" s="7" t="str">
        <f>IF(Data6[[#This Row],[WO'#:]]="","Riley #","WO#")</f>
        <v>Riley #</v>
      </c>
      <c r="Q740" s="7">
        <f>IFERROR(WEEKNUM(Data6[[#This Row],[Date:]]),"")</f>
        <v>19</v>
      </c>
      <c r="R740" s="6">
        <f t="shared" si="33"/>
        <v>45417</v>
      </c>
      <c r="S740" s="6">
        <f>Data6[[#This Row],[Week Start]]+7</f>
        <v>45424</v>
      </c>
      <c r="T740" s="7" t="str">
        <f t="shared" si="34"/>
        <v>5/5/2024 - 5/12/2024</v>
      </c>
      <c r="U740" s="7" t="str">
        <f t="shared" si="35"/>
        <v>Time Card</v>
      </c>
      <c r="V740" s="8" t="str">
        <f>RIGHT(TEXT(Data6[[#This Row],[Date:]],"mmddyyyy"),4)</f>
        <v>2024</v>
      </c>
      <c r="W740" s="8" t="str">
        <f>MID(TEXT(Data6[[#This Row],[Date:]],"mmddyyyy"),3,2)</f>
        <v>07</v>
      </c>
      <c r="X740" s="8" t="str">
        <f>LEFT(TEXT(Data6[[#This Row],[Date:]],"mmddyyyy"),2)</f>
        <v>05</v>
      </c>
      <c r="Y740" s="6">
        <f>DATE(Data6[[#This Row],[Year]],Data6[[#This Row],[Month]],Data6[[#This Row],[Day]])</f>
        <v>45419</v>
      </c>
    </row>
    <row r="741" spans="1:25" x14ac:dyDescent="0.3">
      <c r="A741" s="5">
        <v>45420.580413541669</v>
      </c>
      <c r="B741" s="7" t="s">
        <v>35</v>
      </c>
      <c r="C741" s="6" t="s">
        <v>738</v>
      </c>
      <c r="D741" s="7" t="s">
        <v>741</v>
      </c>
      <c r="E741" s="8">
        <v>2</v>
      </c>
      <c r="F741" s="7" t="s">
        <v>68</v>
      </c>
      <c r="G741" s="7" t="s">
        <v>68</v>
      </c>
      <c r="H741" s="7" t="s">
        <v>573</v>
      </c>
      <c r="I741" s="7" t="s">
        <v>44</v>
      </c>
      <c r="J741" s="19" t="str">
        <f>IFERROR(INDEX('Employee Info'!$C$3:$E$200,MATCH(Data6[[#This Row],[Name:]],'Employee Info'!$B$3:$B$200,0),MATCH(Data6[[#This Row],[Hours Type:]],'Employee Info'!$C$2:$E$2,0)),"")</f>
        <v/>
      </c>
      <c r="K741" s="19" t="str">
        <f>IFERROR(INDEX('Employee Info'!$C$3:$J$200,MATCH(Data6[[#This Row],[Name:]],'Employee Info'!$B$3:$B$200,0),MATCH(Data6[[#Headers],[Truck]],'Employee Info'!$C$2:$J$2,0)),"")</f>
        <v/>
      </c>
      <c r="L741" s="19" t="str">
        <f>IFERROR(INDEX('Employee Info'!$C$3:$J$200,MATCH(Data6[[#This Row],[Name:]],'Employee Info'!$B$3:$B$200,0),MATCH(Data6[[#Headers],[Phone]],'Employee Info'!$C$2:$J$2,0)),"")</f>
        <v/>
      </c>
      <c r="M741" s="19" t="str">
        <f>IFERROR(INDEX('Employee Info'!$C$3:$J$200,MATCH(Data6[[#This Row],[Name:]],'Employee Info'!$B$3:$B$200,0),MATCH(Data6[[#Headers],[Tech]],'Employee Info'!$C$2:$J$2,0)),"")</f>
        <v/>
      </c>
      <c r="N741" s="19" t="str">
        <f>IFERROR(INDEX('Employee Info'!$C$3:$J$200,MATCH(Data6[[#This Row],[Name:]],'Employee Info'!$B$3:$B$200,0),MATCH(Data6[[#Headers],[Other]],'Employee Info'!$C$2:$J$2,0)),"")</f>
        <v/>
      </c>
      <c r="O741" s="19">
        <f>IFERROR((Data6[[#This Row],[Hours:]]*SUM(Data6[[#This Row],[Rate]:[Other]])),"")</f>
        <v>0</v>
      </c>
      <c r="P741" s="7" t="str">
        <f>IF(Data6[[#This Row],[WO'#:]]="","Riley #","WO#")</f>
        <v>Riley #</v>
      </c>
      <c r="Q741" s="7">
        <f>IFERROR(WEEKNUM(Data6[[#This Row],[Date:]]),"")</f>
        <v>19</v>
      </c>
      <c r="R741" s="6">
        <f t="shared" si="33"/>
        <v>45417</v>
      </c>
      <c r="S741" s="6">
        <f>Data6[[#This Row],[Week Start]]+7</f>
        <v>45424</v>
      </c>
      <c r="T741" s="7" t="str">
        <f t="shared" si="34"/>
        <v>5/5/2024 - 5/12/2024</v>
      </c>
      <c r="U741" s="7" t="str">
        <f t="shared" si="35"/>
        <v>Time Card</v>
      </c>
      <c r="V741" s="8" t="str">
        <f>RIGHT(TEXT(Data6[[#This Row],[Date:]],"mmddyyyy"),4)</f>
        <v>2024</v>
      </c>
      <c r="W741" s="8" t="str">
        <f>MID(TEXT(Data6[[#This Row],[Date:]],"mmddyyyy"),3,2)</f>
        <v>07</v>
      </c>
      <c r="X741" s="8" t="str">
        <f>LEFT(TEXT(Data6[[#This Row],[Date:]],"mmddyyyy"),2)</f>
        <v>05</v>
      </c>
      <c r="Y741" s="6">
        <f>DATE(Data6[[#This Row],[Year]],Data6[[#This Row],[Month]],Data6[[#This Row],[Day]])</f>
        <v>45419</v>
      </c>
    </row>
    <row r="742" spans="1:25" x14ac:dyDescent="0.3">
      <c r="A742" s="5">
        <v>45422.541596759256</v>
      </c>
      <c r="B742" s="7" t="s">
        <v>66</v>
      </c>
      <c r="C742" s="6" t="s">
        <v>738</v>
      </c>
      <c r="D742" s="7" t="s">
        <v>572</v>
      </c>
      <c r="E742" s="8">
        <v>1</v>
      </c>
      <c r="F742" s="7" t="s">
        <v>68</v>
      </c>
      <c r="G742" s="7" t="s">
        <v>68</v>
      </c>
      <c r="H742" s="7" t="s">
        <v>573</v>
      </c>
      <c r="I742" s="7" t="s">
        <v>44</v>
      </c>
      <c r="J742" s="19" t="str">
        <f>IFERROR(INDEX('Employee Info'!$C$3:$E$200,MATCH(Data6[[#This Row],[Name:]],'Employee Info'!$B$3:$B$200,0),MATCH(Data6[[#This Row],[Hours Type:]],'Employee Info'!$C$2:$E$2,0)),"")</f>
        <v/>
      </c>
      <c r="K742" s="19" t="str">
        <f>IFERROR(INDEX('Employee Info'!$C$3:$J$200,MATCH(Data6[[#This Row],[Name:]],'Employee Info'!$B$3:$B$200,0),MATCH(Data6[[#Headers],[Truck]],'Employee Info'!$C$2:$J$2,0)),"")</f>
        <v/>
      </c>
      <c r="L742" s="19" t="str">
        <f>IFERROR(INDEX('Employee Info'!$C$3:$J$200,MATCH(Data6[[#This Row],[Name:]],'Employee Info'!$B$3:$B$200,0),MATCH(Data6[[#Headers],[Phone]],'Employee Info'!$C$2:$J$2,0)),"")</f>
        <v/>
      </c>
      <c r="M742" s="19" t="str">
        <f>IFERROR(INDEX('Employee Info'!$C$3:$J$200,MATCH(Data6[[#This Row],[Name:]],'Employee Info'!$B$3:$B$200,0),MATCH(Data6[[#Headers],[Tech]],'Employee Info'!$C$2:$J$2,0)),"")</f>
        <v/>
      </c>
      <c r="N742" s="19" t="str">
        <f>IFERROR(INDEX('Employee Info'!$C$3:$J$200,MATCH(Data6[[#This Row],[Name:]],'Employee Info'!$B$3:$B$200,0),MATCH(Data6[[#Headers],[Other]],'Employee Info'!$C$2:$J$2,0)),"")</f>
        <v/>
      </c>
      <c r="O742" s="19">
        <f>IFERROR((Data6[[#This Row],[Hours:]]*SUM(Data6[[#This Row],[Rate]:[Other]])),"")</f>
        <v>0</v>
      </c>
      <c r="P742" s="7" t="str">
        <f>IF(Data6[[#This Row],[WO'#:]]="","Riley #","WO#")</f>
        <v>Riley #</v>
      </c>
      <c r="Q742" s="7">
        <f>IFERROR(WEEKNUM(Data6[[#This Row],[Date:]]),"")</f>
        <v>19</v>
      </c>
      <c r="R742" s="6">
        <f t="shared" si="33"/>
        <v>45417</v>
      </c>
      <c r="S742" s="6">
        <f>Data6[[#This Row],[Week Start]]+7</f>
        <v>45424</v>
      </c>
      <c r="T742" s="7" t="str">
        <f t="shared" si="34"/>
        <v>5/5/2024 - 5/12/2024</v>
      </c>
      <c r="U742" s="7" t="str">
        <f t="shared" si="35"/>
        <v>Time Card</v>
      </c>
      <c r="V742" s="8" t="str">
        <f>RIGHT(TEXT(Data6[[#This Row],[Date:]],"mmddyyyy"),4)</f>
        <v>2024</v>
      </c>
      <c r="W742" s="8" t="str">
        <f>MID(TEXT(Data6[[#This Row],[Date:]],"mmddyyyy"),3,2)</f>
        <v>07</v>
      </c>
      <c r="X742" s="8" t="str">
        <f>LEFT(TEXT(Data6[[#This Row],[Date:]],"mmddyyyy"),2)</f>
        <v>05</v>
      </c>
      <c r="Y742" s="6">
        <f>DATE(Data6[[#This Row],[Year]],Data6[[#This Row],[Month]],Data6[[#This Row],[Day]])</f>
        <v>45419</v>
      </c>
    </row>
    <row r="743" spans="1:25" x14ac:dyDescent="0.3">
      <c r="A743" s="5">
        <v>45422.549533101854</v>
      </c>
      <c r="B743" s="7" t="s">
        <v>66</v>
      </c>
      <c r="C743" s="6" t="s">
        <v>743</v>
      </c>
      <c r="D743" s="7" t="s">
        <v>569</v>
      </c>
      <c r="E743" s="8">
        <v>5</v>
      </c>
      <c r="F743" s="7">
        <v>6984733</v>
      </c>
      <c r="G743" s="7" t="s">
        <v>68</v>
      </c>
      <c r="H743" s="7" t="s">
        <v>69</v>
      </c>
      <c r="I743" s="7" t="s">
        <v>44</v>
      </c>
      <c r="J743" s="19" t="str">
        <f>IFERROR(INDEX('Employee Info'!$C$3:$E$200,MATCH(Data6[[#This Row],[Name:]],'Employee Info'!$B$3:$B$200,0),MATCH(Data6[[#This Row],[Hours Type:]],'Employee Info'!$C$2:$E$2,0)),"")</f>
        <v/>
      </c>
      <c r="K743" s="19" t="str">
        <f>IFERROR(INDEX('Employee Info'!$C$3:$J$200,MATCH(Data6[[#This Row],[Name:]],'Employee Info'!$B$3:$B$200,0),MATCH(Data6[[#Headers],[Truck]],'Employee Info'!$C$2:$J$2,0)),"")</f>
        <v/>
      </c>
      <c r="L743" s="19" t="str">
        <f>IFERROR(INDEX('Employee Info'!$C$3:$J$200,MATCH(Data6[[#This Row],[Name:]],'Employee Info'!$B$3:$B$200,0),MATCH(Data6[[#Headers],[Phone]],'Employee Info'!$C$2:$J$2,0)),"")</f>
        <v/>
      </c>
      <c r="M743" s="19" t="str">
        <f>IFERROR(INDEX('Employee Info'!$C$3:$J$200,MATCH(Data6[[#This Row],[Name:]],'Employee Info'!$B$3:$B$200,0),MATCH(Data6[[#Headers],[Tech]],'Employee Info'!$C$2:$J$2,0)),"")</f>
        <v/>
      </c>
      <c r="N743" s="19" t="str">
        <f>IFERROR(INDEX('Employee Info'!$C$3:$J$200,MATCH(Data6[[#This Row],[Name:]],'Employee Info'!$B$3:$B$200,0),MATCH(Data6[[#Headers],[Other]],'Employee Info'!$C$2:$J$2,0)),"")</f>
        <v/>
      </c>
      <c r="O743" s="19">
        <f>IFERROR((Data6[[#This Row],[Hours:]]*SUM(Data6[[#This Row],[Rate]:[Other]])),"")</f>
        <v>0</v>
      </c>
      <c r="P743" s="7" t="str">
        <f>IF(Data6[[#This Row],[WO'#:]]="","Riley #","WO#")</f>
        <v>WO#</v>
      </c>
      <c r="Q743" s="7">
        <f>IFERROR(WEEKNUM(Data6[[#This Row],[Date:]]),"")</f>
        <v>19</v>
      </c>
      <c r="R743" s="6">
        <f t="shared" si="33"/>
        <v>45417</v>
      </c>
      <c r="S743" s="6">
        <f>Data6[[#This Row],[Week Start]]+7</f>
        <v>45424</v>
      </c>
      <c r="T743" s="7" t="str">
        <f t="shared" si="34"/>
        <v>5/5/2024 - 5/12/2024</v>
      </c>
      <c r="U743" s="7" t="str">
        <f t="shared" si="35"/>
        <v>Time Card</v>
      </c>
      <c r="V743" s="8" t="str">
        <f>RIGHT(TEXT(Data6[[#This Row],[Date:]],"mmddyyyy"),4)</f>
        <v>2024</v>
      </c>
      <c r="W743" s="8" t="str">
        <f>MID(TEXT(Data6[[#This Row],[Date:]],"mmddyyyy"),3,2)</f>
        <v>08</v>
      </c>
      <c r="X743" s="8" t="str">
        <f>LEFT(TEXT(Data6[[#This Row],[Date:]],"mmddyyyy"),2)</f>
        <v>05</v>
      </c>
      <c r="Y743" s="6">
        <f>DATE(Data6[[#This Row],[Year]],Data6[[#This Row],[Month]],Data6[[#This Row],[Day]])</f>
        <v>45420</v>
      </c>
    </row>
    <row r="744" spans="1:25" x14ac:dyDescent="0.3">
      <c r="A744" s="5">
        <v>45420.424800578701</v>
      </c>
      <c r="B744" s="7" t="s">
        <v>31</v>
      </c>
      <c r="C744" s="6" t="s">
        <v>743</v>
      </c>
      <c r="D744" s="7" t="s">
        <v>744</v>
      </c>
      <c r="E744" s="8">
        <v>0.5</v>
      </c>
      <c r="F744" s="7">
        <v>7078215</v>
      </c>
      <c r="G744" s="7" t="s">
        <v>68</v>
      </c>
      <c r="H744" s="7" t="s">
        <v>69</v>
      </c>
      <c r="I744" s="7" t="s">
        <v>44</v>
      </c>
      <c r="J744" s="19" t="str">
        <f>IFERROR(INDEX('Employee Info'!$C$3:$E$200,MATCH(Data6[[#This Row],[Name:]],'Employee Info'!$B$3:$B$200,0),MATCH(Data6[[#This Row],[Hours Type:]],'Employee Info'!$C$2:$E$2,0)),"")</f>
        <v/>
      </c>
      <c r="K744" s="19" t="str">
        <f>IFERROR(INDEX('Employee Info'!$C$3:$J$200,MATCH(Data6[[#This Row],[Name:]],'Employee Info'!$B$3:$B$200,0),MATCH(Data6[[#Headers],[Truck]],'Employee Info'!$C$2:$J$2,0)),"")</f>
        <v/>
      </c>
      <c r="L744" s="19" t="str">
        <f>IFERROR(INDEX('Employee Info'!$C$3:$J$200,MATCH(Data6[[#This Row],[Name:]],'Employee Info'!$B$3:$B$200,0),MATCH(Data6[[#Headers],[Phone]],'Employee Info'!$C$2:$J$2,0)),"")</f>
        <v/>
      </c>
      <c r="M744" s="19" t="str">
        <f>IFERROR(INDEX('Employee Info'!$C$3:$J$200,MATCH(Data6[[#This Row],[Name:]],'Employee Info'!$B$3:$B$200,0),MATCH(Data6[[#Headers],[Tech]],'Employee Info'!$C$2:$J$2,0)),"")</f>
        <v/>
      </c>
      <c r="N744" s="19" t="str">
        <f>IFERROR(INDEX('Employee Info'!$C$3:$J$200,MATCH(Data6[[#This Row],[Name:]],'Employee Info'!$B$3:$B$200,0),MATCH(Data6[[#Headers],[Other]],'Employee Info'!$C$2:$J$2,0)),"")</f>
        <v/>
      </c>
      <c r="O744" s="19">
        <f>IFERROR((Data6[[#This Row],[Hours:]]*SUM(Data6[[#This Row],[Rate]:[Other]])),"")</f>
        <v>0</v>
      </c>
      <c r="P744" s="7" t="str">
        <f>IF(Data6[[#This Row],[WO'#:]]="","Riley #","WO#")</f>
        <v>WO#</v>
      </c>
      <c r="Q744" s="7">
        <f>IFERROR(WEEKNUM(Data6[[#This Row],[Date:]]),"")</f>
        <v>19</v>
      </c>
      <c r="R744" s="6">
        <f t="shared" si="33"/>
        <v>45417</v>
      </c>
      <c r="S744" s="6">
        <f>Data6[[#This Row],[Week Start]]+7</f>
        <v>45424</v>
      </c>
      <c r="T744" s="7" t="str">
        <f t="shared" si="34"/>
        <v>5/5/2024 - 5/12/2024</v>
      </c>
      <c r="U744" s="7" t="str">
        <f t="shared" si="35"/>
        <v>Time Card</v>
      </c>
      <c r="V744" s="8" t="str">
        <f>RIGHT(TEXT(Data6[[#This Row],[Date:]],"mmddyyyy"),4)</f>
        <v>2024</v>
      </c>
      <c r="W744" s="8" t="str">
        <f>MID(TEXT(Data6[[#This Row],[Date:]],"mmddyyyy"),3,2)</f>
        <v>08</v>
      </c>
      <c r="X744" s="8" t="str">
        <f>LEFT(TEXT(Data6[[#This Row],[Date:]],"mmddyyyy"),2)</f>
        <v>05</v>
      </c>
      <c r="Y744" s="6">
        <f>DATE(Data6[[#This Row],[Year]],Data6[[#This Row],[Month]],Data6[[#This Row],[Day]])</f>
        <v>45420</v>
      </c>
    </row>
    <row r="745" spans="1:25" x14ac:dyDescent="0.3">
      <c r="A745" s="5">
        <v>45420.434350925927</v>
      </c>
      <c r="B745" s="7" t="s">
        <v>31</v>
      </c>
      <c r="C745" s="6" t="s">
        <v>743</v>
      </c>
      <c r="D745" s="7" t="s">
        <v>744</v>
      </c>
      <c r="E745" s="8">
        <v>0.5</v>
      </c>
      <c r="F745" s="7">
        <v>7078215</v>
      </c>
      <c r="G745" s="7" t="s">
        <v>68</v>
      </c>
      <c r="H745" s="7" t="s">
        <v>69</v>
      </c>
      <c r="I745" s="7" t="s">
        <v>44</v>
      </c>
      <c r="J745" s="19" t="str">
        <f>IFERROR(INDEX('Employee Info'!$C$3:$E$200,MATCH(Data6[[#This Row],[Name:]],'Employee Info'!$B$3:$B$200,0),MATCH(Data6[[#This Row],[Hours Type:]],'Employee Info'!$C$2:$E$2,0)),"")</f>
        <v/>
      </c>
      <c r="K745" s="19" t="str">
        <f>IFERROR(INDEX('Employee Info'!$C$3:$J$200,MATCH(Data6[[#This Row],[Name:]],'Employee Info'!$B$3:$B$200,0),MATCH(Data6[[#Headers],[Truck]],'Employee Info'!$C$2:$J$2,0)),"")</f>
        <v/>
      </c>
      <c r="L745" s="19" t="str">
        <f>IFERROR(INDEX('Employee Info'!$C$3:$J$200,MATCH(Data6[[#This Row],[Name:]],'Employee Info'!$B$3:$B$200,0),MATCH(Data6[[#Headers],[Phone]],'Employee Info'!$C$2:$J$2,0)),"")</f>
        <v/>
      </c>
      <c r="M745" s="19" t="str">
        <f>IFERROR(INDEX('Employee Info'!$C$3:$J$200,MATCH(Data6[[#This Row],[Name:]],'Employee Info'!$B$3:$B$200,0),MATCH(Data6[[#Headers],[Tech]],'Employee Info'!$C$2:$J$2,0)),"")</f>
        <v/>
      </c>
      <c r="N745" s="19" t="str">
        <f>IFERROR(INDEX('Employee Info'!$C$3:$J$200,MATCH(Data6[[#This Row],[Name:]],'Employee Info'!$B$3:$B$200,0),MATCH(Data6[[#Headers],[Other]],'Employee Info'!$C$2:$J$2,0)),"")</f>
        <v/>
      </c>
      <c r="O745" s="19">
        <f>IFERROR((Data6[[#This Row],[Hours:]]*SUM(Data6[[#This Row],[Rate]:[Other]])),"")</f>
        <v>0</v>
      </c>
      <c r="P745" s="7" t="str">
        <f>IF(Data6[[#This Row],[WO'#:]]="","Riley #","WO#")</f>
        <v>WO#</v>
      </c>
      <c r="Q745" s="7">
        <f>IFERROR(WEEKNUM(Data6[[#This Row],[Date:]]),"")</f>
        <v>19</v>
      </c>
      <c r="R745" s="6">
        <f t="shared" si="33"/>
        <v>45417</v>
      </c>
      <c r="S745" s="6">
        <f>Data6[[#This Row],[Week Start]]+7</f>
        <v>45424</v>
      </c>
      <c r="T745" s="7" t="str">
        <f t="shared" si="34"/>
        <v>5/5/2024 - 5/12/2024</v>
      </c>
      <c r="U745" s="7" t="str">
        <f t="shared" si="35"/>
        <v>Time Card</v>
      </c>
      <c r="V745" s="8" t="str">
        <f>RIGHT(TEXT(Data6[[#This Row],[Date:]],"mmddyyyy"),4)</f>
        <v>2024</v>
      </c>
      <c r="W745" s="8" t="str">
        <f>MID(TEXT(Data6[[#This Row],[Date:]],"mmddyyyy"),3,2)</f>
        <v>08</v>
      </c>
      <c r="X745" s="8" t="str">
        <f>LEFT(TEXT(Data6[[#This Row],[Date:]],"mmddyyyy"),2)</f>
        <v>05</v>
      </c>
      <c r="Y745" s="6">
        <f>DATE(Data6[[#This Row],[Year]],Data6[[#This Row],[Month]],Data6[[#This Row],[Day]])</f>
        <v>45420</v>
      </c>
    </row>
    <row r="746" spans="1:25" x14ac:dyDescent="0.3">
      <c r="A746" s="5">
        <v>45420.58277685185</v>
      </c>
      <c r="B746" s="7" t="s">
        <v>31</v>
      </c>
      <c r="C746" s="6" t="s">
        <v>743</v>
      </c>
      <c r="D746" s="7" t="s">
        <v>745</v>
      </c>
      <c r="E746" s="8">
        <v>0.5</v>
      </c>
      <c r="F746" s="7">
        <v>7078215</v>
      </c>
      <c r="G746" s="7" t="s">
        <v>68</v>
      </c>
      <c r="H746" s="7" t="s">
        <v>69</v>
      </c>
      <c r="I746" s="7" t="s">
        <v>44</v>
      </c>
      <c r="J746" s="19" t="str">
        <f>IFERROR(INDEX('Employee Info'!$C$3:$E$200,MATCH(Data6[[#This Row],[Name:]],'Employee Info'!$B$3:$B$200,0),MATCH(Data6[[#This Row],[Hours Type:]],'Employee Info'!$C$2:$E$2,0)),"")</f>
        <v/>
      </c>
      <c r="K746" s="19" t="str">
        <f>IFERROR(INDEX('Employee Info'!$C$3:$J$200,MATCH(Data6[[#This Row],[Name:]],'Employee Info'!$B$3:$B$200,0),MATCH(Data6[[#Headers],[Truck]],'Employee Info'!$C$2:$J$2,0)),"")</f>
        <v/>
      </c>
      <c r="L746" s="19" t="str">
        <f>IFERROR(INDEX('Employee Info'!$C$3:$J$200,MATCH(Data6[[#This Row],[Name:]],'Employee Info'!$B$3:$B$200,0),MATCH(Data6[[#Headers],[Phone]],'Employee Info'!$C$2:$J$2,0)),"")</f>
        <v/>
      </c>
      <c r="M746" s="19" t="str">
        <f>IFERROR(INDEX('Employee Info'!$C$3:$J$200,MATCH(Data6[[#This Row],[Name:]],'Employee Info'!$B$3:$B$200,0),MATCH(Data6[[#Headers],[Tech]],'Employee Info'!$C$2:$J$2,0)),"")</f>
        <v/>
      </c>
      <c r="N746" s="19" t="str">
        <f>IFERROR(INDEX('Employee Info'!$C$3:$J$200,MATCH(Data6[[#This Row],[Name:]],'Employee Info'!$B$3:$B$200,0),MATCH(Data6[[#Headers],[Other]],'Employee Info'!$C$2:$J$2,0)),"")</f>
        <v/>
      </c>
      <c r="O746" s="19">
        <f>IFERROR((Data6[[#This Row],[Hours:]]*SUM(Data6[[#This Row],[Rate]:[Other]])),"")</f>
        <v>0</v>
      </c>
      <c r="P746" s="7" t="str">
        <f>IF(Data6[[#This Row],[WO'#:]]="","Riley #","WO#")</f>
        <v>WO#</v>
      </c>
      <c r="Q746" s="7">
        <f>IFERROR(WEEKNUM(Data6[[#This Row],[Date:]]),"")</f>
        <v>19</v>
      </c>
      <c r="R746" s="6">
        <f t="shared" si="33"/>
        <v>45417</v>
      </c>
      <c r="S746" s="6">
        <f>Data6[[#This Row],[Week Start]]+7</f>
        <v>45424</v>
      </c>
      <c r="T746" s="7" t="str">
        <f t="shared" si="34"/>
        <v>5/5/2024 - 5/12/2024</v>
      </c>
      <c r="U746" s="7" t="str">
        <f t="shared" si="35"/>
        <v>Time Card</v>
      </c>
      <c r="V746" s="8" t="str">
        <f>RIGHT(TEXT(Data6[[#This Row],[Date:]],"mmddyyyy"),4)</f>
        <v>2024</v>
      </c>
      <c r="W746" s="8" t="str">
        <f>MID(TEXT(Data6[[#This Row],[Date:]],"mmddyyyy"),3,2)</f>
        <v>08</v>
      </c>
      <c r="X746" s="8" t="str">
        <f>LEFT(TEXT(Data6[[#This Row],[Date:]],"mmddyyyy"),2)</f>
        <v>05</v>
      </c>
      <c r="Y746" s="6">
        <f>DATE(Data6[[#This Row],[Year]],Data6[[#This Row],[Month]],Data6[[#This Row],[Day]])</f>
        <v>45420</v>
      </c>
    </row>
    <row r="747" spans="1:25" x14ac:dyDescent="0.3">
      <c r="A747" s="5">
        <v>45420.583362384263</v>
      </c>
      <c r="B747" s="7" t="s">
        <v>31</v>
      </c>
      <c r="C747" s="6" t="s">
        <v>743</v>
      </c>
      <c r="D747" s="7" t="s">
        <v>746</v>
      </c>
      <c r="E747" s="8">
        <v>3</v>
      </c>
      <c r="F747" s="7">
        <v>7098027</v>
      </c>
      <c r="G747" s="7" t="s">
        <v>68</v>
      </c>
      <c r="H747" s="7" t="s">
        <v>69</v>
      </c>
      <c r="I747" s="7" t="s">
        <v>44</v>
      </c>
      <c r="J747" s="19" t="str">
        <f>IFERROR(INDEX('Employee Info'!$C$3:$E$200,MATCH(Data6[[#This Row],[Name:]],'Employee Info'!$B$3:$B$200,0),MATCH(Data6[[#This Row],[Hours Type:]],'Employee Info'!$C$2:$E$2,0)),"")</f>
        <v/>
      </c>
      <c r="K747" s="19" t="str">
        <f>IFERROR(INDEX('Employee Info'!$C$3:$J$200,MATCH(Data6[[#This Row],[Name:]],'Employee Info'!$B$3:$B$200,0),MATCH(Data6[[#Headers],[Truck]],'Employee Info'!$C$2:$J$2,0)),"")</f>
        <v/>
      </c>
      <c r="L747" s="19" t="str">
        <f>IFERROR(INDEX('Employee Info'!$C$3:$J$200,MATCH(Data6[[#This Row],[Name:]],'Employee Info'!$B$3:$B$200,0),MATCH(Data6[[#Headers],[Phone]],'Employee Info'!$C$2:$J$2,0)),"")</f>
        <v/>
      </c>
      <c r="M747" s="19" t="str">
        <f>IFERROR(INDEX('Employee Info'!$C$3:$J$200,MATCH(Data6[[#This Row],[Name:]],'Employee Info'!$B$3:$B$200,0),MATCH(Data6[[#Headers],[Tech]],'Employee Info'!$C$2:$J$2,0)),"")</f>
        <v/>
      </c>
      <c r="N747" s="19" t="str">
        <f>IFERROR(INDEX('Employee Info'!$C$3:$J$200,MATCH(Data6[[#This Row],[Name:]],'Employee Info'!$B$3:$B$200,0),MATCH(Data6[[#Headers],[Other]],'Employee Info'!$C$2:$J$2,0)),"")</f>
        <v/>
      </c>
      <c r="O747" s="19">
        <f>IFERROR((Data6[[#This Row],[Hours:]]*SUM(Data6[[#This Row],[Rate]:[Other]])),"")</f>
        <v>0</v>
      </c>
      <c r="P747" s="7" t="str">
        <f>IF(Data6[[#This Row],[WO'#:]]="","Riley #","WO#")</f>
        <v>WO#</v>
      </c>
      <c r="Q747" s="7">
        <f>IFERROR(WEEKNUM(Data6[[#This Row],[Date:]]),"")</f>
        <v>19</v>
      </c>
      <c r="R747" s="6">
        <f t="shared" si="33"/>
        <v>45417</v>
      </c>
      <c r="S747" s="6">
        <f>Data6[[#This Row],[Week Start]]+7</f>
        <v>45424</v>
      </c>
      <c r="T747" s="7" t="str">
        <f t="shared" si="34"/>
        <v>5/5/2024 - 5/12/2024</v>
      </c>
      <c r="U747" s="7" t="str">
        <f t="shared" si="35"/>
        <v>Time Card</v>
      </c>
      <c r="V747" s="8" t="str">
        <f>RIGHT(TEXT(Data6[[#This Row],[Date:]],"mmddyyyy"),4)</f>
        <v>2024</v>
      </c>
      <c r="W747" s="8" t="str">
        <f>MID(TEXT(Data6[[#This Row],[Date:]],"mmddyyyy"),3,2)</f>
        <v>08</v>
      </c>
      <c r="X747" s="8" t="str">
        <f>LEFT(TEXT(Data6[[#This Row],[Date:]],"mmddyyyy"),2)</f>
        <v>05</v>
      </c>
      <c r="Y747" s="6">
        <f>DATE(Data6[[#This Row],[Year]],Data6[[#This Row],[Month]],Data6[[#This Row],[Day]])</f>
        <v>45420</v>
      </c>
    </row>
    <row r="748" spans="1:25" x14ac:dyDescent="0.3">
      <c r="A748" s="5">
        <v>45421.26102928241</v>
      </c>
      <c r="B748" s="7" t="s">
        <v>23</v>
      </c>
      <c r="C748" s="6" t="s">
        <v>743</v>
      </c>
      <c r="D748" s="7" t="s">
        <v>747</v>
      </c>
      <c r="E748" s="8">
        <v>8</v>
      </c>
      <c r="F748" s="7">
        <v>7098027</v>
      </c>
      <c r="G748" s="7" t="s">
        <v>68</v>
      </c>
      <c r="H748" s="7" t="s">
        <v>69</v>
      </c>
      <c r="I748" s="7" t="s">
        <v>44</v>
      </c>
      <c r="J748" s="19" t="str">
        <f>IFERROR(INDEX('Employee Info'!$C$3:$E$200,MATCH(Data6[[#This Row],[Name:]],'Employee Info'!$B$3:$B$200,0),MATCH(Data6[[#This Row],[Hours Type:]],'Employee Info'!$C$2:$E$2,0)),"")</f>
        <v/>
      </c>
      <c r="K748" s="19" t="str">
        <f>IFERROR(INDEX('Employee Info'!$C$3:$J$200,MATCH(Data6[[#This Row],[Name:]],'Employee Info'!$B$3:$B$200,0),MATCH(Data6[[#Headers],[Truck]],'Employee Info'!$C$2:$J$2,0)),"")</f>
        <v/>
      </c>
      <c r="L748" s="19" t="str">
        <f>IFERROR(INDEX('Employee Info'!$C$3:$J$200,MATCH(Data6[[#This Row],[Name:]],'Employee Info'!$B$3:$B$200,0),MATCH(Data6[[#Headers],[Phone]],'Employee Info'!$C$2:$J$2,0)),"")</f>
        <v/>
      </c>
      <c r="M748" s="19" t="str">
        <f>IFERROR(INDEX('Employee Info'!$C$3:$J$200,MATCH(Data6[[#This Row],[Name:]],'Employee Info'!$B$3:$B$200,0),MATCH(Data6[[#Headers],[Tech]],'Employee Info'!$C$2:$J$2,0)),"")</f>
        <v/>
      </c>
      <c r="N748" s="19" t="str">
        <f>IFERROR(INDEX('Employee Info'!$C$3:$J$200,MATCH(Data6[[#This Row],[Name:]],'Employee Info'!$B$3:$B$200,0),MATCH(Data6[[#Headers],[Other]],'Employee Info'!$C$2:$J$2,0)),"")</f>
        <v/>
      </c>
      <c r="O748" s="19">
        <f>IFERROR((Data6[[#This Row],[Hours:]]*SUM(Data6[[#This Row],[Rate]:[Other]])),"")</f>
        <v>0</v>
      </c>
      <c r="P748" s="7" t="str">
        <f>IF(Data6[[#This Row],[WO'#:]]="","Riley #","WO#")</f>
        <v>WO#</v>
      </c>
      <c r="Q748" s="7">
        <f>IFERROR(WEEKNUM(Data6[[#This Row],[Date:]]),"")</f>
        <v>19</v>
      </c>
      <c r="R748" s="6">
        <f t="shared" si="33"/>
        <v>45417</v>
      </c>
      <c r="S748" s="6">
        <f>Data6[[#This Row],[Week Start]]+7</f>
        <v>45424</v>
      </c>
      <c r="T748" s="7" t="str">
        <f t="shared" si="34"/>
        <v>5/5/2024 - 5/12/2024</v>
      </c>
      <c r="U748" s="7" t="str">
        <f t="shared" si="35"/>
        <v>Time Card</v>
      </c>
      <c r="V748" s="8" t="str">
        <f>RIGHT(TEXT(Data6[[#This Row],[Date:]],"mmddyyyy"),4)</f>
        <v>2024</v>
      </c>
      <c r="W748" s="8" t="str">
        <f>MID(TEXT(Data6[[#This Row],[Date:]],"mmddyyyy"),3,2)</f>
        <v>08</v>
      </c>
      <c r="X748" s="8" t="str">
        <f>LEFT(TEXT(Data6[[#This Row],[Date:]],"mmddyyyy"),2)</f>
        <v>05</v>
      </c>
      <c r="Y748" s="6">
        <f>DATE(Data6[[#This Row],[Year]],Data6[[#This Row],[Month]],Data6[[#This Row],[Day]])</f>
        <v>45420</v>
      </c>
    </row>
    <row r="749" spans="1:25" x14ac:dyDescent="0.3">
      <c r="A749" s="5">
        <v>45422.542763194448</v>
      </c>
      <c r="B749" s="7" t="s">
        <v>66</v>
      </c>
      <c r="C749" s="6" t="s">
        <v>743</v>
      </c>
      <c r="D749" s="7" t="s">
        <v>571</v>
      </c>
      <c r="E749" s="8">
        <v>1</v>
      </c>
      <c r="F749" s="7">
        <v>7098027</v>
      </c>
      <c r="G749" s="7" t="s">
        <v>68</v>
      </c>
      <c r="H749" s="7" t="s">
        <v>69</v>
      </c>
      <c r="I749" s="7" t="s">
        <v>44</v>
      </c>
      <c r="J749" s="19" t="str">
        <f>IFERROR(INDEX('Employee Info'!$C$3:$E$200,MATCH(Data6[[#This Row],[Name:]],'Employee Info'!$B$3:$B$200,0),MATCH(Data6[[#This Row],[Hours Type:]],'Employee Info'!$C$2:$E$2,0)),"")</f>
        <v/>
      </c>
      <c r="K749" s="19" t="str">
        <f>IFERROR(INDEX('Employee Info'!$C$3:$J$200,MATCH(Data6[[#This Row],[Name:]],'Employee Info'!$B$3:$B$200,0),MATCH(Data6[[#Headers],[Truck]],'Employee Info'!$C$2:$J$2,0)),"")</f>
        <v/>
      </c>
      <c r="L749" s="19" t="str">
        <f>IFERROR(INDEX('Employee Info'!$C$3:$J$200,MATCH(Data6[[#This Row],[Name:]],'Employee Info'!$B$3:$B$200,0),MATCH(Data6[[#Headers],[Phone]],'Employee Info'!$C$2:$J$2,0)),"")</f>
        <v/>
      </c>
      <c r="M749" s="19" t="str">
        <f>IFERROR(INDEX('Employee Info'!$C$3:$J$200,MATCH(Data6[[#This Row],[Name:]],'Employee Info'!$B$3:$B$200,0),MATCH(Data6[[#Headers],[Tech]],'Employee Info'!$C$2:$J$2,0)),"")</f>
        <v/>
      </c>
      <c r="N749" s="19" t="str">
        <f>IFERROR(INDEX('Employee Info'!$C$3:$J$200,MATCH(Data6[[#This Row],[Name:]],'Employee Info'!$B$3:$B$200,0),MATCH(Data6[[#Headers],[Other]],'Employee Info'!$C$2:$J$2,0)),"")</f>
        <v/>
      </c>
      <c r="O749" s="19">
        <f>IFERROR((Data6[[#This Row],[Hours:]]*SUM(Data6[[#This Row],[Rate]:[Other]])),"")</f>
        <v>0</v>
      </c>
      <c r="P749" s="7" t="str">
        <f>IF(Data6[[#This Row],[WO'#:]]="","Riley #","WO#")</f>
        <v>WO#</v>
      </c>
      <c r="Q749" s="7">
        <f>IFERROR(WEEKNUM(Data6[[#This Row],[Date:]]),"")</f>
        <v>19</v>
      </c>
      <c r="R749" s="6">
        <f t="shared" si="33"/>
        <v>45417</v>
      </c>
      <c r="S749" s="6">
        <f>Data6[[#This Row],[Week Start]]+7</f>
        <v>45424</v>
      </c>
      <c r="T749" s="7" t="str">
        <f t="shared" si="34"/>
        <v>5/5/2024 - 5/12/2024</v>
      </c>
      <c r="U749" s="7" t="str">
        <f t="shared" si="35"/>
        <v>Time Card</v>
      </c>
      <c r="V749" s="8" t="str">
        <f>RIGHT(TEXT(Data6[[#This Row],[Date:]],"mmddyyyy"),4)</f>
        <v>2024</v>
      </c>
      <c r="W749" s="8" t="str">
        <f>MID(TEXT(Data6[[#This Row],[Date:]],"mmddyyyy"),3,2)</f>
        <v>08</v>
      </c>
      <c r="X749" s="8" t="str">
        <f>LEFT(TEXT(Data6[[#This Row],[Date:]],"mmddyyyy"),2)</f>
        <v>05</v>
      </c>
      <c r="Y749" s="6">
        <f>DATE(Data6[[#This Row],[Year]],Data6[[#This Row],[Month]],Data6[[#This Row],[Day]])</f>
        <v>45420</v>
      </c>
    </row>
    <row r="750" spans="1:25" x14ac:dyDescent="0.3">
      <c r="A750" s="5">
        <v>45422.543518749997</v>
      </c>
      <c r="B750" s="7" t="s">
        <v>66</v>
      </c>
      <c r="C750" s="6" t="s">
        <v>743</v>
      </c>
      <c r="D750" s="7" t="s">
        <v>571</v>
      </c>
      <c r="E750" s="8">
        <v>1</v>
      </c>
      <c r="F750" s="7">
        <v>7098027</v>
      </c>
      <c r="G750" s="7" t="s">
        <v>68</v>
      </c>
      <c r="H750" s="7" t="s">
        <v>69</v>
      </c>
      <c r="I750" s="7" t="s">
        <v>45</v>
      </c>
      <c r="J750" s="19" t="str">
        <f>IFERROR(INDEX('Employee Info'!$C$3:$E$200,MATCH(Data6[[#This Row],[Name:]],'Employee Info'!$B$3:$B$200,0),MATCH(Data6[[#This Row],[Hours Type:]],'Employee Info'!$C$2:$E$2,0)),"")</f>
        <v/>
      </c>
      <c r="K750" s="19" t="str">
        <f>IFERROR(INDEX('Employee Info'!$C$3:$J$200,MATCH(Data6[[#This Row],[Name:]],'Employee Info'!$B$3:$B$200,0),MATCH(Data6[[#Headers],[Truck]],'Employee Info'!$C$2:$J$2,0)),"")</f>
        <v/>
      </c>
      <c r="L750" s="19" t="str">
        <f>IFERROR(INDEX('Employee Info'!$C$3:$J$200,MATCH(Data6[[#This Row],[Name:]],'Employee Info'!$B$3:$B$200,0),MATCH(Data6[[#Headers],[Phone]],'Employee Info'!$C$2:$J$2,0)),"")</f>
        <v/>
      </c>
      <c r="M750" s="19" t="str">
        <f>IFERROR(INDEX('Employee Info'!$C$3:$J$200,MATCH(Data6[[#This Row],[Name:]],'Employee Info'!$B$3:$B$200,0),MATCH(Data6[[#Headers],[Tech]],'Employee Info'!$C$2:$J$2,0)),"")</f>
        <v/>
      </c>
      <c r="N750" s="19" t="str">
        <f>IFERROR(INDEX('Employee Info'!$C$3:$J$200,MATCH(Data6[[#This Row],[Name:]],'Employee Info'!$B$3:$B$200,0),MATCH(Data6[[#Headers],[Other]],'Employee Info'!$C$2:$J$2,0)),"")</f>
        <v/>
      </c>
      <c r="O750" s="19">
        <f>IFERROR((Data6[[#This Row],[Hours:]]*SUM(Data6[[#This Row],[Rate]:[Other]])),"")</f>
        <v>0</v>
      </c>
      <c r="P750" s="7" t="str">
        <f>IF(Data6[[#This Row],[WO'#:]]="","Riley #","WO#")</f>
        <v>WO#</v>
      </c>
      <c r="Q750" s="7">
        <f>IFERROR(WEEKNUM(Data6[[#This Row],[Date:]]),"")</f>
        <v>19</v>
      </c>
      <c r="R750" s="6">
        <f t="shared" si="33"/>
        <v>45417</v>
      </c>
      <c r="S750" s="6">
        <f>Data6[[#This Row],[Week Start]]+7</f>
        <v>45424</v>
      </c>
      <c r="T750" s="7" t="str">
        <f t="shared" si="34"/>
        <v>5/5/2024 - 5/12/2024</v>
      </c>
      <c r="U750" s="7" t="str">
        <f t="shared" si="35"/>
        <v>Time Card</v>
      </c>
      <c r="V750" s="8" t="str">
        <f>RIGHT(TEXT(Data6[[#This Row],[Date:]],"mmddyyyy"),4)</f>
        <v>2024</v>
      </c>
      <c r="W750" s="8" t="str">
        <f>MID(TEXT(Data6[[#This Row],[Date:]],"mmddyyyy"),3,2)</f>
        <v>08</v>
      </c>
      <c r="X750" s="8" t="str">
        <f>LEFT(TEXT(Data6[[#This Row],[Date:]],"mmddyyyy"),2)</f>
        <v>05</v>
      </c>
      <c r="Y750" s="6">
        <f>DATE(Data6[[#This Row],[Year]],Data6[[#This Row],[Month]],Data6[[#This Row],[Day]])</f>
        <v>45420</v>
      </c>
    </row>
    <row r="751" spans="1:25" x14ac:dyDescent="0.3">
      <c r="A751" s="5">
        <v>45420.584000694442</v>
      </c>
      <c r="B751" s="7" t="s">
        <v>31</v>
      </c>
      <c r="C751" s="6" t="s">
        <v>743</v>
      </c>
      <c r="D751" s="7" t="s">
        <v>748</v>
      </c>
      <c r="E751" s="8">
        <v>3.5</v>
      </c>
      <c r="F751" s="7" t="s">
        <v>68</v>
      </c>
      <c r="G751" s="7" t="s">
        <v>68</v>
      </c>
      <c r="H751" s="7" t="s">
        <v>577</v>
      </c>
      <c r="I751" s="7" t="s">
        <v>44</v>
      </c>
      <c r="J751" s="19" t="str">
        <f>IFERROR(INDEX('Employee Info'!$C$3:$E$200,MATCH(Data6[[#This Row],[Name:]],'Employee Info'!$B$3:$B$200,0),MATCH(Data6[[#This Row],[Hours Type:]],'Employee Info'!$C$2:$E$2,0)),"")</f>
        <v/>
      </c>
      <c r="K751" s="19" t="str">
        <f>IFERROR(INDEX('Employee Info'!$C$3:$J$200,MATCH(Data6[[#This Row],[Name:]],'Employee Info'!$B$3:$B$200,0),MATCH(Data6[[#Headers],[Truck]],'Employee Info'!$C$2:$J$2,0)),"")</f>
        <v/>
      </c>
      <c r="L751" s="19" t="str">
        <f>IFERROR(INDEX('Employee Info'!$C$3:$J$200,MATCH(Data6[[#This Row],[Name:]],'Employee Info'!$B$3:$B$200,0),MATCH(Data6[[#Headers],[Phone]],'Employee Info'!$C$2:$J$2,0)),"")</f>
        <v/>
      </c>
      <c r="M751" s="19" t="str">
        <f>IFERROR(INDEX('Employee Info'!$C$3:$J$200,MATCH(Data6[[#This Row],[Name:]],'Employee Info'!$B$3:$B$200,0),MATCH(Data6[[#Headers],[Tech]],'Employee Info'!$C$2:$J$2,0)),"")</f>
        <v/>
      </c>
      <c r="N751" s="19" t="str">
        <f>IFERROR(INDEX('Employee Info'!$C$3:$J$200,MATCH(Data6[[#This Row],[Name:]],'Employee Info'!$B$3:$B$200,0),MATCH(Data6[[#Headers],[Other]],'Employee Info'!$C$2:$J$2,0)),"")</f>
        <v/>
      </c>
      <c r="O751" s="19">
        <f>IFERROR((Data6[[#This Row],[Hours:]]*SUM(Data6[[#This Row],[Rate]:[Other]])),"")</f>
        <v>0</v>
      </c>
      <c r="P751" s="7" t="str">
        <f>IF(Data6[[#This Row],[WO'#:]]="","Riley #","WO#")</f>
        <v>Riley #</v>
      </c>
      <c r="Q751" s="7">
        <f>IFERROR(WEEKNUM(Data6[[#This Row],[Date:]]),"")</f>
        <v>19</v>
      </c>
      <c r="R751" s="6">
        <f t="shared" si="33"/>
        <v>45417</v>
      </c>
      <c r="S751" s="6">
        <f>Data6[[#This Row],[Week Start]]+7</f>
        <v>45424</v>
      </c>
      <c r="T751" s="7" t="str">
        <f t="shared" si="34"/>
        <v>5/5/2024 - 5/12/2024</v>
      </c>
      <c r="U751" s="7" t="str">
        <f t="shared" si="35"/>
        <v>Time Card</v>
      </c>
      <c r="V751" s="8" t="str">
        <f>RIGHT(TEXT(Data6[[#This Row],[Date:]],"mmddyyyy"),4)</f>
        <v>2024</v>
      </c>
      <c r="W751" s="8" t="str">
        <f>MID(TEXT(Data6[[#This Row],[Date:]],"mmddyyyy"),3,2)</f>
        <v>08</v>
      </c>
      <c r="X751" s="8" t="str">
        <f>LEFT(TEXT(Data6[[#This Row],[Date:]],"mmddyyyy"),2)</f>
        <v>05</v>
      </c>
      <c r="Y751" s="6">
        <f>DATE(Data6[[#This Row],[Year]],Data6[[#This Row],[Month]],Data6[[#This Row],[Day]])</f>
        <v>45420</v>
      </c>
    </row>
    <row r="752" spans="1:25" x14ac:dyDescent="0.3">
      <c r="A752" s="5">
        <v>45420.585368865737</v>
      </c>
      <c r="B752" s="7" t="s">
        <v>65</v>
      </c>
      <c r="C752" s="6" t="s">
        <v>743</v>
      </c>
      <c r="D752" s="7" t="s">
        <v>749</v>
      </c>
      <c r="E752" s="8">
        <v>8</v>
      </c>
      <c r="F752" s="7" t="s">
        <v>68</v>
      </c>
      <c r="G752" s="7" t="s">
        <v>68</v>
      </c>
      <c r="H752" s="7" t="s">
        <v>536</v>
      </c>
      <c r="I752" s="7" t="s">
        <v>44</v>
      </c>
      <c r="J752" s="19" t="str">
        <f>IFERROR(INDEX('Employee Info'!$C$3:$E$200,MATCH(Data6[[#This Row],[Name:]],'Employee Info'!$B$3:$B$200,0),MATCH(Data6[[#This Row],[Hours Type:]],'Employee Info'!$C$2:$E$2,0)),"")</f>
        <v/>
      </c>
      <c r="K752" s="19" t="str">
        <f>IFERROR(INDEX('Employee Info'!$C$3:$J$200,MATCH(Data6[[#This Row],[Name:]],'Employee Info'!$B$3:$B$200,0),MATCH(Data6[[#Headers],[Truck]],'Employee Info'!$C$2:$J$2,0)),"")</f>
        <v/>
      </c>
      <c r="L752" s="19" t="str">
        <f>IFERROR(INDEX('Employee Info'!$C$3:$J$200,MATCH(Data6[[#This Row],[Name:]],'Employee Info'!$B$3:$B$200,0),MATCH(Data6[[#Headers],[Phone]],'Employee Info'!$C$2:$J$2,0)),"")</f>
        <v/>
      </c>
      <c r="M752" s="19" t="str">
        <f>IFERROR(INDEX('Employee Info'!$C$3:$J$200,MATCH(Data6[[#This Row],[Name:]],'Employee Info'!$B$3:$B$200,0),MATCH(Data6[[#Headers],[Tech]],'Employee Info'!$C$2:$J$2,0)),"")</f>
        <v/>
      </c>
      <c r="N752" s="19" t="str">
        <f>IFERROR(INDEX('Employee Info'!$C$3:$J$200,MATCH(Data6[[#This Row],[Name:]],'Employee Info'!$B$3:$B$200,0),MATCH(Data6[[#Headers],[Other]],'Employee Info'!$C$2:$J$2,0)),"")</f>
        <v/>
      </c>
      <c r="O752" s="19">
        <f>IFERROR((Data6[[#This Row],[Hours:]]*SUM(Data6[[#This Row],[Rate]:[Other]])),"")</f>
        <v>0</v>
      </c>
      <c r="P752" s="7" t="str">
        <f>IF(Data6[[#This Row],[WO'#:]]="","Riley #","WO#")</f>
        <v>Riley #</v>
      </c>
      <c r="Q752" s="7">
        <f>IFERROR(WEEKNUM(Data6[[#This Row],[Date:]]),"")</f>
        <v>19</v>
      </c>
      <c r="R752" s="6">
        <f t="shared" si="33"/>
        <v>45417</v>
      </c>
      <c r="S752" s="6">
        <f>Data6[[#This Row],[Week Start]]+7</f>
        <v>45424</v>
      </c>
      <c r="T752" s="7" t="str">
        <f t="shared" si="34"/>
        <v>5/5/2024 - 5/12/2024</v>
      </c>
      <c r="U752" s="7" t="str">
        <f t="shared" si="35"/>
        <v>Time Card</v>
      </c>
      <c r="V752" s="8" t="str">
        <f>RIGHT(TEXT(Data6[[#This Row],[Date:]],"mmddyyyy"),4)</f>
        <v>2024</v>
      </c>
      <c r="W752" s="8" t="str">
        <f>MID(TEXT(Data6[[#This Row],[Date:]],"mmddyyyy"),3,2)</f>
        <v>08</v>
      </c>
      <c r="X752" s="8" t="str">
        <f>LEFT(TEXT(Data6[[#This Row],[Date:]],"mmddyyyy"),2)</f>
        <v>05</v>
      </c>
      <c r="Y752" s="6">
        <f>DATE(Data6[[#This Row],[Year]],Data6[[#This Row],[Month]],Data6[[#This Row],[Day]])</f>
        <v>45420</v>
      </c>
    </row>
    <row r="753" spans="1:25" x14ac:dyDescent="0.3">
      <c r="A753" s="5">
        <v>45420.585692939814</v>
      </c>
      <c r="B753" s="7" t="s">
        <v>492</v>
      </c>
      <c r="C753" s="6" t="s">
        <v>743</v>
      </c>
      <c r="D753" s="7" t="s">
        <v>749</v>
      </c>
      <c r="E753" s="8">
        <v>8</v>
      </c>
      <c r="F753" s="7" t="s">
        <v>68</v>
      </c>
      <c r="G753" s="7" t="s">
        <v>68</v>
      </c>
      <c r="H753" s="7" t="s">
        <v>536</v>
      </c>
      <c r="I753" s="7" t="s">
        <v>44</v>
      </c>
      <c r="J753" s="19" t="str">
        <f>IFERROR(INDEX('Employee Info'!$C$3:$E$200,MATCH(Data6[[#This Row],[Name:]],'Employee Info'!$B$3:$B$200,0),MATCH(Data6[[#This Row],[Hours Type:]],'Employee Info'!$C$2:$E$2,0)),"")</f>
        <v/>
      </c>
      <c r="K753" s="19" t="str">
        <f>IFERROR(INDEX('Employee Info'!$C$3:$J$200,MATCH(Data6[[#This Row],[Name:]],'Employee Info'!$B$3:$B$200,0),MATCH(Data6[[#Headers],[Truck]],'Employee Info'!$C$2:$J$2,0)),"")</f>
        <v/>
      </c>
      <c r="L753" s="19" t="str">
        <f>IFERROR(INDEX('Employee Info'!$C$3:$J$200,MATCH(Data6[[#This Row],[Name:]],'Employee Info'!$B$3:$B$200,0),MATCH(Data6[[#Headers],[Phone]],'Employee Info'!$C$2:$J$2,0)),"")</f>
        <v/>
      </c>
      <c r="M753" s="19" t="str">
        <f>IFERROR(INDEX('Employee Info'!$C$3:$J$200,MATCH(Data6[[#This Row],[Name:]],'Employee Info'!$B$3:$B$200,0),MATCH(Data6[[#Headers],[Tech]],'Employee Info'!$C$2:$J$2,0)),"")</f>
        <v/>
      </c>
      <c r="N753" s="19" t="str">
        <f>IFERROR(INDEX('Employee Info'!$C$3:$J$200,MATCH(Data6[[#This Row],[Name:]],'Employee Info'!$B$3:$B$200,0),MATCH(Data6[[#Headers],[Other]],'Employee Info'!$C$2:$J$2,0)),"")</f>
        <v/>
      </c>
      <c r="O753" s="19">
        <f>IFERROR((Data6[[#This Row],[Hours:]]*SUM(Data6[[#This Row],[Rate]:[Other]])),"")</f>
        <v>0</v>
      </c>
      <c r="P753" s="7" t="str">
        <f>IF(Data6[[#This Row],[WO'#:]]="","Riley #","WO#")</f>
        <v>Riley #</v>
      </c>
      <c r="Q753" s="7">
        <f>IFERROR(WEEKNUM(Data6[[#This Row],[Date:]]),"")</f>
        <v>19</v>
      </c>
      <c r="R753" s="6">
        <f t="shared" si="33"/>
        <v>45417</v>
      </c>
      <c r="S753" s="6">
        <f>Data6[[#This Row],[Week Start]]+7</f>
        <v>45424</v>
      </c>
      <c r="T753" s="7" t="str">
        <f t="shared" si="34"/>
        <v>5/5/2024 - 5/12/2024</v>
      </c>
      <c r="U753" s="7" t="str">
        <f t="shared" si="35"/>
        <v>Time Card</v>
      </c>
      <c r="V753" s="8" t="str">
        <f>RIGHT(TEXT(Data6[[#This Row],[Date:]],"mmddyyyy"),4)</f>
        <v>2024</v>
      </c>
      <c r="W753" s="8" t="str">
        <f>MID(TEXT(Data6[[#This Row],[Date:]],"mmddyyyy"),3,2)</f>
        <v>08</v>
      </c>
      <c r="X753" s="8" t="str">
        <f>LEFT(TEXT(Data6[[#This Row],[Date:]],"mmddyyyy"),2)</f>
        <v>05</v>
      </c>
      <c r="Y753" s="6">
        <f>DATE(Data6[[#This Row],[Year]],Data6[[#This Row],[Month]],Data6[[#This Row],[Day]])</f>
        <v>45420</v>
      </c>
    </row>
    <row r="754" spans="1:25" x14ac:dyDescent="0.3">
      <c r="A754" s="5">
        <v>45422.540402314815</v>
      </c>
      <c r="B754" s="7" t="s">
        <v>66</v>
      </c>
      <c r="C754" s="6" t="s">
        <v>743</v>
      </c>
      <c r="D754" s="7" t="s">
        <v>566</v>
      </c>
      <c r="E754" s="8">
        <v>1</v>
      </c>
      <c r="F754" s="7" t="s">
        <v>68</v>
      </c>
      <c r="G754" s="7" t="s">
        <v>68</v>
      </c>
      <c r="H754" s="7" t="s">
        <v>536</v>
      </c>
      <c r="I754" s="7" t="s">
        <v>44</v>
      </c>
      <c r="J754" s="19" t="str">
        <f>IFERROR(INDEX('Employee Info'!$C$3:$E$200,MATCH(Data6[[#This Row],[Name:]],'Employee Info'!$B$3:$B$200,0),MATCH(Data6[[#This Row],[Hours Type:]],'Employee Info'!$C$2:$E$2,0)),"")</f>
        <v/>
      </c>
      <c r="K754" s="19" t="str">
        <f>IFERROR(INDEX('Employee Info'!$C$3:$J$200,MATCH(Data6[[#This Row],[Name:]],'Employee Info'!$B$3:$B$200,0),MATCH(Data6[[#Headers],[Truck]],'Employee Info'!$C$2:$J$2,0)),"")</f>
        <v/>
      </c>
      <c r="L754" s="19" t="str">
        <f>IFERROR(INDEX('Employee Info'!$C$3:$J$200,MATCH(Data6[[#This Row],[Name:]],'Employee Info'!$B$3:$B$200,0),MATCH(Data6[[#Headers],[Phone]],'Employee Info'!$C$2:$J$2,0)),"")</f>
        <v/>
      </c>
      <c r="M754" s="19" t="str">
        <f>IFERROR(INDEX('Employee Info'!$C$3:$J$200,MATCH(Data6[[#This Row],[Name:]],'Employee Info'!$B$3:$B$200,0),MATCH(Data6[[#Headers],[Tech]],'Employee Info'!$C$2:$J$2,0)),"")</f>
        <v/>
      </c>
      <c r="N754" s="19" t="str">
        <f>IFERROR(INDEX('Employee Info'!$C$3:$J$200,MATCH(Data6[[#This Row],[Name:]],'Employee Info'!$B$3:$B$200,0),MATCH(Data6[[#Headers],[Other]],'Employee Info'!$C$2:$J$2,0)),"")</f>
        <v/>
      </c>
      <c r="O754" s="19">
        <f>IFERROR((Data6[[#This Row],[Hours:]]*SUM(Data6[[#This Row],[Rate]:[Other]])),"")</f>
        <v>0</v>
      </c>
      <c r="P754" s="7" t="str">
        <f>IF(Data6[[#This Row],[WO'#:]]="","Riley #","WO#")</f>
        <v>Riley #</v>
      </c>
      <c r="Q754" s="7">
        <f>IFERROR(WEEKNUM(Data6[[#This Row],[Date:]]),"")</f>
        <v>19</v>
      </c>
      <c r="R754" s="6">
        <f t="shared" si="33"/>
        <v>45417</v>
      </c>
      <c r="S754" s="6">
        <f>Data6[[#This Row],[Week Start]]+7</f>
        <v>45424</v>
      </c>
      <c r="T754" s="7" t="str">
        <f t="shared" si="34"/>
        <v>5/5/2024 - 5/12/2024</v>
      </c>
      <c r="U754" s="7" t="str">
        <f t="shared" si="35"/>
        <v>Time Card</v>
      </c>
      <c r="V754" s="8" t="str">
        <f>RIGHT(TEXT(Data6[[#This Row],[Date:]],"mmddyyyy"),4)</f>
        <v>2024</v>
      </c>
      <c r="W754" s="8" t="str">
        <f>MID(TEXT(Data6[[#This Row],[Date:]],"mmddyyyy"),3,2)</f>
        <v>08</v>
      </c>
      <c r="X754" s="8" t="str">
        <f>LEFT(TEXT(Data6[[#This Row],[Date:]],"mmddyyyy"),2)</f>
        <v>05</v>
      </c>
      <c r="Y754" s="6">
        <f>DATE(Data6[[#This Row],[Year]],Data6[[#This Row],[Month]],Data6[[#This Row],[Day]])</f>
        <v>45420</v>
      </c>
    </row>
    <row r="755" spans="1:25" x14ac:dyDescent="0.3">
      <c r="A755" s="5">
        <v>45420.580625115741</v>
      </c>
      <c r="B755" s="7" t="s">
        <v>35</v>
      </c>
      <c r="C755" s="6" t="s">
        <v>743</v>
      </c>
      <c r="D755" s="7" t="s">
        <v>741</v>
      </c>
      <c r="E755" s="8">
        <v>8</v>
      </c>
      <c r="F755" s="7" t="s">
        <v>68</v>
      </c>
      <c r="G755" s="7" t="s">
        <v>68</v>
      </c>
      <c r="H755" s="7" t="s">
        <v>573</v>
      </c>
      <c r="I755" s="7" t="s">
        <v>44</v>
      </c>
      <c r="J755" s="19" t="str">
        <f>IFERROR(INDEX('Employee Info'!$C$3:$E$200,MATCH(Data6[[#This Row],[Name:]],'Employee Info'!$B$3:$B$200,0),MATCH(Data6[[#This Row],[Hours Type:]],'Employee Info'!$C$2:$E$2,0)),"")</f>
        <v/>
      </c>
      <c r="K755" s="19" t="str">
        <f>IFERROR(INDEX('Employee Info'!$C$3:$J$200,MATCH(Data6[[#This Row],[Name:]],'Employee Info'!$B$3:$B$200,0),MATCH(Data6[[#Headers],[Truck]],'Employee Info'!$C$2:$J$2,0)),"")</f>
        <v/>
      </c>
      <c r="L755" s="19" t="str">
        <f>IFERROR(INDEX('Employee Info'!$C$3:$J$200,MATCH(Data6[[#This Row],[Name:]],'Employee Info'!$B$3:$B$200,0),MATCH(Data6[[#Headers],[Phone]],'Employee Info'!$C$2:$J$2,0)),"")</f>
        <v/>
      </c>
      <c r="M755" s="19" t="str">
        <f>IFERROR(INDEX('Employee Info'!$C$3:$J$200,MATCH(Data6[[#This Row],[Name:]],'Employee Info'!$B$3:$B$200,0),MATCH(Data6[[#Headers],[Tech]],'Employee Info'!$C$2:$J$2,0)),"")</f>
        <v/>
      </c>
      <c r="N755" s="19" t="str">
        <f>IFERROR(INDEX('Employee Info'!$C$3:$J$200,MATCH(Data6[[#This Row],[Name:]],'Employee Info'!$B$3:$B$200,0),MATCH(Data6[[#Headers],[Other]],'Employee Info'!$C$2:$J$2,0)),"")</f>
        <v/>
      </c>
      <c r="O755" s="19">
        <f>IFERROR((Data6[[#This Row],[Hours:]]*SUM(Data6[[#This Row],[Rate]:[Other]])),"")</f>
        <v>0</v>
      </c>
      <c r="P755" s="7" t="str">
        <f>IF(Data6[[#This Row],[WO'#:]]="","Riley #","WO#")</f>
        <v>Riley #</v>
      </c>
      <c r="Q755" s="7">
        <f>IFERROR(WEEKNUM(Data6[[#This Row],[Date:]]),"")</f>
        <v>19</v>
      </c>
      <c r="R755" s="6">
        <f t="shared" si="33"/>
        <v>45417</v>
      </c>
      <c r="S755" s="6">
        <f>Data6[[#This Row],[Week Start]]+7</f>
        <v>45424</v>
      </c>
      <c r="T755" s="7" t="str">
        <f t="shared" si="34"/>
        <v>5/5/2024 - 5/12/2024</v>
      </c>
      <c r="U755" s="7" t="str">
        <f t="shared" si="35"/>
        <v>Time Card</v>
      </c>
      <c r="V755" s="8" t="str">
        <f>RIGHT(TEXT(Data6[[#This Row],[Date:]],"mmddyyyy"),4)</f>
        <v>2024</v>
      </c>
      <c r="W755" s="8" t="str">
        <f>MID(TEXT(Data6[[#This Row],[Date:]],"mmddyyyy"),3,2)</f>
        <v>08</v>
      </c>
      <c r="X755" s="8" t="str">
        <f>LEFT(TEXT(Data6[[#This Row],[Date:]],"mmddyyyy"),2)</f>
        <v>05</v>
      </c>
      <c r="Y755" s="6">
        <f>DATE(Data6[[#This Row],[Year]],Data6[[#This Row],[Month]],Data6[[#This Row],[Day]])</f>
        <v>45420</v>
      </c>
    </row>
    <row r="756" spans="1:25" x14ac:dyDescent="0.3">
      <c r="A756" s="5">
        <v>45422.541636458336</v>
      </c>
      <c r="B756" s="7" t="s">
        <v>66</v>
      </c>
      <c r="C756" s="6" t="s">
        <v>743</v>
      </c>
      <c r="D756" s="7" t="s">
        <v>572</v>
      </c>
      <c r="E756" s="8">
        <v>1</v>
      </c>
      <c r="F756" s="7" t="s">
        <v>68</v>
      </c>
      <c r="G756" s="7" t="s">
        <v>68</v>
      </c>
      <c r="H756" s="7" t="s">
        <v>573</v>
      </c>
      <c r="I756" s="7" t="s">
        <v>44</v>
      </c>
      <c r="J756" s="19" t="str">
        <f>IFERROR(INDEX('Employee Info'!$C$3:$E$200,MATCH(Data6[[#This Row],[Name:]],'Employee Info'!$B$3:$B$200,0),MATCH(Data6[[#This Row],[Hours Type:]],'Employee Info'!$C$2:$E$2,0)),"")</f>
        <v/>
      </c>
      <c r="K756" s="19" t="str">
        <f>IFERROR(INDEX('Employee Info'!$C$3:$J$200,MATCH(Data6[[#This Row],[Name:]],'Employee Info'!$B$3:$B$200,0),MATCH(Data6[[#Headers],[Truck]],'Employee Info'!$C$2:$J$2,0)),"")</f>
        <v/>
      </c>
      <c r="L756" s="19" t="str">
        <f>IFERROR(INDEX('Employee Info'!$C$3:$J$200,MATCH(Data6[[#This Row],[Name:]],'Employee Info'!$B$3:$B$200,0),MATCH(Data6[[#Headers],[Phone]],'Employee Info'!$C$2:$J$2,0)),"")</f>
        <v/>
      </c>
      <c r="M756" s="19" t="str">
        <f>IFERROR(INDEX('Employee Info'!$C$3:$J$200,MATCH(Data6[[#This Row],[Name:]],'Employee Info'!$B$3:$B$200,0),MATCH(Data6[[#Headers],[Tech]],'Employee Info'!$C$2:$J$2,0)),"")</f>
        <v/>
      </c>
      <c r="N756" s="19" t="str">
        <f>IFERROR(INDEX('Employee Info'!$C$3:$J$200,MATCH(Data6[[#This Row],[Name:]],'Employee Info'!$B$3:$B$200,0),MATCH(Data6[[#Headers],[Other]],'Employee Info'!$C$2:$J$2,0)),"")</f>
        <v/>
      </c>
      <c r="O756" s="19">
        <f>IFERROR((Data6[[#This Row],[Hours:]]*SUM(Data6[[#This Row],[Rate]:[Other]])),"")</f>
        <v>0</v>
      </c>
      <c r="P756" s="7" t="str">
        <f>IF(Data6[[#This Row],[WO'#:]]="","Riley #","WO#")</f>
        <v>Riley #</v>
      </c>
      <c r="Q756" s="7">
        <f>IFERROR(WEEKNUM(Data6[[#This Row],[Date:]]),"")</f>
        <v>19</v>
      </c>
      <c r="R756" s="6">
        <f t="shared" si="33"/>
        <v>45417</v>
      </c>
      <c r="S756" s="6">
        <f>Data6[[#This Row],[Week Start]]+7</f>
        <v>45424</v>
      </c>
      <c r="T756" s="7" t="str">
        <f t="shared" si="34"/>
        <v>5/5/2024 - 5/12/2024</v>
      </c>
      <c r="U756" s="7" t="str">
        <f t="shared" si="35"/>
        <v>Time Card</v>
      </c>
      <c r="V756" s="8" t="str">
        <f>RIGHT(TEXT(Data6[[#This Row],[Date:]],"mmddyyyy"),4)</f>
        <v>2024</v>
      </c>
      <c r="W756" s="8" t="str">
        <f>MID(TEXT(Data6[[#This Row],[Date:]],"mmddyyyy"),3,2)</f>
        <v>08</v>
      </c>
      <c r="X756" s="8" t="str">
        <f>LEFT(TEXT(Data6[[#This Row],[Date:]],"mmddyyyy"),2)</f>
        <v>05</v>
      </c>
      <c r="Y756" s="6">
        <f>DATE(Data6[[#This Row],[Year]],Data6[[#This Row],[Month]],Data6[[#This Row],[Day]])</f>
        <v>45420</v>
      </c>
    </row>
    <row r="757" spans="1:25" x14ac:dyDescent="0.3">
      <c r="A757" s="5">
        <v>45421.580945833331</v>
      </c>
      <c r="B757" s="7" t="s">
        <v>31</v>
      </c>
      <c r="C757" s="6" t="s">
        <v>750</v>
      </c>
      <c r="D757" s="7" t="s">
        <v>340</v>
      </c>
      <c r="E757" s="8">
        <v>8</v>
      </c>
      <c r="F757" s="7">
        <v>6984733</v>
      </c>
      <c r="G757" s="7" t="s">
        <v>68</v>
      </c>
      <c r="H757" s="7" t="s">
        <v>69</v>
      </c>
      <c r="I757" s="7" t="s">
        <v>44</v>
      </c>
      <c r="J757" s="19" t="str">
        <f>IFERROR(INDEX('Employee Info'!$C$3:$E$200,MATCH(Data6[[#This Row],[Name:]],'Employee Info'!$B$3:$B$200,0),MATCH(Data6[[#This Row],[Hours Type:]],'Employee Info'!$C$2:$E$2,0)),"")</f>
        <v/>
      </c>
      <c r="K757" s="19" t="str">
        <f>IFERROR(INDEX('Employee Info'!$C$3:$J$200,MATCH(Data6[[#This Row],[Name:]],'Employee Info'!$B$3:$B$200,0),MATCH(Data6[[#Headers],[Truck]],'Employee Info'!$C$2:$J$2,0)),"")</f>
        <v/>
      </c>
      <c r="L757" s="19" t="str">
        <f>IFERROR(INDEX('Employee Info'!$C$3:$J$200,MATCH(Data6[[#This Row],[Name:]],'Employee Info'!$B$3:$B$200,0),MATCH(Data6[[#Headers],[Phone]],'Employee Info'!$C$2:$J$2,0)),"")</f>
        <v/>
      </c>
      <c r="M757" s="19" t="str">
        <f>IFERROR(INDEX('Employee Info'!$C$3:$J$200,MATCH(Data6[[#This Row],[Name:]],'Employee Info'!$B$3:$B$200,0),MATCH(Data6[[#Headers],[Tech]],'Employee Info'!$C$2:$J$2,0)),"")</f>
        <v/>
      </c>
      <c r="N757" s="19" t="str">
        <f>IFERROR(INDEX('Employee Info'!$C$3:$J$200,MATCH(Data6[[#This Row],[Name:]],'Employee Info'!$B$3:$B$200,0),MATCH(Data6[[#Headers],[Other]],'Employee Info'!$C$2:$J$2,0)),"")</f>
        <v/>
      </c>
      <c r="O757" s="19">
        <f>IFERROR((Data6[[#This Row],[Hours:]]*SUM(Data6[[#This Row],[Rate]:[Other]])),"")</f>
        <v>0</v>
      </c>
      <c r="P757" s="7" t="str">
        <f>IF(Data6[[#This Row],[WO'#:]]="","Riley #","WO#")</f>
        <v>WO#</v>
      </c>
      <c r="Q757" s="7">
        <f>IFERROR(WEEKNUM(Data6[[#This Row],[Date:]]),"")</f>
        <v>19</v>
      </c>
      <c r="R757" s="6">
        <f t="shared" si="33"/>
        <v>45417</v>
      </c>
      <c r="S757" s="6">
        <f>Data6[[#This Row],[Week Start]]+7</f>
        <v>45424</v>
      </c>
      <c r="T757" s="7" t="str">
        <f t="shared" si="34"/>
        <v>5/5/2024 - 5/12/2024</v>
      </c>
      <c r="U757" s="7" t="str">
        <f t="shared" si="35"/>
        <v>Time Card</v>
      </c>
      <c r="V757" s="8" t="str">
        <f>RIGHT(TEXT(Data6[[#This Row],[Date:]],"mmddyyyy"),4)</f>
        <v>2024</v>
      </c>
      <c r="W757" s="8" t="str">
        <f>MID(TEXT(Data6[[#This Row],[Date:]],"mmddyyyy"),3,2)</f>
        <v>09</v>
      </c>
      <c r="X757" s="8" t="str">
        <f>LEFT(TEXT(Data6[[#This Row],[Date:]],"mmddyyyy"),2)</f>
        <v>05</v>
      </c>
      <c r="Y757" s="6">
        <f>DATE(Data6[[#This Row],[Year]],Data6[[#This Row],[Month]],Data6[[#This Row],[Day]])</f>
        <v>45421</v>
      </c>
    </row>
    <row r="758" spans="1:25" x14ac:dyDescent="0.3">
      <c r="A758" s="5">
        <v>45422.549718055554</v>
      </c>
      <c r="B758" s="7" t="s">
        <v>66</v>
      </c>
      <c r="C758" s="6" t="s">
        <v>750</v>
      </c>
      <c r="D758" s="7" t="s">
        <v>569</v>
      </c>
      <c r="E758" s="8">
        <v>5</v>
      </c>
      <c r="F758" s="7">
        <v>6984733</v>
      </c>
      <c r="G758" s="7" t="s">
        <v>68</v>
      </c>
      <c r="H758" s="7" t="s">
        <v>69</v>
      </c>
      <c r="I758" s="7" t="s">
        <v>44</v>
      </c>
      <c r="J758" s="19" t="str">
        <f>IFERROR(INDEX('Employee Info'!$C$3:$E$200,MATCH(Data6[[#This Row],[Name:]],'Employee Info'!$B$3:$B$200,0),MATCH(Data6[[#This Row],[Hours Type:]],'Employee Info'!$C$2:$E$2,0)),"")</f>
        <v/>
      </c>
      <c r="K758" s="19" t="str">
        <f>IFERROR(INDEX('Employee Info'!$C$3:$J$200,MATCH(Data6[[#This Row],[Name:]],'Employee Info'!$B$3:$B$200,0),MATCH(Data6[[#Headers],[Truck]],'Employee Info'!$C$2:$J$2,0)),"")</f>
        <v/>
      </c>
      <c r="L758" s="19" t="str">
        <f>IFERROR(INDEX('Employee Info'!$C$3:$J$200,MATCH(Data6[[#This Row],[Name:]],'Employee Info'!$B$3:$B$200,0),MATCH(Data6[[#Headers],[Phone]],'Employee Info'!$C$2:$J$2,0)),"")</f>
        <v/>
      </c>
      <c r="M758" s="19" t="str">
        <f>IFERROR(INDEX('Employee Info'!$C$3:$J$200,MATCH(Data6[[#This Row],[Name:]],'Employee Info'!$B$3:$B$200,0),MATCH(Data6[[#Headers],[Tech]],'Employee Info'!$C$2:$J$2,0)),"")</f>
        <v/>
      </c>
      <c r="N758" s="19" t="str">
        <f>IFERROR(INDEX('Employee Info'!$C$3:$J$200,MATCH(Data6[[#This Row],[Name:]],'Employee Info'!$B$3:$B$200,0),MATCH(Data6[[#Headers],[Other]],'Employee Info'!$C$2:$J$2,0)),"")</f>
        <v/>
      </c>
      <c r="O758" s="19">
        <f>IFERROR((Data6[[#This Row],[Hours:]]*SUM(Data6[[#This Row],[Rate]:[Other]])),"")</f>
        <v>0</v>
      </c>
      <c r="P758" s="7" t="str">
        <f>IF(Data6[[#This Row],[WO'#:]]="","Riley #","WO#")</f>
        <v>WO#</v>
      </c>
      <c r="Q758" s="7">
        <f>IFERROR(WEEKNUM(Data6[[#This Row],[Date:]]),"")</f>
        <v>19</v>
      </c>
      <c r="R758" s="6">
        <f t="shared" si="33"/>
        <v>45417</v>
      </c>
      <c r="S758" s="6">
        <f>Data6[[#This Row],[Week Start]]+7</f>
        <v>45424</v>
      </c>
      <c r="T758" s="7" t="str">
        <f t="shared" si="34"/>
        <v>5/5/2024 - 5/12/2024</v>
      </c>
      <c r="U758" s="7" t="str">
        <f t="shared" si="35"/>
        <v>Time Card</v>
      </c>
      <c r="V758" s="8" t="str">
        <f>RIGHT(TEXT(Data6[[#This Row],[Date:]],"mmddyyyy"),4)</f>
        <v>2024</v>
      </c>
      <c r="W758" s="8" t="str">
        <f>MID(TEXT(Data6[[#This Row],[Date:]],"mmddyyyy"),3,2)</f>
        <v>09</v>
      </c>
      <c r="X758" s="8" t="str">
        <f>LEFT(TEXT(Data6[[#This Row],[Date:]],"mmddyyyy"),2)</f>
        <v>05</v>
      </c>
      <c r="Y758" s="6">
        <f>DATE(Data6[[#This Row],[Year]],Data6[[#This Row],[Month]],Data6[[#This Row],[Day]])</f>
        <v>45421</v>
      </c>
    </row>
    <row r="759" spans="1:25" x14ac:dyDescent="0.3">
      <c r="A759" s="5">
        <v>45422.553915972225</v>
      </c>
      <c r="B759" s="7" t="s">
        <v>66</v>
      </c>
      <c r="C759" s="6" t="s">
        <v>750</v>
      </c>
      <c r="D759" s="7" t="s">
        <v>569</v>
      </c>
      <c r="E759" s="8">
        <v>1</v>
      </c>
      <c r="F759" s="7">
        <v>6984733</v>
      </c>
      <c r="G759" s="7" t="s">
        <v>68</v>
      </c>
      <c r="H759" s="7" t="s">
        <v>69</v>
      </c>
      <c r="I759" s="7" t="s">
        <v>44</v>
      </c>
      <c r="J759" s="19" t="str">
        <f>IFERROR(INDEX('Employee Info'!$C$3:$E$200,MATCH(Data6[[#This Row],[Name:]],'Employee Info'!$B$3:$B$200,0),MATCH(Data6[[#This Row],[Hours Type:]],'Employee Info'!$C$2:$E$2,0)),"")</f>
        <v/>
      </c>
      <c r="K759" s="19" t="str">
        <f>IFERROR(INDEX('Employee Info'!$C$3:$J$200,MATCH(Data6[[#This Row],[Name:]],'Employee Info'!$B$3:$B$200,0),MATCH(Data6[[#Headers],[Truck]],'Employee Info'!$C$2:$J$2,0)),"")</f>
        <v/>
      </c>
      <c r="L759" s="19" t="str">
        <f>IFERROR(INDEX('Employee Info'!$C$3:$J$200,MATCH(Data6[[#This Row],[Name:]],'Employee Info'!$B$3:$B$200,0),MATCH(Data6[[#Headers],[Phone]],'Employee Info'!$C$2:$J$2,0)),"")</f>
        <v/>
      </c>
      <c r="M759" s="19" t="str">
        <f>IFERROR(INDEX('Employee Info'!$C$3:$J$200,MATCH(Data6[[#This Row],[Name:]],'Employee Info'!$B$3:$B$200,0),MATCH(Data6[[#Headers],[Tech]],'Employee Info'!$C$2:$J$2,0)),"")</f>
        <v/>
      </c>
      <c r="N759" s="19" t="str">
        <f>IFERROR(INDEX('Employee Info'!$C$3:$J$200,MATCH(Data6[[#This Row],[Name:]],'Employee Info'!$B$3:$B$200,0),MATCH(Data6[[#Headers],[Other]],'Employee Info'!$C$2:$J$2,0)),"")</f>
        <v/>
      </c>
      <c r="O759" s="19">
        <f>IFERROR((Data6[[#This Row],[Hours:]]*SUM(Data6[[#This Row],[Rate]:[Other]])),"")</f>
        <v>0</v>
      </c>
      <c r="P759" s="7" t="str">
        <f>IF(Data6[[#This Row],[WO'#:]]="","Riley #","WO#")</f>
        <v>WO#</v>
      </c>
      <c r="Q759" s="7">
        <f>IFERROR(WEEKNUM(Data6[[#This Row],[Date:]]),"")</f>
        <v>19</v>
      </c>
      <c r="R759" s="6">
        <f t="shared" si="33"/>
        <v>45417</v>
      </c>
      <c r="S759" s="6">
        <f>Data6[[#This Row],[Week Start]]+7</f>
        <v>45424</v>
      </c>
      <c r="T759" s="7" t="str">
        <f t="shared" si="34"/>
        <v>5/5/2024 - 5/12/2024</v>
      </c>
      <c r="U759" s="7" t="str">
        <f t="shared" si="35"/>
        <v>Time Card</v>
      </c>
      <c r="V759" s="8" t="str">
        <f>RIGHT(TEXT(Data6[[#This Row],[Date:]],"mmddyyyy"),4)</f>
        <v>2024</v>
      </c>
      <c r="W759" s="8" t="str">
        <f>MID(TEXT(Data6[[#This Row],[Date:]],"mmddyyyy"),3,2)</f>
        <v>09</v>
      </c>
      <c r="X759" s="8" t="str">
        <f>LEFT(TEXT(Data6[[#This Row],[Date:]],"mmddyyyy"),2)</f>
        <v>05</v>
      </c>
      <c r="Y759" s="6">
        <f>DATE(Data6[[#This Row],[Year]],Data6[[#This Row],[Month]],Data6[[#This Row],[Day]])</f>
        <v>45421</v>
      </c>
    </row>
    <row r="760" spans="1:25" x14ac:dyDescent="0.3">
      <c r="A760" s="5">
        <v>45421.399999652778</v>
      </c>
      <c r="B760" s="7" t="s">
        <v>492</v>
      </c>
      <c r="C760" s="6" t="s">
        <v>750</v>
      </c>
      <c r="D760" s="7" t="s">
        <v>751</v>
      </c>
      <c r="E760" s="8">
        <v>4</v>
      </c>
      <c r="F760" s="7" t="s">
        <v>68</v>
      </c>
      <c r="G760" s="7" t="s">
        <v>68</v>
      </c>
      <c r="H760" s="7" t="s">
        <v>536</v>
      </c>
      <c r="I760" s="7" t="s">
        <v>44</v>
      </c>
      <c r="J760" s="19" t="str">
        <f>IFERROR(INDEX('Employee Info'!$C$3:$E$200,MATCH(Data6[[#This Row],[Name:]],'Employee Info'!$B$3:$B$200,0),MATCH(Data6[[#This Row],[Hours Type:]],'Employee Info'!$C$2:$E$2,0)),"")</f>
        <v/>
      </c>
      <c r="K760" s="19" t="str">
        <f>IFERROR(INDEX('Employee Info'!$C$3:$J$200,MATCH(Data6[[#This Row],[Name:]],'Employee Info'!$B$3:$B$200,0),MATCH(Data6[[#Headers],[Truck]],'Employee Info'!$C$2:$J$2,0)),"")</f>
        <v/>
      </c>
      <c r="L760" s="19" t="str">
        <f>IFERROR(INDEX('Employee Info'!$C$3:$J$200,MATCH(Data6[[#This Row],[Name:]],'Employee Info'!$B$3:$B$200,0),MATCH(Data6[[#Headers],[Phone]],'Employee Info'!$C$2:$J$2,0)),"")</f>
        <v/>
      </c>
      <c r="M760" s="19" t="str">
        <f>IFERROR(INDEX('Employee Info'!$C$3:$J$200,MATCH(Data6[[#This Row],[Name:]],'Employee Info'!$B$3:$B$200,0),MATCH(Data6[[#Headers],[Tech]],'Employee Info'!$C$2:$J$2,0)),"")</f>
        <v/>
      </c>
      <c r="N760" s="19" t="str">
        <f>IFERROR(INDEX('Employee Info'!$C$3:$J$200,MATCH(Data6[[#This Row],[Name:]],'Employee Info'!$B$3:$B$200,0),MATCH(Data6[[#Headers],[Other]],'Employee Info'!$C$2:$J$2,0)),"")</f>
        <v/>
      </c>
      <c r="O760" s="19">
        <f>IFERROR((Data6[[#This Row],[Hours:]]*SUM(Data6[[#This Row],[Rate]:[Other]])),"")</f>
        <v>0</v>
      </c>
      <c r="P760" s="7" t="str">
        <f>IF(Data6[[#This Row],[WO'#:]]="","Riley #","WO#")</f>
        <v>Riley #</v>
      </c>
      <c r="Q760" s="7">
        <f>IFERROR(WEEKNUM(Data6[[#This Row],[Date:]]),"")</f>
        <v>19</v>
      </c>
      <c r="R760" s="6">
        <f t="shared" si="33"/>
        <v>45417</v>
      </c>
      <c r="S760" s="6">
        <f>Data6[[#This Row],[Week Start]]+7</f>
        <v>45424</v>
      </c>
      <c r="T760" s="7" t="str">
        <f t="shared" si="34"/>
        <v>5/5/2024 - 5/12/2024</v>
      </c>
      <c r="U760" s="7" t="str">
        <f t="shared" si="35"/>
        <v>Time Card</v>
      </c>
      <c r="V760" s="8" t="str">
        <f>RIGHT(TEXT(Data6[[#This Row],[Date:]],"mmddyyyy"),4)</f>
        <v>2024</v>
      </c>
      <c r="W760" s="8" t="str">
        <f>MID(TEXT(Data6[[#This Row],[Date:]],"mmddyyyy"),3,2)</f>
        <v>09</v>
      </c>
      <c r="X760" s="8" t="str">
        <f>LEFT(TEXT(Data6[[#This Row],[Date:]],"mmddyyyy"),2)</f>
        <v>05</v>
      </c>
      <c r="Y760" s="6">
        <f>DATE(Data6[[#This Row],[Year]],Data6[[#This Row],[Month]],Data6[[#This Row],[Day]])</f>
        <v>45421</v>
      </c>
    </row>
    <row r="761" spans="1:25" x14ac:dyDescent="0.3">
      <c r="A761" s="5">
        <v>45421.400173032409</v>
      </c>
      <c r="B761" s="7" t="s">
        <v>492</v>
      </c>
      <c r="C761" s="6" t="s">
        <v>750</v>
      </c>
      <c r="D761" s="7" t="s">
        <v>751</v>
      </c>
      <c r="E761" s="8">
        <v>4</v>
      </c>
      <c r="F761" s="7" t="s">
        <v>68</v>
      </c>
      <c r="G761" s="7" t="s">
        <v>68</v>
      </c>
      <c r="H761" s="7" t="s">
        <v>536</v>
      </c>
      <c r="I761" s="7" t="s">
        <v>44</v>
      </c>
      <c r="J761" s="19" t="str">
        <f>IFERROR(INDEX('Employee Info'!$C$3:$E$200,MATCH(Data6[[#This Row],[Name:]],'Employee Info'!$B$3:$B$200,0),MATCH(Data6[[#This Row],[Hours Type:]],'Employee Info'!$C$2:$E$2,0)),"")</f>
        <v/>
      </c>
      <c r="K761" s="19" t="str">
        <f>IFERROR(INDEX('Employee Info'!$C$3:$J$200,MATCH(Data6[[#This Row],[Name:]],'Employee Info'!$B$3:$B$200,0),MATCH(Data6[[#Headers],[Truck]],'Employee Info'!$C$2:$J$2,0)),"")</f>
        <v/>
      </c>
      <c r="L761" s="19" t="str">
        <f>IFERROR(INDEX('Employee Info'!$C$3:$J$200,MATCH(Data6[[#This Row],[Name:]],'Employee Info'!$B$3:$B$200,0),MATCH(Data6[[#Headers],[Phone]],'Employee Info'!$C$2:$J$2,0)),"")</f>
        <v/>
      </c>
      <c r="M761" s="19" t="str">
        <f>IFERROR(INDEX('Employee Info'!$C$3:$J$200,MATCH(Data6[[#This Row],[Name:]],'Employee Info'!$B$3:$B$200,0),MATCH(Data6[[#Headers],[Tech]],'Employee Info'!$C$2:$J$2,0)),"")</f>
        <v/>
      </c>
      <c r="N761" s="19" t="str">
        <f>IFERROR(INDEX('Employee Info'!$C$3:$J$200,MATCH(Data6[[#This Row],[Name:]],'Employee Info'!$B$3:$B$200,0),MATCH(Data6[[#Headers],[Other]],'Employee Info'!$C$2:$J$2,0)),"")</f>
        <v/>
      </c>
      <c r="O761" s="19">
        <f>IFERROR((Data6[[#This Row],[Hours:]]*SUM(Data6[[#This Row],[Rate]:[Other]])),"")</f>
        <v>0</v>
      </c>
      <c r="P761" s="7" t="str">
        <f>IF(Data6[[#This Row],[WO'#:]]="","Riley #","WO#")</f>
        <v>Riley #</v>
      </c>
      <c r="Q761" s="7">
        <f>IFERROR(WEEKNUM(Data6[[#This Row],[Date:]]),"")</f>
        <v>19</v>
      </c>
      <c r="R761" s="6">
        <f t="shared" si="33"/>
        <v>45417</v>
      </c>
      <c r="S761" s="6">
        <f>Data6[[#This Row],[Week Start]]+7</f>
        <v>45424</v>
      </c>
      <c r="T761" s="7" t="str">
        <f t="shared" si="34"/>
        <v>5/5/2024 - 5/12/2024</v>
      </c>
      <c r="U761" s="7" t="str">
        <f t="shared" si="35"/>
        <v>Time Card</v>
      </c>
      <c r="V761" s="8" t="str">
        <f>RIGHT(TEXT(Data6[[#This Row],[Date:]],"mmddyyyy"),4)</f>
        <v>2024</v>
      </c>
      <c r="W761" s="8" t="str">
        <f>MID(TEXT(Data6[[#This Row],[Date:]],"mmddyyyy"),3,2)</f>
        <v>09</v>
      </c>
      <c r="X761" s="8" t="str">
        <f>LEFT(TEXT(Data6[[#This Row],[Date:]],"mmddyyyy"),2)</f>
        <v>05</v>
      </c>
      <c r="Y761" s="6">
        <f>DATE(Data6[[#This Row],[Year]],Data6[[#This Row],[Month]],Data6[[#This Row],[Day]])</f>
        <v>45421</v>
      </c>
    </row>
    <row r="762" spans="1:25" x14ac:dyDescent="0.3">
      <c r="A762" s="5">
        <v>45421.400411805553</v>
      </c>
      <c r="B762" s="7" t="s">
        <v>65</v>
      </c>
      <c r="C762" s="6" t="s">
        <v>750</v>
      </c>
      <c r="D762" s="7" t="s">
        <v>751</v>
      </c>
      <c r="E762" s="8">
        <v>4</v>
      </c>
      <c r="F762" s="7" t="s">
        <v>68</v>
      </c>
      <c r="G762" s="7" t="s">
        <v>68</v>
      </c>
      <c r="H762" s="7" t="s">
        <v>536</v>
      </c>
      <c r="I762" s="7" t="s">
        <v>44</v>
      </c>
      <c r="J762" s="19" t="str">
        <f>IFERROR(INDEX('Employee Info'!$C$3:$E$200,MATCH(Data6[[#This Row],[Name:]],'Employee Info'!$B$3:$B$200,0),MATCH(Data6[[#This Row],[Hours Type:]],'Employee Info'!$C$2:$E$2,0)),"")</f>
        <v/>
      </c>
      <c r="K762" s="19" t="str">
        <f>IFERROR(INDEX('Employee Info'!$C$3:$J$200,MATCH(Data6[[#This Row],[Name:]],'Employee Info'!$B$3:$B$200,0),MATCH(Data6[[#Headers],[Truck]],'Employee Info'!$C$2:$J$2,0)),"")</f>
        <v/>
      </c>
      <c r="L762" s="19" t="str">
        <f>IFERROR(INDEX('Employee Info'!$C$3:$J$200,MATCH(Data6[[#This Row],[Name:]],'Employee Info'!$B$3:$B$200,0),MATCH(Data6[[#Headers],[Phone]],'Employee Info'!$C$2:$J$2,0)),"")</f>
        <v/>
      </c>
      <c r="M762" s="19" t="str">
        <f>IFERROR(INDEX('Employee Info'!$C$3:$J$200,MATCH(Data6[[#This Row],[Name:]],'Employee Info'!$B$3:$B$200,0),MATCH(Data6[[#Headers],[Tech]],'Employee Info'!$C$2:$J$2,0)),"")</f>
        <v/>
      </c>
      <c r="N762" s="19" t="str">
        <f>IFERROR(INDEX('Employee Info'!$C$3:$J$200,MATCH(Data6[[#This Row],[Name:]],'Employee Info'!$B$3:$B$200,0),MATCH(Data6[[#Headers],[Other]],'Employee Info'!$C$2:$J$2,0)),"")</f>
        <v/>
      </c>
      <c r="O762" s="19">
        <f>IFERROR((Data6[[#This Row],[Hours:]]*SUM(Data6[[#This Row],[Rate]:[Other]])),"")</f>
        <v>0</v>
      </c>
      <c r="P762" s="7" t="str">
        <f>IF(Data6[[#This Row],[WO'#:]]="","Riley #","WO#")</f>
        <v>Riley #</v>
      </c>
      <c r="Q762" s="7">
        <f>IFERROR(WEEKNUM(Data6[[#This Row],[Date:]]),"")</f>
        <v>19</v>
      </c>
      <c r="R762" s="6">
        <f t="shared" si="33"/>
        <v>45417</v>
      </c>
      <c r="S762" s="6">
        <f>Data6[[#This Row],[Week Start]]+7</f>
        <v>45424</v>
      </c>
      <c r="T762" s="7" t="str">
        <f t="shared" si="34"/>
        <v>5/5/2024 - 5/12/2024</v>
      </c>
      <c r="U762" s="7" t="str">
        <f t="shared" si="35"/>
        <v>Time Card</v>
      </c>
      <c r="V762" s="8" t="str">
        <f>RIGHT(TEXT(Data6[[#This Row],[Date:]],"mmddyyyy"),4)</f>
        <v>2024</v>
      </c>
      <c r="W762" s="8" t="str">
        <f>MID(TEXT(Data6[[#This Row],[Date:]],"mmddyyyy"),3,2)</f>
        <v>09</v>
      </c>
      <c r="X762" s="8" t="str">
        <f>LEFT(TEXT(Data6[[#This Row],[Date:]],"mmddyyyy"),2)</f>
        <v>05</v>
      </c>
      <c r="Y762" s="6">
        <f>DATE(Data6[[#This Row],[Year]],Data6[[#This Row],[Month]],Data6[[#This Row],[Day]])</f>
        <v>45421</v>
      </c>
    </row>
    <row r="763" spans="1:25" x14ac:dyDescent="0.3">
      <c r="A763" s="5">
        <v>45422.54044837963</v>
      </c>
      <c r="B763" s="7" t="s">
        <v>66</v>
      </c>
      <c r="C763" s="6" t="s">
        <v>750</v>
      </c>
      <c r="D763" s="7" t="s">
        <v>566</v>
      </c>
      <c r="E763" s="8">
        <v>1</v>
      </c>
      <c r="F763" s="7" t="s">
        <v>68</v>
      </c>
      <c r="G763" s="7" t="s">
        <v>68</v>
      </c>
      <c r="H763" s="7" t="s">
        <v>536</v>
      </c>
      <c r="I763" s="7" t="s">
        <v>44</v>
      </c>
      <c r="J763" s="19" t="str">
        <f>IFERROR(INDEX('Employee Info'!$C$3:$E$200,MATCH(Data6[[#This Row],[Name:]],'Employee Info'!$B$3:$B$200,0),MATCH(Data6[[#This Row],[Hours Type:]],'Employee Info'!$C$2:$E$2,0)),"")</f>
        <v/>
      </c>
      <c r="K763" s="19" t="str">
        <f>IFERROR(INDEX('Employee Info'!$C$3:$J$200,MATCH(Data6[[#This Row],[Name:]],'Employee Info'!$B$3:$B$200,0),MATCH(Data6[[#Headers],[Truck]],'Employee Info'!$C$2:$J$2,0)),"")</f>
        <v/>
      </c>
      <c r="L763" s="19" t="str">
        <f>IFERROR(INDEX('Employee Info'!$C$3:$J$200,MATCH(Data6[[#This Row],[Name:]],'Employee Info'!$B$3:$B$200,0),MATCH(Data6[[#Headers],[Phone]],'Employee Info'!$C$2:$J$2,0)),"")</f>
        <v/>
      </c>
      <c r="M763" s="19" t="str">
        <f>IFERROR(INDEX('Employee Info'!$C$3:$J$200,MATCH(Data6[[#This Row],[Name:]],'Employee Info'!$B$3:$B$200,0),MATCH(Data6[[#Headers],[Tech]],'Employee Info'!$C$2:$J$2,0)),"")</f>
        <v/>
      </c>
      <c r="N763" s="19" t="str">
        <f>IFERROR(INDEX('Employee Info'!$C$3:$J$200,MATCH(Data6[[#This Row],[Name:]],'Employee Info'!$B$3:$B$200,0),MATCH(Data6[[#Headers],[Other]],'Employee Info'!$C$2:$J$2,0)),"")</f>
        <v/>
      </c>
      <c r="O763" s="19">
        <f>IFERROR((Data6[[#This Row],[Hours:]]*SUM(Data6[[#This Row],[Rate]:[Other]])),"")</f>
        <v>0</v>
      </c>
      <c r="P763" s="7" t="str">
        <f>IF(Data6[[#This Row],[WO'#:]]="","Riley #","WO#")</f>
        <v>Riley #</v>
      </c>
      <c r="Q763" s="7">
        <f>IFERROR(WEEKNUM(Data6[[#This Row],[Date:]]),"")</f>
        <v>19</v>
      </c>
      <c r="R763" s="6">
        <f t="shared" si="33"/>
        <v>45417</v>
      </c>
      <c r="S763" s="6">
        <f>Data6[[#This Row],[Week Start]]+7</f>
        <v>45424</v>
      </c>
      <c r="T763" s="7" t="str">
        <f t="shared" si="34"/>
        <v>5/5/2024 - 5/12/2024</v>
      </c>
      <c r="U763" s="7" t="str">
        <f t="shared" si="35"/>
        <v>Time Card</v>
      </c>
      <c r="V763" s="8" t="str">
        <f>RIGHT(TEXT(Data6[[#This Row],[Date:]],"mmddyyyy"),4)</f>
        <v>2024</v>
      </c>
      <c r="W763" s="8" t="str">
        <f>MID(TEXT(Data6[[#This Row],[Date:]],"mmddyyyy"),3,2)</f>
        <v>09</v>
      </c>
      <c r="X763" s="8" t="str">
        <f>LEFT(TEXT(Data6[[#This Row],[Date:]],"mmddyyyy"),2)</f>
        <v>05</v>
      </c>
      <c r="Y763" s="6">
        <f>DATE(Data6[[#This Row],[Year]],Data6[[#This Row],[Month]],Data6[[#This Row],[Day]])</f>
        <v>45421</v>
      </c>
    </row>
    <row r="764" spans="1:25" x14ac:dyDescent="0.3">
      <c r="A764" s="5">
        <v>45421.40154525463</v>
      </c>
      <c r="B764" s="7" t="s">
        <v>23</v>
      </c>
      <c r="C764" s="6" t="s">
        <v>750</v>
      </c>
      <c r="D764" s="7" t="s">
        <v>752</v>
      </c>
      <c r="E764" s="8">
        <v>4</v>
      </c>
      <c r="F764" s="7" t="s">
        <v>68</v>
      </c>
      <c r="G764" s="7" t="s">
        <v>68</v>
      </c>
      <c r="H764" s="7" t="s">
        <v>573</v>
      </c>
      <c r="I764" s="7" t="s">
        <v>44</v>
      </c>
      <c r="J764" s="19" t="str">
        <f>IFERROR(INDEX('Employee Info'!$C$3:$E$200,MATCH(Data6[[#This Row],[Name:]],'Employee Info'!$B$3:$B$200,0),MATCH(Data6[[#This Row],[Hours Type:]],'Employee Info'!$C$2:$E$2,0)),"")</f>
        <v/>
      </c>
      <c r="K764" s="19" t="str">
        <f>IFERROR(INDEX('Employee Info'!$C$3:$J$200,MATCH(Data6[[#This Row],[Name:]],'Employee Info'!$B$3:$B$200,0),MATCH(Data6[[#Headers],[Truck]],'Employee Info'!$C$2:$J$2,0)),"")</f>
        <v/>
      </c>
      <c r="L764" s="19" t="str">
        <f>IFERROR(INDEX('Employee Info'!$C$3:$J$200,MATCH(Data6[[#This Row],[Name:]],'Employee Info'!$B$3:$B$200,0),MATCH(Data6[[#Headers],[Phone]],'Employee Info'!$C$2:$J$2,0)),"")</f>
        <v/>
      </c>
      <c r="M764" s="19" t="str">
        <f>IFERROR(INDEX('Employee Info'!$C$3:$J$200,MATCH(Data6[[#This Row],[Name:]],'Employee Info'!$B$3:$B$200,0),MATCH(Data6[[#Headers],[Tech]],'Employee Info'!$C$2:$J$2,0)),"")</f>
        <v/>
      </c>
      <c r="N764" s="19" t="str">
        <f>IFERROR(INDEX('Employee Info'!$C$3:$J$200,MATCH(Data6[[#This Row],[Name:]],'Employee Info'!$B$3:$B$200,0),MATCH(Data6[[#Headers],[Other]],'Employee Info'!$C$2:$J$2,0)),"")</f>
        <v/>
      </c>
      <c r="O764" s="19">
        <f>IFERROR((Data6[[#This Row],[Hours:]]*SUM(Data6[[#This Row],[Rate]:[Other]])),"")</f>
        <v>0</v>
      </c>
      <c r="P764" s="7" t="str">
        <f>IF(Data6[[#This Row],[WO'#:]]="","Riley #","WO#")</f>
        <v>Riley #</v>
      </c>
      <c r="Q764" s="7">
        <f>IFERROR(WEEKNUM(Data6[[#This Row],[Date:]]),"")</f>
        <v>19</v>
      </c>
      <c r="R764" s="6">
        <f t="shared" si="33"/>
        <v>45417</v>
      </c>
      <c r="S764" s="6">
        <f>Data6[[#This Row],[Week Start]]+7</f>
        <v>45424</v>
      </c>
      <c r="T764" s="7" t="str">
        <f t="shared" si="34"/>
        <v>5/5/2024 - 5/12/2024</v>
      </c>
      <c r="U764" s="7" t="str">
        <f t="shared" si="35"/>
        <v>Time Card</v>
      </c>
      <c r="V764" s="8" t="str">
        <f>RIGHT(TEXT(Data6[[#This Row],[Date:]],"mmddyyyy"),4)</f>
        <v>2024</v>
      </c>
      <c r="W764" s="8" t="str">
        <f>MID(TEXT(Data6[[#This Row],[Date:]],"mmddyyyy"),3,2)</f>
        <v>09</v>
      </c>
      <c r="X764" s="8" t="str">
        <f>LEFT(TEXT(Data6[[#This Row],[Date:]],"mmddyyyy"),2)</f>
        <v>05</v>
      </c>
      <c r="Y764" s="6">
        <f>DATE(Data6[[#This Row],[Year]],Data6[[#This Row],[Month]],Data6[[#This Row],[Day]])</f>
        <v>45421</v>
      </c>
    </row>
    <row r="765" spans="1:25" x14ac:dyDescent="0.3">
      <c r="A765" s="5">
        <v>45421.402394212964</v>
      </c>
      <c r="B765" s="7" t="s">
        <v>35</v>
      </c>
      <c r="C765" s="6" t="s">
        <v>750</v>
      </c>
      <c r="D765" s="7" t="s">
        <v>753</v>
      </c>
      <c r="E765" s="8">
        <v>8</v>
      </c>
      <c r="F765" s="7" t="s">
        <v>68</v>
      </c>
      <c r="G765" s="7" t="s">
        <v>68</v>
      </c>
      <c r="H765" s="7" t="s">
        <v>573</v>
      </c>
      <c r="I765" s="7" t="s">
        <v>44</v>
      </c>
      <c r="J765" s="19" t="str">
        <f>IFERROR(INDEX('Employee Info'!$C$3:$E$200,MATCH(Data6[[#This Row],[Name:]],'Employee Info'!$B$3:$B$200,0),MATCH(Data6[[#This Row],[Hours Type:]],'Employee Info'!$C$2:$E$2,0)),"")</f>
        <v/>
      </c>
      <c r="K765" s="19" t="str">
        <f>IFERROR(INDEX('Employee Info'!$C$3:$J$200,MATCH(Data6[[#This Row],[Name:]],'Employee Info'!$B$3:$B$200,0),MATCH(Data6[[#Headers],[Truck]],'Employee Info'!$C$2:$J$2,0)),"")</f>
        <v/>
      </c>
      <c r="L765" s="19" t="str">
        <f>IFERROR(INDEX('Employee Info'!$C$3:$J$200,MATCH(Data6[[#This Row],[Name:]],'Employee Info'!$B$3:$B$200,0),MATCH(Data6[[#Headers],[Phone]],'Employee Info'!$C$2:$J$2,0)),"")</f>
        <v/>
      </c>
      <c r="M765" s="19" t="str">
        <f>IFERROR(INDEX('Employee Info'!$C$3:$J$200,MATCH(Data6[[#This Row],[Name:]],'Employee Info'!$B$3:$B$200,0),MATCH(Data6[[#Headers],[Tech]],'Employee Info'!$C$2:$J$2,0)),"")</f>
        <v/>
      </c>
      <c r="N765" s="19" t="str">
        <f>IFERROR(INDEX('Employee Info'!$C$3:$J$200,MATCH(Data6[[#This Row],[Name:]],'Employee Info'!$B$3:$B$200,0),MATCH(Data6[[#Headers],[Other]],'Employee Info'!$C$2:$J$2,0)),"")</f>
        <v/>
      </c>
      <c r="O765" s="19">
        <f>IFERROR((Data6[[#This Row],[Hours:]]*SUM(Data6[[#This Row],[Rate]:[Other]])),"")</f>
        <v>0</v>
      </c>
      <c r="P765" s="7" t="str">
        <f>IF(Data6[[#This Row],[WO'#:]]="","Riley #","WO#")</f>
        <v>Riley #</v>
      </c>
      <c r="Q765" s="7">
        <f>IFERROR(WEEKNUM(Data6[[#This Row],[Date:]]),"")</f>
        <v>19</v>
      </c>
      <c r="R765" s="6">
        <f t="shared" si="33"/>
        <v>45417</v>
      </c>
      <c r="S765" s="6">
        <f>Data6[[#This Row],[Week Start]]+7</f>
        <v>45424</v>
      </c>
      <c r="T765" s="7" t="str">
        <f t="shared" si="34"/>
        <v>5/5/2024 - 5/12/2024</v>
      </c>
      <c r="U765" s="7" t="str">
        <f t="shared" si="35"/>
        <v>Time Card</v>
      </c>
      <c r="V765" s="8" t="str">
        <f>RIGHT(TEXT(Data6[[#This Row],[Date:]],"mmddyyyy"),4)</f>
        <v>2024</v>
      </c>
      <c r="W765" s="8" t="str">
        <f>MID(TEXT(Data6[[#This Row],[Date:]],"mmddyyyy"),3,2)</f>
        <v>09</v>
      </c>
      <c r="X765" s="8" t="str">
        <f>LEFT(TEXT(Data6[[#This Row],[Date:]],"mmddyyyy"),2)</f>
        <v>05</v>
      </c>
      <c r="Y765" s="6">
        <f>DATE(Data6[[#This Row],[Year]],Data6[[#This Row],[Month]],Data6[[#This Row],[Day]])</f>
        <v>45421</v>
      </c>
    </row>
    <row r="766" spans="1:25" x14ac:dyDescent="0.3">
      <c r="A766" s="5">
        <v>45422.541678935188</v>
      </c>
      <c r="B766" s="7" t="s">
        <v>66</v>
      </c>
      <c r="C766" s="6" t="s">
        <v>750</v>
      </c>
      <c r="D766" s="7" t="s">
        <v>572</v>
      </c>
      <c r="E766" s="8">
        <v>1</v>
      </c>
      <c r="F766" s="7" t="s">
        <v>68</v>
      </c>
      <c r="G766" s="7" t="s">
        <v>68</v>
      </c>
      <c r="H766" s="7" t="s">
        <v>573</v>
      </c>
      <c r="I766" s="7" t="s">
        <v>44</v>
      </c>
      <c r="J766" s="19" t="str">
        <f>IFERROR(INDEX('Employee Info'!$C$3:$E$200,MATCH(Data6[[#This Row],[Name:]],'Employee Info'!$B$3:$B$200,0),MATCH(Data6[[#This Row],[Hours Type:]],'Employee Info'!$C$2:$E$2,0)),"")</f>
        <v/>
      </c>
      <c r="K766" s="19" t="str">
        <f>IFERROR(INDEX('Employee Info'!$C$3:$J$200,MATCH(Data6[[#This Row],[Name:]],'Employee Info'!$B$3:$B$200,0),MATCH(Data6[[#Headers],[Truck]],'Employee Info'!$C$2:$J$2,0)),"")</f>
        <v/>
      </c>
      <c r="L766" s="19" t="str">
        <f>IFERROR(INDEX('Employee Info'!$C$3:$J$200,MATCH(Data6[[#This Row],[Name:]],'Employee Info'!$B$3:$B$200,0),MATCH(Data6[[#Headers],[Phone]],'Employee Info'!$C$2:$J$2,0)),"")</f>
        <v/>
      </c>
      <c r="M766" s="19" t="str">
        <f>IFERROR(INDEX('Employee Info'!$C$3:$J$200,MATCH(Data6[[#This Row],[Name:]],'Employee Info'!$B$3:$B$200,0),MATCH(Data6[[#Headers],[Tech]],'Employee Info'!$C$2:$J$2,0)),"")</f>
        <v/>
      </c>
      <c r="N766" s="19" t="str">
        <f>IFERROR(INDEX('Employee Info'!$C$3:$J$200,MATCH(Data6[[#This Row],[Name:]],'Employee Info'!$B$3:$B$200,0),MATCH(Data6[[#Headers],[Other]],'Employee Info'!$C$2:$J$2,0)),"")</f>
        <v/>
      </c>
      <c r="O766" s="19">
        <f>IFERROR((Data6[[#This Row],[Hours:]]*SUM(Data6[[#This Row],[Rate]:[Other]])),"")</f>
        <v>0</v>
      </c>
      <c r="P766" s="7" t="str">
        <f>IF(Data6[[#This Row],[WO'#:]]="","Riley #","WO#")</f>
        <v>Riley #</v>
      </c>
      <c r="Q766" s="7">
        <f>IFERROR(WEEKNUM(Data6[[#This Row],[Date:]]),"")</f>
        <v>19</v>
      </c>
      <c r="R766" s="6">
        <f t="shared" si="33"/>
        <v>45417</v>
      </c>
      <c r="S766" s="6">
        <f>Data6[[#This Row],[Week Start]]+7</f>
        <v>45424</v>
      </c>
      <c r="T766" s="7" t="str">
        <f t="shared" si="34"/>
        <v>5/5/2024 - 5/12/2024</v>
      </c>
      <c r="U766" s="7" t="str">
        <f t="shared" si="35"/>
        <v>Time Card</v>
      </c>
      <c r="V766" s="8" t="str">
        <f>RIGHT(TEXT(Data6[[#This Row],[Date:]],"mmddyyyy"),4)</f>
        <v>2024</v>
      </c>
      <c r="W766" s="8" t="str">
        <f>MID(TEXT(Data6[[#This Row],[Date:]],"mmddyyyy"),3,2)</f>
        <v>09</v>
      </c>
      <c r="X766" s="8" t="str">
        <f>LEFT(TEXT(Data6[[#This Row],[Date:]],"mmddyyyy"),2)</f>
        <v>05</v>
      </c>
      <c r="Y766" s="6">
        <f>DATE(Data6[[#This Row],[Year]],Data6[[#This Row],[Month]],Data6[[#This Row],[Day]])</f>
        <v>45421</v>
      </c>
    </row>
    <row r="767" spans="1:25" x14ac:dyDescent="0.3">
      <c r="A767" s="5">
        <v>45422.545146759257</v>
      </c>
      <c r="B767" s="7" t="s">
        <v>66</v>
      </c>
      <c r="C767" s="6" t="s">
        <v>750</v>
      </c>
      <c r="D767" s="7" t="s">
        <v>572</v>
      </c>
      <c r="E767" s="8">
        <v>1</v>
      </c>
      <c r="F767" s="7" t="s">
        <v>68</v>
      </c>
      <c r="G767" s="7" t="s">
        <v>68</v>
      </c>
      <c r="H767" s="7" t="s">
        <v>573</v>
      </c>
      <c r="I767" s="7" t="s">
        <v>45</v>
      </c>
      <c r="J767" s="19" t="str">
        <f>IFERROR(INDEX('Employee Info'!$C$3:$E$200,MATCH(Data6[[#This Row],[Name:]],'Employee Info'!$B$3:$B$200,0),MATCH(Data6[[#This Row],[Hours Type:]],'Employee Info'!$C$2:$E$2,0)),"")</f>
        <v/>
      </c>
      <c r="K767" s="19" t="str">
        <f>IFERROR(INDEX('Employee Info'!$C$3:$J$200,MATCH(Data6[[#This Row],[Name:]],'Employee Info'!$B$3:$B$200,0),MATCH(Data6[[#Headers],[Truck]],'Employee Info'!$C$2:$J$2,0)),"")</f>
        <v/>
      </c>
      <c r="L767" s="19" t="str">
        <f>IFERROR(INDEX('Employee Info'!$C$3:$J$200,MATCH(Data6[[#This Row],[Name:]],'Employee Info'!$B$3:$B$200,0),MATCH(Data6[[#Headers],[Phone]],'Employee Info'!$C$2:$J$2,0)),"")</f>
        <v/>
      </c>
      <c r="M767" s="19" t="str">
        <f>IFERROR(INDEX('Employee Info'!$C$3:$J$200,MATCH(Data6[[#This Row],[Name:]],'Employee Info'!$B$3:$B$200,0),MATCH(Data6[[#Headers],[Tech]],'Employee Info'!$C$2:$J$2,0)),"")</f>
        <v/>
      </c>
      <c r="N767" s="19" t="str">
        <f>IFERROR(INDEX('Employee Info'!$C$3:$J$200,MATCH(Data6[[#This Row],[Name:]],'Employee Info'!$B$3:$B$200,0),MATCH(Data6[[#Headers],[Other]],'Employee Info'!$C$2:$J$2,0)),"")</f>
        <v/>
      </c>
      <c r="O767" s="19">
        <f>IFERROR((Data6[[#This Row],[Hours:]]*SUM(Data6[[#This Row],[Rate]:[Other]])),"")</f>
        <v>0</v>
      </c>
      <c r="P767" s="7" t="str">
        <f>IF(Data6[[#This Row],[WO'#:]]="","Riley #","WO#")</f>
        <v>Riley #</v>
      </c>
      <c r="Q767" s="7">
        <f>IFERROR(WEEKNUM(Data6[[#This Row],[Date:]]),"")</f>
        <v>19</v>
      </c>
      <c r="R767" s="6">
        <f t="shared" si="33"/>
        <v>45417</v>
      </c>
      <c r="S767" s="6">
        <f>Data6[[#This Row],[Week Start]]+7</f>
        <v>45424</v>
      </c>
      <c r="T767" s="7" t="str">
        <f t="shared" si="34"/>
        <v>5/5/2024 - 5/12/2024</v>
      </c>
      <c r="U767" s="7" t="str">
        <f t="shared" si="35"/>
        <v>Time Card</v>
      </c>
      <c r="V767" s="8" t="str">
        <f>RIGHT(TEXT(Data6[[#This Row],[Date:]],"mmddyyyy"),4)</f>
        <v>2024</v>
      </c>
      <c r="W767" s="8" t="str">
        <f>MID(TEXT(Data6[[#This Row],[Date:]],"mmddyyyy"),3,2)</f>
        <v>09</v>
      </c>
      <c r="X767" s="8" t="str">
        <f>LEFT(TEXT(Data6[[#This Row],[Date:]],"mmddyyyy"),2)</f>
        <v>05</v>
      </c>
      <c r="Y767" s="6">
        <f>DATE(Data6[[#This Row],[Year]],Data6[[#This Row],[Month]],Data6[[#This Row],[Day]])</f>
        <v>45421</v>
      </c>
    </row>
    <row r="768" spans="1:25" x14ac:dyDescent="0.3">
      <c r="A768" s="5">
        <v>45422.552577893519</v>
      </c>
      <c r="B768" s="7" t="s">
        <v>66</v>
      </c>
      <c r="C768" s="6" t="s">
        <v>568</v>
      </c>
      <c r="D768" s="7" t="s">
        <v>569</v>
      </c>
      <c r="E768" s="8">
        <v>4</v>
      </c>
      <c r="F768" s="7">
        <v>6984733</v>
      </c>
      <c r="G768" s="7" t="s">
        <v>68</v>
      </c>
      <c r="H768" s="7" t="s">
        <v>69</v>
      </c>
      <c r="I768" s="7" t="s">
        <v>44</v>
      </c>
      <c r="J768" s="19" t="str">
        <f>IFERROR(INDEX('Employee Info'!$C$3:$E$200,MATCH(Data6[[#This Row],[Name:]],'Employee Info'!$B$3:$B$200,0),MATCH(Data6[[#This Row],[Hours Type:]],'Employee Info'!$C$2:$E$2,0)),"")</f>
        <v/>
      </c>
      <c r="K768" s="19" t="str">
        <f>IFERROR(INDEX('Employee Info'!$C$3:$J$200,MATCH(Data6[[#This Row],[Name:]],'Employee Info'!$B$3:$B$200,0),MATCH(Data6[[#Headers],[Truck]],'Employee Info'!$C$2:$J$2,0)),"")</f>
        <v/>
      </c>
      <c r="L768" s="19" t="str">
        <f>IFERROR(INDEX('Employee Info'!$C$3:$J$200,MATCH(Data6[[#This Row],[Name:]],'Employee Info'!$B$3:$B$200,0),MATCH(Data6[[#Headers],[Phone]],'Employee Info'!$C$2:$J$2,0)),"")</f>
        <v/>
      </c>
      <c r="M768" s="19" t="str">
        <f>IFERROR(INDEX('Employee Info'!$C$3:$J$200,MATCH(Data6[[#This Row],[Name:]],'Employee Info'!$B$3:$B$200,0),MATCH(Data6[[#Headers],[Tech]],'Employee Info'!$C$2:$J$2,0)),"")</f>
        <v/>
      </c>
      <c r="N768" s="19" t="str">
        <f>IFERROR(INDEX('Employee Info'!$C$3:$J$200,MATCH(Data6[[#This Row],[Name:]],'Employee Info'!$B$3:$B$200,0),MATCH(Data6[[#Headers],[Other]],'Employee Info'!$C$2:$J$2,0)),"")</f>
        <v/>
      </c>
      <c r="O768" s="19">
        <f>IFERROR((Data6[[#This Row],[Hours:]]*SUM(Data6[[#This Row],[Rate]:[Other]])),"")</f>
        <v>0</v>
      </c>
      <c r="P768" s="7" t="str">
        <f>IF(Data6[[#This Row],[WO'#:]]="","Riley #","WO#")</f>
        <v>WO#</v>
      </c>
      <c r="Q768" s="7">
        <f>IFERROR(WEEKNUM(Data6[[#This Row],[Date:]]),"")</f>
        <v>19</v>
      </c>
      <c r="R768" s="6">
        <f t="shared" si="33"/>
        <v>45417</v>
      </c>
      <c r="S768" s="6">
        <f>Data6[[#This Row],[Week Start]]+7</f>
        <v>45424</v>
      </c>
      <c r="T768" s="7" t="str">
        <f t="shared" si="34"/>
        <v>5/5/2024 - 5/12/2024</v>
      </c>
      <c r="U768" s="7" t="str">
        <f t="shared" si="35"/>
        <v>Time Card</v>
      </c>
      <c r="V768" s="8" t="str">
        <f>RIGHT(TEXT(Data6[[#This Row],[Date:]],"mmddyyyy"),4)</f>
        <v>2024</v>
      </c>
      <c r="W768" s="8" t="str">
        <f>MID(TEXT(Data6[[#This Row],[Date:]],"mmddyyyy"),3,2)</f>
        <v>10</v>
      </c>
      <c r="X768" s="8" t="str">
        <f>LEFT(TEXT(Data6[[#This Row],[Date:]],"mmddyyyy"),2)</f>
        <v>05</v>
      </c>
      <c r="Y768" s="6">
        <f>DATE(Data6[[#This Row],[Year]],Data6[[#This Row],[Month]],Data6[[#This Row],[Day]])</f>
        <v>45422</v>
      </c>
    </row>
    <row r="769" spans="1:25" x14ac:dyDescent="0.3">
      <c r="A769" s="5">
        <v>45422.552710648146</v>
      </c>
      <c r="B769" s="7" t="s">
        <v>66</v>
      </c>
      <c r="C769" s="6" t="s">
        <v>568</v>
      </c>
      <c r="D769" s="7" t="s">
        <v>569</v>
      </c>
      <c r="E769" s="8">
        <v>1</v>
      </c>
      <c r="F769" s="7">
        <v>6984733</v>
      </c>
      <c r="G769" s="7" t="s">
        <v>68</v>
      </c>
      <c r="H769" s="7" t="s">
        <v>69</v>
      </c>
      <c r="I769" s="7" t="s">
        <v>45</v>
      </c>
      <c r="J769" s="19" t="str">
        <f>IFERROR(INDEX('Employee Info'!$C$3:$E$200,MATCH(Data6[[#This Row],[Name:]],'Employee Info'!$B$3:$B$200,0),MATCH(Data6[[#This Row],[Hours Type:]],'Employee Info'!$C$2:$E$2,0)),"")</f>
        <v/>
      </c>
      <c r="K769" s="19" t="str">
        <f>IFERROR(INDEX('Employee Info'!$C$3:$J$200,MATCH(Data6[[#This Row],[Name:]],'Employee Info'!$B$3:$B$200,0),MATCH(Data6[[#Headers],[Truck]],'Employee Info'!$C$2:$J$2,0)),"")</f>
        <v/>
      </c>
      <c r="L769" s="19" t="str">
        <f>IFERROR(INDEX('Employee Info'!$C$3:$J$200,MATCH(Data6[[#This Row],[Name:]],'Employee Info'!$B$3:$B$200,0),MATCH(Data6[[#Headers],[Phone]],'Employee Info'!$C$2:$J$2,0)),"")</f>
        <v/>
      </c>
      <c r="M769" s="19" t="str">
        <f>IFERROR(INDEX('Employee Info'!$C$3:$J$200,MATCH(Data6[[#This Row],[Name:]],'Employee Info'!$B$3:$B$200,0),MATCH(Data6[[#Headers],[Tech]],'Employee Info'!$C$2:$J$2,0)),"")</f>
        <v/>
      </c>
      <c r="N769" s="19" t="str">
        <f>IFERROR(INDEX('Employee Info'!$C$3:$J$200,MATCH(Data6[[#This Row],[Name:]],'Employee Info'!$B$3:$B$200,0),MATCH(Data6[[#Headers],[Other]],'Employee Info'!$C$2:$J$2,0)),"")</f>
        <v/>
      </c>
      <c r="O769" s="19">
        <f>IFERROR((Data6[[#This Row],[Hours:]]*SUM(Data6[[#This Row],[Rate]:[Other]])),"")</f>
        <v>0</v>
      </c>
      <c r="P769" s="7" t="str">
        <f>IF(Data6[[#This Row],[WO'#:]]="","Riley #","WO#")</f>
        <v>WO#</v>
      </c>
      <c r="Q769" s="7">
        <f>IFERROR(WEEKNUM(Data6[[#This Row],[Date:]]),"")</f>
        <v>19</v>
      </c>
      <c r="R769" s="6">
        <f t="shared" si="33"/>
        <v>45417</v>
      </c>
      <c r="S769" s="6">
        <f>Data6[[#This Row],[Week Start]]+7</f>
        <v>45424</v>
      </c>
      <c r="T769" s="7" t="str">
        <f t="shared" si="34"/>
        <v>5/5/2024 - 5/12/2024</v>
      </c>
      <c r="U769" s="7" t="str">
        <f t="shared" si="35"/>
        <v>Time Card</v>
      </c>
      <c r="V769" s="8" t="str">
        <f>RIGHT(TEXT(Data6[[#This Row],[Date:]],"mmddyyyy"),4)</f>
        <v>2024</v>
      </c>
      <c r="W769" s="8" t="str">
        <f>MID(TEXT(Data6[[#This Row],[Date:]],"mmddyyyy"),3,2)</f>
        <v>10</v>
      </c>
      <c r="X769" s="8" t="str">
        <f>LEFT(TEXT(Data6[[#This Row],[Date:]],"mmddyyyy"),2)</f>
        <v>05</v>
      </c>
      <c r="Y769" s="6">
        <f>DATE(Data6[[#This Row],[Year]],Data6[[#This Row],[Month]],Data6[[#This Row],[Day]])</f>
        <v>45422</v>
      </c>
    </row>
    <row r="770" spans="1:25" x14ac:dyDescent="0.3">
      <c r="A770" s="5">
        <v>45422.260327314812</v>
      </c>
      <c r="B770" s="7" t="s">
        <v>23</v>
      </c>
      <c r="C770" s="6" t="s">
        <v>568</v>
      </c>
      <c r="D770" s="7" t="s">
        <v>570</v>
      </c>
      <c r="E770" s="8">
        <v>8</v>
      </c>
      <c r="F770" s="7">
        <v>7098027</v>
      </c>
      <c r="G770" s="7" t="s">
        <v>68</v>
      </c>
      <c r="H770" s="7" t="s">
        <v>69</v>
      </c>
      <c r="I770" s="7" t="s">
        <v>44</v>
      </c>
      <c r="J770" s="19" t="str">
        <f>IFERROR(INDEX('Employee Info'!$C$3:$E$200,MATCH(Data6[[#This Row],[Name:]],'Employee Info'!$B$3:$B$200,0),MATCH(Data6[[#This Row],[Hours Type:]],'Employee Info'!$C$2:$E$2,0)),"")</f>
        <v/>
      </c>
      <c r="K770" s="19" t="str">
        <f>IFERROR(INDEX('Employee Info'!$C$3:$J$200,MATCH(Data6[[#This Row],[Name:]],'Employee Info'!$B$3:$B$200,0),MATCH(Data6[[#Headers],[Truck]],'Employee Info'!$C$2:$J$2,0)),"")</f>
        <v/>
      </c>
      <c r="L770" s="19" t="str">
        <f>IFERROR(INDEX('Employee Info'!$C$3:$J$200,MATCH(Data6[[#This Row],[Name:]],'Employee Info'!$B$3:$B$200,0),MATCH(Data6[[#Headers],[Phone]],'Employee Info'!$C$2:$J$2,0)),"")</f>
        <v/>
      </c>
      <c r="M770" s="19" t="str">
        <f>IFERROR(INDEX('Employee Info'!$C$3:$J$200,MATCH(Data6[[#This Row],[Name:]],'Employee Info'!$B$3:$B$200,0),MATCH(Data6[[#Headers],[Tech]],'Employee Info'!$C$2:$J$2,0)),"")</f>
        <v/>
      </c>
      <c r="N770" s="19" t="str">
        <f>IFERROR(INDEX('Employee Info'!$C$3:$J$200,MATCH(Data6[[#This Row],[Name:]],'Employee Info'!$B$3:$B$200,0),MATCH(Data6[[#Headers],[Other]],'Employee Info'!$C$2:$J$2,0)),"")</f>
        <v/>
      </c>
      <c r="O770" s="19">
        <f>IFERROR((Data6[[#This Row],[Hours:]]*SUM(Data6[[#This Row],[Rate]:[Other]])),"")</f>
        <v>0</v>
      </c>
      <c r="P770" s="7" t="str">
        <f>IF(Data6[[#This Row],[WO'#:]]="","Riley #","WO#")</f>
        <v>WO#</v>
      </c>
      <c r="Q770" s="7">
        <f>IFERROR(WEEKNUM(Data6[[#This Row],[Date:]]),"")</f>
        <v>19</v>
      </c>
      <c r="R770" s="6">
        <f t="shared" ref="R770:R833" si="36">DATE(RIGHT(TEXT(C770,"mm/dd/yyyy"),4),1,1)+(Q770-1)*7-(WEEKDAY(DATE(RIGHT(TEXT(C770,"mm/dd/yyyy"),4),1,1)))+1</f>
        <v>45417</v>
      </c>
      <c r="S770" s="6">
        <f>Data6[[#This Row],[Week Start]]+7</f>
        <v>45424</v>
      </c>
      <c r="T770" s="7" t="str">
        <f t="shared" ref="T770:T833" si="37">IFERROR(TEXT(R770, "m/d/yyyy") &amp; " - " &amp; TEXT(S770, "m/d/yyyy"),"")</f>
        <v>5/5/2024 - 5/12/2024</v>
      </c>
      <c r="U770" s="7" t="str">
        <f t="shared" ref="U770:U833" si="38">"Time Card"</f>
        <v>Time Card</v>
      </c>
      <c r="V770" s="8" t="str">
        <f>RIGHT(TEXT(Data6[[#This Row],[Date:]],"mmddyyyy"),4)</f>
        <v>2024</v>
      </c>
      <c r="W770" s="8" t="str">
        <f>MID(TEXT(Data6[[#This Row],[Date:]],"mmddyyyy"),3,2)</f>
        <v>10</v>
      </c>
      <c r="X770" s="8" t="str">
        <f>LEFT(TEXT(Data6[[#This Row],[Date:]],"mmddyyyy"),2)</f>
        <v>05</v>
      </c>
      <c r="Y770" s="6">
        <f>DATE(Data6[[#This Row],[Year]],Data6[[#This Row],[Month]],Data6[[#This Row],[Day]])</f>
        <v>45422</v>
      </c>
    </row>
    <row r="771" spans="1:25" x14ac:dyDescent="0.3">
      <c r="A771" s="5">
        <v>45422.543158912034</v>
      </c>
      <c r="B771" s="7" t="s">
        <v>66</v>
      </c>
      <c r="C771" s="6" t="s">
        <v>568</v>
      </c>
      <c r="D771" s="7" t="s">
        <v>571</v>
      </c>
      <c r="E771" s="8">
        <v>2</v>
      </c>
      <c r="F771" s="7">
        <v>7098027</v>
      </c>
      <c r="G771" s="7" t="s">
        <v>68</v>
      </c>
      <c r="H771" s="7" t="s">
        <v>69</v>
      </c>
      <c r="I771" s="7" t="s">
        <v>44</v>
      </c>
      <c r="J771" s="19" t="str">
        <f>IFERROR(INDEX('Employee Info'!$C$3:$E$200,MATCH(Data6[[#This Row],[Name:]],'Employee Info'!$B$3:$B$200,0),MATCH(Data6[[#This Row],[Hours Type:]],'Employee Info'!$C$2:$E$2,0)),"")</f>
        <v/>
      </c>
      <c r="K771" s="19" t="str">
        <f>IFERROR(INDEX('Employee Info'!$C$3:$J$200,MATCH(Data6[[#This Row],[Name:]],'Employee Info'!$B$3:$B$200,0),MATCH(Data6[[#Headers],[Truck]],'Employee Info'!$C$2:$J$2,0)),"")</f>
        <v/>
      </c>
      <c r="L771" s="19" t="str">
        <f>IFERROR(INDEX('Employee Info'!$C$3:$J$200,MATCH(Data6[[#This Row],[Name:]],'Employee Info'!$B$3:$B$200,0),MATCH(Data6[[#Headers],[Phone]],'Employee Info'!$C$2:$J$2,0)),"")</f>
        <v/>
      </c>
      <c r="M771" s="19" t="str">
        <f>IFERROR(INDEX('Employee Info'!$C$3:$J$200,MATCH(Data6[[#This Row],[Name:]],'Employee Info'!$B$3:$B$200,0),MATCH(Data6[[#Headers],[Tech]],'Employee Info'!$C$2:$J$2,0)),"")</f>
        <v/>
      </c>
      <c r="N771" s="19" t="str">
        <f>IFERROR(INDEX('Employee Info'!$C$3:$J$200,MATCH(Data6[[#This Row],[Name:]],'Employee Info'!$B$3:$B$200,0),MATCH(Data6[[#Headers],[Other]],'Employee Info'!$C$2:$J$2,0)),"")</f>
        <v/>
      </c>
      <c r="O771" s="19">
        <f>IFERROR((Data6[[#This Row],[Hours:]]*SUM(Data6[[#This Row],[Rate]:[Other]])),"")</f>
        <v>0</v>
      </c>
      <c r="P771" s="7" t="str">
        <f>IF(Data6[[#This Row],[WO'#:]]="","Riley #","WO#")</f>
        <v>WO#</v>
      </c>
      <c r="Q771" s="7">
        <f>IFERROR(WEEKNUM(Data6[[#This Row],[Date:]]),"")</f>
        <v>19</v>
      </c>
      <c r="R771" s="6">
        <f t="shared" si="36"/>
        <v>45417</v>
      </c>
      <c r="S771" s="6">
        <f>Data6[[#This Row],[Week Start]]+7</f>
        <v>45424</v>
      </c>
      <c r="T771" s="7" t="str">
        <f t="shared" si="37"/>
        <v>5/5/2024 - 5/12/2024</v>
      </c>
      <c r="U771" s="7" t="str">
        <f t="shared" si="38"/>
        <v>Time Card</v>
      </c>
      <c r="V771" s="8" t="str">
        <f>RIGHT(TEXT(Data6[[#This Row],[Date:]],"mmddyyyy"),4)</f>
        <v>2024</v>
      </c>
      <c r="W771" s="8" t="str">
        <f>MID(TEXT(Data6[[#This Row],[Date:]],"mmddyyyy"),3,2)</f>
        <v>10</v>
      </c>
      <c r="X771" s="8" t="str">
        <f>LEFT(TEXT(Data6[[#This Row],[Date:]],"mmddyyyy"),2)</f>
        <v>05</v>
      </c>
      <c r="Y771" s="6">
        <f>DATE(Data6[[#This Row],[Year]],Data6[[#This Row],[Month]],Data6[[#This Row],[Day]])</f>
        <v>45422</v>
      </c>
    </row>
    <row r="772" spans="1:25" x14ac:dyDescent="0.3">
      <c r="A772" s="5">
        <v>45422.592540277779</v>
      </c>
      <c r="B772" s="7" t="s">
        <v>35</v>
      </c>
      <c r="C772" s="6" t="s">
        <v>568</v>
      </c>
      <c r="D772" s="7" t="s">
        <v>572</v>
      </c>
      <c r="E772" s="8">
        <v>4</v>
      </c>
      <c r="F772" s="7">
        <v>7098027</v>
      </c>
      <c r="G772" s="7" t="s">
        <v>68</v>
      </c>
      <c r="H772" s="7" t="s">
        <v>69</v>
      </c>
      <c r="I772" s="7" t="s">
        <v>44</v>
      </c>
      <c r="J772" s="19" t="str">
        <f>IFERROR(INDEX('Employee Info'!$C$3:$E$200,MATCH(Data6[[#This Row],[Name:]],'Employee Info'!$B$3:$B$200,0),MATCH(Data6[[#This Row],[Hours Type:]],'Employee Info'!$C$2:$E$2,0)),"")</f>
        <v/>
      </c>
      <c r="K772" s="19" t="str">
        <f>IFERROR(INDEX('Employee Info'!$C$3:$J$200,MATCH(Data6[[#This Row],[Name:]],'Employee Info'!$B$3:$B$200,0),MATCH(Data6[[#Headers],[Truck]],'Employee Info'!$C$2:$J$2,0)),"")</f>
        <v/>
      </c>
      <c r="L772" s="19" t="str">
        <f>IFERROR(INDEX('Employee Info'!$C$3:$J$200,MATCH(Data6[[#This Row],[Name:]],'Employee Info'!$B$3:$B$200,0),MATCH(Data6[[#Headers],[Phone]],'Employee Info'!$C$2:$J$2,0)),"")</f>
        <v/>
      </c>
      <c r="M772" s="19" t="str">
        <f>IFERROR(INDEX('Employee Info'!$C$3:$J$200,MATCH(Data6[[#This Row],[Name:]],'Employee Info'!$B$3:$B$200,0),MATCH(Data6[[#Headers],[Tech]],'Employee Info'!$C$2:$J$2,0)),"")</f>
        <v/>
      </c>
      <c r="N772" s="19" t="str">
        <f>IFERROR(INDEX('Employee Info'!$C$3:$J$200,MATCH(Data6[[#This Row],[Name:]],'Employee Info'!$B$3:$B$200,0),MATCH(Data6[[#Headers],[Other]],'Employee Info'!$C$2:$J$2,0)),"")</f>
        <v/>
      </c>
      <c r="O772" s="19">
        <f>IFERROR((Data6[[#This Row],[Hours:]]*SUM(Data6[[#This Row],[Rate]:[Other]])),"")</f>
        <v>0</v>
      </c>
      <c r="P772" s="7" t="str">
        <f>IF(Data6[[#This Row],[WO'#:]]="","Riley #","WO#")</f>
        <v>WO#</v>
      </c>
      <c r="Q772" s="7">
        <f>IFERROR(WEEKNUM(Data6[[#This Row],[Date:]]),"")</f>
        <v>19</v>
      </c>
      <c r="R772" s="6">
        <f t="shared" si="36"/>
        <v>45417</v>
      </c>
      <c r="S772" s="6">
        <f>Data6[[#This Row],[Week Start]]+7</f>
        <v>45424</v>
      </c>
      <c r="T772" s="7" t="str">
        <f t="shared" si="37"/>
        <v>5/5/2024 - 5/12/2024</v>
      </c>
      <c r="U772" s="7" t="str">
        <f t="shared" si="38"/>
        <v>Time Card</v>
      </c>
      <c r="V772" s="8" t="str">
        <f>RIGHT(TEXT(Data6[[#This Row],[Date:]],"mmddyyyy"),4)</f>
        <v>2024</v>
      </c>
      <c r="W772" s="8" t="str">
        <f>MID(TEXT(Data6[[#This Row],[Date:]],"mmddyyyy"),3,2)</f>
        <v>10</v>
      </c>
      <c r="X772" s="8" t="str">
        <f>LEFT(TEXT(Data6[[#This Row],[Date:]],"mmddyyyy"),2)</f>
        <v>05</v>
      </c>
      <c r="Y772" s="6">
        <f>DATE(Data6[[#This Row],[Year]],Data6[[#This Row],[Month]],Data6[[#This Row],[Day]])</f>
        <v>45422</v>
      </c>
    </row>
    <row r="773" spans="1:25" x14ac:dyDescent="0.3">
      <c r="A773" s="5">
        <v>45422.593066203706</v>
      </c>
      <c r="B773" s="7" t="s">
        <v>31</v>
      </c>
      <c r="C773" s="6" t="s">
        <v>568</v>
      </c>
      <c r="D773" s="7" t="s">
        <v>578</v>
      </c>
      <c r="E773" s="8">
        <v>2</v>
      </c>
      <c r="F773" s="7" t="s">
        <v>68</v>
      </c>
      <c r="G773" s="7" t="s">
        <v>68</v>
      </c>
      <c r="H773" s="7" t="s">
        <v>579</v>
      </c>
      <c r="I773" s="7" t="s">
        <v>44</v>
      </c>
      <c r="J773" s="19" t="str">
        <f>IFERROR(INDEX('Employee Info'!$C$3:$E$200,MATCH(Data6[[#This Row],[Name:]],'Employee Info'!$B$3:$B$200,0),MATCH(Data6[[#This Row],[Hours Type:]],'Employee Info'!$C$2:$E$2,0)),"")</f>
        <v/>
      </c>
      <c r="K773" s="19" t="str">
        <f>IFERROR(INDEX('Employee Info'!$C$3:$J$200,MATCH(Data6[[#This Row],[Name:]],'Employee Info'!$B$3:$B$200,0),MATCH(Data6[[#Headers],[Truck]],'Employee Info'!$C$2:$J$2,0)),"")</f>
        <v/>
      </c>
      <c r="L773" s="19" t="str">
        <f>IFERROR(INDEX('Employee Info'!$C$3:$J$200,MATCH(Data6[[#This Row],[Name:]],'Employee Info'!$B$3:$B$200,0),MATCH(Data6[[#Headers],[Phone]],'Employee Info'!$C$2:$J$2,0)),"")</f>
        <v/>
      </c>
      <c r="M773" s="19" t="str">
        <f>IFERROR(INDEX('Employee Info'!$C$3:$J$200,MATCH(Data6[[#This Row],[Name:]],'Employee Info'!$B$3:$B$200,0),MATCH(Data6[[#Headers],[Tech]],'Employee Info'!$C$2:$J$2,0)),"")</f>
        <v/>
      </c>
      <c r="N773" s="19" t="str">
        <f>IFERROR(INDEX('Employee Info'!$C$3:$J$200,MATCH(Data6[[#This Row],[Name:]],'Employee Info'!$B$3:$B$200,0),MATCH(Data6[[#Headers],[Other]],'Employee Info'!$C$2:$J$2,0)),"")</f>
        <v/>
      </c>
      <c r="O773" s="19">
        <f>IFERROR((Data6[[#This Row],[Hours:]]*SUM(Data6[[#This Row],[Rate]:[Other]])),"")</f>
        <v>0</v>
      </c>
      <c r="P773" s="7" t="str">
        <f>IF(Data6[[#This Row],[WO'#:]]="","Riley #","WO#")</f>
        <v>Riley #</v>
      </c>
      <c r="Q773" s="7">
        <f>IFERROR(WEEKNUM(Data6[[#This Row],[Date:]]),"")</f>
        <v>19</v>
      </c>
      <c r="R773" s="6">
        <f t="shared" si="36"/>
        <v>45417</v>
      </c>
      <c r="S773" s="6">
        <f>Data6[[#This Row],[Week Start]]+7</f>
        <v>45424</v>
      </c>
      <c r="T773" s="7" t="str">
        <f t="shared" si="37"/>
        <v>5/5/2024 - 5/12/2024</v>
      </c>
      <c r="U773" s="7" t="str">
        <f t="shared" si="38"/>
        <v>Time Card</v>
      </c>
      <c r="V773" s="8" t="str">
        <f>RIGHT(TEXT(Data6[[#This Row],[Date:]],"mmddyyyy"),4)</f>
        <v>2024</v>
      </c>
      <c r="W773" s="8" t="str">
        <f>MID(TEXT(Data6[[#This Row],[Date:]],"mmddyyyy"),3,2)</f>
        <v>10</v>
      </c>
      <c r="X773" s="8" t="str">
        <f>LEFT(TEXT(Data6[[#This Row],[Date:]],"mmddyyyy"),2)</f>
        <v>05</v>
      </c>
      <c r="Y773" s="6">
        <f>DATE(Data6[[#This Row],[Year]],Data6[[#This Row],[Month]],Data6[[#This Row],[Day]])</f>
        <v>45422</v>
      </c>
    </row>
    <row r="774" spans="1:25" x14ac:dyDescent="0.3">
      <c r="A774" s="5">
        <v>45422.591425462961</v>
      </c>
      <c r="B774" s="7" t="s">
        <v>35</v>
      </c>
      <c r="C774" s="6" t="s">
        <v>568</v>
      </c>
      <c r="D774" s="7" t="s">
        <v>576</v>
      </c>
      <c r="E774" s="8">
        <v>2</v>
      </c>
      <c r="F774" s="7" t="s">
        <v>68</v>
      </c>
      <c r="G774" s="7" t="s">
        <v>68</v>
      </c>
      <c r="H774" s="7" t="s">
        <v>577</v>
      </c>
      <c r="I774" s="7" t="s">
        <v>44</v>
      </c>
      <c r="J774" s="19" t="str">
        <f>IFERROR(INDEX('Employee Info'!$C$3:$E$200,MATCH(Data6[[#This Row],[Name:]],'Employee Info'!$B$3:$B$200,0),MATCH(Data6[[#This Row],[Hours Type:]],'Employee Info'!$C$2:$E$2,0)),"")</f>
        <v/>
      </c>
      <c r="K774" s="19" t="str">
        <f>IFERROR(INDEX('Employee Info'!$C$3:$J$200,MATCH(Data6[[#This Row],[Name:]],'Employee Info'!$B$3:$B$200,0),MATCH(Data6[[#Headers],[Truck]],'Employee Info'!$C$2:$J$2,0)),"")</f>
        <v/>
      </c>
      <c r="L774" s="19" t="str">
        <f>IFERROR(INDEX('Employee Info'!$C$3:$J$200,MATCH(Data6[[#This Row],[Name:]],'Employee Info'!$B$3:$B$200,0),MATCH(Data6[[#Headers],[Phone]],'Employee Info'!$C$2:$J$2,0)),"")</f>
        <v/>
      </c>
      <c r="M774" s="19" t="str">
        <f>IFERROR(INDEX('Employee Info'!$C$3:$J$200,MATCH(Data6[[#This Row],[Name:]],'Employee Info'!$B$3:$B$200,0),MATCH(Data6[[#Headers],[Tech]],'Employee Info'!$C$2:$J$2,0)),"")</f>
        <v/>
      </c>
      <c r="N774" s="19" t="str">
        <f>IFERROR(INDEX('Employee Info'!$C$3:$J$200,MATCH(Data6[[#This Row],[Name:]],'Employee Info'!$B$3:$B$200,0),MATCH(Data6[[#Headers],[Other]],'Employee Info'!$C$2:$J$2,0)),"")</f>
        <v/>
      </c>
      <c r="O774" s="19">
        <f>IFERROR((Data6[[#This Row],[Hours:]]*SUM(Data6[[#This Row],[Rate]:[Other]])),"")</f>
        <v>0</v>
      </c>
      <c r="P774" s="7" t="str">
        <f>IF(Data6[[#This Row],[WO'#:]]="","Riley #","WO#")</f>
        <v>Riley #</v>
      </c>
      <c r="Q774" s="7">
        <f>IFERROR(WEEKNUM(Data6[[#This Row],[Date:]]),"")</f>
        <v>19</v>
      </c>
      <c r="R774" s="6">
        <f t="shared" si="36"/>
        <v>45417</v>
      </c>
      <c r="S774" s="6">
        <f>Data6[[#This Row],[Week Start]]+7</f>
        <v>45424</v>
      </c>
      <c r="T774" s="7" t="str">
        <f t="shared" si="37"/>
        <v>5/5/2024 - 5/12/2024</v>
      </c>
      <c r="U774" s="7" t="str">
        <f t="shared" si="38"/>
        <v>Time Card</v>
      </c>
      <c r="V774" s="8" t="str">
        <f>RIGHT(TEXT(Data6[[#This Row],[Date:]],"mmddyyyy"),4)</f>
        <v>2024</v>
      </c>
      <c r="W774" s="8" t="str">
        <f>MID(TEXT(Data6[[#This Row],[Date:]],"mmddyyyy"),3,2)</f>
        <v>10</v>
      </c>
      <c r="X774" s="8" t="str">
        <f>LEFT(TEXT(Data6[[#This Row],[Date:]],"mmddyyyy"),2)</f>
        <v>05</v>
      </c>
      <c r="Y774" s="6">
        <f>DATE(Data6[[#This Row],[Year]],Data6[[#This Row],[Month]],Data6[[#This Row],[Day]])</f>
        <v>45422</v>
      </c>
    </row>
    <row r="775" spans="1:25" x14ac:dyDescent="0.3">
      <c r="A775" s="5">
        <v>45422.540490277781</v>
      </c>
      <c r="B775" s="7" t="s">
        <v>66</v>
      </c>
      <c r="C775" s="6" t="s">
        <v>568</v>
      </c>
      <c r="D775" s="7" t="s">
        <v>566</v>
      </c>
      <c r="E775" s="8">
        <v>1</v>
      </c>
      <c r="F775" s="7" t="s">
        <v>68</v>
      </c>
      <c r="G775" s="7" t="s">
        <v>68</v>
      </c>
      <c r="H775" s="7" t="s">
        <v>536</v>
      </c>
      <c r="I775" s="7" t="s">
        <v>44</v>
      </c>
      <c r="J775" s="19" t="str">
        <f>IFERROR(INDEX('Employee Info'!$C$3:$E$200,MATCH(Data6[[#This Row],[Name:]],'Employee Info'!$B$3:$B$200,0),MATCH(Data6[[#This Row],[Hours Type:]],'Employee Info'!$C$2:$E$2,0)),"")</f>
        <v/>
      </c>
      <c r="K775" s="19" t="str">
        <f>IFERROR(INDEX('Employee Info'!$C$3:$J$200,MATCH(Data6[[#This Row],[Name:]],'Employee Info'!$B$3:$B$200,0),MATCH(Data6[[#Headers],[Truck]],'Employee Info'!$C$2:$J$2,0)),"")</f>
        <v/>
      </c>
      <c r="L775" s="19" t="str">
        <f>IFERROR(INDEX('Employee Info'!$C$3:$J$200,MATCH(Data6[[#This Row],[Name:]],'Employee Info'!$B$3:$B$200,0),MATCH(Data6[[#Headers],[Phone]],'Employee Info'!$C$2:$J$2,0)),"")</f>
        <v/>
      </c>
      <c r="M775" s="19" t="str">
        <f>IFERROR(INDEX('Employee Info'!$C$3:$J$200,MATCH(Data6[[#This Row],[Name:]],'Employee Info'!$B$3:$B$200,0),MATCH(Data6[[#Headers],[Tech]],'Employee Info'!$C$2:$J$2,0)),"")</f>
        <v/>
      </c>
      <c r="N775" s="19" t="str">
        <f>IFERROR(INDEX('Employee Info'!$C$3:$J$200,MATCH(Data6[[#This Row],[Name:]],'Employee Info'!$B$3:$B$200,0),MATCH(Data6[[#Headers],[Other]],'Employee Info'!$C$2:$J$2,0)),"")</f>
        <v/>
      </c>
      <c r="O775" s="19">
        <f>IFERROR((Data6[[#This Row],[Hours:]]*SUM(Data6[[#This Row],[Rate]:[Other]])),"")</f>
        <v>0</v>
      </c>
      <c r="P775" s="7" t="str">
        <f>IF(Data6[[#This Row],[WO'#:]]="","Riley #","WO#")</f>
        <v>Riley #</v>
      </c>
      <c r="Q775" s="7">
        <f>IFERROR(WEEKNUM(Data6[[#This Row],[Date:]]),"")</f>
        <v>19</v>
      </c>
      <c r="R775" s="6">
        <f t="shared" si="36"/>
        <v>45417</v>
      </c>
      <c r="S775" s="6">
        <f>Data6[[#This Row],[Week Start]]+7</f>
        <v>45424</v>
      </c>
      <c r="T775" s="7" t="str">
        <f t="shared" si="37"/>
        <v>5/5/2024 - 5/12/2024</v>
      </c>
      <c r="U775" s="7" t="str">
        <f t="shared" si="38"/>
        <v>Time Card</v>
      </c>
      <c r="V775" s="8" t="str">
        <f>RIGHT(TEXT(Data6[[#This Row],[Date:]],"mmddyyyy"),4)</f>
        <v>2024</v>
      </c>
      <c r="W775" s="8" t="str">
        <f>MID(TEXT(Data6[[#This Row],[Date:]],"mmddyyyy"),3,2)</f>
        <v>10</v>
      </c>
      <c r="X775" s="8" t="str">
        <f>LEFT(TEXT(Data6[[#This Row],[Date:]],"mmddyyyy"),2)</f>
        <v>05</v>
      </c>
      <c r="Y775" s="6">
        <f>DATE(Data6[[#This Row],[Year]],Data6[[#This Row],[Month]],Data6[[#This Row],[Day]])</f>
        <v>45422</v>
      </c>
    </row>
    <row r="776" spans="1:25" x14ac:dyDescent="0.3">
      <c r="A776" s="5">
        <v>45422.585289814815</v>
      </c>
      <c r="B776" s="7" t="s">
        <v>65</v>
      </c>
      <c r="C776" s="6" t="s">
        <v>568</v>
      </c>
      <c r="D776" s="7" t="s">
        <v>574</v>
      </c>
      <c r="E776" s="8">
        <v>8</v>
      </c>
      <c r="F776" s="7" t="s">
        <v>68</v>
      </c>
      <c r="G776" s="7" t="s">
        <v>68</v>
      </c>
      <c r="H776" s="7" t="s">
        <v>536</v>
      </c>
      <c r="I776" s="7" t="s">
        <v>44</v>
      </c>
      <c r="J776" s="19" t="str">
        <f>IFERROR(INDEX('Employee Info'!$C$3:$E$200,MATCH(Data6[[#This Row],[Name:]],'Employee Info'!$B$3:$B$200,0),MATCH(Data6[[#This Row],[Hours Type:]],'Employee Info'!$C$2:$E$2,0)),"")</f>
        <v/>
      </c>
      <c r="K776" s="19" t="str">
        <f>IFERROR(INDEX('Employee Info'!$C$3:$J$200,MATCH(Data6[[#This Row],[Name:]],'Employee Info'!$B$3:$B$200,0),MATCH(Data6[[#Headers],[Truck]],'Employee Info'!$C$2:$J$2,0)),"")</f>
        <v/>
      </c>
      <c r="L776" s="19" t="str">
        <f>IFERROR(INDEX('Employee Info'!$C$3:$J$200,MATCH(Data6[[#This Row],[Name:]],'Employee Info'!$B$3:$B$200,0),MATCH(Data6[[#Headers],[Phone]],'Employee Info'!$C$2:$J$2,0)),"")</f>
        <v/>
      </c>
      <c r="M776" s="19" t="str">
        <f>IFERROR(INDEX('Employee Info'!$C$3:$J$200,MATCH(Data6[[#This Row],[Name:]],'Employee Info'!$B$3:$B$200,0),MATCH(Data6[[#Headers],[Tech]],'Employee Info'!$C$2:$J$2,0)),"")</f>
        <v/>
      </c>
      <c r="N776" s="19" t="str">
        <f>IFERROR(INDEX('Employee Info'!$C$3:$J$200,MATCH(Data6[[#This Row],[Name:]],'Employee Info'!$B$3:$B$200,0),MATCH(Data6[[#Headers],[Other]],'Employee Info'!$C$2:$J$2,0)),"")</f>
        <v/>
      </c>
      <c r="O776" s="19">
        <f>IFERROR((Data6[[#This Row],[Hours:]]*SUM(Data6[[#This Row],[Rate]:[Other]])),"")</f>
        <v>0</v>
      </c>
      <c r="P776" s="7" t="str">
        <f>IF(Data6[[#This Row],[WO'#:]]="","Riley #","WO#")</f>
        <v>Riley #</v>
      </c>
      <c r="Q776" s="7">
        <f>IFERROR(WEEKNUM(Data6[[#This Row],[Date:]]),"")</f>
        <v>19</v>
      </c>
      <c r="R776" s="6">
        <f t="shared" si="36"/>
        <v>45417</v>
      </c>
      <c r="S776" s="6">
        <f>Data6[[#This Row],[Week Start]]+7</f>
        <v>45424</v>
      </c>
      <c r="T776" s="7" t="str">
        <f t="shared" si="37"/>
        <v>5/5/2024 - 5/12/2024</v>
      </c>
      <c r="U776" s="7" t="str">
        <f t="shared" si="38"/>
        <v>Time Card</v>
      </c>
      <c r="V776" s="8" t="str">
        <f>RIGHT(TEXT(Data6[[#This Row],[Date:]],"mmddyyyy"),4)</f>
        <v>2024</v>
      </c>
      <c r="W776" s="8" t="str">
        <f>MID(TEXT(Data6[[#This Row],[Date:]],"mmddyyyy"),3,2)</f>
        <v>10</v>
      </c>
      <c r="X776" s="8" t="str">
        <f>LEFT(TEXT(Data6[[#This Row],[Date:]],"mmddyyyy"),2)</f>
        <v>05</v>
      </c>
      <c r="Y776" s="6">
        <f>DATE(Data6[[#This Row],[Year]],Data6[[#This Row],[Month]],Data6[[#This Row],[Day]])</f>
        <v>45422</v>
      </c>
    </row>
    <row r="777" spans="1:25" x14ac:dyDescent="0.3">
      <c r="A777" s="5">
        <v>45422.585404282407</v>
      </c>
      <c r="B777" s="7" t="s">
        <v>492</v>
      </c>
      <c r="C777" s="6" t="s">
        <v>568</v>
      </c>
      <c r="D777" s="7" t="s">
        <v>574</v>
      </c>
      <c r="E777" s="8">
        <v>8</v>
      </c>
      <c r="F777" s="7" t="s">
        <v>68</v>
      </c>
      <c r="G777" s="7" t="s">
        <v>68</v>
      </c>
      <c r="H777" s="7" t="s">
        <v>536</v>
      </c>
      <c r="I777" s="7" t="s">
        <v>44</v>
      </c>
      <c r="J777" s="19" t="str">
        <f>IFERROR(INDEX('Employee Info'!$C$3:$E$200,MATCH(Data6[[#This Row],[Name:]],'Employee Info'!$B$3:$B$200,0),MATCH(Data6[[#This Row],[Hours Type:]],'Employee Info'!$C$2:$E$2,0)),"")</f>
        <v/>
      </c>
      <c r="K777" s="19" t="str">
        <f>IFERROR(INDEX('Employee Info'!$C$3:$J$200,MATCH(Data6[[#This Row],[Name:]],'Employee Info'!$B$3:$B$200,0),MATCH(Data6[[#Headers],[Truck]],'Employee Info'!$C$2:$J$2,0)),"")</f>
        <v/>
      </c>
      <c r="L777" s="19" t="str">
        <f>IFERROR(INDEX('Employee Info'!$C$3:$J$200,MATCH(Data6[[#This Row],[Name:]],'Employee Info'!$B$3:$B$200,0),MATCH(Data6[[#Headers],[Phone]],'Employee Info'!$C$2:$J$2,0)),"")</f>
        <v/>
      </c>
      <c r="M777" s="19" t="str">
        <f>IFERROR(INDEX('Employee Info'!$C$3:$J$200,MATCH(Data6[[#This Row],[Name:]],'Employee Info'!$B$3:$B$200,0),MATCH(Data6[[#Headers],[Tech]],'Employee Info'!$C$2:$J$2,0)),"")</f>
        <v/>
      </c>
      <c r="N777" s="19" t="str">
        <f>IFERROR(INDEX('Employee Info'!$C$3:$J$200,MATCH(Data6[[#This Row],[Name:]],'Employee Info'!$B$3:$B$200,0),MATCH(Data6[[#Headers],[Other]],'Employee Info'!$C$2:$J$2,0)),"")</f>
        <v/>
      </c>
      <c r="O777" s="19">
        <f>IFERROR((Data6[[#This Row],[Hours:]]*SUM(Data6[[#This Row],[Rate]:[Other]])),"")</f>
        <v>0</v>
      </c>
      <c r="P777" s="7" t="str">
        <f>IF(Data6[[#This Row],[WO'#:]]="","Riley #","WO#")</f>
        <v>Riley #</v>
      </c>
      <c r="Q777" s="7">
        <f>IFERROR(WEEKNUM(Data6[[#This Row],[Date:]]),"")</f>
        <v>19</v>
      </c>
      <c r="R777" s="6">
        <f t="shared" si="36"/>
        <v>45417</v>
      </c>
      <c r="S777" s="6">
        <f>Data6[[#This Row],[Week Start]]+7</f>
        <v>45424</v>
      </c>
      <c r="T777" s="7" t="str">
        <f t="shared" si="37"/>
        <v>5/5/2024 - 5/12/2024</v>
      </c>
      <c r="U777" s="7" t="str">
        <f t="shared" si="38"/>
        <v>Time Card</v>
      </c>
      <c r="V777" s="8" t="str">
        <f>RIGHT(TEXT(Data6[[#This Row],[Date:]],"mmddyyyy"),4)</f>
        <v>2024</v>
      </c>
      <c r="W777" s="8" t="str">
        <f>MID(TEXT(Data6[[#This Row],[Date:]],"mmddyyyy"),3,2)</f>
        <v>10</v>
      </c>
      <c r="X777" s="8" t="str">
        <f>LEFT(TEXT(Data6[[#This Row],[Date:]],"mmddyyyy"),2)</f>
        <v>05</v>
      </c>
      <c r="Y777" s="6">
        <f>DATE(Data6[[#This Row],[Year]],Data6[[#This Row],[Month]],Data6[[#This Row],[Day]])</f>
        <v>45422</v>
      </c>
    </row>
    <row r="778" spans="1:25" x14ac:dyDescent="0.3">
      <c r="A778" s="5">
        <v>45422.585652893518</v>
      </c>
      <c r="B778" s="7" t="s">
        <v>575</v>
      </c>
      <c r="C778" s="6" t="s">
        <v>568</v>
      </c>
      <c r="D778" s="7" t="s">
        <v>574</v>
      </c>
      <c r="E778" s="8">
        <v>8</v>
      </c>
      <c r="F778" s="7" t="s">
        <v>68</v>
      </c>
      <c r="G778" s="7" t="s">
        <v>68</v>
      </c>
      <c r="H778" s="7" t="s">
        <v>536</v>
      </c>
      <c r="I778" s="7" t="s">
        <v>44</v>
      </c>
      <c r="J778" s="19" t="str">
        <f>IFERROR(INDEX('Employee Info'!$C$3:$E$200,MATCH(Data6[[#This Row],[Name:]],'Employee Info'!$B$3:$B$200,0),MATCH(Data6[[#This Row],[Hours Type:]],'Employee Info'!$C$2:$E$2,0)),"")</f>
        <v/>
      </c>
      <c r="K778" s="19" t="str">
        <f>IFERROR(INDEX('Employee Info'!$C$3:$J$200,MATCH(Data6[[#This Row],[Name:]],'Employee Info'!$B$3:$B$200,0),MATCH(Data6[[#Headers],[Truck]],'Employee Info'!$C$2:$J$2,0)),"")</f>
        <v/>
      </c>
      <c r="L778" s="19" t="str">
        <f>IFERROR(INDEX('Employee Info'!$C$3:$J$200,MATCH(Data6[[#This Row],[Name:]],'Employee Info'!$B$3:$B$200,0),MATCH(Data6[[#Headers],[Phone]],'Employee Info'!$C$2:$J$2,0)),"")</f>
        <v/>
      </c>
      <c r="M778" s="19" t="str">
        <f>IFERROR(INDEX('Employee Info'!$C$3:$J$200,MATCH(Data6[[#This Row],[Name:]],'Employee Info'!$B$3:$B$200,0),MATCH(Data6[[#Headers],[Tech]],'Employee Info'!$C$2:$J$2,0)),"")</f>
        <v/>
      </c>
      <c r="N778" s="19" t="str">
        <f>IFERROR(INDEX('Employee Info'!$C$3:$J$200,MATCH(Data6[[#This Row],[Name:]],'Employee Info'!$B$3:$B$200,0),MATCH(Data6[[#Headers],[Other]],'Employee Info'!$C$2:$J$2,0)),"")</f>
        <v/>
      </c>
      <c r="O778" s="19">
        <f>IFERROR((Data6[[#This Row],[Hours:]]*SUM(Data6[[#This Row],[Rate]:[Other]])),"")</f>
        <v>0</v>
      </c>
      <c r="P778" s="7" t="str">
        <f>IF(Data6[[#This Row],[WO'#:]]="","Riley #","WO#")</f>
        <v>Riley #</v>
      </c>
      <c r="Q778" s="7">
        <f>IFERROR(WEEKNUM(Data6[[#This Row],[Date:]]),"")</f>
        <v>19</v>
      </c>
      <c r="R778" s="6">
        <f t="shared" si="36"/>
        <v>45417</v>
      </c>
      <c r="S778" s="6">
        <f>Data6[[#This Row],[Week Start]]+7</f>
        <v>45424</v>
      </c>
      <c r="T778" s="7" t="str">
        <f t="shared" si="37"/>
        <v>5/5/2024 - 5/12/2024</v>
      </c>
      <c r="U778" s="7" t="str">
        <f t="shared" si="38"/>
        <v>Time Card</v>
      </c>
      <c r="V778" s="8" t="str">
        <f>RIGHT(TEXT(Data6[[#This Row],[Date:]],"mmddyyyy"),4)</f>
        <v>2024</v>
      </c>
      <c r="W778" s="8" t="str">
        <f>MID(TEXT(Data6[[#This Row],[Date:]],"mmddyyyy"),3,2)</f>
        <v>10</v>
      </c>
      <c r="X778" s="8" t="str">
        <f>LEFT(TEXT(Data6[[#This Row],[Date:]],"mmddyyyy"),2)</f>
        <v>05</v>
      </c>
      <c r="Y778" s="6">
        <f>DATE(Data6[[#This Row],[Year]],Data6[[#This Row],[Month]],Data6[[#This Row],[Day]])</f>
        <v>45422</v>
      </c>
    </row>
    <row r="779" spans="1:25" x14ac:dyDescent="0.3">
      <c r="A779" s="5">
        <v>45422.541719907407</v>
      </c>
      <c r="B779" s="7" t="s">
        <v>66</v>
      </c>
      <c r="C779" s="6" t="s">
        <v>568</v>
      </c>
      <c r="D779" s="7" t="s">
        <v>572</v>
      </c>
      <c r="E779" s="8">
        <v>1</v>
      </c>
      <c r="F779" s="7" t="s">
        <v>68</v>
      </c>
      <c r="G779" s="7" t="s">
        <v>68</v>
      </c>
      <c r="H779" s="7" t="s">
        <v>573</v>
      </c>
      <c r="I779" s="7" t="s">
        <v>44</v>
      </c>
      <c r="J779" s="19" t="str">
        <f>IFERROR(INDEX('Employee Info'!$C$3:$E$200,MATCH(Data6[[#This Row],[Name:]],'Employee Info'!$B$3:$B$200,0),MATCH(Data6[[#This Row],[Hours Type:]],'Employee Info'!$C$2:$E$2,0)),"")</f>
        <v/>
      </c>
      <c r="K779" s="19" t="str">
        <f>IFERROR(INDEX('Employee Info'!$C$3:$J$200,MATCH(Data6[[#This Row],[Name:]],'Employee Info'!$B$3:$B$200,0),MATCH(Data6[[#Headers],[Truck]],'Employee Info'!$C$2:$J$2,0)),"")</f>
        <v/>
      </c>
      <c r="L779" s="19" t="str">
        <f>IFERROR(INDEX('Employee Info'!$C$3:$J$200,MATCH(Data6[[#This Row],[Name:]],'Employee Info'!$B$3:$B$200,0),MATCH(Data6[[#Headers],[Phone]],'Employee Info'!$C$2:$J$2,0)),"")</f>
        <v/>
      </c>
      <c r="M779" s="19" t="str">
        <f>IFERROR(INDEX('Employee Info'!$C$3:$J$200,MATCH(Data6[[#This Row],[Name:]],'Employee Info'!$B$3:$B$200,0),MATCH(Data6[[#Headers],[Tech]],'Employee Info'!$C$2:$J$2,0)),"")</f>
        <v/>
      </c>
      <c r="N779" s="19" t="str">
        <f>IFERROR(INDEX('Employee Info'!$C$3:$J$200,MATCH(Data6[[#This Row],[Name:]],'Employee Info'!$B$3:$B$200,0),MATCH(Data6[[#Headers],[Other]],'Employee Info'!$C$2:$J$2,0)),"")</f>
        <v/>
      </c>
      <c r="O779" s="19">
        <f>IFERROR((Data6[[#This Row],[Hours:]]*SUM(Data6[[#This Row],[Rate]:[Other]])),"")</f>
        <v>0</v>
      </c>
      <c r="P779" s="7" t="str">
        <f>IF(Data6[[#This Row],[WO'#:]]="","Riley #","WO#")</f>
        <v>Riley #</v>
      </c>
      <c r="Q779" s="7">
        <f>IFERROR(WEEKNUM(Data6[[#This Row],[Date:]]),"")</f>
        <v>19</v>
      </c>
      <c r="R779" s="6">
        <f t="shared" si="36"/>
        <v>45417</v>
      </c>
      <c r="S779" s="6">
        <f>Data6[[#This Row],[Week Start]]+7</f>
        <v>45424</v>
      </c>
      <c r="T779" s="7" t="str">
        <f t="shared" si="37"/>
        <v>5/5/2024 - 5/12/2024</v>
      </c>
      <c r="U779" s="7" t="str">
        <f t="shared" si="38"/>
        <v>Time Card</v>
      </c>
      <c r="V779" s="8" t="str">
        <f>RIGHT(TEXT(Data6[[#This Row],[Date:]],"mmddyyyy"),4)</f>
        <v>2024</v>
      </c>
      <c r="W779" s="8" t="str">
        <f>MID(TEXT(Data6[[#This Row],[Date:]],"mmddyyyy"),3,2)</f>
        <v>10</v>
      </c>
      <c r="X779" s="8" t="str">
        <f>LEFT(TEXT(Data6[[#This Row],[Date:]],"mmddyyyy"),2)</f>
        <v>05</v>
      </c>
      <c r="Y779" s="6">
        <f>DATE(Data6[[#This Row],[Year]],Data6[[#This Row],[Month]],Data6[[#This Row],[Day]])</f>
        <v>45422</v>
      </c>
    </row>
    <row r="780" spans="1:25" x14ac:dyDescent="0.3">
      <c r="A780" s="5">
        <v>45422.59219722222</v>
      </c>
      <c r="B780" s="7" t="s">
        <v>35</v>
      </c>
      <c r="C780" s="6" t="s">
        <v>568</v>
      </c>
      <c r="D780" s="7" t="s">
        <v>572</v>
      </c>
      <c r="E780" s="8">
        <v>2</v>
      </c>
      <c r="F780" s="7" t="s">
        <v>68</v>
      </c>
      <c r="G780" s="7" t="s">
        <v>68</v>
      </c>
      <c r="H780" s="7" t="s">
        <v>573</v>
      </c>
      <c r="I780" s="7" t="s">
        <v>44</v>
      </c>
      <c r="J780" s="19" t="str">
        <f>IFERROR(INDEX('Employee Info'!$C$3:$E$200,MATCH(Data6[[#This Row],[Name:]],'Employee Info'!$B$3:$B$200,0),MATCH(Data6[[#This Row],[Hours Type:]],'Employee Info'!$C$2:$E$2,0)),"")</f>
        <v/>
      </c>
      <c r="K780" s="19" t="str">
        <f>IFERROR(INDEX('Employee Info'!$C$3:$J$200,MATCH(Data6[[#This Row],[Name:]],'Employee Info'!$B$3:$B$200,0),MATCH(Data6[[#Headers],[Truck]],'Employee Info'!$C$2:$J$2,0)),"")</f>
        <v/>
      </c>
      <c r="L780" s="19" t="str">
        <f>IFERROR(INDEX('Employee Info'!$C$3:$J$200,MATCH(Data6[[#This Row],[Name:]],'Employee Info'!$B$3:$B$200,0),MATCH(Data6[[#Headers],[Phone]],'Employee Info'!$C$2:$J$2,0)),"")</f>
        <v/>
      </c>
      <c r="M780" s="19" t="str">
        <f>IFERROR(INDEX('Employee Info'!$C$3:$J$200,MATCH(Data6[[#This Row],[Name:]],'Employee Info'!$B$3:$B$200,0),MATCH(Data6[[#Headers],[Tech]],'Employee Info'!$C$2:$J$2,0)),"")</f>
        <v/>
      </c>
      <c r="N780" s="19" t="str">
        <f>IFERROR(INDEX('Employee Info'!$C$3:$J$200,MATCH(Data6[[#This Row],[Name:]],'Employee Info'!$B$3:$B$200,0),MATCH(Data6[[#Headers],[Other]],'Employee Info'!$C$2:$J$2,0)),"")</f>
        <v/>
      </c>
      <c r="O780" s="19">
        <f>IFERROR((Data6[[#This Row],[Hours:]]*SUM(Data6[[#This Row],[Rate]:[Other]])),"")</f>
        <v>0</v>
      </c>
      <c r="P780" s="7" t="str">
        <f>IF(Data6[[#This Row],[WO'#:]]="","Riley #","WO#")</f>
        <v>Riley #</v>
      </c>
      <c r="Q780" s="7">
        <f>IFERROR(WEEKNUM(Data6[[#This Row],[Date:]]),"")</f>
        <v>19</v>
      </c>
      <c r="R780" s="6">
        <f t="shared" si="36"/>
        <v>45417</v>
      </c>
      <c r="S780" s="6">
        <f>Data6[[#This Row],[Week Start]]+7</f>
        <v>45424</v>
      </c>
      <c r="T780" s="7" t="str">
        <f t="shared" si="37"/>
        <v>5/5/2024 - 5/12/2024</v>
      </c>
      <c r="U780" s="7" t="str">
        <f t="shared" si="38"/>
        <v>Time Card</v>
      </c>
      <c r="V780" s="8" t="str">
        <f>RIGHT(TEXT(Data6[[#This Row],[Date:]],"mmddyyyy"),4)</f>
        <v>2024</v>
      </c>
      <c r="W780" s="8" t="str">
        <f>MID(TEXT(Data6[[#This Row],[Date:]],"mmddyyyy"),3,2)</f>
        <v>10</v>
      </c>
      <c r="X780" s="8" t="str">
        <f>LEFT(TEXT(Data6[[#This Row],[Date:]],"mmddyyyy"),2)</f>
        <v>05</v>
      </c>
      <c r="Y780" s="6">
        <f>DATE(Data6[[#This Row],[Year]],Data6[[#This Row],[Month]],Data6[[#This Row],[Day]])</f>
        <v>45422</v>
      </c>
    </row>
    <row r="781" spans="1:25" x14ac:dyDescent="0.3">
      <c r="A781" s="5">
        <v>45428.290439467593</v>
      </c>
      <c r="B781" s="7" t="s">
        <v>66</v>
      </c>
      <c r="C781" s="6" t="s">
        <v>580</v>
      </c>
      <c r="D781" s="7" t="s">
        <v>581</v>
      </c>
      <c r="E781" s="8">
        <v>4</v>
      </c>
      <c r="F781" s="7">
        <v>6984733</v>
      </c>
      <c r="G781" s="7" t="s">
        <v>68</v>
      </c>
      <c r="H781" s="7" t="s">
        <v>69</v>
      </c>
      <c r="I781" s="7" t="s">
        <v>44</v>
      </c>
      <c r="J781" s="19" t="str">
        <f>IFERROR(INDEX('Employee Info'!$C$3:$E$200,MATCH(Data6[[#This Row],[Name:]],'Employee Info'!$B$3:$B$200,0),MATCH(Data6[[#This Row],[Hours Type:]],'Employee Info'!$C$2:$E$2,0)),"")</f>
        <v/>
      </c>
      <c r="K781" s="19" t="str">
        <f>IFERROR(INDEX('Employee Info'!$C$3:$J$200,MATCH(Data6[[#This Row],[Name:]],'Employee Info'!$B$3:$B$200,0),MATCH(Data6[[#Headers],[Truck]],'Employee Info'!$C$2:$J$2,0)),"")</f>
        <v/>
      </c>
      <c r="L781" s="19" t="str">
        <f>IFERROR(INDEX('Employee Info'!$C$3:$J$200,MATCH(Data6[[#This Row],[Name:]],'Employee Info'!$B$3:$B$200,0),MATCH(Data6[[#Headers],[Phone]],'Employee Info'!$C$2:$J$2,0)),"")</f>
        <v/>
      </c>
      <c r="M781" s="19" t="str">
        <f>IFERROR(INDEX('Employee Info'!$C$3:$J$200,MATCH(Data6[[#This Row],[Name:]],'Employee Info'!$B$3:$B$200,0),MATCH(Data6[[#Headers],[Tech]],'Employee Info'!$C$2:$J$2,0)),"")</f>
        <v/>
      </c>
      <c r="N781" s="19" t="str">
        <f>IFERROR(INDEX('Employee Info'!$C$3:$J$200,MATCH(Data6[[#This Row],[Name:]],'Employee Info'!$B$3:$B$200,0),MATCH(Data6[[#Headers],[Other]],'Employee Info'!$C$2:$J$2,0)),"")</f>
        <v/>
      </c>
      <c r="O781" s="19">
        <f>IFERROR((Data6[[#This Row],[Hours:]]*SUM(Data6[[#This Row],[Rate]:[Other]])),"")</f>
        <v>0</v>
      </c>
      <c r="P781" s="7" t="str">
        <f>IF(Data6[[#This Row],[WO'#:]]="","Riley #","WO#")</f>
        <v>WO#</v>
      </c>
      <c r="Q781" s="7">
        <f>IFERROR(WEEKNUM(Data6[[#This Row],[Date:]]),"")</f>
        <v>20</v>
      </c>
      <c r="R781" s="6">
        <f t="shared" si="36"/>
        <v>45424</v>
      </c>
      <c r="S781" s="6">
        <f>Data6[[#This Row],[Week Start]]+7</f>
        <v>45431</v>
      </c>
      <c r="T781" s="7" t="str">
        <f t="shared" si="37"/>
        <v>5/12/2024 - 5/19/2024</v>
      </c>
      <c r="U781" s="7" t="str">
        <f t="shared" si="38"/>
        <v>Time Card</v>
      </c>
      <c r="V781" s="8" t="str">
        <f>RIGHT(TEXT(Data6[[#This Row],[Date:]],"mmddyyyy"),4)</f>
        <v>2024</v>
      </c>
      <c r="W781" s="8" t="str">
        <f>MID(TEXT(Data6[[#This Row],[Date:]],"mmddyyyy"),3,2)</f>
        <v>13</v>
      </c>
      <c r="X781" s="8" t="str">
        <f>LEFT(TEXT(Data6[[#This Row],[Date:]],"mmddyyyy"),2)</f>
        <v>05</v>
      </c>
      <c r="Y781" s="6">
        <f>DATE(Data6[[#This Row],[Year]],Data6[[#This Row],[Month]],Data6[[#This Row],[Day]])</f>
        <v>45425</v>
      </c>
    </row>
    <row r="782" spans="1:25" x14ac:dyDescent="0.3">
      <c r="A782" s="5">
        <v>45428.289334259258</v>
      </c>
      <c r="B782" s="7" t="s">
        <v>66</v>
      </c>
      <c r="C782" s="6" t="s">
        <v>580</v>
      </c>
      <c r="D782" s="7" t="s">
        <v>582</v>
      </c>
      <c r="E782" s="8">
        <v>1</v>
      </c>
      <c r="F782" s="7">
        <v>6994907</v>
      </c>
      <c r="G782" s="7" t="s">
        <v>68</v>
      </c>
      <c r="H782" s="7" t="s">
        <v>69</v>
      </c>
      <c r="I782" s="7" t="s">
        <v>44</v>
      </c>
      <c r="J782" s="19" t="str">
        <f>IFERROR(INDEX('Employee Info'!$C$3:$E$200,MATCH(Data6[[#This Row],[Name:]],'Employee Info'!$B$3:$B$200,0),MATCH(Data6[[#This Row],[Hours Type:]],'Employee Info'!$C$2:$E$2,0)),"")</f>
        <v/>
      </c>
      <c r="K782" s="19" t="str">
        <f>IFERROR(INDEX('Employee Info'!$C$3:$J$200,MATCH(Data6[[#This Row],[Name:]],'Employee Info'!$B$3:$B$200,0),MATCH(Data6[[#Headers],[Truck]],'Employee Info'!$C$2:$J$2,0)),"")</f>
        <v/>
      </c>
      <c r="L782" s="19" t="str">
        <f>IFERROR(INDEX('Employee Info'!$C$3:$J$200,MATCH(Data6[[#This Row],[Name:]],'Employee Info'!$B$3:$B$200,0),MATCH(Data6[[#Headers],[Phone]],'Employee Info'!$C$2:$J$2,0)),"")</f>
        <v/>
      </c>
      <c r="M782" s="19" t="str">
        <f>IFERROR(INDEX('Employee Info'!$C$3:$J$200,MATCH(Data6[[#This Row],[Name:]],'Employee Info'!$B$3:$B$200,0),MATCH(Data6[[#Headers],[Tech]],'Employee Info'!$C$2:$J$2,0)),"")</f>
        <v/>
      </c>
      <c r="N782" s="19" t="str">
        <f>IFERROR(INDEX('Employee Info'!$C$3:$J$200,MATCH(Data6[[#This Row],[Name:]],'Employee Info'!$B$3:$B$200,0),MATCH(Data6[[#Headers],[Other]],'Employee Info'!$C$2:$J$2,0)),"")</f>
        <v/>
      </c>
      <c r="O782" s="19">
        <f>IFERROR((Data6[[#This Row],[Hours:]]*SUM(Data6[[#This Row],[Rate]:[Other]])),"")</f>
        <v>0</v>
      </c>
      <c r="P782" s="7" t="str">
        <f>IF(Data6[[#This Row],[WO'#:]]="","Riley #","WO#")</f>
        <v>WO#</v>
      </c>
      <c r="Q782" s="7">
        <f>IFERROR(WEEKNUM(Data6[[#This Row],[Date:]]),"")</f>
        <v>20</v>
      </c>
      <c r="R782" s="6">
        <f t="shared" si="36"/>
        <v>45424</v>
      </c>
      <c r="S782" s="6">
        <f>Data6[[#This Row],[Week Start]]+7</f>
        <v>45431</v>
      </c>
      <c r="T782" s="7" t="str">
        <f t="shared" si="37"/>
        <v>5/12/2024 - 5/19/2024</v>
      </c>
      <c r="U782" s="7" t="str">
        <f t="shared" si="38"/>
        <v>Time Card</v>
      </c>
      <c r="V782" s="8" t="str">
        <f>RIGHT(TEXT(Data6[[#This Row],[Date:]],"mmddyyyy"),4)</f>
        <v>2024</v>
      </c>
      <c r="W782" s="8" t="str">
        <f>MID(TEXT(Data6[[#This Row],[Date:]],"mmddyyyy"),3,2)</f>
        <v>13</v>
      </c>
      <c r="X782" s="8" t="str">
        <f>LEFT(TEXT(Data6[[#This Row],[Date:]],"mmddyyyy"),2)</f>
        <v>05</v>
      </c>
      <c r="Y782" s="6">
        <f>DATE(Data6[[#This Row],[Year]],Data6[[#This Row],[Month]],Data6[[#This Row],[Day]])</f>
        <v>45425</v>
      </c>
    </row>
    <row r="783" spans="1:25" x14ac:dyDescent="0.3">
      <c r="A783" s="5">
        <v>45426.259272106479</v>
      </c>
      <c r="B783" s="7" t="s">
        <v>23</v>
      </c>
      <c r="C783" s="6" t="s">
        <v>580</v>
      </c>
      <c r="D783" s="7" t="s">
        <v>583</v>
      </c>
      <c r="E783" s="8">
        <v>8</v>
      </c>
      <c r="F783" s="7">
        <v>7098027</v>
      </c>
      <c r="G783" s="7" t="s">
        <v>68</v>
      </c>
      <c r="H783" s="7" t="s">
        <v>69</v>
      </c>
      <c r="I783" s="7" t="s">
        <v>44</v>
      </c>
      <c r="J783" s="19" t="str">
        <f>IFERROR(INDEX('Employee Info'!$C$3:$E$200,MATCH(Data6[[#This Row],[Name:]],'Employee Info'!$B$3:$B$200,0),MATCH(Data6[[#This Row],[Hours Type:]],'Employee Info'!$C$2:$E$2,0)),"")</f>
        <v/>
      </c>
      <c r="K783" s="19" t="str">
        <f>IFERROR(INDEX('Employee Info'!$C$3:$J$200,MATCH(Data6[[#This Row],[Name:]],'Employee Info'!$B$3:$B$200,0),MATCH(Data6[[#Headers],[Truck]],'Employee Info'!$C$2:$J$2,0)),"")</f>
        <v/>
      </c>
      <c r="L783" s="19" t="str">
        <f>IFERROR(INDEX('Employee Info'!$C$3:$J$200,MATCH(Data6[[#This Row],[Name:]],'Employee Info'!$B$3:$B$200,0),MATCH(Data6[[#Headers],[Phone]],'Employee Info'!$C$2:$J$2,0)),"")</f>
        <v/>
      </c>
      <c r="M783" s="19" t="str">
        <f>IFERROR(INDEX('Employee Info'!$C$3:$J$200,MATCH(Data6[[#This Row],[Name:]],'Employee Info'!$B$3:$B$200,0),MATCH(Data6[[#Headers],[Tech]],'Employee Info'!$C$2:$J$2,0)),"")</f>
        <v/>
      </c>
      <c r="N783" s="19" t="str">
        <f>IFERROR(INDEX('Employee Info'!$C$3:$J$200,MATCH(Data6[[#This Row],[Name:]],'Employee Info'!$B$3:$B$200,0),MATCH(Data6[[#Headers],[Other]],'Employee Info'!$C$2:$J$2,0)),"")</f>
        <v/>
      </c>
      <c r="O783" s="19">
        <f>IFERROR((Data6[[#This Row],[Hours:]]*SUM(Data6[[#This Row],[Rate]:[Other]])),"")</f>
        <v>0</v>
      </c>
      <c r="P783" s="7" t="str">
        <f>IF(Data6[[#This Row],[WO'#:]]="","Riley #","WO#")</f>
        <v>WO#</v>
      </c>
      <c r="Q783" s="7">
        <f>IFERROR(WEEKNUM(Data6[[#This Row],[Date:]]),"")</f>
        <v>20</v>
      </c>
      <c r="R783" s="6">
        <f t="shared" si="36"/>
        <v>45424</v>
      </c>
      <c r="S783" s="6">
        <f>Data6[[#This Row],[Week Start]]+7</f>
        <v>45431</v>
      </c>
      <c r="T783" s="7" t="str">
        <f t="shared" si="37"/>
        <v>5/12/2024 - 5/19/2024</v>
      </c>
      <c r="U783" s="7" t="str">
        <f t="shared" si="38"/>
        <v>Time Card</v>
      </c>
      <c r="V783" s="8" t="str">
        <f>RIGHT(TEXT(Data6[[#This Row],[Date:]],"mmddyyyy"),4)</f>
        <v>2024</v>
      </c>
      <c r="W783" s="8" t="str">
        <f>MID(TEXT(Data6[[#This Row],[Date:]],"mmddyyyy"),3,2)</f>
        <v>13</v>
      </c>
      <c r="X783" s="8" t="str">
        <f>LEFT(TEXT(Data6[[#This Row],[Date:]],"mmddyyyy"),2)</f>
        <v>05</v>
      </c>
      <c r="Y783" s="6">
        <f>DATE(Data6[[#This Row],[Year]],Data6[[#This Row],[Month]],Data6[[#This Row],[Day]])</f>
        <v>45425</v>
      </c>
    </row>
    <row r="784" spans="1:25" x14ac:dyDescent="0.3">
      <c r="A784" s="5">
        <v>45428.275907060182</v>
      </c>
      <c r="B784" s="7" t="s">
        <v>66</v>
      </c>
      <c r="C784" s="6" t="s">
        <v>580</v>
      </c>
      <c r="D784" s="7" t="s">
        <v>584</v>
      </c>
      <c r="E784" s="8">
        <v>1</v>
      </c>
      <c r="F784" s="7">
        <v>7098027</v>
      </c>
      <c r="G784" s="7" t="s">
        <v>68</v>
      </c>
      <c r="H784" s="7" t="s">
        <v>69</v>
      </c>
      <c r="I784" s="7" t="s">
        <v>44</v>
      </c>
      <c r="J784" s="19" t="str">
        <f>IFERROR(INDEX('Employee Info'!$C$3:$E$200,MATCH(Data6[[#This Row],[Name:]],'Employee Info'!$B$3:$B$200,0),MATCH(Data6[[#This Row],[Hours Type:]],'Employee Info'!$C$2:$E$2,0)),"")</f>
        <v/>
      </c>
      <c r="K784" s="19" t="str">
        <f>IFERROR(INDEX('Employee Info'!$C$3:$J$200,MATCH(Data6[[#This Row],[Name:]],'Employee Info'!$B$3:$B$200,0),MATCH(Data6[[#Headers],[Truck]],'Employee Info'!$C$2:$J$2,0)),"")</f>
        <v/>
      </c>
      <c r="L784" s="19" t="str">
        <f>IFERROR(INDEX('Employee Info'!$C$3:$J$200,MATCH(Data6[[#This Row],[Name:]],'Employee Info'!$B$3:$B$200,0),MATCH(Data6[[#Headers],[Phone]],'Employee Info'!$C$2:$J$2,0)),"")</f>
        <v/>
      </c>
      <c r="M784" s="19" t="str">
        <f>IFERROR(INDEX('Employee Info'!$C$3:$J$200,MATCH(Data6[[#This Row],[Name:]],'Employee Info'!$B$3:$B$200,0),MATCH(Data6[[#Headers],[Tech]],'Employee Info'!$C$2:$J$2,0)),"")</f>
        <v/>
      </c>
      <c r="N784" s="19" t="str">
        <f>IFERROR(INDEX('Employee Info'!$C$3:$J$200,MATCH(Data6[[#This Row],[Name:]],'Employee Info'!$B$3:$B$200,0),MATCH(Data6[[#Headers],[Other]],'Employee Info'!$C$2:$J$2,0)),"")</f>
        <v/>
      </c>
      <c r="O784" s="19">
        <f>IFERROR((Data6[[#This Row],[Hours:]]*SUM(Data6[[#This Row],[Rate]:[Other]])),"")</f>
        <v>0</v>
      </c>
      <c r="P784" s="7" t="str">
        <f>IF(Data6[[#This Row],[WO'#:]]="","Riley #","WO#")</f>
        <v>WO#</v>
      </c>
      <c r="Q784" s="7">
        <f>IFERROR(WEEKNUM(Data6[[#This Row],[Date:]]),"")</f>
        <v>20</v>
      </c>
      <c r="R784" s="6">
        <f t="shared" si="36"/>
        <v>45424</v>
      </c>
      <c r="S784" s="6">
        <f>Data6[[#This Row],[Week Start]]+7</f>
        <v>45431</v>
      </c>
      <c r="T784" s="7" t="str">
        <f t="shared" si="37"/>
        <v>5/12/2024 - 5/19/2024</v>
      </c>
      <c r="U784" s="7" t="str">
        <f t="shared" si="38"/>
        <v>Time Card</v>
      </c>
      <c r="V784" s="8" t="str">
        <f>RIGHT(TEXT(Data6[[#This Row],[Date:]],"mmddyyyy"),4)</f>
        <v>2024</v>
      </c>
      <c r="W784" s="8" t="str">
        <f>MID(TEXT(Data6[[#This Row],[Date:]],"mmddyyyy"),3,2)</f>
        <v>13</v>
      </c>
      <c r="X784" s="8" t="str">
        <f>LEFT(TEXT(Data6[[#This Row],[Date:]],"mmddyyyy"),2)</f>
        <v>05</v>
      </c>
      <c r="Y784" s="6">
        <f>DATE(Data6[[#This Row],[Year]],Data6[[#This Row],[Month]],Data6[[#This Row],[Day]])</f>
        <v>45425</v>
      </c>
    </row>
    <row r="785" spans="1:25" x14ac:dyDescent="0.3">
      <c r="A785" s="5">
        <v>45426.310014467592</v>
      </c>
      <c r="B785" s="7" t="s">
        <v>31</v>
      </c>
      <c r="C785" s="6" t="s">
        <v>580</v>
      </c>
      <c r="D785" s="7" t="s">
        <v>280</v>
      </c>
      <c r="E785" s="8">
        <v>8</v>
      </c>
      <c r="F785" s="7" t="s">
        <v>68</v>
      </c>
      <c r="G785" s="7" t="s">
        <v>68</v>
      </c>
      <c r="H785" s="7" t="s">
        <v>577</v>
      </c>
      <c r="I785" s="7" t="s">
        <v>44</v>
      </c>
      <c r="J785" s="19" t="str">
        <f>IFERROR(INDEX('Employee Info'!$C$3:$E$200,MATCH(Data6[[#This Row],[Name:]],'Employee Info'!$B$3:$B$200,0),MATCH(Data6[[#This Row],[Hours Type:]],'Employee Info'!$C$2:$E$2,0)),"")</f>
        <v/>
      </c>
      <c r="K785" s="19" t="str">
        <f>IFERROR(INDEX('Employee Info'!$C$3:$J$200,MATCH(Data6[[#This Row],[Name:]],'Employee Info'!$B$3:$B$200,0),MATCH(Data6[[#Headers],[Truck]],'Employee Info'!$C$2:$J$2,0)),"")</f>
        <v/>
      </c>
      <c r="L785" s="19" t="str">
        <f>IFERROR(INDEX('Employee Info'!$C$3:$J$200,MATCH(Data6[[#This Row],[Name:]],'Employee Info'!$B$3:$B$200,0),MATCH(Data6[[#Headers],[Phone]],'Employee Info'!$C$2:$J$2,0)),"")</f>
        <v/>
      </c>
      <c r="M785" s="19" t="str">
        <f>IFERROR(INDEX('Employee Info'!$C$3:$J$200,MATCH(Data6[[#This Row],[Name:]],'Employee Info'!$B$3:$B$200,0),MATCH(Data6[[#Headers],[Tech]],'Employee Info'!$C$2:$J$2,0)),"")</f>
        <v/>
      </c>
      <c r="N785" s="19" t="str">
        <f>IFERROR(INDEX('Employee Info'!$C$3:$J$200,MATCH(Data6[[#This Row],[Name:]],'Employee Info'!$B$3:$B$200,0),MATCH(Data6[[#Headers],[Other]],'Employee Info'!$C$2:$J$2,0)),"")</f>
        <v/>
      </c>
      <c r="O785" s="19">
        <f>IFERROR((Data6[[#This Row],[Hours:]]*SUM(Data6[[#This Row],[Rate]:[Other]])),"")</f>
        <v>0</v>
      </c>
      <c r="P785" s="7" t="str">
        <f>IF(Data6[[#This Row],[WO'#:]]="","Riley #","WO#")</f>
        <v>Riley #</v>
      </c>
      <c r="Q785" s="7">
        <f>IFERROR(WEEKNUM(Data6[[#This Row],[Date:]]),"")</f>
        <v>20</v>
      </c>
      <c r="R785" s="6">
        <f t="shared" si="36"/>
        <v>45424</v>
      </c>
      <c r="S785" s="6">
        <f>Data6[[#This Row],[Week Start]]+7</f>
        <v>45431</v>
      </c>
      <c r="T785" s="7" t="str">
        <f t="shared" si="37"/>
        <v>5/12/2024 - 5/19/2024</v>
      </c>
      <c r="U785" s="7" t="str">
        <f t="shared" si="38"/>
        <v>Time Card</v>
      </c>
      <c r="V785" s="8" t="str">
        <f>RIGHT(TEXT(Data6[[#This Row],[Date:]],"mmddyyyy"),4)</f>
        <v>2024</v>
      </c>
      <c r="W785" s="8" t="str">
        <f>MID(TEXT(Data6[[#This Row],[Date:]],"mmddyyyy"),3,2)</f>
        <v>13</v>
      </c>
      <c r="X785" s="8" t="str">
        <f>LEFT(TEXT(Data6[[#This Row],[Date:]],"mmddyyyy"),2)</f>
        <v>05</v>
      </c>
      <c r="Y785" s="6">
        <f>DATE(Data6[[#This Row],[Year]],Data6[[#This Row],[Month]],Data6[[#This Row],[Day]])</f>
        <v>45425</v>
      </c>
    </row>
    <row r="786" spans="1:25" x14ac:dyDescent="0.3">
      <c r="A786" s="5">
        <v>45426.49661678241</v>
      </c>
      <c r="B786" s="7" t="s">
        <v>35</v>
      </c>
      <c r="C786" s="6" t="s">
        <v>580</v>
      </c>
      <c r="D786" s="7" t="s">
        <v>586</v>
      </c>
      <c r="E786" s="8">
        <v>8</v>
      </c>
      <c r="F786" s="7" t="s">
        <v>68</v>
      </c>
      <c r="G786" s="7" t="s">
        <v>68</v>
      </c>
      <c r="H786" s="7" t="s">
        <v>577</v>
      </c>
      <c r="I786" s="7" t="s">
        <v>44</v>
      </c>
      <c r="J786" s="19" t="str">
        <f>IFERROR(INDEX('Employee Info'!$C$3:$E$200,MATCH(Data6[[#This Row],[Name:]],'Employee Info'!$B$3:$B$200,0),MATCH(Data6[[#This Row],[Hours Type:]],'Employee Info'!$C$2:$E$2,0)),"")</f>
        <v/>
      </c>
      <c r="K786" s="19" t="str">
        <f>IFERROR(INDEX('Employee Info'!$C$3:$J$200,MATCH(Data6[[#This Row],[Name:]],'Employee Info'!$B$3:$B$200,0),MATCH(Data6[[#Headers],[Truck]],'Employee Info'!$C$2:$J$2,0)),"")</f>
        <v/>
      </c>
      <c r="L786" s="19" t="str">
        <f>IFERROR(INDEX('Employee Info'!$C$3:$J$200,MATCH(Data6[[#This Row],[Name:]],'Employee Info'!$B$3:$B$200,0),MATCH(Data6[[#Headers],[Phone]],'Employee Info'!$C$2:$J$2,0)),"")</f>
        <v/>
      </c>
      <c r="M786" s="19" t="str">
        <f>IFERROR(INDEX('Employee Info'!$C$3:$J$200,MATCH(Data6[[#This Row],[Name:]],'Employee Info'!$B$3:$B$200,0),MATCH(Data6[[#Headers],[Tech]],'Employee Info'!$C$2:$J$2,0)),"")</f>
        <v/>
      </c>
      <c r="N786" s="19" t="str">
        <f>IFERROR(INDEX('Employee Info'!$C$3:$J$200,MATCH(Data6[[#This Row],[Name:]],'Employee Info'!$B$3:$B$200,0),MATCH(Data6[[#Headers],[Other]],'Employee Info'!$C$2:$J$2,0)),"")</f>
        <v/>
      </c>
      <c r="O786" s="19">
        <f>IFERROR((Data6[[#This Row],[Hours:]]*SUM(Data6[[#This Row],[Rate]:[Other]])),"")</f>
        <v>0</v>
      </c>
      <c r="P786" s="7" t="str">
        <f>IF(Data6[[#This Row],[WO'#:]]="","Riley #","WO#")</f>
        <v>Riley #</v>
      </c>
      <c r="Q786" s="7">
        <f>IFERROR(WEEKNUM(Data6[[#This Row],[Date:]]),"")</f>
        <v>20</v>
      </c>
      <c r="R786" s="6">
        <f t="shared" si="36"/>
        <v>45424</v>
      </c>
      <c r="S786" s="6">
        <f>Data6[[#This Row],[Week Start]]+7</f>
        <v>45431</v>
      </c>
      <c r="T786" s="7" t="str">
        <f t="shared" si="37"/>
        <v>5/12/2024 - 5/19/2024</v>
      </c>
      <c r="U786" s="7" t="str">
        <f t="shared" si="38"/>
        <v>Time Card</v>
      </c>
      <c r="V786" s="8" t="str">
        <f>RIGHT(TEXT(Data6[[#This Row],[Date:]],"mmddyyyy"),4)</f>
        <v>2024</v>
      </c>
      <c r="W786" s="8" t="str">
        <f>MID(TEXT(Data6[[#This Row],[Date:]],"mmddyyyy"),3,2)</f>
        <v>13</v>
      </c>
      <c r="X786" s="8" t="str">
        <f>LEFT(TEXT(Data6[[#This Row],[Date:]],"mmddyyyy"),2)</f>
        <v>05</v>
      </c>
      <c r="Y786" s="6">
        <f>DATE(Data6[[#This Row],[Year]],Data6[[#This Row],[Month]],Data6[[#This Row],[Day]])</f>
        <v>45425</v>
      </c>
    </row>
    <row r="787" spans="1:25" x14ac:dyDescent="0.3">
      <c r="A787" s="5">
        <v>45428.28781400463</v>
      </c>
      <c r="B787" s="7" t="s">
        <v>66</v>
      </c>
      <c r="C787" s="6" t="s">
        <v>580</v>
      </c>
      <c r="D787" s="7" t="s">
        <v>587</v>
      </c>
      <c r="E787" s="8">
        <v>1</v>
      </c>
      <c r="F787" s="7" t="s">
        <v>68</v>
      </c>
      <c r="G787" s="7" t="s">
        <v>68</v>
      </c>
      <c r="H787" s="7" t="s">
        <v>577</v>
      </c>
      <c r="I787" s="7" t="s">
        <v>44</v>
      </c>
      <c r="J787" s="19" t="str">
        <f>IFERROR(INDEX('Employee Info'!$C$3:$E$200,MATCH(Data6[[#This Row],[Name:]],'Employee Info'!$B$3:$B$200,0),MATCH(Data6[[#This Row],[Hours Type:]],'Employee Info'!$C$2:$E$2,0)),"")</f>
        <v/>
      </c>
      <c r="K787" s="19" t="str">
        <f>IFERROR(INDEX('Employee Info'!$C$3:$J$200,MATCH(Data6[[#This Row],[Name:]],'Employee Info'!$B$3:$B$200,0),MATCH(Data6[[#Headers],[Truck]],'Employee Info'!$C$2:$J$2,0)),"")</f>
        <v/>
      </c>
      <c r="L787" s="19" t="str">
        <f>IFERROR(INDEX('Employee Info'!$C$3:$J$200,MATCH(Data6[[#This Row],[Name:]],'Employee Info'!$B$3:$B$200,0),MATCH(Data6[[#Headers],[Phone]],'Employee Info'!$C$2:$J$2,0)),"")</f>
        <v/>
      </c>
      <c r="M787" s="19" t="str">
        <f>IFERROR(INDEX('Employee Info'!$C$3:$J$200,MATCH(Data6[[#This Row],[Name:]],'Employee Info'!$B$3:$B$200,0),MATCH(Data6[[#Headers],[Tech]],'Employee Info'!$C$2:$J$2,0)),"")</f>
        <v/>
      </c>
      <c r="N787" s="19" t="str">
        <f>IFERROR(INDEX('Employee Info'!$C$3:$J$200,MATCH(Data6[[#This Row],[Name:]],'Employee Info'!$B$3:$B$200,0),MATCH(Data6[[#Headers],[Other]],'Employee Info'!$C$2:$J$2,0)),"")</f>
        <v/>
      </c>
      <c r="O787" s="19">
        <f>IFERROR((Data6[[#This Row],[Hours:]]*SUM(Data6[[#This Row],[Rate]:[Other]])),"")</f>
        <v>0</v>
      </c>
      <c r="P787" s="7" t="str">
        <f>IF(Data6[[#This Row],[WO'#:]]="","Riley #","WO#")</f>
        <v>Riley #</v>
      </c>
      <c r="Q787" s="7">
        <f>IFERROR(WEEKNUM(Data6[[#This Row],[Date:]]),"")</f>
        <v>20</v>
      </c>
      <c r="R787" s="6">
        <f t="shared" si="36"/>
        <v>45424</v>
      </c>
      <c r="S787" s="6">
        <f>Data6[[#This Row],[Week Start]]+7</f>
        <v>45431</v>
      </c>
      <c r="T787" s="7" t="str">
        <f t="shared" si="37"/>
        <v>5/12/2024 - 5/19/2024</v>
      </c>
      <c r="U787" s="7" t="str">
        <f t="shared" si="38"/>
        <v>Time Card</v>
      </c>
      <c r="V787" s="8" t="str">
        <f>RIGHT(TEXT(Data6[[#This Row],[Date:]],"mmddyyyy"),4)</f>
        <v>2024</v>
      </c>
      <c r="W787" s="8" t="str">
        <f>MID(TEXT(Data6[[#This Row],[Date:]],"mmddyyyy"),3,2)</f>
        <v>13</v>
      </c>
      <c r="X787" s="8" t="str">
        <f>LEFT(TEXT(Data6[[#This Row],[Date:]],"mmddyyyy"),2)</f>
        <v>05</v>
      </c>
      <c r="Y787" s="6">
        <f>DATE(Data6[[#This Row],[Year]],Data6[[#This Row],[Month]],Data6[[#This Row],[Day]])</f>
        <v>45425</v>
      </c>
    </row>
    <row r="788" spans="1:25" x14ac:dyDescent="0.3">
      <c r="A788" s="5">
        <v>45425.585868402777</v>
      </c>
      <c r="B788" s="7" t="s">
        <v>492</v>
      </c>
      <c r="C788" s="6" t="s">
        <v>580</v>
      </c>
      <c r="D788" s="7" t="s">
        <v>585</v>
      </c>
      <c r="E788" s="8">
        <v>8</v>
      </c>
      <c r="F788" s="7" t="s">
        <v>68</v>
      </c>
      <c r="G788" s="7" t="s">
        <v>68</v>
      </c>
      <c r="H788" s="7" t="s">
        <v>536</v>
      </c>
      <c r="I788" s="7" t="s">
        <v>44</v>
      </c>
      <c r="J788" s="19" t="str">
        <f>IFERROR(INDEX('Employee Info'!$C$3:$E$200,MATCH(Data6[[#This Row],[Name:]],'Employee Info'!$B$3:$B$200,0),MATCH(Data6[[#This Row],[Hours Type:]],'Employee Info'!$C$2:$E$2,0)),"")</f>
        <v/>
      </c>
      <c r="K788" s="19" t="str">
        <f>IFERROR(INDEX('Employee Info'!$C$3:$J$200,MATCH(Data6[[#This Row],[Name:]],'Employee Info'!$B$3:$B$200,0),MATCH(Data6[[#Headers],[Truck]],'Employee Info'!$C$2:$J$2,0)),"")</f>
        <v/>
      </c>
      <c r="L788" s="19" t="str">
        <f>IFERROR(INDEX('Employee Info'!$C$3:$J$200,MATCH(Data6[[#This Row],[Name:]],'Employee Info'!$B$3:$B$200,0),MATCH(Data6[[#Headers],[Phone]],'Employee Info'!$C$2:$J$2,0)),"")</f>
        <v/>
      </c>
      <c r="M788" s="19" t="str">
        <f>IFERROR(INDEX('Employee Info'!$C$3:$J$200,MATCH(Data6[[#This Row],[Name:]],'Employee Info'!$B$3:$B$200,0),MATCH(Data6[[#Headers],[Tech]],'Employee Info'!$C$2:$J$2,0)),"")</f>
        <v/>
      </c>
      <c r="N788" s="19" t="str">
        <f>IFERROR(INDEX('Employee Info'!$C$3:$J$200,MATCH(Data6[[#This Row],[Name:]],'Employee Info'!$B$3:$B$200,0),MATCH(Data6[[#Headers],[Other]],'Employee Info'!$C$2:$J$2,0)),"")</f>
        <v/>
      </c>
      <c r="O788" s="19">
        <f>IFERROR((Data6[[#This Row],[Hours:]]*SUM(Data6[[#This Row],[Rate]:[Other]])),"")</f>
        <v>0</v>
      </c>
      <c r="P788" s="7" t="str">
        <f>IF(Data6[[#This Row],[WO'#:]]="","Riley #","WO#")</f>
        <v>Riley #</v>
      </c>
      <c r="Q788" s="7">
        <f>IFERROR(WEEKNUM(Data6[[#This Row],[Date:]]),"")</f>
        <v>20</v>
      </c>
      <c r="R788" s="6">
        <f t="shared" si="36"/>
        <v>45424</v>
      </c>
      <c r="S788" s="6">
        <f>Data6[[#This Row],[Week Start]]+7</f>
        <v>45431</v>
      </c>
      <c r="T788" s="7" t="str">
        <f t="shared" si="37"/>
        <v>5/12/2024 - 5/19/2024</v>
      </c>
      <c r="U788" s="7" t="str">
        <f t="shared" si="38"/>
        <v>Time Card</v>
      </c>
      <c r="V788" s="8" t="str">
        <f>RIGHT(TEXT(Data6[[#This Row],[Date:]],"mmddyyyy"),4)</f>
        <v>2024</v>
      </c>
      <c r="W788" s="8" t="str">
        <f>MID(TEXT(Data6[[#This Row],[Date:]],"mmddyyyy"),3,2)</f>
        <v>13</v>
      </c>
      <c r="X788" s="8" t="str">
        <f>LEFT(TEXT(Data6[[#This Row],[Date:]],"mmddyyyy"),2)</f>
        <v>05</v>
      </c>
      <c r="Y788" s="6">
        <f>DATE(Data6[[#This Row],[Year]],Data6[[#This Row],[Month]],Data6[[#This Row],[Day]])</f>
        <v>45425</v>
      </c>
    </row>
    <row r="789" spans="1:25" x14ac:dyDescent="0.3">
      <c r="A789" s="5">
        <v>45425.586033680556</v>
      </c>
      <c r="B789" s="7" t="s">
        <v>65</v>
      </c>
      <c r="C789" s="6" t="s">
        <v>580</v>
      </c>
      <c r="D789" s="7" t="s">
        <v>585</v>
      </c>
      <c r="E789" s="8">
        <v>8</v>
      </c>
      <c r="F789" s="7" t="s">
        <v>68</v>
      </c>
      <c r="G789" s="7" t="s">
        <v>68</v>
      </c>
      <c r="H789" s="7" t="s">
        <v>536</v>
      </c>
      <c r="I789" s="7" t="s">
        <v>44</v>
      </c>
      <c r="J789" s="19" t="str">
        <f>IFERROR(INDEX('Employee Info'!$C$3:$E$200,MATCH(Data6[[#This Row],[Name:]],'Employee Info'!$B$3:$B$200,0),MATCH(Data6[[#This Row],[Hours Type:]],'Employee Info'!$C$2:$E$2,0)),"")</f>
        <v/>
      </c>
      <c r="K789" s="19" t="str">
        <f>IFERROR(INDEX('Employee Info'!$C$3:$J$200,MATCH(Data6[[#This Row],[Name:]],'Employee Info'!$B$3:$B$200,0),MATCH(Data6[[#Headers],[Truck]],'Employee Info'!$C$2:$J$2,0)),"")</f>
        <v/>
      </c>
      <c r="L789" s="19" t="str">
        <f>IFERROR(INDEX('Employee Info'!$C$3:$J$200,MATCH(Data6[[#This Row],[Name:]],'Employee Info'!$B$3:$B$200,0),MATCH(Data6[[#Headers],[Phone]],'Employee Info'!$C$2:$J$2,0)),"")</f>
        <v/>
      </c>
      <c r="M789" s="19" t="str">
        <f>IFERROR(INDEX('Employee Info'!$C$3:$J$200,MATCH(Data6[[#This Row],[Name:]],'Employee Info'!$B$3:$B$200,0),MATCH(Data6[[#Headers],[Tech]],'Employee Info'!$C$2:$J$2,0)),"")</f>
        <v/>
      </c>
      <c r="N789" s="19" t="str">
        <f>IFERROR(INDEX('Employee Info'!$C$3:$J$200,MATCH(Data6[[#This Row],[Name:]],'Employee Info'!$B$3:$B$200,0),MATCH(Data6[[#Headers],[Other]],'Employee Info'!$C$2:$J$2,0)),"")</f>
        <v/>
      </c>
      <c r="O789" s="19">
        <f>IFERROR((Data6[[#This Row],[Hours:]]*SUM(Data6[[#This Row],[Rate]:[Other]])),"")</f>
        <v>0</v>
      </c>
      <c r="P789" s="7" t="str">
        <f>IF(Data6[[#This Row],[WO'#:]]="","Riley #","WO#")</f>
        <v>Riley #</v>
      </c>
      <c r="Q789" s="7">
        <f>IFERROR(WEEKNUM(Data6[[#This Row],[Date:]]),"")</f>
        <v>20</v>
      </c>
      <c r="R789" s="6">
        <f t="shared" si="36"/>
        <v>45424</v>
      </c>
      <c r="S789" s="6">
        <f>Data6[[#This Row],[Week Start]]+7</f>
        <v>45431</v>
      </c>
      <c r="T789" s="7" t="str">
        <f t="shared" si="37"/>
        <v>5/12/2024 - 5/19/2024</v>
      </c>
      <c r="U789" s="7" t="str">
        <f t="shared" si="38"/>
        <v>Time Card</v>
      </c>
      <c r="V789" s="8" t="str">
        <f>RIGHT(TEXT(Data6[[#This Row],[Date:]],"mmddyyyy"),4)</f>
        <v>2024</v>
      </c>
      <c r="W789" s="8" t="str">
        <f>MID(TEXT(Data6[[#This Row],[Date:]],"mmddyyyy"),3,2)</f>
        <v>13</v>
      </c>
      <c r="X789" s="8" t="str">
        <f>LEFT(TEXT(Data6[[#This Row],[Date:]],"mmddyyyy"),2)</f>
        <v>05</v>
      </c>
      <c r="Y789" s="6">
        <f>DATE(Data6[[#This Row],[Year]],Data6[[#This Row],[Month]],Data6[[#This Row],[Day]])</f>
        <v>45425</v>
      </c>
    </row>
    <row r="790" spans="1:25" x14ac:dyDescent="0.3">
      <c r="A790" s="5">
        <v>45428.286203935182</v>
      </c>
      <c r="B790" s="7" t="s">
        <v>66</v>
      </c>
      <c r="C790" s="6" t="s">
        <v>580</v>
      </c>
      <c r="D790" s="7" t="s">
        <v>566</v>
      </c>
      <c r="E790" s="8">
        <v>1</v>
      </c>
      <c r="F790" s="7" t="s">
        <v>68</v>
      </c>
      <c r="G790" s="7" t="s">
        <v>68</v>
      </c>
      <c r="H790" s="7" t="s">
        <v>536</v>
      </c>
      <c r="I790" s="7" t="s">
        <v>44</v>
      </c>
      <c r="J790" s="19" t="str">
        <f>IFERROR(INDEX('Employee Info'!$C$3:$E$200,MATCH(Data6[[#This Row],[Name:]],'Employee Info'!$B$3:$B$200,0),MATCH(Data6[[#This Row],[Hours Type:]],'Employee Info'!$C$2:$E$2,0)),"")</f>
        <v/>
      </c>
      <c r="K790" s="19" t="str">
        <f>IFERROR(INDEX('Employee Info'!$C$3:$J$200,MATCH(Data6[[#This Row],[Name:]],'Employee Info'!$B$3:$B$200,0),MATCH(Data6[[#Headers],[Truck]],'Employee Info'!$C$2:$J$2,0)),"")</f>
        <v/>
      </c>
      <c r="L790" s="19" t="str">
        <f>IFERROR(INDEX('Employee Info'!$C$3:$J$200,MATCH(Data6[[#This Row],[Name:]],'Employee Info'!$B$3:$B$200,0),MATCH(Data6[[#Headers],[Phone]],'Employee Info'!$C$2:$J$2,0)),"")</f>
        <v/>
      </c>
      <c r="M790" s="19" t="str">
        <f>IFERROR(INDEX('Employee Info'!$C$3:$J$200,MATCH(Data6[[#This Row],[Name:]],'Employee Info'!$B$3:$B$200,0),MATCH(Data6[[#Headers],[Tech]],'Employee Info'!$C$2:$J$2,0)),"")</f>
        <v/>
      </c>
      <c r="N790" s="19" t="str">
        <f>IFERROR(INDEX('Employee Info'!$C$3:$J$200,MATCH(Data6[[#This Row],[Name:]],'Employee Info'!$B$3:$B$200,0),MATCH(Data6[[#Headers],[Other]],'Employee Info'!$C$2:$J$2,0)),"")</f>
        <v/>
      </c>
      <c r="O790" s="19">
        <f>IFERROR((Data6[[#This Row],[Hours:]]*SUM(Data6[[#This Row],[Rate]:[Other]])),"")</f>
        <v>0</v>
      </c>
      <c r="P790" s="7" t="str">
        <f>IF(Data6[[#This Row],[WO'#:]]="","Riley #","WO#")</f>
        <v>Riley #</v>
      </c>
      <c r="Q790" s="7">
        <f>IFERROR(WEEKNUM(Data6[[#This Row],[Date:]]),"")</f>
        <v>20</v>
      </c>
      <c r="R790" s="6">
        <f t="shared" si="36"/>
        <v>45424</v>
      </c>
      <c r="S790" s="6">
        <f>Data6[[#This Row],[Week Start]]+7</f>
        <v>45431</v>
      </c>
      <c r="T790" s="7" t="str">
        <f t="shared" si="37"/>
        <v>5/12/2024 - 5/19/2024</v>
      </c>
      <c r="U790" s="7" t="str">
        <f t="shared" si="38"/>
        <v>Time Card</v>
      </c>
      <c r="V790" s="8" t="str">
        <f>RIGHT(TEXT(Data6[[#This Row],[Date:]],"mmddyyyy"),4)</f>
        <v>2024</v>
      </c>
      <c r="W790" s="8" t="str">
        <f>MID(TEXT(Data6[[#This Row],[Date:]],"mmddyyyy"),3,2)</f>
        <v>13</v>
      </c>
      <c r="X790" s="8" t="str">
        <f>LEFT(TEXT(Data6[[#This Row],[Date:]],"mmddyyyy"),2)</f>
        <v>05</v>
      </c>
      <c r="Y790" s="6">
        <f>DATE(Data6[[#This Row],[Year]],Data6[[#This Row],[Month]],Data6[[#This Row],[Day]])</f>
        <v>45425</v>
      </c>
    </row>
    <row r="791" spans="1:25" x14ac:dyDescent="0.3">
      <c r="A791" s="5">
        <v>45428.291372337961</v>
      </c>
      <c r="B791" s="7" t="s">
        <v>66</v>
      </c>
      <c r="C791" s="6">
        <v>45426</v>
      </c>
      <c r="D791" s="7" t="s">
        <v>70</v>
      </c>
      <c r="E791" s="8">
        <v>1</v>
      </c>
      <c r="F791" s="7">
        <v>7103211</v>
      </c>
      <c r="G791" s="7" t="s">
        <v>68</v>
      </c>
      <c r="H791" s="7" t="s">
        <v>69</v>
      </c>
      <c r="I791" s="7" t="s">
        <v>44</v>
      </c>
      <c r="J791" s="19" t="str">
        <f>IFERROR(INDEX('Employee Info'!$C$3:$E$200,MATCH(Data6[[#This Row],[Name:]],'Employee Info'!$B$3:$B$200,0),MATCH(Data6[[#This Row],[Hours Type:]],'Employee Info'!$C$2:$E$2,0)),"")</f>
        <v/>
      </c>
      <c r="K791" s="19" t="str">
        <f>IFERROR(INDEX('Employee Info'!$C$3:$J$200,MATCH(Data6[[#This Row],[Name:]],'Employee Info'!$B$3:$B$200,0),MATCH(Data6[[#Headers],[Truck]],'Employee Info'!$C$2:$J$2,0)),"")</f>
        <v/>
      </c>
      <c r="L791" s="19" t="str">
        <f>IFERROR(INDEX('Employee Info'!$C$3:$J$200,MATCH(Data6[[#This Row],[Name:]],'Employee Info'!$B$3:$B$200,0),MATCH(Data6[[#Headers],[Phone]],'Employee Info'!$C$2:$J$2,0)),"")</f>
        <v/>
      </c>
      <c r="M791" s="19" t="str">
        <f>IFERROR(INDEX('Employee Info'!$C$3:$J$200,MATCH(Data6[[#This Row],[Name:]],'Employee Info'!$B$3:$B$200,0),MATCH(Data6[[#Headers],[Tech]],'Employee Info'!$C$2:$J$2,0)),"")</f>
        <v/>
      </c>
      <c r="N791" s="19" t="str">
        <f>IFERROR(INDEX('Employee Info'!$C$3:$J$200,MATCH(Data6[[#This Row],[Name:]],'Employee Info'!$B$3:$B$200,0),MATCH(Data6[[#Headers],[Other]],'Employee Info'!$C$2:$J$2,0)),"")</f>
        <v/>
      </c>
      <c r="O791" s="19">
        <f>IFERROR((Data6[[#This Row],[Hours:]]*SUM(Data6[[#This Row],[Rate]:[Other]])),"")</f>
        <v>0</v>
      </c>
      <c r="P791" s="7" t="str">
        <f>IF(Data6[[#This Row],[WO'#:]]="","Riley #","WO#")</f>
        <v>WO#</v>
      </c>
      <c r="Q791" s="7">
        <f>IFERROR(WEEKNUM(Data6[[#This Row],[Date:]]),"")</f>
        <v>20</v>
      </c>
      <c r="R791" s="6">
        <f t="shared" si="36"/>
        <v>45424</v>
      </c>
      <c r="S791" s="6">
        <f>Data6[[#This Row],[Week Start]]+7</f>
        <v>45431</v>
      </c>
      <c r="T791" s="7" t="str">
        <f t="shared" si="37"/>
        <v>5/12/2024 - 5/19/2024</v>
      </c>
      <c r="U791" s="7" t="str">
        <f t="shared" si="38"/>
        <v>Time Card</v>
      </c>
      <c r="V791" s="8" t="str">
        <f>RIGHT(TEXT(Data6[[#This Row],[Date:]],"mmddyyyy"),4)</f>
        <v>2024</v>
      </c>
      <c r="W791" s="8" t="str">
        <f>MID(TEXT(Data6[[#This Row],[Date:]],"mmddyyyy"),3,2)</f>
        <v>14</v>
      </c>
      <c r="X791" s="8" t="str">
        <f>LEFT(TEXT(Data6[[#This Row],[Date:]],"mmddyyyy"),2)</f>
        <v>05</v>
      </c>
      <c r="Y791" s="6">
        <f>DATE(Data6[[#This Row],[Year]],Data6[[#This Row],[Month]],Data6[[#This Row],[Day]])</f>
        <v>45426</v>
      </c>
    </row>
    <row r="792" spans="1:25" x14ac:dyDescent="0.3">
      <c r="A792" s="5">
        <v>45426.56828738426</v>
      </c>
      <c r="B792" s="7" t="s">
        <v>31</v>
      </c>
      <c r="C792" s="6" t="s">
        <v>588</v>
      </c>
      <c r="D792" s="7" t="s">
        <v>340</v>
      </c>
      <c r="E792" s="8">
        <v>6.5</v>
      </c>
      <c r="F792" s="7">
        <v>6984733</v>
      </c>
      <c r="G792" s="7" t="s">
        <v>68</v>
      </c>
      <c r="H792" s="7" t="s">
        <v>69</v>
      </c>
      <c r="I792" s="7" t="s">
        <v>44</v>
      </c>
      <c r="J792" s="19" t="str">
        <f>IFERROR(INDEX('Employee Info'!$C$3:$E$200,MATCH(Data6[[#This Row],[Name:]],'Employee Info'!$B$3:$B$200,0),MATCH(Data6[[#This Row],[Hours Type:]],'Employee Info'!$C$2:$E$2,0)),"")</f>
        <v/>
      </c>
      <c r="K792" s="19" t="str">
        <f>IFERROR(INDEX('Employee Info'!$C$3:$J$200,MATCH(Data6[[#This Row],[Name:]],'Employee Info'!$B$3:$B$200,0),MATCH(Data6[[#Headers],[Truck]],'Employee Info'!$C$2:$J$2,0)),"")</f>
        <v/>
      </c>
      <c r="L792" s="19" t="str">
        <f>IFERROR(INDEX('Employee Info'!$C$3:$J$200,MATCH(Data6[[#This Row],[Name:]],'Employee Info'!$B$3:$B$200,0),MATCH(Data6[[#Headers],[Phone]],'Employee Info'!$C$2:$J$2,0)),"")</f>
        <v/>
      </c>
      <c r="M792" s="19" t="str">
        <f>IFERROR(INDEX('Employee Info'!$C$3:$J$200,MATCH(Data6[[#This Row],[Name:]],'Employee Info'!$B$3:$B$200,0),MATCH(Data6[[#Headers],[Tech]],'Employee Info'!$C$2:$J$2,0)),"")</f>
        <v/>
      </c>
      <c r="N792" s="19" t="str">
        <f>IFERROR(INDEX('Employee Info'!$C$3:$J$200,MATCH(Data6[[#This Row],[Name:]],'Employee Info'!$B$3:$B$200,0),MATCH(Data6[[#Headers],[Other]],'Employee Info'!$C$2:$J$2,0)),"")</f>
        <v/>
      </c>
      <c r="O792" s="19">
        <f>IFERROR((Data6[[#This Row],[Hours:]]*SUM(Data6[[#This Row],[Rate]:[Other]])),"")</f>
        <v>0</v>
      </c>
      <c r="P792" s="7" t="str">
        <f>IF(Data6[[#This Row],[WO'#:]]="","Riley #","WO#")</f>
        <v>WO#</v>
      </c>
      <c r="Q792" s="7">
        <f>IFERROR(WEEKNUM(Data6[[#This Row],[Date:]]),"")</f>
        <v>20</v>
      </c>
      <c r="R792" s="6">
        <f t="shared" si="36"/>
        <v>45424</v>
      </c>
      <c r="S792" s="6">
        <f>Data6[[#This Row],[Week Start]]+7</f>
        <v>45431</v>
      </c>
      <c r="T792" s="7" t="str">
        <f t="shared" si="37"/>
        <v>5/12/2024 - 5/19/2024</v>
      </c>
      <c r="U792" s="7" t="str">
        <f t="shared" si="38"/>
        <v>Time Card</v>
      </c>
      <c r="V792" s="8" t="str">
        <f>RIGHT(TEXT(Data6[[#This Row],[Date:]],"mmddyyyy"),4)</f>
        <v>2024</v>
      </c>
      <c r="W792" s="8" t="str">
        <f>MID(TEXT(Data6[[#This Row],[Date:]],"mmddyyyy"),3,2)</f>
        <v>14</v>
      </c>
      <c r="X792" s="8" t="str">
        <f>LEFT(TEXT(Data6[[#This Row],[Date:]],"mmddyyyy"),2)</f>
        <v>05</v>
      </c>
      <c r="Y792" s="6">
        <f>DATE(Data6[[#This Row],[Year]],Data6[[#This Row],[Month]],Data6[[#This Row],[Day]])</f>
        <v>45426</v>
      </c>
    </row>
    <row r="793" spans="1:25" x14ac:dyDescent="0.3">
      <c r="A793" s="5">
        <v>45428.295911574074</v>
      </c>
      <c r="B793" s="7" t="s">
        <v>66</v>
      </c>
      <c r="C793" s="6" t="s">
        <v>588</v>
      </c>
      <c r="D793" s="7" t="s">
        <v>589</v>
      </c>
      <c r="E793" s="8">
        <v>2</v>
      </c>
      <c r="F793" s="7">
        <v>6984733</v>
      </c>
      <c r="G793" s="7" t="s">
        <v>68</v>
      </c>
      <c r="H793" s="7" t="s">
        <v>69</v>
      </c>
      <c r="I793" s="7" t="s">
        <v>44</v>
      </c>
      <c r="J793" s="19" t="str">
        <f>IFERROR(INDEX('Employee Info'!$C$3:$E$200,MATCH(Data6[[#This Row],[Name:]],'Employee Info'!$B$3:$B$200,0),MATCH(Data6[[#This Row],[Hours Type:]],'Employee Info'!$C$2:$E$2,0)),"")</f>
        <v/>
      </c>
      <c r="K793" s="19" t="str">
        <f>IFERROR(INDEX('Employee Info'!$C$3:$J$200,MATCH(Data6[[#This Row],[Name:]],'Employee Info'!$B$3:$B$200,0),MATCH(Data6[[#Headers],[Truck]],'Employee Info'!$C$2:$J$2,0)),"")</f>
        <v/>
      </c>
      <c r="L793" s="19" t="str">
        <f>IFERROR(INDEX('Employee Info'!$C$3:$J$200,MATCH(Data6[[#This Row],[Name:]],'Employee Info'!$B$3:$B$200,0),MATCH(Data6[[#Headers],[Phone]],'Employee Info'!$C$2:$J$2,0)),"")</f>
        <v/>
      </c>
      <c r="M793" s="19" t="str">
        <f>IFERROR(INDEX('Employee Info'!$C$3:$J$200,MATCH(Data6[[#This Row],[Name:]],'Employee Info'!$B$3:$B$200,0),MATCH(Data6[[#Headers],[Tech]],'Employee Info'!$C$2:$J$2,0)),"")</f>
        <v/>
      </c>
      <c r="N793" s="19" t="str">
        <f>IFERROR(INDEX('Employee Info'!$C$3:$J$200,MATCH(Data6[[#This Row],[Name:]],'Employee Info'!$B$3:$B$200,0),MATCH(Data6[[#Headers],[Other]],'Employee Info'!$C$2:$J$2,0)),"")</f>
        <v/>
      </c>
      <c r="O793" s="19">
        <f>IFERROR((Data6[[#This Row],[Hours:]]*SUM(Data6[[#This Row],[Rate]:[Other]])),"")</f>
        <v>0</v>
      </c>
      <c r="P793" s="7" t="str">
        <f>IF(Data6[[#This Row],[WO'#:]]="","Riley #","WO#")</f>
        <v>WO#</v>
      </c>
      <c r="Q793" s="7">
        <f>IFERROR(WEEKNUM(Data6[[#This Row],[Date:]]),"")</f>
        <v>20</v>
      </c>
      <c r="R793" s="6">
        <f t="shared" si="36"/>
        <v>45424</v>
      </c>
      <c r="S793" s="6">
        <f>Data6[[#This Row],[Week Start]]+7</f>
        <v>45431</v>
      </c>
      <c r="T793" s="7" t="str">
        <f t="shared" si="37"/>
        <v>5/12/2024 - 5/19/2024</v>
      </c>
      <c r="U793" s="7" t="str">
        <f t="shared" si="38"/>
        <v>Time Card</v>
      </c>
      <c r="V793" s="8" t="str">
        <f>RIGHT(TEXT(Data6[[#This Row],[Date:]],"mmddyyyy"),4)</f>
        <v>2024</v>
      </c>
      <c r="W793" s="8" t="str">
        <f>MID(TEXT(Data6[[#This Row],[Date:]],"mmddyyyy"),3,2)</f>
        <v>14</v>
      </c>
      <c r="X793" s="8" t="str">
        <f>LEFT(TEXT(Data6[[#This Row],[Date:]],"mmddyyyy"),2)</f>
        <v>05</v>
      </c>
      <c r="Y793" s="6">
        <f>DATE(Data6[[#This Row],[Year]],Data6[[#This Row],[Month]],Data6[[#This Row],[Day]])</f>
        <v>45426</v>
      </c>
    </row>
    <row r="794" spans="1:25" x14ac:dyDescent="0.3">
      <c r="A794" s="5">
        <v>45426.497414930556</v>
      </c>
      <c r="B794" s="7" t="s">
        <v>35</v>
      </c>
      <c r="C794" s="6" t="s">
        <v>588</v>
      </c>
      <c r="D794" s="7" t="s">
        <v>590</v>
      </c>
      <c r="E794" s="8">
        <v>1</v>
      </c>
      <c r="F794" s="7">
        <v>6994907</v>
      </c>
      <c r="G794" s="7" t="s">
        <v>68</v>
      </c>
      <c r="H794" s="7" t="s">
        <v>69</v>
      </c>
      <c r="I794" s="7" t="s">
        <v>44</v>
      </c>
      <c r="J794" s="19" t="str">
        <f>IFERROR(INDEX('Employee Info'!$C$3:$E$200,MATCH(Data6[[#This Row],[Name:]],'Employee Info'!$B$3:$B$200,0),MATCH(Data6[[#This Row],[Hours Type:]],'Employee Info'!$C$2:$E$2,0)),"")</f>
        <v/>
      </c>
      <c r="K794" s="19" t="str">
        <f>IFERROR(INDEX('Employee Info'!$C$3:$J$200,MATCH(Data6[[#This Row],[Name:]],'Employee Info'!$B$3:$B$200,0),MATCH(Data6[[#Headers],[Truck]],'Employee Info'!$C$2:$J$2,0)),"")</f>
        <v/>
      </c>
      <c r="L794" s="19" t="str">
        <f>IFERROR(INDEX('Employee Info'!$C$3:$J$200,MATCH(Data6[[#This Row],[Name:]],'Employee Info'!$B$3:$B$200,0),MATCH(Data6[[#Headers],[Phone]],'Employee Info'!$C$2:$J$2,0)),"")</f>
        <v/>
      </c>
      <c r="M794" s="19" t="str">
        <f>IFERROR(INDEX('Employee Info'!$C$3:$J$200,MATCH(Data6[[#This Row],[Name:]],'Employee Info'!$B$3:$B$200,0),MATCH(Data6[[#Headers],[Tech]],'Employee Info'!$C$2:$J$2,0)),"")</f>
        <v/>
      </c>
      <c r="N794" s="19" t="str">
        <f>IFERROR(INDEX('Employee Info'!$C$3:$J$200,MATCH(Data6[[#This Row],[Name:]],'Employee Info'!$B$3:$B$200,0),MATCH(Data6[[#Headers],[Other]],'Employee Info'!$C$2:$J$2,0)),"")</f>
        <v/>
      </c>
      <c r="O794" s="19">
        <f>IFERROR((Data6[[#This Row],[Hours:]]*SUM(Data6[[#This Row],[Rate]:[Other]])),"")</f>
        <v>0</v>
      </c>
      <c r="P794" s="7" t="str">
        <f>IF(Data6[[#This Row],[WO'#:]]="","Riley #","WO#")</f>
        <v>WO#</v>
      </c>
      <c r="Q794" s="7">
        <f>IFERROR(WEEKNUM(Data6[[#This Row],[Date:]]),"")</f>
        <v>20</v>
      </c>
      <c r="R794" s="6">
        <f t="shared" si="36"/>
        <v>45424</v>
      </c>
      <c r="S794" s="6">
        <f>Data6[[#This Row],[Week Start]]+7</f>
        <v>45431</v>
      </c>
      <c r="T794" s="7" t="str">
        <f t="shared" si="37"/>
        <v>5/12/2024 - 5/19/2024</v>
      </c>
      <c r="U794" s="7" t="str">
        <f t="shared" si="38"/>
        <v>Time Card</v>
      </c>
      <c r="V794" s="8" t="str">
        <f>RIGHT(TEXT(Data6[[#This Row],[Date:]],"mmddyyyy"),4)</f>
        <v>2024</v>
      </c>
      <c r="W794" s="8" t="str">
        <f>MID(TEXT(Data6[[#This Row],[Date:]],"mmddyyyy"),3,2)</f>
        <v>14</v>
      </c>
      <c r="X794" s="8" t="str">
        <f>LEFT(TEXT(Data6[[#This Row],[Date:]],"mmddyyyy"),2)</f>
        <v>05</v>
      </c>
      <c r="Y794" s="6">
        <f>DATE(Data6[[#This Row],[Year]],Data6[[#This Row],[Month]],Data6[[#This Row],[Day]])</f>
        <v>45426</v>
      </c>
    </row>
    <row r="795" spans="1:25" x14ac:dyDescent="0.3">
      <c r="A795" s="5">
        <v>45428.289569791668</v>
      </c>
      <c r="B795" s="7" t="s">
        <v>66</v>
      </c>
      <c r="C795" s="6" t="s">
        <v>588</v>
      </c>
      <c r="D795" s="7" t="s">
        <v>591</v>
      </c>
      <c r="E795" s="8">
        <v>1</v>
      </c>
      <c r="F795" s="7">
        <v>6994907</v>
      </c>
      <c r="G795" s="7" t="s">
        <v>68</v>
      </c>
      <c r="H795" s="7" t="s">
        <v>69</v>
      </c>
      <c r="I795" s="7" t="s">
        <v>44</v>
      </c>
      <c r="J795" s="19" t="str">
        <f>IFERROR(INDEX('Employee Info'!$C$3:$E$200,MATCH(Data6[[#This Row],[Name:]],'Employee Info'!$B$3:$B$200,0),MATCH(Data6[[#This Row],[Hours Type:]],'Employee Info'!$C$2:$E$2,0)),"")</f>
        <v/>
      </c>
      <c r="K795" s="19" t="str">
        <f>IFERROR(INDEX('Employee Info'!$C$3:$J$200,MATCH(Data6[[#This Row],[Name:]],'Employee Info'!$B$3:$B$200,0),MATCH(Data6[[#Headers],[Truck]],'Employee Info'!$C$2:$J$2,0)),"")</f>
        <v/>
      </c>
      <c r="L795" s="19" t="str">
        <f>IFERROR(INDEX('Employee Info'!$C$3:$J$200,MATCH(Data6[[#This Row],[Name:]],'Employee Info'!$B$3:$B$200,0),MATCH(Data6[[#Headers],[Phone]],'Employee Info'!$C$2:$J$2,0)),"")</f>
        <v/>
      </c>
      <c r="M795" s="19" t="str">
        <f>IFERROR(INDEX('Employee Info'!$C$3:$J$200,MATCH(Data6[[#This Row],[Name:]],'Employee Info'!$B$3:$B$200,0),MATCH(Data6[[#Headers],[Tech]],'Employee Info'!$C$2:$J$2,0)),"")</f>
        <v/>
      </c>
      <c r="N795" s="19" t="str">
        <f>IFERROR(INDEX('Employee Info'!$C$3:$J$200,MATCH(Data6[[#This Row],[Name:]],'Employee Info'!$B$3:$B$200,0),MATCH(Data6[[#Headers],[Other]],'Employee Info'!$C$2:$J$2,0)),"")</f>
        <v/>
      </c>
      <c r="O795" s="19">
        <f>IFERROR((Data6[[#This Row],[Hours:]]*SUM(Data6[[#This Row],[Rate]:[Other]])),"")</f>
        <v>0</v>
      </c>
      <c r="P795" s="7" t="str">
        <f>IF(Data6[[#This Row],[WO'#:]]="","Riley #","WO#")</f>
        <v>WO#</v>
      </c>
      <c r="Q795" s="7">
        <f>IFERROR(WEEKNUM(Data6[[#This Row],[Date:]]),"")</f>
        <v>20</v>
      </c>
      <c r="R795" s="6">
        <f t="shared" si="36"/>
        <v>45424</v>
      </c>
      <c r="S795" s="6">
        <f>Data6[[#This Row],[Week Start]]+7</f>
        <v>45431</v>
      </c>
      <c r="T795" s="7" t="str">
        <f t="shared" si="37"/>
        <v>5/12/2024 - 5/19/2024</v>
      </c>
      <c r="U795" s="7" t="str">
        <f t="shared" si="38"/>
        <v>Time Card</v>
      </c>
      <c r="V795" s="8" t="str">
        <f>RIGHT(TEXT(Data6[[#This Row],[Date:]],"mmddyyyy"),4)</f>
        <v>2024</v>
      </c>
      <c r="W795" s="8" t="str">
        <f>MID(TEXT(Data6[[#This Row],[Date:]],"mmddyyyy"),3,2)</f>
        <v>14</v>
      </c>
      <c r="X795" s="8" t="str">
        <f>LEFT(TEXT(Data6[[#This Row],[Date:]],"mmddyyyy"),2)</f>
        <v>05</v>
      </c>
      <c r="Y795" s="6">
        <f>DATE(Data6[[#This Row],[Year]],Data6[[#This Row],[Month]],Data6[[#This Row],[Day]])</f>
        <v>45426</v>
      </c>
    </row>
    <row r="796" spans="1:25" x14ac:dyDescent="0.3">
      <c r="A796" s="5">
        <v>45426.582316435182</v>
      </c>
      <c r="B796" s="7" t="s">
        <v>35</v>
      </c>
      <c r="C796" s="6" t="s">
        <v>588</v>
      </c>
      <c r="D796" s="7" t="s">
        <v>592</v>
      </c>
      <c r="E796" s="8">
        <v>3</v>
      </c>
      <c r="F796" s="7">
        <v>7053182</v>
      </c>
      <c r="G796" s="7" t="s">
        <v>68</v>
      </c>
      <c r="H796" s="7" t="s">
        <v>69</v>
      </c>
      <c r="I796" s="7" t="s">
        <v>44</v>
      </c>
      <c r="J796" s="19" t="str">
        <f>IFERROR(INDEX('Employee Info'!$C$3:$E$200,MATCH(Data6[[#This Row],[Name:]],'Employee Info'!$B$3:$B$200,0),MATCH(Data6[[#This Row],[Hours Type:]],'Employee Info'!$C$2:$E$2,0)),"")</f>
        <v/>
      </c>
      <c r="K796" s="19" t="str">
        <f>IFERROR(INDEX('Employee Info'!$C$3:$J$200,MATCH(Data6[[#This Row],[Name:]],'Employee Info'!$B$3:$B$200,0),MATCH(Data6[[#Headers],[Truck]],'Employee Info'!$C$2:$J$2,0)),"")</f>
        <v/>
      </c>
      <c r="L796" s="19" t="str">
        <f>IFERROR(INDEX('Employee Info'!$C$3:$J$200,MATCH(Data6[[#This Row],[Name:]],'Employee Info'!$B$3:$B$200,0),MATCH(Data6[[#Headers],[Phone]],'Employee Info'!$C$2:$J$2,0)),"")</f>
        <v/>
      </c>
      <c r="M796" s="19" t="str">
        <f>IFERROR(INDEX('Employee Info'!$C$3:$J$200,MATCH(Data6[[#This Row],[Name:]],'Employee Info'!$B$3:$B$200,0),MATCH(Data6[[#Headers],[Tech]],'Employee Info'!$C$2:$J$2,0)),"")</f>
        <v/>
      </c>
      <c r="N796" s="19" t="str">
        <f>IFERROR(INDEX('Employee Info'!$C$3:$J$200,MATCH(Data6[[#This Row],[Name:]],'Employee Info'!$B$3:$B$200,0),MATCH(Data6[[#Headers],[Other]],'Employee Info'!$C$2:$J$2,0)),"")</f>
        <v/>
      </c>
      <c r="O796" s="19">
        <f>IFERROR((Data6[[#This Row],[Hours:]]*SUM(Data6[[#This Row],[Rate]:[Other]])),"")</f>
        <v>0</v>
      </c>
      <c r="P796" s="7" t="str">
        <f>IF(Data6[[#This Row],[WO'#:]]="","Riley #","WO#")</f>
        <v>WO#</v>
      </c>
      <c r="Q796" s="7">
        <f>IFERROR(WEEKNUM(Data6[[#This Row],[Date:]]),"")</f>
        <v>20</v>
      </c>
      <c r="R796" s="6">
        <f t="shared" si="36"/>
        <v>45424</v>
      </c>
      <c r="S796" s="6">
        <f>Data6[[#This Row],[Week Start]]+7</f>
        <v>45431</v>
      </c>
      <c r="T796" s="7" t="str">
        <f t="shared" si="37"/>
        <v>5/12/2024 - 5/19/2024</v>
      </c>
      <c r="U796" s="7" t="str">
        <f t="shared" si="38"/>
        <v>Time Card</v>
      </c>
      <c r="V796" s="8" t="str">
        <f>RIGHT(TEXT(Data6[[#This Row],[Date:]],"mmddyyyy"),4)</f>
        <v>2024</v>
      </c>
      <c r="W796" s="8" t="str">
        <f>MID(TEXT(Data6[[#This Row],[Date:]],"mmddyyyy"),3,2)</f>
        <v>14</v>
      </c>
      <c r="X796" s="8" t="str">
        <f>LEFT(TEXT(Data6[[#This Row],[Date:]],"mmddyyyy"),2)</f>
        <v>05</v>
      </c>
      <c r="Y796" s="6">
        <f>DATE(Data6[[#This Row],[Year]],Data6[[#This Row],[Month]],Data6[[#This Row],[Day]])</f>
        <v>45426</v>
      </c>
    </row>
    <row r="797" spans="1:25" x14ac:dyDescent="0.3">
      <c r="A797" s="5">
        <v>45428.295485185183</v>
      </c>
      <c r="B797" s="7" t="s">
        <v>66</v>
      </c>
      <c r="C797" s="6" t="s">
        <v>588</v>
      </c>
      <c r="D797" s="7" t="s">
        <v>593</v>
      </c>
      <c r="E797" s="8">
        <v>1</v>
      </c>
      <c r="F797" s="7">
        <v>7053182</v>
      </c>
      <c r="G797" s="7" t="s">
        <v>68</v>
      </c>
      <c r="H797" s="7" t="s">
        <v>69</v>
      </c>
      <c r="I797" s="7" t="s">
        <v>44</v>
      </c>
      <c r="J797" s="19" t="str">
        <f>IFERROR(INDEX('Employee Info'!$C$3:$E$200,MATCH(Data6[[#This Row],[Name:]],'Employee Info'!$B$3:$B$200,0),MATCH(Data6[[#This Row],[Hours Type:]],'Employee Info'!$C$2:$E$2,0)),"")</f>
        <v/>
      </c>
      <c r="K797" s="19" t="str">
        <f>IFERROR(INDEX('Employee Info'!$C$3:$J$200,MATCH(Data6[[#This Row],[Name:]],'Employee Info'!$B$3:$B$200,0),MATCH(Data6[[#Headers],[Truck]],'Employee Info'!$C$2:$J$2,0)),"")</f>
        <v/>
      </c>
      <c r="L797" s="19" t="str">
        <f>IFERROR(INDEX('Employee Info'!$C$3:$J$200,MATCH(Data6[[#This Row],[Name:]],'Employee Info'!$B$3:$B$200,0),MATCH(Data6[[#Headers],[Phone]],'Employee Info'!$C$2:$J$2,0)),"")</f>
        <v/>
      </c>
      <c r="M797" s="19" t="str">
        <f>IFERROR(INDEX('Employee Info'!$C$3:$J$200,MATCH(Data6[[#This Row],[Name:]],'Employee Info'!$B$3:$B$200,0),MATCH(Data6[[#Headers],[Tech]],'Employee Info'!$C$2:$J$2,0)),"")</f>
        <v/>
      </c>
      <c r="N797" s="19" t="str">
        <f>IFERROR(INDEX('Employee Info'!$C$3:$J$200,MATCH(Data6[[#This Row],[Name:]],'Employee Info'!$B$3:$B$200,0),MATCH(Data6[[#Headers],[Other]],'Employee Info'!$C$2:$J$2,0)),"")</f>
        <v/>
      </c>
      <c r="O797" s="19">
        <f>IFERROR((Data6[[#This Row],[Hours:]]*SUM(Data6[[#This Row],[Rate]:[Other]])),"")</f>
        <v>0</v>
      </c>
      <c r="P797" s="7" t="str">
        <f>IF(Data6[[#This Row],[WO'#:]]="","Riley #","WO#")</f>
        <v>WO#</v>
      </c>
      <c r="Q797" s="7">
        <f>IFERROR(WEEKNUM(Data6[[#This Row],[Date:]]),"")</f>
        <v>20</v>
      </c>
      <c r="R797" s="6">
        <f t="shared" si="36"/>
        <v>45424</v>
      </c>
      <c r="S797" s="6">
        <f>Data6[[#This Row],[Week Start]]+7</f>
        <v>45431</v>
      </c>
      <c r="T797" s="7" t="str">
        <f t="shared" si="37"/>
        <v>5/12/2024 - 5/19/2024</v>
      </c>
      <c r="U797" s="7" t="str">
        <f t="shared" si="38"/>
        <v>Time Card</v>
      </c>
      <c r="V797" s="8" t="str">
        <f>RIGHT(TEXT(Data6[[#This Row],[Date:]],"mmddyyyy"),4)</f>
        <v>2024</v>
      </c>
      <c r="W797" s="8" t="str">
        <f>MID(TEXT(Data6[[#This Row],[Date:]],"mmddyyyy"),3,2)</f>
        <v>14</v>
      </c>
      <c r="X797" s="8" t="str">
        <f>LEFT(TEXT(Data6[[#This Row],[Date:]],"mmddyyyy"),2)</f>
        <v>05</v>
      </c>
      <c r="Y797" s="6">
        <f>DATE(Data6[[#This Row],[Year]],Data6[[#This Row],[Month]],Data6[[#This Row],[Day]])</f>
        <v>45426</v>
      </c>
    </row>
    <row r="798" spans="1:25" x14ac:dyDescent="0.3">
      <c r="A798" s="5">
        <v>45427.259817361111</v>
      </c>
      <c r="B798" s="7" t="s">
        <v>23</v>
      </c>
      <c r="C798" s="6" t="s">
        <v>588</v>
      </c>
      <c r="D798" s="7" t="s">
        <v>594</v>
      </c>
      <c r="E798" s="8">
        <v>8</v>
      </c>
      <c r="F798" s="7">
        <v>7098027</v>
      </c>
      <c r="G798" s="7" t="s">
        <v>68</v>
      </c>
      <c r="H798" s="7" t="s">
        <v>69</v>
      </c>
      <c r="I798" s="7" t="s">
        <v>44</v>
      </c>
      <c r="J798" s="19" t="str">
        <f>IFERROR(INDEX('Employee Info'!$C$3:$E$200,MATCH(Data6[[#This Row],[Name:]],'Employee Info'!$B$3:$B$200,0),MATCH(Data6[[#This Row],[Hours Type:]],'Employee Info'!$C$2:$E$2,0)),"")</f>
        <v/>
      </c>
      <c r="K798" s="19" t="str">
        <f>IFERROR(INDEX('Employee Info'!$C$3:$J$200,MATCH(Data6[[#This Row],[Name:]],'Employee Info'!$B$3:$B$200,0),MATCH(Data6[[#Headers],[Truck]],'Employee Info'!$C$2:$J$2,0)),"")</f>
        <v/>
      </c>
      <c r="L798" s="19" t="str">
        <f>IFERROR(INDEX('Employee Info'!$C$3:$J$200,MATCH(Data6[[#This Row],[Name:]],'Employee Info'!$B$3:$B$200,0),MATCH(Data6[[#Headers],[Phone]],'Employee Info'!$C$2:$J$2,0)),"")</f>
        <v/>
      </c>
      <c r="M798" s="19" t="str">
        <f>IFERROR(INDEX('Employee Info'!$C$3:$J$200,MATCH(Data6[[#This Row],[Name:]],'Employee Info'!$B$3:$B$200,0),MATCH(Data6[[#Headers],[Tech]],'Employee Info'!$C$2:$J$2,0)),"")</f>
        <v/>
      </c>
      <c r="N798" s="19" t="str">
        <f>IFERROR(INDEX('Employee Info'!$C$3:$J$200,MATCH(Data6[[#This Row],[Name:]],'Employee Info'!$B$3:$B$200,0),MATCH(Data6[[#Headers],[Other]],'Employee Info'!$C$2:$J$2,0)),"")</f>
        <v/>
      </c>
      <c r="O798" s="19">
        <f>IFERROR((Data6[[#This Row],[Hours:]]*SUM(Data6[[#This Row],[Rate]:[Other]])),"")</f>
        <v>0</v>
      </c>
      <c r="P798" s="7" t="str">
        <f>IF(Data6[[#This Row],[WO'#:]]="","Riley #","WO#")</f>
        <v>WO#</v>
      </c>
      <c r="Q798" s="7">
        <f>IFERROR(WEEKNUM(Data6[[#This Row],[Date:]]),"")</f>
        <v>20</v>
      </c>
      <c r="R798" s="6">
        <f t="shared" si="36"/>
        <v>45424</v>
      </c>
      <c r="S798" s="6">
        <f>Data6[[#This Row],[Week Start]]+7</f>
        <v>45431</v>
      </c>
      <c r="T798" s="7" t="str">
        <f t="shared" si="37"/>
        <v>5/12/2024 - 5/19/2024</v>
      </c>
      <c r="U798" s="7" t="str">
        <f t="shared" si="38"/>
        <v>Time Card</v>
      </c>
      <c r="V798" s="8" t="str">
        <f>RIGHT(TEXT(Data6[[#This Row],[Date:]],"mmddyyyy"),4)</f>
        <v>2024</v>
      </c>
      <c r="W798" s="8" t="str">
        <f>MID(TEXT(Data6[[#This Row],[Date:]],"mmddyyyy"),3,2)</f>
        <v>14</v>
      </c>
      <c r="X798" s="8" t="str">
        <f>LEFT(TEXT(Data6[[#This Row],[Date:]],"mmddyyyy"),2)</f>
        <v>05</v>
      </c>
      <c r="Y798" s="6">
        <f>DATE(Data6[[#This Row],[Year]],Data6[[#This Row],[Month]],Data6[[#This Row],[Day]])</f>
        <v>45426</v>
      </c>
    </row>
    <row r="799" spans="1:25" x14ac:dyDescent="0.3">
      <c r="A799" s="5">
        <v>45428.28182152778</v>
      </c>
      <c r="B799" s="7" t="s">
        <v>66</v>
      </c>
      <c r="C799" s="6" t="s">
        <v>588</v>
      </c>
      <c r="D799" s="7" t="s">
        <v>584</v>
      </c>
      <c r="E799" s="8">
        <v>1</v>
      </c>
      <c r="F799" s="7">
        <v>7098027</v>
      </c>
      <c r="G799" s="7" t="s">
        <v>68</v>
      </c>
      <c r="H799" s="7" t="s">
        <v>69</v>
      </c>
      <c r="I799" s="7" t="s">
        <v>44</v>
      </c>
      <c r="J799" s="19" t="str">
        <f>IFERROR(INDEX('Employee Info'!$C$3:$E$200,MATCH(Data6[[#This Row],[Name:]],'Employee Info'!$B$3:$B$200,0),MATCH(Data6[[#This Row],[Hours Type:]],'Employee Info'!$C$2:$E$2,0)),"")</f>
        <v/>
      </c>
      <c r="K799" s="19" t="str">
        <f>IFERROR(INDEX('Employee Info'!$C$3:$J$200,MATCH(Data6[[#This Row],[Name:]],'Employee Info'!$B$3:$B$200,0),MATCH(Data6[[#Headers],[Truck]],'Employee Info'!$C$2:$J$2,0)),"")</f>
        <v/>
      </c>
      <c r="L799" s="19" t="str">
        <f>IFERROR(INDEX('Employee Info'!$C$3:$J$200,MATCH(Data6[[#This Row],[Name:]],'Employee Info'!$B$3:$B$200,0),MATCH(Data6[[#Headers],[Phone]],'Employee Info'!$C$2:$J$2,0)),"")</f>
        <v/>
      </c>
      <c r="M799" s="19" t="str">
        <f>IFERROR(INDEX('Employee Info'!$C$3:$J$200,MATCH(Data6[[#This Row],[Name:]],'Employee Info'!$B$3:$B$200,0),MATCH(Data6[[#Headers],[Tech]],'Employee Info'!$C$2:$J$2,0)),"")</f>
        <v/>
      </c>
      <c r="N799" s="19" t="str">
        <f>IFERROR(INDEX('Employee Info'!$C$3:$J$200,MATCH(Data6[[#This Row],[Name:]],'Employee Info'!$B$3:$B$200,0),MATCH(Data6[[#Headers],[Other]],'Employee Info'!$C$2:$J$2,0)),"")</f>
        <v/>
      </c>
      <c r="O799" s="19">
        <f>IFERROR((Data6[[#This Row],[Hours:]]*SUM(Data6[[#This Row],[Rate]:[Other]])),"")</f>
        <v>0</v>
      </c>
      <c r="P799" s="7" t="str">
        <f>IF(Data6[[#This Row],[WO'#:]]="","Riley #","WO#")</f>
        <v>WO#</v>
      </c>
      <c r="Q799" s="7">
        <f>IFERROR(WEEKNUM(Data6[[#This Row],[Date:]]),"")</f>
        <v>20</v>
      </c>
      <c r="R799" s="6">
        <f t="shared" si="36"/>
        <v>45424</v>
      </c>
      <c r="S799" s="6">
        <f>Data6[[#This Row],[Week Start]]+7</f>
        <v>45431</v>
      </c>
      <c r="T799" s="7" t="str">
        <f t="shared" si="37"/>
        <v>5/12/2024 - 5/19/2024</v>
      </c>
      <c r="U799" s="7" t="str">
        <f t="shared" si="38"/>
        <v>Time Card</v>
      </c>
      <c r="V799" s="8" t="str">
        <f>RIGHT(TEXT(Data6[[#This Row],[Date:]],"mmddyyyy"),4)</f>
        <v>2024</v>
      </c>
      <c r="W799" s="8" t="str">
        <f>MID(TEXT(Data6[[#This Row],[Date:]],"mmddyyyy"),3,2)</f>
        <v>14</v>
      </c>
      <c r="X799" s="8" t="str">
        <f>LEFT(TEXT(Data6[[#This Row],[Date:]],"mmddyyyy"),2)</f>
        <v>05</v>
      </c>
      <c r="Y799" s="6">
        <f>DATE(Data6[[#This Row],[Year]],Data6[[#This Row],[Month]],Data6[[#This Row],[Day]])</f>
        <v>45426</v>
      </c>
    </row>
    <row r="800" spans="1:25" x14ac:dyDescent="0.3">
      <c r="A800" s="5">
        <v>45426.498067708337</v>
      </c>
      <c r="B800" s="7" t="s">
        <v>35</v>
      </c>
      <c r="C800" s="6" t="s">
        <v>588</v>
      </c>
      <c r="D800" s="7" t="s">
        <v>595</v>
      </c>
      <c r="E800" s="8">
        <v>2</v>
      </c>
      <c r="F800" s="7">
        <v>7103210</v>
      </c>
      <c r="G800" s="7" t="s">
        <v>68</v>
      </c>
      <c r="H800" s="7" t="s">
        <v>69</v>
      </c>
      <c r="I800" s="7" t="s">
        <v>44</v>
      </c>
      <c r="J800" s="19" t="str">
        <f>IFERROR(INDEX('Employee Info'!$C$3:$E$200,MATCH(Data6[[#This Row],[Name:]],'Employee Info'!$B$3:$B$200,0),MATCH(Data6[[#This Row],[Hours Type:]],'Employee Info'!$C$2:$E$2,0)),"")</f>
        <v/>
      </c>
      <c r="K800" s="19" t="str">
        <f>IFERROR(INDEX('Employee Info'!$C$3:$J$200,MATCH(Data6[[#This Row],[Name:]],'Employee Info'!$B$3:$B$200,0),MATCH(Data6[[#Headers],[Truck]],'Employee Info'!$C$2:$J$2,0)),"")</f>
        <v/>
      </c>
      <c r="L800" s="19" t="str">
        <f>IFERROR(INDEX('Employee Info'!$C$3:$J$200,MATCH(Data6[[#This Row],[Name:]],'Employee Info'!$B$3:$B$200,0),MATCH(Data6[[#Headers],[Phone]],'Employee Info'!$C$2:$J$2,0)),"")</f>
        <v/>
      </c>
      <c r="M800" s="19" t="str">
        <f>IFERROR(INDEX('Employee Info'!$C$3:$J$200,MATCH(Data6[[#This Row],[Name:]],'Employee Info'!$B$3:$B$200,0),MATCH(Data6[[#Headers],[Tech]],'Employee Info'!$C$2:$J$2,0)),"")</f>
        <v/>
      </c>
      <c r="N800" s="19" t="str">
        <f>IFERROR(INDEX('Employee Info'!$C$3:$J$200,MATCH(Data6[[#This Row],[Name:]],'Employee Info'!$B$3:$B$200,0),MATCH(Data6[[#Headers],[Other]],'Employee Info'!$C$2:$J$2,0)),"")</f>
        <v/>
      </c>
      <c r="O800" s="19">
        <f>IFERROR((Data6[[#This Row],[Hours:]]*SUM(Data6[[#This Row],[Rate]:[Other]])),"")</f>
        <v>0</v>
      </c>
      <c r="P800" s="7" t="str">
        <f>IF(Data6[[#This Row],[WO'#:]]="","Riley #","WO#")</f>
        <v>WO#</v>
      </c>
      <c r="Q800" s="7">
        <f>IFERROR(WEEKNUM(Data6[[#This Row],[Date:]]),"")</f>
        <v>20</v>
      </c>
      <c r="R800" s="6">
        <f t="shared" si="36"/>
        <v>45424</v>
      </c>
      <c r="S800" s="6">
        <f>Data6[[#This Row],[Week Start]]+7</f>
        <v>45431</v>
      </c>
      <c r="T800" s="7" t="str">
        <f t="shared" si="37"/>
        <v>5/12/2024 - 5/19/2024</v>
      </c>
      <c r="U800" s="7" t="str">
        <f t="shared" si="38"/>
        <v>Time Card</v>
      </c>
      <c r="V800" s="8" t="str">
        <f>RIGHT(TEXT(Data6[[#This Row],[Date:]],"mmddyyyy"),4)</f>
        <v>2024</v>
      </c>
      <c r="W800" s="8" t="str">
        <f>MID(TEXT(Data6[[#This Row],[Date:]],"mmddyyyy"),3,2)</f>
        <v>14</v>
      </c>
      <c r="X800" s="8" t="str">
        <f>LEFT(TEXT(Data6[[#This Row],[Date:]],"mmddyyyy"),2)</f>
        <v>05</v>
      </c>
      <c r="Y800" s="6">
        <f>DATE(Data6[[#This Row],[Year]],Data6[[#This Row],[Month]],Data6[[#This Row],[Day]])</f>
        <v>45426</v>
      </c>
    </row>
    <row r="801" spans="1:25" x14ac:dyDescent="0.3">
      <c r="A801" s="5">
        <v>45428.293211921293</v>
      </c>
      <c r="B801" s="7" t="s">
        <v>66</v>
      </c>
      <c r="C801" s="6" t="s">
        <v>588</v>
      </c>
      <c r="D801" s="7" t="s">
        <v>596</v>
      </c>
      <c r="E801" s="8">
        <v>1</v>
      </c>
      <c r="F801" s="7">
        <v>7103210</v>
      </c>
      <c r="G801" s="7" t="s">
        <v>68</v>
      </c>
      <c r="H801" s="7" t="s">
        <v>69</v>
      </c>
      <c r="I801" s="7" t="s">
        <v>44</v>
      </c>
      <c r="J801" s="19" t="str">
        <f>IFERROR(INDEX('Employee Info'!$C$3:$E$200,MATCH(Data6[[#This Row],[Name:]],'Employee Info'!$B$3:$B$200,0),MATCH(Data6[[#This Row],[Hours Type:]],'Employee Info'!$C$2:$E$2,0)),"")</f>
        <v/>
      </c>
      <c r="K801" s="19" t="str">
        <f>IFERROR(INDEX('Employee Info'!$C$3:$J$200,MATCH(Data6[[#This Row],[Name:]],'Employee Info'!$B$3:$B$200,0),MATCH(Data6[[#Headers],[Truck]],'Employee Info'!$C$2:$J$2,0)),"")</f>
        <v/>
      </c>
      <c r="L801" s="19" t="str">
        <f>IFERROR(INDEX('Employee Info'!$C$3:$J$200,MATCH(Data6[[#This Row],[Name:]],'Employee Info'!$B$3:$B$200,0),MATCH(Data6[[#Headers],[Phone]],'Employee Info'!$C$2:$J$2,0)),"")</f>
        <v/>
      </c>
      <c r="M801" s="19" t="str">
        <f>IFERROR(INDEX('Employee Info'!$C$3:$J$200,MATCH(Data6[[#This Row],[Name:]],'Employee Info'!$B$3:$B$200,0),MATCH(Data6[[#Headers],[Tech]],'Employee Info'!$C$2:$J$2,0)),"")</f>
        <v/>
      </c>
      <c r="N801" s="19" t="str">
        <f>IFERROR(INDEX('Employee Info'!$C$3:$J$200,MATCH(Data6[[#This Row],[Name:]],'Employee Info'!$B$3:$B$200,0),MATCH(Data6[[#Headers],[Other]],'Employee Info'!$C$2:$J$2,0)),"")</f>
        <v/>
      </c>
      <c r="O801" s="19">
        <f>IFERROR((Data6[[#This Row],[Hours:]]*SUM(Data6[[#This Row],[Rate]:[Other]])),"")</f>
        <v>0</v>
      </c>
      <c r="P801" s="7" t="str">
        <f>IF(Data6[[#This Row],[WO'#:]]="","Riley #","WO#")</f>
        <v>WO#</v>
      </c>
      <c r="Q801" s="7">
        <f>IFERROR(WEEKNUM(Data6[[#This Row],[Date:]]),"")</f>
        <v>20</v>
      </c>
      <c r="R801" s="6">
        <f t="shared" si="36"/>
        <v>45424</v>
      </c>
      <c r="S801" s="6">
        <f>Data6[[#This Row],[Week Start]]+7</f>
        <v>45431</v>
      </c>
      <c r="T801" s="7" t="str">
        <f t="shared" si="37"/>
        <v>5/12/2024 - 5/19/2024</v>
      </c>
      <c r="U801" s="7" t="str">
        <f t="shared" si="38"/>
        <v>Time Card</v>
      </c>
      <c r="V801" s="8" t="str">
        <f>RIGHT(TEXT(Data6[[#This Row],[Date:]],"mmddyyyy"),4)</f>
        <v>2024</v>
      </c>
      <c r="W801" s="8" t="str">
        <f>MID(TEXT(Data6[[#This Row],[Date:]],"mmddyyyy"),3,2)</f>
        <v>14</v>
      </c>
      <c r="X801" s="8" t="str">
        <f>LEFT(TEXT(Data6[[#This Row],[Date:]],"mmddyyyy"),2)</f>
        <v>05</v>
      </c>
      <c r="Y801" s="6">
        <f>DATE(Data6[[#This Row],[Year]],Data6[[#This Row],[Month]],Data6[[#This Row],[Day]])</f>
        <v>45426</v>
      </c>
    </row>
    <row r="802" spans="1:25" x14ac:dyDescent="0.3">
      <c r="A802" s="5">
        <v>45426.503134606479</v>
      </c>
      <c r="B802" s="7" t="s">
        <v>35</v>
      </c>
      <c r="C802" s="6" t="s">
        <v>588</v>
      </c>
      <c r="D802" s="7" t="s">
        <v>597</v>
      </c>
      <c r="E802" s="8">
        <v>1</v>
      </c>
      <c r="F802" s="7">
        <v>7103211</v>
      </c>
      <c r="G802" s="7" t="s">
        <v>68</v>
      </c>
      <c r="H802" s="7" t="s">
        <v>69</v>
      </c>
      <c r="I802" s="7" t="s">
        <v>44</v>
      </c>
      <c r="J802" s="19" t="str">
        <f>IFERROR(INDEX('Employee Info'!$C$3:$E$200,MATCH(Data6[[#This Row],[Name:]],'Employee Info'!$B$3:$B$200,0),MATCH(Data6[[#This Row],[Hours Type:]],'Employee Info'!$C$2:$E$2,0)),"")</f>
        <v/>
      </c>
      <c r="K802" s="19" t="str">
        <f>IFERROR(INDEX('Employee Info'!$C$3:$J$200,MATCH(Data6[[#This Row],[Name:]],'Employee Info'!$B$3:$B$200,0),MATCH(Data6[[#Headers],[Truck]],'Employee Info'!$C$2:$J$2,0)),"")</f>
        <v/>
      </c>
      <c r="L802" s="19" t="str">
        <f>IFERROR(INDEX('Employee Info'!$C$3:$J$200,MATCH(Data6[[#This Row],[Name:]],'Employee Info'!$B$3:$B$200,0),MATCH(Data6[[#Headers],[Phone]],'Employee Info'!$C$2:$J$2,0)),"")</f>
        <v/>
      </c>
      <c r="M802" s="19" t="str">
        <f>IFERROR(INDEX('Employee Info'!$C$3:$J$200,MATCH(Data6[[#This Row],[Name:]],'Employee Info'!$B$3:$B$200,0),MATCH(Data6[[#Headers],[Tech]],'Employee Info'!$C$2:$J$2,0)),"")</f>
        <v/>
      </c>
      <c r="N802" s="19" t="str">
        <f>IFERROR(INDEX('Employee Info'!$C$3:$J$200,MATCH(Data6[[#This Row],[Name:]],'Employee Info'!$B$3:$B$200,0),MATCH(Data6[[#Headers],[Other]],'Employee Info'!$C$2:$J$2,0)),"")</f>
        <v/>
      </c>
      <c r="O802" s="19">
        <f>IFERROR((Data6[[#This Row],[Hours:]]*SUM(Data6[[#This Row],[Rate]:[Other]])),"")</f>
        <v>0</v>
      </c>
      <c r="P802" s="7" t="str">
        <f>IF(Data6[[#This Row],[WO'#:]]="","Riley #","WO#")</f>
        <v>WO#</v>
      </c>
      <c r="Q802" s="7">
        <f>IFERROR(WEEKNUM(Data6[[#This Row],[Date:]]),"")</f>
        <v>20</v>
      </c>
      <c r="R802" s="6">
        <f t="shared" si="36"/>
        <v>45424</v>
      </c>
      <c r="S802" s="6">
        <f>Data6[[#This Row],[Week Start]]+7</f>
        <v>45431</v>
      </c>
      <c r="T802" s="7" t="str">
        <f t="shared" si="37"/>
        <v>5/12/2024 - 5/19/2024</v>
      </c>
      <c r="U802" s="7" t="str">
        <f t="shared" si="38"/>
        <v>Time Card</v>
      </c>
      <c r="V802" s="8" t="str">
        <f>RIGHT(TEXT(Data6[[#This Row],[Date:]],"mmddyyyy"),4)</f>
        <v>2024</v>
      </c>
      <c r="W802" s="8" t="str">
        <f>MID(TEXT(Data6[[#This Row],[Date:]],"mmddyyyy"),3,2)</f>
        <v>14</v>
      </c>
      <c r="X802" s="8" t="str">
        <f>LEFT(TEXT(Data6[[#This Row],[Date:]],"mmddyyyy"),2)</f>
        <v>05</v>
      </c>
      <c r="Y802" s="6">
        <f>DATE(Data6[[#This Row],[Year]],Data6[[#This Row],[Month]],Data6[[#This Row],[Day]])</f>
        <v>45426</v>
      </c>
    </row>
    <row r="803" spans="1:25" x14ac:dyDescent="0.3">
      <c r="A803" s="5">
        <v>45426.310646759259</v>
      </c>
      <c r="B803" s="7" t="s">
        <v>31</v>
      </c>
      <c r="C803" s="6" t="s">
        <v>588</v>
      </c>
      <c r="D803" s="7" t="s">
        <v>598</v>
      </c>
      <c r="E803" s="8">
        <v>1.5</v>
      </c>
      <c r="F803" s="7" t="s">
        <v>68</v>
      </c>
      <c r="G803" s="7" t="s">
        <v>68</v>
      </c>
      <c r="H803" s="7" t="s">
        <v>579</v>
      </c>
      <c r="I803" s="7" t="s">
        <v>44</v>
      </c>
      <c r="J803" s="19" t="str">
        <f>IFERROR(INDEX('Employee Info'!$C$3:$E$200,MATCH(Data6[[#This Row],[Name:]],'Employee Info'!$B$3:$B$200,0),MATCH(Data6[[#This Row],[Hours Type:]],'Employee Info'!$C$2:$E$2,0)),"")</f>
        <v/>
      </c>
      <c r="K803" s="19" t="str">
        <f>IFERROR(INDEX('Employee Info'!$C$3:$J$200,MATCH(Data6[[#This Row],[Name:]],'Employee Info'!$B$3:$B$200,0),MATCH(Data6[[#Headers],[Truck]],'Employee Info'!$C$2:$J$2,0)),"")</f>
        <v/>
      </c>
      <c r="L803" s="19" t="str">
        <f>IFERROR(INDEX('Employee Info'!$C$3:$J$200,MATCH(Data6[[#This Row],[Name:]],'Employee Info'!$B$3:$B$200,0),MATCH(Data6[[#Headers],[Phone]],'Employee Info'!$C$2:$J$2,0)),"")</f>
        <v/>
      </c>
      <c r="M803" s="19" t="str">
        <f>IFERROR(INDEX('Employee Info'!$C$3:$J$200,MATCH(Data6[[#This Row],[Name:]],'Employee Info'!$B$3:$B$200,0),MATCH(Data6[[#Headers],[Tech]],'Employee Info'!$C$2:$J$2,0)),"")</f>
        <v/>
      </c>
      <c r="N803" s="19" t="str">
        <f>IFERROR(INDEX('Employee Info'!$C$3:$J$200,MATCH(Data6[[#This Row],[Name:]],'Employee Info'!$B$3:$B$200,0),MATCH(Data6[[#Headers],[Other]],'Employee Info'!$C$2:$J$2,0)),"")</f>
        <v/>
      </c>
      <c r="O803" s="19">
        <f>IFERROR((Data6[[#This Row],[Hours:]]*SUM(Data6[[#This Row],[Rate]:[Other]])),"")</f>
        <v>0</v>
      </c>
      <c r="P803" s="7" t="str">
        <f>IF(Data6[[#This Row],[WO'#:]]="","Riley #","WO#")</f>
        <v>Riley #</v>
      </c>
      <c r="Q803" s="7">
        <f>IFERROR(WEEKNUM(Data6[[#This Row],[Date:]]),"")</f>
        <v>20</v>
      </c>
      <c r="R803" s="6">
        <f t="shared" si="36"/>
        <v>45424</v>
      </c>
      <c r="S803" s="6">
        <f>Data6[[#This Row],[Week Start]]+7</f>
        <v>45431</v>
      </c>
      <c r="T803" s="7" t="str">
        <f t="shared" si="37"/>
        <v>5/12/2024 - 5/19/2024</v>
      </c>
      <c r="U803" s="7" t="str">
        <f t="shared" si="38"/>
        <v>Time Card</v>
      </c>
      <c r="V803" s="8" t="str">
        <f>RIGHT(TEXT(Data6[[#This Row],[Date:]],"mmddyyyy"),4)</f>
        <v>2024</v>
      </c>
      <c r="W803" s="8" t="str">
        <f>MID(TEXT(Data6[[#This Row],[Date:]],"mmddyyyy"),3,2)</f>
        <v>14</v>
      </c>
      <c r="X803" s="8" t="str">
        <f>LEFT(TEXT(Data6[[#This Row],[Date:]],"mmddyyyy"),2)</f>
        <v>05</v>
      </c>
      <c r="Y803" s="6">
        <f>DATE(Data6[[#This Row],[Year]],Data6[[#This Row],[Month]],Data6[[#This Row],[Day]])</f>
        <v>45426</v>
      </c>
    </row>
    <row r="804" spans="1:25" x14ac:dyDescent="0.3">
      <c r="A804" s="5">
        <v>45426.40409664352</v>
      </c>
      <c r="B804" s="7" t="s">
        <v>65</v>
      </c>
      <c r="C804" s="6" t="s">
        <v>588</v>
      </c>
      <c r="D804" s="7" t="s">
        <v>599</v>
      </c>
      <c r="E804" s="8">
        <v>4</v>
      </c>
      <c r="F804" s="7" t="s">
        <v>68</v>
      </c>
      <c r="G804" s="7" t="s">
        <v>68</v>
      </c>
      <c r="H804" s="7" t="s">
        <v>536</v>
      </c>
      <c r="I804" s="7" t="s">
        <v>44</v>
      </c>
      <c r="J804" s="19" t="str">
        <f>IFERROR(INDEX('Employee Info'!$C$3:$E$200,MATCH(Data6[[#This Row],[Name:]],'Employee Info'!$B$3:$B$200,0),MATCH(Data6[[#This Row],[Hours Type:]],'Employee Info'!$C$2:$E$2,0)),"")</f>
        <v/>
      </c>
      <c r="K804" s="19" t="str">
        <f>IFERROR(INDEX('Employee Info'!$C$3:$J$200,MATCH(Data6[[#This Row],[Name:]],'Employee Info'!$B$3:$B$200,0),MATCH(Data6[[#Headers],[Truck]],'Employee Info'!$C$2:$J$2,0)),"")</f>
        <v/>
      </c>
      <c r="L804" s="19" t="str">
        <f>IFERROR(INDEX('Employee Info'!$C$3:$J$200,MATCH(Data6[[#This Row],[Name:]],'Employee Info'!$B$3:$B$200,0),MATCH(Data6[[#Headers],[Phone]],'Employee Info'!$C$2:$J$2,0)),"")</f>
        <v/>
      </c>
      <c r="M804" s="19" t="str">
        <f>IFERROR(INDEX('Employee Info'!$C$3:$J$200,MATCH(Data6[[#This Row],[Name:]],'Employee Info'!$B$3:$B$200,0),MATCH(Data6[[#Headers],[Tech]],'Employee Info'!$C$2:$J$2,0)),"")</f>
        <v/>
      </c>
      <c r="N804" s="19" t="str">
        <f>IFERROR(INDEX('Employee Info'!$C$3:$J$200,MATCH(Data6[[#This Row],[Name:]],'Employee Info'!$B$3:$B$200,0),MATCH(Data6[[#Headers],[Other]],'Employee Info'!$C$2:$J$2,0)),"")</f>
        <v/>
      </c>
      <c r="O804" s="19">
        <f>IFERROR((Data6[[#This Row],[Hours:]]*SUM(Data6[[#This Row],[Rate]:[Other]])),"")</f>
        <v>0</v>
      </c>
      <c r="P804" s="7" t="str">
        <f>IF(Data6[[#This Row],[WO'#:]]="","Riley #","WO#")</f>
        <v>Riley #</v>
      </c>
      <c r="Q804" s="7">
        <f>IFERROR(WEEKNUM(Data6[[#This Row],[Date:]]),"")</f>
        <v>20</v>
      </c>
      <c r="R804" s="6">
        <f t="shared" si="36"/>
        <v>45424</v>
      </c>
      <c r="S804" s="6">
        <f>Data6[[#This Row],[Week Start]]+7</f>
        <v>45431</v>
      </c>
      <c r="T804" s="7" t="str">
        <f t="shared" si="37"/>
        <v>5/12/2024 - 5/19/2024</v>
      </c>
      <c r="U804" s="7" t="str">
        <f t="shared" si="38"/>
        <v>Time Card</v>
      </c>
      <c r="V804" s="8" t="str">
        <f>RIGHT(TEXT(Data6[[#This Row],[Date:]],"mmddyyyy"),4)</f>
        <v>2024</v>
      </c>
      <c r="W804" s="8" t="str">
        <f>MID(TEXT(Data6[[#This Row],[Date:]],"mmddyyyy"),3,2)</f>
        <v>14</v>
      </c>
      <c r="X804" s="8" t="str">
        <f>LEFT(TEXT(Data6[[#This Row],[Date:]],"mmddyyyy"),2)</f>
        <v>05</v>
      </c>
      <c r="Y804" s="6">
        <f>DATE(Data6[[#This Row],[Year]],Data6[[#This Row],[Month]],Data6[[#This Row],[Day]])</f>
        <v>45426</v>
      </c>
    </row>
    <row r="805" spans="1:25" x14ac:dyDescent="0.3">
      <c r="A805" s="5">
        <v>45426.404435763892</v>
      </c>
      <c r="B805" s="7" t="s">
        <v>492</v>
      </c>
      <c r="C805" s="6" t="s">
        <v>588</v>
      </c>
      <c r="D805" s="7" t="s">
        <v>599</v>
      </c>
      <c r="E805" s="8">
        <v>4</v>
      </c>
      <c r="F805" s="7" t="s">
        <v>68</v>
      </c>
      <c r="G805" s="7" t="s">
        <v>68</v>
      </c>
      <c r="H805" s="7" t="s">
        <v>536</v>
      </c>
      <c r="I805" s="7" t="s">
        <v>44</v>
      </c>
      <c r="J805" s="19" t="str">
        <f>IFERROR(INDEX('Employee Info'!$C$3:$E$200,MATCH(Data6[[#This Row],[Name:]],'Employee Info'!$B$3:$B$200,0),MATCH(Data6[[#This Row],[Hours Type:]],'Employee Info'!$C$2:$E$2,0)),"")</f>
        <v/>
      </c>
      <c r="K805" s="19" t="str">
        <f>IFERROR(INDEX('Employee Info'!$C$3:$J$200,MATCH(Data6[[#This Row],[Name:]],'Employee Info'!$B$3:$B$200,0),MATCH(Data6[[#Headers],[Truck]],'Employee Info'!$C$2:$J$2,0)),"")</f>
        <v/>
      </c>
      <c r="L805" s="19" t="str">
        <f>IFERROR(INDEX('Employee Info'!$C$3:$J$200,MATCH(Data6[[#This Row],[Name:]],'Employee Info'!$B$3:$B$200,0),MATCH(Data6[[#Headers],[Phone]],'Employee Info'!$C$2:$J$2,0)),"")</f>
        <v/>
      </c>
      <c r="M805" s="19" t="str">
        <f>IFERROR(INDEX('Employee Info'!$C$3:$J$200,MATCH(Data6[[#This Row],[Name:]],'Employee Info'!$B$3:$B$200,0),MATCH(Data6[[#Headers],[Tech]],'Employee Info'!$C$2:$J$2,0)),"")</f>
        <v/>
      </c>
      <c r="N805" s="19" t="str">
        <f>IFERROR(INDEX('Employee Info'!$C$3:$J$200,MATCH(Data6[[#This Row],[Name:]],'Employee Info'!$B$3:$B$200,0),MATCH(Data6[[#Headers],[Other]],'Employee Info'!$C$2:$J$2,0)),"")</f>
        <v/>
      </c>
      <c r="O805" s="19">
        <f>IFERROR((Data6[[#This Row],[Hours:]]*SUM(Data6[[#This Row],[Rate]:[Other]])),"")</f>
        <v>0</v>
      </c>
      <c r="P805" s="7" t="str">
        <f>IF(Data6[[#This Row],[WO'#:]]="","Riley #","WO#")</f>
        <v>Riley #</v>
      </c>
      <c r="Q805" s="7">
        <f>IFERROR(WEEKNUM(Data6[[#This Row],[Date:]]),"")</f>
        <v>20</v>
      </c>
      <c r="R805" s="6">
        <f t="shared" si="36"/>
        <v>45424</v>
      </c>
      <c r="S805" s="6">
        <f>Data6[[#This Row],[Week Start]]+7</f>
        <v>45431</v>
      </c>
      <c r="T805" s="7" t="str">
        <f t="shared" si="37"/>
        <v>5/12/2024 - 5/19/2024</v>
      </c>
      <c r="U805" s="7" t="str">
        <f t="shared" si="38"/>
        <v>Time Card</v>
      </c>
      <c r="V805" s="8" t="str">
        <f>RIGHT(TEXT(Data6[[#This Row],[Date:]],"mmddyyyy"),4)</f>
        <v>2024</v>
      </c>
      <c r="W805" s="8" t="str">
        <f>MID(TEXT(Data6[[#This Row],[Date:]],"mmddyyyy"),3,2)</f>
        <v>14</v>
      </c>
      <c r="X805" s="8" t="str">
        <f>LEFT(TEXT(Data6[[#This Row],[Date:]],"mmddyyyy"),2)</f>
        <v>05</v>
      </c>
      <c r="Y805" s="6">
        <f>DATE(Data6[[#This Row],[Year]],Data6[[#This Row],[Month]],Data6[[#This Row],[Day]])</f>
        <v>45426</v>
      </c>
    </row>
    <row r="806" spans="1:25" x14ac:dyDescent="0.3">
      <c r="A806" s="5">
        <v>45428.286157407405</v>
      </c>
      <c r="B806" s="7" t="s">
        <v>66</v>
      </c>
      <c r="C806" s="6" t="s">
        <v>588</v>
      </c>
      <c r="D806" s="7" t="s">
        <v>566</v>
      </c>
      <c r="E806" s="8">
        <v>1</v>
      </c>
      <c r="F806" s="7" t="s">
        <v>68</v>
      </c>
      <c r="G806" s="7" t="s">
        <v>68</v>
      </c>
      <c r="H806" s="7" t="s">
        <v>536</v>
      </c>
      <c r="I806" s="7" t="s">
        <v>44</v>
      </c>
      <c r="J806" s="19" t="str">
        <f>IFERROR(INDEX('Employee Info'!$C$3:$E$200,MATCH(Data6[[#This Row],[Name:]],'Employee Info'!$B$3:$B$200,0),MATCH(Data6[[#This Row],[Hours Type:]],'Employee Info'!$C$2:$E$2,0)),"")</f>
        <v/>
      </c>
      <c r="K806" s="19" t="str">
        <f>IFERROR(INDEX('Employee Info'!$C$3:$J$200,MATCH(Data6[[#This Row],[Name:]],'Employee Info'!$B$3:$B$200,0),MATCH(Data6[[#Headers],[Truck]],'Employee Info'!$C$2:$J$2,0)),"")</f>
        <v/>
      </c>
      <c r="L806" s="19" t="str">
        <f>IFERROR(INDEX('Employee Info'!$C$3:$J$200,MATCH(Data6[[#This Row],[Name:]],'Employee Info'!$B$3:$B$200,0),MATCH(Data6[[#Headers],[Phone]],'Employee Info'!$C$2:$J$2,0)),"")</f>
        <v/>
      </c>
      <c r="M806" s="19" t="str">
        <f>IFERROR(INDEX('Employee Info'!$C$3:$J$200,MATCH(Data6[[#This Row],[Name:]],'Employee Info'!$B$3:$B$200,0),MATCH(Data6[[#Headers],[Tech]],'Employee Info'!$C$2:$J$2,0)),"")</f>
        <v/>
      </c>
      <c r="N806" s="19" t="str">
        <f>IFERROR(INDEX('Employee Info'!$C$3:$J$200,MATCH(Data6[[#This Row],[Name:]],'Employee Info'!$B$3:$B$200,0),MATCH(Data6[[#Headers],[Other]],'Employee Info'!$C$2:$J$2,0)),"")</f>
        <v/>
      </c>
      <c r="O806" s="19">
        <f>IFERROR((Data6[[#This Row],[Hours:]]*SUM(Data6[[#This Row],[Rate]:[Other]])),"")</f>
        <v>0</v>
      </c>
      <c r="P806" s="7" t="str">
        <f>IF(Data6[[#This Row],[WO'#:]]="","Riley #","WO#")</f>
        <v>Riley #</v>
      </c>
      <c r="Q806" s="7">
        <f>IFERROR(WEEKNUM(Data6[[#This Row],[Date:]]),"")</f>
        <v>20</v>
      </c>
      <c r="R806" s="6">
        <f t="shared" si="36"/>
        <v>45424</v>
      </c>
      <c r="S806" s="6">
        <f>Data6[[#This Row],[Week Start]]+7</f>
        <v>45431</v>
      </c>
      <c r="T806" s="7" t="str">
        <f t="shared" si="37"/>
        <v>5/12/2024 - 5/19/2024</v>
      </c>
      <c r="U806" s="7" t="str">
        <f t="shared" si="38"/>
        <v>Time Card</v>
      </c>
      <c r="V806" s="8" t="str">
        <f>RIGHT(TEXT(Data6[[#This Row],[Date:]],"mmddyyyy"),4)</f>
        <v>2024</v>
      </c>
      <c r="W806" s="8" t="str">
        <f>MID(TEXT(Data6[[#This Row],[Date:]],"mmddyyyy"),3,2)</f>
        <v>14</v>
      </c>
      <c r="X806" s="8" t="str">
        <f>LEFT(TEXT(Data6[[#This Row],[Date:]],"mmddyyyy"),2)</f>
        <v>05</v>
      </c>
      <c r="Y806" s="6">
        <f>DATE(Data6[[#This Row],[Year]],Data6[[#This Row],[Month]],Data6[[#This Row],[Day]])</f>
        <v>45426</v>
      </c>
    </row>
    <row r="807" spans="1:25" x14ac:dyDescent="0.3">
      <c r="A807" s="5">
        <v>45426.502418171294</v>
      </c>
      <c r="B807" s="7" t="s">
        <v>35</v>
      </c>
      <c r="C807" s="6" t="s">
        <v>588</v>
      </c>
      <c r="D807" s="7" t="s">
        <v>600</v>
      </c>
      <c r="E807" s="8">
        <v>1</v>
      </c>
      <c r="F807" s="7" t="s">
        <v>68</v>
      </c>
      <c r="G807" s="7" t="s">
        <v>68</v>
      </c>
      <c r="H807" s="7" t="s">
        <v>601</v>
      </c>
      <c r="I807" s="7" t="s">
        <v>44</v>
      </c>
      <c r="J807" s="19" t="str">
        <f>IFERROR(INDEX('Employee Info'!$C$3:$E$200,MATCH(Data6[[#This Row],[Name:]],'Employee Info'!$B$3:$B$200,0),MATCH(Data6[[#This Row],[Hours Type:]],'Employee Info'!$C$2:$E$2,0)),"")</f>
        <v/>
      </c>
      <c r="K807" s="19" t="str">
        <f>IFERROR(INDEX('Employee Info'!$C$3:$J$200,MATCH(Data6[[#This Row],[Name:]],'Employee Info'!$B$3:$B$200,0),MATCH(Data6[[#Headers],[Truck]],'Employee Info'!$C$2:$J$2,0)),"")</f>
        <v/>
      </c>
      <c r="L807" s="19" t="str">
        <f>IFERROR(INDEX('Employee Info'!$C$3:$J$200,MATCH(Data6[[#This Row],[Name:]],'Employee Info'!$B$3:$B$200,0),MATCH(Data6[[#Headers],[Phone]],'Employee Info'!$C$2:$J$2,0)),"")</f>
        <v/>
      </c>
      <c r="M807" s="19" t="str">
        <f>IFERROR(INDEX('Employee Info'!$C$3:$J$200,MATCH(Data6[[#This Row],[Name:]],'Employee Info'!$B$3:$B$200,0),MATCH(Data6[[#Headers],[Tech]],'Employee Info'!$C$2:$J$2,0)),"")</f>
        <v/>
      </c>
      <c r="N807" s="19" t="str">
        <f>IFERROR(INDEX('Employee Info'!$C$3:$J$200,MATCH(Data6[[#This Row],[Name:]],'Employee Info'!$B$3:$B$200,0),MATCH(Data6[[#Headers],[Other]],'Employee Info'!$C$2:$J$2,0)),"")</f>
        <v/>
      </c>
      <c r="O807" s="19">
        <f>IFERROR((Data6[[#This Row],[Hours:]]*SUM(Data6[[#This Row],[Rate]:[Other]])),"")</f>
        <v>0</v>
      </c>
      <c r="P807" s="7" t="str">
        <f>IF(Data6[[#This Row],[WO'#:]]="","Riley #","WO#")</f>
        <v>Riley #</v>
      </c>
      <c r="Q807" s="7">
        <f>IFERROR(WEEKNUM(Data6[[#This Row],[Date:]]),"")</f>
        <v>20</v>
      </c>
      <c r="R807" s="6">
        <f t="shared" si="36"/>
        <v>45424</v>
      </c>
      <c r="S807" s="6">
        <f>Data6[[#This Row],[Week Start]]+7</f>
        <v>45431</v>
      </c>
      <c r="T807" s="7" t="str">
        <f t="shared" si="37"/>
        <v>5/12/2024 - 5/19/2024</v>
      </c>
      <c r="U807" s="7" t="str">
        <f t="shared" si="38"/>
        <v>Time Card</v>
      </c>
      <c r="V807" s="8" t="str">
        <f>RIGHT(TEXT(Data6[[#This Row],[Date:]],"mmddyyyy"),4)</f>
        <v>2024</v>
      </c>
      <c r="W807" s="8" t="str">
        <f>MID(TEXT(Data6[[#This Row],[Date:]],"mmddyyyy"),3,2)</f>
        <v>14</v>
      </c>
      <c r="X807" s="8" t="str">
        <f>LEFT(TEXT(Data6[[#This Row],[Date:]],"mmddyyyy"),2)</f>
        <v>05</v>
      </c>
      <c r="Y807" s="6">
        <f>DATE(Data6[[#This Row],[Year]],Data6[[#This Row],[Month]],Data6[[#This Row],[Day]])</f>
        <v>45426</v>
      </c>
    </row>
    <row r="808" spans="1:25" x14ac:dyDescent="0.3">
      <c r="A808" s="5">
        <v>45428.292380902778</v>
      </c>
      <c r="B808" s="7" t="s">
        <v>66</v>
      </c>
      <c r="C808" s="6" t="s">
        <v>588</v>
      </c>
      <c r="D808" s="7" t="s">
        <v>602</v>
      </c>
      <c r="E808" s="8">
        <v>1</v>
      </c>
      <c r="F808" s="7" t="s">
        <v>68</v>
      </c>
      <c r="G808" s="7" t="s">
        <v>68</v>
      </c>
      <c r="H808" s="7" t="s">
        <v>573</v>
      </c>
      <c r="I808" s="7" t="s">
        <v>44</v>
      </c>
      <c r="J808" s="19" t="str">
        <f>IFERROR(INDEX('Employee Info'!$C$3:$E$200,MATCH(Data6[[#This Row],[Name:]],'Employee Info'!$B$3:$B$200,0),MATCH(Data6[[#This Row],[Hours Type:]],'Employee Info'!$C$2:$E$2,0)),"")</f>
        <v/>
      </c>
      <c r="K808" s="19" t="str">
        <f>IFERROR(INDEX('Employee Info'!$C$3:$J$200,MATCH(Data6[[#This Row],[Name:]],'Employee Info'!$B$3:$B$200,0),MATCH(Data6[[#Headers],[Truck]],'Employee Info'!$C$2:$J$2,0)),"")</f>
        <v/>
      </c>
      <c r="L808" s="19" t="str">
        <f>IFERROR(INDEX('Employee Info'!$C$3:$J$200,MATCH(Data6[[#This Row],[Name:]],'Employee Info'!$B$3:$B$200,0),MATCH(Data6[[#Headers],[Phone]],'Employee Info'!$C$2:$J$2,0)),"")</f>
        <v/>
      </c>
      <c r="M808" s="19" t="str">
        <f>IFERROR(INDEX('Employee Info'!$C$3:$J$200,MATCH(Data6[[#This Row],[Name:]],'Employee Info'!$B$3:$B$200,0),MATCH(Data6[[#Headers],[Tech]],'Employee Info'!$C$2:$J$2,0)),"")</f>
        <v/>
      </c>
      <c r="N808" s="19" t="str">
        <f>IFERROR(INDEX('Employee Info'!$C$3:$J$200,MATCH(Data6[[#This Row],[Name:]],'Employee Info'!$B$3:$B$200,0),MATCH(Data6[[#Headers],[Other]],'Employee Info'!$C$2:$J$2,0)),"")</f>
        <v/>
      </c>
      <c r="O808" s="19">
        <f>IFERROR((Data6[[#This Row],[Hours:]]*SUM(Data6[[#This Row],[Rate]:[Other]])),"")</f>
        <v>0</v>
      </c>
      <c r="P808" s="7" t="str">
        <f>IF(Data6[[#This Row],[WO'#:]]="","Riley #","WO#")</f>
        <v>Riley #</v>
      </c>
      <c r="Q808" s="7">
        <f>IFERROR(WEEKNUM(Data6[[#This Row],[Date:]]),"")</f>
        <v>20</v>
      </c>
      <c r="R808" s="6">
        <f t="shared" si="36"/>
        <v>45424</v>
      </c>
      <c r="S808" s="6">
        <f>Data6[[#This Row],[Week Start]]+7</f>
        <v>45431</v>
      </c>
      <c r="T808" s="7" t="str">
        <f t="shared" si="37"/>
        <v>5/12/2024 - 5/19/2024</v>
      </c>
      <c r="U808" s="7" t="str">
        <f t="shared" si="38"/>
        <v>Time Card</v>
      </c>
      <c r="V808" s="8" t="str">
        <f>RIGHT(TEXT(Data6[[#This Row],[Date:]],"mmddyyyy"),4)</f>
        <v>2024</v>
      </c>
      <c r="W808" s="8" t="str">
        <f>MID(TEXT(Data6[[#This Row],[Date:]],"mmddyyyy"),3,2)</f>
        <v>14</v>
      </c>
      <c r="X808" s="8" t="str">
        <f>LEFT(TEXT(Data6[[#This Row],[Date:]],"mmddyyyy"),2)</f>
        <v>05</v>
      </c>
      <c r="Y808" s="6">
        <f>DATE(Data6[[#This Row],[Year]],Data6[[#This Row],[Month]],Data6[[#This Row],[Day]])</f>
        <v>45426</v>
      </c>
    </row>
    <row r="809" spans="1:25" x14ac:dyDescent="0.3">
      <c r="A809" s="5">
        <v>45428.296489004628</v>
      </c>
      <c r="B809" s="7" t="s">
        <v>66</v>
      </c>
      <c r="C809" s="6">
        <v>45427</v>
      </c>
      <c r="D809" s="7" t="s">
        <v>71</v>
      </c>
      <c r="E809" s="8">
        <v>1</v>
      </c>
      <c r="F809" s="7">
        <v>6984733</v>
      </c>
      <c r="G809" s="7" t="s">
        <v>68</v>
      </c>
      <c r="H809" s="7" t="s">
        <v>69</v>
      </c>
      <c r="I809" s="7" t="s">
        <v>44</v>
      </c>
      <c r="J809" s="19" t="str">
        <f>IFERROR(INDEX('Employee Info'!$C$3:$E$200,MATCH(Data6[[#This Row],[Name:]],'Employee Info'!$B$3:$B$200,0),MATCH(Data6[[#This Row],[Hours Type:]],'Employee Info'!$C$2:$E$2,0)),"")</f>
        <v/>
      </c>
      <c r="K809" s="19" t="str">
        <f>IFERROR(INDEX('Employee Info'!$C$3:$J$200,MATCH(Data6[[#This Row],[Name:]],'Employee Info'!$B$3:$B$200,0),MATCH(Data6[[#Headers],[Truck]],'Employee Info'!$C$2:$J$2,0)),"")</f>
        <v/>
      </c>
      <c r="L809" s="19" t="str">
        <f>IFERROR(INDEX('Employee Info'!$C$3:$J$200,MATCH(Data6[[#This Row],[Name:]],'Employee Info'!$B$3:$B$200,0),MATCH(Data6[[#Headers],[Phone]],'Employee Info'!$C$2:$J$2,0)),"")</f>
        <v/>
      </c>
      <c r="M809" s="19" t="str">
        <f>IFERROR(INDEX('Employee Info'!$C$3:$J$200,MATCH(Data6[[#This Row],[Name:]],'Employee Info'!$B$3:$B$200,0),MATCH(Data6[[#Headers],[Tech]],'Employee Info'!$C$2:$J$2,0)),"")</f>
        <v/>
      </c>
      <c r="N809" s="19" t="str">
        <f>IFERROR(INDEX('Employee Info'!$C$3:$J$200,MATCH(Data6[[#This Row],[Name:]],'Employee Info'!$B$3:$B$200,0),MATCH(Data6[[#Headers],[Other]],'Employee Info'!$C$2:$J$2,0)),"")</f>
        <v/>
      </c>
      <c r="O809" s="19">
        <f>IFERROR((Data6[[#This Row],[Hours:]]*SUM(Data6[[#This Row],[Rate]:[Other]])),"")</f>
        <v>0</v>
      </c>
      <c r="P809" s="7" t="str">
        <f>IF(Data6[[#This Row],[WO'#:]]="","Riley #","WO#")</f>
        <v>WO#</v>
      </c>
      <c r="Q809" s="7">
        <f>IFERROR(WEEKNUM(Data6[[#This Row],[Date:]]),"")</f>
        <v>20</v>
      </c>
      <c r="R809" s="6">
        <f t="shared" si="36"/>
        <v>45424</v>
      </c>
      <c r="S809" s="6">
        <f>Data6[[#This Row],[Week Start]]+7</f>
        <v>45431</v>
      </c>
      <c r="T809" s="7" t="str">
        <f t="shared" si="37"/>
        <v>5/12/2024 - 5/19/2024</v>
      </c>
      <c r="U809" s="7" t="str">
        <f t="shared" si="38"/>
        <v>Time Card</v>
      </c>
      <c r="V809" s="8" t="str">
        <f>RIGHT(TEXT(Data6[[#This Row],[Date:]],"mmddyyyy"),4)</f>
        <v>2024</v>
      </c>
      <c r="W809" s="8" t="str">
        <f>MID(TEXT(Data6[[#This Row],[Date:]],"mmddyyyy"),3,2)</f>
        <v>15</v>
      </c>
      <c r="X809" s="8" t="str">
        <f>LEFT(TEXT(Data6[[#This Row],[Date:]],"mmddyyyy"),2)</f>
        <v>05</v>
      </c>
      <c r="Y809" s="6">
        <f>DATE(Data6[[#This Row],[Year]],Data6[[#This Row],[Month]],Data6[[#This Row],[Day]])</f>
        <v>45427</v>
      </c>
    </row>
    <row r="810" spans="1:25" x14ac:dyDescent="0.3">
      <c r="A810" s="5">
        <v>45428.263472222221</v>
      </c>
      <c r="B810" s="7" t="s">
        <v>23</v>
      </c>
      <c r="C810" s="6" t="s">
        <v>603</v>
      </c>
      <c r="D810" s="7" t="s">
        <v>584</v>
      </c>
      <c r="E810" s="8">
        <v>8</v>
      </c>
      <c r="F810" s="7">
        <v>7098027</v>
      </c>
      <c r="G810" s="7" t="s">
        <v>68</v>
      </c>
      <c r="H810" s="7" t="s">
        <v>69</v>
      </c>
      <c r="I810" s="7" t="s">
        <v>44</v>
      </c>
      <c r="J810" s="19" t="str">
        <f>IFERROR(INDEX('Employee Info'!$C$3:$E$200,MATCH(Data6[[#This Row],[Name:]],'Employee Info'!$B$3:$B$200,0),MATCH(Data6[[#This Row],[Hours Type:]],'Employee Info'!$C$2:$E$2,0)),"")</f>
        <v/>
      </c>
      <c r="K810" s="19" t="str">
        <f>IFERROR(INDEX('Employee Info'!$C$3:$J$200,MATCH(Data6[[#This Row],[Name:]],'Employee Info'!$B$3:$B$200,0),MATCH(Data6[[#Headers],[Truck]],'Employee Info'!$C$2:$J$2,0)),"")</f>
        <v/>
      </c>
      <c r="L810" s="19" t="str">
        <f>IFERROR(INDEX('Employee Info'!$C$3:$J$200,MATCH(Data6[[#This Row],[Name:]],'Employee Info'!$B$3:$B$200,0),MATCH(Data6[[#Headers],[Phone]],'Employee Info'!$C$2:$J$2,0)),"")</f>
        <v/>
      </c>
      <c r="M810" s="19" t="str">
        <f>IFERROR(INDEX('Employee Info'!$C$3:$J$200,MATCH(Data6[[#This Row],[Name:]],'Employee Info'!$B$3:$B$200,0),MATCH(Data6[[#Headers],[Tech]],'Employee Info'!$C$2:$J$2,0)),"")</f>
        <v/>
      </c>
      <c r="N810" s="19" t="str">
        <f>IFERROR(INDEX('Employee Info'!$C$3:$J$200,MATCH(Data6[[#This Row],[Name:]],'Employee Info'!$B$3:$B$200,0),MATCH(Data6[[#Headers],[Other]],'Employee Info'!$C$2:$J$2,0)),"")</f>
        <v/>
      </c>
      <c r="O810" s="19">
        <f>IFERROR((Data6[[#This Row],[Hours:]]*SUM(Data6[[#This Row],[Rate]:[Other]])),"")</f>
        <v>0</v>
      </c>
      <c r="P810" s="7" t="str">
        <f>IF(Data6[[#This Row],[WO'#:]]="","Riley #","WO#")</f>
        <v>WO#</v>
      </c>
      <c r="Q810" s="7">
        <f>IFERROR(WEEKNUM(Data6[[#This Row],[Date:]]),"")</f>
        <v>20</v>
      </c>
      <c r="R810" s="6">
        <f t="shared" si="36"/>
        <v>45424</v>
      </c>
      <c r="S810" s="6">
        <f>Data6[[#This Row],[Week Start]]+7</f>
        <v>45431</v>
      </c>
      <c r="T810" s="7" t="str">
        <f t="shared" si="37"/>
        <v>5/12/2024 - 5/19/2024</v>
      </c>
      <c r="U810" s="7" t="str">
        <f t="shared" si="38"/>
        <v>Time Card</v>
      </c>
      <c r="V810" s="8" t="str">
        <f>RIGHT(TEXT(Data6[[#This Row],[Date:]],"mmddyyyy"),4)</f>
        <v>2024</v>
      </c>
      <c r="W810" s="8" t="str">
        <f>MID(TEXT(Data6[[#This Row],[Date:]],"mmddyyyy"),3,2)</f>
        <v>15</v>
      </c>
      <c r="X810" s="8" t="str">
        <f>LEFT(TEXT(Data6[[#This Row],[Date:]],"mmddyyyy"),2)</f>
        <v>05</v>
      </c>
      <c r="Y810" s="6">
        <f>DATE(Data6[[#This Row],[Year]],Data6[[#This Row],[Month]],Data6[[#This Row],[Day]])</f>
        <v>45427</v>
      </c>
    </row>
    <row r="811" spans="1:25" x14ac:dyDescent="0.3">
      <c r="A811" s="5">
        <v>45428.281903240742</v>
      </c>
      <c r="B811" s="7" t="s">
        <v>66</v>
      </c>
      <c r="C811" s="6" t="s">
        <v>603</v>
      </c>
      <c r="D811" s="7" t="s">
        <v>584</v>
      </c>
      <c r="E811" s="8">
        <v>1</v>
      </c>
      <c r="F811" s="7">
        <v>7098027</v>
      </c>
      <c r="G811" s="7" t="s">
        <v>68</v>
      </c>
      <c r="H811" s="7" t="s">
        <v>69</v>
      </c>
      <c r="I811" s="7" t="s">
        <v>44</v>
      </c>
      <c r="J811" s="19" t="str">
        <f>IFERROR(INDEX('Employee Info'!$C$3:$E$200,MATCH(Data6[[#This Row],[Name:]],'Employee Info'!$B$3:$B$200,0),MATCH(Data6[[#This Row],[Hours Type:]],'Employee Info'!$C$2:$E$2,0)),"")</f>
        <v/>
      </c>
      <c r="K811" s="19" t="str">
        <f>IFERROR(INDEX('Employee Info'!$C$3:$J$200,MATCH(Data6[[#This Row],[Name:]],'Employee Info'!$B$3:$B$200,0),MATCH(Data6[[#Headers],[Truck]],'Employee Info'!$C$2:$J$2,0)),"")</f>
        <v/>
      </c>
      <c r="L811" s="19" t="str">
        <f>IFERROR(INDEX('Employee Info'!$C$3:$J$200,MATCH(Data6[[#This Row],[Name:]],'Employee Info'!$B$3:$B$200,0),MATCH(Data6[[#Headers],[Phone]],'Employee Info'!$C$2:$J$2,0)),"")</f>
        <v/>
      </c>
      <c r="M811" s="19" t="str">
        <f>IFERROR(INDEX('Employee Info'!$C$3:$J$200,MATCH(Data6[[#This Row],[Name:]],'Employee Info'!$B$3:$B$200,0),MATCH(Data6[[#Headers],[Tech]],'Employee Info'!$C$2:$J$2,0)),"")</f>
        <v/>
      </c>
      <c r="N811" s="19" t="str">
        <f>IFERROR(INDEX('Employee Info'!$C$3:$J$200,MATCH(Data6[[#This Row],[Name:]],'Employee Info'!$B$3:$B$200,0),MATCH(Data6[[#Headers],[Other]],'Employee Info'!$C$2:$J$2,0)),"")</f>
        <v/>
      </c>
      <c r="O811" s="19">
        <f>IFERROR((Data6[[#This Row],[Hours:]]*SUM(Data6[[#This Row],[Rate]:[Other]])),"")</f>
        <v>0</v>
      </c>
      <c r="P811" s="7" t="str">
        <f>IF(Data6[[#This Row],[WO'#:]]="","Riley #","WO#")</f>
        <v>WO#</v>
      </c>
      <c r="Q811" s="7">
        <f>IFERROR(WEEKNUM(Data6[[#This Row],[Date:]]),"")</f>
        <v>20</v>
      </c>
      <c r="R811" s="6">
        <f t="shared" si="36"/>
        <v>45424</v>
      </c>
      <c r="S811" s="6">
        <f>Data6[[#This Row],[Week Start]]+7</f>
        <v>45431</v>
      </c>
      <c r="T811" s="7" t="str">
        <f t="shared" si="37"/>
        <v>5/12/2024 - 5/19/2024</v>
      </c>
      <c r="U811" s="7" t="str">
        <f t="shared" si="38"/>
        <v>Time Card</v>
      </c>
      <c r="V811" s="8" t="str">
        <f>RIGHT(TEXT(Data6[[#This Row],[Date:]],"mmddyyyy"),4)</f>
        <v>2024</v>
      </c>
      <c r="W811" s="8" t="str">
        <f>MID(TEXT(Data6[[#This Row],[Date:]],"mmddyyyy"),3,2)</f>
        <v>15</v>
      </c>
      <c r="X811" s="8" t="str">
        <f>LEFT(TEXT(Data6[[#This Row],[Date:]],"mmddyyyy"),2)</f>
        <v>05</v>
      </c>
      <c r="Y811" s="6">
        <f>DATE(Data6[[#This Row],[Year]],Data6[[#This Row],[Month]],Data6[[#This Row],[Day]])</f>
        <v>45427</v>
      </c>
    </row>
    <row r="812" spans="1:25" x14ac:dyDescent="0.3">
      <c r="A812" s="5">
        <v>45427.584329513891</v>
      </c>
      <c r="B812" s="7" t="s">
        <v>35</v>
      </c>
      <c r="C812" s="6" t="s">
        <v>603</v>
      </c>
      <c r="D812" s="7" t="s">
        <v>604</v>
      </c>
      <c r="E812" s="8">
        <v>3</v>
      </c>
      <c r="F812" s="7">
        <v>7103210</v>
      </c>
      <c r="G812" s="7" t="s">
        <v>68</v>
      </c>
      <c r="H812" s="7" t="s">
        <v>69</v>
      </c>
      <c r="I812" s="7" t="s">
        <v>44</v>
      </c>
      <c r="J812" s="19" t="str">
        <f>IFERROR(INDEX('Employee Info'!$C$3:$E$200,MATCH(Data6[[#This Row],[Name:]],'Employee Info'!$B$3:$B$200,0),MATCH(Data6[[#This Row],[Hours Type:]],'Employee Info'!$C$2:$E$2,0)),"")</f>
        <v/>
      </c>
      <c r="K812" s="19" t="str">
        <f>IFERROR(INDEX('Employee Info'!$C$3:$J$200,MATCH(Data6[[#This Row],[Name:]],'Employee Info'!$B$3:$B$200,0),MATCH(Data6[[#Headers],[Truck]],'Employee Info'!$C$2:$J$2,0)),"")</f>
        <v/>
      </c>
      <c r="L812" s="19" t="str">
        <f>IFERROR(INDEX('Employee Info'!$C$3:$J$200,MATCH(Data6[[#This Row],[Name:]],'Employee Info'!$B$3:$B$200,0),MATCH(Data6[[#Headers],[Phone]],'Employee Info'!$C$2:$J$2,0)),"")</f>
        <v/>
      </c>
      <c r="M812" s="19" t="str">
        <f>IFERROR(INDEX('Employee Info'!$C$3:$J$200,MATCH(Data6[[#This Row],[Name:]],'Employee Info'!$B$3:$B$200,0),MATCH(Data6[[#Headers],[Tech]],'Employee Info'!$C$2:$J$2,0)),"")</f>
        <v/>
      </c>
      <c r="N812" s="19" t="str">
        <f>IFERROR(INDEX('Employee Info'!$C$3:$J$200,MATCH(Data6[[#This Row],[Name:]],'Employee Info'!$B$3:$B$200,0),MATCH(Data6[[#Headers],[Other]],'Employee Info'!$C$2:$J$2,0)),"")</f>
        <v/>
      </c>
      <c r="O812" s="19">
        <f>IFERROR((Data6[[#This Row],[Hours:]]*SUM(Data6[[#This Row],[Rate]:[Other]])),"")</f>
        <v>0</v>
      </c>
      <c r="P812" s="7" t="str">
        <f>IF(Data6[[#This Row],[WO'#:]]="","Riley #","WO#")</f>
        <v>WO#</v>
      </c>
      <c r="Q812" s="7">
        <f>IFERROR(WEEKNUM(Data6[[#This Row],[Date:]]),"")</f>
        <v>20</v>
      </c>
      <c r="R812" s="6">
        <f t="shared" si="36"/>
        <v>45424</v>
      </c>
      <c r="S812" s="6">
        <f>Data6[[#This Row],[Week Start]]+7</f>
        <v>45431</v>
      </c>
      <c r="T812" s="7" t="str">
        <f t="shared" si="37"/>
        <v>5/12/2024 - 5/19/2024</v>
      </c>
      <c r="U812" s="7" t="str">
        <f t="shared" si="38"/>
        <v>Time Card</v>
      </c>
      <c r="V812" s="8" t="str">
        <f>RIGHT(TEXT(Data6[[#This Row],[Date:]],"mmddyyyy"),4)</f>
        <v>2024</v>
      </c>
      <c r="W812" s="8" t="str">
        <f>MID(TEXT(Data6[[#This Row],[Date:]],"mmddyyyy"),3,2)</f>
        <v>15</v>
      </c>
      <c r="X812" s="8" t="str">
        <f>LEFT(TEXT(Data6[[#This Row],[Date:]],"mmddyyyy"),2)</f>
        <v>05</v>
      </c>
      <c r="Y812" s="6">
        <f>DATE(Data6[[#This Row],[Year]],Data6[[#This Row],[Month]],Data6[[#This Row],[Day]])</f>
        <v>45427</v>
      </c>
    </row>
    <row r="813" spans="1:25" x14ac:dyDescent="0.3">
      <c r="A813" s="5">
        <v>45428.293268171299</v>
      </c>
      <c r="B813" s="7" t="s">
        <v>66</v>
      </c>
      <c r="C813" s="6" t="s">
        <v>603</v>
      </c>
      <c r="D813" s="7" t="s">
        <v>596</v>
      </c>
      <c r="E813" s="8">
        <v>1</v>
      </c>
      <c r="F813" s="7">
        <v>7103210</v>
      </c>
      <c r="G813" s="7" t="s">
        <v>68</v>
      </c>
      <c r="H813" s="7" t="s">
        <v>69</v>
      </c>
      <c r="I813" s="7" t="s">
        <v>44</v>
      </c>
      <c r="J813" s="19" t="str">
        <f>IFERROR(INDEX('Employee Info'!$C$3:$E$200,MATCH(Data6[[#This Row],[Name:]],'Employee Info'!$B$3:$B$200,0),MATCH(Data6[[#This Row],[Hours Type:]],'Employee Info'!$C$2:$E$2,0)),"")</f>
        <v/>
      </c>
      <c r="K813" s="19" t="str">
        <f>IFERROR(INDEX('Employee Info'!$C$3:$J$200,MATCH(Data6[[#This Row],[Name:]],'Employee Info'!$B$3:$B$200,0),MATCH(Data6[[#Headers],[Truck]],'Employee Info'!$C$2:$J$2,0)),"")</f>
        <v/>
      </c>
      <c r="L813" s="19" t="str">
        <f>IFERROR(INDEX('Employee Info'!$C$3:$J$200,MATCH(Data6[[#This Row],[Name:]],'Employee Info'!$B$3:$B$200,0),MATCH(Data6[[#Headers],[Phone]],'Employee Info'!$C$2:$J$2,0)),"")</f>
        <v/>
      </c>
      <c r="M813" s="19" t="str">
        <f>IFERROR(INDEX('Employee Info'!$C$3:$J$200,MATCH(Data6[[#This Row],[Name:]],'Employee Info'!$B$3:$B$200,0),MATCH(Data6[[#Headers],[Tech]],'Employee Info'!$C$2:$J$2,0)),"")</f>
        <v/>
      </c>
      <c r="N813" s="19" t="str">
        <f>IFERROR(INDEX('Employee Info'!$C$3:$J$200,MATCH(Data6[[#This Row],[Name:]],'Employee Info'!$B$3:$B$200,0),MATCH(Data6[[#Headers],[Other]],'Employee Info'!$C$2:$J$2,0)),"")</f>
        <v/>
      </c>
      <c r="O813" s="19">
        <f>IFERROR((Data6[[#This Row],[Hours:]]*SUM(Data6[[#This Row],[Rate]:[Other]])),"")</f>
        <v>0</v>
      </c>
      <c r="P813" s="7" t="str">
        <f>IF(Data6[[#This Row],[WO'#:]]="","Riley #","WO#")</f>
        <v>WO#</v>
      </c>
      <c r="Q813" s="7">
        <f>IFERROR(WEEKNUM(Data6[[#This Row],[Date:]]),"")</f>
        <v>20</v>
      </c>
      <c r="R813" s="6">
        <f t="shared" si="36"/>
        <v>45424</v>
      </c>
      <c r="S813" s="6">
        <f>Data6[[#This Row],[Week Start]]+7</f>
        <v>45431</v>
      </c>
      <c r="T813" s="7" t="str">
        <f t="shared" si="37"/>
        <v>5/12/2024 - 5/19/2024</v>
      </c>
      <c r="U813" s="7" t="str">
        <f t="shared" si="38"/>
        <v>Time Card</v>
      </c>
      <c r="V813" s="8" t="str">
        <f>RIGHT(TEXT(Data6[[#This Row],[Date:]],"mmddyyyy"),4)</f>
        <v>2024</v>
      </c>
      <c r="W813" s="8" t="str">
        <f>MID(TEXT(Data6[[#This Row],[Date:]],"mmddyyyy"),3,2)</f>
        <v>15</v>
      </c>
      <c r="X813" s="8" t="str">
        <f>LEFT(TEXT(Data6[[#This Row],[Date:]],"mmddyyyy"),2)</f>
        <v>05</v>
      </c>
      <c r="Y813" s="6">
        <f>DATE(Data6[[#This Row],[Year]],Data6[[#This Row],[Month]],Data6[[#This Row],[Day]])</f>
        <v>45427</v>
      </c>
    </row>
    <row r="814" spans="1:25" x14ac:dyDescent="0.3">
      <c r="A814" s="5">
        <v>45427.585505324074</v>
      </c>
      <c r="B814" s="7" t="s">
        <v>35</v>
      </c>
      <c r="C814" s="6" t="s">
        <v>603</v>
      </c>
      <c r="D814" s="7" t="s">
        <v>608</v>
      </c>
      <c r="E814" s="8">
        <v>2</v>
      </c>
      <c r="F814" s="7" t="s">
        <v>68</v>
      </c>
      <c r="G814" s="7" t="s">
        <v>68</v>
      </c>
      <c r="H814" s="7" t="s">
        <v>202</v>
      </c>
      <c r="I814" s="7" t="s">
        <v>44</v>
      </c>
      <c r="J814" s="19" t="str">
        <f>IFERROR(INDEX('Employee Info'!$C$3:$E$200,MATCH(Data6[[#This Row],[Name:]],'Employee Info'!$B$3:$B$200,0),MATCH(Data6[[#This Row],[Hours Type:]],'Employee Info'!$C$2:$E$2,0)),"")</f>
        <v/>
      </c>
      <c r="K814" s="19" t="str">
        <f>IFERROR(INDEX('Employee Info'!$C$3:$J$200,MATCH(Data6[[#This Row],[Name:]],'Employee Info'!$B$3:$B$200,0),MATCH(Data6[[#Headers],[Truck]],'Employee Info'!$C$2:$J$2,0)),"")</f>
        <v/>
      </c>
      <c r="L814" s="19" t="str">
        <f>IFERROR(INDEX('Employee Info'!$C$3:$J$200,MATCH(Data6[[#This Row],[Name:]],'Employee Info'!$B$3:$B$200,0),MATCH(Data6[[#Headers],[Phone]],'Employee Info'!$C$2:$J$2,0)),"")</f>
        <v/>
      </c>
      <c r="M814" s="19" t="str">
        <f>IFERROR(INDEX('Employee Info'!$C$3:$J$200,MATCH(Data6[[#This Row],[Name:]],'Employee Info'!$B$3:$B$200,0),MATCH(Data6[[#Headers],[Tech]],'Employee Info'!$C$2:$J$2,0)),"")</f>
        <v/>
      </c>
      <c r="N814" s="19" t="str">
        <f>IFERROR(INDEX('Employee Info'!$C$3:$J$200,MATCH(Data6[[#This Row],[Name:]],'Employee Info'!$B$3:$B$200,0),MATCH(Data6[[#Headers],[Other]],'Employee Info'!$C$2:$J$2,0)),"")</f>
        <v/>
      </c>
      <c r="O814" s="19">
        <f>IFERROR((Data6[[#This Row],[Hours:]]*SUM(Data6[[#This Row],[Rate]:[Other]])),"")</f>
        <v>0</v>
      </c>
      <c r="P814" s="7" t="str">
        <f>IF(Data6[[#This Row],[WO'#:]]="","Riley #","WO#")</f>
        <v>Riley #</v>
      </c>
      <c r="Q814" s="7">
        <f>IFERROR(WEEKNUM(Data6[[#This Row],[Date:]]),"")</f>
        <v>20</v>
      </c>
      <c r="R814" s="6">
        <f t="shared" si="36"/>
        <v>45424</v>
      </c>
      <c r="S814" s="6">
        <f>Data6[[#This Row],[Week Start]]+7</f>
        <v>45431</v>
      </c>
      <c r="T814" s="7" t="str">
        <f t="shared" si="37"/>
        <v>5/12/2024 - 5/19/2024</v>
      </c>
      <c r="U814" s="7" t="str">
        <f t="shared" si="38"/>
        <v>Time Card</v>
      </c>
      <c r="V814" s="8" t="str">
        <f>RIGHT(TEXT(Data6[[#This Row],[Date:]],"mmddyyyy"),4)</f>
        <v>2024</v>
      </c>
      <c r="W814" s="8" t="str">
        <f>MID(TEXT(Data6[[#This Row],[Date:]],"mmddyyyy"),3,2)</f>
        <v>15</v>
      </c>
      <c r="X814" s="8" t="str">
        <f>LEFT(TEXT(Data6[[#This Row],[Date:]],"mmddyyyy"),2)</f>
        <v>05</v>
      </c>
      <c r="Y814" s="6">
        <f>DATE(Data6[[#This Row],[Year]],Data6[[#This Row],[Month]],Data6[[#This Row],[Day]])</f>
        <v>45427</v>
      </c>
    </row>
    <row r="815" spans="1:25" x14ac:dyDescent="0.3">
      <c r="A815" s="5">
        <v>45428.297264351851</v>
      </c>
      <c r="B815" s="7" t="s">
        <v>66</v>
      </c>
      <c r="C815" s="6" t="s">
        <v>603</v>
      </c>
      <c r="D815" s="7" t="s">
        <v>609</v>
      </c>
      <c r="E815" s="8">
        <v>1</v>
      </c>
      <c r="F815" s="7" t="s">
        <v>68</v>
      </c>
      <c r="G815" s="7" t="s">
        <v>68</v>
      </c>
      <c r="H815" s="7" t="s">
        <v>202</v>
      </c>
      <c r="I815" s="7" t="s">
        <v>44</v>
      </c>
      <c r="J815" s="19" t="str">
        <f>IFERROR(INDEX('Employee Info'!$C$3:$E$200,MATCH(Data6[[#This Row],[Name:]],'Employee Info'!$B$3:$B$200,0),MATCH(Data6[[#This Row],[Hours Type:]],'Employee Info'!$C$2:$E$2,0)),"")</f>
        <v/>
      </c>
      <c r="K815" s="19" t="str">
        <f>IFERROR(INDEX('Employee Info'!$C$3:$J$200,MATCH(Data6[[#This Row],[Name:]],'Employee Info'!$B$3:$B$200,0),MATCH(Data6[[#Headers],[Truck]],'Employee Info'!$C$2:$J$2,0)),"")</f>
        <v/>
      </c>
      <c r="L815" s="19" t="str">
        <f>IFERROR(INDEX('Employee Info'!$C$3:$J$200,MATCH(Data6[[#This Row],[Name:]],'Employee Info'!$B$3:$B$200,0),MATCH(Data6[[#Headers],[Phone]],'Employee Info'!$C$2:$J$2,0)),"")</f>
        <v/>
      </c>
      <c r="M815" s="19" t="str">
        <f>IFERROR(INDEX('Employee Info'!$C$3:$J$200,MATCH(Data6[[#This Row],[Name:]],'Employee Info'!$B$3:$B$200,0),MATCH(Data6[[#Headers],[Tech]],'Employee Info'!$C$2:$J$2,0)),"")</f>
        <v/>
      </c>
      <c r="N815" s="19" t="str">
        <f>IFERROR(INDEX('Employee Info'!$C$3:$J$200,MATCH(Data6[[#This Row],[Name:]],'Employee Info'!$B$3:$B$200,0),MATCH(Data6[[#Headers],[Other]],'Employee Info'!$C$2:$J$2,0)),"")</f>
        <v/>
      </c>
      <c r="O815" s="19">
        <f>IFERROR((Data6[[#This Row],[Hours:]]*SUM(Data6[[#This Row],[Rate]:[Other]])),"")</f>
        <v>0</v>
      </c>
      <c r="P815" s="7" t="str">
        <f>IF(Data6[[#This Row],[WO'#:]]="","Riley #","WO#")</f>
        <v>Riley #</v>
      </c>
      <c r="Q815" s="7">
        <f>IFERROR(WEEKNUM(Data6[[#This Row],[Date:]]),"")</f>
        <v>20</v>
      </c>
      <c r="R815" s="6">
        <f t="shared" si="36"/>
        <v>45424</v>
      </c>
      <c r="S815" s="6">
        <f>Data6[[#This Row],[Week Start]]+7</f>
        <v>45431</v>
      </c>
      <c r="T815" s="7" t="str">
        <f t="shared" si="37"/>
        <v>5/12/2024 - 5/19/2024</v>
      </c>
      <c r="U815" s="7" t="str">
        <f t="shared" si="38"/>
        <v>Time Card</v>
      </c>
      <c r="V815" s="8" t="str">
        <f>RIGHT(TEXT(Data6[[#This Row],[Date:]],"mmddyyyy"),4)</f>
        <v>2024</v>
      </c>
      <c r="W815" s="8" t="str">
        <f>MID(TEXT(Data6[[#This Row],[Date:]],"mmddyyyy"),3,2)</f>
        <v>15</v>
      </c>
      <c r="X815" s="8" t="str">
        <f>LEFT(TEXT(Data6[[#This Row],[Date:]],"mmddyyyy"),2)</f>
        <v>05</v>
      </c>
      <c r="Y815" s="6">
        <f>DATE(Data6[[#This Row],[Year]],Data6[[#This Row],[Month]],Data6[[#This Row],[Day]])</f>
        <v>45427</v>
      </c>
    </row>
    <row r="816" spans="1:25" x14ac:dyDescent="0.3">
      <c r="A816" s="5">
        <v>45427.582710995368</v>
      </c>
      <c r="B816" s="7" t="s">
        <v>492</v>
      </c>
      <c r="C816" s="6" t="s">
        <v>603</v>
      </c>
      <c r="D816" s="7" t="s">
        <v>605</v>
      </c>
      <c r="E816" s="8">
        <v>8</v>
      </c>
      <c r="F816" s="7" t="s">
        <v>68</v>
      </c>
      <c r="G816" s="7" t="s">
        <v>68</v>
      </c>
      <c r="H816" s="7" t="s">
        <v>536</v>
      </c>
      <c r="I816" s="7" t="s">
        <v>44</v>
      </c>
      <c r="J816" s="19" t="str">
        <f>IFERROR(INDEX('Employee Info'!$C$3:$E$200,MATCH(Data6[[#This Row],[Name:]],'Employee Info'!$B$3:$B$200,0),MATCH(Data6[[#This Row],[Hours Type:]],'Employee Info'!$C$2:$E$2,0)),"")</f>
        <v/>
      </c>
      <c r="K816" s="19" t="str">
        <f>IFERROR(INDEX('Employee Info'!$C$3:$J$200,MATCH(Data6[[#This Row],[Name:]],'Employee Info'!$B$3:$B$200,0),MATCH(Data6[[#Headers],[Truck]],'Employee Info'!$C$2:$J$2,0)),"")</f>
        <v/>
      </c>
      <c r="L816" s="19" t="str">
        <f>IFERROR(INDEX('Employee Info'!$C$3:$J$200,MATCH(Data6[[#This Row],[Name:]],'Employee Info'!$B$3:$B$200,0),MATCH(Data6[[#Headers],[Phone]],'Employee Info'!$C$2:$J$2,0)),"")</f>
        <v/>
      </c>
      <c r="M816" s="19" t="str">
        <f>IFERROR(INDEX('Employee Info'!$C$3:$J$200,MATCH(Data6[[#This Row],[Name:]],'Employee Info'!$B$3:$B$200,0),MATCH(Data6[[#Headers],[Tech]],'Employee Info'!$C$2:$J$2,0)),"")</f>
        <v/>
      </c>
      <c r="N816" s="19" t="str">
        <f>IFERROR(INDEX('Employee Info'!$C$3:$J$200,MATCH(Data6[[#This Row],[Name:]],'Employee Info'!$B$3:$B$200,0),MATCH(Data6[[#Headers],[Other]],'Employee Info'!$C$2:$J$2,0)),"")</f>
        <v/>
      </c>
      <c r="O816" s="19">
        <f>IFERROR((Data6[[#This Row],[Hours:]]*SUM(Data6[[#This Row],[Rate]:[Other]])),"")</f>
        <v>0</v>
      </c>
      <c r="P816" s="7" t="str">
        <f>IF(Data6[[#This Row],[WO'#:]]="","Riley #","WO#")</f>
        <v>Riley #</v>
      </c>
      <c r="Q816" s="7">
        <f>IFERROR(WEEKNUM(Data6[[#This Row],[Date:]]),"")</f>
        <v>20</v>
      </c>
      <c r="R816" s="6">
        <f t="shared" si="36"/>
        <v>45424</v>
      </c>
      <c r="S816" s="6">
        <f>Data6[[#This Row],[Week Start]]+7</f>
        <v>45431</v>
      </c>
      <c r="T816" s="7" t="str">
        <f t="shared" si="37"/>
        <v>5/12/2024 - 5/19/2024</v>
      </c>
      <c r="U816" s="7" t="str">
        <f t="shared" si="38"/>
        <v>Time Card</v>
      </c>
      <c r="V816" s="8" t="str">
        <f>RIGHT(TEXT(Data6[[#This Row],[Date:]],"mmddyyyy"),4)</f>
        <v>2024</v>
      </c>
      <c r="W816" s="8" t="str">
        <f>MID(TEXT(Data6[[#This Row],[Date:]],"mmddyyyy"),3,2)</f>
        <v>15</v>
      </c>
      <c r="X816" s="8" t="str">
        <f>LEFT(TEXT(Data6[[#This Row],[Date:]],"mmddyyyy"),2)</f>
        <v>05</v>
      </c>
      <c r="Y816" s="6">
        <f>DATE(Data6[[#This Row],[Year]],Data6[[#This Row],[Month]],Data6[[#This Row],[Day]])</f>
        <v>45427</v>
      </c>
    </row>
    <row r="817" spans="1:25" x14ac:dyDescent="0.3">
      <c r="A817" s="5">
        <v>45427.583093518515</v>
      </c>
      <c r="B817" s="7" t="s">
        <v>65</v>
      </c>
      <c r="C817" s="6" t="s">
        <v>603</v>
      </c>
      <c r="D817" s="7" t="s">
        <v>605</v>
      </c>
      <c r="E817" s="8">
        <v>8</v>
      </c>
      <c r="F817" s="7" t="s">
        <v>68</v>
      </c>
      <c r="G817" s="7" t="s">
        <v>68</v>
      </c>
      <c r="H817" s="7" t="s">
        <v>536</v>
      </c>
      <c r="I817" s="7" t="s">
        <v>44</v>
      </c>
      <c r="J817" s="19" t="str">
        <f>IFERROR(INDEX('Employee Info'!$C$3:$E$200,MATCH(Data6[[#This Row],[Name:]],'Employee Info'!$B$3:$B$200,0),MATCH(Data6[[#This Row],[Hours Type:]],'Employee Info'!$C$2:$E$2,0)),"")</f>
        <v/>
      </c>
      <c r="K817" s="19" t="str">
        <f>IFERROR(INDEX('Employee Info'!$C$3:$J$200,MATCH(Data6[[#This Row],[Name:]],'Employee Info'!$B$3:$B$200,0),MATCH(Data6[[#Headers],[Truck]],'Employee Info'!$C$2:$J$2,0)),"")</f>
        <v/>
      </c>
      <c r="L817" s="19" t="str">
        <f>IFERROR(INDEX('Employee Info'!$C$3:$J$200,MATCH(Data6[[#This Row],[Name:]],'Employee Info'!$B$3:$B$200,0),MATCH(Data6[[#Headers],[Phone]],'Employee Info'!$C$2:$J$2,0)),"")</f>
        <v/>
      </c>
      <c r="M817" s="19" t="str">
        <f>IFERROR(INDEX('Employee Info'!$C$3:$J$200,MATCH(Data6[[#This Row],[Name:]],'Employee Info'!$B$3:$B$200,0),MATCH(Data6[[#Headers],[Tech]],'Employee Info'!$C$2:$J$2,0)),"")</f>
        <v/>
      </c>
      <c r="N817" s="19" t="str">
        <f>IFERROR(INDEX('Employee Info'!$C$3:$J$200,MATCH(Data6[[#This Row],[Name:]],'Employee Info'!$B$3:$B$200,0),MATCH(Data6[[#Headers],[Other]],'Employee Info'!$C$2:$J$2,0)),"")</f>
        <v/>
      </c>
      <c r="O817" s="19">
        <f>IFERROR((Data6[[#This Row],[Hours:]]*SUM(Data6[[#This Row],[Rate]:[Other]])),"")</f>
        <v>0</v>
      </c>
      <c r="P817" s="7" t="str">
        <f>IF(Data6[[#This Row],[WO'#:]]="","Riley #","WO#")</f>
        <v>Riley #</v>
      </c>
      <c r="Q817" s="7">
        <f>IFERROR(WEEKNUM(Data6[[#This Row],[Date:]]),"")</f>
        <v>20</v>
      </c>
      <c r="R817" s="6">
        <f t="shared" si="36"/>
        <v>45424</v>
      </c>
      <c r="S817" s="6">
        <f>Data6[[#This Row],[Week Start]]+7</f>
        <v>45431</v>
      </c>
      <c r="T817" s="7" t="str">
        <f t="shared" si="37"/>
        <v>5/12/2024 - 5/19/2024</v>
      </c>
      <c r="U817" s="7" t="str">
        <f t="shared" si="38"/>
        <v>Time Card</v>
      </c>
      <c r="V817" s="8" t="str">
        <f>RIGHT(TEXT(Data6[[#This Row],[Date:]],"mmddyyyy"),4)</f>
        <v>2024</v>
      </c>
      <c r="W817" s="8" t="str">
        <f>MID(TEXT(Data6[[#This Row],[Date:]],"mmddyyyy"),3,2)</f>
        <v>15</v>
      </c>
      <c r="X817" s="8" t="str">
        <f>LEFT(TEXT(Data6[[#This Row],[Date:]],"mmddyyyy"),2)</f>
        <v>05</v>
      </c>
      <c r="Y817" s="6">
        <f>DATE(Data6[[#This Row],[Year]],Data6[[#This Row],[Month]],Data6[[#This Row],[Day]])</f>
        <v>45427</v>
      </c>
    </row>
    <row r="818" spans="1:25" x14ac:dyDescent="0.3">
      <c r="A818" s="5">
        <v>45427.583633101851</v>
      </c>
      <c r="B818" s="7" t="s">
        <v>35</v>
      </c>
      <c r="C818" s="6" t="s">
        <v>603</v>
      </c>
      <c r="D818" s="7" t="s">
        <v>605</v>
      </c>
      <c r="E818" s="8">
        <v>1</v>
      </c>
      <c r="F818" s="7" t="s">
        <v>68</v>
      </c>
      <c r="G818" s="7" t="s">
        <v>68</v>
      </c>
      <c r="H818" s="7" t="s">
        <v>536</v>
      </c>
      <c r="I818" s="7" t="s">
        <v>44</v>
      </c>
      <c r="J818" s="19" t="str">
        <f>IFERROR(INDEX('Employee Info'!$C$3:$E$200,MATCH(Data6[[#This Row],[Name:]],'Employee Info'!$B$3:$B$200,0),MATCH(Data6[[#This Row],[Hours Type:]],'Employee Info'!$C$2:$E$2,0)),"")</f>
        <v/>
      </c>
      <c r="K818" s="19" t="str">
        <f>IFERROR(INDEX('Employee Info'!$C$3:$J$200,MATCH(Data6[[#This Row],[Name:]],'Employee Info'!$B$3:$B$200,0),MATCH(Data6[[#Headers],[Truck]],'Employee Info'!$C$2:$J$2,0)),"")</f>
        <v/>
      </c>
      <c r="L818" s="19" t="str">
        <f>IFERROR(INDEX('Employee Info'!$C$3:$J$200,MATCH(Data6[[#This Row],[Name:]],'Employee Info'!$B$3:$B$200,0),MATCH(Data6[[#Headers],[Phone]],'Employee Info'!$C$2:$J$2,0)),"")</f>
        <v/>
      </c>
      <c r="M818" s="19" t="str">
        <f>IFERROR(INDEX('Employee Info'!$C$3:$J$200,MATCH(Data6[[#This Row],[Name:]],'Employee Info'!$B$3:$B$200,0),MATCH(Data6[[#Headers],[Tech]],'Employee Info'!$C$2:$J$2,0)),"")</f>
        <v/>
      </c>
      <c r="N818" s="19" t="str">
        <f>IFERROR(INDEX('Employee Info'!$C$3:$J$200,MATCH(Data6[[#This Row],[Name:]],'Employee Info'!$B$3:$B$200,0),MATCH(Data6[[#Headers],[Other]],'Employee Info'!$C$2:$J$2,0)),"")</f>
        <v/>
      </c>
      <c r="O818" s="19">
        <f>IFERROR((Data6[[#This Row],[Hours:]]*SUM(Data6[[#This Row],[Rate]:[Other]])),"")</f>
        <v>0</v>
      </c>
      <c r="P818" s="7" t="str">
        <f>IF(Data6[[#This Row],[WO'#:]]="","Riley #","WO#")</f>
        <v>Riley #</v>
      </c>
      <c r="Q818" s="7">
        <f>IFERROR(WEEKNUM(Data6[[#This Row],[Date:]]),"")</f>
        <v>20</v>
      </c>
      <c r="R818" s="6">
        <f t="shared" si="36"/>
        <v>45424</v>
      </c>
      <c r="S818" s="6">
        <f>Data6[[#This Row],[Week Start]]+7</f>
        <v>45431</v>
      </c>
      <c r="T818" s="7" t="str">
        <f t="shared" si="37"/>
        <v>5/12/2024 - 5/19/2024</v>
      </c>
      <c r="U818" s="7" t="str">
        <f t="shared" si="38"/>
        <v>Time Card</v>
      </c>
      <c r="V818" s="8" t="str">
        <f>RIGHT(TEXT(Data6[[#This Row],[Date:]],"mmddyyyy"),4)</f>
        <v>2024</v>
      </c>
      <c r="W818" s="8" t="str">
        <f>MID(TEXT(Data6[[#This Row],[Date:]],"mmddyyyy"),3,2)</f>
        <v>15</v>
      </c>
      <c r="X818" s="8" t="str">
        <f>LEFT(TEXT(Data6[[#This Row],[Date:]],"mmddyyyy"),2)</f>
        <v>05</v>
      </c>
      <c r="Y818" s="6">
        <f>DATE(Data6[[#This Row],[Year]],Data6[[#This Row],[Month]],Data6[[#This Row],[Day]])</f>
        <v>45427</v>
      </c>
    </row>
    <row r="819" spans="1:25" x14ac:dyDescent="0.3">
      <c r="A819" s="5">
        <v>45428.286115972223</v>
      </c>
      <c r="B819" s="7" t="s">
        <v>66</v>
      </c>
      <c r="C819" s="6" t="s">
        <v>603</v>
      </c>
      <c r="D819" s="7" t="s">
        <v>566</v>
      </c>
      <c r="E819" s="8">
        <v>2</v>
      </c>
      <c r="F819" s="7" t="s">
        <v>68</v>
      </c>
      <c r="G819" s="7" t="s">
        <v>68</v>
      </c>
      <c r="H819" s="7" t="s">
        <v>536</v>
      </c>
      <c r="I819" s="7" t="s">
        <v>44</v>
      </c>
      <c r="J819" s="19" t="str">
        <f>IFERROR(INDEX('Employee Info'!$C$3:$E$200,MATCH(Data6[[#This Row],[Name:]],'Employee Info'!$B$3:$B$200,0),MATCH(Data6[[#This Row],[Hours Type:]],'Employee Info'!$C$2:$E$2,0)),"")</f>
        <v/>
      </c>
      <c r="K819" s="19" t="str">
        <f>IFERROR(INDEX('Employee Info'!$C$3:$J$200,MATCH(Data6[[#This Row],[Name:]],'Employee Info'!$B$3:$B$200,0),MATCH(Data6[[#Headers],[Truck]],'Employee Info'!$C$2:$J$2,0)),"")</f>
        <v/>
      </c>
      <c r="L819" s="19" t="str">
        <f>IFERROR(INDEX('Employee Info'!$C$3:$J$200,MATCH(Data6[[#This Row],[Name:]],'Employee Info'!$B$3:$B$200,0),MATCH(Data6[[#Headers],[Phone]],'Employee Info'!$C$2:$J$2,0)),"")</f>
        <v/>
      </c>
      <c r="M819" s="19" t="str">
        <f>IFERROR(INDEX('Employee Info'!$C$3:$J$200,MATCH(Data6[[#This Row],[Name:]],'Employee Info'!$B$3:$B$200,0),MATCH(Data6[[#Headers],[Tech]],'Employee Info'!$C$2:$J$2,0)),"")</f>
        <v/>
      </c>
      <c r="N819" s="19" t="str">
        <f>IFERROR(INDEX('Employee Info'!$C$3:$J$200,MATCH(Data6[[#This Row],[Name:]],'Employee Info'!$B$3:$B$200,0),MATCH(Data6[[#Headers],[Other]],'Employee Info'!$C$2:$J$2,0)),"")</f>
        <v/>
      </c>
      <c r="O819" s="19">
        <f>IFERROR((Data6[[#This Row],[Hours:]]*SUM(Data6[[#This Row],[Rate]:[Other]])),"")</f>
        <v>0</v>
      </c>
      <c r="P819" s="7" t="str">
        <f>IF(Data6[[#This Row],[WO'#:]]="","Riley #","WO#")</f>
        <v>Riley #</v>
      </c>
      <c r="Q819" s="7">
        <f>IFERROR(WEEKNUM(Data6[[#This Row],[Date:]]),"")</f>
        <v>20</v>
      </c>
      <c r="R819" s="6">
        <f t="shared" si="36"/>
        <v>45424</v>
      </c>
      <c r="S819" s="6">
        <f>Data6[[#This Row],[Week Start]]+7</f>
        <v>45431</v>
      </c>
      <c r="T819" s="7" t="str">
        <f t="shared" si="37"/>
        <v>5/12/2024 - 5/19/2024</v>
      </c>
      <c r="U819" s="7" t="str">
        <f t="shared" si="38"/>
        <v>Time Card</v>
      </c>
      <c r="V819" s="8" t="str">
        <f>RIGHT(TEXT(Data6[[#This Row],[Date:]],"mmddyyyy"),4)</f>
        <v>2024</v>
      </c>
      <c r="W819" s="8" t="str">
        <f>MID(TEXT(Data6[[#This Row],[Date:]],"mmddyyyy"),3,2)</f>
        <v>15</v>
      </c>
      <c r="X819" s="8" t="str">
        <f>LEFT(TEXT(Data6[[#This Row],[Date:]],"mmddyyyy"),2)</f>
        <v>05</v>
      </c>
      <c r="Y819" s="6">
        <f>DATE(Data6[[#This Row],[Year]],Data6[[#This Row],[Month]],Data6[[#This Row],[Day]])</f>
        <v>45427</v>
      </c>
    </row>
    <row r="820" spans="1:25" x14ac:dyDescent="0.3">
      <c r="A820" s="5">
        <v>45427.584853703702</v>
      </c>
      <c r="B820" s="7" t="s">
        <v>35</v>
      </c>
      <c r="C820" s="6" t="s">
        <v>603</v>
      </c>
      <c r="D820" s="7" t="s">
        <v>606</v>
      </c>
      <c r="E820" s="8">
        <v>2</v>
      </c>
      <c r="F820" s="7" t="s">
        <v>68</v>
      </c>
      <c r="G820" s="7" t="s">
        <v>68</v>
      </c>
      <c r="H820" s="7" t="s">
        <v>607</v>
      </c>
      <c r="I820" s="7" t="s">
        <v>44</v>
      </c>
      <c r="J820" s="19" t="str">
        <f>IFERROR(INDEX('Employee Info'!$C$3:$E$200,MATCH(Data6[[#This Row],[Name:]],'Employee Info'!$B$3:$B$200,0),MATCH(Data6[[#This Row],[Hours Type:]],'Employee Info'!$C$2:$E$2,0)),"")</f>
        <v/>
      </c>
      <c r="K820" s="19" t="str">
        <f>IFERROR(INDEX('Employee Info'!$C$3:$J$200,MATCH(Data6[[#This Row],[Name:]],'Employee Info'!$B$3:$B$200,0),MATCH(Data6[[#Headers],[Truck]],'Employee Info'!$C$2:$J$2,0)),"")</f>
        <v/>
      </c>
      <c r="L820" s="19" t="str">
        <f>IFERROR(INDEX('Employee Info'!$C$3:$J$200,MATCH(Data6[[#This Row],[Name:]],'Employee Info'!$B$3:$B$200,0),MATCH(Data6[[#Headers],[Phone]],'Employee Info'!$C$2:$J$2,0)),"")</f>
        <v/>
      </c>
      <c r="M820" s="19" t="str">
        <f>IFERROR(INDEX('Employee Info'!$C$3:$J$200,MATCH(Data6[[#This Row],[Name:]],'Employee Info'!$B$3:$B$200,0),MATCH(Data6[[#Headers],[Tech]],'Employee Info'!$C$2:$J$2,0)),"")</f>
        <v/>
      </c>
      <c r="N820" s="19" t="str">
        <f>IFERROR(INDEX('Employee Info'!$C$3:$J$200,MATCH(Data6[[#This Row],[Name:]],'Employee Info'!$B$3:$B$200,0),MATCH(Data6[[#Headers],[Other]],'Employee Info'!$C$2:$J$2,0)),"")</f>
        <v/>
      </c>
      <c r="O820" s="19">
        <f>IFERROR((Data6[[#This Row],[Hours:]]*SUM(Data6[[#This Row],[Rate]:[Other]])),"")</f>
        <v>0</v>
      </c>
      <c r="P820" s="7" t="str">
        <f>IF(Data6[[#This Row],[WO'#:]]="","Riley #","WO#")</f>
        <v>Riley #</v>
      </c>
      <c r="Q820" s="7">
        <f>IFERROR(WEEKNUM(Data6[[#This Row],[Date:]]),"")</f>
        <v>20</v>
      </c>
      <c r="R820" s="6">
        <f t="shared" si="36"/>
        <v>45424</v>
      </c>
      <c r="S820" s="6">
        <f>Data6[[#This Row],[Week Start]]+7</f>
        <v>45431</v>
      </c>
      <c r="T820" s="7" t="str">
        <f t="shared" si="37"/>
        <v>5/12/2024 - 5/19/2024</v>
      </c>
      <c r="U820" s="7" t="str">
        <f t="shared" si="38"/>
        <v>Time Card</v>
      </c>
      <c r="V820" s="8" t="str">
        <f>RIGHT(TEXT(Data6[[#This Row],[Date:]],"mmddyyyy"),4)</f>
        <v>2024</v>
      </c>
      <c r="W820" s="8" t="str">
        <f>MID(TEXT(Data6[[#This Row],[Date:]],"mmddyyyy"),3,2)</f>
        <v>15</v>
      </c>
      <c r="X820" s="8" t="str">
        <f>LEFT(TEXT(Data6[[#This Row],[Date:]],"mmddyyyy"),2)</f>
        <v>05</v>
      </c>
      <c r="Y820" s="6">
        <f>DATE(Data6[[#This Row],[Year]],Data6[[#This Row],[Month]],Data6[[#This Row],[Day]])</f>
        <v>45427</v>
      </c>
    </row>
    <row r="821" spans="1:25" x14ac:dyDescent="0.3">
      <c r="A821" s="5">
        <v>45428.298397569444</v>
      </c>
      <c r="B821" s="7" t="s">
        <v>66</v>
      </c>
      <c r="C821" s="6" t="s">
        <v>603</v>
      </c>
      <c r="D821" s="7" t="s">
        <v>610</v>
      </c>
      <c r="E821" s="8">
        <v>1</v>
      </c>
      <c r="F821" s="7" t="s">
        <v>68</v>
      </c>
      <c r="G821" s="7" t="s">
        <v>68</v>
      </c>
      <c r="H821" s="7" t="s">
        <v>607</v>
      </c>
      <c r="I821" s="7" t="s">
        <v>44</v>
      </c>
      <c r="J821" s="19" t="str">
        <f>IFERROR(INDEX('Employee Info'!$C$3:$E$200,MATCH(Data6[[#This Row],[Name:]],'Employee Info'!$B$3:$B$200,0),MATCH(Data6[[#This Row],[Hours Type:]],'Employee Info'!$C$2:$E$2,0)),"")</f>
        <v/>
      </c>
      <c r="K821" s="19" t="str">
        <f>IFERROR(INDEX('Employee Info'!$C$3:$J$200,MATCH(Data6[[#This Row],[Name:]],'Employee Info'!$B$3:$B$200,0),MATCH(Data6[[#Headers],[Truck]],'Employee Info'!$C$2:$J$2,0)),"")</f>
        <v/>
      </c>
      <c r="L821" s="19" t="str">
        <f>IFERROR(INDEX('Employee Info'!$C$3:$J$200,MATCH(Data6[[#This Row],[Name:]],'Employee Info'!$B$3:$B$200,0),MATCH(Data6[[#Headers],[Phone]],'Employee Info'!$C$2:$J$2,0)),"")</f>
        <v/>
      </c>
      <c r="M821" s="19" t="str">
        <f>IFERROR(INDEX('Employee Info'!$C$3:$J$200,MATCH(Data6[[#This Row],[Name:]],'Employee Info'!$B$3:$B$200,0),MATCH(Data6[[#Headers],[Tech]],'Employee Info'!$C$2:$J$2,0)),"")</f>
        <v/>
      </c>
      <c r="N821" s="19" t="str">
        <f>IFERROR(INDEX('Employee Info'!$C$3:$J$200,MATCH(Data6[[#This Row],[Name:]],'Employee Info'!$B$3:$B$200,0),MATCH(Data6[[#Headers],[Other]],'Employee Info'!$C$2:$J$2,0)),"")</f>
        <v/>
      </c>
      <c r="O821" s="19">
        <f>IFERROR((Data6[[#This Row],[Hours:]]*SUM(Data6[[#This Row],[Rate]:[Other]])),"")</f>
        <v>0</v>
      </c>
      <c r="P821" s="7" t="str">
        <f>IF(Data6[[#This Row],[WO'#:]]="","Riley #","WO#")</f>
        <v>Riley #</v>
      </c>
      <c r="Q821" s="7">
        <f>IFERROR(WEEKNUM(Data6[[#This Row],[Date:]]),"")</f>
        <v>20</v>
      </c>
      <c r="R821" s="6">
        <f t="shared" si="36"/>
        <v>45424</v>
      </c>
      <c r="S821" s="6">
        <f>Data6[[#This Row],[Week Start]]+7</f>
        <v>45431</v>
      </c>
      <c r="T821" s="7" t="str">
        <f t="shared" si="37"/>
        <v>5/12/2024 - 5/19/2024</v>
      </c>
      <c r="U821" s="7" t="str">
        <f t="shared" si="38"/>
        <v>Time Card</v>
      </c>
      <c r="V821" s="8" t="str">
        <f>RIGHT(TEXT(Data6[[#This Row],[Date:]],"mmddyyyy"),4)</f>
        <v>2024</v>
      </c>
      <c r="W821" s="8" t="str">
        <f>MID(TEXT(Data6[[#This Row],[Date:]],"mmddyyyy"),3,2)</f>
        <v>15</v>
      </c>
      <c r="X821" s="8" t="str">
        <f>LEFT(TEXT(Data6[[#This Row],[Date:]],"mmddyyyy"),2)</f>
        <v>05</v>
      </c>
      <c r="Y821" s="6">
        <f>DATE(Data6[[#This Row],[Year]],Data6[[#This Row],[Month]],Data6[[#This Row],[Day]])</f>
        <v>45427</v>
      </c>
    </row>
    <row r="822" spans="1:25" x14ac:dyDescent="0.3">
      <c r="A822" s="5">
        <v>45428.307727777777</v>
      </c>
      <c r="B822" s="7" t="s">
        <v>66</v>
      </c>
      <c r="C822" s="6" t="s">
        <v>611</v>
      </c>
      <c r="D822" s="7" t="s">
        <v>612</v>
      </c>
      <c r="E822" s="8">
        <v>4</v>
      </c>
      <c r="F822" s="7">
        <v>6984733</v>
      </c>
      <c r="G822" s="7" t="s">
        <v>68</v>
      </c>
      <c r="H822" s="7" t="s">
        <v>69</v>
      </c>
      <c r="I822" s="7" t="s">
        <v>44</v>
      </c>
      <c r="J822" s="19" t="str">
        <f>IFERROR(INDEX('Employee Info'!$C$3:$E$200,MATCH(Data6[[#This Row],[Name:]],'Employee Info'!$B$3:$B$200,0),MATCH(Data6[[#This Row],[Hours Type:]],'Employee Info'!$C$2:$E$2,0)),"")</f>
        <v/>
      </c>
      <c r="K822" s="19" t="str">
        <f>IFERROR(INDEX('Employee Info'!$C$3:$J$200,MATCH(Data6[[#This Row],[Name:]],'Employee Info'!$B$3:$B$200,0),MATCH(Data6[[#Headers],[Truck]],'Employee Info'!$C$2:$J$2,0)),"")</f>
        <v/>
      </c>
      <c r="L822" s="19" t="str">
        <f>IFERROR(INDEX('Employee Info'!$C$3:$J$200,MATCH(Data6[[#This Row],[Name:]],'Employee Info'!$B$3:$B$200,0),MATCH(Data6[[#Headers],[Phone]],'Employee Info'!$C$2:$J$2,0)),"")</f>
        <v/>
      </c>
      <c r="M822" s="19" t="str">
        <f>IFERROR(INDEX('Employee Info'!$C$3:$J$200,MATCH(Data6[[#This Row],[Name:]],'Employee Info'!$B$3:$B$200,0),MATCH(Data6[[#Headers],[Tech]],'Employee Info'!$C$2:$J$2,0)),"")</f>
        <v/>
      </c>
      <c r="N822" s="19" t="str">
        <f>IFERROR(INDEX('Employee Info'!$C$3:$J$200,MATCH(Data6[[#This Row],[Name:]],'Employee Info'!$B$3:$B$200,0),MATCH(Data6[[#Headers],[Other]],'Employee Info'!$C$2:$J$2,0)),"")</f>
        <v/>
      </c>
      <c r="O822" s="19">
        <f>IFERROR((Data6[[#This Row],[Hours:]]*SUM(Data6[[#This Row],[Rate]:[Other]])),"")</f>
        <v>0</v>
      </c>
      <c r="P822" s="7" t="str">
        <f>IF(Data6[[#This Row],[WO'#:]]="","Riley #","WO#")</f>
        <v>WO#</v>
      </c>
      <c r="Q822" s="7">
        <f>IFERROR(WEEKNUM(Data6[[#This Row],[Date:]]),"")</f>
        <v>20</v>
      </c>
      <c r="R822" s="6">
        <f t="shared" si="36"/>
        <v>45424</v>
      </c>
      <c r="S822" s="6">
        <f>Data6[[#This Row],[Week Start]]+7</f>
        <v>45431</v>
      </c>
      <c r="T822" s="7" t="str">
        <f t="shared" si="37"/>
        <v>5/12/2024 - 5/19/2024</v>
      </c>
      <c r="U822" s="7" t="str">
        <f t="shared" si="38"/>
        <v>Time Card</v>
      </c>
      <c r="V822" s="8" t="str">
        <f>RIGHT(TEXT(Data6[[#This Row],[Date:]],"mmddyyyy"),4)</f>
        <v>2024</v>
      </c>
      <c r="W822" s="8" t="str">
        <f>MID(TEXT(Data6[[#This Row],[Date:]],"mmddyyyy"),3,2)</f>
        <v>16</v>
      </c>
      <c r="X822" s="8" t="str">
        <f>LEFT(TEXT(Data6[[#This Row],[Date:]],"mmddyyyy"),2)</f>
        <v>05</v>
      </c>
      <c r="Y822" s="6">
        <f>DATE(Data6[[#This Row],[Year]],Data6[[#This Row],[Month]],Data6[[#This Row],[Day]])</f>
        <v>45428</v>
      </c>
    </row>
    <row r="823" spans="1:25" x14ac:dyDescent="0.3">
      <c r="A823" s="5">
        <v>45428.263837962964</v>
      </c>
      <c r="B823" s="7" t="s">
        <v>23</v>
      </c>
      <c r="C823" s="6" t="s">
        <v>611</v>
      </c>
      <c r="D823" s="7" t="s">
        <v>584</v>
      </c>
      <c r="E823" s="8">
        <v>8</v>
      </c>
      <c r="F823" s="7">
        <v>7098027</v>
      </c>
      <c r="G823" s="7" t="s">
        <v>68</v>
      </c>
      <c r="H823" s="7" t="s">
        <v>69</v>
      </c>
      <c r="I823" s="7" t="s">
        <v>44</v>
      </c>
      <c r="J823" s="19" t="str">
        <f>IFERROR(INDEX('Employee Info'!$C$3:$E$200,MATCH(Data6[[#This Row],[Name:]],'Employee Info'!$B$3:$B$200,0),MATCH(Data6[[#This Row],[Hours Type:]],'Employee Info'!$C$2:$E$2,0)),"")</f>
        <v/>
      </c>
      <c r="K823" s="19" t="str">
        <f>IFERROR(INDEX('Employee Info'!$C$3:$J$200,MATCH(Data6[[#This Row],[Name:]],'Employee Info'!$B$3:$B$200,0),MATCH(Data6[[#Headers],[Truck]],'Employee Info'!$C$2:$J$2,0)),"")</f>
        <v/>
      </c>
      <c r="L823" s="19" t="str">
        <f>IFERROR(INDEX('Employee Info'!$C$3:$J$200,MATCH(Data6[[#This Row],[Name:]],'Employee Info'!$B$3:$B$200,0),MATCH(Data6[[#Headers],[Phone]],'Employee Info'!$C$2:$J$2,0)),"")</f>
        <v/>
      </c>
      <c r="M823" s="19" t="str">
        <f>IFERROR(INDEX('Employee Info'!$C$3:$J$200,MATCH(Data6[[#This Row],[Name:]],'Employee Info'!$B$3:$B$200,0),MATCH(Data6[[#Headers],[Tech]],'Employee Info'!$C$2:$J$2,0)),"")</f>
        <v/>
      </c>
      <c r="N823" s="19" t="str">
        <f>IFERROR(INDEX('Employee Info'!$C$3:$J$200,MATCH(Data6[[#This Row],[Name:]],'Employee Info'!$B$3:$B$200,0),MATCH(Data6[[#Headers],[Other]],'Employee Info'!$C$2:$J$2,0)),"")</f>
        <v/>
      </c>
      <c r="O823" s="19">
        <f>IFERROR((Data6[[#This Row],[Hours:]]*SUM(Data6[[#This Row],[Rate]:[Other]])),"")</f>
        <v>0</v>
      </c>
      <c r="P823" s="7" t="str">
        <f>IF(Data6[[#This Row],[WO'#:]]="","Riley #","WO#")</f>
        <v>WO#</v>
      </c>
      <c r="Q823" s="7">
        <f>IFERROR(WEEKNUM(Data6[[#This Row],[Date:]]),"")</f>
        <v>20</v>
      </c>
      <c r="R823" s="6">
        <f t="shared" si="36"/>
        <v>45424</v>
      </c>
      <c r="S823" s="6">
        <f>Data6[[#This Row],[Week Start]]+7</f>
        <v>45431</v>
      </c>
      <c r="T823" s="7" t="str">
        <f t="shared" si="37"/>
        <v>5/12/2024 - 5/19/2024</v>
      </c>
      <c r="U823" s="7" t="str">
        <f t="shared" si="38"/>
        <v>Time Card</v>
      </c>
      <c r="V823" s="8" t="str">
        <f>RIGHT(TEXT(Data6[[#This Row],[Date:]],"mmddyyyy"),4)</f>
        <v>2024</v>
      </c>
      <c r="W823" s="8" t="str">
        <f>MID(TEXT(Data6[[#This Row],[Date:]],"mmddyyyy"),3,2)</f>
        <v>16</v>
      </c>
      <c r="X823" s="8" t="str">
        <f>LEFT(TEXT(Data6[[#This Row],[Date:]],"mmddyyyy"),2)</f>
        <v>05</v>
      </c>
      <c r="Y823" s="6">
        <f>DATE(Data6[[#This Row],[Year]],Data6[[#This Row],[Month]],Data6[[#This Row],[Day]])</f>
        <v>45428</v>
      </c>
    </row>
    <row r="824" spans="1:25" x14ac:dyDescent="0.3">
      <c r="A824" s="5">
        <v>45428.281973379628</v>
      </c>
      <c r="B824" s="7" t="s">
        <v>66</v>
      </c>
      <c r="C824" s="6" t="s">
        <v>611</v>
      </c>
      <c r="D824" s="7" t="s">
        <v>584</v>
      </c>
      <c r="E824" s="8">
        <v>1</v>
      </c>
      <c r="F824" s="7">
        <v>7098027</v>
      </c>
      <c r="G824" s="7" t="s">
        <v>68</v>
      </c>
      <c r="H824" s="7" t="s">
        <v>69</v>
      </c>
      <c r="I824" s="7" t="s">
        <v>44</v>
      </c>
      <c r="J824" s="19" t="str">
        <f>IFERROR(INDEX('Employee Info'!$C$3:$E$200,MATCH(Data6[[#This Row],[Name:]],'Employee Info'!$B$3:$B$200,0),MATCH(Data6[[#This Row],[Hours Type:]],'Employee Info'!$C$2:$E$2,0)),"")</f>
        <v/>
      </c>
      <c r="K824" s="19" t="str">
        <f>IFERROR(INDEX('Employee Info'!$C$3:$J$200,MATCH(Data6[[#This Row],[Name:]],'Employee Info'!$B$3:$B$200,0),MATCH(Data6[[#Headers],[Truck]],'Employee Info'!$C$2:$J$2,0)),"")</f>
        <v/>
      </c>
      <c r="L824" s="19" t="str">
        <f>IFERROR(INDEX('Employee Info'!$C$3:$J$200,MATCH(Data6[[#This Row],[Name:]],'Employee Info'!$B$3:$B$200,0),MATCH(Data6[[#Headers],[Phone]],'Employee Info'!$C$2:$J$2,0)),"")</f>
        <v/>
      </c>
      <c r="M824" s="19" t="str">
        <f>IFERROR(INDEX('Employee Info'!$C$3:$J$200,MATCH(Data6[[#This Row],[Name:]],'Employee Info'!$B$3:$B$200,0),MATCH(Data6[[#Headers],[Tech]],'Employee Info'!$C$2:$J$2,0)),"")</f>
        <v/>
      </c>
      <c r="N824" s="19" t="str">
        <f>IFERROR(INDEX('Employee Info'!$C$3:$J$200,MATCH(Data6[[#This Row],[Name:]],'Employee Info'!$B$3:$B$200,0),MATCH(Data6[[#Headers],[Other]],'Employee Info'!$C$2:$J$2,0)),"")</f>
        <v/>
      </c>
      <c r="O824" s="19">
        <f>IFERROR((Data6[[#This Row],[Hours:]]*SUM(Data6[[#This Row],[Rate]:[Other]])),"")</f>
        <v>0</v>
      </c>
      <c r="P824" s="7" t="str">
        <f>IF(Data6[[#This Row],[WO'#:]]="","Riley #","WO#")</f>
        <v>WO#</v>
      </c>
      <c r="Q824" s="7">
        <f>IFERROR(WEEKNUM(Data6[[#This Row],[Date:]]),"")</f>
        <v>20</v>
      </c>
      <c r="R824" s="6">
        <f t="shared" si="36"/>
        <v>45424</v>
      </c>
      <c r="S824" s="6">
        <f>Data6[[#This Row],[Week Start]]+7</f>
        <v>45431</v>
      </c>
      <c r="T824" s="7" t="str">
        <f t="shared" si="37"/>
        <v>5/12/2024 - 5/19/2024</v>
      </c>
      <c r="U824" s="7" t="str">
        <f t="shared" si="38"/>
        <v>Time Card</v>
      </c>
      <c r="V824" s="8" t="str">
        <f>RIGHT(TEXT(Data6[[#This Row],[Date:]],"mmddyyyy"),4)</f>
        <v>2024</v>
      </c>
      <c r="W824" s="8" t="str">
        <f>MID(TEXT(Data6[[#This Row],[Date:]],"mmddyyyy"),3,2)</f>
        <v>16</v>
      </c>
      <c r="X824" s="8" t="str">
        <f>LEFT(TEXT(Data6[[#This Row],[Date:]],"mmddyyyy"),2)</f>
        <v>05</v>
      </c>
      <c r="Y824" s="6">
        <f>DATE(Data6[[#This Row],[Year]],Data6[[#This Row],[Month]],Data6[[#This Row],[Day]])</f>
        <v>45428</v>
      </c>
    </row>
    <row r="825" spans="1:25" x14ac:dyDescent="0.3">
      <c r="A825" s="5">
        <v>45429.498017129627</v>
      </c>
      <c r="B825" s="7" t="s">
        <v>35</v>
      </c>
      <c r="C825" s="6" t="s">
        <v>611</v>
      </c>
      <c r="D825" s="7" t="s">
        <v>617</v>
      </c>
      <c r="E825" s="8">
        <v>2</v>
      </c>
      <c r="F825" s="7" t="s">
        <v>68</v>
      </c>
      <c r="G825" s="7" t="s">
        <v>68</v>
      </c>
      <c r="H825" s="7" t="s">
        <v>69</v>
      </c>
      <c r="I825" s="7" t="s">
        <v>44</v>
      </c>
      <c r="J825" s="19" t="str">
        <f>IFERROR(INDEX('Employee Info'!$C$3:$E$200,MATCH(Data6[[#This Row],[Name:]],'Employee Info'!$B$3:$B$200,0),MATCH(Data6[[#This Row],[Hours Type:]],'Employee Info'!$C$2:$E$2,0)),"")</f>
        <v/>
      </c>
      <c r="K825" s="19" t="str">
        <f>IFERROR(INDEX('Employee Info'!$C$3:$J$200,MATCH(Data6[[#This Row],[Name:]],'Employee Info'!$B$3:$B$200,0),MATCH(Data6[[#Headers],[Truck]],'Employee Info'!$C$2:$J$2,0)),"")</f>
        <v/>
      </c>
      <c r="L825" s="19" t="str">
        <f>IFERROR(INDEX('Employee Info'!$C$3:$J$200,MATCH(Data6[[#This Row],[Name:]],'Employee Info'!$B$3:$B$200,0),MATCH(Data6[[#Headers],[Phone]],'Employee Info'!$C$2:$J$2,0)),"")</f>
        <v/>
      </c>
      <c r="M825" s="19" t="str">
        <f>IFERROR(INDEX('Employee Info'!$C$3:$J$200,MATCH(Data6[[#This Row],[Name:]],'Employee Info'!$B$3:$B$200,0),MATCH(Data6[[#Headers],[Tech]],'Employee Info'!$C$2:$J$2,0)),"")</f>
        <v/>
      </c>
      <c r="N825" s="19" t="str">
        <f>IFERROR(INDEX('Employee Info'!$C$3:$J$200,MATCH(Data6[[#This Row],[Name:]],'Employee Info'!$B$3:$B$200,0),MATCH(Data6[[#Headers],[Other]],'Employee Info'!$C$2:$J$2,0)),"")</f>
        <v/>
      </c>
      <c r="O825" s="19">
        <f>IFERROR((Data6[[#This Row],[Hours:]]*SUM(Data6[[#This Row],[Rate]:[Other]])),"")</f>
        <v>0</v>
      </c>
      <c r="P825" s="7" t="str">
        <f>IF(Data6[[#This Row],[WO'#:]]="","Riley #","WO#")</f>
        <v>Riley #</v>
      </c>
      <c r="Q825" s="7">
        <f>IFERROR(WEEKNUM(Data6[[#This Row],[Date:]]),"")</f>
        <v>20</v>
      </c>
      <c r="R825" s="6">
        <f t="shared" si="36"/>
        <v>45424</v>
      </c>
      <c r="S825" s="6">
        <f>Data6[[#This Row],[Week Start]]+7</f>
        <v>45431</v>
      </c>
      <c r="T825" s="7" t="str">
        <f t="shared" si="37"/>
        <v>5/12/2024 - 5/19/2024</v>
      </c>
      <c r="U825" s="7" t="str">
        <f t="shared" si="38"/>
        <v>Time Card</v>
      </c>
      <c r="V825" s="8" t="str">
        <f>RIGHT(TEXT(Data6[[#This Row],[Date:]],"mmddyyyy"),4)</f>
        <v>2024</v>
      </c>
      <c r="W825" s="8" t="str">
        <f>MID(TEXT(Data6[[#This Row],[Date:]],"mmddyyyy"),3,2)</f>
        <v>16</v>
      </c>
      <c r="X825" s="8" t="str">
        <f>LEFT(TEXT(Data6[[#This Row],[Date:]],"mmddyyyy"),2)</f>
        <v>05</v>
      </c>
      <c r="Y825" s="6">
        <f>DATE(Data6[[#This Row],[Year]],Data6[[#This Row],[Month]],Data6[[#This Row],[Day]])</f>
        <v>45428</v>
      </c>
    </row>
    <row r="826" spans="1:25" x14ac:dyDescent="0.3">
      <c r="A826" s="5">
        <v>45428.297938310185</v>
      </c>
      <c r="B826" s="7" t="s">
        <v>66</v>
      </c>
      <c r="C826" s="6" t="s">
        <v>611</v>
      </c>
      <c r="D826" s="7" t="s">
        <v>609</v>
      </c>
      <c r="E826" s="8">
        <v>1</v>
      </c>
      <c r="F826" s="7" t="s">
        <v>68</v>
      </c>
      <c r="G826" s="7" t="s">
        <v>68</v>
      </c>
      <c r="H826" s="7" t="s">
        <v>202</v>
      </c>
      <c r="I826" s="7" t="s">
        <v>44</v>
      </c>
      <c r="J826" s="19" t="str">
        <f>IFERROR(INDEX('Employee Info'!$C$3:$E$200,MATCH(Data6[[#This Row],[Name:]],'Employee Info'!$B$3:$B$200,0),MATCH(Data6[[#This Row],[Hours Type:]],'Employee Info'!$C$2:$E$2,0)),"")</f>
        <v/>
      </c>
      <c r="K826" s="19" t="str">
        <f>IFERROR(INDEX('Employee Info'!$C$3:$J$200,MATCH(Data6[[#This Row],[Name:]],'Employee Info'!$B$3:$B$200,0),MATCH(Data6[[#Headers],[Truck]],'Employee Info'!$C$2:$J$2,0)),"")</f>
        <v/>
      </c>
      <c r="L826" s="19" t="str">
        <f>IFERROR(INDEX('Employee Info'!$C$3:$J$200,MATCH(Data6[[#This Row],[Name:]],'Employee Info'!$B$3:$B$200,0),MATCH(Data6[[#Headers],[Phone]],'Employee Info'!$C$2:$J$2,0)),"")</f>
        <v/>
      </c>
      <c r="M826" s="19" t="str">
        <f>IFERROR(INDEX('Employee Info'!$C$3:$J$200,MATCH(Data6[[#This Row],[Name:]],'Employee Info'!$B$3:$B$200,0),MATCH(Data6[[#Headers],[Tech]],'Employee Info'!$C$2:$J$2,0)),"")</f>
        <v/>
      </c>
      <c r="N826" s="19" t="str">
        <f>IFERROR(INDEX('Employee Info'!$C$3:$J$200,MATCH(Data6[[#This Row],[Name:]],'Employee Info'!$B$3:$B$200,0),MATCH(Data6[[#Headers],[Other]],'Employee Info'!$C$2:$J$2,0)),"")</f>
        <v/>
      </c>
      <c r="O826" s="19">
        <f>IFERROR((Data6[[#This Row],[Hours:]]*SUM(Data6[[#This Row],[Rate]:[Other]])),"")</f>
        <v>0</v>
      </c>
      <c r="P826" s="7" t="str">
        <f>IF(Data6[[#This Row],[WO'#:]]="","Riley #","WO#")</f>
        <v>Riley #</v>
      </c>
      <c r="Q826" s="7">
        <f>IFERROR(WEEKNUM(Data6[[#This Row],[Date:]]),"")</f>
        <v>20</v>
      </c>
      <c r="R826" s="6">
        <f t="shared" si="36"/>
        <v>45424</v>
      </c>
      <c r="S826" s="6">
        <f>Data6[[#This Row],[Week Start]]+7</f>
        <v>45431</v>
      </c>
      <c r="T826" s="7" t="str">
        <f t="shared" si="37"/>
        <v>5/12/2024 - 5/19/2024</v>
      </c>
      <c r="U826" s="7" t="str">
        <f t="shared" si="38"/>
        <v>Time Card</v>
      </c>
      <c r="V826" s="8" t="str">
        <f>RIGHT(TEXT(Data6[[#This Row],[Date:]],"mmddyyyy"),4)</f>
        <v>2024</v>
      </c>
      <c r="W826" s="8" t="str">
        <f>MID(TEXT(Data6[[#This Row],[Date:]],"mmddyyyy"),3,2)</f>
        <v>16</v>
      </c>
      <c r="X826" s="8" t="str">
        <f>LEFT(TEXT(Data6[[#This Row],[Date:]],"mmddyyyy"),2)</f>
        <v>05</v>
      </c>
      <c r="Y826" s="6">
        <f>DATE(Data6[[#This Row],[Year]],Data6[[#This Row],[Month]],Data6[[#This Row],[Day]])</f>
        <v>45428</v>
      </c>
    </row>
    <row r="827" spans="1:25" x14ac:dyDescent="0.3">
      <c r="A827" s="5">
        <v>45428.302484953703</v>
      </c>
      <c r="B827" s="7" t="s">
        <v>66</v>
      </c>
      <c r="C827" s="6" t="s">
        <v>611</v>
      </c>
      <c r="D827" s="7" t="s">
        <v>609</v>
      </c>
      <c r="E827" s="8">
        <v>1</v>
      </c>
      <c r="F827" s="7" t="s">
        <v>68</v>
      </c>
      <c r="G827" s="7" t="s">
        <v>68</v>
      </c>
      <c r="H827" s="7" t="s">
        <v>202</v>
      </c>
      <c r="I827" s="7" t="s">
        <v>44</v>
      </c>
      <c r="J827" s="19" t="str">
        <f>IFERROR(INDEX('Employee Info'!$C$3:$E$200,MATCH(Data6[[#This Row],[Name:]],'Employee Info'!$B$3:$B$200,0),MATCH(Data6[[#This Row],[Hours Type:]],'Employee Info'!$C$2:$E$2,0)),"")</f>
        <v/>
      </c>
      <c r="K827" s="19" t="str">
        <f>IFERROR(INDEX('Employee Info'!$C$3:$J$200,MATCH(Data6[[#This Row],[Name:]],'Employee Info'!$B$3:$B$200,0),MATCH(Data6[[#Headers],[Truck]],'Employee Info'!$C$2:$J$2,0)),"")</f>
        <v/>
      </c>
      <c r="L827" s="19" t="str">
        <f>IFERROR(INDEX('Employee Info'!$C$3:$J$200,MATCH(Data6[[#This Row],[Name:]],'Employee Info'!$B$3:$B$200,0),MATCH(Data6[[#Headers],[Phone]],'Employee Info'!$C$2:$J$2,0)),"")</f>
        <v/>
      </c>
      <c r="M827" s="19" t="str">
        <f>IFERROR(INDEX('Employee Info'!$C$3:$J$200,MATCH(Data6[[#This Row],[Name:]],'Employee Info'!$B$3:$B$200,0),MATCH(Data6[[#Headers],[Tech]],'Employee Info'!$C$2:$J$2,0)),"")</f>
        <v/>
      </c>
      <c r="N827" s="19" t="str">
        <f>IFERROR(INDEX('Employee Info'!$C$3:$J$200,MATCH(Data6[[#This Row],[Name:]],'Employee Info'!$B$3:$B$200,0),MATCH(Data6[[#Headers],[Other]],'Employee Info'!$C$2:$J$2,0)),"")</f>
        <v/>
      </c>
      <c r="O827" s="19">
        <f>IFERROR((Data6[[#This Row],[Hours:]]*SUM(Data6[[#This Row],[Rate]:[Other]])),"")</f>
        <v>0</v>
      </c>
      <c r="P827" s="7" t="str">
        <f>IF(Data6[[#This Row],[WO'#:]]="","Riley #","WO#")</f>
        <v>Riley #</v>
      </c>
      <c r="Q827" s="7">
        <f>IFERROR(WEEKNUM(Data6[[#This Row],[Date:]]),"")</f>
        <v>20</v>
      </c>
      <c r="R827" s="6">
        <f t="shared" si="36"/>
        <v>45424</v>
      </c>
      <c r="S827" s="6">
        <f>Data6[[#This Row],[Week Start]]+7</f>
        <v>45431</v>
      </c>
      <c r="T827" s="7" t="str">
        <f t="shared" si="37"/>
        <v>5/12/2024 - 5/19/2024</v>
      </c>
      <c r="U827" s="7" t="str">
        <f t="shared" si="38"/>
        <v>Time Card</v>
      </c>
      <c r="V827" s="8" t="str">
        <f>RIGHT(TEXT(Data6[[#This Row],[Date:]],"mmddyyyy"),4)</f>
        <v>2024</v>
      </c>
      <c r="W827" s="8" t="str">
        <f>MID(TEXT(Data6[[#This Row],[Date:]],"mmddyyyy"),3,2)</f>
        <v>16</v>
      </c>
      <c r="X827" s="8" t="str">
        <f>LEFT(TEXT(Data6[[#This Row],[Date:]],"mmddyyyy"),2)</f>
        <v>05</v>
      </c>
      <c r="Y827" s="6">
        <f>DATE(Data6[[#This Row],[Year]],Data6[[#This Row],[Month]],Data6[[#This Row],[Day]])</f>
        <v>45428</v>
      </c>
    </row>
    <row r="828" spans="1:25" x14ac:dyDescent="0.3">
      <c r="A828" s="5">
        <v>45429.495581134259</v>
      </c>
      <c r="B828" s="7" t="s">
        <v>35</v>
      </c>
      <c r="C828" s="6" t="s">
        <v>611</v>
      </c>
      <c r="D828" s="7" t="s">
        <v>614</v>
      </c>
      <c r="E828" s="8">
        <v>3</v>
      </c>
      <c r="F828" s="7" t="s">
        <v>68</v>
      </c>
      <c r="G828" s="7" t="s">
        <v>68</v>
      </c>
      <c r="H828" s="7" t="s">
        <v>202</v>
      </c>
      <c r="I828" s="7" t="s">
        <v>44</v>
      </c>
      <c r="J828" s="19" t="str">
        <f>IFERROR(INDEX('Employee Info'!$C$3:$E$200,MATCH(Data6[[#This Row],[Name:]],'Employee Info'!$B$3:$B$200,0),MATCH(Data6[[#This Row],[Hours Type:]],'Employee Info'!$C$2:$E$2,0)),"")</f>
        <v/>
      </c>
      <c r="K828" s="19" t="str">
        <f>IFERROR(INDEX('Employee Info'!$C$3:$J$200,MATCH(Data6[[#This Row],[Name:]],'Employee Info'!$B$3:$B$200,0),MATCH(Data6[[#Headers],[Truck]],'Employee Info'!$C$2:$J$2,0)),"")</f>
        <v/>
      </c>
      <c r="L828" s="19" t="str">
        <f>IFERROR(INDEX('Employee Info'!$C$3:$J$200,MATCH(Data6[[#This Row],[Name:]],'Employee Info'!$B$3:$B$200,0),MATCH(Data6[[#Headers],[Phone]],'Employee Info'!$C$2:$J$2,0)),"")</f>
        <v/>
      </c>
      <c r="M828" s="19" t="str">
        <f>IFERROR(INDEX('Employee Info'!$C$3:$J$200,MATCH(Data6[[#This Row],[Name:]],'Employee Info'!$B$3:$B$200,0),MATCH(Data6[[#Headers],[Tech]],'Employee Info'!$C$2:$J$2,0)),"")</f>
        <v/>
      </c>
      <c r="N828" s="19" t="str">
        <f>IFERROR(INDEX('Employee Info'!$C$3:$J$200,MATCH(Data6[[#This Row],[Name:]],'Employee Info'!$B$3:$B$200,0),MATCH(Data6[[#Headers],[Other]],'Employee Info'!$C$2:$J$2,0)),"")</f>
        <v/>
      </c>
      <c r="O828" s="19">
        <f>IFERROR((Data6[[#This Row],[Hours:]]*SUM(Data6[[#This Row],[Rate]:[Other]])),"")</f>
        <v>0</v>
      </c>
      <c r="P828" s="7" t="str">
        <f>IF(Data6[[#This Row],[WO'#:]]="","Riley #","WO#")</f>
        <v>Riley #</v>
      </c>
      <c r="Q828" s="7">
        <f>IFERROR(WEEKNUM(Data6[[#This Row],[Date:]]),"")</f>
        <v>20</v>
      </c>
      <c r="R828" s="6">
        <f t="shared" si="36"/>
        <v>45424</v>
      </c>
      <c r="S828" s="6">
        <f>Data6[[#This Row],[Week Start]]+7</f>
        <v>45431</v>
      </c>
      <c r="T828" s="7" t="str">
        <f t="shared" si="37"/>
        <v>5/12/2024 - 5/19/2024</v>
      </c>
      <c r="U828" s="7" t="str">
        <f t="shared" si="38"/>
        <v>Time Card</v>
      </c>
      <c r="V828" s="8" t="str">
        <f>RIGHT(TEXT(Data6[[#This Row],[Date:]],"mmddyyyy"),4)</f>
        <v>2024</v>
      </c>
      <c r="W828" s="8" t="str">
        <f>MID(TEXT(Data6[[#This Row],[Date:]],"mmddyyyy"),3,2)</f>
        <v>16</v>
      </c>
      <c r="X828" s="8" t="str">
        <f>LEFT(TEXT(Data6[[#This Row],[Date:]],"mmddyyyy"),2)</f>
        <v>05</v>
      </c>
      <c r="Y828" s="6">
        <f>DATE(Data6[[#This Row],[Year]],Data6[[#This Row],[Month]],Data6[[#This Row],[Day]])</f>
        <v>45428</v>
      </c>
    </row>
    <row r="829" spans="1:25" x14ac:dyDescent="0.3">
      <c r="A829" s="5">
        <v>45429.50026134259</v>
      </c>
      <c r="B829" s="7" t="s">
        <v>35</v>
      </c>
      <c r="C829" s="6" t="s">
        <v>611</v>
      </c>
      <c r="D829" s="7" t="s">
        <v>619</v>
      </c>
      <c r="E829" s="8">
        <v>0.5</v>
      </c>
      <c r="F829" s="7" t="s">
        <v>68</v>
      </c>
      <c r="G829" s="7" t="s">
        <v>68</v>
      </c>
      <c r="H829" s="7" t="s">
        <v>92</v>
      </c>
      <c r="I829" s="7" t="s">
        <v>44</v>
      </c>
      <c r="J829" s="19" t="str">
        <f>IFERROR(INDEX('Employee Info'!$C$3:$E$200,MATCH(Data6[[#This Row],[Name:]],'Employee Info'!$B$3:$B$200,0),MATCH(Data6[[#This Row],[Hours Type:]],'Employee Info'!$C$2:$E$2,0)),"")</f>
        <v/>
      </c>
      <c r="K829" s="19" t="str">
        <f>IFERROR(INDEX('Employee Info'!$C$3:$J$200,MATCH(Data6[[#This Row],[Name:]],'Employee Info'!$B$3:$B$200,0),MATCH(Data6[[#Headers],[Truck]],'Employee Info'!$C$2:$J$2,0)),"")</f>
        <v/>
      </c>
      <c r="L829" s="19" t="str">
        <f>IFERROR(INDEX('Employee Info'!$C$3:$J$200,MATCH(Data6[[#This Row],[Name:]],'Employee Info'!$B$3:$B$200,0),MATCH(Data6[[#Headers],[Phone]],'Employee Info'!$C$2:$J$2,0)),"")</f>
        <v/>
      </c>
      <c r="M829" s="19" t="str">
        <f>IFERROR(INDEX('Employee Info'!$C$3:$J$200,MATCH(Data6[[#This Row],[Name:]],'Employee Info'!$B$3:$B$200,0),MATCH(Data6[[#Headers],[Tech]],'Employee Info'!$C$2:$J$2,0)),"")</f>
        <v/>
      </c>
      <c r="N829" s="19" t="str">
        <f>IFERROR(INDEX('Employee Info'!$C$3:$J$200,MATCH(Data6[[#This Row],[Name:]],'Employee Info'!$B$3:$B$200,0),MATCH(Data6[[#Headers],[Other]],'Employee Info'!$C$2:$J$2,0)),"")</f>
        <v/>
      </c>
      <c r="O829" s="19">
        <f>IFERROR((Data6[[#This Row],[Hours:]]*SUM(Data6[[#This Row],[Rate]:[Other]])),"")</f>
        <v>0</v>
      </c>
      <c r="P829" s="7" t="str">
        <f>IF(Data6[[#This Row],[WO'#:]]="","Riley #","WO#")</f>
        <v>Riley #</v>
      </c>
      <c r="Q829" s="7">
        <f>IFERROR(WEEKNUM(Data6[[#This Row],[Date:]]),"")</f>
        <v>20</v>
      </c>
      <c r="R829" s="6">
        <f t="shared" si="36"/>
        <v>45424</v>
      </c>
      <c r="S829" s="6">
        <f>Data6[[#This Row],[Week Start]]+7</f>
        <v>45431</v>
      </c>
      <c r="T829" s="7" t="str">
        <f t="shared" si="37"/>
        <v>5/12/2024 - 5/19/2024</v>
      </c>
      <c r="U829" s="7" t="str">
        <f t="shared" si="38"/>
        <v>Time Card</v>
      </c>
      <c r="V829" s="8" t="str">
        <f>RIGHT(TEXT(Data6[[#This Row],[Date:]],"mmddyyyy"),4)</f>
        <v>2024</v>
      </c>
      <c r="W829" s="8" t="str">
        <f>MID(TEXT(Data6[[#This Row],[Date:]],"mmddyyyy"),3,2)</f>
        <v>16</v>
      </c>
      <c r="X829" s="8" t="str">
        <f>LEFT(TEXT(Data6[[#This Row],[Date:]],"mmddyyyy"),2)</f>
        <v>05</v>
      </c>
      <c r="Y829" s="6">
        <f>DATE(Data6[[#This Row],[Year]],Data6[[#This Row],[Month]],Data6[[#This Row],[Day]])</f>
        <v>45428</v>
      </c>
    </row>
    <row r="830" spans="1:25" x14ac:dyDescent="0.3">
      <c r="A830" s="5">
        <v>45429.501656828703</v>
      </c>
      <c r="B830" s="7" t="s">
        <v>35</v>
      </c>
      <c r="C830" s="6" t="s">
        <v>611</v>
      </c>
      <c r="D830" s="7" t="s">
        <v>620</v>
      </c>
      <c r="E830" s="8">
        <v>0.5</v>
      </c>
      <c r="F830" s="7" t="s">
        <v>68</v>
      </c>
      <c r="G830" s="7" t="s">
        <v>68</v>
      </c>
      <c r="H830" s="7" t="s">
        <v>165</v>
      </c>
      <c r="I830" s="7" t="s">
        <v>44</v>
      </c>
      <c r="J830" s="19" t="str">
        <f>IFERROR(INDEX('Employee Info'!$C$3:$E$200,MATCH(Data6[[#This Row],[Name:]],'Employee Info'!$B$3:$B$200,0),MATCH(Data6[[#This Row],[Hours Type:]],'Employee Info'!$C$2:$E$2,0)),"")</f>
        <v/>
      </c>
      <c r="K830" s="19" t="str">
        <f>IFERROR(INDEX('Employee Info'!$C$3:$J$200,MATCH(Data6[[#This Row],[Name:]],'Employee Info'!$B$3:$B$200,0),MATCH(Data6[[#Headers],[Truck]],'Employee Info'!$C$2:$J$2,0)),"")</f>
        <v/>
      </c>
      <c r="L830" s="19" t="str">
        <f>IFERROR(INDEX('Employee Info'!$C$3:$J$200,MATCH(Data6[[#This Row],[Name:]],'Employee Info'!$B$3:$B$200,0),MATCH(Data6[[#Headers],[Phone]],'Employee Info'!$C$2:$J$2,0)),"")</f>
        <v/>
      </c>
      <c r="M830" s="19" t="str">
        <f>IFERROR(INDEX('Employee Info'!$C$3:$J$200,MATCH(Data6[[#This Row],[Name:]],'Employee Info'!$B$3:$B$200,0),MATCH(Data6[[#Headers],[Tech]],'Employee Info'!$C$2:$J$2,0)),"")</f>
        <v/>
      </c>
      <c r="N830" s="19" t="str">
        <f>IFERROR(INDEX('Employee Info'!$C$3:$J$200,MATCH(Data6[[#This Row],[Name:]],'Employee Info'!$B$3:$B$200,0),MATCH(Data6[[#Headers],[Other]],'Employee Info'!$C$2:$J$2,0)),"")</f>
        <v/>
      </c>
      <c r="O830" s="19">
        <f>IFERROR((Data6[[#This Row],[Hours:]]*SUM(Data6[[#This Row],[Rate]:[Other]])),"")</f>
        <v>0</v>
      </c>
      <c r="P830" s="7" t="str">
        <f>IF(Data6[[#This Row],[WO'#:]]="","Riley #","WO#")</f>
        <v>Riley #</v>
      </c>
      <c r="Q830" s="7">
        <f>IFERROR(WEEKNUM(Data6[[#This Row],[Date:]]),"")</f>
        <v>20</v>
      </c>
      <c r="R830" s="6">
        <f t="shared" si="36"/>
        <v>45424</v>
      </c>
      <c r="S830" s="6">
        <f>Data6[[#This Row],[Week Start]]+7</f>
        <v>45431</v>
      </c>
      <c r="T830" s="7" t="str">
        <f t="shared" si="37"/>
        <v>5/12/2024 - 5/19/2024</v>
      </c>
      <c r="U830" s="7" t="str">
        <f t="shared" si="38"/>
        <v>Time Card</v>
      </c>
      <c r="V830" s="8" t="str">
        <f>RIGHT(TEXT(Data6[[#This Row],[Date:]],"mmddyyyy"),4)</f>
        <v>2024</v>
      </c>
      <c r="W830" s="8" t="str">
        <f>MID(TEXT(Data6[[#This Row],[Date:]],"mmddyyyy"),3,2)</f>
        <v>16</v>
      </c>
      <c r="X830" s="8" t="str">
        <f>LEFT(TEXT(Data6[[#This Row],[Date:]],"mmddyyyy"),2)</f>
        <v>05</v>
      </c>
      <c r="Y830" s="6">
        <f>DATE(Data6[[#This Row],[Year]],Data6[[#This Row],[Month]],Data6[[#This Row],[Day]])</f>
        <v>45428</v>
      </c>
    </row>
    <row r="831" spans="1:25" x14ac:dyDescent="0.3">
      <c r="A831" s="5">
        <v>45429.499344560187</v>
      </c>
      <c r="B831" s="7" t="s">
        <v>35</v>
      </c>
      <c r="C831" s="6" t="s">
        <v>611</v>
      </c>
      <c r="D831" s="7" t="s">
        <v>618</v>
      </c>
      <c r="E831" s="8">
        <v>1</v>
      </c>
      <c r="F831" s="7" t="s">
        <v>68</v>
      </c>
      <c r="G831" s="7" t="s">
        <v>68</v>
      </c>
      <c r="H831" s="7" t="s">
        <v>491</v>
      </c>
      <c r="I831" s="7" t="s">
        <v>44</v>
      </c>
      <c r="J831" s="19" t="str">
        <f>IFERROR(INDEX('Employee Info'!$C$3:$E$200,MATCH(Data6[[#This Row],[Name:]],'Employee Info'!$B$3:$B$200,0),MATCH(Data6[[#This Row],[Hours Type:]],'Employee Info'!$C$2:$E$2,0)),"")</f>
        <v/>
      </c>
      <c r="K831" s="19" t="str">
        <f>IFERROR(INDEX('Employee Info'!$C$3:$J$200,MATCH(Data6[[#This Row],[Name:]],'Employee Info'!$B$3:$B$200,0),MATCH(Data6[[#Headers],[Truck]],'Employee Info'!$C$2:$J$2,0)),"")</f>
        <v/>
      </c>
      <c r="L831" s="19" t="str">
        <f>IFERROR(INDEX('Employee Info'!$C$3:$J$200,MATCH(Data6[[#This Row],[Name:]],'Employee Info'!$B$3:$B$200,0),MATCH(Data6[[#Headers],[Phone]],'Employee Info'!$C$2:$J$2,0)),"")</f>
        <v/>
      </c>
      <c r="M831" s="19" t="str">
        <f>IFERROR(INDEX('Employee Info'!$C$3:$J$200,MATCH(Data6[[#This Row],[Name:]],'Employee Info'!$B$3:$B$200,0),MATCH(Data6[[#Headers],[Tech]],'Employee Info'!$C$2:$J$2,0)),"")</f>
        <v/>
      </c>
      <c r="N831" s="19" t="str">
        <f>IFERROR(INDEX('Employee Info'!$C$3:$J$200,MATCH(Data6[[#This Row],[Name:]],'Employee Info'!$B$3:$B$200,0),MATCH(Data6[[#Headers],[Other]],'Employee Info'!$C$2:$J$2,0)),"")</f>
        <v/>
      </c>
      <c r="O831" s="19">
        <f>IFERROR((Data6[[#This Row],[Hours:]]*SUM(Data6[[#This Row],[Rate]:[Other]])),"")</f>
        <v>0</v>
      </c>
      <c r="P831" s="7" t="str">
        <f>IF(Data6[[#This Row],[WO'#:]]="","Riley #","WO#")</f>
        <v>Riley #</v>
      </c>
      <c r="Q831" s="7">
        <f>IFERROR(WEEKNUM(Data6[[#This Row],[Date:]]),"")</f>
        <v>20</v>
      </c>
      <c r="R831" s="6">
        <f t="shared" si="36"/>
        <v>45424</v>
      </c>
      <c r="S831" s="6">
        <f>Data6[[#This Row],[Week Start]]+7</f>
        <v>45431</v>
      </c>
      <c r="T831" s="7" t="str">
        <f t="shared" si="37"/>
        <v>5/12/2024 - 5/19/2024</v>
      </c>
      <c r="U831" s="7" t="str">
        <f t="shared" si="38"/>
        <v>Time Card</v>
      </c>
      <c r="V831" s="8" t="str">
        <f>RIGHT(TEXT(Data6[[#This Row],[Date:]],"mmddyyyy"),4)</f>
        <v>2024</v>
      </c>
      <c r="W831" s="8" t="str">
        <f>MID(TEXT(Data6[[#This Row],[Date:]],"mmddyyyy"),3,2)</f>
        <v>16</v>
      </c>
      <c r="X831" s="8" t="str">
        <f>LEFT(TEXT(Data6[[#This Row],[Date:]],"mmddyyyy"),2)</f>
        <v>05</v>
      </c>
      <c r="Y831" s="6">
        <f>DATE(Data6[[#This Row],[Year]],Data6[[#This Row],[Month]],Data6[[#This Row],[Day]])</f>
        <v>45428</v>
      </c>
    </row>
    <row r="832" spans="1:25" x14ac:dyDescent="0.3">
      <c r="A832" s="5">
        <v>45428.286068287038</v>
      </c>
      <c r="B832" s="7" t="s">
        <v>66</v>
      </c>
      <c r="C832" s="6" t="s">
        <v>611</v>
      </c>
      <c r="D832" s="7" t="s">
        <v>566</v>
      </c>
      <c r="E832" s="8">
        <v>1</v>
      </c>
      <c r="F832" s="7" t="s">
        <v>68</v>
      </c>
      <c r="G832" s="7" t="s">
        <v>68</v>
      </c>
      <c r="H832" s="7" t="s">
        <v>536</v>
      </c>
      <c r="I832" s="7" t="s">
        <v>44</v>
      </c>
      <c r="J832" s="19" t="str">
        <f>IFERROR(INDEX('Employee Info'!$C$3:$E$200,MATCH(Data6[[#This Row],[Name:]],'Employee Info'!$B$3:$B$200,0),MATCH(Data6[[#This Row],[Hours Type:]],'Employee Info'!$C$2:$E$2,0)),"")</f>
        <v/>
      </c>
      <c r="K832" s="19" t="str">
        <f>IFERROR(INDEX('Employee Info'!$C$3:$J$200,MATCH(Data6[[#This Row],[Name:]],'Employee Info'!$B$3:$B$200,0),MATCH(Data6[[#Headers],[Truck]],'Employee Info'!$C$2:$J$2,0)),"")</f>
        <v/>
      </c>
      <c r="L832" s="19" t="str">
        <f>IFERROR(INDEX('Employee Info'!$C$3:$J$200,MATCH(Data6[[#This Row],[Name:]],'Employee Info'!$B$3:$B$200,0),MATCH(Data6[[#Headers],[Phone]],'Employee Info'!$C$2:$J$2,0)),"")</f>
        <v/>
      </c>
      <c r="M832" s="19" t="str">
        <f>IFERROR(INDEX('Employee Info'!$C$3:$J$200,MATCH(Data6[[#This Row],[Name:]],'Employee Info'!$B$3:$B$200,0),MATCH(Data6[[#Headers],[Tech]],'Employee Info'!$C$2:$J$2,0)),"")</f>
        <v/>
      </c>
      <c r="N832" s="19" t="str">
        <f>IFERROR(INDEX('Employee Info'!$C$3:$J$200,MATCH(Data6[[#This Row],[Name:]],'Employee Info'!$B$3:$B$200,0),MATCH(Data6[[#Headers],[Other]],'Employee Info'!$C$2:$J$2,0)),"")</f>
        <v/>
      </c>
      <c r="O832" s="19">
        <f>IFERROR((Data6[[#This Row],[Hours:]]*SUM(Data6[[#This Row],[Rate]:[Other]])),"")</f>
        <v>0</v>
      </c>
      <c r="P832" s="7" t="str">
        <f>IF(Data6[[#This Row],[WO'#:]]="","Riley #","WO#")</f>
        <v>Riley #</v>
      </c>
      <c r="Q832" s="7">
        <f>IFERROR(WEEKNUM(Data6[[#This Row],[Date:]]),"")</f>
        <v>20</v>
      </c>
      <c r="R832" s="6">
        <f t="shared" si="36"/>
        <v>45424</v>
      </c>
      <c r="S832" s="6">
        <f>Data6[[#This Row],[Week Start]]+7</f>
        <v>45431</v>
      </c>
      <c r="T832" s="7" t="str">
        <f t="shared" si="37"/>
        <v>5/12/2024 - 5/19/2024</v>
      </c>
      <c r="U832" s="7" t="str">
        <f t="shared" si="38"/>
        <v>Time Card</v>
      </c>
      <c r="V832" s="8" t="str">
        <f>RIGHT(TEXT(Data6[[#This Row],[Date:]],"mmddyyyy"),4)</f>
        <v>2024</v>
      </c>
      <c r="W832" s="8" t="str">
        <f>MID(TEXT(Data6[[#This Row],[Date:]],"mmddyyyy"),3,2)</f>
        <v>16</v>
      </c>
      <c r="X832" s="8" t="str">
        <f>LEFT(TEXT(Data6[[#This Row],[Date:]],"mmddyyyy"),2)</f>
        <v>05</v>
      </c>
      <c r="Y832" s="6">
        <f>DATE(Data6[[#This Row],[Year]],Data6[[#This Row],[Month]],Data6[[#This Row],[Day]])</f>
        <v>45428</v>
      </c>
    </row>
    <row r="833" spans="1:25" x14ac:dyDescent="0.3">
      <c r="A833" s="5">
        <v>45428.582289930557</v>
      </c>
      <c r="B833" s="7" t="s">
        <v>492</v>
      </c>
      <c r="C833" s="6" t="s">
        <v>611</v>
      </c>
      <c r="D833" s="7" t="s">
        <v>613</v>
      </c>
      <c r="E833" s="8">
        <v>8</v>
      </c>
      <c r="F833" s="7" t="s">
        <v>68</v>
      </c>
      <c r="G833" s="7" t="s">
        <v>68</v>
      </c>
      <c r="H833" s="7" t="s">
        <v>536</v>
      </c>
      <c r="I833" s="7" t="s">
        <v>44</v>
      </c>
      <c r="J833" s="19" t="str">
        <f>IFERROR(INDEX('Employee Info'!$C$3:$E$200,MATCH(Data6[[#This Row],[Name:]],'Employee Info'!$B$3:$B$200,0),MATCH(Data6[[#This Row],[Hours Type:]],'Employee Info'!$C$2:$E$2,0)),"")</f>
        <v/>
      </c>
      <c r="K833" s="19" t="str">
        <f>IFERROR(INDEX('Employee Info'!$C$3:$J$200,MATCH(Data6[[#This Row],[Name:]],'Employee Info'!$B$3:$B$200,0),MATCH(Data6[[#Headers],[Truck]],'Employee Info'!$C$2:$J$2,0)),"")</f>
        <v/>
      </c>
      <c r="L833" s="19" t="str">
        <f>IFERROR(INDEX('Employee Info'!$C$3:$J$200,MATCH(Data6[[#This Row],[Name:]],'Employee Info'!$B$3:$B$200,0),MATCH(Data6[[#Headers],[Phone]],'Employee Info'!$C$2:$J$2,0)),"")</f>
        <v/>
      </c>
      <c r="M833" s="19" t="str">
        <f>IFERROR(INDEX('Employee Info'!$C$3:$J$200,MATCH(Data6[[#This Row],[Name:]],'Employee Info'!$B$3:$B$200,0),MATCH(Data6[[#Headers],[Tech]],'Employee Info'!$C$2:$J$2,0)),"")</f>
        <v/>
      </c>
      <c r="N833" s="19" t="str">
        <f>IFERROR(INDEX('Employee Info'!$C$3:$J$200,MATCH(Data6[[#This Row],[Name:]],'Employee Info'!$B$3:$B$200,0),MATCH(Data6[[#Headers],[Other]],'Employee Info'!$C$2:$J$2,0)),"")</f>
        <v/>
      </c>
      <c r="O833" s="19">
        <f>IFERROR((Data6[[#This Row],[Hours:]]*SUM(Data6[[#This Row],[Rate]:[Other]])),"")</f>
        <v>0</v>
      </c>
      <c r="P833" s="7" t="str">
        <f>IF(Data6[[#This Row],[WO'#:]]="","Riley #","WO#")</f>
        <v>Riley #</v>
      </c>
      <c r="Q833" s="7">
        <f>IFERROR(WEEKNUM(Data6[[#This Row],[Date:]]),"")</f>
        <v>20</v>
      </c>
      <c r="R833" s="6">
        <f t="shared" si="36"/>
        <v>45424</v>
      </c>
      <c r="S833" s="6">
        <f>Data6[[#This Row],[Week Start]]+7</f>
        <v>45431</v>
      </c>
      <c r="T833" s="7" t="str">
        <f t="shared" si="37"/>
        <v>5/12/2024 - 5/19/2024</v>
      </c>
      <c r="U833" s="7" t="str">
        <f t="shared" si="38"/>
        <v>Time Card</v>
      </c>
      <c r="V833" s="8" t="str">
        <f>RIGHT(TEXT(Data6[[#This Row],[Date:]],"mmddyyyy"),4)</f>
        <v>2024</v>
      </c>
      <c r="W833" s="8" t="str">
        <f>MID(TEXT(Data6[[#This Row],[Date:]],"mmddyyyy"),3,2)</f>
        <v>16</v>
      </c>
      <c r="X833" s="8" t="str">
        <f>LEFT(TEXT(Data6[[#This Row],[Date:]],"mmddyyyy"),2)</f>
        <v>05</v>
      </c>
      <c r="Y833" s="6">
        <f>DATE(Data6[[#This Row],[Year]],Data6[[#This Row],[Month]],Data6[[#This Row],[Day]])</f>
        <v>45428</v>
      </c>
    </row>
    <row r="834" spans="1:25" x14ac:dyDescent="0.3">
      <c r="A834" s="5">
        <v>45428.582412731485</v>
      </c>
      <c r="B834" s="7" t="s">
        <v>65</v>
      </c>
      <c r="C834" s="6" t="s">
        <v>611</v>
      </c>
      <c r="D834" s="7" t="s">
        <v>613</v>
      </c>
      <c r="E834" s="8">
        <v>8</v>
      </c>
      <c r="F834" s="7" t="s">
        <v>68</v>
      </c>
      <c r="G834" s="7" t="s">
        <v>68</v>
      </c>
      <c r="H834" s="7" t="s">
        <v>536</v>
      </c>
      <c r="I834" s="7" t="s">
        <v>44</v>
      </c>
      <c r="J834" s="19" t="str">
        <f>IFERROR(INDEX('Employee Info'!$C$3:$E$200,MATCH(Data6[[#This Row],[Name:]],'Employee Info'!$B$3:$B$200,0),MATCH(Data6[[#This Row],[Hours Type:]],'Employee Info'!$C$2:$E$2,0)),"")</f>
        <v/>
      </c>
      <c r="K834" s="19" t="str">
        <f>IFERROR(INDEX('Employee Info'!$C$3:$J$200,MATCH(Data6[[#This Row],[Name:]],'Employee Info'!$B$3:$B$200,0),MATCH(Data6[[#Headers],[Truck]],'Employee Info'!$C$2:$J$2,0)),"")</f>
        <v/>
      </c>
      <c r="L834" s="19" t="str">
        <f>IFERROR(INDEX('Employee Info'!$C$3:$J$200,MATCH(Data6[[#This Row],[Name:]],'Employee Info'!$B$3:$B$200,0),MATCH(Data6[[#Headers],[Phone]],'Employee Info'!$C$2:$J$2,0)),"")</f>
        <v/>
      </c>
      <c r="M834" s="19" t="str">
        <f>IFERROR(INDEX('Employee Info'!$C$3:$J$200,MATCH(Data6[[#This Row],[Name:]],'Employee Info'!$B$3:$B$200,0),MATCH(Data6[[#Headers],[Tech]],'Employee Info'!$C$2:$J$2,0)),"")</f>
        <v/>
      </c>
      <c r="N834" s="19" t="str">
        <f>IFERROR(INDEX('Employee Info'!$C$3:$J$200,MATCH(Data6[[#This Row],[Name:]],'Employee Info'!$B$3:$B$200,0),MATCH(Data6[[#Headers],[Other]],'Employee Info'!$C$2:$J$2,0)),"")</f>
        <v/>
      </c>
      <c r="O834" s="19">
        <f>IFERROR((Data6[[#This Row],[Hours:]]*SUM(Data6[[#This Row],[Rate]:[Other]])),"")</f>
        <v>0</v>
      </c>
      <c r="P834" s="7" t="str">
        <f>IF(Data6[[#This Row],[WO'#:]]="","Riley #","WO#")</f>
        <v>Riley #</v>
      </c>
      <c r="Q834" s="7">
        <f>IFERROR(WEEKNUM(Data6[[#This Row],[Date:]]),"")</f>
        <v>20</v>
      </c>
      <c r="R834" s="6">
        <f t="shared" ref="R834:R897" si="39">DATE(RIGHT(TEXT(C834,"mm/dd/yyyy"),4),1,1)+(Q834-1)*7-(WEEKDAY(DATE(RIGHT(TEXT(C834,"mm/dd/yyyy"),4),1,1)))+1</f>
        <v>45424</v>
      </c>
      <c r="S834" s="6">
        <f>Data6[[#This Row],[Week Start]]+7</f>
        <v>45431</v>
      </c>
      <c r="T834" s="7" t="str">
        <f t="shared" ref="T834:T897" si="40">IFERROR(TEXT(R834, "m/d/yyyy") &amp; " - " &amp; TEXT(S834, "m/d/yyyy"),"")</f>
        <v>5/12/2024 - 5/19/2024</v>
      </c>
      <c r="U834" s="7" t="str">
        <f t="shared" ref="U834:U897" si="41">"Time Card"</f>
        <v>Time Card</v>
      </c>
      <c r="V834" s="8" t="str">
        <f>RIGHT(TEXT(Data6[[#This Row],[Date:]],"mmddyyyy"),4)</f>
        <v>2024</v>
      </c>
      <c r="W834" s="8" t="str">
        <f>MID(TEXT(Data6[[#This Row],[Date:]],"mmddyyyy"),3,2)</f>
        <v>16</v>
      </c>
      <c r="X834" s="8" t="str">
        <f>LEFT(TEXT(Data6[[#This Row],[Date:]],"mmddyyyy"),2)</f>
        <v>05</v>
      </c>
      <c r="Y834" s="6">
        <f>DATE(Data6[[#This Row],[Year]],Data6[[#This Row],[Month]],Data6[[#This Row],[Day]])</f>
        <v>45428</v>
      </c>
    </row>
    <row r="835" spans="1:25" x14ac:dyDescent="0.3">
      <c r="A835" s="5">
        <v>45429.496789930556</v>
      </c>
      <c r="B835" s="7" t="s">
        <v>35</v>
      </c>
      <c r="C835" s="6" t="s">
        <v>611</v>
      </c>
      <c r="D835" s="7" t="s">
        <v>615</v>
      </c>
      <c r="E835" s="8">
        <v>1</v>
      </c>
      <c r="F835" s="7" t="s">
        <v>68</v>
      </c>
      <c r="G835" s="7" t="s">
        <v>68</v>
      </c>
      <c r="H835" s="7" t="s">
        <v>616</v>
      </c>
      <c r="I835" s="7" t="s">
        <v>44</v>
      </c>
      <c r="J835" s="19" t="str">
        <f>IFERROR(INDEX('Employee Info'!$C$3:$E$200,MATCH(Data6[[#This Row],[Name:]],'Employee Info'!$B$3:$B$200,0),MATCH(Data6[[#This Row],[Hours Type:]],'Employee Info'!$C$2:$E$2,0)),"")</f>
        <v/>
      </c>
      <c r="K835" s="19" t="str">
        <f>IFERROR(INDEX('Employee Info'!$C$3:$J$200,MATCH(Data6[[#This Row],[Name:]],'Employee Info'!$B$3:$B$200,0),MATCH(Data6[[#Headers],[Truck]],'Employee Info'!$C$2:$J$2,0)),"")</f>
        <v/>
      </c>
      <c r="L835" s="19" t="str">
        <f>IFERROR(INDEX('Employee Info'!$C$3:$J$200,MATCH(Data6[[#This Row],[Name:]],'Employee Info'!$B$3:$B$200,0),MATCH(Data6[[#Headers],[Phone]],'Employee Info'!$C$2:$J$2,0)),"")</f>
        <v/>
      </c>
      <c r="M835" s="19" t="str">
        <f>IFERROR(INDEX('Employee Info'!$C$3:$J$200,MATCH(Data6[[#This Row],[Name:]],'Employee Info'!$B$3:$B$200,0),MATCH(Data6[[#Headers],[Tech]],'Employee Info'!$C$2:$J$2,0)),"")</f>
        <v/>
      </c>
      <c r="N835" s="19" t="str">
        <f>IFERROR(INDEX('Employee Info'!$C$3:$J$200,MATCH(Data6[[#This Row],[Name:]],'Employee Info'!$B$3:$B$200,0),MATCH(Data6[[#Headers],[Other]],'Employee Info'!$C$2:$J$2,0)),"")</f>
        <v/>
      </c>
      <c r="O835" s="19">
        <f>IFERROR((Data6[[#This Row],[Hours:]]*SUM(Data6[[#This Row],[Rate]:[Other]])),"")</f>
        <v>0</v>
      </c>
      <c r="P835" s="7" t="str">
        <f>IF(Data6[[#This Row],[WO'#:]]="","Riley #","WO#")</f>
        <v>Riley #</v>
      </c>
      <c r="Q835" s="7">
        <f>IFERROR(WEEKNUM(Data6[[#This Row],[Date:]]),"")</f>
        <v>20</v>
      </c>
      <c r="R835" s="6">
        <f t="shared" si="39"/>
        <v>45424</v>
      </c>
      <c r="S835" s="6">
        <f>Data6[[#This Row],[Week Start]]+7</f>
        <v>45431</v>
      </c>
      <c r="T835" s="7" t="str">
        <f t="shared" si="40"/>
        <v>5/12/2024 - 5/19/2024</v>
      </c>
      <c r="U835" s="7" t="str">
        <f t="shared" si="41"/>
        <v>Time Card</v>
      </c>
      <c r="V835" s="8" t="str">
        <f>RIGHT(TEXT(Data6[[#This Row],[Date:]],"mmddyyyy"),4)</f>
        <v>2024</v>
      </c>
      <c r="W835" s="8" t="str">
        <f>MID(TEXT(Data6[[#This Row],[Date:]],"mmddyyyy"),3,2)</f>
        <v>16</v>
      </c>
      <c r="X835" s="8" t="str">
        <f>LEFT(TEXT(Data6[[#This Row],[Date:]],"mmddyyyy"),2)</f>
        <v>05</v>
      </c>
      <c r="Y835" s="6">
        <f>DATE(Data6[[#This Row],[Year]],Data6[[#This Row],[Month]],Data6[[#This Row],[Day]])</f>
        <v>45428</v>
      </c>
    </row>
    <row r="836" spans="1:25" x14ac:dyDescent="0.3">
      <c r="A836" s="5">
        <v>45428.308386226854</v>
      </c>
      <c r="B836" s="7" t="s">
        <v>66</v>
      </c>
      <c r="C836" s="6" t="s">
        <v>621</v>
      </c>
      <c r="D836" s="7" t="s">
        <v>612</v>
      </c>
      <c r="E836" s="8">
        <v>6</v>
      </c>
      <c r="F836" s="7">
        <v>6984733</v>
      </c>
      <c r="G836" s="7" t="s">
        <v>68</v>
      </c>
      <c r="H836" s="7" t="s">
        <v>69</v>
      </c>
      <c r="I836" s="7" t="s">
        <v>44</v>
      </c>
      <c r="J836" s="19" t="str">
        <f>IFERROR(INDEX('Employee Info'!$C$3:$E$200,MATCH(Data6[[#This Row],[Name:]],'Employee Info'!$B$3:$B$200,0),MATCH(Data6[[#This Row],[Hours Type:]],'Employee Info'!$C$2:$E$2,0)),"")</f>
        <v/>
      </c>
      <c r="K836" s="19" t="str">
        <f>IFERROR(INDEX('Employee Info'!$C$3:$J$200,MATCH(Data6[[#This Row],[Name:]],'Employee Info'!$B$3:$B$200,0),MATCH(Data6[[#Headers],[Truck]],'Employee Info'!$C$2:$J$2,0)),"")</f>
        <v/>
      </c>
      <c r="L836" s="19" t="str">
        <f>IFERROR(INDEX('Employee Info'!$C$3:$J$200,MATCH(Data6[[#This Row],[Name:]],'Employee Info'!$B$3:$B$200,0),MATCH(Data6[[#Headers],[Phone]],'Employee Info'!$C$2:$J$2,0)),"")</f>
        <v/>
      </c>
      <c r="M836" s="19" t="str">
        <f>IFERROR(INDEX('Employee Info'!$C$3:$J$200,MATCH(Data6[[#This Row],[Name:]],'Employee Info'!$B$3:$B$200,0),MATCH(Data6[[#Headers],[Tech]],'Employee Info'!$C$2:$J$2,0)),"")</f>
        <v/>
      </c>
      <c r="N836" s="19" t="str">
        <f>IFERROR(INDEX('Employee Info'!$C$3:$J$200,MATCH(Data6[[#This Row],[Name:]],'Employee Info'!$B$3:$B$200,0),MATCH(Data6[[#Headers],[Other]],'Employee Info'!$C$2:$J$2,0)),"")</f>
        <v/>
      </c>
      <c r="O836" s="19">
        <f>IFERROR((Data6[[#This Row],[Hours:]]*SUM(Data6[[#This Row],[Rate]:[Other]])),"")</f>
        <v>0</v>
      </c>
      <c r="P836" s="7" t="str">
        <f>IF(Data6[[#This Row],[WO'#:]]="","Riley #","WO#")</f>
        <v>WO#</v>
      </c>
      <c r="Q836" s="7">
        <f>IFERROR(WEEKNUM(Data6[[#This Row],[Date:]]),"")</f>
        <v>20</v>
      </c>
      <c r="R836" s="6">
        <f t="shared" si="39"/>
        <v>45424</v>
      </c>
      <c r="S836" s="6">
        <f>Data6[[#This Row],[Week Start]]+7</f>
        <v>45431</v>
      </c>
      <c r="T836" s="7" t="str">
        <f t="shared" si="40"/>
        <v>5/12/2024 - 5/19/2024</v>
      </c>
      <c r="U836" s="7" t="str">
        <f t="shared" si="41"/>
        <v>Time Card</v>
      </c>
      <c r="V836" s="8" t="str">
        <f>RIGHT(TEXT(Data6[[#This Row],[Date:]],"mmddyyyy"),4)</f>
        <v>2024</v>
      </c>
      <c r="W836" s="8" t="str">
        <f>MID(TEXT(Data6[[#This Row],[Date:]],"mmddyyyy"),3,2)</f>
        <v>17</v>
      </c>
      <c r="X836" s="8" t="str">
        <f>LEFT(TEXT(Data6[[#This Row],[Date:]],"mmddyyyy"),2)</f>
        <v>05</v>
      </c>
      <c r="Y836" s="6">
        <f>DATE(Data6[[#This Row],[Year]],Data6[[#This Row],[Month]],Data6[[#This Row],[Day]])</f>
        <v>45429</v>
      </c>
    </row>
    <row r="837" spans="1:25" x14ac:dyDescent="0.3">
      <c r="A837" s="5">
        <v>45429.503922685188</v>
      </c>
      <c r="B837" s="7" t="s">
        <v>35</v>
      </c>
      <c r="C837" s="6" t="s">
        <v>621</v>
      </c>
      <c r="D837" s="7" t="s">
        <v>622</v>
      </c>
      <c r="E837" s="8">
        <v>1</v>
      </c>
      <c r="F837" s="7">
        <v>6984733</v>
      </c>
      <c r="G837" s="7" t="s">
        <v>68</v>
      </c>
      <c r="H837" s="7" t="s">
        <v>69</v>
      </c>
      <c r="I837" s="7" t="s">
        <v>44</v>
      </c>
      <c r="J837" s="19" t="str">
        <f>IFERROR(INDEX('Employee Info'!$C$3:$E$200,MATCH(Data6[[#This Row],[Name:]],'Employee Info'!$B$3:$B$200,0),MATCH(Data6[[#This Row],[Hours Type:]],'Employee Info'!$C$2:$E$2,0)),"")</f>
        <v/>
      </c>
      <c r="K837" s="19" t="str">
        <f>IFERROR(INDEX('Employee Info'!$C$3:$J$200,MATCH(Data6[[#This Row],[Name:]],'Employee Info'!$B$3:$B$200,0),MATCH(Data6[[#Headers],[Truck]],'Employee Info'!$C$2:$J$2,0)),"")</f>
        <v/>
      </c>
      <c r="L837" s="19" t="str">
        <f>IFERROR(INDEX('Employee Info'!$C$3:$J$200,MATCH(Data6[[#This Row],[Name:]],'Employee Info'!$B$3:$B$200,0),MATCH(Data6[[#Headers],[Phone]],'Employee Info'!$C$2:$J$2,0)),"")</f>
        <v/>
      </c>
      <c r="M837" s="19" t="str">
        <f>IFERROR(INDEX('Employee Info'!$C$3:$J$200,MATCH(Data6[[#This Row],[Name:]],'Employee Info'!$B$3:$B$200,0),MATCH(Data6[[#Headers],[Tech]],'Employee Info'!$C$2:$J$2,0)),"")</f>
        <v/>
      </c>
      <c r="N837" s="19" t="str">
        <f>IFERROR(INDEX('Employee Info'!$C$3:$J$200,MATCH(Data6[[#This Row],[Name:]],'Employee Info'!$B$3:$B$200,0),MATCH(Data6[[#Headers],[Other]],'Employee Info'!$C$2:$J$2,0)),"")</f>
        <v/>
      </c>
      <c r="O837" s="19">
        <f>IFERROR((Data6[[#This Row],[Hours:]]*SUM(Data6[[#This Row],[Rate]:[Other]])),"")</f>
        <v>0</v>
      </c>
      <c r="P837" s="7" t="str">
        <f>IF(Data6[[#This Row],[WO'#:]]="","Riley #","WO#")</f>
        <v>WO#</v>
      </c>
      <c r="Q837" s="7">
        <f>IFERROR(WEEKNUM(Data6[[#This Row],[Date:]]),"")</f>
        <v>20</v>
      </c>
      <c r="R837" s="6">
        <f t="shared" si="39"/>
        <v>45424</v>
      </c>
      <c r="S837" s="6">
        <f>Data6[[#This Row],[Week Start]]+7</f>
        <v>45431</v>
      </c>
      <c r="T837" s="7" t="str">
        <f t="shared" si="40"/>
        <v>5/12/2024 - 5/19/2024</v>
      </c>
      <c r="U837" s="7" t="str">
        <f t="shared" si="41"/>
        <v>Time Card</v>
      </c>
      <c r="V837" s="8" t="str">
        <f>RIGHT(TEXT(Data6[[#This Row],[Date:]],"mmddyyyy"),4)</f>
        <v>2024</v>
      </c>
      <c r="W837" s="8" t="str">
        <f>MID(TEXT(Data6[[#This Row],[Date:]],"mmddyyyy"),3,2)</f>
        <v>17</v>
      </c>
      <c r="X837" s="8" t="str">
        <f>LEFT(TEXT(Data6[[#This Row],[Date:]],"mmddyyyy"),2)</f>
        <v>05</v>
      </c>
      <c r="Y837" s="6">
        <f>DATE(Data6[[#This Row],[Year]],Data6[[#This Row],[Month]],Data6[[#This Row],[Day]])</f>
        <v>45429</v>
      </c>
    </row>
    <row r="838" spans="1:25" x14ac:dyDescent="0.3">
      <c r="A838" s="5">
        <v>45429.535820023149</v>
      </c>
      <c r="B838" s="7" t="s">
        <v>35</v>
      </c>
      <c r="C838" s="6" t="s">
        <v>621</v>
      </c>
      <c r="D838" s="7" t="s">
        <v>126</v>
      </c>
      <c r="E838" s="8">
        <v>1</v>
      </c>
      <c r="F838" s="7">
        <v>6984733</v>
      </c>
      <c r="G838" s="7" t="s">
        <v>68</v>
      </c>
      <c r="H838" s="7" t="s">
        <v>69</v>
      </c>
      <c r="I838" s="7" t="s">
        <v>44</v>
      </c>
      <c r="J838" s="19" t="str">
        <f>IFERROR(INDEX('Employee Info'!$C$3:$E$200,MATCH(Data6[[#This Row],[Name:]],'Employee Info'!$B$3:$B$200,0),MATCH(Data6[[#This Row],[Hours Type:]],'Employee Info'!$C$2:$E$2,0)),"")</f>
        <v/>
      </c>
      <c r="K838" s="19" t="str">
        <f>IFERROR(INDEX('Employee Info'!$C$3:$J$200,MATCH(Data6[[#This Row],[Name:]],'Employee Info'!$B$3:$B$200,0),MATCH(Data6[[#Headers],[Truck]],'Employee Info'!$C$2:$J$2,0)),"")</f>
        <v/>
      </c>
      <c r="L838" s="19" t="str">
        <f>IFERROR(INDEX('Employee Info'!$C$3:$J$200,MATCH(Data6[[#This Row],[Name:]],'Employee Info'!$B$3:$B$200,0),MATCH(Data6[[#Headers],[Phone]],'Employee Info'!$C$2:$J$2,0)),"")</f>
        <v/>
      </c>
      <c r="M838" s="19" t="str">
        <f>IFERROR(INDEX('Employee Info'!$C$3:$J$200,MATCH(Data6[[#This Row],[Name:]],'Employee Info'!$B$3:$B$200,0),MATCH(Data6[[#Headers],[Tech]],'Employee Info'!$C$2:$J$2,0)),"")</f>
        <v/>
      </c>
      <c r="N838" s="19" t="str">
        <f>IFERROR(INDEX('Employee Info'!$C$3:$J$200,MATCH(Data6[[#This Row],[Name:]],'Employee Info'!$B$3:$B$200,0),MATCH(Data6[[#Headers],[Other]],'Employee Info'!$C$2:$J$2,0)),"")</f>
        <v/>
      </c>
      <c r="O838" s="19">
        <f>IFERROR((Data6[[#This Row],[Hours:]]*SUM(Data6[[#This Row],[Rate]:[Other]])),"")</f>
        <v>0</v>
      </c>
      <c r="P838" s="7" t="str">
        <f>IF(Data6[[#This Row],[WO'#:]]="","Riley #","WO#")</f>
        <v>WO#</v>
      </c>
      <c r="Q838" s="7">
        <f>IFERROR(WEEKNUM(Data6[[#This Row],[Date:]]),"")</f>
        <v>20</v>
      </c>
      <c r="R838" s="6">
        <f t="shared" si="39"/>
        <v>45424</v>
      </c>
      <c r="S838" s="6">
        <f>Data6[[#This Row],[Week Start]]+7</f>
        <v>45431</v>
      </c>
      <c r="T838" s="7" t="str">
        <f t="shared" si="40"/>
        <v>5/12/2024 - 5/19/2024</v>
      </c>
      <c r="U838" s="7" t="str">
        <f t="shared" si="41"/>
        <v>Time Card</v>
      </c>
      <c r="V838" s="8" t="str">
        <f>RIGHT(TEXT(Data6[[#This Row],[Date:]],"mmddyyyy"),4)</f>
        <v>2024</v>
      </c>
      <c r="W838" s="8" t="str">
        <f>MID(TEXT(Data6[[#This Row],[Date:]],"mmddyyyy"),3,2)</f>
        <v>17</v>
      </c>
      <c r="X838" s="8" t="str">
        <f>LEFT(TEXT(Data6[[#This Row],[Date:]],"mmddyyyy"),2)</f>
        <v>05</v>
      </c>
      <c r="Y838" s="6">
        <f>DATE(Data6[[#This Row],[Year]],Data6[[#This Row],[Month]],Data6[[#This Row],[Day]])</f>
        <v>45429</v>
      </c>
    </row>
    <row r="839" spans="1:25" x14ac:dyDescent="0.3">
      <c r="A839" s="5">
        <v>45428.282056018521</v>
      </c>
      <c r="B839" s="7" t="s">
        <v>66</v>
      </c>
      <c r="C839" s="6" t="s">
        <v>621</v>
      </c>
      <c r="D839" s="7" t="s">
        <v>584</v>
      </c>
      <c r="E839" s="8">
        <v>1</v>
      </c>
      <c r="F839" s="7">
        <v>7098027</v>
      </c>
      <c r="G839" s="7" t="s">
        <v>68</v>
      </c>
      <c r="H839" s="7" t="s">
        <v>69</v>
      </c>
      <c r="I839" s="7" t="s">
        <v>44</v>
      </c>
      <c r="J839" s="19" t="str">
        <f>IFERROR(INDEX('Employee Info'!$C$3:$E$200,MATCH(Data6[[#This Row],[Name:]],'Employee Info'!$B$3:$B$200,0),MATCH(Data6[[#This Row],[Hours Type:]],'Employee Info'!$C$2:$E$2,0)),"")</f>
        <v/>
      </c>
      <c r="K839" s="19" t="str">
        <f>IFERROR(INDEX('Employee Info'!$C$3:$J$200,MATCH(Data6[[#This Row],[Name:]],'Employee Info'!$B$3:$B$200,0),MATCH(Data6[[#Headers],[Truck]],'Employee Info'!$C$2:$J$2,0)),"")</f>
        <v/>
      </c>
      <c r="L839" s="19" t="str">
        <f>IFERROR(INDEX('Employee Info'!$C$3:$J$200,MATCH(Data6[[#This Row],[Name:]],'Employee Info'!$B$3:$B$200,0),MATCH(Data6[[#Headers],[Phone]],'Employee Info'!$C$2:$J$2,0)),"")</f>
        <v/>
      </c>
      <c r="M839" s="19" t="str">
        <f>IFERROR(INDEX('Employee Info'!$C$3:$J$200,MATCH(Data6[[#This Row],[Name:]],'Employee Info'!$B$3:$B$200,0),MATCH(Data6[[#Headers],[Tech]],'Employee Info'!$C$2:$J$2,0)),"")</f>
        <v/>
      </c>
      <c r="N839" s="19" t="str">
        <f>IFERROR(INDEX('Employee Info'!$C$3:$J$200,MATCH(Data6[[#This Row],[Name:]],'Employee Info'!$B$3:$B$200,0),MATCH(Data6[[#Headers],[Other]],'Employee Info'!$C$2:$J$2,0)),"")</f>
        <v/>
      </c>
      <c r="O839" s="19">
        <f>IFERROR((Data6[[#This Row],[Hours:]]*SUM(Data6[[#This Row],[Rate]:[Other]])),"")</f>
        <v>0</v>
      </c>
      <c r="P839" s="7" t="str">
        <f>IF(Data6[[#This Row],[WO'#:]]="","Riley #","WO#")</f>
        <v>WO#</v>
      </c>
      <c r="Q839" s="7">
        <f>IFERROR(WEEKNUM(Data6[[#This Row],[Date:]]),"")</f>
        <v>20</v>
      </c>
      <c r="R839" s="6">
        <f t="shared" si="39"/>
        <v>45424</v>
      </c>
      <c r="S839" s="6">
        <f>Data6[[#This Row],[Week Start]]+7</f>
        <v>45431</v>
      </c>
      <c r="T839" s="7" t="str">
        <f t="shared" si="40"/>
        <v>5/12/2024 - 5/19/2024</v>
      </c>
      <c r="U839" s="7" t="str">
        <f t="shared" si="41"/>
        <v>Time Card</v>
      </c>
      <c r="V839" s="8" t="str">
        <f>RIGHT(TEXT(Data6[[#This Row],[Date:]],"mmddyyyy"),4)</f>
        <v>2024</v>
      </c>
      <c r="W839" s="8" t="str">
        <f>MID(TEXT(Data6[[#This Row],[Date:]],"mmddyyyy"),3,2)</f>
        <v>17</v>
      </c>
      <c r="X839" s="8" t="str">
        <f>LEFT(TEXT(Data6[[#This Row],[Date:]],"mmddyyyy"),2)</f>
        <v>05</v>
      </c>
      <c r="Y839" s="6">
        <f>DATE(Data6[[#This Row],[Year]],Data6[[#This Row],[Month]],Data6[[#This Row],[Day]])</f>
        <v>45429</v>
      </c>
    </row>
    <row r="840" spans="1:25" x14ac:dyDescent="0.3">
      <c r="A840" s="5">
        <v>45429.263655092589</v>
      </c>
      <c r="B840" s="7" t="s">
        <v>23</v>
      </c>
      <c r="C840" s="6" t="s">
        <v>621</v>
      </c>
      <c r="D840" s="7" t="s">
        <v>594</v>
      </c>
      <c r="E840" s="8">
        <v>8</v>
      </c>
      <c r="F840" s="7">
        <v>7098027</v>
      </c>
      <c r="G840" s="7" t="s">
        <v>68</v>
      </c>
      <c r="H840" s="7" t="s">
        <v>69</v>
      </c>
      <c r="I840" s="7" t="s">
        <v>44</v>
      </c>
      <c r="J840" s="19" t="str">
        <f>IFERROR(INDEX('Employee Info'!$C$3:$E$200,MATCH(Data6[[#This Row],[Name:]],'Employee Info'!$B$3:$B$200,0),MATCH(Data6[[#This Row],[Hours Type:]],'Employee Info'!$C$2:$E$2,0)),"")</f>
        <v/>
      </c>
      <c r="K840" s="19" t="str">
        <f>IFERROR(INDEX('Employee Info'!$C$3:$J$200,MATCH(Data6[[#This Row],[Name:]],'Employee Info'!$B$3:$B$200,0),MATCH(Data6[[#Headers],[Truck]],'Employee Info'!$C$2:$J$2,0)),"")</f>
        <v/>
      </c>
      <c r="L840" s="19" t="str">
        <f>IFERROR(INDEX('Employee Info'!$C$3:$J$200,MATCH(Data6[[#This Row],[Name:]],'Employee Info'!$B$3:$B$200,0),MATCH(Data6[[#Headers],[Phone]],'Employee Info'!$C$2:$J$2,0)),"")</f>
        <v/>
      </c>
      <c r="M840" s="19" t="str">
        <f>IFERROR(INDEX('Employee Info'!$C$3:$J$200,MATCH(Data6[[#This Row],[Name:]],'Employee Info'!$B$3:$B$200,0),MATCH(Data6[[#Headers],[Tech]],'Employee Info'!$C$2:$J$2,0)),"")</f>
        <v/>
      </c>
      <c r="N840" s="19" t="str">
        <f>IFERROR(INDEX('Employee Info'!$C$3:$J$200,MATCH(Data6[[#This Row],[Name:]],'Employee Info'!$B$3:$B$200,0),MATCH(Data6[[#Headers],[Other]],'Employee Info'!$C$2:$J$2,0)),"")</f>
        <v/>
      </c>
      <c r="O840" s="19">
        <f>IFERROR((Data6[[#This Row],[Hours:]]*SUM(Data6[[#This Row],[Rate]:[Other]])),"")</f>
        <v>0</v>
      </c>
      <c r="P840" s="7" t="str">
        <f>IF(Data6[[#This Row],[WO'#:]]="","Riley #","WO#")</f>
        <v>WO#</v>
      </c>
      <c r="Q840" s="7">
        <f>IFERROR(WEEKNUM(Data6[[#This Row],[Date:]]),"")</f>
        <v>20</v>
      </c>
      <c r="R840" s="6">
        <f t="shared" si="39"/>
        <v>45424</v>
      </c>
      <c r="S840" s="6">
        <f>Data6[[#This Row],[Week Start]]+7</f>
        <v>45431</v>
      </c>
      <c r="T840" s="7" t="str">
        <f t="shared" si="40"/>
        <v>5/12/2024 - 5/19/2024</v>
      </c>
      <c r="U840" s="7" t="str">
        <f t="shared" si="41"/>
        <v>Time Card</v>
      </c>
      <c r="V840" s="8" t="str">
        <f>RIGHT(TEXT(Data6[[#This Row],[Date:]],"mmddyyyy"),4)</f>
        <v>2024</v>
      </c>
      <c r="W840" s="8" t="str">
        <f>MID(TEXT(Data6[[#This Row],[Date:]],"mmddyyyy"),3,2)</f>
        <v>17</v>
      </c>
      <c r="X840" s="8" t="str">
        <f>LEFT(TEXT(Data6[[#This Row],[Date:]],"mmddyyyy"),2)</f>
        <v>05</v>
      </c>
      <c r="Y840" s="6">
        <f>DATE(Data6[[#This Row],[Year]],Data6[[#This Row],[Month]],Data6[[#This Row],[Day]])</f>
        <v>45429</v>
      </c>
    </row>
    <row r="841" spans="1:25" x14ac:dyDescent="0.3">
      <c r="A841" s="5">
        <v>45429.502359606478</v>
      </c>
      <c r="B841" s="7" t="s">
        <v>35</v>
      </c>
      <c r="C841" s="6" t="s">
        <v>621</v>
      </c>
      <c r="D841" s="7" t="s">
        <v>623</v>
      </c>
      <c r="E841" s="8">
        <v>5</v>
      </c>
      <c r="F841" s="7" t="s">
        <v>68</v>
      </c>
      <c r="G841" s="7" t="s">
        <v>68</v>
      </c>
      <c r="H841" s="7" t="s">
        <v>491</v>
      </c>
      <c r="I841" s="7" t="s">
        <v>44</v>
      </c>
      <c r="J841" s="19" t="str">
        <f>IFERROR(INDEX('Employee Info'!$C$3:$E$200,MATCH(Data6[[#This Row],[Name:]],'Employee Info'!$B$3:$B$200,0),MATCH(Data6[[#This Row],[Hours Type:]],'Employee Info'!$C$2:$E$2,0)),"")</f>
        <v/>
      </c>
      <c r="K841" s="19" t="str">
        <f>IFERROR(INDEX('Employee Info'!$C$3:$J$200,MATCH(Data6[[#This Row],[Name:]],'Employee Info'!$B$3:$B$200,0),MATCH(Data6[[#Headers],[Truck]],'Employee Info'!$C$2:$J$2,0)),"")</f>
        <v/>
      </c>
      <c r="L841" s="19" t="str">
        <f>IFERROR(INDEX('Employee Info'!$C$3:$J$200,MATCH(Data6[[#This Row],[Name:]],'Employee Info'!$B$3:$B$200,0),MATCH(Data6[[#Headers],[Phone]],'Employee Info'!$C$2:$J$2,0)),"")</f>
        <v/>
      </c>
      <c r="M841" s="19" t="str">
        <f>IFERROR(INDEX('Employee Info'!$C$3:$J$200,MATCH(Data6[[#This Row],[Name:]],'Employee Info'!$B$3:$B$200,0),MATCH(Data6[[#Headers],[Tech]],'Employee Info'!$C$2:$J$2,0)),"")</f>
        <v/>
      </c>
      <c r="N841" s="19" t="str">
        <f>IFERROR(INDEX('Employee Info'!$C$3:$J$200,MATCH(Data6[[#This Row],[Name:]],'Employee Info'!$B$3:$B$200,0),MATCH(Data6[[#Headers],[Other]],'Employee Info'!$C$2:$J$2,0)),"")</f>
        <v/>
      </c>
      <c r="O841" s="19">
        <f>IFERROR((Data6[[#This Row],[Hours:]]*SUM(Data6[[#This Row],[Rate]:[Other]])),"")</f>
        <v>0</v>
      </c>
      <c r="P841" s="7" t="str">
        <f>IF(Data6[[#This Row],[WO'#:]]="","Riley #","WO#")</f>
        <v>Riley #</v>
      </c>
      <c r="Q841" s="7">
        <f>IFERROR(WEEKNUM(Data6[[#This Row],[Date:]]),"")</f>
        <v>20</v>
      </c>
      <c r="R841" s="6">
        <f t="shared" si="39"/>
        <v>45424</v>
      </c>
      <c r="S841" s="6">
        <f>Data6[[#This Row],[Week Start]]+7</f>
        <v>45431</v>
      </c>
      <c r="T841" s="7" t="str">
        <f t="shared" si="40"/>
        <v>5/12/2024 - 5/19/2024</v>
      </c>
      <c r="U841" s="7" t="str">
        <f t="shared" si="41"/>
        <v>Time Card</v>
      </c>
      <c r="V841" s="8" t="str">
        <f>RIGHT(TEXT(Data6[[#This Row],[Date:]],"mmddyyyy"),4)</f>
        <v>2024</v>
      </c>
      <c r="W841" s="8" t="str">
        <f>MID(TEXT(Data6[[#This Row],[Date:]],"mmddyyyy"),3,2)</f>
        <v>17</v>
      </c>
      <c r="X841" s="8" t="str">
        <f>LEFT(TEXT(Data6[[#This Row],[Date:]],"mmddyyyy"),2)</f>
        <v>05</v>
      </c>
      <c r="Y841" s="6">
        <f>DATE(Data6[[#This Row],[Year]],Data6[[#This Row],[Month]],Data6[[#This Row],[Day]])</f>
        <v>45429</v>
      </c>
    </row>
    <row r="842" spans="1:25" x14ac:dyDescent="0.3">
      <c r="A842" s="5">
        <v>45429.542302546295</v>
      </c>
      <c r="B842" s="7" t="s">
        <v>492</v>
      </c>
      <c r="C842" s="6" t="s">
        <v>621</v>
      </c>
      <c r="D842" s="7" t="s">
        <v>625</v>
      </c>
      <c r="E842" s="8">
        <v>4</v>
      </c>
      <c r="F842" s="7" t="s">
        <v>68</v>
      </c>
      <c r="G842" s="7" t="s">
        <v>68</v>
      </c>
      <c r="H842" s="7" t="s">
        <v>491</v>
      </c>
      <c r="I842" s="7" t="s">
        <v>44</v>
      </c>
      <c r="J842" s="19" t="str">
        <f>IFERROR(INDEX('Employee Info'!$C$3:$E$200,MATCH(Data6[[#This Row],[Name:]],'Employee Info'!$B$3:$B$200,0),MATCH(Data6[[#This Row],[Hours Type:]],'Employee Info'!$C$2:$E$2,0)),"")</f>
        <v/>
      </c>
      <c r="K842" s="19" t="str">
        <f>IFERROR(INDEX('Employee Info'!$C$3:$J$200,MATCH(Data6[[#This Row],[Name:]],'Employee Info'!$B$3:$B$200,0),MATCH(Data6[[#Headers],[Truck]],'Employee Info'!$C$2:$J$2,0)),"")</f>
        <v/>
      </c>
      <c r="L842" s="19" t="str">
        <f>IFERROR(INDEX('Employee Info'!$C$3:$J$200,MATCH(Data6[[#This Row],[Name:]],'Employee Info'!$B$3:$B$200,0),MATCH(Data6[[#Headers],[Phone]],'Employee Info'!$C$2:$J$2,0)),"")</f>
        <v/>
      </c>
      <c r="M842" s="19" t="str">
        <f>IFERROR(INDEX('Employee Info'!$C$3:$J$200,MATCH(Data6[[#This Row],[Name:]],'Employee Info'!$B$3:$B$200,0),MATCH(Data6[[#Headers],[Tech]],'Employee Info'!$C$2:$J$2,0)),"")</f>
        <v/>
      </c>
      <c r="N842" s="19" t="str">
        <f>IFERROR(INDEX('Employee Info'!$C$3:$J$200,MATCH(Data6[[#This Row],[Name:]],'Employee Info'!$B$3:$B$200,0),MATCH(Data6[[#Headers],[Other]],'Employee Info'!$C$2:$J$2,0)),"")</f>
        <v/>
      </c>
      <c r="O842" s="19">
        <f>IFERROR((Data6[[#This Row],[Hours:]]*SUM(Data6[[#This Row],[Rate]:[Other]])),"")</f>
        <v>0</v>
      </c>
      <c r="P842" s="7" t="str">
        <f>IF(Data6[[#This Row],[WO'#:]]="","Riley #","WO#")</f>
        <v>Riley #</v>
      </c>
      <c r="Q842" s="7">
        <f>IFERROR(WEEKNUM(Data6[[#This Row],[Date:]]),"")</f>
        <v>20</v>
      </c>
      <c r="R842" s="6">
        <f t="shared" si="39"/>
        <v>45424</v>
      </c>
      <c r="S842" s="6">
        <f>Data6[[#This Row],[Week Start]]+7</f>
        <v>45431</v>
      </c>
      <c r="T842" s="7" t="str">
        <f t="shared" si="40"/>
        <v>5/12/2024 - 5/19/2024</v>
      </c>
      <c r="U842" s="7" t="str">
        <f t="shared" si="41"/>
        <v>Time Card</v>
      </c>
      <c r="V842" s="8" t="str">
        <f>RIGHT(TEXT(Data6[[#This Row],[Date:]],"mmddyyyy"),4)</f>
        <v>2024</v>
      </c>
      <c r="W842" s="8" t="str">
        <f>MID(TEXT(Data6[[#This Row],[Date:]],"mmddyyyy"),3,2)</f>
        <v>17</v>
      </c>
      <c r="X842" s="8" t="str">
        <f>LEFT(TEXT(Data6[[#This Row],[Date:]],"mmddyyyy"),2)</f>
        <v>05</v>
      </c>
      <c r="Y842" s="6">
        <f>DATE(Data6[[#This Row],[Year]],Data6[[#This Row],[Month]],Data6[[#This Row],[Day]])</f>
        <v>45429</v>
      </c>
    </row>
    <row r="843" spans="1:25" x14ac:dyDescent="0.3">
      <c r="A843" s="5">
        <v>45428.283489583337</v>
      </c>
      <c r="B843" s="7" t="s">
        <v>66</v>
      </c>
      <c r="C843" s="6" t="s">
        <v>621</v>
      </c>
      <c r="D843" s="7" t="s">
        <v>566</v>
      </c>
      <c r="E843" s="8">
        <v>1</v>
      </c>
      <c r="F843" s="7" t="s">
        <v>68</v>
      </c>
      <c r="G843" s="7" t="s">
        <v>68</v>
      </c>
      <c r="H843" s="7" t="s">
        <v>536</v>
      </c>
      <c r="I843" s="7" t="s">
        <v>44</v>
      </c>
      <c r="J843" s="19" t="str">
        <f>IFERROR(INDEX('Employee Info'!$C$3:$E$200,MATCH(Data6[[#This Row],[Name:]],'Employee Info'!$B$3:$B$200,0),MATCH(Data6[[#This Row],[Hours Type:]],'Employee Info'!$C$2:$E$2,0)),"")</f>
        <v/>
      </c>
      <c r="K843" s="19" t="str">
        <f>IFERROR(INDEX('Employee Info'!$C$3:$J$200,MATCH(Data6[[#This Row],[Name:]],'Employee Info'!$B$3:$B$200,0),MATCH(Data6[[#Headers],[Truck]],'Employee Info'!$C$2:$J$2,0)),"")</f>
        <v/>
      </c>
      <c r="L843" s="19" t="str">
        <f>IFERROR(INDEX('Employee Info'!$C$3:$J$200,MATCH(Data6[[#This Row],[Name:]],'Employee Info'!$B$3:$B$200,0),MATCH(Data6[[#Headers],[Phone]],'Employee Info'!$C$2:$J$2,0)),"")</f>
        <v/>
      </c>
      <c r="M843" s="19" t="str">
        <f>IFERROR(INDEX('Employee Info'!$C$3:$J$200,MATCH(Data6[[#This Row],[Name:]],'Employee Info'!$B$3:$B$200,0),MATCH(Data6[[#Headers],[Tech]],'Employee Info'!$C$2:$J$2,0)),"")</f>
        <v/>
      </c>
      <c r="N843" s="19" t="str">
        <f>IFERROR(INDEX('Employee Info'!$C$3:$J$200,MATCH(Data6[[#This Row],[Name:]],'Employee Info'!$B$3:$B$200,0),MATCH(Data6[[#Headers],[Other]],'Employee Info'!$C$2:$J$2,0)),"")</f>
        <v/>
      </c>
      <c r="O843" s="19">
        <f>IFERROR((Data6[[#This Row],[Hours:]]*SUM(Data6[[#This Row],[Rate]:[Other]])),"")</f>
        <v>0</v>
      </c>
      <c r="P843" s="7" t="str">
        <f>IF(Data6[[#This Row],[WO'#:]]="","Riley #","WO#")</f>
        <v>Riley #</v>
      </c>
      <c r="Q843" s="7">
        <f>IFERROR(WEEKNUM(Data6[[#This Row],[Date:]]),"")</f>
        <v>20</v>
      </c>
      <c r="R843" s="6">
        <f t="shared" si="39"/>
        <v>45424</v>
      </c>
      <c r="S843" s="6">
        <f>Data6[[#This Row],[Week Start]]+7</f>
        <v>45431</v>
      </c>
      <c r="T843" s="7" t="str">
        <f t="shared" si="40"/>
        <v>5/12/2024 - 5/19/2024</v>
      </c>
      <c r="U843" s="7" t="str">
        <f t="shared" si="41"/>
        <v>Time Card</v>
      </c>
      <c r="V843" s="8" t="str">
        <f>RIGHT(TEXT(Data6[[#This Row],[Date:]],"mmddyyyy"),4)</f>
        <v>2024</v>
      </c>
      <c r="W843" s="8" t="str">
        <f>MID(TEXT(Data6[[#This Row],[Date:]],"mmddyyyy"),3,2)</f>
        <v>17</v>
      </c>
      <c r="X843" s="8" t="str">
        <f>LEFT(TEXT(Data6[[#This Row],[Date:]],"mmddyyyy"),2)</f>
        <v>05</v>
      </c>
      <c r="Y843" s="6">
        <f>DATE(Data6[[#This Row],[Year]],Data6[[#This Row],[Month]],Data6[[#This Row],[Day]])</f>
        <v>45429</v>
      </c>
    </row>
    <row r="844" spans="1:25" x14ac:dyDescent="0.3">
      <c r="A844" s="5">
        <v>45429.541647685182</v>
      </c>
      <c r="B844" s="7" t="s">
        <v>492</v>
      </c>
      <c r="C844" s="6" t="s">
        <v>621</v>
      </c>
      <c r="D844" s="7" t="s">
        <v>624</v>
      </c>
      <c r="E844" s="8">
        <v>3</v>
      </c>
      <c r="F844" s="7" t="s">
        <v>68</v>
      </c>
      <c r="G844" s="7" t="s">
        <v>68</v>
      </c>
      <c r="H844" s="7" t="s">
        <v>536</v>
      </c>
      <c r="I844" s="7" t="s">
        <v>44</v>
      </c>
      <c r="J844" s="19" t="str">
        <f>IFERROR(INDEX('Employee Info'!$C$3:$E$200,MATCH(Data6[[#This Row],[Name:]],'Employee Info'!$B$3:$B$200,0),MATCH(Data6[[#This Row],[Hours Type:]],'Employee Info'!$C$2:$E$2,0)),"")</f>
        <v/>
      </c>
      <c r="K844" s="19" t="str">
        <f>IFERROR(INDEX('Employee Info'!$C$3:$J$200,MATCH(Data6[[#This Row],[Name:]],'Employee Info'!$B$3:$B$200,0),MATCH(Data6[[#Headers],[Truck]],'Employee Info'!$C$2:$J$2,0)),"")</f>
        <v/>
      </c>
      <c r="L844" s="19" t="str">
        <f>IFERROR(INDEX('Employee Info'!$C$3:$J$200,MATCH(Data6[[#This Row],[Name:]],'Employee Info'!$B$3:$B$200,0),MATCH(Data6[[#Headers],[Phone]],'Employee Info'!$C$2:$J$2,0)),"")</f>
        <v/>
      </c>
      <c r="M844" s="19" t="str">
        <f>IFERROR(INDEX('Employee Info'!$C$3:$J$200,MATCH(Data6[[#This Row],[Name:]],'Employee Info'!$B$3:$B$200,0),MATCH(Data6[[#Headers],[Tech]],'Employee Info'!$C$2:$J$2,0)),"")</f>
        <v/>
      </c>
      <c r="N844" s="19" t="str">
        <f>IFERROR(INDEX('Employee Info'!$C$3:$J$200,MATCH(Data6[[#This Row],[Name:]],'Employee Info'!$B$3:$B$200,0),MATCH(Data6[[#Headers],[Other]],'Employee Info'!$C$2:$J$2,0)),"")</f>
        <v/>
      </c>
      <c r="O844" s="19">
        <f>IFERROR((Data6[[#This Row],[Hours:]]*SUM(Data6[[#This Row],[Rate]:[Other]])),"")</f>
        <v>0</v>
      </c>
      <c r="P844" s="7" t="str">
        <f>IF(Data6[[#This Row],[WO'#:]]="","Riley #","WO#")</f>
        <v>Riley #</v>
      </c>
      <c r="Q844" s="7">
        <f>IFERROR(WEEKNUM(Data6[[#This Row],[Date:]]),"")</f>
        <v>20</v>
      </c>
      <c r="R844" s="6">
        <f t="shared" si="39"/>
        <v>45424</v>
      </c>
      <c r="S844" s="6">
        <f>Data6[[#This Row],[Week Start]]+7</f>
        <v>45431</v>
      </c>
      <c r="T844" s="7" t="str">
        <f t="shared" si="40"/>
        <v>5/12/2024 - 5/19/2024</v>
      </c>
      <c r="U844" s="7" t="str">
        <f t="shared" si="41"/>
        <v>Time Card</v>
      </c>
      <c r="V844" s="8" t="str">
        <f>RIGHT(TEXT(Data6[[#This Row],[Date:]],"mmddyyyy"),4)</f>
        <v>2024</v>
      </c>
      <c r="W844" s="8" t="str">
        <f>MID(TEXT(Data6[[#This Row],[Date:]],"mmddyyyy"),3,2)</f>
        <v>17</v>
      </c>
      <c r="X844" s="8" t="str">
        <f>LEFT(TEXT(Data6[[#This Row],[Date:]],"mmddyyyy"),2)</f>
        <v>05</v>
      </c>
      <c r="Y844" s="6">
        <f>DATE(Data6[[#This Row],[Year]],Data6[[#This Row],[Month]],Data6[[#This Row],[Day]])</f>
        <v>45429</v>
      </c>
    </row>
    <row r="845" spans="1:25" x14ac:dyDescent="0.3">
      <c r="A845" s="5">
        <v>45429.543361921293</v>
      </c>
      <c r="B845" s="7" t="s">
        <v>65</v>
      </c>
      <c r="C845" s="6" t="s">
        <v>621</v>
      </c>
      <c r="D845" s="7" t="s">
        <v>626</v>
      </c>
      <c r="E845" s="8">
        <v>7</v>
      </c>
      <c r="F845" s="7" t="s">
        <v>68</v>
      </c>
      <c r="G845" s="7" t="s">
        <v>68</v>
      </c>
      <c r="H845" s="7" t="s">
        <v>536</v>
      </c>
      <c r="I845" s="7" t="s">
        <v>44</v>
      </c>
      <c r="J845" s="19" t="str">
        <f>IFERROR(INDEX('Employee Info'!$C$3:$E$200,MATCH(Data6[[#This Row],[Name:]],'Employee Info'!$B$3:$B$200,0),MATCH(Data6[[#This Row],[Hours Type:]],'Employee Info'!$C$2:$E$2,0)),"")</f>
        <v/>
      </c>
      <c r="K845" s="19" t="str">
        <f>IFERROR(INDEX('Employee Info'!$C$3:$J$200,MATCH(Data6[[#This Row],[Name:]],'Employee Info'!$B$3:$B$200,0),MATCH(Data6[[#Headers],[Truck]],'Employee Info'!$C$2:$J$2,0)),"")</f>
        <v/>
      </c>
      <c r="L845" s="19" t="str">
        <f>IFERROR(INDEX('Employee Info'!$C$3:$J$200,MATCH(Data6[[#This Row],[Name:]],'Employee Info'!$B$3:$B$200,0),MATCH(Data6[[#Headers],[Phone]],'Employee Info'!$C$2:$J$2,0)),"")</f>
        <v/>
      </c>
      <c r="M845" s="19" t="str">
        <f>IFERROR(INDEX('Employee Info'!$C$3:$J$200,MATCH(Data6[[#This Row],[Name:]],'Employee Info'!$B$3:$B$200,0),MATCH(Data6[[#Headers],[Tech]],'Employee Info'!$C$2:$J$2,0)),"")</f>
        <v/>
      </c>
      <c r="N845" s="19" t="str">
        <f>IFERROR(INDEX('Employee Info'!$C$3:$J$200,MATCH(Data6[[#This Row],[Name:]],'Employee Info'!$B$3:$B$200,0),MATCH(Data6[[#Headers],[Other]],'Employee Info'!$C$2:$J$2,0)),"")</f>
        <v/>
      </c>
      <c r="O845" s="19">
        <f>IFERROR((Data6[[#This Row],[Hours:]]*SUM(Data6[[#This Row],[Rate]:[Other]])),"")</f>
        <v>0</v>
      </c>
      <c r="P845" s="7" t="str">
        <f>IF(Data6[[#This Row],[WO'#:]]="","Riley #","WO#")</f>
        <v>Riley #</v>
      </c>
      <c r="Q845" s="7">
        <f>IFERROR(WEEKNUM(Data6[[#This Row],[Date:]]),"")</f>
        <v>20</v>
      </c>
      <c r="R845" s="6">
        <f t="shared" si="39"/>
        <v>45424</v>
      </c>
      <c r="S845" s="6">
        <f>Data6[[#This Row],[Week Start]]+7</f>
        <v>45431</v>
      </c>
      <c r="T845" s="7" t="str">
        <f t="shared" si="40"/>
        <v>5/12/2024 - 5/19/2024</v>
      </c>
      <c r="U845" s="7" t="str">
        <f t="shared" si="41"/>
        <v>Time Card</v>
      </c>
      <c r="V845" s="8" t="str">
        <f>RIGHT(TEXT(Data6[[#This Row],[Date:]],"mmddyyyy"),4)</f>
        <v>2024</v>
      </c>
      <c r="W845" s="8" t="str">
        <f>MID(TEXT(Data6[[#This Row],[Date:]],"mmddyyyy"),3,2)</f>
        <v>17</v>
      </c>
      <c r="X845" s="8" t="str">
        <f>LEFT(TEXT(Data6[[#This Row],[Date:]],"mmddyyyy"),2)</f>
        <v>05</v>
      </c>
      <c r="Y845" s="6">
        <f>DATE(Data6[[#This Row],[Year]],Data6[[#This Row],[Month]],Data6[[#This Row],[Day]])</f>
        <v>45429</v>
      </c>
    </row>
    <row r="846" spans="1:25" x14ac:dyDescent="0.3">
      <c r="A846" s="5">
        <v>45437.37463460648</v>
      </c>
      <c r="B846" s="7" t="s">
        <v>66</v>
      </c>
      <c r="C846" s="6" t="s">
        <v>636</v>
      </c>
      <c r="D846" s="7" t="s">
        <v>637</v>
      </c>
      <c r="E846" s="8">
        <v>4</v>
      </c>
      <c r="F846" s="7">
        <v>6984733</v>
      </c>
      <c r="G846" s="7" t="s">
        <v>68</v>
      </c>
      <c r="H846" s="7" t="s">
        <v>69</v>
      </c>
      <c r="I846" s="7" t="s">
        <v>44</v>
      </c>
      <c r="J846" s="19" t="str">
        <f>IFERROR(INDEX('Employee Info'!$C$3:$E$200,MATCH(Data6[[#This Row],[Name:]],'Employee Info'!$B$3:$B$200,0),MATCH(Data6[[#This Row],[Hours Type:]],'Employee Info'!$C$2:$E$2,0)),"")</f>
        <v/>
      </c>
      <c r="K846" s="19" t="str">
        <f>IFERROR(INDEX('Employee Info'!$C$3:$J$200,MATCH(Data6[[#This Row],[Name:]],'Employee Info'!$B$3:$B$200,0),MATCH(Data6[[#Headers],[Truck]],'Employee Info'!$C$2:$J$2,0)),"")</f>
        <v/>
      </c>
      <c r="L846" s="19" t="str">
        <f>IFERROR(INDEX('Employee Info'!$C$3:$J$200,MATCH(Data6[[#This Row],[Name:]],'Employee Info'!$B$3:$B$200,0),MATCH(Data6[[#Headers],[Phone]],'Employee Info'!$C$2:$J$2,0)),"")</f>
        <v/>
      </c>
      <c r="M846" s="19" t="str">
        <f>IFERROR(INDEX('Employee Info'!$C$3:$J$200,MATCH(Data6[[#This Row],[Name:]],'Employee Info'!$B$3:$B$200,0),MATCH(Data6[[#Headers],[Tech]],'Employee Info'!$C$2:$J$2,0)),"")</f>
        <v/>
      </c>
      <c r="N846" s="19" t="str">
        <f>IFERROR(INDEX('Employee Info'!$C$3:$J$200,MATCH(Data6[[#This Row],[Name:]],'Employee Info'!$B$3:$B$200,0),MATCH(Data6[[#Headers],[Other]],'Employee Info'!$C$2:$J$2,0)),"")</f>
        <v/>
      </c>
      <c r="O846" s="19">
        <f>IFERROR((Data6[[#This Row],[Hours:]]*SUM(Data6[[#This Row],[Rate]:[Other]])),"")</f>
        <v>0</v>
      </c>
      <c r="P846" s="7" t="str">
        <f>IF(Data6[[#This Row],[WO'#:]]="","Riley #","WO#")</f>
        <v>WO#</v>
      </c>
      <c r="Q846" s="7">
        <f>IFERROR(WEEKNUM(Data6[[#This Row],[Date:]]),"")</f>
        <v>21</v>
      </c>
      <c r="R846" s="6">
        <f t="shared" si="39"/>
        <v>45431</v>
      </c>
      <c r="S846" s="6">
        <f>Data6[[#This Row],[Week Start]]+7</f>
        <v>45438</v>
      </c>
      <c r="T846" s="7" t="str">
        <f t="shared" si="40"/>
        <v>5/19/2024 - 5/26/2024</v>
      </c>
      <c r="U846" s="7" t="str">
        <f t="shared" si="41"/>
        <v>Time Card</v>
      </c>
      <c r="V846" s="8" t="str">
        <f>RIGHT(TEXT(Data6[[#This Row],[Date:]],"mmddyyyy"),4)</f>
        <v>2024</v>
      </c>
      <c r="W846" s="8" t="str">
        <f>MID(TEXT(Data6[[#This Row],[Date:]],"mmddyyyy"),3,2)</f>
        <v>20</v>
      </c>
      <c r="X846" s="8" t="str">
        <f>LEFT(TEXT(Data6[[#This Row],[Date:]],"mmddyyyy"),2)</f>
        <v>05</v>
      </c>
      <c r="Y846" s="6">
        <f>DATE(Data6[[#This Row],[Year]],Data6[[#This Row],[Month]],Data6[[#This Row],[Day]])</f>
        <v>45432</v>
      </c>
    </row>
    <row r="847" spans="1:25" x14ac:dyDescent="0.3">
      <c r="A847" s="5">
        <v>45437.379152546295</v>
      </c>
      <c r="B847" s="7" t="s">
        <v>76</v>
      </c>
      <c r="C847" s="6" t="s">
        <v>636</v>
      </c>
      <c r="D847" s="7" t="s">
        <v>77</v>
      </c>
      <c r="E847" s="8">
        <v>1</v>
      </c>
      <c r="F847" s="7">
        <v>6984733</v>
      </c>
      <c r="G847" s="7" t="s">
        <v>68</v>
      </c>
      <c r="H847" s="7" t="s">
        <v>69</v>
      </c>
      <c r="I847" s="7" t="s">
        <v>44</v>
      </c>
      <c r="J847" s="19" t="str">
        <f>IFERROR(INDEX('Employee Info'!$C$3:$E$200,MATCH(Data6[[#This Row],[Name:]],'Employee Info'!$B$3:$B$200,0),MATCH(Data6[[#This Row],[Hours Type:]],'Employee Info'!$C$2:$E$2,0)),"")</f>
        <v/>
      </c>
      <c r="K847" s="19" t="str">
        <f>IFERROR(INDEX('Employee Info'!$C$3:$J$200,MATCH(Data6[[#This Row],[Name:]],'Employee Info'!$B$3:$B$200,0),MATCH(Data6[[#Headers],[Truck]],'Employee Info'!$C$2:$J$2,0)),"")</f>
        <v/>
      </c>
      <c r="L847" s="19" t="str">
        <f>IFERROR(INDEX('Employee Info'!$C$3:$J$200,MATCH(Data6[[#This Row],[Name:]],'Employee Info'!$B$3:$B$200,0),MATCH(Data6[[#Headers],[Phone]],'Employee Info'!$C$2:$J$2,0)),"")</f>
        <v/>
      </c>
      <c r="M847" s="19" t="str">
        <f>IFERROR(INDEX('Employee Info'!$C$3:$J$200,MATCH(Data6[[#This Row],[Name:]],'Employee Info'!$B$3:$B$200,0),MATCH(Data6[[#Headers],[Tech]],'Employee Info'!$C$2:$J$2,0)),"")</f>
        <v/>
      </c>
      <c r="N847" s="19" t="str">
        <f>IFERROR(INDEX('Employee Info'!$C$3:$J$200,MATCH(Data6[[#This Row],[Name:]],'Employee Info'!$B$3:$B$200,0),MATCH(Data6[[#Headers],[Other]],'Employee Info'!$C$2:$J$2,0)),"")</f>
        <v/>
      </c>
      <c r="O847" s="19">
        <f>IFERROR((Data6[[#This Row],[Hours:]]*SUM(Data6[[#This Row],[Rate]:[Other]])),"")</f>
        <v>0</v>
      </c>
      <c r="P847" s="7" t="str">
        <f>IF(Data6[[#This Row],[WO'#:]]="","Riley #","WO#")</f>
        <v>WO#</v>
      </c>
      <c r="Q847" s="7">
        <f>IFERROR(WEEKNUM(Data6[[#This Row],[Date:]]),"")</f>
        <v>21</v>
      </c>
      <c r="R847" s="6">
        <f t="shared" si="39"/>
        <v>45431</v>
      </c>
      <c r="S847" s="6">
        <f>Data6[[#This Row],[Week Start]]+7</f>
        <v>45438</v>
      </c>
      <c r="T847" s="7" t="str">
        <f t="shared" si="40"/>
        <v>5/19/2024 - 5/26/2024</v>
      </c>
      <c r="U847" s="7" t="str">
        <f t="shared" si="41"/>
        <v>Time Card</v>
      </c>
      <c r="V847" s="8" t="str">
        <f>RIGHT(TEXT(Data6[[#This Row],[Date:]],"mmddyyyy"),4)</f>
        <v>2024</v>
      </c>
      <c r="W847" s="8" t="str">
        <f>MID(TEXT(Data6[[#This Row],[Date:]],"mmddyyyy"),3,2)</f>
        <v>20</v>
      </c>
      <c r="X847" s="8" t="str">
        <f>LEFT(TEXT(Data6[[#This Row],[Date:]],"mmddyyyy"),2)</f>
        <v>05</v>
      </c>
      <c r="Y847" s="6">
        <f>DATE(Data6[[#This Row],[Year]],Data6[[#This Row],[Month]],Data6[[#This Row],[Day]])</f>
        <v>45432</v>
      </c>
    </row>
    <row r="848" spans="1:25" x14ac:dyDescent="0.3">
      <c r="A848" s="5">
        <v>45437.354254513892</v>
      </c>
      <c r="B848" s="7" t="s">
        <v>66</v>
      </c>
      <c r="C848" s="6" t="s">
        <v>636</v>
      </c>
      <c r="D848" s="7" t="s">
        <v>638</v>
      </c>
      <c r="E848" s="8">
        <v>1</v>
      </c>
      <c r="F848" s="7">
        <v>6994907</v>
      </c>
      <c r="G848" s="7" t="s">
        <v>68</v>
      </c>
      <c r="H848" s="7" t="s">
        <v>69</v>
      </c>
      <c r="I848" s="7" t="s">
        <v>44</v>
      </c>
      <c r="J848" s="19" t="str">
        <f>IFERROR(INDEX('Employee Info'!$C$3:$E$200,MATCH(Data6[[#This Row],[Name:]],'Employee Info'!$B$3:$B$200,0),MATCH(Data6[[#This Row],[Hours Type:]],'Employee Info'!$C$2:$E$2,0)),"")</f>
        <v/>
      </c>
      <c r="K848" s="19" t="str">
        <f>IFERROR(INDEX('Employee Info'!$C$3:$J$200,MATCH(Data6[[#This Row],[Name:]],'Employee Info'!$B$3:$B$200,0),MATCH(Data6[[#Headers],[Truck]],'Employee Info'!$C$2:$J$2,0)),"")</f>
        <v/>
      </c>
      <c r="L848" s="19" t="str">
        <f>IFERROR(INDEX('Employee Info'!$C$3:$J$200,MATCH(Data6[[#This Row],[Name:]],'Employee Info'!$B$3:$B$200,0),MATCH(Data6[[#Headers],[Phone]],'Employee Info'!$C$2:$J$2,0)),"")</f>
        <v/>
      </c>
      <c r="M848" s="19" t="str">
        <f>IFERROR(INDEX('Employee Info'!$C$3:$J$200,MATCH(Data6[[#This Row],[Name:]],'Employee Info'!$B$3:$B$200,0),MATCH(Data6[[#Headers],[Tech]],'Employee Info'!$C$2:$J$2,0)),"")</f>
        <v/>
      </c>
      <c r="N848" s="19" t="str">
        <f>IFERROR(INDEX('Employee Info'!$C$3:$J$200,MATCH(Data6[[#This Row],[Name:]],'Employee Info'!$B$3:$B$200,0),MATCH(Data6[[#Headers],[Other]],'Employee Info'!$C$2:$J$2,0)),"")</f>
        <v/>
      </c>
      <c r="O848" s="19">
        <f>IFERROR((Data6[[#This Row],[Hours:]]*SUM(Data6[[#This Row],[Rate]:[Other]])),"")</f>
        <v>0</v>
      </c>
      <c r="P848" s="7" t="str">
        <f>IF(Data6[[#This Row],[WO'#:]]="","Riley #","WO#")</f>
        <v>WO#</v>
      </c>
      <c r="Q848" s="7">
        <f>IFERROR(WEEKNUM(Data6[[#This Row],[Date:]]),"")</f>
        <v>21</v>
      </c>
      <c r="R848" s="6">
        <f t="shared" si="39"/>
        <v>45431</v>
      </c>
      <c r="S848" s="6">
        <f>Data6[[#This Row],[Week Start]]+7</f>
        <v>45438</v>
      </c>
      <c r="T848" s="7" t="str">
        <f t="shared" si="40"/>
        <v>5/19/2024 - 5/26/2024</v>
      </c>
      <c r="U848" s="7" t="str">
        <f t="shared" si="41"/>
        <v>Time Card</v>
      </c>
      <c r="V848" s="8" t="str">
        <f>RIGHT(TEXT(Data6[[#This Row],[Date:]],"mmddyyyy"),4)</f>
        <v>2024</v>
      </c>
      <c r="W848" s="8" t="str">
        <f>MID(TEXT(Data6[[#This Row],[Date:]],"mmddyyyy"),3,2)</f>
        <v>20</v>
      </c>
      <c r="X848" s="8" t="str">
        <f>LEFT(TEXT(Data6[[#This Row],[Date:]],"mmddyyyy"),2)</f>
        <v>05</v>
      </c>
      <c r="Y848" s="6">
        <f>DATE(Data6[[#This Row],[Year]],Data6[[#This Row],[Month]],Data6[[#This Row],[Day]])</f>
        <v>45432</v>
      </c>
    </row>
    <row r="849" spans="1:25" x14ac:dyDescent="0.3">
      <c r="A849" s="5">
        <v>45432.584644560186</v>
      </c>
      <c r="B849" s="7" t="s">
        <v>35</v>
      </c>
      <c r="C849" s="6" t="s">
        <v>636</v>
      </c>
      <c r="D849" s="7" t="s">
        <v>639</v>
      </c>
      <c r="E849" s="8">
        <v>8</v>
      </c>
      <c r="F849" s="7" t="s">
        <v>68</v>
      </c>
      <c r="G849" s="7" t="s">
        <v>68</v>
      </c>
      <c r="H849" s="7" t="s">
        <v>577</v>
      </c>
      <c r="I849" s="7" t="s">
        <v>44</v>
      </c>
      <c r="J849" s="19" t="str">
        <f>IFERROR(INDEX('Employee Info'!$C$3:$E$200,MATCH(Data6[[#This Row],[Name:]],'Employee Info'!$B$3:$B$200,0),MATCH(Data6[[#This Row],[Hours Type:]],'Employee Info'!$C$2:$E$2,0)),"")</f>
        <v/>
      </c>
      <c r="K849" s="19" t="str">
        <f>IFERROR(INDEX('Employee Info'!$C$3:$J$200,MATCH(Data6[[#This Row],[Name:]],'Employee Info'!$B$3:$B$200,0),MATCH(Data6[[#Headers],[Truck]],'Employee Info'!$C$2:$J$2,0)),"")</f>
        <v/>
      </c>
      <c r="L849" s="19" t="str">
        <f>IFERROR(INDEX('Employee Info'!$C$3:$J$200,MATCH(Data6[[#This Row],[Name:]],'Employee Info'!$B$3:$B$200,0),MATCH(Data6[[#Headers],[Phone]],'Employee Info'!$C$2:$J$2,0)),"")</f>
        <v/>
      </c>
      <c r="M849" s="19" t="str">
        <f>IFERROR(INDEX('Employee Info'!$C$3:$J$200,MATCH(Data6[[#This Row],[Name:]],'Employee Info'!$B$3:$B$200,0),MATCH(Data6[[#Headers],[Tech]],'Employee Info'!$C$2:$J$2,0)),"")</f>
        <v/>
      </c>
      <c r="N849" s="19" t="str">
        <f>IFERROR(INDEX('Employee Info'!$C$3:$J$200,MATCH(Data6[[#This Row],[Name:]],'Employee Info'!$B$3:$B$200,0),MATCH(Data6[[#Headers],[Other]],'Employee Info'!$C$2:$J$2,0)),"")</f>
        <v/>
      </c>
      <c r="O849" s="19">
        <f>IFERROR((Data6[[#This Row],[Hours:]]*SUM(Data6[[#This Row],[Rate]:[Other]])),"")</f>
        <v>0</v>
      </c>
      <c r="P849" s="7" t="str">
        <f>IF(Data6[[#This Row],[WO'#:]]="","Riley #","WO#")</f>
        <v>Riley #</v>
      </c>
      <c r="Q849" s="7">
        <f>IFERROR(WEEKNUM(Data6[[#This Row],[Date:]]),"")</f>
        <v>21</v>
      </c>
      <c r="R849" s="6">
        <f t="shared" si="39"/>
        <v>45431</v>
      </c>
      <c r="S849" s="6">
        <f>Data6[[#This Row],[Week Start]]+7</f>
        <v>45438</v>
      </c>
      <c r="T849" s="7" t="str">
        <f t="shared" si="40"/>
        <v>5/19/2024 - 5/26/2024</v>
      </c>
      <c r="U849" s="7" t="str">
        <f t="shared" si="41"/>
        <v>Time Card</v>
      </c>
      <c r="V849" s="8" t="str">
        <f>RIGHT(TEXT(Data6[[#This Row],[Date:]],"mmddyyyy"),4)</f>
        <v>2024</v>
      </c>
      <c r="W849" s="8" t="str">
        <f>MID(TEXT(Data6[[#This Row],[Date:]],"mmddyyyy"),3,2)</f>
        <v>20</v>
      </c>
      <c r="X849" s="8" t="str">
        <f>LEFT(TEXT(Data6[[#This Row],[Date:]],"mmddyyyy"),2)</f>
        <v>05</v>
      </c>
      <c r="Y849" s="6">
        <f>DATE(Data6[[#This Row],[Year]],Data6[[#This Row],[Month]],Data6[[#This Row],[Day]])</f>
        <v>45432</v>
      </c>
    </row>
    <row r="850" spans="1:25" x14ac:dyDescent="0.3">
      <c r="A850" s="5">
        <v>45432.585834490739</v>
      </c>
      <c r="B850" s="7" t="s">
        <v>23</v>
      </c>
      <c r="C850" s="6" t="s">
        <v>636</v>
      </c>
      <c r="D850" s="7" t="s">
        <v>639</v>
      </c>
      <c r="E850" s="8">
        <v>8</v>
      </c>
      <c r="F850" s="7" t="s">
        <v>68</v>
      </c>
      <c r="G850" s="7" t="s">
        <v>68</v>
      </c>
      <c r="H850" s="7" t="s">
        <v>577</v>
      </c>
      <c r="I850" s="7" t="s">
        <v>44</v>
      </c>
      <c r="J850" s="19" t="str">
        <f>IFERROR(INDEX('Employee Info'!$C$3:$E$200,MATCH(Data6[[#This Row],[Name:]],'Employee Info'!$B$3:$B$200,0),MATCH(Data6[[#This Row],[Hours Type:]],'Employee Info'!$C$2:$E$2,0)),"")</f>
        <v/>
      </c>
      <c r="K850" s="19" t="str">
        <f>IFERROR(INDEX('Employee Info'!$C$3:$J$200,MATCH(Data6[[#This Row],[Name:]],'Employee Info'!$B$3:$B$200,0),MATCH(Data6[[#Headers],[Truck]],'Employee Info'!$C$2:$J$2,0)),"")</f>
        <v/>
      </c>
      <c r="L850" s="19" t="str">
        <f>IFERROR(INDEX('Employee Info'!$C$3:$J$200,MATCH(Data6[[#This Row],[Name:]],'Employee Info'!$B$3:$B$200,0),MATCH(Data6[[#Headers],[Phone]],'Employee Info'!$C$2:$J$2,0)),"")</f>
        <v/>
      </c>
      <c r="M850" s="19" t="str">
        <f>IFERROR(INDEX('Employee Info'!$C$3:$J$200,MATCH(Data6[[#This Row],[Name:]],'Employee Info'!$B$3:$B$200,0),MATCH(Data6[[#Headers],[Tech]],'Employee Info'!$C$2:$J$2,0)),"")</f>
        <v/>
      </c>
      <c r="N850" s="19" t="str">
        <f>IFERROR(INDEX('Employee Info'!$C$3:$J$200,MATCH(Data6[[#This Row],[Name:]],'Employee Info'!$B$3:$B$200,0),MATCH(Data6[[#Headers],[Other]],'Employee Info'!$C$2:$J$2,0)),"")</f>
        <v/>
      </c>
      <c r="O850" s="19">
        <f>IFERROR((Data6[[#This Row],[Hours:]]*SUM(Data6[[#This Row],[Rate]:[Other]])),"")</f>
        <v>0</v>
      </c>
      <c r="P850" s="7" t="str">
        <f>IF(Data6[[#This Row],[WO'#:]]="","Riley #","WO#")</f>
        <v>Riley #</v>
      </c>
      <c r="Q850" s="7">
        <f>IFERROR(WEEKNUM(Data6[[#This Row],[Date:]]),"")</f>
        <v>21</v>
      </c>
      <c r="R850" s="6">
        <f t="shared" si="39"/>
        <v>45431</v>
      </c>
      <c r="S850" s="6">
        <f>Data6[[#This Row],[Week Start]]+7</f>
        <v>45438</v>
      </c>
      <c r="T850" s="7" t="str">
        <f t="shared" si="40"/>
        <v>5/19/2024 - 5/26/2024</v>
      </c>
      <c r="U850" s="7" t="str">
        <f t="shared" si="41"/>
        <v>Time Card</v>
      </c>
      <c r="V850" s="8" t="str">
        <f>RIGHT(TEXT(Data6[[#This Row],[Date:]],"mmddyyyy"),4)</f>
        <v>2024</v>
      </c>
      <c r="W850" s="8" t="str">
        <f>MID(TEXT(Data6[[#This Row],[Date:]],"mmddyyyy"),3,2)</f>
        <v>20</v>
      </c>
      <c r="X850" s="8" t="str">
        <f>LEFT(TEXT(Data6[[#This Row],[Date:]],"mmddyyyy"),2)</f>
        <v>05</v>
      </c>
      <c r="Y850" s="6">
        <f>DATE(Data6[[#This Row],[Year]],Data6[[#This Row],[Month]],Data6[[#This Row],[Day]])</f>
        <v>45432</v>
      </c>
    </row>
    <row r="851" spans="1:25" x14ac:dyDescent="0.3">
      <c r="A851" s="5">
        <v>45433.574029398151</v>
      </c>
      <c r="B851" s="7" t="s">
        <v>492</v>
      </c>
      <c r="C851" s="6" t="s">
        <v>636</v>
      </c>
      <c r="D851" s="7" t="s">
        <v>281</v>
      </c>
      <c r="E851" s="8">
        <v>1</v>
      </c>
      <c r="F851" s="7" t="s">
        <v>68</v>
      </c>
      <c r="G851" s="7" t="s">
        <v>68</v>
      </c>
      <c r="H851" s="7" t="s">
        <v>536</v>
      </c>
      <c r="I851" s="7" t="s">
        <v>44</v>
      </c>
      <c r="J851" s="19" t="str">
        <f>IFERROR(INDEX('Employee Info'!$C$3:$E$200,MATCH(Data6[[#This Row],[Name:]],'Employee Info'!$B$3:$B$200,0),MATCH(Data6[[#This Row],[Hours Type:]],'Employee Info'!$C$2:$E$2,0)),"")</f>
        <v/>
      </c>
      <c r="K851" s="19" t="str">
        <f>IFERROR(INDEX('Employee Info'!$C$3:$J$200,MATCH(Data6[[#This Row],[Name:]],'Employee Info'!$B$3:$B$200,0),MATCH(Data6[[#Headers],[Truck]],'Employee Info'!$C$2:$J$2,0)),"")</f>
        <v/>
      </c>
      <c r="L851" s="19" t="str">
        <f>IFERROR(INDEX('Employee Info'!$C$3:$J$200,MATCH(Data6[[#This Row],[Name:]],'Employee Info'!$B$3:$B$200,0),MATCH(Data6[[#Headers],[Phone]],'Employee Info'!$C$2:$J$2,0)),"")</f>
        <v/>
      </c>
      <c r="M851" s="19" t="str">
        <f>IFERROR(INDEX('Employee Info'!$C$3:$J$200,MATCH(Data6[[#This Row],[Name:]],'Employee Info'!$B$3:$B$200,0),MATCH(Data6[[#Headers],[Tech]],'Employee Info'!$C$2:$J$2,0)),"")</f>
        <v/>
      </c>
      <c r="N851" s="19" t="str">
        <f>IFERROR(INDEX('Employee Info'!$C$3:$J$200,MATCH(Data6[[#This Row],[Name:]],'Employee Info'!$B$3:$B$200,0),MATCH(Data6[[#Headers],[Other]],'Employee Info'!$C$2:$J$2,0)),"")</f>
        <v/>
      </c>
      <c r="O851" s="19">
        <f>IFERROR((Data6[[#This Row],[Hours:]]*SUM(Data6[[#This Row],[Rate]:[Other]])),"")</f>
        <v>0</v>
      </c>
      <c r="P851" s="7" t="str">
        <f>IF(Data6[[#This Row],[WO'#:]]="","Riley #","WO#")</f>
        <v>Riley #</v>
      </c>
      <c r="Q851" s="7">
        <f>IFERROR(WEEKNUM(Data6[[#This Row],[Date:]]),"")</f>
        <v>21</v>
      </c>
      <c r="R851" s="6">
        <f t="shared" si="39"/>
        <v>45431</v>
      </c>
      <c r="S851" s="6">
        <f>Data6[[#This Row],[Week Start]]+7</f>
        <v>45438</v>
      </c>
      <c r="T851" s="7" t="str">
        <f t="shared" si="40"/>
        <v>5/19/2024 - 5/26/2024</v>
      </c>
      <c r="U851" s="7" t="str">
        <f t="shared" si="41"/>
        <v>Time Card</v>
      </c>
      <c r="V851" s="8" t="str">
        <f>RIGHT(TEXT(Data6[[#This Row],[Date:]],"mmddyyyy"),4)</f>
        <v>2024</v>
      </c>
      <c r="W851" s="8" t="str">
        <f>MID(TEXT(Data6[[#This Row],[Date:]],"mmddyyyy"),3,2)</f>
        <v>20</v>
      </c>
      <c r="X851" s="8" t="str">
        <f>LEFT(TEXT(Data6[[#This Row],[Date:]],"mmddyyyy"),2)</f>
        <v>05</v>
      </c>
      <c r="Y851" s="6">
        <f>DATE(Data6[[#This Row],[Year]],Data6[[#This Row],[Month]],Data6[[#This Row],[Day]])</f>
        <v>45432</v>
      </c>
    </row>
    <row r="852" spans="1:25" x14ac:dyDescent="0.3">
      <c r="A852" s="5">
        <v>45433.574212615742</v>
      </c>
      <c r="B852" s="7" t="s">
        <v>65</v>
      </c>
      <c r="C852" s="6" t="s">
        <v>636</v>
      </c>
      <c r="D852" s="7" t="s">
        <v>281</v>
      </c>
      <c r="E852" s="8">
        <v>1</v>
      </c>
      <c r="F852" s="7" t="s">
        <v>68</v>
      </c>
      <c r="G852" s="7" t="s">
        <v>68</v>
      </c>
      <c r="H852" s="7" t="s">
        <v>536</v>
      </c>
      <c r="I852" s="7" t="s">
        <v>44</v>
      </c>
      <c r="J852" s="19" t="str">
        <f>IFERROR(INDEX('Employee Info'!$C$3:$E$200,MATCH(Data6[[#This Row],[Name:]],'Employee Info'!$B$3:$B$200,0),MATCH(Data6[[#This Row],[Hours Type:]],'Employee Info'!$C$2:$E$2,0)),"")</f>
        <v/>
      </c>
      <c r="K852" s="19" t="str">
        <f>IFERROR(INDEX('Employee Info'!$C$3:$J$200,MATCH(Data6[[#This Row],[Name:]],'Employee Info'!$B$3:$B$200,0),MATCH(Data6[[#Headers],[Truck]],'Employee Info'!$C$2:$J$2,0)),"")</f>
        <v/>
      </c>
      <c r="L852" s="19" t="str">
        <f>IFERROR(INDEX('Employee Info'!$C$3:$J$200,MATCH(Data6[[#This Row],[Name:]],'Employee Info'!$B$3:$B$200,0),MATCH(Data6[[#Headers],[Phone]],'Employee Info'!$C$2:$J$2,0)),"")</f>
        <v/>
      </c>
      <c r="M852" s="19" t="str">
        <f>IFERROR(INDEX('Employee Info'!$C$3:$J$200,MATCH(Data6[[#This Row],[Name:]],'Employee Info'!$B$3:$B$200,0),MATCH(Data6[[#Headers],[Tech]],'Employee Info'!$C$2:$J$2,0)),"")</f>
        <v/>
      </c>
      <c r="N852" s="19" t="str">
        <f>IFERROR(INDEX('Employee Info'!$C$3:$J$200,MATCH(Data6[[#This Row],[Name:]],'Employee Info'!$B$3:$B$200,0),MATCH(Data6[[#Headers],[Other]],'Employee Info'!$C$2:$J$2,0)),"")</f>
        <v/>
      </c>
      <c r="O852" s="19">
        <f>IFERROR((Data6[[#This Row],[Hours:]]*SUM(Data6[[#This Row],[Rate]:[Other]])),"")</f>
        <v>0</v>
      </c>
      <c r="P852" s="7" t="str">
        <f>IF(Data6[[#This Row],[WO'#:]]="","Riley #","WO#")</f>
        <v>Riley #</v>
      </c>
      <c r="Q852" s="7">
        <f>IFERROR(WEEKNUM(Data6[[#This Row],[Date:]]),"")</f>
        <v>21</v>
      </c>
      <c r="R852" s="6">
        <f t="shared" si="39"/>
        <v>45431</v>
      </c>
      <c r="S852" s="6">
        <f>Data6[[#This Row],[Week Start]]+7</f>
        <v>45438</v>
      </c>
      <c r="T852" s="7" t="str">
        <f t="shared" si="40"/>
        <v>5/19/2024 - 5/26/2024</v>
      </c>
      <c r="U852" s="7" t="str">
        <f t="shared" si="41"/>
        <v>Time Card</v>
      </c>
      <c r="V852" s="8" t="str">
        <f>RIGHT(TEXT(Data6[[#This Row],[Date:]],"mmddyyyy"),4)</f>
        <v>2024</v>
      </c>
      <c r="W852" s="8" t="str">
        <f>MID(TEXT(Data6[[#This Row],[Date:]],"mmddyyyy"),3,2)</f>
        <v>20</v>
      </c>
      <c r="X852" s="8" t="str">
        <f>LEFT(TEXT(Data6[[#This Row],[Date:]],"mmddyyyy"),2)</f>
        <v>05</v>
      </c>
      <c r="Y852" s="6">
        <f>DATE(Data6[[#This Row],[Year]],Data6[[#This Row],[Month]],Data6[[#This Row],[Day]])</f>
        <v>45432</v>
      </c>
    </row>
    <row r="853" spans="1:25" x14ac:dyDescent="0.3">
      <c r="A853" s="5">
        <v>45437.358104166669</v>
      </c>
      <c r="B853" s="7" t="s">
        <v>66</v>
      </c>
      <c r="C853" s="6" t="s">
        <v>636</v>
      </c>
      <c r="D853" s="7" t="s">
        <v>566</v>
      </c>
      <c r="E853" s="8">
        <v>1</v>
      </c>
      <c r="F853" s="7" t="s">
        <v>68</v>
      </c>
      <c r="G853" s="7" t="s">
        <v>68</v>
      </c>
      <c r="H853" s="7" t="s">
        <v>536</v>
      </c>
      <c r="I853" s="7" t="s">
        <v>44</v>
      </c>
      <c r="J853" s="19" t="str">
        <f>IFERROR(INDEX('Employee Info'!$C$3:$E$200,MATCH(Data6[[#This Row],[Name:]],'Employee Info'!$B$3:$B$200,0),MATCH(Data6[[#This Row],[Hours Type:]],'Employee Info'!$C$2:$E$2,0)),"")</f>
        <v/>
      </c>
      <c r="K853" s="19" t="str">
        <f>IFERROR(INDEX('Employee Info'!$C$3:$J$200,MATCH(Data6[[#This Row],[Name:]],'Employee Info'!$B$3:$B$200,0),MATCH(Data6[[#Headers],[Truck]],'Employee Info'!$C$2:$J$2,0)),"")</f>
        <v/>
      </c>
      <c r="L853" s="19" t="str">
        <f>IFERROR(INDEX('Employee Info'!$C$3:$J$200,MATCH(Data6[[#This Row],[Name:]],'Employee Info'!$B$3:$B$200,0),MATCH(Data6[[#Headers],[Phone]],'Employee Info'!$C$2:$J$2,0)),"")</f>
        <v/>
      </c>
      <c r="M853" s="19" t="str">
        <f>IFERROR(INDEX('Employee Info'!$C$3:$J$200,MATCH(Data6[[#This Row],[Name:]],'Employee Info'!$B$3:$B$200,0),MATCH(Data6[[#Headers],[Tech]],'Employee Info'!$C$2:$J$2,0)),"")</f>
        <v/>
      </c>
      <c r="N853" s="19" t="str">
        <f>IFERROR(INDEX('Employee Info'!$C$3:$J$200,MATCH(Data6[[#This Row],[Name:]],'Employee Info'!$B$3:$B$200,0),MATCH(Data6[[#Headers],[Other]],'Employee Info'!$C$2:$J$2,0)),"")</f>
        <v/>
      </c>
      <c r="O853" s="19">
        <f>IFERROR((Data6[[#This Row],[Hours:]]*SUM(Data6[[#This Row],[Rate]:[Other]])),"")</f>
        <v>0</v>
      </c>
      <c r="P853" s="7" t="str">
        <f>IF(Data6[[#This Row],[WO'#:]]="","Riley #","WO#")</f>
        <v>Riley #</v>
      </c>
      <c r="Q853" s="7">
        <f>IFERROR(WEEKNUM(Data6[[#This Row],[Date:]]),"")</f>
        <v>21</v>
      </c>
      <c r="R853" s="6">
        <f t="shared" si="39"/>
        <v>45431</v>
      </c>
      <c r="S853" s="6">
        <f>Data6[[#This Row],[Week Start]]+7</f>
        <v>45438</v>
      </c>
      <c r="T853" s="7" t="str">
        <f t="shared" si="40"/>
        <v>5/19/2024 - 5/26/2024</v>
      </c>
      <c r="U853" s="7" t="str">
        <f t="shared" si="41"/>
        <v>Time Card</v>
      </c>
      <c r="V853" s="8" t="str">
        <f>RIGHT(TEXT(Data6[[#This Row],[Date:]],"mmddyyyy"),4)</f>
        <v>2024</v>
      </c>
      <c r="W853" s="8" t="str">
        <f>MID(TEXT(Data6[[#This Row],[Date:]],"mmddyyyy"),3,2)</f>
        <v>20</v>
      </c>
      <c r="X853" s="8" t="str">
        <f>LEFT(TEXT(Data6[[#This Row],[Date:]],"mmddyyyy"),2)</f>
        <v>05</v>
      </c>
      <c r="Y853" s="6">
        <f>DATE(Data6[[#This Row],[Year]],Data6[[#This Row],[Month]],Data6[[#This Row],[Day]])</f>
        <v>45432</v>
      </c>
    </row>
    <row r="854" spans="1:25" x14ac:dyDescent="0.3">
      <c r="A854" s="5">
        <v>45437.363075810186</v>
      </c>
      <c r="B854" s="7" t="s">
        <v>66</v>
      </c>
      <c r="C854" s="6" t="s">
        <v>636</v>
      </c>
      <c r="D854" s="7" t="s">
        <v>640</v>
      </c>
      <c r="E854" s="8">
        <v>2</v>
      </c>
      <c r="F854" s="7" t="s">
        <v>68</v>
      </c>
      <c r="G854" s="7" t="s">
        <v>68</v>
      </c>
      <c r="H854" s="7" t="s">
        <v>641</v>
      </c>
      <c r="I854" s="7" t="s">
        <v>44</v>
      </c>
      <c r="J854" s="19" t="str">
        <f>IFERROR(INDEX('Employee Info'!$C$3:$E$200,MATCH(Data6[[#This Row],[Name:]],'Employee Info'!$B$3:$B$200,0),MATCH(Data6[[#This Row],[Hours Type:]],'Employee Info'!$C$2:$E$2,0)),"")</f>
        <v/>
      </c>
      <c r="K854" s="19" t="str">
        <f>IFERROR(INDEX('Employee Info'!$C$3:$J$200,MATCH(Data6[[#This Row],[Name:]],'Employee Info'!$B$3:$B$200,0),MATCH(Data6[[#Headers],[Truck]],'Employee Info'!$C$2:$J$2,0)),"")</f>
        <v/>
      </c>
      <c r="L854" s="19" t="str">
        <f>IFERROR(INDEX('Employee Info'!$C$3:$J$200,MATCH(Data6[[#This Row],[Name:]],'Employee Info'!$B$3:$B$200,0),MATCH(Data6[[#Headers],[Phone]],'Employee Info'!$C$2:$J$2,0)),"")</f>
        <v/>
      </c>
      <c r="M854" s="19" t="str">
        <f>IFERROR(INDEX('Employee Info'!$C$3:$J$200,MATCH(Data6[[#This Row],[Name:]],'Employee Info'!$B$3:$B$200,0),MATCH(Data6[[#Headers],[Tech]],'Employee Info'!$C$2:$J$2,0)),"")</f>
        <v/>
      </c>
      <c r="N854" s="19" t="str">
        <f>IFERROR(INDEX('Employee Info'!$C$3:$J$200,MATCH(Data6[[#This Row],[Name:]],'Employee Info'!$B$3:$B$200,0),MATCH(Data6[[#Headers],[Other]],'Employee Info'!$C$2:$J$2,0)),"")</f>
        <v/>
      </c>
      <c r="O854" s="19">
        <f>IFERROR((Data6[[#This Row],[Hours:]]*SUM(Data6[[#This Row],[Rate]:[Other]])),"")</f>
        <v>0</v>
      </c>
      <c r="P854" s="7" t="str">
        <f>IF(Data6[[#This Row],[WO'#:]]="","Riley #","WO#")</f>
        <v>Riley #</v>
      </c>
      <c r="Q854" s="7">
        <f>IFERROR(WEEKNUM(Data6[[#This Row],[Date:]]),"")</f>
        <v>21</v>
      </c>
      <c r="R854" s="6">
        <f t="shared" si="39"/>
        <v>45431</v>
      </c>
      <c r="S854" s="6">
        <f>Data6[[#This Row],[Week Start]]+7</f>
        <v>45438</v>
      </c>
      <c r="T854" s="7" t="str">
        <f t="shared" si="40"/>
        <v>5/19/2024 - 5/26/2024</v>
      </c>
      <c r="U854" s="7" t="str">
        <f t="shared" si="41"/>
        <v>Time Card</v>
      </c>
      <c r="V854" s="8" t="str">
        <f>RIGHT(TEXT(Data6[[#This Row],[Date:]],"mmddyyyy"),4)</f>
        <v>2024</v>
      </c>
      <c r="W854" s="8" t="str">
        <f>MID(TEXT(Data6[[#This Row],[Date:]],"mmddyyyy"),3,2)</f>
        <v>20</v>
      </c>
      <c r="X854" s="8" t="str">
        <f>LEFT(TEXT(Data6[[#This Row],[Date:]],"mmddyyyy"),2)</f>
        <v>05</v>
      </c>
      <c r="Y854" s="6">
        <f>DATE(Data6[[#This Row],[Year]],Data6[[#This Row],[Month]],Data6[[#This Row],[Day]])</f>
        <v>45432</v>
      </c>
    </row>
    <row r="855" spans="1:25" x14ac:dyDescent="0.3">
      <c r="A855" s="5">
        <v>45437.375175347224</v>
      </c>
      <c r="B855" s="7" t="s">
        <v>66</v>
      </c>
      <c r="C855" s="6" t="s">
        <v>642</v>
      </c>
      <c r="D855" s="7" t="s">
        <v>637</v>
      </c>
      <c r="E855" s="8">
        <v>6</v>
      </c>
      <c r="F855" s="7">
        <v>6984733</v>
      </c>
      <c r="G855" s="7" t="s">
        <v>68</v>
      </c>
      <c r="H855" s="7" t="s">
        <v>69</v>
      </c>
      <c r="I855" s="7" t="s">
        <v>44</v>
      </c>
      <c r="J855" s="19" t="str">
        <f>IFERROR(INDEX('Employee Info'!$C$3:$E$200,MATCH(Data6[[#This Row],[Name:]],'Employee Info'!$B$3:$B$200,0),MATCH(Data6[[#This Row],[Hours Type:]],'Employee Info'!$C$2:$E$2,0)),"")</f>
        <v/>
      </c>
      <c r="K855" s="19" t="str">
        <f>IFERROR(INDEX('Employee Info'!$C$3:$J$200,MATCH(Data6[[#This Row],[Name:]],'Employee Info'!$B$3:$B$200,0),MATCH(Data6[[#Headers],[Truck]],'Employee Info'!$C$2:$J$2,0)),"")</f>
        <v/>
      </c>
      <c r="L855" s="19" t="str">
        <f>IFERROR(INDEX('Employee Info'!$C$3:$J$200,MATCH(Data6[[#This Row],[Name:]],'Employee Info'!$B$3:$B$200,0),MATCH(Data6[[#Headers],[Phone]],'Employee Info'!$C$2:$J$2,0)),"")</f>
        <v/>
      </c>
      <c r="M855" s="19" t="str">
        <f>IFERROR(INDEX('Employee Info'!$C$3:$J$200,MATCH(Data6[[#This Row],[Name:]],'Employee Info'!$B$3:$B$200,0),MATCH(Data6[[#Headers],[Tech]],'Employee Info'!$C$2:$J$2,0)),"")</f>
        <v/>
      </c>
      <c r="N855" s="19" t="str">
        <f>IFERROR(INDEX('Employee Info'!$C$3:$J$200,MATCH(Data6[[#This Row],[Name:]],'Employee Info'!$B$3:$B$200,0),MATCH(Data6[[#Headers],[Other]],'Employee Info'!$C$2:$J$2,0)),"")</f>
        <v/>
      </c>
      <c r="O855" s="19">
        <f>IFERROR((Data6[[#This Row],[Hours:]]*SUM(Data6[[#This Row],[Rate]:[Other]])),"")</f>
        <v>0</v>
      </c>
      <c r="P855" s="7" t="str">
        <f>IF(Data6[[#This Row],[WO'#:]]="","Riley #","WO#")</f>
        <v>WO#</v>
      </c>
      <c r="Q855" s="7">
        <f>IFERROR(WEEKNUM(Data6[[#This Row],[Date:]]),"")</f>
        <v>21</v>
      </c>
      <c r="R855" s="6">
        <f t="shared" si="39"/>
        <v>45431</v>
      </c>
      <c r="S855" s="6">
        <f>Data6[[#This Row],[Week Start]]+7</f>
        <v>45438</v>
      </c>
      <c r="T855" s="7" t="str">
        <f t="shared" si="40"/>
        <v>5/19/2024 - 5/26/2024</v>
      </c>
      <c r="U855" s="7" t="str">
        <f t="shared" si="41"/>
        <v>Time Card</v>
      </c>
      <c r="V855" s="8" t="str">
        <f>RIGHT(TEXT(Data6[[#This Row],[Date:]],"mmddyyyy"),4)</f>
        <v>2024</v>
      </c>
      <c r="W855" s="8" t="str">
        <f>MID(TEXT(Data6[[#This Row],[Date:]],"mmddyyyy"),3,2)</f>
        <v>21</v>
      </c>
      <c r="X855" s="8" t="str">
        <f>LEFT(TEXT(Data6[[#This Row],[Date:]],"mmddyyyy"),2)</f>
        <v>05</v>
      </c>
      <c r="Y855" s="6">
        <f>DATE(Data6[[#This Row],[Year]],Data6[[#This Row],[Month]],Data6[[#This Row],[Day]])</f>
        <v>45433</v>
      </c>
    </row>
    <row r="856" spans="1:25" x14ac:dyDescent="0.3">
      <c r="A856" s="5">
        <v>45437.37977615741</v>
      </c>
      <c r="B856" s="7" t="s">
        <v>76</v>
      </c>
      <c r="C856" s="6" t="s">
        <v>642</v>
      </c>
      <c r="D856" s="7" t="s">
        <v>77</v>
      </c>
      <c r="E856" s="8">
        <v>1</v>
      </c>
      <c r="F856" s="7">
        <v>6984733</v>
      </c>
      <c r="G856" s="7" t="s">
        <v>68</v>
      </c>
      <c r="H856" s="7" t="s">
        <v>69</v>
      </c>
      <c r="I856" s="7" t="s">
        <v>44</v>
      </c>
      <c r="J856" s="19" t="str">
        <f>IFERROR(INDEX('Employee Info'!$C$3:$E$200,MATCH(Data6[[#This Row],[Name:]],'Employee Info'!$B$3:$B$200,0),MATCH(Data6[[#This Row],[Hours Type:]],'Employee Info'!$C$2:$E$2,0)),"")</f>
        <v/>
      </c>
      <c r="K856" s="19" t="str">
        <f>IFERROR(INDEX('Employee Info'!$C$3:$J$200,MATCH(Data6[[#This Row],[Name:]],'Employee Info'!$B$3:$B$200,0),MATCH(Data6[[#Headers],[Truck]],'Employee Info'!$C$2:$J$2,0)),"")</f>
        <v/>
      </c>
      <c r="L856" s="19" t="str">
        <f>IFERROR(INDEX('Employee Info'!$C$3:$J$200,MATCH(Data6[[#This Row],[Name:]],'Employee Info'!$B$3:$B$200,0),MATCH(Data6[[#Headers],[Phone]],'Employee Info'!$C$2:$J$2,0)),"")</f>
        <v/>
      </c>
      <c r="M856" s="19" t="str">
        <f>IFERROR(INDEX('Employee Info'!$C$3:$J$200,MATCH(Data6[[#This Row],[Name:]],'Employee Info'!$B$3:$B$200,0),MATCH(Data6[[#Headers],[Tech]],'Employee Info'!$C$2:$J$2,0)),"")</f>
        <v/>
      </c>
      <c r="N856" s="19" t="str">
        <f>IFERROR(INDEX('Employee Info'!$C$3:$J$200,MATCH(Data6[[#This Row],[Name:]],'Employee Info'!$B$3:$B$200,0),MATCH(Data6[[#Headers],[Other]],'Employee Info'!$C$2:$J$2,0)),"")</f>
        <v/>
      </c>
      <c r="O856" s="19">
        <f>IFERROR((Data6[[#This Row],[Hours:]]*SUM(Data6[[#This Row],[Rate]:[Other]])),"")</f>
        <v>0</v>
      </c>
      <c r="P856" s="7" t="str">
        <f>IF(Data6[[#This Row],[WO'#:]]="","Riley #","WO#")</f>
        <v>WO#</v>
      </c>
      <c r="Q856" s="7">
        <f>IFERROR(WEEKNUM(Data6[[#This Row],[Date:]]),"")</f>
        <v>21</v>
      </c>
      <c r="R856" s="6">
        <f t="shared" si="39"/>
        <v>45431</v>
      </c>
      <c r="S856" s="6">
        <f>Data6[[#This Row],[Week Start]]+7</f>
        <v>45438</v>
      </c>
      <c r="T856" s="7" t="str">
        <f t="shared" si="40"/>
        <v>5/19/2024 - 5/26/2024</v>
      </c>
      <c r="U856" s="7" t="str">
        <f t="shared" si="41"/>
        <v>Time Card</v>
      </c>
      <c r="V856" s="8" t="str">
        <f>RIGHT(TEXT(Data6[[#This Row],[Date:]],"mmddyyyy"),4)</f>
        <v>2024</v>
      </c>
      <c r="W856" s="8" t="str">
        <f>MID(TEXT(Data6[[#This Row],[Date:]],"mmddyyyy"),3,2)</f>
        <v>21</v>
      </c>
      <c r="X856" s="8" t="str">
        <f>LEFT(TEXT(Data6[[#This Row],[Date:]],"mmddyyyy"),2)</f>
        <v>05</v>
      </c>
      <c r="Y856" s="6">
        <f>DATE(Data6[[#This Row],[Year]],Data6[[#This Row],[Month]],Data6[[#This Row],[Day]])</f>
        <v>45433</v>
      </c>
    </row>
    <row r="857" spans="1:25" x14ac:dyDescent="0.3">
      <c r="A857" s="5">
        <v>45433.55469837963</v>
      </c>
      <c r="B857" s="7" t="s">
        <v>31</v>
      </c>
      <c r="C857" s="6" t="s">
        <v>642</v>
      </c>
      <c r="D857" s="7" t="s">
        <v>643</v>
      </c>
      <c r="E857" s="8">
        <v>2</v>
      </c>
      <c r="F857" s="7">
        <v>6994907</v>
      </c>
      <c r="G857" s="7" t="s">
        <v>68</v>
      </c>
      <c r="H857" s="7" t="s">
        <v>69</v>
      </c>
      <c r="I857" s="7" t="s">
        <v>44</v>
      </c>
      <c r="J857" s="19" t="str">
        <f>IFERROR(INDEX('Employee Info'!$C$3:$E$200,MATCH(Data6[[#This Row],[Name:]],'Employee Info'!$B$3:$B$200,0),MATCH(Data6[[#This Row],[Hours Type:]],'Employee Info'!$C$2:$E$2,0)),"")</f>
        <v/>
      </c>
      <c r="K857" s="19" t="str">
        <f>IFERROR(INDEX('Employee Info'!$C$3:$J$200,MATCH(Data6[[#This Row],[Name:]],'Employee Info'!$B$3:$B$200,0),MATCH(Data6[[#Headers],[Truck]],'Employee Info'!$C$2:$J$2,0)),"")</f>
        <v/>
      </c>
      <c r="L857" s="19" t="str">
        <f>IFERROR(INDEX('Employee Info'!$C$3:$J$200,MATCH(Data6[[#This Row],[Name:]],'Employee Info'!$B$3:$B$200,0),MATCH(Data6[[#Headers],[Phone]],'Employee Info'!$C$2:$J$2,0)),"")</f>
        <v/>
      </c>
      <c r="M857" s="19" t="str">
        <f>IFERROR(INDEX('Employee Info'!$C$3:$J$200,MATCH(Data6[[#This Row],[Name:]],'Employee Info'!$B$3:$B$200,0),MATCH(Data6[[#Headers],[Tech]],'Employee Info'!$C$2:$J$2,0)),"")</f>
        <v/>
      </c>
      <c r="N857" s="19" t="str">
        <f>IFERROR(INDEX('Employee Info'!$C$3:$J$200,MATCH(Data6[[#This Row],[Name:]],'Employee Info'!$B$3:$B$200,0),MATCH(Data6[[#Headers],[Other]],'Employee Info'!$C$2:$J$2,0)),"")</f>
        <v/>
      </c>
      <c r="O857" s="19">
        <f>IFERROR((Data6[[#This Row],[Hours:]]*SUM(Data6[[#This Row],[Rate]:[Other]])),"")</f>
        <v>0</v>
      </c>
      <c r="P857" s="7" t="str">
        <f>IF(Data6[[#This Row],[WO'#:]]="","Riley #","WO#")</f>
        <v>WO#</v>
      </c>
      <c r="Q857" s="7">
        <f>IFERROR(WEEKNUM(Data6[[#This Row],[Date:]]),"")</f>
        <v>21</v>
      </c>
      <c r="R857" s="6">
        <f t="shared" si="39"/>
        <v>45431</v>
      </c>
      <c r="S857" s="6">
        <f>Data6[[#This Row],[Week Start]]+7</f>
        <v>45438</v>
      </c>
      <c r="T857" s="7" t="str">
        <f t="shared" si="40"/>
        <v>5/19/2024 - 5/26/2024</v>
      </c>
      <c r="U857" s="7" t="str">
        <f t="shared" si="41"/>
        <v>Time Card</v>
      </c>
      <c r="V857" s="8" t="str">
        <f>RIGHT(TEXT(Data6[[#This Row],[Date:]],"mmddyyyy"),4)</f>
        <v>2024</v>
      </c>
      <c r="W857" s="8" t="str">
        <f>MID(TEXT(Data6[[#This Row],[Date:]],"mmddyyyy"),3,2)</f>
        <v>21</v>
      </c>
      <c r="X857" s="8" t="str">
        <f>LEFT(TEXT(Data6[[#This Row],[Date:]],"mmddyyyy"),2)</f>
        <v>05</v>
      </c>
      <c r="Y857" s="6">
        <f>DATE(Data6[[#This Row],[Year]],Data6[[#This Row],[Month]],Data6[[#This Row],[Day]])</f>
        <v>45433</v>
      </c>
    </row>
    <row r="858" spans="1:25" x14ac:dyDescent="0.3">
      <c r="A858" s="5">
        <v>45437.354378703705</v>
      </c>
      <c r="B858" s="7" t="s">
        <v>66</v>
      </c>
      <c r="C858" s="6" t="s">
        <v>642</v>
      </c>
      <c r="D858" s="7" t="s">
        <v>638</v>
      </c>
      <c r="E858" s="8">
        <v>1</v>
      </c>
      <c r="F858" s="7">
        <v>6994907</v>
      </c>
      <c r="G858" s="7" t="s">
        <v>68</v>
      </c>
      <c r="H858" s="7" t="s">
        <v>69</v>
      </c>
      <c r="I858" s="7" t="s">
        <v>44</v>
      </c>
      <c r="J858" s="19" t="str">
        <f>IFERROR(INDEX('Employee Info'!$C$3:$E$200,MATCH(Data6[[#This Row],[Name:]],'Employee Info'!$B$3:$B$200,0),MATCH(Data6[[#This Row],[Hours Type:]],'Employee Info'!$C$2:$E$2,0)),"")</f>
        <v/>
      </c>
      <c r="K858" s="19" t="str">
        <f>IFERROR(INDEX('Employee Info'!$C$3:$J$200,MATCH(Data6[[#This Row],[Name:]],'Employee Info'!$B$3:$B$200,0),MATCH(Data6[[#Headers],[Truck]],'Employee Info'!$C$2:$J$2,0)),"")</f>
        <v/>
      </c>
      <c r="L858" s="19" t="str">
        <f>IFERROR(INDEX('Employee Info'!$C$3:$J$200,MATCH(Data6[[#This Row],[Name:]],'Employee Info'!$B$3:$B$200,0),MATCH(Data6[[#Headers],[Phone]],'Employee Info'!$C$2:$J$2,0)),"")</f>
        <v/>
      </c>
      <c r="M858" s="19" t="str">
        <f>IFERROR(INDEX('Employee Info'!$C$3:$J$200,MATCH(Data6[[#This Row],[Name:]],'Employee Info'!$B$3:$B$200,0),MATCH(Data6[[#Headers],[Tech]],'Employee Info'!$C$2:$J$2,0)),"")</f>
        <v/>
      </c>
      <c r="N858" s="19" t="str">
        <f>IFERROR(INDEX('Employee Info'!$C$3:$J$200,MATCH(Data6[[#This Row],[Name:]],'Employee Info'!$B$3:$B$200,0),MATCH(Data6[[#Headers],[Other]],'Employee Info'!$C$2:$J$2,0)),"")</f>
        <v/>
      </c>
      <c r="O858" s="19">
        <f>IFERROR((Data6[[#This Row],[Hours:]]*SUM(Data6[[#This Row],[Rate]:[Other]])),"")</f>
        <v>0</v>
      </c>
      <c r="P858" s="7" t="str">
        <f>IF(Data6[[#This Row],[WO'#:]]="","Riley #","WO#")</f>
        <v>WO#</v>
      </c>
      <c r="Q858" s="7">
        <f>IFERROR(WEEKNUM(Data6[[#This Row],[Date:]]),"")</f>
        <v>21</v>
      </c>
      <c r="R858" s="6">
        <f t="shared" si="39"/>
        <v>45431</v>
      </c>
      <c r="S858" s="6">
        <f>Data6[[#This Row],[Week Start]]+7</f>
        <v>45438</v>
      </c>
      <c r="T858" s="7" t="str">
        <f t="shared" si="40"/>
        <v>5/19/2024 - 5/26/2024</v>
      </c>
      <c r="U858" s="7" t="str">
        <f t="shared" si="41"/>
        <v>Time Card</v>
      </c>
      <c r="V858" s="8" t="str">
        <f>RIGHT(TEXT(Data6[[#This Row],[Date:]],"mmddyyyy"),4)</f>
        <v>2024</v>
      </c>
      <c r="W858" s="8" t="str">
        <f>MID(TEXT(Data6[[#This Row],[Date:]],"mmddyyyy"),3,2)</f>
        <v>21</v>
      </c>
      <c r="X858" s="8" t="str">
        <f>LEFT(TEXT(Data6[[#This Row],[Date:]],"mmddyyyy"),2)</f>
        <v>05</v>
      </c>
      <c r="Y858" s="6">
        <f>DATE(Data6[[#This Row],[Year]],Data6[[#This Row],[Month]],Data6[[#This Row],[Day]])</f>
        <v>45433</v>
      </c>
    </row>
    <row r="859" spans="1:25" x14ac:dyDescent="0.3">
      <c r="A859" s="5">
        <v>45433.555814467596</v>
      </c>
      <c r="B859" s="7" t="s">
        <v>31</v>
      </c>
      <c r="C859" s="6" t="s">
        <v>642</v>
      </c>
      <c r="D859" s="7" t="s">
        <v>644</v>
      </c>
      <c r="E859" s="8">
        <v>3.5</v>
      </c>
      <c r="F859" s="7" t="s">
        <v>68</v>
      </c>
      <c r="G859" s="7" t="s">
        <v>68</v>
      </c>
      <c r="H859" s="7" t="s">
        <v>112</v>
      </c>
      <c r="I859" s="7" t="s">
        <v>44</v>
      </c>
      <c r="J859" s="19" t="str">
        <f>IFERROR(INDEX('Employee Info'!$C$3:$E$200,MATCH(Data6[[#This Row],[Name:]],'Employee Info'!$B$3:$B$200,0),MATCH(Data6[[#This Row],[Hours Type:]],'Employee Info'!$C$2:$E$2,0)),"")</f>
        <v/>
      </c>
      <c r="K859" s="19" t="str">
        <f>IFERROR(INDEX('Employee Info'!$C$3:$J$200,MATCH(Data6[[#This Row],[Name:]],'Employee Info'!$B$3:$B$200,0),MATCH(Data6[[#Headers],[Truck]],'Employee Info'!$C$2:$J$2,0)),"")</f>
        <v/>
      </c>
      <c r="L859" s="19" t="str">
        <f>IFERROR(INDEX('Employee Info'!$C$3:$J$200,MATCH(Data6[[#This Row],[Name:]],'Employee Info'!$B$3:$B$200,0),MATCH(Data6[[#Headers],[Phone]],'Employee Info'!$C$2:$J$2,0)),"")</f>
        <v/>
      </c>
      <c r="M859" s="19" t="str">
        <f>IFERROR(INDEX('Employee Info'!$C$3:$J$200,MATCH(Data6[[#This Row],[Name:]],'Employee Info'!$B$3:$B$200,0),MATCH(Data6[[#Headers],[Tech]],'Employee Info'!$C$2:$J$2,0)),"")</f>
        <v/>
      </c>
      <c r="N859" s="19" t="str">
        <f>IFERROR(INDEX('Employee Info'!$C$3:$J$200,MATCH(Data6[[#This Row],[Name:]],'Employee Info'!$B$3:$B$200,0),MATCH(Data6[[#Headers],[Other]],'Employee Info'!$C$2:$J$2,0)),"")</f>
        <v/>
      </c>
      <c r="O859" s="19">
        <f>IFERROR((Data6[[#This Row],[Hours:]]*SUM(Data6[[#This Row],[Rate]:[Other]])),"")</f>
        <v>0</v>
      </c>
      <c r="P859" s="7" t="str">
        <f>IF(Data6[[#This Row],[WO'#:]]="","Riley #","WO#")</f>
        <v>Riley #</v>
      </c>
      <c r="Q859" s="7">
        <f>IFERROR(WEEKNUM(Data6[[#This Row],[Date:]]),"")</f>
        <v>21</v>
      </c>
      <c r="R859" s="6">
        <f t="shared" si="39"/>
        <v>45431</v>
      </c>
      <c r="S859" s="6">
        <f>Data6[[#This Row],[Week Start]]+7</f>
        <v>45438</v>
      </c>
      <c r="T859" s="7" t="str">
        <f t="shared" si="40"/>
        <v>5/19/2024 - 5/26/2024</v>
      </c>
      <c r="U859" s="7" t="str">
        <f t="shared" si="41"/>
        <v>Time Card</v>
      </c>
      <c r="V859" s="8" t="str">
        <f>RIGHT(TEXT(Data6[[#This Row],[Date:]],"mmddyyyy"),4)</f>
        <v>2024</v>
      </c>
      <c r="W859" s="8" t="str">
        <f>MID(TEXT(Data6[[#This Row],[Date:]],"mmddyyyy"),3,2)</f>
        <v>21</v>
      </c>
      <c r="X859" s="8" t="str">
        <f>LEFT(TEXT(Data6[[#This Row],[Date:]],"mmddyyyy"),2)</f>
        <v>05</v>
      </c>
      <c r="Y859" s="6">
        <f>DATE(Data6[[#This Row],[Year]],Data6[[#This Row],[Month]],Data6[[#This Row],[Day]])</f>
        <v>45433</v>
      </c>
    </row>
    <row r="860" spans="1:25" x14ac:dyDescent="0.3">
      <c r="A860" s="5">
        <v>45433.582426504632</v>
      </c>
      <c r="B860" s="7" t="s">
        <v>23</v>
      </c>
      <c r="C860" s="6" t="s">
        <v>642</v>
      </c>
      <c r="D860" s="7" t="s">
        <v>648</v>
      </c>
      <c r="E860" s="8">
        <v>3</v>
      </c>
      <c r="F860" s="7" t="s">
        <v>68</v>
      </c>
      <c r="G860" s="7" t="s">
        <v>68</v>
      </c>
      <c r="H860" s="7" t="s">
        <v>649</v>
      </c>
      <c r="I860" s="7" t="s">
        <v>44</v>
      </c>
      <c r="J860" s="19" t="str">
        <f>IFERROR(INDEX('Employee Info'!$C$3:$E$200,MATCH(Data6[[#This Row],[Name:]],'Employee Info'!$B$3:$B$200,0),MATCH(Data6[[#This Row],[Hours Type:]],'Employee Info'!$C$2:$E$2,0)),"")</f>
        <v/>
      </c>
      <c r="K860" s="19" t="str">
        <f>IFERROR(INDEX('Employee Info'!$C$3:$J$200,MATCH(Data6[[#This Row],[Name:]],'Employee Info'!$B$3:$B$200,0),MATCH(Data6[[#Headers],[Truck]],'Employee Info'!$C$2:$J$2,0)),"")</f>
        <v/>
      </c>
      <c r="L860" s="19" t="str">
        <f>IFERROR(INDEX('Employee Info'!$C$3:$J$200,MATCH(Data6[[#This Row],[Name:]],'Employee Info'!$B$3:$B$200,0),MATCH(Data6[[#Headers],[Phone]],'Employee Info'!$C$2:$J$2,0)),"")</f>
        <v/>
      </c>
      <c r="M860" s="19" t="str">
        <f>IFERROR(INDEX('Employee Info'!$C$3:$J$200,MATCH(Data6[[#This Row],[Name:]],'Employee Info'!$B$3:$B$200,0),MATCH(Data6[[#Headers],[Tech]],'Employee Info'!$C$2:$J$2,0)),"")</f>
        <v/>
      </c>
      <c r="N860" s="19" t="str">
        <f>IFERROR(INDEX('Employee Info'!$C$3:$J$200,MATCH(Data6[[#This Row],[Name:]],'Employee Info'!$B$3:$B$200,0),MATCH(Data6[[#Headers],[Other]],'Employee Info'!$C$2:$J$2,0)),"")</f>
        <v/>
      </c>
      <c r="O860" s="19">
        <f>IFERROR((Data6[[#This Row],[Hours:]]*SUM(Data6[[#This Row],[Rate]:[Other]])),"")</f>
        <v>0</v>
      </c>
      <c r="P860" s="7" t="str">
        <f>IF(Data6[[#This Row],[WO'#:]]="","Riley #","WO#")</f>
        <v>Riley #</v>
      </c>
      <c r="Q860" s="7">
        <f>IFERROR(WEEKNUM(Data6[[#This Row],[Date:]]),"")</f>
        <v>21</v>
      </c>
      <c r="R860" s="6">
        <f t="shared" si="39"/>
        <v>45431</v>
      </c>
      <c r="S860" s="6">
        <f>Data6[[#This Row],[Week Start]]+7</f>
        <v>45438</v>
      </c>
      <c r="T860" s="7" t="str">
        <f t="shared" si="40"/>
        <v>5/19/2024 - 5/26/2024</v>
      </c>
      <c r="U860" s="7" t="str">
        <f t="shared" si="41"/>
        <v>Time Card</v>
      </c>
      <c r="V860" s="8" t="str">
        <f>RIGHT(TEXT(Data6[[#This Row],[Date:]],"mmddyyyy"),4)</f>
        <v>2024</v>
      </c>
      <c r="W860" s="8" t="str">
        <f>MID(TEXT(Data6[[#This Row],[Date:]],"mmddyyyy"),3,2)</f>
        <v>21</v>
      </c>
      <c r="X860" s="8" t="str">
        <f>LEFT(TEXT(Data6[[#This Row],[Date:]],"mmddyyyy"),2)</f>
        <v>05</v>
      </c>
      <c r="Y860" s="6">
        <f>DATE(Data6[[#This Row],[Year]],Data6[[#This Row],[Month]],Data6[[#This Row],[Day]])</f>
        <v>45433</v>
      </c>
    </row>
    <row r="861" spans="1:25" x14ac:dyDescent="0.3">
      <c r="A861" s="5">
        <v>45433.582514814814</v>
      </c>
      <c r="B861" s="7" t="s">
        <v>35</v>
      </c>
      <c r="C861" s="6" t="s">
        <v>642</v>
      </c>
      <c r="D861" s="7" t="s">
        <v>648</v>
      </c>
      <c r="E861" s="8">
        <v>3</v>
      </c>
      <c r="F861" s="7" t="s">
        <v>68</v>
      </c>
      <c r="G861" s="7" t="s">
        <v>68</v>
      </c>
      <c r="H861" s="7" t="s">
        <v>649</v>
      </c>
      <c r="I861" s="7" t="s">
        <v>44</v>
      </c>
      <c r="J861" s="19" t="str">
        <f>IFERROR(INDEX('Employee Info'!$C$3:$E$200,MATCH(Data6[[#This Row],[Name:]],'Employee Info'!$B$3:$B$200,0),MATCH(Data6[[#This Row],[Hours Type:]],'Employee Info'!$C$2:$E$2,0)),"")</f>
        <v/>
      </c>
      <c r="K861" s="19" t="str">
        <f>IFERROR(INDEX('Employee Info'!$C$3:$J$200,MATCH(Data6[[#This Row],[Name:]],'Employee Info'!$B$3:$B$200,0),MATCH(Data6[[#Headers],[Truck]],'Employee Info'!$C$2:$J$2,0)),"")</f>
        <v/>
      </c>
      <c r="L861" s="19" t="str">
        <f>IFERROR(INDEX('Employee Info'!$C$3:$J$200,MATCH(Data6[[#This Row],[Name:]],'Employee Info'!$B$3:$B$200,0),MATCH(Data6[[#Headers],[Phone]],'Employee Info'!$C$2:$J$2,0)),"")</f>
        <v/>
      </c>
      <c r="M861" s="19" t="str">
        <f>IFERROR(INDEX('Employee Info'!$C$3:$J$200,MATCH(Data6[[#This Row],[Name:]],'Employee Info'!$B$3:$B$200,0),MATCH(Data6[[#Headers],[Tech]],'Employee Info'!$C$2:$J$2,0)),"")</f>
        <v/>
      </c>
      <c r="N861" s="19" t="str">
        <f>IFERROR(INDEX('Employee Info'!$C$3:$J$200,MATCH(Data6[[#This Row],[Name:]],'Employee Info'!$B$3:$B$200,0),MATCH(Data6[[#Headers],[Other]],'Employee Info'!$C$2:$J$2,0)),"")</f>
        <v/>
      </c>
      <c r="O861" s="19">
        <f>IFERROR((Data6[[#This Row],[Hours:]]*SUM(Data6[[#This Row],[Rate]:[Other]])),"")</f>
        <v>0</v>
      </c>
      <c r="P861" s="7" t="str">
        <f>IF(Data6[[#This Row],[WO'#:]]="","Riley #","WO#")</f>
        <v>Riley #</v>
      </c>
      <c r="Q861" s="7">
        <f>IFERROR(WEEKNUM(Data6[[#This Row],[Date:]]),"")</f>
        <v>21</v>
      </c>
      <c r="R861" s="6">
        <f t="shared" si="39"/>
        <v>45431</v>
      </c>
      <c r="S861" s="6">
        <f>Data6[[#This Row],[Week Start]]+7</f>
        <v>45438</v>
      </c>
      <c r="T861" s="7" t="str">
        <f t="shared" si="40"/>
        <v>5/19/2024 - 5/26/2024</v>
      </c>
      <c r="U861" s="7" t="str">
        <f t="shared" si="41"/>
        <v>Time Card</v>
      </c>
      <c r="V861" s="8" t="str">
        <f>RIGHT(TEXT(Data6[[#This Row],[Date:]],"mmddyyyy"),4)</f>
        <v>2024</v>
      </c>
      <c r="W861" s="8" t="str">
        <f>MID(TEXT(Data6[[#This Row],[Date:]],"mmddyyyy"),3,2)</f>
        <v>21</v>
      </c>
      <c r="X861" s="8" t="str">
        <f>LEFT(TEXT(Data6[[#This Row],[Date:]],"mmddyyyy"),2)</f>
        <v>05</v>
      </c>
      <c r="Y861" s="6">
        <f>DATE(Data6[[#This Row],[Year]],Data6[[#This Row],[Month]],Data6[[#This Row],[Day]])</f>
        <v>45433</v>
      </c>
    </row>
    <row r="862" spans="1:25" x14ac:dyDescent="0.3">
      <c r="A862" s="5">
        <v>45433.556514930555</v>
      </c>
      <c r="B862" s="7" t="s">
        <v>31</v>
      </c>
      <c r="C862" s="6" t="s">
        <v>642</v>
      </c>
      <c r="D862" s="7" t="s">
        <v>645</v>
      </c>
      <c r="E862" s="8">
        <v>1</v>
      </c>
      <c r="F862" s="7" t="s">
        <v>68</v>
      </c>
      <c r="G862" s="7" t="s">
        <v>68</v>
      </c>
      <c r="H862" s="7" t="s">
        <v>577</v>
      </c>
      <c r="I862" s="7" t="s">
        <v>44</v>
      </c>
      <c r="J862" s="19" t="str">
        <f>IFERROR(INDEX('Employee Info'!$C$3:$E$200,MATCH(Data6[[#This Row],[Name:]],'Employee Info'!$B$3:$B$200,0),MATCH(Data6[[#This Row],[Hours Type:]],'Employee Info'!$C$2:$E$2,0)),"")</f>
        <v/>
      </c>
      <c r="K862" s="19" t="str">
        <f>IFERROR(INDEX('Employee Info'!$C$3:$J$200,MATCH(Data6[[#This Row],[Name:]],'Employee Info'!$B$3:$B$200,0),MATCH(Data6[[#Headers],[Truck]],'Employee Info'!$C$2:$J$2,0)),"")</f>
        <v/>
      </c>
      <c r="L862" s="19" t="str">
        <f>IFERROR(INDEX('Employee Info'!$C$3:$J$200,MATCH(Data6[[#This Row],[Name:]],'Employee Info'!$B$3:$B$200,0),MATCH(Data6[[#Headers],[Phone]],'Employee Info'!$C$2:$J$2,0)),"")</f>
        <v/>
      </c>
      <c r="M862" s="19" t="str">
        <f>IFERROR(INDEX('Employee Info'!$C$3:$J$200,MATCH(Data6[[#This Row],[Name:]],'Employee Info'!$B$3:$B$200,0),MATCH(Data6[[#Headers],[Tech]],'Employee Info'!$C$2:$J$2,0)),"")</f>
        <v/>
      </c>
      <c r="N862" s="19" t="str">
        <f>IFERROR(INDEX('Employee Info'!$C$3:$J$200,MATCH(Data6[[#This Row],[Name:]],'Employee Info'!$B$3:$B$200,0),MATCH(Data6[[#Headers],[Other]],'Employee Info'!$C$2:$J$2,0)),"")</f>
        <v/>
      </c>
      <c r="O862" s="19">
        <f>IFERROR((Data6[[#This Row],[Hours:]]*SUM(Data6[[#This Row],[Rate]:[Other]])),"")</f>
        <v>0</v>
      </c>
      <c r="P862" s="7" t="str">
        <f>IF(Data6[[#This Row],[WO'#:]]="","Riley #","WO#")</f>
        <v>Riley #</v>
      </c>
      <c r="Q862" s="7">
        <f>IFERROR(WEEKNUM(Data6[[#This Row],[Date:]]),"")</f>
        <v>21</v>
      </c>
      <c r="R862" s="6">
        <f t="shared" si="39"/>
        <v>45431</v>
      </c>
      <c r="S862" s="6">
        <f>Data6[[#This Row],[Week Start]]+7</f>
        <v>45438</v>
      </c>
      <c r="T862" s="7" t="str">
        <f t="shared" si="40"/>
        <v>5/19/2024 - 5/26/2024</v>
      </c>
      <c r="U862" s="7" t="str">
        <f t="shared" si="41"/>
        <v>Time Card</v>
      </c>
      <c r="V862" s="8" t="str">
        <f>RIGHT(TEXT(Data6[[#This Row],[Date:]],"mmddyyyy"),4)</f>
        <v>2024</v>
      </c>
      <c r="W862" s="8" t="str">
        <f>MID(TEXT(Data6[[#This Row],[Date:]],"mmddyyyy"),3,2)</f>
        <v>21</v>
      </c>
      <c r="X862" s="8" t="str">
        <f>LEFT(TEXT(Data6[[#This Row],[Date:]],"mmddyyyy"),2)</f>
        <v>05</v>
      </c>
      <c r="Y862" s="6">
        <f>DATE(Data6[[#This Row],[Year]],Data6[[#This Row],[Month]],Data6[[#This Row],[Day]])</f>
        <v>45433</v>
      </c>
    </row>
    <row r="863" spans="1:25" x14ac:dyDescent="0.3">
      <c r="A863" s="5">
        <v>45433.581339351855</v>
      </c>
      <c r="B863" s="7" t="s">
        <v>35</v>
      </c>
      <c r="C863" s="6" t="s">
        <v>642</v>
      </c>
      <c r="D863" s="7" t="s">
        <v>647</v>
      </c>
      <c r="E863" s="8">
        <v>5</v>
      </c>
      <c r="F863" s="7" t="s">
        <v>68</v>
      </c>
      <c r="G863" s="7" t="s">
        <v>68</v>
      </c>
      <c r="H863" s="7" t="s">
        <v>577</v>
      </c>
      <c r="I863" s="7" t="s">
        <v>44</v>
      </c>
      <c r="J863" s="19" t="str">
        <f>IFERROR(INDEX('Employee Info'!$C$3:$E$200,MATCH(Data6[[#This Row],[Name:]],'Employee Info'!$B$3:$B$200,0),MATCH(Data6[[#This Row],[Hours Type:]],'Employee Info'!$C$2:$E$2,0)),"")</f>
        <v/>
      </c>
      <c r="K863" s="19" t="str">
        <f>IFERROR(INDEX('Employee Info'!$C$3:$J$200,MATCH(Data6[[#This Row],[Name:]],'Employee Info'!$B$3:$B$200,0),MATCH(Data6[[#Headers],[Truck]],'Employee Info'!$C$2:$J$2,0)),"")</f>
        <v/>
      </c>
      <c r="L863" s="19" t="str">
        <f>IFERROR(INDEX('Employee Info'!$C$3:$J$200,MATCH(Data6[[#This Row],[Name:]],'Employee Info'!$B$3:$B$200,0),MATCH(Data6[[#Headers],[Phone]],'Employee Info'!$C$2:$J$2,0)),"")</f>
        <v/>
      </c>
      <c r="M863" s="19" t="str">
        <f>IFERROR(INDEX('Employee Info'!$C$3:$J$200,MATCH(Data6[[#This Row],[Name:]],'Employee Info'!$B$3:$B$200,0),MATCH(Data6[[#Headers],[Tech]],'Employee Info'!$C$2:$J$2,0)),"")</f>
        <v/>
      </c>
      <c r="N863" s="19" t="str">
        <f>IFERROR(INDEX('Employee Info'!$C$3:$J$200,MATCH(Data6[[#This Row],[Name:]],'Employee Info'!$B$3:$B$200,0),MATCH(Data6[[#Headers],[Other]],'Employee Info'!$C$2:$J$2,0)),"")</f>
        <v/>
      </c>
      <c r="O863" s="19">
        <f>IFERROR((Data6[[#This Row],[Hours:]]*SUM(Data6[[#This Row],[Rate]:[Other]])),"")</f>
        <v>0</v>
      </c>
      <c r="P863" s="7" t="str">
        <f>IF(Data6[[#This Row],[WO'#:]]="","Riley #","WO#")</f>
        <v>Riley #</v>
      </c>
      <c r="Q863" s="7">
        <f>IFERROR(WEEKNUM(Data6[[#This Row],[Date:]]),"")</f>
        <v>21</v>
      </c>
      <c r="R863" s="6">
        <f t="shared" si="39"/>
        <v>45431</v>
      </c>
      <c r="S863" s="6">
        <f>Data6[[#This Row],[Week Start]]+7</f>
        <v>45438</v>
      </c>
      <c r="T863" s="7" t="str">
        <f t="shared" si="40"/>
        <v>5/19/2024 - 5/26/2024</v>
      </c>
      <c r="U863" s="7" t="str">
        <f t="shared" si="41"/>
        <v>Time Card</v>
      </c>
      <c r="V863" s="8" t="str">
        <f>RIGHT(TEXT(Data6[[#This Row],[Date:]],"mmddyyyy"),4)</f>
        <v>2024</v>
      </c>
      <c r="W863" s="8" t="str">
        <f>MID(TEXT(Data6[[#This Row],[Date:]],"mmddyyyy"),3,2)</f>
        <v>21</v>
      </c>
      <c r="X863" s="8" t="str">
        <f>LEFT(TEXT(Data6[[#This Row],[Date:]],"mmddyyyy"),2)</f>
        <v>05</v>
      </c>
      <c r="Y863" s="6">
        <f>DATE(Data6[[#This Row],[Year]],Data6[[#This Row],[Month]],Data6[[#This Row],[Day]])</f>
        <v>45433</v>
      </c>
    </row>
    <row r="864" spans="1:25" x14ac:dyDescent="0.3">
      <c r="A864" s="5">
        <v>45433.581485995368</v>
      </c>
      <c r="B864" s="7" t="s">
        <v>23</v>
      </c>
      <c r="C864" s="6" t="s">
        <v>642</v>
      </c>
      <c r="D864" s="7" t="s">
        <v>647</v>
      </c>
      <c r="E864" s="8">
        <v>5</v>
      </c>
      <c r="F864" s="7" t="s">
        <v>68</v>
      </c>
      <c r="G864" s="7" t="s">
        <v>68</v>
      </c>
      <c r="H864" s="7" t="s">
        <v>577</v>
      </c>
      <c r="I864" s="7" t="s">
        <v>44</v>
      </c>
      <c r="J864" s="19" t="str">
        <f>IFERROR(INDEX('Employee Info'!$C$3:$E$200,MATCH(Data6[[#This Row],[Name:]],'Employee Info'!$B$3:$B$200,0),MATCH(Data6[[#This Row],[Hours Type:]],'Employee Info'!$C$2:$E$2,0)),"")</f>
        <v/>
      </c>
      <c r="K864" s="19" t="str">
        <f>IFERROR(INDEX('Employee Info'!$C$3:$J$200,MATCH(Data6[[#This Row],[Name:]],'Employee Info'!$B$3:$B$200,0),MATCH(Data6[[#Headers],[Truck]],'Employee Info'!$C$2:$J$2,0)),"")</f>
        <v/>
      </c>
      <c r="L864" s="19" t="str">
        <f>IFERROR(INDEX('Employee Info'!$C$3:$J$200,MATCH(Data6[[#This Row],[Name:]],'Employee Info'!$B$3:$B$200,0),MATCH(Data6[[#Headers],[Phone]],'Employee Info'!$C$2:$J$2,0)),"")</f>
        <v/>
      </c>
      <c r="M864" s="19" t="str">
        <f>IFERROR(INDEX('Employee Info'!$C$3:$J$200,MATCH(Data6[[#This Row],[Name:]],'Employee Info'!$B$3:$B$200,0),MATCH(Data6[[#Headers],[Tech]],'Employee Info'!$C$2:$J$2,0)),"")</f>
        <v/>
      </c>
      <c r="N864" s="19" t="str">
        <f>IFERROR(INDEX('Employee Info'!$C$3:$J$200,MATCH(Data6[[#This Row],[Name:]],'Employee Info'!$B$3:$B$200,0),MATCH(Data6[[#Headers],[Other]],'Employee Info'!$C$2:$J$2,0)),"")</f>
        <v/>
      </c>
      <c r="O864" s="19">
        <f>IFERROR((Data6[[#This Row],[Hours:]]*SUM(Data6[[#This Row],[Rate]:[Other]])),"")</f>
        <v>0</v>
      </c>
      <c r="P864" s="7" t="str">
        <f>IF(Data6[[#This Row],[WO'#:]]="","Riley #","WO#")</f>
        <v>Riley #</v>
      </c>
      <c r="Q864" s="7">
        <f>IFERROR(WEEKNUM(Data6[[#This Row],[Date:]]),"")</f>
        <v>21</v>
      </c>
      <c r="R864" s="6">
        <f t="shared" si="39"/>
        <v>45431</v>
      </c>
      <c r="S864" s="6">
        <f>Data6[[#This Row],[Week Start]]+7</f>
        <v>45438</v>
      </c>
      <c r="T864" s="7" t="str">
        <f t="shared" si="40"/>
        <v>5/19/2024 - 5/26/2024</v>
      </c>
      <c r="U864" s="7" t="str">
        <f t="shared" si="41"/>
        <v>Time Card</v>
      </c>
      <c r="V864" s="8" t="str">
        <f>RIGHT(TEXT(Data6[[#This Row],[Date:]],"mmddyyyy"),4)</f>
        <v>2024</v>
      </c>
      <c r="W864" s="8" t="str">
        <f>MID(TEXT(Data6[[#This Row],[Date:]],"mmddyyyy"),3,2)</f>
        <v>21</v>
      </c>
      <c r="X864" s="8" t="str">
        <f>LEFT(TEXT(Data6[[#This Row],[Date:]],"mmddyyyy"),2)</f>
        <v>05</v>
      </c>
      <c r="Y864" s="6">
        <f>DATE(Data6[[#This Row],[Year]],Data6[[#This Row],[Month]],Data6[[#This Row],[Day]])</f>
        <v>45433</v>
      </c>
    </row>
    <row r="865" spans="1:25" x14ac:dyDescent="0.3">
      <c r="A865" s="5">
        <v>45433.574545254633</v>
      </c>
      <c r="B865" s="7" t="s">
        <v>65</v>
      </c>
      <c r="C865" s="6" t="s">
        <v>642</v>
      </c>
      <c r="D865" s="7" t="s">
        <v>281</v>
      </c>
      <c r="E865" s="8">
        <v>8</v>
      </c>
      <c r="F865" s="7" t="s">
        <v>68</v>
      </c>
      <c r="G865" s="7" t="s">
        <v>68</v>
      </c>
      <c r="H865" s="7" t="s">
        <v>536</v>
      </c>
      <c r="I865" s="7" t="s">
        <v>44</v>
      </c>
      <c r="J865" s="19" t="str">
        <f>IFERROR(INDEX('Employee Info'!$C$3:$E$200,MATCH(Data6[[#This Row],[Name:]],'Employee Info'!$B$3:$B$200,0),MATCH(Data6[[#This Row],[Hours Type:]],'Employee Info'!$C$2:$E$2,0)),"")</f>
        <v/>
      </c>
      <c r="K865" s="19" t="str">
        <f>IFERROR(INDEX('Employee Info'!$C$3:$J$200,MATCH(Data6[[#This Row],[Name:]],'Employee Info'!$B$3:$B$200,0),MATCH(Data6[[#Headers],[Truck]],'Employee Info'!$C$2:$J$2,0)),"")</f>
        <v/>
      </c>
      <c r="L865" s="19" t="str">
        <f>IFERROR(INDEX('Employee Info'!$C$3:$J$200,MATCH(Data6[[#This Row],[Name:]],'Employee Info'!$B$3:$B$200,0),MATCH(Data6[[#Headers],[Phone]],'Employee Info'!$C$2:$J$2,0)),"")</f>
        <v/>
      </c>
      <c r="M865" s="19" t="str">
        <f>IFERROR(INDEX('Employee Info'!$C$3:$J$200,MATCH(Data6[[#This Row],[Name:]],'Employee Info'!$B$3:$B$200,0),MATCH(Data6[[#Headers],[Tech]],'Employee Info'!$C$2:$J$2,0)),"")</f>
        <v/>
      </c>
      <c r="N865" s="19" t="str">
        <f>IFERROR(INDEX('Employee Info'!$C$3:$J$200,MATCH(Data6[[#This Row],[Name:]],'Employee Info'!$B$3:$B$200,0),MATCH(Data6[[#Headers],[Other]],'Employee Info'!$C$2:$J$2,0)),"")</f>
        <v/>
      </c>
      <c r="O865" s="19">
        <f>IFERROR((Data6[[#This Row],[Hours:]]*SUM(Data6[[#This Row],[Rate]:[Other]])),"")</f>
        <v>0</v>
      </c>
      <c r="P865" s="7" t="str">
        <f>IF(Data6[[#This Row],[WO'#:]]="","Riley #","WO#")</f>
        <v>Riley #</v>
      </c>
      <c r="Q865" s="7">
        <f>IFERROR(WEEKNUM(Data6[[#This Row],[Date:]]),"")</f>
        <v>21</v>
      </c>
      <c r="R865" s="6">
        <f t="shared" si="39"/>
        <v>45431</v>
      </c>
      <c r="S865" s="6">
        <f>Data6[[#This Row],[Week Start]]+7</f>
        <v>45438</v>
      </c>
      <c r="T865" s="7" t="str">
        <f t="shared" si="40"/>
        <v>5/19/2024 - 5/26/2024</v>
      </c>
      <c r="U865" s="7" t="str">
        <f t="shared" si="41"/>
        <v>Time Card</v>
      </c>
      <c r="V865" s="8" t="str">
        <f>RIGHT(TEXT(Data6[[#This Row],[Date:]],"mmddyyyy"),4)</f>
        <v>2024</v>
      </c>
      <c r="W865" s="8" t="str">
        <f>MID(TEXT(Data6[[#This Row],[Date:]],"mmddyyyy"),3,2)</f>
        <v>21</v>
      </c>
      <c r="X865" s="8" t="str">
        <f>LEFT(TEXT(Data6[[#This Row],[Date:]],"mmddyyyy"),2)</f>
        <v>05</v>
      </c>
      <c r="Y865" s="6">
        <f>DATE(Data6[[#This Row],[Year]],Data6[[#This Row],[Month]],Data6[[#This Row],[Day]])</f>
        <v>45433</v>
      </c>
    </row>
    <row r="866" spans="1:25" x14ac:dyDescent="0.3">
      <c r="A866" s="5">
        <v>45433.57464525463</v>
      </c>
      <c r="B866" s="7" t="s">
        <v>492</v>
      </c>
      <c r="C866" s="6" t="s">
        <v>642</v>
      </c>
      <c r="D866" s="7" t="s">
        <v>281</v>
      </c>
      <c r="E866" s="8">
        <v>8</v>
      </c>
      <c r="F866" s="7" t="s">
        <v>68</v>
      </c>
      <c r="G866" s="7" t="s">
        <v>68</v>
      </c>
      <c r="H866" s="7" t="s">
        <v>536</v>
      </c>
      <c r="I866" s="7" t="s">
        <v>44</v>
      </c>
      <c r="J866" s="19" t="str">
        <f>IFERROR(INDEX('Employee Info'!$C$3:$E$200,MATCH(Data6[[#This Row],[Name:]],'Employee Info'!$B$3:$B$200,0),MATCH(Data6[[#This Row],[Hours Type:]],'Employee Info'!$C$2:$E$2,0)),"")</f>
        <v/>
      </c>
      <c r="K866" s="19" t="str">
        <f>IFERROR(INDEX('Employee Info'!$C$3:$J$200,MATCH(Data6[[#This Row],[Name:]],'Employee Info'!$B$3:$B$200,0),MATCH(Data6[[#Headers],[Truck]],'Employee Info'!$C$2:$J$2,0)),"")</f>
        <v/>
      </c>
      <c r="L866" s="19" t="str">
        <f>IFERROR(INDEX('Employee Info'!$C$3:$J$200,MATCH(Data6[[#This Row],[Name:]],'Employee Info'!$B$3:$B$200,0),MATCH(Data6[[#Headers],[Phone]],'Employee Info'!$C$2:$J$2,0)),"")</f>
        <v/>
      </c>
      <c r="M866" s="19" t="str">
        <f>IFERROR(INDEX('Employee Info'!$C$3:$J$200,MATCH(Data6[[#This Row],[Name:]],'Employee Info'!$B$3:$B$200,0),MATCH(Data6[[#Headers],[Tech]],'Employee Info'!$C$2:$J$2,0)),"")</f>
        <v/>
      </c>
      <c r="N866" s="19" t="str">
        <f>IFERROR(INDEX('Employee Info'!$C$3:$J$200,MATCH(Data6[[#This Row],[Name:]],'Employee Info'!$B$3:$B$200,0),MATCH(Data6[[#Headers],[Other]],'Employee Info'!$C$2:$J$2,0)),"")</f>
        <v/>
      </c>
      <c r="O866" s="19">
        <f>IFERROR((Data6[[#This Row],[Hours:]]*SUM(Data6[[#This Row],[Rate]:[Other]])),"")</f>
        <v>0</v>
      </c>
      <c r="P866" s="7" t="str">
        <f>IF(Data6[[#This Row],[WO'#:]]="","Riley #","WO#")</f>
        <v>Riley #</v>
      </c>
      <c r="Q866" s="7">
        <f>IFERROR(WEEKNUM(Data6[[#This Row],[Date:]]),"")</f>
        <v>21</v>
      </c>
      <c r="R866" s="6">
        <f t="shared" si="39"/>
        <v>45431</v>
      </c>
      <c r="S866" s="6">
        <f>Data6[[#This Row],[Week Start]]+7</f>
        <v>45438</v>
      </c>
      <c r="T866" s="7" t="str">
        <f t="shared" si="40"/>
        <v>5/19/2024 - 5/26/2024</v>
      </c>
      <c r="U866" s="7" t="str">
        <f t="shared" si="41"/>
        <v>Time Card</v>
      </c>
      <c r="V866" s="8" t="str">
        <f>RIGHT(TEXT(Data6[[#This Row],[Date:]],"mmddyyyy"),4)</f>
        <v>2024</v>
      </c>
      <c r="W866" s="8" t="str">
        <f>MID(TEXT(Data6[[#This Row],[Date:]],"mmddyyyy"),3,2)</f>
        <v>21</v>
      </c>
      <c r="X866" s="8" t="str">
        <f>LEFT(TEXT(Data6[[#This Row],[Date:]],"mmddyyyy"),2)</f>
        <v>05</v>
      </c>
      <c r="Y866" s="6">
        <f>DATE(Data6[[#This Row],[Year]],Data6[[#This Row],[Month]],Data6[[#This Row],[Day]])</f>
        <v>45433</v>
      </c>
    </row>
    <row r="867" spans="1:25" x14ac:dyDescent="0.3">
      <c r="A867" s="5">
        <v>45437.358414699076</v>
      </c>
      <c r="B867" s="7" t="s">
        <v>66</v>
      </c>
      <c r="C867" s="6" t="s">
        <v>642</v>
      </c>
      <c r="D867" s="7" t="s">
        <v>566</v>
      </c>
      <c r="E867" s="8">
        <v>1</v>
      </c>
      <c r="F867" s="7" t="s">
        <v>68</v>
      </c>
      <c r="G867" s="7" t="s">
        <v>68</v>
      </c>
      <c r="H867" s="7" t="s">
        <v>536</v>
      </c>
      <c r="I867" s="7" t="s">
        <v>44</v>
      </c>
      <c r="J867" s="19" t="str">
        <f>IFERROR(INDEX('Employee Info'!$C$3:$E$200,MATCH(Data6[[#This Row],[Name:]],'Employee Info'!$B$3:$B$200,0),MATCH(Data6[[#This Row],[Hours Type:]],'Employee Info'!$C$2:$E$2,0)),"")</f>
        <v/>
      </c>
      <c r="K867" s="19" t="str">
        <f>IFERROR(INDEX('Employee Info'!$C$3:$J$200,MATCH(Data6[[#This Row],[Name:]],'Employee Info'!$B$3:$B$200,0),MATCH(Data6[[#Headers],[Truck]],'Employee Info'!$C$2:$J$2,0)),"")</f>
        <v/>
      </c>
      <c r="L867" s="19" t="str">
        <f>IFERROR(INDEX('Employee Info'!$C$3:$J$200,MATCH(Data6[[#This Row],[Name:]],'Employee Info'!$B$3:$B$200,0),MATCH(Data6[[#Headers],[Phone]],'Employee Info'!$C$2:$J$2,0)),"")</f>
        <v/>
      </c>
      <c r="M867" s="19" t="str">
        <f>IFERROR(INDEX('Employee Info'!$C$3:$J$200,MATCH(Data6[[#This Row],[Name:]],'Employee Info'!$B$3:$B$200,0),MATCH(Data6[[#Headers],[Tech]],'Employee Info'!$C$2:$J$2,0)),"")</f>
        <v/>
      </c>
      <c r="N867" s="19" t="str">
        <f>IFERROR(INDEX('Employee Info'!$C$3:$J$200,MATCH(Data6[[#This Row],[Name:]],'Employee Info'!$B$3:$B$200,0),MATCH(Data6[[#Headers],[Other]],'Employee Info'!$C$2:$J$2,0)),"")</f>
        <v/>
      </c>
      <c r="O867" s="19">
        <f>IFERROR((Data6[[#This Row],[Hours:]]*SUM(Data6[[#This Row],[Rate]:[Other]])),"")</f>
        <v>0</v>
      </c>
      <c r="P867" s="7" t="str">
        <f>IF(Data6[[#This Row],[WO'#:]]="","Riley #","WO#")</f>
        <v>Riley #</v>
      </c>
      <c r="Q867" s="7">
        <f>IFERROR(WEEKNUM(Data6[[#This Row],[Date:]]),"")</f>
        <v>21</v>
      </c>
      <c r="R867" s="6">
        <f t="shared" si="39"/>
        <v>45431</v>
      </c>
      <c r="S867" s="6">
        <f>Data6[[#This Row],[Week Start]]+7</f>
        <v>45438</v>
      </c>
      <c r="T867" s="7" t="str">
        <f t="shared" si="40"/>
        <v>5/19/2024 - 5/26/2024</v>
      </c>
      <c r="U867" s="7" t="str">
        <f t="shared" si="41"/>
        <v>Time Card</v>
      </c>
      <c r="V867" s="8" t="str">
        <f>RIGHT(TEXT(Data6[[#This Row],[Date:]],"mmddyyyy"),4)</f>
        <v>2024</v>
      </c>
      <c r="W867" s="8" t="str">
        <f>MID(TEXT(Data6[[#This Row],[Date:]],"mmddyyyy"),3,2)</f>
        <v>21</v>
      </c>
      <c r="X867" s="8" t="str">
        <f>LEFT(TEXT(Data6[[#This Row],[Date:]],"mmddyyyy"),2)</f>
        <v>05</v>
      </c>
      <c r="Y867" s="6">
        <f>DATE(Data6[[#This Row],[Year]],Data6[[#This Row],[Month]],Data6[[#This Row],[Day]])</f>
        <v>45433</v>
      </c>
    </row>
    <row r="868" spans="1:25" x14ac:dyDescent="0.3">
      <c r="A868" s="5">
        <v>45433.557479282405</v>
      </c>
      <c r="B868" s="7" t="s">
        <v>31</v>
      </c>
      <c r="C868" s="6" t="s">
        <v>642</v>
      </c>
      <c r="D868" s="7" t="s">
        <v>646</v>
      </c>
      <c r="E868" s="8">
        <v>1.5</v>
      </c>
      <c r="F868" s="7" t="s">
        <v>68</v>
      </c>
      <c r="G868" s="7" t="s">
        <v>68</v>
      </c>
      <c r="H868" s="7" t="s">
        <v>641</v>
      </c>
      <c r="I868" s="7" t="s">
        <v>44</v>
      </c>
      <c r="J868" s="19" t="str">
        <f>IFERROR(INDEX('Employee Info'!$C$3:$E$200,MATCH(Data6[[#This Row],[Name:]],'Employee Info'!$B$3:$B$200,0),MATCH(Data6[[#This Row],[Hours Type:]],'Employee Info'!$C$2:$E$2,0)),"")</f>
        <v/>
      </c>
      <c r="K868" s="19" t="str">
        <f>IFERROR(INDEX('Employee Info'!$C$3:$J$200,MATCH(Data6[[#This Row],[Name:]],'Employee Info'!$B$3:$B$200,0),MATCH(Data6[[#Headers],[Truck]],'Employee Info'!$C$2:$J$2,0)),"")</f>
        <v/>
      </c>
      <c r="L868" s="19" t="str">
        <f>IFERROR(INDEX('Employee Info'!$C$3:$J$200,MATCH(Data6[[#This Row],[Name:]],'Employee Info'!$B$3:$B$200,0),MATCH(Data6[[#Headers],[Phone]],'Employee Info'!$C$2:$J$2,0)),"")</f>
        <v/>
      </c>
      <c r="M868" s="19" t="str">
        <f>IFERROR(INDEX('Employee Info'!$C$3:$J$200,MATCH(Data6[[#This Row],[Name:]],'Employee Info'!$B$3:$B$200,0),MATCH(Data6[[#Headers],[Tech]],'Employee Info'!$C$2:$J$2,0)),"")</f>
        <v/>
      </c>
      <c r="N868" s="19" t="str">
        <f>IFERROR(INDEX('Employee Info'!$C$3:$J$200,MATCH(Data6[[#This Row],[Name:]],'Employee Info'!$B$3:$B$200,0),MATCH(Data6[[#Headers],[Other]],'Employee Info'!$C$2:$J$2,0)),"")</f>
        <v/>
      </c>
      <c r="O868" s="19">
        <f>IFERROR((Data6[[#This Row],[Hours:]]*SUM(Data6[[#This Row],[Rate]:[Other]])),"")</f>
        <v>0</v>
      </c>
      <c r="P868" s="7" t="str">
        <f>IF(Data6[[#This Row],[WO'#:]]="","Riley #","WO#")</f>
        <v>Riley #</v>
      </c>
      <c r="Q868" s="7">
        <f>IFERROR(WEEKNUM(Data6[[#This Row],[Date:]]),"")</f>
        <v>21</v>
      </c>
      <c r="R868" s="6">
        <f t="shared" si="39"/>
        <v>45431</v>
      </c>
      <c r="S868" s="6">
        <f>Data6[[#This Row],[Week Start]]+7</f>
        <v>45438</v>
      </c>
      <c r="T868" s="7" t="str">
        <f t="shared" si="40"/>
        <v>5/19/2024 - 5/26/2024</v>
      </c>
      <c r="U868" s="7" t="str">
        <f t="shared" si="41"/>
        <v>Time Card</v>
      </c>
      <c r="V868" s="8" t="str">
        <f>RIGHT(TEXT(Data6[[#This Row],[Date:]],"mmddyyyy"),4)</f>
        <v>2024</v>
      </c>
      <c r="W868" s="8" t="str">
        <f>MID(TEXT(Data6[[#This Row],[Date:]],"mmddyyyy"),3,2)</f>
        <v>21</v>
      </c>
      <c r="X868" s="8" t="str">
        <f>LEFT(TEXT(Data6[[#This Row],[Date:]],"mmddyyyy"),2)</f>
        <v>05</v>
      </c>
      <c r="Y868" s="6">
        <f>DATE(Data6[[#This Row],[Year]],Data6[[#This Row],[Month]],Data6[[#This Row],[Day]])</f>
        <v>45433</v>
      </c>
    </row>
    <row r="869" spans="1:25" x14ac:dyDescent="0.3">
      <c r="A869" s="5">
        <v>45434.55364027778</v>
      </c>
      <c r="B869" s="7" t="s">
        <v>31</v>
      </c>
      <c r="C869" s="6" t="s">
        <v>650</v>
      </c>
      <c r="D869" s="7" t="s">
        <v>643</v>
      </c>
      <c r="E869" s="8">
        <v>6.5</v>
      </c>
      <c r="F869" s="7">
        <v>6984733</v>
      </c>
      <c r="G869" s="7" t="s">
        <v>68</v>
      </c>
      <c r="H869" s="7" t="s">
        <v>69</v>
      </c>
      <c r="I869" s="7" t="s">
        <v>44</v>
      </c>
      <c r="J869" s="19" t="str">
        <f>IFERROR(INDEX('Employee Info'!$C$3:$E$200,MATCH(Data6[[#This Row],[Name:]],'Employee Info'!$B$3:$B$200,0),MATCH(Data6[[#This Row],[Hours Type:]],'Employee Info'!$C$2:$E$2,0)),"")</f>
        <v/>
      </c>
      <c r="K869" s="19" t="str">
        <f>IFERROR(INDEX('Employee Info'!$C$3:$J$200,MATCH(Data6[[#This Row],[Name:]],'Employee Info'!$B$3:$B$200,0),MATCH(Data6[[#Headers],[Truck]],'Employee Info'!$C$2:$J$2,0)),"")</f>
        <v/>
      </c>
      <c r="L869" s="19" t="str">
        <f>IFERROR(INDEX('Employee Info'!$C$3:$J$200,MATCH(Data6[[#This Row],[Name:]],'Employee Info'!$B$3:$B$200,0),MATCH(Data6[[#Headers],[Phone]],'Employee Info'!$C$2:$J$2,0)),"")</f>
        <v/>
      </c>
      <c r="M869" s="19" t="str">
        <f>IFERROR(INDEX('Employee Info'!$C$3:$J$200,MATCH(Data6[[#This Row],[Name:]],'Employee Info'!$B$3:$B$200,0),MATCH(Data6[[#Headers],[Tech]],'Employee Info'!$C$2:$J$2,0)),"")</f>
        <v/>
      </c>
      <c r="N869" s="19" t="str">
        <f>IFERROR(INDEX('Employee Info'!$C$3:$J$200,MATCH(Data6[[#This Row],[Name:]],'Employee Info'!$B$3:$B$200,0),MATCH(Data6[[#Headers],[Other]],'Employee Info'!$C$2:$J$2,0)),"")</f>
        <v/>
      </c>
      <c r="O869" s="19">
        <f>IFERROR((Data6[[#This Row],[Hours:]]*SUM(Data6[[#This Row],[Rate]:[Other]])),"")</f>
        <v>0</v>
      </c>
      <c r="P869" s="7" t="str">
        <f>IF(Data6[[#This Row],[WO'#:]]="","Riley #","WO#")</f>
        <v>WO#</v>
      </c>
      <c r="Q869" s="7">
        <f>IFERROR(WEEKNUM(Data6[[#This Row],[Date:]]),"")</f>
        <v>21</v>
      </c>
      <c r="R869" s="6">
        <f t="shared" si="39"/>
        <v>45431</v>
      </c>
      <c r="S869" s="6">
        <f>Data6[[#This Row],[Week Start]]+7</f>
        <v>45438</v>
      </c>
      <c r="T869" s="7" t="str">
        <f t="shared" si="40"/>
        <v>5/19/2024 - 5/26/2024</v>
      </c>
      <c r="U869" s="7" t="str">
        <f t="shared" si="41"/>
        <v>Time Card</v>
      </c>
      <c r="V869" s="8" t="str">
        <f>RIGHT(TEXT(Data6[[#This Row],[Date:]],"mmddyyyy"),4)</f>
        <v>2024</v>
      </c>
      <c r="W869" s="8" t="str">
        <f>MID(TEXT(Data6[[#This Row],[Date:]],"mmddyyyy"),3,2)</f>
        <v>22</v>
      </c>
      <c r="X869" s="8" t="str">
        <f>LEFT(TEXT(Data6[[#This Row],[Date:]],"mmddyyyy"),2)</f>
        <v>05</v>
      </c>
      <c r="Y869" s="6">
        <f>DATE(Data6[[#This Row],[Year]],Data6[[#This Row],[Month]],Data6[[#This Row],[Day]])</f>
        <v>45434</v>
      </c>
    </row>
    <row r="870" spans="1:25" x14ac:dyDescent="0.3">
      <c r="A870" s="5">
        <v>45437.375783101852</v>
      </c>
      <c r="B870" s="7" t="s">
        <v>66</v>
      </c>
      <c r="C870" s="6" t="s">
        <v>650</v>
      </c>
      <c r="D870" s="7" t="s">
        <v>637</v>
      </c>
      <c r="E870" s="8">
        <v>6</v>
      </c>
      <c r="F870" s="7">
        <v>6984733</v>
      </c>
      <c r="G870" s="7" t="s">
        <v>68</v>
      </c>
      <c r="H870" s="7" t="s">
        <v>69</v>
      </c>
      <c r="I870" s="7" t="s">
        <v>44</v>
      </c>
      <c r="J870" s="19" t="str">
        <f>IFERROR(INDEX('Employee Info'!$C$3:$E$200,MATCH(Data6[[#This Row],[Name:]],'Employee Info'!$B$3:$B$200,0),MATCH(Data6[[#This Row],[Hours Type:]],'Employee Info'!$C$2:$E$2,0)),"")</f>
        <v/>
      </c>
      <c r="K870" s="19" t="str">
        <f>IFERROR(INDEX('Employee Info'!$C$3:$J$200,MATCH(Data6[[#This Row],[Name:]],'Employee Info'!$B$3:$B$200,0),MATCH(Data6[[#Headers],[Truck]],'Employee Info'!$C$2:$J$2,0)),"")</f>
        <v/>
      </c>
      <c r="L870" s="19" t="str">
        <f>IFERROR(INDEX('Employee Info'!$C$3:$J$200,MATCH(Data6[[#This Row],[Name:]],'Employee Info'!$B$3:$B$200,0),MATCH(Data6[[#Headers],[Phone]],'Employee Info'!$C$2:$J$2,0)),"")</f>
        <v/>
      </c>
      <c r="M870" s="19" t="str">
        <f>IFERROR(INDEX('Employee Info'!$C$3:$J$200,MATCH(Data6[[#This Row],[Name:]],'Employee Info'!$B$3:$B$200,0),MATCH(Data6[[#Headers],[Tech]],'Employee Info'!$C$2:$J$2,0)),"")</f>
        <v/>
      </c>
      <c r="N870" s="19" t="str">
        <f>IFERROR(INDEX('Employee Info'!$C$3:$J$200,MATCH(Data6[[#This Row],[Name:]],'Employee Info'!$B$3:$B$200,0),MATCH(Data6[[#Headers],[Other]],'Employee Info'!$C$2:$J$2,0)),"")</f>
        <v/>
      </c>
      <c r="O870" s="19">
        <f>IFERROR((Data6[[#This Row],[Hours:]]*SUM(Data6[[#This Row],[Rate]:[Other]])),"")</f>
        <v>0</v>
      </c>
      <c r="P870" s="7" t="str">
        <f>IF(Data6[[#This Row],[WO'#:]]="","Riley #","WO#")</f>
        <v>WO#</v>
      </c>
      <c r="Q870" s="7">
        <f>IFERROR(WEEKNUM(Data6[[#This Row],[Date:]]),"")</f>
        <v>21</v>
      </c>
      <c r="R870" s="6">
        <f t="shared" si="39"/>
        <v>45431</v>
      </c>
      <c r="S870" s="6">
        <f>Data6[[#This Row],[Week Start]]+7</f>
        <v>45438</v>
      </c>
      <c r="T870" s="7" t="str">
        <f t="shared" si="40"/>
        <v>5/19/2024 - 5/26/2024</v>
      </c>
      <c r="U870" s="7" t="str">
        <f t="shared" si="41"/>
        <v>Time Card</v>
      </c>
      <c r="V870" s="8" t="str">
        <f>RIGHT(TEXT(Data6[[#This Row],[Date:]],"mmddyyyy"),4)</f>
        <v>2024</v>
      </c>
      <c r="W870" s="8" t="str">
        <f>MID(TEXT(Data6[[#This Row],[Date:]],"mmddyyyy"),3,2)</f>
        <v>22</v>
      </c>
      <c r="X870" s="8" t="str">
        <f>LEFT(TEXT(Data6[[#This Row],[Date:]],"mmddyyyy"),2)</f>
        <v>05</v>
      </c>
      <c r="Y870" s="6">
        <f>DATE(Data6[[#This Row],[Year]],Data6[[#This Row],[Month]],Data6[[#This Row],[Day]])</f>
        <v>45434</v>
      </c>
    </row>
    <row r="871" spans="1:25" x14ac:dyDescent="0.3">
      <c r="A871" s="5">
        <v>45437.380185879629</v>
      </c>
      <c r="B871" s="7" t="s">
        <v>76</v>
      </c>
      <c r="C871" s="6" t="s">
        <v>650</v>
      </c>
      <c r="D871" s="7" t="s">
        <v>156</v>
      </c>
      <c r="E871" s="8">
        <v>1</v>
      </c>
      <c r="F871" s="7">
        <v>6984733</v>
      </c>
      <c r="G871" s="7" t="s">
        <v>68</v>
      </c>
      <c r="H871" s="7" t="s">
        <v>69</v>
      </c>
      <c r="I871" s="7" t="s">
        <v>44</v>
      </c>
      <c r="J871" s="19" t="str">
        <f>IFERROR(INDEX('Employee Info'!$C$3:$E$200,MATCH(Data6[[#This Row],[Name:]],'Employee Info'!$B$3:$B$200,0),MATCH(Data6[[#This Row],[Hours Type:]],'Employee Info'!$C$2:$E$2,0)),"")</f>
        <v/>
      </c>
      <c r="K871" s="19" t="str">
        <f>IFERROR(INDEX('Employee Info'!$C$3:$J$200,MATCH(Data6[[#This Row],[Name:]],'Employee Info'!$B$3:$B$200,0),MATCH(Data6[[#Headers],[Truck]],'Employee Info'!$C$2:$J$2,0)),"")</f>
        <v/>
      </c>
      <c r="L871" s="19" t="str">
        <f>IFERROR(INDEX('Employee Info'!$C$3:$J$200,MATCH(Data6[[#This Row],[Name:]],'Employee Info'!$B$3:$B$200,0),MATCH(Data6[[#Headers],[Phone]],'Employee Info'!$C$2:$J$2,0)),"")</f>
        <v/>
      </c>
      <c r="M871" s="19" t="str">
        <f>IFERROR(INDEX('Employee Info'!$C$3:$J$200,MATCH(Data6[[#This Row],[Name:]],'Employee Info'!$B$3:$B$200,0),MATCH(Data6[[#Headers],[Tech]],'Employee Info'!$C$2:$J$2,0)),"")</f>
        <v/>
      </c>
      <c r="N871" s="19" t="str">
        <f>IFERROR(INDEX('Employee Info'!$C$3:$J$200,MATCH(Data6[[#This Row],[Name:]],'Employee Info'!$B$3:$B$200,0),MATCH(Data6[[#Headers],[Other]],'Employee Info'!$C$2:$J$2,0)),"")</f>
        <v/>
      </c>
      <c r="O871" s="19">
        <f>IFERROR((Data6[[#This Row],[Hours:]]*SUM(Data6[[#This Row],[Rate]:[Other]])),"")</f>
        <v>0</v>
      </c>
      <c r="P871" s="7" t="str">
        <f>IF(Data6[[#This Row],[WO'#:]]="","Riley #","WO#")</f>
        <v>WO#</v>
      </c>
      <c r="Q871" s="7">
        <f>IFERROR(WEEKNUM(Data6[[#This Row],[Date:]]),"")</f>
        <v>21</v>
      </c>
      <c r="R871" s="6">
        <f t="shared" si="39"/>
        <v>45431</v>
      </c>
      <c r="S871" s="6">
        <f>Data6[[#This Row],[Week Start]]+7</f>
        <v>45438</v>
      </c>
      <c r="T871" s="7" t="str">
        <f t="shared" si="40"/>
        <v>5/19/2024 - 5/26/2024</v>
      </c>
      <c r="U871" s="7" t="str">
        <f t="shared" si="41"/>
        <v>Time Card</v>
      </c>
      <c r="V871" s="8" t="str">
        <f>RIGHT(TEXT(Data6[[#This Row],[Date:]],"mmddyyyy"),4)</f>
        <v>2024</v>
      </c>
      <c r="W871" s="8" t="str">
        <f>MID(TEXT(Data6[[#This Row],[Date:]],"mmddyyyy"),3,2)</f>
        <v>22</v>
      </c>
      <c r="X871" s="8" t="str">
        <f>LEFT(TEXT(Data6[[#This Row],[Date:]],"mmddyyyy"),2)</f>
        <v>05</v>
      </c>
      <c r="Y871" s="6">
        <f>DATE(Data6[[#This Row],[Year]],Data6[[#This Row],[Month]],Data6[[#This Row],[Day]])</f>
        <v>45434</v>
      </c>
    </row>
    <row r="872" spans="1:25" x14ac:dyDescent="0.3">
      <c r="A872" s="5">
        <v>45437.354452083331</v>
      </c>
      <c r="B872" s="7" t="s">
        <v>66</v>
      </c>
      <c r="C872" s="6" t="s">
        <v>650</v>
      </c>
      <c r="D872" s="7" t="s">
        <v>638</v>
      </c>
      <c r="E872" s="8">
        <v>1</v>
      </c>
      <c r="F872" s="7">
        <v>6994907</v>
      </c>
      <c r="G872" s="7" t="s">
        <v>68</v>
      </c>
      <c r="H872" s="7" t="s">
        <v>69</v>
      </c>
      <c r="I872" s="7" t="s">
        <v>44</v>
      </c>
      <c r="J872" s="19" t="str">
        <f>IFERROR(INDEX('Employee Info'!$C$3:$E$200,MATCH(Data6[[#This Row],[Name:]],'Employee Info'!$B$3:$B$200,0),MATCH(Data6[[#This Row],[Hours Type:]],'Employee Info'!$C$2:$E$2,0)),"")</f>
        <v/>
      </c>
      <c r="K872" s="19" t="str">
        <f>IFERROR(INDEX('Employee Info'!$C$3:$J$200,MATCH(Data6[[#This Row],[Name:]],'Employee Info'!$B$3:$B$200,0),MATCH(Data6[[#Headers],[Truck]],'Employee Info'!$C$2:$J$2,0)),"")</f>
        <v/>
      </c>
      <c r="L872" s="19" t="str">
        <f>IFERROR(INDEX('Employee Info'!$C$3:$J$200,MATCH(Data6[[#This Row],[Name:]],'Employee Info'!$B$3:$B$200,0),MATCH(Data6[[#Headers],[Phone]],'Employee Info'!$C$2:$J$2,0)),"")</f>
        <v/>
      </c>
      <c r="M872" s="19" t="str">
        <f>IFERROR(INDEX('Employee Info'!$C$3:$J$200,MATCH(Data6[[#This Row],[Name:]],'Employee Info'!$B$3:$B$200,0),MATCH(Data6[[#Headers],[Tech]],'Employee Info'!$C$2:$J$2,0)),"")</f>
        <v/>
      </c>
      <c r="N872" s="19" t="str">
        <f>IFERROR(INDEX('Employee Info'!$C$3:$J$200,MATCH(Data6[[#This Row],[Name:]],'Employee Info'!$B$3:$B$200,0),MATCH(Data6[[#Headers],[Other]],'Employee Info'!$C$2:$J$2,0)),"")</f>
        <v/>
      </c>
      <c r="O872" s="19">
        <f>IFERROR((Data6[[#This Row],[Hours:]]*SUM(Data6[[#This Row],[Rate]:[Other]])),"")</f>
        <v>0</v>
      </c>
      <c r="P872" s="7" t="str">
        <f>IF(Data6[[#This Row],[WO'#:]]="","Riley #","WO#")</f>
        <v>WO#</v>
      </c>
      <c r="Q872" s="7">
        <f>IFERROR(WEEKNUM(Data6[[#This Row],[Date:]]),"")</f>
        <v>21</v>
      </c>
      <c r="R872" s="6">
        <f t="shared" si="39"/>
        <v>45431</v>
      </c>
      <c r="S872" s="6">
        <f>Data6[[#This Row],[Week Start]]+7</f>
        <v>45438</v>
      </c>
      <c r="T872" s="7" t="str">
        <f t="shared" si="40"/>
        <v>5/19/2024 - 5/26/2024</v>
      </c>
      <c r="U872" s="7" t="str">
        <f t="shared" si="41"/>
        <v>Time Card</v>
      </c>
      <c r="V872" s="8" t="str">
        <f>RIGHT(TEXT(Data6[[#This Row],[Date:]],"mmddyyyy"),4)</f>
        <v>2024</v>
      </c>
      <c r="W872" s="8" t="str">
        <f>MID(TEXT(Data6[[#This Row],[Date:]],"mmddyyyy"),3,2)</f>
        <v>22</v>
      </c>
      <c r="X872" s="8" t="str">
        <f>LEFT(TEXT(Data6[[#This Row],[Date:]],"mmddyyyy"),2)</f>
        <v>05</v>
      </c>
      <c r="Y872" s="6">
        <f>DATE(Data6[[#This Row],[Year]],Data6[[#This Row],[Month]],Data6[[#This Row],[Day]])</f>
        <v>45434</v>
      </c>
    </row>
    <row r="873" spans="1:25" x14ac:dyDescent="0.3">
      <c r="A873" s="5">
        <v>45434.582616898151</v>
      </c>
      <c r="B873" s="7" t="s">
        <v>35</v>
      </c>
      <c r="C873" s="6" t="s">
        <v>650</v>
      </c>
      <c r="D873" s="7" t="s">
        <v>652</v>
      </c>
      <c r="E873" s="8">
        <v>8</v>
      </c>
      <c r="F873" s="7" t="s">
        <v>68</v>
      </c>
      <c r="G873" s="7" t="s">
        <v>68</v>
      </c>
      <c r="H873" s="7" t="s">
        <v>649</v>
      </c>
      <c r="I873" s="7" t="s">
        <v>44</v>
      </c>
      <c r="J873" s="19" t="str">
        <f>IFERROR(INDEX('Employee Info'!$C$3:$E$200,MATCH(Data6[[#This Row],[Name:]],'Employee Info'!$B$3:$B$200,0),MATCH(Data6[[#This Row],[Hours Type:]],'Employee Info'!$C$2:$E$2,0)),"")</f>
        <v/>
      </c>
      <c r="K873" s="19" t="str">
        <f>IFERROR(INDEX('Employee Info'!$C$3:$J$200,MATCH(Data6[[#This Row],[Name:]],'Employee Info'!$B$3:$B$200,0),MATCH(Data6[[#Headers],[Truck]],'Employee Info'!$C$2:$J$2,0)),"")</f>
        <v/>
      </c>
      <c r="L873" s="19" t="str">
        <f>IFERROR(INDEX('Employee Info'!$C$3:$J$200,MATCH(Data6[[#This Row],[Name:]],'Employee Info'!$B$3:$B$200,0),MATCH(Data6[[#Headers],[Phone]],'Employee Info'!$C$2:$J$2,0)),"")</f>
        <v/>
      </c>
      <c r="M873" s="19" t="str">
        <f>IFERROR(INDEX('Employee Info'!$C$3:$J$200,MATCH(Data6[[#This Row],[Name:]],'Employee Info'!$B$3:$B$200,0),MATCH(Data6[[#Headers],[Tech]],'Employee Info'!$C$2:$J$2,0)),"")</f>
        <v/>
      </c>
      <c r="N873" s="19" t="str">
        <f>IFERROR(INDEX('Employee Info'!$C$3:$J$200,MATCH(Data6[[#This Row],[Name:]],'Employee Info'!$B$3:$B$200,0),MATCH(Data6[[#Headers],[Other]],'Employee Info'!$C$2:$J$2,0)),"")</f>
        <v/>
      </c>
      <c r="O873" s="19">
        <f>IFERROR((Data6[[#This Row],[Hours:]]*SUM(Data6[[#This Row],[Rate]:[Other]])),"")</f>
        <v>0</v>
      </c>
      <c r="P873" s="7" t="str">
        <f>IF(Data6[[#This Row],[WO'#:]]="","Riley #","WO#")</f>
        <v>Riley #</v>
      </c>
      <c r="Q873" s="7">
        <f>IFERROR(WEEKNUM(Data6[[#This Row],[Date:]]),"")</f>
        <v>21</v>
      </c>
      <c r="R873" s="6">
        <f t="shared" si="39"/>
        <v>45431</v>
      </c>
      <c r="S873" s="6">
        <f>Data6[[#This Row],[Week Start]]+7</f>
        <v>45438</v>
      </c>
      <c r="T873" s="7" t="str">
        <f t="shared" si="40"/>
        <v>5/19/2024 - 5/26/2024</v>
      </c>
      <c r="U873" s="7" t="str">
        <f t="shared" si="41"/>
        <v>Time Card</v>
      </c>
      <c r="V873" s="8" t="str">
        <f>RIGHT(TEXT(Data6[[#This Row],[Date:]],"mmddyyyy"),4)</f>
        <v>2024</v>
      </c>
      <c r="W873" s="8" t="str">
        <f>MID(TEXT(Data6[[#This Row],[Date:]],"mmddyyyy"),3,2)</f>
        <v>22</v>
      </c>
      <c r="X873" s="8" t="str">
        <f>LEFT(TEXT(Data6[[#This Row],[Date:]],"mmddyyyy"),2)</f>
        <v>05</v>
      </c>
      <c r="Y873" s="6">
        <f>DATE(Data6[[#This Row],[Year]],Data6[[#This Row],[Month]],Data6[[#This Row],[Day]])</f>
        <v>45434</v>
      </c>
    </row>
    <row r="874" spans="1:25" x14ac:dyDescent="0.3">
      <c r="A874" s="5">
        <v>45434.582728125002</v>
      </c>
      <c r="B874" s="7" t="s">
        <v>23</v>
      </c>
      <c r="C874" s="6" t="s">
        <v>650</v>
      </c>
      <c r="D874" s="7" t="s">
        <v>652</v>
      </c>
      <c r="E874" s="8">
        <v>8</v>
      </c>
      <c r="F874" s="7" t="s">
        <v>68</v>
      </c>
      <c r="G874" s="7" t="s">
        <v>68</v>
      </c>
      <c r="H874" s="7" t="s">
        <v>649</v>
      </c>
      <c r="I874" s="7" t="s">
        <v>44</v>
      </c>
      <c r="J874" s="19" t="str">
        <f>IFERROR(INDEX('Employee Info'!$C$3:$E$200,MATCH(Data6[[#This Row],[Name:]],'Employee Info'!$B$3:$B$200,0),MATCH(Data6[[#This Row],[Hours Type:]],'Employee Info'!$C$2:$E$2,0)),"")</f>
        <v/>
      </c>
      <c r="K874" s="19" t="str">
        <f>IFERROR(INDEX('Employee Info'!$C$3:$J$200,MATCH(Data6[[#This Row],[Name:]],'Employee Info'!$B$3:$B$200,0),MATCH(Data6[[#Headers],[Truck]],'Employee Info'!$C$2:$J$2,0)),"")</f>
        <v/>
      </c>
      <c r="L874" s="19" t="str">
        <f>IFERROR(INDEX('Employee Info'!$C$3:$J$200,MATCH(Data6[[#This Row],[Name:]],'Employee Info'!$B$3:$B$200,0),MATCH(Data6[[#Headers],[Phone]],'Employee Info'!$C$2:$J$2,0)),"")</f>
        <v/>
      </c>
      <c r="M874" s="19" t="str">
        <f>IFERROR(INDEX('Employee Info'!$C$3:$J$200,MATCH(Data6[[#This Row],[Name:]],'Employee Info'!$B$3:$B$200,0),MATCH(Data6[[#Headers],[Tech]],'Employee Info'!$C$2:$J$2,0)),"")</f>
        <v/>
      </c>
      <c r="N874" s="19" t="str">
        <f>IFERROR(INDEX('Employee Info'!$C$3:$J$200,MATCH(Data6[[#This Row],[Name:]],'Employee Info'!$B$3:$B$200,0),MATCH(Data6[[#Headers],[Other]],'Employee Info'!$C$2:$J$2,0)),"")</f>
        <v/>
      </c>
      <c r="O874" s="19">
        <f>IFERROR((Data6[[#This Row],[Hours:]]*SUM(Data6[[#This Row],[Rate]:[Other]])),"")</f>
        <v>0</v>
      </c>
      <c r="P874" s="7" t="str">
        <f>IF(Data6[[#This Row],[WO'#:]]="","Riley #","WO#")</f>
        <v>Riley #</v>
      </c>
      <c r="Q874" s="7">
        <f>IFERROR(WEEKNUM(Data6[[#This Row],[Date:]]),"")</f>
        <v>21</v>
      </c>
      <c r="R874" s="6">
        <f t="shared" si="39"/>
        <v>45431</v>
      </c>
      <c r="S874" s="6">
        <f>Data6[[#This Row],[Week Start]]+7</f>
        <v>45438</v>
      </c>
      <c r="T874" s="7" t="str">
        <f t="shared" si="40"/>
        <v>5/19/2024 - 5/26/2024</v>
      </c>
      <c r="U874" s="7" t="str">
        <f t="shared" si="41"/>
        <v>Time Card</v>
      </c>
      <c r="V874" s="8" t="str">
        <f>RIGHT(TEXT(Data6[[#This Row],[Date:]],"mmddyyyy"),4)</f>
        <v>2024</v>
      </c>
      <c r="W874" s="8" t="str">
        <f>MID(TEXT(Data6[[#This Row],[Date:]],"mmddyyyy"),3,2)</f>
        <v>22</v>
      </c>
      <c r="X874" s="8" t="str">
        <f>LEFT(TEXT(Data6[[#This Row],[Date:]],"mmddyyyy"),2)</f>
        <v>05</v>
      </c>
      <c r="Y874" s="6">
        <f>DATE(Data6[[#This Row],[Year]],Data6[[#This Row],[Month]],Data6[[#This Row],[Day]])</f>
        <v>45434</v>
      </c>
    </row>
    <row r="875" spans="1:25" x14ac:dyDescent="0.3">
      <c r="A875" s="5">
        <v>45434.587582060187</v>
      </c>
      <c r="B875" s="7" t="s">
        <v>492</v>
      </c>
      <c r="C875" s="6" t="s">
        <v>650</v>
      </c>
      <c r="D875" s="7" t="s">
        <v>653</v>
      </c>
      <c r="E875" s="8">
        <v>8</v>
      </c>
      <c r="F875" s="7" t="s">
        <v>68</v>
      </c>
      <c r="G875" s="7" t="s">
        <v>68</v>
      </c>
      <c r="H875" s="7" t="s">
        <v>536</v>
      </c>
      <c r="I875" s="7" t="s">
        <v>44</v>
      </c>
      <c r="J875" s="19" t="str">
        <f>IFERROR(INDEX('Employee Info'!$C$3:$E$200,MATCH(Data6[[#This Row],[Name:]],'Employee Info'!$B$3:$B$200,0),MATCH(Data6[[#This Row],[Hours Type:]],'Employee Info'!$C$2:$E$2,0)),"")</f>
        <v/>
      </c>
      <c r="K875" s="19" t="str">
        <f>IFERROR(INDEX('Employee Info'!$C$3:$J$200,MATCH(Data6[[#This Row],[Name:]],'Employee Info'!$B$3:$B$200,0),MATCH(Data6[[#Headers],[Truck]],'Employee Info'!$C$2:$J$2,0)),"")</f>
        <v/>
      </c>
      <c r="L875" s="19" t="str">
        <f>IFERROR(INDEX('Employee Info'!$C$3:$J$200,MATCH(Data6[[#This Row],[Name:]],'Employee Info'!$B$3:$B$200,0),MATCH(Data6[[#Headers],[Phone]],'Employee Info'!$C$2:$J$2,0)),"")</f>
        <v/>
      </c>
      <c r="M875" s="19" t="str">
        <f>IFERROR(INDEX('Employee Info'!$C$3:$J$200,MATCH(Data6[[#This Row],[Name:]],'Employee Info'!$B$3:$B$200,0),MATCH(Data6[[#Headers],[Tech]],'Employee Info'!$C$2:$J$2,0)),"")</f>
        <v/>
      </c>
      <c r="N875" s="19" t="str">
        <f>IFERROR(INDEX('Employee Info'!$C$3:$J$200,MATCH(Data6[[#This Row],[Name:]],'Employee Info'!$B$3:$B$200,0),MATCH(Data6[[#Headers],[Other]],'Employee Info'!$C$2:$J$2,0)),"")</f>
        <v/>
      </c>
      <c r="O875" s="19">
        <f>IFERROR((Data6[[#This Row],[Hours:]]*SUM(Data6[[#This Row],[Rate]:[Other]])),"")</f>
        <v>0</v>
      </c>
      <c r="P875" s="7" t="str">
        <f>IF(Data6[[#This Row],[WO'#:]]="","Riley #","WO#")</f>
        <v>Riley #</v>
      </c>
      <c r="Q875" s="7">
        <f>IFERROR(WEEKNUM(Data6[[#This Row],[Date:]]),"")</f>
        <v>21</v>
      </c>
      <c r="R875" s="6">
        <f t="shared" si="39"/>
        <v>45431</v>
      </c>
      <c r="S875" s="6">
        <f>Data6[[#This Row],[Week Start]]+7</f>
        <v>45438</v>
      </c>
      <c r="T875" s="7" t="str">
        <f t="shared" si="40"/>
        <v>5/19/2024 - 5/26/2024</v>
      </c>
      <c r="U875" s="7" t="str">
        <f t="shared" si="41"/>
        <v>Time Card</v>
      </c>
      <c r="V875" s="8" t="str">
        <f>RIGHT(TEXT(Data6[[#This Row],[Date:]],"mmddyyyy"),4)</f>
        <v>2024</v>
      </c>
      <c r="W875" s="8" t="str">
        <f>MID(TEXT(Data6[[#This Row],[Date:]],"mmddyyyy"),3,2)</f>
        <v>22</v>
      </c>
      <c r="X875" s="8" t="str">
        <f>LEFT(TEXT(Data6[[#This Row],[Date:]],"mmddyyyy"),2)</f>
        <v>05</v>
      </c>
      <c r="Y875" s="6">
        <f>DATE(Data6[[#This Row],[Year]],Data6[[#This Row],[Month]],Data6[[#This Row],[Day]])</f>
        <v>45434</v>
      </c>
    </row>
    <row r="876" spans="1:25" x14ac:dyDescent="0.3">
      <c r="A876" s="5">
        <v>45434.588629745369</v>
      </c>
      <c r="B876" s="7" t="s">
        <v>65</v>
      </c>
      <c r="C876" s="6" t="s">
        <v>650</v>
      </c>
      <c r="D876" s="7" t="s">
        <v>653</v>
      </c>
      <c r="E876" s="8">
        <v>8</v>
      </c>
      <c r="F876" s="7" t="s">
        <v>68</v>
      </c>
      <c r="G876" s="7" t="s">
        <v>68</v>
      </c>
      <c r="H876" s="7" t="s">
        <v>536</v>
      </c>
      <c r="I876" s="7" t="s">
        <v>44</v>
      </c>
      <c r="J876" s="19" t="str">
        <f>IFERROR(INDEX('Employee Info'!$C$3:$E$200,MATCH(Data6[[#This Row],[Name:]],'Employee Info'!$B$3:$B$200,0),MATCH(Data6[[#This Row],[Hours Type:]],'Employee Info'!$C$2:$E$2,0)),"")</f>
        <v/>
      </c>
      <c r="K876" s="19" t="str">
        <f>IFERROR(INDEX('Employee Info'!$C$3:$J$200,MATCH(Data6[[#This Row],[Name:]],'Employee Info'!$B$3:$B$200,0),MATCH(Data6[[#Headers],[Truck]],'Employee Info'!$C$2:$J$2,0)),"")</f>
        <v/>
      </c>
      <c r="L876" s="19" t="str">
        <f>IFERROR(INDEX('Employee Info'!$C$3:$J$200,MATCH(Data6[[#This Row],[Name:]],'Employee Info'!$B$3:$B$200,0),MATCH(Data6[[#Headers],[Phone]],'Employee Info'!$C$2:$J$2,0)),"")</f>
        <v/>
      </c>
      <c r="M876" s="19" t="str">
        <f>IFERROR(INDEX('Employee Info'!$C$3:$J$200,MATCH(Data6[[#This Row],[Name:]],'Employee Info'!$B$3:$B$200,0),MATCH(Data6[[#Headers],[Tech]],'Employee Info'!$C$2:$J$2,0)),"")</f>
        <v/>
      </c>
      <c r="N876" s="19" t="str">
        <f>IFERROR(INDEX('Employee Info'!$C$3:$J$200,MATCH(Data6[[#This Row],[Name:]],'Employee Info'!$B$3:$B$200,0),MATCH(Data6[[#Headers],[Other]],'Employee Info'!$C$2:$J$2,0)),"")</f>
        <v/>
      </c>
      <c r="O876" s="19">
        <f>IFERROR((Data6[[#This Row],[Hours:]]*SUM(Data6[[#This Row],[Rate]:[Other]])),"")</f>
        <v>0</v>
      </c>
      <c r="P876" s="7" t="str">
        <f>IF(Data6[[#This Row],[WO'#:]]="","Riley #","WO#")</f>
        <v>Riley #</v>
      </c>
      <c r="Q876" s="7">
        <f>IFERROR(WEEKNUM(Data6[[#This Row],[Date:]]),"")</f>
        <v>21</v>
      </c>
      <c r="R876" s="6">
        <f t="shared" si="39"/>
        <v>45431</v>
      </c>
      <c r="S876" s="6">
        <f>Data6[[#This Row],[Week Start]]+7</f>
        <v>45438</v>
      </c>
      <c r="T876" s="7" t="str">
        <f t="shared" si="40"/>
        <v>5/19/2024 - 5/26/2024</v>
      </c>
      <c r="U876" s="7" t="str">
        <f t="shared" si="41"/>
        <v>Time Card</v>
      </c>
      <c r="V876" s="8" t="str">
        <f>RIGHT(TEXT(Data6[[#This Row],[Date:]],"mmddyyyy"),4)</f>
        <v>2024</v>
      </c>
      <c r="W876" s="8" t="str">
        <f>MID(TEXT(Data6[[#This Row],[Date:]],"mmddyyyy"),3,2)</f>
        <v>22</v>
      </c>
      <c r="X876" s="8" t="str">
        <f>LEFT(TEXT(Data6[[#This Row],[Date:]],"mmddyyyy"),2)</f>
        <v>05</v>
      </c>
      <c r="Y876" s="6">
        <f>DATE(Data6[[#This Row],[Year]],Data6[[#This Row],[Month]],Data6[[#This Row],[Day]])</f>
        <v>45434</v>
      </c>
    </row>
    <row r="877" spans="1:25" x14ac:dyDescent="0.3">
      <c r="A877" s="5">
        <v>45437.358593865742</v>
      </c>
      <c r="B877" s="7" t="s">
        <v>66</v>
      </c>
      <c r="C877" s="6" t="s">
        <v>650</v>
      </c>
      <c r="D877" s="7" t="s">
        <v>566</v>
      </c>
      <c r="E877" s="8">
        <v>1</v>
      </c>
      <c r="F877" s="7" t="s">
        <v>68</v>
      </c>
      <c r="G877" s="7" t="s">
        <v>68</v>
      </c>
      <c r="H877" s="7" t="s">
        <v>536</v>
      </c>
      <c r="I877" s="7" t="s">
        <v>44</v>
      </c>
      <c r="J877" s="19" t="str">
        <f>IFERROR(INDEX('Employee Info'!$C$3:$E$200,MATCH(Data6[[#This Row],[Name:]],'Employee Info'!$B$3:$B$200,0),MATCH(Data6[[#This Row],[Hours Type:]],'Employee Info'!$C$2:$E$2,0)),"")</f>
        <v/>
      </c>
      <c r="K877" s="19" t="str">
        <f>IFERROR(INDEX('Employee Info'!$C$3:$J$200,MATCH(Data6[[#This Row],[Name:]],'Employee Info'!$B$3:$B$200,0),MATCH(Data6[[#Headers],[Truck]],'Employee Info'!$C$2:$J$2,0)),"")</f>
        <v/>
      </c>
      <c r="L877" s="19" t="str">
        <f>IFERROR(INDEX('Employee Info'!$C$3:$J$200,MATCH(Data6[[#This Row],[Name:]],'Employee Info'!$B$3:$B$200,0),MATCH(Data6[[#Headers],[Phone]],'Employee Info'!$C$2:$J$2,0)),"")</f>
        <v/>
      </c>
      <c r="M877" s="19" t="str">
        <f>IFERROR(INDEX('Employee Info'!$C$3:$J$200,MATCH(Data6[[#This Row],[Name:]],'Employee Info'!$B$3:$B$200,0),MATCH(Data6[[#Headers],[Tech]],'Employee Info'!$C$2:$J$2,0)),"")</f>
        <v/>
      </c>
      <c r="N877" s="19" t="str">
        <f>IFERROR(INDEX('Employee Info'!$C$3:$J$200,MATCH(Data6[[#This Row],[Name:]],'Employee Info'!$B$3:$B$200,0),MATCH(Data6[[#Headers],[Other]],'Employee Info'!$C$2:$J$2,0)),"")</f>
        <v/>
      </c>
      <c r="O877" s="19">
        <f>IFERROR((Data6[[#This Row],[Hours:]]*SUM(Data6[[#This Row],[Rate]:[Other]])),"")</f>
        <v>0</v>
      </c>
      <c r="P877" s="7" t="str">
        <f>IF(Data6[[#This Row],[WO'#:]]="","Riley #","WO#")</f>
        <v>Riley #</v>
      </c>
      <c r="Q877" s="7">
        <f>IFERROR(WEEKNUM(Data6[[#This Row],[Date:]]),"")</f>
        <v>21</v>
      </c>
      <c r="R877" s="6">
        <f t="shared" si="39"/>
        <v>45431</v>
      </c>
      <c r="S877" s="6">
        <f>Data6[[#This Row],[Week Start]]+7</f>
        <v>45438</v>
      </c>
      <c r="T877" s="7" t="str">
        <f t="shared" si="40"/>
        <v>5/19/2024 - 5/26/2024</v>
      </c>
      <c r="U877" s="7" t="str">
        <f t="shared" si="41"/>
        <v>Time Card</v>
      </c>
      <c r="V877" s="8" t="str">
        <f>RIGHT(TEXT(Data6[[#This Row],[Date:]],"mmddyyyy"),4)</f>
        <v>2024</v>
      </c>
      <c r="W877" s="8" t="str">
        <f>MID(TEXT(Data6[[#This Row],[Date:]],"mmddyyyy"),3,2)</f>
        <v>22</v>
      </c>
      <c r="X877" s="8" t="str">
        <f>LEFT(TEXT(Data6[[#This Row],[Date:]],"mmddyyyy"),2)</f>
        <v>05</v>
      </c>
      <c r="Y877" s="6">
        <f>DATE(Data6[[#This Row],[Year]],Data6[[#This Row],[Month]],Data6[[#This Row],[Day]])</f>
        <v>45434</v>
      </c>
    </row>
    <row r="878" spans="1:25" x14ac:dyDescent="0.3">
      <c r="A878" s="5">
        <v>45437.377366203706</v>
      </c>
      <c r="B878" s="7" t="s">
        <v>66</v>
      </c>
      <c r="C878" s="6" t="s">
        <v>650</v>
      </c>
      <c r="D878" s="7" t="s">
        <v>654</v>
      </c>
      <c r="E878" s="8">
        <v>1</v>
      </c>
      <c r="F878" s="7" t="s">
        <v>68</v>
      </c>
      <c r="G878" s="7" t="s">
        <v>68</v>
      </c>
      <c r="H878" s="7" t="s">
        <v>460</v>
      </c>
      <c r="I878" s="7" t="s">
        <v>45</v>
      </c>
      <c r="J878" s="19" t="str">
        <f>IFERROR(INDEX('Employee Info'!$C$3:$E$200,MATCH(Data6[[#This Row],[Name:]],'Employee Info'!$B$3:$B$200,0),MATCH(Data6[[#This Row],[Hours Type:]],'Employee Info'!$C$2:$E$2,0)),"")</f>
        <v/>
      </c>
      <c r="K878" s="19" t="str">
        <f>IFERROR(INDEX('Employee Info'!$C$3:$J$200,MATCH(Data6[[#This Row],[Name:]],'Employee Info'!$B$3:$B$200,0),MATCH(Data6[[#Headers],[Truck]],'Employee Info'!$C$2:$J$2,0)),"")</f>
        <v/>
      </c>
      <c r="L878" s="19" t="str">
        <f>IFERROR(INDEX('Employee Info'!$C$3:$J$200,MATCH(Data6[[#This Row],[Name:]],'Employee Info'!$B$3:$B$200,0),MATCH(Data6[[#Headers],[Phone]],'Employee Info'!$C$2:$J$2,0)),"")</f>
        <v/>
      </c>
      <c r="M878" s="19" t="str">
        <f>IFERROR(INDEX('Employee Info'!$C$3:$J$200,MATCH(Data6[[#This Row],[Name:]],'Employee Info'!$B$3:$B$200,0),MATCH(Data6[[#Headers],[Tech]],'Employee Info'!$C$2:$J$2,0)),"")</f>
        <v/>
      </c>
      <c r="N878" s="19" t="str">
        <f>IFERROR(INDEX('Employee Info'!$C$3:$J$200,MATCH(Data6[[#This Row],[Name:]],'Employee Info'!$B$3:$B$200,0),MATCH(Data6[[#Headers],[Other]],'Employee Info'!$C$2:$J$2,0)),"")</f>
        <v/>
      </c>
      <c r="O878" s="19">
        <f>IFERROR((Data6[[#This Row],[Hours:]]*SUM(Data6[[#This Row],[Rate]:[Other]])),"")</f>
        <v>0</v>
      </c>
      <c r="P878" s="7" t="str">
        <f>IF(Data6[[#This Row],[WO'#:]]="","Riley #","WO#")</f>
        <v>Riley #</v>
      </c>
      <c r="Q878" s="7">
        <f>IFERROR(WEEKNUM(Data6[[#This Row],[Date:]]),"")</f>
        <v>21</v>
      </c>
      <c r="R878" s="6">
        <f t="shared" si="39"/>
        <v>45431</v>
      </c>
      <c r="S878" s="6">
        <f>Data6[[#This Row],[Week Start]]+7</f>
        <v>45438</v>
      </c>
      <c r="T878" s="7" t="str">
        <f t="shared" si="40"/>
        <v>5/19/2024 - 5/26/2024</v>
      </c>
      <c r="U878" s="7" t="str">
        <f t="shared" si="41"/>
        <v>Time Card</v>
      </c>
      <c r="V878" s="8" t="str">
        <f>RIGHT(TEXT(Data6[[#This Row],[Date:]],"mmddyyyy"),4)</f>
        <v>2024</v>
      </c>
      <c r="W878" s="8" t="str">
        <f>MID(TEXT(Data6[[#This Row],[Date:]],"mmddyyyy"),3,2)</f>
        <v>22</v>
      </c>
      <c r="X878" s="8" t="str">
        <f>LEFT(TEXT(Data6[[#This Row],[Date:]],"mmddyyyy"),2)</f>
        <v>05</v>
      </c>
      <c r="Y878" s="6">
        <f>DATE(Data6[[#This Row],[Year]],Data6[[#This Row],[Month]],Data6[[#This Row],[Day]])</f>
        <v>45434</v>
      </c>
    </row>
    <row r="879" spans="1:25" x14ac:dyDescent="0.3">
      <c r="A879" s="5">
        <v>45434.526222685185</v>
      </c>
      <c r="B879" s="7" t="s">
        <v>31</v>
      </c>
      <c r="C879" s="6" t="s">
        <v>650</v>
      </c>
      <c r="D879" s="7" t="s">
        <v>651</v>
      </c>
      <c r="E879" s="8">
        <v>1.5</v>
      </c>
      <c r="F879" s="7" t="s">
        <v>68</v>
      </c>
      <c r="G879" s="7" t="s">
        <v>68</v>
      </c>
      <c r="H879" s="7" t="s">
        <v>641</v>
      </c>
      <c r="I879" s="7" t="s">
        <v>44</v>
      </c>
      <c r="J879" s="19" t="str">
        <f>IFERROR(INDEX('Employee Info'!$C$3:$E$200,MATCH(Data6[[#This Row],[Name:]],'Employee Info'!$B$3:$B$200,0),MATCH(Data6[[#This Row],[Hours Type:]],'Employee Info'!$C$2:$E$2,0)),"")</f>
        <v/>
      </c>
      <c r="K879" s="19" t="str">
        <f>IFERROR(INDEX('Employee Info'!$C$3:$J$200,MATCH(Data6[[#This Row],[Name:]],'Employee Info'!$B$3:$B$200,0),MATCH(Data6[[#Headers],[Truck]],'Employee Info'!$C$2:$J$2,0)),"")</f>
        <v/>
      </c>
      <c r="L879" s="19" t="str">
        <f>IFERROR(INDEX('Employee Info'!$C$3:$J$200,MATCH(Data6[[#This Row],[Name:]],'Employee Info'!$B$3:$B$200,0),MATCH(Data6[[#Headers],[Phone]],'Employee Info'!$C$2:$J$2,0)),"")</f>
        <v/>
      </c>
      <c r="M879" s="19" t="str">
        <f>IFERROR(INDEX('Employee Info'!$C$3:$J$200,MATCH(Data6[[#This Row],[Name:]],'Employee Info'!$B$3:$B$200,0),MATCH(Data6[[#Headers],[Tech]],'Employee Info'!$C$2:$J$2,0)),"")</f>
        <v/>
      </c>
      <c r="N879" s="19" t="str">
        <f>IFERROR(INDEX('Employee Info'!$C$3:$J$200,MATCH(Data6[[#This Row],[Name:]],'Employee Info'!$B$3:$B$200,0),MATCH(Data6[[#Headers],[Other]],'Employee Info'!$C$2:$J$2,0)),"")</f>
        <v/>
      </c>
      <c r="O879" s="19">
        <f>IFERROR((Data6[[#This Row],[Hours:]]*SUM(Data6[[#This Row],[Rate]:[Other]])),"")</f>
        <v>0</v>
      </c>
      <c r="P879" s="7" t="str">
        <f>IF(Data6[[#This Row],[WO'#:]]="","Riley #","WO#")</f>
        <v>Riley #</v>
      </c>
      <c r="Q879" s="7">
        <f>IFERROR(WEEKNUM(Data6[[#This Row],[Date:]]),"")</f>
        <v>21</v>
      </c>
      <c r="R879" s="6">
        <f t="shared" si="39"/>
        <v>45431</v>
      </c>
      <c r="S879" s="6">
        <f>Data6[[#This Row],[Week Start]]+7</f>
        <v>45438</v>
      </c>
      <c r="T879" s="7" t="str">
        <f t="shared" si="40"/>
        <v>5/19/2024 - 5/26/2024</v>
      </c>
      <c r="U879" s="7" t="str">
        <f t="shared" si="41"/>
        <v>Time Card</v>
      </c>
      <c r="V879" s="8" t="str">
        <f>RIGHT(TEXT(Data6[[#This Row],[Date:]],"mmddyyyy"),4)</f>
        <v>2024</v>
      </c>
      <c r="W879" s="8" t="str">
        <f>MID(TEXT(Data6[[#This Row],[Date:]],"mmddyyyy"),3,2)</f>
        <v>22</v>
      </c>
      <c r="X879" s="8" t="str">
        <f>LEFT(TEXT(Data6[[#This Row],[Date:]],"mmddyyyy"),2)</f>
        <v>05</v>
      </c>
      <c r="Y879" s="6">
        <f>DATE(Data6[[#This Row],[Year]],Data6[[#This Row],[Month]],Data6[[#This Row],[Day]])</f>
        <v>45434</v>
      </c>
    </row>
    <row r="880" spans="1:25" x14ac:dyDescent="0.3">
      <c r="A880" s="5">
        <v>45435.497797222219</v>
      </c>
      <c r="B880" s="7" t="s">
        <v>31</v>
      </c>
      <c r="C880" s="6" t="s">
        <v>655</v>
      </c>
      <c r="D880" s="7" t="s">
        <v>656</v>
      </c>
      <c r="E880" s="8">
        <v>1.5</v>
      </c>
      <c r="F880" s="7">
        <v>6984733</v>
      </c>
      <c r="G880" s="7" t="s">
        <v>68</v>
      </c>
      <c r="H880" s="7" t="s">
        <v>69</v>
      </c>
      <c r="I880" s="7" t="s">
        <v>44</v>
      </c>
      <c r="J880" s="19" t="str">
        <f>IFERROR(INDEX('Employee Info'!$C$3:$E$200,MATCH(Data6[[#This Row],[Name:]],'Employee Info'!$B$3:$B$200,0),MATCH(Data6[[#This Row],[Hours Type:]],'Employee Info'!$C$2:$E$2,0)),"")</f>
        <v/>
      </c>
      <c r="K880" s="19" t="str">
        <f>IFERROR(INDEX('Employee Info'!$C$3:$J$200,MATCH(Data6[[#This Row],[Name:]],'Employee Info'!$B$3:$B$200,0),MATCH(Data6[[#Headers],[Truck]],'Employee Info'!$C$2:$J$2,0)),"")</f>
        <v/>
      </c>
      <c r="L880" s="19" t="str">
        <f>IFERROR(INDEX('Employee Info'!$C$3:$J$200,MATCH(Data6[[#This Row],[Name:]],'Employee Info'!$B$3:$B$200,0),MATCH(Data6[[#Headers],[Phone]],'Employee Info'!$C$2:$J$2,0)),"")</f>
        <v/>
      </c>
      <c r="M880" s="19" t="str">
        <f>IFERROR(INDEX('Employee Info'!$C$3:$J$200,MATCH(Data6[[#This Row],[Name:]],'Employee Info'!$B$3:$B$200,0),MATCH(Data6[[#Headers],[Tech]],'Employee Info'!$C$2:$J$2,0)),"")</f>
        <v/>
      </c>
      <c r="N880" s="19" t="str">
        <f>IFERROR(INDEX('Employee Info'!$C$3:$J$200,MATCH(Data6[[#This Row],[Name:]],'Employee Info'!$B$3:$B$200,0),MATCH(Data6[[#Headers],[Other]],'Employee Info'!$C$2:$J$2,0)),"")</f>
        <v/>
      </c>
      <c r="O880" s="19">
        <f>IFERROR((Data6[[#This Row],[Hours:]]*SUM(Data6[[#This Row],[Rate]:[Other]])),"")</f>
        <v>0</v>
      </c>
      <c r="P880" s="7" t="str">
        <f>IF(Data6[[#This Row],[WO'#:]]="","Riley #","WO#")</f>
        <v>WO#</v>
      </c>
      <c r="Q880" s="7">
        <f>IFERROR(WEEKNUM(Data6[[#This Row],[Date:]]),"")</f>
        <v>21</v>
      </c>
      <c r="R880" s="6">
        <f t="shared" si="39"/>
        <v>45431</v>
      </c>
      <c r="S880" s="6">
        <f>Data6[[#This Row],[Week Start]]+7</f>
        <v>45438</v>
      </c>
      <c r="T880" s="7" t="str">
        <f t="shared" si="40"/>
        <v>5/19/2024 - 5/26/2024</v>
      </c>
      <c r="U880" s="7" t="str">
        <f t="shared" si="41"/>
        <v>Time Card</v>
      </c>
      <c r="V880" s="8" t="str">
        <f>RIGHT(TEXT(Data6[[#This Row],[Date:]],"mmddyyyy"),4)</f>
        <v>2024</v>
      </c>
      <c r="W880" s="8" t="str">
        <f>MID(TEXT(Data6[[#This Row],[Date:]],"mmddyyyy"),3,2)</f>
        <v>23</v>
      </c>
      <c r="X880" s="8" t="str">
        <f>LEFT(TEXT(Data6[[#This Row],[Date:]],"mmddyyyy"),2)</f>
        <v>05</v>
      </c>
      <c r="Y880" s="6">
        <f>DATE(Data6[[#This Row],[Year]],Data6[[#This Row],[Month]],Data6[[#This Row],[Day]])</f>
        <v>45435</v>
      </c>
    </row>
    <row r="881" spans="1:25" x14ac:dyDescent="0.3">
      <c r="A881" s="5">
        <v>45437.376224074076</v>
      </c>
      <c r="B881" s="7" t="s">
        <v>66</v>
      </c>
      <c r="C881" s="6" t="s">
        <v>655</v>
      </c>
      <c r="D881" s="7" t="s">
        <v>637</v>
      </c>
      <c r="E881" s="8">
        <v>5</v>
      </c>
      <c r="F881" s="7">
        <v>6984733</v>
      </c>
      <c r="G881" s="7" t="s">
        <v>68</v>
      </c>
      <c r="H881" s="7" t="s">
        <v>69</v>
      </c>
      <c r="I881" s="7" t="s">
        <v>44</v>
      </c>
      <c r="J881" s="19" t="str">
        <f>IFERROR(INDEX('Employee Info'!$C$3:$E$200,MATCH(Data6[[#This Row],[Name:]],'Employee Info'!$B$3:$B$200,0),MATCH(Data6[[#This Row],[Hours Type:]],'Employee Info'!$C$2:$E$2,0)),"")</f>
        <v/>
      </c>
      <c r="K881" s="19" t="str">
        <f>IFERROR(INDEX('Employee Info'!$C$3:$J$200,MATCH(Data6[[#This Row],[Name:]],'Employee Info'!$B$3:$B$200,0),MATCH(Data6[[#Headers],[Truck]],'Employee Info'!$C$2:$J$2,0)),"")</f>
        <v/>
      </c>
      <c r="L881" s="19" t="str">
        <f>IFERROR(INDEX('Employee Info'!$C$3:$J$200,MATCH(Data6[[#This Row],[Name:]],'Employee Info'!$B$3:$B$200,0),MATCH(Data6[[#Headers],[Phone]],'Employee Info'!$C$2:$J$2,0)),"")</f>
        <v/>
      </c>
      <c r="M881" s="19" t="str">
        <f>IFERROR(INDEX('Employee Info'!$C$3:$J$200,MATCH(Data6[[#This Row],[Name:]],'Employee Info'!$B$3:$B$200,0),MATCH(Data6[[#Headers],[Tech]],'Employee Info'!$C$2:$J$2,0)),"")</f>
        <v/>
      </c>
      <c r="N881" s="19" t="str">
        <f>IFERROR(INDEX('Employee Info'!$C$3:$J$200,MATCH(Data6[[#This Row],[Name:]],'Employee Info'!$B$3:$B$200,0),MATCH(Data6[[#Headers],[Other]],'Employee Info'!$C$2:$J$2,0)),"")</f>
        <v/>
      </c>
      <c r="O881" s="19">
        <f>IFERROR((Data6[[#This Row],[Hours:]]*SUM(Data6[[#This Row],[Rate]:[Other]])),"")</f>
        <v>0</v>
      </c>
      <c r="P881" s="7" t="str">
        <f>IF(Data6[[#This Row],[WO'#:]]="","Riley #","WO#")</f>
        <v>WO#</v>
      </c>
      <c r="Q881" s="7">
        <f>IFERROR(WEEKNUM(Data6[[#This Row],[Date:]]),"")</f>
        <v>21</v>
      </c>
      <c r="R881" s="6">
        <f t="shared" si="39"/>
        <v>45431</v>
      </c>
      <c r="S881" s="6">
        <f>Data6[[#This Row],[Week Start]]+7</f>
        <v>45438</v>
      </c>
      <c r="T881" s="7" t="str">
        <f t="shared" si="40"/>
        <v>5/19/2024 - 5/26/2024</v>
      </c>
      <c r="U881" s="7" t="str">
        <f t="shared" si="41"/>
        <v>Time Card</v>
      </c>
      <c r="V881" s="8" t="str">
        <f>RIGHT(TEXT(Data6[[#This Row],[Date:]],"mmddyyyy"),4)</f>
        <v>2024</v>
      </c>
      <c r="W881" s="8" t="str">
        <f>MID(TEXT(Data6[[#This Row],[Date:]],"mmddyyyy"),3,2)</f>
        <v>23</v>
      </c>
      <c r="X881" s="8" t="str">
        <f>LEFT(TEXT(Data6[[#This Row],[Date:]],"mmddyyyy"),2)</f>
        <v>05</v>
      </c>
      <c r="Y881" s="6">
        <f>DATE(Data6[[#This Row],[Year]],Data6[[#This Row],[Month]],Data6[[#This Row],[Day]])</f>
        <v>45435</v>
      </c>
    </row>
    <row r="882" spans="1:25" x14ac:dyDescent="0.3">
      <c r="A882" s="5">
        <v>45437.380277199074</v>
      </c>
      <c r="B882" s="7" t="s">
        <v>76</v>
      </c>
      <c r="C882" s="6" t="s">
        <v>655</v>
      </c>
      <c r="D882" s="7" t="s">
        <v>156</v>
      </c>
      <c r="E882" s="8">
        <v>1</v>
      </c>
      <c r="F882" s="7">
        <v>6984733</v>
      </c>
      <c r="G882" s="7" t="s">
        <v>68</v>
      </c>
      <c r="H882" s="7" t="s">
        <v>69</v>
      </c>
      <c r="I882" s="7" t="s">
        <v>44</v>
      </c>
      <c r="J882" s="19" t="str">
        <f>IFERROR(INDEX('Employee Info'!$C$3:$E$200,MATCH(Data6[[#This Row],[Name:]],'Employee Info'!$B$3:$B$200,0),MATCH(Data6[[#This Row],[Hours Type:]],'Employee Info'!$C$2:$E$2,0)),"")</f>
        <v/>
      </c>
      <c r="K882" s="19" t="str">
        <f>IFERROR(INDEX('Employee Info'!$C$3:$J$200,MATCH(Data6[[#This Row],[Name:]],'Employee Info'!$B$3:$B$200,0),MATCH(Data6[[#Headers],[Truck]],'Employee Info'!$C$2:$J$2,0)),"")</f>
        <v/>
      </c>
      <c r="L882" s="19" t="str">
        <f>IFERROR(INDEX('Employee Info'!$C$3:$J$200,MATCH(Data6[[#This Row],[Name:]],'Employee Info'!$B$3:$B$200,0),MATCH(Data6[[#Headers],[Phone]],'Employee Info'!$C$2:$J$2,0)),"")</f>
        <v/>
      </c>
      <c r="M882" s="19" t="str">
        <f>IFERROR(INDEX('Employee Info'!$C$3:$J$200,MATCH(Data6[[#This Row],[Name:]],'Employee Info'!$B$3:$B$200,0),MATCH(Data6[[#Headers],[Tech]],'Employee Info'!$C$2:$J$2,0)),"")</f>
        <v/>
      </c>
      <c r="N882" s="19" t="str">
        <f>IFERROR(INDEX('Employee Info'!$C$3:$J$200,MATCH(Data6[[#This Row],[Name:]],'Employee Info'!$B$3:$B$200,0),MATCH(Data6[[#Headers],[Other]],'Employee Info'!$C$2:$J$2,0)),"")</f>
        <v/>
      </c>
      <c r="O882" s="19">
        <f>IFERROR((Data6[[#This Row],[Hours:]]*SUM(Data6[[#This Row],[Rate]:[Other]])),"")</f>
        <v>0</v>
      </c>
      <c r="P882" s="7" t="str">
        <f>IF(Data6[[#This Row],[WO'#:]]="","Riley #","WO#")</f>
        <v>WO#</v>
      </c>
      <c r="Q882" s="7">
        <f>IFERROR(WEEKNUM(Data6[[#This Row],[Date:]]),"")</f>
        <v>21</v>
      </c>
      <c r="R882" s="6">
        <f t="shared" si="39"/>
        <v>45431</v>
      </c>
      <c r="S882" s="6">
        <f>Data6[[#This Row],[Week Start]]+7</f>
        <v>45438</v>
      </c>
      <c r="T882" s="7" t="str">
        <f t="shared" si="40"/>
        <v>5/19/2024 - 5/26/2024</v>
      </c>
      <c r="U882" s="7" t="str">
        <f t="shared" si="41"/>
        <v>Time Card</v>
      </c>
      <c r="V882" s="8" t="str">
        <f>RIGHT(TEXT(Data6[[#This Row],[Date:]],"mmddyyyy"),4)</f>
        <v>2024</v>
      </c>
      <c r="W882" s="8" t="str">
        <f>MID(TEXT(Data6[[#This Row],[Date:]],"mmddyyyy"),3,2)</f>
        <v>23</v>
      </c>
      <c r="X882" s="8" t="str">
        <f>LEFT(TEXT(Data6[[#This Row],[Date:]],"mmddyyyy"),2)</f>
        <v>05</v>
      </c>
      <c r="Y882" s="6">
        <f>DATE(Data6[[#This Row],[Year]],Data6[[#This Row],[Month]],Data6[[#This Row],[Day]])</f>
        <v>45435</v>
      </c>
    </row>
    <row r="883" spans="1:25" x14ac:dyDescent="0.3">
      <c r="A883" s="5">
        <v>45435.585005324072</v>
      </c>
      <c r="B883" s="7" t="s">
        <v>35</v>
      </c>
      <c r="C883" s="6" t="s">
        <v>655</v>
      </c>
      <c r="D883" s="7" t="s">
        <v>657</v>
      </c>
      <c r="E883" s="8">
        <v>4</v>
      </c>
      <c r="F883" s="7">
        <v>6994907</v>
      </c>
      <c r="G883" s="7" t="s">
        <v>68</v>
      </c>
      <c r="H883" s="7" t="s">
        <v>69</v>
      </c>
      <c r="I883" s="7" t="s">
        <v>44</v>
      </c>
      <c r="J883" s="19" t="str">
        <f>IFERROR(INDEX('Employee Info'!$C$3:$E$200,MATCH(Data6[[#This Row],[Name:]],'Employee Info'!$B$3:$B$200,0),MATCH(Data6[[#This Row],[Hours Type:]],'Employee Info'!$C$2:$E$2,0)),"")</f>
        <v/>
      </c>
      <c r="K883" s="19" t="str">
        <f>IFERROR(INDEX('Employee Info'!$C$3:$J$200,MATCH(Data6[[#This Row],[Name:]],'Employee Info'!$B$3:$B$200,0),MATCH(Data6[[#Headers],[Truck]],'Employee Info'!$C$2:$J$2,0)),"")</f>
        <v/>
      </c>
      <c r="L883" s="19" t="str">
        <f>IFERROR(INDEX('Employee Info'!$C$3:$J$200,MATCH(Data6[[#This Row],[Name:]],'Employee Info'!$B$3:$B$200,0),MATCH(Data6[[#Headers],[Phone]],'Employee Info'!$C$2:$J$2,0)),"")</f>
        <v/>
      </c>
      <c r="M883" s="19" t="str">
        <f>IFERROR(INDEX('Employee Info'!$C$3:$J$200,MATCH(Data6[[#This Row],[Name:]],'Employee Info'!$B$3:$B$200,0),MATCH(Data6[[#Headers],[Tech]],'Employee Info'!$C$2:$J$2,0)),"")</f>
        <v/>
      </c>
      <c r="N883" s="19" t="str">
        <f>IFERROR(INDEX('Employee Info'!$C$3:$J$200,MATCH(Data6[[#This Row],[Name:]],'Employee Info'!$B$3:$B$200,0),MATCH(Data6[[#Headers],[Other]],'Employee Info'!$C$2:$J$2,0)),"")</f>
        <v/>
      </c>
      <c r="O883" s="19">
        <f>IFERROR((Data6[[#This Row],[Hours:]]*SUM(Data6[[#This Row],[Rate]:[Other]])),"")</f>
        <v>0</v>
      </c>
      <c r="P883" s="7" t="str">
        <f>IF(Data6[[#This Row],[WO'#:]]="","Riley #","WO#")</f>
        <v>WO#</v>
      </c>
      <c r="Q883" s="7">
        <f>IFERROR(WEEKNUM(Data6[[#This Row],[Date:]]),"")</f>
        <v>21</v>
      </c>
      <c r="R883" s="6">
        <f t="shared" si="39"/>
        <v>45431</v>
      </c>
      <c r="S883" s="6">
        <f>Data6[[#This Row],[Week Start]]+7</f>
        <v>45438</v>
      </c>
      <c r="T883" s="7" t="str">
        <f t="shared" si="40"/>
        <v>5/19/2024 - 5/26/2024</v>
      </c>
      <c r="U883" s="7" t="str">
        <f t="shared" si="41"/>
        <v>Time Card</v>
      </c>
      <c r="V883" s="8" t="str">
        <f>RIGHT(TEXT(Data6[[#This Row],[Date:]],"mmddyyyy"),4)</f>
        <v>2024</v>
      </c>
      <c r="W883" s="8" t="str">
        <f>MID(TEXT(Data6[[#This Row],[Date:]],"mmddyyyy"),3,2)</f>
        <v>23</v>
      </c>
      <c r="X883" s="8" t="str">
        <f>LEFT(TEXT(Data6[[#This Row],[Date:]],"mmddyyyy"),2)</f>
        <v>05</v>
      </c>
      <c r="Y883" s="6">
        <f>DATE(Data6[[#This Row],[Year]],Data6[[#This Row],[Month]],Data6[[#This Row],[Day]])</f>
        <v>45435</v>
      </c>
    </row>
    <row r="884" spans="1:25" x14ac:dyDescent="0.3">
      <c r="A884" s="5">
        <v>45437.354538194442</v>
      </c>
      <c r="B884" s="7" t="s">
        <v>66</v>
      </c>
      <c r="C884" s="6" t="s">
        <v>655</v>
      </c>
      <c r="D884" s="7" t="s">
        <v>638</v>
      </c>
      <c r="E884" s="8">
        <v>1</v>
      </c>
      <c r="F884" s="7">
        <v>6994907</v>
      </c>
      <c r="G884" s="7" t="s">
        <v>68</v>
      </c>
      <c r="H884" s="7" t="s">
        <v>69</v>
      </c>
      <c r="I884" s="7" t="s">
        <v>44</v>
      </c>
      <c r="J884" s="19" t="str">
        <f>IFERROR(INDEX('Employee Info'!$C$3:$E$200,MATCH(Data6[[#This Row],[Name:]],'Employee Info'!$B$3:$B$200,0),MATCH(Data6[[#This Row],[Hours Type:]],'Employee Info'!$C$2:$E$2,0)),"")</f>
        <v/>
      </c>
      <c r="K884" s="19" t="str">
        <f>IFERROR(INDEX('Employee Info'!$C$3:$J$200,MATCH(Data6[[#This Row],[Name:]],'Employee Info'!$B$3:$B$200,0),MATCH(Data6[[#Headers],[Truck]],'Employee Info'!$C$2:$J$2,0)),"")</f>
        <v/>
      </c>
      <c r="L884" s="19" t="str">
        <f>IFERROR(INDEX('Employee Info'!$C$3:$J$200,MATCH(Data6[[#This Row],[Name:]],'Employee Info'!$B$3:$B$200,0),MATCH(Data6[[#Headers],[Phone]],'Employee Info'!$C$2:$J$2,0)),"")</f>
        <v/>
      </c>
      <c r="M884" s="19" t="str">
        <f>IFERROR(INDEX('Employee Info'!$C$3:$J$200,MATCH(Data6[[#This Row],[Name:]],'Employee Info'!$B$3:$B$200,0),MATCH(Data6[[#Headers],[Tech]],'Employee Info'!$C$2:$J$2,0)),"")</f>
        <v/>
      </c>
      <c r="N884" s="19" t="str">
        <f>IFERROR(INDEX('Employee Info'!$C$3:$J$200,MATCH(Data6[[#This Row],[Name:]],'Employee Info'!$B$3:$B$200,0),MATCH(Data6[[#Headers],[Other]],'Employee Info'!$C$2:$J$2,0)),"")</f>
        <v/>
      </c>
      <c r="O884" s="19">
        <f>IFERROR((Data6[[#This Row],[Hours:]]*SUM(Data6[[#This Row],[Rate]:[Other]])),"")</f>
        <v>0</v>
      </c>
      <c r="P884" s="7" t="str">
        <f>IF(Data6[[#This Row],[WO'#:]]="","Riley #","WO#")</f>
        <v>WO#</v>
      </c>
      <c r="Q884" s="7">
        <f>IFERROR(WEEKNUM(Data6[[#This Row],[Date:]]),"")</f>
        <v>21</v>
      </c>
      <c r="R884" s="6">
        <f t="shared" si="39"/>
        <v>45431</v>
      </c>
      <c r="S884" s="6">
        <f>Data6[[#This Row],[Week Start]]+7</f>
        <v>45438</v>
      </c>
      <c r="T884" s="7" t="str">
        <f t="shared" si="40"/>
        <v>5/19/2024 - 5/26/2024</v>
      </c>
      <c r="U884" s="7" t="str">
        <f t="shared" si="41"/>
        <v>Time Card</v>
      </c>
      <c r="V884" s="8" t="str">
        <f>RIGHT(TEXT(Data6[[#This Row],[Date:]],"mmddyyyy"),4)</f>
        <v>2024</v>
      </c>
      <c r="W884" s="8" t="str">
        <f>MID(TEXT(Data6[[#This Row],[Date:]],"mmddyyyy"),3,2)</f>
        <v>23</v>
      </c>
      <c r="X884" s="8" t="str">
        <f>LEFT(TEXT(Data6[[#This Row],[Date:]],"mmddyyyy"),2)</f>
        <v>05</v>
      </c>
      <c r="Y884" s="6">
        <f>DATE(Data6[[#This Row],[Year]],Data6[[#This Row],[Month]],Data6[[#This Row],[Day]])</f>
        <v>45435</v>
      </c>
    </row>
    <row r="885" spans="1:25" x14ac:dyDescent="0.3">
      <c r="A885" s="5">
        <v>45437.349961342596</v>
      </c>
      <c r="B885" s="7" t="s">
        <v>66</v>
      </c>
      <c r="C885" s="6" t="s">
        <v>655</v>
      </c>
      <c r="D885" s="7" t="s">
        <v>658</v>
      </c>
      <c r="E885" s="8">
        <v>1</v>
      </c>
      <c r="F885" s="7">
        <v>7107358</v>
      </c>
      <c r="G885" s="7" t="s">
        <v>68</v>
      </c>
      <c r="H885" s="7" t="s">
        <v>69</v>
      </c>
      <c r="I885" s="7" t="s">
        <v>44</v>
      </c>
      <c r="J885" s="19" t="str">
        <f>IFERROR(INDEX('Employee Info'!$C$3:$E$200,MATCH(Data6[[#This Row],[Name:]],'Employee Info'!$B$3:$B$200,0),MATCH(Data6[[#This Row],[Hours Type:]],'Employee Info'!$C$2:$E$2,0)),"")</f>
        <v/>
      </c>
      <c r="K885" s="19" t="str">
        <f>IFERROR(INDEX('Employee Info'!$C$3:$J$200,MATCH(Data6[[#This Row],[Name:]],'Employee Info'!$B$3:$B$200,0),MATCH(Data6[[#Headers],[Truck]],'Employee Info'!$C$2:$J$2,0)),"")</f>
        <v/>
      </c>
      <c r="L885" s="19" t="str">
        <f>IFERROR(INDEX('Employee Info'!$C$3:$J$200,MATCH(Data6[[#This Row],[Name:]],'Employee Info'!$B$3:$B$200,0),MATCH(Data6[[#Headers],[Phone]],'Employee Info'!$C$2:$J$2,0)),"")</f>
        <v/>
      </c>
      <c r="M885" s="19" t="str">
        <f>IFERROR(INDEX('Employee Info'!$C$3:$J$200,MATCH(Data6[[#This Row],[Name:]],'Employee Info'!$B$3:$B$200,0),MATCH(Data6[[#Headers],[Tech]],'Employee Info'!$C$2:$J$2,0)),"")</f>
        <v/>
      </c>
      <c r="N885" s="19" t="str">
        <f>IFERROR(INDEX('Employee Info'!$C$3:$J$200,MATCH(Data6[[#This Row],[Name:]],'Employee Info'!$B$3:$B$200,0),MATCH(Data6[[#Headers],[Other]],'Employee Info'!$C$2:$J$2,0)),"")</f>
        <v/>
      </c>
      <c r="O885" s="19">
        <f>IFERROR((Data6[[#This Row],[Hours:]]*SUM(Data6[[#This Row],[Rate]:[Other]])),"")</f>
        <v>0</v>
      </c>
      <c r="P885" s="7" t="str">
        <f>IF(Data6[[#This Row],[WO'#:]]="","Riley #","WO#")</f>
        <v>WO#</v>
      </c>
      <c r="Q885" s="7">
        <f>IFERROR(WEEKNUM(Data6[[#This Row],[Date:]]),"")</f>
        <v>21</v>
      </c>
      <c r="R885" s="6">
        <f t="shared" si="39"/>
        <v>45431</v>
      </c>
      <c r="S885" s="6">
        <f>Data6[[#This Row],[Week Start]]+7</f>
        <v>45438</v>
      </c>
      <c r="T885" s="7" t="str">
        <f t="shared" si="40"/>
        <v>5/19/2024 - 5/26/2024</v>
      </c>
      <c r="U885" s="7" t="str">
        <f t="shared" si="41"/>
        <v>Time Card</v>
      </c>
      <c r="V885" s="8" t="str">
        <f>RIGHT(TEXT(Data6[[#This Row],[Date:]],"mmddyyyy"),4)</f>
        <v>2024</v>
      </c>
      <c r="W885" s="8" t="str">
        <f>MID(TEXT(Data6[[#This Row],[Date:]],"mmddyyyy"),3,2)</f>
        <v>23</v>
      </c>
      <c r="X885" s="8" t="str">
        <f>LEFT(TEXT(Data6[[#This Row],[Date:]],"mmddyyyy"),2)</f>
        <v>05</v>
      </c>
      <c r="Y885" s="6">
        <f>DATE(Data6[[#This Row],[Year]],Data6[[#This Row],[Month]],Data6[[#This Row],[Day]])</f>
        <v>45435</v>
      </c>
    </row>
    <row r="886" spans="1:25" x14ac:dyDescent="0.3">
      <c r="A886" s="5">
        <v>45437.371534375001</v>
      </c>
      <c r="B886" s="7" t="s">
        <v>66</v>
      </c>
      <c r="C886" s="6" t="s">
        <v>655</v>
      </c>
      <c r="D886" s="7" t="s">
        <v>659</v>
      </c>
      <c r="E886" s="8">
        <v>1</v>
      </c>
      <c r="F886" s="7">
        <v>7107910</v>
      </c>
      <c r="G886" s="7" t="s">
        <v>68</v>
      </c>
      <c r="H886" s="7" t="s">
        <v>69</v>
      </c>
      <c r="I886" s="7" t="s">
        <v>44</v>
      </c>
      <c r="J886" s="19" t="str">
        <f>IFERROR(INDEX('Employee Info'!$C$3:$E$200,MATCH(Data6[[#This Row],[Name:]],'Employee Info'!$B$3:$B$200,0),MATCH(Data6[[#This Row],[Hours Type:]],'Employee Info'!$C$2:$E$2,0)),"")</f>
        <v/>
      </c>
      <c r="K886" s="19" t="str">
        <f>IFERROR(INDEX('Employee Info'!$C$3:$J$200,MATCH(Data6[[#This Row],[Name:]],'Employee Info'!$B$3:$B$200,0),MATCH(Data6[[#Headers],[Truck]],'Employee Info'!$C$2:$J$2,0)),"")</f>
        <v/>
      </c>
      <c r="L886" s="19" t="str">
        <f>IFERROR(INDEX('Employee Info'!$C$3:$J$200,MATCH(Data6[[#This Row],[Name:]],'Employee Info'!$B$3:$B$200,0),MATCH(Data6[[#Headers],[Phone]],'Employee Info'!$C$2:$J$2,0)),"")</f>
        <v/>
      </c>
      <c r="M886" s="19" t="str">
        <f>IFERROR(INDEX('Employee Info'!$C$3:$J$200,MATCH(Data6[[#This Row],[Name:]],'Employee Info'!$B$3:$B$200,0),MATCH(Data6[[#Headers],[Tech]],'Employee Info'!$C$2:$J$2,0)),"")</f>
        <v/>
      </c>
      <c r="N886" s="19" t="str">
        <f>IFERROR(INDEX('Employee Info'!$C$3:$J$200,MATCH(Data6[[#This Row],[Name:]],'Employee Info'!$B$3:$B$200,0),MATCH(Data6[[#Headers],[Other]],'Employee Info'!$C$2:$J$2,0)),"")</f>
        <v/>
      </c>
      <c r="O886" s="19">
        <f>IFERROR((Data6[[#This Row],[Hours:]]*SUM(Data6[[#This Row],[Rate]:[Other]])),"")</f>
        <v>0</v>
      </c>
      <c r="P886" s="7" t="str">
        <f>IF(Data6[[#This Row],[WO'#:]]="","Riley #","WO#")</f>
        <v>WO#</v>
      </c>
      <c r="Q886" s="7">
        <f>IFERROR(WEEKNUM(Data6[[#This Row],[Date:]]),"")</f>
        <v>21</v>
      </c>
      <c r="R886" s="6">
        <f t="shared" si="39"/>
        <v>45431</v>
      </c>
      <c r="S886" s="6">
        <f>Data6[[#This Row],[Week Start]]+7</f>
        <v>45438</v>
      </c>
      <c r="T886" s="7" t="str">
        <f t="shared" si="40"/>
        <v>5/19/2024 - 5/26/2024</v>
      </c>
      <c r="U886" s="7" t="str">
        <f t="shared" si="41"/>
        <v>Time Card</v>
      </c>
      <c r="V886" s="8" t="str">
        <f>RIGHT(TEXT(Data6[[#This Row],[Date:]],"mmddyyyy"),4)</f>
        <v>2024</v>
      </c>
      <c r="W886" s="8" t="str">
        <f>MID(TEXT(Data6[[#This Row],[Date:]],"mmddyyyy"),3,2)</f>
        <v>23</v>
      </c>
      <c r="X886" s="8" t="str">
        <f>LEFT(TEXT(Data6[[#This Row],[Date:]],"mmddyyyy"),2)</f>
        <v>05</v>
      </c>
      <c r="Y886" s="6">
        <f>DATE(Data6[[#This Row],[Year]],Data6[[#This Row],[Month]],Data6[[#This Row],[Day]])</f>
        <v>45435</v>
      </c>
    </row>
    <row r="887" spans="1:25" x14ac:dyDescent="0.3">
      <c r="A887" s="5">
        <v>45435.583908333334</v>
      </c>
      <c r="B887" s="7" t="s">
        <v>35</v>
      </c>
      <c r="C887" s="6" t="s">
        <v>655</v>
      </c>
      <c r="D887" s="7" t="s">
        <v>652</v>
      </c>
      <c r="E887" s="8">
        <v>4</v>
      </c>
      <c r="F887" s="7" t="s">
        <v>68</v>
      </c>
      <c r="G887" s="7" t="s">
        <v>68</v>
      </c>
      <c r="H887" s="7" t="s">
        <v>649</v>
      </c>
      <c r="I887" s="7" t="s">
        <v>44</v>
      </c>
      <c r="J887" s="19" t="str">
        <f>IFERROR(INDEX('Employee Info'!$C$3:$E$200,MATCH(Data6[[#This Row],[Name:]],'Employee Info'!$B$3:$B$200,0),MATCH(Data6[[#This Row],[Hours Type:]],'Employee Info'!$C$2:$E$2,0)),"")</f>
        <v/>
      </c>
      <c r="K887" s="19" t="str">
        <f>IFERROR(INDEX('Employee Info'!$C$3:$J$200,MATCH(Data6[[#This Row],[Name:]],'Employee Info'!$B$3:$B$200,0),MATCH(Data6[[#Headers],[Truck]],'Employee Info'!$C$2:$J$2,0)),"")</f>
        <v/>
      </c>
      <c r="L887" s="19" t="str">
        <f>IFERROR(INDEX('Employee Info'!$C$3:$J$200,MATCH(Data6[[#This Row],[Name:]],'Employee Info'!$B$3:$B$200,0),MATCH(Data6[[#Headers],[Phone]],'Employee Info'!$C$2:$J$2,0)),"")</f>
        <v/>
      </c>
      <c r="M887" s="19" t="str">
        <f>IFERROR(INDEX('Employee Info'!$C$3:$J$200,MATCH(Data6[[#This Row],[Name:]],'Employee Info'!$B$3:$B$200,0),MATCH(Data6[[#Headers],[Tech]],'Employee Info'!$C$2:$J$2,0)),"")</f>
        <v/>
      </c>
      <c r="N887" s="19" t="str">
        <f>IFERROR(INDEX('Employee Info'!$C$3:$J$200,MATCH(Data6[[#This Row],[Name:]],'Employee Info'!$B$3:$B$200,0),MATCH(Data6[[#Headers],[Other]],'Employee Info'!$C$2:$J$2,0)),"")</f>
        <v/>
      </c>
      <c r="O887" s="19">
        <f>IFERROR((Data6[[#This Row],[Hours:]]*SUM(Data6[[#This Row],[Rate]:[Other]])),"")</f>
        <v>0</v>
      </c>
      <c r="P887" s="7" t="str">
        <f>IF(Data6[[#This Row],[WO'#:]]="","Riley #","WO#")</f>
        <v>Riley #</v>
      </c>
      <c r="Q887" s="7">
        <f>IFERROR(WEEKNUM(Data6[[#This Row],[Date:]]),"")</f>
        <v>21</v>
      </c>
      <c r="R887" s="6">
        <f t="shared" si="39"/>
        <v>45431</v>
      </c>
      <c r="S887" s="6">
        <f>Data6[[#This Row],[Week Start]]+7</f>
        <v>45438</v>
      </c>
      <c r="T887" s="7" t="str">
        <f t="shared" si="40"/>
        <v>5/19/2024 - 5/26/2024</v>
      </c>
      <c r="U887" s="7" t="str">
        <f t="shared" si="41"/>
        <v>Time Card</v>
      </c>
      <c r="V887" s="8" t="str">
        <f>RIGHT(TEXT(Data6[[#This Row],[Date:]],"mmddyyyy"),4)</f>
        <v>2024</v>
      </c>
      <c r="W887" s="8" t="str">
        <f>MID(TEXT(Data6[[#This Row],[Date:]],"mmddyyyy"),3,2)</f>
        <v>23</v>
      </c>
      <c r="X887" s="8" t="str">
        <f>LEFT(TEXT(Data6[[#This Row],[Date:]],"mmddyyyy"),2)</f>
        <v>05</v>
      </c>
      <c r="Y887" s="6">
        <f>DATE(Data6[[#This Row],[Year]],Data6[[#This Row],[Month]],Data6[[#This Row],[Day]])</f>
        <v>45435</v>
      </c>
    </row>
    <row r="888" spans="1:25" x14ac:dyDescent="0.3">
      <c r="A888" s="5">
        <v>45436.267123495367</v>
      </c>
      <c r="B888" s="7" t="s">
        <v>23</v>
      </c>
      <c r="C888" s="6" t="s">
        <v>655</v>
      </c>
      <c r="D888" s="7" t="s">
        <v>664</v>
      </c>
      <c r="E888" s="8">
        <v>1.5</v>
      </c>
      <c r="F888" s="7" t="s">
        <v>68</v>
      </c>
      <c r="G888" s="7" t="s">
        <v>68</v>
      </c>
      <c r="H888" s="7" t="s">
        <v>649</v>
      </c>
      <c r="I888" s="7" t="s">
        <v>44</v>
      </c>
      <c r="J888" s="19" t="str">
        <f>IFERROR(INDEX('Employee Info'!$C$3:$E$200,MATCH(Data6[[#This Row],[Name:]],'Employee Info'!$B$3:$B$200,0),MATCH(Data6[[#This Row],[Hours Type:]],'Employee Info'!$C$2:$E$2,0)),"")</f>
        <v/>
      </c>
      <c r="K888" s="19" t="str">
        <f>IFERROR(INDEX('Employee Info'!$C$3:$J$200,MATCH(Data6[[#This Row],[Name:]],'Employee Info'!$B$3:$B$200,0),MATCH(Data6[[#Headers],[Truck]],'Employee Info'!$C$2:$J$2,0)),"")</f>
        <v/>
      </c>
      <c r="L888" s="19" t="str">
        <f>IFERROR(INDEX('Employee Info'!$C$3:$J$200,MATCH(Data6[[#This Row],[Name:]],'Employee Info'!$B$3:$B$200,0),MATCH(Data6[[#Headers],[Phone]],'Employee Info'!$C$2:$J$2,0)),"")</f>
        <v/>
      </c>
      <c r="M888" s="19" t="str">
        <f>IFERROR(INDEX('Employee Info'!$C$3:$J$200,MATCH(Data6[[#This Row],[Name:]],'Employee Info'!$B$3:$B$200,0),MATCH(Data6[[#Headers],[Tech]],'Employee Info'!$C$2:$J$2,0)),"")</f>
        <v/>
      </c>
      <c r="N888" s="19" t="str">
        <f>IFERROR(INDEX('Employee Info'!$C$3:$J$200,MATCH(Data6[[#This Row],[Name:]],'Employee Info'!$B$3:$B$200,0),MATCH(Data6[[#Headers],[Other]],'Employee Info'!$C$2:$J$2,0)),"")</f>
        <v/>
      </c>
      <c r="O888" s="19">
        <f>IFERROR((Data6[[#This Row],[Hours:]]*SUM(Data6[[#This Row],[Rate]:[Other]])),"")</f>
        <v>0</v>
      </c>
      <c r="P888" s="7" t="str">
        <f>IF(Data6[[#This Row],[WO'#:]]="","Riley #","WO#")</f>
        <v>Riley #</v>
      </c>
      <c r="Q888" s="7">
        <f>IFERROR(WEEKNUM(Data6[[#This Row],[Date:]]),"")</f>
        <v>21</v>
      </c>
      <c r="R888" s="6">
        <f t="shared" si="39"/>
        <v>45431</v>
      </c>
      <c r="S888" s="6">
        <f>Data6[[#This Row],[Week Start]]+7</f>
        <v>45438</v>
      </c>
      <c r="T888" s="7" t="str">
        <f t="shared" si="40"/>
        <v>5/19/2024 - 5/26/2024</v>
      </c>
      <c r="U888" s="7" t="str">
        <f t="shared" si="41"/>
        <v>Time Card</v>
      </c>
      <c r="V888" s="8" t="str">
        <f>RIGHT(TEXT(Data6[[#This Row],[Date:]],"mmddyyyy"),4)</f>
        <v>2024</v>
      </c>
      <c r="W888" s="8" t="str">
        <f>MID(TEXT(Data6[[#This Row],[Date:]],"mmddyyyy"),3,2)</f>
        <v>23</v>
      </c>
      <c r="X888" s="8" t="str">
        <f>LEFT(TEXT(Data6[[#This Row],[Date:]],"mmddyyyy"),2)</f>
        <v>05</v>
      </c>
      <c r="Y888" s="6">
        <f>DATE(Data6[[#This Row],[Year]],Data6[[#This Row],[Month]],Data6[[#This Row],[Day]])</f>
        <v>45435</v>
      </c>
    </row>
    <row r="889" spans="1:25" x14ac:dyDescent="0.3">
      <c r="A889" s="5">
        <v>45435.582473958333</v>
      </c>
      <c r="B889" s="7" t="s">
        <v>492</v>
      </c>
      <c r="C889" s="6" t="s">
        <v>655</v>
      </c>
      <c r="D889" s="7" t="s">
        <v>662</v>
      </c>
      <c r="E889" s="8">
        <v>4</v>
      </c>
      <c r="F889" s="7" t="s">
        <v>68</v>
      </c>
      <c r="G889" s="7" t="s">
        <v>68</v>
      </c>
      <c r="H889" s="7" t="s">
        <v>577</v>
      </c>
      <c r="I889" s="7" t="s">
        <v>44</v>
      </c>
      <c r="J889" s="19" t="str">
        <f>IFERROR(INDEX('Employee Info'!$C$3:$E$200,MATCH(Data6[[#This Row],[Name:]],'Employee Info'!$B$3:$B$200,0),MATCH(Data6[[#This Row],[Hours Type:]],'Employee Info'!$C$2:$E$2,0)),"")</f>
        <v/>
      </c>
      <c r="K889" s="19" t="str">
        <f>IFERROR(INDEX('Employee Info'!$C$3:$J$200,MATCH(Data6[[#This Row],[Name:]],'Employee Info'!$B$3:$B$200,0),MATCH(Data6[[#Headers],[Truck]],'Employee Info'!$C$2:$J$2,0)),"")</f>
        <v/>
      </c>
      <c r="L889" s="19" t="str">
        <f>IFERROR(INDEX('Employee Info'!$C$3:$J$200,MATCH(Data6[[#This Row],[Name:]],'Employee Info'!$B$3:$B$200,0),MATCH(Data6[[#Headers],[Phone]],'Employee Info'!$C$2:$J$2,0)),"")</f>
        <v/>
      </c>
      <c r="M889" s="19" t="str">
        <f>IFERROR(INDEX('Employee Info'!$C$3:$J$200,MATCH(Data6[[#This Row],[Name:]],'Employee Info'!$B$3:$B$200,0),MATCH(Data6[[#Headers],[Tech]],'Employee Info'!$C$2:$J$2,0)),"")</f>
        <v/>
      </c>
      <c r="N889" s="19" t="str">
        <f>IFERROR(INDEX('Employee Info'!$C$3:$J$200,MATCH(Data6[[#This Row],[Name:]],'Employee Info'!$B$3:$B$200,0),MATCH(Data6[[#Headers],[Other]],'Employee Info'!$C$2:$J$2,0)),"")</f>
        <v/>
      </c>
      <c r="O889" s="19">
        <f>IFERROR((Data6[[#This Row],[Hours:]]*SUM(Data6[[#This Row],[Rate]:[Other]])),"")</f>
        <v>0</v>
      </c>
      <c r="P889" s="7" t="str">
        <f>IF(Data6[[#This Row],[WO'#:]]="","Riley #","WO#")</f>
        <v>Riley #</v>
      </c>
      <c r="Q889" s="7">
        <f>IFERROR(WEEKNUM(Data6[[#This Row],[Date:]]),"")</f>
        <v>21</v>
      </c>
      <c r="R889" s="6">
        <f t="shared" si="39"/>
        <v>45431</v>
      </c>
      <c r="S889" s="6">
        <f>Data6[[#This Row],[Week Start]]+7</f>
        <v>45438</v>
      </c>
      <c r="T889" s="7" t="str">
        <f t="shared" si="40"/>
        <v>5/19/2024 - 5/26/2024</v>
      </c>
      <c r="U889" s="7" t="str">
        <f t="shared" si="41"/>
        <v>Time Card</v>
      </c>
      <c r="V889" s="8" t="str">
        <f>RIGHT(TEXT(Data6[[#This Row],[Date:]],"mmddyyyy"),4)</f>
        <v>2024</v>
      </c>
      <c r="W889" s="8" t="str">
        <f>MID(TEXT(Data6[[#This Row],[Date:]],"mmddyyyy"),3,2)</f>
        <v>23</v>
      </c>
      <c r="X889" s="8" t="str">
        <f>LEFT(TEXT(Data6[[#This Row],[Date:]],"mmddyyyy"),2)</f>
        <v>05</v>
      </c>
      <c r="Y889" s="6">
        <f>DATE(Data6[[#This Row],[Year]],Data6[[#This Row],[Month]],Data6[[#This Row],[Day]])</f>
        <v>45435</v>
      </c>
    </row>
    <row r="890" spans="1:25" x14ac:dyDescent="0.3">
      <c r="A890" s="5">
        <v>45435.582664583337</v>
      </c>
      <c r="B890" s="7" t="s">
        <v>65</v>
      </c>
      <c r="C890" s="6" t="s">
        <v>655</v>
      </c>
      <c r="D890" s="7" t="s">
        <v>662</v>
      </c>
      <c r="E890" s="8">
        <v>8</v>
      </c>
      <c r="F890" s="7" t="s">
        <v>68</v>
      </c>
      <c r="G890" s="7" t="s">
        <v>68</v>
      </c>
      <c r="H890" s="7" t="s">
        <v>577</v>
      </c>
      <c r="I890" s="7" t="s">
        <v>44</v>
      </c>
      <c r="J890" s="19" t="str">
        <f>IFERROR(INDEX('Employee Info'!$C$3:$E$200,MATCH(Data6[[#This Row],[Name:]],'Employee Info'!$B$3:$B$200,0),MATCH(Data6[[#This Row],[Hours Type:]],'Employee Info'!$C$2:$E$2,0)),"")</f>
        <v/>
      </c>
      <c r="K890" s="19" t="str">
        <f>IFERROR(INDEX('Employee Info'!$C$3:$J$200,MATCH(Data6[[#This Row],[Name:]],'Employee Info'!$B$3:$B$200,0),MATCH(Data6[[#Headers],[Truck]],'Employee Info'!$C$2:$J$2,0)),"")</f>
        <v/>
      </c>
      <c r="L890" s="19" t="str">
        <f>IFERROR(INDEX('Employee Info'!$C$3:$J$200,MATCH(Data6[[#This Row],[Name:]],'Employee Info'!$B$3:$B$200,0),MATCH(Data6[[#Headers],[Phone]],'Employee Info'!$C$2:$J$2,0)),"")</f>
        <v/>
      </c>
      <c r="M890" s="19" t="str">
        <f>IFERROR(INDEX('Employee Info'!$C$3:$J$200,MATCH(Data6[[#This Row],[Name:]],'Employee Info'!$B$3:$B$200,0),MATCH(Data6[[#Headers],[Tech]],'Employee Info'!$C$2:$J$2,0)),"")</f>
        <v/>
      </c>
      <c r="N890" s="19" t="str">
        <f>IFERROR(INDEX('Employee Info'!$C$3:$J$200,MATCH(Data6[[#This Row],[Name:]],'Employee Info'!$B$3:$B$200,0),MATCH(Data6[[#Headers],[Other]],'Employee Info'!$C$2:$J$2,0)),"")</f>
        <v/>
      </c>
      <c r="O890" s="19">
        <f>IFERROR((Data6[[#This Row],[Hours:]]*SUM(Data6[[#This Row],[Rate]:[Other]])),"")</f>
        <v>0</v>
      </c>
      <c r="P890" s="7" t="str">
        <f>IF(Data6[[#This Row],[WO'#:]]="","Riley #","WO#")</f>
        <v>Riley #</v>
      </c>
      <c r="Q890" s="7">
        <f>IFERROR(WEEKNUM(Data6[[#This Row],[Date:]]),"")</f>
        <v>21</v>
      </c>
      <c r="R890" s="6">
        <f t="shared" si="39"/>
        <v>45431</v>
      </c>
      <c r="S890" s="6">
        <f>Data6[[#This Row],[Week Start]]+7</f>
        <v>45438</v>
      </c>
      <c r="T890" s="7" t="str">
        <f t="shared" si="40"/>
        <v>5/19/2024 - 5/26/2024</v>
      </c>
      <c r="U890" s="7" t="str">
        <f t="shared" si="41"/>
        <v>Time Card</v>
      </c>
      <c r="V890" s="8" t="str">
        <f>RIGHT(TEXT(Data6[[#This Row],[Date:]],"mmddyyyy"),4)</f>
        <v>2024</v>
      </c>
      <c r="W890" s="8" t="str">
        <f>MID(TEXT(Data6[[#This Row],[Date:]],"mmddyyyy"),3,2)</f>
        <v>23</v>
      </c>
      <c r="X890" s="8" t="str">
        <f>LEFT(TEXT(Data6[[#This Row],[Date:]],"mmddyyyy"),2)</f>
        <v>05</v>
      </c>
      <c r="Y890" s="6">
        <f>DATE(Data6[[#This Row],[Year]],Data6[[#This Row],[Month]],Data6[[#This Row],[Day]])</f>
        <v>45435</v>
      </c>
    </row>
    <row r="891" spans="1:25" x14ac:dyDescent="0.3">
      <c r="A891" s="5">
        <v>45435.498708564817</v>
      </c>
      <c r="B891" s="7" t="s">
        <v>31</v>
      </c>
      <c r="C891" s="6" t="s">
        <v>655</v>
      </c>
      <c r="D891" s="7" t="s">
        <v>660</v>
      </c>
      <c r="E891" s="8">
        <v>4.5</v>
      </c>
      <c r="F891" s="7" t="s">
        <v>68</v>
      </c>
      <c r="G891" s="7" t="s">
        <v>68</v>
      </c>
      <c r="H891" s="7" t="s">
        <v>661</v>
      </c>
      <c r="I891" s="7" t="s">
        <v>44</v>
      </c>
      <c r="J891" s="19" t="str">
        <f>IFERROR(INDEX('Employee Info'!$C$3:$E$200,MATCH(Data6[[#This Row],[Name:]],'Employee Info'!$B$3:$B$200,0),MATCH(Data6[[#This Row],[Hours Type:]],'Employee Info'!$C$2:$E$2,0)),"")</f>
        <v/>
      </c>
      <c r="K891" s="19" t="str">
        <f>IFERROR(INDEX('Employee Info'!$C$3:$J$200,MATCH(Data6[[#This Row],[Name:]],'Employee Info'!$B$3:$B$200,0),MATCH(Data6[[#Headers],[Truck]],'Employee Info'!$C$2:$J$2,0)),"")</f>
        <v/>
      </c>
      <c r="L891" s="19" t="str">
        <f>IFERROR(INDEX('Employee Info'!$C$3:$J$200,MATCH(Data6[[#This Row],[Name:]],'Employee Info'!$B$3:$B$200,0),MATCH(Data6[[#Headers],[Phone]],'Employee Info'!$C$2:$J$2,0)),"")</f>
        <v/>
      </c>
      <c r="M891" s="19" t="str">
        <f>IFERROR(INDEX('Employee Info'!$C$3:$J$200,MATCH(Data6[[#This Row],[Name:]],'Employee Info'!$B$3:$B$200,0),MATCH(Data6[[#Headers],[Tech]],'Employee Info'!$C$2:$J$2,0)),"")</f>
        <v/>
      </c>
      <c r="N891" s="19" t="str">
        <f>IFERROR(INDEX('Employee Info'!$C$3:$J$200,MATCH(Data6[[#This Row],[Name:]],'Employee Info'!$B$3:$B$200,0),MATCH(Data6[[#Headers],[Other]],'Employee Info'!$C$2:$J$2,0)),"")</f>
        <v/>
      </c>
      <c r="O891" s="19">
        <f>IFERROR((Data6[[#This Row],[Hours:]]*SUM(Data6[[#This Row],[Rate]:[Other]])),"")</f>
        <v>0</v>
      </c>
      <c r="P891" s="7" t="str">
        <f>IF(Data6[[#This Row],[WO'#:]]="","Riley #","WO#")</f>
        <v>Riley #</v>
      </c>
      <c r="Q891" s="7">
        <f>IFERROR(WEEKNUM(Data6[[#This Row],[Date:]]),"")</f>
        <v>21</v>
      </c>
      <c r="R891" s="6">
        <f t="shared" si="39"/>
        <v>45431</v>
      </c>
      <c r="S891" s="6">
        <f>Data6[[#This Row],[Week Start]]+7</f>
        <v>45438</v>
      </c>
      <c r="T891" s="7" t="str">
        <f t="shared" si="40"/>
        <v>5/19/2024 - 5/26/2024</v>
      </c>
      <c r="U891" s="7" t="str">
        <f t="shared" si="41"/>
        <v>Time Card</v>
      </c>
      <c r="V891" s="8" t="str">
        <f>RIGHT(TEXT(Data6[[#This Row],[Date:]],"mmddyyyy"),4)</f>
        <v>2024</v>
      </c>
      <c r="W891" s="8" t="str">
        <f>MID(TEXT(Data6[[#This Row],[Date:]],"mmddyyyy"),3,2)</f>
        <v>23</v>
      </c>
      <c r="X891" s="8" t="str">
        <f>LEFT(TEXT(Data6[[#This Row],[Date:]],"mmddyyyy"),2)</f>
        <v>05</v>
      </c>
      <c r="Y891" s="6">
        <f>DATE(Data6[[#This Row],[Year]],Data6[[#This Row],[Month]],Data6[[#This Row],[Day]])</f>
        <v>45435</v>
      </c>
    </row>
    <row r="892" spans="1:25" x14ac:dyDescent="0.3">
      <c r="A892" s="5">
        <v>45436.265909027781</v>
      </c>
      <c r="B892" s="7" t="s">
        <v>23</v>
      </c>
      <c r="C892" s="6" t="s">
        <v>655</v>
      </c>
      <c r="D892" s="7" t="s">
        <v>663</v>
      </c>
      <c r="E892" s="8">
        <v>6.5</v>
      </c>
      <c r="F892" s="7" t="s">
        <v>68</v>
      </c>
      <c r="G892" s="7" t="s">
        <v>68</v>
      </c>
      <c r="H892" s="7" t="s">
        <v>661</v>
      </c>
      <c r="I892" s="7" t="s">
        <v>44</v>
      </c>
      <c r="J892" s="19" t="str">
        <f>IFERROR(INDEX('Employee Info'!$C$3:$E$200,MATCH(Data6[[#This Row],[Name:]],'Employee Info'!$B$3:$B$200,0),MATCH(Data6[[#This Row],[Hours Type:]],'Employee Info'!$C$2:$E$2,0)),"")</f>
        <v/>
      </c>
      <c r="K892" s="19" t="str">
        <f>IFERROR(INDEX('Employee Info'!$C$3:$J$200,MATCH(Data6[[#This Row],[Name:]],'Employee Info'!$B$3:$B$200,0),MATCH(Data6[[#Headers],[Truck]],'Employee Info'!$C$2:$J$2,0)),"")</f>
        <v/>
      </c>
      <c r="L892" s="19" t="str">
        <f>IFERROR(INDEX('Employee Info'!$C$3:$J$200,MATCH(Data6[[#This Row],[Name:]],'Employee Info'!$B$3:$B$200,0),MATCH(Data6[[#Headers],[Phone]],'Employee Info'!$C$2:$J$2,0)),"")</f>
        <v/>
      </c>
      <c r="M892" s="19" t="str">
        <f>IFERROR(INDEX('Employee Info'!$C$3:$J$200,MATCH(Data6[[#This Row],[Name:]],'Employee Info'!$B$3:$B$200,0),MATCH(Data6[[#Headers],[Tech]],'Employee Info'!$C$2:$J$2,0)),"")</f>
        <v/>
      </c>
      <c r="N892" s="19" t="str">
        <f>IFERROR(INDEX('Employee Info'!$C$3:$J$200,MATCH(Data6[[#This Row],[Name:]],'Employee Info'!$B$3:$B$200,0),MATCH(Data6[[#Headers],[Other]],'Employee Info'!$C$2:$J$2,0)),"")</f>
        <v/>
      </c>
      <c r="O892" s="19">
        <f>IFERROR((Data6[[#This Row],[Hours:]]*SUM(Data6[[#This Row],[Rate]:[Other]])),"")</f>
        <v>0</v>
      </c>
      <c r="P892" s="7" t="str">
        <f>IF(Data6[[#This Row],[WO'#:]]="","Riley #","WO#")</f>
        <v>Riley #</v>
      </c>
      <c r="Q892" s="7">
        <f>IFERROR(WEEKNUM(Data6[[#This Row],[Date:]]),"")</f>
        <v>21</v>
      </c>
      <c r="R892" s="6">
        <f t="shared" si="39"/>
        <v>45431</v>
      </c>
      <c r="S892" s="6">
        <f>Data6[[#This Row],[Week Start]]+7</f>
        <v>45438</v>
      </c>
      <c r="T892" s="7" t="str">
        <f t="shared" si="40"/>
        <v>5/19/2024 - 5/26/2024</v>
      </c>
      <c r="U892" s="7" t="str">
        <f t="shared" si="41"/>
        <v>Time Card</v>
      </c>
      <c r="V892" s="8" t="str">
        <f>RIGHT(TEXT(Data6[[#This Row],[Date:]],"mmddyyyy"),4)</f>
        <v>2024</v>
      </c>
      <c r="W892" s="8" t="str">
        <f>MID(TEXT(Data6[[#This Row],[Date:]],"mmddyyyy"),3,2)</f>
        <v>23</v>
      </c>
      <c r="X892" s="8" t="str">
        <f>LEFT(TEXT(Data6[[#This Row],[Date:]],"mmddyyyy"),2)</f>
        <v>05</v>
      </c>
      <c r="Y892" s="6">
        <f>DATE(Data6[[#This Row],[Year]],Data6[[#This Row],[Month]],Data6[[#This Row],[Day]])</f>
        <v>45435</v>
      </c>
    </row>
    <row r="893" spans="1:25" x14ac:dyDescent="0.3">
      <c r="A893" s="5">
        <v>45437.377840856483</v>
      </c>
      <c r="B893" s="7" t="s">
        <v>66</v>
      </c>
      <c r="C893" s="6" t="s">
        <v>655</v>
      </c>
      <c r="D893" s="7" t="s">
        <v>654</v>
      </c>
      <c r="E893" s="8">
        <v>1</v>
      </c>
      <c r="F893" s="7" t="s">
        <v>68</v>
      </c>
      <c r="G893" s="7" t="s">
        <v>68</v>
      </c>
      <c r="H893" s="7" t="s">
        <v>573</v>
      </c>
      <c r="I893" s="7" t="s">
        <v>45</v>
      </c>
      <c r="J893" s="19" t="str">
        <f>IFERROR(INDEX('Employee Info'!$C$3:$E$200,MATCH(Data6[[#This Row],[Name:]],'Employee Info'!$B$3:$B$200,0),MATCH(Data6[[#This Row],[Hours Type:]],'Employee Info'!$C$2:$E$2,0)),"")</f>
        <v/>
      </c>
      <c r="K893" s="19" t="str">
        <f>IFERROR(INDEX('Employee Info'!$C$3:$J$200,MATCH(Data6[[#This Row],[Name:]],'Employee Info'!$B$3:$B$200,0),MATCH(Data6[[#Headers],[Truck]],'Employee Info'!$C$2:$J$2,0)),"")</f>
        <v/>
      </c>
      <c r="L893" s="19" t="str">
        <f>IFERROR(INDEX('Employee Info'!$C$3:$J$200,MATCH(Data6[[#This Row],[Name:]],'Employee Info'!$B$3:$B$200,0),MATCH(Data6[[#Headers],[Phone]],'Employee Info'!$C$2:$J$2,0)),"")</f>
        <v/>
      </c>
      <c r="M893" s="19" t="str">
        <f>IFERROR(INDEX('Employee Info'!$C$3:$J$200,MATCH(Data6[[#This Row],[Name:]],'Employee Info'!$B$3:$B$200,0),MATCH(Data6[[#Headers],[Tech]],'Employee Info'!$C$2:$J$2,0)),"")</f>
        <v/>
      </c>
      <c r="N893" s="19" t="str">
        <f>IFERROR(INDEX('Employee Info'!$C$3:$J$200,MATCH(Data6[[#This Row],[Name:]],'Employee Info'!$B$3:$B$200,0),MATCH(Data6[[#Headers],[Other]],'Employee Info'!$C$2:$J$2,0)),"")</f>
        <v/>
      </c>
      <c r="O893" s="19">
        <f>IFERROR((Data6[[#This Row],[Hours:]]*SUM(Data6[[#This Row],[Rate]:[Other]])),"")</f>
        <v>0</v>
      </c>
      <c r="P893" s="7" t="str">
        <f>IF(Data6[[#This Row],[WO'#:]]="","Riley #","WO#")</f>
        <v>Riley #</v>
      </c>
      <c r="Q893" s="7">
        <f>IFERROR(WEEKNUM(Data6[[#This Row],[Date:]]),"")</f>
        <v>21</v>
      </c>
      <c r="R893" s="6">
        <f t="shared" si="39"/>
        <v>45431</v>
      </c>
      <c r="S893" s="6">
        <f>Data6[[#This Row],[Week Start]]+7</f>
        <v>45438</v>
      </c>
      <c r="T893" s="7" t="str">
        <f t="shared" si="40"/>
        <v>5/19/2024 - 5/26/2024</v>
      </c>
      <c r="U893" s="7" t="str">
        <f t="shared" si="41"/>
        <v>Time Card</v>
      </c>
      <c r="V893" s="8" t="str">
        <f>RIGHT(TEXT(Data6[[#This Row],[Date:]],"mmddyyyy"),4)</f>
        <v>2024</v>
      </c>
      <c r="W893" s="8" t="str">
        <f>MID(TEXT(Data6[[#This Row],[Date:]],"mmddyyyy"),3,2)</f>
        <v>23</v>
      </c>
      <c r="X893" s="8" t="str">
        <f>LEFT(TEXT(Data6[[#This Row],[Date:]],"mmddyyyy"),2)</f>
        <v>05</v>
      </c>
      <c r="Y893" s="6">
        <f>DATE(Data6[[#This Row],[Year]],Data6[[#This Row],[Month]],Data6[[#This Row],[Day]])</f>
        <v>45435</v>
      </c>
    </row>
    <row r="894" spans="1:25" x14ac:dyDescent="0.3">
      <c r="A894" s="5">
        <v>45437.376481712963</v>
      </c>
      <c r="B894" s="7" t="s">
        <v>66</v>
      </c>
      <c r="C894" s="6" t="s">
        <v>665</v>
      </c>
      <c r="D894" s="7" t="s">
        <v>637</v>
      </c>
      <c r="E894" s="8">
        <v>5</v>
      </c>
      <c r="F894" s="7">
        <v>6984733</v>
      </c>
      <c r="G894" s="7" t="s">
        <v>68</v>
      </c>
      <c r="H894" s="7" t="s">
        <v>69</v>
      </c>
      <c r="I894" s="7" t="s">
        <v>44</v>
      </c>
      <c r="J894" s="19" t="str">
        <f>IFERROR(INDEX('Employee Info'!$C$3:$E$200,MATCH(Data6[[#This Row],[Name:]],'Employee Info'!$B$3:$B$200,0),MATCH(Data6[[#This Row],[Hours Type:]],'Employee Info'!$C$2:$E$2,0)),"")</f>
        <v/>
      </c>
      <c r="K894" s="19" t="str">
        <f>IFERROR(INDEX('Employee Info'!$C$3:$J$200,MATCH(Data6[[#This Row],[Name:]],'Employee Info'!$B$3:$B$200,0),MATCH(Data6[[#Headers],[Truck]],'Employee Info'!$C$2:$J$2,0)),"")</f>
        <v/>
      </c>
      <c r="L894" s="19" t="str">
        <f>IFERROR(INDEX('Employee Info'!$C$3:$J$200,MATCH(Data6[[#This Row],[Name:]],'Employee Info'!$B$3:$B$200,0),MATCH(Data6[[#Headers],[Phone]],'Employee Info'!$C$2:$J$2,0)),"")</f>
        <v/>
      </c>
      <c r="M894" s="19" t="str">
        <f>IFERROR(INDEX('Employee Info'!$C$3:$J$200,MATCH(Data6[[#This Row],[Name:]],'Employee Info'!$B$3:$B$200,0),MATCH(Data6[[#Headers],[Tech]],'Employee Info'!$C$2:$J$2,0)),"")</f>
        <v/>
      </c>
      <c r="N894" s="19" t="str">
        <f>IFERROR(INDEX('Employee Info'!$C$3:$J$200,MATCH(Data6[[#This Row],[Name:]],'Employee Info'!$B$3:$B$200,0),MATCH(Data6[[#Headers],[Other]],'Employee Info'!$C$2:$J$2,0)),"")</f>
        <v/>
      </c>
      <c r="O894" s="19">
        <f>IFERROR((Data6[[#This Row],[Hours:]]*SUM(Data6[[#This Row],[Rate]:[Other]])),"")</f>
        <v>0</v>
      </c>
      <c r="P894" s="7" t="str">
        <f>IF(Data6[[#This Row],[WO'#:]]="","Riley #","WO#")</f>
        <v>WO#</v>
      </c>
      <c r="Q894" s="7">
        <f>IFERROR(WEEKNUM(Data6[[#This Row],[Date:]]),"")</f>
        <v>21</v>
      </c>
      <c r="R894" s="6">
        <f t="shared" si="39"/>
        <v>45431</v>
      </c>
      <c r="S894" s="6">
        <f>Data6[[#This Row],[Week Start]]+7</f>
        <v>45438</v>
      </c>
      <c r="T894" s="7" t="str">
        <f t="shared" si="40"/>
        <v>5/19/2024 - 5/26/2024</v>
      </c>
      <c r="U894" s="7" t="str">
        <f t="shared" si="41"/>
        <v>Time Card</v>
      </c>
      <c r="V894" s="8" t="str">
        <f>RIGHT(TEXT(Data6[[#This Row],[Date:]],"mmddyyyy"),4)</f>
        <v>2024</v>
      </c>
      <c r="W894" s="8" t="str">
        <f>MID(TEXT(Data6[[#This Row],[Date:]],"mmddyyyy"),3,2)</f>
        <v>24</v>
      </c>
      <c r="X894" s="8" t="str">
        <f>LEFT(TEXT(Data6[[#This Row],[Date:]],"mmddyyyy"),2)</f>
        <v>05</v>
      </c>
      <c r="Y894" s="6">
        <f>DATE(Data6[[#This Row],[Year]],Data6[[#This Row],[Month]],Data6[[#This Row],[Day]])</f>
        <v>45436</v>
      </c>
    </row>
    <row r="895" spans="1:25" x14ac:dyDescent="0.3">
      <c r="A895" s="5">
        <v>45437.378613657405</v>
      </c>
      <c r="B895" s="7" t="s">
        <v>66</v>
      </c>
      <c r="C895" s="6" t="s">
        <v>665</v>
      </c>
      <c r="D895" s="7" t="s">
        <v>654</v>
      </c>
      <c r="E895" s="8">
        <v>1</v>
      </c>
      <c r="F895" s="7">
        <v>6984733</v>
      </c>
      <c r="G895" s="7" t="s">
        <v>68</v>
      </c>
      <c r="H895" s="7" t="s">
        <v>69</v>
      </c>
      <c r="I895" s="7" t="s">
        <v>45</v>
      </c>
      <c r="J895" s="19" t="str">
        <f>IFERROR(INDEX('Employee Info'!$C$3:$E$200,MATCH(Data6[[#This Row],[Name:]],'Employee Info'!$B$3:$B$200,0),MATCH(Data6[[#This Row],[Hours Type:]],'Employee Info'!$C$2:$E$2,0)),"")</f>
        <v/>
      </c>
      <c r="K895" s="19" t="str">
        <f>IFERROR(INDEX('Employee Info'!$C$3:$J$200,MATCH(Data6[[#This Row],[Name:]],'Employee Info'!$B$3:$B$200,0),MATCH(Data6[[#Headers],[Truck]],'Employee Info'!$C$2:$J$2,0)),"")</f>
        <v/>
      </c>
      <c r="L895" s="19" t="str">
        <f>IFERROR(INDEX('Employee Info'!$C$3:$J$200,MATCH(Data6[[#This Row],[Name:]],'Employee Info'!$B$3:$B$200,0),MATCH(Data6[[#Headers],[Phone]],'Employee Info'!$C$2:$J$2,0)),"")</f>
        <v/>
      </c>
      <c r="M895" s="19" t="str">
        <f>IFERROR(INDEX('Employee Info'!$C$3:$J$200,MATCH(Data6[[#This Row],[Name:]],'Employee Info'!$B$3:$B$200,0),MATCH(Data6[[#Headers],[Tech]],'Employee Info'!$C$2:$J$2,0)),"")</f>
        <v/>
      </c>
      <c r="N895" s="19" t="str">
        <f>IFERROR(INDEX('Employee Info'!$C$3:$J$200,MATCH(Data6[[#This Row],[Name:]],'Employee Info'!$B$3:$B$200,0),MATCH(Data6[[#Headers],[Other]],'Employee Info'!$C$2:$J$2,0)),"")</f>
        <v/>
      </c>
      <c r="O895" s="19">
        <f>IFERROR((Data6[[#This Row],[Hours:]]*SUM(Data6[[#This Row],[Rate]:[Other]])),"")</f>
        <v>0</v>
      </c>
      <c r="P895" s="7" t="str">
        <f>IF(Data6[[#This Row],[WO'#:]]="","Riley #","WO#")</f>
        <v>WO#</v>
      </c>
      <c r="Q895" s="7">
        <f>IFERROR(WEEKNUM(Data6[[#This Row],[Date:]]),"")</f>
        <v>21</v>
      </c>
      <c r="R895" s="6">
        <f t="shared" si="39"/>
        <v>45431</v>
      </c>
      <c r="S895" s="6">
        <f>Data6[[#This Row],[Week Start]]+7</f>
        <v>45438</v>
      </c>
      <c r="T895" s="7" t="str">
        <f t="shared" si="40"/>
        <v>5/19/2024 - 5/26/2024</v>
      </c>
      <c r="U895" s="7" t="str">
        <f t="shared" si="41"/>
        <v>Time Card</v>
      </c>
      <c r="V895" s="8" t="str">
        <f>RIGHT(TEXT(Data6[[#This Row],[Date:]],"mmddyyyy"),4)</f>
        <v>2024</v>
      </c>
      <c r="W895" s="8" t="str">
        <f>MID(TEXT(Data6[[#This Row],[Date:]],"mmddyyyy"),3,2)</f>
        <v>24</v>
      </c>
      <c r="X895" s="8" t="str">
        <f>LEFT(TEXT(Data6[[#This Row],[Date:]],"mmddyyyy"),2)</f>
        <v>05</v>
      </c>
      <c r="Y895" s="6">
        <f>DATE(Data6[[#This Row],[Year]],Data6[[#This Row],[Month]],Data6[[#This Row],[Day]])</f>
        <v>45436</v>
      </c>
    </row>
    <row r="896" spans="1:25" x14ac:dyDescent="0.3">
      <c r="A896" s="5">
        <v>45437.380378240741</v>
      </c>
      <c r="B896" s="7" t="s">
        <v>76</v>
      </c>
      <c r="C896" s="6" t="s">
        <v>665</v>
      </c>
      <c r="D896" s="7" t="s">
        <v>156</v>
      </c>
      <c r="E896" s="8">
        <v>1</v>
      </c>
      <c r="F896" s="7">
        <v>6984733</v>
      </c>
      <c r="G896" s="7" t="s">
        <v>68</v>
      </c>
      <c r="H896" s="7" t="s">
        <v>69</v>
      </c>
      <c r="I896" s="7" t="s">
        <v>44</v>
      </c>
      <c r="J896" s="19" t="str">
        <f>IFERROR(INDEX('Employee Info'!$C$3:$E$200,MATCH(Data6[[#This Row],[Name:]],'Employee Info'!$B$3:$B$200,0),MATCH(Data6[[#This Row],[Hours Type:]],'Employee Info'!$C$2:$E$2,0)),"")</f>
        <v/>
      </c>
      <c r="K896" s="19" t="str">
        <f>IFERROR(INDEX('Employee Info'!$C$3:$J$200,MATCH(Data6[[#This Row],[Name:]],'Employee Info'!$B$3:$B$200,0),MATCH(Data6[[#Headers],[Truck]],'Employee Info'!$C$2:$J$2,0)),"")</f>
        <v/>
      </c>
      <c r="L896" s="19" t="str">
        <f>IFERROR(INDEX('Employee Info'!$C$3:$J$200,MATCH(Data6[[#This Row],[Name:]],'Employee Info'!$B$3:$B$200,0),MATCH(Data6[[#Headers],[Phone]],'Employee Info'!$C$2:$J$2,0)),"")</f>
        <v/>
      </c>
      <c r="M896" s="19" t="str">
        <f>IFERROR(INDEX('Employee Info'!$C$3:$J$200,MATCH(Data6[[#This Row],[Name:]],'Employee Info'!$B$3:$B$200,0),MATCH(Data6[[#Headers],[Tech]],'Employee Info'!$C$2:$J$2,0)),"")</f>
        <v/>
      </c>
      <c r="N896" s="19" t="str">
        <f>IFERROR(INDEX('Employee Info'!$C$3:$J$200,MATCH(Data6[[#This Row],[Name:]],'Employee Info'!$B$3:$B$200,0),MATCH(Data6[[#Headers],[Other]],'Employee Info'!$C$2:$J$2,0)),"")</f>
        <v/>
      </c>
      <c r="O896" s="19">
        <f>IFERROR((Data6[[#This Row],[Hours:]]*SUM(Data6[[#This Row],[Rate]:[Other]])),"")</f>
        <v>0</v>
      </c>
      <c r="P896" s="7" t="str">
        <f>IF(Data6[[#This Row],[WO'#:]]="","Riley #","WO#")</f>
        <v>WO#</v>
      </c>
      <c r="Q896" s="7">
        <f>IFERROR(WEEKNUM(Data6[[#This Row],[Date:]]),"")</f>
        <v>21</v>
      </c>
      <c r="R896" s="6">
        <f t="shared" si="39"/>
        <v>45431</v>
      </c>
      <c r="S896" s="6">
        <f>Data6[[#This Row],[Week Start]]+7</f>
        <v>45438</v>
      </c>
      <c r="T896" s="7" t="str">
        <f t="shared" si="40"/>
        <v>5/19/2024 - 5/26/2024</v>
      </c>
      <c r="U896" s="7" t="str">
        <f t="shared" si="41"/>
        <v>Time Card</v>
      </c>
      <c r="V896" s="8" t="str">
        <f>RIGHT(TEXT(Data6[[#This Row],[Date:]],"mmddyyyy"),4)</f>
        <v>2024</v>
      </c>
      <c r="W896" s="8" t="str">
        <f>MID(TEXT(Data6[[#This Row],[Date:]],"mmddyyyy"),3,2)</f>
        <v>24</v>
      </c>
      <c r="X896" s="8" t="str">
        <f>LEFT(TEXT(Data6[[#This Row],[Date:]],"mmddyyyy"),2)</f>
        <v>05</v>
      </c>
      <c r="Y896" s="6">
        <f>DATE(Data6[[#This Row],[Year]],Data6[[#This Row],[Month]],Data6[[#This Row],[Day]])</f>
        <v>45436</v>
      </c>
    </row>
    <row r="897" spans="1:25" x14ac:dyDescent="0.3">
      <c r="A897" s="5">
        <v>45437.354611342591</v>
      </c>
      <c r="B897" s="7" t="s">
        <v>66</v>
      </c>
      <c r="C897" s="6" t="s">
        <v>665</v>
      </c>
      <c r="D897" s="7" t="s">
        <v>638</v>
      </c>
      <c r="E897" s="8">
        <v>1</v>
      </c>
      <c r="F897" s="7">
        <v>6994907</v>
      </c>
      <c r="G897" s="7" t="s">
        <v>68</v>
      </c>
      <c r="H897" s="7" t="s">
        <v>69</v>
      </c>
      <c r="I897" s="7" t="s">
        <v>44</v>
      </c>
      <c r="J897" s="19" t="str">
        <f>IFERROR(INDEX('Employee Info'!$C$3:$E$200,MATCH(Data6[[#This Row],[Name:]],'Employee Info'!$B$3:$B$200,0),MATCH(Data6[[#This Row],[Hours Type:]],'Employee Info'!$C$2:$E$2,0)),"")</f>
        <v/>
      </c>
      <c r="K897" s="19" t="str">
        <f>IFERROR(INDEX('Employee Info'!$C$3:$J$200,MATCH(Data6[[#This Row],[Name:]],'Employee Info'!$B$3:$B$200,0),MATCH(Data6[[#Headers],[Truck]],'Employee Info'!$C$2:$J$2,0)),"")</f>
        <v/>
      </c>
      <c r="L897" s="19" t="str">
        <f>IFERROR(INDEX('Employee Info'!$C$3:$J$200,MATCH(Data6[[#This Row],[Name:]],'Employee Info'!$B$3:$B$200,0),MATCH(Data6[[#Headers],[Phone]],'Employee Info'!$C$2:$J$2,0)),"")</f>
        <v/>
      </c>
      <c r="M897" s="19" t="str">
        <f>IFERROR(INDEX('Employee Info'!$C$3:$J$200,MATCH(Data6[[#This Row],[Name:]],'Employee Info'!$B$3:$B$200,0),MATCH(Data6[[#Headers],[Tech]],'Employee Info'!$C$2:$J$2,0)),"")</f>
        <v/>
      </c>
      <c r="N897" s="19" t="str">
        <f>IFERROR(INDEX('Employee Info'!$C$3:$J$200,MATCH(Data6[[#This Row],[Name:]],'Employee Info'!$B$3:$B$200,0),MATCH(Data6[[#Headers],[Other]],'Employee Info'!$C$2:$J$2,0)),"")</f>
        <v/>
      </c>
      <c r="O897" s="19">
        <f>IFERROR((Data6[[#This Row],[Hours:]]*SUM(Data6[[#This Row],[Rate]:[Other]])),"")</f>
        <v>0</v>
      </c>
      <c r="P897" s="7" t="str">
        <f>IF(Data6[[#This Row],[WO'#:]]="","Riley #","WO#")</f>
        <v>WO#</v>
      </c>
      <c r="Q897" s="7">
        <f>IFERROR(WEEKNUM(Data6[[#This Row],[Date:]]),"")</f>
        <v>21</v>
      </c>
      <c r="R897" s="6">
        <f t="shared" si="39"/>
        <v>45431</v>
      </c>
      <c r="S897" s="6">
        <f>Data6[[#This Row],[Week Start]]+7</f>
        <v>45438</v>
      </c>
      <c r="T897" s="7" t="str">
        <f t="shared" si="40"/>
        <v>5/19/2024 - 5/26/2024</v>
      </c>
      <c r="U897" s="7" t="str">
        <f t="shared" si="41"/>
        <v>Time Card</v>
      </c>
      <c r="V897" s="8" t="str">
        <f>RIGHT(TEXT(Data6[[#This Row],[Date:]],"mmddyyyy"),4)</f>
        <v>2024</v>
      </c>
      <c r="W897" s="8" t="str">
        <f>MID(TEXT(Data6[[#This Row],[Date:]],"mmddyyyy"),3,2)</f>
        <v>24</v>
      </c>
      <c r="X897" s="8" t="str">
        <f>LEFT(TEXT(Data6[[#This Row],[Date:]],"mmddyyyy"),2)</f>
        <v>05</v>
      </c>
      <c r="Y897" s="6">
        <f>DATE(Data6[[#This Row],[Year]],Data6[[#This Row],[Month]],Data6[[#This Row],[Day]])</f>
        <v>45436</v>
      </c>
    </row>
    <row r="898" spans="1:25" x14ac:dyDescent="0.3">
      <c r="A898" s="5">
        <v>45436.56461296296</v>
      </c>
      <c r="B898" s="7" t="s">
        <v>31</v>
      </c>
      <c r="C898" s="6" t="s">
        <v>665</v>
      </c>
      <c r="D898" s="7" t="s">
        <v>643</v>
      </c>
      <c r="E898" s="8">
        <v>2</v>
      </c>
      <c r="F898" s="7">
        <v>7107358</v>
      </c>
      <c r="G898" s="7" t="s">
        <v>68</v>
      </c>
      <c r="H898" s="7" t="s">
        <v>69</v>
      </c>
      <c r="I898" s="7" t="s">
        <v>44</v>
      </c>
      <c r="J898" s="19" t="str">
        <f>IFERROR(INDEX('Employee Info'!$C$3:$E$200,MATCH(Data6[[#This Row],[Name:]],'Employee Info'!$B$3:$B$200,0),MATCH(Data6[[#This Row],[Hours Type:]],'Employee Info'!$C$2:$E$2,0)),"")</f>
        <v/>
      </c>
      <c r="K898" s="19" t="str">
        <f>IFERROR(INDEX('Employee Info'!$C$3:$J$200,MATCH(Data6[[#This Row],[Name:]],'Employee Info'!$B$3:$B$200,0),MATCH(Data6[[#Headers],[Truck]],'Employee Info'!$C$2:$J$2,0)),"")</f>
        <v/>
      </c>
      <c r="L898" s="19" t="str">
        <f>IFERROR(INDEX('Employee Info'!$C$3:$J$200,MATCH(Data6[[#This Row],[Name:]],'Employee Info'!$B$3:$B$200,0),MATCH(Data6[[#Headers],[Phone]],'Employee Info'!$C$2:$J$2,0)),"")</f>
        <v/>
      </c>
      <c r="M898" s="19" t="str">
        <f>IFERROR(INDEX('Employee Info'!$C$3:$J$200,MATCH(Data6[[#This Row],[Name:]],'Employee Info'!$B$3:$B$200,0),MATCH(Data6[[#Headers],[Tech]],'Employee Info'!$C$2:$J$2,0)),"")</f>
        <v/>
      </c>
      <c r="N898" s="19" t="str">
        <f>IFERROR(INDEX('Employee Info'!$C$3:$J$200,MATCH(Data6[[#This Row],[Name:]],'Employee Info'!$B$3:$B$200,0),MATCH(Data6[[#Headers],[Other]],'Employee Info'!$C$2:$J$2,0)),"")</f>
        <v/>
      </c>
      <c r="O898" s="19">
        <f>IFERROR((Data6[[#This Row],[Hours:]]*SUM(Data6[[#This Row],[Rate]:[Other]])),"")</f>
        <v>0</v>
      </c>
      <c r="P898" s="7" t="str">
        <f>IF(Data6[[#This Row],[WO'#:]]="","Riley #","WO#")</f>
        <v>WO#</v>
      </c>
      <c r="Q898" s="7">
        <f>IFERROR(WEEKNUM(Data6[[#This Row],[Date:]]),"")</f>
        <v>21</v>
      </c>
      <c r="R898" s="6">
        <f t="shared" ref="R898:R961" si="42">DATE(RIGHT(TEXT(C898,"mm/dd/yyyy"),4),1,1)+(Q898-1)*7-(WEEKDAY(DATE(RIGHT(TEXT(C898,"mm/dd/yyyy"),4),1,1)))+1</f>
        <v>45431</v>
      </c>
      <c r="S898" s="6">
        <f>Data6[[#This Row],[Week Start]]+7</f>
        <v>45438</v>
      </c>
      <c r="T898" s="7" t="str">
        <f t="shared" ref="T898:T961" si="43">IFERROR(TEXT(R898, "m/d/yyyy") &amp; " - " &amp; TEXT(S898, "m/d/yyyy"),"")</f>
        <v>5/19/2024 - 5/26/2024</v>
      </c>
      <c r="U898" s="7" t="str">
        <f t="shared" ref="U898:U961" si="44">"Time Card"</f>
        <v>Time Card</v>
      </c>
      <c r="V898" s="8" t="str">
        <f>RIGHT(TEXT(Data6[[#This Row],[Date:]],"mmddyyyy"),4)</f>
        <v>2024</v>
      </c>
      <c r="W898" s="8" t="str">
        <f>MID(TEXT(Data6[[#This Row],[Date:]],"mmddyyyy"),3,2)</f>
        <v>24</v>
      </c>
      <c r="X898" s="8" t="str">
        <f>LEFT(TEXT(Data6[[#This Row],[Date:]],"mmddyyyy"),2)</f>
        <v>05</v>
      </c>
      <c r="Y898" s="6">
        <f>DATE(Data6[[#This Row],[Year]],Data6[[#This Row],[Month]],Data6[[#This Row],[Day]])</f>
        <v>45436</v>
      </c>
    </row>
    <row r="899" spans="1:25" x14ac:dyDescent="0.3">
      <c r="A899" s="5">
        <v>45437.349894907406</v>
      </c>
      <c r="B899" s="7" t="s">
        <v>66</v>
      </c>
      <c r="C899" s="6" t="s">
        <v>665</v>
      </c>
      <c r="D899" s="7" t="s">
        <v>658</v>
      </c>
      <c r="E899" s="8">
        <v>1</v>
      </c>
      <c r="F899" s="7">
        <v>7107358</v>
      </c>
      <c r="G899" s="7" t="s">
        <v>68</v>
      </c>
      <c r="H899" s="7" t="s">
        <v>69</v>
      </c>
      <c r="I899" s="7" t="s">
        <v>44</v>
      </c>
      <c r="J899" s="19" t="str">
        <f>IFERROR(INDEX('Employee Info'!$C$3:$E$200,MATCH(Data6[[#This Row],[Name:]],'Employee Info'!$B$3:$B$200,0),MATCH(Data6[[#This Row],[Hours Type:]],'Employee Info'!$C$2:$E$2,0)),"")</f>
        <v/>
      </c>
      <c r="K899" s="19" t="str">
        <f>IFERROR(INDEX('Employee Info'!$C$3:$J$200,MATCH(Data6[[#This Row],[Name:]],'Employee Info'!$B$3:$B$200,0),MATCH(Data6[[#Headers],[Truck]],'Employee Info'!$C$2:$J$2,0)),"")</f>
        <v/>
      </c>
      <c r="L899" s="19" t="str">
        <f>IFERROR(INDEX('Employee Info'!$C$3:$J$200,MATCH(Data6[[#This Row],[Name:]],'Employee Info'!$B$3:$B$200,0),MATCH(Data6[[#Headers],[Phone]],'Employee Info'!$C$2:$J$2,0)),"")</f>
        <v/>
      </c>
      <c r="M899" s="19" t="str">
        <f>IFERROR(INDEX('Employee Info'!$C$3:$J$200,MATCH(Data6[[#This Row],[Name:]],'Employee Info'!$B$3:$B$200,0),MATCH(Data6[[#Headers],[Tech]],'Employee Info'!$C$2:$J$2,0)),"")</f>
        <v/>
      </c>
      <c r="N899" s="19" t="str">
        <f>IFERROR(INDEX('Employee Info'!$C$3:$J$200,MATCH(Data6[[#This Row],[Name:]],'Employee Info'!$B$3:$B$200,0),MATCH(Data6[[#Headers],[Other]],'Employee Info'!$C$2:$J$2,0)),"")</f>
        <v/>
      </c>
      <c r="O899" s="19">
        <f>IFERROR((Data6[[#This Row],[Hours:]]*SUM(Data6[[#This Row],[Rate]:[Other]])),"")</f>
        <v>0</v>
      </c>
      <c r="P899" s="7" t="str">
        <f>IF(Data6[[#This Row],[WO'#:]]="","Riley #","WO#")</f>
        <v>WO#</v>
      </c>
      <c r="Q899" s="7">
        <f>IFERROR(WEEKNUM(Data6[[#This Row],[Date:]]),"")</f>
        <v>21</v>
      </c>
      <c r="R899" s="6">
        <f t="shared" si="42"/>
        <v>45431</v>
      </c>
      <c r="S899" s="6">
        <f>Data6[[#This Row],[Week Start]]+7</f>
        <v>45438</v>
      </c>
      <c r="T899" s="7" t="str">
        <f t="shared" si="43"/>
        <v>5/19/2024 - 5/26/2024</v>
      </c>
      <c r="U899" s="7" t="str">
        <f t="shared" si="44"/>
        <v>Time Card</v>
      </c>
      <c r="V899" s="8" t="str">
        <f>RIGHT(TEXT(Data6[[#This Row],[Date:]],"mmddyyyy"),4)</f>
        <v>2024</v>
      </c>
      <c r="W899" s="8" t="str">
        <f>MID(TEXT(Data6[[#This Row],[Date:]],"mmddyyyy"),3,2)</f>
        <v>24</v>
      </c>
      <c r="X899" s="8" t="str">
        <f>LEFT(TEXT(Data6[[#This Row],[Date:]],"mmddyyyy"),2)</f>
        <v>05</v>
      </c>
      <c r="Y899" s="6">
        <f>DATE(Data6[[#This Row],[Year]],Data6[[#This Row],[Month]],Data6[[#This Row],[Day]])</f>
        <v>45436</v>
      </c>
    </row>
    <row r="900" spans="1:25" x14ac:dyDescent="0.3">
      <c r="A900" s="5">
        <v>45436.570919328704</v>
      </c>
      <c r="B900" s="7" t="s">
        <v>23</v>
      </c>
      <c r="C900" s="6" t="s">
        <v>665</v>
      </c>
      <c r="D900" s="7" t="s">
        <v>666</v>
      </c>
      <c r="E900" s="8">
        <v>6</v>
      </c>
      <c r="F900" s="7">
        <v>7107910</v>
      </c>
      <c r="G900" s="7" t="s">
        <v>68</v>
      </c>
      <c r="H900" s="7" t="s">
        <v>69</v>
      </c>
      <c r="I900" s="7" t="s">
        <v>44</v>
      </c>
      <c r="J900" s="19" t="str">
        <f>IFERROR(INDEX('Employee Info'!$C$3:$E$200,MATCH(Data6[[#This Row],[Name:]],'Employee Info'!$B$3:$B$200,0),MATCH(Data6[[#This Row],[Hours Type:]],'Employee Info'!$C$2:$E$2,0)),"")</f>
        <v/>
      </c>
      <c r="K900" s="19" t="str">
        <f>IFERROR(INDEX('Employee Info'!$C$3:$J$200,MATCH(Data6[[#This Row],[Name:]],'Employee Info'!$B$3:$B$200,0),MATCH(Data6[[#Headers],[Truck]],'Employee Info'!$C$2:$J$2,0)),"")</f>
        <v/>
      </c>
      <c r="L900" s="19" t="str">
        <f>IFERROR(INDEX('Employee Info'!$C$3:$J$200,MATCH(Data6[[#This Row],[Name:]],'Employee Info'!$B$3:$B$200,0),MATCH(Data6[[#Headers],[Phone]],'Employee Info'!$C$2:$J$2,0)),"")</f>
        <v/>
      </c>
      <c r="M900" s="19" t="str">
        <f>IFERROR(INDEX('Employee Info'!$C$3:$J$200,MATCH(Data6[[#This Row],[Name:]],'Employee Info'!$B$3:$B$200,0),MATCH(Data6[[#Headers],[Tech]],'Employee Info'!$C$2:$J$2,0)),"")</f>
        <v/>
      </c>
      <c r="N900" s="19" t="str">
        <f>IFERROR(INDEX('Employee Info'!$C$3:$J$200,MATCH(Data6[[#This Row],[Name:]],'Employee Info'!$B$3:$B$200,0),MATCH(Data6[[#Headers],[Other]],'Employee Info'!$C$2:$J$2,0)),"")</f>
        <v/>
      </c>
      <c r="O900" s="19">
        <f>IFERROR((Data6[[#This Row],[Hours:]]*SUM(Data6[[#This Row],[Rate]:[Other]])),"")</f>
        <v>0</v>
      </c>
      <c r="P900" s="7" t="str">
        <f>IF(Data6[[#This Row],[WO'#:]]="","Riley #","WO#")</f>
        <v>WO#</v>
      </c>
      <c r="Q900" s="7">
        <f>IFERROR(WEEKNUM(Data6[[#This Row],[Date:]]),"")</f>
        <v>21</v>
      </c>
      <c r="R900" s="6">
        <f t="shared" si="42"/>
        <v>45431</v>
      </c>
      <c r="S900" s="6">
        <f>Data6[[#This Row],[Week Start]]+7</f>
        <v>45438</v>
      </c>
      <c r="T900" s="7" t="str">
        <f t="shared" si="43"/>
        <v>5/19/2024 - 5/26/2024</v>
      </c>
      <c r="U900" s="7" t="str">
        <f t="shared" si="44"/>
        <v>Time Card</v>
      </c>
      <c r="V900" s="8" t="str">
        <f>RIGHT(TEXT(Data6[[#This Row],[Date:]],"mmddyyyy"),4)</f>
        <v>2024</v>
      </c>
      <c r="W900" s="8" t="str">
        <f>MID(TEXT(Data6[[#This Row],[Date:]],"mmddyyyy"),3,2)</f>
        <v>24</v>
      </c>
      <c r="X900" s="8" t="str">
        <f>LEFT(TEXT(Data6[[#This Row],[Date:]],"mmddyyyy"),2)</f>
        <v>05</v>
      </c>
      <c r="Y900" s="6">
        <f>DATE(Data6[[#This Row],[Year]],Data6[[#This Row],[Month]],Data6[[#This Row],[Day]])</f>
        <v>45436</v>
      </c>
    </row>
    <row r="901" spans="1:25" x14ac:dyDescent="0.3">
      <c r="A901" s="5">
        <v>45437.371643402781</v>
      </c>
      <c r="B901" s="7" t="s">
        <v>66</v>
      </c>
      <c r="C901" s="6" t="s">
        <v>665</v>
      </c>
      <c r="D901" s="7" t="s">
        <v>659</v>
      </c>
      <c r="E901" s="8">
        <v>1</v>
      </c>
      <c r="F901" s="7">
        <v>7107910</v>
      </c>
      <c r="G901" s="7" t="s">
        <v>68</v>
      </c>
      <c r="H901" s="7" t="s">
        <v>69</v>
      </c>
      <c r="I901" s="7" t="s">
        <v>44</v>
      </c>
      <c r="J901" s="19" t="str">
        <f>IFERROR(INDEX('Employee Info'!$C$3:$E$200,MATCH(Data6[[#This Row],[Name:]],'Employee Info'!$B$3:$B$200,0),MATCH(Data6[[#This Row],[Hours Type:]],'Employee Info'!$C$2:$E$2,0)),"")</f>
        <v/>
      </c>
      <c r="K901" s="19" t="str">
        <f>IFERROR(INDEX('Employee Info'!$C$3:$J$200,MATCH(Data6[[#This Row],[Name:]],'Employee Info'!$B$3:$B$200,0),MATCH(Data6[[#Headers],[Truck]],'Employee Info'!$C$2:$J$2,0)),"")</f>
        <v/>
      </c>
      <c r="L901" s="19" t="str">
        <f>IFERROR(INDEX('Employee Info'!$C$3:$J$200,MATCH(Data6[[#This Row],[Name:]],'Employee Info'!$B$3:$B$200,0),MATCH(Data6[[#Headers],[Phone]],'Employee Info'!$C$2:$J$2,0)),"")</f>
        <v/>
      </c>
      <c r="M901" s="19" t="str">
        <f>IFERROR(INDEX('Employee Info'!$C$3:$J$200,MATCH(Data6[[#This Row],[Name:]],'Employee Info'!$B$3:$B$200,0),MATCH(Data6[[#Headers],[Tech]],'Employee Info'!$C$2:$J$2,0)),"")</f>
        <v/>
      </c>
      <c r="N901" s="19" t="str">
        <f>IFERROR(INDEX('Employee Info'!$C$3:$J$200,MATCH(Data6[[#This Row],[Name:]],'Employee Info'!$B$3:$B$200,0),MATCH(Data6[[#Headers],[Other]],'Employee Info'!$C$2:$J$2,0)),"")</f>
        <v/>
      </c>
      <c r="O901" s="19">
        <f>IFERROR((Data6[[#This Row],[Hours:]]*SUM(Data6[[#This Row],[Rate]:[Other]])),"")</f>
        <v>0</v>
      </c>
      <c r="P901" s="7" t="str">
        <f>IF(Data6[[#This Row],[WO'#:]]="","Riley #","WO#")</f>
        <v>WO#</v>
      </c>
      <c r="Q901" s="7">
        <f>IFERROR(WEEKNUM(Data6[[#This Row],[Date:]]),"")</f>
        <v>21</v>
      </c>
      <c r="R901" s="6">
        <f t="shared" si="42"/>
        <v>45431</v>
      </c>
      <c r="S901" s="6">
        <f>Data6[[#This Row],[Week Start]]+7</f>
        <v>45438</v>
      </c>
      <c r="T901" s="7" t="str">
        <f t="shared" si="43"/>
        <v>5/19/2024 - 5/26/2024</v>
      </c>
      <c r="U901" s="7" t="str">
        <f t="shared" si="44"/>
        <v>Time Card</v>
      </c>
      <c r="V901" s="8" t="str">
        <f>RIGHT(TEXT(Data6[[#This Row],[Date:]],"mmddyyyy"),4)</f>
        <v>2024</v>
      </c>
      <c r="W901" s="8" t="str">
        <f>MID(TEXT(Data6[[#This Row],[Date:]],"mmddyyyy"),3,2)</f>
        <v>24</v>
      </c>
      <c r="X901" s="8" t="str">
        <f>LEFT(TEXT(Data6[[#This Row],[Date:]],"mmddyyyy"),2)</f>
        <v>05</v>
      </c>
      <c r="Y901" s="6">
        <f>DATE(Data6[[#This Row],[Year]],Data6[[#This Row],[Month]],Data6[[#This Row],[Day]])</f>
        <v>45436</v>
      </c>
    </row>
    <row r="902" spans="1:25" x14ac:dyDescent="0.3">
      <c r="A902" s="5">
        <v>45436.564175810185</v>
      </c>
      <c r="B902" s="7" t="s">
        <v>31</v>
      </c>
      <c r="C902" s="6" t="s">
        <v>665</v>
      </c>
      <c r="D902" s="7" t="s">
        <v>668</v>
      </c>
      <c r="E902" s="8">
        <v>2</v>
      </c>
      <c r="F902" s="7" t="s">
        <v>68</v>
      </c>
      <c r="G902" s="7" t="s">
        <v>68</v>
      </c>
      <c r="H902" s="7" t="s">
        <v>112</v>
      </c>
      <c r="I902" s="7" t="s">
        <v>44</v>
      </c>
      <c r="J902" s="19" t="str">
        <f>IFERROR(INDEX('Employee Info'!$C$3:$E$200,MATCH(Data6[[#This Row],[Name:]],'Employee Info'!$B$3:$B$200,0),MATCH(Data6[[#This Row],[Hours Type:]],'Employee Info'!$C$2:$E$2,0)),"")</f>
        <v/>
      </c>
      <c r="K902" s="19" t="str">
        <f>IFERROR(INDEX('Employee Info'!$C$3:$J$200,MATCH(Data6[[#This Row],[Name:]],'Employee Info'!$B$3:$B$200,0),MATCH(Data6[[#Headers],[Truck]],'Employee Info'!$C$2:$J$2,0)),"")</f>
        <v/>
      </c>
      <c r="L902" s="19" t="str">
        <f>IFERROR(INDEX('Employee Info'!$C$3:$J$200,MATCH(Data6[[#This Row],[Name:]],'Employee Info'!$B$3:$B$200,0),MATCH(Data6[[#Headers],[Phone]],'Employee Info'!$C$2:$J$2,0)),"")</f>
        <v/>
      </c>
      <c r="M902" s="19" t="str">
        <f>IFERROR(INDEX('Employee Info'!$C$3:$J$200,MATCH(Data6[[#This Row],[Name:]],'Employee Info'!$B$3:$B$200,0),MATCH(Data6[[#Headers],[Tech]],'Employee Info'!$C$2:$J$2,0)),"")</f>
        <v/>
      </c>
      <c r="N902" s="19" t="str">
        <f>IFERROR(INDEX('Employee Info'!$C$3:$J$200,MATCH(Data6[[#This Row],[Name:]],'Employee Info'!$B$3:$B$200,0),MATCH(Data6[[#Headers],[Other]],'Employee Info'!$C$2:$J$2,0)),"")</f>
        <v/>
      </c>
      <c r="O902" s="19">
        <f>IFERROR((Data6[[#This Row],[Hours:]]*SUM(Data6[[#This Row],[Rate]:[Other]])),"")</f>
        <v>0</v>
      </c>
      <c r="P902" s="7" t="str">
        <f>IF(Data6[[#This Row],[WO'#:]]="","Riley #","WO#")</f>
        <v>Riley #</v>
      </c>
      <c r="Q902" s="7">
        <f>IFERROR(WEEKNUM(Data6[[#This Row],[Date:]]),"")</f>
        <v>21</v>
      </c>
      <c r="R902" s="6">
        <f t="shared" si="42"/>
        <v>45431</v>
      </c>
      <c r="S902" s="6">
        <f>Data6[[#This Row],[Week Start]]+7</f>
        <v>45438</v>
      </c>
      <c r="T902" s="7" t="str">
        <f t="shared" si="43"/>
        <v>5/19/2024 - 5/26/2024</v>
      </c>
      <c r="U902" s="7" t="str">
        <f t="shared" si="44"/>
        <v>Time Card</v>
      </c>
      <c r="V902" s="8" t="str">
        <f>RIGHT(TEXT(Data6[[#This Row],[Date:]],"mmddyyyy"),4)</f>
        <v>2024</v>
      </c>
      <c r="W902" s="8" t="str">
        <f>MID(TEXT(Data6[[#This Row],[Date:]],"mmddyyyy"),3,2)</f>
        <v>24</v>
      </c>
      <c r="X902" s="8" t="str">
        <f>LEFT(TEXT(Data6[[#This Row],[Date:]],"mmddyyyy"),2)</f>
        <v>05</v>
      </c>
      <c r="Y902" s="6">
        <f>DATE(Data6[[#This Row],[Year]],Data6[[#This Row],[Month]],Data6[[#This Row],[Day]])</f>
        <v>45436</v>
      </c>
    </row>
    <row r="903" spans="1:25" x14ac:dyDescent="0.3">
      <c r="A903" s="5">
        <v>45437.263434259257</v>
      </c>
      <c r="B903" s="7" t="s">
        <v>35</v>
      </c>
      <c r="C903" s="6" t="s">
        <v>665</v>
      </c>
      <c r="D903" s="7" t="s">
        <v>672</v>
      </c>
      <c r="E903" s="8">
        <v>2</v>
      </c>
      <c r="F903" s="7" t="s">
        <v>68</v>
      </c>
      <c r="G903" s="7" t="s">
        <v>68</v>
      </c>
      <c r="H903" s="7" t="s">
        <v>112</v>
      </c>
      <c r="I903" s="7" t="s">
        <v>44</v>
      </c>
      <c r="J903" s="19" t="str">
        <f>IFERROR(INDEX('Employee Info'!$C$3:$E$200,MATCH(Data6[[#This Row],[Name:]],'Employee Info'!$B$3:$B$200,0),MATCH(Data6[[#This Row],[Hours Type:]],'Employee Info'!$C$2:$E$2,0)),"")</f>
        <v/>
      </c>
      <c r="K903" s="19" t="str">
        <f>IFERROR(INDEX('Employee Info'!$C$3:$J$200,MATCH(Data6[[#This Row],[Name:]],'Employee Info'!$B$3:$B$200,0),MATCH(Data6[[#Headers],[Truck]],'Employee Info'!$C$2:$J$2,0)),"")</f>
        <v/>
      </c>
      <c r="L903" s="19" t="str">
        <f>IFERROR(INDEX('Employee Info'!$C$3:$J$200,MATCH(Data6[[#This Row],[Name:]],'Employee Info'!$B$3:$B$200,0),MATCH(Data6[[#Headers],[Phone]],'Employee Info'!$C$2:$J$2,0)),"")</f>
        <v/>
      </c>
      <c r="M903" s="19" t="str">
        <f>IFERROR(INDEX('Employee Info'!$C$3:$J$200,MATCH(Data6[[#This Row],[Name:]],'Employee Info'!$B$3:$B$200,0),MATCH(Data6[[#Headers],[Tech]],'Employee Info'!$C$2:$J$2,0)),"")</f>
        <v/>
      </c>
      <c r="N903" s="19" t="str">
        <f>IFERROR(INDEX('Employee Info'!$C$3:$J$200,MATCH(Data6[[#This Row],[Name:]],'Employee Info'!$B$3:$B$200,0),MATCH(Data6[[#Headers],[Other]],'Employee Info'!$C$2:$J$2,0)),"")</f>
        <v/>
      </c>
      <c r="O903" s="19">
        <f>IFERROR((Data6[[#This Row],[Hours:]]*SUM(Data6[[#This Row],[Rate]:[Other]])),"")</f>
        <v>0</v>
      </c>
      <c r="P903" s="7" t="str">
        <f>IF(Data6[[#This Row],[WO'#:]]="","Riley #","WO#")</f>
        <v>Riley #</v>
      </c>
      <c r="Q903" s="7">
        <f>IFERROR(WEEKNUM(Data6[[#This Row],[Date:]]),"")</f>
        <v>21</v>
      </c>
      <c r="R903" s="6">
        <f t="shared" si="42"/>
        <v>45431</v>
      </c>
      <c r="S903" s="6">
        <f>Data6[[#This Row],[Week Start]]+7</f>
        <v>45438</v>
      </c>
      <c r="T903" s="7" t="str">
        <f t="shared" si="43"/>
        <v>5/19/2024 - 5/26/2024</v>
      </c>
      <c r="U903" s="7" t="str">
        <f t="shared" si="44"/>
        <v>Time Card</v>
      </c>
      <c r="V903" s="8" t="str">
        <f>RIGHT(TEXT(Data6[[#This Row],[Date:]],"mmddyyyy"),4)</f>
        <v>2024</v>
      </c>
      <c r="W903" s="8" t="str">
        <f>MID(TEXT(Data6[[#This Row],[Date:]],"mmddyyyy"),3,2)</f>
        <v>24</v>
      </c>
      <c r="X903" s="8" t="str">
        <f>LEFT(TEXT(Data6[[#This Row],[Date:]],"mmddyyyy"),2)</f>
        <v>05</v>
      </c>
      <c r="Y903" s="6">
        <f>DATE(Data6[[#This Row],[Year]],Data6[[#This Row],[Month]],Data6[[#This Row],[Day]])</f>
        <v>45436</v>
      </c>
    </row>
    <row r="904" spans="1:25" x14ac:dyDescent="0.3">
      <c r="A904" s="5">
        <v>45436.562954513887</v>
      </c>
      <c r="B904" s="7" t="s">
        <v>31</v>
      </c>
      <c r="C904" s="6" t="s">
        <v>665</v>
      </c>
      <c r="D904" s="7" t="s">
        <v>667</v>
      </c>
      <c r="E904" s="8">
        <v>4</v>
      </c>
      <c r="F904" s="7" t="s">
        <v>68</v>
      </c>
      <c r="G904" s="7" t="s">
        <v>68</v>
      </c>
      <c r="H904" s="7" t="s">
        <v>380</v>
      </c>
      <c r="I904" s="7" t="s">
        <v>44</v>
      </c>
      <c r="J904" s="19" t="str">
        <f>IFERROR(INDEX('Employee Info'!$C$3:$E$200,MATCH(Data6[[#This Row],[Name:]],'Employee Info'!$B$3:$B$200,0),MATCH(Data6[[#This Row],[Hours Type:]],'Employee Info'!$C$2:$E$2,0)),"")</f>
        <v/>
      </c>
      <c r="K904" s="19" t="str">
        <f>IFERROR(INDEX('Employee Info'!$C$3:$J$200,MATCH(Data6[[#This Row],[Name:]],'Employee Info'!$B$3:$B$200,0),MATCH(Data6[[#Headers],[Truck]],'Employee Info'!$C$2:$J$2,0)),"")</f>
        <v/>
      </c>
      <c r="L904" s="19" t="str">
        <f>IFERROR(INDEX('Employee Info'!$C$3:$J$200,MATCH(Data6[[#This Row],[Name:]],'Employee Info'!$B$3:$B$200,0),MATCH(Data6[[#Headers],[Phone]],'Employee Info'!$C$2:$J$2,0)),"")</f>
        <v/>
      </c>
      <c r="M904" s="19" t="str">
        <f>IFERROR(INDEX('Employee Info'!$C$3:$J$200,MATCH(Data6[[#This Row],[Name:]],'Employee Info'!$B$3:$B$200,0),MATCH(Data6[[#Headers],[Tech]],'Employee Info'!$C$2:$J$2,0)),"")</f>
        <v/>
      </c>
      <c r="N904" s="19" t="str">
        <f>IFERROR(INDEX('Employee Info'!$C$3:$J$200,MATCH(Data6[[#This Row],[Name:]],'Employee Info'!$B$3:$B$200,0),MATCH(Data6[[#Headers],[Other]],'Employee Info'!$C$2:$J$2,0)),"")</f>
        <v/>
      </c>
      <c r="O904" s="19">
        <f>IFERROR((Data6[[#This Row],[Hours:]]*SUM(Data6[[#This Row],[Rate]:[Other]])),"")</f>
        <v>0</v>
      </c>
      <c r="P904" s="7" t="str">
        <f>IF(Data6[[#This Row],[WO'#:]]="","Riley #","WO#")</f>
        <v>Riley #</v>
      </c>
      <c r="Q904" s="7">
        <f>IFERROR(WEEKNUM(Data6[[#This Row],[Date:]]),"")</f>
        <v>21</v>
      </c>
      <c r="R904" s="6">
        <f t="shared" si="42"/>
        <v>45431</v>
      </c>
      <c r="S904" s="6">
        <f>Data6[[#This Row],[Week Start]]+7</f>
        <v>45438</v>
      </c>
      <c r="T904" s="7" t="str">
        <f t="shared" si="43"/>
        <v>5/19/2024 - 5/26/2024</v>
      </c>
      <c r="U904" s="7" t="str">
        <f t="shared" si="44"/>
        <v>Time Card</v>
      </c>
      <c r="V904" s="8" t="str">
        <f>RIGHT(TEXT(Data6[[#This Row],[Date:]],"mmddyyyy"),4)</f>
        <v>2024</v>
      </c>
      <c r="W904" s="8" t="str">
        <f>MID(TEXT(Data6[[#This Row],[Date:]],"mmddyyyy"),3,2)</f>
        <v>24</v>
      </c>
      <c r="X904" s="8" t="str">
        <f>LEFT(TEXT(Data6[[#This Row],[Date:]],"mmddyyyy"),2)</f>
        <v>05</v>
      </c>
      <c r="Y904" s="6">
        <f>DATE(Data6[[#This Row],[Year]],Data6[[#This Row],[Month]],Data6[[#This Row],[Day]])</f>
        <v>45436</v>
      </c>
    </row>
    <row r="905" spans="1:25" x14ac:dyDescent="0.3">
      <c r="A905" s="5">
        <v>45437.262262615739</v>
      </c>
      <c r="B905" s="7" t="s">
        <v>35</v>
      </c>
      <c r="C905" s="6" t="s">
        <v>665</v>
      </c>
      <c r="D905" s="7" t="s">
        <v>379</v>
      </c>
      <c r="E905" s="8">
        <v>4</v>
      </c>
      <c r="F905" s="7" t="s">
        <v>68</v>
      </c>
      <c r="G905" s="7" t="s">
        <v>68</v>
      </c>
      <c r="H905" s="7" t="s">
        <v>380</v>
      </c>
      <c r="I905" s="7" t="s">
        <v>44</v>
      </c>
      <c r="J905" s="19" t="str">
        <f>IFERROR(INDEX('Employee Info'!$C$3:$E$200,MATCH(Data6[[#This Row],[Name:]],'Employee Info'!$B$3:$B$200,0),MATCH(Data6[[#This Row],[Hours Type:]],'Employee Info'!$C$2:$E$2,0)),"")</f>
        <v/>
      </c>
      <c r="K905" s="19" t="str">
        <f>IFERROR(INDEX('Employee Info'!$C$3:$J$200,MATCH(Data6[[#This Row],[Name:]],'Employee Info'!$B$3:$B$200,0),MATCH(Data6[[#Headers],[Truck]],'Employee Info'!$C$2:$J$2,0)),"")</f>
        <v/>
      </c>
      <c r="L905" s="19" t="str">
        <f>IFERROR(INDEX('Employee Info'!$C$3:$J$200,MATCH(Data6[[#This Row],[Name:]],'Employee Info'!$B$3:$B$200,0),MATCH(Data6[[#Headers],[Phone]],'Employee Info'!$C$2:$J$2,0)),"")</f>
        <v/>
      </c>
      <c r="M905" s="19" t="str">
        <f>IFERROR(INDEX('Employee Info'!$C$3:$J$200,MATCH(Data6[[#This Row],[Name:]],'Employee Info'!$B$3:$B$200,0),MATCH(Data6[[#Headers],[Tech]],'Employee Info'!$C$2:$J$2,0)),"")</f>
        <v/>
      </c>
      <c r="N905" s="19" t="str">
        <f>IFERROR(INDEX('Employee Info'!$C$3:$J$200,MATCH(Data6[[#This Row],[Name:]],'Employee Info'!$B$3:$B$200,0),MATCH(Data6[[#Headers],[Other]],'Employee Info'!$C$2:$J$2,0)),"")</f>
        <v/>
      </c>
      <c r="O905" s="19">
        <f>IFERROR((Data6[[#This Row],[Hours:]]*SUM(Data6[[#This Row],[Rate]:[Other]])),"")</f>
        <v>0</v>
      </c>
      <c r="P905" s="7" t="str">
        <f>IF(Data6[[#This Row],[WO'#:]]="","Riley #","WO#")</f>
        <v>Riley #</v>
      </c>
      <c r="Q905" s="7">
        <f>IFERROR(WEEKNUM(Data6[[#This Row],[Date:]]),"")</f>
        <v>21</v>
      </c>
      <c r="R905" s="6">
        <f t="shared" si="42"/>
        <v>45431</v>
      </c>
      <c r="S905" s="6">
        <f>Data6[[#This Row],[Week Start]]+7</f>
        <v>45438</v>
      </c>
      <c r="T905" s="7" t="str">
        <f t="shared" si="43"/>
        <v>5/19/2024 - 5/26/2024</v>
      </c>
      <c r="U905" s="7" t="str">
        <f t="shared" si="44"/>
        <v>Time Card</v>
      </c>
      <c r="V905" s="8" t="str">
        <f>RIGHT(TEXT(Data6[[#This Row],[Date:]],"mmddyyyy"),4)</f>
        <v>2024</v>
      </c>
      <c r="W905" s="8" t="str">
        <f>MID(TEXT(Data6[[#This Row],[Date:]],"mmddyyyy"),3,2)</f>
        <v>24</v>
      </c>
      <c r="X905" s="8" t="str">
        <f>LEFT(TEXT(Data6[[#This Row],[Date:]],"mmddyyyy"),2)</f>
        <v>05</v>
      </c>
      <c r="Y905" s="6">
        <f>DATE(Data6[[#This Row],[Year]],Data6[[#This Row],[Month]],Data6[[#This Row],[Day]])</f>
        <v>45436</v>
      </c>
    </row>
    <row r="906" spans="1:25" x14ac:dyDescent="0.3">
      <c r="A906" s="5">
        <v>45436.574193171298</v>
      </c>
      <c r="B906" s="7" t="s">
        <v>492</v>
      </c>
      <c r="C906" s="6" t="s">
        <v>665</v>
      </c>
      <c r="D906" s="7" t="s">
        <v>670</v>
      </c>
      <c r="E906" s="8">
        <v>8</v>
      </c>
      <c r="F906" s="7" t="s">
        <v>68</v>
      </c>
      <c r="G906" s="7" t="s">
        <v>68</v>
      </c>
      <c r="H906" s="7" t="s">
        <v>577</v>
      </c>
      <c r="I906" s="7" t="s">
        <v>44</v>
      </c>
      <c r="J906" s="19" t="str">
        <f>IFERROR(INDEX('Employee Info'!$C$3:$E$200,MATCH(Data6[[#This Row],[Name:]],'Employee Info'!$B$3:$B$200,0),MATCH(Data6[[#This Row],[Hours Type:]],'Employee Info'!$C$2:$E$2,0)),"")</f>
        <v/>
      </c>
      <c r="K906" s="19" t="str">
        <f>IFERROR(INDEX('Employee Info'!$C$3:$J$200,MATCH(Data6[[#This Row],[Name:]],'Employee Info'!$B$3:$B$200,0),MATCH(Data6[[#Headers],[Truck]],'Employee Info'!$C$2:$J$2,0)),"")</f>
        <v/>
      </c>
      <c r="L906" s="19" t="str">
        <f>IFERROR(INDEX('Employee Info'!$C$3:$J$200,MATCH(Data6[[#This Row],[Name:]],'Employee Info'!$B$3:$B$200,0),MATCH(Data6[[#Headers],[Phone]],'Employee Info'!$C$2:$J$2,0)),"")</f>
        <v/>
      </c>
      <c r="M906" s="19" t="str">
        <f>IFERROR(INDEX('Employee Info'!$C$3:$J$200,MATCH(Data6[[#This Row],[Name:]],'Employee Info'!$B$3:$B$200,0),MATCH(Data6[[#Headers],[Tech]],'Employee Info'!$C$2:$J$2,0)),"")</f>
        <v/>
      </c>
      <c r="N906" s="19" t="str">
        <f>IFERROR(INDEX('Employee Info'!$C$3:$J$200,MATCH(Data6[[#This Row],[Name:]],'Employee Info'!$B$3:$B$200,0),MATCH(Data6[[#Headers],[Other]],'Employee Info'!$C$2:$J$2,0)),"")</f>
        <v/>
      </c>
      <c r="O906" s="19">
        <f>IFERROR((Data6[[#This Row],[Hours:]]*SUM(Data6[[#This Row],[Rate]:[Other]])),"")</f>
        <v>0</v>
      </c>
      <c r="P906" s="7" t="str">
        <f>IF(Data6[[#This Row],[WO'#:]]="","Riley #","WO#")</f>
        <v>Riley #</v>
      </c>
      <c r="Q906" s="7">
        <f>IFERROR(WEEKNUM(Data6[[#This Row],[Date:]]),"")</f>
        <v>21</v>
      </c>
      <c r="R906" s="6">
        <f t="shared" si="42"/>
        <v>45431</v>
      </c>
      <c r="S906" s="6">
        <f>Data6[[#This Row],[Week Start]]+7</f>
        <v>45438</v>
      </c>
      <c r="T906" s="7" t="str">
        <f t="shared" si="43"/>
        <v>5/19/2024 - 5/26/2024</v>
      </c>
      <c r="U906" s="7" t="str">
        <f t="shared" si="44"/>
        <v>Time Card</v>
      </c>
      <c r="V906" s="8" t="str">
        <f>RIGHT(TEXT(Data6[[#This Row],[Date:]],"mmddyyyy"),4)</f>
        <v>2024</v>
      </c>
      <c r="W906" s="8" t="str">
        <f>MID(TEXT(Data6[[#This Row],[Date:]],"mmddyyyy"),3,2)</f>
        <v>24</v>
      </c>
      <c r="X906" s="8" t="str">
        <f>LEFT(TEXT(Data6[[#This Row],[Date:]],"mmddyyyy"),2)</f>
        <v>05</v>
      </c>
      <c r="Y906" s="6">
        <f>DATE(Data6[[#This Row],[Year]],Data6[[#This Row],[Month]],Data6[[#This Row],[Day]])</f>
        <v>45436</v>
      </c>
    </row>
    <row r="907" spans="1:25" x14ac:dyDescent="0.3">
      <c r="A907" s="5">
        <v>45436.574399074074</v>
      </c>
      <c r="B907" s="7" t="s">
        <v>65</v>
      </c>
      <c r="C907" s="6" t="s">
        <v>665</v>
      </c>
      <c r="D907" s="7" t="s">
        <v>670</v>
      </c>
      <c r="E907" s="8">
        <v>8</v>
      </c>
      <c r="F907" s="7" t="s">
        <v>68</v>
      </c>
      <c r="G907" s="7" t="s">
        <v>68</v>
      </c>
      <c r="H907" s="7" t="s">
        <v>577</v>
      </c>
      <c r="I907" s="7" t="s">
        <v>44</v>
      </c>
      <c r="J907" s="19" t="str">
        <f>IFERROR(INDEX('Employee Info'!$C$3:$E$200,MATCH(Data6[[#This Row],[Name:]],'Employee Info'!$B$3:$B$200,0),MATCH(Data6[[#This Row],[Hours Type:]],'Employee Info'!$C$2:$E$2,0)),"")</f>
        <v/>
      </c>
      <c r="K907" s="19" t="str">
        <f>IFERROR(INDEX('Employee Info'!$C$3:$J$200,MATCH(Data6[[#This Row],[Name:]],'Employee Info'!$B$3:$B$200,0),MATCH(Data6[[#Headers],[Truck]],'Employee Info'!$C$2:$J$2,0)),"")</f>
        <v/>
      </c>
      <c r="L907" s="19" t="str">
        <f>IFERROR(INDEX('Employee Info'!$C$3:$J$200,MATCH(Data6[[#This Row],[Name:]],'Employee Info'!$B$3:$B$200,0),MATCH(Data6[[#Headers],[Phone]],'Employee Info'!$C$2:$J$2,0)),"")</f>
        <v/>
      </c>
      <c r="M907" s="19" t="str">
        <f>IFERROR(INDEX('Employee Info'!$C$3:$J$200,MATCH(Data6[[#This Row],[Name:]],'Employee Info'!$B$3:$B$200,0),MATCH(Data6[[#Headers],[Tech]],'Employee Info'!$C$2:$J$2,0)),"")</f>
        <v/>
      </c>
      <c r="N907" s="19" t="str">
        <f>IFERROR(INDEX('Employee Info'!$C$3:$J$200,MATCH(Data6[[#This Row],[Name:]],'Employee Info'!$B$3:$B$200,0),MATCH(Data6[[#Headers],[Other]],'Employee Info'!$C$2:$J$2,0)),"")</f>
        <v/>
      </c>
      <c r="O907" s="19">
        <f>IFERROR((Data6[[#This Row],[Hours:]]*SUM(Data6[[#This Row],[Rate]:[Other]])),"")</f>
        <v>0</v>
      </c>
      <c r="P907" s="7" t="str">
        <f>IF(Data6[[#This Row],[WO'#:]]="","Riley #","WO#")</f>
        <v>Riley #</v>
      </c>
      <c r="Q907" s="7">
        <f>IFERROR(WEEKNUM(Data6[[#This Row],[Date:]]),"")</f>
        <v>21</v>
      </c>
      <c r="R907" s="6">
        <f t="shared" si="42"/>
        <v>45431</v>
      </c>
      <c r="S907" s="6">
        <f>Data6[[#This Row],[Week Start]]+7</f>
        <v>45438</v>
      </c>
      <c r="T907" s="7" t="str">
        <f t="shared" si="43"/>
        <v>5/19/2024 - 5/26/2024</v>
      </c>
      <c r="U907" s="7" t="str">
        <f t="shared" si="44"/>
        <v>Time Card</v>
      </c>
      <c r="V907" s="8" t="str">
        <f>RIGHT(TEXT(Data6[[#This Row],[Date:]],"mmddyyyy"),4)</f>
        <v>2024</v>
      </c>
      <c r="W907" s="8" t="str">
        <f>MID(TEXT(Data6[[#This Row],[Date:]],"mmddyyyy"),3,2)</f>
        <v>24</v>
      </c>
      <c r="X907" s="8" t="str">
        <f>LEFT(TEXT(Data6[[#This Row],[Date:]],"mmddyyyy"),2)</f>
        <v>05</v>
      </c>
      <c r="Y907" s="6">
        <f>DATE(Data6[[#This Row],[Year]],Data6[[#This Row],[Month]],Data6[[#This Row],[Day]])</f>
        <v>45436</v>
      </c>
    </row>
    <row r="908" spans="1:25" x14ac:dyDescent="0.3">
      <c r="A908" s="5">
        <v>45437.261441087961</v>
      </c>
      <c r="B908" s="7" t="s">
        <v>35</v>
      </c>
      <c r="C908" s="6" t="s">
        <v>665</v>
      </c>
      <c r="D908" s="7" t="s">
        <v>671</v>
      </c>
      <c r="E908" s="8">
        <v>2</v>
      </c>
      <c r="F908" s="7" t="s">
        <v>68</v>
      </c>
      <c r="G908" s="7" t="s">
        <v>68</v>
      </c>
      <c r="H908" s="7" t="s">
        <v>577</v>
      </c>
      <c r="I908" s="7" t="s">
        <v>45</v>
      </c>
      <c r="J908" s="19" t="str">
        <f>IFERROR(INDEX('Employee Info'!$C$3:$E$200,MATCH(Data6[[#This Row],[Name:]],'Employee Info'!$B$3:$B$200,0),MATCH(Data6[[#This Row],[Hours Type:]],'Employee Info'!$C$2:$E$2,0)),"")</f>
        <v/>
      </c>
      <c r="K908" s="19" t="str">
        <f>IFERROR(INDEX('Employee Info'!$C$3:$J$200,MATCH(Data6[[#This Row],[Name:]],'Employee Info'!$B$3:$B$200,0),MATCH(Data6[[#Headers],[Truck]],'Employee Info'!$C$2:$J$2,0)),"")</f>
        <v/>
      </c>
      <c r="L908" s="19" t="str">
        <f>IFERROR(INDEX('Employee Info'!$C$3:$J$200,MATCH(Data6[[#This Row],[Name:]],'Employee Info'!$B$3:$B$200,0),MATCH(Data6[[#Headers],[Phone]],'Employee Info'!$C$2:$J$2,0)),"")</f>
        <v/>
      </c>
      <c r="M908" s="19" t="str">
        <f>IFERROR(INDEX('Employee Info'!$C$3:$J$200,MATCH(Data6[[#This Row],[Name:]],'Employee Info'!$B$3:$B$200,0),MATCH(Data6[[#Headers],[Tech]],'Employee Info'!$C$2:$J$2,0)),"")</f>
        <v/>
      </c>
      <c r="N908" s="19" t="str">
        <f>IFERROR(INDEX('Employee Info'!$C$3:$J$200,MATCH(Data6[[#This Row],[Name:]],'Employee Info'!$B$3:$B$200,0),MATCH(Data6[[#Headers],[Other]],'Employee Info'!$C$2:$J$2,0)),"")</f>
        <v/>
      </c>
      <c r="O908" s="19">
        <f>IFERROR((Data6[[#This Row],[Hours:]]*SUM(Data6[[#This Row],[Rate]:[Other]])),"")</f>
        <v>0</v>
      </c>
      <c r="P908" s="7" t="str">
        <f>IF(Data6[[#This Row],[WO'#:]]="","Riley #","WO#")</f>
        <v>Riley #</v>
      </c>
      <c r="Q908" s="7">
        <f>IFERROR(WEEKNUM(Data6[[#This Row],[Date:]]),"")</f>
        <v>21</v>
      </c>
      <c r="R908" s="6">
        <f t="shared" si="42"/>
        <v>45431</v>
      </c>
      <c r="S908" s="6">
        <f>Data6[[#This Row],[Week Start]]+7</f>
        <v>45438</v>
      </c>
      <c r="T908" s="7" t="str">
        <f t="shared" si="43"/>
        <v>5/19/2024 - 5/26/2024</v>
      </c>
      <c r="U908" s="7" t="str">
        <f t="shared" si="44"/>
        <v>Time Card</v>
      </c>
      <c r="V908" s="8" t="str">
        <f>RIGHT(TEXT(Data6[[#This Row],[Date:]],"mmddyyyy"),4)</f>
        <v>2024</v>
      </c>
      <c r="W908" s="8" t="str">
        <f>MID(TEXT(Data6[[#This Row],[Date:]],"mmddyyyy"),3,2)</f>
        <v>24</v>
      </c>
      <c r="X908" s="8" t="str">
        <f>LEFT(TEXT(Data6[[#This Row],[Date:]],"mmddyyyy"),2)</f>
        <v>05</v>
      </c>
      <c r="Y908" s="6">
        <f>DATE(Data6[[#This Row],[Year]],Data6[[#This Row],[Month]],Data6[[#This Row],[Day]])</f>
        <v>45436</v>
      </c>
    </row>
    <row r="909" spans="1:25" x14ac:dyDescent="0.3">
      <c r="A909" s="5">
        <v>45437.261667013889</v>
      </c>
      <c r="B909" s="7" t="s">
        <v>35</v>
      </c>
      <c r="C909" s="6" t="s">
        <v>665</v>
      </c>
      <c r="D909" s="7" t="s">
        <v>671</v>
      </c>
      <c r="E909" s="8">
        <v>2</v>
      </c>
      <c r="F909" s="7" t="s">
        <v>68</v>
      </c>
      <c r="G909" s="7" t="s">
        <v>68</v>
      </c>
      <c r="H909" s="7" t="s">
        <v>577</v>
      </c>
      <c r="I909" s="7" t="s">
        <v>44</v>
      </c>
      <c r="J909" s="19" t="str">
        <f>IFERROR(INDEX('Employee Info'!$C$3:$E$200,MATCH(Data6[[#This Row],[Name:]],'Employee Info'!$B$3:$B$200,0),MATCH(Data6[[#This Row],[Hours Type:]],'Employee Info'!$C$2:$E$2,0)),"")</f>
        <v/>
      </c>
      <c r="K909" s="19" t="str">
        <f>IFERROR(INDEX('Employee Info'!$C$3:$J$200,MATCH(Data6[[#This Row],[Name:]],'Employee Info'!$B$3:$B$200,0),MATCH(Data6[[#Headers],[Truck]],'Employee Info'!$C$2:$J$2,0)),"")</f>
        <v/>
      </c>
      <c r="L909" s="19" t="str">
        <f>IFERROR(INDEX('Employee Info'!$C$3:$J$200,MATCH(Data6[[#This Row],[Name:]],'Employee Info'!$B$3:$B$200,0),MATCH(Data6[[#Headers],[Phone]],'Employee Info'!$C$2:$J$2,0)),"")</f>
        <v/>
      </c>
      <c r="M909" s="19" t="str">
        <f>IFERROR(INDEX('Employee Info'!$C$3:$J$200,MATCH(Data6[[#This Row],[Name:]],'Employee Info'!$B$3:$B$200,0),MATCH(Data6[[#Headers],[Tech]],'Employee Info'!$C$2:$J$2,0)),"")</f>
        <v/>
      </c>
      <c r="N909" s="19" t="str">
        <f>IFERROR(INDEX('Employee Info'!$C$3:$J$200,MATCH(Data6[[#This Row],[Name:]],'Employee Info'!$B$3:$B$200,0),MATCH(Data6[[#Headers],[Other]],'Employee Info'!$C$2:$J$2,0)),"")</f>
        <v/>
      </c>
      <c r="O909" s="19">
        <f>IFERROR((Data6[[#This Row],[Hours:]]*SUM(Data6[[#This Row],[Rate]:[Other]])),"")</f>
        <v>0</v>
      </c>
      <c r="P909" s="7" t="str">
        <f>IF(Data6[[#This Row],[WO'#:]]="","Riley #","WO#")</f>
        <v>Riley #</v>
      </c>
      <c r="Q909" s="7">
        <f>IFERROR(WEEKNUM(Data6[[#This Row],[Date:]]),"")</f>
        <v>21</v>
      </c>
      <c r="R909" s="6">
        <f t="shared" si="42"/>
        <v>45431</v>
      </c>
      <c r="S909" s="6">
        <f>Data6[[#This Row],[Week Start]]+7</f>
        <v>45438</v>
      </c>
      <c r="T909" s="7" t="str">
        <f t="shared" si="43"/>
        <v>5/19/2024 - 5/26/2024</v>
      </c>
      <c r="U909" s="7" t="str">
        <f t="shared" si="44"/>
        <v>Time Card</v>
      </c>
      <c r="V909" s="8" t="str">
        <f>RIGHT(TEXT(Data6[[#This Row],[Date:]],"mmddyyyy"),4)</f>
        <v>2024</v>
      </c>
      <c r="W909" s="8" t="str">
        <f>MID(TEXT(Data6[[#This Row],[Date:]],"mmddyyyy"),3,2)</f>
        <v>24</v>
      </c>
      <c r="X909" s="8" t="str">
        <f>LEFT(TEXT(Data6[[#This Row],[Date:]],"mmddyyyy"),2)</f>
        <v>05</v>
      </c>
      <c r="Y909" s="6">
        <f>DATE(Data6[[#This Row],[Year]],Data6[[#This Row],[Month]],Data6[[#This Row],[Day]])</f>
        <v>45436</v>
      </c>
    </row>
    <row r="910" spans="1:25" x14ac:dyDescent="0.3">
      <c r="A910" s="5">
        <v>45436.569356712964</v>
      </c>
      <c r="B910" s="7" t="s">
        <v>23</v>
      </c>
      <c r="C910" s="6" t="s">
        <v>665</v>
      </c>
      <c r="D910" s="7" t="s">
        <v>669</v>
      </c>
      <c r="E910" s="8">
        <v>2</v>
      </c>
      <c r="F910" s="7" t="s">
        <v>68</v>
      </c>
      <c r="G910" s="7" t="s">
        <v>68</v>
      </c>
      <c r="H910" s="7" t="s">
        <v>661</v>
      </c>
      <c r="I910" s="7" t="s">
        <v>44</v>
      </c>
      <c r="J910" s="19" t="str">
        <f>IFERROR(INDEX('Employee Info'!$C$3:$E$200,MATCH(Data6[[#This Row],[Name:]],'Employee Info'!$B$3:$B$200,0),MATCH(Data6[[#This Row],[Hours Type:]],'Employee Info'!$C$2:$E$2,0)),"")</f>
        <v/>
      </c>
      <c r="K910" s="19" t="str">
        <f>IFERROR(INDEX('Employee Info'!$C$3:$J$200,MATCH(Data6[[#This Row],[Name:]],'Employee Info'!$B$3:$B$200,0),MATCH(Data6[[#Headers],[Truck]],'Employee Info'!$C$2:$J$2,0)),"")</f>
        <v/>
      </c>
      <c r="L910" s="19" t="str">
        <f>IFERROR(INDEX('Employee Info'!$C$3:$J$200,MATCH(Data6[[#This Row],[Name:]],'Employee Info'!$B$3:$B$200,0),MATCH(Data6[[#Headers],[Phone]],'Employee Info'!$C$2:$J$2,0)),"")</f>
        <v/>
      </c>
      <c r="M910" s="19" t="str">
        <f>IFERROR(INDEX('Employee Info'!$C$3:$J$200,MATCH(Data6[[#This Row],[Name:]],'Employee Info'!$B$3:$B$200,0),MATCH(Data6[[#Headers],[Tech]],'Employee Info'!$C$2:$J$2,0)),"")</f>
        <v/>
      </c>
      <c r="N910" s="19" t="str">
        <f>IFERROR(INDEX('Employee Info'!$C$3:$J$200,MATCH(Data6[[#This Row],[Name:]],'Employee Info'!$B$3:$B$200,0),MATCH(Data6[[#Headers],[Other]],'Employee Info'!$C$2:$J$2,0)),"")</f>
        <v/>
      </c>
      <c r="O910" s="19">
        <f>IFERROR((Data6[[#This Row],[Hours:]]*SUM(Data6[[#This Row],[Rate]:[Other]])),"")</f>
        <v>0</v>
      </c>
      <c r="P910" s="7" t="str">
        <f>IF(Data6[[#This Row],[WO'#:]]="","Riley #","WO#")</f>
        <v>Riley #</v>
      </c>
      <c r="Q910" s="7">
        <f>IFERROR(WEEKNUM(Data6[[#This Row],[Date:]]),"")</f>
        <v>21</v>
      </c>
      <c r="R910" s="6">
        <f t="shared" si="42"/>
        <v>45431</v>
      </c>
      <c r="S910" s="6">
        <f>Data6[[#This Row],[Week Start]]+7</f>
        <v>45438</v>
      </c>
      <c r="T910" s="7" t="str">
        <f t="shared" si="43"/>
        <v>5/19/2024 - 5/26/2024</v>
      </c>
      <c r="U910" s="7" t="str">
        <f t="shared" si="44"/>
        <v>Time Card</v>
      </c>
      <c r="V910" s="8" t="str">
        <f>RIGHT(TEXT(Data6[[#This Row],[Date:]],"mmddyyyy"),4)</f>
        <v>2024</v>
      </c>
      <c r="W910" s="8" t="str">
        <f>MID(TEXT(Data6[[#This Row],[Date:]],"mmddyyyy"),3,2)</f>
        <v>24</v>
      </c>
      <c r="X910" s="8" t="str">
        <f>LEFT(TEXT(Data6[[#This Row],[Date:]],"mmddyyyy"),2)</f>
        <v>05</v>
      </c>
      <c r="Y910" s="6">
        <f>DATE(Data6[[#This Row],[Year]],Data6[[#This Row],[Month]],Data6[[#This Row],[Day]])</f>
        <v>45436</v>
      </c>
    </row>
    <row r="911" spans="1:25" x14ac:dyDescent="0.3">
      <c r="A911" s="5">
        <v>45437.332950231481</v>
      </c>
      <c r="B911" s="7" t="s">
        <v>66</v>
      </c>
      <c r="C911" s="6" t="s">
        <v>673</v>
      </c>
      <c r="D911" s="7" t="s">
        <v>674</v>
      </c>
      <c r="E911" s="8">
        <v>8</v>
      </c>
      <c r="F911" s="7">
        <v>7107358</v>
      </c>
      <c r="G911" s="7" t="s">
        <v>68</v>
      </c>
      <c r="H911" s="7" t="s">
        <v>69</v>
      </c>
      <c r="I911" s="7" t="s">
        <v>45</v>
      </c>
      <c r="J911" s="19" t="str">
        <f>IFERROR(INDEX('Employee Info'!$C$3:$E$200,MATCH(Data6[[#This Row],[Name:]],'Employee Info'!$B$3:$B$200,0),MATCH(Data6[[#This Row],[Hours Type:]],'Employee Info'!$C$2:$E$2,0)),"")</f>
        <v/>
      </c>
      <c r="K911" s="19" t="str">
        <f>IFERROR(INDEX('Employee Info'!$C$3:$J$200,MATCH(Data6[[#This Row],[Name:]],'Employee Info'!$B$3:$B$200,0),MATCH(Data6[[#Headers],[Truck]],'Employee Info'!$C$2:$J$2,0)),"")</f>
        <v/>
      </c>
      <c r="L911" s="19" t="str">
        <f>IFERROR(INDEX('Employee Info'!$C$3:$J$200,MATCH(Data6[[#This Row],[Name:]],'Employee Info'!$B$3:$B$200,0),MATCH(Data6[[#Headers],[Phone]],'Employee Info'!$C$2:$J$2,0)),"")</f>
        <v/>
      </c>
      <c r="M911" s="19" t="str">
        <f>IFERROR(INDEX('Employee Info'!$C$3:$J$200,MATCH(Data6[[#This Row],[Name:]],'Employee Info'!$B$3:$B$200,0),MATCH(Data6[[#Headers],[Tech]],'Employee Info'!$C$2:$J$2,0)),"")</f>
        <v/>
      </c>
      <c r="N911" s="19" t="str">
        <f>IFERROR(INDEX('Employee Info'!$C$3:$J$200,MATCH(Data6[[#This Row],[Name:]],'Employee Info'!$B$3:$B$200,0),MATCH(Data6[[#Headers],[Other]],'Employee Info'!$C$2:$J$2,0)),"")</f>
        <v/>
      </c>
      <c r="O911" s="19">
        <f>IFERROR((Data6[[#This Row],[Hours:]]*SUM(Data6[[#This Row],[Rate]:[Other]])),"")</f>
        <v>0</v>
      </c>
      <c r="P911" s="7" t="str">
        <f>IF(Data6[[#This Row],[WO'#:]]="","Riley #","WO#")</f>
        <v>WO#</v>
      </c>
      <c r="Q911" s="7">
        <f>IFERROR(WEEKNUM(Data6[[#This Row],[Date:]]),"")</f>
        <v>21</v>
      </c>
      <c r="R911" s="6">
        <f t="shared" si="42"/>
        <v>45431</v>
      </c>
      <c r="S911" s="6">
        <f>Data6[[#This Row],[Week Start]]+7</f>
        <v>45438</v>
      </c>
      <c r="T911" s="7" t="str">
        <f t="shared" si="43"/>
        <v>5/19/2024 - 5/26/2024</v>
      </c>
      <c r="U911" s="7" t="str">
        <f t="shared" si="44"/>
        <v>Time Card</v>
      </c>
      <c r="V911" s="8" t="str">
        <f>RIGHT(TEXT(Data6[[#This Row],[Date:]],"mmddyyyy"),4)</f>
        <v>2024</v>
      </c>
      <c r="W911" s="8" t="str">
        <f>MID(TEXT(Data6[[#This Row],[Date:]],"mmddyyyy"),3,2)</f>
        <v>25</v>
      </c>
      <c r="X911" s="8" t="str">
        <f>LEFT(TEXT(Data6[[#This Row],[Date:]],"mmddyyyy"),2)</f>
        <v>05</v>
      </c>
      <c r="Y911" s="6">
        <f>DATE(Data6[[#This Row],[Year]],Data6[[#This Row],[Month]],Data6[[#This Row],[Day]])</f>
        <v>45437</v>
      </c>
    </row>
    <row r="912" spans="1:25" x14ac:dyDescent="0.3">
      <c r="A912" s="5">
        <v>45437.571138078703</v>
      </c>
      <c r="B912" s="7" t="s">
        <v>492</v>
      </c>
      <c r="C912" s="6" t="s">
        <v>673</v>
      </c>
      <c r="D912" s="7" t="s">
        <v>675</v>
      </c>
      <c r="E912" s="8">
        <v>8</v>
      </c>
      <c r="F912" s="7">
        <v>7107910</v>
      </c>
      <c r="G912" s="7" t="s">
        <v>68</v>
      </c>
      <c r="H912" s="7" t="s">
        <v>69</v>
      </c>
      <c r="I912" s="7" t="s">
        <v>45</v>
      </c>
      <c r="J912" s="19" t="str">
        <f>IFERROR(INDEX('Employee Info'!$C$3:$E$200,MATCH(Data6[[#This Row],[Name:]],'Employee Info'!$B$3:$B$200,0),MATCH(Data6[[#This Row],[Hours Type:]],'Employee Info'!$C$2:$E$2,0)),"")</f>
        <v/>
      </c>
      <c r="K912" s="19" t="str">
        <f>IFERROR(INDEX('Employee Info'!$C$3:$J$200,MATCH(Data6[[#This Row],[Name:]],'Employee Info'!$B$3:$B$200,0),MATCH(Data6[[#Headers],[Truck]],'Employee Info'!$C$2:$J$2,0)),"")</f>
        <v/>
      </c>
      <c r="L912" s="19" t="str">
        <f>IFERROR(INDEX('Employee Info'!$C$3:$J$200,MATCH(Data6[[#This Row],[Name:]],'Employee Info'!$B$3:$B$200,0),MATCH(Data6[[#Headers],[Phone]],'Employee Info'!$C$2:$J$2,0)),"")</f>
        <v/>
      </c>
      <c r="M912" s="19" t="str">
        <f>IFERROR(INDEX('Employee Info'!$C$3:$J$200,MATCH(Data6[[#This Row],[Name:]],'Employee Info'!$B$3:$B$200,0),MATCH(Data6[[#Headers],[Tech]],'Employee Info'!$C$2:$J$2,0)),"")</f>
        <v/>
      </c>
      <c r="N912" s="19" t="str">
        <f>IFERROR(INDEX('Employee Info'!$C$3:$J$200,MATCH(Data6[[#This Row],[Name:]],'Employee Info'!$B$3:$B$200,0),MATCH(Data6[[#Headers],[Other]],'Employee Info'!$C$2:$J$2,0)),"")</f>
        <v/>
      </c>
      <c r="O912" s="19">
        <f>IFERROR((Data6[[#This Row],[Hours:]]*SUM(Data6[[#This Row],[Rate]:[Other]])),"")</f>
        <v>0</v>
      </c>
      <c r="P912" s="7" t="str">
        <f>IF(Data6[[#This Row],[WO'#:]]="","Riley #","WO#")</f>
        <v>WO#</v>
      </c>
      <c r="Q912" s="7">
        <f>IFERROR(WEEKNUM(Data6[[#This Row],[Date:]]),"")</f>
        <v>21</v>
      </c>
      <c r="R912" s="6">
        <f t="shared" si="42"/>
        <v>45431</v>
      </c>
      <c r="S912" s="6">
        <f>Data6[[#This Row],[Week Start]]+7</f>
        <v>45438</v>
      </c>
      <c r="T912" s="7" t="str">
        <f t="shared" si="43"/>
        <v>5/19/2024 - 5/26/2024</v>
      </c>
      <c r="U912" s="7" t="str">
        <f t="shared" si="44"/>
        <v>Time Card</v>
      </c>
      <c r="V912" s="8" t="str">
        <f>RIGHT(TEXT(Data6[[#This Row],[Date:]],"mmddyyyy"),4)</f>
        <v>2024</v>
      </c>
      <c r="W912" s="8" t="str">
        <f>MID(TEXT(Data6[[#This Row],[Date:]],"mmddyyyy"),3,2)</f>
        <v>25</v>
      </c>
      <c r="X912" s="8" t="str">
        <f>LEFT(TEXT(Data6[[#This Row],[Date:]],"mmddyyyy"),2)</f>
        <v>05</v>
      </c>
      <c r="Y912" s="6">
        <f>DATE(Data6[[#This Row],[Year]],Data6[[#This Row],[Month]],Data6[[#This Row],[Day]])</f>
        <v>45437</v>
      </c>
    </row>
    <row r="913" spans="1:25" x14ac:dyDescent="0.3">
      <c r="A913" s="5">
        <v>45437.571256712959</v>
      </c>
      <c r="B913" s="7" t="s">
        <v>65</v>
      </c>
      <c r="C913" s="6" t="s">
        <v>673</v>
      </c>
      <c r="D913" s="7" t="s">
        <v>675</v>
      </c>
      <c r="E913" s="8">
        <v>8</v>
      </c>
      <c r="F913" s="7">
        <v>7107910</v>
      </c>
      <c r="G913" s="7" t="s">
        <v>68</v>
      </c>
      <c r="H913" s="7" t="s">
        <v>69</v>
      </c>
      <c r="I913" s="7" t="s">
        <v>45</v>
      </c>
      <c r="J913" s="19" t="str">
        <f>IFERROR(INDEX('Employee Info'!$C$3:$E$200,MATCH(Data6[[#This Row],[Name:]],'Employee Info'!$B$3:$B$200,0),MATCH(Data6[[#This Row],[Hours Type:]],'Employee Info'!$C$2:$E$2,0)),"")</f>
        <v/>
      </c>
      <c r="K913" s="19" t="str">
        <f>IFERROR(INDEX('Employee Info'!$C$3:$J$200,MATCH(Data6[[#This Row],[Name:]],'Employee Info'!$B$3:$B$200,0),MATCH(Data6[[#Headers],[Truck]],'Employee Info'!$C$2:$J$2,0)),"")</f>
        <v/>
      </c>
      <c r="L913" s="19" t="str">
        <f>IFERROR(INDEX('Employee Info'!$C$3:$J$200,MATCH(Data6[[#This Row],[Name:]],'Employee Info'!$B$3:$B$200,0),MATCH(Data6[[#Headers],[Phone]],'Employee Info'!$C$2:$J$2,0)),"")</f>
        <v/>
      </c>
      <c r="M913" s="19" t="str">
        <f>IFERROR(INDEX('Employee Info'!$C$3:$J$200,MATCH(Data6[[#This Row],[Name:]],'Employee Info'!$B$3:$B$200,0),MATCH(Data6[[#Headers],[Tech]],'Employee Info'!$C$2:$J$2,0)),"")</f>
        <v/>
      </c>
      <c r="N913" s="19" t="str">
        <f>IFERROR(INDEX('Employee Info'!$C$3:$J$200,MATCH(Data6[[#This Row],[Name:]],'Employee Info'!$B$3:$B$200,0),MATCH(Data6[[#Headers],[Other]],'Employee Info'!$C$2:$J$2,0)),"")</f>
        <v/>
      </c>
      <c r="O913" s="19">
        <f>IFERROR((Data6[[#This Row],[Hours:]]*SUM(Data6[[#This Row],[Rate]:[Other]])),"")</f>
        <v>0</v>
      </c>
      <c r="P913" s="7" t="str">
        <f>IF(Data6[[#This Row],[WO'#:]]="","Riley #","WO#")</f>
        <v>WO#</v>
      </c>
      <c r="Q913" s="7">
        <f>IFERROR(WEEKNUM(Data6[[#This Row],[Date:]]),"")</f>
        <v>21</v>
      </c>
      <c r="R913" s="6">
        <f t="shared" si="42"/>
        <v>45431</v>
      </c>
      <c r="S913" s="6">
        <f>Data6[[#This Row],[Week Start]]+7</f>
        <v>45438</v>
      </c>
      <c r="T913" s="7" t="str">
        <f t="shared" si="43"/>
        <v>5/19/2024 - 5/26/2024</v>
      </c>
      <c r="U913" s="7" t="str">
        <f t="shared" si="44"/>
        <v>Time Card</v>
      </c>
      <c r="V913" s="8" t="str">
        <f>RIGHT(TEXT(Data6[[#This Row],[Date:]],"mmddyyyy"),4)</f>
        <v>2024</v>
      </c>
      <c r="W913" s="8" t="str">
        <f>MID(TEXT(Data6[[#This Row],[Date:]],"mmddyyyy"),3,2)</f>
        <v>25</v>
      </c>
      <c r="X913" s="8" t="str">
        <f>LEFT(TEXT(Data6[[#This Row],[Date:]],"mmddyyyy"),2)</f>
        <v>05</v>
      </c>
      <c r="Y913" s="6">
        <f>DATE(Data6[[#This Row],[Year]],Data6[[#This Row],[Month]],Data6[[#This Row],[Day]])</f>
        <v>45437</v>
      </c>
    </row>
    <row r="914" spans="1:25" x14ac:dyDescent="0.3">
      <c r="A914" s="5">
        <v>45437.497242361111</v>
      </c>
      <c r="B914" s="7" t="s">
        <v>23</v>
      </c>
      <c r="C914" s="6" t="s">
        <v>673</v>
      </c>
      <c r="D914" s="7" t="s">
        <v>676</v>
      </c>
      <c r="E914" s="8">
        <v>6</v>
      </c>
      <c r="F914" s="7" t="s">
        <v>68</v>
      </c>
      <c r="G914" s="7" t="s">
        <v>68</v>
      </c>
      <c r="H914" s="7" t="s">
        <v>616</v>
      </c>
      <c r="I914" s="7" t="s">
        <v>45</v>
      </c>
      <c r="J914" s="19" t="str">
        <f>IFERROR(INDEX('Employee Info'!$C$3:$E$200,MATCH(Data6[[#This Row],[Name:]],'Employee Info'!$B$3:$B$200,0),MATCH(Data6[[#This Row],[Hours Type:]],'Employee Info'!$C$2:$E$2,0)),"")</f>
        <v/>
      </c>
      <c r="K914" s="19" t="str">
        <f>IFERROR(INDEX('Employee Info'!$C$3:$J$200,MATCH(Data6[[#This Row],[Name:]],'Employee Info'!$B$3:$B$200,0),MATCH(Data6[[#Headers],[Truck]],'Employee Info'!$C$2:$J$2,0)),"")</f>
        <v/>
      </c>
      <c r="L914" s="19" t="str">
        <f>IFERROR(INDEX('Employee Info'!$C$3:$J$200,MATCH(Data6[[#This Row],[Name:]],'Employee Info'!$B$3:$B$200,0),MATCH(Data6[[#Headers],[Phone]],'Employee Info'!$C$2:$J$2,0)),"")</f>
        <v/>
      </c>
      <c r="M914" s="19" t="str">
        <f>IFERROR(INDEX('Employee Info'!$C$3:$J$200,MATCH(Data6[[#This Row],[Name:]],'Employee Info'!$B$3:$B$200,0),MATCH(Data6[[#Headers],[Tech]],'Employee Info'!$C$2:$J$2,0)),"")</f>
        <v/>
      </c>
      <c r="N914" s="19" t="str">
        <f>IFERROR(INDEX('Employee Info'!$C$3:$J$200,MATCH(Data6[[#This Row],[Name:]],'Employee Info'!$B$3:$B$200,0),MATCH(Data6[[#Headers],[Other]],'Employee Info'!$C$2:$J$2,0)),"")</f>
        <v/>
      </c>
      <c r="O914" s="19">
        <f>IFERROR((Data6[[#This Row],[Hours:]]*SUM(Data6[[#This Row],[Rate]:[Other]])),"")</f>
        <v>0</v>
      </c>
      <c r="P914" s="7" t="str">
        <f>IF(Data6[[#This Row],[WO'#:]]="","Riley #","WO#")</f>
        <v>Riley #</v>
      </c>
      <c r="Q914" s="7">
        <f>IFERROR(WEEKNUM(Data6[[#This Row],[Date:]]),"")</f>
        <v>21</v>
      </c>
      <c r="R914" s="6">
        <f t="shared" si="42"/>
        <v>45431</v>
      </c>
      <c r="S914" s="6">
        <f>Data6[[#This Row],[Week Start]]+7</f>
        <v>45438</v>
      </c>
      <c r="T914" s="7" t="str">
        <f t="shared" si="43"/>
        <v>5/19/2024 - 5/26/2024</v>
      </c>
      <c r="U914" s="7" t="str">
        <f t="shared" si="44"/>
        <v>Time Card</v>
      </c>
      <c r="V914" s="8" t="str">
        <f>RIGHT(TEXT(Data6[[#This Row],[Date:]],"mmddyyyy"),4)</f>
        <v>2024</v>
      </c>
      <c r="W914" s="8" t="str">
        <f>MID(TEXT(Data6[[#This Row],[Date:]],"mmddyyyy"),3,2)</f>
        <v>25</v>
      </c>
      <c r="X914" s="8" t="str">
        <f>LEFT(TEXT(Data6[[#This Row],[Date:]],"mmddyyyy"),2)</f>
        <v>05</v>
      </c>
      <c r="Y914" s="6">
        <f>DATE(Data6[[#This Row],[Year]],Data6[[#This Row],[Month]],Data6[[#This Row],[Day]])</f>
        <v>45437</v>
      </c>
    </row>
    <row r="915" spans="1:25" x14ac:dyDescent="0.3">
      <c r="A915" s="5">
        <v>45437.583450231483</v>
      </c>
      <c r="B915" s="7" t="s">
        <v>35</v>
      </c>
      <c r="C915" s="6" t="s">
        <v>673</v>
      </c>
      <c r="D915" s="7" t="s">
        <v>677</v>
      </c>
      <c r="E915" s="8">
        <v>8</v>
      </c>
      <c r="F915" s="7" t="s">
        <v>68</v>
      </c>
      <c r="G915" s="7" t="s">
        <v>68</v>
      </c>
      <c r="H915" s="7" t="s">
        <v>616</v>
      </c>
      <c r="I915" s="7" t="s">
        <v>45</v>
      </c>
      <c r="J915" s="19" t="str">
        <f>IFERROR(INDEX('Employee Info'!$C$3:$E$200,MATCH(Data6[[#This Row],[Name:]],'Employee Info'!$B$3:$B$200,0),MATCH(Data6[[#This Row],[Hours Type:]],'Employee Info'!$C$2:$E$2,0)),"")</f>
        <v/>
      </c>
      <c r="K915" s="19" t="str">
        <f>IFERROR(INDEX('Employee Info'!$C$3:$J$200,MATCH(Data6[[#This Row],[Name:]],'Employee Info'!$B$3:$B$200,0),MATCH(Data6[[#Headers],[Truck]],'Employee Info'!$C$2:$J$2,0)),"")</f>
        <v/>
      </c>
      <c r="L915" s="19" t="str">
        <f>IFERROR(INDEX('Employee Info'!$C$3:$J$200,MATCH(Data6[[#This Row],[Name:]],'Employee Info'!$B$3:$B$200,0),MATCH(Data6[[#Headers],[Phone]],'Employee Info'!$C$2:$J$2,0)),"")</f>
        <v/>
      </c>
      <c r="M915" s="19" t="str">
        <f>IFERROR(INDEX('Employee Info'!$C$3:$J$200,MATCH(Data6[[#This Row],[Name:]],'Employee Info'!$B$3:$B$200,0),MATCH(Data6[[#Headers],[Tech]],'Employee Info'!$C$2:$J$2,0)),"")</f>
        <v/>
      </c>
      <c r="N915" s="19" t="str">
        <f>IFERROR(INDEX('Employee Info'!$C$3:$J$200,MATCH(Data6[[#This Row],[Name:]],'Employee Info'!$B$3:$B$200,0),MATCH(Data6[[#Headers],[Other]],'Employee Info'!$C$2:$J$2,0)),"")</f>
        <v/>
      </c>
      <c r="O915" s="19">
        <f>IFERROR((Data6[[#This Row],[Hours:]]*SUM(Data6[[#This Row],[Rate]:[Other]])),"")</f>
        <v>0</v>
      </c>
      <c r="P915" s="7" t="str">
        <f>IF(Data6[[#This Row],[WO'#:]]="","Riley #","WO#")</f>
        <v>Riley #</v>
      </c>
      <c r="Q915" s="7">
        <f>IFERROR(WEEKNUM(Data6[[#This Row],[Date:]]),"")</f>
        <v>21</v>
      </c>
      <c r="R915" s="6">
        <f t="shared" si="42"/>
        <v>45431</v>
      </c>
      <c r="S915" s="6">
        <f>Data6[[#This Row],[Week Start]]+7</f>
        <v>45438</v>
      </c>
      <c r="T915" s="7" t="str">
        <f t="shared" si="43"/>
        <v>5/19/2024 - 5/26/2024</v>
      </c>
      <c r="U915" s="7" t="str">
        <f t="shared" si="44"/>
        <v>Time Card</v>
      </c>
      <c r="V915" s="8" t="str">
        <f>RIGHT(TEXT(Data6[[#This Row],[Date:]],"mmddyyyy"),4)</f>
        <v>2024</v>
      </c>
      <c r="W915" s="8" t="str">
        <f>MID(TEXT(Data6[[#This Row],[Date:]],"mmddyyyy"),3,2)</f>
        <v>25</v>
      </c>
      <c r="X915" s="8" t="str">
        <f>LEFT(TEXT(Data6[[#This Row],[Date:]],"mmddyyyy"),2)</f>
        <v>05</v>
      </c>
      <c r="Y915" s="6">
        <f>DATE(Data6[[#This Row],[Year]],Data6[[#This Row],[Month]],Data6[[#This Row],[Day]])</f>
        <v>45437</v>
      </c>
    </row>
    <row r="916" spans="1:25" x14ac:dyDescent="0.3">
      <c r="A916" s="5">
        <v>45437.583542476852</v>
      </c>
      <c r="B916" s="7" t="s">
        <v>31</v>
      </c>
      <c r="C916" s="6" t="s">
        <v>673</v>
      </c>
      <c r="D916" s="7" t="s">
        <v>677</v>
      </c>
      <c r="E916" s="8">
        <v>8</v>
      </c>
      <c r="F916" s="7" t="s">
        <v>68</v>
      </c>
      <c r="G916" s="7" t="s">
        <v>68</v>
      </c>
      <c r="H916" s="7" t="s">
        <v>616</v>
      </c>
      <c r="I916" s="7" t="s">
        <v>45</v>
      </c>
      <c r="J916" s="19" t="str">
        <f>IFERROR(INDEX('Employee Info'!$C$3:$E$200,MATCH(Data6[[#This Row],[Name:]],'Employee Info'!$B$3:$B$200,0),MATCH(Data6[[#This Row],[Hours Type:]],'Employee Info'!$C$2:$E$2,0)),"")</f>
        <v/>
      </c>
      <c r="K916" s="19" t="str">
        <f>IFERROR(INDEX('Employee Info'!$C$3:$J$200,MATCH(Data6[[#This Row],[Name:]],'Employee Info'!$B$3:$B$200,0),MATCH(Data6[[#Headers],[Truck]],'Employee Info'!$C$2:$J$2,0)),"")</f>
        <v/>
      </c>
      <c r="L916" s="19" t="str">
        <f>IFERROR(INDEX('Employee Info'!$C$3:$J$200,MATCH(Data6[[#This Row],[Name:]],'Employee Info'!$B$3:$B$200,0),MATCH(Data6[[#Headers],[Phone]],'Employee Info'!$C$2:$J$2,0)),"")</f>
        <v/>
      </c>
      <c r="M916" s="19" t="str">
        <f>IFERROR(INDEX('Employee Info'!$C$3:$J$200,MATCH(Data6[[#This Row],[Name:]],'Employee Info'!$B$3:$B$200,0),MATCH(Data6[[#Headers],[Tech]],'Employee Info'!$C$2:$J$2,0)),"")</f>
        <v/>
      </c>
      <c r="N916" s="19" t="str">
        <f>IFERROR(INDEX('Employee Info'!$C$3:$J$200,MATCH(Data6[[#This Row],[Name:]],'Employee Info'!$B$3:$B$200,0),MATCH(Data6[[#Headers],[Other]],'Employee Info'!$C$2:$J$2,0)),"")</f>
        <v/>
      </c>
      <c r="O916" s="19">
        <f>IFERROR((Data6[[#This Row],[Hours:]]*SUM(Data6[[#This Row],[Rate]:[Other]])),"")</f>
        <v>0</v>
      </c>
      <c r="P916" s="7" t="str">
        <f>IF(Data6[[#This Row],[WO'#:]]="","Riley #","WO#")</f>
        <v>Riley #</v>
      </c>
      <c r="Q916" s="7">
        <f>IFERROR(WEEKNUM(Data6[[#This Row],[Date:]]),"")</f>
        <v>21</v>
      </c>
      <c r="R916" s="6">
        <f t="shared" si="42"/>
        <v>45431</v>
      </c>
      <c r="S916" s="6">
        <f>Data6[[#This Row],[Week Start]]+7</f>
        <v>45438</v>
      </c>
      <c r="T916" s="7" t="str">
        <f t="shared" si="43"/>
        <v>5/19/2024 - 5/26/2024</v>
      </c>
      <c r="U916" s="7" t="str">
        <f t="shared" si="44"/>
        <v>Time Card</v>
      </c>
      <c r="V916" s="8" t="str">
        <f>RIGHT(TEXT(Data6[[#This Row],[Date:]],"mmddyyyy"),4)</f>
        <v>2024</v>
      </c>
      <c r="W916" s="8" t="str">
        <f>MID(TEXT(Data6[[#This Row],[Date:]],"mmddyyyy"),3,2)</f>
        <v>25</v>
      </c>
      <c r="X916" s="8" t="str">
        <f>LEFT(TEXT(Data6[[#This Row],[Date:]],"mmddyyyy"),2)</f>
        <v>05</v>
      </c>
      <c r="Y916" s="6">
        <f>DATE(Data6[[#This Row],[Year]],Data6[[#This Row],[Month]],Data6[[#This Row],[Day]])</f>
        <v>45437</v>
      </c>
    </row>
    <row r="917" spans="1:25" x14ac:dyDescent="0.3">
      <c r="A917" s="5">
        <v>45438.585205902775</v>
      </c>
      <c r="B917" s="7" t="s">
        <v>35</v>
      </c>
      <c r="C917" s="6" t="s">
        <v>678</v>
      </c>
      <c r="D917" s="7" t="s">
        <v>679</v>
      </c>
      <c r="E917" s="8">
        <v>4</v>
      </c>
      <c r="F917" s="7">
        <v>6994907</v>
      </c>
      <c r="G917" s="7" t="s">
        <v>68</v>
      </c>
      <c r="H917" s="7" t="s">
        <v>69</v>
      </c>
      <c r="I917" s="7" t="s">
        <v>46</v>
      </c>
      <c r="J917" s="19" t="str">
        <f>IFERROR(INDEX('Employee Info'!$C$3:$E$200,MATCH(Data6[[#This Row],[Name:]],'Employee Info'!$B$3:$B$200,0),MATCH(Data6[[#This Row],[Hours Type:]],'Employee Info'!$C$2:$E$2,0)),"")</f>
        <v/>
      </c>
      <c r="K917" s="19" t="str">
        <f>IFERROR(INDEX('Employee Info'!$C$3:$J$200,MATCH(Data6[[#This Row],[Name:]],'Employee Info'!$B$3:$B$200,0),MATCH(Data6[[#Headers],[Truck]],'Employee Info'!$C$2:$J$2,0)),"")</f>
        <v/>
      </c>
      <c r="L917" s="19" t="str">
        <f>IFERROR(INDEX('Employee Info'!$C$3:$J$200,MATCH(Data6[[#This Row],[Name:]],'Employee Info'!$B$3:$B$200,0),MATCH(Data6[[#Headers],[Phone]],'Employee Info'!$C$2:$J$2,0)),"")</f>
        <v/>
      </c>
      <c r="M917" s="19" t="str">
        <f>IFERROR(INDEX('Employee Info'!$C$3:$J$200,MATCH(Data6[[#This Row],[Name:]],'Employee Info'!$B$3:$B$200,0),MATCH(Data6[[#Headers],[Tech]],'Employee Info'!$C$2:$J$2,0)),"")</f>
        <v/>
      </c>
      <c r="N917" s="19" t="str">
        <f>IFERROR(INDEX('Employee Info'!$C$3:$J$200,MATCH(Data6[[#This Row],[Name:]],'Employee Info'!$B$3:$B$200,0),MATCH(Data6[[#Headers],[Other]],'Employee Info'!$C$2:$J$2,0)),"")</f>
        <v/>
      </c>
      <c r="O917" s="19">
        <f>IFERROR((Data6[[#This Row],[Hours:]]*SUM(Data6[[#This Row],[Rate]:[Other]])),"")</f>
        <v>0</v>
      </c>
      <c r="P917" s="7" t="str">
        <f>IF(Data6[[#This Row],[WO'#:]]="","Riley #","WO#")</f>
        <v>WO#</v>
      </c>
      <c r="Q917" s="7">
        <f>IFERROR(WEEKNUM(Data6[[#This Row],[Date:]]),"")</f>
        <v>22</v>
      </c>
      <c r="R917" s="6">
        <f t="shared" si="42"/>
        <v>45438</v>
      </c>
      <c r="S917" s="6">
        <f>Data6[[#This Row],[Week Start]]+7</f>
        <v>45445</v>
      </c>
      <c r="T917" s="7" t="str">
        <f t="shared" si="43"/>
        <v>5/26/2024 - 6/2/2024</v>
      </c>
      <c r="U917" s="7" t="str">
        <f t="shared" si="44"/>
        <v>Time Card</v>
      </c>
      <c r="V917" s="8" t="str">
        <f>RIGHT(TEXT(Data6[[#This Row],[Date:]],"mmddyyyy"),4)</f>
        <v>2024</v>
      </c>
      <c r="W917" s="8" t="str">
        <f>MID(TEXT(Data6[[#This Row],[Date:]],"mmddyyyy"),3,2)</f>
        <v>26</v>
      </c>
      <c r="X917" s="8" t="str">
        <f>LEFT(TEXT(Data6[[#This Row],[Date:]],"mmddyyyy"),2)</f>
        <v>05</v>
      </c>
      <c r="Y917" s="6">
        <f>DATE(Data6[[#This Row],[Year]],Data6[[#This Row],[Month]],Data6[[#This Row],[Day]])</f>
        <v>45438</v>
      </c>
    </row>
    <row r="918" spans="1:25" x14ac:dyDescent="0.3">
      <c r="A918" s="5">
        <v>45438.585269097224</v>
      </c>
      <c r="B918" s="7" t="s">
        <v>31</v>
      </c>
      <c r="C918" s="6" t="s">
        <v>678</v>
      </c>
      <c r="D918" s="7" t="s">
        <v>679</v>
      </c>
      <c r="E918" s="8">
        <v>4</v>
      </c>
      <c r="F918" s="7">
        <v>6994907</v>
      </c>
      <c r="G918" s="7" t="s">
        <v>68</v>
      </c>
      <c r="H918" s="7" t="s">
        <v>69</v>
      </c>
      <c r="I918" s="7" t="s">
        <v>46</v>
      </c>
      <c r="J918" s="19" t="str">
        <f>IFERROR(INDEX('Employee Info'!$C$3:$E$200,MATCH(Data6[[#This Row],[Name:]],'Employee Info'!$B$3:$B$200,0),MATCH(Data6[[#This Row],[Hours Type:]],'Employee Info'!$C$2:$E$2,0)),"")</f>
        <v/>
      </c>
      <c r="K918" s="19" t="str">
        <f>IFERROR(INDEX('Employee Info'!$C$3:$J$200,MATCH(Data6[[#This Row],[Name:]],'Employee Info'!$B$3:$B$200,0),MATCH(Data6[[#Headers],[Truck]],'Employee Info'!$C$2:$J$2,0)),"")</f>
        <v/>
      </c>
      <c r="L918" s="19" t="str">
        <f>IFERROR(INDEX('Employee Info'!$C$3:$J$200,MATCH(Data6[[#This Row],[Name:]],'Employee Info'!$B$3:$B$200,0),MATCH(Data6[[#Headers],[Phone]],'Employee Info'!$C$2:$J$2,0)),"")</f>
        <v/>
      </c>
      <c r="M918" s="19" t="str">
        <f>IFERROR(INDEX('Employee Info'!$C$3:$J$200,MATCH(Data6[[#This Row],[Name:]],'Employee Info'!$B$3:$B$200,0),MATCH(Data6[[#Headers],[Tech]],'Employee Info'!$C$2:$J$2,0)),"")</f>
        <v/>
      </c>
      <c r="N918" s="19" t="str">
        <f>IFERROR(INDEX('Employee Info'!$C$3:$J$200,MATCH(Data6[[#This Row],[Name:]],'Employee Info'!$B$3:$B$200,0),MATCH(Data6[[#Headers],[Other]],'Employee Info'!$C$2:$J$2,0)),"")</f>
        <v/>
      </c>
      <c r="O918" s="19">
        <f>IFERROR((Data6[[#This Row],[Hours:]]*SUM(Data6[[#This Row],[Rate]:[Other]])),"")</f>
        <v>0</v>
      </c>
      <c r="P918" s="7" t="str">
        <f>IF(Data6[[#This Row],[WO'#:]]="","Riley #","WO#")</f>
        <v>WO#</v>
      </c>
      <c r="Q918" s="7">
        <f>IFERROR(WEEKNUM(Data6[[#This Row],[Date:]]),"")</f>
        <v>22</v>
      </c>
      <c r="R918" s="6">
        <f t="shared" si="42"/>
        <v>45438</v>
      </c>
      <c r="S918" s="6">
        <f>Data6[[#This Row],[Week Start]]+7</f>
        <v>45445</v>
      </c>
      <c r="T918" s="7" t="str">
        <f t="shared" si="43"/>
        <v>5/26/2024 - 6/2/2024</v>
      </c>
      <c r="U918" s="7" t="str">
        <f t="shared" si="44"/>
        <v>Time Card</v>
      </c>
      <c r="V918" s="8" t="str">
        <f>RIGHT(TEXT(Data6[[#This Row],[Date:]],"mmddyyyy"),4)</f>
        <v>2024</v>
      </c>
      <c r="W918" s="8" t="str">
        <f>MID(TEXT(Data6[[#This Row],[Date:]],"mmddyyyy"),3,2)</f>
        <v>26</v>
      </c>
      <c r="X918" s="8" t="str">
        <f>LEFT(TEXT(Data6[[#This Row],[Date:]],"mmddyyyy"),2)</f>
        <v>05</v>
      </c>
      <c r="Y918" s="6">
        <f>DATE(Data6[[#This Row],[Year]],Data6[[#This Row],[Month]],Data6[[#This Row],[Day]])</f>
        <v>45438</v>
      </c>
    </row>
    <row r="919" spans="1:25" x14ac:dyDescent="0.3">
      <c r="A919" s="5">
        <v>45438.58243159722</v>
      </c>
      <c r="B919" s="7" t="s">
        <v>31</v>
      </c>
      <c r="C919" s="6" t="s">
        <v>678</v>
      </c>
      <c r="D919" s="7" t="s">
        <v>680</v>
      </c>
      <c r="E919" s="8">
        <v>4</v>
      </c>
      <c r="F919" s="7" t="s">
        <v>68</v>
      </c>
      <c r="G919" s="7" t="s">
        <v>68</v>
      </c>
      <c r="H919" s="7" t="s">
        <v>468</v>
      </c>
      <c r="I919" s="7" t="s">
        <v>45</v>
      </c>
      <c r="J919" s="19" t="str">
        <f>IFERROR(INDEX('Employee Info'!$C$3:$E$200,MATCH(Data6[[#This Row],[Name:]],'Employee Info'!$B$3:$B$200,0),MATCH(Data6[[#This Row],[Hours Type:]],'Employee Info'!$C$2:$E$2,0)),"")</f>
        <v/>
      </c>
      <c r="K919" s="19" t="str">
        <f>IFERROR(INDEX('Employee Info'!$C$3:$J$200,MATCH(Data6[[#This Row],[Name:]],'Employee Info'!$B$3:$B$200,0),MATCH(Data6[[#Headers],[Truck]],'Employee Info'!$C$2:$J$2,0)),"")</f>
        <v/>
      </c>
      <c r="L919" s="19" t="str">
        <f>IFERROR(INDEX('Employee Info'!$C$3:$J$200,MATCH(Data6[[#This Row],[Name:]],'Employee Info'!$B$3:$B$200,0),MATCH(Data6[[#Headers],[Phone]],'Employee Info'!$C$2:$J$2,0)),"")</f>
        <v/>
      </c>
      <c r="M919" s="19" t="str">
        <f>IFERROR(INDEX('Employee Info'!$C$3:$J$200,MATCH(Data6[[#This Row],[Name:]],'Employee Info'!$B$3:$B$200,0),MATCH(Data6[[#Headers],[Tech]],'Employee Info'!$C$2:$J$2,0)),"")</f>
        <v/>
      </c>
      <c r="N919" s="19" t="str">
        <f>IFERROR(INDEX('Employee Info'!$C$3:$J$200,MATCH(Data6[[#This Row],[Name:]],'Employee Info'!$B$3:$B$200,0),MATCH(Data6[[#Headers],[Other]],'Employee Info'!$C$2:$J$2,0)),"")</f>
        <v/>
      </c>
      <c r="O919" s="19">
        <f>IFERROR((Data6[[#This Row],[Hours:]]*SUM(Data6[[#This Row],[Rate]:[Other]])),"")</f>
        <v>0</v>
      </c>
      <c r="P919" s="7" t="str">
        <f>IF(Data6[[#This Row],[WO'#:]]="","Riley #","WO#")</f>
        <v>Riley #</v>
      </c>
      <c r="Q919" s="7">
        <f>IFERROR(WEEKNUM(Data6[[#This Row],[Date:]]),"")</f>
        <v>22</v>
      </c>
      <c r="R919" s="6">
        <f t="shared" si="42"/>
        <v>45438</v>
      </c>
      <c r="S919" s="6">
        <f>Data6[[#This Row],[Week Start]]+7</f>
        <v>45445</v>
      </c>
      <c r="T919" s="7" t="str">
        <f t="shared" si="43"/>
        <v>5/26/2024 - 6/2/2024</v>
      </c>
      <c r="U919" s="7" t="str">
        <f t="shared" si="44"/>
        <v>Time Card</v>
      </c>
      <c r="V919" s="8" t="str">
        <f>RIGHT(TEXT(Data6[[#This Row],[Date:]],"mmddyyyy"),4)</f>
        <v>2024</v>
      </c>
      <c r="W919" s="8" t="str">
        <f>MID(TEXT(Data6[[#This Row],[Date:]],"mmddyyyy"),3,2)</f>
        <v>26</v>
      </c>
      <c r="X919" s="8" t="str">
        <f>LEFT(TEXT(Data6[[#This Row],[Date:]],"mmddyyyy"),2)</f>
        <v>05</v>
      </c>
      <c r="Y919" s="6">
        <f>DATE(Data6[[#This Row],[Year]],Data6[[#This Row],[Month]],Data6[[#This Row],[Day]])</f>
        <v>45438</v>
      </c>
    </row>
    <row r="920" spans="1:25" x14ac:dyDescent="0.3">
      <c r="A920" s="5">
        <v>45438.586542939818</v>
      </c>
      <c r="B920" s="7" t="s">
        <v>23</v>
      </c>
      <c r="C920" s="6" t="s">
        <v>678</v>
      </c>
      <c r="D920" s="7" t="s">
        <v>681</v>
      </c>
      <c r="E920" s="8">
        <v>2</v>
      </c>
      <c r="F920" s="7" t="s">
        <v>68</v>
      </c>
      <c r="G920" s="7" t="s">
        <v>68</v>
      </c>
      <c r="H920" s="7" t="s">
        <v>468</v>
      </c>
      <c r="I920" s="7" t="s">
        <v>46</v>
      </c>
      <c r="J920" s="19" t="str">
        <f>IFERROR(INDEX('Employee Info'!$C$3:$E$200,MATCH(Data6[[#This Row],[Name:]],'Employee Info'!$B$3:$B$200,0),MATCH(Data6[[#This Row],[Hours Type:]],'Employee Info'!$C$2:$E$2,0)),"")</f>
        <v/>
      </c>
      <c r="K920" s="19" t="str">
        <f>IFERROR(INDEX('Employee Info'!$C$3:$J$200,MATCH(Data6[[#This Row],[Name:]],'Employee Info'!$B$3:$B$200,0),MATCH(Data6[[#Headers],[Truck]],'Employee Info'!$C$2:$J$2,0)),"")</f>
        <v/>
      </c>
      <c r="L920" s="19" t="str">
        <f>IFERROR(INDEX('Employee Info'!$C$3:$J$200,MATCH(Data6[[#This Row],[Name:]],'Employee Info'!$B$3:$B$200,0),MATCH(Data6[[#Headers],[Phone]],'Employee Info'!$C$2:$J$2,0)),"")</f>
        <v/>
      </c>
      <c r="M920" s="19" t="str">
        <f>IFERROR(INDEX('Employee Info'!$C$3:$J$200,MATCH(Data6[[#This Row],[Name:]],'Employee Info'!$B$3:$B$200,0),MATCH(Data6[[#Headers],[Tech]],'Employee Info'!$C$2:$J$2,0)),"")</f>
        <v/>
      </c>
      <c r="N920" s="19" t="str">
        <f>IFERROR(INDEX('Employee Info'!$C$3:$J$200,MATCH(Data6[[#This Row],[Name:]],'Employee Info'!$B$3:$B$200,0),MATCH(Data6[[#Headers],[Other]],'Employee Info'!$C$2:$J$2,0)),"")</f>
        <v/>
      </c>
      <c r="O920" s="19">
        <f>IFERROR((Data6[[#This Row],[Hours:]]*SUM(Data6[[#This Row],[Rate]:[Other]])),"")</f>
        <v>0</v>
      </c>
      <c r="P920" s="7" t="str">
        <f>IF(Data6[[#This Row],[WO'#:]]="","Riley #","WO#")</f>
        <v>Riley #</v>
      </c>
      <c r="Q920" s="7">
        <f>IFERROR(WEEKNUM(Data6[[#This Row],[Date:]]),"")</f>
        <v>22</v>
      </c>
      <c r="R920" s="6">
        <f t="shared" si="42"/>
        <v>45438</v>
      </c>
      <c r="S920" s="6">
        <f>Data6[[#This Row],[Week Start]]+7</f>
        <v>45445</v>
      </c>
      <c r="T920" s="7" t="str">
        <f t="shared" si="43"/>
        <v>5/26/2024 - 6/2/2024</v>
      </c>
      <c r="U920" s="7" t="str">
        <f t="shared" si="44"/>
        <v>Time Card</v>
      </c>
      <c r="V920" s="8" t="str">
        <f>RIGHT(TEXT(Data6[[#This Row],[Date:]],"mmddyyyy"),4)</f>
        <v>2024</v>
      </c>
      <c r="W920" s="8" t="str">
        <f>MID(TEXT(Data6[[#This Row],[Date:]],"mmddyyyy"),3,2)</f>
        <v>26</v>
      </c>
      <c r="X920" s="8" t="str">
        <f>LEFT(TEXT(Data6[[#This Row],[Date:]],"mmddyyyy"),2)</f>
        <v>05</v>
      </c>
      <c r="Y920" s="6">
        <f>DATE(Data6[[#This Row],[Year]],Data6[[#This Row],[Month]],Data6[[#This Row],[Day]])</f>
        <v>45438</v>
      </c>
    </row>
    <row r="921" spans="1:25" x14ac:dyDescent="0.3">
      <c r="A921" s="5">
        <v>45438.580423726853</v>
      </c>
      <c r="B921" s="7" t="s">
        <v>35</v>
      </c>
      <c r="C921" s="6" t="s">
        <v>678</v>
      </c>
      <c r="D921" s="7" t="s">
        <v>677</v>
      </c>
      <c r="E921" s="8">
        <v>4</v>
      </c>
      <c r="F921" s="7" t="s">
        <v>68</v>
      </c>
      <c r="G921" s="7" t="s">
        <v>68</v>
      </c>
      <c r="H921" s="7" t="s">
        <v>616</v>
      </c>
      <c r="I921" s="7" t="s">
        <v>45</v>
      </c>
      <c r="J921" s="19" t="str">
        <f>IFERROR(INDEX('Employee Info'!$C$3:$E$200,MATCH(Data6[[#This Row],[Name:]],'Employee Info'!$B$3:$B$200,0),MATCH(Data6[[#This Row],[Hours Type:]],'Employee Info'!$C$2:$E$2,0)),"")</f>
        <v/>
      </c>
      <c r="K921" s="19" t="str">
        <f>IFERROR(INDEX('Employee Info'!$C$3:$J$200,MATCH(Data6[[#This Row],[Name:]],'Employee Info'!$B$3:$B$200,0),MATCH(Data6[[#Headers],[Truck]],'Employee Info'!$C$2:$J$2,0)),"")</f>
        <v/>
      </c>
      <c r="L921" s="19" t="str">
        <f>IFERROR(INDEX('Employee Info'!$C$3:$J$200,MATCH(Data6[[#This Row],[Name:]],'Employee Info'!$B$3:$B$200,0),MATCH(Data6[[#Headers],[Phone]],'Employee Info'!$C$2:$J$2,0)),"")</f>
        <v/>
      </c>
      <c r="M921" s="19" t="str">
        <f>IFERROR(INDEX('Employee Info'!$C$3:$J$200,MATCH(Data6[[#This Row],[Name:]],'Employee Info'!$B$3:$B$200,0),MATCH(Data6[[#Headers],[Tech]],'Employee Info'!$C$2:$J$2,0)),"")</f>
        <v/>
      </c>
      <c r="N921" s="19" t="str">
        <f>IFERROR(INDEX('Employee Info'!$C$3:$J$200,MATCH(Data6[[#This Row],[Name:]],'Employee Info'!$B$3:$B$200,0),MATCH(Data6[[#Headers],[Other]],'Employee Info'!$C$2:$J$2,0)),"")</f>
        <v/>
      </c>
      <c r="O921" s="19">
        <f>IFERROR((Data6[[#This Row],[Hours:]]*SUM(Data6[[#This Row],[Rate]:[Other]])),"")</f>
        <v>0</v>
      </c>
      <c r="P921" s="7" t="str">
        <f>IF(Data6[[#This Row],[WO'#:]]="","Riley #","WO#")</f>
        <v>Riley #</v>
      </c>
      <c r="Q921" s="7">
        <f>IFERROR(WEEKNUM(Data6[[#This Row],[Date:]]),"")</f>
        <v>22</v>
      </c>
      <c r="R921" s="6">
        <f t="shared" si="42"/>
        <v>45438</v>
      </c>
      <c r="S921" s="6">
        <f>Data6[[#This Row],[Week Start]]+7</f>
        <v>45445</v>
      </c>
      <c r="T921" s="7" t="str">
        <f t="shared" si="43"/>
        <v>5/26/2024 - 6/2/2024</v>
      </c>
      <c r="U921" s="7" t="str">
        <f t="shared" si="44"/>
        <v>Time Card</v>
      </c>
      <c r="V921" s="8" t="str">
        <f>RIGHT(TEXT(Data6[[#This Row],[Date:]],"mmddyyyy"),4)</f>
        <v>2024</v>
      </c>
      <c r="W921" s="8" t="str">
        <f>MID(TEXT(Data6[[#This Row],[Date:]],"mmddyyyy"),3,2)</f>
        <v>26</v>
      </c>
      <c r="X921" s="8" t="str">
        <f>LEFT(TEXT(Data6[[#This Row],[Date:]],"mmddyyyy"),2)</f>
        <v>05</v>
      </c>
      <c r="Y921" s="6">
        <f>DATE(Data6[[#This Row],[Year]],Data6[[#This Row],[Month]],Data6[[#This Row],[Day]])</f>
        <v>45438</v>
      </c>
    </row>
    <row r="922" spans="1:25" x14ac:dyDescent="0.3">
      <c r="A922" s="5">
        <v>45438.585887152774</v>
      </c>
      <c r="B922" s="7" t="s">
        <v>23</v>
      </c>
      <c r="C922" s="6" t="s">
        <v>678</v>
      </c>
      <c r="D922" s="7" t="s">
        <v>676</v>
      </c>
      <c r="E922" s="8">
        <v>5</v>
      </c>
      <c r="F922" s="7" t="s">
        <v>68</v>
      </c>
      <c r="G922" s="7" t="s">
        <v>68</v>
      </c>
      <c r="H922" s="7" t="s">
        <v>616</v>
      </c>
      <c r="I922" s="7" t="s">
        <v>46</v>
      </c>
      <c r="J922" s="19" t="str">
        <f>IFERROR(INDEX('Employee Info'!$C$3:$E$200,MATCH(Data6[[#This Row],[Name:]],'Employee Info'!$B$3:$B$200,0),MATCH(Data6[[#This Row],[Hours Type:]],'Employee Info'!$C$2:$E$2,0)),"")</f>
        <v/>
      </c>
      <c r="K922" s="19" t="str">
        <f>IFERROR(INDEX('Employee Info'!$C$3:$J$200,MATCH(Data6[[#This Row],[Name:]],'Employee Info'!$B$3:$B$200,0),MATCH(Data6[[#Headers],[Truck]],'Employee Info'!$C$2:$J$2,0)),"")</f>
        <v/>
      </c>
      <c r="L922" s="19" t="str">
        <f>IFERROR(INDEX('Employee Info'!$C$3:$J$200,MATCH(Data6[[#This Row],[Name:]],'Employee Info'!$B$3:$B$200,0),MATCH(Data6[[#Headers],[Phone]],'Employee Info'!$C$2:$J$2,0)),"")</f>
        <v/>
      </c>
      <c r="M922" s="19" t="str">
        <f>IFERROR(INDEX('Employee Info'!$C$3:$J$200,MATCH(Data6[[#This Row],[Name:]],'Employee Info'!$B$3:$B$200,0),MATCH(Data6[[#Headers],[Tech]],'Employee Info'!$C$2:$J$2,0)),"")</f>
        <v/>
      </c>
      <c r="N922" s="19" t="str">
        <f>IFERROR(INDEX('Employee Info'!$C$3:$J$200,MATCH(Data6[[#This Row],[Name:]],'Employee Info'!$B$3:$B$200,0),MATCH(Data6[[#Headers],[Other]],'Employee Info'!$C$2:$J$2,0)),"")</f>
        <v/>
      </c>
      <c r="O922" s="19">
        <f>IFERROR((Data6[[#This Row],[Hours:]]*SUM(Data6[[#This Row],[Rate]:[Other]])),"")</f>
        <v>0</v>
      </c>
      <c r="P922" s="7" t="str">
        <f>IF(Data6[[#This Row],[WO'#:]]="","Riley #","WO#")</f>
        <v>Riley #</v>
      </c>
      <c r="Q922" s="7">
        <f>IFERROR(WEEKNUM(Data6[[#This Row],[Date:]]),"")</f>
        <v>22</v>
      </c>
      <c r="R922" s="6">
        <f t="shared" si="42"/>
        <v>45438</v>
      </c>
      <c r="S922" s="6">
        <f>Data6[[#This Row],[Week Start]]+7</f>
        <v>45445</v>
      </c>
      <c r="T922" s="7" t="str">
        <f t="shared" si="43"/>
        <v>5/26/2024 - 6/2/2024</v>
      </c>
      <c r="U922" s="7" t="str">
        <f t="shared" si="44"/>
        <v>Time Card</v>
      </c>
      <c r="V922" s="8" t="str">
        <f>RIGHT(TEXT(Data6[[#This Row],[Date:]],"mmddyyyy"),4)</f>
        <v>2024</v>
      </c>
      <c r="W922" s="8" t="str">
        <f>MID(TEXT(Data6[[#This Row],[Date:]],"mmddyyyy"),3,2)</f>
        <v>26</v>
      </c>
      <c r="X922" s="8" t="str">
        <f>LEFT(TEXT(Data6[[#This Row],[Date:]],"mmddyyyy"),2)</f>
        <v>05</v>
      </c>
      <c r="Y922" s="6">
        <f>DATE(Data6[[#This Row],[Year]],Data6[[#This Row],[Month]],Data6[[#This Row],[Day]])</f>
        <v>45438</v>
      </c>
    </row>
    <row r="923" spans="1:25" x14ac:dyDescent="0.3">
      <c r="A923" s="5">
        <v>45439.577706597222</v>
      </c>
      <c r="B923" s="7" t="s">
        <v>23</v>
      </c>
      <c r="C923" s="6" t="s">
        <v>678</v>
      </c>
      <c r="D923" s="7" t="s">
        <v>682</v>
      </c>
      <c r="E923" s="8">
        <v>8</v>
      </c>
      <c r="F923" s="7" t="s">
        <v>68</v>
      </c>
      <c r="G923" s="7" t="s">
        <v>68</v>
      </c>
      <c r="H923" s="7" t="s">
        <v>616</v>
      </c>
      <c r="I923" s="7" t="s">
        <v>46</v>
      </c>
      <c r="J923" s="19" t="str">
        <f>IFERROR(INDEX('Employee Info'!$C$3:$E$200,MATCH(Data6[[#This Row],[Name:]],'Employee Info'!$B$3:$B$200,0),MATCH(Data6[[#This Row],[Hours Type:]],'Employee Info'!$C$2:$E$2,0)),"")</f>
        <v/>
      </c>
      <c r="K923" s="19" t="str">
        <f>IFERROR(INDEX('Employee Info'!$C$3:$J$200,MATCH(Data6[[#This Row],[Name:]],'Employee Info'!$B$3:$B$200,0),MATCH(Data6[[#Headers],[Truck]],'Employee Info'!$C$2:$J$2,0)),"")</f>
        <v/>
      </c>
      <c r="L923" s="19" t="str">
        <f>IFERROR(INDEX('Employee Info'!$C$3:$J$200,MATCH(Data6[[#This Row],[Name:]],'Employee Info'!$B$3:$B$200,0),MATCH(Data6[[#Headers],[Phone]],'Employee Info'!$C$2:$J$2,0)),"")</f>
        <v/>
      </c>
      <c r="M923" s="19" t="str">
        <f>IFERROR(INDEX('Employee Info'!$C$3:$J$200,MATCH(Data6[[#This Row],[Name:]],'Employee Info'!$B$3:$B$200,0),MATCH(Data6[[#Headers],[Tech]],'Employee Info'!$C$2:$J$2,0)),"")</f>
        <v/>
      </c>
      <c r="N923" s="19" t="str">
        <f>IFERROR(INDEX('Employee Info'!$C$3:$J$200,MATCH(Data6[[#This Row],[Name:]],'Employee Info'!$B$3:$B$200,0),MATCH(Data6[[#Headers],[Other]],'Employee Info'!$C$2:$J$2,0)),"")</f>
        <v/>
      </c>
      <c r="O923" s="19">
        <f>IFERROR((Data6[[#This Row],[Hours:]]*SUM(Data6[[#This Row],[Rate]:[Other]])),"")</f>
        <v>0</v>
      </c>
      <c r="P923" s="7" t="str">
        <f>IF(Data6[[#This Row],[WO'#:]]="","Riley #","WO#")</f>
        <v>Riley #</v>
      </c>
      <c r="Q923" s="7">
        <f>IFERROR(WEEKNUM(Data6[[#This Row],[Date:]]),"")</f>
        <v>22</v>
      </c>
      <c r="R923" s="6">
        <f t="shared" si="42"/>
        <v>45438</v>
      </c>
      <c r="S923" s="6">
        <f>Data6[[#This Row],[Week Start]]+7</f>
        <v>45445</v>
      </c>
      <c r="T923" s="7" t="str">
        <f t="shared" si="43"/>
        <v>5/26/2024 - 6/2/2024</v>
      </c>
      <c r="U923" s="7" t="str">
        <f t="shared" si="44"/>
        <v>Time Card</v>
      </c>
      <c r="V923" s="8" t="str">
        <f>RIGHT(TEXT(Data6[[#This Row],[Date:]],"mmddyyyy"),4)</f>
        <v>2024</v>
      </c>
      <c r="W923" s="8" t="str">
        <f>MID(TEXT(Data6[[#This Row],[Date:]],"mmddyyyy"),3,2)</f>
        <v>26</v>
      </c>
      <c r="X923" s="8" t="str">
        <f>LEFT(TEXT(Data6[[#This Row],[Date:]],"mmddyyyy"),2)</f>
        <v>05</v>
      </c>
      <c r="Y923" s="6">
        <f>DATE(Data6[[#This Row],[Year]],Data6[[#This Row],[Month]],Data6[[#This Row],[Day]])</f>
        <v>45438</v>
      </c>
    </row>
    <row r="924" spans="1:25" x14ac:dyDescent="0.3">
      <c r="A924" s="5">
        <v>45443.380768171293</v>
      </c>
      <c r="B924" s="7" t="s">
        <v>66</v>
      </c>
      <c r="C924" s="6" t="s">
        <v>683</v>
      </c>
      <c r="D924" s="7" t="s">
        <v>684</v>
      </c>
      <c r="E924" s="8">
        <v>8</v>
      </c>
      <c r="F924" s="7" t="s">
        <v>68</v>
      </c>
      <c r="G924" s="7" t="s">
        <v>68</v>
      </c>
      <c r="H924" s="7" t="s">
        <v>616</v>
      </c>
      <c r="I924" s="7" t="s">
        <v>46</v>
      </c>
      <c r="J924" s="19" t="str">
        <f>IFERROR(INDEX('Employee Info'!$C$3:$E$200,MATCH(Data6[[#This Row],[Name:]],'Employee Info'!$B$3:$B$200,0),MATCH(Data6[[#This Row],[Hours Type:]],'Employee Info'!$C$2:$E$2,0)),"")</f>
        <v/>
      </c>
      <c r="K924" s="19" t="str">
        <f>IFERROR(INDEX('Employee Info'!$C$3:$J$200,MATCH(Data6[[#This Row],[Name:]],'Employee Info'!$B$3:$B$200,0),MATCH(Data6[[#Headers],[Truck]],'Employee Info'!$C$2:$J$2,0)),"")</f>
        <v/>
      </c>
      <c r="L924" s="19" t="str">
        <f>IFERROR(INDEX('Employee Info'!$C$3:$J$200,MATCH(Data6[[#This Row],[Name:]],'Employee Info'!$B$3:$B$200,0),MATCH(Data6[[#Headers],[Phone]],'Employee Info'!$C$2:$J$2,0)),"")</f>
        <v/>
      </c>
      <c r="M924" s="19" t="str">
        <f>IFERROR(INDEX('Employee Info'!$C$3:$J$200,MATCH(Data6[[#This Row],[Name:]],'Employee Info'!$B$3:$B$200,0),MATCH(Data6[[#Headers],[Tech]],'Employee Info'!$C$2:$J$2,0)),"")</f>
        <v/>
      </c>
      <c r="N924" s="19" t="str">
        <f>IFERROR(INDEX('Employee Info'!$C$3:$J$200,MATCH(Data6[[#This Row],[Name:]],'Employee Info'!$B$3:$B$200,0),MATCH(Data6[[#Headers],[Other]],'Employee Info'!$C$2:$J$2,0)),"")</f>
        <v/>
      </c>
      <c r="O924" s="19">
        <f>IFERROR((Data6[[#This Row],[Hours:]]*SUM(Data6[[#This Row],[Rate]:[Other]])),"")</f>
        <v>0</v>
      </c>
      <c r="P924" s="7" t="str">
        <f>IF(Data6[[#This Row],[WO'#:]]="","Riley #","WO#")</f>
        <v>Riley #</v>
      </c>
      <c r="Q924" s="7">
        <f>IFERROR(WEEKNUM(Data6[[#This Row],[Date:]]),"")</f>
        <v>22</v>
      </c>
      <c r="R924" s="6">
        <f t="shared" si="42"/>
        <v>45438</v>
      </c>
      <c r="S924" s="6">
        <f>Data6[[#This Row],[Week Start]]+7</f>
        <v>45445</v>
      </c>
      <c r="T924" s="7" t="str">
        <f t="shared" si="43"/>
        <v>5/26/2024 - 6/2/2024</v>
      </c>
      <c r="U924" s="7" t="str">
        <f t="shared" si="44"/>
        <v>Time Card</v>
      </c>
      <c r="V924" s="8" t="str">
        <f>RIGHT(TEXT(Data6[[#This Row],[Date:]],"mmddyyyy"),4)</f>
        <v>2024</v>
      </c>
      <c r="W924" s="8" t="str">
        <f>MID(TEXT(Data6[[#This Row],[Date:]],"mmddyyyy"),3,2)</f>
        <v>27</v>
      </c>
      <c r="X924" s="8" t="str">
        <f>LEFT(TEXT(Data6[[#This Row],[Date:]],"mmddyyyy"),2)</f>
        <v>05</v>
      </c>
      <c r="Y924" s="6">
        <f>DATE(Data6[[#This Row],[Year]],Data6[[#This Row],[Month]],Data6[[#This Row],[Day]])</f>
        <v>45439</v>
      </c>
    </row>
    <row r="925" spans="1:25" x14ac:dyDescent="0.3">
      <c r="A925" s="5">
        <v>45443.380916319446</v>
      </c>
      <c r="B925" s="7" t="s">
        <v>23</v>
      </c>
      <c r="C925" s="6" t="s">
        <v>683</v>
      </c>
      <c r="D925" s="7" t="s">
        <v>684</v>
      </c>
      <c r="E925" s="8">
        <v>8</v>
      </c>
      <c r="F925" s="7" t="s">
        <v>68</v>
      </c>
      <c r="G925" s="7" t="s">
        <v>68</v>
      </c>
      <c r="H925" s="7" t="s">
        <v>616</v>
      </c>
      <c r="I925" s="7" t="s">
        <v>46</v>
      </c>
      <c r="J925" s="19" t="str">
        <f>IFERROR(INDEX('Employee Info'!$C$3:$E$200,MATCH(Data6[[#This Row],[Name:]],'Employee Info'!$B$3:$B$200,0),MATCH(Data6[[#This Row],[Hours Type:]],'Employee Info'!$C$2:$E$2,0)),"")</f>
        <v/>
      </c>
      <c r="K925" s="19" t="str">
        <f>IFERROR(INDEX('Employee Info'!$C$3:$J$200,MATCH(Data6[[#This Row],[Name:]],'Employee Info'!$B$3:$B$200,0),MATCH(Data6[[#Headers],[Truck]],'Employee Info'!$C$2:$J$2,0)),"")</f>
        <v/>
      </c>
      <c r="L925" s="19" t="str">
        <f>IFERROR(INDEX('Employee Info'!$C$3:$J$200,MATCH(Data6[[#This Row],[Name:]],'Employee Info'!$B$3:$B$200,0),MATCH(Data6[[#Headers],[Phone]],'Employee Info'!$C$2:$J$2,0)),"")</f>
        <v/>
      </c>
      <c r="M925" s="19" t="str">
        <f>IFERROR(INDEX('Employee Info'!$C$3:$J$200,MATCH(Data6[[#This Row],[Name:]],'Employee Info'!$B$3:$B$200,0),MATCH(Data6[[#Headers],[Tech]],'Employee Info'!$C$2:$J$2,0)),"")</f>
        <v/>
      </c>
      <c r="N925" s="19" t="str">
        <f>IFERROR(INDEX('Employee Info'!$C$3:$J$200,MATCH(Data6[[#This Row],[Name:]],'Employee Info'!$B$3:$B$200,0),MATCH(Data6[[#Headers],[Other]],'Employee Info'!$C$2:$J$2,0)),"")</f>
        <v/>
      </c>
      <c r="O925" s="19">
        <f>IFERROR((Data6[[#This Row],[Hours:]]*SUM(Data6[[#This Row],[Rate]:[Other]])),"")</f>
        <v>0</v>
      </c>
      <c r="P925" s="7" t="str">
        <f>IF(Data6[[#This Row],[WO'#:]]="","Riley #","WO#")</f>
        <v>Riley #</v>
      </c>
      <c r="Q925" s="7">
        <f>IFERROR(WEEKNUM(Data6[[#This Row],[Date:]]),"")</f>
        <v>22</v>
      </c>
      <c r="R925" s="6">
        <f t="shared" si="42"/>
        <v>45438</v>
      </c>
      <c r="S925" s="6">
        <f>Data6[[#This Row],[Week Start]]+7</f>
        <v>45445</v>
      </c>
      <c r="T925" s="7" t="str">
        <f t="shared" si="43"/>
        <v>5/26/2024 - 6/2/2024</v>
      </c>
      <c r="U925" s="7" t="str">
        <f t="shared" si="44"/>
        <v>Time Card</v>
      </c>
      <c r="V925" s="8" t="str">
        <f>RIGHT(TEXT(Data6[[#This Row],[Date:]],"mmddyyyy"),4)</f>
        <v>2024</v>
      </c>
      <c r="W925" s="8" t="str">
        <f>MID(TEXT(Data6[[#This Row],[Date:]],"mmddyyyy"),3,2)</f>
        <v>27</v>
      </c>
      <c r="X925" s="8" t="str">
        <f>LEFT(TEXT(Data6[[#This Row],[Date:]],"mmddyyyy"),2)</f>
        <v>05</v>
      </c>
      <c r="Y925" s="6">
        <f>DATE(Data6[[#This Row],[Year]],Data6[[#This Row],[Month]],Data6[[#This Row],[Day]])</f>
        <v>45439</v>
      </c>
    </row>
    <row r="926" spans="1:25" x14ac:dyDescent="0.3">
      <c r="A926" s="5">
        <v>45443.506842939816</v>
      </c>
      <c r="B926" s="7" t="s">
        <v>65</v>
      </c>
      <c r="C926" s="6" t="s">
        <v>685</v>
      </c>
      <c r="D926" s="7" t="s">
        <v>686</v>
      </c>
      <c r="E926" s="8">
        <v>8</v>
      </c>
      <c r="F926" s="7">
        <v>7107358</v>
      </c>
      <c r="G926" s="7" t="s">
        <v>68</v>
      </c>
      <c r="H926" s="7" t="s">
        <v>69</v>
      </c>
      <c r="I926" s="7" t="s">
        <v>44</v>
      </c>
      <c r="J926" s="19" t="str">
        <f>IFERROR(INDEX('Employee Info'!$C$3:$E$200,MATCH(Data6[[#This Row],[Name:]],'Employee Info'!$B$3:$B$200,0),MATCH(Data6[[#This Row],[Hours Type:]],'Employee Info'!$C$2:$E$2,0)),"")</f>
        <v/>
      </c>
      <c r="K926" s="19" t="str">
        <f>IFERROR(INDEX('Employee Info'!$C$3:$J$200,MATCH(Data6[[#This Row],[Name:]],'Employee Info'!$B$3:$B$200,0),MATCH(Data6[[#Headers],[Truck]],'Employee Info'!$C$2:$J$2,0)),"")</f>
        <v/>
      </c>
      <c r="L926" s="19" t="str">
        <f>IFERROR(INDEX('Employee Info'!$C$3:$J$200,MATCH(Data6[[#This Row],[Name:]],'Employee Info'!$B$3:$B$200,0),MATCH(Data6[[#Headers],[Phone]],'Employee Info'!$C$2:$J$2,0)),"")</f>
        <v/>
      </c>
      <c r="M926" s="19" t="str">
        <f>IFERROR(INDEX('Employee Info'!$C$3:$J$200,MATCH(Data6[[#This Row],[Name:]],'Employee Info'!$B$3:$B$200,0),MATCH(Data6[[#Headers],[Tech]],'Employee Info'!$C$2:$J$2,0)),"")</f>
        <v/>
      </c>
      <c r="N926" s="19" t="str">
        <f>IFERROR(INDEX('Employee Info'!$C$3:$J$200,MATCH(Data6[[#This Row],[Name:]],'Employee Info'!$B$3:$B$200,0),MATCH(Data6[[#Headers],[Other]],'Employee Info'!$C$2:$J$2,0)),"")</f>
        <v/>
      </c>
      <c r="O926" s="19">
        <f>IFERROR((Data6[[#This Row],[Hours:]]*SUM(Data6[[#This Row],[Rate]:[Other]])),"")</f>
        <v>0</v>
      </c>
      <c r="P926" s="7" t="str">
        <f>IF(Data6[[#This Row],[WO'#:]]="","Riley #","WO#")</f>
        <v>WO#</v>
      </c>
      <c r="Q926" s="7">
        <f>IFERROR(WEEKNUM(Data6[[#This Row],[Date:]]),"")</f>
        <v>22</v>
      </c>
      <c r="R926" s="6">
        <f t="shared" si="42"/>
        <v>45438</v>
      </c>
      <c r="S926" s="6">
        <f>Data6[[#This Row],[Week Start]]+7</f>
        <v>45445</v>
      </c>
      <c r="T926" s="7" t="str">
        <f t="shared" si="43"/>
        <v>5/26/2024 - 6/2/2024</v>
      </c>
      <c r="U926" s="7" t="str">
        <f t="shared" si="44"/>
        <v>Time Card</v>
      </c>
      <c r="V926" s="8" t="str">
        <f>RIGHT(TEXT(Data6[[#This Row],[Date:]],"mmddyyyy"),4)</f>
        <v>2024</v>
      </c>
      <c r="W926" s="8" t="str">
        <f>MID(TEXT(Data6[[#This Row],[Date:]],"mmddyyyy"),3,2)</f>
        <v>28</v>
      </c>
      <c r="X926" s="8" t="str">
        <f>LEFT(TEXT(Data6[[#This Row],[Date:]],"mmddyyyy"),2)</f>
        <v>05</v>
      </c>
      <c r="Y926" s="6">
        <f>DATE(Data6[[#This Row],[Year]],Data6[[#This Row],[Month]],Data6[[#This Row],[Day]])</f>
        <v>45440</v>
      </c>
    </row>
    <row r="927" spans="1:25" x14ac:dyDescent="0.3">
      <c r="A927" s="5">
        <v>45440.572174074077</v>
      </c>
      <c r="B927" s="7" t="s">
        <v>31</v>
      </c>
      <c r="C927" s="6" t="s">
        <v>685</v>
      </c>
      <c r="D927" s="7" t="s">
        <v>687</v>
      </c>
      <c r="E927" s="8">
        <v>8</v>
      </c>
      <c r="F927" s="7">
        <v>7109218</v>
      </c>
      <c r="G927" s="7" t="s">
        <v>68</v>
      </c>
      <c r="H927" s="7" t="s">
        <v>69</v>
      </c>
      <c r="I927" s="7" t="s">
        <v>44</v>
      </c>
      <c r="J927" s="19" t="str">
        <f>IFERROR(INDEX('Employee Info'!$C$3:$E$200,MATCH(Data6[[#This Row],[Name:]],'Employee Info'!$B$3:$B$200,0),MATCH(Data6[[#This Row],[Hours Type:]],'Employee Info'!$C$2:$E$2,0)),"")</f>
        <v/>
      </c>
      <c r="K927" s="19" t="str">
        <f>IFERROR(INDEX('Employee Info'!$C$3:$J$200,MATCH(Data6[[#This Row],[Name:]],'Employee Info'!$B$3:$B$200,0),MATCH(Data6[[#Headers],[Truck]],'Employee Info'!$C$2:$J$2,0)),"")</f>
        <v/>
      </c>
      <c r="L927" s="19" t="str">
        <f>IFERROR(INDEX('Employee Info'!$C$3:$J$200,MATCH(Data6[[#This Row],[Name:]],'Employee Info'!$B$3:$B$200,0),MATCH(Data6[[#Headers],[Phone]],'Employee Info'!$C$2:$J$2,0)),"")</f>
        <v/>
      </c>
      <c r="M927" s="19" t="str">
        <f>IFERROR(INDEX('Employee Info'!$C$3:$J$200,MATCH(Data6[[#This Row],[Name:]],'Employee Info'!$B$3:$B$200,0),MATCH(Data6[[#Headers],[Tech]],'Employee Info'!$C$2:$J$2,0)),"")</f>
        <v/>
      </c>
      <c r="N927" s="19" t="str">
        <f>IFERROR(INDEX('Employee Info'!$C$3:$J$200,MATCH(Data6[[#This Row],[Name:]],'Employee Info'!$B$3:$B$200,0),MATCH(Data6[[#Headers],[Other]],'Employee Info'!$C$2:$J$2,0)),"")</f>
        <v/>
      </c>
      <c r="O927" s="19">
        <f>IFERROR((Data6[[#This Row],[Hours:]]*SUM(Data6[[#This Row],[Rate]:[Other]])),"")</f>
        <v>0</v>
      </c>
      <c r="P927" s="7" t="str">
        <f>IF(Data6[[#This Row],[WO'#:]]="","Riley #","WO#")</f>
        <v>WO#</v>
      </c>
      <c r="Q927" s="7">
        <f>IFERROR(WEEKNUM(Data6[[#This Row],[Date:]]),"")</f>
        <v>22</v>
      </c>
      <c r="R927" s="6">
        <f t="shared" si="42"/>
        <v>45438</v>
      </c>
      <c r="S927" s="6">
        <f>Data6[[#This Row],[Week Start]]+7</f>
        <v>45445</v>
      </c>
      <c r="T927" s="7" t="str">
        <f t="shared" si="43"/>
        <v>5/26/2024 - 6/2/2024</v>
      </c>
      <c r="U927" s="7" t="str">
        <f t="shared" si="44"/>
        <v>Time Card</v>
      </c>
      <c r="V927" s="8" t="str">
        <f>RIGHT(TEXT(Data6[[#This Row],[Date:]],"mmddyyyy"),4)</f>
        <v>2024</v>
      </c>
      <c r="W927" s="8" t="str">
        <f>MID(TEXT(Data6[[#This Row],[Date:]],"mmddyyyy"),3,2)</f>
        <v>28</v>
      </c>
      <c r="X927" s="8" t="str">
        <f>LEFT(TEXT(Data6[[#This Row],[Date:]],"mmddyyyy"),2)</f>
        <v>05</v>
      </c>
      <c r="Y927" s="6">
        <f>DATE(Data6[[#This Row],[Year]],Data6[[#This Row],[Month]],Data6[[#This Row],[Day]])</f>
        <v>45440</v>
      </c>
    </row>
    <row r="928" spans="1:25" x14ac:dyDescent="0.3">
      <c r="A928" s="5">
        <v>45440.572323726854</v>
      </c>
      <c r="B928" s="7" t="s">
        <v>34</v>
      </c>
      <c r="C928" s="6" t="s">
        <v>685</v>
      </c>
      <c r="D928" s="7" t="s">
        <v>687</v>
      </c>
      <c r="E928" s="8">
        <v>8</v>
      </c>
      <c r="F928" s="7">
        <v>7109218</v>
      </c>
      <c r="G928" s="7" t="s">
        <v>68</v>
      </c>
      <c r="H928" s="7" t="s">
        <v>69</v>
      </c>
      <c r="I928" s="7" t="s">
        <v>44</v>
      </c>
      <c r="J928" s="19" t="str">
        <f>IFERROR(INDEX('Employee Info'!$C$3:$E$200,MATCH(Data6[[#This Row],[Name:]],'Employee Info'!$B$3:$B$200,0),MATCH(Data6[[#This Row],[Hours Type:]],'Employee Info'!$C$2:$E$2,0)),"")</f>
        <v/>
      </c>
      <c r="K928" s="19" t="str">
        <f>IFERROR(INDEX('Employee Info'!$C$3:$J$200,MATCH(Data6[[#This Row],[Name:]],'Employee Info'!$B$3:$B$200,0),MATCH(Data6[[#Headers],[Truck]],'Employee Info'!$C$2:$J$2,0)),"")</f>
        <v/>
      </c>
      <c r="L928" s="19" t="str">
        <f>IFERROR(INDEX('Employee Info'!$C$3:$J$200,MATCH(Data6[[#This Row],[Name:]],'Employee Info'!$B$3:$B$200,0),MATCH(Data6[[#Headers],[Phone]],'Employee Info'!$C$2:$J$2,0)),"")</f>
        <v/>
      </c>
      <c r="M928" s="19" t="str">
        <f>IFERROR(INDEX('Employee Info'!$C$3:$J$200,MATCH(Data6[[#This Row],[Name:]],'Employee Info'!$B$3:$B$200,0),MATCH(Data6[[#Headers],[Tech]],'Employee Info'!$C$2:$J$2,0)),"")</f>
        <v/>
      </c>
      <c r="N928" s="19" t="str">
        <f>IFERROR(INDEX('Employee Info'!$C$3:$J$200,MATCH(Data6[[#This Row],[Name:]],'Employee Info'!$B$3:$B$200,0),MATCH(Data6[[#Headers],[Other]],'Employee Info'!$C$2:$J$2,0)),"")</f>
        <v/>
      </c>
      <c r="O928" s="19">
        <f>IFERROR((Data6[[#This Row],[Hours:]]*SUM(Data6[[#This Row],[Rate]:[Other]])),"")</f>
        <v>0</v>
      </c>
      <c r="P928" s="7" t="str">
        <f>IF(Data6[[#This Row],[WO'#:]]="","Riley #","WO#")</f>
        <v>WO#</v>
      </c>
      <c r="Q928" s="7">
        <f>IFERROR(WEEKNUM(Data6[[#This Row],[Date:]]),"")</f>
        <v>22</v>
      </c>
      <c r="R928" s="6">
        <f t="shared" si="42"/>
        <v>45438</v>
      </c>
      <c r="S928" s="6">
        <f>Data6[[#This Row],[Week Start]]+7</f>
        <v>45445</v>
      </c>
      <c r="T928" s="7" t="str">
        <f t="shared" si="43"/>
        <v>5/26/2024 - 6/2/2024</v>
      </c>
      <c r="U928" s="7" t="str">
        <f t="shared" si="44"/>
        <v>Time Card</v>
      </c>
      <c r="V928" s="8" t="str">
        <f>RIGHT(TEXT(Data6[[#This Row],[Date:]],"mmddyyyy"),4)</f>
        <v>2024</v>
      </c>
      <c r="W928" s="8" t="str">
        <f>MID(TEXT(Data6[[#This Row],[Date:]],"mmddyyyy"),3,2)</f>
        <v>28</v>
      </c>
      <c r="X928" s="8" t="str">
        <f>LEFT(TEXT(Data6[[#This Row],[Date:]],"mmddyyyy"),2)</f>
        <v>05</v>
      </c>
      <c r="Y928" s="6">
        <f>DATE(Data6[[#This Row],[Year]],Data6[[#This Row],[Month]],Data6[[#This Row],[Day]])</f>
        <v>45440</v>
      </c>
    </row>
    <row r="929" spans="1:25" x14ac:dyDescent="0.3">
      <c r="A929" s="5">
        <v>45441.586104745373</v>
      </c>
      <c r="B929" s="7" t="s">
        <v>35</v>
      </c>
      <c r="C929" s="6" t="s">
        <v>685</v>
      </c>
      <c r="D929" s="7" t="s">
        <v>691</v>
      </c>
      <c r="E929" s="8">
        <v>1</v>
      </c>
      <c r="F929" s="7" t="s">
        <v>68</v>
      </c>
      <c r="G929" s="7" t="s">
        <v>68</v>
      </c>
      <c r="H929" s="7" t="s">
        <v>692</v>
      </c>
      <c r="I929" s="7" t="s">
        <v>44</v>
      </c>
      <c r="J929" s="19" t="str">
        <f>IFERROR(INDEX('Employee Info'!$C$3:$E$200,MATCH(Data6[[#This Row],[Name:]],'Employee Info'!$B$3:$B$200,0),MATCH(Data6[[#This Row],[Hours Type:]],'Employee Info'!$C$2:$E$2,0)),"")</f>
        <v/>
      </c>
      <c r="K929" s="19" t="str">
        <f>IFERROR(INDEX('Employee Info'!$C$3:$J$200,MATCH(Data6[[#This Row],[Name:]],'Employee Info'!$B$3:$B$200,0),MATCH(Data6[[#Headers],[Truck]],'Employee Info'!$C$2:$J$2,0)),"")</f>
        <v/>
      </c>
      <c r="L929" s="19" t="str">
        <f>IFERROR(INDEX('Employee Info'!$C$3:$J$200,MATCH(Data6[[#This Row],[Name:]],'Employee Info'!$B$3:$B$200,0),MATCH(Data6[[#Headers],[Phone]],'Employee Info'!$C$2:$J$2,0)),"")</f>
        <v/>
      </c>
      <c r="M929" s="19" t="str">
        <f>IFERROR(INDEX('Employee Info'!$C$3:$J$200,MATCH(Data6[[#This Row],[Name:]],'Employee Info'!$B$3:$B$200,0),MATCH(Data6[[#Headers],[Tech]],'Employee Info'!$C$2:$J$2,0)),"")</f>
        <v/>
      </c>
      <c r="N929" s="19" t="str">
        <f>IFERROR(INDEX('Employee Info'!$C$3:$J$200,MATCH(Data6[[#This Row],[Name:]],'Employee Info'!$B$3:$B$200,0),MATCH(Data6[[#Headers],[Other]],'Employee Info'!$C$2:$J$2,0)),"")</f>
        <v/>
      </c>
      <c r="O929" s="19">
        <f>IFERROR((Data6[[#This Row],[Hours:]]*SUM(Data6[[#This Row],[Rate]:[Other]])),"")</f>
        <v>0</v>
      </c>
      <c r="P929" s="7" t="str">
        <f>IF(Data6[[#This Row],[WO'#:]]="","Riley #","WO#")</f>
        <v>Riley #</v>
      </c>
      <c r="Q929" s="7">
        <f>IFERROR(WEEKNUM(Data6[[#This Row],[Date:]]),"")</f>
        <v>22</v>
      </c>
      <c r="R929" s="6">
        <f t="shared" si="42"/>
        <v>45438</v>
      </c>
      <c r="S929" s="6">
        <f>Data6[[#This Row],[Week Start]]+7</f>
        <v>45445</v>
      </c>
      <c r="T929" s="7" t="str">
        <f t="shared" si="43"/>
        <v>5/26/2024 - 6/2/2024</v>
      </c>
      <c r="U929" s="7" t="str">
        <f t="shared" si="44"/>
        <v>Time Card</v>
      </c>
      <c r="V929" s="8" t="str">
        <f>RIGHT(TEXT(Data6[[#This Row],[Date:]],"mmddyyyy"),4)</f>
        <v>2024</v>
      </c>
      <c r="W929" s="8" t="str">
        <f>MID(TEXT(Data6[[#This Row],[Date:]],"mmddyyyy"),3,2)</f>
        <v>28</v>
      </c>
      <c r="X929" s="8" t="str">
        <f>LEFT(TEXT(Data6[[#This Row],[Date:]],"mmddyyyy"),2)</f>
        <v>05</v>
      </c>
      <c r="Y929" s="6">
        <f>DATE(Data6[[#This Row],[Year]],Data6[[#This Row],[Month]],Data6[[#This Row],[Day]])</f>
        <v>45440</v>
      </c>
    </row>
    <row r="930" spans="1:25" x14ac:dyDescent="0.3">
      <c r="A930" s="5">
        <v>45440.599523263889</v>
      </c>
      <c r="B930" s="7" t="s">
        <v>492</v>
      </c>
      <c r="C930" s="6" t="s">
        <v>685</v>
      </c>
      <c r="D930" s="7" t="s">
        <v>688</v>
      </c>
      <c r="E930" s="8">
        <v>8</v>
      </c>
      <c r="F930" s="7" t="s">
        <v>68</v>
      </c>
      <c r="G930" s="7" t="s">
        <v>68</v>
      </c>
      <c r="H930" s="7" t="s">
        <v>536</v>
      </c>
      <c r="I930" s="7" t="s">
        <v>44</v>
      </c>
      <c r="J930" s="19" t="str">
        <f>IFERROR(INDEX('Employee Info'!$C$3:$E$200,MATCH(Data6[[#This Row],[Name:]],'Employee Info'!$B$3:$B$200,0),MATCH(Data6[[#This Row],[Hours Type:]],'Employee Info'!$C$2:$E$2,0)),"")</f>
        <v/>
      </c>
      <c r="K930" s="19" t="str">
        <f>IFERROR(INDEX('Employee Info'!$C$3:$J$200,MATCH(Data6[[#This Row],[Name:]],'Employee Info'!$B$3:$B$200,0),MATCH(Data6[[#Headers],[Truck]],'Employee Info'!$C$2:$J$2,0)),"")</f>
        <v/>
      </c>
      <c r="L930" s="19" t="str">
        <f>IFERROR(INDEX('Employee Info'!$C$3:$J$200,MATCH(Data6[[#This Row],[Name:]],'Employee Info'!$B$3:$B$200,0),MATCH(Data6[[#Headers],[Phone]],'Employee Info'!$C$2:$J$2,0)),"")</f>
        <v/>
      </c>
      <c r="M930" s="19" t="str">
        <f>IFERROR(INDEX('Employee Info'!$C$3:$J$200,MATCH(Data6[[#This Row],[Name:]],'Employee Info'!$B$3:$B$200,0),MATCH(Data6[[#Headers],[Tech]],'Employee Info'!$C$2:$J$2,0)),"")</f>
        <v/>
      </c>
      <c r="N930" s="19" t="str">
        <f>IFERROR(INDEX('Employee Info'!$C$3:$J$200,MATCH(Data6[[#This Row],[Name:]],'Employee Info'!$B$3:$B$200,0),MATCH(Data6[[#Headers],[Other]],'Employee Info'!$C$2:$J$2,0)),"")</f>
        <v/>
      </c>
      <c r="O930" s="19">
        <f>IFERROR((Data6[[#This Row],[Hours:]]*SUM(Data6[[#This Row],[Rate]:[Other]])),"")</f>
        <v>0</v>
      </c>
      <c r="P930" s="7" t="str">
        <f>IF(Data6[[#This Row],[WO'#:]]="","Riley #","WO#")</f>
        <v>Riley #</v>
      </c>
      <c r="Q930" s="7">
        <f>IFERROR(WEEKNUM(Data6[[#This Row],[Date:]]),"")</f>
        <v>22</v>
      </c>
      <c r="R930" s="6">
        <f t="shared" si="42"/>
        <v>45438</v>
      </c>
      <c r="S930" s="6">
        <f>Data6[[#This Row],[Week Start]]+7</f>
        <v>45445</v>
      </c>
      <c r="T930" s="7" t="str">
        <f t="shared" si="43"/>
        <v>5/26/2024 - 6/2/2024</v>
      </c>
      <c r="U930" s="7" t="str">
        <f t="shared" si="44"/>
        <v>Time Card</v>
      </c>
      <c r="V930" s="8" t="str">
        <f>RIGHT(TEXT(Data6[[#This Row],[Date:]],"mmddyyyy"),4)</f>
        <v>2024</v>
      </c>
      <c r="W930" s="8" t="str">
        <f>MID(TEXT(Data6[[#This Row],[Date:]],"mmddyyyy"),3,2)</f>
        <v>28</v>
      </c>
      <c r="X930" s="8" t="str">
        <f>LEFT(TEXT(Data6[[#This Row],[Date:]],"mmddyyyy"),2)</f>
        <v>05</v>
      </c>
      <c r="Y930" s="6">
        <f>DATE(Data6[[#This Row],[Year]],Data6[[#This Row],[Month]],Data6[[#This Row],[Day]])</f>
        <v>45440</v>
      </c>
    </row>
    <row r="931" spans="1:25" x14ac:dyDescent="0.3">
      <c r="A931" s="5">
        <v>45441.571521180558</v>
      </c>
      <c r="B931" s="7" t="s">
        <v>23</v>
      </c>
      <c r="C931" s="6" t="s">
        <v>685</v>
      </c>
      <c r="D931" s="7" t="s">
        <v>689</v>
      </c>
      <c r="E931" s="8">
        <v>5</v>
      </c>
      <c r="F931" s="7" t="s">
        <v>68</v>
      </c>
      <c r="G931" s="7" t="s">
        <v>68</v>
      </c>
      <c r="H931" s="7" t="s">
        <v>616</v>
      </c>
      <c r="I931" s="7" t="s">
        <v>44</v>
      </c>
      <c r="J931" s="19" t="str">
        <f>IFERROR(INDEX('Employee Info'!$C$3:$E$200,MATCH(Data6[[#This Row],[Name:]],'Employee Info'!$B$3:$B$200,0),MATCH(Data6[[#This Row],[Hours Type:]],'Employee Info'!$C$2:$E$2,0)),"")</f>
        <v/>
      </c>
      <c r="K931" s="19" t="str">
        <f>IFERROR(INDEX('Employee Info'!$C$3:$J$200,MATCH(Data6[[#This Row],[Name:]],'Employee Info'!$B$3:$B$200,0),MATCH(Data6[[#Headers],[Truck]],'Employee Info'!$C$2:$J$2,0)),"")</f>
        <v/>
      </c>
      <c r="L931" s="19" t="str">
        <f>IFERROR(INDEX('Employee Info'!$C$3:$J$200,MATCH(Data6[[#This Row],[Name:]],'Employee Info'!$B$3:$B$200,0),MATCH(Data6[[#Headers],[Phone]],'Employee Info'!$C$2:$J$2,0)),"")</f>
        <v/>
      </c>
      <c r="M931" s="19" t="str">
        <f>IFERROR(INDEX('Employee Info'!$C$3:$J$200,MATCH(Data6[[#This Row],[Name:]],'Employee Info'!$B$3:$B$200,0),MATCH(Data6[[#Headers],[Tech]],'Employee Info'!$C$2:$J$2,0)),"")</f>
        <v/>
      </c>
      <c r="N931" s="19" t="str">
        <f>IFERROR(INDEX('Employee Info'!$C$3:$J$200,MATCH(Data6[[#This Row],[Name:]],'Employee Info'!$B$3:$B$200,0),MATCH(Data6[[#Headers],[Other]],'Employee Info'!$C$2:$J$2,0)),"")</f>
        <v/>
      </c>
      <c r="O931" s="19">
        <f>IFERROR((Data6[[#This Row],[Hours:]]*SUM(Data6[[#This Row],[Rate]:[Other]])),"")</f>
        <v>0</v>
      </c>
      <c r="P931" s="7" t="str">
        <f>IF(Data6[[#This Row],[WO'#:]]="","Riley #","WO#")</f>
        <v>Riley #</v>
      </c>
      <c r="Q931" s="7">
        <f>IFERROR(WEEKNUM(Data6[[#This Row],[Date:]]),"")</f>
        <v>22</v>
      </c>
      <c r="R931" s="6">
        <f t="shared" si="42"/>
        <v>45438</v>
      </c>
      <c r="S931" s="6">
        <f>Data6[[#This Row],[Week Start]]+7</f>
        <v>45445</v>
      </c>
      <c r="T931" s="7" t="str">
        <f t="shared" si="43"/>
        <v>5/26/2024 - 6/2/2024</v>
      </c>
      <c r="U931" s="7" t="str">
        <f t="shared" si="44"/>
        <v>Time Card</v>
      </c>
      <c r="V931" s="8" t="str">
        <f>RIGHT(TEXT(Data6[[#This Row],[Date:]],"mmddyyyy"),4)</f>
        <v>2024</v>
      </c>
      <c r="W931" s="8" t="str">
        <f>MID(TEXT(Data6[[#This Row],[Date:]],"mmddyyyy"),3,2)</f>
        <v>28</v>
      </c>
      <c r="X931" s="8" t="str">
        <f>LEFT(TEXT(Data6[[#This Row],[Date:]],"mmddyyyy"),2)</f>
        <v>05</v>
      </c>
      <c r="Y931" s="6">
        <f>DATE(Data6[[#This Row],[Year]],Data6[[#This Row],[Month]],Data6[[#This Row],[Day]])</f>
        <v>45440</v>
      </c>
    </row>
    <row r="932" spans="1:25" x14ac:dyDescent="0.3">
      <c r="A932" s="5">
        <v>45441.585414236113</v>
      </c>
      <c r="B932" s="7" t="s">
        <v>35</v>
      </c>
      <c r="C932" s="6" t="s">
        <v>685</v>
      </c>
      <c r="D932" s="7" t="s">
        <v>690</v>
      </c>
      <c r="E932" s="8">
        <v>7</v>
      </c>
      <c r="F932" s="7" t="s">
        <v>68</v>
      </c>
      <c r="G932" s="7" t="s">
        <v>68</v>
      </c>
      <c r="H932" s="7" t="s">
        <v>616</v>
      </c>
      <c r="I932" s="7" t="s">
        <v>44</v>
      </c>
      <c r="J932" s="19" t="str">
        <f>IFERROR(INDEX('Employee Info'!$C$3:$E$200,MATCH(Data6[[#This Row],[Name:]],'Employee Info'!$B$3:$B$200,0),MATCH(Data6[[#This Row],[Hours Type:]],'Employee Info'!$C$2:$E$2,0)),"")</f>
        <v/>
      </c>
      <c r="K932" s="19" t="str">
        <f>IFERROR(INDEX('Employee Info'!$C$3:$J$200,MATCH(Data6[[#This Row],[Name:]],'Employee Info'!$B$3:$B$200,0),MATCH(Data6[[#Headers],[Truck]],'Employee Info'!$C$2:$J$2,0)),"")</f>
        <v/>
      </c>
      <c r="L932" s="19" t="str">
        <f>IFERROR(INDEX('Employee Info'!$C$3:$J$200,MATCH(Data6[[#This Row],[Name:]],'Employee Info'!$B$3:$B$200,0),MATCH(Data6[[#Headers],[Phone]],'Employee Info'!$C$2:$J$2,0)),"")</f>
        <v/>
      </c>
      <c r="M932" s="19" t="str">
        <f>IFERROR(INDEX('Employee Info'!$C$3:$J$200,MATCH(Data6[[#This Row],[Name:]],'Employee Info'!$B$3:$B$200,0),MATCH(Data6[[#Headers],[Tech]],'Employee Info'!$C$2:$J$2,0)),"")</f>
        <v/>
      </c>
      <c r="N932" s="19" t="str">
        <f>IFERROR(INDEX('Employee Info'!$C$3:$J$200,MATCH(Data6[[#This Row],[Name:]],'Employee Info'!$B$3:$B$200,0),MATCH(Data6[[#Headers],[Other]],'Employee Info'!$C$2:$J$2,0)),"")</f>
        <v/>
      </c>
      <c r="O932" s="19">
        <f>IFERROR((Data6[[#This Row],[Hours:]]*SUM(Data6[[#This Row],[Rate]:[Other]])),"")</f>
        <v>0</v>
      </c>
      <c r="P932" s="7" t="str">
        <f>IF(Data6[[#This Row],[WO'#:]]="","Riley #","WO#")</f>
        <v>Riley #</v>
      </c>
      <c r="Q932" s="7">
        <f>IFERROR(WEEKNUM(Data6[[#This Row],[Date:]]),"")</f>
        <v>22</v>
      </c>
      <c r="R932" s="6">
        <f t="shared" si="42"/>
        <v>45438</v>
      </c>
      <c r="S932" s="6">
        <f>Data6[[#This Row],[Week Start]]+7</f>
        <v>45445</v>
      </c>
      <c r="T932" s="7" t="str">
        <f t="shared" si="43"/>
        <v>5/26/2024 - 6/2/2024</v>
      </c>
      <c r="U932" s="7" t="str">
        <f t="shared" si="44"/>
        <v>Time Card</v>
      </c>
      <c r="V932" s="8" t="str">
        <f>RIGHT(TEXT(Data6[[#This Row],[Date:]],"mmddyyyy"),4)</f>
        <v>2024</v>
      </c>
      <c r="W932" s="8" t="str">
        <f>MID(TEXT(Data6[[#This Row],[Date:]],"mmddyyyy"),3,2)</f>
        <v>28</v>
      </c>
      <c r="X932" s="8" t="str">
        <f>LEFT(TEXT(Data6[[#This Row],[Date:]],"mmddyyyy"),2)</f>
        <v>05</v>
      </c>
      <c r="Y932" s="6">
        <f>DATE(Data6[[#This Row],[Year]],Data6[[#This Row],[Month]],Data6[[#This Row],[Day]])</f>
        <v>45440</v>
      </c>
    </row>
    <row r="933" spans="1:25" x14ac:dyDescent="0.3">
      <c r="A933" s="5">
        <v>45441.570019791667</v>
      </c>
      <c r="B933" s="7" t="s">
        <v>23</v>
      </c>
      <c r="C933" s="6" t="s">
        <v>693</v>
      </c>
      <c r="D933" s="7" t="s">
        <v>695</v>
      </c>
      <c r="E933" s="8">
        <v>1</v>
      </c>
      <c r="F933" s="7" t="s">
        <v>68</v>
      </c>
      <c r="G933" s="7" t="s">
        <v>68</v>
      </c>
      <c r="H933" s="7" t="s">
        <v>692</v>
      </c>
      <c r="I933" s="7" t="s">
        <v>44</v>
      </c>
      <c r="J933" s="19" t="str">
        <f>IFERROR(INDEX('Employee Info'!$C$3:$E$200,MATCH(Data6[[#This Row],[Name:]],'Employee Info'!$B$3:$B$200,0),MATCH(Data6[[#This Row],[Hours Type:]],'Employee Info'!$C$2:$E$2,0)),"")</f>
        <v/>
      </c>
      <c r="K933" s="19" t="str">
        <f>IFERROR(INDEX('Employee Info'!$C$3:$J$200,MATCH(Data6[[#This Row],[Name:]],'Employee Info'!$B$3:$B$200,0),MATCH(Data6[[#Headers],[Truck]],'Employee Info'!$C$2:$J$2,0)),"")</f>
        <v/>
      </c>
      <c r="L933" s="19" t="str">
        <f>IFERROR(INDEX('Employee Info'!$C$3:$J$200,MATCH(Data6[[#This Row],[Name:]],'Employee Info'!$B$3:$B$200,0),MATCH(Data6[[#Headers],[Phone]],'Employee Info'!$C$2:$J$2,0)),"")</f>
        <v/>
      </c>
      <c r="M933" s="19" t="str">
        <f>IFERROR(INDEX('Employee Info'!$C$3:$J$200,MATCH(Data6[[#This Row],[Name:]],'Employee Info'!$B$3:$B$200,0),MATCH(Data6[[#Headers],[Tech]],'Employee Info'!$C$2:$J$2,0)),"")</f>
        <v/>
      </c>
      <c r="N933" s="19" t="str">
        <f>IFERROR(INDEX('Employee Info'!$C$3:$J$200,MATCH(Data6[[#This Row],[Name:]],'Employee Info'!$B$3:$B$200,0),MATCH(Data6[[#Headers],[Other]],'Employee Info'!$C$2:$J$2,0)),"")</f>
        <v/>
      </c>
      <c r="O933" s="19">
        <f>IFERROR((Data6[[#This Row],[Hours:]]*SUM(Data6[[#This Row],[Rate]:[Other]])),"")</f>
        <v>0</v>
      </c>
      <c r="P933" s="7" t="str">
        <f>IF(Data6[[#This Row],[WO'#:]]="","Riley #","WO#")</f>
        <v>Riley #</v>
      </c>
      <c r="Q933" s="7">
        <f>IFERROR(WEEKNUM(Data6[[#This Row],[Date:]]),"")</f>
        <v>22</v>
      </c>
      <c r="R933" s="6">
        <f t="shared" si="42"/>
        <v>45438</v>
      </c>
      <c r="S933" s="6">
        <f>Data6[[#This Row],[Week Start]]+7</f>
        <v>45445</v>
      </c>
      <c r="T933" s="7" t="str">
        <f t="shared" si="43"/>
        <v>5/26/2024 - 6/2/2024</v>
      </c>
      <c r="U933" s="7" t="str">
        <f t="shared" si="44"/>
        <v>Time Card</v>
      </c>
      <c r="V933" s="8" t="str">
        <f>RIGHT(TEXT(Data6[[#This Row],[Date:]],"mmddyyyy"),4)</f>
        <v>2024</v>
      </c>
      <c r="W933" s="8" t="str">
        <f>MID(TEXT(Data6[[#This Row],[Date:]],"mmddyyyy"),3,2)</f>
        <v>29</v>
      </c>
      <c r="X933" s="8" t="str">
        <f>LEFT(TEXT(Data6[[#This Row],[Date:]],"mmddyyyy"),2)</f>
        <v>05</v>
      </c>
      <c r="Y933" s="6">
        <f>DATE(Data6[[#This Row],[Year]],Data6[[#This Row],[Month]],Data6[[#This Row],[Day]])</f>
        <v>45441</v>
      </c>
    </row>
    <row r="934" spans="1:25" x14ac:dyDescent="0.3">
      <c r="A934" s="5">
        <v>45441.584614814812</v>
      </c>
      <c r="B934" s="7" t="s">
        <v>35</v>
      </c>
      <c r="C934" s="6" t="s">
        <v>693</v>
      </c>
      <c r="D934" s="7" t="s">
        <v>700</v>
      </c>
      <c r="E934" s="8">
        <v>3</v>
      </c>
      <c r="F934" s="7" t="s">
        <v>68</v>
      </c>
      <c r="G934" s="7" t="s">
        <v>68</v>
      </c>
      <c r="H934" s="7" t="s">
        <v>692</v>
      </c>
      <c r="I934" s="7" t="s">
        <v>44</v>
      </c>
      <c r="J934" s="19" t="str">
        <f>IFERROR(INDEX('Employee Info'!$C$3:$E$200,MATCH(Data6[[#This Row],[Name:]],'Employee Info'!$B$3:$B$200,0),MATCH(Data6[[#This Row],[Hours Type:]],'Employee Info'!$C$2:$E$2,0)),"")</f>
        <v/>
      </c>
      <c r="K934" s="19" t="str">
        <f>IFERROR(INDEX('Employee Info'!$C$3:$J$200,MATCH(Data6[[#This Row],[Name:]],'Employee Info'!$B$3:$B$200,0),MATCH(Data6[[#Headers],[Truck]],'Employee Info'!$C$2:$J$2,0)),"")</f>
        <v/>
      </c>
      <c r="L934" s="19" t="str">
        <f>IFERROR(INDEX('Employee Info'!$C$3:$J$200,MATCH(Data6[[#This Row],[Name:]],'Employee Info'!$B$3:$B$200,0),MATCH(Data6[[#Headers],[Phone]],'Employee Info'!$C$2:$J$2,0)),"")</f>
        <v/>
      </c>
      <c r="M934" s="19" t="str">
        <f>IFERROR(INDEX('Employee Info'!$C$3:$J$200,MATCH(Data6[[#This Row],[Name:]],'Employee Info'!$B$3:$B$200,0),MATCH(Data6[[#Headers],[Tech]],'Employee Info'!$C$2:$J$2,0)),"")</f>
        <v/>
      </c>
      <c r="N934" s="19" t="str">
        <f>IFERROR(INDEX('Employee Info'!$C$3:$J$200,MATCH(Data6[[#This Row],[Name:]],'Employee Info'!$B$3:$B$200,0),MATCH(Data6[[#Headers],[Other]],'Employee Info'!$C$2:$J$2,0)),"")</f>
        <v/>
      </c>
      <c r="O934" s="19">
        <f>IFERROR((Data6[[#This Row],[Hours:]]*SUM(Data6[[#This Row],[Rate]:[Other]])),"")</f>
        <v>0</v>
      </c>
      <c r="P934" s="7" t="str">
        <f>IF(Data6[[#This Row],[WO'#:]]="","Riley #","WO#")</f>
        <v>Riley #</v>
      </c>
      <c r="Q934" s="7">
        <f>IFERROR(WEEKNUM(Data6[[#This Row],[Date:]]),"")</f>
        <v>22</v>
      </c>
      <c r="R934" s="6">
        <f t="shared" si="42"/>
        <v>45438</v>
      </c>
      <c r="S934" s="6">
        <f>Data6[[#This Row],[Week Start]]+7</f>
        <v>45445</v>
      </c>
      <c r="T934" s="7" t="str">
        <f t="shared" si="43"/>
        <v>5/26/2024 - 6/2/2024</v>
      </c>
      <c r="U934" s="7" t="str">
        <f t="shared" si="44"/>
        <v>Time Card</v>
      </c>
      <c r="V934" s="8" t="str">
        <f>RIGHT(TEXT(Data6[[#This Row],[Date:]],"mmddyyyy"),4)</f>
        <v>2024</v>
      </c>
      <c r="W934" s="8" t="str">
        <f>MID(TEXT(Data6[[#This Row],[Date:]],"mmddyyyy"),3,2)</f>
        <v>29</v>
      </c>
      <c r="X934" s="8" t="str">
        <f>LEFT(TEXT(Data6[[#This Row],[Date:]],"mmddyyyy"),2)</f>
        <v>05</v>
      </c>
      <c r="Y934" s="6">
        <f>DATE(Data6[[#This Row],[Year]],Data6[[#This Row],[Month]],Data6[[#This Row],[Day]])</f>
        <v>45441</v>
      </c>
    </row>
    <row r="935" spans="1:25" x14ac:dyDescent="0.3">
      <c r="A935" s="5">
        <v>45441.541701736111</v>
      </c>
      <c r="B935" s="7" t="s">
        <v>31</v>
      </c>
      <c r="C935" s="6" t="s">
        <v>693</v>
      </c>
      <c r="D935" s="7" t="s">
        <v>694</v>
      </c>
      <c r="E935" s="8">
        <v>8</v>
      </c>
      <c r="F935" s="7" t="s">
        <v>68</v>
      </c>
      <c r="G935" s="7" t="s">
        <v>68</v>
      </c>
      <c r="H935" s="7" t="s">
        <v>468</v>
      </c>
      <c r="I935" s="7" t="s">
        <v>44</v>
      </c>
      <c r="J935" s="19" t="str">
        <f>IFERROR(INDEX('Employee Info'!$C$3:$E$200,MATCH(Data6[[#This Row],[Name:]],'Employee Info'!$B$3:$B$200,0),MATCH(Data6[[#This Row],[Hours Type:]],'Employee Info'!$C$2:$E$2,0)),"")</f>
        <v/>
      </c>
      <c r="K935" s="19" t="str">
        <f>IFERROR(INDEX('Employee Info'!$C$3:$J$200,MATCH(Data6[[#This Row],[Name:]],'Employee Info'!$B$3:$B$200,0),MATCH(Data6[[#Headers],[Truck]],'Employee Info'!$C$2:$J$2,0)),"")</f>
        <v/>
      </c>
      <c r="L935" s="19" t="str">
        <f>IFERROR(INDEX('Employee Info'!$C$3:$J$200,MATCH(Data6[[#This Row],[Name:]],'Employee Info'!$B$3:$B$200,0),MATCH(Data6[[#Headers],[Phone]],'Employee Info'!$C$2:$J$2,0)),"")</f>
        <v/>
      </c>
      <c r="M935" s="19" t="str">
        <f>IFERROR(INDEX('Employee Info'!$C$3:$J$200,MATCH(Data6[[#This Row],[Name:]],'Employee Info'!$B$3:$B$200,0),MATCH(Data6[[#Headers],[Tech]],'Employee Info'!$C$2:$J$2,0)),"")</f>
        <v/>
      </c>
      <c r="N935" s="19" t="str">
        <f>IFERROR(INDEX('Employee Info'!$C$3:$J$200,MATCH(Data6[[#This Row],[Name:]],'Employee Info'!$B$3:$B$200,0),MATCH(Data6[[#Headers],[Other]],'Employee Info'!$C$2:$J$2,0)),"")</f>
        <v/>
      </c>
      <c r="O935" s="19">
        <f>IFERROR((Data6[[#This Row],[Hours:]]*SUM(Data6[[#This Row],[Rate]:[Other]])),"")</f>
        <v>0</v>
      </c>
      <c r="P935" s="7" t="str">
        <f>IF(Data6[[#This Row],[WO'#:]]="","Riley #","WO#")</f>
        <v>Riley #</v>
      </c>
      <c r="Q935" s="7">
        <f>IFERROR(WEEKNUM(Data6[[#This Row],[Date:]]),"")</f>
        <v>22</v>
      </c>
      <c r="R935" s="6">
        <f t="shared" si="42"/>
        <v>45438</v>
      </c>
      <c r="S935" s="6">
        <f>Data6[[#This Row],[Week Start]]+7</f>
        <v>45445</v>
      </c>
      <c r="T935" s="7" t="str">
        <f t="shared" si="43"/>
        <v>5/26/2024 - 6/2/2024</v>
      </c>
      <c r="U935" s="7" t="str">
        <f t="shared" si="44"/>
        <v>Time Card</v>
      </c>
      <c r="V935" s="8" t="str">
        <f>RIGHT(TEXT(Data6[[#This Row],[Date:]],"mmddyyyy"),4)</f>
        <v>2024</v>
      </c>
      <c r="W935" s="8" t="str">
        <f>MID(TEXT(Data6[[#This Row],[Date:]],"mmddyyyy"),3,2)</f>
        <v>29</v>
      </c>
      <c r="X935" s="8" t="str">
        <f>LEFT(TEXT(Data6[[#This Row],[Date:]],"mmddyyyy"),2)</f>
        <v>05</v>
      </c>
      <c r="Y935" s="6">
        <f>DATE(Data6[[#This Row],[Year]],Data6[[#This Row],[Month]],Data6[[#This Row],[Day]])</f>
        <v>45441</v>
      </c>
    </row>
    <row r="936" spans="1:25" x14ac:dyDescent="0.3">
      <c r="A936" s="5">
        <v>45441.568228587967</v>
      </c>
      <c r="B936" s="7" t="s">
        <v>23</v>
      </c>
      <c r="C936" s="6" t="s">
        <v>693</v>
      </c>
      <c r="D936" s="7" t="s">
        <v>694</v>
      </c>
      <c r="E936" s="8">
        <v>7</v>
      </c>
      <c r="F936" s="7" t="s">
        <v>68</v>
      </c>
      <c r="G936" s="7" t="s">
        <v>68</v>
      </c>
      <c r="H936" s="7" t="s">
        <v>468</v>
      </c>
      <c r="I936" s="7" t="s">
        <v>44</v>
      </c>
      <c r="J936" s="19" t="str">
        <f>IFERROR(INDEX('Employee Info'!$C$3:$E$200,MATCH(Data6[[#This Row],[Name:]],'Employee Info'!$B$3:$B$200,0),MATCH(Data6[[#This Row],[Hours Type:]],'Employee Info'!$C$2:$E$2,0)),"")</f>
        <v/>
      </c>
      <c r="K936" s="19" t="str">
        <f>IFERROR(INDEX('Employee Info'!$C$3:$J$200,MATCH(Data6[[#This Row],[Name:]],'Employee Info'!$B$3:$B$200,0),MATCH(Data6[[#Headers],[Truck]],'Employee Info'!$C$2:$J$2,0)),"")</f>
        <v/>
      </c>
      <c r="L936" s="19" t="str">
        <f>IFERROR(INDEX('Employee Info'!$C$3:$J$200,MATCH(Data6[[#This Row],[Name:]],'Employee Info'!$B$3:$B$200,0),MATCH(Data6[[#Headers],[Phone]],'Employee Info'!$C$2:$J$2,0)),"")</f>
        <v/>
      </c>
      <c r="M936" s="19" t="str">
        <f>IFERROR(INDEX('Employee Info'!$C$3:$J$200,MATCH(Data6[[#This Row],[Name:]],'Employee Info'!$B$3:$B$200,0),MATCH(Data6[[#Headers],[Tech]],'Employee Info'!$C$2:$J$2,0)),"")</f>
        <v/>
      </c>
      <c r="N936" s="19" t="str">
        <f>IFERROR(INDEX('Employee Info'!$C$3:$J$200,MATCH(Data6[[#This Row],[Name:]],'Employee Info'!$B$3:$B$200,0),MATCH(Data6[[#Headers],[Other]],'Employee Info'!$C$2:$J$2,0)),"")</f>
        <v/>
      </c>
      <c r="O936" s="19">
        <f>IFERROR((Data6[[#This Row],[Hours:]]*SUM(Data6[[#This Row],[Rate]:[Other]])),"")</f>
        <v>0</v>
      </c>
      <c r="P936" s="7" t="str">
        <f>IF(Data6[[#This Row],[WO'#:]]="","Riley #","WO#")</f>
        <v>Riley #</v>
      </c>
      <c r="Q936" s="7">
        <f>IFERROR(WEEKNUM(Data6[[#This Row],[Date:]]),"")</f>
        <v>22</v>
      </c>
      <c r="R936" s="6">
        <f t="shared" si="42"/>
        <v>45438</v>
      </c>
      <c r="S936" s="6">
        <f>Data6[[#This Row],[Week Start]]+7</f>
        <v>45445</v>
      </c>
      <c r="T936" s="7" t="str">
        <f t="shared" si="43"/>
        <v>5/26/2024 - 6/2/2024</v>
      </c>
      <c r="U936" s="7" t="str">
        <f t="shared" si="44"/>
        <v>Time Card</v>
      </c>
      <c r="V936" s="8" t="str">
        <f>RIGHT(TEXT(Data6[[#This Row],[Date:]],"mmddyyyy"),4)</f>
        <v>2024</v>
      </c>
      <c r="W936" s="8" t="str">
        <f>MID(TEXT(Data6[[#This Row],[Date:]],"mmddyyyy"),3,2)</f>
        <v>29</v>
      </c>
      <c r="X936" s="8" t="str">
        <f>LEFT(TEXT(Data6[[#This Row],[Date:]],"mmddyyyy"),2)</f>
        <v>05</v>
      </c>
      <c r="Y936" s="6">
        <f>DATE(Data6[[#This Row],[Year]],Data6[[#This Row],[Month]],Data6[[#This Row],[Day]])</f>
        <v>45441</v>
      </c>
    </row>
    <row r="937" spans="1:25" x14ac:dyDescent="0.3">
      <c r="A937" s="5">
        <v>45441.581398495371</v>
      </c>
      <c r="B937" s="7" t="s">
        <v>492</v>
      </c>
      <c r="C937" s="6" t="s">
        <v>693</v>
      </c>
      <c r="D937" s="7" t="s">
        <v>698</v>
      </c>
      <c r="E937" s="8">
        <v>5</v>
      </c>
      <c r="F937" s="7" t="s">
        <v>68</v>
      </c>
      <c r="G937" s="7" t="s">
        <v>68</v>
      </c>
      <c r="H937" s="7" t="s">
        <v>536</v>
      </c>
      <c r="I937" s="7" t="s">
        <v>44</v>
      </c>
      <c r="J937" s="19" t="str">
        <f>IFERROR(INDEX('Employee Info'!$C$3:$E$200,MATCH(Data6[[#This Row],[Name:]],'Employee Info'!$B$3:$B$200,0),MATCH(Data6[[#This Row],[Hours Type:]],'Employee Info'!$C$2:$E$2,0)),"")</f>
        <v/>
      </c>
      <c r="K937" s="19" t="str">
        <f>IFERROR(INDEX('Employee Info'!$C$3:$J$200,MATCH(Data6[[#This Row],[Name:]],'Employee Info'!$B$3:$B$200,0),MATCH(Data6[[#Headers],[Truck]],'Employee Info'!$C$2:$J$2,0)),"")</f>
        <v/>
      </c>
      <c r="L937" s="19" t="str">
        <f>IFERROR(INDEX('Employee Info'!$C$3:$J$200,MATCH(Data6[[#This Row],[Name:]],'Employee Info'!$B$3:$B$200,0),MATCH(Data6[[#Headers],[Phone]],'Employee Info'!$C$2:$J$2,0)),"")</f>
        <v/>
      </c>
      <c r="M937" s="19" t="str">
        <f>IFERROR(INDEX('Employee Info'!$C$3:$J$200,MATCH(Data6[[#This Row],[Name:]],'Employee Info'!$B$3:$B$200,0),MATCH(Data6[[#Headers],[Tech]],'Employee Info'!$C$2:$J$2,0)),"")</f>
        <v/>
      </c>
      <c r="N937" s="19" t="str">
        <f>IFERROR(INDEX('Employee Info'!$C$3:$J$200,MATCH(Data6[[#This Row],[Name:]],'Employee Info'!$B$3:$B$200,0),MATCH(Data6[[#Headers],[Other]],'Employee Info'!$C$2:$J$2,0)),"")</f>
        <v/>
      </c>
      <c r="O937" s="19">
        <f>IFERROR((Data6[[#This Row],[Hours:]]*SUM(Data6[[#This Row],[Rate]:[Other]])),"")</f>
        <v>0</v>
      </c>
      <c r="P937" s="7" t="str">
        <f>IF(Data6[[#This Row],[WO'#:]]="","Riley #","WO#")</f>
        <v>Riley #</v>
      </c>
      <c r="Q937" s="7">
        <f>IFERROR(WEEKNUM(Data6[[#This Row],[Date:]]),"")</f>
        <v>22</v>
      </c>
      <c r="R937" s="6">
        <f t="shared" si="42"/>
        <v>45438</v>
      </c>
      <c r="S937" s="6">
        <f>Data6[[#This Row],[Week Start]]+7</f>
        <v>45445</v>
      </c>
      <c r="T937" s="7" t="str">
        <f t="shared" si="43"/>
        <v>5/26/2024 - 6/2/2024</v>
      </c>
      <c r="U937" s="7" t="str">
        <f t="shared" si="44"/>
        <v>Time Card</v>
      </c>
      <c r="V937" s="8" t="str">
        <f>RIGHT(TEXT(Data6[[#This Row],[Date:]],"mmddyyyy"),4)</f>
        <v>2024</v>
      </c>
      <c r="W937" s="8" t="str">
        <f>MID(TEXT(Data6[[#This Row],[Date:]],"mmddyyyy"),3,2)</f>
        <v>29</v>
      </c>
      <c r="X937" s="8" t="str">
        <f>LEFT(TEXT(Data6[[#This Row],[Date:]],"mmddyyyy"),2)</f>
        <v>05</v>
      </c>
      <c r="Y937" s="6">
        <f>DATE(Data6[[#This Row],[Year]],Data6[[#This Row],[Month]],Data6[[#This Row],[Day]])</f>
        <v>45441</v>
      </c>
    </row>
    <row r="938" spans="1:25" x14ac:dyDescent="0.3">
      <c r="A938" s="5">
        <v>45441.583930787034</v>
      </c>
      <c r="B938" s="7" t="s">
        <v>35</v>
      </c>
      <c r="C938" s="6" t="s">
        <v>693</v>
      </c>
      <c r="D938" s="7" t="s">
        <v>699</v>
      </c>
      <c r="E938" s="8">
        <v>5</v>
      </c>
      <c r="F938" s="7" t="s">
        <v>68</v>
      </c>
      <c r="G938" s="7" t="s">
        <v>68</v>
      </c>
      <c r="H938" s="7" t="s">
        <v>616</v>
      </c>
      <c r="I938" s="7" t="s">
        <v>44</v>
      </c>
      <c r="J938" s="19" t="str">
        <f>IFERROR(INDEX('Employee Info'!$C$3:$E$200,MATCH(Data6[[#This Row],[Name:]],'Employee Info'!$B$3:$B$200,0),MATCH(Data6[[#This Row],[Hours Type:]],'Employee Info'!$C$2:$E$2,0)),"")</f>
        <v/>
      </c>
      <c r="K938" s="19" t="str">
        <f>IFERROR(INDEX('Employee Info'!$C$3:$J$200,MATCH(Data6[[#This Row],[Name:]],'Employee Info'!$B$3:$B$200,0),MATCH(Data6[[#Headers],[Truck]],'Employee Info'!$C$2:$J$2,0)),"")</f>
        <v/>
      </c>
      <c r="L938" s="19" t="str">
        <f>IFERROR(INDEX('Employee Info'!$C$3:$J$200,MATCH(Data6[[#This Row],[Name:]],'Employee Info'!$B$3:$B$200,0),MATCH(Data6[[#Headers],[Phone]],'Employee Info'!$C$2:$J$2,0)),"")</f>
        <v/>
      </c>
      <c r="M938" s="19" t="str">
        <f>IFERROR(INDEX('Employee Info'!$C$3:$J$200,MATCH(Data6[[#This Row],[Name:]],'Employee Info'!$B$3:$B$200,0),MATCH(Data6[[#Headers],[Tech]],'Employee Info'!$C$2:$J$2,0)),"")</f>
        <v/>
      </c>
      <c r="N938" s="19" t="str">
        <f>IFERROR(INDEX('Employee Info'!$C$3:$J$200,MATCH(Data6[[#This Row],[Name:]],'Employee Info'!$B$3:$B$200,0),MATCH(Data6[[#Headers],[Other]],'Employee Info'!$C$2:$J$2,0)),"")</f>
        <v/>
      </c>
      <c r="O938" s="19">
        <f>IFERROR((Data6[[#This Row],[Hours:]]*SUM(Data6[[#This Row],[Rate]:[Other]])),"")</f>
        <v>0</v>
      </c>
      <c r="P938" s="7" t="str">
        <f>IF(Data6[[#This Row],[WO'#:]]="","Riley #","WO#")</f>
        <v>Riley #</v>
      </c>
      <c r="Q938" s="7">
        <f>IFERROR(WEEKNUM(Data6[[#This Row],[Date:]]),"")</f>
        <v>22</v>
      </c>
      <c r="R938" s="6">
        <f t="shared" si="42"/>
        <v>45438</v>
      </c>
      <c r="S938" s="6">
        <f>Data6[[#This Row],[Week Start]]+7</f>
        <v>45445</v>
      </c>
      <c r="T938" s="7" t="str">
        <f t="shared" si="43"/>
        <v>5/26/2024 - 6/2/2024</v>
      </c>
      <c r="U938" s="7" t="str">
        <f t="shared" si="44"/>
        <v>Time Card</v>
      </c>
      <c r="V938" s="8" t="str">
        <f>RIGHT(TEXT(Data6[[#This Row],[Date:]],"mmddyyyy"),4)</f>
        <v>2024</v>
      </c>
      <c r="W938" s="8" t="str">
        <f>MID(TEXT(Data6[[#This Row],[Date:]],"mmddyyyy"),3,2)</f>
        <v>29</v>
      </c>
      <c r="X938" s="8" t="str">
        <f>LEFT(TEXT(Data6[[#This Row],[Date:]],"mmddyyyy"),2)</f>
        <v>05</v>
      </c>
      <c r="Y938" s="6">
        <f>DATE(Data6[[#This Row],[Year]],Data6[[#This Row],[Month]],Data6[[#This Row],[Day]])</f>
        <v>45441</v>
      </c>
    </row>
    <row r="939" spans="1:25" x14ac:dyDescent="0.3">
      <c r="A939" s="5">
        <v>45441.585278819446</v>
      </c>
      <c r="B939" s="7" t="s">
        <v>35</v>
      </c>
      <c r="C939" s="6" t="s">
        <v>693</v>
      </c>
      <c r="D939" s="7" t="s">
        <v>690</v>
      </c>
      <c r="E939" s="8">
        <v>7</v>
      </c>
      <c r="F939" s="7" t="s">
        <v>68</v>
      </c>
      <c r="G939" s="7" t="s">
        <v>68</v>
      </c>
      <c r="H939" s="7" t="s">
        <v>616</v>
      </c>
      <c r="I939" s="7" t="s">
        <v>44</v>
      </c>
      <c r="J939" s="19" t="str">
        <f>IFERROR(INDEX('Employee Info'!$C$3:$E$200,MATCH(Data6[[#This Row],[Name:]],'Employee Info'!$B$3:$B$200,0),MATCH(Data6[[#This Row],[Hours Type:]],'Employee Info'!$C$2:$E$2,0)),"")</f>
        <v/>
      </c>
      <c r="K939" s="19" t="str">
        <f>IFERROR(INDEX('Employee Info'!$C$3:$J$200,MATCH(Data6[[#This Row],[Name:]],'Employee Info'!$B$3:$B$200,0),MATCH(Data6[[#Headers],[Truck]],'Employee Info'!$C$2:$J$2,0)),"")</f>
        <v/>
      </c>
      <c r="L939" s="19" t="str">
        <f>IFERROR(INDEX('Employee Info'!$C$3:$J$200,MATCH(Data6[[#This Row],[Name:]],'Employee Info'!$B$3:$B$200,0),MATCH(Data6[[#Headers],[Phone]],'Employee Info'!$C$2:$J$2,0)),"")</f>
        <v/>
      </c>
      <c r="M939" s="19" t="str">
        <f>IFERROR(INDEX('Employee Info'!$C$3:$J$200,MATCH(Data6[[#This Row],[Name:]],'Employee Info'!$B$3:$B$200,0),MATCH(Data6[[#Headers],[Tech]],'Employee Info'!$C$2:$J$2,0)),"")</f>
        <v/>
      </c>
      <c r="N939" s="19" t="str">
        <f>IFERROR(INDEX('Employee Info'!$C$3:$J$200,MATCH(Data6[[#This Row],[Name:]],'Employee Info'!$B$3:$B$200,0),MATCH(Data6[[#Headers],[Other]],'Employee Info'!$C$2:$J$2,0)),"")</f>
        <v/>
      </c>
      <c r="O939" s="19">
        <f>IFERROR((Data6[[#This Row],[Hours:]]*SUM(Data6[[#This Row],[Rate]:[Other]])),"")</f>
        <v>0</v>
      </c>
      <c r="P939" s="7" t="str">
        <f>IF(Data6[[#This Row],[WO'#:]]="","Riley #","WO#")</f>
        <v>Riley #</v>
      </c>
      <c r="Q939" s="7">
        <f>IFERROR(WEEKNUM(Data6[[#This Row],[Date:]]),"")</f>
        <v>22</v>
      </c>
      <c r="R939" s="6">
        <f t="shared" si="42"/>
        <v>45438</v>
      </c>
      <c r="S939" s="6">
        <f>Data6[[#This Row],[Week Start]]+7</f>
        <v>45445</v>
      </c>
      <c r="T939" s="7" t="str">
        <f t="shared" si="43"/>
        <v>5/26/2024 - 6/2/2024</v>
      </c>
      <c r="U939" s="7" t="str">
        <f t="shared" si="44"/>
        <v>Time Card</v>
      </c>
      <c r="V939" s="8" t="str">
        <f>RIGHT(TEXT(Data6[[#This Row],[Date:]],"mmddyyyy"),4)</f>
        <v>2024</v>
      </c>
      <c r="W939" s="8" t="str">
        <f>MID(TEXT(Data6[[#This Row],[Date:]],"mmddyyyy"),3,2)</f>
        <v>29</v>
      </c>
      <c r="X939" s="8" t="str">
        <f>LEFT(TEXT(Data6[[#This Row],[Date:]],"mmddyyyy"),2)</f>
        <v>05</v>
      </c>
      <c r="Y939" s="6">
        <f>DATE(Data6[[#This Row],[Year]],Data6[[#This Row],[Month]],Data6[[#This Row],[Day]])</f>
        <v>45441</v>
      </c>
    </row>
    <row r="940" spans="1:25" x14ac:dyDescent="0.3">
      <c r="A940" s="5">
        <v>45441.579645370373</v>
      </c>
      <c r="B940" s="7" t="s">
        <v>492</v>
      </c>
      <c r="C940" s="6" t="s">
        <v>693</v>
      </c>
      <c r="D940" s="7" t="s">
        <v>696</v>
      </c>
      <c r="E940" s="8">
        <v>3</v>
      </c>
      <c r="F940" s="7" t="s">
        <v>68</v>
      </c>
      <c r="G940" s="7" t="s">
        <v>68</v>
      </c>
      <c r="H940" s="7" t="s">
        <v>697</v>
      </c>
      <c r="I940" s="7" t="s">
        <v>44</v>
      </c>
      <c r="J940" s="19" t="str">
        <f>IFERROR(INDEX('Employee Info'!$C$3:$E$200,MATCH(Data6[[#This Row],[Name:]],'Employee Info'!$B$3:$B$200,0),MATCH(Data6[[#This Row],[Hours Type:]],'Employee Info'!$C$2:$E$2,0)),"")</f>
        <v/>
      </c>
      <c r="K940" s="19" t="str">
        <f>IFERROR(INDEX('Employee Info'!$C$3:$J$200,MATCH(Data6[[#This Row],[Name:]],'Employee Info'!$B$3:$B$200,0),MATCH(Data6[[#Headers],[Truck]],'Employee Info'!$C$2:$J$2,0)),"")</f>
        <v/>
      </c>
      <c r="L940" s="19" t="str">
        <f>IFERROR(INDEX('Employee Info'!$C$3:$J$200,MATCH(Data6[[#This Row],[Name:]],'Employee Info'!$B$3:$B$200,0),MATCH(Data6[[#Headers],[Phone]],'Employee Info'!$C$2:$J$2,0)),"")</f>
        <v/>
      </c>
      <c r="M940" s="19" t="str">
        <f>IFERROR(INDEX('Employee Info'!$C$3:$J$200,MATCH(Data6[[#This Row],[Name:]],'Employee Info'!$B$3:$B$200,0),MATCH(Data6[[#Headers],[Tech]],'Employee Info'!$C$2:$J$2,0)),"")</f>
        <v/>
      </c>
      <c r="N940" s="19" t="str">
        <f>IFERROR(INDEX('Employee Info'!$C$3:$J$200,MATCH(Data6[[#This Row],[Name:]],'Employee Info'!$B$3:$B$200,0),MATCH(Data6[[#Headers],[Other]],'Employee Info'!$C$2:$J$2,0)),"")</f>
        <v/>
      </c>
      <c r="O940" s="19">
        <f>IFERROR((Data6[[#This Row],[Hours:]]*SUM(Data6[[#This Row],[Rate]:[Other]])),"")</f>
        <v>0</v>
      </c>
      <c r="P940" s="7" t="str">
        <f>IF(Data6[[#This Row],[WO'#:]]="","Riley #","WO#")</f>
        <v>Riley #</v>
      </c>
      <c r="Q940" s="7">
        <f>IFERROR(WEEKNUM(Data6[[#This Row],[Date:]]),"")</f>
        <v>22</v>
      </c>
      <c r="R940" s="6">
        <f t="shared" si="42"/>
        <v>45438</v>
      </c>
      <c r="S940" s="6">
        <f>Data6[[#This Row],[Week Start]]+7</f>
        <v>45445</v>
      </c>
      <c r="T940" s="7" t="str">
        <f t="shared" si="43"/>
        <v>5/26/2024 - 6/2/2024</v>
      </c>
      <c r="U940" s="7" t="str">
        <f t="shared" si="44"/>
        <v>Time Card</v>
      </c>
      <c r="V940" s="8" t="str">
        <f>RIGHT(TEXT(Data6[[#This Row],[Date:]],"mmddyyyy"),4)</f>
        <v>2024</v>
      </c>
      <c r="W940" s="8" t="str">
        <f>MID(TEXT(Data6[[#This Row],[Date:]],"mmddyyyy"),3,2)</f>
        <v>29</v>
      </c>
      <c r="X940" s="8" t="str">
        <f>LEFT(TEXT(Data6[[#This Row],[Date:]],"mmddyyyy"),2)</f>
        <v>05</v>
      </c>
      <c r="Y940" s="6">
        <f>DATE(Data6[[#This Row],[Year]],Data6[[#This Row],[Month]],Data6[[#This Row],[Day]])</f>
        <v>45441</v>
      </c>
    </row>
    <row r="941" spans="1:25" x14ac:dyDescent="0.3">
      <c r="A941" s="5">
        <v>45441.576535763888</v>
      </c>
      <c r="B941" s="7" t="s">
        <v>34</v>
      </c>
      <c r="C941" s="6" t="s">
        <v>693</v>
      </c>
      <c r="D941" s="7" t="s">
        <v>701</v>
      </c>
      <c r="E941" s="8">
        <v>4</v>
      </c>
      <c r="H941" s="7" t="s">
        <v>702</v>
      </c>
      <c r="I941" s="7" t="s">
        <v>44</v>
      </c>
      <c r="J941" s="19" t="str">
        <f>IFERROR(INDEX('Employee Info'!$C$3:$E$200,MATCH(Data6[[#This Row],[Name:]],'Employee Info'!$B$3:$B$200,0),MATCH(Data6[[#This Row],[Hours Type:]],'Employee Info'!$C$2:$E$2,0)),"")</f>
        <v/>
      </c>
      <c r="K941" s="19" t="str">
        <f>IFERROR(INDEX('Employee Info'!$C$3:$J$200,MATCH(Data6[[#This Row],[Name:]],'Employee Info'!$B$3:$B$200,0),MATCH(Data6[[#Headers],[Truck]],'Employee Info'!$C$2:$J$2,0)),"")</f>
        <v/>
      </c>
      <c r="L941" s="19" t="str">
        <f>IFERROR(INDEX('Employee Info'!$C$3:$J$200,MATCH(Data6[[#This Row],[Name:]],'Employee Info'!$B$3:$B$200,0),MATCH(Data6[[#Headers],[Phone]],'Employee Info'!$C$2:$J$2,0)),"")</f>
        <v/>
      </c>
      <c r="M941" s="19" t="str">
        <f>IFERROR(INDEX('Employee Info'!$C$3:$J$200,MATCH(Data6[[#This Row],[Name:]],'Employee Info'!$B$3:$B$200,0),MATCH(Data6[[#Headers],[Tech]],'Employee Info'!$C$2:$J$2,0)),"")</f>
        <v/>
      </c>
      <c r="N941" s="19" t="str">
        <f>IFERROR(INDEX('Employee Info'!$C$3:$J$200,MATCH(Data6[[#This Row],[Name:]],'Employee Info'!$B$3:$B$200,0),MATCH(Data6[[#Headers],[Other]],'Employee Info'!$C$2:$J$2,0)),"")</f>
        <v/>
      </c>
      <c r="O941" s="19">
        <f>IFERROR((Data6[[#This Row],[Hours:]]*SUM(Data6[[#This Row],[Rate]:[Other]])),"")</f>
        <v>0</v>
      </c>
      <c r="P941" s="7" t="str">
        <f>IF(Data6[[#This Row],[WO'#:]]="","Riley #","WO#")</f>
        <v>Riley #</v>
      </c>
      <c r="Q941" s="7">
        <f>IFERROR(WEEKNUM(Data6[[#This Row],[Date:]]),"")</f>
        <v>22</v>
      </c>
      <c r="R941" s="6">
        <f t="shared" si="42"/>
        <v>45438</v>
      </c>
      <c r="S941" s="6">
        <f>Data6[[#This Row],[Week Start]]+7</f>
        <v>45445</v>
      </c>
      <c r="T941" s="7" t="str">
        <f t="shared" si="43"/>
        <v>5/26/2024 - 6/2/2024</v>
      </c>
      <c r="U941" s="7" t="str">
        <f t="shared" si="44"/>
        <v>Time Card</v>
      </c>
      <c r="V941" s="8" t="str">
        <f>RIGHT(TEXT(Data6[[#This Row],[Date:]],"mmddyyyy"),4)</f>
        <v>2024</v>
      </c>
      <c r="W941" s="8" t="str">
        <f>MID(TEXT(Data6[[#This Row],[Date:]],"mmddyyyy"),3,2)</f>
        <v>29</v>
      </c>
      <c r="X941" s="8" t="str">
        <f>LEFT(TEXT(Data6[[#This Row],[Date:]],"mmddyyyy"),2)</f>
        <v>05</v>
      </c>
      <c r="Y941" s="6">
        <f>DATE(Data6[[#This Row],[Year]],Data6[[#This Row],[Month]],Data6[[#This Row],[Day]])</f>
        <v>45441</v>
      </c>
    </row>
    <row r="942" spans="1:25" x14ac:dyDescent="0.3">
      <c r="A942" s="5">
        <v>45441.577346527774</v>
      </c>
      <c r="B942" s="7" t="s">
        <v>34</v>
      </c>
      <c r="C942" s="6" t="s">
        <v>693</v>
      </c>
      <c r="D942" s="7" t="s">
        <v>703</v>
      </c>
      <c r="E942" s="8">
        <v>4</v>
      </c>
      <c r="H942" s="7" t="s">
        <v>702</v>
      </c>
      <c r="I942" s="7" t="s">
        <v>44</v>
      </c>
      <c r="J942" s="19" t="str">
        <f>IFERROR(INDEX('Employee Info'!$C$3:$E$200,MATCH(Data6[[#This Row],[Name:]],'Employee Info'!$B$3:$B$200,0),MATCH(Data6[[#This Row],[Hours Type:]],'Employee Info'!$C$2:$E$2,0)),"")</f>
        <v/>
      </c>
      <c r="K942" s="19" t="str">
        <f>IFERROR(INDEX('Employee Info'!$C$3:$J$200,MATCH(Data6[[#This Row],[Name:]],'Employee Info'!$B$3:$B$200,0),MATCH(Data6[[#Headers],[Truck]],'Employee Info'!$C$2:$J$2,0)),"")</f>
        <v/>
      </c>
      <c r="L942" s="19" t="str">
        <f>IFERROR(INDEX('Employee Info'!$C$3:$J$200,MATCH(Data6[[#This Row],[Name:]],'Employee Info'!$B$3:$B$200,0),MATCH(Data6[[#Headers],[Phone]],'Employee Info'!$C$2:$J$2,0)),"")</f>
        <v/>
      </c>
      <c r="M942" s="19" t="str">
        <f>IFERROR(INDEX('Employee Info'!$C$3:$J$200,MATCH(Data6[[#This Row],[Name:]],'Employee Info'!$B$3:$B$200,0),MATCH(Data6[[#Headers],[Tech]],'Employee Info'!$C$2:$J$2,0)),"")</f>
        <v/>
      </c>
      <c r="N942" s="19" t="str">
        <f>IFERROR(INDEX('Employee Info'!$C$3:$J$200,MATCH(Data6[[#This Row],[Name:]],'Employee Info'!$B$3:$B$200,0),MATCH(Data6[[#Headers],[Other]],'Employee Info'!$C$2:$J$2,0)),"")</f>
        <v/>
      </c>
      <c r="O942" s="19">
        <f>IFERROR((Data6[[#This Row],[Hours:]]*SUM(Data6[[#This Row],[Rate]:[Other]])),"")</f>
        <v>0</v>
      </c>
      <c r="P942" s="7" t="str">
        <f>IF(Data6[[#This Row],[WO'#:]]="","Riley #","WO#")</f>
        <v>Riley #</v>
      </c>
      <c r="Q942" s="7">
        <f>IFERROR(WEEKNUM(Data6[[#This Row],[Date:]]),"")</f>
        <v>22</v>
      </c>
      <c r="R942" s="6">
        <f t="shared" si="42"/>
        <v>45438</v>
      </c>
      <c r="S942" s="6">
        <f>Data6[[#This Row],[Week Start]]+7</f>
        <v>45445</v>
      </c>
      <c r="T942" s="7" t="str">
        <f t="shared" si="43"/>
        <v>5/26/2024 - 6/2/2024</v>
      </c>
      <c r="U942" s="7" t="str">
        <f t="shared" si="44"/>
        <v>Time Card</v>
      </c>
      <c r="V942" s="8" t="str">
        <f>RIGHT(TEXT(Data6[[#This Row],[Date:]],"mmddyyyy"),4)</f>
        <v>2024</v>
      </c>
      <c r="W942" s="8" t="str">
        <f>MID(TEXT(Data6[[#This Row],[Date:]],"mmddyyyy"),3,2)</f>
        <v>29</v>
      </c>
      <c r="X942" s="8" t="str">
        <f>LEFT(TEXT(Data6[[#This Row],[Date:]],"mmddyyyy"),2)</f>
        <v>05</v>
      </c>
      <c r="Y942" s="6">
        <f>DATE(Data6[[#This Row],[Year]],Data6[[#This Row],[Month]],Data6[[#This Row],[Day]])</f>
        <v>45441</v>
      </c>
    </row>
    <row r="943" spans="1:25" x14ac:dyDescent="0.3">
      <c r="A943" s="5">
        <v>45443.421905787036</v>
      </c>
      <c r="B943" s="7" t="s">
        <v>34</v>
      </c>
      <c r="C943" s="6" t="s">
        <v>712</v>
      </c>
      <c r="D943" s="7" t="s">
        <v>716</v>
      </c>
      <c r="E943" s="8">
        <v>6.5</v>
      </c>
      <c r="F943" s="7" t="s">
        <v>68</v>
      </c>
      <c r="G943" s="7" t="s">
        <v>68</v>
      </c>
      <c r="H943" s="7" t="s">
        <v>692</v>
      </c>
      <c r="I943" s="7" t="s">
        <v>44</v>
      </c>
      <c r="J943" s="19" t="str">
        <f>IFERROR(INDEX('Employee Info'!$C$3:$E$200,MATCH(Data6[[#This Row],[Name:]],'Employee Info'!$B$3:$B$200,0),MATCH(Data6[[#This Row],[Hours Type:]],'Employee Info'!$C$2:$E$2,0)),"")</f>
        <v/>
      </c>
      <c r="K943" s="19" t="str">
        <f>IFERROR(INDEX('Employee Info'!$C$3:$J$200,MATCH(Data6[[#This Row],[Name:]],'Employee Info'!$B$3:$B$200,0),MATCH(Data6[[#Headers],[Truck]],'Employee Info'!$C$2:$J$2,0)),"")</f>
        <v/>
      </c>
      <c r="L943" s="19" t="str">
        <f>IFERROR(INDEX('Employee Info'!$C$3:$J$200,MATCH(Data6[[#This Row],[Name:]],'Employee Info'!$B$3:$B$200,0),MATCH(Data6[[#Headers],[Phone]],'Employee Info'!$C$2:$J$2,0)),"")</f>
        <v/>
      </c>
      <c r="M943" s="19" t="str">
        <f>IFERROR(INDEX('Employee Info'!$C$3:$J$200,MATCH(Data6[[#This Row],[Name:]],'Employee Info'!$B$3:$B$200,0),MATCH(Data6[[#Headers],[Tech]],'Employee Info'!$C$2:$J$2,0)),"")</f>
        <v/>
      </c>
      <c r="N943" s="19" t="str">
        <f>IFERROR(INDEX('Employee Info'!$C$3:$J$200,MATCH(Data6[[#This Row],[Name:]],'Employee Info'!$B$3:$B$200,0),MATCH(Data6[[#Headers],[Other]],'Employee Info'!$C$2:$J$2,0)),"")</f>
        <v/>
      </c>
      <c r="O943" s="19">
        <f>IFERROR((Data6[[#This Row],[Hours:]]*SUM(Data6[[#This Row],[Rate]:[Other]])),"")</f>
        <v>0</v>
      </c>
      <c r="P943" s="7" t="str">
        <f>IF(Data6[[#This Row],[WO'#:]]="","Riley #","WO#")</f>
        <v>Riley #</v>
      </c>
      <c r="Q943" s="7">
        <f>IFERROR(WEEKNUM(Data6[[#This Row],[Date:]]),"")</f>
        <v>22</v>
      </c>
      <c r="R943" s="6">
        <f t="shared" si="42"/>
        <v>45438</v>
      </c>
      <c r="S943" s="6">
        <f>Data6[[#This Row],[Week Start]]+7</f>
        <v>45445</v>
      </c>
      <c r="T943" s="7" t="str">
        <f t="shared" si="43"/>
        <v>5/26/2024 - 6/2/2024</v>
      </c>
      <c r="U943" s="7" t="str">
        <f t="shared" si="44"/>
        <v>Time Card</v>
      </c>
      <c r="V943" s="8" t="str">
        <f>RIGHT(TEXT(Data6[[#This Row],[Date:]],"mmddyyyy"),4)</f>
        <v>2024</v>
      </c>
      <c r="W943" s="8" t="str">
        <f>MID(TEXT(Data6[[#This Row],[Date:]],"mmddyyyy"),3,2)</f>
        <v>30</v>
      </c>
      <c r="X943" s="8" t="str">
        <f>LEFT(TEXT(Data6[[#This Row],[Date:]],"mmddyyyy"),2)</f>
        <v>05</v>
      </c>
      <c r="Y943" s="6">
        <f>DATE(Data6[[#This Row],[Year]],Data6[[#This Row],[Month]],Data6[[#This Row],[Day]])</f>
        <v>45442</v>
      </c>
    </row>
    <row r="944" spans="1:25" x14ac:dyDescent="0.3">
      <c r="A944" s="5">
        <v>45443.425971412034</v>
      </c>
      <c r="B944" s="7" t="s">
        <v>35</v>
      </c>
      <c r="C944" s="6" t="s">
        <v>712</v>
      </c>
      <c r="D944" s="7" t="s">
        <v>717</v>
      </c>
      <c r="E944" s="8">
        <v>7</v>
      </c>
      <c r="F944" s="7" t="s">
        <v>68</v>
      </c>
      <c r="G944" s="7" t="s">
        <v>68</v>
      </c>
      <c r="H944" s="7" t="s">
        <v>692</v>
      </c>
      <c r="I944" s="7" t="s">
        <v>44</v>
      </c>
      <c r="J944" s="19" t="str">
        <f>IFERROR(INDEX('Employee Info'!$C$3:$E$200,MATCH(Data6[[#This Row],[Name:]],'Employee Info'!$B$3:$B$200,0),MATCH(Data6[[#This Row],[Hours Type:]],'Employee Info'!$C$2:$E$2,0)),"")</f>
        <v/>
      </c>
      <c r="K944" s="19" t="str">
        <f>IFERROR(INDEX('Employee Info'!$C$3:$J$200,MATCH(Data6[[#This Row],[Name:]],'Employee Info'!$B$3:$B$200,0),MATCH(Data6[[#Headers],[Truck]],'Employee Info'!$C$2:$J$2,0)),"")</f>
        <v/>
      </c>
      <c r="L944" s="19" t="str">
        <f>IFERROR(INDEX('Employee Info'!$C$3:$J$200,MATCH(Data6[[#This Row],[Name:]],'Employee Info'!$B$3:$B$200,0),MATCH(Data6[[#Headers],[Phone]],'Employee Info'!$C$2:$J$2,0)),"")</f>
        <v/>
      </c>
      <c r="M944" s="19" t="str">
        <f>IFERROR(INDEX('Employee Info'!$C$3:$J$200,MATCH(Data6[[#This Row],[Name:]],'Employee Info'!$B$3:$B$200,0),MATCH(Data6[[#Headers],[Tech]],'Employee Info'!$C$2:$J$2,0)),"")</f>
        <v/>
      </c>
      <c r="N944" s="19" t="str">
        <f>IFERROR(INDEX('Employee Info'!$C$3:$J$200,MATCH(Data6[[#This Row],[Name:]],'Employee Info'!$B$3:$B$200,0),MATCH(Data6[[#Headers],[Other]],'Employee Info'!$C$2:$J$2,0)),"")</f>
        <v/>
      </c>
      <c r="O944" s="19">
        <f>IFERROR((Data6[[#This Row],[Hours:]]*SUM(Data6[[#This Row],[Rate]:[Other]])),"")</f>
        <v>0</v>
      </c>
      <c r="P944" s="7" t="str">
        <f>IF(Data6[[#This Row],[WO'#:]]="","Riley #","WO#")</f>
        <v>Riley #</v>
      </c>
      <c r="Q944" s="7">
        <f>IFERROR(WEEKNUM(Data6[[#This Row],[Date:]]),"")</f>
        <v>22</v>
      </c>
      <c r="R944" s="6">
        <f t="shared" si="42"/>
        <v>45438</v>
      </c>
      <c r="S944" s="6">
        <f>Data6[[#This Row],[Week Start]]+7</f>
        <v>45445</v>
      </c>
      <c r="T944" s="7" t="str">
        <f t="shared" si="43"/>
        <v>5/26/2024 - 6/2/2024</v>
      </c>
      <c r="U944" s="7" t="str">
        <f t="shared" si="44"/>
        <v>Time Card</v>
      </c>
      <c r="V944" s="8" t="str">
        <f>RIGHT(TEXT(Data6[[#This Row],[Date:]],"mmddyyyy"),4)</f>
        <v>2024</v>
      </c>
      <c r="W944" s="8" t="str">
        <f>MID(TEXT(Data6[[#This Row],[Date:]],"mmddyyyy"),3,2)</f>
        <v>30</v>
      </c>
      <c r="X944" s="8" t="str">
        <f>LEFT(TEXT(Data6[[#This Row],[Date:]],"mmddyyyy"),2)</f>
        <v>05</v>
      </c>
      <c r="Y944" s="6">
        <f>DATE(Data6[[#This Row],[Year]],Data6[[#This Row],[Month]],Data6[[#This Row],[Day]])</f>
        <v>45442</v>
      </c>
    </row>
    <row r="945" spans="1:25" x14ac:dyDescent="0.3">
      <c r="A945" s="5">
        <v>45443.246715740737</v>
      </c>
      <c r="B945" s="7" t="s">
        <v>31</v>
      </c>
      <c r="C945" s="6" t="s">
        <v>712</v>
      </c>
      <c r="D945" s="7" t="s">
        <v>715</v>
      </c>
      <c r="E945" s="8">
        <v>8</v>
      </c>
      <c r="F945" s="7" t="s">
        <v>68</v>
      </c>
      <c r="G945" s="7" t="s">
        <v>68</v>
      </c>
      <c r="H945" s="7" t="s">
        <v>468</v>
      </c>
      <c r="I945" s="7" t="s">
        <v>44</v>
      </c>
      <c r="J945" s="19" t="str">
        <f>IFERROR(INDEX('Employee Info'!$C$3:$E$200,MATCH(Data6[[#This Row],[Name:]],'Employee Info'!$B$3:$B$200,0),MATCH(Data6[[#This Row],[Hours Type:]],'Employee Info'!$C$2:$E$2,0)),"")</f>
        <v/>
      </c>
      <c r="K945" s="19" t="str">
        <f>IFERROR(INDEX('Employee Info'!$C$3:$J$200,MATCH(Data6[[#This Row],[Name:]],'Employee Info'!$B$3:$B$200,0),MATCH(Data6[[#Headers],[Truck]],'Employee Info'!$C$2:$J$2,0)),"")</f>
        <v/>
      </c>
      <c r="L945" s="19" t="str">
        <f>IFERROR(INDEX('Employee Info'!$C$3:$J$200,MATCH(Data6[[#This Row],[Name:]],'Employee Info'!$B$3:$B$200,0),MATCH(Data6[[#Headers],[Phone]],'Employee Info'!$C$2:$J$2,0)),"")</f>
        <v/>
      </c>
      <c r="M945" s="19" t="str">
        <f>IFERROR(INDEX('Employee Info'!$C$3:$J$200,MATCH(Data6[[#This Row],[Name:]],'Employee Info'!$B$3:$B$200,0),MATCH(Data6[[#Headers],[Tech]],'Employee Info'!$C$2:$J$2,0)),"")</f>
        <v/>
      </c>
      <c r="N945" s="19" t="str">
        <f>IFERROR(INDEX('Employee Info'!$C$3:$J$200,MATCH(Data6[[#This Row],[Name:]],'Employee Info'!$B$3:$B$200,0),MATCH(Data6[[#Headers],[Other]],'Employee Info'!$C$2:$J$2,0)),"")</f>
        <v/>
      </c>
      <c r="O945" s="19">
        <f>IFERROR((Data6[[#This Row],[Hours:]]*SUM(Data6[[#This Row],[Rate]:[Other]])),"")</f>
        <v>0</v>
      </c>
      <c r="P945" s="7" t="str">
        <f>IF(Data6[[#This Row],[WO'#:]]="","Riley #","WO#")</f>
        <v>Riley #</v>
      </c>
      <c r="Q945" s="7">
        <f>IFERROR(WEEKNUM(Data6[[#This Row],[Date:]]),"")</f>
        <v>22</v>
      </c>
      <c r="R945" s="6">
        <f t="shared" si="42"/>
        <v>45438</v>
      </c>
      <c r="S945" s="6">
        <f>Data6[[#This Row],[Week Start]]+7</f>
        <v>45445</v>
      </c>
      <c r="T945" s="7" t="str">
        <f t="shared" si="43"/>
        <v>5/26/2024 - 6/2/2024</v>
      </c>
      <c r="U945" s="7" t="str">
        <f t="shared" si="44"/>
        <v>Time Card</v>
      </c>
      <c r="V945" s="8" t="str">
        <f>RIGHT(TEXT(Data6[[#This Row],[Date:]],"mmddyyyy"),4)</f>
        <v>2024</v>
      </c>
      <c r="W945" s="8" t="str">
        <f>MID(TEXT(Data6[[#This Row],[Date:]],"mmddyyyy"),3,2)</f>
        <v>30</v>
      </c>
      <c r="X945" s="8" t="str">
        <f>LEFT(TEXT(Data6[[#This Row],[Date:]],"mmddyyyy"),2)</f>
        <v>05</v>
      </c>
      <c r="Y945" s="6">
        <f>DATE(Data6[[#This Row],[Year]],Data6[[#This Row],[Month]],Data6[[#This Row],[Day]])</f>
        <v>45442</v>
      </c>
    </row>
    <row r="946" spans="1:25" x14ac:dyDescent="0.3">
      <c r="A946" s="5">
        <v>45443.511762847222</v>
      </c>
      <c r="B946" s="7" t="s">
        <v>23</v>
      </c>
      <c r="C946" s="6" t="s">
        <v>712</v>
      </c>
      <c r="D946" s="7" t="s">
        <v>720</v>
      </c>
      <c r="E946" s="8">
        <v>3</v>
      </c>
      <c r="F946" s="7" t="s">
        <v>68</v>
      </c>
      <c r="G946" s="7" t="s">
        <v>68</v>
      </c>
      <c r="H946" s="7" t="s">
        <v>468</v>
      </c>
      <c r="I946" s="7" t="s">
        <v>44</v>
      </c>
      <c r="J946" s="19" t="str">
        <f>IFERROR(INDEX('Employee Info'!$C$3:$E$200,MATCH(Data6[[#This Row],[Name:]],'Employee Info'!$B$3:$B$200,0),MATCH(Data6[[#This Row],[Hours Type:]],'Employee Info'!$C$2:$E$2,0)),"")</f>
        <v/>
      </c>
      <c r="K946" s="19" t="str">
        <f>IFERROR(INDEX('Employee Info'!$C$3:$J$200,MATCH(Data6[[#This Row],[Name:]],'Employee Info'!$B$3:$B$200,0),MATCH(Data6[[#Headers],[Truck]],'Employee Info'!$C$2:$J$2,0)),"")</f>
        <v/>
      </c>
      <c r="L946" s="19" t="str">
        <f>IFERROR(INDEX('Employee Info'!$C$3:$J$200,MATCH(Data6[[#This Row],[Name:]],'Employee Info'!$B$3:$B$200,0),MATCH(Data6[[#Headers],[Phone]],'Employee Info'!$C$2:$J$2,0)),"")</f>
        <v/>
      </c>
      <c r="M946" s="19" t="str">
        <f>IFERROR(INDEX('Employee Info'!$C$3:$J$200,MATCH(Data6[[#This Row],[Name:]],'Employee Info'!$B$3:$B$200,0),MATCH(Data6[[#Headers],[Tech]],'Employee Info'!$C$2:$J$2,0)),"")</f>
        <v/>
      </c>
      <c r="N946" s="19" t="str">
        <f>IFERROR(INDEX('Employee Info'!$C$3:$J$200,MATCH(Data6[[#This Row],[Name:]],'Employee Info'!$B$3:$B$200,0),MATCH(Data6[[#Headers],[Other]],'Employee Info'!$C$2:$J$2,0)),"")</f>
        <v/>
      </c>
      <c r="O946" s="19">
        <f>IFERROR((Data6[[#This Row],[Hours:]]*SUM(Data6[[#This Row],[Rate]:[Other]])),"")</f>
        <v>0</v>
      </c>
      <c r="P946" s="7" t="str">
        <f>IF(Data6[[#This Row],[WO'#:]]="","Riley #","WO#")</f>
        <v>Riley #</v>
      </c>
      <c r="Q946" s="7">
        <f>IFERROR(WEEKNUM(Data6[[#This Row],[Date:]]),"")</f>
        <v>22</v>
      </c>
      <c r="R946" s="6">
        <f t="shared" si="42"/>
        <v>45438</v>
      </c>
      <c r="S946" s="6">
        <f>Data6[[#This Row],[Week Start]]+7</f>
        <v>45445</v>
      </c>
      <c r="T946" s="7" t="str">
        <f t="shared" si="43"/>
        <v>5/26/2024 - 6/2/2024</v>
      </c>
      <c r="U946" s="7" t="str">
        <f t="shared" si="44"/>
        <v>Time Card</v>
      </c>
      <c r="V946" s="8" t="str">
        <f>RIGHT(TEXT(Data6[[#This Row],[Date:]],"mmddyyyy"),4)</f>
        <v>2024</v>
      </c>
      <c r="W946" s="8" t="str">
        <f>MID(TEXT(Data6[[#This Row],[Date:]],"mmddyyyy"),3,2)</f>
        <v>30</v>
      </c>
      <c r="X946" s="8" t="str">
        <f>LEFT(TEXT(Data6[[#This Row],[Date:]],"mmddyyyy"),2)</f>
        <v>05</v>
      </c>
      <c r="Y946" s="6">
        <f>DATE(Data6[[#This Row],[Year]],Data6[[#This Row],[Month]],Data6[[#This Row],[Day]])</f>
        <v>45442</v>
      </c>
    </row>
    <row r="947" spans="1:25" x14ac:dyDescent="0.3">
      <c r="A947" s="5">
        <v>45443.426580555555</v>
      </c>
      <c r="B947" s="7" t="s">
        <v>35</v>
      </c>
      <c r="C947" s="6" t="s">
        <v>712</v>
      </c>
      <c r="D947" s="7" t="s">
        <v>718</v>
      </c>
      <c r="E947" s="8">
        <v>1</v>
      </c>
      <c r="F947" s="7" t="s">
        <v>68</v>
      </c>
      <c r="G947" s="7" t="s">
        <v>68</v>
      </c>
      <c r="H947" s="7" t="s">
        <v>577</v>
      </c>
      <c r="I947" s="7" t="s">
        <v>44</v>
      </c>
      <c r="J947" s="19" t="str">
        <f>IFERROR(INDEX('Employee Info'!$C$3:$E$200,MATCH(Data6[[#This Row],[Name:]],'Employee Info'!$B$3:$B$200,0),MATCH(Data6[[#This Row],[Hours Type:]],'Employee Info'!$C$2:$E$2,0)),"")</f>
        <v/>
      </c>
      <c r="K947" s="19" t="str">
        <f>IFERROR(INDEX('Employee Info'!$C$3:$J$200,MATCH(Data6[[#This Row],[Name:]],'Employee Info'!$B$3:$B$200,0),MATCH(Data6[[#Headers],[Truck]],'Employee Info'!$C$2:$J$2,0)),"")</f>
        <v/>
      </c>
      <c r="L947" s="19" t="str">
        <f>IFERROR(INDEX('Employee Info'!$C$3:$J$200,MATCH(Data6[[#This Row],[Name:]],'Employee Info'!$B$3:$B$200,0),MATCH(Data6[[#Headers],[Phone]],'Employee Info'!$C$2:$J$2,0)),"")</f>
        <v/>
      </c>
      <c r="M947" s="19" t="str">
        <f>IFERROR(INDEX('Employee Info'!$C$3:$J$200,MATCH(Data6[[#This Row],[Name:]],'Employee Info'!$B$3:$B$200,0),MATCH(Data6[[#Headers],[Tech]],'Employee Info'!$C$2:$J$2,0)),"")</f>
        <v/>
      </c>
      <c r="N947" s="19" t="str">
        <f>IFERROR(INDEX('Employee Info'!$C$3:$J$200,MATCH(Data6[[#This Row],[Name:]],'Employee Info'!$B$3:$B$200,0),MATCH(Data6[[#Headers],[Other]],'Employee Info'!$C$2:$J$2,0)),"")</f>
        <v/>
      </c>
      <c r="O947" s="19">
        <f>IFERROR((Data6[[#This Row],[Hours:]]*SUM(Data6[[#This Row],[Rate]:[Other]])),"")</f>
        <v>0</v>
      </c>
      <c r="P947" s="7" t="str">
        <f>IF(Data6[[#This Row],[WO'#:]]="","Riley #","WO#")</f>
        <v>Riley #</v>
      </c>
      <c r="Q947" s="7">
        <f>IFERROR(WEEKNUM(Data6[[#This Row],[Date:]]),"")</f>
        <v>22</v>
      </c>
      <c r="R947" s="6">
        <f t="shared" si="42"/>
        <v>45438</v>
      </c>
      <c r="S947" s="6">
        <f>Data6[[#This Row],[Week Start]]+7</f>
        <v>45445</v>
      </c>
      <c r="T947" s="7" t="str">
        <f t="shared" si="43"/>
        <v>5/26/2024 - 6/2/2024</v>
      </c>
      <c r="U947" s="7" t="str">
        <f t="shared" si="44"/>
        <v>Time Card</v>
      </c>
      <c r="V947" s="8" t="str">
        <f>RIGHT(TEXT(Data6[[#This Row],[Date:]],"mmddyyyy"),4)</f>
        <v>2024</v>
      </c>
      <c r="W947" s="8" t="str">
        <f>MID(TEXT(Data6[[#This Row],[Date:]],"mmddyyyy"),3,2)</f>
        <v>30</v>
      </c>
      <c r="X947" s="8" t="str">
        <f>LEFT(TEXT(Data6[[#This Row],[Date:]],"mmddyyyy"),2)</f>
        <v>05</v>
      </c>
      <c r="Y947" s="6">
        <f>DATE(Data6[[#This Row],[Year]],Data6[[#This Row],[Month]],Data6[[#This Row],[Day]])</f>
        <v>45442</v>
      </c>
    </row>
    <row r="948" spans="1:25" x14ac:dyDescent="0.3">
      <c r="A948" s="5">
        <v>45442.58478715278</v>
      </c>
      <c r="B948" s="7" t="s">
        <v>492</v>
      </c>
      <c r="C948" s="6" t="s">
        <v>712</v>
      </c>
      <c r="D948" s="7" t="s">
        <v>714</v>
      </c>
      <c r="E948" s="8">
        <v>4</v>
      </c>
      <c r="F948" s="7" t="s">
        <v>68</v>
      </c>
      <c r="G948" s="7" t="s">
        <v>68</v>
      </c>
      <c r="H948" s="7" t="s">
        <v>536</v>
      </c>
      <c r="I948" s="7" t="s">
        <v>44</v>
      </c>
      <c r="J948" s="19" t="str">
        <f>IFERROR(INDEX('Employee Info'!$C$3:$E$200,MATCH(Data6[[#This Row],[Name:]],'Employee Info'!$B$3:$B$200,0),MATCH(Data6[[#This Row],[Hours Type:]],'Employee Info'!$C$2:$E$2,0)),"")</f>
        <v/>
      </c>
      <c r="K948" s="19" t="str">
        <f>IFERROR(INDEX('Employee Info'!$C$3:$J$200,MATCH(Data6[[#This Row],[Name:]],'Employee Info'!$B$3:$B$200,0),MATCH(Data6[[#Headers],[Truck]],'Employee Info'!$C$2:$J$2,0)),"")</f>
        <v/>
      </c>
      <c r="L948" s="19" t="str">
        <f>IFERROR(INDEX('Employee Info'!$C$3:$J$200,MATCH(Data6[[#This Row],[Name:]],'Employee Info'!$B$3:$B$200,0),MATCH(Data6[[#Headers],[Phone]],'Employee Info'!$C$2:$J$2,0)),"")</f>
        <v/>
      </c>
      <c r="M948" s="19" t="str">
        <f>IFERROR(INDEX('Employee Info'!$C$3:$J$200,MATCH(Data6[[#This Row],[Name:]],'Employee Info'!$B$3:$B$200,0),MATCH(Data6[[#Headers],[Tech]],'Employee Info'!$C$2:$J$2,0)),"")</f>
        <v/>
      </c>
      <c r="N948" s="19" t="str">
        <f>IFERROR(INDEX('Employee Info'!$C$3:$J$200,MATCH(Data6[[#This Row],[Name:]],'Employee Info'!$B$3:$B$200,0),MATCH(Data6[[#Headers],[Other]],'Employee Info'!$C$2:$J$2,0)),"")</f>
        <v/>
      </c>
      <c r="O948" s="19">
        <f>IFERROR((Data6[[#This Row],[Hours:]]*SUM(Data6[[#This Row],[Rate]:[Other]])),"")</f>
        <v>0</v>
      </c>
      <c r="P948" s="7" t="str">
        <f>IF(Data6[[#This Row],[WO'#:]]="","Riley #","WO#")</f>
        <v>Riley #</v>
      </c>
      <c r="Q948" s="7">
        <f>IFERROR(WEEKNUM(Data6[[#This Row],[Date:]]),"")</f>
        <v>22</v>
      </c>
      <c r="R948" s="6">
        <f t="shared" si="42"/>
        <v>45438</v>
      </c>
      <c r="S948" s="6">
        <f>Data6[[#This Row],[Week Start]]+7</f>
        <v>45445</v>
      </c>
      <c r="T948" s="7" t="str">
        <f t="shared" si="43"/>
        <v>5/26/2024 - 6/2/2024</v>
      </c>
      <c r="U948" s="7" t="str">
        <f t="shared" si="44"/>
        <v>Time Card</v>
      </c>
      <c r="V948" s="8" t="str">
        <f>RIGHT(TEXT(Data6[[#This Row],[Date:]],"mmddyyyy"),4)</f>
        <v>2024</v>
      </c>
      <c r="W948" s="8" t="str">
        <f>MID(TEXT(Data6[[#This Row],[Date:]],"mmddyyyy"),3,2)</f>
        <v>30</v>
      </c>
      <c r="X948" s="8" t="str">
        <f>LEFT(TEXT(Data6[[#This Row],[Date:]],"mmddyyyy"),2)</f>
        <v>05</v>
      </c>
      <c r="Y948" s="6">
        <f>DATE(Data6[[#This Row],[Year]],Data6[[#This Row],[Month]],Data6[[#This Row],[Day]])</f>
        <v>45442</v>
      </c>
    </row>
    <row r="949" spans="1:25" x14ac:dyDescent="0.3">
      <c r="A949" s="5">
        <v>45442.584970138887</v>
      </c>
      <c r="B949" s="7" t="s">
        <v>65</v>
      </c>
      <c r="C949" s="6" t="s">
        <v>712</v>
      </c>
      <c r="D949" s="7" t="s">
        <v>714</v>
      </c>
      <c r="E949" s="8">
        <v>8</v>
      </c>
      <c r="F949" s="7" t="s">
        <v>68</v>
      </c>
      <c r="G949" s="7" t="s">
        <v>68</v>
      </c>
      <c r="H949" s="7" t="s">
        <v>536</v>
      </c>
      <c r="I949" s="7" t="s">
        <v>44</v>
      </c>
      <c r="J949" s="19" t="str">
        <f>IFERROR(INDEX('Employee Info'!$C$3:$E$200,MATCH(Data6[[#This Row],[Name:]],'Employee Info'!$B$3:$B$200,0),MATCH(Data6[[#This Row],[Hours Type:]],'Employee Info'!$C$2:$E$2,0)),"")</f>
        <v/>
      </c>
      <c r="K949" s="19" t="str">
        <f>IFERROR(INDEX('Employee Info'!$C$3:$J$200,MATCH(Data6[[#This Row],[Name:]],'Employee Info'!$B$3:$B$200,0),MATCH(Data6[[#Headers],[Truck]],'Employee Info'!$C$2:$J$2,0)),"")</f>
        <v/>
      </c>
      <c r="L949" s="19" t="str">
        <f>IFERROR(INDEX('Employee Info'!$C$3:$J$200,MATCH(Data6[[#This Row],[Name:]],'Employee Info'!$B$3:$B$200,0),MATCH(Data6[[#Headers],[Phone]],'Employee Info'!$C$2:$J$2,0)),"")</f>
        <v/>
      </c>
      <c r="M949" s="19" t="str">
        <f>IFERROR(INDEX('Employee Info'!$C$3:$J$200,MATCH(Data6[[#This Row],[Name:]],'Employee Info'!$B$3:$B$200,0),MATCH(Data6[[#Headers],[Tech]],'Employee Info'!$C$2:$J$2,0)),"")</f>
        <v/>
      </c>
      <c r="N949" s="19" t="str">
        <f>IFERROR(INDEX('Employee Info'!$C$3:$J$200,MATCH(Data6[[#This Row],[Name:]],'Employee Info'!$B$3:$B$200,0),MATCH(Data6[[#Headers],[Other]],'Employee Info'!$C$2:$J$2,0)),"")</f>
        <v/>
      </c>
      <c r="O949" s="19">
        <f>IFERROR((Data6[[#This Row],[Hours:]]*SUM(Data6[[#This Row],[Rate]:[Other]])),"")</f>
        <v>0</v>
      </c>
      <c r="P949" s="7" t="str">
        <f>IF(Data6[[#This Row],[WO'#:]]="","Riley #","WO#")</f>
        <v>Riley #</v>
      </c>
      <c r="Q949" s="7">
        <f>IFERROR(WEEKNUM(Data6[[#This Row],[Date:]]),"")</f>
        <v>22</v>
      </c>
      <c r="R949" s="6">
        <f t="shared" si="42"/>
        <v>45438</v>
      </c>
      <c r="S949" s="6">
        <f>Data6[[#This Row],[Week Start]]+7</f>
        <v>45445</v>
      </c>
      <c r="T949" s="7" t="str">
        <f t="shared" si="43"/>
        <v>5/26/2024 - 6/2/2024</v>
      </c>
      <c r="U949" s="7" t="str">
        <f t="shared" si="44"/>
        <v>Time Card</v>
      </c>
      <c r="V949" s="8" t="str">
        <f>RIGHT(TEXT(Data6[[#This Row],[Date:]],"mmddyyyy"),4)</f>
        <v>2024</v>
      </c>
      <c r="W949" s="8" t="str">
        <f>MID(TEXT(Data6[[#This Row],[Date:]],"mmddyyyy"),3,2)</f>
        <v>30</v>
      </c>
      <c r="X949" s="8" t="str">
        <f>LEFT(TEXT(Data6[[#This Row],[Date:]],"mmddyyyy"),2)</f>
        <v>05</v>
      </c>
      <c r="Y949" s="6">
        <f>DATE(Data6[[#This Row],[Year]],Data6[[#This Row],[Month]],Data6[[#This Row],[Day]])</f>
        <v>45442</v>
      </c>
    </row>
    <row r="950" spans="1:25" x14ac:dyDescent="0.3">
      <c r="A950" s="5">
        <v>45443.511226273149</v>
      </c>
      <c r="B950" s="7" t="s">
        <v>23</v>
      </c>
      <c r="C950" s="6" t="s">
        <v>712</v>
      </c>
      <c r="D950" s="7" t="s">
        <v>719</v>
      </c>
      <c r="E950" s="8">
        <v>5</v>
      </c>
      <c r="F950" s="7" t="s">
        <v>68</v>
      </c>
      <c r="G950" s="7" t="s">
        <v>68</v>
      </c>
      <c r="H950" s="7" t="s">
        <v>616</v>
      </c>
      <c r="I950" s="7" t="s">
        <v>44</v>
      </c>
      <c r="J950" s="19" t="str">
        <f>IFERROR(INDEX('Employee Info'!$C$3:$E$200,MATCH(Data6[[#This Row],[Name:]],'Employee Info'!$B$3:$B$200,0),MATCH(Data6[[#This Row],[Hours Type:]],'Employee Info'!$C$2:$E$2,0)),"")</f>
        <v/>
      </c>
      <c r="K950" s="19" t="str">
        <f>IFERROR(INDEX('Employee Info'!$C$3:$J$200,MATCH(Data6[[#This Row],[Name:]],'Employee Info'!$B$3:$B$200,0),MATCH(Data6[[#Headers],[Truck]],'Employee Info'!$C$2:$J$2,0)),"")</f>
        <v/>
      </c>
      <c r="L950" s="19" t="str">
        <f>IFERROR(INDEX('Employee Info'!$C$3:$J$200,MATCH(Data6[[#This Row],[Name:]],'Employee Info'!$B$3:$B$200,0),MATCH(Data6[[#Headers],[Phone]],'Employee Info'!$C$2:$J$2,0)),"")</f>
        <v/>
      </c>
      <c r="M950" s="19" t="str">
        <f>IFERROR(INDEX('Employee Info'!$C$3:$J$200,MATCH(Data6[[#This Row],[Name:]],'Employee Info'!$B$3:$B$200,0),MATCH(Data6[[#Headers],[Tech]],'Employee Info'!$C$2:$J$2,0)),"")</f>
        <v/>
      </c>
      <c r="N950" s="19" t="str">
        <f>IFERROR(INDEX('Employee Info'!$C$3:$J$200,MATCH(Data6[[#This Row],[Name:]],'Employee Info'!$B$3:$B$200,0),MATCH(Data6[[#Headers],[Other]],'Employee Info'!$C$2:$J$2,0)),"")</f>
        <v/>
      </c>
      <c r="O950" s="19">
        <f>IFERROR((Data6[[#This Row],[Hours:]]*SUM(Data6[[#This Row],[Rate]:[Other]])),"")</f>
        <v>0</v>
      </c>
      <c r="P950" s="7" t="str">
        <f>IF(Data6[[#This Row],[WO'#:]]="","Riley #","WO#")</f>
        <v>Riley #</v>
      </c>
      <c r="Q950" s="7">
        <f>IFERROR(WEEKNUM(Data6[[#This Row],[Date:]]),"")</f>
        <v>22</v>
      </c>
      <c r="R950" s="6">
        <f t="shared" si="42"/>
        <v>45438</v>
      </c>
      <c r="S950" s="6">
        <f>Data6[[#This Row],[Week Start]]+7</f>
        <v>45445</v>
      </c>
      <c r="T950" s="7" t="str">
        <f t="shared" si="43"/>
        <v>5/26/2024 - 6/2/2024</v>
      </c>
      <c r="U950" s="7" t="str">
        <f t="shared" si="44"/>
        <v>Time Card</v>
      </c>
      <c r="V950" s="8" t="str">
        <f>RIGHT(TEXT(Data6[[#This Row],[Date:]],"mmddyyyy"),4)</f>
        <v>2024</v>
      </c>
      <c r="W950" s="8" t="str">
        <f>MID(TEXT(Data6[[#This Row],[Date:]],"mmddyyyy"),3,2)</f>
        <v>30</v>
      </c>
      <c r="X950" s="8" t="str">
        <f>LEFT(TEXT(Data6[[#This Row],[Date:]],"mmddyyyy"),2)</f>
        <v>05</v>
      </c>
      <c r="Y950" s="6">
        <f>DATE(Data6[[#This Row],[Year]],Data6[[#This Row],[Month]],Data6[[#This Row],[Day]])</f>
        <v>45442</v>
      </c>
    </row>
    <row r="951" spans="1:25" x14ac:dyDescent="0.3">
      <c r="A951" s="5">
        <v>45442.584334259256</v>
      </c>
      <c r="B951" s="7" t="s">
        <v>492</v>
      </c>
      <c r="C951" s="6" t="s">
        <v>712</v>
      </c>
      <c r="D951" s="7" t="s">
        <v>713</v>
      </c>
      <c r="E951" s="8">
        <v>4</v>
      </c>
      <c r="F951" s="7" t="s">
        <v>68</v>
      </c>
      <c r="G951" s="7" t="s">
        <v>68</v>
      </c>
      <c r="H951" s="7" t="s">
        <v>697</v>
      </c>
      <c r="I951" s="7" t="s">
        <v>44</v>
      </c>
      <c r="J951" s="19" t="str">
        <f>IFERROR(INDEX('Employee Info'!$C$3:$E$200,MATCH(Data6[[#This Row],[Name:]],'Employee Info'!$B$3:$B$200,0),MATCH(Data6[[#This Row],[Hours Type:]],'Employee Info'!$C$2:$E$2,0)),"")</f>
        <v/>
      </c>
      <c r="K951" s="19" t="str">
        <f>IFERROR(INDEX('Employee Info'!$C$3:$J$200,MATCH(Data6[[#This Row],[Name:]],'Employee Info'!$B$3:$B$200,0),MATCH(Data6[[#Headers],[Truck]],'Employee Info'!$C$2:$J$2,0)),"")</f>
        <v/>
      </c>
      <c r="L951" s="19" t="str">
        <f>IFERROR(INDEX('Employee Info'!$C$3:$J$200,MATCH(Data6[[#This Row],[Name:]],'Employee Info'!$B$3:$B$200,0),MATCH(Data6[[#Headers],[Phone]],'Employee Info'!$C$2:$J$2,0)),"")</f>
        <v/>
      </c>
      <c r="M951" s="19" t="str">
        <f>IFERROR(INDEX('Employee Info'!$C$3:$J$200,MATCH(Data6[[#This Row],[Name:]],'Employee Info'!$B$3:$B$200,0),MATCH(Data6[[#Headers],[Tech]],'Employee Info'!$C$2:$J$2,0)),"")</f>
        <v/>
      </c>
      <c r="N951" s="19" t="str">
        <f>IFERROR(INDEX('Employee Info'!$C$3:$J$200,MATCH(Data6[[#This Row],[Name:]],'Employee Info'!$B$3:$B$200,0),MATCH(Data6[[#Headers],[Other]],'Employee Info'!$C$2:$J$2,0)),"")</f>
        <v/>
      </c>
      <c r="O951" s="19">
        <f>IFERROR((Data6[[#This Row],[Hours:]]*SUM(Data6[[#This Row],[Rate]:[Other]])),"")</f>
        <v>0</v>
      </c>
      <c r="P951" s="7" t="str">
        <f>IF(Data6[[#This Row],[WO'#:]]="","Riley #","WO#")</f>
        <v>Riley #</v>
      </c>
      <c r="Q951" s="7">
        <f>IFERROR(WEEKNUM(Data6[[#This Row],[Date:]]),"")</f>
        <v>22</v>
      </c>
      <c r="R951" s="6">
        <f t="shared" si="42"/>
        <v>45438</v>
      </c>
      <c r="S951" s="6">
        <f>Data6[[#This Row],[Week Start]]+7</f>
        <v>45445</v>
      </c>
      <c r="T951" s="7" t="str">
        <f t="shared" si="43"/>
        <v>5/26/2024 - 6/2/2024</v>
      </c>
      <c r="U951" s="7" t="str">
        <f t="shared" si="44"/>
        <v>Time Card</v>
      </c>
      <c r="V951" s="8" t="str">
        <f>RIGHT(TEXT(Data6[[#This Row],[Date:]],"mmddyyyy"),4)</f>
        <v>2024</v>
      </c>
      <c r="W951" s="8" t="str">
        <f>MID(TEXT(Data6[[#This Row],[Date:]],"mmddyyyy"),3,2)</f>
        <v>30</v>
      </c>
      <c r="X951" s="8" t="str">
        <f>LEFT(TEXT(Data6[[#This Row],[Date:]],"mmddyyyy"),2)</f>
        <v>05</v>
      </c>
      <c r="Y951" s="6">
        <f>DATE(Data6[[#This Row],[Year]],Data6[[#This Row],[Month]],Data6[[#This Row],[Day]])</f>
        <v>45442</v>
      </c>
    </row>
    <row r="952" spans="1:25" x14ac:dyDescent="0.3">
      <c r="A952" s="5">
        <v>45443.429663541669</v>
      </c>
      <c r="B952" s="7" t="s">
        <v>35</v>
      </c>
      <c r="C952" s="6" t="s">
        <v>721</v>
      </c>
      <c r="D952" s="7" t="s">
        <v>722</v>
      </c>
      <c r="E952" s="8">
        <v>1</v>
      </c>
      <c r="F952" s="7">
        <v>7107358</v>
      </c>
      <c r="G952" s="7" t="s">
        <v>68</v>
      </c>
      <c r="H952" s="7" t="s">
        <v>69</v>
      </c>
      <c r="I952" s="7" t="s">
        <v>44</v>
      </c>
      <c r="J952" s="19" t="str">
        <f>IFERROR(INDEX('Employee Info'!$C$3:$E$200,MATCH(Data6[[#This Row],[Name:]],'Employee Info'!$B$3:$B$200,0),MATCH(Data6[[#This Row],[Hours Type:]],'Employee Info'!$C$2:$E$2,0)),"")</f>
        <v/>
      </c>
      <c r="K952" s="19" t="str">
        <f>IFERROR(INDEX('Employee Info'!$C$3:$J$200,MATCH(Data6[[#This Row],[Name:]],'Employee Info'!$B$3:$B$200,0),MATCH(Data6[[#Headers],[Truck]],'Employee Info'!$C$2:$J$2,0)),"")</f>
        <v/>
      </c>
      <c r="L952" s="19" t="str">
        <f>IFERROR(INDEX('Employee Info'!$C$3:$J$200,MATCH(Data6[[#This Row],[Name:]],'Employee Info'!$B$3:$B$200,0),MATCH(Data6[[#Headers],[Phone]],'Employee Info'!$C$2:$J$2,0)),"")</f>
        <v/>
      </c>
      <c r="M952" s="19" t="str">
        <f>IFERROR(INDEX('Employee Info'!$C$3:$J$200,MATCH(Data6[[#This Row],[Name:]],'Employee Info'!$B$3:$B$200,0),MATCH(Data6[[#Headers],[Tech]],'Employee Info'!$C$2:$J$2,0)),"")</f>
        <v/>
      </c>
      <c r="N952" s="19" t="str">
        <f>IFERROR(INDEX('Employee Info'!$C$3:$J$200,MATCH(Data6[[#This Row],[Name:]],'Employee Info'!$B$3:$B$200,0),MATCH(Data6[[#Headers],[Other]],'Employee Info'!$C$2:$J$2,0)),"")</f>
        <v/>
      </c>
      <c r="O952" s="19">
        <f>IFERROR((Data6[[#This Row],[Hours:]]*SUM(Data6[[#This Row],[Rate]:[Other]])),"")</f>
        <v>0</v>
      </c>
      <c r="P952" s="7" t="str">
        <f>IF(Data6[[#This Row],[WO'#:]]="","Riley #","WO#")</f>
        <v>WO#</v>
      </c>
      <c r="Q952" s="7">
        <f>IFERROR(WEEKNUM(Data6[[#This Row],[Date:]]),"")</f>
        <v>22</v>
      </c>
      <c r="R952" s="6">
        <f t="shared" si="42"/>
        <v>45438</v>
      </c>
      <c r="S952" s="6">
        <f>Data6[[#This Row],[Week Start]]+7</f>
        <v>45445</v>
      </c>
      <c r="T952" s="7" t="str">
        <f t="shared" si="43"/>
        <v>5/26/2024 - 6/2/2024</v>
      </c>
      <c r="U952" s="7" t="str">
        <f t="shared" si="44"/>
        <v>Time Card</v>
      </c>
      <c r="V952" s="8" t="str">
        <f>RIGHT(TEXT(Data6[[#This Row],[Date:]],"mmddyyyy"),4)</f>
        <v>2024</v>
      </c>
      <c r="W952" s="8" t="str">
        <f>MID(TEXT(Data6[[#This Row],[Date:]],"mmddyyyy"),3,2)</f>
        <v>31</v>
      </c>
      <c r="X952" s="8" t="str">
        <f>LEFT(TEXT(Data6[[#This Row],[Date:]],"mmddyyyy"),2)</f>
        <v>05</v>
      </c>
      <c r="Y952" s="6">
        <f>DATE(Data6[[#This Row],[Year]],Data6[[#This Row],[Month]],Data6[[#This Row],[Day]])</f>
        <v>45443</v>
      </c>
    </row>
    <row r="953" spans="1:25" x14ac:dyDescent="0.3">
      <c r="A953" s="5">
        <v>45443.565804745369</v>
      </c>
      <c r="B953" s="7" t="s">
        <v>35</v>
      </c>
      <c r="C953" s="6" t="s">
        <v>721</v>
      </c>
      <c r="D953" s="7" t="s">
        <v>723</v>
      </c>
      <c r="E953" s="8">
        <v>3.5</v>
      </c>
      <c r="F953" s="7">
        <v>7107910</v>
      </c>
      <c r="G953" s="7" t="s">
        <v>68</v>
      </c>
      <c r="H953" s="7" t="s">
        <v>69</v>
      </c>
      <c r="I953" s="7" t="s">
        <v>44</v>
      </c>
      <c r="J953" s="19" t="str">
        <f>IFERROR(INDEX('Employee Info'!$C$3:$E$200,MATCH(Data6[[#This Row],[Name:]],'Employee Info'!$B$3:$B$200,0),MATCH(Data6[[#This Row],[Hours Type:]],'Employee Info'!$C$2:$E$2,0)),"")</f>
        <v/>
      </c>
      <c r="K953" s="19" t="str">
        <f>IFERROR(INDEX('Employee Info'!$C$3:$J$200,MATCH(Data6[[#This Row],[Name:]],'Employee Info'!$B$3:$B$200,0),MATCH(Data6[[#Headers],[Truck]],'Employee Info'!$C$2:$J$2,0)),"")</f>
        <v/>
      </c>
      <c r="L953" s="19" t="str">
        <f>IFERROR(INDEX('Employee Info'!$C$3:$J$200,MATCH(Data6[[#This Row],[Name:]],'Employee Info'!$B$3:$B$200,0),MATCH(Data6[[#Headers],[Phone]],'Employee Info'!$C$2:$J$2,0)),"")</f>
        <v/>
      </c>
      <c r="M953" s="19" t="str">
        <f>IFERROR(INDEX('Employee Info'!$C$3:$J$200,MATCH(Data6[[#This Row],[Name:]],'Employee Info'!$B$3:$B$200,0),MATCH(Data6[[#Headers],[Tech]],'Employee Info'!$C$2:$J$2,0)),"")</f>
        <v/>
      </c>
      <c r="N953" s="19" t="str">
        <f>IFERROR(INDEX('Employee Info'!$C$3:$J$200,MATCH(Data6[[#This Row],[Name:]],'Employee Info'!$B$3:$B$200,0),MATCH(Data6[[#Headers],[Other]],'Employee Info'!$C$2:$J$2,0)),"")</f>
        <v/>
      </c>
      <c r="O953" s="19">
        <f>IFERROR((Data6[[#This Row],[Hours:]]*SUM(Data6[[#This Row],[Rate]:[Other]])),"")</f>
        <v>0</v>
      </c>
      <c r="P953" s="7" t="str">
        <f>IF(Data6[[#This Row],[WO'#:]]="","Riley #","WO#")</f>
        <v>WO#</v>
      </c>
      <c r="Q953" s="7">
        <f>IFERROR(WEEKNUM(Data6[[#This Row],[Date:]]),"")</f>
        <v>22</v>
      </c>
      <c r="R953" s="6">
        <f t="shared" si="42"/>
        <v>45438</v>
      </c>
      <c r="S953" s="6">
        <f>Data6[[#This Row],[Week Start]]+7</f>
        <v>45445</v>
      </c>
      <c r="T953" s="7" t="str">
        <f t="shared" si="43"/>
        <v>5/26/2024 - 6/2/2024</v>
      </c>
      <c r="U953" s="7" t="str">
        <f t="shared" si="44"/>
        <v>Time Card</v>
      </c>
      <c r="V953" s="8" t="str">
        <f>RIGHT(TEXT(Data6[[#This Row],[Date:]],"mmddyyyy"),4)</f>
        <v>2024</v>
      </c>
      <c r="W953" s="8" t="str">
        <f>MID(TEXT(Data6[[#This Row],[Date:]],"mmddyyyy"),3,2)</f>
        <v>31</v>
      </c>
      <c r="X953" s="8" t="str">
        <f>LEFT(TEXT(Data6[[#This Row],[Date:]],"mmddyyyy"),2)</f>
        <v>05</v>
      </c>
      <c r="Y953" s="6">
        <f>DATE(Data6[[#This Row],[Year]],Data6[[#This Row],[Month]],Data6[[#This Row],[Day]])</f>
        <v>45443</v>
      </c>
    </row>
    <row r="954" spans="1:25" x14ac:dyDescent="0.3">
      <c r="A954" s="5">
        <v>45443.497369907411</v>
      </c>
      <c r="B954" s="7" t="s">
        <v>23</v>
      </c>
      <c r="C954" s="6" t="s">
        <v>721</v>
      </c>
      <c r="D954" s="7" t="s">
        <v>727</v>
      </c>
      <c r="E954" s="8">
        <v>4</v>
      </c>
      <c r="F954" s="7" t="s">
        <v>68</v>
      </c>
      <c r="G954" s="7" t="s">
        <v>68</v>
      </c>
      <c r="H954" s="7" t="s">
        <v>468</v>
      </c>
      <c r="I954" s="7" t="s">
        <v>44</v>
      </c>
      <c r="J954" s="19" t="str">
        <f>IFERROR(INDEX('Employee Info'!$C$3:$E$200,MATCH(Data6[[#This Row],[Name:]],'Employee Info'!$B$3:$B$200,0),MATCH(Data6[[#This Row],[Hours Type:]],'Employee Info'!$C$2:$E$2,0)),"")</f>
        <v/>
      </c>
      <c r="K954" s="19" t="str">
        <f>IFERROR(INDEX('Employee Info'!$C$3:$J$200,MATCH(Data6[[#This Row],[Name:]],'Employee Info'!$B$3:$B$200,0),MATCH(Data6[[#Headers],[Truck]],'Employee Info'!$C$2:$J$2,0)),"")</f>
        <v/>
      </c>
      <c r="L954" s="19" t="str">
        <f>IFERROR(INDEX('Employee Info'!$C$3:$J$200,MATCH(Data6[[#This Row],[Name:]],'Employee Info'!$B$3:$B$200,0),MATCH(Data6[[#Headers],[Phone]],'Employee Info'!$C$2:$J$2,0)),"")</f>
        <v/>
      </c>
      <c r="M954" s="19" t="str">
        <f>IFERROR(INDEX('Employee Info'!$C$3:$J$200,MATCH(Data6[[#This Row],[Name:]],'Employee Info'!$B$3:$B$200,0),MATCH(Data6[[#Headers],[Tech]],'Employee Info'!$C$2:$J$2,0)),"")</f>
        <v/>
      </c>
      <c r="N954" s="19" t="str">
        <f>IFERROR(INDEX('Employee Info'!$C$3:$J$200,MATCH(Data6[[#This Row],[Name:]],'Employee Info'!$B$3:$B$200,0),MATCH(Data6[[#Headers],[Other]],'Employee Info'!$C$2:$J$2,0)),"")</f>
        <v/>
      </c>
      <c r="O954" s="19">
        <f>IFERROR((Data6[[#This Row],[Hours:]]*SUM(Data6[[#This Row],[Rate]:[Other]])),"")</f>
        <v>0</v>
      </c>
      <c r="P954" s="7" t="str">
        <f>IF(Data6[[#This Row],[WO'#:]]="","Riley #","WO#")</f>
        <v>Riley #</v>
      </c>
      <c r="Q954" s="7">
        <f>IFERROR(WEEKNUM(Data6[[#This Row],[Date:]]),"")</f>
        <v>22</v>
      </c>
      <c r="R954" s="6">
        <f t="shared" si="42"/>
        <v>45438</v>
      </c>
      <c r="S954" s="6">
        <f>Data6[[#This Row],[Week Start]]+7</f>
        <v>45445</v>
      </c>
      <c r="T954" s="7" t="str">
        <f t="shared" si="43"/>
        <v>5/26/2024 - 6/2/2024</v>
      </c>
      <c r="U954" s="7" t="str">
        <f t="shared" si="44"/>
        <v>Time Card</v>
      </c>
      <c r="V954" s="8" t="str">
        <f>RIGHT(TEXT(Data6[[#This Row],[Date:]],"mmddyyyy"),4)</f>
        <v>2024</v>
      </c>
      <c r="W954" s="8" t="str">
        <f>MID(TEXT(Data6[[#This Row],[Date:]],"mmddyyyy"),3,2)</f>
        <v>31</v>
      </c>
      <c r="X954" s="8" t="str">
        <f>LEFT(TEXT(Data6[[#This Row],[Date:]],"mmddyyyy"),2)</f>
        <v>05</v>
      </c>
      <c r="Y954" s="6">
        <f>DATE(Data6[[#This Row],[Year]],Data6[[#This Row],[Month]],Data6[[#This Row],[Day]])</f>
        <v>45443</v>
      </c>
    </row>
    <row r="955" spans="1:25" x14ac:dyDescent="0.3">
      <c r="A955" s="5">
        <v>45443.428248032411</v>
      </c>
      <c r="B955" s="7" t="s">
        <v>35</v>
      </c>
      <c r="C955" s="6" t="s">
        <v>721</v>
      </c>
      <c r="D955" s="7" t="s">
        <v>726</v>
      </c>
      <c r="E955" s="8">
        <v>1</v>
      </c>
      <c r="F955" s="7" t="s">
        <v>68</v>
      </c>
      <c r="G955" s="7" t="s">
        <v>68</v>
      </c>
      <c r="H955" s="7" t="s">
        <v>577</v>
      </c>
      <c r="I955" s="7" t="s">
        <v>44</v>
      </c>
      <c r="J955" s="19" t="str">
        <f>IFERROR(INDEX('Employee Info'!$C$3:$E$200,MATCH(Data6[[#This Row],[Name:]],'Employee Info'!$B$3:$B$200,0),MATCH(Data6[[#This Row],[Hours Type:]],'Employee Info'!$C$2:$E$2,0)),"")</f>
        <v/>
      </c>
      <c r="K955" s="19" t="str">
        <f>IFERROR(INDEX('Employee Info'!$C$3:$J$200,MATCH(Data6[[#This Row],[Name:]],'Employee Info'!$B$3:$B$200,0),MATCH(Data6[[#Headers],[Truck]],'Employee Info'!$C$2:$J$2,0)),"")</f>
        <v/>
      </c>
      <c r="L955" s="19" t="str">
        <f>IFERROR(INDEX('Employee Info'!$C$3:$J$200,MATCH(Data6[[#This Row],[Name:]],'Employee Info'!$B$3:$B$200,0),MATCH(Data6[[#Headers],[Phone]],'Employee Info'!$C$2:$J$2,0)),"")</f>
        <v/>
      </c>
      <c r="M955" s="19" t="str">
        <f>IFERROR(INDEX('Employee Info'!$C$3:$J$200,MATCH(Data6[[#This Row],[Name:]],'Employee Info'!$B$3:$B$200,0),MATCH(Data6[[#Headers],[Tech]],'Employee Info'!$C$2:$J$2,0)),"")</f>
        <v/>
      </c>
      <c r="N955" s="19" t="str">
        <f>IFERROR(INDEX('Employee Info'!$C$3:$J$200,MATCH(Data6[[#This Row],[Name:]],'Employee Info'!$B$3:$B$200,0),MATCH(Data6[[#Headers],[Other]],'Employee Info'!$C$2:$J$2,0)),"")</f>
        <v/>
      </c>
      <c r="O955" s="19">
        <f>IFERROR((Data6[[#This Row],[Hours:]]*SUM(Data6[[#This Row],[Rate]:[Other]])),"")</f>
        <v>0</v>
      </c>
      <c r="P955" s="7" t="str">
        <f>IF(Data6[[#This Row],[WO'#:]]="","Riley #","WO#")</f>
        <v>Riley #</v>
      </c>
      <c r="Q955" s="7">
        <f>IFERROR(WEEKNUM(Data6[[#This Row],[Date:]]),"")</f>
        <v>22</v>
      </c>
      <c r="R955" s="6">
        <f t="shared" si="42"/>
        <v>45438</v>
      </c>
      <c r="S955" s="6">
        <f>Data6[[#This Row],[Week Start]]+7</f>
        <v>45445</v>
      </c>
      <c r="T955" s="7" t="str">
        <f t="shared" si="43"/>
        <v>5/26/2024 - 6/2/2024</v>
      </c>
      <c r="U955" s="7" t="str">
        <f t="shared" si="44"/>
        <v>Time Card</v>
      </c>
      <c r="V955" s="8" t="str">
        <f>RIGHT(TEXT(Data6[[#This Row],[Date:]],"mmddyyyy"),4)</f>
        <v>2024</v>
      </c>
      <c r="W955" s="8" t="str">
        <f>MID(TEXT(Data6[[#This Row],[Date:]],"mmddyyyy"),3,2)</f>
        <v>31</v>
      </c>
      <c r="X955" s="8" t="str">
        <f>LEFT(TEXT(Data6[[#This Row],[Date:]],"mmddyyyy"),2)</f>
        <v>05</v>
      </c>
      <c r="Y955" s="6">
        <f>DATE(Data6[[#This Row],[Year]],Data6[[#This Row],[Month]],Data6[[#This Row],[Day]])</f>
        <v>45443</v>
      </c>
    </row>
    <row r="956" spans="1:25" x14ac:dyDescent="0.3">
      <c r="A956" s="5">
        <v>45443.50429675926</v>
      </c>
      <c r="B956" s="7" t="s">
        <v>65</v>
      </c>
      <c r="C956" s="6" t="s">
        <v>721</v>
      </c>
      <c r="D956" s="7" t="s">
        <v>686</v>
      </c>
      <c r="E956" s="8">
        <v>6</v>
      </c>
      <c r="F956" s="7" t="s">
        <v>68</v>
      </c>
      <c r="G956" s="7" t="s">
        <v>68</v>
      </c>
      <c r="H956" s="7" t="s">
        <v>536</v>
      </c>
      <c r="I956" s="7" t="s">
        <v>44</v>
      </c>
      <c r="J956" s="19" t="str">
        <f>IFERROR(INDEX('Employee Info'!$C$3:$E$200,MATCH(Data6[[#This Row],[Name:]],'Employee Info'!$B$3:$B$200,0),MATCH(Data6[[#This Row],[Hours Type:]],'Employee Info'!$C$2:$E$2,0)),"")</f>
        <v/>
      </c>
      <c r="K956" s="19" t="str">
        <f>IFERROR(INDEX('Employee Info'!$C$3:$J$200,MATCH(Data6[[#This Row],[Name:]],'Employee Info'!$B$3:$B$200,0),MATCH(Data6[[#Headers],[Truck]],'Employee Info'!$C$2:$J$2,0)),"")</f>
        <v/>
      </c>
      <c r="L956" s="19" t="str">
        <f>IFERROR(INDEX('Employee Info'!$C$3:$J$200,MATCH(Data6[[#This Row],[Name:]],'Employee Info'!$B$3:$B$200,0),MATCH(Data6[[#Headers],[Phone]],'Employee Info'!$C$2:$J$2,0)),"")</f>
        <v/>
      </c>
      <c r="M956" s="19" t="str">
        <f>IFERROR(INDEX('Employee Info'!$C$3:$J$200,MATCH(Data6[[#This Row],[Name:]],'Employee Info'!$B$3:$B$200,0),MATCH(Data6[[#Headers],[Tech]],'Employee Info'!$C$2:$J$2,0)),"")</f>
        <v/>
      </c>
      <c r="N956" s="19" t="str">
        <f>IFERROR(INDEX('Employee Info'!$C$3:$J$200,MATCH(Data6[[#This Row],[Name:]],'Employee Info'!$B$3:$B$200,0),MATCH(Data6[[#Headers],[Other]],'Employee Info'!$C$2:$J$2,0)),"")</f>
        <v/>
      </c>
      <c r="O956" s="19">
        <f>IFERROR((Data6[[#This Row],[Hours:]]*SUM(Data6[[#This Row],[Rate]:[Other]])),"")</f>
        <v>0</v>
      </c>
      <c r="P956" s="7" t="str">
        <f>IF(Data6[[#This Row],[WO'#:]]="","Riley #","WO#")</f>
        <v>Riley #</v>
      </c>
      <c r="Q956" s="7">
        <f>IFERROR(WEEKNUM(Data6[[#This Row],[Date:]]),"")</f>
        <v>22</v>
      </c>
      <c r="R956" s="6">
        <f t="shared" si="42"/>
        <v>45438</v>
      </c>
      <c r="S956" s="6">
        <f>Data6[[#This Row],[Week Start]]+7</f>
        <v>45445</v>
      </c>
      <c r="T956" s="7" t="str">
        <f t="shared" si="43"/>
        <v>5/26/2024 - 6/2/2024</v>
      </c>
      <c r="U956" s="7" t="str">
        <f t="shared" si="44"/>
        <v>Time Card</v>
      </c>
      <c r="V956" s="8" t="str">
        <f>RIGHT(TEXT(Data6[[#This Row],[Date:]],"mmddyyyy"),4)</f>
        <v>2024</v>
      </c>
      <c r="W956" s="8" t="str">
        <f>MID(TEXT(Data6[[#This Row],[Date:]],"mmddyyyy"),3,2)</f>
        <v>31</v>
      </c>
      <c r="X956" s="8" t="str">
        <f>LEFT(TEXT(Data6[[#This Row],[Date:]],"mmddyyyy"),2)</f>
        <v>05</v>
      </c>
      <c r="Y956" s="6">
        <f>DATE(Data6[[#This Row],[Year]],Data6[[#This Row],[Month]],Data6[[#This Row],[Day]])</f>
        <v>45443</v>
      </c>
    </row>
    <row r="957" spans="1:25" x14ac:dyDescent="0.3">
      <c r="A957" s="5">
        <v>45443.504392824078</v>
      </c>
      <c r="B957" s="7" t="s">
        <v>492</v>
      </c>
      <c r="C957" s="6" t="s">
        <v>721</v>
      </c>
      <c r="D957" s="7" t="s">
        <v>686</v>
      </c>
      <c r="E957" s="8">
        <v>6</v>
      </c>
      <c r="F957" s="7" t="s">
        <v>68</v>
      </c>
      <c r="G957" s="7" t="s">
        <v>68</v>
      </c>
      <c r="H957" s="7" t="s">
        <v>536</v>
      </c>
      <c r="I957" s="7" t="s">
        <v>44</v>
      </c>
      <c r="J957" s="19" t="str">
        <f>IFERROR(INDEX('Employee Info'!$C$3:$E$200,MATCH(Data6[[#This Row],[Name:]],'Employee Info'!$B$3:$B$200,0),MATCH(Data6[[#This Row],[Hours Type:]],'Employee Info'!$C$2:$E$2,0)),"")</f>
        <v/>
      </c>
      <c r="K957" s="19" t="str">
        <f>IFERROR(INDEX('Employee Info'!$C$3:$J$200,MATCH(Data6[[#This Row],[Name:]],'Employee Info'!$B$3:$B$200,0),MATCH(Data6[[#Headers],[Truck]],'Employee Info'!$C$2:$J$2,0)),"")</f>
        <v/>
      </c>
      <c r="L957" s="19" t="str">
        <f>IFERROR(INDEX('Employee Info'!$C$3:$J$200,MATCH(Data6[[#This Row],[Name:]],'Employee Info'!$B$3:$B$200,0),MATCH(Data6[[#Headers],[Phone]],'Employee Info'!$C$2:$J$2,0)),"")</f>
        <v/>
      </c>
      <c r="M957" s="19" t="str">
        <f>IFERROR(INDEX('Employee Info'!$C$3:$J$200,MATCH(Data6[[#This Row],[Name:]],'Employee Info'!$B$3:$B$200,0),MATCH(Data6[[#Headers],[Tech]],'Employee Info'!$C$2:$J$2,0)),"")</f>
        <v/>
      </c>
      <c r="N957" s="19" t="str">
        <f>IFERROR(INDEX('Employee Info'!$C$3:$J$200,MATCH(Data6[[#This Row],[Name:]],'Employee Info'!$B$3:$B$200,0),MATCH(Data6[[#Headers],[Other]],'Employee Info'!$C$2:$J$2,0)),"")</f>
        <v/>
      </c>
      <c r="O957" s="19">
        <f>IFERROR((Data6[[#This Row],[Hours:]]*SUM(Data6[[#This Row],[Rate]:[Other]])),"")</f>
        <v>0</v>
      </c>
      <c r="P957" s="7" t="str">
        <f>IF(Data6[[#This Row],[WO'#:]]="","Riley #","WO#")</f>
        <v>Riley #</v>
      </c>
      <c r="Q957" s="7">
        <f>IFERROR(WEEKNUM(Data6[[#This Row],[Date:]]),"")</f>
        <v>22</v>
      </c>
      <c r="R957" s="6">
        <f t="shared" si="42"/>
        <v>45438</v>
      </c>
      <c r="S957" s="6">
        <f>Data6[[#This Row],[Week Start]]+7</f>
        <v>45445</v>
      </c>
      <c r="T957" s="7" t="str">
        <f t="shared" si="43"/>
        <v>5/26/2024 - 6/2/2024</v>
      </c>
      <c r="U957" s="7" t="str">
        <f t="shared" si="44"/>
        <v>Time Card</v>
      </c>
      <c r="V957" s="8" t="str">
        <f>RIGHT(TEXT(Data6[[#This Row],[Date:]],"mmddyyyy"),4)</f>
        <v>2024</v>
      </c>
      <c r="W957" s="8" t="str">
        <f>MID(TEXT(Data6[[#This Row],[Date:]],"mmddyyyy"),3,2)</f>
        <v>31</v>
      </c>
      <c r="X957" s="8" t="str">
        <f>LEFT(TEXT(Data6[[#This Row],[Date:]],"mmddyyyy"),2)</f>
        <v>05</v>
      </c>
      <c r="Y957" s="6">
        <f>DATE(Data6[[#This Row],[Year]],Data6[[#This Row],[Month]],Data6[[#This Row],[Day]])</f>
        <v>45443</v>
      </c>
    </row>
    <row r="958" spans="1:25" x14ac:dyDescent="0.3">
      <c r="A958" s="5">
        <v>45443.423271064814</v>
      </c>
      <c r="B958" s="7" t="s">
        <v>34</v>
      </c>
      <c r="C958" s="6" t="s">
        <v>721</v>
      </c>
      <c r="D958" s="7" t="s">
        <v>724</v>
      </c>
      <c r="E958" s="8">
        <v>8</v>
      </c>
      <c r="F958" s="7" t="s">
        <v>68</v>
      </c>
      <c r="G958" s="7" t="s">
        <v>68</v>
      </c>
      <c r="H958" s="7" t="s">
        <v>702</v>
      </c>
      <c r="I958" s="7" t="s">
        <v>44</v>
      </c>
      <c r="J958" s="19" t="str">
        <f>IFERROR(INDEX('Employee Info'!$C$3:$E$200,MATCH(Data6[[#This Row],[Name:]],'Employee Info'!$B$3:$B$200,0),MATCH(Data6[[#This Row],[Hours Type:]],'Employee Info'!$C$2:$E$2,0)),"")</f>
        <v/>
      </c>
      <c r="K958" s="19" t="str">
        <f>IFERROR(INDEX('Employee Info'!$C$3:$J$200,MATCH(Data6[[#This Row],[Name:]],'Employee Info'!$B$3:$B$200,0),MATCH(Data6[[#Headers],[Truck]],'Employee Info'!$C$2:$J$2,0)),"")</f>
        <v/>
      </c>
      <c r="L958" s="19" t="str">
        <f>IFERROR(INDEX('Employee Info'!$C$3:$J$200,MATCH(Data6[[#This Row],[Name:]],'Employee Info'!$B$3:$B$200,0),MATCH(Data6[[#Headers],[Phone]],'Employee Info'!$C$2:$J$2,0)),"")</f>
        <v/>
      </c>
      <c r="M958" s="19" t="str">
        <f>IFERROR(INDEX('Employee Info'!$C$3:$J$200,MATCH(Data6[[#This Row],[Name:]],'Employee Info'!$B$3:$B$200,0),MATCH(Data6[[#Headers],[Tech]],'Employee Info'!$C$2:$J$2,0)),"")</f>
        <v/>
      </c>
      <c r="N958" s="19" t="str">
        <f>IFERROR(INDEX('Employee Info'!$C$3:$J$200,MATCH(Data6[[#This Row],[Name:]],'Employee Info'!$B$3:$B$200,0),MATCH(Data6[[#Headers],[Other]],'Employee Info'!$C$2:$J$2,0)),"")</f>
        <v/>
      </c>
      <c r="O958" s="19">
        <f>IFERROR((Data6[[#This Row],[Hours:]]*SUM(Data6[[#This Row],[Rate]:[Other]])),"")</f>
        <v>0</v>
      </c>
      <c r="P958" s="7" t="str">
        <f>IF(Data6[[#This Row],[WO'#:]]="","Riley #","WO#")</f>
        <v>Riley #</v>
      </c>
      <c r="Q958" s="7">
        <f>IFERROR(WEEKNUM(Data6[[#This Row],[Date:]]),"")</f>
        <v>22</v>
      </c>
      <c r="R958" s="6">
        <f t="shared" si="42"/>
        <v>45438</v>
      </c>
      <c r="S958" s="6">
        <f>Data6[[#This Row],[Week Start]]+7</f>
        <v>45445</v>
      </c>
      <c r="T958" s="7" t="str">
        <f t="shared" si="43"/>
        <v>5/26/2024 - 6/2/2024</v>
      </c>
      <c r="U958" s="7" t="str">
        <f t="shared" si="44"/>
        <v>Time Card</v>
      </c>
      <c r="V958" s="8" t="str">
        <f>RIGHT(TEXT(Data6[[#This Row],[Date:]],"mmddyyyy"),4)</f>
        <v>2024</v>
      </c>
      <c r="W958" s="8" t="str">
        <f>MID(TEXT(Data6[[#This Row],[Date:]],"mmddyyyy"),3,2)</f>
        <v>31</v>
      </c>
      <c r="X958" s="8" t="str">
        <f>LEFT(TEXT(Data6[[#This Row],[Date:]],"mmddyyyy"),2)</f>
        <v>05</v>
      </c>
      <c r="Y958" s="6">
        <f>DATE(Data6[[#This Row],[Year]],Data6[[#This Row],[Month]],Data6[[#This Row],[Day]])</f>
        <v>45443</v>
      </c>
    </row>
    <row r="959" spans="1:25" x14ac:dyDescent="0.3">
      <c r="A959" s="5">
        <v>45443.497934027779</v>
      </c>
      <c r="B959" s="7" t="s">
        <v>23</v>
      </c>
      <c r="C959" s="6" t="s">
        <v>721</v>
      </c>
      <c r="D959" s="7" t="s">
        <v>728</v>
      </c>
      <c r="E959" s="8">
        <v>2</v>
      </c>
      <c r="F959" s="7" t="s">
        <v>68</v>
      </c>
      <c r="G959" s="7" t="s">
        <v>68</v>
      </c>
      <c r="H959" s="7" t="s">
        <v>702</v>
      </c>
      <c r="I959" s="7" t="s">
        <v>44</v>
      </c>
      <c r="J959" s="19" t="str">
        <f>IFERROR(INDEX('Employee Info'!$C$3:$E$200,MATCH(Data6[[#This Row],[Name:]],'Employee Info'!$B$3:$B$200,0),MATCH(Data6[[#This Row],[Hours Type:]],'Employee Info'!$C$2:$E$2,0)),"")</f>
        <v/>
      </c>
      <c r="K959" s="19" t="str">
        <f>IFERROR(INDEX('Employee Info'!$C$3:$J$200,MATCH(Data6[[#This Row],[Name:]],'Employee Info'!$B$3:$B$200,0),MATCH(Data6[[#Headers],[Truck]],'Employee Info'!$C$2:$J$2,0)),"")</f>
        <v/>
      </c>
      <c r="L959" s="19" t="str">
        <f>IFERROR(INDEX('Employee Info'!$C$3:$J$200,MATCH(Data6[[#This Row],[Name:]],'Employee Info'!$B$3:$B$200,0),MATCH(Data6[[#Headers],[Phone]],'Employee Info'!$C$2:$J$2,0)),"")</f>
        <v/>
      </c>
      <c r="M959" s="19" t="str">
        <f>IFERROR(INDEX('Employee Info'!$C$3:$J$200,MATCH(Data6[[#This Row],[Name:]],'Employee Info'!$B$3:$B$200,0),MATCH(Data6[[#Headers],[Tech]],'Employee Info'!$C$2:$J$2,0)),"")</f>
        <v/>
      </c>
      <c r="N959" s="19" t="str">
        <f>IFERROR(INDEX('Employee Info'!$C$3:$J$200,MATCH(Data6[[#This Row],[Name:]],'Employee Info'!$B$3:$B$200,0),MATCH(Data6[[#Headers],[Other]],'Employee Info'!$C$2:$J$2,0)),"")</f>
        <v/>
      </c>
      <c r="O959" s="19">
        <f>IFERROR((Data6[[#This Row],[Hours:]]*SUM(Data6[[#This Row],[Rate]:[Other]])),"")</f>
        <v>0</v>
      </c>
      <c r="P959" s="7" t="str">
        <f>IF(Data6[[#This Row],[WO'#:]]="","Riley #","WO#")</f>
        <v>Riley #</v>
      </c>
      <c r="Q959" s="7">
        <f>IFERROR(WEEKNUM(Data6[[#This Row],[Date:]]),"")</f>
        <v>22</v>
      </c>
      <c r="R959" s="6">
        <f t="shared" si="42"/>
        <v>45438</v>
      </c>
      <c r="S959" s="6">
        <f>Data6[[#This Row],[Week Start]]+7</f>
        <v>45445</v>
      </c>
      <c r="T959" s="7" t="str">
        <f t="shared" si="43"/>
        <v>5/26/2024 - 6/2/2024</v>
      </c>
      <c r="U959" s="7" t="str">
        <f t="shared" si="44"/>
        <v>Time Card</v>
      </c>
      <c r="V959" s="8" t="str">
        <f>RIGHT(TEXT(Data6[[#This Row],[Date:]],"mmddyyyy"),4)</f>
        <v>2024</v>
      </c>
      <c r="W959" s="8" t="str">
        <f>MID(TEXT(Data6[[#This Row],[Date:]],"mmddyyyy"),3,2)</f>
        <v>31</v>
      </c>
      <c r="X959" s="8" t="str">
        <f>LEFT(TEXT(Data6[[#This Row],[Date:]],"mmddyyyy"),2)</f>
        <v>05</v>
      </c>
      <c r="Y959" s="6">
        <f>DATE(Data6[[#This Row],[Year]],Data6[[#This Row],[Month]],Data6[[#This Row],[Day]])</f>
        <v>45443</v>
      </c>
    </row>
    <row r="960" spans="1:25" x14ac:dyDescent="0.3">
      <c r="A960" s="5">
        <v>45443.427506250002</v>
      </c>
      <c r="B960" s="7" t="s">
        <v>35</v>
      </c>
      <c r="C960" s="6" t="s">
        <v>721</v>
      </c>
      <c r="D960" s="7" t="s">
        <v>725</v>
      </c>
      <c r="E960" s="8">
        <v>2</v>
      </c>
      <c r="F960" s="7" t="s">
        <v>68</v>
      </c>
      <c r="G960" s="7" t="s">
        <v>68</v>
      </c>
      <c r="H960" s="7" t="s">
        <v>616</v>
      </c>
      <c r="I960" s="7" t="s">
        <v>44</v>
      </c>
      <c r="J960" s="19" t="str">
        <f>IFERROR(INDEX('Employee Info'!$C$3:$E$200,MATCH(Data6[[#This Row],[Name:]],'Employee Info'!$B$3:$B$200,0),MATCH(Data6[[#This Row],[Hours Type:]],'Employee Info'!$C$2:$E$2,0)),"")</f>
        <v/>
      </c>
      <c r="K960" s="19" t="str">
        <f>IFERROR(INDEX('Employee Info'!$C$3:$J$200,MATCH(Data6[[#This Row],[Name:]],'Employee Info'!$B$3:$B$200,0),MATCH(Data6[[#Headers],[Truck]],'Employee Info'!$C$2:$J$2,0)),"")</f>
        <v/>
      </c>
      <c r="L960" s="19" t="str">
        <f>IFERROR(INDEX('Employee Info'!$C$3:$J$200,MATCH(Data6[[#This Row],[Name:]],'Employee Info'!$B$3:$B$200,0),MATCH(Data6[[#Headers],[Phone]],'Employee Info'!$C$2:$J$2,0)),"")</f>
        <v/>
      </c>
      <c r="M960" s="19" t="str">
        <f>IFERROR(INDEX('Employee Info'!$C$3:$J$200,MATCH(Data6[[#This Row],[Name:]],'Employee Info'!$B$3:$B$200,0),MATCH(Data6[[#Headers],[Tech]],'Employee Info'!$C$2:$J$2,0)),"")</f>
        <v/>
      </c>
      <c r="N960" s="19" t="str">
        <f>IFERROR(INDEX('Employee Info'!$C$3:$J$200,MATCH(Data6[[#This Row],[Name:]],'Employee Info'!$B$3:$B$200,0),MATCH(Data6[[#Headers],[Other]],'Employee Info'!$C$2:$J$2,0)),"")</f>
        <v/>
      </c>
      <c r="O960" s="19">
        <f>IFERROR((Data6[[#This Row],[Hours:]]*SUM(Data6[[#This Row],[Rate]:[Other]])),"")</f>
        <v>0</v>
      </c>
      <c r="P960" s="7" t="str">
        <f>IF(Data6[[#This Row],[WO'#:]]="","Riley #","WO#")</f>
        <v>Riley #</v>
      </c>
      <c r="Q960" s="7">
        <f>IFERROR(WEEKNUM(Data6[[#This Row],[Date:]]),"")</f>
        <v>22</v>
      </c>
      <c r="R960" s="6">
        <f t="shared" si="42"/>
        <v>45438</v>
      </c>
      <c r="S960" s="6">
        <f>Data6[[#This Row],[Week Start]]+7</f>
        <v>45445</v>
      </c>
      <c r="T960" s="7" t="str">
        <f t="shared" si="43"/>
        <v>5/26/2024 - 6/2/2024</v>
      </c>
      <c r="U960" s="7" t="str">
        <f t="shared" si="44"/>
        <v>Time Card</v>
      </c>
      <c r="V960" s="8" t="str">
        <f>RIGHT(TEXT(Data6[[#This Row],[Date:]],"mmddyyyy"),4)</f>
        <v>2024</v>
      </c>
      <c r="W960" s="8" t="str">
        <f>MID(TEXT(Data6[[#This Row],[Date:]],"mmddyyyy"),3,2)</f>
        <v>31</v>
      </c>
      <c r="X960" s="8" t="str">
        <f>LEFT(TEXT(Data6[[#This Row],[Date:]],"mmddyyyy"),2)</f>
        <v>05</v>
      </c>
      <c r="Y960" s="6">
        <f>DATE(Data6[[#This Row],[Year]],Data6[[#This Row],[Month]],Data6[[#This Row],[Day]])</f>
        <v>45443</v>
      </c>
    </row>
    <row r="961" spans="1:25" x14ac:dyDescent="0.3">
      <c r="A961" s="5">
        <v>45451.353934375002</v>
      </c>
      <c r="B961" s="7" t="s">
        <v>66</v>
      </c>
      <c r="C961" s="6" t="s">
        <v>869</v>
      </c>
      <c r="D961" s="7" t="s">
        <v>870</v>
      </c>
      <c r="E961" s="8">
        <v>1</v>
      </c>
      <c r="F961" s="7">
        <v>20028</v>
      </c>
      <c r="G961" s="7" t="s">
        <v>68</v>
      </c>
      <c r="H961" s="7" t="s">
        <v>756</v>
      </c>
      <c r="I961" s="7" t="s">
        <v>45</v>
      </c>
      <c r="J961" s="19" t="str">
        <f>IFERROR(INDEX('Employee Info'!$C$3:$E$200,MATCH(Data6[[#This Row],[Name:]],'Employee Info'!$B$3:$B$200,0),MATCH(Data6[[#This Row],[Hours Type:]],'Employee Info'!$C$2:$E$2,0)),"")</f>
        <v/>
      </c>
      <c r="K961" s="19" t="str">
        <f>IFERROR(INDEX('Employee Info'!$C$3:$J$200,MATCH(Data6[[#This Row],[Name:]],'Employee Info'!$B$3:$B$200,0),MATCH(Data6[[#Headers],[Truck]],'Employee Info'!$C$2:$J$2,0)),"")</f>
        <v/>
      </c>
      <c r="L961" s="19" t="str">
        <f>IFERROR(INDEX('Employee Info'!$C$3:$J$200,MATCH(Data6[[#This Row],[Name:]],'Employee Info'!$B$3:$B$200,0),MATCH(Data6[[#Headers],[Phone]],'Employee Info'!$C$2:$J$2,0)),"")</f>
        <v/>
      </c>
      <c r="M961" s="19" t="str">
        <f>IFERROR(INDEX('Employee Info'!$C$3:$J$200,MATCH(Data6[[#This Row],[Name:]],'Employee Info'!$B$3:$B$200,0),MATCH(Data6[[#Headers],[Tech]],'Employee Info'!$C$2:$J$2,0)),"")</f>
        <v/>
      </c>
      <c r="N961" s="19" t="str">
        <f>IFERROR(INDEX('Employee Info'!$C$3:$J$200,MATCH(Data6[[#This Row],[Name:]],'Employee Info'!$B$3:$B$200,0),MATCH(Data6[[#Headers],[Other]],'Employee Info'!$C$2:$J$2,0)),"")</f>
        <v/>
      </c>
      <c r="O961" s="19">
        <f>IFERROR((Data6[[#This Row],[Hours:]]*SUM(Data6[[#This Row],[Rate]:[Other]])),"")</f>
        <v>0</v>
      </c>
      <c r="P961" s="7" t="str">
        <f>IF(Data6[[#This Row],[WO'#:]]="","Riley #","WO#")</f>
        <v>WO#</v>
      </c>
      <c r="Q961" s="7">
        <f>IFERROR(WEEKNUM(Data6[[#This Row],[Date:]]),"")</f>
        <v>23</v>
      </c>
      <c r="R961" s="6">
        <f t="shared" si="42"/>
        <v>45445</v>
      </c>
      <c r="S961" s="6">
        <f>Data6[[#This Row],[Week Start]]+7</f>
        <v>45452</v>
      </c>
      <c r="T961" s="7" t="str">
        <f t="shared" si="43"/>
        <v>6/2/2024 - 6/9/2024</v>
      </c>
      <c r="U961" s="7" t="str">
        <f t="shared" si="44"/>
        <v>Time Card</v>
      </c>
      <c r="V961" s="8" t="str">
        <f>RIGHT(TEXT(Data6[[#This Row],[Date:]],"mmddyyyy"),4)</f>
        <v>2024</v>
      </c>
      <c r="W961" s="8" t="str">
        <f>MID(TEXT(Data6[[#This Row],[Date:]],"mmddyyyy"),3,2)</f>
        <v>03</v>
      </c>
      <c r="X961" s="8" t="str">
        <f>LEFT(TEXT(Data6[[#This Row],[Date:]],"mmddyyyy"),2)</f>
        <v>06</v>
      </c>
      <c r="Y961" s="6">
        <f>DATE(Data6[[#This Row],[Year]],Data6[[#This Row],[Month]],Data6[[#This Row],[Day]])</f>
        <v>45446</v>
      </c>
    </row>
    <row r="962" spans="1:25" x14ac:dyDescent="0.3">
      <c r="A962" s="5">
        <v>45451.353527199077</v>
      </c>
      <c r="B962" s="7" t="s">
        <v>66</v>
      </c>
      <c r="C962" s="6" t="s">
        <v>869</v>
      </c>
      <c r="D962" s="7" t="s">
        <v>871</v>
      </c>
      <c r="E962" s="8">
        <v>8</v>
      </c>
      <c r="F962" s="7">
        <v>6984733</v>
      </c>
      <c r="G962" s="7" t="s">
        <v>68</v>
      </c>
      <c r="H962" s="7" t="s">
        <v>756</v>
      </c>
      <c r="I962" s="7" t="s">
        <v>44</v>
      </c>
      <c r="J962" s="19" t="str">
        <f>IFERROR(INDEX('Employee Info'!$C$3:$E$200,MATCH(Data6[[#This Row],[Name:]],'Employee Info'!$B$3:$B$200,0),MATCH(Data6[[#This Row],[Hours Type:]],'Employee Info'!$C$2:$E$2,0)),"")</f>
        <v/>
      </c>
      <c r="K962" s="19" t="str">
        <f>IFERROR(INDEX('Employee Info'!$C$3:$J$200,MATCH(Data6[[#This Row],[Name:]],'Employee Info'!$B$3:$B$200,0),MATCH(Data6[[#Headers],[Truck]],'Employee Info'!$C$2:$J$2,0)),"")</f>
        <v/>
      </c>
      <c r="L962" s="19" t="str">
        <f>IFERROR(INDEX('Employee Info'!$C$3:$J$200,MATCH(Data6[[#This Row],[Name:]],'Employee Info'!$B$3:$B$200,0),MATCH(Data6[[#Headers],[Phone]],'Employee Info'!$C$2:$J$2,0)),"")</f>
        <v/>
      </c>
      <c r="M962" s="19" t="str">
        <f>IFERROR(INDEX('Employee Info'!$C$3:$J$200,MATCH(Data6[[#This Row],[Name:]],'Employee Info'!$B$3:$B$200,0),MATCH(Data6[[#Headers],[Tech]],'Employee Info'!$C$2:$J$2,0)),"")</f>
        <v/>
      </c>
      <c r="N962" s="19" t="str">
        <f>IFERROR(INDEX('Employee Info'!$C$3:$J$200,MATCH(Data6[[#This Row],[Name:]],'Employee Info'!$B$3:$B$200,0),MATCH(Data6[[#Headers],[Other]],'Employee Info'!$C$2:$J$2,0)),"")</f>
        <v/>
      </c>
      <c r="O962" s="19">
        <f>IFERROR((Data6[[#This Row],[Hours:]]*SUM(Data6[[#This Row],[Rate]:[Other]])),"")</f>
        <v>0</v>
      </c>
      <c r="P962" s="7" t="str">
        <f>IF(Data6[[#This Row],[WO'#:]]="","Riley #","WO#")</f>
        <v>WO#</v>
      </c>
      <c r="Q962" s="7">
        <f>IFERROR(WEEKNUM(Data6[[#This Row],[Date:]]),"")</f>
        <v>23</v>
      </c>
      <c r="R962" s="6">
        <f t="shared" ref="R962:R1025" si="45">DATE(RIGHT(TEXT(C962,"mm/dd/yyyy"),4),1,1)+(Q962-1)*7-(WEEKDAY(DATE(RIGHT(TEXT(C962,"mm/dd/yyyy"),4),1,1)))+1</f>
        <v>45445</v>
      </c>
      <c r="S962" s="6">
        <f>Data6[[#This Row],[Week Start]]+7</f>
        <v>45452</v>
      </c>
      <c r="T962" s="7" t="str">
        <f t="shared" ref="T962:T1025" si="46">IFERROR(TEXT(R962, "m/d/yyyy") &amp; " - " &amp; TEXT(S962, "m/d/yyyy"),"")</f>
        <v>6/2/2024 - 6/9/2024</v>
      </c>
      <c r="U962" s="7" t="str">
        <f t="shared" ref="U962:U1025" si="47">"Time Card"</f>
        <v>Time Card</v>
      </c>
      <c r="V962" s="8" t="str">
        <f>RIGHT(TEXT(Data6[[#This Row],[Date:]],"mmddyyyy"),4)</f>
        <v>2024</v>
      </c>
      <c r="W962" s="8" t="str">
        <f>MID(TEXT(Data6[[#This Row],[Date:]],"mmddyyyy"),3,2)</f>
        <v>03</v>
      </c>
      <c r="X962" s="8" t="str">
        <f>LEFT(TEXT(Data6[[#This Row],[Date:]],"mmddyyyy"),2)</f>
        <v>06</v>
      </c>
      <c r="Y962" s="6">
        <f>DATE(Data6[[#This Row],[Year]],Data6[[#This Row],[Month]],Data6[[#This Row],[Day]])</f>
        <v>45446</v>
      </c>
    </row>
    <row r="963" spans="1:25" x14ac:dyDescent="0.3">
      <c r="A963" s="5">
        <v>45485.442703125002</v>
      </c>
      <c r="B963" s="7" t="s">
        <v>76</v>
      </c>
      <c r="C963" s="6" t="s">
        <v>869</v>
      </c>
      <c r="D963" s="7" t="s">
        <v>156</v>
      </c>
      <c r="E963" s="8">
        <v>1</v>
      </c>
      <c r="F963" s="7">
        <v>6984733</v>
      </c>
      <c r="G963" s="7" t="s">
        <v>68</v>
      </c>
      <c r="H963" s="7" t="s">
        <v>756</v>
      </c>
      <c r="I963" s="7" t="s">
        <v>44</v>
      </c>
      <c r="J963" s="19" t="str">
        <f>IFERROR(INDEX('Employee Info'!$C$3:$E$200,MATCH(Data6[[#This Row],[Name:]],'Employee Info'!$B$3:$B$200,0),MATCH(Data6[[#This Row],[Hours Type:]],'Employee Info'!$C$2:$E$2,0)),"")</f>
        <v/>
      </c>
      <c r="K963" s="19" t="str">
        <f>IFERROR(INDEX('Employee Info'!$C$3:$J$200,MATCH(Data6[[#This Row],[Name:]],'Employee Info'!$B$3:$B$200,0),MATCH(Data6[[#Headers],[Truck]],'Employee Info'!$C$2:$J$2,0)),"")</f>
        <v/>
      </c>
      <c r="L963" s="19" t="str">
        <f>IFERROR(INDEX('Employee Info'!$C$3:$J$200,MATCH(Data6[[#This Row],[Name:]],'Employee Info'!$B$3:$B$200,0),MATCH(Data6[[#Headers],[Phone]],'Employee Info'!$C$2:$J$2,0)),"")</f>
        <v/>
      </c>
      <c r="M963" s="19" t="str">
        <f>IFERROR(INDEX('Employee Info'!$C$3:$J$200,MATCH(Data6[[#This Row],[Name:]],'Employee Info'!$B$3:$B$200,0),MATCH(Data6[[#Headers],[Tech]],'Employee Info'!$C$2:$J$2,0)),"")</f>
        <v/>
      </c>
      <c r="N963" s="19" t="str">
        <f>IFERROR(INDEX('Employee Info'!$C$3:$J$200,MATCH(Data6[[#This Row],[Name:]],'Employee Info'!$B$3:$B$200,0),MATCH(Data6[[#Headers],[Other]],'Employee Info'!$C$2:$J$2,0)),"")</f>
        <v/>
      </c>
      <c r="O963" s="19">
        <f>IFERROR((Data6[[#This Row],[Hours:]]*SUM(Data6[[#This Row],[Rate]:[Other]])),"")</f>
        <v>0</v>
      </c>
      <c r="P963" s="7" t="str">
        <f>IF(Data6[[#This Row],[WO'#:]]="","Riley #","WO#")</f>
        <v>WO#</v>
      </c>
      <c r="Q963" s="7">
        <f>IFERROR(WEEKNUM(Data6[[#This Row],[Date:]]),"")</f>
        <v>23</v>
      </c>
      <c r="R963" s="6">
        <f t="shared" si="45"/>
        <v>45445</v>
      </c>
      <c r="S963" s="6">
        <f>Data6[[#This Row],[Week Start]]+7</f>
        <v>45452</v>
      </c>
      <c r="T963" s="7" t="str">
        <f t="shared" si="46"/>
        <v>6/2/2024 - 6/9/2024</v>
      </c>
      <c r="U963" s="7" t="str">
        <f t="shared" si="47"/>
        <v>Time Card</v>
      </c>
      <c r="V963" s="8" t="str">
        <f>RIGHT(TEXT(Data6[[#This Row],[Date:]],"mmddyyyy"),4)</f>
        <v>2024</v>
      </c>
      <c r="W963" s="8" t="str">
        <f>MID(TEXT(Data6[[#This Row],[Date:]],"mmddyyyy"),3,2)</f>
        <v>03</v>
      </c>
      <c r="X963" s="8" t="str">
        <f>LEFT(TEXT(Data6[[#This Row],[Date:]],"mmddyyyy"),2)</f>
        <v>06</v>
      </c>
      <c r="Y963" s="6">
        <f>DATE(Data6[[#This Row],[Year]],Data6[[#This Row],[Month]],Data6[[#This Row],[Day]])</f>
        <v>45446</v>
      </c>
    </row>
    <row r="964" spans="1:25" x14ac:dyDescent="0.3">
      <c r="A964" s="5">
        <v>45447.292317129628</v>
      </c>
      <c r="B964" s="7" t="s">
        <v>31</v>
      </c>
      <c r="C964" s="6" t="s">
        <v>869</v>
      </c>
      <c r="D964" s="7" t="s">
        <v>873</v>
      </c>
      <c r="E964" s="8">
        <v>4</v>
      </c>
      <c r="F964" s="7" t="s">
        <v>68</v>
      </c>
      <c r="G964" s="7" t="s">
        <v>68</v>
      </c>
      <c r="H964" s="7" t="s">
        <v>202</v>
      </c>
      <c r="I964" s="7" t="s">
        <v>44</v>
      </c>
      <c r="J964" s="19" t="str">
        <f>IFERROR(INDEX('Employee Info'!$C$3:$E$200,MATCH(Data6[[#This Row],[Name:]],'Employee Info'!$B$3:$B$200,0),MATCH(Data6[[#This Row],[Hours Type:]],'Employee Info'!$C$2:$E$2,0)),"")</f>
        <v/>
      </c>
      <c r="K964" s="19" t="str">
        <f>IFERROR(INDEX('Employee Info'!$C$3:$J$200,MATCH(Data6[[#This Row],[Name:]],'Employee Info'!$B$3:$B$200,0),MATCH(Data6[[#Headers],[Truck]],'Employee Info'!$C$2:$J$2,0)),"")</f>
        <v/>
      </c>
      <c r="L964" s="19" t="str">
        <f>IFERROR(INDEX('Employee Info'!$C$3:$J$200,MATCH(Data6[[#This Row],[Name:]],'Employee Info'!$B$3:$B$200,0),MATCH(Data6[[#Headers],[Phone]],'Employee Info'!$C$2:$J$2,0)),"")</f>
        <v/>
      </c>
      <c r="M964" s="19" t="str">
        <f>IFERROR(INDEX('Employee Info'!$C$3:$J$200,MATCH(Data6[[#This Row],[Name:]],'Employee Info'!$B$3:$B$200,0),MATCH(Data6[[#Headers],[Tech]],'Employee Info'!$C$2:$J$2,0)),"")</f>
        <v/>
      </c>
      <c r="N964" s="19" t="str">
        <f>IFERROR(INDEX('Employee Info'!$C$3:$J$200,MATCH(Data6[[#This Row],[Name:]],'Employee Info'!$B$3:$B$200,0),MATCH(Data6[[#Headers],[Other]],'Employee Info'!$C$2:$J$2,0)),"")</f>
        <v/>
      </c>
      <c r="O964" s="19">
        <f>IFERROR((Data6[[#This Row],[Hours:]]*SUM(Data6[[#This Row],[Rate]:[Other]])),"")</f>
        <v>0</v>
      </c>
      <c r="P964" s="7" t="str">
        <f>IF(Data6[[#This Row],[WO'#:]]="","Riley #","WO#")</f>
        <v>Riley #</v>
      </c>
      <c r="Q964" s="7">
        <f>IFERROR(WEEKNUM(Data6[[#This Row],[Date:]]),"")</f>
        <v>23</v>
      </c>
      <c r="R964" s="6">
        <f t="shared" si="45"/>
        <v>45445</v>
      </c>
      <c r="S964" s="6">
        <f>Data6[[#This Row],[Week Start]]+7</f>
        <v>45452</v>
      </c>
      <c r="T964" s="7" t="str">
        <f t="shared" si="46"/>
        <v>6/2/2024 - 6/9/2024</v>
      </c>
      <c r="U964" s="7" t="str">
        <f t="shared" si="47"/>
        <v>Time Card</v>
      </c>
      <c r="V964" s="8" t="str">
        <f>RIGHT(TEXT(Data6[[#This Row],[Date:]],"mmddyyyy"),4)</f>
        <v>2024</v>
      </c>
      <c r="W964" s="8" t="str">
        <f>MID(TEXT(Data6[[#This Row],[Date:]],"mmddyyyy"),3,2)</f>
        <v>03</v>
      </c>
      <c r="X964" s="8" t="str">
        <f>LEFT(TEXT(Data6[[#This Row],[Date:]],"mmddyyyy"),2)</f>
        <v>06</v>
      </c>
      <c r="Y964" s="6">
        <f>DATE(Data6[[#This Row],[Year]],Data6[[#This Row],[Month]],Data6[[#This Row],[Day]])</f>
        <v>45446</v>
      </c>
    </row>
    <row r="965" spans="1:25" x14ac:dyDescent="0.3">
      <c r="A965" s="5">
        <v>45447.360044444446</v>
      </c>
      <c r="B965" s="7" t="s">
        <v>34</v>
      </c>
      <c r="C965" s="6" t="s">
        <v>869</v>
      </c>
      <c r="D965" s="7" t="s">
        <v>876</v>
      </c>
      <c r="E965" s="8">
        <v>6</v>
      </c>
      <c r="F965" s="7" t="s">
        <v>68</v>
      </c>
      <c r="G965" s="7" t="s">
        <v>68</v>
      </c>
      <c r="H965" s="7" t="s">
        <v>202</v>
      </c>
      <c r="I965" s="7" t="s">
        <v>44</v>
      </c>
      <c r="J965" s="19" t="str">
        <f>IFERROR(INDEX('Employee Info'!$C$3:$E$200,MATCH(Data6[[#This Row],[Name:]],'Employee Info'!$B$3:$B$200,0),MATCH(Data6[[#This Row],[Hours Type:]],'Employee Info'!$C$2:$E$2,0)),"")</f>
        <v/>
      </c>
      <c r="K965" s="19" t="str">
        <f>IFERROR(INDEX('Employee Info'!$C$3:$J$200,MATCH(Data6[[#This Row],[Name:]],'Employee Info'!$B$3:$B$200,0),MATCH(Data6[[#Headers],[Truck]],'Employee Info'!$C$2:$J$2,0)),"")</f>
        <v/>
      </c>
      <c r="L965" s="19" t="str">
        <f>IFERROR(INDEX('Employee Info'!$C$3:$J$200,MATCH(Data6[[#This Row],[Name:]],'Employee Info'!$B$3:$B$200,0),MATCH(Data6[[#Headers],[Phone]],'Employee Info'!$C$2:$J$2,0)),"")</f>
        <v/>
      </c>
      <c r="M965" s="19" t="str">
        <f>IFERROR(INDEX('Employee Info'!$C$3:$J$200,MATCH(Data6[[#This Row],[Name:]],'Employee Info'!$B$3:$B$200,0),MATCH(Data6[[#Headers],[Tech]],'Employee Info'!$C$2:$J$2,0)),"")</f>
        <v/>
      </c>
      <c r="N965" s="19" t="str">
        <f>IFERROR(INDEX('Employee Info'!$C$3:$J$200,MATCH(Data6[[#This Row],[Name:]],'Employee Info'!$B$3:$B$200,0),MATCH(Data6[[#Headers],[Other]],'Employee Info'!$C$2:$J$2,0)),"")</f>
        <v/>
      </c>
      <c r="O965" s="19">
        <f>IFERROR((Data6[[#This Row],[Hours:]]*SUM(Data6[[#This Row],[Rate]:[Other]])),"")</f>
        <v>0</v>
      </c>
      <c r="P965" s="7" t="str">
        <f>IF(Data6[[#This Row],[WO'#:]]="","Riley #","WO#")</f>
        <v>Riley #</v>
      </c>
      <c r="Q965" s="7">
        <f>IFERROR(WEEKNUM(Data6[[#This Row],[Date:]]),"")</f>
        <v>23</v>
      </c>
      <c r="R965" s="6">
        <f t="shared" si="45"/>
        <v>45445</v>
      </c>
      <c r="S965" s="6">
        <f>Data6[[#This Row],[Week Start]]+7</f>
        <v>45452</v>
      </c>
      <c r="T965" s="7" t="str">
        <f t="shared" si="46"/>
        <v>6/2/2024 - 6/9/2024</v>
      </c>
      <c r="U965" s="7" t="str">
        <f t="shared" si="47"/>
        <v>Time Card</v>
      </c>
      <c r="V965" s="8" t="str">
        <f>RIGHT(TEXT(Data6[[#This Row],[Date:]],"mmddyyyy"),4)</f>
        <v>2024</v>
      </c>
      <c r="W965" s="8" t="str">
        <f>MID(TEXT(Data6[[#This Row],[Date:]],"mmddyyyy"),3,2)</f>
        <v>03</v>
      </c>
      <c r="X965" s="8" t="str">
        <f>LEFT(TEXT(Data6[[#This Row],[Date:]],"mmddyyyy"),2)</f>
        <v>06</v>
      </c>
      <c r="Y965" s="6">
        <f>DATE(Data6[[#This Row],[Year]],Data6[[#This Row],[Month]],Data6[[#This Row],[Day]])</f>
        <v>45446</v>
      </c>
    </row>
    <row r="966" spans="1:25" x14ac:dyDescent="0.3">
      <c r="A966" s="5">
        <v>45447.287731018521</v>
      </c>
      <c r="B966" s="7" t="s">
        <v>35</v>
      </c>
      <c r="C966" s="6" t="s">
        <v>869</v>
      </c>
      <c r="D966" s="7" t="s">
        <v>872</v>
      </c>
      <c r="E966" s="8">
        <v>8</v>
      </c>
      <c r="F966" s="7" t="s">
        <v>68</v>
      </c>
      <c r="G966" s="7" t="s">
        <v>68</v>
      </c>
      <c r="H966" s="7" t="s">
        <v>649</v>
      </c>
      <c r="I966" s="7" t="s">
        <v>44</v>
      </c>
      <c r="J966" s="19" t="str">
        <f>IFERROR(INDEX('Employee Info'!$C$3:$E$200,MATCH(Data6[[#This Row],[Name:]],'Employee Info'!$B$3:$B$200,0),MATCH(Data6[[#This Row],[Hours Type:]],'Employee Info'!$C$2:$E$2,0)),"")</f>
        <v/>
      </c>
      <c r="K966" s="19" t="str">
        <f>IFERROR(INDEX('Employee Info'!$C$3:$J$200,MATCH(Data6[[#This Row],[Name:]],'Employee Info'!$B$3:$B$200,0),MATCH(Data6[[#Headers],[Truck]],'Employee Info'!$C$2:$J$2,0)),"")</f>
        <v/>
      </c>
      <c r="L966" s="19" t="str">
        <f>IFERROR(INDEX('Employee Info'!$C$3:$J$200,MATCH(Data6[[#This Row],[Name:]],'Employee Info'!$B$3:$B$200,0),MATCH(Data6[[#Headers],[Phone]],'Employee Info'!$C$2:$J$2,0)),"")</f>
        <v/>
      </c>
      <c r="M966" s="19" t="str">
        <f>IFERROR(INDEX('Employee Info'!$C$3:$J$200,MATCH(Data6[[#This Row],[Name:]],'Employee Info'!$B$3:$B$200,0),MATCH(Data6[[#Headers],[Tech]],'Employee Info'!$C$2:$J$2,0)),"")</f>
        <v/>
      </c>
      <c r="N966" s="19" t="str">
        <f>IFERROR(INDEX('Employee Info'!$C$3:$J$200,MATCH(Data6[[#This Row],[Name:]],'Employee Info'!$B$3:$B$200,0),MATCH(Data6[[#Headers],[Other]],'Employee Info'!$C$2:$J$2,0)),"")</f>
        <v/>
      </c>
      <c r="O966" s="19">
        <f>IFERROR((Data6[[#This Row],[Hours:]]*SUM(Data6[[#This Row],[Rate]:[Other]])),"")</f>
        <v>0</v>
      </c>
      <c r="P966" s="7" t="str">
        <f>IF(Data6[[#This Row],[WO'#:]]="","Riley #","WO#")</f>
        <v>Riley #</v>
      </c>
      <c r="Q966" s="7">
        <f>IFERROR(WEEKNUM(Data6[[#This Row],[Date:]]),"")</f>
        <v>23</v>
      </c>
      <c r="R966" s="6">
        <f t="shared" si="45"/>
        <v>45445</v>
      </c>
      <c r="S966" s="6">
        <f>Data6[[#This Row],[Week Start]]+7</f>
        <v>45452</v>
      </c>
      <c r="T966" s="7" t="str">
        <f t="shared" si="46"/>
        <v>6/2/2024 - 6/9/2024</v>
      </c>
      <c r="U966" s="7" t="str">
        <f t="shared" si="47"/>
        <v>Time Card</v>
      </c>
      <c r="V966" s="8" t="str">
        <f>RIGHT(TEXT(Data6[[#This Row],[Date:]],"mmddyyyy"),4)</f>
        <v>2024</v>
      </c>
      <c r="W966" s="8" t="str">
        <f>MID(TEXT(Data6[[#This Row],[Date:]],"mmddyyyy"),3,2)</f>
        <v>03</v>
      </c>
      <c r="X966" s="8" t="str">
        <f>LEFT(TEXT(Data6[[#This Row],[Date:]],"mmddyyyy"),2)</f>
        <v>06</v>
      </c>
      <c r="Y966" s="6">
        <f>DATE(Data6[[#This Row],[Year]],Data6[[#This Row],[Month]],Data6[[#This Row],[Day]])</f>
        <v>45446</v>
      </c>
    </row>
    <row r="967" spans="1:25" x14ac:dyDescent="0.3">
      <c r="A967" s="5">
        <v>45447.288246643519</v>
      </c>
      <c r="B967" s="7" t="s">
        <v>23</v>
      </c>
      <c r="C967" s="6" t="s">
        <v>869</v>
      </c>
      <c r="D967" s="7" t="s">
        <v>872</v>
      </c>
      <c r="E967" s="8">
        <v>8</v>
      </c>
      <c r="F967" s="7" t="s">
        <v>68</v>
      </c>
      <c r="G967" s="7" t="s">
        <v>68</v>
      </c>
      <c r="H967" s="7" t="s">
        <v>649</v>
      </c>
      <c r="I967" s="7" t="s">
        <v>44</v>
      </c>
      <c r="J967" s="19" t="str">
        <f>IFERROR(INDEX('Employee Info'!$C$3:$E$200,MATCH(Data6[[#This Row],[Name:]],'Employee Info'!$B$3:$B$200,0),MATCH(Data6[[#This Row],[Hours Type:]],'Employee Info'!$C$2:$E$2,0)),"")</f>
        <v/>
      </c>
      <c r="K967" s="19" t="str">
        <f>IFERROR(INDEX('Employee Info'!$C$3:$J$200,MATCH(Data6[[#This Row],[Name:]],'Employee Info'!$B$3:$B$200,0),MATCH(Data6[[#Headers],[Truck]],'Employee Info'!$C$2:$J$2,0)),"")</f>
        <v/>
      </c>
      <c r="L967" s="19" t="str">
        <f>IFERROR(INDEX('Employee Info'!$C$3:$J$200,MATCH(Data6[[#This Row],[Name:]],'Employee Info'!$B$3:$B$200,0),MATCH(Data6[[#Headers],[Phone]],'Employee Info'!$C$2:$J$2,0)),"")</f>
        <v/>
      </c>
      <c r="M967" s="19" t="str">
        <f>IFERROR(INDEX('Employee Info'!$C$3:$J$200,MATCH(Data6[[#This Row],[Name:]],'Employee Info'!$B$3:$B$200,0),MATCH(Data6[[#Headers],[Tech]],'Employee Info'!$C$2:$J$2,0)),"")</f>
        <v/>
      </c>
      <c r="N967" s="19" t="str">
        <f>IFERROR(INDEX('Employee Info'!$C$3:$J$200,MATCH(Data6[[#This Row],[Name:]],'Employee Info'!$B$3:$B$200,0),MATCH(Data6[[#Headers],[Other]],'Employee Info'!$C$2:$J$2,0)),"")</f>
        <v/>
      </c>
      <c r="O967" s="19">
        <f>IFERROR((Data6[[#This Row],[Hours:]]*SUM(Data6[[#This Row],[Rate]:[Other]])),"")</f>
        <v>0</v>
      </c>
      <c r="P967" s="7" t="str">
        <f>IF(Data6[[#This Row],[WO'#:]]="","Riley #","WO#")</f>
        <v>Riley #</v>
      </c>
      <c r="Q967" s="7">
        <f>IFERROR(WEEKNUM(Data6[[#This Row],[Date:]]),"")</f>
        <v>23</v>
      </c>
      <c r="R967" s="6">
        <f t="shared" si="45"/>
        <v>45445</v>
      </c>
      <c r="S967" s="6">
        <f>Data6[[#This Row],[Week Start]]+7</f>
        <v>45452</v>
      </c>
      <c r="T967" s="7" t="str">
        <f t="shared" si="46"/>
        <v>6/2/2024 - 6/9/2024</v>
      </c>
      <c r="U967" s="7" t="str">
        <f t="shared" si="47"/>
        <v>Time Card</v>
      </c>
      <c r="V967" s="8" t="str">
        <f>RIGHT(TEXT(Data6[[#This Row],[Date:]],"mmddyyyy"),4)</f>
        <v>2024</v>
      </c>
      <c r="W967" s="8" t="str">
        <f>MID(TEXT(Data6[[#This Row],[Date:]],"mmddyyyy"),3,2)</f>
        <v>03</v>
      </c>
      <c r="X967" s="8" t="str">
        <f>LEFT(TEXT(Data6[[#This Row],[Date:]],"mmddyyyy"),2)</f>
        <v>06</v>
      </c>
      <c r="Y967" s="6">
        <f>DATE(Data6[[#This Row],[Year]],Data6[[#This Row],[Month]],Data6[[#This Row],[Day]])</f>
        <v>45446</v>
      </c>
    </row>
    <row r="968" spans="1:25" x14ac:dyDescent="0.3">
      <c r="A968" s="5">
        <v>45447.295906481479</v>
      </c>
      <c r="B968" s="7" t="s">
        <v>31</v>
      </c>
      <c r="C968" s="6" t="s">
        <v>869</v>
      </c>
      <c r="D968" s="7" t="s">
        <v>874</v>
      </c>
      <c r="E968" s="8">
        <v>2</v>
      </c>
      <c r="F968" s="7" t="s">
        <v>68</v>
      </c>
      <c r="G968" s="7" t="s">
        <v>68</v>
      </c>
      <c r="H968" s="7" t="s">
        <v>661</v>
      </c>
      <c r="I968" s="7" t="s">
        <v>44</v>
      </c>
      <c r="J968" s="19" t="str">
        <f>IFERROR(INDEX('Employee Info'!$C$3:$E$200,MATCH(Data6[[#This Row],[Name:]],'Employee Info'!$B$3:$B$200,0),MATCH(Data6[[#This Row],[Hours Type:]],'Employee Info'!$C$2:$E$2,0)),"")</f>
        <v/>
      </c>
      <c r="K968" s="19" t="str">
        <f>IFERROR(INDEX('Employee Info'!$C$3:$J$200,MATCH(Data6[[#This Row],[Name:]],'Employee Info'!$B$3:$B$200,0),MATCH(Data6[[#Headers],[Truck]],'Employee Info'!$C$2:$J$2,0)),"")</f>
        <v/>
      </c>
      <c r="L968" s="19" t="str">
        <f>IFERROR(INDEX('Employee Info'!$C$3:$J$200,MATCH(Data6[[#This Row],[Name:]],'Employee Info'!$B$3:$B$200,0),MATCH(Data6[[#Headers],[Phone]],'Employee Info'!$C$2:$J$2,0)),"")</f>
        <v/>
      </c>
      <c r="M968" s="19" t="str">
        <f>IFERROR(INDEX('Employee Info'!$C$3:$J$200,MATCH(Data6[[#This Row],[Name:]],'Employee Info'!$B$3:$B$200,0),MATCH(Data6[[#Headers],[Tech]],'Employee Info'!$C$2:$J$2,0)),"")</f>
        <v/>
      </c>
      <c r="N968" s="19" t="str">
        <f>IFERROR(INDEX('Employee Info'!$C$3:$J$200,MATCH(Data6[[#This Row],[Name:]],'Employee Info'!$B$3:$B$200,0),MATCH(Data6[[#Headers],[Other]],'Employee Info'!$C$2:$J$2,0)),"")</f>
        <v/>
      </c>
      <c r="O968" s="19">
        <f>IFERROR((Data6[[#This Row],[Hours:]]*SUM(Data6[[#This Row],[Rate]:[Other]])),"")</f>
        <v>0</v>
      </c>
      <c r="P968" s="7" t="str">
        <f>IF(Data6[[#This Row],[WO'#:]]="","Riley #","WO#")</f>
        <v>Riley #</v>
      </c>
      <c r="Q968" s="7">
        <f>IFERROR(WEEKNUM(Data6[[#This Row],[Date:]]),"")</f>
        <v>23</v>
      </c>
      <c r="R968" s="6">
        <f t="shared" si="45"/>
        <v>45445</v>
      </c>
      <c r="S968" s="6">
        <f>Data6[[#This Row],[Week Start]]+7</f>
        <v>45452</v>
      </c>
      <c r="T968" s="7" t="str">
        <f t="shared" si="46"/>
        <v>6/2/2024 - 6/9/2024</v>
      </c>
      <c r="U968" s="7" t="str">
        <f t="shared" si="47"/>
        <v>Time Card</v>
      </c>
      <c r="V968" s="8" t="str">
        <f>RIGHT(TEXT(Data6[[#This Row],[Date:]],"mmddyyyy"),4)</f>
        <v>2024</v>
      </c>
      <c r="W968" s="8" t="str">
        <f>MID(TEXT(Data6[[#This Row],[Date:]],"mmddyyyy"),3,2)</f>
        <v>03</v>
      </c>
      <c r="X968" s="8" t="str">
        <f>LEFT(TEXT(Data6[[#This Row],[Date:]],"mmddyyyy"),2)</f>
        <v>06</v>
      </c>
      <c r="Y968" s="6">
        <f>DATE(Data6[[#This Row],[Year]],Data6[[#This Row],[Month]],Data6[[#This Row],[Day]])</f>
        <v>45446</v>
      </c>
    </row>
    <row r="969" spans="1:25" x14ac:dyDescent="0.3">
      <c r="A969" s="5">
        <v>45447.295959374998</v>
      </c>
      <c r="B969" s="7" t="s">
        <v>34</v>
      </c>
      <c r="C969" s="6" t="s">
        <v>869</v>
      </c>
      <c r="D969" s="7" t="s">
        <v>874</v>
      </c>
      <c r="E969" s="8">
        <v>2</v>
      </c>
      <c r="F969" s="7" t="s">
        <v>68</v>
      </c>
      <c r="G969" s="7" t="s">
        <v>68</v>
      </c>
      <c r="H969" s="7" t="s">
        <v>661</v>
      </c>
      <c r="I969" s="7" t="s">
        <v>44</v>
      </c>
      <c r="J969" s="19" t="str">
        <f>IFERROR(INDEX('Employee Info'!$C$3:$E$200,MATCH(Data6[[#This Row],[Name:]],'Employee Info'!$B$3:$B$200,0),MATCH(Data6[[#This Row],[Hours Type:]],'Employee Info'!$C$2:$E$2,0)),"")</f>
        <v/>
      </c>
      <c r="K969" s="19" t="str">
        <f>IFERROR(INDEX('Employee Info'!$C$3:$J$200,MATCH(Data6[[#This Row],[Name:]],'Employee Info'!$B$3:$B$200,0),MATCH(Data6[[#Headers],[Truck]],'Employee Info'!$C$2:$J$2,0)),"")</f>
        <v/>
      </c>
      <c r="L969" s="19" t="str">
        <f>IFERROR(INDEX('Employee Info'!$C$3:$J$200,MATCH(Data6[[#This Row],[Name:]],'Employee Info'!$B$3:$B$200,0),MATCH(Data6[[#Headers],[Phone]],'Employee Info'!$C$2:$J$2,0)),"")</f>
        <v/>
      </c>
      <c r="M969" s="19" t="str">
        <f>IFERROR(INDEX('Employee Info'!$C$3:$J$200,MATCH(Data6[[#This Row],[Name:]],'Employee Info'!$B$3:$B$200,0),MATCH(Data6[[#Headers],[Tech]],'Employee Info'!$C$2:$J$2,0)),"")</f>
        <v/>
      </c>
      <c r="N969" s="19" t="str">
        <f>IFERROR(INDEX('Employee Info'!$C$3:$J$200,MATCH(Data6[[#This Row],[Name:]],'Employee Info'!$B$3:$B$200,0),MATCH(Data6[[#Headers],[Other]],'Employee Info'!$C$2:$J$2,0)),"")</f>
        <v/>
      </c>
      <c r="O969" s="19">
        <f>IFERROR((Data6[[#This Row],[Hours:]]*SUM(Data6[[#This Row],[Rate]:[Other]])),"")</f>
        <v>0</v>
      </c>
      <c r="P969" s="7" t="str">
        <f>IF(Data6[[#This Row],[WO'#:]]="","Riley #","WO#")</f>
        <v>Riley #</v>
      </c>
      <c r="Q969" s="7">
        <f>IFERROR(WEEKNUM(Data6[[#This Row],[Date:]]),"")</f>
        <v>23</v>
      </c>
      <c r="R969" s="6">
        <f t="shared" si="45"/>
        <v>45445</v>
      </c>
      <c r="S969" s="6">
        <f>Data6[[#This Row],[Week Start]]+7</f>
        <v>45452</v>
      </c>
      <c r="T969" s="7" t="str">
        <f t="shared" si="46"/>
        <v>6/2/2024 - 6/9/2024</v>
      </c>
      <c r="U969" s="7" t="str">
        <f t="shared" si="47"/>
        <v>Time Card</v>
      </c>
      <c r="V969" s="8" t="str">
        <f>RIGHT(TEXT(Data6[[#This Row],[Date:]],"mmddyyyy"),4)</f>
        <v>2024</v>
      </c>
      <c r="W969" s="8" t="str">
        <f>MID(TEXT(Data6[[#This Row],[Date:]],"mmddyyyy"),3,2)</f>
        <v>03</v>
      </c>
      <c r="X969" s="8" t="str">
        <f>LEFT(TEXT(Data6[[#This Row],[Date:]],"mmddyyyy"),2)</f>
        <v>06</v>
      </c>
      <c r="Y969" s="6">
        <f>DATE(Data6[[#This Row],[Year]],Data6[[#This Row],[Month]],Data6[[#This Row],[Day]])</f>
        <v>45446</v>
      </c>
    </row>
    <row r="970" spans="1:25" x14ac:dyDescent="0.3">
      <c r="A970" s="5">
        <v>45447.296461921294</v>
      </c>
      <c r="B970" s="7" t="s">
        <v>31</v>
      </c>
      <c r="C970" s="6" t="s">
        <v>869</v>
      </c>
      <c r="D970" s="7" t="s">
        <v>875</v>
      </c>
      <c r="E970" s="8">
        <v>2</v>
      </c>
      <c r="F970" s="7" t="s">
        <v>68</v>
      </c>
      <c r="G970" s="7" t="s">
        <v>68</v>
      </c>
      <c r="H970" s="7" t="s">
        <v>616</v>
      </c>
      <c r="I970" s="7" t="s">
        <v>44</v>
      </c>
      <c r="J970" s="19" t="str">
        <f>IFERROR(INDEX('Employee Info'!$C$3:$E$200,MATCH(Data6[[#This Row],[Name:]],'Employee Info'!$B$3:$B$200,0),MATCH(Data6[[#This Row],[Hours Type:]],'Employee Info'!$C$2:$E$2,0)),"")</f>
        <v/>
      </c>
      <c r="K970" s="19" t="str">
        <f>IFERROR(INDEX('Employee Info'!$C$3:$J$200,MATCH(Data6[[#This Row],[Name:]],'Employee Info'!$B$3:$B$200,0),MATCH(Data6[[#Headers],[Truck]],'Employee Info'!$C$2:$J$2,0)),"")</f>
        <v/>
      </c>
      <c r="L970" s="19" t="str">
        <f>IFERROR(INDEX('Employee Info'!$C$3:$J$200,MATCH(Data6[[#This Row],[Name:]],'Employee Info'!$B$3:$B$200,0),MATCH(Data6[[#Headers],[Phone]],'Employee Info'!$C$2:$J$2,0)),"")</f>
        <v/>
      </c>
      <c r="M970" s="19" t="str">
        <f>IFERROR(INDEX('Employee Info'!$C$3:$J$200,MATCH(Data6[[#This Row],[Name:]],'Employee Info'!$B$3:$B$200,0),MATCH(Data6[[#Headers],[Tech]],'Employee Info'!$C$2:$J$2,0)),"")</f>
        <v/>
      </c>
      <c r="N970" s="19" t="str">
        <f>IFERROR(INDEX('Employee Info'!$C$3:$J$200,MATCH(Data6[[#This Row],[Name:]],'Employee Info'!$B$3:$B$200,0),MATCH(Data6[[#Headers],[Other]],'Employee Info'!$C$2:$J$2,0)),"")</f>
        <v/>
      </c>
      <c r="O970" s="19">
        <f>IFERROR((Data6[[#This Row],[Hours:]]*SUM(Data6[[#This Row],[Rate]:[Other]])),"")</f>
        <v>0</v>
      </c>
      <c r="P970" s="7" t="str">
        <f>IF(Data6[[#This Row],[WO'#:]]="","Riley #","WO#")</f>
        <v>Riley #</v>
      </c>
      <c r="Q970" s="7">
        <f>IFERROR(WEEKNUM(Data6[[#This Row],[Date:]]),"")</f>
        <v>23</v>
      </c>
      <c r="R970" s="6">
        <f t="shared" si="45"/>
        <v>45445</v>
      </c>
      <c r="S970" s="6">
        <f>Data6[[#This Row],[Week Start]]+7</f>
        <v>45452</v>
      </c>
      <c r="T970" s="7" t="str">
        <f t="shared" si="46"/>
        <v>6/2/2024 - 6/9/2024</v>
      </c>
      <c r="U970" s="7" t="str">
        <f t="shared" si="47"/>
        <v>Time Card</v>
      </c>
      <c r="V970" s="8" t="str">
        <f>RIGHT(TEXT(Data6[[#This Row],[Date:]],"mmddyyyy"),4)</f>
        <v>2024</v>
      </c>
      <c r="W970" s="8" t="str">
        <f>MID(TEXT(Data6[[#This Row],[Date:]],"mmddyyyy"),3,2)</f>
        <v>03</v>
      </c>
      <c r="X970" s="8" t="str">
        <f>LEFT(TEXT(Data6[[#This Row],[Date:]],"mmddyyyy"),2)</f>
        <v>06</v>
      </c>
      <c r="Y970" s="6">
        <f>DATE(Data6[[#This Row],[Year]],Data6[[#This Row],[Month]],Data6[[#This Row],[Day]])</f>
        <v>45446</v>
      </c>
    </row>
    <row r="971" spans="1:25" x14ac:dyDescent="0.3">
      <c r="A971" s="5">
        <v>45451.354096527779</v>
      </c>
      <c r="B971" s="7" t="s">
        <v>66</v>
      </c>
      <c r="C971" s="6" t="s">
        <v>877</v>
      </c>
      <c r="D971" s="7" t="s">
        <v>870</v>
      </c>
      <c r="E971" s="8">
        <v>1</v>
      </c>
      <c r="F971" s="7">
        <v>20028</v>
      </c>
      <c r="G971" s="7" t="s">
        <v>68</v>
      </c>
      <c r="H971" s="7" t="s">
        <v>756</v>
      </c>
      <c r="I971" s="7" t="s">
        <v>45</v>
      </c>
      <c r="J971" s="19" t="str">
        <f>IFERROR(INDEX('Employee Info'!$C$3:$E$200,MATCH(Data6[[#This Row],[Name:]],'Employee Info'!$B$3:$B$200,0),MATCH(Data6[[#This Row],[Hours Type:]],'Employee Info'!$C$2:$E$2,0)),"")</f>
        <v/>
      </c>
      <c r="K971" s="19" t="str">
        <f>IFERROR(INDEX('Employee Info'!$C$3:$J$200,MATCH(Data6[[#This Row],[Name:]],'Employee Info'!$B$3:$B$200,0),MATCH(Data6[[#Headers],[Truck]],'Employee Info'!$C$2:$J$2,0)),"")</f>
        <v/>
      </c>
      <c r="L971" s="19" t="str">
        <f>IFERROR(INDEX('Employee Info'!$C$3:$J$200,MATCH(Data6[[#This Row],[Name:]],'Employee Info'!$B$3:$B$200,0),MATCH(Data6[[#Headers],[Phone]],'Employee Info'!$C$2:$J$2,0)),"")</f>
        <v/>
      </c>
      <c r="M971" s="19" t="str">
        <f>IFERROR(INDEX('Employee Info'!$C$3:$J$200,MATCH(Data6[[#This Row],[Name:]],'Employee Info'!$B$3:$B$200,0),MATCH(Data6[[#Headers],[Tech]],'Employee Info'!$C$2:$J$2,0)),"")</f>
        <v/>
      </c>
      <c r="N971" s="19" t="str">
        <f>IFERROR(INDEX('Employee Info'!$C$3:$J$200,MATCH(Data6[[#This Row],[Name:]],'Employee Info'!$B$3:$B$200,0),MATCH(Data6[[#Headers],[Other]],'Employee Info'!$C$2:$J$2,0)),"")</f>
        <v/>
      </c>
      <c r="O971" s="19">
        <f>IFERROR((Data6[[#This Row],[Hours:]]*SUM(Data6[[#This Row],[Rate]:[Other]])),"")</f>
        <v>0</v>
      </c>
      <c r="P971" s="7" t="str">
        <f>IF(Data6[[#This Row],[WO'#:]]="","Riley #","WO#")</f>
        <v>WO#</v>
      </c>
      <c r="Q971" s="7">
        <f>IFERROR(WEEKNUM(Data6[[#This Row],[Date:]]),"")</f>
        <v>23</v>
      </c>
      <c r="R971" s="6">
        <f t="shared" si="45"/>
        <v>45445</v>
      </c>
      <c r="S971" s="6">
        <f>Data6[[#This Row],[Week Start]]+7</f>
        <v>45452</v>
      </c>
      <c r="T971" s="7" t="str">
        <f t="shared" si="46"/>
        <v>6/2/2024 - 6/9/2024</v>
      </c>
      <c r="U971" s="7" t="str">
        <f t="shared" si="47"/>
        <v>Time Card</v>
      </c>
      <c r="V971" s="8" t="str">
        <f>RIGHT(TEXT(Data6[[#This Row],[Date:]],"mmddyyyy"),4)</f>
        <v>2024</v>
      </c>
      <c r="W971" s="8" t="str">
        <f>MID(TEXT(Data6[[#This Row],[Date:]],"mmddyyyy"),3,2)</f>
        <v>04</v>
      </c>
      <c r="X971" s="8" t="str">
        <f>LEFT(TEXT(Data6[[#This Row],[Date:]],"mmddyyyy"),2)</f>
        <v>06</v>
      </c>
      <c r="Y971" s="6">
        <f>DATE(Data6[[#This Row],[Year]],Data6[[#This Row],[Month]],Data6[[#This Row],[Day]])</f>
        <v>45447</v>
      </c>
    </row>
    <row r="972" spans="1:25" x14ac:dyDescent="0.3">
      <c r="A972" s="5">
        <v>45451.352564699075</v>
      </c>
      <c r="B972" s="7" t="s">
        <v>66</v>
      </c>
      <c r="C972" s="6" t="s">
        <v>877</v>
      </c>
      <c r="D972" s="7" t="s">
        <v>871</v>
      </c>
      <c r="E972" s="8">
        <v>8</v>
      </c>
      <c r="F972" s="7">
        <v>6984733</v>
      </c>
      <c r="G972" s="7" t="s">
        <v>68</v>
      </c>
      <c r="H972" s="7" t="s">
        <v>756</v>
      </c>
      <c r="I972" s="7" t="s">
        <v>44</v>
      </c>
      <c r="J972" s="19" t="str">
        <f>IFERROR(INDEX('Employee Info'!$C$3:$E$200,MATCH(Data6[[#This Row],[Name:]],'Employee Info'!$B$3:$B$200,0),MATCH(Data6[[#This Row],[Hours Type:]],'Employee Info'!$C$2:$E$2,0)),"")</f>
        <v/>
      </c>
      <c r="K972" s="19" t="str">
        <f>IFERROR(INDEX('Employee Info'!$C$3:$J$200,MATCH(Data6[[#This Row],[Name:]],'Employee Info'!$B$3:$B$200,0),MATCH(Data6[[#Headers],[Truck]],'Employee Info'!$C$2:$J$2,0)),"")</f>
        <v/>
      </c>
      <c r="L972" s="19" t="str">
        <f>IFERROR(INDEX('Employee Info'!$C$3:$J$200,MATCH(Data6[[#This Row],[Name:]],'Employee Info'!$B$3:$B$200,0),MATCH(Data6[[#Headers],[Phone]],'Employee Info'!$C$2:$J$2,0)),"")</f>
        <v/>
      </c>
      <c r="M972" s="19" t="str">
        <f>IFERROR(INDEX('Employee Info'!$C$3:$J$200,MATCH(Data6[[#This Row],[Name:]],'Employee Info'!$B$3:$B$200,0),MATCH(Data6[[#Headers],[Tech]],'Employee Info'!$C$2:$J$2,0)),"")</f>
        <v/>
      </c>
      <c r="N972" s="19" t="str">
        <f>IFERROR(INDEX('Employee Info'!$C$3:$J$200,MATCH(Data6[[#This Row],[Name:]],'Employee Info'!$B$3:$B$200,0),MATCH(Data6[[#Headers],[Other]],'Employee Info'!$C$2:$J$2,0)),"")</f>
        <v/>
      </c>
      <c r="O972" s="19">
        <f>IFERROR((Data6[[#This Row],[Hours:]]*SUM(Data6[[#This Row],[Rate]:[Other]])),"")</f>
        <v>0</v>
      </c>
      <c r="P972" s="7" t="str">
        <f>IF(Data6[[#This Row],[WO'#:]]="","Riley #","WO#")</f>
        <v>WO#</v>
      </c>
      <c r="Q972" s="7">
        <f>IFERROR(WEEKNUM(Data6[[#This Row],[Date:]]),"")</f>
        <v>23</v>
      </c>
      <c r="R972" s="6">
        <f t="shared" si="45"/>
        <v>45445</v>
      </c>
      <c r="S972" s="6">
        <f>Data6[[#This Row],[Week Start]]+7</f>
        <v>45452</v>
      </c>
      <c r="T972" s="7" t="str">
        <f t="shared" si="46"/>
        <v>6/2/2024 - 6/9/2024</v>
      </c>
      <c r="U972" s="7" t="str">
        <f t="shared" si="47"/>
        <v>Time Card</v>
      </c>
      <c r="V972" s="8" t="str">
        <f>RIGHT(TEXT(Data6[[#This Row],[Date:]],"mmddyyyy"),4)</f>
        <v>2024</v>
      </c>
      <c r="W972" s="8" t="str">
        <f>MID(TEXT(Data6[[#This Row],[Date:]],"mmddyyyy"),3,2)</f>
        <v>04</v>
      </c>
      <c r="X972" s="8" t="str">
        <f>LEFT(TEXT(Data6[[#This Row],[Date:]],"mmddyyyy"),2)</f>
        <v>06</v>
      </c>
      <c r="Y972" s="6">
        <f>DATE(Data6[[#This Row],[Year]],Data6[[#This Row],[Month]],Data6[[#This Row],[Day]])</f>
        <v>45447</v>
      </c>
    </row>
    <row r="973" spans="1:25" x14ac:dyDescent="0.3">
      <c r="A973" s="5">
        <v>45485.442909143516</v>
      </c>
      <c r="B973" s="7" t="s">
        <v>76</v>
      </c>
      <c r="C973" s="6" t="s">
        <v>877</v>
      </c>
      <c r="D973" s="7" t="s">
        <v>156</v>
      </c>
      <c r="E973" s="8">
        <v>1</v>
      </c>
      <c r="F973" s="7">
        <v>6984733</v>
      </c>
      <c r="G973" s="7" t="s">
        <v>68</v>
      </c>
      <c r="H973" s="7" t="s">
        <v>756</v>
      </c>
      <c r="I973" s="7" t="s">
        <v>44</v>
      </c>
      <c r="J973" s="19" t="str">
        <f>IFERROR(INDEX('Employee Info'!$C$3:$E$200,MATCH(Data6[[#This Row],[Name:]],'Employee Info'!$B$3:$B$200,0),MATCH(Data6[[#This Row],[Hours Type:]],'Employee Info'!$C$2:$E$2,0)),"")</f>
        <v/>
      </c>
      <c r="K973" s="19" t="str">
        <f>IFERROR(INDEX('Employee Info'!$C$3:$J$200,MATCH(Data6[[#This Row],[Name:]],'Employee Info'!$B$3:$B$200,0),MATCH(Data6[[#Headers],[Truck]],'Employee Info'!$C$2:$J$2,0)),"")</f>
        <v/>
      </c>
      <c r="L973" s="19" t="str">
        <f>IFERROR(INDEX('Employee Info'!$C$3:$J$200,MATCH(Data6[[#This Row],[Name:]],'Employee Info'!$B$3:$B$200,0),MATCH(Data6[[#Headers],[Phone]],'Employee Info'!$C$2:$J$2,0)),"")</f>
        <v/>
      </c>
      <c r="M973" s="19" t="str">
        <f>IFERROR(INDEX('Employee Info'!$C$3:$J$200,MATCH(Data6[[#This Row],[Name:]],'Employee Info'!$B$3:$B$200,0),MATCH(Data6[[#Headers],[Tech]],'Employee Info'!$C$2:$J$2,0)),"")</f>
        <v/>
      </c>
      <c r="N973" s="19" t="str">
        <f>IFERROR(INDEX('Employee Info'!$C$3:$J$200,MATCH(Data6[[#This Row],[Name:]],'Employee Info'!$B$3:$B$200,0),MATCH(Data6[[#Headers],[Other]],'Employee Info'!$C$2:$J$2,0)),"")</f>
        <v/>
      </c>
      <c r="O973" s="19">
        <f>IFERROR((Data6[[#This Row],[Hours:]]*SUM(Data6[[#This Row],[Rate]:[Other]])),"")</f>
        <v>0</v>
      </c>
      <c r="P973" s="7" t="str">
        <f>IF(Data6[[#This Row],[WO'#:]]="","Riley #","WO#")</f>
        <v>WO#</v>
      </c>
      <c r="Q973" s="7">
        <f>IFERROR(WEEKNUM(Data6[[#This Row],[Date:]]),"")</f>
        <v>23</v>
      </c>
      <c r="R973" s="6">
        <f t="shared" si="45"/>
        <v>45445</v>
      </c>
      <c r="S973" s="6">
        <f>Data6[[#This Row],[Week Start]]+7</f>
        <v>45452</v>
      </c>
      <c r="T973" s="7" t="str">
        <f t="shared" si="46"/>
        <v>6/2/2024 - 6/9/2024</v>
      </c>
      <c r="U973" s="7" t="str">
        <f t="shared" si="47"/>
        <v>Time Card</v>
      </c>
      <c r="V973" s="8" t="str">
        <f>RIGHT(TEXT(Data6[[#This Row],[Date:]],"mmddyyyy"),4)</f>
        <v>2024</v>
      </c>
      <c r="W973" s="8" t="str">
        <f>MID(TEXT(Data6[[#This Row],[Date:]],"mmddyyyy"),3,2)</f>
        <v>04</v>
      </c>
      <c r="X973" s="8" t="str">
        <f>LEFT(TEXT(Data6[[#This Row],[Date:]],"mmddyyyy"),2)</f>
        <v>06</v>
      </c>
      <c r="Y973" s="6">
        <f>DATE(Data6[[#This Row],[Year]],Data6[[#This Row],[Month]],Data6[[#This Row],[Day]])</f>
        <v>45447</v>
      </c>
    </row>
    <row r="974" spans="1:25" x14ac:dyDescent="0.3">
      <c r="A974" s="5">
        <v>45447.581470717596</v>
      </c>
      <c r="B974" s="7" t="s">
        <v>65</v>
      </c>
      <c r="C974" s="6" t="s">
        <v>877</v>
      </c>
      <c r="D974" s="7" t="s">
        <v>878</v>
      </c>
      <c r="E974" s="8">
        <v>2</v>
      </c>
      <c r="F974" s="7">
        <v>7107910</v>
      </c>
      <c r="G974" s="7" t="s">
        <v>68</v>
      </c>
      <c r="H974" s="7" t="s">
        <v>756</v>
      </c>
      <c r="I974" s="7" t="s">
        <v>44</v>
      </c>
      <c r="J974" s="19" t="str">
        <f>IFERROR(INDEX('Employee Info'!$C$3:$E$200,MATCH(Data6[[#This Row],[Name:]],'Employee Info'!$B$3:$B$200,0),MATCH(Data6[[#This Row],[Hours Type:]],'Employee Info'!$C$2:$E$2,0)),"")</f>
        <v/>
      </c>
      <c r="K974" s="19" t="str">
        <f>IFERROR(INDEX('Employee Info'!$C$3:$J$200,MATCH(Data6[[#This Row],[Name:]],'Employee Info'!$B$3:$B$200,0),MATCH(Data6[[#Headers],[Truck]],'Employee Info'!$C$2:$J$2,0)),"")</f>
        <v/>
      </c>
      <c r="L974" s="19" t="str">
        <f>IFERROR(INDEX('Employee Info'!$C$3:$J$200,MATCH(Data6[[#This Row],[Name:]],'Employee Info'!$B$3:$B$200,0),MATCH(Data6[[#Headers],[Phone]],'Employee Info'!$C$2:$J$2,0)),"")</f>
        <v/>
      </c>
      <c r="M974" s="19" t="str">
        <f>IFERROR(INDEX('Employee Info'!$C$3:$J$200,MATCH(Data6[[#This Row],[Name:]],'Employee Info'!$B$3:$B$200,0),MATCH(Data6[[#Headers],[Tech]],'Employee Info'!$C$2:$J$2,0)),"")</f>
        <v/>
      </c>
      <c r="N974" s="19" t="str">
        <f>IFERROR(INDEX('Employee Info'!$C$3:$J$200,MATCH(Data6[[#This Row],[Name:]],'Employee Info'!$B$3:$B$200,0),MATCH(Data6[[#Headers],[Other]],'Employee Info'!$C$2:$J$2,0)),"")</f>
        <v/>
      </c>
      <c r="O974" s="19">
        <f>IFERROR((Data6[[#This Row],[Hours:]]*SUM(Data6[[#This Row],[Rate]:[Other]])),"")</f>
        <v>0</v>
      </c>
      <c r="P974" s="7" t="str">
        <f>IF(Data6[[#This Row],[WO'#:]]="","Riley #","WO#")</f>
        <v>WO#</v>
      </c>
      <c r="Q974" s="7">
        <f>IFERROR(WEEKNUM(Data6[[#This Row],[Date:]]),"")</f>
        <v>23</v>
      </c>
      <c r="R974" s="6">
        <f t="shared" si="45"/>
        <v>45445</v>
      </c>
      <c r="S974" s="6">
        <f>Data6[[#This Row],[Week Start]]+7</f>
        <v>45452</v>
      </c>
      <c r="T974" s="7" t="str">
        <f t="shared" si="46"/>
        <v>6/2/2024 - 6/9/2024</v>
      </c>
      <c r="U974" s="7" t="str">
        <f t="shared" si="47"/>
        <v>Time Card</v>
      </c>
      <c r="V974" s="8" t="str">
        <f>RIGHT(TEXT(Data6[[#This Row],[Date:]],"mmddyyyy"),4)</f>
        <v>2024</v>
      </c>
      <c r="W974" s="8" t="str">
        <f>MID(TEXT(Data6[[#This Row],[Date:]],"mmddyyyy"),3,2)</f>
        <v>04</v>
      </c>
      <c r="X974" s="8" t="str">
        <f>LEFT(TEXT(Data6[[#This Row],[Date:]],"mmddyyyy"),2)</f>
        <v>06</v>
      </c>
      <c r="Y974" s="6">
        <f>DATE(Data6[[#This Row],[Year]],Data6[[#This Row],[Month]],Data6[[#This Row],[Day]])</f>
        <v>45447</v>
      </c>
    </row>
    <row r="975" spans="1:25" x14ac:dyDescent="0.3">
      <c r="A975" s="5">
        <v>45448.251572222223</v>
      </c>
      <c r="B975" s="7" t="s">
        <v>492</v>
      </c>
      <c r="C975" s="6" t="s">
        <v>877</v>
      </c>
      <c r="D975" s="7" t="s">
        <v>879</v>
      </c>
      <c r="E975" s="8">
        <v>2</v>
      </c>
      <c r="F975" s="7">
        <v>7107910</v>
      </c>
      <c r="G975" s="7" t="s">
        <v>68</v>
      </c>
      <c r="H975" s="7" t="s">
        <v>756</v>
      </c>
      <c r="I975" s="7" t="s">
        <v>44</v>
      </c>
      <c r="J975" s="19" t="str">
        <f>IFERROR(INDEX('Employee Info'!$C$3:$E$200,MATCH(Data6[[#This Row],[Name:]],'Employee Info'!$B$3:$B$200,0),MATCH(Data6[[#This Row],[Hours Type:]],'Employee Info'!$C$2:$E$2,0)),"")</f>
        <v/>
      </c>
      <c r="K975" s="19" t="str">
        <f>IFERROR(INDEX('Employee Info'!$C$3:$J$200,MATCH(Data6[[#This Row],[Name:]],'Employee Info'!$B$3:$B$200,0),MATCH(Data6[[#Headers],[Truck]],'Employee Info'!$C$2:$J$2,0)),"")</f>
        <v/>
      </c>
      <c r="L975" s="19" t="str">
        <f>IFERROR(INDEX('Employee Info'!$C$3:$J$200,MATCH(Data6[[#This Row],[Name:]],'Employee Info'!$B$3:$B$200,0),MATCH(Data6[[#Headers],[Phone]],'Employee Info'!$C$2:$J$2,0)),"")</f>
        <v/>
      </c>
      <c r="M975" s="19" t="str">
        <f>IFERROR(INDEX('Employee Info'!$C$3:$J$200,MATCH(Data6[[#This Row],[Name:]],'Employee Info'!$B$3:$B$200,0),MATCH(Data6[[#Headers],[Tech]],'Employee Info'!$C$2:$J$2,0)),"")</f>
        <v/>
      </c>
      <c r="N975" s="19" t="str">
        <f>IFERROR(INDEX('Employee Info'!$C$3:$J$200,MATCH(Data6[[#This Row],[Name:]],'Employee Info'!$B$3:$B$200,0),MATCH(Data6[[#Headers],[Other]],'Employee Info'!$C$2:$J$2,0)),"")</f>
        <v/>
      </c>
      <c r="O975" s="19">
        <f>IFERROR((Data6[[#This Row],[Hours:]]*SUM(Data6[[#This Row],[Rate]:[Other]])),"")</f>
        <v>0</v>
      </c>
      <c r="P975" s="7" t="str">
        <f>IF(Data6[[#This Row],[WO'#:]]="","Riley #","WO#")</f>
        <v>WO#</v>
      </c>
      <c r="Q975" s="7">
        <f>IFERROR(WEEKNUM(Data6[[#This Row],[Date:]]),"")</f>
        <v>23</v>
      </c>
      <c r="R975" s="6">
        <f t="shared" si="45"/>
        <v>45445</v>
      </c>
      <c r="S975" s="6">
        <f>Data6[[#This Row],[Week Start]]+7</f>
        <v>45452</v>
      </c>
      <c r="T975" s="7" t="str">
        <f t="shared" si="46"/>
        <v>6/2/2024 - 6/9/2024</v>
      </c>
      <c r="U975" s="7" t="str">
        <f t="shared" si="47"/>
        <v>Time Card</v>
      </c>
      <c r="V975" s="8" t="str">
        <f>RIGHT(TEXT(Data6[[#This Row],[Date:]],"mmddyyyy"),4)</f>
        <v>2024</v>
      </c>
      <c r="W975" s="8" t="str">
        <f>MID(TEXT(Data6[[#This Row],[Date:]],"mmddyyyy"),3,2)</f>
        <v>04</v>
      </c>
      <c r="X975" s="8" t="str">
        <f>LEFT(TEXT(Data6[[#This Row],[Date:]],"mmddyyyy"),2)</f>
        <v>06</v>
      </c>
      <c r="Y975" s="6">
        <f>DATE(Data6[[#This Row],[Year]],Data6[[#This Row],[Month]],Data6[[#This Row],[Day]])</f>
        <v>45447</v>
      </c>
    </row>
    <row r="976" spans="1:25" x14ac:dyDescent="0.3">
      <c r="A976" s="5">
        <v>45447.575183796296</v>
      </c>
      <c r="B976" s="7" t="s">
        <v>31</v>
      </c>
      <c r="C976" s="6" t="s">
        <v>877</v>
      </c>
      <c r="D976" s="7" t="s">
        <v>880</v>
      </c>
      <c r="E976" s="8">
        <v>8</v>
      </c>
      <c r="F976" s="7" t="s">
        <v>68</v>
      </c>
      <c r="G976" s="7" t="s">
        <v>68</v>
      </c>
      <c r="H976" s="7" t="s">
        <v>202</v>
      </c>
      <c r="I976" s="7" t="s">
        <v>44</v>
      </c>
      <c r="J976" s="19" t="str">
        <f>IFERROR(INDEX('Employee Info'!$C$3:$E$200,MATCH(Data6[[#This Row],[Name:]],'Employee Info'!$B$3:$B$200,0),MATCH(Data6[[#This Row],[Hours Type:]],'Employee Info'!$C$2:$E$2,0)),"")</f>
        <v/>
      </c>
      <c r="K976" s="19" t="str">
        <f>IFERROR(INDEX('Employee Info'!$C$3:$J$200,MATCH(Data6[[#This Row],[Name:]],'Employee Info'!$B$3:$B$200,0),MATCH(Data6[[#Headers],[Truck]],'Employee Info'!$C$2:$J$2,0)),"")</f>
        <v/>
      </c>
      <c r="L976" s="19" t="str">
        <f>IFERROR(INDEX('Employee Info'!$C$3:$J$200,MATCH(Data6[[#This Row],[Name:]],'Employee Info'!$B$3:$B$200,0),MATCH(Data6[[#Headers],[Phone]],'Employee Info'!$C$2:$J$2,0)),"")</f>
        <v/>
      </c>
      <c r="M976" s="19" t="str">
        <f>IFERROR(INDEX('Employee Info'!$C$3:$J$200,MATCH(Data6[[#This Row],[Name:]],'Employee Info'!$B$3:$B$200,0),MATCH(Data6[[#Headers],[Tech]],'Employee Info'!$C$2:$J$2,0)),"")</f>
        <v/>
      </c>
      <c r="N976" s="19" t="str">
        <f>IFERROR(INDEX('Employee Info'!$C$3:$J$200,MATCH(Data6[[#This Row],[Name:]],'Employee Info'!$B$3:$B$200,0),MATCH(Data6[[#Headers],[Other]],'Employee Info'!$C$2:$J$2,0)),"")</f>
        <v/>
      </c>
      <c r="O976" s="19">
        <f>IFERROR((Data6[[#This Row],[Hours:]]*SUM(Data6[[#This Row],[Rate]:[Other]])),"")</f>
        <v>0</v>
      </c>
      <c r="P976" s="7" t="str">
        <f>IF(Data6[[#This Row],[WO'#:]]="","Riley #","WO#")</f>
        <v>Riley #</v>
      </c>
      <c r="Q976" s="7">
        <f>IFERROR(WEEKNUM(Data6[[#This Row],[Date:]]),"")</f>
        <v>23</v>
      </c>
      <c r="R976" s="6">
        <f t="shared" si="45"/>
        <v>45445</v>
      </c>
      <c r="S976" s="6">
        <f>Data6[[#This Row],[Week Start]]+7</f>
        <v>45452</v>
      </c>
      <c r="T976" s="7" t="str">
        <f t="shared" si="46"/>
        <v>6/2/2024 - 6/9/2024</v>
      </c>
      <c r="U976" s="7" t="str">
        <f t="shared" si="47"/>
        <v>Time Card</v>
      </c>
      <c r="V976" s="8" t="str">
        <f>RIGHT(TEXT(Data6[[#This Row],[Date:]],"mmddyyyy"),4)</f>
        <v>2024</v>
      </c>
      <c r="W976" s="8" t="str">
        <f>MID(TEXT(Data6[[#This Row],[Date:]],"mmddyyyy"),3,2)</f>
        <v>04</v>
      </c>
      <c r="X976" s="8" t="str">
        <f>LEFT(TEXT(Data6[[#This Row],[Date:]],"mmddyyyy"),2)</f>
        <v>06</v>
      </c>
      <c r="Y976" s="6">
        <f>DATE(Data6[[#This Row],[Year]],Data6[[#This Row],[Month]],Data6[[#This Row],[Day]])</f>
        <v>45447</v>
      </c>
    </row>
    <row r="977" spans="1:25" x14ac:dyDescent="0.3">
      <c r="A977" s="5">
        <v>45447.575352662039</v>
      </c>
      <c r="B977" s="7" t="s">
        <v>34</v>
      </c>
      <c r="C977" s="6" t="s">
        <v>877</v>
      </c>
      <c r="D977" s="7" t="s">
        <v>880</v>
      </c>
      <c r="E977" s="8">
        <v>8</v>
      </c>
      <c r="F977" s="7" t="s">
        <v>68</v>
      </c>
      <c r="G977" s="7" t="s">
        <v>68</v>
      </c>
      <c r="H977" s="7" t="s">
        <v>202</v>
      </c>
      <c r="I977" s="7" t="s">
        <v>44</v>
      </c>
      <c r="J977" s="19" t="str">
        <f>IFERROR(INDEX('Employee Info'!$C$3:$E$200,MATCH(Data6[[#This Row],[Name:]],'Employee Info'!$B$3:$B$200,0),MATCH(Data6[[#This Row],[Hours Type:]],'Employee Info'!$C$2:$E$2,0)),"")</f>
        <v/>
      </c>
      <c r="K977" s="19" t="str">
        <f>IFERROR(INDEX('Employee Info'!$C$3:$J$200,MATCH(Data6[[#This Row],[Name:]],'Employee Info'!$B$3:$B$200,0),MATCH(Data6[[#Headers],[Truck]],'Employee Info'!$C$2:$J$2,0)),"")</f>
        <v/>
      </c>
      <c r="L977" s="19" t="str">
        <f>IFERROR(INDEX('Employee Info'!$C$3:$J$200,MATCH(Data6[[#This Row],[Name:]],'Employee Info'!$B$3:$B$200,0),MATCH(Data6[[#Headers],[Phone]],'Employee Info'!$C$2:$J$2,0)),"")</f>
        <v/>
      </c>
      <c r="M977" s="19" t="str">
        <f>IFERROR(INDEX('Employee Info'!$C$3:$J$200,MATCH(Data6[[#This Row],[Name:]],'Employee Info'!$B$3:$B$200,0),MATCH(Data6[[#Headers],[Tech]],'Employee Info'!$C$2:$J$2,0)),"")</f>
        <v/>
      </c>
      <c r="N977" s="19" t="str">
        <f>IFERROR(INDEX('Employee Info'!$C$3:$J$200,MATCH(Data6[[#This Row],[Name:]],'Employee Info'!$B$3:$B$200,0),MATCH(Data6[[#Headers],[Other]],'Employee Info'!$C$2:$J$2,0)),"")</f>
        <v/>
      </c>
      <c r="O977" s="19">
        <f>IFERROR((Data6[[#This Row],[Hours:]]*SUM(Data6[[#This Row],[Rate]:[Other]])),"")</f>
        <v>0</v>
      </c>
      <c r="P977" s="7" t="str">
        <f>IF(Data6[[#This Row],[WO'#:]]="","Riley #","WO#")</f>
        <v>Riley #</v>
      </c>
      <c r="Q977" s="7">
        <f>IFERROR(WEEKNUM(Data6[[#This Row],[Date:]]),"")</f>
        <v>23</v>
      </c>
      <c r="R977" s="6">
        <f t="shared" si="45"/>
        <v>45445</v>
      </c>
      <c r="S977" s="6">
        <f>Data6[[#This Row],[Week Start]]+7</f>
        <v>45452</v>
      </c>
      <c r="T977" s="7" t="str">
        <f t="shared" si="46"/>
        <v>6/2/2024 - 6/9/2024</v>
      </c>
      <c r="U977" s="7" t="str">
        <f t="shared" si="47"/>
        <v>Time Card</v>
      </c>
      <c r="V977" s="8" t="str">
        <f>RIGHT(TEXT(Data6[[#This Row],[Date:]],"mmddyyyy"),4)</f>
        <v>2024</v>
      </c>
      <c r="W977" s="8" t="str">
        <f>MID(TEXT(Data6[[#This Row],[Date:]],"mmddyyyy"),3,2)</f>
        <v>04</v>
      </c>
      <c r="X977" s="8" t="str">
        <f>LEFT(TEXT(Data6[[#This Row],[Date:]],"mmddyyyy"),2)</f>
        <v>06</v>
      </c>
      <c r="Y977" s="6">
        <f>DATE(Data6[[#This Row],[Year]],Data6[[#This Row],[Month]],Data6[[#This Row],[Day]])</f>
        <v>45447</v>
      </c>
    </row>
    <row r="978" spans="1:25" x14ac:dyDescent="0.3">
      <c r="A978" s="5">
        <v>45447.58201377315</v>
      </c>
      <c r="B978" s="7" t="s">
        <v>65</v>
      </c>
      <c r="C978" s="6" t="s">
        <v>877</v>
      </c>
      <c r="D978" s="7" t="s">
        <v>878</v>
      </c>
      <c r="E978" s="8">
        <v>2</v>
      </c>
      <c r="F978" s="7" t="s">
        <v>68</v>
      </c>
      <c r="G978" s="7" t="s">
        <v>68</v>
      </c>
      <c r="H978" s="7" t="s">
        <v>380</v>
      </c>
      <c r="I978" s="7" t="s">
        <v>44</v>
      </c>
      <c r="J978" s="19" t="str">
        <f>IFERROR(INDEX('Employee Info'!$C$3:$E$200,MATCH(Data6[[#This Row],[Name:]],'Employee Info'!$B$3:$B$200,0),MATCH(Data6[[#This Row],[Hours Type:]],'Employee Info'!$C$2:$E$2,0)),"")</f>
        <v/>
      </c>
      <c r="K978" s="19" t="str">
        <f>IFERROR(INDEX('Employee Info'!$C$3:$J$200,MATCH(Data6[[#This Row],[Name:]],'Employee Info'!$B$3:$B$200,0),MATCH(Data6[[#Headers],[Truck]],'Employee Info'!$C$2:$J$2,0)),"")</f>
        <v/>
      </c>
      <c r="L978" s="19" t="str">
        <f>IFERROR(INDEX('Employee Info'!$C$3:$J$200,MATCH(Data6[[#This Row],[Name:]],'Employee Info'!$B$3:$B$200,0),MATCH(Data6[[#Headers],[Phone]],'Employee Info'!$C$2:$J$2,0)),"")</f>
        <v/>
      </c>
      <c r="M978" s="19" t="str">
        <f>IFERROR(INDEX('Employee Info'!$C$3:$J$200,MATCH(Data6[[#This Row],[Name:]],'Employee Info'!$B$3:$B$200,0),MATCH(Data6[[#Headers],[Tech]],'Employee Info'!$C$2:$J$2,0)),"")</f>
        <v/>
      </c>
      <c r="N978" s="19" t="str">
        <f>IFERROR(INDEX('Employee Info'!$C$3:$J$200,MATCH(Data6[[#This Row],[Name:]],'Employee Info'!$B$3:$B$200,0),MATCH(Data6[[#Headers],[Other]],'Employee Info'!$C$2:$J$2,0)),"")</f>
        <v/>
      </c>
      <c r="O978" s="19">
        <f>IFERROR((Data6[[#This Row],[Hours:]]*SUM(Data6[[#This Row],[Rate]:[Other]])),"")</f>
        <v>0</v>
      </c>
      <c r="P978" s="7" t="str">
        <f>IF(Data6[[#This Row],[WO'#:]]="","Riley #","WO#")</f>
        <v>Riley #</v>
      </c>
      <c r="Q978" s="7">
        <f>IFERROR(WEEKNUM(Data6[[#This Row],[Date:]]),"")</f>
        <v>23</v>
      </c>
      <c r="R978" s="6">
        <f t="shared" si="45"/>
        <v>45445</v>
      </c>
      <c r="S978" s="6">
        <f>Data6[[#This Row],[Week Start]]+7</f>
        <v>45452</v>
      </c>
      <c r="T978" s="7" t="str">
        <f t="shared" si="46"/>
        <v>6/2/2024 - 6/9/2024</v>
      </c>
      <c r="U978" s="7" t="str">
        <f t="shared" si="47"/>
        <v>Time Card</v>
      </c>
      <c r="V978" s="8" t="str">
        <f>RIGHT(TEXT(Data6[[#This Row],[Date:]],"mmddyyyy"),4)</f>
        <v>2024</v>
      </c>
      <c r="W978" s="8" t="str">
        <f>MID(TEXT(Data6[[#This Row],[Date:]],"mmddyyyy"),3,2)</f>
        <v>04</v>
      </c>
      <c r="X978" s="8" t="str">
        <f>LEFT(TEXT(Data6[[#This Row],[Date:]],"mmddyyyy"),2)</f>
        <v>06</v>
      </c>
      <c r="Y978" s="6">
        <f>DATE(Data6[[#This Row],[Year]],Data6[[#This Row],[Month]],Data6[[#This Row],[Day]])</f>
        <v>45447</v>
      </c>
    </row>
    <row r="979" spans="1:25" x14ac:dyDescent="0.3">
      <c r="A979" s="5">
        <v>45447.584715277779</v>
      </c>
      <c r="B979" s="7" t="s">
        <v>35</v>
      </c>
      <c r="C979" s="6" t="s">
        <v>877</v>
      </c>
      <c r="D979" s="7" t="s">
        <v>831</v>
      </c>
      <c r="E979" s="8">
        <v>4</v>
      </c>
      <c r="F979" s="7" t="s">
        <v>68</v>
      </c>
      <c r="G979" s="7" t="s">
        <v>68</v>
      </c>
      <c r="H979" s="7" t="s">
        <v>649</v>
      </c>
      <c r="I979" s="7" t="s">
        <v>44</v>
      </c>
      <c r="J979" s="19" t="str">
        <f>IFERROR(INDEX('Employee Info'!$C$3:$E$200,MATCH(Data6[[#This Row],[Name:]],'Employee Info'!$B$3:$B$200,0),MATCH(Data6[[#This Row],[Hours Type:]],'Employee Info'!$C$2:$E$2,0)),"")</f>
        <v/>
      </c>
      <c r="K979" s="19" t="str">
        <f>IFERROR(INDEX('Employee Info'!$C$3:$J$200,MATCH(Data6[[#This Row],[Name:]],'Employee Info'!$B$3:$B$200,0),MATCH(Data6[[#Headers],[Truck]],'Employee Info'!$C$2:$J$2,0)),"")</f>
        <v/>
      </c>
      <c r="L979" s="19" t="str">
        <f>IFERROR(INDEX('Employee Info'!$C$3:$J$200,MATCH(Data6[[#This Row],[Name:]],'Employee Info'!$B$3:$B$200,0),MATCH(Data6[[#Headers],[Phone]],'Employee Info'!$C$2:$J$2,0)),"")</f>
        <v/>
      </c>
      <c r="M979" s="19" t="str">
        <f>IFERROR(INDEX('Employee Info'!$C$3:$J$200,MATCH(Data6[[#This Row],[Name:]],'Employee Info'!$B$3:$B$200,0),MATCH(Data6[[#Headers],[Tech]],'Employee Info'!$C$2:$J$2,0)),"")</f>
        <v/>
      </c>
      <c r="N979" s="19" t="str">
        <f>IFERROR(INDEX('Employee Info'!$C$3:$J$200,MATCH(Data6[[#This Row],[Name:]],'Employee Info'!$B$3:$B$200,0),MATCH(Data6[[#Headers],[Other]],'Employee Info'!$C$2:$J$2,0)),"")</f>
        <v/>
      </c>
      <c r="O979" s="19">
        <f>IFERROR((Data6[[#This Row],[Hours:]]*SUM(Data6[[#This Row],[Rate]:[Other]])),"")</f>
        <v>0</v>
      </c>
      <c r="P979" s="7" t="str">
        <f>IF(Data6[[#This Row],[WO'#:]]="","Riley #","WO#")</f>
        <v>Riley #</v>
      </c>
      <c r="Q979" s="7">
        <f>IFERROR(WEEKNUM(Data6[[#This Row],[Date:]]),"")</f>
        <v>23</v>
      </c>
      <c r="R979" s="6">
        <f t="shared" si="45"/>
        <v>45445</v>
      </c>
      <c r="S979" s="6">
        <f>Data6[[#This Row],[Week Start]]+7</f>
        <v>45452</v>
      </c>
      <c r="T979" s="7" t="str">
        <f t="shared" si="46"/>
        <v>6/2/2024 - 6/9/2024</v>
      </c>
      <c r="U979" s="7" t="str">
        <f t="shared" si="47"/>
        <v>Time Card</v>
      </c>
      <c r="V979" s="8" t="str">
        <f>RIGHT(TEXT(Data6[[#This Row],[Date:]],"mmddyyyy"),4)</f>
        <v>2024</v>
      </c>
      <c r="W979" s="8" t="str">
        <f>MID(TEXT(Data6[[#This Row],[Date:]],"mmddyyyy"),3,2)</f>
        <v>04</v>
      </c>
      <c r="X979" s="8" t="str">
        <f>LEFT(TEXT(Data6[[#This Row],[Date:]],"mmddyyyy"),2)</f>
        <v>06</v>
      </c>
      <c r="Y979" s="6">
        <f>DATE(Data6[[#This Row],[Year]],Data6[[#This Row],[Month]],Data6[[#This Row],[Day]])</f>
        <v>45447</v>
      </c>
    </row>
    <row r="980" spans="1:25" x14ac:dyDescent="0.3">
      <c r="A980" s="5">
        <v>45447.584813773145</v>
      </c>
      <c r="B980" s="7" t="s">
        <v>23</v>
      </c>
      <c r="C980" s="6" t="s">
        <v>877</v>
      </c>
      <c r="D980" s="7" t="s">
        <v>831</v>
      </c>
      <c r="E980" s="8">
        <v>4</v>
      </c>
      <c r="F980" s="7" t="s">
        <v>68</v>
      </c>
      <c r="G980" s="7" t="s">
        <v>68</v>
      </c>
      <c r="H980" s="7" t="s">
        <v>649</v>
      </c>
      <c r="I980" s="7" t="s">
        <v>44</v>
      </c>
      <c r="J980" s="19" t="str">
        <f>IFERROR(INDEX('Employee Info'!$C$3:$E$200,MATCH(Data6[[#This Row],[Name:]],'Employee Info'!$B$3:$B$200,0),MATCH(Data6[[#This Row],[Hours Type:]],'Employee Info'!$C$2:$E$2,0)),"")</f>
        <v/>
      </c>
      <c r="K980" s="19" t="str">
        <f>IFERROR(INDEX('Employee Info'!$C$3:$J$200,MATCH(Data6[[#This Row],[Name:]],'Employee Info'!$B$3:$B$200,0),MATCH(Data6[[#Headers],[Truck]],'Employee Info'!$C$2:$J$2,0)),"")</f>
        <v/>
      </c>
      <c r="L980" s="19" t="str">
        <f>IFERROR(INDEX('Employee Info'!$C$3:$J$200,MATCH(Data6[[#This Row],[Name:]],'Employee Info'!$B$3:$B$200,0),MATCH(Data6[[#Headers],[Phone]],'Employee Info'!$C$2:$J$2,0)),"")</f>
        <v/>
      </c>
      <c r="M980" s="19" t="str">
        <f>IFERROR(INDEX('Employee Info'!$C$3:$J$200,MATCH(Data6[[#This Row],[Name:]],'Employee Info'!$B$3:$B$200,0),MATCH(Data6[[#Headers],[Tech]],'Employee Info'!$C$2:$J$2,0)),"")</f>
        <v/>
      </c>
      <c r="N980" s="19" t="str">
        <f>IFERROR(INDEX('Employee Info'!$C$3:$J$200,MATCH(Data6[[#This Row],[Name:]],'Employee Info'!$B$3:$B$200,0),MATCH(Data6[[#Headers],[Other]],'Employee Info'!$C$2:$J$2,0)),"")</f>
        <v/>
      </c>
      <c r="O980" s="19">
        <f>IFERROR((Data6[[#This Row],[Hours:]]*SUM(Data6[[#This Row],[Rate]:[Other]])),"")</f>
        <v>0</v>
      </c>
      <c r="P980" s="7" t="str">
        <f>IF(Data6[[#This Row],[WO'#:]]="","Riley #","WO#")</f>
        <v>Riley #</v>
      </c>
      <c r="Q980" s="7">
        <f>IFERROR(WEEKNUM(Data6[[#This Row],[Date:]]),"")</f>
        <v>23</v>
      </c>
      <c r="R980" s="6">
        <f t="shared" si="45"/>
        <v>45445</v>
      </c>
      <c r="S980" s="6">
        <f>Data6[[#This Row],[Week Start]]+7</f>
        <v>45452</v>
      </c>
      <c r="T980" s="7" t="str">
        <f t="shared" si="46"/>
        <v>6/2/2024 - 6/9/2024</v>
      </c>
      <c r="U980" s="7" t="str">
        <f t="shared" si="47"/>
        <v>Time Card</v>
      </c>
      <c r="V980" s="8" t="str">
        <f>RIGHT(TEXT(Data6[[#This Row],[Date:]],"mmddyyyy"),4)</f>
        <v>2024</v>
      </c>
      <c r="W980" s="8" t="str">
        <f>MID(TEXT(Data6[[#This Row],[Date:]],"mmddyyyy"),3,2)</f>
        <v>04</v>
      </c>
      <c r="X980" s="8" t="str">
        <f>LEFT(TEXT(Data6[[#This Row],[Date:]],"mmddyyyy"),2)</f>
        <v>06</v>
      </c>
      <c r="Y980" s="6">
        <f>DATE(Data6[[#This Row],[Year]],Data6[[#This Row],[Month]],Data6[[#This Row],[Day]])</f>
        <v>45447</v>
      </c>
    </row>
    <row r="981" spans="1:25" x14ac:dyDescent="0.3">
      <c r="A981" s="5">
        <v>45447.585289120369</v>
      </c>
      <c r="B981" s="7" t="s">
        <v>35</v>
      </c>
      <c r="C981" s="6" t="s">
        <v>877</v>
      </c>
      <c r="D981" s="7" t="s">
        <v>881</v>
      </c>
      <c r="E981" s="8">
        <v>4</v>
      </c>
      <c r="F981" s="7" t="s">
        <v>68</v>
      </c>
      <c r="G981" s="7" t="s">
        <v>68</v>
      </c>
      <c r="H981" s="7" t="s">
        <v>577</v>
      </c>
      <c r="I981" s="7" t="s">
        <v>44</v>
      </c>
      <c r="J981" s="19" t="str">
        <f>IFERROR(INDEX('Employee Info'!$C$3:$E$200,MATCH(Data6[[#This Row],[Name:]],'Employee Info'!$B$3:$B$200,0),MATCH(Data6[[#This Row],[Hours Type:]],'Employee Info'!$C$2:$E$2,0)),"")</f>
        <v/>
      </c>
      <c r="K981" s="19" t="str">
        <f>IFERROR(INDEX('Employee Info'!$C$3:$J$200,MATCH(Data6[[#This Row],[Name:]],'Employee Info'!$B$3:$B$200,0),MATCH(Data6[[#Headers],[Truck]],'Employee Info'!$C$2:$J$2,0)),"")</f>
        <v/>
      </c>
      <c r="L981" s="19" t="str">
        <f>IFERROR(INDEX('Employee Info'!$C$3:$J$200,MATCH(Data6[[#This Row],[Name:]],'Employee Info'!$B$3:$B$200,0),MATCH(Data6[[#Headers],[Phone]],'Employee Info'!$C$2:$J$2,0)),"")</f>
        <v/>
      </c>
      <c r="M981" s="19" t="str">
        <f>IFERROR(INDEX('Employee Info'!$C$3:$J$200,MATCH(Data6[[#This Row],[Name:]],'Employee Info'!$B$3:$B$200,0),MATCH(Data6[[#Headers],[Tech]],'Employee Info'!$C$2:$J$2,0)),"")</f>
        <v/>
      </c>
      <c r="N981" s="19" t="str">
        <f>IFERROR(INDEX('Employee Info'!$C$3:$J$200,MATCH(Data6[[#This Row],[Name:]],'Employee Info'!$B$3:$B$200,0),MATCH(Data6[[#Headers],[Other]],'Employee Info'!$C$2:$J$2,0)),"")</f>
        <v/>
      </c>
      <c r="O981" s="19">
        <f>IFERROR((Data6[[#This Row],[Hours:]]*SUM(Data6[[#This Row],[Rate]:[Other]])),"")</f>
        <v>0</v>
      </c>
      <c r="P981" s="7" t="str">
        <f>IF(Data6[[#This Row],[WO'#:]]="","Riley #","WO#")</f>
        <v>Riley #</v>
      </c>
      <c r="Q981" s="7">
        <f>IFERROR(WEEKNUM(Data6[[#This Row],[Date:]]),"")</f>
        <v>23</v>
      </c>
      <c r="R981" s="6">
        <f t="shared" si="45"/>
        <v>45445</v>
      </c>
      <c r="S981" s="6">
        <f>Data6[[#This Row],[Week Start]]+7</f>
        <v>45452</v>
      </c>
      <c r="T981" s="7" t="str">
        <f t="shared" si="46"/>
        <v>6/2/2024 - 6/9/2024</v>
      </c>
      <c r="U981" s="7" t="str">
        <f t="shared" si="47"/>
        <v>Time Card</v>
      </c>
      <c r="V981" s="8" t="str">
        <f>RIGHT(TEXT(Data6[[#This Row],[Date:]],"mmddyyyy"),4)</f>
        <v>2024</v>
      </c>
      <c r="W981" s="8" t="str">
        <f>MID(TEXT(Data6[[#This Row],[Date:]],"mmddyyyy"),3,2)</f>
        <v>04</v>
      </c>
      <c r="X981" s="8" t="str">
        <f>LEFT(TEXT(Data6[[#This Row],[Date:]],"mmddyyyy"),2)</f>
        <v>06</v>
      </c>
      <c r="Y981" s="6">
        <f>DATE(Data6[[#This Row],[Year]],Data6[[#This Row],[Month]],Data6[[#This Row],[Day]])</f>
        <v>45447</v>
      </c>
    </row>
    <row r="982" spans="1:25" x14ac:dyDescent="0.3">
      <c r="A982" s="5">
        <v>45447.585360648147</v>
      </c>
      <c r="B982" s="7" t="s">
        <v>23</v>
      </c>
      <c r="C982" s="6" t="s">
        <v>877</v>
      </c>
      <c r="D982" s="7" t="s">
        <v>881</v>
      </c>
      <c r="E982" s="8">
        <v>4</v>
      </c>
      <c r="F982" s="7" t="s">
        <v>68</v>
      </c>
      <c r="G982" s="7" t="s">
        <v>68</v>
      </c>
      <c r="H982" s="7" t="s">
        <v>577</v>
      </c>
      <c r="I982" s="7" t="s">
        <v>44</v>
      </c>
      <c r="J982" s="19" t="str">
        <f>IFERROR(INDEX('Employee Info'!$C$3:$E$200,MATCH(Data6[[#This Row],[Name:]],'Employee Info'!$B$3:$B$200,0),MATCH(Data6[[#This Row],[Hours Type:]],'Employee Info'!$C$2:$E$2,0)),"")</f>
        <v/>
      </c>
      <c r="K982" s="19" t="str">
        <f>IFERROR(INDEX('Employee Info'!$C$3:$J$200,MATCH(Data6[[#This Row],[Name:]],'Employee Info'!$B$3:$B$200,0),MATCH(Data6[[#Headers],[Truck]],'Employee Info'!$C$2:$J$2,0)),"")</f>
        <v/>
      </c>
      <c r="L982" s="19" t="str">
        <f>IFERROR(INDEX('Employee Info'!$C$3:$J$200,MATCH(Data6[[#This Row],[Name:]],'Employee Info'!$B$3:$B$200,0),MATCH(Data6[[#Headers],[Phone]],'Employee Info'!$C$2:$J$2,0)),"")</f>
        <v/>
      </c>
      <c r="M982" s="19" t="str">
        <f>IFERROR(INDEX('Employee Info'!$C$3:$J$200,MATCH(Data6[[#This Row],[Name:]],'Employee Info'!$B$3:$B$200,0),MATCH(Data6[[#Headers],[Tech]],'Employee Info'!$C$2:$J$2,0)),"")</f>
        <v/>
      </c>
      <c r="N982" s="19" t="str">
        <f>IFERROR(INDEX('Employee Info'!$C$3:$J$200,MATCH(Data6[[#This Row],[Name:]],'Employee Info'!$B$3:$B$200,0),MATCH(Data6[[#Headers],[Other]],'Employee Info'!$C$2:$J$2,0)),"")</f>
        <v/>
      </c>
      <c r="O982" s="19">
        <f>IFERROR((Data6[[#This Row],[Hours:]]*SUM(Data6[[#This Row],[Rate]:[Other]])),"")</f>
        <v>0</v>
      </c>
      <c r="P982" s="7" t="str">
        <f>IF(Data6[[#This Row],[WO'#:]]="","Riley #","WO#")</f>
        <v>Riley #</v>
      </c>
      <c r="Q982" s="7">
        <f>IFERROR(WEEKNUM(Data6[[#This Row],[Date:]]),"")</f>
        <v>23</v>
      </c>
      <c r="R982" s="6">
        <f t="shared" si="45"/>
        <v>45445</v>
      </c>
      <c r="S982" s="6">
        <f>Data6[[#This Row],[Week Start]]+7</f>
        <v>45452</v>
      </c>
      <c r="T982" s="7" t="str">
        <f t="shared" si="46"/>
        <v>6/2/2024 - 6/9/2024</v>
      </c>
      <c r="U982" s="7" t="str">
        <f t="shared" si="47"/>
        <v>Time Card</v>
      </c>
      <c r="V982" s="8" t="str">
        <f>RIGHT(TEXT(Data6[[#This Row],[Date:]],"mmddyyyy"),4)</f>
        <v>2024</v>
      </c>
      <c r="W982" s="8" t="str">
        <f>MID(TEXT(Data6[[#This Row],[Date:]],"mmddyyyy"),3,2)</f>
        <v>04</v>
      </c>
      <c r="X982" s="8" t="str">
        <f>LEFT(TEXT(Data6[[#This Row],[Date:]],"mmddyyyy"),2)</f>
        <v>06</v>
      </c>
      <c r="Y982" s="6">
        <f>DATE(Data6[[#This Row],[Year]],Data6[[#This Row],[Month]],Data6[[#This Row],[Day]])</f>
        <v>45447</v>
      </c>
    </row>
    <row r="983" spans="1:25" x14ac:dyDescent="0.3">
      <c r="A983" s="5">
        <v>45451.35421203704</v>
      </c>
      <c r="B983" s="7" t="s">
        <v>66</v>
      </c>
      <c r="C983" s="6" t="s">
        <v>882</v>
      </c>
      <c r="D983" s="7" t="s">
        <v>870</v>
      </c>
      <c r="E983" s="8">
        <v>1</v>
      </c>
      <c r="F983" s="7">
        <v>20028</v>
      </c>
      <c r="G983" s="7" t="s">
        <v>68</v>
      </c>
      <c r="H983" s="7" t="s">
        <v>756</v>
      </c>
      <c r="I983" s="7" t="s">
        <v>45</v>
      </c>
      <c r="J983" s="19" t="str">
        <f>IFERROR(INDEX('Employee Info'!$C$3:$E$200,MATCH(Data6[[#This Row],[Name:]],'Employee Info'!$B$3:$B$200,0),MATCH(Data6[[#This Row],[Hours Type:]],'Employee Info'!$C$2:$E$2,0)),"")</f>
        <v/>
      </c>
      <c r="K983" s="19" t="str">
        <f>IFERROR(INDEX('Employee Info'!$C$3:$J$200,MATCH(Data6[[#This Row],[Name:]],'Employee Info'!$B$3:$B$200,0),MATCH(Data6[[#Headers],[Truck]],'Employee Info'!$C$2:$J$2,0)),"")</f>
        <v/>
      </c>
      <c r="L983" s="19" t="str">
        <f>IFERROR(INDEX('Employee Info'!$C$3:$J$200,MATCH(Data6[[#This Row],[Name:]],'Employee Info'!$B$3:$B$200,0),MATCH(Data6[[#Headers],[Phone]],'Employee Info'!$C$2:$J$2,0)),"")</f>
        <v/>
      </c>
      <c r="M983" s="19" t="str">
        <f>IFERROR(INDEX('Employee Info'!$C$3:$J$200,MATCH(Data6[[#This Row],[Name:]],'Employee Info'!$B$3:$B$200,0),MATCH(Data6[[#Headers],[Tech]],'Employee Info'!$C$2:$J$2,0)),"")</f>
        <v/>
      </c>
      <c r="N983" s="19" t="str">
        <f>IFERROR(INDEX('Employee Info'!$C$3:$J$200,MATCH(Data6[[#This Row],[Name:]],'Employee Info'!$B$3:$B$200,0),MATCH(Data6[[#Headers],[Other]],'Employee Info'!$C$2:$J$2,0)),"")</f>
        <v/>
      </c>
      <c r="O983" s="19">
        <f>IFERROR((Data6[[#This Row],[Hours:]]*SUM(Data6[[#This Row],[Rate]:[Other]])),"")</f>
        <v>0</v>
      </c>
      <c r="P983" s="7" t="str">
        <f>IF(Data6[[#This Row],[WO'#:]]="","Riley #","WO#")</f>
        <v>WO#</v>
      </c>
      <c r="Q983" s="7">
        <f>IFERROR(WEEKNUM(Data6[[#This Row],[Date:]]),"")</f>
        <v>23</v>
      </c>
      <c r="R983" s="6">
        <f t="shared" si="45"/>
        <v>45445</v>
      </c>
      <c r="S983" s="6">
        <f>Data6[[#This Row],[Week Start]]+7</f>
        <v>45452</v>
      </c>
      <c r="T983" s="7" t="str">
        <f t="shared" si="46"/>
        <v>6/2/2024 - 6/9/2024</v>
      </c>
      <c r="U983" s="7" t="str">
        <f t="shared" si="47"/>
        <v>Time Card</v>
      </c>
      <c r="V983" s="8" t="str">
        <f>RIGHT(TEXT(Data6[[#This Row],[Date:]],"mmddyyyy"),4)</f>
        <v>2024</v>
      </c>
      <c r="W983" s="8" t="str">
        <f>MID(TEXT(Data6[[#This Row],[Date:]],"mmddyyyy"),3,2)</f>
        <v>05</v>
      </c>
      <c r="X983" s="8" t="str">
        <f>LEFT(TEXT(Data6[[#This Row],[Date:]],"mmddyyyy"),2)</f>
        <v>06</v>
      </c>
      <c r="Y983" s="6">
        <f>DATE(Data6[[#This Row],[Year]],Data6[[#This Row],[Month]],Data6[[#This Row],[Day]])</f>
        <v>45448</v>
      </c>
    </row>
    <row r="984" spans="1:25" x14ac:dyDescent="0.3">
      <c r="A984" s="5">
        <v>45451.348043518519</v>
      </c>
      <c r="B984" s="7" t="s">
        <v>66</v>
      </c>
      <c r="C984" s="6" t="s">
        <v>882</v>
      </c>
      <c r="D984" s="7" t="s">
        <v>883</v>
      </c>
      <c r="E984" s="8">
        <v>6</v>
      </c>
      <c r="F984" s="7">
        <v>6984733</v>
      </c>
      <c r="G984" s="7" t="s">
        <v>68</v>
      </c>
      <c r="H984" s="7" t="s">
        <v>756</v>
      </c>
      <c r="I984" s="7" t="s">
        <v>44</v>
      </c>
      <c r="J984" s="19" t="str">
        <f>IFERROR(INDEX('Employee Info'!$C$3:$E$200,MATCH(Data6[[#This Row],[Name:]],'Employee Info'!$B$3:$B$200,0),MATCH(Data6[[#This Row],[Hours Type:]],'Employee Info'!$C$2:$E$2,0)),"")</f>
        <v/>
      </c>
      <c r="K984" s="19" t="str">
        <f>IFERROR(INDEX('Employee Info'!$C$3:$J$200,MATCH(Data6[[#This Row],[Name:]],'Employee Info'!$B$3:$B$200,0),MATCH(Data6[[#Headers],[Truck]],'Employee Info'!$C$2:$J$2,0)),"")</f>
        <v/>
      </c>
      <c r="L984" s="19" t="str">
        <f>IFERROR(INDEX('Employee Info'!$C$3:$J$200,MATCH(Data6[[#This Row],[Name:]],'Employee Info'!$B$3:$B$200,0),MATCH(Data6[[#Headers],[Phone]],'Employee Info'!$C$2:$J$2,0)),"")</f>
        <v/>
      </c>
      <c r="M984" s="19" t="str">
        <f>IFERROR(INDEX('Employee Info'!$C$3:$J$200,MATCH(Data6[[#This Row],[Name:]],'Employee Info'!$B$3:$B$200,0),MATCH(Data6[[#Headers],[Tech]],'Employee Info'!$C$2:$J$2,0)),"")</f>
        <v/>
      </c>
      <c r="N984" s="19" t="str">
        <f>IFERROR(INDEX('Employee Info'!$C$3:$J$200,MATCH(Data6[[#This Row],[Name:]],'Employee Info'!$B$3:$B$200,0),MATCH(Data6[[#Headers],[Other]],'Employee Info'!$C$2:$J$2,0)),"")</f>
        <v/>
      </c>
      <c r="O984" s="19">
        <f>IFERROR((Data6[[#This Row],[Hours:]]*SUM(Data6[[#This Row],[Rate]:[Other]])),"")</f>
        <v>0</v>
      </c>
      <c r="P984" s="7" t="str">
        <f>IF(Data6[[#This Row],[WO'#:]]="","Riley #","WO#")</f>
        <v>WO#</v>
      </c>
      <c r="Q984" s="7">
        <f>IFERROR(WEEKNUM(Data6[[#This Row],[Date:]]),"")</f>
        <v>23</v>
      </c>
      <c r="R984" s="6">
        <f t="shared" si="45"/>
        <v>45445</v>
      </c>
      <c r="S984" s="6">
        <f>Data6[[#This Row],[Week Start]]+7</f>
        <v>45452</v>
      </c>
      <c r="T984" s="7" t="str">
        <f t="shared" si="46"/>
        <v>6/2/2024 - 6/9/2024</v>
      </c>
      <c r="U984" s="7" t="str">
        <f t="shared" si="47"/>
        <v>Time Card</v>
      </c>
      <c r="V984" s="8" t="str">
        <f>RIGHT(TEXT(Data6[[#This Row],[Date:]],"mmddyyyy"),4)</f>
        <v>2024</v>
      </c>
      <c r="W984" s="8" t="str">
        <f>MID(TEXT(Data6[[#This Row],[Date:]],"mmddyyyy"),3,2)</f>
        <v>05</v>
      </c>
      <c r="X984" s="8" t="str">
        <f>LEFT(TEXT(Data6[[#This Row],[Date:]],"mmddyyyy"),2)</f>
        <v>06</v>
      </c>
      <c r="Y984" s="6">
        <f>DATE(Data6[[#This Row],[Year]],Data6[[#This Row],[Month]],Data6[[#This Row],[Day]])</f>
        <v>45448</v>
      </c>
    </row>
    <row r="985" spans="1:25" x14ac:dyDescent="0.3">
      <c r="A985" s="5">
        <v>45485.448409606484</v>
      </c>
      <c r="B985" s="7" t="s">
        <v>76</v>
      </c>
      <c r="C985" s="6" t="s">
        <v>882</v>
      </c>
      <c r="D985" s="7" t="s">
        <v>156</v>
      </c>
      <c r="E985" s="8">
        <v>3</v>
      </c>
      <c r="F985" s="7">
        <v>6984733</v>
      </c>
      <c r="G985" s="7" t="s">
        <v>68</v>
      </c>
      <c r="H985" s="7" t="s">
        <v>756</v>
      </c>
      <c r="I985" s="7" t="s">
        <v>44</v>
      </c>
      <c r="J985" s="19" t="str">
        <f>IFERROR(INDEX('Employee Info'!$C$3:$E$200,MATCH(Data6[[#This Row],[Name:]],'Employee Info'!$B$3:$B$200,0),MATCH(Data6[[#This Row],[Hours Type:]],'Employee Info'!$C$2:$E$2,0)),"")</f>
        <v/>
      </c>
      <c r="K985" s="19" t="str">
        <f>IFERROR(INDEX('Employee Info'!$C$3:$J$200,MATCH(Data6[[#This Row],[Name:]],'Employee Info'!$B$3:$B$200,0),MATCH(Data6[[#Headers],[Truck]],'Employee Info'!$C$2:$J$2,0)),"")</f>
        <v/>
      </c>
      <c r="L985" s="19" t="str">
        <f>IFERROR(INDEX('Employee Info'!$C$3:$J$200,MATCH(Data6[[#This Row],[Name:]],'Employee Info'!$B$3:$B$200,0),MATCH(Data6[[#Headers],[Phone]],'Employee Info'!$C$2:$J$2,0)),"")</f>
        <v/>
      </c>
      <c r="M985" s="19" t="str">
        <f>IFERROR(INDEX('Employee Info'!$C$3:$J$200,MATCH(Data6[[#This Row],[Name:]],'Employee Info'!$B$3:$B$200,0),MATCH(Data6[[#Headers],[Tech]],'Employee Info'!$C$2:$J$2,0)),"")</f>
        <v/>
      </c>
      <c r="N985" s="19" t="str">
        <f>IFERROR(INDEX('Employee Info'!$C$3:$J$200,MATCH(Data6[[#This Row],[Name:]],'Employee Info'!$B$3:$B$200,0),MATCH(Data6[[#Headers],[Other]],'Employee Info'!$C$2:$J$2,0)),"")</f>
        <v/>
      </c>
      <c r="O985" s="19">
        <f>IFERROR((Data6[[#This Row],[Hours:]]*SUM(Data6[[#This Row],[Rate]:[Other]])),"")</f>
        <v>0</v>
      </c>
      <c r="P985" s="7" t="str">
        <f>IF(Data6[[#This Row],[WO'#:]]="","Riley #","WO#")</f>
        <v>WO#</v>
      </c>
      <c r="Q985" s="7">
        <f>IFERROR(WEEKNUM(Data6[[#This Row],[Date:]]),"")</f>
        <v>23</v>
      </c>
      <c r="R985" s="6">
        <f t="shared" si="45"/>
        <v>45445</v>
      </c>
      <c r="S985" s="6">
        <f>Data6[[#This Row],[Week Start]]+7</f>
        <v>45452</v>
      </c>
      <c r="T985" s="7" t="str">
        <f t="shared" si="46"/>
        <v>6/2/2024 - 6/9/2024</v>
      </c>
      <c r="U985" s="7" t="str">
        <f t="shared" si="47"/>
        <v>Time Card</v>
      </c>
      <c r="V985" s="8" t="str">
        <f>RIGHT(TEXT(Data6[[#This Row],[Date:]],"mmddyyyy"),4)</f>
        <v>2024</v>
      </c>
      <c r="W985" s="8" t="str">
        <f>MID(TEXT(Data6[[#This Row],[Date:]],"mmddyyyy"),3,2)</f>
        <v>05</v>
      </c>
      <c r="X985" s="8" t="str">
        <f>LEFT(TEXT(Data6[[#This Row],[Date:]],"mmddyyyy"),2)</f>
        <v>06</v>
      </c>
      <c r="Y985" s="6">
        <f>DATE(Data6[[#This Row],[Year]],Data6[[#This Row],[Month]],Data6[[#This Row],[Day]])</f>
        <v>45448</v>
      </c>
    </row>
    <row r="986" spans="1:25" x14ac:dyDescent="0.3">
      <c r="A986" s="5">
        <v>45485.456409606479</v>
      </c>
      <c r="B986" s="7" t="s">
        <v>1864</v>
      </c>
      <c r="C986" s="6" t="s">
        <v>882</v>
      </c>
      <c r="D986" s="7" t="s">
        <v>1865</v>
      </c>
      <c r="E986" s="8">
        <v>4</v>
      </c>
      <c r="F986" s="7">
        <v>6984733</v>
      </c>
      <c r="G986" s="7" t="s">
        <v>68</v>
      </c>
      <c r="H986" s="7" t="s">
        <v>756</v>
      </c>
      <c r="I986" s="7" t="s">
        <v>44</v>
      </c>
      <c r="J986" s="19" t="str">
        <f>IFERROR(INDEX('Employee Info'!$C$3:$E$200,MATCH(Data6[[#This Row],[Name:]],'Employee Info'!$B$3:$B$200,0),MATCH(Data6[[#This Row],[Hours Type:]],'Employee Info'!$C$2:$E$2,0)),"")</f>
        <v/>
      </c>
      <c r="K986" s="19" t="str">
        <f>IFERROR(INDEX('Employee Info'!$C$3:$J$200,MATCH(Data6[[#This Row],[Name:]],'Employee Info'!$B$3:$B$200,0),MATCH(Data6[[#Headers],[Truck]],'Employee Info'!$C$2:$J$2,0)),"")</f>
        <v/>
      </c>
      <c r="L986" s="19" t="str">
        <f>IFERROR(INDEX('Employee Info'!$C$3:$J$200,MATCH(Data6[[#This Row],[Name:]],'Employee Info'!$B$3:$B$200,0),MATCH(Data6[[#Headers],[Phone]],'Employee Info'!$C$2:$J$2,0)),"")</f>
        <v/>
      </c>
      <c r="M986" s="19" t="str">
        <f>IFERROR(INDEX('Employee Info'!$C$3:$J$200,MATCH(Data6[[#This Row],[Name:]],'Employee Info'!$B$3:$B$200,0),MATCH(Data6[[#Headers],[Tech]],'Employee Info'!$C$2:$J$2,0)),"")</f>
        <v/>
      </c>
      <c r="N986" s="19" t="str">
        <f>IFERROR(INDEX('Employee Info'!$C$3:$J$200,MATCH(Data6[[#This Row],[Name:]],'Employee Info'!$B$3:$B$200,0),MATCH(Data6[[#Headers],[Other]],'Employee Info'!$C$2:$J$2,0)),"")</f>
        <v/>
      </c>
      <c r="O986" s="19">
        <f>IFERROR((Data6[[#This Row],[Hours:]]*SUM(Data6[[#This Row],[Rate]:[Other]])),"")</f>
        <v>0</v>
      </c>
      <c r="P986" s="7" t="str">
        <f>IF(Data6[[#This Row],[WO'#:]]="","Riley #","WO#")</f>
        <v>WO#</v>
      </c>
      <c r="Q986" s="7">
        <f>IFERROR(WEEKNUM(Data6[[#This Row],[Date:]]),"")</f>
        <v>23</v>
      </c>
      <c r="R986" s="6">
        <f t="shared" si="45"/>
        <v>45445</v>
      </c>
      <c r="S986" s="6">
        <f>Data6[[#This Row],[Week Start]]+7</f>
        <v>45452</v>
      </c>
      <c r="T986" s="7" t="str">
        <f t="shared" si="46"/>
        <v>6/2/2024 - 6/9/2024</v>
      </c>
      <c r="U986" s="7" t="str">
        <f t="shared" si="47"/>
        <v>Time Card</v>
      </c>
      <c r="V986" s="8" t="str">
        <f>RIGHT(TEXT(Data6[[#This Row],[Date:]],"mmddyyyy"),4)</f>
        <v>2024</v>
      </c>
      <c r="W986" s="8" t="str">
        <f>MID(TEXT(Data6[[#This Row],[Date:]],"mmddyyyy"),3,2)</f>
        <v>05</v>
      </c>
      <c r="X986" s="8" t="str">
        <f>LEFT(TEXT(Data6[[#This Row],[Date:]],"mmddyyyy"),2)</f>
        <v>06</v>
      </c>
      <c r="Y986" s="6">
        <f>DATE(Data6[[#This Row],[Year]],Data6[[#This Row],[Month]],Data6[[#This Row],[Day]])</f>
        <v>45448</v>
      </c>
    </row>
    <row r="987" spans="1:25" x14ac:dyDescent="0.3">
      <c r="A987" s="5">
        <v>45449.245415046295</v>
      </c>
      <c r="B987" s="7" t="s">
        <v>31</v>
      </c>
      <c r="C987" s="6" t="s">
        <v>882</v>
      </c>
      <c r="D987" s="7" t="s">
        <v>884</v>
      </c>
      <c r="E987" s="8">
        <v>5</v>
      </c>
      <c r="F987" s="7">
        <v>7098027</v>
      </c>
      <c r="G987" s="7" t="s">
        <v>68</v>
      </c>
      <c r="H987" s="7" t="s">
        <v>756</v>
      </c>
      <c r="I987" s="7" t="s">
        <v>44</v>
      </c>
      <c r="J987" s="19" t="str">
        <f>IFERROR(INDEX('Employee Info'!$C$3:$E$200,MATCH(Data6[[#This Row],[Name:]],'Employee Info'!$B$3:$B$200,0),MATCH(Data6[[#This Row],[Hours Type:]],'Employee Info'!$C$2:$E$2,0)),"")</f>
        <v/>
      </c>
      <c r="K987" s="19" t="str">
        <f>IFERROR(INDEX('Employee Info'!$C$3:$J$200,MATCH(Data6[[#This Row],[Name:]],'Employee Info'!$B$3:$B$200,0),MATCH(Data6[[#Headers],[Truck]],'Employee Info'!$C$2:$J$2,0)),"")</f>
        <v/>
      </c>
      <c r="L987" s="19" t="str">
        <f>IFERROR(INDEX('Employee Info'!$C$3:$J$200,MATCH(Data6[[#This Row],[Name:]],'Employee Info'!$B$3:$B$200,0),MATCH(Data6[[#Headers],[Phone]],'Employee Info'!$C$2:$J$2,0)),"")</f>
        <v/>
      </c>
      <c r="M987" s="19" t="str">
        <f>IFERROR(INDEX('Employee Info'!$C$3:$J$200,MATCH(Data6[[#This Row],[Name:]],'Employee Info'!$B$3:$B$200,0),MATCH(Data6[[#Headers],[Tech]],'Employee Info'!$C$2:$J$2,0)),"")</f>
        <v/>
      </c>
      <c r="N987" s="19" t="str">
        <f>IFERROR(INDEX('Employee Info'!$C$3:$J$200,MATCH(Data6[[#This Row],[Name:]],'Employee Info'!$B$3:$B$200,0),MATCH(Data6[[#Headers],[Other]],'Employee Info'!$C$2:$J$2,0)),"")</f>
        <v/>
      </c>
      <c r="O987" s="19">
        <f>IFERROR((Data6[[#This Row],[Hours:]]*SUM(Data6[[#This Row],[Rate]:[Other]])),"")</f>
        <v>0</v>
      </c>
      <c r="P987" s="7" t="str">
        <f>IF(Data6[[#This Row],[WO'#:]]="","Riley #","WO#")</f>
        <v>WO#</v>
      </c>
      <c r="Q987" s="7">
        <f>IFERROR(WEEKNUM(Data6[[#This Row],[Date:]]),"")</f>
        <v>23</v>
      </c>
      <c r="R987" s="6">
        <f t="shared" si="45"/>
        <v>45445</v>
      </c>
      <c r="S987" s="6">
        <f>Data6[[#This Row],[Week Start]]+7</f>
        <v>45452</v>
      </c>
      <c r="T987" s="7" t="str">
        <f t="shared" si="46"/>
        <v>6/2/2024 - 6/9/2024</v>
      </c>
      <c r="U987" s="7" t="str">
        <f t="shared" si="47"/>
        <v>Time Card</v>
      </c>
      <c r="V987" s="8" t="str">
        <f>RIGHT(TEXT(Data6[[#This Row],[Date:]],"mmddyyyy"),4)</f>
        <v>2024</v>
      </c>
      <c r="W987" s="8" t="str">
        <f>MID(TEXT(Data6[[#This Row],[Date:]],"mmddyyyy"),3,2)</f>
        <v>05</v>
      </c>
      <c r="X987" s="8" t="str">
        <f>LEFT(TEXT(Data6[[#This Row],[Date:]],"mmddyyyy"),2)</f>
        <v>06</v>
      </c>
      <c r="Y987" s="6">
        <f>DATE(Data6[[#This Row],[Year]],Data6[[#This Row],[Month]],Data6[[#This Row],[Day]])</f>
        <v>45448</v>
      </c>
    </row>
    <row r="988" spans="1:25" x14ac:dyDescent="0.3">
      <c r="A988" s="5">
        <v>45448.578575231484</v>
      </c>
      <c r="B988" s="7" t="s">
        <v>34</v>
      </c>
      <c r="C988" s="6" t="s">
        <v>882</v>
      </c>
      <c r="D988" s="7" t="s">
        <v>885</v>
      </c>
      <c r="E988" s="8">
        <v>5.5</v>
      </c>
      <c r="F988" s="7" t="s">
        <v>68</v>
      </c>
      <c r="G988" s="7" t="s">
        <v>68</v>
      </c>
      <c r="H988" s="7" t="s">
        <v>202</v>
      </c>
      <c r="I988" s="7" t="s">
        <v>44</v>
      </c>
      <c r="J988" s="19" t="str">
        <f>IFERROR(INDEX('Employee Info'!$C$3:$E$200,MATCH(Data6[[#This Row],[Name:]],'Employee Info'!$B$3:$B$200,0),MATCH(Data6[[#This Row],[Hours Type:]],'Employee Info'!$C$2:$E$2,0)),"")</f>
        <v/>
      </c>
      <c r="K988" s="19" t="str">
        <f>IFERROR(INDEX('Employee Info'!$C$3:$J$200,MATCH(Data6[[#This Row],[Name:]],'Employee Info'!$B$3:$B$200,0),MATCH(Data6[[#Headers],[Truck]],'Employee Info'!$C$2:$J$2,0)),"")</f>
        <v/>
      </c>
      <c r="L988" s="19" t="str">
        <f>IFERROR(INDEX('Employee Info'!$C$3:$J$200,MATCH(Data6[[#This Row],[Name:]],'Employee Info'!$B$3:$B$200,0),MATCH(Data6[[#Headers],[Phone]],'Employee Info'!$C$2:$J$2,0)),"")</f>
        <v/>
      </c>
      <c r="M988" s="19" t="str">
        <f>IFERROR(INDEX('Employee Info'!$C$3:$J$200,MATCH(Data6[[#This Row],[Name:]],'Employee Info'!$B$3:$B$200,0),MATCH(Data6[[#Headers],[Tech]],'Employee Info'!$C$2:$J$2,0)),"")</f>
        <v/>
      </c>
      <c r="N988" s="19" t="str">
        <f>IFERROR(INDEX('Employee Info'!$C$3:$J$200,MATCH(Data6[[#This Row],[Name:]],'Employee Info'!$B$3:$B$200,0),MATCH(Data6[[#Headers],[Other]],'Employee Info'!$C$2:$J$2,0)),"")</f>
        <v/>
      </c>
      <c r="O988" s="19">
        <f>IFERROR((Data6[[#This Row],[Hours:]]*SUM(Data6[[#This Row],[Rate]:[Other]])),"")</f>
        <v>0</v>
      </c>
      <c r="P988" s="7" t="str">
        <f>IF(Data6[[#This Row],[WO'#:]]="","Riley #","WO#")</f>
        <v>Riley #</v>
      </c>
      <c r="Q988" s="7">
        <f>IFERROR(WEEKNUM(Data6[[#This Row],[Date:]]),"")</f>
        <v>23</v>
      </c>
      <c r="R988" s="6">
        <f t="shared" si="45"/>
        <v>45445</v>
      </c>
      <c r="S988" s="6">
        <f>Data6[[#This Row],[Week Start]]+7</f>
        <v>45452</v>
      </c>
      <c r="T988" s="7" t="str">
        <f t="shared" si="46"/>
        <v>6/2/2024 - 6/9/2024</v>
      </c>
      <c r="U988" s="7" t="str">
        <f t="shared" si="47"/>
        <v>Time Card</v>
      </c>
      <c r="V988" s="8" t="str">
        <f>RIGHT(TEXT(Data6[[#This Row],[Date:]],"mmddyyyy"),4)</f>
        <v>2024</v>
      </c>
      <c r="W988" s="8" t="str">
        <f>MID(TEXT(Data6[[#This Row],[Date:]],"mmddyyyy"),3,2)</f>
        <v>05</v>
      </c>
      <c r="X988" s="8" t="str">
        <f>LEFT(TEXT(Data6[[#This Row],[Date:]],"mmddyyyy"),2)</f>
        <v>06</v>
      </c>
      <c r="Y988" s="6">
        <f>DATE(Data6[[#This Row],[Year]],Data6[[#This Row],[Month]],Data6[[#This Row],[Day]])</f>
        <v>45448</v>
      </c>
    </row>
    <row r="989" spans="1:25" x14ac:dyDescent="0.3">
      <c r="A989" s="5">
        <v>45449.256104629632</v>
      </c>
      <c r="B989" s="7" t="s">
        <v>35</v>
      </c>
      <c r="C989" s="6" t="s">
        <v>882</v>
      </c>
      <c r="D989" s="7" t="s">
        <v>892</v>
      </c>
      <c r="E989" s="8">
        <v>3.5</v>
      </c>
      <c r="F989" s="7" t="s">
        <v>68</v>
      </c>
      <c r="G989" s="7" t="s">
        <v>68</v>
      </c>
      <c r="H989" s="7" t="s">
        <v>112</v>
      </c>
      <c r="I989" s="7" t="s">
        <v>44</v>
      </c>
      <c r="J989" s="19" t="str">
        <f>IFERROR(INDEX('Employee Info'!$C$3:$E$200,MATCH(Data6[[#This Row],[Name:]],'Employee Info'!$B$3:$B$200,0),MATCH(Data6[[#This Row],[Hours Type:]],'Employee Info'!$C$2:$E$2,0)),"")</f>
        <v/>
      </c>
      <c r="K989" s="19" t="str">
        <f>IFERROR(INDEX('Employee Info'!$C$3:$J$200,MATCH(Data6[[#This Row],[Name:]],'Employee Info'!$B$3:$B$200,0),MATCH(Data6[[#Headers],[Truck]],'Employee Info'!$C$2:$J$2,0)),"")</f>
        <v/>
      </c>
      <c r="L989" s="19" t="str">
        <f>IFERROR(INDEX('Employee Info'!$C$3:$J$200,MATCH(Data6[[#This Row],[Name:]],'Employee Info'!$B$3:$B$200,0),MATCH(Data6[[#Headers],[Phone]],'Employee Info'!$C$2:$J$2,0)),"")</f>
        <v/>
      </c>
      <c r="M989" s="19" t="str">
        <f>IFERROR(INDEX('Employee Info'!$C$3:$J$200,MATCH(Data6[[#This Row],[Name:]],'Employee Info'!$B$3:$B$200,0),MATCH(Data6[[#Headers],[Tech]],'Employee Info'!$C$2:$J$2,0)),"")</f>
        <v/>
      </c>
      <c r="N989" s="19" t="str">
        <f>IFERROR(INDEX('Employee Info'!$C$3:$J$200,MATCH(Data6[[#This Row],[Name:]],'Employee Info'!$B$3:$B$200,0),MATCH(Data6[[#Headers],[Other]],'Employee Info'!$C$2:$J$2,0)),"")</f>
        <v/>
      </c>
      <c r="O989" s="19">
        <f>IFERROR((Data6[[#This Row],[Hours:]]*SUM(Data6[[#This Row],[Rate]:[Other]])),"")</f>
        <v>0</v>
      </c>
      <c r="P989" s="7" t="str">
        <f>IF(Data6[[#This Row],[WO'#:]]="","Riley #","WO#")</f>
        <v>Riley #</v>
      </c>
      <c r="Q989" s="7">
        <f>IFERROR(WEEKNUM(Data6[[#This Row],[Date:]]),"")</f>
        <v>23</v>
      </c>
      <c r="R989" s="6">
        <f t="shared" si="45"/>
        <v>45445</v>
      </c>
      <c r="S989" s="6">
        <f>Data6[[#This Row],[Week Start]]+7</f>
        <v>45452</v>
      </c>
      <c r="T989" s="7" t="str">
        <f t="shared" si="46"/>
        <v>6/2/2024 - 6/9/2024</v>
      </c>
      <c r="U989" s="7" t="str">
        <f t="shared" si="47"/>
        <v>Time Card</v>
      </c>
      <c r="V989" s="8" t="str">
        <f>RIGHT(TEXT(Data6[[#This Row],[Date:]],"mmddyyyy"),4)</f>
        <v>2024</v>
      </c>
      <c r="W989" s="8" t="str">
        <f>MID(TEXT(Data6[[#This Row],[Date:]],"mmddyyyy"),3,2)</f>
        <v>05</v>
      </c>
      <c r="X989" s="8" t="str">
        <f>LEFT(TEXT(Data6[[#This Row],[Date:]],"mmddyyyy"),2)</f>
        <v>06</v>
      </c>
      <c r="Y989" s="6">
        <f>DATE(Data6[[#This Row],[Year]],Data6[[#This Row],[Month]],Data6[[#This Row],[Day]])</f>
        <v>45448</v>
      </c>
    </row>
    <row r="990" spans="1:25" x14ac:dyDescent="0.3">
      <c r="A990" s="5">
        <v>45449.244361574078</v>
      </c>
      <c r="B990" s="7" t="s">
        <v>31</v>
      </c>
      <c r="C990" s="6" t="s">
        <v>882</v>
      </c>
      <c r="D990" s="7" t="s">
        <v>891</v>
      </c>
      <c r="E990" s="8">
        <v>2</v>
      </c>
      <c r="F990" s="7" t="s">
        <v>68</v>
      </c>
      <c r="G990" s="7" t="s">
        <v>68</v>
      </c>
      <c r="H990" s="7" t="s">
        <v>468</v>
      </c>
      <c r="I990" s="7" t="s">
        <v>44</v>
      </c>
      <c r="J990" s="19" t="str">
        <f>IFERROR(INDEX('Employee Info'!$C$3:$E$200,MATCH(Data6[[#This Row],[Name:]],'Employee Info'!$B$3:$B$200,0),MATCH(Data6[[#This Row],[Hours Type:]],'Employee Info'!$C$2:$E$2,0)),"")</f>
        <v/>
      </c>
      <c r="K990" s="19" t="str">
        <f>IFERROR(INDEX('Employee Info'!$C$3:$J$200,MATCH(Data6[[#This Row],[Name:]],'Employee Info'!$B$3:$B$200,0),MATCH(Data6[[#Headers],[Truck]],'Employee Info'!$C$2:$J$2,0)),"")</f>
        <v/>
      </c>
      <c r="L990" s="19" t="str">
        <f>IFERROR(INDEX('Employee Info'!$C$3:$J$200,MATCH(Data6[[#This Row],[Name:]],'Employee Info'!$B$3:$B$200,0),MATCH(Data6[[#Headers],[Phone]],'Employee Info'!$C$2:$J$2,0)),"")</f>
        <v/>
      </c>
      <c r="M990" s="19" t="str">
        <f>IFERROR(INDEX('Employee Info'!$C$3:$J$200,MATCH(Data6[[#This Row],[Name:]],'Employee Info'!$B$3:$B$200,0),MATCH(Data6[[#Headers],[Tech]],'Employee Info'!$C$2:$J$2,0)),"")</f>
        <v/>
      </c>
      <c r="N990" s="19" t="str">
        <f>IFERROR(INDEX('Employee Info'!$C$3:$J$200,MATCH(Data6[[#This Row],[Name:]],'Employee Info'!$B$3:$B$200,0),MATCH(Data6[[#Headers],[Other]],'Employee Info'!$C$2:$J$2,0)),"")</f>
        <v/>
      </c>
      <c r="O990" s="19">
        <f>IFERROR((Data6[[#This Row],[Hours:]]*SUM(Data6[[#This Row],[Rate]:[Other]])),"")</f>
        <v>0</v>
      </c>
      <c r="P990" s="7" t="str">
        <f>IF(Data6[[#This Row],[WO'#:]]="","Riley #","WO#")</f>
        <v>Riley #</v>
      </c>
      <c r="Q990" s="7">
        <f>IFERROR(WEEKNUM(Data6[[#This Row],[Date:]]),"")</f>
        <v>23</v>
      </c>
      <c r="R990" s="6">
        <f t="shared" si="45"/>
        <v>45445</v>
      </c>
      <c r="S990" s="6">
        <f>Data6[[#This Row],[Week Start]]+7</f>
        <v>45452</v>
      </c>
      <c r="T990" s="7" t="str">
        <f t="shared" si="46"/>
        <v>6/2/2024 - 6/9/2024</v>
      </c>
      <c r="U990" s="7" t="str">
        <f t="shared" si="47"/>
        <v>Time Card</v>
      </c>
      <c r="V990" s="8" t="str">
        <f>RIGHT(TEXT(Data6[[#This Row],[Date:]],"mmddyyyy"),4)</f>
        <v>2024</v>
      </c>
      <c r="W990" s="8" t="str">
        <f>MID(TEXT(Data6[[#This Row],[Date:]],"mmddyyyy"),3,2)</f>
        <v>05</v>
      </c>
      <c r="X990" s="8" t="str">
        <f>LEFT(TEXT(Data6[[#This Row],[Date:]],"mmddyyyy"),2)</f>
        <v>06</v>
      </c>
      <c r="Y990" s="6">
        <f>DATE(Data6[[#This Row],[Year]],Data6[[#This Row],[Month]],Data6[[#This Row],[Day]])</f>
        <v>45448</v>
      </c>
    </row>
    <row r="991" spans="1:25" x14ac:dyDescent="0.3">
      <c r="A991" s="5">
        <v>45448.585666898151</v>
      </c>
      <c r="B991" s="7" t="s">
        <v>65</v>
      </c>
      <c r="C991" s="6" t="s">
        <v>882</v>
      </c>
      <c r="D991" s="7" t="s">
        <v>889</v>
      </c>
      <c r="E991" s="8">
        <v>3</v>
      </c>
      <c r="F991" s="7" t="s">
        <v>68</v>
      </c>
      <c r="G991" s="7" t="s">
        <v>68</v>
      </c>
      <c r="H991" s="7" t="s">
        <v>380</v>
      </c>
      <c r="I991" s="7" t="s">
        <v>44</v>
      </c>
      <c r="J991" s="19" t="str">
        <f>IFERROR(INDEX('Employee Info'!$C$3:$E$200,MATCH(Data6[[#This Row],[Name:]],'Employee Info'!$B$3:$B$200,0),MATCH(Data6[[#This Row],[Hours Type:]],'Employee Info'!$C$2:$E$2,0)),"")</f>
        <v/>
      </c>
      <c r="K991" s="19" t="str">
        <f>IFERROR(INDEX('Employee Info'!$C$3:$J$200,MATCH(Data6[[#This Row],[Name:]],'Employee Info'!$B$3:$B$200,0),MATCH(Data6[[#Headers],[Truck]],'Employee Info'!$C$2:$J$2,0)),"")</f>
        <v/>
      </c>
      <c r="L991" s="19" t="str">
        <f>IFERROR(INDEX('Employee Info'!$C$3:$J$200,MATCH(Data6[[#This Row],[Name:]],'Employee Info'!$B$3:$B$200,0),MATCH(Data6[[#Headers],[Phone]],'Employee Info'!$C$2:$J$2,0)),"")</f>
        <v/>
      </c>
      <c r="M991" s="19" t="str">
        <f>IFERROR(INDEX('Employee Info'!$C$3:$J$200,MATCH(Data6[[#This Row],[Name:]],'Employee Info'!$B$3:$B$200,0),MATCH(Data6[[#Headers],[Tech]],'Employee Info'!$C$2:$J$2,0)),"")</f>
        <v/>
      </c>
      <c r="N991" s="19" t="str">
        <f>IFERROR(INDEX('Employee Info'!$C$3:$J$200,MATCH(Data6[[#This Row],[Name:]],'Employee Info'!$B$3:$B$200,0),MATCH(Data6[[#Headers],[Other]],'Employee Info'!$C$2:$J$2,0)),"")</f>
        <v/>
      </c>
      <c r="O991" s="19">
        <f>IFERROR((Data6[[#This Row],[Hours:]]*SUM(Data6[[#This Row],[Rate]:[Other]])),"")</f>
        <v>0</v>
      </c>
      <c r="P991" s="7" t="str">
        <f>IF(Data6[[#This Row],[WO'#:]]="","Riley #","WO#")</f>
        <v>Riley #</v>
      </c>
      <c r="Q991" s="7">
        <f>IFERROR(WEEKNUM(Data6[[#This Row],[Date:]]),"")</f>
        <v>23</v>
      </c>
      <c r="R991" s="6">
        <f t="shared" si="45"/>
        <v>45445</v>
      </c>
      <c r="S991" s="6">
        <f>Data6[[#This Row],[Week Start]]+7</f>
        <v>45452</v>
      </c>
      <c r="T991" s="7" t="str">
        <f t="shared" si="46"/>
        <v>6/2/2024 - 6/9/2024</v>
      </c>
      <c r="U991" s="7" t="str">
        <f t="shared" si="47"/>
        <v>Time Card</v>
      </c>
      <c r="V991" s="8" t="str">
        <f>RIGHT(TEXT(Data6[[#This Row],[Date:]],"mmddyyyy"),4)</f>
        <v>2024</v>
      </c>
      <c r="W991" s="8" t="str">
        <f>MID(TEXT(Data6[[#This Row],[Date:]],"mmddyyyy"),3,2)</f>
        <v>05</v>
      </c>
      <c r="X991" s="8" t="str">
        <f>LEFT(TEXT(Data6[[#This Row],[Date:]],"mmddyyyy"),2)</f>
        <v>06</v>
      </c>
      <c r="Y991" s="6">
        <f>DATE(Data6[[#This Row],[Year]],Data6[[#This Row],[Month]],Data6[[#This Row],[Day]])</f>
        <v>45448</v>
      </c>
    </row>
    <row r="992" spans="1:25" x14ac:dyDescent="0.3">
      <c r="A992" s="5">
        <v>45448.585821296299</v>
      </c>
      <c r="B992" s="7" t="s">
        <v>492</v>
      </c>
      <c r="C992" s="6" t="s">
        <v>882</v>
      </c>
      <c r="D992" s="7" t="s">
        <v>889</v>
      </c>
      <c r="E992" s="8">
        <v>3</v>
      </c>
      <c r="F992" s="7" t="s">
        <v>68</v>
      </c>
      <c r="G992" s="7" t="s">
        <v>68</v>
      </c>
      <c r="H992" s="7" t="s">
        <v>380</v>
      </c>
      <c r="I992" s="7" t="s">
        <v>44</v>
      </c>
      <c r="J992" s="19" t="str">
        <f>IFERROR(INDEX('Employee Info'!$C$3:$E$200,MATCH(Data6[[#This Row],[Name:]],'Employee Info'!$B$3:$B$200,0),MATCH(Data6[[#This Row],[Hours Type:]],'Employee Info'!$C$2:$E$2,0)),"")</f>
        <v/>
      </c>
      <c r="K992" s="19" t="str">
        <f>IFERROR(INDEX('Employee Info'!$C$3:$J$200,MATCH(Data6[[#This Row],[Name:]],'Employee Info'!$B$3:$B$200,0),MATCH(Data6[[#Headers],[Truck]],'Employee Info'!$C$2:$J$2,0)),"")</f>
        <v/>
      </c>
      <c r="L992" s="19" t="str">
        <f>IFERROR(INDEX('Employee Info'!$C$3:$J$200,MATCH(Data6[[#This Row],[Name:]],'Employee Info'!$B$3:$B$200,0),MATCH(Data6[[#Headers],[Phone]],'Employee Info'!$C$2:$J$2,0)),"")</f>
        <v/>
      </c>
      <c r="M992" s="19" t="str">
        <f>IFERROR(INDEX('Employee Info'!$C$3:$J$200,MATCH(Data6[[#This Row],[Name:]],'Employee Info'!$B$3:$B$200,0),MATCH(Data6[[#Headers],[Tech]],'Employee Info'!$C$2:$J$2,0)),"")</f>
        <v/>
      </c>
      <c r="N992" s="19" t="str">
        <f>IFERROR(INDEX('Employee Info'!$C$3:$J$200,MATCH(Data6[[#This Row],[Name:]],'Employee Info'!$B$3:$B$200,0),MATCH(Data6[[#Headers],[Other]],'Employee Info'!$C$2:$J$2,0)),"")</f>
        <v/>
      </c>
      <c r="O992" s="19">
        <f>IFERROR((Data6[[#This Row],[Hours:]]*SUM(Data6[[#This Row],[Rate]:[Other]])),"")</f>
        <v>0</v>
      </c>
      <c r="P992" s="7" t="str">
        <f>IF(Data6[[#This Row],[WO'#:]]="","Riley #","WO#")</f>
        <v>Riley #</v>
      </c>
      <c r="Q992" s="7">
        <f>IFERROR(WEEKNUM(Data6[[#This Row],[Date:]]),"")</f>
        <v>23</v>
      </c>
      <c r="R992" s="6">
        <f t="shared" si="45"/>
        <v>45445</v>
      </c>
      <c r="S992" s="6">
        <f>Data6[[#This Row],[Week Start]]+7</f>
        <v>45452</v>
      </c>
      <c r="T992" s="7" t="str">
        <f t="shared" si="46"/>
        <v>6/2/2024 - 6/9/2024</v>
      </c>
      <c r="U992" s="7" t="str">
        <f t="shared" si="47"/>
        <v>Time Card</v>
      </c>
      <c r="V992" s="8" t="str">
        <f>RIGHT(TEXT(Data6[[#This Row],[Date:]],"mmddyyyy"),4)</f>
        <v>2024</v>
      </c>
      <c r="W992" s="8" t="str">
        <f>MID(TEXT(Data6[[#This Row],[Date:]],"mmddyyyy"),3,2)</f>
        <v>05</v>
      </c>
      <c r="X992" s="8" t="str">
        <f>LEFT(TEXT(Data6[[#This Row],[Date:]],"mmddyyyy"),2)</f>
        <v>06</v>
      </c>
      <c r="Y992" s="6">
        <f>DATE(Data6[[#This Row],[Year]],Data6[[#This Row],[Month]],Data6[[#This Row],[Day]])</f>
        <v>45448</v>
      </c>
    </row>
    <row r="993" spans="1:25" x14ac:dyDescent="0.3">
      <c r="A993" s="5">
        <v>45451.350299999998</v>
      </c>
      <c r="B993" s="7" t="s">
        <v>66</v>
      </c>
      <c r="C993" s="6" t="s">
        <v>882</v>
      </c>
      <c r="D993" s="7" t="s">
        <v>894</v>
      </c>
      <c r="E993" s="8">
        <v>1</v>
      </c>
      <c r="F993" s="7" t="s">
        <v>68</v>
      </c>
      <c r="G993" s="7" t="s">
        <v>68</v>
      </c>
      <c r="H993" s="7" t="s">
        <v>380</v>
      </c>
      <c r="I993" s="7" t="s">
        <v>44</v>
      </c>
      <c r="J993" s="19" t="str">
        <f>IFERROR(INDEX('Employee Info'!$C$3:$E$200,MATCH(Data6[[#This Row],[Name:]],'Employee Info'!$B$3:$B$200,0),MATCH(Data6[[#This Row],[Hours Type:]],'Employee Info'!$C$2:$E$2,0)),"")</f>
        <v/>
      </c>
      <c r="K993" s="19" t="str">
        <f>IFERROR(INDEX('Employee Info'!$C$3:$J$200,MATCH(Data6[[#This Row],[Name:]],'Employee Info'!$B$3:$B$200,0),MATCH(Data6[[#Headers],[Truck]],'Employee Info'!$C$2:$J$2,0)),"")</f>
        <v/>
      </c>
      <c r="L993" s="19" t="str">
        <f>IFERROR(INDEX('Employee Info'!$C$3:$J$200,MATCH(Data6[[#This Row],[Name:]],'Employee Info'!$B$3:$B$200,0),MATCH(Data6[[#Headers],[Phone]],'Employee Info'!$C$2:$J$2,0)),"")</f>
        <v/>
      </c>
      <c r="M993" s="19" t="str">
        <f>IFERROR(INDEX('Employee Info'!$C$3:$J$200,MATCH(Data6[[#This Row],[Name:]],'Employee Info'!$B$3:$B$200,0),MATCH(Data6[[#Headers],[Tech]],'Employee Info'!$C$2:$J$2,0)),"")</f>
        <v/>
      </c>
      <c r="N993" s="19" t="str">
        <f>IFERROR(INDEX('Employee Info'!$C$3:$J$200,MATCH(Data6[[#This Row],[Name:]],'Employee Info'!$B$3:$B$200,0),MATCH(Data6[[#Headers],[Other]],'Employee Info'!$C$2:$J$2,0)),"")</f>
        <v/>
      </c>
      <c r="O993" s="19">
        <f>IFERROR((Data6[[#This Row],[Hours:]]*SUM(Data6[[#This Row],[Rate]:[Other]])),"")</f>
        <v>0</v>
      </c>
      <c r="P993" s="7" t="str">
        <f>IF(Data6[[#This Row],[WO'#:]]="","Riley #","WO#")</f>
        <v>Riley #</v>
      </c>
      <c r="Q993" s="7">
        <f>IFERROR(WEEKNUM(Data6[[#This Row],[Date:]]),"")</f>
        <v>23</v>
      </c>
      <c r="R993" s="6">
        <f t="shared" si="45"/>
        <v>45445</v>
      </c>
      <c r="S993" s="6">
        <f>Data6[[#This Row],[Week Start]]+7</f>
        <v>45452</v>
      </c>
      <c r="T993" s="7" t="str">
        <f t="shared" si="46"/>
        <v>6/2/2024 - 6/9/2024</v>
      </c>
      <c r="U993" s="7" t="str">
        <f t="shared" si="47"/>
        <v>Time Card</v>
      </c>
      <c r="V993" s="8" t="str">
        <f>RIGHT(TEXT(Data6[[#This Row],[Date:]],"mmddyyyy"),4)</f>
        <v>2024</v>
      </c>
      <c r="W993" s="8" t="str">
        <f>MID(TEXT(Data6[[#This Row],[Date:]],"mmddyyyy"),3,2)</f>
        <v>05</v>
      </c>
      <c r="X993" s="8" t="str">
        <f>LEFT(TEXT(Data6[[#This Row],[Date:]],"mmddyyyy"),2)</f>
        <v>06</v>
      </c>
      <c r="Y993" s="6">
        <f>DATE(Data6[[#This Row],[Year]],Data6[[#This Row],[Month]],Data6[[#This Row],[Day]])</f>
        <v>45448</v>
      </c>
    </row>
    <row r="994" spans="1:25" x14ac:dyDescent="0.3">
      <c r="A994" s="5">
        <v>45448.580867129633</v>
      </c>
      <c r="B994" s="7" t="s">
        <v>34</v>
      </c>
      <c r="C994" s="6" t="s">
        <v>882</v>
      </c>
      <c r="D994" s="7" t="s">
        <v>886</v>
      </c>
      <c r="E994" s="8">
        <v>2.5</v>
      </c>
      <c r="F994" s="7" t="s">
        <v>68</v>
      </c>
      <c r="G994" s="7" t="s">
        <v>68</v>
      </c>
      <c r="H994" s="7" t="s">
        <v>491</v>
      </c>
      <c r="I994" s="7" t="s">
        <v>44</v>
      </c>
      <c r="J994" s="19" t="str">
        <f>IFERROR(INDEX('Employee Info'!$C$3:$E$200,MATCH(Data6[[#This Row],[Name:]],'Employee Info'!$B$3:$B$200,0),MATCH(Data6[[#This Row],[Hours Type:]],'Employee Info'!$C$2:$E$2,0)),"")</f>
        <v/>
      </c>
      <c r="K994" s="19" t="str">
        <f>IFERROR(INDEX('Employee Info'!$C$3:$J$200,MATCH(Data6[[#This Row],[Name:]],'Employee Info'!$B$3:$B$200,0),MATCH(Data6[[#Headers],[Truck]],'Employee Info'!$C$2:$J$2,0)),"")</f>
        <v/>
      </c>
      <c r="L994" s="19" t="str">
        <f>IFERROR(INDEX('Employee Info'!$C$3:$J$200,MATCH(Data6[[#This Row],[Name:]],'Employee Info'!$B$3:$B$200,0),MATCH(Data6[[#Headers],[Phone]],'Employee Info'!$C$2:$J$2,0)),"")</f>
        <v/>
      </c>
      <c r="M994" s="19" t="str">
        <f>IFERROR(INDEX('Employee Info'!$C$3:$J$200,MATCH(Data6[[#This Row],[Name:]],'Employee Info'!$B$3:$B$200,0),MATCH(Data6[[#Headers],[Tech]],'Employee Info'!$C$2:$J$2,0)),"")</f>
        <v/>
      </c>
      <c r="N994" s="19" t="str">
        <f>IFERROR(INDEX('Employee Info'!$C$3:$J$200,MATCH(Data6[[#This Row],[Name:]],'Employee Info'!$B$3:$B$200,0),MATCH(Data6[[#Headers],[Other]],'Employee Info'!$C$2:$J$2,0)),"")</f>
        <v/>
      </c>
      <c r="O994" s="19">
        <f>IFERROR((Data6[[#This Row],[Hours:]]*SUM(Data6[[#This Row],[Rate]:[Other]])),"")</f>
        <v>0</v>
      </c>
      <c r="P994" s="7" t="str">
        <f>IF(Data6[[#This Row],[WO'#:]]="","Riley #","WO#")</f>
        <v>Riley #</v>
      </c>
      <c r="Q994" s="7">
        <f>IFERROR(WEEKNUM(Data6[[#This Row],[Date:]]),"")</f>
        <v>23</v>
      </c>
      <c r="R994" s="6">
        <f t="shared" si="45"/>
        <v>45445</v>
      </c>
      <c r="S994" s="6">
        <f>Data6[[#This Row],[Week Start]]+7</f>
        <v>45452</v>
      </c>
      <c r="T994" s="7" t="str">
        <f t="shared" si="46"/>
        <v>6/2/2024 - 6/9/2024</v>
      </c>
      <c r="U994" s="7" t="str">
        <f t="shared" si="47"/>
        <v>Time Card</v>
      </c>
      <c r="V994" s="8" t="str">
        <f>RIGHT(TEXT(Data6[[#This Row],[Date:]],"mmddyyyy"),4)</f>
        <v>2024</v>
      </c>
      <c r="W994" s="8" t="str">
        <f>MID(TEXT(Data6[[#This Row],[Date:]],"mmddyyyy"),3,2)</f>
        <v>05</v>
      </c>
      <c r="X994" s="8" t="str">
        <f>LEFT(TEXT(Data6[[#This Row],[Date:]],"mmddyyyy"),2)</f>
        <v>06</v>
      </c>
      <c r="Y994" s="6">
        <f>DATE(Data6[[#This Row],[Year]],Data6[[#This Row],[Month]],Data6[[#This Row],[Day]])</f>
        <v>45448</v>
      </c>
    </row>
    <row r="995" spans="1:25" x14ac:dyDescent="0.3">
      <c r="A995" s="5">
        <v>45448.582094328704</v>
      </c>
      <c r="B995" s="7" t="s">
        <v>35</v>
      </c>
      <c r="C995" s="6" t="s">
        <v>882</v>
      </c>
      <c r="D995" s="7" t="s">
        <v>887</v>
      </c>
      <c r="E995" s="8">
        <v>3</v>
      </c>
      <c r="F995" s="7" t="s">
        <v>68</v>
      </c>
      <c r="G995" s="7" t="s">
        <v>68</v>
      </c>
      <c r="H995" s="7" t="s">
        <v>491</v>
      </c>
      <c r="I995" s="7" t="s">
        <v>44</v>
      </c>
      <c r="J995" s="19" t="str">
        <f>IFERROR(INDEX('Employee Info'!$C$3:$E$200,MATCH(Data6[[#This Row],[Name:]],'Employee Info'!$B$3:$B$200,0),MATCH(Data6[[#This Row],[Hours Type:]],'Employee Info'!$C$2:$E$2,0)),"")</f>
        <v/>
      </c>
      <c r="K995" s="19" t="str">
        <f>IFERROR(INDEX('Employee Info'!$C$3:$J$200,MATCH(Data6[[#This Row],[Name:]],'Employee Info'!$B$3:$B$200,0),MATCH(Data6[[#Headers],[Truck]],'Employee Info'!$C$2:$J$2,0)),"")</f>
        <v/>
      </c>
      <c r="L995" s="19" t="str">
        <f>IFERROR(INDEX('Employee Info'!$C$3:$J$200,MATCH(Data6[[#This Row],[Name:]],'Employee Info'!$B$3:$B$200,0),MATCH(Data6[[#Headers],[Phone]],'Employee Info'!$C$2:$J$2,0)),"")</f>
        <v/>
      </c>
      <c r="M995" s="19" t="str">
        <f>IFERROR(INDEX('Employee Info'!$C$3:$J$200,MATCH(Data6[[#This Row],[Name:]],'Employee Info'!$B$3:$B$200,0),MATCH(Data6[[#Headers],[Tech]],'Employee Info'!$C$2:$J$2,0)),"")</f>
        <v/>
      </c>
      <c r="N995" s="19" t="str">
        <f>IFERROR(INDEX('Employee Info'!$C$3:$J$200,MATCH(Data6[[#This Row],[Name:]],'Employee Info'!$B$3:$B$200,0),MATCH(Data6[[#Headers],[Other]],'Employee Info'!$C$2:$J$2,0)),"")</f>
        <v/>
      </c>
      <c r="O995" s="19">
        <f>IFERROR((Data6[[#This Row],[Hours:]]*SUM(Data6[[#This Row],[Rate]:[Other]])),"")</f>
        <v>0</v>
      </c>
      <c r="P995" s="7" t="str">
        <f>IF(Data6[[#This Row],[WO'#:]]="","Riley #","WO#")</f>
        <v>Riley #</v>
      </c>
      <c r="Q995" s="7">
        <f>IFERROR(WEEKNUM(Data6[[#This Row],[Date:]]),"")</f>
        <v>23</v>
      </c>
      <c r="R995" s="6">
        <f t="shared" si="45"/>
        <v>45445</v>
      </c>
      <c r="S995" s="6">
        <f>Data6[[#This Row],[Week Start]]+7</f>
        <v>45452</v>
      </c>
      <c r="T995" s="7" t="str">
        <f t="shared" si="46"/>
        <v>6/2/2024 - 6/9/2024</v>
      </c>
      <c r="U995" s="7" t="str">
        <f t="shared" si="47"/>
        <v>Time Card</v>
      </c>
      <c r="V995" s="8" t="str">
        <f>RIGHT(TEXT(Data6[[#This Row],[Date:]],"mmddyyyy"),4)</f>
        <v>2024</v>
      </c>
      <c r="W995" s="8" t="str">
        <f>MID(TEXT(Data6[[#This Row],[Date:]],"mmddyyyy"),3,2)</f>
        <v>05</v>
      </c>
      <c r="X995" s="8" t="str">
        <f>LEFT(TEXT(Data6[[#This Row],[Date:]],"mmddyyyy"),2)</f>
        <v>06</v>
      </c>
      <c r="Y995" s="6">
        <f>DATE(Data6[[#This Row],[Year]],Data6[[#This Row],[Month]],Data6[[#This Row],[Day]])</f>
        <v>45448</v>
      </c>
    </row>
    <row r="996" spans="1:25" x14ac:dyDescent="0.3">
      <c r="A996" s="5">
        <v>45451.349514120368</v>
      </c>
      <c r="B996" s="7" t="s">
        <v>66</v>
      </c>
      <c r="C996" s="6" t="s">
        <v>882</v>
      </c>
      <c r="D996" s="7" t="s">
        <v>893</v>
      </c>
      <c r="E996" s="8">
        <v>1</v>
      </c>
      <c r="F996" s="7" t="s">
        <v>68</v>
      </c>
      <c r="G996" s="7" t="s">
        <v>68</v>
      </c>
      <c r="H996" s="7" t="s">
        <v>649</v>
      </c>
      <c r="I996" s="7" t="s">
        <v>44</v>
      </c>
      <c r="J996" s="19" t="str">
        <f>IFERROR(INDEX('Employee Info'!$C$3:$E$200,MATCH(Data6[[#This Row],[Name:]],'Employee Info'!$B$3:$B$200,0),MATCH(Data6[[#This Row],[Hours Type:]],'Employee Info'!$C$2:$E$2,0)),"")</f>
        <v/>
      </c>
      <c r="K996" s="19" t="str">
        <f>IFERROR(INDEX('Employee Info'!$C$3:$J$200,MATCH(Data6[[#This Row],[Name:]],'Employee Info'!$B$3:$B$200,0),MATCH(Data6[[#Headers],[Truck]],'Employee Info'!$C$2:$J$2,0)),"")</f>
        <v/>
      </c>
      <c r="L996" s="19" t="str">
        <f>IFERROR(INDEX('Employee Info'!$C$3:$J$200,MATCH(Data6[[#This Row],[Name:]],'Employee Info'!$B$3:$B$200,0),MATCH(Data6[[#Headers],[Phone]],'Employee Info'!$C$2:$J$2,0)),"")</f>
        <v/>
      </c>
      <c r="M996" s="19" t="str">
        <f>IFERROR(INDEX('Employee Info'!$C$3:$J$200,MATCH(Data6[[#This Row],[Name:]],'Employee Info'!$B$3:$B$200,0),MATCH(Data6[[#Headers],[Tech]],'Employee Info'!$C$2:$J$2,0)),"")</f>
        <v/>
      </c>
      <c r="N996" s="19" t="str">
        <f>IFERROR(INDEX('Employee Info'!$C$3:$J$200,MATCH(Data6[[#This Row],[Name:]],'Employee Info'!$B$3:$B$200,0),MATCH(Data6[[#Headers],[Other]],'Employee Info'!$C$2:$J$2,0)),"")</f>
        <v/>
      </c>
      <c r="O996" s="19">
        <f>IFERROR((Data6[[#This Row],[Hours:]]*SUM(Data6[[#This Row],[Rate]:[Other]])),"")</f>
        <v>0</v>
      </c>
      <c r="P996" s="7" t="str">
        <f>IF(Data6[[#This Row],[WO'#:]]="","Riley #","WO#")</f>
        <v>Riley #</v>
      </c>
      <c r="Q996" s="7">
        <f>IFERROR(WEEKNUM(Data6[[#This Row],[Date:]]),"")</f>
        <v>23</v>
      </c>
      <c r="R996" s="6">
        <f t="shared" si="45"/>
        <v>45445</v>
      </c>
      <c r="S996" s="6">
        <f>Data6[[#This Row],[Week Start]]+7</f>
        <v>45452</v>
      </c>
      <c r="T996" s="7" t="str">
        <f t="shared" si="46"/>
        <v>6/2/2024 - 6/9/2024</v>
      </c>
      <c r="U996" s="7" t="str">
        <f t="shared" si="47"/>
        <v>Time Card</v>
      </c>
      <c r="V996" s="8" t="str">
        <f>RIGHT(TEXT(Data6[[#This Row],[Date:]],"mmddyyyy"),4)</f>
        <v>2024</v>
      </c>
      <c r="W996" s="8" t="str">
        <f>MID(TEXT(Data6[[#This Row],[Date:]],"mmddyyyy"),3,2)</f>
        <v>05</v>
      </c>
      <c r="X996" s="8" t="str">
        <f>LEFT(TEXT(Data6[[#This Row],[Date:]],"mmddyyyy"),2)</f>
        <v>06</v>
      </c>
      <c r="Y996" s="6">
        <f>DATE(Data6[[#This Row],[Year]],Data6[[#This Row],[Month]],Data6[[#This Row],[Day]])</f>
        <v>45448</v>
      </c>
    </row>
    <row r="997" spans="1:25" x14ac:dyDescent="0.3">
      <c r="A997" s="5">
        <v>45448.582899421293</v>
      </c>
      <c r="B997" s="7" t="s">
        <v>35</v>
      </c>
      <c r="C997" s="6" t="s">
        <v>882</v>
      </c>
      <c r="D997" s="7" t="s">
        <v>888</v>
      </c>
      <c r="E997" s="8">
        <v>1.5</v>
      </c>
      <c r="F997" s="7" t="s">
        <v>68</v>
      </c>
      <c r="G997" s="7" t="s">
        <v>68</v>
      </c>
      <c r="H997" s="7" t="s">
        <v>577</v>
      </c>
      <c r="I997" s="7" t="s">
        <v>44</v>
      </c>
      <c r="J997" s="19" t="str">
        <f>IFERROR(INDEX('Employee Info'!$C$3:$E$200,MATCH(Data6[[#This Row],[Name:]],'Employee Info'!$B$3:$B$200,0),MATCH(Data6[[#This Row],[Hours Type:]],'Employee Info'!$C$2:$E$2,0)),"")</f>
        <v/>
      </c>
      <c r="K997" s="19" t="str">
        <f>IFERROR(INDEX('Employee Info'!$C$3:$J$200,MATCH(Data6[[#This Row],[Name:]],'Employee Info'!$B$3:$B$200,0),MATCH(Data6[[#Headers],[Truck]],'Employee Info'!$C$2:$J$2,0)),"")</f>
        <v/>
      </c>
      <c r="L997" s="19" t="str">
        <f>IFERROR(INDEX('Employee Info'!$C$3:$J$200,MATCH(Data6[[#This Row],[Name:]],'Employee Info'!$B$3:$B$200,0),MATCH(Data6[[#Headers],[Phone]],'Employee Info'!$C$2:$J$2,0)),"")</f>
        <v/>
      </c>
      <c r="M997" s="19" t="str">
        <f>IFERROR(INDEX('Employee Info'!$C$3:$J$200,MATCH(Data6[[#This Row],[Name:]],'Employee Info'!$B$3:$B$200,0),MATCH(Data6[[#Headers],[Tech]],'Employee Info'!$C$2:$J$2,0)),"")</f>
        <v/>
      </c>
      <c r="N997" s="19" t="str">
        <f>IFERROR(INDEX('Employee Info'!$C$3:$J$200,MATCH(Data6[[#This Row],[Name:]],'Employee Info'!$B$3:$B$200,0),MATCH(Data6[[#Headers],[Other]],'Employee Info'!$C$2:$J$2,0)),"")</f>
        <v/>
      </c>
      <c r="O997" s="19">
        <f>IFERROR((Data6[[#This Row],[Hours:]]*SUM(Data6[[#This Row],[Rate]:[Other]])),"")</f>
        <v>0</v>
      </c>
      <c r="P997" s="7" t="str">
        <f>IF(Data6[[#This Row],[WO'#:]]="","Riley #","WO#")</f>
        <v>Riley #</v>
      </c>
      <c r="Q997" s="7">
        <f>IFERROR(WEEKNUM(Data6[[#This Row],[Date:]]),"")</f>
        <v>23</v>
      </c>
      <c r="R997" s="6">
        <f t="shared" si="45"/>
        <v>45445</v>
      </c>
      <c r="S997" s="6">
        <f>Data6[[#This Row],[Week Start]]+7</f>
        <v>45452</v>
      </c>
      <c r="T997" s="7" t="str">
        <f t="shared" si="46"/>
        <v>6/2/2024 - 6/9/2024</v>
      </c>
      <c r="U997" s="7" t="str">
        <f t="shared" si="47"/>
        <v>Time Card</v>
      </c>
      <c r="V997" s="8" t="str">
        <f>RIGHT(TEXT(Data6[[#This Row],[Date:]],"mmddyyyy"),4)</f>
        <v>2024</v>
      </c>
      <c r="W997" s="8" t="str">
        <f>MID(TEXT(Data6[[#This Row],[Date:]],"mmddyyyy"),3,2)</f>
        <v>05</v>
      </c>
      <c r="X997" s="8" t="str">
        <f>LEFT(TEXT(Data6[[#This Row],[Date:]],"mmddyyyy"),2)</f>
        <v>06</v>
      </c>
      <c r="Y997" s="6">
        <f>DATE(Data6[[#This Row],[Year]],Data6[[#This Row],[Month]],Data6[[#This Row],[Day]])</f>
        <v>45448</v>
      </c>
    </row>
    <row r="998" spans="1:25" x14ac:dyDescent="0.3">
      <c r="A998" s="5">
        <v>45448.586638657405</v>
      </c>
      <c r="B998" s="7" t="s">
        <v>492</v>
      </c>
      <c r="C998" s="6" t="s">
        <v>882</v>
      </c>
      <c r="D998" s="7" t="s">
        <v>890</v>
      </c>
      <c r="E998" s="8">
        <v>5</v>
      </c>
      <c r="F998" s="7" t="s">
        <v>68</v>
      </c>
      <c r="G998" s="7" t="s">
        <v>68</v>
      </c>
      <c r="H998" s="7" t="s">
        <v>536</v>
      </c>
      <c r="I998" s="7" t="s">
        <v>44</v>
      </c>
      <c r="J998" s="19" t="str">
        <f>IFERROR(INDEX('Employee Info'!$C$3:$E$200,MATCH(Data6[[#This Row],[Name:]],'Employee Info'!$B$3:$B$200,0),MATCH(Data6[[#This Row],[Hours Type:]],'Employee Info'!$C$2:$E$2,0)),"")</f>
        <v/>
      </c>
      <c r="K998" s="19" t="str">
        <f>IFERROR(INDEX('Employee Info'!$C$3:$J$200,MATCH(Data6[[#This Row],[Name:]],'Employee Info'!$B$3:$B$200,0),MATCH(Data6[[#Headers],[Truck]],'Employee Info'!$C$2:$J$2,0)),"")</f>
        <v/>
      </c>
      <c r="L998" s="19" t="str">
        <f>IFERROR(INDEX('Employee Info'!$C$3:$J$200,MATCH(Data6[[#This Row],[Name:]],'Employee Info'!$B$3:$B$200,0),MATCH(Data6[[#Headers],[Phone]],'Employee Info'!$C$2:$J$2,0)),"")</f>
        <v/>
      </c>
      <c r="M998" s="19" t="str">
        <f>IFERROR(INDEX('Employee Info'!$C$3:$J$200,MATCH(Data6[[#This Row],[Name:]],'Employee Info'!$B$3:$B$200,0),MATCH(Data6[[#Headers],[Tech]],'Employee Info'!$C$2:$J$2,0)),"")</f>
        <v/>
      </c>
      <c r="N998" s="19" t="str">
        <f>IFERROR(INDEX('Employee Info'!$C$3:$J$200,MATCH(Data6[[#This Row],[Name:]],'Employee Info'!$B$3:$B$200,0),MATCH(Data6[[#Headers],[Other]],'Employee Info'!$C$2:$J$2,0)),"")</f>
        <v/>
      </c>
      <c r="O998" s="19">
        <f>IFERROR((Data6[[#This Row],[Hours:]]*SUM(Data6[[#This Row],[Rate]:[Other]])),"")</f>
        <v>0</v>
      </c>
      <c r="P998" s="7" t="str">
        <f>IF(Data6[[#This Row],[WO'#:]]="","Riley #","WO#")</f>
        <v>Riley #</v>
      </c>
      <c r="Q998" s="7">
        <f>IFERROR(WEEKNUM(Data6[[#This Row],[Date:]]),"")</f>
        <v>23</v>
      </c>
      <c r="R998" s="6">
        <f t="shared" si="45"/>
        <v>45445</v>
      </c>
      <c r="S998" s="6">
        <f>Data6[[#This Row],[Week Start]]+7</f>
        <v>45452</v>
      </c>
      <c r="T998" s="7" t="str">
        <f t="shared" si="46"/>
        <v>6/2/2024 - 6/9/2024</v>
      </c>
      <c r="U998" s="7" t="str">
        <f t="shared" si="47"/>
        <v>Time Card</v>
      </c>
      <c r="V998" s="8" t="str">
        <f>RIGHT(TEXT(Data6[[#This Row],[Date:]],"mmddyyyy"),4)</f>
        <v>2024</v>
      </c>
      <c r="W998" s="8" t="str">
        <f>MID(TEXT(Data6[[#This Row],[Date:]],"mmddyyyy"),3,2)</f>
        <v>05</v>
      </c>
      <c r="X998" s="8" t="str">
        <f>LEFT(TEXT(Data6[[#This Row],[Date:]],"mmddyyyy"),2)</f>
        <v>06</v>
      </c>
      <c r="Y998" s="6">
        <f>DATE(Data6[[#This Row],[Year]],Data6[[#This Row],[Month]],Data6[[#This Row],[Day]])</f>
        <v>45448</v>
      </c>
    </row>
    <row r="999" spans="1:25" x14ac:dyDescent="0.3">
      <c r="A999" s="5">
        <v>45448.586730555558</v>
      </c>
      <c r="B999" s="7" t="s">
        <v>65</v>
      </c>
      <c r="C999" s="6" t="s">
        <v>882</v>
      </c>
      <c r="D999" s="7" t="s">
        <v>890</v>
      </c>
      <c r="E999" s="8">
        <v>5</v>
      </c>
      <c r="F999" s="7" t="s">
        <v>68</v>
      </c>
      <c r="G999" s="7" t="s">
        <v>68</v>
      </c>
      <c r="H999" s="7" t="s">
        <v>536</v>
      </c>
      <c r="I999" s="7" t="s">
        <v>44</v>
      </c>
      <c r="J999" s="19" t="str">
        <f>IFERROR(INDEX('Employee Info'!$C$3:$E$200,MATCH(Data6[[#This Row],[Name:]],'Employee Info'!$B$3:$B$200,0),MATCH(Data6[[#This Row],[Hours Type:]],'Employee Info'!$C$2:$E$2,0)),"")</f>
        <v/>
      </c>
      <c r="K999" s="19" t="str">
        <f>IFERROR(INDEX('Employee Info'!$C$3:$J$200,MATCH(Data6[[#This Row],[Name:]],'Employee Info'!$B$3:$B$200,0),MATCH(Data6[[#Headers],[Truck]],'Employee Info'!$C$2:$J$2,0)),"")</f>
        <v/>
      </c>
      <c r="L999" s="19" t="str">
        <f>IFERROR(INDEX('Employee Info'!$C$3:$J$200,MATCH(Data6[[#This Row],[Name:]],'Employee Info'!$B$3:$B$200,0),MATCH(Data6[[#Headers],[Phone]],'Employee Info'!$C$2:$J$2,0)),"")</f>
        <v/>
      </c>
      <c r="M999" s="19" t="str">
        <f>IFERROR(INDEX('Employee Info'!$C$3:$J$200,MATCH(Data6[[#This Row],[Name:]],'Employee Info'!$B$3:$B$200,0),MATCH(Data6[[#Headers],[Tech]],'Employee Info'!$C$2:$J$2,0)),"")</f>
        <v/>
      </c>
      <c r="N999" s="19" t="str">
        <f>IFERROR(INDEX('Employee Info'!$C$3:$J$200,MATCH(Data6[[#This Row],[Name:]],'Employee Info'!$B$3:$B$200,0),MATCH(Data6[[#Headers],[Other]],'Employee Info'!$C$2:$J$2,0)),"")</f>
        <v/>
      </c>
      <c r="O999" s="19">
        <f>IFERROR((Data6[[#This Row],[Hours:]]*SUM(Data6[[#This Row],[Rate]:[Other]])),"")</f>
        <v>0</v>
      </c>
      <c r="P999" s="7" t="str">
        <f>IF(Data6[[#This Row],[WO'#:]]="","Riley #","WO#")</f>
        <v>Riley #</v>
      </c>
      <c r="Q999" s="7">
        <f>IFERROR(WEEKNUM(Data6[[#This Row],[Date:]]),"")</f>
        <v>23</v>
      </c>
      <c r="R999" s="6">
        <f t="shared" si="45"/>
        <v>45445</v>
      </c>
      <c r="S999" s="6">
        <f>Data6[[#This Row],[Week Start]]+7</f>
        <v>45452</v>
      </c>
      <c r="T999" s="7" t="str">
        <f t="shared" si="46"/>
        <v>6/2/2024 - 6/9/2024</v>
      </c>
      <c r="U999" s="7" t="str">
        <f t="shared" si="47"/>
        <v>Time Card</v>
      </c>
      <c r="V999" s="8" t="str">
        <f>RIGHT(TEXT(Data6[[#This Row],[Date:]],"mmddyyyy"),4)</f>
        <v>2024</v>
      </c>
      <c r="W999" s="8" t="str">
        <f>MID(TEXT(Data6[[#This Row],[Date:]],"mmddyyyy"),3,2)</f>
        <v>05</v>
      </c>
      <c r="X999" s="8" t="str">
        <f>LEFT(TEXT(Data6[[#This Row],[Date:]],"mmddyyyy"),2)</f>
        <v>06</v>
      </c>
      <c r="Y999" s="6">
        <f>DATE(Data6[[#This Row],[Year]],Data6[[#This Row],[Month]],Data6[[#This Row],[Day]])</f>
        <v>45448</v>
      </c>
    </row>
    <row r="1000" spans="1:25" x14ac:dyDescent="0.3">
      <c r="A1000" s="5">
        <v>45449.243719444443</v>
      </c>
      <c r="B1000" s="7" t="s">
        <v>31</v>
      </c>
      <c r="C1000" s="6" t="s">
        <v>882</v>
      </c>
      <c r="D1000" s="7" t="s">
        <v>835</v>
      </c>
      <c r="E1000" s="8">
        <v>1</v>
      </c>
      <c r="F1000" s="7" t="s">
        <v>68</v>
      </c>
      <c r="G1000" s="7" t="s">
        <v>68</v>
      </c>
      <c r="H1000" s="7" t="s">
        <v>697</v>
      </c>
      <c r="I1000" s="7" t="s">
        <v>44</v>
      </c>
      <c r="J1000" s="19" t="str">
        <f>IFERROR(INDEX('Employee Info'!$C$3:$E$200,MATCH(Data6[[#This Row],[Name:]],'Employee Info'!$B$3:$B$200,0),MATCH(Data6[[#This Row],[Hours Type:]],'Employee Info'!$C$2:$E$2,0)),"")</f>
        <v/>
      </c>
      <c r="K1000" s="19" t="str">
        <f>IFERROR(INDEX('Employee Info'!$C$3:$J$200,MATCH(Data6[[#This Row],[Name:]],'Employee Info'!$B$3:$B$200,0),MATCH(Data6[[#Headers],[Truck]],'Employee Info'!$C$2:$J$2,0)),"")</f>
        <v/>
      </c>
      <c r="L1000" s="19" t="str">
        <f>IFERROR(INDEX('Employee Info'!$C$3:$J$200,MATCH(Data6[[#This Row],[Name:]],'Employee Info'!$B$3:$B$200,0),MATCH(Data6[[#Headers],[Phone]],'Employee Info'!$C$2:$J$2,0)),"")</f>
        <v/>
      </c>
      <c r="M1000" s="19" t="str">
        <f>IFERROR(INDEX('Employee Info'!$C$3:$J$200,MATCH(Data6[[#This Row],[Name:]],'Employee Info'!$B$3:$B$200,0),MATCH(Data6[[#Headers],[Tech]],'Employee Info'!$C$2:$J$2,0)),"")</f>
        <v/>
      </c>
      <c r="N1000" s="19" t="str">
        <f>IFERROR(INDEX('Employee Info'!$C$3:$J$200,MATCH(Data6[[#This Row],[Name:]],'Employee Info'!$B$3:$B$200,0),MATCH(Data6[[#Headers],[Other]],'Employee Info'!$C$2:$J$2,0)),"")</f>
        <v/>
      </c>
      <c r="O1000" s="19">
        <f>IFERROR((Data6[[#This Row],[Hours:]]*SUM(Data6[[#This Row],[Rate]:[Other]])),"")</f>
        <v>0</v>
      </c>
      <c r="P1000" s="7" t="str">
        <f>IF(Data6[[#This Row],[WO'#:]]="","Riley #","WO#")</f>
        <v>Riley #</v>
      </c>
      <c r="Q1000" s="7">
        <f>IFERROR(WEEKNUM(Data6[[#This Row],[Date:]]),"")</f>
        <v>23</v>
      </c>
      <c r="R1000" s="6">
        <f t="shared" si="45"/>
        <v>45445</v>
      </c>
      <c r="S1000" s="6">
        <f>Data6[[#This Row],[Week Start]]+7</f>
        <v>45452</v>
      </c>
      <c r="T1000" s="7" t="str">
        <f t="shared" si="46"/>
        <v>6/2/2024 - 6/9/2024</v>
      </c>
      <c r="U1000" s="7" t="str">
        <f t="shared" si="47"/>
        <v>Time Card</v>
      </c>
      <c r="V1000" s="8" t="str">
        <f>RIGHT(TEXT(Data6[[#This Row],[Date:]],"mmddyyyy"),4)</f>
        <v>2024</v>
      </c>
      <c r="W1000" s="8" t="str">
        <f>MID(TEXT(Data6[[#This Row],[Date:]],"mmddyyyy"),3,2)</f>
        <v>05</v>
      </c>
      <c r="X1000" s="8" t="str">
        <f>LEFT(TEXT(Data6[[#This Row],[Date:]],"mmddyyyy"),2)</f>
        <v>06</v>
      </c>
      <c r="Y1000" s="6">
        <f>DATE(Data6[[#This Row],[Year]],Data6[[#This Row],[Month]],Data6[[#This Row],[Day]])</f>
        <v>45448</v>
      </c>
    </row>
    <row r="1001" spans="1:25" x14ac:dyDescent="0.3">
      <c r="A1001" s="5">
        <v>45451.34637673611</v>
      </c>
      <c r="B1001" s="7" t="s">
        <v>66</v>
      </c>
      <c r="C1001" s="6" t="s">
        <v>895</v>
      </c>
      <c r="D1001" s="7" t="s">
        <v>883</v>
      </c>
      <c r="E1001" s="8">
        <v>6</v>
      </c>
      <c r="F1001" s="7">
        <v>6984733</v>
      </c>
      <c r="G1001" s="7" t="s">
        <v>68</v>
      </c>
      <c r="H1001" s="7" t="s">
        <v>756</v>
      </c>
      <c r="I1001" s="7" t="s">
        <v>44</v>
      </c>
      <c r="J1001" s="19" t="str">
        <f>IFERROR(INDEX('Employee Info'!$C$3:$E$200,MATCH(Data6[[#This Row],[Name:]],'Employee Info'!$B$3:$B$200,0),MATCH(Data6[[#This Row],[Hours Type:]],'Employee Info'!$C$2:$E$2,0)),"")</f>
        <v/>
      </c>
      <c r="K1001" s="19" t="str">
        <f>IFERROR(INDEX('Employee Info'!$C$3:$J$200,MATCH(Data6[[#This Row],[Name:]],'Employee Info'!$B$3:$B$200,0),MATCH(Data6[[#Headers],[Truck]],'Employee Info'!$C$2:$J$2,0)),"")</f>
        <v/>
      </c>
      <c r="L1001" s="19" t="str">
        <f>IFERROR(INDEX('Employee Info'!$C$3:$J$200,MATCH(Data6[[#This Row],[Name:]],'Employee Info'!$B$3:$B$200,0),MATCH(Data6[[#Headers],[Phone]],'Employee Info'!$C$2:$J$2,0)),"")</f>
        <v/>
      </c>
      <c r="M1001" s="19" t="str">
        <f>IFERROR(INDEX('Employee Info'!$C$3:$J$200,MATCH(Data6[[#This Row],[Name:]],'Employee Info'!$B$3:$B$200,0),MATCH(Data6[[#Headers],[Tech]],'Employee Info'!$C$2:$J$2,0)),"")</f>
        <v/>
      </c>
      <c r="N1001" s="19" t="str">
        <f>IFERROR(INDEX('Employee Info'!$C$3:$J$200,MATCH(Data6[[#This Row],[Name:]],'Employee Info'!$B$3:$B$200,0),MATCH(Data6[[#Headers],[Other]],'Employee Info'!$C$2:$J$2,0)),"")</f>
        <v/>
      </c>
      <c r="O1001" s="19">
        <f>IFERROR((Data6[[#This Row],[Hours:]]*SUM(Data6[[#This Row],[Rate]:[Other]])),"")</f>
        <v>0</v>
      </c>
      <c r="P1001" s="7" t="str">
        <f>IF(Data6[[#This Row],[WO'#:]]="","Riley #","WO#")</f>
        <v>WO#</v>
      </c>
      <c r="Q1001" s="7">
        <f>IFERROR(WEEKNUM(Data6[[#This Row],[Date:]]),"")</f>
        <v>23</v>
      </c>
      <c r="R1001" s="6">
        <f t="shared" si="45"/>
        <v>45445</v>
      </c>
      <c r="S1001" s="6">
        <f>Data6[[#This Row],[Week Start]]+7</f>
        <v>45452</v>
      </c>
      <c r="T1001" s="7" t="str">
        <f t="shared" si="46"/>
        <v>6/2/2024 - 6/9/2024</v>
      </c>
      <c r="U1001" s="7" t="str">
        <f t="shared" si="47"/>
        <v>Time Card</v>
      </c>
      <c r="V1001" s="8" t="str">
        <f>RIGHT(TEXT(Data6[[#This Row],[Date:]],"mmddyyyy"),4)</f>
        <v>2024</v>
      </c>
      <c r="W1001" s="8" t="str">
        <f>MID(TEXT(Data6[[#This Row],[Date:]],"mmddyyyy"),3,2)</f>
        <v>06</v>
      </c>
      <c r="X1001" s="8" t="str">
        <f>LEFT(TEXT(Data6[[#This Row],[Date:]],"mmddyyyy"),2)</f>
        <v>06</v>
      </c>
      <c r="Y1001" s="6">
        <f>DATE(Data6[[#This Row],[Year]],Data6[[#This Row],[Month]],Data6[[#This Row],[Day]])</f>
        <v>45449</v>
      </c>
    </row>
    <row r="1002" spans="1:25" x14ac:dyDescent="0.3">
      <c r="A1002" s="5">
        <v>45449.541843981482</v>
      </c>
      <c r="B1002" s="7" t="s">
        <v>31</v>
      </c>
      <c r="C1002" s="6" t="s">
        <v>895</v>
      </c>
      <c r="D1002" s="7" t="s">
        <v>884</v>
      </c>
      <c r="E1002" s="8">
        <v>7</v>
      </c>
      <c r="F1002" s="7">
        <v>7098027</v>
      </c>
      <c r="G1002" s="7" t="s">
        <v>68</v>
      </c>
      <c r="H1002" s="7" t="s">
        <v>756</v>
      </c>
      <c r="I1002" s="7" t="s">
        <v>44</v>
      </c>
      <c r="J1002" s="19" t="str">
        <f>IFERROR(INDEX('Employee Info'!$C$3:$E$200,MATCH(Data6[[#This Row],[Name:]],'Employee Info'!$B$3:$B$200,0),MATCH(Data6[[#This Row],[Hours Type:]],'Employee Info'!$C$2:$E$2,0)),"")</f>
        <v/>
      </c>
      <c r="K1002" s="19" t="str">
        <f>IFERROR(INDEX('Employee Info'!$C$3:$J$200,MATCH(Data6[[#This Row],[Name:]],'Employee Info'!$B$3:$B$200,0),MATCH(Data6[[#Headers],[Truck]],'Employee Info'!$C$2:$J$2,0)),"")</f>
        <v/>
      </c>
      <c r="L1002" s="19" t="str">
        <f>IFERROR(INDEX('Employee Info'!$C$3:$J$200,MATCH(Data6[[#This Row],[Name:]],'Employee Info'!$B$3:$B$200,0),MATCH(Data6[[#Headers],[Phone]],'Employee Info'!$C$2:$J$2,0)),"")</f>
        <v/>
      </c>
      <c r="M1002" s="19" t="str">
        <f>IFERROR(INDEX('Employee Info'!$C$3:$J$200,MATCH(Data6[[#This Row],[Name:]],'Employee Info'!$B$3:$B$200,0),MATCH(Data6[[#Headers],[Tech]],'Employee Info'!$C$2:$J$2,0)),"")</f>
        <v/>
      </c>
      <c r="N1002" s="19" t="str">
        <f>IFERROR(INDEX('Employee Info'!$C$3:$J$200,MATCH(Data6[[#This Row],[Name:]],'Employee Info'!$B$3:$B$200,0),MATCH(Data6[[#Headers],[Other]],'Employee Info'!$C$2:$J$2,0)),"")</f>
        <v/>
      </c>
      <c r="O1002" s="19">
        <f>IFERROR((Data6[[#This Row],[Hours:]]*SUM(Data6[[#This Row],[Rate]:[Other]])),"")</f>
        <v>0</v>
      </c>
      <c r="P1002" s="7" t="str">
        <f>IF(Data6[[#This Row],[WO'#:]]="","Riley #","WO#")</f>
        <v>WO#</v>
      </c>
      <c r="Q1002" s="7">
        <f>IFERROR(WEEKNUM(Data6[[#This Row],[Date:]]),"")</f>
        <v>23</v>
      </c>
      <c r="R1002" s="6">
        <f t="shared" si="45"/>
        <v>45445</v>
      </c>
      <c r="S1002" s="6">
        <f>Data6[[#This Row],[Week Start]]+7</f>
        <v>45452</v>
      </c>
      <c r="T1002" s="7" t="str">
        <f t="shared" si="46"/>
        <v>6/2/2024 - 6/9/2024</v>
      </c>
      <c r="U1002" s="7" t="str">
        <f t="shared" si="47"/>
        <v>Time Card</v>
      </c>
      <c r="V1002" s="8" t="str">
        <f>RIGHT(TEXT(Data6[[#This Row],[Date:]],"mmddyyyy"),4)</f>
        <v>2024</v>
      </c>
      <c r="W1002" s="8" t="str">
        <f>MID(TEXT(Data6[[#This Row],[Date:]],"mmddyyyy"),3,2)</f>
        <v>06</v>
      </c>
      <c r="X1002" s="8" t="str">
        <f>LEFT(TEXT(Data6[[#This Row],[Date:]],"mmddyyyy"),2)</f>
        <v>06</v>
      </c>
      <c r="Y1002" s="6">
        <f>DATE(Data6[[#This Row],[Year]],Data6[[#This Row],[Month]],Data6[[#This Row],[Day]])</f>
        <v>45449</v>
      </c>
    </row>
    <row r="1003" spans="1:25" x14ac:dyDescent="0.3">
      <c r="A1003" s="5">
        <v>45451.345449189816</v>
      </c>
      <c r="B1003" s="7" t="s">
        <v>66</v>
      </c>
      <c r="C1003" s="6" t="s">
        <v>895</v>
      </c>
      <c r="D1003" s="7" t="s">
        <v>896</v>
      </c>
      <c r="E1003" s="8">
        <v>2</v>
      </c>
      <c r="F1003" s="7">
        <v>7098027</v>
      </c>
      <c r="G1003" s="7" t="s">
        <v>68</v>
      </c>
      <c r="H1003" s="7" t="s">
        <v>756</v>
      </c>
      <c r="I1003" s="7" t="s">
        <v>44</v>
      </c>
      <c r="J1003" s="19" t="str">
        <f>IFERROR(INDEX('Employee Info'!$C$3:$E$200,MATCH(Data6[[#This Row],[Name:]],'Employee Info'!$B$3:$B$200,0),MATCH(Data6[[#This Row],[Hours Type:]],'Employee Info'!$C$2:$E$2,0)),"")</f>
        <v/>
      </c>
      <c r="K1003" s="19" t="str">
        <f>IFERROR(INDEX('Employee Info'!$C$3:$J$200,MATCH(Data6[[#This Row],[Name:]],'Employee Info'!$B$3:$B$200,0),MATCH(Data6[[#Headers],[Truck]],'Employee Info'!$C$2:$J$2,0)),"")</f>
        <v/>
      </c>
      <c r="L1003" s="19" t="str">
        <f>IFERROR(INDEX('Employee Info'!$C$3:$J$200,MATCH(Data6[[#This Row],[Name:]],'Employee Info'!$B$3:$B$200,0),MATCH(Data6[[#Headers],[Phone]],'Employee Info'!$C$2:$J$2,0)),"")</f>
        <v/>
      </c>
      <c r="M1003" s="19" t="str">
        <f>IFERROR(INDEX('Employee Info'!$C$3:$J$200,MATCH(Data6[[#This Row],[Name:]],'Employee Info'!$B$3:$B$200,0),MATCH(Data6[[#Headers],[Tech]],'Employee Info'!$C$2:$J$2,0)),"")</f>
        <v/>
      </c>
      <c r="N1003" s="19" t="str">
        <f>IFERROR(INDEX('Employee Info'!$C$3:$J$200,MATCH(Data6[[#This Row],[Name:]],'Employee Info'!$B$3:$B$200,0),MATCH(Data6[[#Headers],[Other]],'Employee Info'!$C$2:$J$2,0)),"")</f>
        <v/>
      </c>
      <c r="O1003" s="19">
        <f>IFERROR((Data6[[#This Row],[Hours:]]*SUM(Data6[[#This Row],[Rate]:[Other]])),"")</f>
        <v>0</v>
      </c>
      <c r="P1003" s="7" t="str">
        <f>IF(Data6[[#This Row],[WO'#:]]="","Riley #","WO#")</f>
        <v>WO#</v>
      </c>
      <c r="Q1003" s="7">
        <f>IFERROR(WEEKNUM(Data6[[#This Row],[Date:]]),"")</f>
        <v>23</v>
      </c>
      <c r="R1003" s="6">
        <f t="shared" si="45"/>
        <v>45445</v>
      </c>
      <c r="S1003" s="6">
        <f>Data6[[#This Row],[Week Start]]+7</f>
        <v>45452</v>
      </c>
      <c r="T1003" s="7" t="str">
        <f t="shared" si="46"/>
        <v>6/2/2024 - 6/9/2024</v>
      </c>
      <c r="U1003" s="7" t="str">
        <f t="shared" si="47"/>
        <v>Time Card</v>
      </c>
      <c r="V1003" s="8" t="str">
        <f>RIGHT(TEXT(Data6[[#This Row],[Date:]],"mmddyyyy"),4)</f>
        <v>2024</v>
      </c>
      <c r="W1003" s="8" t="str">
        <f>MID(TEXT(Data6[[#This Row],[Date:]],"mmddyyyy"),3,2)</f>
        <v>06</v>
      </c>
      <c r="X1003" s="8" t="str">
        <f>LEFT(TEXT(Data6[[#This Row],[Date:]],"mmddyyyy"),2)</f>
        <v>06</v>
      </c>
      <c r="Y1003" s="6">
        <f>DATE(Data6[[#This Row],[Year]],Data6[[#This Row],[Month]],Data6[[#This Row],[Day]])</f>
        <v>45449</v>
      </c>
    </row>
    <row r="1004" spans="1:25" x14ac:dyDescent="0.3">
      <c r="A1004" s="5">
        <v>45451.345659375002</v>
      </c>
      <c r="B1004" s="7" t="s">
        <v>66</v>
      </c>
      <c r="C1004" s="6" t="s">
        <v>895</v>
      </c>
      <c r="D1004" s="7" t="s">
        <v>896</v>
      </c>
      <c r="E1004" s="8">
        <v>2</v>
      </c>
      <c r="F1004" s="7">
        <v>7098027</v>
      </c>
      <c r="G1004" s="7" t="s">
        <v>68</v>
      </c>
      <c r="H1004" s="7" t="s">
        <v>756</v>
      </c>
      <c r="I1004" s="7" t="s">
        <v>45</v>
      </c>
      <c r="J1004" s="19" t="str">
        <f>IFERROR(INDEX('Employee Info'!$C$3:$E$200,MATCH(Data6[[#This Row],[Name:]],'Employee Info'!$B$3:$B$200,0),MATCH(Data6[[#This Row],[Hours Type:]],'Employee Info'!$C$2:$E$2,0)),"")</f>
        <v/>
      </c>
      <c r="K1004" s="19" t="str">
        <f>IFERROR(INDEX('Employee Info'!$C$3:$J$200,MATCH(Data6[[#This Row],[Name:]],'Employee Info'!$B$3:$B$200,0),MATCH(Data6[[#Headers],[Truck]],'Employee Info'!$C$2:$J$2,0)),"")</f>
        <v/>
      </c>
      <c r="L1004" s="19" t="str">
        <f>IFERROR(INDEX('Employee Info'!$C$3:$J$200,MATCH(Data6[[#This Row],[Name:]],'Employee Info'!$B$3:$B$200,0),MATCH(Data6[[#Headers],[Phone]],'Employee Info'!$C$2:$J$2,0)),"")</f>
        <v/>
      </c>
      <c r="M1004" s="19" t="str">
        <f>IFERROR(INDEX('Employee Info'!$C$3:$J$200,MATCH(Data6[[#This Row],[Name:]],'Employee Info'!$B$3:$B$200,0),MATCH(Data6[[#Headers],[Tech]],'Employee Info'!$C$2:$J$2,0)),"")</f>
        <v/>
      </c>
      <c r="N1004" s="19" t="str">
        <f>IFERROR(INDEX('Employee Info'!$C$3:$J$200,MATCH(Data6[[#This Row],[Name:]],'Employee Info'!$B$3:$B$200,0),MATCH(Data6[[#Headers],[Other]],'Employee Info'!$C$2:$J$2,0)),"")</f>
        <v/>
      </c>
      <c r="O1004" s="19">
        <f>IFERROR((Data6[[#This Row],[Hours:]]*SUM(Data6[[#This Row],[Rate]:[Other]])),"")</f>
        <v>0</v>
      </c>
      <c r="P1004" s="7" t="str">
        <f>IF(Data6[[#This Row],[WO'#:]]="","Riley #","WO#")</f>
        <v>WO#</v>
      </c>
      <c r="Q1004" s="7">
        <f>IFERROR(WEEKNUM(Data6[[#This Row],[Date:]]),"")</f>
        <v>23</v>
      </c>
      <c r="R1004" s="6">
        <f t="shared" si="45"/>
        <v>45445</v>
      </c>
      <c r="S1004" s="6">
        <f>Data6[[#This Row],[Week Start]]+7</f>
        <v>45452</v>
      </c>
      <c r="T1004" s="7" t="str">
        <f t="shared" si="46"/>
        <v>6/2/2024 - 6/9/2024</v>
      </c>
      <c r="U1004" s="7" t="str">
        <f t="shared" si="47"/>
        <v>Time Card</v>
      </c>
      <c r="V1004" s="8" t="str">
        <f>RIGHT(TEXT(Data6[[#This Row],[Date:]],"mmddyyyy"),4)</f>
        <v>2024</v>
      </c>
      <c r="W1004" s="8" t="str">
        <f>MID(TEXT(Data6[[#This Row],[Date:]],"mmddyyyy"),3,2)</f>
        <v>06</v>
      </c>
      <c r="X1004" s="8" t="str">
        <f>LEFT(TEXT(Data6[[#This Row],[Date:]],"mmddyyyy"),2)</f>
        <v>06</v>
      </c>
      <c r="Y1004" s="6">
        <f>DATE(Data6[[#This Row],[Year]],Data6[[#This Row],[Month]],Data6[[#This Row],[Day]])</f>
        <v>45449</v>
      </c>
    </row>
    <row r="1005" spans="1:25" x14ac:dyDescent="0.3">
      <c r="A1005" s="5">
        <v>45450.423712731485</v>
      </c>
      <c r="B1005" s="7" t="s">
        <v>34</v>
      </c>
      <c r="C1005" s="6" t="s">
        <v>895</v>
      </c>
      <c r="D1005" s="7" t="s">
        <v>900</v>
      </c>
      <c r="E1005" s="8">
        <v>7</v>
      </c>
      <c r="F1005" s="7" t="s">
        <v>68</v>
      </c>
      <c r="G1005" s="7" t="s">
        <v>68</v>
      </c>
      <c r="H1005" s="7" t="s">
        <v>901</v>
      </c>
      <c r="I1005" s="7" t="s">
        <v>44</v>
      </c>
      <c r="J1005" s="19" t="str">
        <f>IFERROR(INDEX('Employee Info'!$C$3:$E$200,MATCH(Data6[[#This Row],[Name:]],'Employee Info'!$B$3:$B$200,0),MATCH(Data6[[#This Row],[Hours Type:]],'Employee Info'!$C$2:$E$2,0)),"")</f>
        <v/>
      </c>
      <c r="K1005" s="19" t="str">
        <f>IFERROR(INDEX('Employee Info'!$C$3:$J$200,MATCH(Data6[[#This Row],[Name:]],'Employee Info'!$B$3:$B$200,0),MATCH(Data6[[#Headers],[Truck]],'Employee Info'!$C$2:$J$2,0)),"")</f>
        <v/>
      </c>
      <c r="L1005" s="19" t="str">
        <f>IFERROR(INDEX('Employee Info'!$C$3:$J$200,MATCH(Data6[[#This Row],[Name:]],'Employee Info'!$B$3:$B$200,0),MATCH(Data6[[#Headers],[Phone]],'Employee Info'!$C$2:$J$2,0)),"")</f>
        <v/>
      </c>
      <c r="M1005" s="19" t="str">
        <f>IFERROR(INDEX('Employee Info'!$C$3:$J$200,MATCH(Data6[[#This Row],[Name:]],'Employee Info'!$B$3:$B$200,0),MATCH(Data6[[#Headers],[Tech]],'Employee Info'!$C$2:$J$2,0)),"")</f>
        <v/>
      </c>
      <c r="N1005" s="19" t="str">
        <f>IFERROR(INDEX('Employee Info'!$C$3:$J$200,MATCH(Data6[[#This Row],[Name:]],'Employee Info'!$B$3:$B$200,0),MATCH(Data6[[#Headers],[Other]],'Employee Info'!$C$2:$J$2,0)),"")</f>
        <v/>
      </c>
      <c r="O1005" s="19">
        <f>IFERROR((Data6[[#This Row],[Hours:]]*SUM(Data6[[#This Row],[Rate]:[Other]])),"")</f>
        <v>0</v>
      </c>
      <c r="P1005" s="7" t="str">
        <f>IF(Data6[[#This Row],[WO'#:]]="","Riley #","WO#")</f>
        <v>Riley #</v>
      </c>
      <c r="Q1005" s="7">
        <f>IFERROR(WEEKNUM(Data6[[#This Row],[Date:]]),"")</f>
        <v>23</v>
      </c>
      <c r="R1005" s="6">
        <f t="shared" si="45"/>
        <v>45445</v>
      </c>
      <c r="S1005" s="6">
        <f>Data6[[#This Row],[Week Start]]+7</f>
        <v>45452</v>
      </c>
      <c r="T1005" s="7" t="str">
        <f t="shared" si="46"/>
        <v>6/2/2024 - 6/9/2024</v>
      </c>
      <c r="U1005" s="7" t="str">
        <f t="shared" si="47"/>
        <v>Time Card</v>
      </c>
      <c r="V1005" s="8" t="str">
        <f>RIGHT(TEXT(Data6[[#This Row],[Date:]],"mmddyyyy"),4)</f>
        <v>2024</v>
      </c>
      <c r="W1005" s="8" t="str">
        <f>MID(TEXT(Data6[[#This Row],[Date:]],"mmddyyyy"),3,2)</f>
        <v>06</v>
      </c>
      <c r="X1005" s="8" t="str">
        <f>LEFT(TEXT(Data6[[#This Row],[Date:]],"mmddyyyy"),2)</f>
        <v>06</v>
      </c>
      <c r="Y1005" s="6">
        <f>DATE(Data6[[#This Row],[Year]],Data6[[#This Row],[Month]],Data6[[#This Row],[Day]])</f>
        <v>45449</v>
      </c>
    </row>
    <row r="1006" spans="1:25" x14ac:dyDescent="0.3">
      <c r="A1006" s="5">
        <v>45450.490100694442</v>
      </c>
      <c r="B1006" s="7" t="s">
        <v>34</v>
      </c>
      <c r="C1006" s="6" t="s">
        <v>895</v>
      </c>
      <c r="D1006" s="7" t="s">
        <v>900</v>
      </c>
      <c r="E1006" s="8">
        <v>7</v>
      </c>
      <c r="F1006" s="7" t="s">
        <v>68</v>
      </c>
      <c r="G1006" s="7" t="s">
        <v>68</v>
      </c>
      <c r="H1006" s="7" t="s">
        <v>491</v>
      </c>
      <c r="I1006" s="7" t="s">
        <v>44</v>
      </c>
      <c r="J1006" s="19" t="str">
        <f>IFERROR(INDEX('Employee Info'!$C$3:$E$200,MATCH(Data6[[#This Row],[Name:]],'Employee Info'!$B$3:$B$200,0),MATCH(Data6[[#This Row],[Hours Type:]],'Employee Info'!$C$2:$E$2,0)),"")</f>
        <v/>
      </c>
      <c r="K1006" s="19" t="str">
        <f>IFERROR(INDEX('Employee Info'!$C$3:$J$200,MATCH(Data6[[#This Row],[Name:]],'Employee Info'!$B$3:$B$200,0),MATCH(Data6[[#Headers],[Truck]],'Employee Info'!$C$2:$J$2,0)),"")</f>
        <v/>
      </c>
      <c r="L1006" s="19" t="str">
        <f>IFERROR(INDEX('Employee Info'!$C$3:$J$200,MATCH(Data6[[#This Row],[Name:]],'Employee Info'!$B$3:$B$200,0),MATCH(Data6[[#Headers],[Phone]],'Employee Info'!$C$2:$J$2,0)),"")</f>
        <v/>
      </c>
      <c r="M1006" s="19" t="str">
        <f>IFERROR(INDEX('Employee Info'!$C$3:$J$200,MATCH(Data6[[#This Row],[Name:]],'Employee Info'!$B$3:$B$200,0),MATCH(Data6[[#Headers],[Tech]],'Employee Info'!$C$2:$J$2,0)),"")</f>
        <v/>
      </c>
      <c r="N1006" s="19" t="str">
        <f>IFERROR(INDEX('Employee Info'!$C$3:$J$200,MATCH(Data6[[#This Row],[Name:]],'Employee Info'!$B$3:$B$200,0),MATCH(Data6[[#Headers],[Other]],'Employee Info'!$C$2:$J$2,0)),"")</f>
        <v/>
      </c>
      <c r="O1006" s="19">
        <f>IFERROR((Data6[[#This Row],[Hours:]]*SUM(Data6[[#This Row],[Rate]:[Other]])),"")</f>
        <v>0</v>
      </c>
      <c r="P1006" s="7" t="str">
        <f>IF(Data6[[#This Row],[WO'#:]]="","Riley #","WO#")</f>
        <v>Riley #</v>
      </c>
      <c r="Q1006" s="7">
        <f>IFERROR(WEEKNUM(Data6[[#This Row],[Date:]]),"")</f>
        <v>23</v>
      </c>
      <c r="R1006" s="6">
        <f t="shared" si="45"/>
        <v>45445</v>
      </c>
      <c r="S1006" s="6">
        <f>Data6[[#This Row],[Week Start]]+7</f>
        <v>45452</v>
      </c>
      <c r="T1006" s="7" t="str">
        <f t="shared" si="46"/>
        <v>6/2/2024 - 6/9/2024</v>
      </c>
      <c r="U1006" s="7" t="str">
        <f t="shared" si="47"/>
        <v>Time Card</v>
      </c>
      <c r="V1006" s="8" t="str">
        <f>RIGHT(TEXT(Data6[[#This Row],[Date:]],"mmddyyyy"),4)</f>
        <v>2024</v>
      </c>
      <c r="W1006" s="8" t="str">
        <f>MID(TEXT(Data6[[#This Row],[Date:]],"mmddyyyy"),3,2)</f>
        <v>06</v>
      </c>
      <c r="X1006" s="8" t="str">
        <f>LEFT(TEXT(Data6[[#This Row],[Date:]],"mmddyyyy"),2)</f>
        <v>06</v>
      </c>
      <c r="Y1006" s="6">
        <f>DATE(Data6[[#This Row],[Year]],Data6[[#This Row],[Month]],Data6[[#This Row],[Day]])</f>
        <v>45449</v>
      </c>
    </row>
    <row r="1007" spans="1:25" x14ac:dyDescent="0.3">
      <c r="A1007" s="5">
        <v>45450.27841608796</v>
      </c>
      <c r="B1007" s="7" t="s">
        <v>23</v>
      </c>
      <c r="C1007" s="6" t="s">
        <v>895</v>
      </c>
      <c r="D1007" s="7" t="s">
        <v>812</v>
      </c>
      <c r="E1007" s="8">
        <v>7</v>
      </c>
      <c r="F1007" s="7" t="s">
        <v>68</v>
      </c>
      <c r="G1007" s="7" t="s">
        <v>68</v>
      </c>
      <c r="H1007" s="7" t="s">
        <v>649</v>
      </c>
      <c r="I1007" s="7" t="s">
        <v>44</v>
      </c>
      <c r="J1007" s="19" t="str">
        <f>IFERROR(INDEX('Employee Info'!$C$3:$E$200,MATCH(Data6[[#This Row],[Name:]],'Employee Info'!$B$3:$B$200,0),MATCH(Data6[[#This Row],[Hours Type:]],'Employee Info'!$C$2:$E$2,0)),"")</f>
        <v/>
      </c>
      <c r="K1007" s="19" t="str">
        <f>IFERROR(INDEX('Employee Info'!$C$3:$J$200,MATCH(Data6[[#This Row],[Name:]],'Employee Info'!$B$3:$B$200,0),MATCH(Data6[[#Headers],[Truck]],'Employee Info'!$C$2:$J$2,0)),"")</f>
        <v/>
      </c>
      <c r="L1007" s="19" t="str">
        <f>IFERROR(INDEX('Employee Info'!$C$3:$J$200,MATCH(Data6[[#This Row],[Name:]],'Employee Info'!$B$3:$B$200,0),MATCH(Data6[[#Headers],[Phone]],'Employee Info'!$C$2:$J$2,0)),"")</f>
        <v/>
      </c>
      <c r="M1007" s="19" t="str">
        <f>IFERROR(INDEX('Employee Info'!$C$3:$J$200,MATCH(Data6[[#This Row],[Name:]],'Employee Info'!$B$3:$B$200,0),MATCH(Data6[[#Headers],[Tech]],'Employee Info'!$C$2:$J$2,0)),"")</f>
        <v/>
      </c>
      <c r="N1007" s="19" t="str">
        <f>IFERROR(INDEX('Employee Info'!$C$3:$J$200,MATCH(Data6[[#This Row],[Name:]],'Employee Info'!$B$3:$B$200,0),MATCH(Data6[[#Headers],[Other]],'Employee Info'!$C$2:$J$2,0)),"")</f>
        <v/>
      </c>
      <c r="O1007" s="19">
        <f>IFERROR((Data6[[#This Row],[Hours:]]*SUM(Data6[[#This Row],[Rate]:[Other]])),"")</f>
        <v>0</v>
      </c>
      <c r="P1007" s="7" t="str">
        <f>IF(Data6[[#This Row],[WO'#:]]="","Riley #","WO#")</f>
        <v>Riley #</v>
      </c>
      <c r="Q1007" s="7">
        <f>IFERROR(WEEKNUM(Data6[[#This Row],[Date:]]),"")</f>
        <v>23</v>
      </c>
      <c r="R1007" s="6">
        <f t="shared" si="45"/>
        <v>45445</v>
      </c>
      <c r="S1007" s="6">
        <f>Data6[[#This Row],[Week Start]]+7</f>
        <v>45452</v>
      </c>
      <c r="T1007" s="7" t="str">
        <f t="shared" si="46"/>
        <v>6/2/2024 - 6/9/2024</v>
      </c>
      <c r="U1007" s="7" t="str">
        <f t="shared" si="47"/>
        <v>Time Card</v>
      </c>
      <c r="V1007" s="8" t="str">
        <f>RIGHT(TEXT(Data6[[#This Row],[Date:]],"mmddyyyy"),4)</f>
        <v>2024</v>
      </c>
      <c r="W1007" s="8" t="str">
        <f>MID(TEXT(Data6[[#This Row],[Date:]],"mmddyyyy"),3,2)</f>
        <v>06</v>
      </c>
      <c r="X1007" s="8" t="str">
        <f>LEFT(TEXT(Data6[[#This Row],[Date:]],"mmddyyyy"),2)</f>
        <v>06</v>
      </c>
      <c r="Y1007" s="6">
        <f>DATE(Data6[[#This Row],[Year]],Data6[[#This Row],[Month]],Data6[[#This Row],[Day]])</f>
        <v>45449</v>
      </c>
    </row>
    <row r="1008" spans="1:25" x14ac:dyDescent="0.3">
      <c r="A1008" s="5">
        <v>45450.49532465278</v>
      </c>
      <c r="B1008" s="7" t="s">
        <v>35</v>
      </c>
      <c r="C1008" s="6" t="s">
        <v>895</v>
      </c>
      <c r="D1008" s="7" t="s">
        <v>648</v>
      </c>
      <c r="E1008" s="8">
        <v>7</v>
      </c>
      <c r="F1008" s="7" t="s">
        <v>68</v>
      </c>
      <c r="G1008" s="7" t="s">
        <v>68</v>
      </c>
      <c r="H1008" s="7" t="s">
        <v>649</v>
      </c>
      <c r="I1008" s="7" t="s">
        <v>44</v>
      </c>
      <c r="J1008" s="19" t="str">
        <f>IFERROR(INDEX('Employee Info'!$C$3:$E$200,MATCH(Data6[[#This Row],[Name:]],'Employee Info'!$B$3:$B$200,0),MATCH(Data6[[#This Row],[Hours Type:]],'Employee Info'!$C$2:$E$2,0)),"")</f>
        <v/>
      </c>
      <c r="K1008" s="19" t="str">
        <f>IFERROR(INDEX('Employee Info'!$C$3:$J$200,MATCH(Data6[[#This Row],[Name:]],'Employee Info'!$B$3:$B$200,0),MATCH(Data6[[#Headers],[Truck]],'Employee Info'!$C$2:$J$2,0)),"")</f>
        <v/>
      </c>
      <c r="L1008" s="19" t="str">
        <f>IFERROR(INDEX('Employee Info'!$C$3:$J$200,MATCH(Data6[[#This Row],[Name:]],'Employee Info'!$B$3:$B$200,0),MATCH(Data6[[#Headers],[Phone]],'Employee Info'!$C$2:$J$2,0)),"")</f>
        <v/>
      </c>
      <c r="M1008" s="19" t="str">
        <f>IFERROR(INDEX('Employee Info'!$C$3:$J$200,MATCH(Data6[[#This Row],[Name:]],'Employee Info'!$B$3:$B$200,0),MATCH(Data6[[#Headers],[Tech]],'Employee Info'!$C$2:$J$2,0)),"")</f>
        <v/>
      </c>
      <c r="N1008" s="19" t="str">
        <f>IFERROR(INDEX('Employee Info'!$C$3:$J$200,MATCH(Data6[[#This Row],[Name:]],'Employee Info'!$B$3:$B$200,0),MATCH(Data6[[#Headers],[Other]],'Employee Info'!$C$2:$J$2,0)),"")</f>
        <v/>
      </c>
      <c r="O1008" s="19">
        <f>IFERROR((Data6[[#This Row],[Hours:]]*SUM(Data6[[#This Row],[Rate]:[Other]])),"")</f>
        <v>0</v>
      </c>
      <c r="P1008" s="7" t="str">
        <f>IF(Data6[[#This Row],[WO'#:]]="","Riley #","WO#")</f>
        <v>Riley #</v>
      </c>
      <c r="Q1008" s="7">
        <f>IFERROR(WEEKNUM(Data6[[#This Row],[Date:]]),"")</f>
        <v>23</v>
      </c>
      <c r="R1008" s="6">
        <f t="shared" si="45"/>
        <v>45445</v>
      </c>
      <c r="S1008" s="6">
        <f>Data6[[#This Row],[Week Start]]+7</f>
        <v>45452</v>
      </c>
      <c r="T1008" s="7" t="str">
        <f t="shared" si="46"/>
        <v>6/2/2024 - 6/9/2024</v>
      </c>
      <c r="U1008" s="7" t="str">
        <f t="shared" si="47"/>
        <v>Time Card</v>
      </c>
      <c r="V1008" s="8" t="str">
        <f>RIGHT(TEXT(Data6[[#This Row],[Date:]],"mmddyyyy"),4)</f>
        <v>2024</v>
      </c>
      <c r="W1008" s="8" t="str">
        <f>MID(TEXT(Data6[[#This Row],[Date:]],"mmddyyyy"),3,2)</f>
        <v>06</v>
      </c>
      <c r="X1008" s="8" t="str">
        <f>LEFT(TEXT(Data6[[#This Row],[Date:]],"mmddyyyy"),2)</f>
        <v>06</v>
      </c>
      <c r="Y1008" s="6">
        <f>DATE(Data6[[#This Row],[Year]],Data6[[#This Row],[Month]],Data6[[#This Row],[Day]])</f>
        <v>45449</v>
      </c>
    </row>
    <row r="1009" spans="1:25" x14ac:dyDescent="0.3">
      <c r="A1009" s="5">
        <v>45450.491478356482</v>
      </c>
      <c r="B1009" s="7" t="s">
        <v>34</v>
      </c>
      <c r="C1009" s="6" t="s">
        <v>895</v>
      </c>
      <c r="D1009" s="7" t="s">
        <v>903</v>
      </c>
      <c r="E1009" s="8">
        <v>0.5</v>
      </c>
      <c r="F1009" s="7" t="s">
        <v>68</v>
      </c>
      <c r="G1009" s="7" t="s">
        <v>68</v>
      </c>
      <c r="H1009" s="7" t="s">
        <v>577</v>
      </c>
      <c r="I1009" s="7" t="s">
        <v>44</v>
      </c>
      <c r="J1009" s="19" t="str">
        <f>IFERROR(INDEX('Employee Info'!$C$3:$E$200,MATCH(Data6[[#This Row],[Name:]],'Employee Info'!$B$3:$B$200,0),MATCH(Data6[[#This Row],[Hours Type:]],'Employee Info'!$C$2:$E$2,0)),"")</f>
        <v/>
      </c>
      <c r="K1009" s="19" t="str">
        <f>IFERROR(INDEX('Employee Info'!$C$3:$J$200,MATCH(Data6[[#This Row],[Name:]],'Employee Info'!$B$3:$B$200,0),MATCH(Data6[[#Headers],[Truck]],'Employee Info'!$C$2:$J$2,0)),"")</f>
        <v/>
      </c>
      <c r="L1009" s="19" t="str">
        <f>IFERROR(INDEX('Employee Info'!$C$3:$J$200,MATCH(Data6[[#This Row],[Name:]],'Employee Info'!$B$3:$B$200,0),MATCH(Data6[[#Headers],[Phone]],'Employee Info'!$C$2:$J$2,0)),"")</f>
        <v/>
      </c>
      <c r="M1009" s="19" t="str">
        <f>IFERROR(INDEX('Employee Info'!$C$3:$J$200,MATCH(Data6[[#This Row],[Name:]],'Employee Info'!$B$3:$B$200,0),MATCH(Data6[[#Headers],[Tech]],'Employee Info'!$C$2:$J$2,0)),"")</f>
        <v/>
      </c>
      <c r="N1009" s="19" t="str">
        <f>IFERROR(INDEX('Employee Info'!$C$3:$J$200,MATCH(Data6[[#This Row],[Name:]],'Employee Info'!$B$3:$B$200,0),MATCH(Data6[[#Headers],[Other]],'Employee Info'!$C$2:$J$2,0)),"")</f>
        <v/>
      </c>
      <c r="O1009" s="19">
        <f>IFERROR((Data6[[#This Row],[Hours:]]*SUM(Data6[[#This Row],[Rate]:[Other]])),"")</f>
        <v>0</v>
      </c>
      <c r="P1009" s="7" t="str">
        <f>IF(Data6[[#This Row],[WO'#:]]="","Riley #","WO#")</f>
        <v>Riley #</v>
      </c>
      <c r="Q1009" s="7">
        <f>IFERROR(WEEKNUM(Data6[[#This Row],[Date:]]),"")</f>
        <v>23</v>
      </c>
      <c r="R1009" s="6">
        <f t="shared" si="45"/>
        <v>45445</v>
      </c>
      <c r="S1009" s="6">
        <f>Data6[[#This Row],[Week Start]]+7</f>
        <v>45452</v>
      </c>
      <c r="T1009" s="7" t="str">
        <f t="shared" si="46"/>
        <v>6/2/2024 - 6/9/2024</v>
      </c>
      <c r="U1009" s="7" t="str">
        <f t="shared" si="47"/>
        <v>Time Card</v>
      </c>
      <c r="V1009" s="8" t="str">
        <f>RIGHT(TEXT(Data6[[#This Row],[Date:]],"mmddyyyy"),4)</f>
        <v>2024</v>
      </c>
      <c r="W1009" s="8" t="str">
        <f>MID(TEXT(Data6[[#This Row],[Date:]],"mmddyyyy"),3,2)</f>
        <v>06</v>
      </c>
      <c r="X1009" s="8" t="str">
        <f>LEFT(TEXT(Data6[[#This Row],[Date:]],"mmddyyyy"),2)</f>
        <v>06</v>
      </c>
      <c r="Y1009" s="6">
        <f>DATE(Data6[[#This Row],[Year]],Data6[[#This Row],[Month]],Data6[[#This Row],[Day]])</f>
        <v>45449</v>
      </c>
    </row>
    <row r="1010" spans="1:25" x14ac:dyDescent="0.3">
      <c r="A1010" s="5">
        <v>45450.495893634259</v>
      </c>
      <c r="B1010" s="7" t="s">
        <v>35</v>
      </c>
      <c r="C1010" s="6" t="s">
        <v>895</v>
      </c>
      <c r="D1010" s="7" t="s">
        <v>648</v>
      </c>
      <c r="E1010" s="8">
        <v>1</v>
      </c>
      <c r="F1010" s="7" t="s">
        <v>68</v>
      </c>
      <c r="G1010" s="7" t="s">
        <v>68</v>
      </c>
      <c r="H1010" s="7" t="s">
        <v>577</v>
      </c>
      <c r="I1010" s="7" t="s">
        <v>44</v>
      </c>
      <c r="J1010" s="19" t="str">
        <f>IFERROR(INDEX('Employee Info'!$C$3:$E$200,MATCH(Data6[[#This Row],[Name:]],'Employee Info'!$B$3:$B$200,0),MATCH(Data6[[#This Row],[Hours Type:]],'Employee Info'!$C$2:$E$2,0)),"")</f>
        <v/>
      </c>
      <c r="K1010" s="19" t="str">
        <f>IFERROR(INDEX('Employee Info'!$C$3:$J$200,MATCH(Data6[[#This Row],[Name:]],'Employee Info'!$B$3:$B$200,0),MATCH(Data6[[#Headers],[Truck]],'Employee Info'!$C$2:$J$2,0)),"")</f>
        <v/>
      </c>
      <c r="L1010" s="19" t="str">
        <f>IFERROR(INDEX('Employee Info'!$C$3:$J$200,MATCH(Data6[[#This Row],[Name:]],'Employee Info'!$B$3:$B$200,0),MATCH(Data6[[#Headers],[Phone]],'Employee Info'!$C$2:$J$2,0)),"")</f>
        <v/>
      </c>
      <c r="M1010" s="19" t="str">
        <f>IFERROR(INDEX('Employee Info'!$C$3:$J$200,MATCH(Data6[[#This Row],[Name:]],'Employee Info'!$B$3:$B$200,0),MATCH(Data6[[#Headers],[Tech]],'Employee Info'!$C$2:$J$2,0)),"")</f>
        <v/>
      </c>
      <c r="N1010" s="19" t="str">
        <f>IFERROR(INDEX('Employee Info'!$C$3:$J$200,MATCH(Data6[[#This Row],[Name:]],'Employee Info'!$B$3:$B$200,0),MATCH(Data6[[#Headers],[Other]],'Employee Info'!$C$2:$J$2,0)),"")</f>
        <v/>
      </c>
      <c r="O1010" s="19">
        <f>IFERROR((Data6[[#This Row],[Hours:]]*SUM(Data6[[#This Row],[Rate]:[Other]])),"")</f>
        <v>0</v>
      </c>
      <c r="P1010" s="7" t="str">
        <f>IF(Data6[[#This Row],[WO'#:]]="","Riley #","WO#")</f>
        <v>Riley #</v>
      </c>
      <c r="Q1010" s="7">
        <f>IFERROR(WEEKNUM(Data6[[#This Row],[Date:]]),"")</f>
        <v>23</v>
      </c>
      <c r="R1010" s="6">
        <f t="shared" si="45"/>
        <v>45445</v>
      </c>
      <c r="S1010" s="6">
        <f>Data6[[#This Row],[Week Start]]+7</f>
        <v>45452</v>
      </c>
      <c r="T1010" s="7" t="str">
        <f t="shared" si="46"/>
        <v>6/2/2024 - 6/9/2024</v>
      </c>
      <c r="U1010" s="7" t="str">
        <f t="shared" si="47"/>
        <v>Time Card</v>
      </c>
      <c r="V1010" s="8" t="str">
        <f>RIGHT(TEXT(Data6[[#This Row],[Date:]],"mmddyyyy"),4)</f>
        <v>2024</v>
      </c>
      <c r="W1010" s="8" t="str">
        <f>MID(TEXT(Data6[[#This Row],[Date:]],"mmddyyyy"),3,2)</f>
        <v>06</v>
      </c>
      <c r="X1010" s="8" t="str">
        <f>LEFT(TEXT(Data6[[#This Row],[Date:]],"mmddyyyy"),2)</f>
        <v>06</v>
      </c>
      <c r="Y1010" s="6">
        <f>DATE(Data6[[#This Row],[Year]],Data6[[#This Row],[Month]],Data6[[#This Row],[Day]])</f>
        <v>45449</v>
      </c>
    </row>
    <row r="1011" spans="1:25" x14ac:dyDescent="0.3">
      <c r="A1011" s="5">
        <v>45449.583009490743</v>
      </c>
      <c r="B1011" s="7" t="s">
        <v>492</v>
      </c>
      <c r="C1011" s="6" t="s">
        <v>895</v>
      </c>
      <c r="D1011" s="7" t="s">
        <v>897</v>
      </c>
      <c r="E1011" s="8">
        <v>5</v>
      </c>
      <c r="F1011" s="7" t="s">
        <v>68</v>
      </c>
      <c r="G1011" s="7" t="s">
        <v>68</v>
      </c>
      <c r="H1011" s="7" t="s">
        <v>536</v>
      </c>
      <c r="I1011" s="7" t="s">
        <v>44</v>
      </c>
      <c r="J1011" s="19" t="str">
        <f>IFERROR(INDEX('Employee Info'!$C$3:$E$200,MATCH(Data6[[#This Row],[Name:]],'Employee Info'!$B$3:$B$200,0),MATCH(Data6[[#This Row],[Hours Type:]],'Employee Info'!$C$2:$E$2,0)),"")</f>
        <v/>
      </c>
      <c r="K1011" s="19" t="str">
        <f>IFERROR(INDEX('Employee Info'!$C$3:$J$200,MATCH(Data6[[#This Row],[Name:]],'Employee Info'!$B$3:$B$200,0),MATCH(Data6[[#Headers],[Truck]],'Employee Info'!$C$2:$J$2,0)),"")</f>
        <v/>
      </c>
      <c r="L1011" s="19" t="str">
        <f>IFERROR(INDEX('Employee Info'!$C$3:$J$200,MATCH(Data6[[#This Row],[Name:]],'Employee Info'!$B$3:$B$200,0),MATCH(Data6[[#Headers],[Phone]],'Employee Info'!$C$2:$J$2,0)),"")</f>
        <v/>
      </c>
      <c r="M1011" s="19" t="str">
        <f>IFERROR(INDEX('Employee Info'!$C$3:$J$200,MATCH(Data6[[#This Row],[Name:]],'Employee Info'!$B$3:$B$200,0),MATCH(Data6[[#Headers],[Tech]],'Employee Info'!$C$2:$J$2,0)),"")</f>
        <v/>
      </c>
      <c r="N1011" s="19" t="str">
        <f>IFERROR(INDEX('Employee Info'!$C$3:$J$200,MATCH(Data6[[#This Row],[Name:]],'Employee Info'!$B$3:$B$200,0),MATCH(Data6[[#Headers],[Other]],'Employee Info'!$C$2:$J$2,0)),"")</f>
        <v/>
      </c>
      <c r="O1011" s="19">
        <f>IFERROR((Data6[[#This Row],[Hours:]]*SUM(Data6[[#This Row],[Rate]:[Other]])),"")</f>
        <v>0</v>
      </c>
      <c r="P1011" s="7" t="str">
        <f>IF(Data6[[#This Row],[WO'#:]]="","Riley #","WO#")</f>
        <v>Riley #</v>
      </c>
      <c r="Q1011" s="7">
        <f>IFERROR(WEEKNUM(Data6[[#This Row],[Date:]]),"")</f>
        <v>23</v>
      </c>
      <c r="R1011" s="6">
        <f t="shared" si="45"/>
        <v>45445</v>
      </c>
      <c r="S1011" s="6">
        <f>Data6[[#This Row],[Week Start]]+7</f>
        <v>45452</v>
      </c>
      <c r="T1011" s="7" t="str">
        <f t="shared" si="46"/>
        <v>6/2/2024 - 6/9/2024</v>
      </c>
      <c r="U1011" s="7" t="str">
        <f t="shared" si="47"/>
        <v>Time Card</v>
      </c>
      <c r="V1011" s="8" t="str">
        <f>RIGHT(TEXT(Data6[[#This Row],[Date:]],"mmddyyyy"),4)</f>
        <v>2024</v>
      </c>
      <c r="W1011" s="8" t="str">
        <f>MID(TEXT(Data6[[#This Row],[Date:]],"mmddyyyy"),3,2)</f>
        <v>06</v>
      </c>
      <c r="X1011" s="8" t="str">
        <f>LEFT(TEXT(Data6[[#This Row],[Date:]],"mmddyyyy"),2)</f>
        <v>06</v>
      </c>
      <c r="Y1011" s="6">
        <f>DATE(Data6[[#This Row],[Year]],Data6[[#This Row],[Month]],Data6[[#This Row],[Day]])</f>
        <v>45449</v>
      </c>
    </row>
    <row r="1012" spans="1:25" x14ac:dyDescent="0.3">
      <c r="A1012" s="5">
        <v>45449.583218055559</v>
      </c>
      <c r="B1012" s="7" t="s">
        <v>65</v>
      </c>
      <c r="C1012" s="6" t="s">
        <v>895</v>
      </c>
      <c r="D1012" s="7" t="s">
        <v>897</v>
      </c>
      <c r="E1012" s="8">
        <v>5</v>
      </c>
      <c r="F1012" s="7" t="s">
        <v>68</v>
      </c>
      <c r="G1012" s="7" t="s">
        <v>68</v>
      </c>
      <c r="H1012" s="7" t="s">
        <v>536</v>
      </c>
      <c r="I1012" s="7" t="s">
        <v>44</v>
      </c>
      <c r="J1012" s="19" t="str">
        <f>IFERROR(INDEX('Employee Info'!$C$3:$E$200,MATCH(Data6[[#This Row],[Name:]],'Employee Info'!$B$3:$B$200,0),MATCH(Data6[[#This Row],[Hours Type:]],'Employee Info'!$C$2:$E$2,0)),"")</f>
        <v/>
      </c>
      <c r="K1012" s="19" t="str">
        <f>IFERROR(INDEX('Employee Info'!$C$3:$J$200,MATCH(Data6[[#This Row],[Name:]],'Employee Info'!$B$3:$B$200,0),MATCH(Data6[[#Headers],[Truck]],'Employee Info'!$C$2:$J$2,0)),"")</f>
        <v/>
      </c>
      <c r="L1012" s="19" t="str">
        <f>IFERROR(INDEX('Employee Info'!$C$3:$J$200,MATCH(Data6[[#This Row],[Name:]],'Employee Info'!$B$3:$B$200,0),MATCH(Data6[[#Headers],[Phone]],'Employee Info'!$C$2:$J$2,0)),"")</f>
        <v/>
      </c>
      <c r="M1012" s="19" t="str">
        <f>IFERROR(INDEX('Employee Info'!$C$3:$J$200,MATCH(Data6[[#This Row],[Name:]],'Employee Info'!$B$3:$B$200,0),MATCH(Data6[[#Headers],[Tech]],'Employee Info'!$C$2:$J$2,0)),"")</f>
        <v/>
      </c>
      <c r="N1012" s="19" t="str">
        <f>IFERROR(INDEX('Employee Info'!$C$3:$J$200,MATCH(Data6[[#This Row],[Name:]],'Employee Info'!$B$3:$B$200,0),MATCH(Data6[[#Headers],[Other]],'Employee Info'!$C$2:$J$2,0)),"")</f>
        <v/>
      </c>
      <c r="O1012" s="19">
        <f>IFERROR((Data6[[#This Row],[Hours:]]*SUM(Data6[[#This Row],[Rate]:[Other]])),"")</f>
        <v>0</v>
      </c>
      <c r="P1012" s="7" t="str">
        <f>IF(Data6[[#This Row],[WO'#:]]="","Riley #","WO#")</f>
        <v>Riley #</v>
      </c>
      <c r="Q1012" s="7">
        <f>IFERROR(WEEKNUM(Data6[[#This Row],[Date:]]),"")</f>
        <v>23</v>
      </c>
      <c r="R1012" s="6">
        <f t="shared" si="45"/>
        <v>45445</v>
      </c>
      <c r="S1012" s="6">
        <f>Data6[[#This Row],[Week Start]]+7</f>
        <v>45452</v>
      </c>
      <c r="T1012" s="7" t="str">
        <f t="shared" si="46"/>
        <v>6/2/2024 - 6/9/2024</v>
      </c>
      <c r="U1012" s="7" t="str">
        <f t="shared" si="47"/>
        <v>Time Card</v>
      </c>
      <c r="V1012" s="8" t="str">
        <f>RIGHT(TEXT(Data6[[#This Row],[Date:]],"mmddyyyy"),4)</f>
        <v>2024</v>
      </c>
      <c r="W1012" s="8" t="str">
        <f>MID(TEXT(Data6[[#This Row],[Date:]],"mmddyyyy"),3,2)</f>
        <v>06</v>
      </c>
      <c r="X1012" s="8" t="str">
        <f>LEFT(TEXT(Data6[[#This Row],[Date:]],"mmddyyyy"),2)</f>
        <v>06</v>
      </c>
      <c r="Y1012" s="6">
        <f>DATE(Data6[[#This Row],[Year]],Data6[[#This Row],[Month]],Data6[[#This Row],[Day]])</f>
        <v>45449</v>
      </c>
    </row>
    <row r="1013" spans="1:25" x14ac:dyDescent="0.3">
      <c r="A1013" s="5">
        <v>45449.582204861108</v>
      </c>
      <c r="B1013" s="7" t="s">
        <v>65</v>
      </c>
      <c r="C1013" s="6" t="s">
        <v>895</v>
      </c>
      <c r="D1013" s="7" t="s">
        <v>898</v>
      </c>
      <c r="E1013" s="8">
        <v>3</v>
      </c>
      <c r="F1013" s="7" t="s">
        <v>68</v>
      </c>
      <c r="G1013" s="7" t="s">
        <v>68</v>
      </c>
      <c r="H1013" s="7" t="s">
        <v>641</v>
      </c>
      <c r="I1013" s="7" t="s">
        <v>44</v>
      </c>
      <c r="J1013" s="19" t="str">
        <f>IFERROR(INDEX('Employee Info'!$C$3:$E$200,MATCH(Data6[[#This Row],[Name:]],'Employee Info'!$B$3:$B$200,0),MATCH(Data6[[#This Row],[Hours Type:]],'Employee Info'!$C$2:$E$2,0)),"")</f>
        <v/>
      </c>
      <c r="K1013" s="19" t="str">
        <f>IFERROR(INDEX('Employee Info'!$C$3:$J$200,MATCH(Data6[[#This Row],[Name:]],'Employee Info'!$B$3:$B$200,0),MATCH(Data6[[#Headers],[Truck]],'Employee Info'!$C$2:$J$2,0)),"")</f>
        <v/>
      </c>
      <c r="L1013" s="19" t="str">
        <f>IFERROR(INDEX('Employee Info'!$C$3:$J$200,MATCH(Data6[[#This Row],[Name:]],'Employee Info'!$B$3:$B$200,0),MATCH(Data6[[#Headers],[Phone]],'Employee Info'!$C$2:$J$2,0)),"")</f>
        <v/>
      </c>
      <c r="M1013" s="19" t="str">
        <f>IFERROR(INDEX('Employee Info'!$C$3:$J$200,MATCH(Data6[[#This Row],[Name:]],'Employee Info'!$B$3:$B$200,0),MATCH(Data6[[#Headers],[Tech]],'Employee Info'!$C$2:$J$2,0)),"")</f>
        <v/>
      </c>
      <c r="N1013" s="19" t="str">
        <f>IFERROR(INDEX('Employee Info'!$C$3:$J$200,MATCH(Data6[[#This Row],[Name:]],'Employee Info'!$B$3:$B$200,0),MATCH(Data6[[#Headers],[Other]],'Employee Info'!$C$2:$J$2,0)),"")</f>
        <v/>
      </c>
      <c r="O1013" s="19">
        <f>IFERROR((Data6[[#This Row],[Hours:]]*SUM(Data6[[#This Row],[Rate]:[Other]])),"")</f>
        <v>0</v>
      </c>
      <c r="P1013" s="7" t="str">
        <f>IF(Data6[[#This Row],[WO'#:]]="","Riley #","WO#")</f>
        <v>Riley #</v>
      </c>
      <c r="Q1013" s="7">
        <f>IFERROR(WEEKNUM(Data6[[#This Row],[Date:]]),"")</f>
        <v>23</v>
      </c>
      <c r="R1013" s="6">
        <f t="shared" si="45"/>
        <v>45445</v>
      </c>
      <c r="S1013" s="6">
        <f>Data6[[#This Row],[Week Start]]+7</f>
        <v>45452</v>
      </c>
      <c r="T1013" s="7" t="str">
        <f t="shared" si="46"/>
        <v>6/2/2024 - 6/9/2024</v>
      </c>
      <c r="U1013" s="7" t="str">
        <f t="shared" si="47"/>
        <v>Time Card</v>
      </c>
      <c r="V1013" s="8" t="str">
        <f>RIGHT(TEXT(Data6[[#This Row],[Date:]],"mmddyyyy"),4)</f>
        <v>2024</v>
      </c>
      <c r="W1013" s="8" t="str">
        <f>MID(TEXT(Data6[[#This Row],[Date:]],"mmddyyyy"),3,2)</f>
        <v>06</v>
      </c>
      <c r="X1013" s="8" t="str">
        <f>LEFT(TEXT(Data6[[#This Row],[Date:]],"mmddyyyy"),2)</f>
        <v>06</v>
      </c>
      <c r="Y1013" s="6">
        <f>DATE(Data6[[#This Row],[Year]],Data6[[#This Row],[Month]],Data6[[#This Row],[Day]])</f>
        <v>45449</v>
      </c>
    </row>
    <row r="1014" spans="1:25" x14ac:dyDescent="0.3">
      <c r="A1014" s="5">
        <v>45449.582346875002</v>
      </c>
      <c r="B1014" s="7" t="s">
        <v>492</v>
      </c>
      <c r="C1014" s="6" t="s">
        <v>895</v>
      </c>
      <c r="D1014" s="7" t="s">
        <v>898</v>
      </c>
      <c r="E1014" s="8">
        <v>3</v>
      </c>
      <c r="F1014" s="7" t="s">
        <v>68</v>
      </c>
      <c r="G1014" s="7" t="s">
        <v>68</v>
      </c>
      <c r="H1014" s="7" t="s">
        <v>641</v>
      </c>
      <c r="I1014" s="7" t="s">
        <v>44</v>
      </c>
      <c r="J1014" s="19" t="str">
        <f>IFERROR(INDEX('Employee Info'!$C$3:$E$200,MATCH(Data6[[#This Row],[Name:]],'Employee Info'!$B$3:$B$200,0),MATCH(Data6[[#This Row],[Hours Type:]],'Employee Info'!$C$2:$E$2,0)),"")</f>
        <v/>
      </c>
      <c r="K1014" s="19" t="str">
        <f>IFERROR(INDEX('Employee Info'!$C$3:$J$200,MATCH(Data6[[#This Row],[Name:]],'Employee Info'!$B$3:$B$200,0),MATCH(Data6[[#Headers],[Truck]],'Employee Info'!$C$2:$J$2,0)),"")</f>
        <v/>
      </c>
      <c r="L1014" s="19" t="str">
        <f>IFERROR(INDEX('Employee Info'!$C$3:$J$200,MATCH(Data6[[#This Row],[Name:]],'Employee Info'!$B$3:$B$200,0),MATCH(Data6[[#Headers],[Phone]],'Employee Info'!$C$2:$J$2,0)),"")</f>
        <v/>
      </c>
      <c r="M1014" s="19" t="str">
        <f>IFERROR(INDEX('Employee Info'!$C$3:$J$200,MATCH(Data6[[#This Row],[Name:]],'Employee Info'!$B$3:$B$200,0),MATCH(Data6[[#Headers],[Tech]],'Employee Info'!$C$2:$J$2,0)),"")</f>
        <v/>
      </c>
      <c r="N1014" s="19" t="str">
        <f>IFERROR(INDEX('Employee Info'!$C$3:$J$200,MATCH(Data6[[#This Row],[Name:]],'Employee Info'!$B$3:$B$200,0),MATCH(Data6[[#Headers],[Other]],'Employee Info'!$C$2:$J$2,0)),"")</f>
        <v/>
      </c>
      <c r="O1014" s="19">
        <f>IFERROR((Data6[[#This Row],[Hours:]]*SUM(Data6[[#This Row],[Rate]:[Other]])),"")</f>
        <v>0</v>
      </c>
      <c r="P1014" s="7" t="str">
        <f>IF(Data6[[#This Row],[WO'#:]]="","Riley #","WO#")</f>
        <v>Riley #</v>
      </c>
      <c r="Q1014" s="7">
        <f>IFERROR(WEEKNUM(Data6[[#This Row],[Date:]]),"")</f>
        <v>23</v>
      </c>
      <c r="R1014" s="6">
        <f t="shared" si="45"/>
        <v>45445</v>
      </c>
      <c r="S1014" s="6">
        <f>Data6[[#This Row],[Week Start]]+7</f>
        <v>45452</v>
      </c>
      <c r="T1014" s="7" t="str">
        <f t="shared" si="46"/>
        <v>6/2/2024 - 6/9/2024</v>
      </c>
      <c r="U1014" s="7" t="str">
        <f t="shared" si="47"/>
        <v>Time Card</v>
      </c>
      <c r="V1014" s="8" t="str">
        <f>RIGHT(TEXT(Data6[[#This Row],[Date:]],"mmddyyyy"),4)</f>
        <v>2024</v>
      </c>
      <c r="W1014" s="8" t="str">
        <f>MID(TEXT(Data6[[#This Row],[Date:]],"mmddyyyy"),3,2)</f>
        <v>06</v>
      </c>
      <c r="X1014" s="8" t="str">
        <f>LEFT(TEXT(Data6[[#This Row],[Date:]],"mmddyyyy"),2)</f>
        <v>06</v>
      </c>
      <c r="Y1014" s="6">
        <f>DATE(Data6[[#This Row],[Year]],Data6[[#This Row],[Month]],Data6[[#This Row],[Day]])</f>
        <v>45449</v>
      </c>
    </row>
    <row r="1015" spans="1:25" x14ac:dyDescent="0.3">
      <c r="A1015" s="5">
        <v>45450.49085451389</v>
      </c>
      <c r="B1015" s="7" t="s">
        <v>34</v>
      </c>
      <c r="C1015" s="6" t="s">
        <v>895</v>
      </c>
      <c r="D1015" s="7" t="s">
        <v>902</v>
      </c>
      <c r="E1015" s="8">
        <v>0.5</v>
      </c>
      <c r="F1015" s="7" t="s">
        <v>68</v>
      </c>
      <c r="G1015" s="7" t="s">
        <v>68</v>
      </c>
      <c r="H1015" s="7" t="s">
        <v>661</v>
      </c>
      <c r="I1015" s="7" t="s">
        <v>44</v>
      </c>
      <c r="J1015" s="19" t="str">
        <f>IFERROR(INDEX('Employee Info'!$C$3:$E$200,MATCH(Data6[[#This Row],[Name:]],'Employee Info'!$B$3:$B$200,0),MATCH(Data6[[#This Row],[Hours Type:]],'Employee Info'!$C$2:$E$2,0)),"")</f>
        <v/>
      </c>
      <c r="K1015" s="19" t="str">
        <f>IFERROR(INDEX('Employee Info'!$C$3:$J$200,MATCH(Data6[[#This Row],[Name:]],'Employee Info'!$B$3:$B$200,0),MATCH(Data6[[#Headers],[Truck]],'Employee Info'!$C$2:$J$2,0)),"")</f>
        <v/>
      </c>
      <c r="L1015" s="19" t="str">
        <f>IFERROR(INDEX('Employee Info'!$C$3:$J$200,MATCH(Data6[[#This Row],[Name:]],'Employee Info'!$B$3:$B$200,0),MATCH(Data6[[#Headers],[Phone]],'Employee Info'!$C$2:$J$2,0)),"")</f>
        <v/>
      </c>
      <c r="M1015" s="19" t="str">
        <f>IFERROR(INDEX('Employee Info'!$C$3:$J$200,MATCH(Data6[[#This Row],[Name:]],'Employee Info'!$B$3:$B$200,0),MATCH(Data6[[#Headers],[Tech]],'Employee Info'!$C$2:$J$2,0)),"")</f>
        <v/>
      </c>
      <c r="N1015" s="19" t="str">
        <f>IFERROR(INDEX('Employee Info'!$C$3:$J$200,MATCH(Data6[[#This Row],[Name:]],'Employee Info'!$B$3:$B$200,0),MATCH(Data6[[#Headers],[Other]],'Employee Info'!$C$2:$J$2,0)),"")</f>
        <v/>
      </c>
      <c r="O1015" s="19">
        <f>IFERROR((Data6[[#This Row],[Hours:]]*SUM(Data6[[#This Row],[Rate]:[Other]])),"")</f>
        <v>0</v>
      </c>
      <c r="P1015" s="7" t="str">
        <f>IF(Data6[[#This Row],[WO'#:]]="","Riley #","WO#")</f>
        <v>Riley #</v>
      </c>
      <c r="Q1015" s="7">
        <f>IFERROR(WEEKNUM(Data6[[#This Row],[Date:]]),"")</f>
        <v>23</v>
      </c>
      <c r="R1015" s="6">
        <f t="shared" si="45"/>
        <v>45445</v>
      </c>
      <c r="S1015" s="6">
        <f>Data6[[#This Row],[Week Start]]+7</f>
        <v>45452</v>
      </c>
      <c r="T1015" s="7" t="str">
        <f t="shared" si="46"/>
        <v>6/2/2024 - 6/9/2024</v>
      </c>
      <c r="U1015" s="7" t="str">
        <f t="shared" si="47"/>
        <v>Time Card</v>
      </c>
      <c r="V1015" s="8" t="str">
        <f>RIGHT(TEXT(Data6[[#This Row],[Date:]],"mmddyyyy"),4)</f>
        <v>2024</v>
      </c>
      <c r="W1015" s="8" t="str">
        <f>MID(TEXT(Data6[[#This Row],[Date:]],"mmddyyyy"),3,2)</f>
        <v>06</v>
      </c>
      <c r="X1015" s="8" t="str">
        <f>LEFT(TEXT(Data6[[#This Row],[Date:]],"mmddyyyy"),2)</f>
        <v>06</v>
      </c>
      <c r="Y1015" s="6">
        <f>DATE(Data6[[#This Row],[Year]],Data6[[#This Row],[Month]],Data6[[#This Row],[Day]])</f>
        <v>45449</v>
      </c>
    </row>
    <row r="1016" spans="1:25" x14ac:dyDescent="0.3">
      <c r="A1016" s="5">
        <v>45450.278998379632</v>
      </c>
      <c r="B1016" s="7" t="s">
        <v>23</v>
      </c>
      <c r="C1016" s="6" t="s">
        <v>895</v>
      </c>
      <c r="D1016" s="7" t="s">
        <v>899</v>
      </c>
      <c r="E1016" s="8">
        <v>1</v>
      </c>
      <c r="F1016" s="7" t="s">
        <v>68</v>
      </c>
      <c r="G1016" s="7" t="s">
        <v>68</v>
      </c>
      <c r="H1016" s="7" t="s">
        <v>697</v>
      </c>
      <c r="I1016" s="7" t="s">
        <v>44</v>
      </c>
      <c r="J1016" s="19" t="str">
        <f>IFERROR(INDEX('Employee Info'!$C$3:$E$200,MATCH(Data6[[#This Row],[Name:]],'Employee Info'!$B$3:$B$200,0),MATCH(Data6[[#This Row],[Hours Type:]],'Employee Info'!$C$2:$E$2,0)),"")</f>
        <v/>
      </c>
      <c r="K1016" s="19" t="str">
        <f>IFERROR(INDEX('Employee Info'!$C$3:$J$200,MATCH(Data6[[#This Row],[Name:]],'Employee Info'!$B$3:$B$200,0),MATCH(Data6[[#Headers],[Truck]],'Employee Info'!$C$2:$J$2,0)),"")</f>
        <v/>
      </c>
      <c r="L1016" s="19" t="str">
        <f>IFERROR(INDEX('Employee Info'!$C$3:$J$200,MATCH(Data6[[#This Row],[Name:]],'Employee Info'!$B$3:$B$200,0),MATCH(Data6[[#Headers],[Phone]],'Employee Info'!$C$2:$J$2,0)),"")</f>
        <v/>
      </c>
      <c r="M1016" s="19" t="str">
        <f>IFERROR(INDEX('Employee Info'!$C$3:$J$200,MATCH(Data6[[#This Row],[Name:]],'Employee Info'!$B$3:$B$200,0),MATCH(Data6[[#Headers],[Tech]],'Employee Info'!$C$2:$J$2,0)),"")</f>
        <v/>
      </c>
      <c r="N1016" s="19" t="str">
        <f>IFERROR(INDEX('Employee Info'!$C$3:$J$200,MATCH(Data6[[#This Row],[Name:]],'Employee Info'!$B$3:$B$200,0),MATCH(Data6[[#Headers],[Other]],'Employee Info'!$C$2:$J$2,0)),"")</f>
        <v/>
      </c>
      <c r="O1016" s="19">
        <f>IFERROR((Data6[[#This Row],[Hours:]]*SUM(Data6[[#This Row],[Rate]:[Other]])),"")</f>
        <v>0</v>
      </c>
      <c r="P1016" s="7" t="str">
        <f>IF(Data6[[#This Row],[WO'#:]]="","Riley #","WO#")</f>
        <v>Riley #</v>
      </c>
      <c r="Q1016" s="7">
        <f>IFERROR(WEEKNUM(Data6[[#This Row],[Date:]]),"")</f>
        <v>23</v>
      </c>
      <c r="R1016" s="6">
        <f t="shared" si="45"/>
        <v>45445</v>
      </c>
      <c r="S1016" s="6">
        <f>Data6[[#This Row],[Week Start]]+7</f>
        <v>45452</v>
      </c>
      <c r="T1016" s="7" t="str">
        <f t="shared" si="46"/>
        <v>6/2/2024 - 6/9/2024</v>
      </c>
      <c r="U1016" s="7" t="str">
        <f t="shared" si="47"/>
        <v>Time Card</v>
      </c>
      <c r="V1016" s="8" t="str">
        <f>RIGHT(TEXT(Data6[[#This Row],[Date:]],"mmddyyyy"),4)</f>
        <v>2024</v>
      </c>
      <c r="W1016" s="8" t="str">
        <f>MID(TEXT(Data6[[#This Row],[Date:]],"mmddyyyy"),3,2)</f>
        <v>06</v>
      </c>
      <c r="X1016" s="8" t="str">
        <f>LEFT(TEXT(Data6[[#This Row],[Date:]],"mmddyyyy"),2)</f>
        <v>06</v>
      </c>
      <c r="Y1016" s="6">
        <f>DATE(Data6[[#This Row],[Year]],Data6[[#This Row],[Month]],Data6[[#This Row],[Day]])</f>
        <v>45449</v>
      </c>
    </row>
    <row r="1017" spans="1:25" x14ac:dyDescent="0.3">
      <c r="A1017" s="5">
        <v>45451.35436099537</v>
      </c>
      <c r="B1017" s="7" t="s">
        <v>66</v>
      </c>
      <c r="C1017" s="6" t="s">
        <v>904</v>
      </c>
      <c r="D1017" s="7" t="s">
        <v>870</v>
      </c>
      <c r="E1017" s="8">
        <v>1</v>
      </c>
      <c r="F1017" s="7">
        <v>20028</v>
      </c>
      <c r="G1017" s="7" t="s">
        <v>68</v>
      </c>
      <c r="H1017" s="7" t="s">
        <v>756</v>
      </c>
      <c r="I1017" s="7" t="s">
        <v>45</v>
      </c>
      <c r="J1017" s="19" t="str">
        <f>IFERROR(INDEX('Employee Info'!$C$3:$E$200,MATCH(Data6[[#This Row],[Name:]],'Employee Info'!$B$3:$B$200,0),MATCH(Data6[[#This Row],[Hours Type:]],'Employee Info'!$C$2:$E$2,0)),"")</f>
        <v/>
      </c>
      <c r="K1017" s="19" t="str">
        <f>IFERROR(INDEX('Employee Info'!$C$3:$J$200,MATCH(Data6[[#This Row],[Name:]],'Employee Info'!$B$3:$B$200,0),MATCH(Data6[[#Headers],[Truck]],'Employee Info'!$C$2:$J$2,0)),"")</f>
        <v/>
      </c>
      <c r="L1017" s="19" t="str">
        <f>IFERROR(INDEX('Employee Info'!$C$3:$J$200,MATCH(Data6[[#This Row],[Name:]],'Employee Info'!$B$3:$B$200,0),MATCH(Data6[[#Headers],[Phone]],'Employee Info'!$C$2:$J$2,0)),"")</f>
        <v/>
      </c>
      <c r="M1017" s="19" t="str">
        <f>IFERROR(INDEX('Employee Info'!$C$3:$J$200,MATCH(Data6[[#This Row],[Name:]],'Employee Info'!$B$3:$B$200,0),MATCH(Data6[[#Headers],[Tech]],'Employee Info'!$C$2:$J$2,0)),"")</f>
        <v/>
      </c>
      <c r="N1017" s="19" t="str">
        <f>IFERROR(INDEX('Employee Info'!$C$3:$J$200,MATCH(Data6[[#This Row],[Name:]],'Employee Info'!$B$3:$B$200,0),MATCH(Data6[[#Headers],[Other]],'Employee Info'!$C$2:$J$2,0)),"")</f>
        <v/>
      </c>
      <c r="O1017" s="19">
        <f>IFERROR((Data6[[#This Row],[Hours:]]*SUM(Data6[[#This Row],[Rate]:[Other]])),"")</f>
        <v>0</v>
      </c>
      <c r="P1017" s="7" t="str">
        <f>IF(Data6[[#This Row],[WO'#:]]="","Riley #","WO#")</f>
        <v>WO#</v>
      </c>
      <c r="Q1017" s="7">
        <f>IFERROR(WEEKNUM(Data6[[#This Row],[Date:]]),"")</f>
        <v>23</v>
      </c>
      <c r="R1017" s="6">
        <f t="shared" si="45"/>
        <v>45445</v>
      </c>
      <c r="S1017" s="6">
        <f>Data6[[#This Row],[Week Start]]+7</f>
        <v>45452</v>
      </c>
      <c r="T1017" s="7" t="str">
        <f t="shared" si="46"/>
        <v>6/2/2024 - 6/9/2024</v>
      </c>
      <c r="U1017" s="7" t="str">
        <f t="shared" si="47"/>
        <v>Time Card</v>
      </c>
      <c r="V1017" s="8" t="str">
        <f>RIGHT(TEXT(Data6[[#This Row],[Date:]],"mmddyyyy"),4)</f>
        <v>2024</v>
      </c>
      <c r="W1017" s="8" t="str">
        <f>MID(TEXT(Data6[[#This Row],[Date:]],"mmddyyyy"),3,2)</f>
        <v>07</v>
      </c>
      <c r="X1017" s="8" t="str">
        <f>LEFT(TEXT(Data6[[#This Row],[Date:]],"mmddyyyy"),2)</f>
        <v>06</v>
      </c>
      <c r="Y1017" s="6">
        <f>DATE(Data6[[#This Row],[Year]],Data6[[#This Row],[Month]],Data6[[#This Row],[Day]])</f>
        <v>45450</v>
      </c>
    </row>
    <row r="1018" spans="1:25" x14ac:dyDescent="0.3">
      <c r="A1018" s="5">
        <v>45451.343685648149</v>
      </c>
      <c r="B1018" s="7" t="s">
        <v>66</v>
      </c>
      <c r="C1018" s="6" t="s">
        <v>904</v>
      </c>
      <c r="D1018" s="7" t="s">
        <v>905</v>
      </c>
      <c r="E1018" s="8">
        <v>8</v>
      </c>
      <c r="F1018" s="7">
        <v>6984733</v>
      </c>
      <c r="G1018" s="7" t="s">
        <v>68</v>
      </c>
      <c r="H1018" s="7" t="s">
        <v>756</v>
      </c>
      <c r="I1018" s="7" t="s">
        <v>44</v>
      </c>
      <c r="J1018" s="19" t="str">
        <f>IFERROR(INDEX('Employee Info'!$C$3:$E$200,MATCH(Data6[[#This Row],[Name:]],'Employee Info'!$B$3:$B$200,0),MATCH(Data6[[#This Row],[Hours Type:]],'Employee Info'!$C$2:$E$2,0)),"")</f>
        <v/>
      </c>
      <c r="K1018" s="19" t="str">
        <f>IFERROR(INDEX('Employee Info'!$C$3:$J$200,MATCH(Data6[[#This Row],[Name:]],'Employee Info'!$B$3:$B$200,0),MATCH(Data6[[#Headers],[Truck]],'Employee Info'!$C$2:$J$2,0)),"")</f>
        <v/>
      </c>
      <c r="L1018" s="19" t="str">
        <f>IFERROR(INDEX('Employee Info'!$C$3:$J$200,MATCH(Data6[[#This Row],[Name:]],'Employee Info'!$B$3:$B$200,0),MATCH(Data6[[#Headers],[Phone]],'Employee Info'!$C$2:$J$2,0)),"")</f>
        <v/>
      </c>
      <c r="M1018" s="19" t="str">
        <f>IFERROR(INDEX('Employee Info'!$C$3:$J$200,MATCH(Data6[[#This Row],[Name:]],'Employee Info'!$B$3:$B$200,0),MATCH(Data6[[#Headers],[Tech]],'Employee Info'!$C$2:$J$2,0)),"")</f>
        <v/>
      </c>
      <c r="N1018" s="19" t="str">
        <f>IFERROR(INDEX('Employee Info'!$C$3:$J$200,MATCH(Data6[[#This Row],[Name:]],'Employee Info'!$B$3:$B$200,0),MATCH(Data6[[#Headers],[Other]],'Employee Info'!$C$2:$J$2,0)),"")</f>
        <v/>
      </c>
      <c r="O1018" s="19">
        <f>IFERROR((Data6[[#This Row],[Hours:]]*SUM(Data6[[#This Row],[Rate]:[Other]])),"")</f>
        <v>0</v>
      </c>
      <c r="P1018" s="7" t="str">
        <f>IF(Data6[[#This Row],[WO'#:]]="","Riley #","WO#")</f>
        <v>WO#</v>
      </c>
      <c r="Q1018" s="7">
        <f>IFERROR(WEEKNUM(Data6[[#This Row],[Date:]]),"")</f>
        <v>23</v>
      </c>
      <c r="R1018" s="6">
        <f t="shared" si="45"/>
        <v>45445</v>
      </c>
      <c r="S1018" s="6">
        <f>Data6[[#This Row],[Week Start]]+7</f>
        <v>45452</v>
      </c>
      <c r="T1018" s="7" t="str">
        <f t="shared" si="46"/>
        <v>6/2/2024 - 6/9/2024</v>
      </c>
      <c r="U1018" s="7" t="str">
        <f t="shared" si="47"/>
        <v>Time Card</v>
      </c>
      <c r="V1018" s="8" t="str">
        <f>RIGHT(TEXT(Data6[[#This Row],[Date:]],"mmddyyyy"),4)</f>
        <v>2024</v>
      </c>
      <c r="W1018" s="8" t="str">
        <f>MID(TEXT(Data6[[#This Row],[Date:]],"mmddyyyy"),3,2)</f>
        <v>07</v>
      </c>
      <c r="X1018" s="8" t="str">
        <f>LEFT(TEXT(Data6[[#This Row],[Date:]],"mmddyyyy"),2)</f>
        <v>06</v>
      </c>
      <c r="Y1018" s="6">
        <f>DATE(Data6[[#This Row],[Year]],Data6[[#This Row],[Month]],Data6[[#This Row],[Day]])</f>
        <v>45450</v>
      </c>
    </row>
    <row r="1019" spans="1:25" x14ac:dyDescent="0.3">
      <c r="A1019" s="5">
        <v>45450.487402199076</v>
      </c>
      <c r="B1019" s="7" t="s">
        <v>31</v>
      </c>
      <c r="C1019" s="6" t="s">
        <v>904</v>
      </c>
      <c r="D1019" s="7" t="s">
        <v>906</v>
      </c>
      <c r="E1019" s="8">
        <v>2.5</v>
      </c>
      <c r="F1019" s="7" t="s">
        <v>68</v>
      </c>
      <c r="G1019" s="7" t="s">
        <v>68</v>
      </c>
      <c r="H1019" s="7" t="s">
        <v>468</v>
      </c>
      <c r="I1019" s="7" t="s">
        <v>44</v>
      </c>
      <c r="J1019" s="19" t="str">
        <f>IFERROR(INDEX('Employee Info'!$C$3:$E$200,MATCH(Data6[[#This Row],[Name:]],'Employee Info'!$B$3:$B$200,0),MATCH(Data6[[#This Row],[Hours Type:]],'Employee Info'!$C$2:$E$2,0)),"")</f>
        <v/>
      </c>
      <c r="K1019" s="19" t="str">
        <f>IFERROR(INDEX('Employee Info'!$C$3:$J$200,MATCH(Data6[[#This Row],[Name:]],'Employee Info'!$B$3:$B$200,0),MATCH(Data6[[#Headers],[Truck]],'Employee Info'!$C$2:$J$2,0)),"")</f>
        <v/>
      </c>
      <c r="L1019" s="19" t="str">
        <f>IFERROR(INDEX('Employee Info'!$C$3:$J$200,MATCH(Data6[[#This Row],[Name:]],'Employee Info'!$B$3:$B$200,0),MATCH(Data6[[#Headers],[Phone]],'Employee Info'!$C$2:$J$2,0)),"")</f>
        <v/>
      </c>
      <c r="M1019" s="19" t="str">
        <f>IFERROR(INDEX('Employee Info'!$C$3:$J$200,MATCH(Data6[[#This Row],[Name:]],'Employee Info'!$B$3:$B$200,0),MATCH(Data6[[#Headers],[Tech]],'Employee Info'!$C$2:$J$2,0)),"")</f>
        <v/>
      </c>
      <c r="N1019" s="19" t="str">
        <f>IFERROR(INDEX('Employee Info'!$C$3:$J$200,MATCH(Data6[[#This Row],[Name:]],'Employee Info'!$B$3:$B$200,0),MATCH(Data6[[#Headers],[Other]],'Employee Info'!$C$2:$J$2,0)),"")</f>
        <v/>
      </c>
      <c r="O1019" s="19">
        <f>IFERROR((Data6[[#This Row],[Hours:]]*SUM(Data6[[#This Row],[Rate]:[Other]])),"")</f>
        <v>0</v>
      </c>
      <c r="P1019" s="7" t="str">
        <f>IF(Data6[[#This Row],[WO'#:]]="","Riley #","WO#")</f>
        <v>Riley #</v>
      </c>
      <c r="Q1019" s="7">
        <f>IFERROR(WEEKNUM(Data6[[#This Row],[Date:]]),"")</f>
        <v>23</v>
      </c>
      <c r="R1019" s="6">
        <f t="shared" si="45"/>
        <v>45445</v>
      </c>
      <c r="S1019" s="6">
        <f>Data6[[#This Row],[Week Start]]+7</f>
        <v>45452</v>
      </c>
      <c r="T1019" s="7" t="str">
        <f t="shared" si="46"/>
        <v>6/2/2024 - 6/9/2024</v>
      </c>
      <c r="U1019" s="7" t="str">
        <f t="shared" si="47"/>
        <v>Time Card</v>
      </c>
      <c r="V1019" s="8" t="str">
        <f>RIGHT(TEXT(Data6[[#This Row],[Date:]],"mmddyyyy"),4)</f>
        <v>2024</v>
      </c>
      <c r="W1019" s="8" t="str">
        <f>MID(TEXT(Data6[[#This Row],[Date:]],"mmddyyyy"),3,2)</f>
        <v>07</v>
      </c>
      <c r="X1019" s="8" t="str">
        <f>LEFT(TEXT(Data6[[#This Row],[Date:]],"mmddyyyy"),2)</f>
        <v>06</v>
      </c>
      <c r="Y1019" s="6">
        <f>DATE(Data6[[#This Row],[Year]],Data6[[#This Row],[Month]],Data6[[#This Row],[Day]])</f>
        <v>45450</v>
      </c>
    </row>
    <row r="1020" spans="1:25" x14ac:dyDescent="0.3">
      <c r="A1020" s="5">
        <v>45450.488161921297</v>
      </c>
      <c r="B1020" s="7" t="s">
        <v>31</v>
      </c>
      <c r="C1020" s="6" t="s">
        <v>904</v>
      </c>
      <c r="D1020" s="7" t="s">
        <v>907</v>
      </c>
      <c r="E1020" s="8">
        <v>5.5</v>
      </c>
      <c r="F1020" s="7" t="s">
        <v>68</v>
      </c>
      <c r="G1020" s="7" t="s">
        <v>68</v>
      </c>
      <c r="H1020" s="7" t="s">
        <v>491</v>
      </c>
      <c r="I1020" s="7" t="s">
        <v>44</v>
      </c>
      <c r="J1020" s="19" t="str">
        <f>IFERROR(INDEX('Employee Info'!$C$3:$E$200,MATCH(Data6[[#This Row],[Name:]],'Employee Info'!$B$3:$B$200,0),MATCH(Data6[[#This Row],[Hours Type:]],'Employee Info'!$C$2:$E$2,0)),"")</f>
        <v/>
      </c>
      <c r="K1020" s="19" t="str">
        <f>IFERROR(INDEX('Employee Info'!$C$3:$J$200,MATCH(Data6[[#This Row],[Name:]],'Employee Info'!$B$3:$B$200,0),MATCH(Data6[[#Headers],[Truck]],'Employee Info'!$C$2:$J$2,0)),"")</f>
        <v/>
      </c>
      <c r="L1020" s="19" t="str">
        <f>IFERROR(INDEX('Employee Info'!$C$3:$J$200,MATCH(Data6[[#This Row],[Name:]],'Employee Info'!$B$3:$B$200,0),MATCH(Data6[[#Headers],[Phone]],'Employee Info'!$C$2:$J$2,0)),"")</f>
        <v/>
      </c>
      <c r="M1020" s="19" t="str">
        <f>IFERROR(INDEX('Employee Info'!$C$3:$J$200,MATCH(Data6[[#This Row],[Name:]],'Employee Info'!$B$3:$B$200,0),MATCH(Data6[[#Headers],[Tech]],'Employee Info'!$C$2:$J$2,0)),"")</f>
        <v/>
      </c>
      <c r="N1020" s="19" t="str">
        <f>IFERROR(INDEX('Employee Info'!$C$3:$J$200,MATCH(Data6[[#This Row],[Name:]],'Employee Info'!$B$3:$B$200,0),MATCH(Data6[[#Headers],[Other]],'Employee Info'!$C$2:$J$2,0)),"")</f>
        <v/>
      </c>
      <c r="O1020" s="19">
        <f>IFERROR((Data6[[#This Row],[Hours:]]*SUM(Data6[[#This Row],[Rate]:[Other]])),"")</f>
        <v>0</v>
      </c>
      <c r="P1020" s="7" t="str">
        <f>IF(Data6[[#This Row],[WO'#:]]="","Riley #","WO#")</f>
        <v>Riley #</v>
      </c>
      <c r="Q1020" s="7">
        <f>IFERROR(WEEKNUM(Data6[[#This Row],[Date:]]),"")</f>
        <v>23</v>
      </c>
      <c r="R1020" s="6">
        <f t="shared" si="45"/>
        <v>45445</v>
      </c>
      <c r="S1020" s="6">
        <f>Data6[[#This Row],[Week Start]]+7</f>
        <v>45452</v>
      </c>
      <c r="T1020" s="7" t="str">
        <f t="shared" si="46"/>
        <v>6/2/2024 - 6/9/2024</v>
      </c>
      <c r="U1020" s="7" t="str">
        <f t="shared" si="47"/>
        <v>Time Card</v>
      </c>
      <c r="V1020" s="8" t="str">
        <f>RIGHT(TEXT(Data6[[#This Row],[Date:]],"mmddyyyy"),4)</f>
        <v>2024</v>
      </c>
      <c r="W1020" s="8" t="str">
        <f>MID(TEXT(Data6[[#This Row],[Date:]],"mmddyyyy"),3,2)</f>
        <v>07</v>
      </c>
      <c r="X1020" s="8" t="str">
        <f>LEFT(TEXT(Data6[[#This Row],[Date:]],"mmddyyyy"),2)</f>
        <v>06</v>
      </c>
      <c r="Y1020" s="6">
        <f>DATE(Data6[[#This Row],[Year]],Data6[[#This Row],[Month]],Data6[[#This Row],[Day]])</f>
        <v>45450</v>
      </c>
    </row>
    <row r="1021" spans="1:25" x14ac:dyDescent="0.3">
      <c r="A1021" s="5">
        <v>45450.493182407408</v>
      </c>
      <c r="B1021" s="7" t="s">
        <v>34</v>
      </c>
      <c r="C1021" s="6" t="s">
        <v>904</v>
      </c>
      <c r="D1021" s="7" t="s">
        <v>908</v>
      </c>
      <c r="E1021" s="8">
        <v>8</v>
      </c>
      <c r="F1021" s="7" t="s">
        <v>68</v>
      </c>
      <c r="G1021" s="7" t="s">
        <v>68</v>
      </c>
      <c r="H1021" s="7" t="s">
        <v>491</v>
      </c>
      <c r="I1021" s="7" t="s">
        <v>44</v>
      </c>
      <c r="J1021" s="19" t="str">
        <f>IFERROR(INDEX('Employee Info'!$C$3:$E$200,MATCH(Data6[[#This Row],[Name:]],'Employee Info'!$B$3:$B$200,0),MATCH(Data6[[#This Row],[Hours Type:]],'Employee Info'!$C$2:$E$2,0)),"")</f>
        <v/>
      </c>
      <c r="K1021" s="19" t="str">
        <f>IFERROR(INDEX('Employee Info'!$C$3:$J$200,MATCH(Data6[[#This Row],[Name:]],'Employee Info'!$B$3:$B$200,0),MATCH(Data6[[#Headers],[Truck]],'Employee Info'!$C$2:$J$2,0)),"")</f>
        <v/>
      </c>
      <c r="L1021" s="19" t="str">
        <f>IFERROR(INDEX('Employee Info'!$C$3:$J$200,MATCH(Data6[[#This Row],[Name:]],'Employee Info'!$B$3:$B$200,0),MATCH(Data6[[#Headers],[Phone]],'Employee Info'!$C$2:$J$2,0)),"")</f>
        <v/>
      </c>
      <c r="M1021" s="19" t="str">
        <f>IFERROR(INDEX('Employee Info'!$C$3:$J$200,MATCH(Data6[[#This Row],[Name:]],'Employee Info'!$B$3:$B$200,0),MATCH(Data6[[#Headers],[Tech]],'Employee Info'!$C$2:$J$2,0)),"")</f>
        <v/>
      </c>
      <c r="N1021" s="19" t="str">
        <f>IFERROR(INDEX('Employee Info'!$C$3:$J$200,MATCH(Data6[[#This Row],[Name:]],'Employee Info'!$B$3:$B$200,0),MATCH(Data6[[#Headers],[Other]],'Employee Info'!$C$2:$J$2,0)),"")</f>
        <v/>
      </c>
      <c r="O1021" s="19">
        <f>IFERROR((Data6[[#This Row],[Hours:]]*SUM(Data6[[#This Row],[Rate]:[Other]])),"")</f>
        <v>0</v>
      </c>
      <c r="P1021" s="7" t="str">
        <f>IF(Data6[[#This Row],[WO'#:]]="","Riley #","WO#")</f>
        <v>Riley #</v>
      </c>
      <c r="Q1021" s="7">
        <f>IFERROR(WEEKNUM(Data6[[#This Row],[Date:]]),"")</f>
        <v>23</v>
      </c>
      <c r="R1021" s="6">
        <f t="shared" si="45"/>
        <v>45445</v>
      </c>
      <c r="S1021" s="6">
        <f>Data6[[#This Row],[Week Start]]+7</f>
        <v>45452</v>
      </c>
      <c r="T1021" s="7" t="str">
        <f t="shared" si="46"/>
        <v>6/2/2024 - 6/9/2024</v>
      </c>
      <c r="U1021" s="7" t="str">
        <f t="shared" si="47"/>
        <v>Time Card</v>
      </c>
      <c r="V1021" s="8" t="str">
        <f>RIGHT(TEXT(Data6[[#This Row],[Date:]],"mmddyyyy"),4)</f>
        <v>2024</v>
      </c>
      <c r="W1021" s="8" t="str">
        <f>MID(TEXT(Data6[[#This Row],[Date:]],"mmddyyyy"),3,2)</f>
        <v>07</v>
      </c>
      <c r="X1021" s="8" t="str">
        <f>LEFT(TEXT(Data6[[#This Row],[Date:]],"mmddyyyy"),2)</f>
        <v>06</v>
      </c>
      <c r="Y1021" s="6">
        <f>DATE(Data6[[#This Row],[Year]],Data6[[#This Row],[Month]],Data6[[#This Row],[Day]])</f>
        <v>45450</v>
      </c>
    </row>
    <row r="1022" spans="1:25" x14ac:dyDescent="0.3">
      <c r="A1022" s="5">
        <v>45450.279672916666</v>
      </c>
      <c r="B1022" s="7" t="s">
        <v>23</v>
      </c>
      <c r="C1022" s="6" t="s">
        <v>904</v>
      </c>
      <c r="D1022" s="7" t="s">
        <v>648</v>
      </c>
      <c r="E1022" s="8">
        <v>8</v>
      </c>
      <c r="F1022" s="7" t="s">
        <v>68</v>
      </c>
      <c r="G1022" s="7" t="s">
        <v>68</v>
      </c>
      <c r="H1022" s="7" t="s">
        <v>649</v>
      </c>
      <c r="I1022" s="7" t="s">
        <v>44</v>
      </c>
      <c r="J1022" s="19" t="str">
        <f>IFERROR(INDEX('Employee Info'!$C$3:$E$200,MATCH(Data6[[#This Row],[Name:]],'Employee Info'!$B$3:$B$200,0),MATCH(Data6[[#This Row],[Hours Type:]],'Employee Info'!$C$2:$E$2,0)),"")</f>
        <v/>
      </c>
      <c r="K1022" s="19" t="str">
        <f>IFERROR(INDEX('Employee Info'!$C$3:$J$200,MATCH(Data6[[#This Row],[Name:]],'Employee Info'!$B$3:$B$200,0),MATCH(Data6[[#Headers],[Truck]],'Employee Info'!$C$2:$J$2,0)),"")</f>
        <v/>
      </c>
      <c r="L1022" s="19" t="str">
        <f>IFERROR(INDEX('Employee Info'!$C$3:$J$200,MATCH(Data6[[#This Row],[Name:]],'Employee Info'!$B$3:$B$200,0),MATCH(Data6[[#Headers],[Phone]],'Employee Info'!$C$2:$J$2,0)),"")</f>
        <v/>
      </c>
      <c r="M1022" s="19" t="str">
        <f>IFERROR(INDEX('Employee Info'!$C$3:$J$200,MATCH(Data6[[#This Row],[Name:]],'Employee Info'!$B$3:$B$200,0),MATCH(Data6[[#Headers],[Tech]],'Employee Info'!$C$2:$J$2,0)),"")</f>
        <v/>
      </c>
      <c r="N1022" s="19" t="str">
        <f>IFERROR(INDEX('Employee Info'!$C$3:$J$200,MATCH(Data6[[#This Row],[Name:]],'Employee Info'!$B$3:$B$200,0),MATCH(Data6[[#Headers],[Other]],'Employee Info'!$C$2:$J$2,0)),"")</f>
        <v/>
      </c>
      <c r="O1022" s="19">
        <f>IFERROR((Data6[[#This Row],[Hours:]]*SUM(Data6[[#This Row],[Rate]:[Other]])),"")</f>
        <v>0</v>
      </c>
      <c r="P1022" s="7" t="str">
        <f>IF(Data6[[#This Row],[WO'#:]]="","Riley #","WO#")</f>
        <v>Riley #</v>
      </c>
      <c r="Q1022" s="7">
        <f>IFERROR(WEEKNUM(Data6[[#This Row],[Date:]]),"")</f>
        <v>23</v>
      </c>
      <c r="R1022" s="6">
        <f t="shared" si="45"/>
        <v>45445</v>
      </c>
      <c r="S1022" s="6">
        <f>Data6[[#This Row],[Week Start]]+7</f>
        <v>45452</v>
      </c>
      <c r="T1022" s="7" t="str">
        <f t="shared" si="46"/>
        <v>6/2/2024 - 6/9/2024</v>
      </c>
      <c r="U1022" s="7" t="str">
        <f t="shared" si="47"/>
        <v>Time Card</v>
      </c>
      <c r="V1022" s="8" t="str">
        <f>RIGHT(TEXT(Data6[[#This Row],[Date:]],"mmddyyyy"),4)</f>
        <v>2024</v>
      </c>
      <c r="W1022" s="8" t="str">
        <f>MID(TEXT(Data6[[#This Row],[Date:]],"mmddyyyy"),3,2)</f>
        <v>07</v>
      </c>
      <c r="X1022" s="8" t="str">
        <f>LEFT(TEXT(Data6[[#This Row],[Date:]],"mmddyyyy"),2)</f>
        <v>06</v>
      </c>
      <c r="Y1022" s="6">
        <f>DATE(Data6[[#This Row],[Year]],Data6[[#This Row],[Month]],Data6[[#This Row],[Day]])</f>
        <v>45450</v>
      </c>
    </row>
    <row r="1023" spans="1:25" x14ac:dyDescent="0.3">
      <c r="A1023" s="5">
        <v>45450.495536689814</v>
      </c>
      <c r="B1023" s="7" t="s">
        <v>35</v>
      </c>
      <c r="C1023" s="6" t="s">
        <v>904</v>
      </c>
      <c r="D1023" s="7" t="s">
        <v>648</v>
      </c>
      <c r="E1023" s="8">
        <v>8</v>
      </c>
      <c r="F1023" s="7" t="s">
        <v>68</v>
      </c>
      <c r="G1023" s="7" t="s">
        <v>68</v>
      </c>
      <c r="H1023" s="7" t="s">
        <v>649</v>
      </c>
      <c r="I1023" s="7" t="s">
        <v>44</v>
      </c>
      <c r="J1023" s="19" t="str">
        <f>IFERROR(INDEX('Employee Info'!$C$3:$E$200,MATCH(Data6[[#This Row],[Name:]],'Employee Info'!$B$3:$B$200,0),MATCH(Data6[[#This Row],[Hours Type:]],'Employee Info'!$C$2:$E$2,0)),"")</f>
        <v/>
      </c>
      <c r="K1023" s="19" t="str">
        <f>IFERROR(INDEX('Employee Info'!$C$3:$J$200,MATCH(Data6[[#This Row],[Name:]],'Employee Info'!$B$3:$B$200,0),MATCH(Data6[[#Headers],[Truck]],'Employee Info'!$C$2:$J$2,0)),"")</f>
        <v/>
      </c>
      <c r="L1023" s="19" t="str">
        <f>IFERROR(INDEX('Employee Info'!$C$3:$J$200,MATCH(Data6[[#This Row],[Name:]],'Employee Info'!$B$3:$B$200,0),MATCH(Data6[[#Headers],[Phone]],'Employee Info'!$C$2:$J$2,0)),"")</f>
        <v/>
      </c>
      <c r="M1023" s="19" t="str">
        <f>IFERROR(INDEX('Employee Info'!$C$3:$J$200,MATCH(Data6[[#This Row],[Name:]],'Employee Info'!$B$3:$B$200,0),MATCH(Data6[[#Headers],[Tech]],'Employee Info'!$C$2:$J$2,0)),"")</f>
        <v/>
      </c>
      <c r="N1023" s="19" t="str">
        <f>IFERROR(INDEX('Employee Info'!$C$3:$J$200,MATCH(Data6[[#This Row],[Name:]],'Employee Info'!$B$3:$B$200,0),MATCH(Data6[[#Headers],[Other]],'Employee Info'!$C$2:$J$2,0)),"")</f>
        <v/>
      </c>
      <c r="O1023" s="19">
        <f>IFERROR((Data6[[#This Row],[Hours:]]*SUM(Data6[[#This Row],[Rate]:[Other]])),"")</f>
        <v>0</v>
      </c>
      <c r="P1023" s="7" t="str">
        <f>IF(Data6[[#This Row],[WO'#:]]="","Riley #","WO#")</f>
        <v>Riley #</v>
      </c>
      <c r="Q1023" s="7">
        <f>IFERROR(WEEKNUM(Data6[[#This Row],[Date:]]),"")</f>
        <v>23</v>
      </c>
      <c r="R1023" s="6">
        <f t="shared" si="45"/>
        <v>45445</v>
      </c>
      <c r="S1023" s="6">
        <f>Data6[[#This Row],[Week Start]]+7</f>
        <v>45452</v>
      </c>
      <c r="T1023" s="7" t="str">
        <f t="shared" si="46"/>
        <v>6/2/2024 - 6/9/2024</v>
      </c>
      <c r="U1023" s="7" t="str">
        <f t="shared" si="47"/>
        <v>Time Card</v>
      </c>
      <c r="V1023" s="8" t="str">
        <f>RIGHT(TEXT(Data6[[#This Row],[Date:]],"mmddyyyy"),4)</f>
        <v>2024</v>
      </c>
      <c r="W1023" s="8" t="str">
        <f>MID(TEXT(Data6[[#This Row],[Date:]],"mmddyyyy"),3,2)</f>
        <v>07</v>
      </c>
      <c r="X1023" s="8" t="str">
        <f>LEFT(TEXT(Data6[[#This Row],[Date:]],"mmddyyyy"),2)</f>
        <v>06</v>
      </c>
      <c r="Y1023" s="6">
        <f>DATE(Data6[[#This Row],[Year]],Data6[[#This Row],[Month]],Data6[[#This Row],[Day]])</f>
        <v>45450</v>
      </c>
    </row>
    <row r="1024" spans="1:25" x14ac:dyDescent="0.3">
      <c r="A1024" s="5">
        <v>45450.496788888886</v>
      </c>
      <c r="B1024" s="7" t="s">
        <v>65</v>
      </c>
      <c r="C1024" s="6" t="s">
        <v>904</v>
      </c>
      <c r="D1024" s="7" t="s">
        <v>909</v>
      </c>
      <c r="E1024" s="8">
        <v>4</v>
      </c>
      <c r="F1024" s="7" t="s">
        <v>68</v>
      </c>
      <c r="G1024" s="7" t="s">
        <v>68</v>
      </c>
      <c r="H1024" s="7" t="s">
        <v>536</v>
      </c>
      <c r="I1024" s="7" t="s">
        <v>44</v>
      </c>
      <c r="J1024" s="19" t="str">
        <f>IFERROR(INDEX('Employee Info'!$C$3:$E$200,MATCH(Data6[[#This Row],[Name:]],'Employee Info'!$B$3:$B$200,0),MATCH(Data6[[#This Row],[Hours Type:]],'Employee Info'!$C$2:$E$2,0)),"")</f>
        <v/>
      </c>
      <c r="K1024" s="19" t="str">
        <f>IFERROR(INDEX('Employee Info'!$C$3:$J$200,MATCH(Data6[[#This Row],[Name:]],'Employee Info'!$B$3:$B$200,0),MATCH(Data6[[#Headers],[Truck]],'Employee Info'!$C$2:$J$2,0)),"")</f>
        <v/>
      </c>
      <c r="L1024" s="19" t="str">
        <f>IFERROR(INDEX('Employee Info'!$C$3:$J$200,MATCH(Data6[[#This Row],[Name:]],'Employee Info'!$B$3:$B$200,0),MATCH(Data6[[#Headers],[Phone]],'Employee Info'!$C$2:$J$2,0)),"")</f>
        <v/>
      </c>
      <c r="M1024" s="19" t="str">
        <f>IFERROR(INDEX('Employee Info'!$C$3:$J$200,MATCH(Data6[[#This Row],[Name:]],'Employee Info'!$B$3:$B$200,0),MATCH(Data6[[#Headers],[Tech]],'Employee Info'!$C$2:$J$2,0)),"")</f>
        <v/>
      </c>
      <c r="N1024" s="19" t="str">
        <f>IFERROR(INDEX('Employee Info'!$C$3:$J$200,MATCH(Data6[[#This Row],[Name:]],'Employee Info'!$B$3:$B$200,0),MATCH(Data6[[#Headers],[Other]],'Employee Info'!$C$2:$J$2,0)),"")</f>
        <v/>
      </c>
      <c r="O1024" s="19">
        <f>IFERROR((Data6[[#This Row],[Hours:]]*SUM(Data6[[#This Row],[Rate]:[Other]])),"")</f>
        <v>0</v>
      </c>
      <c r="P1024" s="7" t="str">
        <f>IF(Data6[[#This Row],[WO'#:]]="","Riley #","WO#")</f>
        <v>Riley #</v>
      </c>
      <c r="Q1024" s="7">
        <f>IFERROR(WEEKNUM(Data6[[#This Row],[Date:]]),"")</f>
        <v>23</v>
      </c>
      <c r="R1024" s="6">
        <f t="shared" si="45"/>
        <v>45445</v>
      </c>
      <c r="S1024" s="6">
        <f>Data6[[#This Row],[Week Start]]+7</f>
        <v>45452</v>
      </c>
      <c r="T1024" s="7" t="str">
        <f t="shared" si="46"/>
        <v>6/2/2024 - 6/9/2024</v>
      </c>
      <c r="U1024" s="7" t="str">
        <f t="shared" si="47"/>
        <v>Time Card</v>
      </c>
      <c r="V1024" s="8" t="str">
        <f>RIGHT(TEXT(Data6[[#This Row],[Date:]],"mmddyyyy"),4)</f>
        <v>2024</v>
      </c>
      <c r="W1024" s="8" t="str">
        <f>MID(TEXT(Data6[[#This Row],[Date:]],"mmddyyyy"),3,2)</f>
        <v>07</v>
      </c>
      <c r="X1024" s="8" t="str">
        <f>LEFT(TEXT(Data6[[#This Row],[Date:]],"mmddyyyy"),2)</f>
        <v>06</v>
      </c>
      <c r="Y1024" s="6">
        <f>DATE(Data6[[#This Row],[Year]],Data6[[#This Row],[Month]],Data6[[#This Row],[Day]])</f>
        <v>45450</v>
      </c>
    </row>
    <row r="1025" spans="1:25" x14ac:dyDescent="0.3">
      <c r="A1025" s="5">
        <v>45450.496865162037</v>
      </c>
      <c r="B1025" s="7" t="s">
        <v>492</v>
      </c>
      <c r="C1025" s="6" t="s">
        <v>904</v>
      </c>
      <c r="D1025" s="7" t="s">
        <v>909</v>
      </c>
      <c r="E1025" s="8">
        <v>4</v>
      </c>
      <c r="F1025" s="7" t="s">
        <v>68</v>
      </c>
      <c r="G1025" s="7" t="s">
        <v>68</v>
      </c>
      <c r="H1025" s="7" t="s">
        <v>536</v>
      </c>
      <c r="I1025" s="7" t="s">
        <v>44</v>
      </c>
      <c r="J1025" s="19" t="str">
        <f>IFERROR(INDEX('Employee Info'!$C$3:$E$200,MATCH(Data6[[#This Row],[Name:]],'Employee Info'!$B$3:$B$200,0),MATCH(Data6[[#This Row],[Hours Type:]],'Employee Info'!$C$2:$E$2,0)),"")</f>
        <v/>
      </c>
      <c r="K1025" s="19" t="str">
        <f>IFERROR(INDEX('Employee Info'!$C$3:$J$200,MATCH(Data6[[#This Row],[Name:]],'Employee Info'!$B$3:$B$200,0),MATCH(Data6[[#Headers],[Truck]],'Employee Info'!$C$2:$J$2,0)),"")</f>
        <v/>
      </c>
      <c r="L1025" s="19" t="str">
        <f>IFERROR(INDEX('Employee Info'!$C$3:$J$200,MATCH(Data6[[#This Row],[Name:]],'Employee Info'!$B$3:$B$200,0),MATCH(Data6[[#Headers],[Phone]],'Employee Info'!$C$2:$J$2,0)),"")</f>
        <v/>
      </c>
      <c r="M1025" s="19" t="str">
        <f>IFERROR(INDEX('Employee Info'!$C$3:$J$200,MATCH(Data6[[#This Row],[Name:]],'Employee Info'!$B$3:$B$200,0),MATCH(Data6[[#Headers],[Tech]],'Employee Info'!$C$2:$J$2,0)),"")</f>
        <v/>
      </c>
      <c r="N1025" s="19" t="str">
        <f>IFERROR(INDEX('Employee Info'!$C$3:$J$200,MATCH(Data6[[#This Row],[Name:]],'Employee Info'!$B$3:$B$200,0),MATCH(Data6[[#Headers],[Other]],'Employee Info'!$C$2:$J$2,0)),"")</f>
        <v/>
      </c>
      <c r="O1025" s="19">
        <f>IFERROR((Data6[[#This Row],[Hours:]]*SUM(Data6[[#This Row],[Rate]:[Other]])),"")</f>
        <v>0</v>
      </c>
      <c r="P1025" s="7" t="str">
        <f>IF(Data6[[#This Row],[WO'#:]]="","Riley #","WO#")</f>
        <v>Riley #</v>
      </c>
      <c r="Q1025" s="7">
        <f>IFERROR(WEEKNUM(Data6[[#This Row],[Date:]]),"")</f>
        <v>23</v>
      </c>
      <c r="R1025" s="6">
        <f t="shared" si="45"/>
        <v>45445</v>
      </c>
      <c r="S1025" s="6">
        <f>Data6[[#This Row],[Week Start]]+7</f>
        <v>45452</v>
      </c>
      <c r="T1025" s="7" t="str">
        <f t="shared" si="46"/>
        <v>6/2/2024 - 6/9/2024</v>
      </c>
      <c r="U1025" s="7" t="str">
        <f t="shared" si="47"/>
        <v>Time Card</v>
      </c>
      <c r="V1025" s="8" t="str">
        <f>RIGHT(TEXT(Data6[[#This Row],[Date:]],"mmddyyyy"),4)</f>
        <v>2024</v>
      </c>
      <c r="W1025" s="8" t="str">
        <f>MID(TEXT(Data6[[#This Row],[Date:]],"mmddyyyy"),3,2)</f>
        <v>07</v>
      </c>
      <c r="X1025" s="8" t="str">
        <f>LEFT(TEXT(Data6[[#This Row],[Date:]],"mmddyyyy"),2)</f>
        <v>06</v>
      </c>
      <c r="Y1025" s="6">
        <f>DATE(Data6[[#This Row],[Year]],Data6[[#This Row],[Month]],Data6[[#This Row],[Day]])</f>
        <v>45450</v>
      </c>
    </row>
    <row r="1026" spans="1:25" x14ac:dyDescent="0.3">
      <c r="A1026" s="5">
        <v>45457.350336921299</v>
      </c>
      <c r="B1026" s="7" t="s">
        <v>66</v>
      </c>
      <c r="C1026" s="6" t="s">
        <v>754</v>
      </c>
      <c r="D1026" s="7" t="s">
        <v>755</v>
      </c>
      <c r="E1026" s="8">
        <v>5</v>
      </c>
      <c r="F1026" s="7">
        <v>6984733</v>
      </c>
      <c r="G1026" s="7" t="s">
        <v>68</v>
      </c>
      <c r="H1026" s="7" t="s">
        <v>756</v>
      </c>
      <c r="I1026" s="7" t="s">
        <v>44</v>
      </c>
      <c r="J1026" s="19" t="str">
        <f>IFERROR(INDEX('Employee Info'!$C$3:$E$200,MATCH(Data6[[#This Row],[Name:]],'Employee Info'!$B$3:$B$200,0),MATCH(Data6[[#This Row],[Hours Type:]],'Employee Info'!$C$2:$E$2,0)),"")</f>
        <v/>
      </c>
      <c r="K1026" s="19" t="str">
        <f>IFERROR(INDEX('Employee Info'!$C$3:$J$200,MATCH(Data6[[#This Row],[Name:]],'Employee Info'!$B$3:$B$200,0),MATCH(Data6[[#Headers],[Truck]],'Employee Info'!$C$2:$J$2,0)),"")</f>
        <v/>
      </c>
      <c r="L1026" s="19" t="str">
        <f>IFERROR(INDEX('Employee Info'!$C$3:$J$200,MATCH(Data6[[#This Row],[Name:]],'Employee Info'!$B$3:$B$200,0),MATCH(Data6[[#Headers],[Phone]],'Employee Info'!$C$2:$J$2,0)),"")</f>
        <v/>
      </c>
      <c r="M1026" s="19" t="str">
        <f>IFERROR(INDEX('Employee Info'!$C$3:$J$200,MATCH(Data6[[#This Row],[Name:]],'Employee Info'!$B$3:$B$200,0),MATCH(Data6[[#Headers],[Tech]],'Employee Info'!$C$2:$J$2,0)),"")</f>
        <v/>
      </c>
      <c r="N1026" s="19" t="str">
        <f>IFERROR(INDEX('Employee Info'!$C$3:$J$200,MATCH(Data6[[#This Row],[Name:]],'Employee Info'!$B$3:$B$200,0),MATCH(Data6[[#Headers],[Other]],'Employee Info'!$C$2:$J$2,0)),"")</f>
        <v/>
      </c>
      <c r="O1026" s="19">
        <f>IFERROR((Data6[[#This Row],[Hours:]]*SUM(Data6[[#This Row],[Rate]:[Other]])),"")</f>
        <v>0</v>
      </c>
      <c r="P1026" s="7" t="str">
        <f>IF(Data6[[#This Row],[WO'#:]]="","Riley #","WO#")</f>
        <v>WO#</v>
      </c>
      <c r="Q1026" s="7">
        <f>IFERROR(WEEKNUM(Data6[[#This Row],[Date:]]),"")</f>
        <v>24</v>
      </c>
      <c r="R1026" s="6">
        <f t="shared" ref="R1026:R1089" si="48">DATE(RIGHT(TEXT(C1026,"mm/dd/yyyy"),4),1,1)+(Q1026-1)*7-(WEEKDAY(DATE(RIGHT(TEXT(C1026,"mm/dd/yyyy"),4),1,1)))+1</f>
        <v>45452</v>
      </c>
      <c r="S1026" s="6">
        <f>Data6[[#This Row],[Week Start]]+7</f>
        <v>45459</v>
      </c>
      <c r="T1026" s="7" t="str">
        <f t="shared" ref="T1026:T1089" si="49">IFERROR(TEXT(R1026, "m/d/yyyy") &amp; " - " &amp; TEXT(S1026, "m/d/yyyy"),"")</f>
        <v>6/9/2024 - 6/16/2024</v>
      </c>
      <c r="U1026" s="7" t="str">
        <f t="shared" ref="U1026:U1089" si="50">"Time Card"</f>
        <v>Time Card</v>
      </c>
      <c r="V1026" s="8" t="str">
        <f>RIGHT(TEXT(Data6[[#This Row],[Date:]],"mmddyyyy"),4)</f>
        <v>2024</v>
      </c>
      <c r="W1026" s="8" t="str">
        <f>MID(TEXT(Data6[[#This Row],[Date:]],"mmddyyyy"),3,2)</f>
        <v>10</v>
      </c>
      <c r="X1026" s="8" t="str">
        <f>LEFT(TEXT(Data6[[#This Row],[Date:]],"mmddyyyy"),2)</f>
        <v>06</v>
      </c>
      <c r="Y1026" s="6">
        <f>DATE(Data6[[#This Row],[Year]],Data6[[#This Row],[Month]],Data6[[#This Row],[Day]])</f>
        <v>45453</v>
      </c>
    </row>
    <row r="1027" spans="1:25" x14ac:dyDescent="0.3">
      <c r="A1027" s="5">
        <v>45485.459469907408</v>
      </c>
      <c r="B1027" s="7" t="s">
        <v>76</v>
      </c>
      <c r="C1027" s="6" t="s">
        <v>754</v>
      </c>
      <c r="D1027" s="7" t="s">
        <v>156</v>
      </c>
      <c r="E1027" s="8">
        <v>1</v>
      </c>
      <c r="F1027" s="7">
        <v>6984733</v>
      </c>
      <c r="G1027" s="7" t="s">
        <v>68</v>
      </c>
      <c r="H1027" s="7" t="s">
        <v>756</v>
      </c>
      <c r="I1027" s="7" t="s">
        <v>44</v>
      </c>
      <c r="J1027" s="19" t="str">
        <f>IFERROR(INDEX('Employee Info'!$C$3:$E$200,MATCH(Data6[[#This Row],[Name:]],'Employee Info'!$B$3:$B$200,0),MATCH(Data6[[#This Row],[Hours Type:]],'Employee Info'!$C$2:$E$2,0)),"")</f>
        <v/>
      </c>
      <c r="K1027" s="19" t="str">
        <f>IFERROR(INDEX('Employee Info'!$C$3:$J$200,MATCH(Data6[[#This Row],[Name:]],'Employee Info'!$B$3:$B$200,0),MATCH(Data6[[#Headers],[Truck]],'Employee Info'!$C$2:$J$2,0)),"")</f>
        <v/>
      </c>
      <c r="L1027" s="19" t="str">
        <f>IFERROR(INDEX('Employee Info'!$C$3:$J$200,MATCH(Data6[[#This Row],[Name:]],'Employee Info'!$B$3:$B$200,0),MATCH(Data6[[#Headers],[Phone]],'Employee Info'!$C$2:$J$2,0)),"")</f>
        <v/>
      </c>
      <c r="M1027" s="19" t="str">
        <f>IFERROR(INDEX('Employee Info'!$C$3:$J$200,MATCH(Data6[[#This Row],[Name:]],'Employee Info'!$B$3:$B$200,0),MATCH(Data6[[#Headers],[Tech]],'Employee Info'!$C$2:$J$2,0)),"")</f>
        <v/>
      </c>
      <c r="N1027" s="19" t="str">
        <f>IFERROR(INDEX('Employee Info'!$C$3:$J$200,MATCH(Data6[[#This Row],[Name:]],'Employee Info'!$B$3:$B$200,0),MATCH(Data6[[#Headers],[Other]],'Employee Info'!$C$2:$J$2,0)),"")</f>
        <v/>
      </c>
      <c r="O1027" s="19">
        <f>IFERROR((Data6[[#This Row],[Hours:]]*SUM(Data6[[#This Row],[Rate]:[Other]])),"")</f>
        <v>0</v>
      </c>
      <c r="P1027" s="7" t="str">
        <f>IF(Data6[[#This Row],[WO'#:]]="","Riley #","WO#")</f>
        <v>WO#</v>
      </c>
      <c r="Q1027" s="7">
        <f>IFERROR(WEEKNUM(Data6[[#This Row],[Date:]]),"")</f>
        <v>24</v>
      </c>
      <c r="R1027" s="6">
        <f t="shared" si="48"/>
        <v>45452</v>
      </c>
      <c r="S1027" s="6">
        <f>Data6[[#This Row],[Week Start]]+7</f>
        <v>45459</v>
      </c>
      <c r="T1027" s="7" t="str">
        <f t="shared" si="49"/>
        <v>6/9/2024 - 6/16/2024</v>
      </c>
      <c r="U1027" s="7" t="str">
        <f t="shared" si="50"/>
        <v>Time Card</v>
      </c>
      <c r="V1027" s="8" t="str">
        <f>RIGHT(TEXT(Data6[[#This Row],[Date:]],"mmddyyyy"),4)</f>
        <v>2024</v>
      </c>
      <c r="W1027" s="8" t="str">
        <f>MID(TEXT(Data6[[#This Row],[Date:]],"mmddyyyy"),3,2)</f>
        <v>10</v>
      </c>
      <c r="X1027" s="8" t="str">
        <f>LEFT(TEXT(Data6[[#This Row],[Date:]],"mmddyyyy"),2)</f>
        <v>06</v>
      </c>
      <c r="Y1027" s="6">
        <f>DATE(Data6[[#This Row],[Year]],Data6[[#This Row],[Month]],Data6[[#This Row],[Day]])</f>
        <v>45453</v>
      </c>
    </row>
    <row r="1028" spans="1:25" x14ac:dyDescent="0.3">
      <c r="A1028" s="5">
        <v>45455.252553240738</v>
      </c>
      <c r="B1028" s="7" t="s">
        <v>31</v>
      </c>
      <c r="C1028" s="6" t="s">
        <v>754</v>
      </c>
      <c r="D1028" s="7" t="s">
        <v>759</v>
      </c>
      <c r="E1028" s="8">
        <v>0.5</v>
      </c>
      <c r="F1028" s="7" t="s">
        <v>68</v>
      </c>
      <c r="G1028" s="7" t="s">
        <v>68</v>
      </c>
      <c r="H1028" s="7" t="s">
        <v>756</v>
      </c>
      <c r="I1028" s="7" t="s">
        <v>44</v>
      </c>
      <c r="J1028" s="19" t="str">
        <f>IFERROR(INDEX('Employee Info'!$C$3:$E$200,MATCH(Data6[[#This Row],[Name:]],'Employee Info'!$B$3:$B$200,0),MATCH(Data6[[#This Row],[Hours Type:]],'Employee Info'!$C$2:$E$2,0)),"")</f>
        <v/>
      </c>
      <c r="K1028" s="19" t="str">
        <f>IFERROR(INDEX('Employee Info'!$C$3:$J$200,MATCH(Data6[[#This Row],[Name:]],'Employee Info'!$B$3:$B$200,0),MATCH(Data6[[#Headers],[Truck]],'Employee Info'!$C$2:$J$2,0)),"")</f>
        <v/>
      </c>
      <c r="L1028" s="19" t="str">
        <f>IFERROR(INDEX('Employee Info'!$C$3:$J$200,MATCH(Data6[[#This Row],[Name:]],'Employee Info'!$B$3:$B$200,0),MATCH(Data6[[#Headers],[Phone]],'Employee Info'!$C$2:$J$2,0)),"")</f>
        <v/>
      </c>
      <c r="M1028" s="19" t="str">
        <f>IFERROR(INDEX('Employee Info'!$C$3:$J$200,MATCH(Data6[[#This Row],[Name:]],'Employee Info'!$B$3:$B$200,0),MATCH(Data6[[#Headers],[Tech]],'Employee Info'!$C$2:$J$2,0)),"")</f>
        <v/>
      </c>
      <c r="N1028" s="19" t="str">
        <f>IFERROR(INDEX('Employee Info'!$C$3:$J$200,MATCH(Data6[[#This Row],[Name:]],'Employee Info'!$B$3:$B$200,0),MATCH(Data6[[#Headers],[Other]],'Employee Info'!$C$2:$J$2,0)),"")</f>
        <v/>
      </c>
      <c r="O1028" s="19">
        <f>IFERROR((Data6[[#This Row],[Hours:]]*SUM(Data6[[#This Row],[Rate]:[Other]])),"")</f>
        <v>0</v>
      </c>
      <c r="P1028" s="7" t="str">
        <f>IF(Data6[[#This Row],[WO'#:]]="","Riley #","WO#")</f>
        <v>Riley #</v>
      </c>
      <c r="Q1028" s="7">
        <f>IFERROR(WEEKNUM(Data6[[#This Row],[Date:]]),"")</f>
        <v>24</v>
      </c>
      <c r="R1028" s="6">
        <f t="shared" si="48"/>
        <v>45452</v>
      </c>
      <c r="S1028" s="6">
        <f>Data6[[#This Row],[Week Start]]+7</f>
        <v>45459</v>
      </c>
      <c r="T1028" s="7" t="str">
        <f t="shared" si="49"/>
        <v>6/9/2024 - 6/16/2024</v>
      </c>
      <c r="U1028" s="7" t="str">
        <f t="shared" si="50"/>
        <v>Time Card</v>
      </c>
      <c r="V1028" s="8" t="str">
        <f>RIGHT(TEXT(Data6[[#This Row],[Date:]],"mmddyyyy"),4)</f>
        <v>2024</v>
      </c>
      <c r="W1028" s="8" t="str">
        <f>MID(TEXT(Data6[[#This Row],[Date:]],"mmddyyyy"),3,2)</f>
        <v>10</v>
      </c>
      <c r="X1028" s="8" t="str">
        <f>LEFT(TEXT(Data6[[#This Row],[Date:]],"mmddyyyy"),2)</f>
        <v>06</v>
      </c>
      <c r="Y1028" s="6">
        <f>DATE(Data6[[#This Row],[Year]],Data6[[#This Row],[Month]],Data6[[#This Row],[Day]])</f>
        <v>45453</v>
      </c>
    </row>
    <row r="1029" spans="1:25" x14ac:dyDescent="0.3">
      <c r="A1029" s="5">
        <v>45455.262715046294</v>
      </c>
      <c r="B1029" s="7" t="s">
        <v>23</v>
      </c>
      <c r="C1029" s="6" t="s">
        <v>754</v>
      </c>
      <c r="D1029" s="7" t="s">
        <v>765</v>
      </c>
      <c r="E1029" s="8">
        <v>0.5</v>
      </c>
      <c r="F1029" s="7" t="s">
        <v>68</v>
      </c>
      <c r="G1029" s="7" t="s">
        <v>68</v>
      </c>
      <c r="H1029" s="7" t="s">
        <v>756</v>
      </c>
      <c r="I1029" s="7" t="s">
        <v>44</v>
      </c>
      <c r="J1029" s="19" t="str">
        <f>IFERROR(INDEX('Employee Info'!$C$3:$E$200,MATCH(Data6[[#This Row],[Name:]],'Employee Info'!$B$3:$B$200,0),MATCH(Data6[[#This Row],[Hours Type:]],'Employee Info'!$C$2:$E$2,0)),"")</f>
        <v/>
      </c>
      <c r="K1029" s="19" t="str">
        <f>IFERROR(INDEX('Employee Info'!$C$3:$J$200,MATCH(Data6[[#This Row],[Name:]],'Employee Info'!$B$3:$B$200,0),MATCH(Data6[[#Headers],[Truck]],'Employee Info'!$C$2:$J$2,0)),"")</f>
        <v/>
      </c>
      <c r="L1029" s="19" t="str">
        <f>IFERROR(INDEX('Employee Info'!$C$3:$J$200,MATCH(Data6[[#This Row],[Name:]],'Employee Info'!$B$3:$B$200,0),MATCH(Data6[[#Headers],[Phone]],'Employee Info'!$C$2:$J$2,0)),"")</f>
        <v/>
      </c>
      <c r="M1029" s="19" t="str">
        <f>IFERROR(INDEX('Employee Info'!$C$3:$J$200,MATCH(Data6[[#This Row],[Name:]],'Employee Info'!$B$3:$B$200,0),MATCH(Data6[[#Headers],[Tech]],'Employee Info'!$C$2:$J$2,0)),"")</f>
        <v/>
      </c>
      <c r="N1029" s="19" t="str">
        <f>IFERROR(INDEX('Employee Info'!$C$3:$J$200,MATCH(Data6[[#This Row],[Name:]],'Employee Info'!$B$3:$B$200,0),MATCH(Data6[[#Headers],[Other]],'Employee Info'!$C$2:$J$2,0)),"")</f>
        <v/>
      </c>
      <c r="O1029" s="19">
        <f>IFERROR((Data6[[#This Row],[Hours:]]*SUM(Data6[[#This Row],[Rate]:[Other]])),"")</f>
        <v>0</v>
      </c>
      <c r="P1029" s="7" t="str">
        <f>IF(Data6[[#This Row],[WO'#:]]="","Riley #","WO#")</f>
        <v>Riley #</v>
      </c>
      <c r="Q1029" s="7">
        <f>IFERROR(WEEKNUM(Data6[[#This Row],[Date:]]),"")</f>
        <v>24</v>
      </c>
      <c r="R1029" s="6">
        <f t="shared" si="48"/>
        <v>45452</v>
      </c>
      <c r="S1029" s="6">
        <f>Data6[[#This Row],[Week Start]]+7</f>
        <v>45459</v>
      </c>
      <c r="T1029" s="7" t="str">
        <f t="shared" si="49"/>
        <v>6/9/2024 - 6/16/2024</v>
      </c>
      <c r="U1029" s="7" t="str">
        <f t="shared" si="50"/>
        <v>Time Card</v>
      </c>
      <c r="V1029" s="8" t="str">
        <f>RIGHT(TEXT(Data6[[#This Row],[Date:]],"mmddyyyy"),4)</f>
        <v>2024</v>
      </c>
      <c r="W1029" s="8" t="str">
        <f>MID(TEXT(Data6[[#This Row],[Date:]],"mmddyyyy"),3,2)</f>
        <v>10</v>
      </c>
      <c r="X1029" s="8" t="str">
        <f>LEFT(TEXT(Data6[[#This Row],[Date:]],"mmddyyyy"),2)</f>
        <v>06</v>
      </c>
      <c r="Y1029" s="6">
        <f>DATE(Data6[[#This Row],[Year]],Data6[[#This Row],[Month]],Data6[[#This Row],[Day]])</f>
        <v>45453</v>
      </c>
    </row>
    <row r="1030" spans="1:25" x14ac:dyDescent="0.3">
      <c r="A1030" s="5">
        <v>45455.277313310187</v>
      </c>
      <c r="B1030" s="7" t="s">
        <v>34</v>
      </c>
      <c r="C1030" s="6" t="s">
        <v>754</v>
      </c>
      <c r="D1030" s="7" t="s">
        <v>770</v>
      </c>
      <c r="E1030" s="8">
        <v>0.5</v>
      </c>
      <c r="F1030" s="7" t="s">
        <v>68</v>
      </c>
      <c r="G1030" s="7" t="s">
        <v>68</v>
      </c>
      <c r="H1030" s="7" t="s">
        <v>756</v>
      </c>
      <c r="I1030" s="7" t="s">
        <v>44</v>
      </c>
      <c r="J1030" s="19" t="str">
        <f>IFERROR(INDEX('Employee Info'!$C$3:$E$200,MATCH(Data6[[#This Row],[Name:]],'Employee Info'!$B$3:$B$200,0),MATCH(Data6[[#This Row],[Hours Type:]],'Employee Info'!$C$2:$E$2,0)),"")</f>
        <v/>
      </c>
      <c r="K1030" s="19" t="str">
        <f>IFERROR(INDEX('Employee Info'!$C$3:$J$200,MATCH(Data6[[#This Row],[Name:]],'Employee Info'!$B$3:$B$200,0),MATCH(Data6[[#Headers],[Truck]],'Employee Info'!$C$2:$J$2,0)),"")</f>
        <v/>
      </c>
      <c r="L1030" s="19" t="str">
        <f>IFERROR(INDEX('Employee Info'!$C$3:$J$200,MATCH(Data6[[#This Row],[Name:]],'Employee Info'!$B$3:$B$200,0),MATCH(Data6[[#Headers],[Phone]],'Employee Info'!$C$2:$J$2,0)),"")</f>
        <v/>
      </c>
      <c r="M1030" s="19" t="str">
        <f>IFERROR(INDEX('Employee Info'!$C$3:$J$200,MATCH(Data6[[#This Row],[Name:]],'Employee Info'!$B$3:$B$200,0),MATCH(Data6[[#Headers],[Tech]],'Employee Info'!$C$2:$J$2,0)),"")</f>
        <v/>
      </c>
      <c r="N1030" s="19" t="str">
        <f>IFERROR(INDEX('Employee Info'!$C$3:$J$200,MATCH(Data6[[#This Row],[Name:]],'Employee Info'!$B$3:$B$200,0),MATCH(Data6[[#Headers],[Other]],'Employee Info'!$C$2:$J$2,0)),"")</f>
        <v/>
      </c>
      <c r="O1030" s="19">
        <f>IFERROR((Data6[[#This Row],[Hours:]]*SUM(Data6[[#This Row],[Rate]:[Other]])),"")</f>
        <v>0</v>
      </c>
      <c r="P1030" s="7" t="str">
        <f>IF(Data6[[#This Row],[WO'#:]]="","Riley #","WO#")</f>
        <v>Riley #</v>
      </c>
      <c r="Q1030" s="7">
        <f>IFERROR(WEEKNUM(Data6[[#This Row],[Date:]]),"")</f>
        <v>24</v>
      </c>
      <c r="R1030" s="6">
        <f t="shared" si="48"/>
        <v>45452</v>
      </c>
      <c r="S1030" s="6">
        <f>Data6[[#This Row],[Week Start]]+7</f>
        <v>45459</v>
      </c>
      <c r="T1030" s="7" t="str">
        <f t="shared" si="49"/>
        <v>6/9/2024 - 6/16/2024</v>
      </c>
      <c r="U1030" s="7" t="str">
        <f t="shared" si="50"/>
        <v>Time Card</v>
      </c>
      <c r="V1030" s="8" t="str">
        <f>RIGHT(TEXT(Data6[[#This Row],[Date:]],"mmddyyyy"),4)</f>
        <v>2024</v>
      </c>
      <c r="W1030" s="8" t="str">
        <f>MID(TEXT(Data6[[#This Row],[Date:]],"mmddyyyy"),3,2)</f>
        <v>10</v>
      </c>
      <c r="X1030" s="8" t="str">
        <f>LEFT(TEXT(Data6[[#This Row],[Date:]],"mmddyyyy"),2)</f>
        <v>06</v>
      </c>
      <c r="Y1030" s="6">
        <f>DATE(Data6[[#This Row],[Year]],Data6[[#This Row],[Month]],Data6[[#This Row],[Day]])</f>
        <v>45453</v>
      </c>
    </row>
    <row r="1031" spans="1:25" x14ac:dyDescent="0.3">
      <c r="A1031" s="5">
        <v>45455.278031712965</v>
      </c>
      <c r="B1031" s="7" t="s">
        <v>34</v>
      </c>
      <c r="C1031" s="6" t="s">
        <v>754</v>
      </c>
      <c r="D1031" s="7" t="s">
        <v>771</v>
      </c>
      <c r="E1031" s="8">
        <v>1</v>
      </c>
      <c r="F1031" s="7" t="s">
        <v>68</v>
      </c>
      <c r="G1031" s="7" t="s">
        <v>68</v>
      </c>
      <c r="H1031" s="7" t="s">
        <v>756</v>
      </c>
      <c r="I1031" s="7" t="s">
        <v>44</v>
      </c>
      <c r="J1031" s="19" t="str">
        <f>IFERROR(INDEX('Employee Info'!$C$3:$E$200,MATCH(Data6[[#This Row],[Name:]],'Employee Info'!$B$3:$B$200,0),MATCH(Data6[[#This Row],[Hours Type:]],'Employee Info'!$C$2:$E$2,0)),"")</f>
        <v/>
      </c>
      <c r="K1031" s="19" t="str">
        <f>IFERROR(INDEX('Employee Info'!$C$3:$J$200,MATCH(Data6[[#This Row],[Name:]],'Employee Info'!$B$3:$B$200,0),MATCH(Data6[[#Headers],[Truck]],'Employee Info'!$C$2:$J$2,0)),"")</f>
        <v/>
      </c>
      <c r="L1031" s="19" t="str">
        <f>IFERROR(INDEX('Employee Info'!$C$3:$J$200,MATCH(Data6[[#This Row],[Name:]],'Employee Info'!$B$3:$B$200,0),MATCH(Data6[[#Headers],[Phone]],'Employee Info'!$C$2:$J$2,0)),"")</f>
        <v/>
      </c>
      <c r="M1031" s="19" t="str">
        <f>IFERROR(INDEX('Employee Info'!$C$3:$J$200,MATCH(Data6[[#This Row],[Name:]],'Employee Info'!$B$3:$B$200,0),MATCH(Data6[[#Headers],[Tech]],'Employee Info'!$C$2:$J$2,0)),"")</f>
        <v/>
      </c>
      <c r="N1031" s="19" t="str">
        <f>IFERROR(INDEX('Employee Info'!$C$3:$J$200,MATCH(Data6[[#This Row],[Name:]],'Employee Info'!$B$3:$B$200,0),MATCH(Data6[[#Headers],[Other]],'Employee Info'!$C$2:$J$2,0)),"")</f>
        <v/>
      </c>
      <c r="O1031" s="19">
        <f>IFERROR((Data6[[#This Row],[Hours:]]*SUM(Data6[[#This Row],[Rate]:[Other]])),"")</f>
        <v>0</v>
      </c>
      <c r="P1031" s="7" t="str">
        <f>IF(Data6[[#This Row],[WO'#:]]="","Riley #","WO#")</f>
        <v>Riley #</v>
      </c>
      <c r="Q1031" s="7">
        <f>IFERROR(WEEKNUM(Data6[[#This Row],[Date:]]),"")</f>
        <v>24</v>
      </c>
      <c r="R1031" s="6">
        <f t="shared" si="48"/>
        <v>45452</v>
      </c>
      <c r="S1031" s="6">
        <f>Data6[[#This Row],[Week Start]]+7</f>
        <v>45459</v>
      </c>
      <c r="T1031" s="7" t="str">
        <f t="shared" si="49"/>
        <v>6/9/2024 - 6/16/2024</v>
      </c>
      <c r="U1031" s="7" t="str">
        <f t="shared" si="50"/>
        <v>Time Card</v>
      </c>
      <c r="V1031" s="8" t="str">
        <f>RIGHT(TEXT(Data6[[#This Row],[Date:]],"mmddyyyy"),4)</f>
        <v>2024</v>
      </c>
      <c r="W1031" s="8" t="str">
        <f>MID(TEXT(Data6[[#This Row],[Date:]],"mmddyyyy"),3,2)</f>
        <v>10</v>
      </c>
      <c r="X1031" s="8" t="str">
        <f>LEFT(TEXT(Data6[[#This Row],[Date:]],"mmddyyyy"),2)</f>
        <v>06</v>
      </c>
      <c r="Y1031" s="6">
        <f>DATE(Data6[[#This Row],[Year]],Data6[[#This Row],[Month]],Data6[[#This Row],[Day]])</f>
        <v>45453</v>
      </c>
    </row>
    <row r="1032" spans="1:25" x14ac:dyDescent="0.3">
      <c r="A1032" s="5">
        <v>45455.253238310186</v>
      </c>
      <c r="B1032" s="7" t="s">
        <v>31</v>
      </c>
      <c r="C1032" s="6" t="s">
        <v>754</v>
      </c>
      <c r="D1032" s="7" t="s">
        <v>760</v>
      </c>
      <c r="E1032" s="8">
        <v>2</v>
      </c>
      <c r="F1032" s="7" t="s">
        <v>68</v>
      </c>
      <c r="G1032" s="7" t="s">
        <v>68</v>
      </c>
      <c r="H1032" s="7" t="s">
        <v>579</v>
      </c>
      <c r="I1032" s="7" t="s">
        <v>44</v>
      </c>
      <c r="J1032" s="19" t="str">
        <f>IFERROR(INDEX('Employee Info'!$C$3:$E$200,MATCH(Data6[[#This Row],[Name:]],'Employee Info'!$B$3:$B$200,0),MATCH(Data6[[#This Row],[Hours Type:]],'Employee Info'!$C$2:$E$2,0)),"")</f>
        <v/>
      </c>
      <c r="K1032" s="19" t="str">
        <f>IFERROR(INDEX('Employee Info'!$C$3:$J$200,MATCH(Data6[[#This Row],[Name:]],'Employee Info'!$B$3:$B$200,0),MATCH(Data6[[#Headers],[Truck]],'Employee Info'!$C$2:$J$2,0)),"")</f>
        <v/>
      </c>
      <c r="L1032" s="19" t="str">
        <f>IFERROR(INDEX('Employee Info'!$C$3:$J$200,MATCH(Data6[[#This Row],[Name:]],'Employee Info'!$B$3:$B$200,0),MATCH(Data6[[#Headers],[Phone]],'Employee Info'!$C$2:$J$2,0)),"")</f>
        <v/>
      </c>
      <c r="M1032" s="19" t="str">
        <f>IFERROR(INDEX('Employee Info'!$C$3:$J$200,MATCH(Data6[[#This Row],[Name:]],'Employee Info'!$B$3:$B$200,0),MATCH(Data6[[#Headers],[Tech]],'Employee Info'!$C$2:$J$2,0)),"")</f>
        <v/>
      </c>
      <c r="N1032" s="19" t="str">
        <f>IFERROR(INDEX('Employee Info'!$C$3:$J$200,MATCH(Data6[[#This Row],[Name:]],'Employee Info'!$B$3:$B$200,0),MATCH(Data6[[#Headers],[Other]],'Employee Info'!$C$2:$J$2,0)),"")</f>
        <v/>
      </c>
      <c r="O1032" s="19">
        <f>IFERROR((Data6[[#This Row],[Hours:]]*SUM(Data6[[#This Row],[Rate]:[Other]])),"")</f>
        <v>0</v>
      </c>
      <c r="P1032" s="7" t="str">
        <f>IF(Data6[[#This Row],[WO'#:]]="","Riley #","WO#")</f>
        <v>Riley #</v>
      </c>
      <c r="Q1032" s="7">
        <f>IFERROR(WEEKNUM(Data6[[#This Row],[Date:]]),"")</f>
        <v>24</v>
      </c>
      <c r="R1032" s="6">
        <f t="shared" si="48"/>
        <v>45452</v>
      </c>
      <c r="S1032" s="6">
        <f>Data6[[#This Row],[Week Start]]+7</f>
        <v>45459</v>
      </c>
      <c r="T1032" s="7" t="str">
        <f t="shared" si="49"/>
        <v>6/9/2024 - 6/16/2024</v>
      </c>
      <c r="U1032" s="7" t="str">
        <f t="shared" si="50"/>
        <v>Time Card</v>
      </c>
      <c r="V1032" s="8" t="str">
        <f>RIGHT(TEXT(Data6[[#This Row],[Date:]],"mmddyyyy"),4)</f>
        <v>2024</v>
      </c>
      <c r="W1032" s="8" t="str">
        <f>MID(TEXT(Data6[[#This Row],[Date:]],"mmddyyyy"),3,2)</f>
        <v>10</v>
      </c>
      <c r="X1032" s="8" t="str">
        <f>LEFT(TEXT(Data6[[#This Row],[Date:]],"mmddyyyy"),2)</f>
        <v>06</v>
      </c>
      <c r="Y1032" s="6">
        <f>DATE(Data6[[#This Row],[Year]],Data6[[#This Row],[Month]],Data6[[#This Row],[Day]])</f>
        <v>45453</v>
      </c>
    </row>
    <row r="1033" spans="1:25" x14ac:dyDescent="0.3">
      <c r="A1033" s="5">
        <v>45455.264358449072</v>
      </c>
      <c r="B1033" s="7" t="s">
        <v>23</v>
      </c>
      <c r="C1033" s="6" t="s">
        <v>754</v>
      </c>
      <c r="D1033" s="7" t="s">
        <v>766</v>
      </c>
      <c r="E1033" s="8">
        <v>2</v>
      </c>
      <c r="F1033" s="7" t="s">
        <v>68</v>
      </c>
      <c r="G1033" s="7" t="s">
        <v>68</v>
      </c>
      <c r="H1033" s="7" t="s">
        <v>579</v>
      </c>
      <c r="I1033" s="7" t="s">
        <v>44</v>
      </c>
      <c r="J1033" s="19" t="str">
        <f>IFERROR(INDEX('Employee Info'!$C$3:$E$200,MATCH(Data6[[#This Row],[Name:]],'Employee Info'!$B$3:$B$200,0),MATCH(Data6[[#This Row],[Hours Type:]],'Employee Info'!$C$2:$E$2,0)),"")</f>
        <v/>
      </c>
      <c r="K1033" s="19" t="str">
        <f>IFERROR(INDEX('Employee Info'!$C$3:$J$200,MATCH(Data6[[#This Row],[Name:]],'Employee Info'!$B$3:$B$200,0),MATCH(Data6[[#Headers],[Truck]],'Employee Info'!$C$2:$J$2,0)),"")</f>
        <v/>
      </c>
      <c r="L1033" s="19" t="str">
        <f>IFERROR(INDEX('Employee Info'!$C$3:$J$200,MATCH(Data6[[#This Row],[Name:]],'Employee Info'!$B$3:$B$200,0),MATCH(Data6[[#Headers],[Phone]],'Employee Info'!$C$2:$J$2,0)),"")</f>
        <v/>
      </c>
      <c r="M1033" s="19" t="str">
        <f>IFERROR(INDEX('Employee Info'!$C$3:$J$200,MATCH(Data6[[#This Row],[Name:]],'Employee Info'!$B$3:$B$200,0),MATCH(Data6[[#Headers],[Tech]],'Employee Info'!$C$2:$J$2,0)),"")</f>
        <v/>
      </c>
      <c r="N1033" s="19" t="str">
        <f>IFERROR(INDEX('Employee Info'!$C$3:$J$200,MATCH(Data6[[#This Row],[Name:]],'Employee Info'!$B$3:$B$200,0),MATCH(Data6[[#Headers],[Other]],'Employee Info'!$C$2:$J$2,0)),"")</f>
        <v/>
      </c>
      <c r="O1033" s="19">
        <f>IFERROR((Data6[[#This Row],[Hours:]]*SUM(Data6[[#This Row],[Rate]:[Other]])),"")</f>
        <v>0</v>
      </c>
      <c r="P1033" s="7" t="str">
        <f>IF(Data6[[#This Row],[WO'#:]]="","Riley #","WO#")</f>
        <v>Riley #</v>
      </c>
      <c r="Q1033" s="7">
        <f>IFERROR(WEEKNUM(Data6[[#This Row],[Date:]]),"")</f>
        <v>24</v>
      </c>
      <c r="R1033" s="6">
        <f t="shared" si="48"/>
        <v>45452</v>
      </c>
      <c r="S1033" s="6">
        <f>Data6[[#This Row],[Week Start]]+7</f>
        <v>45459</v>
      </c>
      <c r="T1033" s="7" t="str">
        <f t="shared" si="49"/>
        <v>6/9/2024 - 6/16/2024</v>
      </c>
      <c r="U1033" s="7" t="str">
        <f t="shared" si="50"/>
        <v>Time Card</v>
      </c>
      <c r="V1033" s="8" t="str">
        <f>RIGHT(TEXT(Data6[[#This Row],[Date:]],"mmddyyyy"),4)</f>
        <v>2024</v>
      </c>
      <c r="W1033" s="8" t="str">
        <f>MID(TEXT(Data6[[#This Row],[Date:]],"mmddyyyy"),3,2)</f>
        <v>10</v>
      </c>
      <c r="X1033" s="8" t="str">
        <f>LEFT(TEXT(Data6[[#This Row],[Date:]],"mmddyyyy"),2)</f>
        <v>06</v>
      </c>
      <c r="Y1033" s="6">
        <f>DATE(Data6[[#This Row],[Year]],Data6[[#This Row],[Month]],Data6[[#This Row],[Day]])</f>
        <v>45453</v>
      </c>
    </row>
    <row r="1034" spans="1:25" x14ac:dyDescent="0.3">
      <c r="A1034" s="5">
        <v>45455.27626770833</v>
      </c>
      <c r="B1034" s="7" t="s">
        <v>34</v>
      </c>
      <c r="C1034" s="6" t="s">
        <v>754</v>
      </c>
      <c r="D1034" s="7" t="s">
        <v>769</v>
      </c>
      <c r="E1034" s="8">
        <v>3</v>
      </c>
      <c r="F1034" s="7" t="s">
        <v>68</v>
      </c>
      <c r="G1034" s="7" t="s">
        <v>68</v>
      </c>
      <c r="H1034" s="7" t="s">
        <v>577</v>
      </c>
      <c r="I1034" s="7" t="s">
        <v>44</v>
      </c>
      <c r="J1034" s="19" t="str">
        <f>IFERROR(INDEX('Employee Info'!$C$3:$E$200,MATCH(Data6[[#This Row],[Name:]],'Employee Info'!$B$3:$B$200,0),MATCH(Data6[[#This Row],[Hours Type:]],'Employee Info'!$C$2:$E$2,0)),"")</f>
        <v/>
      </c>
      <c r="K1034" s="19" t="str">
        <f>IFERROR(INDEX('Employee Info'!$C$3:$J$200,MATCH(Data6[[#This Row],[Name:]],'Employee Info'!$B$3:$B$200,0),MATCH(Data6[[#Headers],[Truck]],'Employee Info'!$C$2:$J$2,0)),"")</f>
        <v/>
      </c>
      <c r="L1034" s="19" t="str">
        <f>IFERROR(INDEX('Employee Info'!$C$3:$J$200,MATCH(Data6[[#This Row],[Name:]],'Employee Info'!$B$3:$B$200,0),MATCH(Data6[[#Headers],[Phone]],'Employee Info'!$C$2:$J$2,0)),"")</f>
        <v/>
      </c>
      <c r="M1034" s="19" t="str">
        <f>IFERROR(INDEX('Employee Info'!$C$3:$J$200,MATCH(Data6[[#This Row],[Name:]],'Employee Info'!$B$3:$B$200,0),MATCH(Data6[[#Headers],[Tech]],'Employee Info'!$C$2:$J$2,0)),"")</f>
        <v/>
      </c>
      <c r="N1034" s="19" t="str">
        <f>IFERROR(INDEX('Employee Info'!$C$3:$J$200,MATCH(Data6[[#This Row],[Name:]],'Employee Info'!$B$3:$B$200,0),MATCH(Data6[[#Headers],[Other]],'Employee Info'!$C$2:$J$2,0)),"")</f>
        <v/>
      </c>
      <c r="O1034" s="19">
        <f>IFERROR((Data6[[#This Row],[Hours:]]*SUM(Data6[[#This Row],[Rate]:[Other]])),"")</f>
        <v>0</v>
      </c>
      <c r="P1034" s="7" t="str">
        <f>IF(Data6[[#This Row],[WO'#:]]="","Riley #","WO#")</f>
        <v>Riley #</v>
      </c>
      <c r="Q1034" s="7">
        <f>IFERROR(WEEKNUM(Data6[[#This Row],[Date:]]),"")</f>
        <v>24</v>
      </c>
      <c r="R1034" s="6">
        <f t="shared" si="48"/>
        <v>45452</v>
      </c>
      <c r="S1034" s="6">
        <f>Data6[[#This Row],[Week Start]]+7</f>
        <v>45459</v>
      </c>
      <c r="T1034" s="7" t="str">
        <f t="shared" si="49"/>
        <v>6/9/2024 - 6/16/2024</v>
      </c>
      <c r="U1034" s="7" t="str">
        <f t="shared" si="50"/>
        <v>Time Card</v>
      </c>
      <c r="V1034" s="8" t="str">
        <f>RIGHT(TEXT(Data6[[#This Row],[Date:]],"mmddyyyy"),4)</f>
        <v>2024</v>
      </c>
      <c r="W1034" s="8" t="str">
        <f>MID(TEXT(Data6[[#This Row],[Date:]],"mmddyyyy"),3,2)</f>
        <v>10</v>
      </c>
      <c r="X1034" s="8" t="str">
        <f>LEFT(TEXT(Data6[[#This Row],[Date:]],"mmddyyyy"),2)</f>
        <v>06</v>
      </c>
      <c r="Y1034" s="6">
        <f>DATE(Data6[[#This Row],[Year]],Data6[[#This Row],[Month]],Data6[[#This Row],[Day]])</f>
        <v>45453</v>
      </c>
    </row>
    <row r="1035" spans="1:25" x14ac:dyDescent="0.3">
      <c r="A1035" s="5">
        <v>45455.278915972223</v>
      </c>
      <c r="B1035" s="7" t="s">
        <v>34</v>
      </c>
      <c r="C1035" s="6" t="s">
        <v>754</v>
      </c>
      <c r="D1035" s="7" t="s">
        <v>772</v>
      </c>
      <c r="E1035" s="8">
        <v>2.5</v>
      </c>
      <c r="F1035" s="7" t="s">
        <v>68</v>
      </c>
      <c r="G1035" s="7" t="s">
        <v>68</v>
      </c>
      <c r="H1035" s="7" t="s">
        <v>773</v>
      </c>
      <c r="I1035" s="7" t="s">
        <v>44</v>
      </c>
      <c r="J1035" s="19" t="str">
        <f>IFERROR(INDEX('Employee Info'!$C$3:$E$200,MATCH(Data6[[#This Row],[Name:]],'Employee Info'!$B$3:$B$200,0),MATCH(Data6[[#This Row],[Hours Type:]],'Employee Info'!$C$2:$E$2,0)),"")</f>
        <v/>
      </c>
      <c r="K1035" s="19" t="str">
        <f>IFERROR(INDEX('Employee Info'!$C$3:$J$200,MATCH(Data6[[#This Row],[Name:]],'Employee Info'!$B$3:$B$200,0),MATCH(Data6[[#Headers],[Truck]],'Employee Info'!$C$2:$J$2,0)),"")</f>
        <v/>
      </c>
      <c r="L1035" s="19" t="str">
        <f>IFERROR(INDEX('Employee Info'!$C$3:$J$200,MATCH(Data6[[#This Row],[Name:]],'Employee Info'!$B$3:$B$200,0),MATCH(Data6[[#Headers],[Phone]],'Employee Info'!$C$2:$J$2,0)),"")</f>
        <v/>
      </c>
      <c r="M1035" s="19" t="str">
        <f>IFERROR(INDEX('Employee Info'!$C$3:$J$200,MATCH(Data6[[#This Row],[Name:]],'Employee Info'!$B$3:$B$200,0),MATCH(Data6[[#Headers],[Tech]],'Employee Info'!$C$2:$J$2,0)),"")</f>
        <v/>
      </c>
      <c r="N1035" s="19" t="str">
        <f>IFERROR(INDEX('Employee Info'!$C$3:$J$200,MATCH(Data6[[#This Row],[Name:]],'Employee Info'!$B$3:$B$200,0),MATCH(Data6[[#Headers],[Other]],'Employee Info'!$C$2:$J$2,0)),"")</f>
        <v/>
      </c>
      <c r="O1035" s="19">
        <f>IFERROR((Data6[[#This Row],[Hours:]]*SUM(Data6[[#This Row],[Rate]:[Other]])),"")</f>
        <v>0</v>
      </c>
      <c r="P1035" s="7" t="str">
        <f>IF(Data6[[#This Row],[WO'#:]]="","Riley #","WO#")</f>
        <v>Riley #</v>
      </c>
      <c r="Q1035" s="7">
        <f>IFERROR(WEEKNUM(Data6[[#This Row],[Date:]]),"")</f>
        <v>24</v>
      </c>
      <c r="R1035" s="6">
        <f t="shared" si="48"/>
        <v>45452</v>
      </c>
      <c r="S1035" s="6">
        <f>Data6[[#This Row],[Week Start]]+7</f>
        <v>45459</v>
      </c>
      <c r="T1035" s="7" t="str">
        <f t="shared" si="49"/>
        <v>6/9/2024 - 6/16/2024</v>
      </c>
      <c r="U1035" s="7" t="str">
        <f t="shared" si="50"/>
        <v>Time Card</v>
      </c>
      <c r="V1035" s="8" t="str">
        <f>RIGHT(TEXT(Data6[[#This Row],[Date:]],"mmddyyyy"),4)</f>
        <v>2024</v>
      </c>
      <c r="W1035" s="8" t="str">
        <f>MID(TEXT(Data6[[#This Row],[Date:]],"mmddyyyy"),3,2)</f>
        <v>10</v>
      </c>
      <c r="X1035" s="8" t="str">
        <f>LEFT(TEXT(Data6[[#This Row],[Date:]],"mmddyyyy"),2)</f>
        <v>06</v>
      </c>
      <c r="Y1035" s="6">
        <f>DATE(Data6[[#This Row],[Year]],Data6[[#This Row],[Month]],Data6[[#This Row],[Day]])</f>
        <v>45453</v>
      </c>
    </row>
    <row r="1036" spans="1:25" x14ac:dyDescent="0.3">
      <c r="A1036" s="5">
        <v>45455.253871412038</v>
      </c>
      <c r="B1036" s="7" t="s">
        <v>31</v>
      </c>
      <c r="C1036" s="6" t="s">
        <v>754</v>
      </c>
      <c r="D1036" s="7" t="s">
        <v>761</v>
      </c>
      <c r="E1036" s="8">
        <v>4</v>
      </c>
      <c r="F1036" s="7" t="s">
        <v>68</v>
      </c>
      <c r="G1036" s="7" t="s">
        <v>68</v>
      </c>
      <c r="H1036" s="7" t="s">
        <v>661</v>
      </c>
      <c r="I1036" s="7" t="s">
        <v>44</v>
      </c>
      <c r="J1036" s="19" t="str">
        <f>IFERROR(INDEX('Employee Info'!$C$3:$E$200,MATCH(Data6[[#This Row],[Name:]],'Employee Info'!$B$3:$B$200,0),MATCH(Data6[[#This Row],[Hours Type:]],'Employee Info'!$C$2:$E$2,0)),"")</f>
        <v/>
      </c>
      <c r="K1036" s="19" t="str">
        <f>IFERROR(INDEX('Employee Info'!$C$3:$J$200,MATCH(Data6[[#This Row],[Name:]],'Employee Info'!$B$3:$B$200,0),MATCH(Data6[[#Headers],[Truck]],'Employee Info'!$C$2:$J$2,0)),"")</f>
        <v/>
      </c>
      <c r="L1036" s="19" t="str">
        <f>IFERROR(INDEX('Employee Info'!$C$3:$J$200,MATCH(Data6[[#This Row],[Name:]],'Employee Info'!$B$3:$B$200,0),MATCH(Data6[[#Headers],[Phone]],'Employee Info'!$C$2:$J$2,0)),"")</f>
        <v/>
      </c>
      <c r="M1036" s="19" t="str">
        <f>IFERROR(INDEX('Employee Info'!$C$3:$J$200,MATCH(Data6[[#This Row],[Name:]],'Employee Info'!$B$3:$B$200,0),MATCH(Data6[[#Headers],[Tech]],'Employee Info'!$C$2:$J$2,0)),"")</f>
        <v/>
      </c>
      <c r="N1036" s="19" t="str">
        <f>IFERROR(INDEX('Employee Info'!$C$3:$J$200,MATCH(Data6[[#This Row],[Name:]],'Employee Info'!$B$3:$B$200,0),MATCH(Data6[[#Headers],[Other]],'Employee Info'!$C$2:$J$2,0)),"")</f>
        <v/>
      </c>
      <c r="O1036" s="19">
        <f>IFERROR((Data6[[#This Row],[Hours:]]*SUM(Data6[[#This Row],[Rate]:[Other]])),"")</f>
        <v>0</v>
      </c>
      <c r="P1036" s="7" t="str">
        <f>IF(Data6[[#This Row],[WO'#:]]="","Riley #","WO#")</f>
        <v>Riley #</v>
      </c>
      <c r="Q1036" s="7">
        <f>IFERROR(WEEKNUM(Data6[[#This Row],[Date:]]),"")</f>
        <v>24</v>
      </c>
      <c r="R1036" s="6">
        <f t="shared" si="48"/>
        <v>45452</v>
      </c>
      <c r="S1036" s="6">
        <f>Data6[[#This Row],[Week Start]]+7</f>
        <v>45459</v>
      </c>
      <c r="T1036" s="7" t="str">
        <f t="shared" si="49"/>
        <v>6/9/2024 - 6/16/2024</v>
      </c>
      <c r="U1036" s="7" t="str">
        <f t="shared" si="50"/>
        <v>Time Card</v>
      </c>
      <c r="V1036" s="8" t="str">
        <f>RIGHT(TEXT(Data6[[#This Row],[Date:]],"mmddyyyy"),4)</f>
        <v>2024</v>
      </c>
      <c r="W1036" s="8" t="str">
        <f>MID(TEXT(Data6[[#This Row],[Date:]],"mmddyyyy"),3,2)</f>
        <v>10</v>
      </c>
      <c r="X1036" s="8" t="str">
        <f>LEFT(TEXT(Data6[[#This Row],[Date:]],"mmddyyyy"),2)</f>
        <v>06</v>
      </c>
      <c r="Y1036" s="6">
        <f>DATE(Data6[[#This Row],[Year]],Data6[[#This Row],[Month]],Data6[[#This Row],[Day]])</f>
        <v>45453</v>
      </c>
    </row>
    <row r="1037" spans="1:25" x14ac:dyDescent="0.3">
      <c r="A1037" s="5">
        <v>45455.254557291664</v>
      </c>
      <c r="B1037" s="7" t="s">
        <v>31</v>
      </c>
      <c r="C1037" s="6" t="s">
        <v>754</v>
      </c>
      <c r="D1037" s="7" t="s">
        <v>762</v>
      </c>
      <c r="E1037" s="8">
        <v>1.5</v>
      </c>
      <c r="F1037" s="7" t="s">
        <v>68</v>
      </c>
      <c r="G1037" s="7" t="s">
        <v>68</v>
      </c>
      <c r="H1037" s="7" t="s">
        <v>763</v>
      </c>
      <c r="I1037" s="7" t="s">
        <v>44</v>
      </c>
      <c r="J1037" s="19" t="str">
        <f>IFERROR(INDEX('Employee Info'!$C$3:$E$200,MATCH(Data6[[#This Row],[Name:]],'Employee Info'!$B$3:$B$200,0),MATCH(Data6[[#This Row],[Hours Type:]],'Employee Info'!$C$2:$E$2,0)),"")</f>
        <v/>
      </c>
      <c r="K1037" s="19" t="str">
        <f>IFERROR(INDEX('Employee Info'!$C$3:$J$200,MATCH(Data6[[#This Row],[Name:]],'Employee Info'!$B$3:$B$200,0),MATCH(Data6[[#Headers],[Truck]],'Employee Info'!$C$2:$J$2,0)),"")</f>
        <v/>
      </c>
      <c r="L1037" s="19" t="str">
        <f>IFERROR(INDEX('Employee Info'!$C$3:$J$200,MATCH(Data6[[#This Row],[Name:]],'Employee Info'!$B$3:$B$200,0),MATCH(Data6[[#Headers],[Phone]],'Employee Info'!$C$2:$J$2,0)),"")</f>
        <v/>
      </c>
      <c r="M1037" s="19" t="str">
        <f>IFERROR(INDEX('Employee Info'!$C$3:$J$200,MATCH(Data6[[#This Row],[Name:]],'Employee Info'!$B$3:$B$200,0),MATCH(Data6[[#Headers],[Tech]],'Employee Info'!$C$2:$J$2,0)),"")</f>
        <v/>
      </c>
      <c r="N1037" s="19" t="str">
        <f>IFERROR(INDEX('Employee Info'!$C$3:$J$200,MATCH(Data6[[#This Row],[Name:]],'Employee Info'!$B$3:$B$200,0),MATCH(Data6[[#Headers],[Other]],'Employee Info'!$C$2:$J$2,0)),"")</f>
        <v/>
      </c>
      <c r="O1037" s="19">
        <f>IFERROR((Data6[[#This Row],[Hours:]]*SUM(Data6[[#This Row],[Rate]:[Other]])),"")</f>
        <v>0</v>
      </c>
      <c r="P1037" s="7" t="str">
        <f>IF(Data6[[#This Row],[WO'#:]]="","Riley #","WO#")</f>
        <v>Riley #</v>
      </c>
      <c r="Q1037" s="7">
        <f>IFERROR(WEEKNUM(Data6[[#This Row],[Date:]]),"")</f>
        <v>24</v>
      </c>
      <c r="R1037" s="6">
        <f t="shared" si="48"/>
        <v>45452</v>
      </c>
      <c r="S1037" s="6">
        <f>Data6[[#This Row],[Week Start]]+7</f>
        <v>45459</v>
      </c>
      <c r="T1037" s="7" t="str">
        <f t="shared" si="49"/>
        <v>6/9/2024 - 6/16/2024</v>
      </c>
      <c r="U1037" s="7" t="str">
        <f t="shared" si="50"/>
        <v>Time Card</v>
      </c>
      <c r="V1037" s="8" t="str">
        <f>RIGHT(TEXT(Data6[[#This Row],[Date:]],"mmddyyyy"),4)</f>
        <v>2024</v>
      </c>
      <c r="W1037" s="8" t="str">
        <f>MID(TEXT(Data6[[#This Row],[Date:]],"mmddyyyy"),3,2)</f>
        <v>10</v>
      </c>
      <c r="X1037" s="8" t="str">
        <f>LEFT(TEXT(Data6[[#This Row],[Date:]],"mmddyyyy"),2)</f>
        <v>06</v>
      </c>
      <c r="Y1037" s="6">
        <f>DATE(Data6[[#This Row],[Year]],Data6[[#This Row],[Month]],Data6[[#This Row],[Day]])</f>
        <v>45453</v>
      </c>
    </row>
    <row r="1038" spans="1:25" x14ac:dyDescent="0.3">
      <c r="A1038" s="5">
        <v>45455.265662847225</v>
      </c>
      <c r="B1038" s="7" t="s">
        <v>23</v>
      </c>
      <c r="C1038" s="6" t="s">
        <v>754</v>
      </c>
      <c r="D1038" s="7" t="s">
        <v>767</v>
      </c>
      <c r="E1038" s="8">
        <v>3</v>
      </c>
      <c r="F1038" s="7" t="s">
        <v>68</v>
      </c>
      <c r="G1038" s="7" t="s">
        <v>68</v>
      </c>
      <c r="H1038" s="7" t="s">
        <v>763</v>
      </c>
      <c r="I1038" s="7" t="s">
        <v>44</v>
      </c>
      <c r="J1038" s="19" t="str">
        <f>IFERROR(INDEX('Employee Info'!$C$3:$E$200,MATCH(Data6[[#This Row],[Name:]],'Employee Info'!$B$3:$B$200,0),MATCH(Data6[[#This Row],[Hours Type:]],'Employee Info'!$C$2:$E$2,0)),"")</f>
        <v/>
      </c>
      <c r="K1038" s="19" t="str">
        <f>IFERROR(INDEX('Employee Info'!$C$3:$J$200,MATCH(Data6[[#This Row],[Name:]],'Employee Info'!$B$3:$B$200,0),MATCH(Data6[[#Headers],[Truck]],'Employee Info'!$C$2:$J$2,0)),"")</f>
        <v/>
      </c>
      <c r="L1038" s="19" t="str">
        <f>IFERROR(INDEX('Employee Info'!$C$3:$J$200,MATCH(Data6[[#This Row],[Name:]],'Employee Info'!$B$3:$B$200,0),MATCH(Data6[[#Headers],[Phone]],'Employee Info'!$C$2:$J$2,0)),"")</f>
        <v/>
      </c>
      <c r="M1038" s="19" t="str">
        <f>IFERROR(INDEX('Employee Info'!$C$3:$J$200,MATCH(Data6[[#This Row],[Name:]],'Employee Info'!$B$3:$B$200,0),MATCH(Data6[[#Headers],[Tech]],'Employee Info'!$C$2:$J$2,0)),"")</f>
        <v/>
      </c>
      <c r="N1038" s="19" t="str">
        <f>IFERROR(INDEX('Employee Info'!$C$3:$J$200,MATCH(Data6[[#This Row],[Name:]],'Employee Info'!$B$3:$B$200,0),MATCH(Data6[[#Headers],[Other]],'Employee Info'!$C$2:$J$2,0)),"")</f>
        <v/>
      </c>
      <c r="O1038" s="19">
        <f>IFERROR((Data6[[#This Row],[Hours:]]*SUM(Data6[[#This Row],[Rate]:[Other]])),"")</f>
        <v>0</v>
      </c>
      <c r="P1038" s="7" t="str">
        <f>IF(Data6[[#This Row],[WO'#:]]="","Riley #","WO#")</f>
        <v>Riley #</v>
      </c>
      <c r="Q1038" s="7">
        <f>IFERROR(WEEKNUM(Data6[[#This Row],[Date:]]),"")</f>
        <v>24</v>
      </c>
      <c r="R1038" s="6">
        <f t="shared" si="48"/>
        <v>45452</v>
      </c>
      <c r="S1038" s="6">
        <f>Data6[[#This Row],[Week Start]]+7</f>
        <v>45459</v>
      </c>
      <c r="T1038" s="7" t="str">
        <f t="shared" si="49"/>
        <v>6/9/2024 - 6/16/2024</v>
      </c>
      <c r="U1038" s="7" t="str">
        <f t="shared" si="50"/>
        <v>Time Card</v>
      </c>
      <c r="V1038" s="8" t="str">
        <f>RIGHT(TEXT(Data6[[#This Row],[Date:]],"mmddyyyy"),4)</f>
        <v>2024</v>
      </c>
      <c r="W1038" s="8" t="str">
        <f>MID(TEXT(Data6[[#This Row],[Date:]],"mmddyyyy"),3,2)</f>
        <v>10</v>
      </c>
      <c r="X1038" s="8" t="str">
        <f>LEFT(TEXT(Data6[[#This Row],[Date:]],"mmddyyyy"),2)</f>
        <v>06</v>
      </c>
      <c r="Y1038" s="6">
        <f>DATE(Data6[[#This Row],[Year]],Data6[[#This Row],[Month]],Data6[[#This Row],[Day]])</f>
        <v>45453</v>
      </c>
    </row>
    <row r="1039" spans="1:25" x14ac:dyDescent="0.3">
      <c r="A1039" s="5">
        <v>45455.250809143516</v>
      </c>
      <c r="B1039" s="7" t="s">
        <v>35</v>
      </c>
      <c r="C1039" s="6" t="s">
        <v>754</v>
      </c>
      <c r="D1039" s="7" t="s">
        <v>757</v>
      </c>
      <c r="E1039" s="8">
        <v>8</v>
      </c>
      <c r="F1039" s="7" t="s">
        <v>68</v>
      </c>
      <c r="G1039" s="7" t="s">
        <v>68</v>
      </c>
      <c r="H1039" s="7" t="s">
        <v>758</v>
      </c>
      <c r="I1039" s="7" t="s">
        <v>44</v>
      </c>
      <c r="J1039" s="19" t="str">
        <f>IFERROR(INDEX('Employee Info'!$C$3:$E$200,MATCH(Data6[[#This Row],[Name:]],'Employee Info'!$B$3:$B$200,0),MATCH(Data6[[#This Row],[Hours Type:]],'Employee Info'!$C$2:$E$2,0)),"")</f>
        <v/>
      </c>
      <c r="K1039" s="19" t="str">
        <f>IFERROR(INDEX('Employee Info'!$C$3:$J$200,MATCH(Data6[[#This Row],[Name:]],'Employee Info'!$B$3:$B$200,0),MATCH(Data6[[#Headers],[Truck]],'Employee Info'!$C$2:$J$2,0)),"")</f>
        <v/>
      </c>
      <c r="L1039" s="19" t="str">
        <f>IFERROR(INDEX('Employee Info'!$C$3:$J$200,MATCH(Data6[[#This Row],[Name:]],'Employee Info'!$B$3:$B$200,0),MATCH(Data6[[#Headers],[Phone]],'Employee Info'!$C$2:$J$2,0)),"")</f>
        <v/>
      </c>
      <c r="M1039" s="19" t="str">
        <f>IFERROR(INDEX('Employee Info'!$C$3:$J$200,MATCH(Data6[[#This Row],[Name:]],'Employee Info'!$B$3:$B$200,0),MATCH(Data6[[#Headers],[Tech]],'Employee Info'!$C$2:$J$2,0)),"")</f>
        <v/>
      </c>
      <c r="N1039" s="19" t="str">
        <f>IFERROR(INDEX('Employee Info'!$C$3:$J$200,MATCH(Data6[[#This Row],[Name:]],'Employee Info'!$B$3:$B$200,0),MATCH(Data6[[#Headers],[Other]],'Employee Info'!$C$2:$J$2,0)),"")</f>
        <v/>
      </c>
      <c r="O1039" s="19">
        <f>IFERROR((Data6[[#This Row],[Hours:]]*SUM(Data6[[#This Row],[Rate]:[Other]])),"")</f>
        <v>0</v>
      </c>
      <c r="P1039" s="7" t="str">
        <f>IF(Data6[[#This Row],[WO'#:]]="","Riley #","WO#")</f>
        <v>Riley #</v>
      </c>
      <c r="Q1039" s="7">
        <f>IFERROR(WEEKNUM(Data6[[#This Row],[Date:]]),"")</f>
        <v>24</v>
      </c>
      <c r="R1039" s="6">
        <f t="shared" si="48"/>
        <v>45452</v>
      </c>
      <c r="S1039" s="6">
        <f>Data6[[#This Row],[Week Start]]+7</f>
        <v>45459</v>
      </c>
      <c r="T1039" s="7" t="str">
        <f t="shared" si="49"/>
        <v>6/9/2024 - 6/16/2024</v>
      </c>
      <c r="U1039" s="7" t="str">
        <f t="shared" si="50"/>
        <v>Time Card</v>
      </c>
      <c r="V1039" s="8" t="str">
        <f>RIGHT(TEXT(Data6[[#This Row],[Date:]],"mmddyyyy"),4)</f>
        <v>2024</v>
      </c>
      <c r="W1039" s="8" t="str">
        <f>MID(TEXT(Data6[[#This Row],[Date:]],"mmddyyyy"),3,2)</f>
        <v>10</v>
      </c>
      <c r="X1039" s="8" t="str">
        <f>LEFT(TEXT(Data6[[#This Row],[Date:]],"mmddyyyy"),2)</f>
        <v>06</v>
      </c>
      <c r="Y1039" s="6">
        <f>DATE(Data6[[#This Row],[Year]],Data6[[#This Row],[Month]],Data6[[#This Row],[Day]])</f>
        <v>45453</v>
      </c>
    </row>
    <row r="1040" spans="1:25" x14ac:dyDescent="0.3">
      <c r="A1040" s="5">
        <v>45455.255157060186</v>
      </c>
      <c r="B1040" s="7" t="s">
        <v>31</v>
      </c>
      <c r="C1040" s="6" t="s">
        <v>754</v>
      </c>
      <c r="D1040" s="7" t="s">
        <v>764</v>
      </c>
      <c r="E1040" s="8">
        <v>1.5</v>
      </c>
      <c r="F1040" s="7" t="s">
        <v>68</v>
      </c>
      <c r="G1040" s="7" t="s">
        <v>68</v>
      </c>
      <c r="H1040" s="7" t="s">
        <v>758</v>
      </c>
      <c r="I1040" s="7" t="s">
        <v>45</v>
      </c>
      <c r="J1040" s="19" t="str">
        <f>IFERROR(INDEX('Employee Info'!$C$3:$E$200,MATCH(Data6[[#This Row],[Name:]],'Employee Info'!$B$3:$B$200,0),MATCH(Data6[[#This Row],[Hours Type:]],'Employee Info'!$C$2:$E$2,0)),"")</f>
        <v/>
      </c>
      <c r="K1040" s="19" t="str">
        <f>IFERROR(INDEX('Employee Info'!$C$3:$J$200,MATCH(Data6[[#This Row],[Name:]],'Employee Info'!$B$3:$B$200,0),MATCH(Data6[[#Headers],[Truck]],'Employee Info'!$C$2:$J$2,0)),"")</f>
        <v/>
      </c>
      <c r="L1040" s="19" t="str">
        <f>IFERROR(INDEX('Employee Info'!$C$3:$J$200,MATCH(Data6[[#This Row],[Name:]],'Employee Info'!$B$3:$B$200,0),MATCH(Data6[[#Headers],[Phone]],'Employee Info'!$C$2:$J$2,0)),"")</f>
        <v/>
      </c>
      <c r="M1040" s="19" t="str">
        <f>IFERROR(INDEX('Employee Info'!$C$3:$J$200,MATCH(Data6[[#This Row],[Name:]],'Employee Info'!$B$3:$B$200,0),MATCH(Data6[[#Headers],[Tech]],'Employee Info'!$C$2:$J$2,0)),"")</f>
        <v/>
      </c>
      <c r="N1040" s="19" t="str">
        <f>IFERROR(INDEX('Employee Info'!$C$3:$J$200,MATCH(Data6[[#This Row],[Name:]],'Employee Info'!$B$3:$B$200,0),MATCH(Data6[[#Headers],[Other]],'Employee Info'!$C$2:$J$2,0)),"")</f>
        <v/>
      </c>
      <c r="O1040" s="19">
        <f>IFERROR((Data6[[#This Row],[Hours:]]*SUM(Data6[[#This Row],[Rate]:[Other]])),"")</f>
        <v>0</v>
      </c>
      <c r="P1040" s="7" t="str">
        <f>IF(Data6[[#This Row],[WO'#:]]="","Riley #","WO#")</f>
        <v>Riley #</v>
      </c>
      <c r="Q1040" s="7">
        <f>IFERROR(WEEKNUM(Data6[[#This Row],[Date:]]),"")</f>
        <v>24</v>
      </c>
      <c r="R1040" s="6">
        <f t="shared" si="48"/>
        <v>45452</v>
      </c>
      <c r="S1040" s="6">
        <f>Data6[[#This Row],[Week Start]]+7</f>
        <v>45459</v>
      </c>
      <c r="T1040" s="7" t="str">
        <f t="shared" si="49"/>
        <v>6/9/2024 - 6/16/2024</v>
      </c>
      <c r="U1040" s="7" t="str">
        <f t="shared" si="50"/>
        <v>Time Card</v>
      </c>
      <c r="V1040" s="8" t="str">
        <f>RIGHT(TEXT(Data6[[#This Row],[Date:]],"mmddyyyy"),4)</f>
        <v>2024</v>
      </c>
      <c r="W1040" s="8" t="str">
        <f>MID(TEXT(Data6[[#This Row],[Date:]],"mmddyyyy"),3,2)</f>
        <v>10</v>
      </c>
      <c r="X1040" s="8" t="str">
        <f>LEFT(TEXT(Data6[[#This Row],[Date:]],"mmddyyyy"),2)</f>
        <v>06</v>
      </c>
      <c r="Y1040" s="6">
        <f>DATE(Data6[[#This Row],[Year]],Data6[[#This Row],[Month]],Data6[[#This Row],[Day]])</f>
        <v>45453</v>
      </c>
    </row>
    <row r="1041" spans="1:25" x14ac:dyDescent="0.3">
      <c r="A1041" s="5">
        <v>45455.2665150463</v>
      </c>
      <c r="B1041" s="7" t="s">
        <v>23</v>
      </c>
      <c r="C1041" s="6" t="s">
        <v>754</v>
      </c>
      <c r="D1041" s="7" t="s">
        <v>768</v>
      </c>
      <c r="E1041" s="8">
        <v>2.5</v>
      </c>
      <c r="F1041" s="7" t="s">
        <v>68</v>
      </c>
      <c r="G1041" s="7" t="s">
        <v>68</v>
      </c>
      <c r="H1041" s="7" t="s">
        <v>758</v>
      </c>
      <c r="I1041" s="7" t="s">
        <v>44</v>
      </c>
      <c r="J1041" s="19" t="str">
        <f>IFERROR(INDEX('Employee Info'!$C$3:$E$200,MATCH(Data6[[#This Row],[Name:]],'Employee Info'!$B$3:$B$200,0),MATCH(Data6[[#This Row],[Hours Type:]],'Employee Info'!$C$2:$E$2,0)),"")</f>
        <v/>
      </c>
      <c r="K1041" s="19" t="str">
        <f>IFERROR(INDEX('Employee Info'!$C$3:$J$200,MATCH(Data6[[#This Row],[Name:]],'Employee Info'!$B$3:$B$200,0),MATCH(Data6[[#Headers],[Truck]],'Employee Info'!$C$2:$J$2,0)),"")</f>
        <v/>
      </c>
      <c r="L1041" s="19" t="str">
        <f>IFERROR(INDEX('Employee Info'!$C$3:$J$200,MATCH(Data6[[#This Row],[Name:]],'Employee Info'!$B$3:$B$200,0),MATCH(Data6[[#Headers],[Phone]],'Employee Info'!$C$2:$J$2,0)),"")</f>
        <v/>
      </c>
      <c r="M1041" s="19" t="str">
        <f>IFERROR(INDEX('Employee Info'!$C$3:$J$200,MATCH(Data6[[#This Row],[Name:]],'Employee Info'!$B$3:$B$200,0),MATCH(Data6[[#Headers],[Tech]],'Employee Info'!$C$2:$J$2,0)),"")</f>
        <v/>
      </c>
      <c r="N1041" s="19" t="str">
        <f>IFERROR(INDEX('Employee Info'!$C$3:$J$200,MATCH(Data6[[#This Row],[Name:]],'Employee Info'!$B$3:$B$200,0),MATCH(Data6[[#Headers],[Other]],'Employee Info'!$C$2:$J$2,0)),"")</f>
        <v/>
      </c>
      <c r="O1041" s="19">
        <f>IFERROR((Data6[[#This Row],[Hours:]]*SUM(Data6[[#This Row],[Rate]:[Other]])),"")</f>
        <v>0</v>
      </c>
      <c r="P1041" s="7" t="str">
        <f>IF(Data6[[#This Row],[WO'#:]]="","Riley #","WO#")</f>
        <v>Riley #</v>
      </c>
      <c r="Q1041" s="7">
        <f>IFERROR(WEEKNUM(Data6[[#This Row],[Date:]]),"")</f>
        <v>24</v>
      </c>
      <c r="R1041" s="6">
        <f t="shared" si="48"/>
        <v>45452</v>
      </c>
      <c r="S1041" s="6">
        <f>Data6[[#This Row],[Week Start]]+7</f>
        <v>45459</v>
      </c>
      <c r="T1041" s="7" t="str">
        <f t="shared" si="49"/>
        <v>6/9/2024 - 6/16/2024</v>
      </c>
      <c r="U1041" s="7" t="str">
        <f t="shared" si="50"/>
        <v>Time Card</v>
      </c>
      <c r="V1041" s="8" t="str">
        <f>RIGHT(TEXT(Data6[[#This Row],[Date:]],"mmddyyyy"),4)</f>
        <v>2024</v>
      </c>
      <c r="W1041" s="8" t="str">
        <f>MID(TEXT(Data6[[#This Row],[Date:]],"mmddyyyy"),3,2)</f>
        <v>10</v>
      </c>
      <c r="X1041" s="8" t="str">
        <f>LEFT(TEXT(Data6[[#This Row],[Date:]],"mmddyyyy"),2)</f>
        <v>06</v>
      </c>
      <c r="Y1041" s="6">
        <f>DATE(Data6[[#This Row],[Year]],Data6[[#This Row],[Month]],Data6[[#This Row],[Day]])</f>
        <v>45453</v>
      </c>
    </row>
    <row r="1042" spans="1:25" x14ac:dyDescent="0.3">
      <c r="A1042" s="5">
        <v>45455.266770717593</v>
      </c>
      <c r="B1042" s="7" t="s">
        <v>23</v>
      </c>
      <c r="C1042" s="6" t="s">
        <v>754</v>
      </c>
      <c r="D1042" s="7" t="s">
        <v>768</v>
      </c>
      <c r="E1042" s="8">
        <v>1.5</v>
      </c>
      <c r="F1042" s="7" t="s">
        <v>68</v>
      </c>
      <c r="G1042" s="7" t="s">
        <v>68</v>
      </c>
      <c r="H1042" s="7" t="s">
        <v>758</v>
      </c>
      <c r="I1042" s="7" t="s">
        <v>44</v>
      </c>
      <c r="J1042" s="19" t="str">
        <f>IFERROR(INDEX('Employee Info'!$C$3:$E$200,MATCH(Data6[[#This Row],[Name:]],'Employee Info'!$B$3:$B$200,0),MATCH(Data6[[#This Row],[Hours Type:]],'Employee Info'!$C$2:$E$2,0)),"")</f>
        <v/>
      </c>
      <c r="K1042" s="19" t="str">
        <f>IFERROR(INDEX('Employee Info'!$C$3:$J$200,MATCH(Data6[[#This Row],[Name:]],'Employee Info'!$B$3:$B$200,0),MATCH(Data6[[#Headers],[Truck]],'Employee Info'!$C$2:$J$2,0)),"")</f>
        <v/>
      </c>
      <c r="L1042" s="19" t="str">
        <f>IFERROR(INDEX('Employee Info'!$C$3:$J$200,MATCH(Data6[[#This Row],[Name:]],'Employee Info'!$B$3:$B$200,0),MATCH(Data6[[#Headers],[Phone]],'Employee Info'!$C$2:$J$2,0)),"")</f>
        <v/>
      </c>
      <c r="M1042" s="19" t="str">
        <f>IFERROR(INDEX('Employee Info'!$C$3:$J$200,MATCH(Data6[[#This Row],[Name:]],'Employee Info'!$B$3:$B$200,0),MATCH(Data6[[#Headers],[Tech]],'Employee Info'!$C$2:$J$2,0)),"")</f>
        <v/>
      </c>
      <c r="N1042" s="19" t="str">
        <f>IFERROR(INDEX('Employee Info'!$C$3:$J$200,MATCH(Data6[[#This Row],[Name:]],'Employee Info'!$B$3:$B$200,0),MATCH(Data6[[#Headers],[Other]],'Employee Info'!$C$2:$J$2,0)),"")</f>
        <v/>
      </c>
      <c r="O1042" s="19">
        <f>IFERROR((Data6[[#This Row],[Hours:]]*SUM(Data6[[#This Row],[Rate]:[Other]])),"")</f>
        <v>0</v>
      </c>
      <c r="P1042" s="7" t="str">
        <f>IF(Data6[[#This Row],[WO'#:]]="","Riley #","WO#")</f>
        <v>Riley #</v>
      </c>
      <c r="Q1042" s="7">
        <f>IFERROR(WEEKNUM(Data6[[#This Row],[Date:]]),"")</f>
        <v>24</v>
      </c>
      <c r="R1042" s="6">
        <f t="shared" si="48"/>
        <v>45452</v>
      </c>
      <c r="S1042" s="6">
        <f>Data6[[#This Row],[Week Start]]+7</f>
        <v>45459</v>
      </c>
      <c r="T1042" s="7" t="str">
        <f t="shared" si="49"/>
        <v>6/9/2024 - 6/16/2024</v>
      </c>
      <c r="U1042" s="7" t="str">
        <f t="shared" si="50"/>
        <v>Time Card</v>
      </c>
      <c r="V1042" s="8" t="str">
        <f>RIGHT(TEXT(Data6[[#This Row],[Date:]],"mmddyyyy"),4)</f>
        <v>2024</v>
      </c>
      <c r="W1042" s="8" t="str">
        <f>MID(TEXT(Data6[[#This Row],[Date:]],"mmddyyyy"),3,2)</f>
        <v>10</v>
      </c>
      <c r="X1042" s="8" t="str">
        <f>LEFT(TEXT(Data6[[#This Row],[Date:]],"mmddyyyy"),2)</f>
        <v>06</v>
      </c>
      <c r="Y1042" s="6">
        <f>DATE(Data6[[#This Row],[Year]],Data6[[#This Row],[Month]],Data6[[#This Row],[Day]])</f>
        <v>45453</v>
      </c>
    </row>
    <row r="1043" spans="1:25" x14ac:dyDescent="0.3">
      <c r="A1043" s="5">
        <v>45457.347866898148</v>
      </c>
      <c r="B1043" s="7" t="s">
        <v>66</v>
      </c>
      <c r="C1043" s="6" t="s">
        <v>754</v>
      </c>
      <c r="D1043" s="7" t="s">
        <v>774</v>
      </c>
      <c r="E1043" s="8">
        <v>3</v>
      </c>
      <c r="F1043" s="7" t="s">
        <v>68</v>
      </c>
      <c r="G1043" s="7" t="s">
        <v>68</v>
      </c>
      <c r="H1043" s="7" t="s">
        <v>758</v>
      </c>
      <c r="I1043" s="7" t="s">
        <v>44</v>
      </c>
      <c r="J1043" s="19" t="str">
        <f>IFERROR(INDEX('Employee Info'!$C$3:$E$200,MATCH(Data6[[#This Row],[Name:]],'Employee Info'!$B$3:$B$200,0),MATCH(Data6[[#This Row],[Hours Type:]],'Employee Info'!$C$2:$E$2,0)),"")</f>
        <v/>
      </c>
      <c r="K1043" s="19" t="str">
        <f>IFERROR(INDEX('Employee Info'!$C$3:$J$200,MATCH(Data6[[#This Row],[Name:]],'Employee Info'!$B$3:$B$200,0),MATCH(Data6[[#Headers],[Truck]],'Employee Info'!$C$2:$J$2,0)),"")</f>
        <v/>
      </c>
      <c r="L1043" s="19" t="str">
        <f>IFERROR(INDEX('Employee Info'!$C$3:$J$200,MATCH(Data6[[#This Row],[Name:]],'Employee Info'!$B$3:$B$200,0),MATCH(Data6[[#Headers],[Phone]],'Employee Info'!$C$2:$J$2,0)),"")</f>
        <v/>
      </c>
      <c r="M1043" s="19" t="str">
        <f>IFERROR(INDEX('Employee Info'!$C$3:$J$200,MATCH(Data6[[#This Row],[Name:]],'Employee Info'!$B$3:$B$200,0),MATCH(Data6[[#Headers],[Tech]],'Employee Info'!$C$2:$J$2,0)),"")</f>
        <v/>
      </c>
      <c r="N1043" s="19" t="str">
        <f>IFERROR(INDEX('Employee Info'!$C$3:$J$200,MATCH(Data6[[#This Row],[Name:]],'Employee Info'!$B$3:$B$200,0),MATCH(Data6[[#Headers],[Other]],'Employee Info'!$C$2:$J$2,0)),"")</f>
        <v/>
      </c>
      <c r="O1043" s="19">
        <f>IFERROR((Data6[[#This Row],[Hours:]]*SUM(Data6[[#This Row],[Rate]:[Other]])),"")</f>
        <v>0</v>
      </c>
      <c r="P1043" s="7" t="str">
        <f>IF(Data6[[#This Row],[WO'#:]]="","Riley #","WO#")</f>
        <v>Riley #</v>
      </c>
      <c r="Q1043" s="7">
        <f>IFERROR(WEEKNUM(Data6[[#This Row],[Date:]]),"")</f>
        <v>24</v>
      </c>
      <c r="R1043" s="6">
        <f t="shared" si="48"/>
        <v>45452</v>
      </c>
      <c r="S1043" s="6">
        <f>Data6[[#This Row],[Week Start]]+7</f>
        <v>45459</v>
      </c>
      <c r="T1043" s="7" t="str">
        <f t="shared" si="49"/>
        <v>6/9/2024 - 6/16/2024</v>
      </c>
      <c r="U1043" s="7" t="str">
        <f t="shared" si="50"/>
        <v>Time Card</v>
      </c>
      <c r="V1043" s="8" t="str">
        <f>RIGHT(TEXT(Data6[[#This Row],[Date:]],"mmddyyyy"),4)</f>
        <v>2024</v>
      </c>
      <c r="W1043" s="8" t="str">
        <f>MID(TEXT(Data6[[#This Row],[Date:]],"mmddyyyy"),3,2)</f>
        <v>10</v>
      </c>
      <c r="X1043" s="8" t="str">
        <f>LEFT(TEXT(Data6[[#This Row],[Date:]],"mmddyyyy"),2)</f>
        <v>06</v>
      </c>
      <c r="Y1043" s="6">
        <f>DATE(Data6[[#This Row],[Year]],Data6[[#This Row],[Month]],Data6[[#This Row],[Day]])</f>
        <v>45453</v>
      </c>
    </row>
    <row r="1044" spans="1:25" x14ac:dyDescent="0.3">
      <c r="A1044" s="5">
        <v>45457.349048495373</v>
      </c>
      <c r="B1044" s="7" t="s">
        <v>66</v>
      </c>
      <c r="C1044" s="6" t="s">
        <v>754</v>
      </c>
      <c r="D1044" s="7" t="s">
        <v>774</v>
      </c>
      <c r="E1044" s="8">
        <v>2</v>
      </c>
      <c r="F1044" s="7" t="s">
        <v>68</v>
      </c>
      <c r="G1044" s="7" t="s">
        <v>68</v>
      </c>
      <c r="H1044" s="7" t="s">
        <v>758</v>
      </c>
      <c r="I1044" s="7" t="s">
        <v>45</v>
      </c>
      <c r="J1044" s="19" t="str">
        <f>IFERROR(INDEX('Employee Info'!$C$3:$E$200,MATCH(Data6[[#This Row],[Name:]],'Employee Info'!$B$3:$B$200,0),MATCH(Data6[[#This Row],[Hours Type:]],'Employee Info'!$C$2:$E$2,0)),"")</f>
        <v/>
      </c>
      <c r="K1044" s="19" t="str">
        <f>IFERROR(INDEX('Employee Info'!$C$3:$J$200,MATCH(Data6[[#This Row],[Name:]],'Employee Info'!$B$3:$B$200,0),MATCH(Data6[[#Headers],[Truck]],'Employee Info'!$C$2:$J$2,0)),"")</f>
        <v/>
      </c>
      <c r="L1044" s="19" t="str">
        <f>IFERROR(INDEX('Employee Info'!$C$3:$J$200,MATCH(Data6[[#This Row],[Name:]],'Employee Info'!$B$3:$B$200,0),MATCH(Data6[[#Headers],[Phone]],'Employee Info'!$C$2:$J$2,0)),"")</f>
        <v/>
      </c>
      <c r="M1044" s="19" t="str">
        <f>IFERROR(INDEX('Employee Info'!$C$3:$J$200,MATCH(Data6[[#This Row],[Name:]],'Employee Info'!$B$3:$B$200,0),MATCH(Data6[[#Headers],[Tech]],'Employee Info'!$C$2:$J$2,0)),"")</f>
        <v/>
      </c>
      <c r="N1044" s="19" t="str">
        <f>IFERROR(INDEX('Employee Info'!$C$3:$J$200,MATCH(Data6[[#This Row],[Name:]],'Employee Info'!$B$3:$B$200,0),MATCH(Data6[[#Headers],[Other]],'Employee Info'!$C$2:$J$2,0)),"")</f>
        <v/>
      </c>
      <c r="O1044" s="19">
        <f>IFERROR((Data6[[#This Row],[Hours:]]*SUM(Data6[[#This Row],[Rate]:[Other]])),"")</f>
        <v>0</v>
      </c>
      <c r="P1044" s="7" t="str">
        <f>IF(Data6[[#This Row],[WO'#:]]="","Riley #","WO#")</f>
        <v>Riley #</v>
      </c>
      <c r="Q1044" s="7">
        <f>IFERROR(WEEKNUM(Data6[[#This Row],[Date:]]),"")</f>
        <v>24</v>
      </c>
      <c r="R1044" s="6">
        <f t="shared" si="48"/>
        <v>45452</v>
      </c>
      <c r="S1044" s="6">
        <f>Data6[[#This Row],[Week Start]]+7</f>
        <v>45459</v>
      </c>
      <c r="T1044" s="7" t="str">
        <f t="shared" si="49"/>
        <v>6/9/2024 - 6/16/2024</v>
      </c>
      <c r="U1044" s="7" t="str">
        <f t="shared" si="50"/>
        <v>Time Card</v>
      </c>
      <c r="V1044" s="8" t="str">
        <f>RIGHT(TEXT(Data6[[#This Row],[Date:]],"mmddyyyy"),4)</f>
        <v>2024</v>
      </c>
      <c r="W1044" s="8" t="str">
        <f>MID(TEXT(Data6[[#This Row],[Date:]],"mmddyyyy"),3,2)</f>
        <v>10</v>
      </c>
      <c r="X1044" s="8" t="str">
        <f>LEFT(TEXT(Data6[[#This Row],[Date:]],"mmddyyyy"),2)</f>
        <v>06</v>
      </c>
      <c r="Y1044" s="6">
        <f>DATE(Data6[[#This Row],[Year]],Data6[[#This Row],[Month]],Data6[[#This Row],[Day]])</f>
        <v>45453</v>
      </c>
    </row>
    <row r="1045" spans="1:25" x14ac:dyDescent="0.3">
      <c r="A1045" s="5">
        <v>45457.493006249999</v>
      </c>
      <c r="B1045" s="7" t="s">
        <v>66</v>
      </c>
      <c r="C1045" s="6" t="s">
        <v>775</v>
      </c>
      <c r="D1045" s="7" t="s">
        <v>776</v>
      </c>
      <c r="E1045" s="8">
        <v>1</v>
      </c>
      <c r="F1045" s="7">
        <v>20028</v>
      </c>
      <c r="G1045" s="7" t="s">
        <v>68</v>
      </c>
      <c r="H1045" s="7" t="s">
        <v>756</v>
      </c>
      <c r="I1045" s="7" t="s">
        <v>45</v>
      </c>
      <c r="J1045" s="19" t="str">
        <f>IFERROR(INDEX('Employee Info'!$C$3:$E$200,MATCH(Data6[[#This Row],[Name:]],'Employee Info'!$B$3:$B$200,0),MATCH(Data6[[#This Row],[Hours Type:]],'Employee Info'!$C$2:$E$2,0)),"")</f>
        <v/>
      </c>
      <c r="K1045" s="19" t="str">
        <f>IFERROR(INDEX('Employee Info'!$C$3:$J$200,MATCH(Data6[[#This Row],[Name:]],'Employee Info'!$B$3:$B$200,0),MATCH(Data6[[#Headers],[Truck]],'Employee Info'!$C$2:$J$2,0)),"")</f>
        <v/>
      </c>
      <c r="L1045" s="19" t="str">
        <f>IFERROR(INDEX('Employee Info'!$C$3:$J$200,MATCH(Data6[[#This Row],[Name:]],'Employee Info'!$B$3:$B$200,0),MATCH(Data6[[#Headers],[Phone]],'Employee Info'!$C$2:$J$2,0)),"")</f>
        <v/>
      </c>
      <c r="M1045" s="19" t="str">
        <f>IFERROR(INDEX('Employee Info'!$C$3:$J$200,MATCH(Data6[[#This Row],[Name:]],'Employee Info'!$B$3:$B$200,0),MATCH(Data6[[#Headers],[Tech]],'Employee Info'!$C$2:$J$2,0)),"")</f>
        <v/>
      </c>
      <c r="N1045" s="19" t="str">
        <f>IFERROR(INDEX('Employee Info'!$C$3:$J$200,MATCH(Data6[[#This Row],[Name:]],'Employee Info'!$B$3:$B$200,0),MATCH(Data6[[#Headers],[Other]],'Employee Info'!$C$2:$J$2,0)),"")</f>
        <v/>
      </c>
      <c r="O1045" s="19">
        <f>IFERROR((Data6[[#This Row],[Hours:]]*SUM(Data6[[#This Row],[Rate]:[Other]])),"")</f>
        <v>0</v>
      </c>
      <c r="P1045" s="7" t="str">
        <f>IF(Data6[[#This Row],[WO'#:]]="","Riley #","WO#")</f>
        <v>WO#</v>
      </c>
      <c r="Q1045" s="7">
        <f>IFERROR(WEEKNUM(Data6[[#This Row],[Date:]]),"")</f>
        <v>24</v>
      </c>
      <c r="R1045" s="6">
        <f t="shared" si="48"/>
        <v>45452</v>
      </c>
      <c r="S1045" s="6">
        <f>Data6[[#This Row],[Week Start]]+7</f>
        <v>45459</v>
      </c>
      <c r="T1045" s="7" t="str">
        <f t="shared" si="49"/>
        <v>6/9/2024 - 6/16/2024</v>
      </c>
      <c r="U1045" s="7" t="str">
        <f t="shared" si="50"/>
        <v>Time Card</v>
      </c>
      <c r="V1045" s="8" t="str">
        <f>RIGHT(TEXT(Data6[[#This Row],[Date:]],"mmddyyyy"),4)</f>
        <v>2024</v>
      </c>
      <c r="W1045" s="8" t="str">
        <f>MID(TEXT(Data6[[#This Row],[Date:]],"mmddyyyy"),3,2)</f>
        <v>11</v>
      </c>
      <c r="X1045" s="8" t="str">
        <f>LEFT(TEXT(Data6[[#This Row],[Date:]],"mmddyyyy"),2)</f>
        <v>06</v>
      </c>
      <c r="Y1045" s="6">
        <f>DATE(Data6[[#This Row],[Year]],Data6[[#This Row],[Month]],Data6[[#This Row],[Day]])</f>
        <v>45454</v>
      </c>
    </row>
    <row r="1046" spans="1:25" x14ac:dyDescent="0.3">
      <c r="A1046" s="5">
        <v>45457.381679513892</v>
      </c>
      <c r="B1046" s="7" t="s">
        <v>66</v>
      </c>
      <c r="C1046" s="6" t="s">
        <v>775</v>
      </c>
      <c r="D1046" s="7" t="s">
        <v>777</v>
      </c>
      <c r="E1046" s="8">
        <v>8</v>
      </c>
      <c r="F1046" s="7">
        <v>6984733</v>
      </c>
      <c r="G1046" s="7" t="s">
        <v>68</v>
      </c>
      <c r="H1046" s="7" t="s">
        <v>756</v>
      </c>
      <c r="I1046" s="7" t="s">
        <v>44</v>
      </c>
      <c r="J1046" s="19" t="str">
        <f>IFERROR(INDEX('Employee Info'!$C$3:$E$200,MATCH(Data6[[#This Row],[Name:]],'Employee Info'!$B$3:$B$200,0),MATCH(Data6[[#This Row],[Hours Type:]],'Employee Info'!$C$2:$E$2,0)),"")</f>
        <v/>
      </c>
      <c r="K1046" s="19" t="str">
        <f>IFERROR(INDEX('Employee Info'!$C$3:$J$200,MATCH(Data6[[#This Row],[Name:]],'Employee Info'!$B$3:$B$200,0),MATCH(Data6[[#Headers],[Truck]],'Employee Info'!$C$2:$J$2,0)),"")</f>
        <v/>
      </c>
      <c r="L1046" s="19" t="str">
        <f>IFERROR(INDEX('Employee Info'!$C$3:$J$200,MATCH(Data6[[#This Row],[Name:]],'Employee Info'!$B$3:$B$200,0),MATCH(Data6[[#Headers],[Phone]],'Employee Info'!$C$2:$J$2,0)),"")</f>
        <v/>
      </c>
      <c r="M1046" s="19" t="str">
        <f>IFERROR(INDEX('Employee Info'!$C$3:$J$200,MATCH(Data6[[#This Row],[Name:]],'Employee Info'!$B$3:$B$200,0),MATCH(Data6[[#Headers],[Tech]],'Employee Info'!$C$2:$J$2,0)),"")</f>
        <v/>
      </c>
      <c r="N1046" s="19" t="str">
        <f>IFERROR(INDEX('Employee Info'!$C$3:$J$200,MATCH(Data6[[#This Row],[Name:]],'Employee Info'!$B$3:$B$200,0),MATCH(Data6[[#Headers],[Other]],'Employee Info'!$C$2:$J$2,0)),"")</f>
        <v/>
      </c>
      <c r="O1046" s="19">
        <f>IFERROR((Data6[[#This Row],[Hours:]]*SUM(Data6[[#This Row],[Rate]:[Other]])),"")</f>
        <v>0</v>
      </c>
      <c r="P1046" s="7" t="str">
        <f>IF(Data6[[#This Row],[WO'#:]]="","Riley #","WO#")</f>
        <v>WO#</v>
      </c>
      <c r="Q1046" s="7">
        <f>IFERROR(WEEKNUM(Data6[[#This Row],[Date:]]),"")</f>
        <v>24</v>
      </c>
      <c r="R1046" s="6">
        <f t="shared" si="48"/>
        <v>45452</v>
      </c>
      <c r="S1046" s="6">
        <f>Data6[[#This Row],[Week Start]]+7</f>
        <v>45459</v>
      </c>
      <c r="T1046" s="7" t="str">
        <f t="shared" si="49"/>
        <v>6/9/2024 - 6/16/2024</v>
      </c>
      <c r="U1046" s="7" t="str">
        <f t="shared" si="50"/>
        <v>Time Card</v>
      </c>
      <c r="V1046" s="8" t="str">
        <f>RIGHT(TEXT(Data6[[#This Row],[Date:]],"mmddyyyy"),4)</f>
        <v>2024</v>
      </c>
      <c r="W1046" s="8" t="str">
        <f>MID(TEXT(Data6[[#This Row],[Date:]],"mmddyyyy"),3,2)</f>
        <v>11</v>
      </c>
      <c r="X1046" s="8" t="str">
        <f>LEFT(TEXT(Data6[[#This Row],[Date:]],"mmddyyyy"),2)</f>
        <v>06</v>
      </c>
      <c r="Y1046" s="6">
        <f>DATE(Data6[[#This Row],[Year]],Data6[[#This Row],[Month]],Data6[[#This Row],[Day]])</f>
        <v>45454</v>
      </c>
    </row>
    <row r="1047" spans="1:25" x14ac:dyDescent="0.3">
      <c r="A1047" s="5">
        <v>45485.460925810185</v>
      </c>
      <c r="B1047" s="7" t="s">
        <v>76</v>
      </c>
      <c r="C1047" s="6" t="s">
        <v>775</v>
      </c>
      <c r="D1047" s="7" t="s">
        <v>156</v>
      </c>
      <c r="E1047" s="8">
        <v>1</v>
      </c>
      <c r="F1047" s="7">
        <v>6984733</v>
      </c>
      <c r="G1047" s="7" t="s">
        <v>68</v>
      </c>
      <c r="H1047" s="7" t="s">
        <v>756</v>
      </c>
      <c r="I1047" s="7" t="s">
        <v>44</v>
      </c>
      <c r="J1047" s="19" t="str">
        <f>IFERROR(INDEX('Employee Info'!$C$3:$E$200,MATCH(Data6[[#This Row],[Name:]],'Employee Info'!$B$3:$B$200,0),MATCH(Data6[[#This Row],[Hours Type:]],'Employee Info'!$C$2:$E$2,0)),"")</f>
        <v/>
      </c>
      <c r="K1047" s="19" t="str">
        <f>IFERROR(INDEX('Employee Info'!$C$3:$J$200,MATCH(Data6[[#This Row],[Name:]],'Employee Info'!$B$3:$B$200,0),MATCH(Data6[[#Headers],[Truck]],'Employee Info'!$C$2:$J$2,0)),"")</f>
        <v/>
      </c>
      <c r="L1047" s="19" t="str">
        <f>IFERROR(INDEX('Employee Info'!$C$3:$J$200,MATCH(Data6[[#This Row],[Name:]],'Employee Info'!$B$3:$B$200,0),MATCH(Data6[[#Headers],[Phone]],'Employee Info'!$C$2:$J$2,0)),"")</f>
        <v/>
      </c>
      <c r="M1047" s="19" t="str">
        <f>IFERROR(INDEX('Employee Info'!$C$3:$J$200,MATCH(Data6[[#This Row],[Name:]],'Employee Info'!$B$3:$B$200,0),MATCH(Data6[[#Headers],[Tech]],'Employee Info'!$C$2:$J$2,0)),"")</f>
        <v/>
      </c>
      <c r="N1047" s="19" t="str">
        <f>IFERROR(INDEX('Employee Info'!$C$3:$J$200,MATCH(Data6[[#This Row],[Name:]],'Employee Info'!$B$3:$B$200,0),MATCH(Data6[[#Headers],[Other]],'Employee Info'!$C$2:$J$2,0)),"")</f>
        <v/>
      </c>
      <c r="O1047" s="19">
        <f>IFERROR((Data6[[#This Row],[Hours:]]*SUM(Data6[[#This Row],[Rate]:[Other]])),"")</f>
        <v>0</v>
      </c>
      <c r="P1047" s="7" t="str">
        <f>IF(Data6[[#This Row],[WO'#:]]="","Riley #","WO#")</f>
        <v>WO#</v>
      </c>
      <c r="Q1047" s="7">
        <f>IFERROR(WEEKNUM(Data6[[#This Row],[Date:]]),"")</f>
        <v>24</v>
      </c>
      <c r="R1047" s="6">
        <f t="shared" si="48"/>
        <v>45452</v>
      </c>
      <c r="S1047" s="6">
        <f>Data6[[#This Row],[Week Start]]+7</f>
        <v>45459</v>
      </c>
      <c r="T1047" s="7" t="str">
        <f t="shared" si="49"/>
        <v>6/9/2024 - 6/16/2024</v>
      </c>
      <c r="U1047" s="7" t="str">
        <f t="shared" si="50"/>
        <v>Time Card</v>
      </c>
      <c r="V1047" s="8" t="str">
        <f>RIGHT(TEXT(Data6[[#This Row],[Date:]],"mmddyyyy"),4)</f>
        <v>2024</v>
      </c>
      <c r="W1047" s="8" t="str">
        <f>MID(TEXT(Data6[[#This Row],[Date:]],"mmddyyyy"),3,2)</f>
        <v>11</v>
      </c>
      <c r="X1047" s="8" t="str">
        <f>LEFT(TEXT(Data6[[#This Row],[Date:]],"mmddyyyy"),2)</f>
        <v>06</v>
      </c>
      <c r="Y1047" s="6">
        <f>DATE(Data6[[#This Row],[Year]],Data6[[#This Row],[Month]],Data6[[#This Row],[Day]])</f>
        <v>45454</v>
      </c>
    </row>
    <row r="1048" spans="1:25" x14ac:dyDescent="0.3">
      <c r="A1048" s="5">
        <v>45455.251264930557</v>
      </c>
      <c r="B1048" s="7" t="s">
        <v>35</v>
      </c>
      <c r="C1048" s="6" t="s">
        <v>775</v>
      </c>
      <c r="D1048" s="7" t="s">
        <v>757</v>
      </c>
      <c r="E1048" s="8">
        <v>8</v>
      </c>
      <c r="F1048" s="7" t="s">
        <v>68</v>
      </c>
      <c r="G1048" s="7" t="s">
        <v>68</v>
      </c>
      <c r="H1048" s="7" t="s">
        <v>649</v>
      </c>
      <c r="I1048" s="7" t="s">
        <v>44</v>
      </c>
      <c r="J1048" s="19" t="str">
        <f>IFERROR(INDEX('Employee Info'!$C$3:$E$200,MATCH(Data6[[#This Row],[Name:]],'Employee Info'!$B$3:$B$200,0),MATCH(Data6[[#This Row],[Hours Type:]],'Employee Info'!$C$2:$E$2,0)),"")</f>
        <v/>
      </c>
      <c r="K1048" s="19" t="str">
        <f>IFERROR(INDEX('Employee Info'!$C$3:$J$200,MATCH(Data6[[#This Row],[Name:]],'Employee Info'!$B$3:$B$200,0),MATCH(Data6[[#Headers],[Truck]],'Employee Info'!$C$2:$J$2,0)),"")</f>
        <v/>
      </c>
      <c r="L1048" s="19" t="str">
        <f>IFERROR(INDEX('Employee Info'!$C$3:$J$200,MATCH(Data6[[#This Row],[Name:]],'Employee Info'!$B$3:$B$200,0),MATCH(Data6[[#Headers],[Phone]],'Employee Info'!$C$2:$J$2,0)),"")</f>
        <v/>
      </c>
      <c r="M1048" s="19" t="str">
        <f>IFERROR(INDEX('Employee Info'!$C$3:$J$200,MATCH(Data6[[#This Row],[Name:]],'Employee Info'!$B$3:$B$200,0),MATCH(Data6[[#Headers],[Tech]],'Employee Info'!$C$2:$J$2,0)),"")</f>
        <v/>
      </c>
      <c r="N1048" s="19" t="str">
        <f>IFERROR(INDEX('Employee Info'!$C$3:$J$200,MATCH(Data6[[#This Row],[Name:]],'Employee Info'!$B$3:$B$200,0),MATCH(Data6[[#Headers],[Other]],'Employee Info'!$C$2:$J$2,0)),"")</f>
        <v/>
      </c>
      <c r="O1048" s="19">
        <f>IFERROR((Data6[[#This Row],[Hours:]]*SUM(Data6[[#This Row],[Rate]:[Other]])),"")</f>
        <v>0</v>
      </c>
      <c r="P1048" s="7" t="str">
        <f>IF(Data6[[#This Row],[WO'#:]]="","Riley #","WO#")</f>
        <v>Riley #</v>
      </c>
      <c r="Q1048" s="7">
        <f>IFERROR(WEEKNUM(Data6[[#This Row],[Date:]]),"")</f>
        <v>24</v>
      </c>
      <c r="R1048" s="6">
        <f t="shared" si="48"/>
        <v>45452</v>
      </c>
      <c r="S1048" s="6">
        <f>Data6[[#This Row],[Week Start]]+7</f>
        <v>45459</v>
      </c>
      <c r="T1048" s="7" t="str">
        <f t="shared" si="49"/>
        <v>6/9/2024 - 6/16/2024</v>
      </c>
      <c r="U1048" s="7" t="str">
        <f t="shared" si="50"/>
        <v>Time Card</v>
      </c>
      <c r="V1048" s="8" t="str">
        <f>RIGHT(TEXT(Data6[[#This Row],[Date:]],"mmddyyyy"),4)</f>
        <v>2024</v>
      </c>
      <c r="W1048" s="8" t="str">
        <f>MID(TEXT(Data6[[#This Row],[Date:]],"mmddyyyy"),3,2)</f>
        <v>11</v>
      </c>
      <c r="X1048" s="8" t="str">
        <f>LEFT(TEXT(Data6[[#This Row],[Date:]],"mmddyyyy"),2)</f>
        <v>06</v>
      </c>
      <c r="Y1048" s="6">
        <f>DATE(Data6[[#This Row],[Year]],Data6[[#This Row],[Month]],Data6[[#This Row],[Day]])</f>
        <v>45454</v>
      </c>
    </row>
    <row r="1049" spans="1:25" x14ac:dyDescent="0.3">
      <c r="A1049" s="5">
        <v>45455.260862615738</v>
      </c>
      <c r="B1049" s="7" t="s">
        <v>23</v>
      </c>
      <c r="C1049" s="6" t="s">
        <v>775</v>
      </c>
      <c r="D1049" s="7" t="s">
        <v>648</v>
      </c>
      <c r="E1049" s="8">
        <v>8</v>
      </c>
      <c r="F1049" s="7" t="s">
        <v>68</v>
      </c>
      <c r="G1049" s="7" t="s">
        <v>68</v>
      </c>
      <c r="H1049" s="7" t="s">
        <v>649</v>
      </c>
      <c r="I1049" s="7" t="s">
        <v>44</v>
      </c>
      <c r="J1049" s="19" t="str">
        <f>IFERROR(INDEX('Employee Info'!$C$3:$E$200,MATCH(Data6[[#This Row],[Name:]],'Employee Info'!$B$3:$B$200,0),MATCH(Data6[[#This Row],[Hours Type:]],'Employee Info'!$C$2:$E$2,0)),"")</f>
        <v/>
      </c>
      <c r="K1049" s="19" t="str">
        <f>IFERROR(INDEX('Employee Info'!$C$3:$J$200,MATCH(Data6[[#This Row],[Name:]],'Employee Info'!$B$3:$B$200,0),MATCH(Data6[[#Headers],[Truck]],'Employee Info'!$C$2:$J$2,0)),"")</f>
        <v/>
      </c>
      <c r="L1049" s="19" t="str">
        <f>IFERROR(INDEX('Employee Info'!$C$3:$J$200,MATCH(Data6[[#This Row],[Name:]],'Employee Info'!$B$3:$B$200,0),MATCH(Data6[[#Headers],[Phone]],'Employee Info'!$C$2:$J$2,0)),"")</f>
        <v/>
      </c>
      <c r="M1049" s="19" t="str">
        <f>IFERROR(INDEX('Employee Info'!$C$3:$J$200,MATCH(Data6[[#This Row],[Name:]],'Employee Info'!$B$3:$B$200,0),MATCH(Data6[[#Headers],[Tech]],'Employee Info'!$C$2:$J$2,0)),"")</f>
        <v/>
      </c>
      <c r="N1049" s="19" t="str">
        <f>IFERROR(INDEX('Employee Info'!$C$3:$J$200,MATCH(Data6[[#This Row],[Name:]],'Employee Info'!$B$3:$B$200,0),MATCH(Data6[[#Headers],[Other]],'Employee Info'!$C$2:$J$2,0)),"")</f>
        <v/>
      </c>
      <c r="O1049" s="19">
        <f>IFERROR((Data6[[#This Row],[Hours:]]*SUM(Data6[[#This Row],[Rate]:[Other]])),"")</f>
        <v>0</v>
      </c>
      <c r="P1049" s="7" t="str">
        <f>IF(Data6[[#This Row],[WO'#:]]="","Riley #","WO#")</f>
        <v>Riley #</v>
      </c>
      <c r="Q1049" s="7">
        <f>IFERROR(WEEKNUM(Data6[[#This Row],[Date:]]),"")</f>
        <v>24</v>
      </c>
      <c r="R1049" s="6">
        <f t="shared" si="48"/>
        <v>45452</v>
      </c>
      <c r="S1049" s="6">
        <f>Data6[[#This Row],[Week Start]]+7</f>
        <v>45459</v>
      </c>
      <c r="T1049" s="7" t="str">
        <f t="shared" si="49"/>
        <v>6/9/2024 - 6/16/2024</v>
      </c>
      <c r="U1049" s="7" t="str">
        <f t="shared" si="50"/>
        <v>Time Card</v>
      </c>
      <c r="V1049" s="8" t="str">
        <f>RIGHT(TEXT(Data6[[#This Row],[Date:]],"mmddyyyy"),4)</f>
        <v>2024</v>
      </c>
      <c r="W1049" s="8" t="str">
        <f>MID(TEXT(Data6[[#This Row],[Date:]],"mmddyyyy"),3,2)</f>
        <v>11</v>
      </c>
      <c r="X1049" s="8" t="str">
        <f>LEFT(TEXT(Data6[[#This Row],[Date:]],"mmddyyyy"),2)</f>
        <v>06</v>
      </c>
      <c r="Y1049" s="6">
        <f>DATE(Data6[[#This Row],[Year]],Data6[[#This Row],[Month]],Data6[[#This Row],[Day]])</f>
        <v>45454</v>
      </c>
    </row>
    <row r="1050" spans="1:25" x14ac:dyDescent="0.3">
      <c r="A1050" s="5">
        <v>45455.280628356479</v>
      </c>
      <c r="B1050" s="7" t="s">
        <v>34</v>
      </c>
      <c r="C1050" s="6" t="s">
        <v>775</v>
      </c>
      <c r="D1050" s="7" t="s">
        <v>772</v>
      </c>
      <c r="E1050" s="8">
        <v>6.5</v>
      </c>
      <c r="F1050" s="7" t="s">
        <v>68</v>
      </c>
      <c r="G1050" s="7" t="s">
        <v>68</v>
      </c>
      <c r="H1050" s="7" t="s">
        <v>773</v>
      </c>
      <c r="I1050" s="7" t="s">
        <v>44</v>
      </c>
      <c r="J1050" s="19" t="str">
        <f>IFERROR(INDEX('Employee Info'!$C$3:$E$200,MATCH(Data6[[#This Row],[Name:]],'Employee Info'!$B$3:$B$200,0),MATCH(Data6[[#This Row],[Hours Type:]],'Employee Info'!$C$2:$E$2,0)),"")</f>
        <v/>
      </c>
      <c r="K1050" s="19" t="str">
        <f>IFERROR(INDEX('Employee Info'!$C$3:$J$200,MATCH(Data6[[#This Row],[Name:]],'Employee Info'!$B$3:$B$200,0),MATCH(Data6[[#Headers],[Truck]],'Employee Info'!$C$2:$J$2,0)),"")</f>
        <v/>
      </c>
      <c r="L1050" s="19" t="str">
        <f>IFERROR(INDEX('Employee Info'!$C$3:$J$200,MATCH(Data6[[#This Row],[Name:]],'Employee Info'!$B$3:$B$200,0),MATCH(Data6[[#Headers],[Phone]],'Employee Info'!$C$2:$J$2,0)),"")</f>
        <v/>
      </c>
      <c r="M1050" s="19" t="str">
        <f>IFERROR(INDEX('Employee Info'!$C$3:$J$200,MATCH(Data6[[#This Row],[Name:]],'Employee Info'!$B$3:$B$200,0),MATCH(Data6[[#Headers],[Tech]],'Employee Info'!$C$2:$J$2,0)),"")</f>
        <v/>
      </c>
      <c r="N1050" s="19" t="str">
        <f>IFERROR(INDEX('Employee Info'!$C$3:$J$200,MATCH(Data6[[#This Row],[Name:]],'Employee Info'!$B$3:$B$200,0),MATCH(Data6[[#Headers],[Other]],'Employee Info'!$C$2:$J$2,0)),"")</f>
        <v/>
      </c>
      <c r="O1050" s="19">
        <f>IFERROR((Data6[[#This Row],[Hours:]]*SUM(Data6[[#This Row],[Rate]:[Other]])),"")</f>
        <v>0</v>
      </c>
      <c r="P1050" s="7" t="str">
        <f>IF(Data6[[#This Row],[WO'#:]]="","Riley #","WO#")</f>
        <v>Riley #</v>
      </c>
      <c r="Q1050" s="7">
        <f>IFERROR(WEEKNUM(Data6[[#This Row],[Date:]]),"")</f>
        <v>24</v>
      </c>
      <c r="R1050" s="6">
        <f t="shared" si="48"/>
        <v>45452</v>
      </c>
      <c r="S1050" s="6">
        <f>Data6[[#This Row],[Week Start]]+7</f>
        <v>45459</v>
      </c>
      <c r="T1050" s="7" t="str">
        <f t="shared" si="49"/>
        <v>6/9/2024 - 6/16/2024</v>
      </c>
      <c r="U1050" s="7" t="str">
        <f t="shared" si="50"/>
        <v>Time Card</v>
      </c>
      <c r="V1050" s="8" t="str">
        <f>RIGHT(TEXT(Data6[[#This Row],[Date:]],"mmddyyyy"),4)</f>
        <v>2024</v>
      </c>
      <c r="W1050" s="8" t="str">
        <f>MID(TEXT(Data6[[#This Row],[Date:]],"mmddyyyy"),3,2)</f>
        <v>11</v>
      </c>
      <c r="X1050" s="8" t="str">
        <f>LEFT(TEXT(Data6[[#This Row],[Date:]],"mmddyyyy"),2)</f>
        <v>06</v>
      </c>
      <c r="Y1050" s="6">
        <f>DATE(Data6[[#This Row],[Year]],Data6[[#This Row],[Month]],Data6[[#This Row],[Day]])</f>
        <v>45454</v>
      </c>
    </row>
    <row r="1051" spans="1:25" x14ac:dyDescent="0.3">
      <c r="A1051" s="5">
        <v>45455.281917245367</v>
      </c>
      <c r="B1051" s="7" t="s">
        <v>34</v>
      </c>
      <c r="C1051" s="6" t="s">
        <v>775</v>
      </c>
      <c r="D1051" s="7" t="s">
        <v>780</v>
      </c>
      <c r="E1051" s="8">
        <v>1</v>
      </c>
      <c r="F1051" s="7" t="s">
        <v>68</v>
      </c>
      <c r="G1051" s="7" t="s">
        <v>68</v>
      </c>
      <c r="H1051" s="7" t="s">
        <v>773</v>
      </c>
      <c r="I1051" s="7" t="s">
        <v>44</v>
      </c>
      <c r="J1051" s="19" t="str">
        <f>IFERROR(INDEX('Employee Info'!$C$3:$E$200,MATCH(Data6[[#This Row],[Name:]],'Employee Info'!$B$3:$B$200,0),MATCH(Data6[[#This Row],[Hours Type:]],'Employee Info'!$C$2:$E$2,0)),"")</f>
        <v/>
      </c>
      <c r="K1051" s="19" t="str">
        <f>IFERROR(INDEX('Employee Info'!$C$3:$J$200,MATCH(Data6[[#This Row],[Name:]],'Employee Info'!$B$3:$B$200,0),MATCH(Data6[[#Headers],[Truck]],'Employee Info'!$C$2:$J$2,0)),"")</f>
        <v/>
      </c>
      <c r="L1051" s="19" t="str">
        <f>IFERROR(INDEX('Employee Info'!$C$3:$J$200,MATCH(Data6[[#This Row],[Name:]],'Employee Info'!$B$3:$B$200,0),MATCH(Data6[[#Headers],[Phone]],'Employee Info'!$C$2:$J$2,0)),"")</f>
        <v/>
      </c>
      <c r="M1051" s="19" t="str">
        <f>IFERROR(INDEX('Employee Info'!$C$3:$J$200,MATCH(Data6[[#This Row],[Name:]],'Employee Info'!$B$3:$B$200,0),MATCH(Data6[[#Headers],[Tech]],'Employee Info'!$C$2:$J$2,0)),"")</f>
        <v/>
      </c>
      <c r="N1051" s="19" t="str">
        <f>IFERROR(INDEX('Employee Info'!$C$3:$J$200,MATCH(Data6[[#This Row],[Name:]],'Employee Info'!$B$3:$B$200,0),MATCH(Data6[[#Headers],[Other]],'Employee Info'!$C$2:$J$2,0)),"")</f>
        <v/>
      </c>
      <c r="O1051" s="19">
        <f>IFERROR((Data6[[#This Row],[Hours:]]*SUM(Data6[[#This Row],[Rate]:[Other]])),"")</f>
        <v>0</v>
      </c>
      <c r="P1051" s="7" t="str">
        <f>IF(Data6[[#This Row],[WO'#:]]="","Riley #","WO#")</f>
        <v>Riley #</v>
      </c>
      <c r="Q1051" s="7">
        <f>IFERROR(WEEKNUM(Data6[[#This Row],[Date:]]),"")</f>
        <v>24</v>
      </c>
      <c r="R1051" s="6">
        <f t="shared" si="48"/>
        <v>45452</v>
      </c>
      <c r="S1051" s="6">
        <f>Data6[[#This Row],[Week Start]]+7</f>
        <v>45459</v>
      </c>
      <c r="T1051" s="7" t="str">
        <f t="shared" si="49"/>
        <v>6/9/2024 - 6/16/2024</v>
      </c>
      <c r="U1051" s="7" t="str">
        <f t="shared" si="50"/>
        <v>Time Card</v>
      </c>
      <c r="V1051" s="8" t="str">
        <f>RIGHT(TEXT(Data6[[#This Row],[Date:]],"mmddyyyy"),4)</f>
        <v>2024</v>
      </c>
      <c r="W1051" s="8" t="str">
        <f>MID(TEXT(Data6[[#This Row],[Date:]],"mmddyyyy"),3,2)</f>
        <v>11</v>
      </c>
      <c r="X1051" s="8" t="str">
        <f>LEFT(TEXT(Data6[[#This Row],[Date:]],"mmddyyyy"),2)</f>
        <v>06</v>
      </c>
      <c r="Y1051" s="6">
        <f>DATE(Data6[[#This Row],[Year]],Data6[[#This Row],[Month]],Data6[[#This Row],[Day]])</f>
        <v>45454</v>
      </c>
    </row>
    <row r="1052" spans="1:25" x14ac:dyDescent="0.3">
      <c r="A1052" s="5">
        <v>45455.257513657409</v>
      </c>
      <c r="B1052" s="7" t="s">
        <v>31</v>
      </c>
      <c r="C1052" s="6" t="s">
        <v>775</v>
      </c>
      <c r="D1052" s="7" t="s">
        <v>779</v>
      </c>
      <c r="E1052" s="8">
        <v>6.5</v>
      </c>
      <c r="F1052" s="7" t="s">
        <v>68</v>
      </c>
      <c r="G1052" s="7" t="s">
        <v>68</v>
      </c>
      <c r="H1052" s="7" t="s">
        <v>661</v>
      </c>
      <c r="I1052" s="7" t="s">
        <v>44</v>
      </c>
      <c r="J1052" s="19" t="str">
        <f>IFERROR(INDEX('Employee Info'!$C$3:$E$200,MATCH(Data6[[#This Row],[Name:]],'Employee Info'!$B$3:$B$200,0),MATCH(Data6[[#This Row],[Hours Type:]],'Employee Info'!$C$2:$E$2,0)),"")</f>
        <v/>
      </c>
      <c r="K1052" s="19" t="str">
        <f>IFERROR(INDEX('Employee Info'!$C$3:$J$200,MATCH(Data6[[#This Row],[Name:]],'Employee Info'!$B$3:$B$200,0),MATCH(Data6[[#Headers],[Truck]],'Employee Info'!$C$2:$J$2,0)),"")</f>
        <v/>
      </c>
      <c r="L1052" s="19" t="str">
        <f>IFERROR(INDEX('Employee Info'!$C$3:$J$200,MATCH(Data6[[#This Row],[Name:]],'Employee Info'!$B$3:$B$200,0),MATCH(Data6[[#Headers],[Phone]],'Employee Info'!$C$2:$J$2,0)),"")</f>
        <v/>
      </c>
      <c r="M1052" s="19" t="str">
        <f>IFERROR(INDEX('Employee Info'!$C$3:$J$200,MATCH(Data6[[#This Row],[Name:]],'Employee Info'!$B$3:$B$200,0),MATCH(Data6[[#Headers],[Tech]],'Employee Info'!$C$2:$J$2,0)),"")</f>
        <v/>
      </c>
      <c r="N1052" s="19" t="str">
        <f>IFERROR(INDEX('Employee Info'!$C$3:$J$200,MATCH(Data6[[#This Row],[Name:]],'Employee Info'!$B$3:$B$200,0),MATCH(Data6[[#Headers],[Other]],'Employee Info'!$C$2:$J$2,0)),"")</f>
        <v/>
      </c>
      <c r="O1052" s="19">
        <f>IFERROR((Data6[[#This Row],[Hours:]]*SUM(Data6[[#This Row],[Rate]:[Other]])),"")</f>
        <v>0</v>
      </c>
      <c r="P1052" s="7" t="str">
        <f>IF(Data6[[#This Row],[WO'#:]]="","Riley #","WO#")</f>
        <v>Riley #</v>
      </c>
      <c r="Q1052" s="7">
        <f>IFERROR(WEEKNUM(Data6[[#This Row],[Date:]]),"")</f>
        <v>24</v>
      </c>
      <c r="R1052" s="6">
        <f t="shared" si="48"/>
        <v>45452</v>
      </c>
      <c r="S1052" s="6">
        <f>Data6[[#This Row],[Week Start]]+7</f>
        <v>45459</v>
      </c>
      <c r="T1052" s="7" t="str">
        <f t="shared" si="49"/>
        <v>6/9/2024 - 6/16/2024</v>
      </c>
      <c r="U1052" s="7" t="str">
        <f t="shared" si="50"/>
        <v>Time Card</v>
      </c>
      <c r="V1052" s="8" t="str">
        <f>RIGHT(TEXT(Data6[[#This Row],[Date:]],"mmddyyyy"),4)</f>
        <v>2024</v>
      </c>
      <c r="W1052" s="8" t="str">
        <f>MID(TEXT(Data6[[#This Row],[Date:]],"mmddyyyy"),3,2)</f>
        <v>11</v>
      </c>
      <c r="X1052" s="8" t="str">
        <f>LEFT(TEXT(Data6[[#This Row],[Date:]],"mmddyyyy"),2)</f>
        <v>06</v>
      </c>
      <c r="Y1052" s="6">
        <f>DATE(Data6[[#This Row],[Year]],Data6[[#This Row],[Month]],Data6[[#This Row],[Day]])</f>
        <v>45454</v>
      </c>
    </row>
    <row r="1053" spans="1:25" x14ac:dyDescent="0.3">
      <c r="A1053" s="5">
        <v>45455.256819328701</v>
      </c>
      <c r="B1053" s="7" t="s">
        <v>31</v>
      </c>
      <c r="C1053" s="6" t="s">
        <v>775</v>
      </c>
      <c r="D1053" s="7" t="s">
        <v>762</v>
      </c>
      <c r="E1053" s="8">
        <v>0.5</v>
      </c>
      <c r="F1053" s="7" t="s">
        <v>68</v>
      </c>
      <c r="G1053" s="7" t="s">
        <v>68</v>
      </c>
      <c r="H1053" s="7" t="s">
        <v>763</v>
      </c>
      <c r="I1053" s="7" t="s">
        <v>44</v>
      </c>
      <c r="J1053" s="19" t="str">
        <f>IFERROR(INDEX('Employee Info'!$C$3:$E$200,MATCH(Data6[[#This Row],[Name:]],'Employee Info'!$B$3:$B$200,0),MATCH(Data6[[#This Row],[Hours Type:]],'Employee Info'!$C$2:$E$2,0)),"")</f>
        <v/>
      </c>
      <c r="K1053" s="19" t="str">
        <f>IFERROR(INDEX('Employee Info'!$C$3:$J$200,MATCH(Data6[[#This Row],[Name:]],'Employee Info'!$B$3:$B$200,0),MATCH(Data6[[#Headers],[Truck]],'Employee Info'!$C$2:$J$2,0)),"")</f>
        <v/>
      </c>
      <c r="L1053" s="19" t="str">
        <f>IFERROR(INDEX('Employee Info'!$C$3:$J$200,MATCH(Data6[[#This Row],[Name:]],'Employee Info'!$B$3:$B$200,0),MATCH(Data6[[#Headers],[Phone]],'Employee Info'!$C$2:$J$2,0)),"")</f>
        <v/>
      </c>
      <c r="M1053" s="19" t="str">
        <f>IFERROR(INDEX('Employee Info'!$C$3:$J$200,MATCH(Data6[[#This Row],[Name:]],'Employee Info'!$B$3:$B$200,0),MATCH(Data6[[#Headers],[Tech]],'Employee Info'!$C$2:$J$2,0)),"")</f>
        <v/>
      </c>
      <c r="N1053" s="19" t="str">
        <f>IFERROR(INDEX('Employee Info'!$C$3:$J$200,MATCH(Data6[[#This Row],[Name:]],'Employee Info'!$B$3:$B$200,0),MATCH(Data6[[#Headers],[Other]],'Employee Info'!$C$2:$J$2,0)),"")</f>
        <v/>
      </c>
      <c r="O1053" s="19">
        <f>IFERROR((Data6[[#This Row],[Hours:]]*SUM(Data6[[#This Row],[Rate]:[Other]])),"")</f>
        <v>0</v>
      </c>
      <c r="P1053" s="7" t="str">
        <f>IF(Data6[[#This Row],[WO'#:]]="","Riley #","WO#")</f>
        <v>Riley #</v>
      </c>
      <c r="Q1053" s="7">
        <f>IFERROR(WEEKNUM(Data6[[#This Row],[Date:]]),"")</f>
        <v>24</v>
      </c>
      <c r="R1053" s="6">
        <f t="shared" si="48"/>
        <v>45452</v>
      </c>
      <c r="S1053" s="6">
        <f>Data6[[#This Row],[Week Start]]+7</f>
        <v>45459</v>
      </c>
      <c r="T1053" s="7" t="str">
        <f t="shared" si="49"/>
        <v>6/9/2024 - 6/16/2024</v>
      </c>
      <c r="U1053" s="7" t="str">
        <f t="shared" si="50"/>
        <v>Time Card</v>
      </c>
      <c r="V1053" s="8" t="str">
        <f>RIGHT(TEXT(Data6[[#This Row],[Date:]],"mmddyyyy"),4)</f>
        <v>2024</v>
      </c>
      <c r="W1053" s="8" t="str">
        <f>MID(TEXT(Data6[[#This Row],[Date:]],"mmddyyyy"),3,2)</f>
        <v>11</v>
      </c>
      <c r="X1053" s="8" t="str">
        <f>LEFT(TEXT(Data6[[#This Row],[Date:]],"mmddyyyy"),2)</f>
        <v>06</v>
      </c>
      <c r="Y1053" s="6">
        <f>DATE(Data6[[#This Row],[Year]],Data6[[#This Row],[Month]],Data6[[#This Row],[Day]])</f>
        <v>45454</v>
      </c>
    </row>
    <row r="1054" spans="1:25" x14ac:dyDescent="0.3">
      <c r="A1054" s="5">
        <v>45455.282734143519</v>
      </c>
      <c r="B1054" s="7" t="s">
        <v>34</v>
      </c>
      <c r="C1054" s="6" t="s">
        <v>775</v>
      </c>
      <c r="D1054" s="7" t="s">
        <v>781</v>
      </c>
      <c r="E1054" s="8">
        <v>0.5</v>
      </c>
      <c r="F1054" s="7" t="s">
        <v>68</v>
      </c>
      <c r="G1054" s="7" t="s">
        <v>68</v>
      </c>
      <c r="H1054" s="7" t="s">
        <v>763</v>
      </c>
      <c r="I1054" s="7" t="s">
        <v>44</v>
      </c>
      <c r="J1054" s="19" t="str">
        <f>IFERROR(INDEX('Employee Info'!$C$3:$E$200,MATCH(Data6[[#This Row],[Name:]],'Employee Info'!$B$3:$B$200,0),MATCH(Data6[[#This Row],[Hours Type:]],'Employee Info'!$C$2:$E$2,0)),"")</f>
        <v/>
      </c>
      <c r="K1054" s="19" t="str">
        <f>IFERROR(INDEX('Employee Info'!$C$3:$J$200,MATCH(Data6[[#This Row],[Name:]],'Employee Info'!$B$3:$B$200,0),MATCH(Data6[[#Headers],[Truck]],'Employee Info'!$C$2:$J$2,0)),"")</f>
        <v/>
      </c>
      <c r="L1054" s="19" t="str">
        <f>IFERROR(INDEX('Employee Info'!$C$3:$J$200,MATCH(Data6[[#This Row],[Name:]],'Employee Info'!$B$3:$B$200,0),MATCH(Data6[[#Headers],[Phone]],'Employee Info'!$C$2:$J$2,0)),"")</f>
        <v/>
      </c>
      <c r="M1054" s="19" t="str">
        <f>IFERROR(INDEX('Employee Info'!$C$3:$J$200,MATCH(Data6[[#This Row],[Name:]],'Employee Info'!$B$3:$B$200,0),MATCH(Data6[[#Headers],[Tech]],'Employee Info'!$C$2:$J$2,0)),"")</f>
        <v/>
      </c>
      <c r="N1054" s="19" t="str">
        <f>IFERROR(INDEX('Employee Info'!$C$3:$J$200,MATCH(Data6[[#This Row],[Name:]],'Employee Info'!$B$3:$B$200,0),MATCH(Data6[[#Headers],[Other]],'Employee Info'!$C$2:$J$2,0)),"")</f>
        <v/>
      </c>
      <c r="O1054" s="19">
        <f>IFERROR((Data6[[#This Row],[Hours:]]*SUM(Data6[[#This Row],[Rate]:[Other]])),"")</f>
        <v>0</v>
      </c>
      <c r="P1054" s="7" t="str">
        <f>IF(Data6[[#This Row],[WO'#:]]="","Riley #","WO#")</f>
        <v>Riley #</v>
      </c>
      <c r="Q1054" s="7">
        <f>IFERROR(WEEKNUM(Data6[[#This Row],[Date:]]),"")</f>
        <v>24</v>
      </c>
      <c r="R1054" s="6">
        <f t="shared" si="48"/>
        <v>45452</v>
      </c>
      <c r="S1054" s="6">
        <f>Data6[[#This Row],[Week Start]]+7</f>
        <v>45459</v>
      </c>
      <c r="T1054" s="7" t="str">
        <f t="shared" si="49"/>
        <v>6/9/2024 - 6/16/2024</v>
      </c>
      <c r="U1054" s="7" t="str">
        <f t="shared" si="50"/>
        <v>Time Card</v>
      </c>
      <c r="V1054" s="8" t="str">
        <f>RIGHT(TEXT(Data6[[#This Row],[Date:]],"mmddyyyy"),4)</f>
        <v>2024</v>
      </c>
      <c r="W1054" s="8" t="str">
        <f>MID(TEXT(Data6[[#This Row],[Date:]],"mmddyyyy"),3,2)</f>
        <v>11</v>
      </c>
      <c r="X1054" s="8" t="str">
        <f>LEFT(TEXT(Data6[[#This Row],[Date:]],"mmddyyyy"),2)</f>
        <v>06</v>
      </c>
      <c r="Y1054" s="6">
        <f>DATE(Data6[[#This Row],[Year]],Data6[[#This Row],[Month]],Data6[[#This Row],[Day]])</f>
        <v>45454</v>
      </c>
    </row>
    <row r="1055" spans="1:25" x14ac:dyDescent="0.3">
      <c r="A1055" s="5">
        <v>45455.256269560188</v>
      </c>
      <c r="B1055" s="7" t="s">
        <v>31</v>
      </c>
      <c r="C1055" s="6" t="s">
        <v>775</v>
      </c>
      <c r="D1055" s="7" t="s">
        <v>778</v>
      </c>
      <c r="E1055" s="8">
        <v>1</v>
      </c>
      <c r="F1055" s="7" t="s">
        <v>68</v>
      </c>
      <c r="G1055" s="7" t="s">
        <v>68</v>
      </c>
      <c r="H1055" s="7" t="s">
        <v>758</v>
      </c>
      <c r="I1055" s="7" t="s">
        <v>44</v>
      </c>
      <c r="J1055" s="19" t="str">
        <f>IFERROR(INDEX('Employee Info'!$C$3:$E$200,MATCH(Data6[[#This Row],[Name:]],'Employee Info'!$B$3:$B$200,0),MATCH(Data6[[#This Row],[Hours Type:]],'Employee Info'!$C$2:$E$2,0)),"")</f>
        <v/>
      </c>
      <c r="K1055" s="19" t="str">
        <f>IFERROR(INDEX('Employee Info'!$C$3:$J$200,MATCH(Data6[[#This Row],[Name:]],'Employee Info'!$B$3:$B$200,0),MATCH(Data6[[#Headers],[Truck]],'Employee Info'!$C$2:$J$2,0)),"")</f>
        <v/>
      </c>
      <c r="L1055" s="19" t="str">
        <f>IFERROR(INDEX('Employee Info'!$C$3:$J$200,MATCH(Data6[[#This Row],[Name:]],'Employee Info'!$B$3:$B$200,0),MATCH(Data6[[#Headers],[Phone]],'Employee Info'!$C$2:$J$2,0)),"")</f>
        <v/>
      </c>
      <c r="M1055" s="19" t="str">
        <f>IFERROR(INDEX('Employee Info'!$C$3:$J$200,MATCH(Data6[[#This Row],[Name:]],'Employee Info'!$B$3:$B$200,0),MATCH(Data6[[#Headers],[Tech]],'Employee Info'!$C$2:$J$2,0)),"")</f>
        <v/>
      </c>
      <c r="N1055" s="19" t="str">
        <f>IFERROR(INDEX('Employee Info'!$C$3:$J$200,MATCH(Data6[[#This Row],[Name:]],'Employee Info'!$B$3:$B$200,0),MATCH(Data6[[#Headers],[Other]],'Employee Info'!$C$2:$J$2,0)),"")</f>
        <v/>
      </c>
      <c r="O1055" s="19">
        <f>IFERROR((Data6[[#This Row],[Hours:]]*SUM(Data6[[#This Row],[Rate]:[Other]])),"")</f>
        <v>0</v>
      </c>
      <c r="P1055" s="7" t="str">
        <f>IF(Data6[[#This Row],[WO'#:]]="","Riley #","WO#")</f>
        <v>Riley #</v>
      </c>
      <c r="Q1055" s="7">
        <f>IFERROR(WEEKNUM(Data6[[#This Row],[Date:]]),"")</f>
        <v>24</v>
      </c>
      <c r="R1055" s="6">
        <f t="shared" si="48"/>
        <v>45452</v>
      </c>
      <c r="S1055" s="6">
        <f>Data6[[#This Row],[Week Start]]+7</f>
        <v>45459</v>
      </c>
      <c r="T1055" s="7" t="str">
        <f t="shared" si="49"/>
        <v>6/9/2024 - 6/16/2024</v>
      </c>
      <c r="U1055" s="7" t="str">
        <f t="shared" si="50"/>
        <v>Time Card</v>
      </c>
      <c r="V1055" s="8" t="str">
        <f>RIGHT(TEXT(Data6[[#This Row],[Date:]],"mmddyyyy"),4)</f>
        <v>2024</v>
      </c>
      <c r="W1055" s="8" t="str">
        <f>MID(TEXT(Data6[[#This Row],[Date:]],"mmddyyyy"),3,2)</f>
        <v>11</v>
      </c>
      <c r="X1055" s="8" t="str">
        <f>LEFT(TEXT(Data6[[#This Row],[Date:]],"mmddyyyy"),2)</f>
        <v>06</v>
      </c>
      <c r="Y1055" s="6">
        <f>DATE(Data6[[#This Row],[Year]],Data6[[#This Row],[Month]],Data6[[#This Row],[Day]])</f>
        <v>45454</v>
      </c>
    </row>
    <row r="1056" spans="1:25" x14ac:dyDescent="0.3">
      <c r="A1056" s="5">
        <v>45457.492370370368</v>
      </c>
      <c r="B1056" s="7" t="s">
        <v>66</v>
      </c>
      <c r="C1056" s="6" t="s">
        <v>782</v>
      </c>
      <c r="D1056" s="7" t="s">
        <v>776</v>
      </c>
      <c r="E1056" s="8">
        <v>1</v>
      </c>
      <c r="F1056" s="7">
        <v>20028</v>
      </c>
      <c r="G1056" s="7" t="s">
        <v>68</v>
      </c>
      <c r="H1056" s="7" t="s">
        <v>756</v>
      </c>
      <c r="I1056" s="7" t="s">
        <v>45</v>
      </c>
      <c r="J1056" s="19" t="str">
        <f>IFERROR(INDEX('Employee Info'!$C$3:$E$200,MATCH(Data6[[#This Row],[Name:]],'Employee Info'!$B$3:$B$200,0),MATCH(Data6[[#This Row],[Hours Type:]],'Employee Info'!$C$2:$E$2,0)),"")</f>
        <v/>
      </c>
      <c r="K1056" s="19" t="str">
        <f>IFERROR(INDEX('Employee Info'!$C$3:$J$200,MATCH(Data6[[#This Row],[Name:]],'Employee Info'!$B$3:$B$200,0),MATCH(Data6[[#Headers],[Truck]],'Employee Info'!$C$2:$J$2,0)),"")</f>
        <v/>
      </c>
      <c r="L1056" s="19" t="str">
        <f>IFERROR(INDEX('Employee Info'!$C$3:$J$200,MATCH(Data6[[#This Row],[Name:]],'Employee Info'!$B$3:$B$200,0),MATCH(Data6[[#Headers],[Phone]],'Employee Info'!$C$2:$J$2,0)),"")</f>
        <v/>
      </c>
      <c r="M1056" s="19" t="str">
        <f>IFERROR(INDEX('Employee Info'!$C$3:$J$200,MATCH(Data6[[#This Row],[Name:]],'Employee Info'!$B$3:$B$200,0),MATCH(Data6[[#Headers],[Tech]],'Employee Info'!$C$2:$J$2,0)),"")</f>
        <v/>
      </c>
      <c r="N1056" s="19" t="str">
        <f>IFERROR(INDEX('Employee Info'!$C$3:$J$200,MATCH(Data6[[#This Row],[Name:]],'Employee Info'!$B$3:$B$200,0),MATCH(Data6[[#Headers],[Other]],'Employee Info'!$C$2:$J$2,0)),"")</f>
        <v/>
      </c>
      <c r="O1056" s="19">
        <f>IFERROR((Data6[[#This Row],[Hours:]]*SUM(Data6[[#This Row],[Rate]:[Other]])),"")</f>
        <v>0</v>
      </c>
      <c r="P1056" s="7" t="str">
        <f>IF(Data6[[#This Row],[WO'#:]]="","Riley #","WO#")</f>
        <v>WO#</v>
      </c>
      <c r="Q1056" s="7">
        <f>IFERROR(WEEKNUM(Data6[[#This Row],[Date:]]),"")</f>
        <v>24</v>
      </c>
      <c r="R1056" s="6">
        <f t="shared" si="48"/>
        <v>45452</v>
      </c>
      <c r="S1056" s="6">
        <f>Data6[[#This Row],[Week Start]]+7</f>
        <v>45459</v>
      </c>
      <c r="T1056" s="7" t="str">
        <f t="shared" si="49"/>
        <v>6/9/2024 - 6/16/2024</v>
      </c>
      <c r="U1056" s="7" t="str">
        <f t="shared" si="50"/>
        <v>Time Card</v>
      </c>
      <c r="V1056" s="8" t="str">
        <f>RIGHT(TEXT(Data6[[#This Row],[Date:]],"mmddyyyy"),4)</f>
        <v>2024</v>
      </c>
      <c r="W1056" s="8" t="str">
        <f>MID(TEXT(Data6[[#This Row],[Date:]],"mmddyyyy"),3,2)</f>
        <v>12</v>
      </c>
      <c r="X1056" s="8" t="str">
        <f>LEFT(TEXT(Data6[[#This Row],[Date:]],"mmddyyyy"),2)</f>
        <v>06</v>
      </c>
      <c r="Y1056" s="6">
        <f>DATE(Data6[[#This Row],[Year]],Data6[[#This Row],[Month]],Data6[[#This Row],[Day]])</f>
        <v>45455</v>
      </c>
    </row>
    <row r="1057" spans="1:25" x14ac:dyDescent="0.3">
      <c r="A1057" s="5">
        <v>45457.489092592594</v>
      </c>
      <c r="B1057" s="7" t="s">
        <v>66</v>
      </c>
      <c r="C1057" s="6" t="s">
        <v>782</v>
      </c>
      <c r="D1057" s="7" t="s">
        <v>783</v>
      </c>
      <c r="E1057" s="8">
        <v>8</v>
      </c>
      <c r="F1057" s="7">
        <v>6984733</v>
      </c>
      <c r="G1057" s="7" t="s">
        <v>68</v>
      </c>
      <c r="H1057" s="7" t="s">
        <v>756</v>
      </c>
      <c r="I1057" s="7" t="s">
        <v>44</v>
      </c>
      <c r="J1057" s="19" t="str">
        <f>IFERROR(INDEX('Employee Info'!$C$3:$E$200,MATCH(Data6[[#This Row],[Name:]],'Employee Info'!$B$3:$B$200,0),MATCH(Data6[[#This Row],[Hours Type:]],'Employee Info'!$C$2:$E$2,0)),"")</f>
        <v/>
      </c>
      <c r="K1057" s="19" t="str">
        <f>IFERROR(INDEX('Employee Info'!$C$3:$J$200,MATCH(Data6[[#This Row],[Name:]],'Employee Info'!$B$3:$B$200,0),MATCH(Data6[[#Headers],[Truck]],'Employee Info'!$C$2:$J$2,0)),"")</f>
        <v/>
      </c>
      <c r="L1057" s="19" t="str">
        <f>IFERROR(INDEX('Employee Info'!$C$3:$J$200,MATCH(Data6[[#This Row],[Name:]],'Employee Info'!$B$3:$B$200,0),MATCH(Data6[[#Headers],[Phone]],'Employee Info'!$C$2:$J$2,0)),"")</f>
        <v/>
      </c>
      <c r="M1057" s="19" t="str">
        <f>IFERROR(INDEX('Employee Info'!$C$3:$J$200,MATCH(Data6[[#This Row],[Name:]],'Employee Info'!$B$3:$B$200,0),MATCH(Data6[[#Headers],[Tech]],'Employee Info'!$C$2:$J$2,0)),"")</f>
        <v/>
      </c>
      <c r="N1057" s="19" t="str">
        <f>IFERROR(INDEX('Employee Info'!$C$3:$J$200,MATCH(Data6[[#This Row],[Name:]],'Employee Info'!$B$3:$B$200,0),MATCH(Data6[[#Headers],[Other]],'Employee Info'!$C$2:$J$2,0)),"")</f>
        <v/>
      </c>
      <c r="O1057" s="19">
        <f>IFERROR((Data6[[#This Row],[Hours:]]*SUM(Data6[[#This Row],[Rate]:[Other]])),"")</f>
        <v>0</v>
      </c>
      <c r="P1057" s="7" t="str">
        <f>IF(Data6[[#This Row],[WO'#:]]="","Riley #","WO#")</f>
        <v>WO#</v>
      </c>
      <c r="Q1057" s="7">
        <f>IFERROR(WEEKNUM(Data6[[#This Row],[Date:]]),"")</f>
        <v>24</v>
      </c>
      <c r="R1057" s="6">
        <f t="shared" si="48"/>
        <v>45452</v>
      </c>
      <c r="S1057" s="6">
        <f>Data6[[#This Row],[Week Start]]+7</f>
        <v>45459</v>
      </c>
      <c r="T1057" s="7" t="str">
        <f t="shared" si="49"/>
        <v>6/9/2024 - 6/16/2024</v>
      </c>
      <c r="U1057" s="7" t="str">
        <f t="shared" si="50"/>
        <v>Time Card</v>
      </c>
      <c r="V1057" s="8" t="str">
        <f>RIGHT(TEXT(Data6[[#This Row],[Date:]],"mmddyyyy"),4)</f>
        <v>2024</v>
      </c>
      <c r="W1057" s="8" t="str">
        <f>MID(TEXT(Data6[[#This Row],[Date:]],"mmddyyyy"),3,2)</f>
        <v>12</v>
      </c>
      <c r="X1057" s="8" t="str">
        <f>LEFT(TEXT(Data6[[#This Row],[Date:]],"mmddyyyy"),2)</f>
        <v>06</v>
      </c>
      <c r="Y1057" s="6">
        <f>DATE(Data6[[#This Row],[Year]],Data6[[#This Row],[Month]],Data6[[#This Row],[Day]])</f>
        <v>45455</v>
      </c>
    </row>
    <row r="1058" spans="1:25" x14ac:dyDescent="0.3">
      <c r="A1058" s="5">
        <v>45485.461359606481</v>
      </c>
      <c r="B1058" s="7" t="s">
        <v>76</v>
      </c>
      <c r="C1058" s="6" t="s">
        <v>782</v>
      </c>
      <c r="D1058" s="7" t="s">
        <v>156</v>
      </c>
      <c r="E1058" s="8">
        <v>1</v>
      </c>
      <c r="F1058" s="7">
        <v>6984733</v>
      </c>
      <c r="G1058" s="7" t="s">
        <v>68</v>
      </c>
      <c r="H1058" s="7" t="s">
        <v>756</v>
      </c>
      <c r="I1058" s="7" t="s">
        <v>44</v>
      </c>
      <c r="J1058" s="19" t="str">
        <f>IFERROR(INDEX('Employee Info'!$C$3:$E$200,MATCH(Data6[[#This Row],[Name:]],'Employee Info'!$B$3:$B$200,0),MATCH(Data6[[#This Row],[Hours Type:]],'Employee Info'!$C$2:$E$2,0)),"")</f>
        <v/>
      </c>
      <c r="K1058" s="19" t="str">
        <f>IFERROR(INDEX('Employee Info'!$C$3:$J$200,MATCH(Data6[[#This Row],[Name:]],'Employee Info'!$B$3:$B$200,0),MATCH(Data6[[#Headers],[Truck]],'Employee Info'!$C$2:$J$2,0)),"")</f>
        <v/>
      </c>
      <c r="L1058" s="19" t="str">
        <f>IFERROR(INDEX('Employee Info'!$C$3:$J$200,MATCH(Data6[[#This Row],[Name:]],'Employee Info'!$B$3:$B$200,0),MATCH(Data6[[#Headers],[Phone]],'Employee Info'!$C$2:$J$2,0)),"")</f>
        <v/>
      </c>
      <c r="M1058" s="19" t="str">
        <f>IFERROR(INDEX('Employee Info'!$C$3:$J$200,MATCH(Data6[[#This Row],[Name:]],'Employee Info'!$B$3:$B$200,0),MATCH(Data6[[#Headers],[Tech]],'Employee Info'!$C$2:$J$2,0)),"")</f>
        <v/>
      </c>
      <c r="N1058" s="19" t="str">
        <f>IFERROR(INDEX('Employee Info'!$C$3:$J$200,MATCH(Data6[[#This Row],[Name:]],'Employee Info'!$B$3:$B$200,0),MATCH(Data6[[#Headers],[Other]],'Employee Info'!$C$2:$J$2,0)),"")</f>
        <v/>
      </c>
      <c r="O1058" s="19">
        <f>IFERROR((Data6[[#This Row],[Hours:]]*SUM(Data6[[#This Row],[Rate]:[Other]])),"")</f>
        <v>0</v>
      </c>
      <c r="P1058" s="7" t="str">
        <f>IF(Data6[[#This Row],[WO'#:]]="","Riley #","WO#")</f>
        <v>WO#</v>
      </c>
      <c r="Q1058" s="7">
        <f>IFERROR(WEEKNUM(Data6[[#This Row],[Date:]]),"")</f>
        <v>24</v>
      </c>
      <c r="R1058" s="6">
        <f t="shared" si="48"/>
        <v>45452</v>
      </c>
      <c r="S1058" s="6">
        <f>Data6[[#This Row],[Week Start]]+7</f>
        <v>45459</v>
      </c>
      <c r="T1058" s="7" t="str">
        <f t="shared" si="49"/>
        <v>6/9/2024 - 6/16/2024</v>
      </c>
      <c r="U1058" s="7" t="str">
        <f t="shared" si="50"/>
        <v>Time Card</v>
      </c>
      <c r="V1058" s="8" t="str">
        <f>RIGHT(TEXT(Data6[[#This Row],[Date:]],"mmddyyyy"),4)</f>
        <v>2024</v>
      </c>
      <c r="W1058" s="8" t="str">
        <f>MID(TEXT(Data6[[#This Row],[Date:]],"mmddyyyy"),3,2)</f>
        <v>12</v>
      </c>
      <c r="X1058" s="8" t="str">
        <f>LEFT(TEXT(Data6[[#This Row],[Date:]],"mmddyyyy"),2)</f>
        <v>06</v>
      </c>
      <c r="Y1058" s="6">
        <f>DATE(Data6[[#This Row],[Year]],Data6[[#This Row],[Month]],Data6[[#This Row],[Day]])</f>
        <v>45455</v>
      </c>
    </row>
    <row r="1059" spans="1:25" x14ac:dyDescent="0.3">
      <c r="A1059" s="5">
        <v>45455.582732754629</v>
      </c>
      <c r="B1059" s="7" t="s">
        <v>23</v>
      </c>
      <c r="C1059" s="6" t="s">
        <v>782</v>
      </c>
      <c r="D1059" s="7" t="s">
        <v>648</v>
      </c>
      <c r="E1059" s="8">
        <v>8</v>
      </c>
      <c r="F1059" s="7" t="s">
        <v>68</v>
      </c>
      <c r="G1059" s="7" t="s">
        <v>68</v>
      </c>
      <c r="H1059" s="7" t="s">
        <v>649</v>
      </c>
      <c r="I1059" s="7" t="s">
        <v>44</v>
      </c>
      <c r="J1059" s="19" t="str">
        <f>IFERROR(INDEX('Employee Info'!$C$3:$E$200,MATCH(Data6[[#This Row],[Name:]],'Employee Info'!$B$3:$B$200,0),MATCH(Data6[[#This Row],[Hours Type:]],'Employee Info'!$C$2:$E$2,0)),"")</f>
        <v/>
      </c>
      <c r="K1059" s="19" t="str">
        <f>IFERROR(INDEX('Employee Info'!$C$3:$J$200,MATCH(Data6[[#This Row],[Name:]],'Employee Info'!$B$3:$B$200,0),MATCH(Data6[[#Headers],[Truck]],'Employee Info'!$C$2:$J$2,0)),"")</f>
        <v/>
      </c>
      <c r="L1059" s="19" t="str">
        <f>IFERROR(INDEX('Employee Info'!$C$3:$J$200,MATCH(Data6[[#This Row],[Name:]],'Employee Info'!$B$3:$B$200,0),MATCH(Data6[[#Headers],[Phone]],'Employee Info'!$C$2:$J$2,0)),"")</f>
        <v/>
      </c>
      <c r="M1059" s="19" t="str">
        <f>IFERROR(INDEX('Employee Info'!$C$3:$J$200,MATCH(Data6[[#This Row],[Name:]],'Employee Info'!$B$3:$B$200,0),MATCH(Data6[[#Headers],[Tech]],'Employee Info'!$C$2:$J$2,0)),"")</f>
        <v/>
      </c>
      <c r="N1059" s="19" t="str">
        <f>IFERROR(INDEX('Employee Info'!$C$3:$J$200,MATCH(Data6[[#This Row],[Name:]],'Employee Info'!$B$3:$B$200,0),MATCH(Data6[[#Headers],[Other]],'Employee Info'!$C$2:$J$2,0)),"")</f>
        <v/>
      </c>
      <c r="O1059" s="19">
        <f>IFERROR((Data6[[#This Row],[Hours:]]*SUM(Data6[[#This Row],[Rate]:[Other]])),"")</f>
        <v>0</v>
      </c>
      <c r="P1059" s="7" t="str">
        <f>IF(Data6[[#This Row],[WO'#:]]="","Riley #","WO#")</f>
        <v>Riley #</v>
      </c>
      <c r="Q1059" s="7">
        <f>IFERROR(WEEKNUM(Data6[[#This Row],[Date:]]),"")</f>
        <v>24</v>
      </c>
      <c r="R1059" s="6">
        <f t="shared" si="48"/>
        <v>45452</v>
      </c>
      <c r="S1059" s="6">
        <f>Data6[[#This Row],[Week Start]]+7</f>
        <v>45459</v>
      </c>
      <c r="T1059" s="7" t="str">
        <f t="shared" si="49"/>
        <v>6/9/2024 - 6/16/2024</v>
      </c>
      <c r="U1059" s="7" t="str">
        <f t="shared" si="50"/>
        <v>Time Card</v>
      </c>
      <c r="V1059" s="8" t="str">
        <f>RIGHT(TEXT(Data6[[#This Row],[Date:]],"mmddyyyy"),4)</f>
        <v>2024</v>
      </c>
      <c r="W1059" s="8" t="str">
        <f>MID(TEXT(Data6[[#This Row],[Date:]],"mmddyyyy"),3,2)</f>
        <v>12</v>
      </c>
      <c r="X1059" s="8" t="str">
        <f>LEFT(TEXT(Data6[[#This Row],[Date:]],"mmddyyyy"),2)</f>
        <v>06</v>
      </c>
      <c r="Y1059" s="6">
        <f>DATE(Data6[[#This Row],[Year]],Data6[[#This Row],[Month]],Data6[[#This Row],[Day]])</f>
        <v>45455</v>
      </c>
    </row>
    <row r="1060" spans="1:25" x14ac:dyDescent="0.3">
      <c r="A1060" s="5">
        <v>45455.588874768517</v>
      </c>
      <c r="B1060" s="7" t="s">
        <v>35</v>
      </c>
      <c r="C1060" s="6" t="s">
        <v>782</v>
      </c>
      <c r="D1060" s="7" t="s">
        <v>648</v>
      </c>
      <c r="E1060" s="8">
        <v>8</v>
      </c>
      <c r="F1060" s="7" t="s">
        <v>68</v>
      </c>
      <c r="G1060" s="7" t="s">
        <v>68</v>
      </c>
      <c r="H1060" s="7" t="s">
        <v>649</v>
      </c>
      <c r="I1060" s="7" t="s">
        <v>44</v>
      </c>
      <c r="J1060" s="19" t="str">
        <f>IFERROR(INDEX('Employee Info'!$C$3:$E$200,MATCH(Data6[[#This Row],[Name:]],'Employee Info'!$B$3:$B$200,0),MATCH(Data6[[#This Row],[Hours Type:]],'Employee Info'!$C$2:$E$2,0)),"")</f>
        <v/>
      </c>
      <c r="K1060" s="19" t="str">
        <f>IFERROR(INDEX('Employee Info'!$C$3:$J$200,MATCH(Data6[[#This Row],[Name:]],'Employee Info'!$B$3:$B$200,0),MATCH(Data6[[#Headers],[Truck]],'Employee Info'!$C$2:$J$2,0)),"")</f>
        <v/>
      </c>
      <c r="L1060" s="19" t="str">
        <f>IFERROR(INDEX('Employee Info'!$C$3:$J$200,MATCH(Data6[[#This Row],[Name:]],'Employee Info'!$B$3:$B$200,0),MATCH(Data6[[#Headers],[Phone]],'Employee Info'!$C$2:$J$2,0)),"")</f>
        <v/>
      </c>
      <c r="M1060" s="19" t="str">
        <f>IFERROR(INDEX('Employee Info'!$C$3:$J$200,MATCH(Data6[[#This Row],[Name:]],'Employee Info'!$B$3:$B$200,0),MATCH(Data6[[#Headers],[Tech]],'Employee Info'!$C$2:$J$2,0)),"")</f>
        <v/>
      </c>
      <c r="N1060" s="19" t="str">
        <f>IFERROR(INDEX('Employee Info'!$C$3:$J$200,MATCH(Data6[[#This Row],[Name:]],'Employee Info'!$B$3:$B$200,0),MATCH(Data6[[#Headers],[Other]],'Employee Info'!$C$2:$J$2,0)),"")</f>
        <v/>
      </c>
      <c r="O1060" s="19">
        <f>IFERROR((Data6[[#This Row],[Hours:]]*SUM(Data6[[#This Row],[Rate]:[Other]])),"")</f>
        <v>0</v>
      </c>
      <c r="P1060" s="7" t="str">
        <f>IF(Data6[[#This Row],[WO'#:]]="","Riley #","WO#")</f>
        <v>Riley #</v>
      </c>
      <c r="Q1060" s="7">
        <f>IFERROR(WEEKNUM(Data6[[#This Row],[Date:]]),"")</f>
        <v>24</v>
      </c>
      <c r="R1060" s="6">
        <f t="shared" si="48"/>
        <v>45452</v>
      </c>
      <c r="S1060" s="6">
        <f>Data6[[#This Row],[Week Start]]+7</f>
        <v>45459</v>
      </c>
      <c r="T1060" s="7" t="str">
        <f t="shared" si="49"/>
        <v>6/9/2024 - 6/16/2024</v>
      </c>
      <c r="U1060" s="7" t="str">
        <f t="shared" si="50"/>
        <v>Time Card</v>
      </c>
      <c r="V1060" s="8" t="str">
        <f>RIGHT(TEXT(Data6[[#This Row],[Date:]],"mmddyyyy"),4)</f>
        <v>2024</v>
      </c>
      <c r="W1060" s="8" t="str">
        <f>MID(TEXT(Data6[[#This Row],[Date:]],"mmddyyyy"),3,2)</f>
        <v>12</v>
      </c>
      <c r="X1060" s="8" t="str">
        <f>LEFT(TEXT(Data6[[#This Row],[Date:]],"mmddyyyy"),2)</f>
        <v>06</v>
      </c>
      <c r="Y1060" s="6">
        <f>DATE(Data6[[#This Row],[Year]],Data6[[#This Row],[Month]],Data6[[#This Row],[Day]])</f>
        <v>45455</v>
      </c>
    </row>
    <row r="1061" spans="1:25" x14ac:dyDescent="0.3">
      <c r="A1061" s="5">
        <v>45456.253054166664</v>
      </c>
      <c r="B1061" s="7" t="s">
        <v>31</v>
      </c>
      <c r="C1061" s="6" t="s">
        <v>782</v>
      </c>
      <c r="D1061" s="7" t="s">
        <v>784</v>
      </c>
      <c r="E1061" s="8">
        <v>8</v>
      </c>
      <c r="F1061" s="7" t="s">
        <v>68</v>
      </c>
      <c r="G1061" s="7" t="s">
        <v>68</v>
      </c>
      <c r="H1061" s="7" t="s">
        <v>661</v>
      </c>
      <c r="I1061" s="7" t="s">
        <v>44</v>
      </c>
      <c r="J1061" s="19" t="str">
        <f>IFERROR(INDEX('Employee Info'!$C$3:$E$200,MATCH(Data6[[#This Row],[Name:]],'Employee Info'!$B$3:$B$200,0),MATCH(Data6[[#This Row],[Hours Type:]],'Employee Info'!$C$2:$E$2,0)),"")</f>
        <v/>
      </c>
      <c r="K1061" s="19" t="str">
        <f>IFERROR(INDEX('Employee Info'!$C$3:$J$200,MATCH(Data6[[#This Row],[Name:]],'Employee Info'!$B$3:$B$200,0),MATCH(Data6[[#Headers],[Truck]],'Employee Info'!$C$2:$J$2,0)),"")</f>
        <v/>
      </c>
      <c r="L1061" s="19" t="str">
        <f>IFERROR(INDEX('Employee Info'!$C$3:$J$200,MATCH(Data6[[#This Row],[Name:]],'Employee Info'!$B$3:$B$200,0),MATCH(Data6[[#Headers],[Phone]],'Employee Info'!$C$2:$J$2,0)),"")</f>
        <v/>
      </c>
      <c r="M1061" s="19" t="str">
        <f>IFERROR(INDEX('Employee Info'!$C$3:$J$200,MATCH(Data6[[#This Row],[Name:]],'Employee Info'!$B$3:$B$200,0),MATCH(Data6[[#Headers],[Tech]],'Employee Info'!$C$2:$J$2,0)),"")</f>
        <v/>
      </c>
      <c r="N1061" s="19" t="str">
        <f>IFERROR(INDEX('Employee Info'!$C$3:$J$200,MATCH(Data6[[#This Row],[Name:]],'Employee Info'!$B$3:$B$200,0),MATCH(Data6[[#Headers],[Other]],'Employee Info'!$C$2:$J$2,0)),"")</f>
        <v/>
      </c>
      <c r="O1061" s="19">
        <f>IFERROR((Data6[[#This Row],[Hours:]]*SUM(Data6[[#This Row],[Rate]:[Other]])),"")</f>
        <v>0</v>
      </c>
      <c r="P1061" s="7" t="str">
        <f>IF(Data6[[#This Row],[WO'#:]]="","Riley #","WO#")</f>
        <v>Riley #</v>
      </c>
      <c r="Q1061" s="7">
        <f>IFERROR(WEEKNUM(Data6[[#This Row],[Date:]]),"")</f>
        <v>24</v>
      </c>
      <c r="R1061" s="6">
        <f t="shared" si="48"/>
        <v>45452</v>
      </c>
      <c r="S1061" s="6">
        <f>Data6[[#This Row],[Week Start]]+7</f>
        <v>45459</v>
      </c>
      <c r="T1061" s="7" t="str">
        <f t="shared" si="49"/>
        <v>6/9/2024 - 6/16/2024</v>
      </c>
      <c r="U1061" s="7" t="str">
        <f t="shared" si="50"/>
        <v>Time Card</v>
      </c>
      <c r="V1061" s="8" t="str">
        <f>RIGHT(TEXT(Data6[[#This Row],[Date:]],"mmddyyyy"),4)</f>
        <v>2024</v>
      </c>
      <c r="W1061" s="8" t="str">
        <f>MID(TEXT(Data6[[#This Row],[Date:]],"mmddyyyy"),3,2)</f>
        <v>12</v>
      </c>
      <c r="X1061" s="8" t="str">
        <f>LEFT(TEXT(Data6[[#This Row],[Date:]],"mmddyyyy"),2)</f>
        <v>06</v>
      </c>
      <c r="Y1061" s="6">
        <f>DATE(Data6[[#This Row],[Year]],Data6[[#This Row],[Month]],Data6[[#This Row],[Day]])</f>
        <v>45455</v>
      </c>
    </row>
    <row r="1062" spans="1:25" x14ac:dyDescent="0.3">
      <c r="A1062" s="5">
        <v>45456.25322604167</v>
      </c>
      <c r="B1062" s="7" t="s">
        <v>34</v>
      </c>
      <c r="C1062" s="6" t="s">
        <v>782</v>
      </c>
      <c r="D1062" s="7" t="s">
        <v>784</v>
      </c>
      <c r="E1062" s="8">
        <v>8</v>
      </c>
      <c r="F1062" s="7" t="s">
        <v>68</v>
      </c>
      <c r="G1062" s="7" t="s">
        <v>68</v>
      </c>
      <c r="H1062" s="7" t="s">
        <v>661</v>
      </c>
      <c r="I1062" s="7" t="s">
        <v>44</v>
      </c>
      <c r="J1062" s="19" t="str">
        <f>IFERROR(INDEX('Employee Info'!$C$3:$E$200,MATCH(Data6[[#This Row],[Name:]],'Employee Info'!$B$3:$B$200,0),MATCH(Data6[[#This Row],[Hours Type:]],'Employee Info'!$C$2:$E$2,0)),"")</f>
        <v/>
      </c>
      <c r="K1062" s="19" t="str">
        <f>IFERROR(INDEX('Employee Info'!$C$3:$J$200,MATCH(Data6[[#This Row],[Name:]],'Employee Info'!$B$3:$B$200,0),MATCH(Data6[[#Headers],[Truck]],'Employee Info'!$C$2:$J$2,0)),"")</f>
        <v/>
      </c>
      <c r="L1062" s="19" t="str">
        <f>IFERROR(INDEX('Employee Info'!$C$3:$J$200,MATCH(Data6[[#This Row],[Name:]],'Employee Info'!$B$3:$B$200,0),MATCH(Data6[[#Headers],[Phone]],'Employee Info'!$C$2:$J$2,0)),"")</f>
        <v/>
      </c>
      <c r="M1062" s="19" t="str">
        <f>IFERROR(INDEX('Employee Info'!$C$3:$J$200,MATCH(Data6[[#This Row],[Name:]],'Employee Info'!$B$3:$B$200,0),MATCH(Data6[[#Headers],[Tech]],'Employee Info'!$C$2:$J$2,0)),"")</f>
        <v/>
      </c>
      <c r="N1062" s="19" t="str">
        <f>IFERROR(INDEX('Employee Info'!$C$3:$J$200,MATCH(Data6[[#This Row],[Name:]],'Employee Info'!$B$3:$B$200,0),MATCH(Data6[[#Headers],[Other]],'Employee Info'!$C$2:$J$2,0)),"")</f>
        <v/>
      </c>
      <c r="O1062" s="19">
        <f>IFERROR((Data6[[#This Row],[Hours:]]*SUM(Data6[[#This Row],[Rate]:[Other]])),"")</f>
        <v>0</v>
      </c>
      <c r="P1062" s="7" t="str">
        <f>IF(Data6[[#This Row],[WO'#:]]="","Riley #","WO#")</f>
        <v>Riley #</v>
      </c>
      <c r="Q1062" s="7">
        <f>IFERROR(WEEKNUM(Data6[[#This Row],[Date:]]),"")</f>
        <v>24</v>
      </c>
      <c r="R1062" s="6">
        <f t="shared" si="48"/>
        <v>45452</v>
      </c>
      <c r="S1062" s="6">
        <f>Data6[[#This Row],[Week Start]]+7</f>
        <v>45459</v>
      </c>
      <c r="T1062" s="7" t="str">
        <f t="shared" si="49"/>
        <v>6/9/2024 - 6/16/2024</v>
      </c>
      <c r="U1062" s="7" t="str">
        <f t="shared" si="50"/>
        <v>Time Card</v>
      </c>
      <c r="V1062" s="8" t="str">
        <f>RIGHT(TEXT(Data6[[#This Row],[Date:]],"mmddyyyy"),4)</f>
        <v>2024</v>
      </c>
      <c r="W1062" s="8" t="str">
        <f>MID(TEXT(Data6[[#This Row],[Date:]],"mmddyyyy"),3,2)</f>
        <v>12</v>
      </c>
      <c r="X1062" s="8" t="str">
        <f>LEFT(TEXT(Data6[[#This Row],[Date:]],"mmddyyyy"),2)</f>
        <v>06</v>
      </c>
      <c r="Y1062" s="6">
        <f>DATE(Data6[[#This Row],[Year]],Data6[[#This Row],[Month]],Data6[[#This Row],[Day]])</f>
        <v>45455</v>
      </c>
    </row>
    <row r="1063" spans="1:25" x14ac:dyDescent="0.3">
      <c r="A1063" s="5">
        <v>45457.492166203701</v>
      </c>
      <c r="B1063" s="7" t="s">
        <v>66</v>
      </c>
      <c r="C1063" s="6" t="s">
        <v>785</v>
      </c>
      <c r="D1063" s="7" t="s">
        <v>776</v>
      </c>
      <c r="E1063" s="8">
        <v>1</v>
      </c>
      <c r="F1063" s="7">
        <v>20028</v>
      </c>
      <c r="G1063" s="7" t="s">
        <v>68</v>
      </c>
      <c r="H1063" s="7" t="s">
        <v>756</v>
      </c>
      <c r="I1063" s="7" t="s">
        <v>45</v>
      </c>
      <c r="J1063" s="19" t="str">
        <f>IFERROR(INDEX('Employee Info'!$C$3:$E$200,MATCH(Data6[[#This Row],[Name:]],'Employee Info'!$B$3:$B$200,0),MATCH(Data6[[#This Row],[Hours Type:]],'Employee Info'!$C$2:$E$2,0)),"")</f>
        <v/>
      </c>
      <c r="K1063" s="19" t="str">
        <f>IFERROR(INDEX('Employee Info'!$C$3:$J$200,MATCH(Data6[[#This Row],[Name:]],'Employee Info'!$B$3:$B$200,0),MATCH(Data6[[#Headers],[Truck]],'Employee Info'!$C$2:$J$2,0)),"")</f>
        <v/>
      </c>
      <c r="L1063" s="19" t="str">
        <f>IFERROR(INDEX('Employee Info'!$C$3:$J$200,MATCH(Data6[[#This Row],[Name:]],'Employee Info'!$B$3:$B$200,0),MATCH(Data6[[#Headers],[Phone]],'Employee Info'!$C$2:$J$2,0)),"")</f>
        <v/>
      </c>
      <c r="M1063" s="19" t="str">
        <f>IFERROR(INDEX('Employee Info'!$C$3:$J$200,MATCH(Data6[[#This Row],[Name:]],'Employee Info'!$B$3:$B$200,0),MATCH(Data6[[#Headers],[Tech]],'Employee Info'!$C$2:$J$2,0)),"")</f>
        <v/>
      </c>
      <c r="N1063" s="19" t="str">
        <f>IFERROR(INDEX('Employee Info'!$C$3:$J$200,MATCH(Data6[[#This Row],[Name:]],'Employee Info'!$B$3:$B$200,0),MATCH(Data6[[#Headers],[Other]],'Employee Info'!$C$2:$J$2,0)),"")</f>
        <v/>
      </c>
      <c r="O1063" s="19">
        <f>IFERROR((Data6[[#This Row],[Hours:]]*SUM(Data6[[#This Row],[Rate]:[Other]])),"")</f>
        <v>0</v>
      </c>
      <c r="P1063" s="7" t="str">
        <f>IF(Data6[[#This Row],[WO'#:]]="","Riley #","WO#")</f>
        <v>WO#</v>
      </c>
      <c r="Q1063" s="7">
        <f>IFERROR(WEEKNUM(Data6[[#This Row],[Date:]]),"")</f>
        <v>24</v>
      </c>
      <c r="R1063" s="6">
        <f t="shared" si="48"/>
        <v>45452</v>
      </c>
      <c r="S1063" s="6">
        <f>Data6[[#This Row],[Week Start]]+7</f>
        <v>45459</v>
      </c>
      <c r="T1063" s="7" t="str">
        <f t="shared" si="49"/>
        <v>6/9/2024 - 6/16/2024</v>
      </c>
      <c r="U1063" s="7" t="str">
        <f t="shared" si="50"/>
        <v>Time Card</v>
      </c>
      <c r="V1063" s="8" t="str">
        <f>RIGHT(TEXT(Data6[[#This Row],[Date:]],"mmddyyyy"),4)</f>
        <v>2024</v>
      </c>
      <c r="W1063" s="8" t="str">
        <f>MID(TEXT(Data6[[#This Row],[Date:]],"mmddyyyy"),3,2)</f>
        <v>13</v>
      </c>
      <c r="X1063" s="8" t="str">
        <f>LEFT(TEXT(Data6[[#This Row],[Date:]],"mmddyyyy"),2)</f>
        <v>06</v>
      </c>
      <c r="Y1063" s="6">
        <f>DATE(Data6[[#This Row],[Year]],Data6[[#This Row],[Month]],Data6[[#This Row],[Day]])</f>
        <v>45456</v>
      </c>
    </row>
    <row r="1064" spans="1:25" x14ac:dyDescent="0.3">
      <c r="A1064" s="5">
        <v>45457.491716203702</v>
      </c>
      <c r="B1064" s="7" t="s">
        <v>66</v>
      </c>
      <c r="C1064" s="6" t="s">
        <v>785</v>
      </c>
      <c r="D1064" s="7" t="s">
        <v>786</v>
      </c>
      <c r="E1064" s="8">
        <v>8</v>
      </c>
      <c r="F1064" s="7">
        <v>6984733</v>
      </c>
      <c r="G1064" s="7" t="s">
        <v>68</v>
      </c>
      <c r="H1064" s="7" t="s">
        <v>756</v>
      </c>
      <c r="I1064" s="7" t="s">
        <v>787</v>
      </c>
      <c r="J1064" s="19" t="str">
        <f>IFERROR(INDEX('Employee Info'!$C$3:$E$200,MATCH(Data6[[#This Row],[Name:]],'Employee Info'!$B$3:$B$200,0),MATCH(Data6[[#This Row],[Hours Type:]],'Employee Info'!$C$2:$E$2,0)),"")</f>
        <v/>
      </c>
      <c r="K1064" s="19" t="str">
        <f>IFERROR(INDEX('Employee Info'!$C$3:$J$200,MATCH(Data6[[#This Row],[Name:]],'Employee Info'!$B$3:$B$200,0),MATCH(Data6[[#Headers],[Truck]],'Employee Info'!$C$2:$J$2,0)),"")</f>
        <v/>
      </c>
      <c r="L1064" s="19" t="str">
        <f>IFERROR(INDEX('Employee Info'!$C$3:$J$200,MATCH(Data6[[#This Row],[Name:]],'Employee Info'!$B$3:$B$200,0),MATCH(Data6[[#Headers],[Phone]],'Employee Info'!$C$2:$J$2,0)),"")</f>
        <v/>
      </c>
      <c r="M1064" s="19" t="str">
        <f>IFERROR(INDEX('Employee Info'!$C$3:$J$200,MATCH(Data6[[#This Row],[Name:]],'Employee Info'!$B$3:$B$200,0),MATCH(Data6[[#Headers],[Tech]],'Employee Info'!$C$2:$J$2,0)),"")</f>
        <v/>
      </c>
      <c r="N1064" s="19" t="str">
        <f>IFERROR(INDEX('Employee Info'!$C$3:$J$200,MATCH(Data6[[#This Row],[Name:]],'Employee Info'!$B$3:$B$200,0),MATCH(Data6[[#Headers],[Other]],'Employee Info'!$C$2:$J$2,0)),"")</f>
        <v/>
      </c>
      <c r="O1064" s="19">
        <f>IFERROR((Data6[[#This Row],[Hours:]]*SUM(Data6[[#This Row],[Rate]:[Other]])),"")</f>
        <v>0</v>
      </c>
      <c r="P1064" s="7" t="str">
        <f>IF(Data6[[#This Row],[WO'#:]]="","Riley #","WO#")</f>
        <v>WO#</v>
      </c>
      <c r="Q1064" s="7">
        <f>IFERROR(WEEKNUM(Data6[[#This Row],[Date:]]),"")</f>
        <v>24</v>
      </c>
      <c r="R1064" s="6">
        <f t="shared" si="48"/>
        <v>45452</v>
      </c>
      <c r="S1064" s="6">
        <f>Data6[[#This Row],[Week Start]]+7</f>
        <v>45459</v>
      </c>
      <c r="T1064" s="7" t="str">
        <f t="shared" si="49"/>
        <v>6/9/2024 - 6/16/2024</v>
      </c>
      <c r="U1064" s="7" t="str">
        <f t="shared" si="50"/>
        <v>Time Card</v>
      </c>
      <c r="V1064" s="8" t="str">
        <f>RIGHT(TEXT(Data6[[#This Row],[Date:]],"mmddyyyy"),4)</f>
        <v>2024</v>
      </c>
      <c r="W1064" s="8" t="str">
        <f>MID(TEXT(Data6[[#This Row],[Date:]],"mmddyyyy"),3,2)</f>
        <v>13</v>
      </c>
      <c r="X1064" s="8" t="str">
        <f>LEFT(TEXT(Data6[[#This Row],[Date:]],"mmddyyyy"),2)</f>
        <v>06</v>
      </c>
      <c r="Y1064" s="6">
        <f>DATE(Data6[[#This Row],[Year]],Data6[[#This Row],[Month]],Data6[[#This Row],[Day]])</f>
        <v>45456</v>
      </c>
    </row>
    <row r="1065" spans="1:25" x14ac:dyDescent="0.3">
      <c r="A1065" s="5">
        <v>45485.461499999998</v>
      </c>
      <c r="B1065" s="7" t="s">
        <v>76</v>
      </c>
      <c r="C1065" s="6" t="s">
        <v>785</v>
      </c>
      <c r="D1065" s="7" t="s">
        <v>156</v>
      </c>
      <c r="E1065" s="8">
        <v>1</v>
      </c>
      <c r="F1065" s="7">
        <v>6984733</v>
      </c>
      <c r="G1065" s="7" t="s">
        <v>68</v>
      </c>
      <c r="H1065" s="7" t="s">
        <v>756</v>
      </c>
      <c r="I1065" s="7" t="s">
        <v>44</v>
      </c>
      <c r="J1065" s="19" t="str">
        <f>IFERROR(INDEX('Employee Info'!$C$3:$E$200,MATCH(Data6[[#This Row],[Name:]],'Employee Info'!$B$3:$B$200,0),MATCH(Data6[[#This Row],[Hours Type:]],'Employee Info'!$C$2:$E$2,0)),"")</f>
        <v/>
      </c>
      <c r="K1065" s="19" t="str">
        <f>IFERROR(INDEX('Employee Info'!$C$3:$J$200,MATCH(Data6[[#This Row],[Name:]],'Employee Info'!$B$3:$B$200,0),MATCH(Data6[[#Headers],[Truck]],'Employee Info'!$C$2:$J$2,0)),"")</f>
        <v/>
      </c>
      <c r="L1065" s="19" t="str">
        <f>IFERROR(INDEX('Employee Info'!$C$3:$J$200,MATCH(Data6[[#This Row],[Name:]],'Employee Info'!$B$3:$B$200,0),MATCH(Data6[[#Headers],[Phone]],'Employee Info'!$C$2:$J$2,0)),"")</f>
        <v/>
      </c>
      <c r="M1065" s="19" t="str">
        <f>IFERROR(INDEX('Employee Info'!$C$3:$J$200,MATCH(Data6[[#This Row],[Name:]],'Employee Info'!$B$3:$B$200,0),MATCH(Data6[[#Headers],[Tech]],'Employee Info'!$C$2:$J$2,0)),"")</f>
        <v/>
      </c>
      <c r="N1065" s="19" t="str">
        <f>IFERROR(INDEX('Employee Info'!$C$3:$J$200,MATCH(Data6[[#This Row],[Name:]],'Employee Info'!$B$3:$B$200,0),MATCH(Data6[[#Headers],[Other]],'Employee Info'!$C$2:$J$2,0)),"")</f>
        <v/>
      </c>
      <c r="O1065" s="19">
        <f>IFERROR((Data6[[#This Row],[Hours:]]*SUM(Data6[[#This Row],[Rate]:[Other]])),"")</f>
        <v>0</v>
      </c>
      <c r="P1065" s="7" t="str">
        <f>IF(Data6[[#This Row],[WO'#:]]="","Riley #","WO#")</f>
        <v>WO#</v>
      </c>
      <c r="Q1065" s="7">
        <f>IFERROR(WEEKNUM(Data6[[#This Row],[Date:]]),"")</f>
        <v>24</v>
      </c>
      <c r="R1065" s="6">
        <f t="shared" si="48"/>
        <v>45452</v>
      </c>
      <c r="S1065" s="6">
        <f>Data6[[#This Row],[Week Start]]+7</f>
        <v>45459</v>
      </c>
      <c r="T1065" s="7" t="str">
        <f t="shared" si="49"/>
        <v>6/9/2024 - 6/16/2024</v>
      </c>
      <c r="U1065" s="7" t="str">
        <f t="shared" si="50"/>
        <v>Time Card</v>
      </c>
      <c r="V1065" s="8" t="str">
        <f>RIGHT(TEXT(Data6[[#This Row],[Date:]],"mmddyyyy"),4)</f>
        <v>2024</v>
      </c>
      <c r="W1065" s="8" t="str">
        <f>MID(TEXT(Data6[[#This Row],[Date:]],"mmddyyyy"),3,2)</f>
        <v>13</v>
      </c>
      <c r="X1065" s="8" t="str">
        <f>LEFT(TEXT(Data6[[#This Row],[Date:]],"mmddyyyy"),2)</f>
        <v>06</v>
      </c>
      <c r="Y1065" s="6">
        <f>DATE(Data6[[#This Row],[Year]],Data6[[#This Row],[Month]],Data6[[#This Row],[Day]])</f>
        <v>45456</v>
      </c>
    </row>
    <row r="1066" spans="1:25" x14ac:dyDescent="0.3">
      <c r="A1066" s="5">
        <v>45485.46155104167</v>
      </c>
      <c r="B1066" s="7" t="s">
        <v>76</v>
      </c>
      <c r="C1066" s="6" t="s">
        <v>785</v>
      </c>
      <c r="D1066" s="7" t="s">
        <v>156</v>
      </c>
      <c r="E1066" s="8">
        <v>1</v>
      </c>
      <c r="F1066" s="7">
        <v>6984733</v>
      </c>
      <c r="G1066" s="7" t="s">
        <v>68</v>
      </c>
      <c r="H1066" s="7" t="s">
        <v>756</v>
      </c>
      <c r="I1066" s="7" t="s">
        <v>44</v>
      </c>
      <c r="J1066" s="19" t="str">
        <f>IFERROR(INDEX('Employee Info'!$C$3:$E$200,MATCH(Data6[[#This Row],[Name:]],'Employee Info'!$B$3:$B$200,0),MATCH(Data6[[#This Row],[Hours Type:]],'Employee Info'!$C$2:$E$2,0)),"")</f>
        <v/>
      </c>
      <c r="K1066" s="19" t="str">
        <f>IFERROR(INDEX('Employee Info'!$C$3:$J$200,MATCH(Data6[[#This Row],[Name:]],'Employee Info'!$B$3:$B$200,0),MATCH(Data6[[#Headers],[Truck]],'Employee Info'!$C$2:$J$2,0)),"")</f>
        <v/>
      </c>
      <c r="L1066" s="19" t="str">
        <f>IFERROR(INDEX('Employee Info'!$C$3:$J$200,MATCH(Data6[[#This Row],[Name:]],'Employee Info'!$B$3:$B$200,0),MATCH(Data6[[#Headers],[Phone]],'Employee Info'!$C$2:$J$2,0)),"")</f>
        <v/>
      </c>
      <c r="M1066" s="19" t="str">
        <f>IFERROR(INDEX('Employee Info'!$C$3:$J$200,MATCH(Data6[[#This Row],[Name:]],'Employee Info'!$B$3:$B$200,0),MATCH(Data6[[#Headers],[Tech]],'Employee Info'!$C$2:$J$2,0)),"")</f>
        <v/>
      </c>
      <c r="N1066" s="19" t="str">
        <f>IFERROR(INDEX('Employee Info'!$C$3:$J$200,MATCH(Data6[[#This Row],[Name:]],'Employee Info'!$B$3:$B$200,0),MATCH(Data6[[#Headers],[Other]],'Employee Info'!$C$2:$J$2,0)),"")</f>
        <v/>
      </c>
      <c r="O1066" s="19">
        <f>IFERROR((Data6[[#This Row],[Hours:]]*SUM(Data6[[#This Row],[Rate]:[Other]])),"")</f>
        <v>0</v>
      </c>
      <c r="P1066" s="7" t="str">
        <f>IF(Data6[[#This Row],[WO'#:]]="","Riley #","WO#")</f>
        <v>WO#</v>
      </c>
      <c r="Q1066" s="7">
        <f>IFERROR(WEEKNUM(Data6[[#This Row],[Date:]]),"")</f>
        <v>24</v>
      </c>
      <c r="R1066" s="6">
        <f t="shared" si="48"/>
        <v>45452</v>
      </c>
      <c r="S1066" s="6">
        <f>Data6[[#This Row],[Week Start]]+7</f>
        <v>45459</v>
      </c>
      <c r="T1066" s="7" t="str">
        <f t="shared" si="49"/>
        <v>6/9/2024 - 6/16/2024</v>
      </c>
      <c r="U1066" s="7" t="str">
        <f t="shared" si="50"/>
        <v>Time Card</v>
      </c>
      <c r="V1066" s="8" t="str">
        <f>RIGHT(TEXT(Data6[[#This Row],[Date:]],"mmddyyyy"),4)</f>
        <v>2024</v>
      </c>
      <c r="W1066" s="8" t="str">
        <f>MID(TEXT(Data6[[#This Row],[Date:]],"mmddyyyy"),3,2)</f>
        <v>13</v>
      </c>
      <c r="X1066" s="8" t="str">
        <f>LEFT(TEXT(Data6[[#This Row],[Date:]],"mmddyyyy"),2)</f>
        <v>06</v>
      </c>
      <c r="Y1066" s="6">
        <f>DATE(Data6[[#This Row],[Year]],Data6[[#This Row],[Month]],Data6[[#This Row],[Day]])</f>
        <v>45456</v>
      </c>
    </row>
    <row r="1067" spans="1:25" x14ac:dyDescent="0.3">
      <c r="A1067" s="5">
        <v>45457.256095023149</v>
      </c>
      <c r="B1067" s="7" t="s">
        <v>23</v>
      </c>
      <c r="C1067" s="6" t="s">
        <v>785</v>
      </c>
      <c r="D1067" s="7" t="s">
        <v>648</v>
      </c>
      <c r="E1067" s="8">
        <v>8</v>
      </c>
      <c r="F1067" s="7" t="s">
        <v>68</v>
      </c>
      <c r="G1067" s="7" t="s">
        <v>68</v>
      </c>
      <c r="H1067" s="7" t="s">
        <v>649</v>
      </c>
      <c r="I1067" s="7" t="s">
        <v>44</v>
      </c>
      <c r="J1067" s="19" t="str">
        <f>IFERROR(INDEX('Employee Info'!$C$3:$E$200,MATCH(Data6[[#This Row],[Name:]],'Employee Info'!$B$3:$B$200,0),MATCH(Data6[[#This Row],[Hours Type:]],'Employee Info'!$C$2:$E$2,0)),"")</f>
        <v/>
      </c>
      <c r="K1067" s="19" t="str">
        <f>IFERROR(INDEX('Employee Info'!$C$3:$J$200,MATCH(Data6[[#This Row],[Name:]],'Employee Info'!$B$3:$B$200,0),MATCH(Data6[[#Headers],[Truck]],'Employee Info'!$C$2:$J$2,0)),"")</f>
        <v/>
      </c>
      <c r="L1067" s="19" t="str">
        <f>IFERROR(INDEX('Employee Info'!$C$3:$J$200,MATCH(Data6[[#This Row],[Name:]],'Employee Info'!$B$3:$B$200,0),MATCH(Data6[[#Headers],[Phone]],'Employee Info'!$C$2:$J$2,0)),"")</f>
        <v/>
      </c>
      <c r="M1067" s="19" t="str">
        <f>IFERROR(INDEX('Employee Info'!$C$3:$J$200,MATCH(Data6[[#This Row],[Name:]],'Employee Info'!$B$3:$B$200,0),MATCH(Data6[[#Headers],[Tech]],'Employee Info'!$C$2:$J$2,0)),"")</f>
        <v/>
      </c>
      <c r="N1067" s="19" t="str">
        <f>IFERROR(INDEX('Employee Info'!$C$3:$J$200,MATCH(Data6[[#This Row],[Name:]],'Employee Info'!$B$3:$B$200,0),MATCH(Data6[[#Headers],[Other]],'Employee Info'!$C$2:$J$2,0)),"")</f>
        <v/>
      </c>
      <c r="O1067" s="19">
        <f>IFERROR((Data6[[#This Row],[Hours:]]*SUM(Data6[[#This Row],[Rate]:[Other]])),"")</f>
        <v>0</v>
      </c>
      <c r="P1067" s="7" t="str">
        <f>IF(Data6[[#This Row],[WO'#:]]="","Riley #","WO#")</f>
        <v>Riley #</v>
      </c>
      <c r="Q1067" s="7">
        <f>IFERROR(WEEKNUM(Data6[[#This Row],[Date:]]),"")</f>
        <v>24</v>
      </c>
      <c r="R1067" s="6">
        <f t="shared" si="48"/>
        <v>45452</v>
      </c>
      <c r="S1067" s="6">
        <f>Data6[[#This Row],[Week Start]]+7</f>
        <v>45459</v>
      </c>
      <c r="T1067" s="7" t="str">
        <f t="shared" si="49"/>
        <v>6/9/2024 - 6/16/2024</v>
      </c>
      <c r="U1067" s="7" t="str">
        <f t="shared" si="50"/>
        <v>Time Card</v>
      </c>
      <c r="V1067" s="8" t="str">
        <f>RIGHT(TEXT(Data6[[#This Row],[Date:]],"mmddyyyy"),4)</f>
        <v>2024</v>
      </c>
      <c r="W1067" s="8" t="str">
        <f>MID(TEXT(Data6[[#This Row],[Date:]],"mmddyyyy"),3,2)</f>
        <v>13</v>
      </c>
      <c r="X1067" s="8" t="str">
        <f>LEFT(TEXT(Data6[[#This Row],[Date:]],"mmddyyyy"),2)</f>
        <v>06</v>
      </c>
      <c r="Y1067" s="6">
        <f>DATE(Data6[[#This Row],[Year]],Data6[[#This Row],[Month]],Data6[[#This Row],[Day]])</f>
        <v>45456</v>
      </c>
    </row>
    <row r="1068" spans="1:25" x14ac:dyDescent="0.3">
      <c r="A1068" s="5">
        <v>45457.256172222224</v>
      </c>
      <c r="B1068" s="7" t="s">
        <v>35</v>
      </c>
      <c r="C1068" s="6" t="s">
        <v>785</v>
      </c>
      <c r="D1068" s="7" t="s">
        <v>648</v>
      </c>
      <c r="E1068" s="8">
        <v>8</v>
      </c>
      <c r="F1068" s="7" t="s">
        <v>68</v>
      </c>
      <c r="G1068" s="7" t="s">
        <v>68</v>
      </c>
      <c r="H1068" s="7" t="s">
        <v>649</v>
      </c>
      <c r="I1068" s="7" t="s">
        <v>44</v>
      </c>
      <c r="J1068" s="19" t="str">
        <f>IFERROR(INDEX('Employee Info'!$C$3:$E$200,MATCH(Data6[[#This Row],[Name:]],'Employee Info'!$B$3:$B$200,0),MATCH(Data6[[#This Row],[Hours Type:]],'Employee Info'!$C$2:$E$2,0)),"")</f>
        <v/>
      </c>
      <c r="K1068" s="19" t="str">
        <f>IFERROR(INDEX('Employee Info'!$C$3:$J$200,MATCH(Data6[[#This Row],[Name:]],'Employee Info'!$B$3:$B$200,0),MATCH(Data6[[#Headers],[Truck]],'Employee Info'!$C$2:$J$2,0)),"")</f>
        <v/>
      </c>
      <c r="L1068" s="19" t="str">
        <f>IFERROR(INDEX('Employee Info'!$C$3:$J$200,MATCH(Data6[[#This Row],[Name:]],'Employee Info'!$B$3:$B$200,0),MATCH(Data6[[#Headers],[Phone]],'Employee Info'!$C$2:$J$2,0)),"")</f>
        <v/>
      </c>
      <c r="M1068" s="19" t="str">
        <f>IFERROR(INDEX('Employee Info'!$C$3:$J$200,MATCH(Data6[[#This Row],[Name:]],'Employee Info'!$B$3:$B$200,0),MATCH(Data6[[#Headers],[Tech]],'Employee Info'!$C$2:$J$2,0)),"")</f>
        <v/>
      </c>
      <c r="N1068" s="19" t="str">
        <f>IFERROR(INDEX('Employee Info'!$C$3:$J$200,MATCH(Data6[[#This Row],[Name:]],'Employee Info'!$B$3:$B$200,0),MATCH(Data6[[#Headers],[Other]],'Employee Info'!$C$2:$J$2,0)),"")</f>
        <v/>
      </c>
      <c r="O1068" s="19">
        <f>IFERROR((Data6[[#This Row],[Hours:]]*SUM(Data6[[#This Row],[Rate]:[Other]])),"")</f>
        <v>0</v>
      </c>
      <c r="P1068" s="7" t="str">
        <f>IF(Data6[[#This Row],[WO'#:]]="","Riley #","WO#")</f>
        <v>Riley #</v>
      </c>
      <c r="Q1068" s="7">
        <f>IFERROR(WEEKNUM(Data6[[#This Row],[Date:]]),"")</f>
        <v>24</v>
      </c>
      <c r="R1068" s="6">
        <f t="shared" si="48"/>
        <v>45452</v>
      </c>
      <c r="S1068" s="6">
        <f>Data6[[#This Row],[Week Start]]+7</f>
        <v>45459</v>
      </c>
      <c r="T1068" s="7" t="str">
        <f t="shared" si="49"/>
        <v>6/9/2024 - 6/16/2024</v>
      </c>
      <c r="U1068" s="7" t="str">
        <f t="shared" si="50"/>
        <v>Time Card</v>
      </c>
      <c r="V1068" s="8" t="str">
        <f>RIGHT(TEXT(Data6[[#This Row],[Date:]],"mmddyyyy"),4)</f>
        <v>2024</v>
      </c>
      <c r="W1068" s="8" t="str">
        <f>MID(TEXT(Data6[[#This Row],[Date:]],"mmddyyyy"),3,2)</f>
        <v>13</v>
      </c>
      <c r="X1068" s="8" t="str">
        <f>LEFT(TEXT(Data6[[#This Row],[Date:]],"mmddyyyy"),2)</f>
        <v>06</v>
      </c>
      <c r="Y1068" s="6">
        <f>DATE(Data6[[#This Row],[Year]],Data6[[#This Row],[Month]],Data6[[#This Row],[Day]])</f>
        <v>45456</v>
      </c>
    </row>
    <row r="1069" spans="1:25" x14ac:dyDescent="0.3">
      <c r="A1069" s="5">
        <v>45456.581112731481</v>
      </c>
      <c r="B1069" s="7" t="s">
        <v>34</v>
      </c>
      <c r="C1069" s="6" t="s">
        <v>785</v>
      </c>
      <c r="D1069" s="7" t="s">
        <v>784</v>
      </c>
      <c r="E1069" s="8">
        <v>6</v>
      </c>
      <c r="F1069" s="7" t="s">
        <v>68</v>
      </c>
      <c r="G1069" s="7" t="s">
        <v>68</v>
      </c>
      <c r="H1069" s="7" t="s">
        <v>661</v>
      </c>
      <c r="I1069" s="7" t="s">
        <v>44</v>
      </c>
      <c r="J1069" s="19" t="str">
        <f>IFERROR(INDEX('Employee Info'!$C$3:$E$200,MATCH(Data6[[#This Row],[Name:]],'Employee Info'!$B$3:$B$200,0),MATCH(Data6[[#This Row],[Hours Type:]],'Employee Info'!$C$2:$E$2,0)),"")</f>
        <v/>
      </c>
      <c r="K1069" s="19" t="str">
        <f>IFERROR(INDEX('Employee Info'!$C$3:$J$200,MATCH(Data6[[#This Row],[Name:]],'Employee Info'!$B$3:$B$200,0),MATCH(Data6[[#Headers],[Truck]],'Employee Info'!$C$2:$J$2,0)),"")</f>
        <v/>
      </c>
      <c r="L1069" s="19" t="str">
        <f>IFERROR(INDEX('Employee Info'!$C$3:$J$200,MATCH(Data6[[#This Row],[Name:]],'Employee Info'!$B$3:$B$200,0),MATCH(Data6[[#Headers],[Phone]],'Employee Info'!$C$2:$J$2,0)),"")</f>
        <v/>
      </c>
      <c r="M1069" s="19" t="str">
        <f>IFERROR(INDEX('Employee Info'!$C$3:$J$200,MATCH(Data6[[#This Row],[Name:]],'Employee Info'!$B$3:$B$200,0),MATCH(Data6[[#Headers],[Tech]],'Employee Info'!$C$2:$J$2,0)),"")</f>
        <v/>
      </c>
      <c r="N1069" s="19" t="str">
        <f>IFERROR(INDEX('Employee Info'!$C$3:$J$200,MATCH(Data6[[#This Row],[Name:]],'Employee Info'!$B$3:$B$200,0),MATCH(Data6[[#Headers],[Other]],'Employee Info'!$C$2:$J$2,0)),"")</f>
        <v/>
      </c>
      <c r="O1069" s="19">
        <f>IFERROR((Data6[[#This Row],[Hours:]]*SUM(Data6[[#This Row],[Rate]:[Other]])),"")</f>
        <v>0</v>
      </c>
      <c r="P1069" s="7" t="str">
        <f>IF(Data6[[#This Row],[WO'#:]]="","Riley #","WO#")</f>
        <v>Riley #</v>
      </c>
      <c r="Q1069" s="7">
        <f>IFERROR(WEEKNUM(Data6[[#This Row],[Date:]]),"")</f>
        <v>24</v>
      </c>
      <c r="R1069" s="6">
        <f t="shared" si="48"/>
        <v>45452</v>
      </c>
      <c r="S1069" s="6">
        <f>Data6[[#This Row],[Week Start]]+7</f>
        <v>45459</v>
      </c>
      <c r="T1069" s="7" t="str">
        <f t="shared" si="49"/>
        <v>6/9/2024 - 6/16/2024</v>
      </c>
      <c r="U1069" s="7" t="str">
        <f t="shared" si="50"/>
        <v>Time Card</v>
      </c>
      <c r="V1069" s="8" t="str">
        <f>RIGHT(TEXT(Data6[[#This Row],[Date:]],"mmddyyyy"),4)</f>
        <v>2024</v>
      </c>
      <c r="W1069" s="8" t="str">
        <f>MID(TEXT(Data6[[#This Row],[Date:]],"mmddyyyy"),3,2)</f>
        <v>13</v>
      </c>
      <c r="X1069" s="8" t="str">
        <f>LEFT(TEXT(Data6[[#This Row],[Date:]],"mmddyyyy"),2)</f>
        <v>06</v>
      </c>
      <c r="Y1069" s="6">
        <f>DATE(Data6[[#This Row],[Year]],Data6[[#This Row],[Month]],Data6[[#This Row],[Day]])</f>
        <v>45456</v>
      </c>
    </row>
    <row r="1070" spans="1:25" x14ac:dyDescent="0.3">
      <c r="A1070" s="5">
        <v>45456.581241898151</v>
      </c>
      <c r="B1070" s="7" t="s">
        <v>31</v>
      </c>
      <c r="C1070" s="6" t="s">
        <v>785</v>
      </c>
      <c r="D1070" s="7" t="s">
        <v>784</v>
      </c>
      <c r="E1070" s="8">
        <v>6</v>
      </c>
      <c r="F1070" s="7" t="s">
        <v>68</v>
      </c>
      <c r="G1070" s="7" t="s">
        <v>68</v>
      </c>
      <c r="H1070" s="7" t="s">
        <v>661</v>
      </c>
      <c r="I1070" s="7" t="s">
        <v>44</v>
      </c>
      <c r="J1070" s="19" t="str">
        <f>IFERROR(INDEX('Employee Info'!$C$3:$E$200,MATCH(Data6[[#This Row],[Name:]],'Employee Info'!$B$3:$B$200,0),MATCH(Data6[[#This Row],[Hours Type:]],'Employee Info'!$C$2:$E$2,0)),"")</f>
        <v/>
      </c>
      <c r="K1070" s="19" t="str">
        <f>IFERROR(INDEX('Employee Info'!$C$3:$J$200,MATCH(Data6[[#This Row],[Name:]],'Employee Info'!$B$3:$B$200,0),MATCH(Data6[[#Headers],[Truck]],'Employee Info'!$C$2:$J$2,0)),"")</f>
        <v/>
      </c>
      <c r="L1070" s="19" t="str">
        <f>IFERROR(INDEX('Employee Info'!$C$3:$J$200,MATCH(Data6[[#This Row],[Name:]],'Employee Info'!$B$3:$B$200,0),MATCH(Data6[[#Headers],[Phone]],'Employee Info'!$C$2:$J$2,0)),"")</f>
        <v/>
      </c>
      <c r="M1070" s="19" t="str">
        <f>IFERROR(INDEX('Employee Info'!$C$3:$J$200,MATCH(Data6[[#This Row],[Name:]],'Employee Info'!$B$3:$B$200,0),MATCH(Data6[[#Headers],[Tech]],'Employee Info'!$C$2:$J$2,0)),"")</f>
        <v/>
      </c>
      <c r="N1070" s="19" t="str">
        <f>IFERROR(INDEX('Employee Info'!$C$3:$J$200,MATCH(Data6[[#This Row],[Name:]],'Employee Info'!$B$3:$B$200,0),MATCH(Data6[[#Headers],[Other]],'Employee Info'!$C$2:$J$2,0)),"")</f>
        <v/>
      </c>
      <c r="O1070" s="19">
        <f>IFERROR((Data6[[#This Row],[Hours:]]*SUM(Data6[[#This Row],[Rate]:[Other]])),"")</f>
        <v>0</v>
      </c>
      <c r="P1070" s="7" t="str">
        <f>IF(Data6[[#This Row],[WO'#:]]="","Riley #","WO#")</f>
        <v>Riley #</v>
      </c>
      <c r="Q1070" s="7">
        <f>IFERROR(WEEKNUM(Data6[[#This Row],[Date:]]),"")</f>
        <v>24</v>
      </c>
      <c r="R1070" s="6">
        <f t="shared" si="48"/>
        <v>45452</v>
      </c>
      <c r="S1070" s="6">
        <f>Data6[[#This Row],[Week Start]]+7</f>
        <v>45459</v>
      </c>
      <c r="T1070" s="7" t="str">
        <f t="shared" si="49"/>
        <v>6/9/2024 - 6/16/2024</v>
      </c>
      <c r="U1070" s="7" t="str">
        <f t="shared" si="50"/>
        <v>Time Card</v>
      </c>
      <c r="V1070" s="8" t="str">
        <f>RIGHT(TEXT(Data6[[#This Row],[Date:]],"mmddyyyy"),4)</f>
        <v>2024</v>
      </c>
      <c r="W1070" s="8" t="str">
        <f>MID(TEXT(Data6[[#This Row],[Date:]],"mmddyyyy"),3,2)</f>
        <v>13</v>
      </c>
      <c r="X1070" s="8" t="str">
        <f>LEFT(TEXT(Data6[[#This Row],[Date:]],"mmddyyyy"),2)</f>
        <v>06</v>
      </c>
      <c r="Y1070" s="6">
        <f>DATE(Data6[[#This Row],[Year]],Data6[[#This Row],[Month]],Data6[[#This Row],[Day]])</f>
        <v>45456</v>
      </c>
    </row>
    <row r="1071" spans="1:25" x14ac:dyDescent="0.3">
      <c r="A1071" s="5">
        <v>45456.581771759258</v>
      </c>
      <c r="B1071" s="7" t="s">
        <v>31</v>
      </c>
      <c r="C1071" s="6" t="s">
        <v>785</v>
      </c>
      <c r="D1071" s="7" t="s">
        <v>788</v>
      </c>
      <c r="E1071" s="8">
        <v>2</v>
      </c>
      <c r="F1071" s="7" t="s">
        <v>68</v>
      </c>
      <c r="G1071" s="7" t="s">
        <v>68</v>
      </c>
      <c r="H1071" s="7" t="s">
        <v>697</v>
      </c>
      <c r="I1071" s="7" t="s">
        <v>44</v>
      </c>
      <c r="J1071" s="19" t="str">
        <f>IFERROR(INDEX('Employee Info'!$C$3:$E$200,MATCH(Data6[[#This Row],[Name:]],'Employee Info'!$B$3:$B$200,0),MATCH(Data6[[#This Row],[Hours Type:]],'Employee Info'!$C$2:$E$2,0)),"")</f>
        <v/>
      </c>
      <c r="K1071" s="19" t="str">
        <f>IFERROR(INDEX('Employee Info'!$C$3:$J$200,MATCH(Data6[[#This Row],[Name:]],'Employee Info'!$B$3:$B$200,0),MATCH(Data6[[#Headers],[Truck]],'Employee Info'!$C$2:$J$2,0)),"")</f>
        <v/>
      </c>
      <c r="L1071" s="19" t="str">
        <f>IFERROR(INDEX('Employee Info'!$C$3:$J$200,MATCH(Data6[[#This Row],[Name:]],'Employee Info'!$B$3:$B$200,0),MATCH(Data6[[#Headers],[Phone]],'Employee Info'!$C$2:$J$2,0)),"")</f>
        <v/>
      </c>
      <c r="M1071" s="19" t="str">
        <f>IFERROR(INDEX('Employee Info'!$C$3:$J$200,MATCH(Data6[[#This Row],[Name:]],'Employee Info'!$B$3:$B$200,0),MATCH(Data6[[#Headers],[Tech]],'Employee Info'!$C$2:$J$2,0)),"")</f>
        <v/>
      </c>
      <c r="N1071" s="19" t="str">
        <f>IFERROR(INDEX('Employee Info'!$C$3:$J$200,MATCH(Data6[[#This Row],[Name:]],'Employee Info'!$B$3:$B$200,0),MATCH(Data6[[#Headers],[Other]],'Employee Info'!$C$2:$J$2,0)),"")</f>
        <v/>
      </c>
      <c r="O1071" s="19">
        <f>IFERROR((Data6[[#This Row],[Hours:]]*SUM(Data6[[#This Row],[Rate]:[Other]])),"")</f>
        <v>0</v>
      </c>
      <c r="P1071" s="7" t="str">
        <f>IF(Data6[[#This Row],[WO'#:]]="","Riley #","WO#")</f>
        <v>Riley #</v>
      </c>
      <c r="Q1071" s="7">
        <f>IFERROR(WEEKNUM(Data6[[#This Row],[Date:]]),"")</f>
        <v>24</v>
      </c>
      <c r="R1071" s="6">
        <f t="shared" si="48"/>
        <v>45452</v>
      </c>
      <c r="S1071" s="6">
        <f>Data6[[#This Row],[Week Start]]+7</f>
        <v>45459</v>
      </c>
      <c r="T1071" s="7" t="str">
        <f t="shared" si="49"/>
        <v>6/9/2024 - 6/16/2024</v>
      </c>
      <c r="U1071" s="7" t="str">
        <f t="shared" si="50"/>
        <v>Time Card</v>
      </c>
      <c r="V1071" s="8" t="str">
        <f>RIGHT(TEXT(Data6[[#This Row],[Date:]],"mmddyyyy"),4)</f>
        <v>2024</v>
      </c>
      <c r="W1071" s="8" t="str">
        <f>MID(TEXT(Data6[[#This Row],[Date:]],"mmddyyyy"),3,2)</f>
        <v>13</v>
      </c>
      <c r="X1071" s="8" t="str">
        <f>LEFT(TEXT(Data6[[#This Row],[Date:]],"mmddyyyy"),2)</f>
        <v>06</v>
      </c>
      <c r="Y1071" s="6">
        <f>DATE(Data6[[#This Row],[Year]],Data6[[#This Row],[Month]],Data6[[#This Row],[Day]])</f>
        <v>45456</v>
      </c>
    </row>
    <row r="1072" spans="1:25" x14ac:dyDescent="0.3">
      <c r="A1072" s="5">
        <v>45456.581867592591</v>
      </c>
      <c r="B1072" s="7" t="s">
        <v>34</v>
      </c>
      <c r="C1072" s="6" t="s">
        <v>785</v>
      </c>
      <c r="D1072" s="7" t="s">
        <v>788</v>
      </c>
      <c r="E1072" s="8">
        <v>2</v>
      </c>
      <c r="F1072" s="7" t="s">
        <v>68</v>
      </c>
      <c r="G1072" s="7" t="s">
        <v>68</v>
      </c>
      <c r="H1072" s="7" t="s">
        <v>697</v>
      </c>
      <c r="I1072" s="7" t="s">
        <v>44</v>
      </c>
      <c r="J1072" s="19" t="str">
        <f>IFERROR(INDEX('Employee Info'!$C$3:$E$200,MATCH(Data6[[#This Row],[Name:]],'Employee Info'!$B$3:$B$200,0),MATCH(Data6[[#This Row],[Hours Type:]],'Employee Info'!$C$2:$E$2,0)),"")</f>
        <v/>
      </c>
      <c r="K1072" s="19" t="str">
        <f>IFERROR(INDEX('Employee Info'!$C$3:$J$200,MATCH(Data6[[#This Row],[Name:]],'Employee Info'!$B$3:$B$200,0),MATCH(Data6[[#Headers],[Truck]],'Employee Info'!$C$2:$J$2,0)),"")</f>
        <v/>
      </c>
      <c r="L1072" s="19" t="str">
        <f>IFERROR(INDEX('Employee Info'!$C$3:$J$200,MATCH(Data6[[#This Row],[Name:]],'Employee Info'!$B$3:$B$200,0),MATCH(Data6[[#Headers],[Phone]],'Employee Info'!$C$2:$J$2,0)),"")</f>
        <v/>
      </c>
      <c r="M1072" s="19" t="str">
        <f>IFERROR(INDEX('Employee Info'!$C$3:$J$200,MATCH(Data6[[#This Row],[Name:]],'Employee Info'!$B$3:$B$200,0),MATCH(Data6[[#Headers],[Tech]],'Employee Info'!$C$2:$J$2,0)),"")</f>
        <v/>
      </c>
      <c r="N1072" s="19" t="str">
        <f>IFERROR(INDEX('Employee Info'!$C$3:$J$200,MATCH(Data6[[#This Row],[Name:]],'Employee Info'!$B$3:$B$200,0),MATCH(Data6[[#Headers],[Other]],'Employee Info'!$C$2:$J$2,0)),"")</f>
        <v/>
      </c>
      <c r="O1072" s="19">
        <f>IFERROR((Data6[[#This Row],[Hours:]]*SUM(Data6[[#This Row],[Rate]:[Other]])),"")</f>
        <v>0</v>
      </c>
      <c r="P1072" s="7" t="str">
        <f>IF(Data6[[#This Row],[WO'#:]]="","Riley #","WO#")</f>
        <v>Riley #</v>
      </c>
      <c r="Q1072" s="7">
        <f>IFERROR(WEEKNUM(Data6[[#This Row],[Date:]]),"")</f>
        <v>24</v>
      </c>
      <c r="R1072" s="6">
        <f t="shared" si="48"/>
        <v>45452</v>
      </c>
      <c r="S1072" s="6">
        <f>Data6[[#This Row],[Week Start]]+7</f>
        <v>45459</v>
      </c>
      <c r="T1072" s="7" t="str">
        <f t="shared" si="49"/>
        <v>6/9/2024 - 6/16/2024</v>
      </c>
      <c r="U1072" s="7" t="str">
        <f t="shared" si="50"/>
        <v>Time Card</v>
      </c>
      <c r="V1072" s="8" t="str">
        <f>RIGHT(TEXT(Data6[[#This Row],[Date:]],"mmddyyyy"),4)</f>
        <v>2024</v>
      </c>
      <c r="W1072" s="8" t="str">
        <f>MID(TEXT(Data6[[#This Row],[Date:]],"mmddyyyy"),3,2)</f>
        <v>13</v>
      </c>
      <c r="X1072" s="8" t="str">
        <f>LEFT(TEXT(Data6[[#This Row],[Date:]],"mmddyyyy"),2)</f>
        <v>06</v>
      </c>
      <c r="Y1072" s="6">
        <f>DATE(Data6[[#This Row],[Year]],Data6[[#This Row],[Month]],Data6[[#This Row],[Day]])</f>
        <v>45456</v>
      </c>
    </row>
    <row r="1073" spans="1:25" x14ac:dyDescent="0.3">
      <c r="A1073" s="5">
        <v>45457.567657870371</v>
      </c>
      <c r="B1073" s="7" t="s">
        <v>66</v>
      </c>
      <c r="C1073" s="6" t="s">
        <v>789</v>
      </c>
      <c r="D1073" s="7" t="s">
        <v>135</v>
      </c>
      <c r="E1073" s="8">
        <v>1</v>
      </c>
      <c r="F1073" s="7">
        <v>20028</v>
      </c>
      <c r="G1073" s="7" t="s">
        <v>68</v>
      </c>
      <c r="H1073" s="7" t="s">
        <v>756</v>
      </c>
      <c r="I1073" s="7" t="s">
        <v>45</v>
      </c>
      <c r="J1073" s="19" t="str">
        <f>IFERROR(INDEX('Employee Info'!$C$3:$E$200,MATCH(Data6[[#This Row],[Name:]],'Employee Info'!$B$3:$B$200,0),MATCH(Data6[[#This Row],[Hours Type:]],'Employee Info'!$C$2:$E$2,0)),"")</f>
        <v/>
      </c>
      <c r="K1073" s="19" t="str">
        <f>IFERROR(INDEX('Employee Info'!$C$3:$J$200,MATCH(Data6[[#This Row],[Name:]],'Employee Info'!$B$3:$B$200,0),MATCH(Data6[[#Headers],[Truck]],'Employee Info'!$C$2:$J$2,0)),"")</f>
        <v/>
      </c>
      <c r="L1073" s="19" t="str">
        <f>IFERROR(INDEX('Employee Info'!$C$3:$J$200,MATCH(Data6[[#This Row],[Name:]],'Employee Info'!$B$3:$B$200,0),MATCH(Data6[[#Headers],[Phone]],'Employee Info'!$C$2:$J$2,0)),"")</f>
        <v/>
      </c>
      <c r="M1073" s="19" t="str">
        <f>IFERROR(INDEX('Employee Info'!$C$3:$J$200,MATCH(Data6[[#This Row],[Name:]],'Employee Info'!$B$3:$B$200,0),MATCH(Data6[[#Headers],[Tech]],'Employee Info'!$C$2:$J$2,0)),"")</f>
        <v/>
      </c>
      <c r="N1073" s="19" t="str">
        <f>IFERROR(INDEX('Employee Info'!$C$3:$J$200,MATCH(Data6[[#This Row],[Name:]],'Employee Info'!$B$3:$B$200,0),MATCH(Data6[[#Headers],[Other]],'Employee Info'!$C$2:$J$2,0)),"")</f>
        <v/>
      </c>
      <c r="O1073" s="19">
        <f>IFERROR((Data6[[#This Row],[Hours:]]*SUM(Data6[[#This Row],[Rate]:[Other]])),"")</f>
        <v>0</v>
      </c>
      <c r="P1073" s="7" t="str">
        <f>IF(Data6[[#This Row],[WO'#:]]="","Riley #","WO#")</f>
        <v>WO#</v>
      </c>
      <c r="Q1073" s="7">
        <f>IFERROR(WEEKNUM(Data6[[#This Row],[Date:]]),"")</f>
        <v>24</v>
      </c>
      <c r="R1073" s="6">
        <f t="shared" si="48"/>
        <v>45452</v>
      </c>
      <c r="S1073" s="6">
        <f>Data6[[#This Row],[Week Start]]+7</f>
        <v>45459</v>
      </c>
      <c r="T1073" s="7" t="str">
        <f t="shared" si="49"/>
        <v>6/9/2024 - 6/16/2024</v>
      </c>
      <c r="U1073" s="7" t="str">
        <f t="shared" si="50"/>
        <v>Time Card</v>
      </c>
      <c r="V1073" s="8" t="str">
        <f>RIGHT(TEXT(Data6[[#This Row],[Date:]],"mmddyyyy"),4)</f>
        <v>2024</v>
      </c>
      <c r="W1073" s="8" t="str">
        <f>MID(TEXT(Data6[[#This Row],[Date:]],"mmddyyyy"),3,2)</f>
        <v>14</v>
      </c>
      <c r="X1073" s="8" t="str">
        <f>LEFT(TEXT(Data6[[#This Row],[Date:]],"mmddyyyy"),2)</f>
        <v>06</v>
      </c>
      <c r="Y1073" s="6">
        <f>DATE(Data6[[#This Row],[Year]],Data6[[#This Row],[Month]],Data6[[#This Row],[Day]])</f>
        <v>45457</v>
      </c>
    </row>
    <row r="1074" spans="1:25" x14ac:dyDescent="0.3">
      <c r="A1074" s="5">
        <v>45457.42840960648</v>
      </c>
      <c r="B1074" s="7" t="s">
        <v>31</v>
      </c>
      <c r="C1074" s="6" t="s">
        <v>789</v>
      </c>
      <c r="D1074" s="7" t="s">
        <v>790</v>
      </c>
      <c r="E1074" s="8">
        <v>2</v>
      </c>
      <c r="F1074" s="7">
        <v>6984733</v>
      </c>
      <c r="G1074" s="7" t="s">
        <v>68</v>
      </c>
      <c r="H1074" s="7" t="s">
        <v>756</v>
      </c>
      <c r="I1074" s="7" t="s">
        <v>44</v>
      </c>
      <c r="J1074" s="19" t="str">
        <f>IFERROR(INDEX('Employee Info'!$C$3:$E$200,MATCH(Data6[[#This Row],[Name:]],'Employee Info'!$B$3:$B$200,0),MATCH(Data6[[#This Row],[Hours Type:]],'Employee Info'!$C$2:$E$2,0)),"")</f>
        <v/>
      </c>
      <c r="K1074" s="19" t="str">
        <f>IFERROR(INDEX('Employee Info'!$C$3:$J$200,MATCH(Data6[[#This Row],[Name:]],'Employee Info'!$B$3:$B$200,0),MATCH(Data6[[#Headers],[Truck]],'Employee Info'!$C$2:$J$2,0)),"")</f>
        <v/>
      </c>
      <c r="L1074" s="19" t="str">
        <f>IFERROR(INDEX('Employee Info'!$C$3:$J$200,MATCH(Data6[[#This Row],[Name:]],'Employee Info'!$B$3:$B$200,0),MATCH(Data6[[#Headers],[Phone]],'Employee Info'!$C$2:$J$2,0)),"")</f>
        <v/>
      </c>
      <c r="M1074" s="19" t="str">
        <f>IFERROR(INDEX('Employee Info'!$C$3:$J$200,MATCH(Data6[[#This Row],[Name:]],'Employee Info'!$B$3:$B$200,0),MATCH(Data6[[#Headers],[Tech]],'Employee Info'!$C$2:$J$2,0)),"")</f>
        <v/>
      </c>
      <c r="N1074" s="19" t="str">
        <f>IFERROR(INDEX('Employee Info'!$C$3:$J$200,MATCH(Data6[[#This Row],[Name:]],'Employee Info'!$B$3:$B$200,0),MATCH(Data6[[#Headers],[Other]],'Employee Info'!$C$2:$J$2,0)),"")</f>
        <v/>
      </c>
      <c r="O1074" s="19">
        <f>IFERROR((Data6[[#This Row],[Hours:]]*SUM(Data6[[#This Row],[Rate]:[Other]])),"")</f>
        <v>0</v>
      </c>
      <c r="P1074" s="7" t="str">
        <f>IF(Data6[[#This Row],[WO'#:]]="","Riley #","WO#")</f>
        <v>WO#</v>
      </c>
      <c r="Q1074" s="7">
        <f>IFERROR(WEEKNUM(Data6[[#This Row],[Date:]]),"")</f>
        <v>24</v>
      </c>
      <c r="R1074" s="6">
        <f t="shared" si="48"/>
        <v>45452</v>
      </c>
      <c r="S1074" s="6">
        <f>Data6[[#This Row],[Week Start]]+7</f>
        <v>45459</v>
      </c>
      <c r="T1074" s="7" t="str">
        <f t="shared" si="49"/>
        <v>6/9/2024 - 6/16/2024</v>
      </c>
      <c r="U1074" s="7" t="str">
        <f t="shared" si="50"/>
        <v>Time Card</v>
      </c>
      <c r="V1074" s="8" t="str">
        <f>RIGHT(TEXT(Data6[[#This Row],[Date:]],"mmddyyyy"),4)</f>
        <v>2024</v>
      </c>
      <c r="W1074" s="8" t="str">
        <f>MID(TEXT(Data6[[#This Row],[Date:]],"mmddyyyy"),3,2)</f>
        <v>14</v>
      </c>
      <c r="X1074" s="8" t="str">
        <f>LEFT(TEXT(Data6[[#This Row],[Date:]],"mmddyyyy"),2)</f>
        <v>06</v>
      </c>
      <c r="Y1074" s="6">
        <f>DATE(Data6[[#This Row],[Year]],Data6[[#This Row],[Month]],Data6[[#This Row],[Day]])</f>
        <v>45457</v>
      </c>
    </row>
    <row r="1075" spans="1:25" x14ac:dyDescent="0.3">
      <c r="A1075" s="5">
        <v>45457.495796759256</v>
      </c>
      <c r="B1075" s="7" t="s">
        <v>66</v>
      </c>
      <c r="C1075" s="6" t="s">
        <v>789</v>
      </c>
      <c r="D1075" s="7" t="s">
        <v>791</v>
      </c>
      <c r="E1075" s="8">
        <v>7</v>
      </c>
      <c r="F1075" s="7">
        <v>6984733</v>
      </c>
      <c r="G1075" s="7" t="s">
        <v>68</v>
      </c>
      <c r="H1075" s="7" t="s">
        <v>756</v>
      </c>
      <c r="I1075" s="7" t="s">
        <v>44</v>
      </c>
      <c r="J1075" s="19" t="str">
        <f>IFERROR(INDEX('Employee Info'!$C$3:$E$200,MATCH(Data6[[#This Row],[Name:]],'Employee Info'!$B$3:$B$200,0),MATCH(Data6[[#This Row],[Hours Type:]],'Employee Info'!$C$2:$E$2,0)),"")</f>
        <v/>
      </c>
      <c r="K1075" s="19" t="str">
        <f>IFERROR(INDEX('Employee Info'!$C$3:$J$200,MATCH(Data6[[#This Row],[Name:]],'Employee Info'!$B$3:$B$200,0),MATCH(Data6[[#Headers],[Truck]],'Employee Info'!$C$2:$J$2,0)),"")</f>
        <v/>
      </c>
      <c r="L1075" s="19" t="str">
        <f>IFERROR(INDEX('Employee Info'!$C$3:$J$200,MATCH(Data6[[#This Row],[Name:]],'Employee Info'!$B$3:$B$200,0),MATCH(Data6[[#Headers],[Phone]],'Employee Info'!$C$2:$J$2,0)),"")</f>
        <v/>
      </c>
      <c r="M1075" s="19" t="str">
        <f>IFERROR(INDEX('Employee Info'!$C$3:$J$200,MATCH(Data6[[#This Row],[Name:]],'Employee Info'!$B$3:$B$200,0),MATCH(Data6[[#Headers],[Tech]],'Employee Info'!$C$2:$J$2,0)),"")</f>
        <v/>
      </c>
      <c r="N1075" s="19" t="str">
        <f>IFERROR(INDEX('Employee Info'!$C$3:$J$200,MATCH(Data6[[#This Row],[Name:]],'Employee Info'!$B$3:$B$200,0),MATCH(Data6[[#Headers],[Other]],'Employee Info'!$C$2:$J$2,0)),"")</f>
        <v/>
      </c>
      <c r="O1075" s="19">
        <f>IFERROR((Data6[[#This Row],[Hours:]]*SUM(Data6[[#This Row],[Rate]:[Other]])),"")</f>
        <v>0</v>
      </c>
      <c r="P1075" s="7" t="str">
        <f>IF(Data6[[#This Row],[WO'#:]]="","Riley #","WO#")</f>
        <v>WO#</v>
      </c>
      <c r="Q1075" s="7">
        <f>IFERROR(WEEKNUM(Data6[[#This Row],[Date:]]),"")</f>
        <v>24</v>
      </c>
      <c r="R1075" s="6">
        <f t="shared" si="48"/>
        <v>45452</v>
      </c>
      <c r="S1075" s="6">
        <f>Data6[[#This Row],[Week Start]]+7</f>
        <v>45459</v>
      </c>
      <c r="T1075" s="7" t="str">
        <f t="shared" si="49"/>
        <v>6/9/2024 - 6/16/2024</v>
      </c>
      <c r="U1075" s="7" t="str">
        <f t="shared" si="50"/>
        <v>Time Card</v>
      </c>
      <c r="V1075" s="8" t="str">
        <f>RIGHT(TEXT(Data6[[#This Row],[Date:]],"mmddyyyy"),4)</f>
        <v>2024</v>
      </c>
      <c r="W1075" s="8" t="str">
        <f>MID(TEXT(Data6[[#This Row],[Date:]],"mmddyyyy"),3,2)</f>
        <v>14</v>
      </c>
      <c r="X1075" s="8" t="str">
        <f>LEFT(TEXT(Data6[[#This Row],[Date:]],"mmddyyyy"),2)</f>
        <v>06</v>
      </c>
      <c r="Y1075" s="6">
        <f>DATE(Data6[[#This Row],[Year]],Data6[[#This Row],[Month]],Data6[[#This Row],[Day]])</f>
        <v>45457</v>
      </c>
    </row>
    <row r="1076" spans="1:25" x14ac:dyDescent="0.3">
      <c r="A1076" s="5">
        <v>45457.562165972224</v>
      </c>
      <c r="B1076" s="7" t="s">
        <v>34</v>
      </c>
      <c r="C1076" s="6" t="s">
        <v>789</v>
      </c>
      <c r="D1076" s="7" t="s">
        <v>792</v>
      </c>
      <c r="E1076" s="8">
        <v>2</v>
      </c>
      <c r="F1076" s="7">
        <v>6984733</v>
      </c>
      <c r="G1076" s="7" t="s">
        <v>68</v>
      </c>
      <c r="H1076" s="7" t="s">
        <v>756</v>
      </c>
      <c r="I1076" s="7" t="s">
        <v>44</v>
      </c>
      <c r="J1076" s="19" t="str">
        <f>IFERROR(INDEX('Employee Info'!$C$3:$E$200,MATCH(Data6[[#This Row],[Name:]],'Employee Info'!$B$3:$B$200,0),MATCH(Data6[[#This Row],[Hours Type:]],'Employee Info'!$C$2:$E$2,0)),"")</f>
        <v/>
      </c>
      <c r="K1076" s="19" t="str">
        <f>IFERROR(INDEX('Employee Info'!$C$3:$J$200,MATCH(Data6[[#This Row],[Name:]],'Employee Info'!$B$3:$B$200,0),MATCH(Data6[[#Headers],[Truck]],'Employee Info'!$C$2:$J$2,0)),"")</f>
        <v/>
      </c>
      <c r="L1076" s="19" t="str">
        <f>IFERROR(INDEX('Employee Info'!$C$3:$J$200,MATCH(Data6[[#This Row],[Name:]],'Employee Info'!$B$3:$B$200,0),MATCH(Data6[[#Headers],[Phone]],'Employee Info'!$C$2:$J$2,0)),"")</f>
        <v/>
      </c>
      <c r="M1076" s="19" t="str">
        <f>IFERROR(INDEX('Employee Info'!$C$3:$J$200,MATCH(Data6[[#This Row],[Name:]],'Employee Info'!$B$3:$B$200,0),MATCH(Data6[[#Headers],[Tech]],'Employee Info'!$C$2:$J$2,0)),"")</f>
        <v/>
      </c>
      <c r="N1076" s="19" t="str">
        <f>IFERROR(INDEX('Employee Info'!$C$3:$J$200,MATCH(Data6[[#This Row],[Name:]],'Employee Info'!$B$3:$B$200,0),MATCH(Data6[[#Headers],[Other]],'Employee Info'!$C$2:$J$2,0)),"")</f>
        <v/>
      </c>
      <c r="O1076" s="19">
        <f>IFERROR((Data6[[#This Row],[Hours:]]*SUM(Data6[[#This Row],[Rate]:[Other]])),"")</f>
        <v>0</v>
      </c>
      <c r="P1076" s="7" t="str">
        <f>IF(Data6[[#This Row],[WO'#:]]="","Riley #","WO#")</f>
        <v>WO#</v>
      </c>
      <c r="Q1076" s="7">
        <f>IFERROR(WEEKNUM(Data6[[#This Row],[Date:]]),"")</f>
        <v>24</v>
      </c>
      <c r="R1076" s="6">
        <f t="shared" si="48"/>
        <v>45452</v>
      </c>
      <c r="S1076" s="6">
        <f>Data6[[#This Row],[Week Start]]+7</f>
        <v>45459</v>
      </c>
      <c r="T1076" s="7" t="str">
        <f t="shared" si="49"/>
        <v>6/9/2024 - 6/16/2024</v>
      </c>
      <c r="U1076" s="7" t="str">
        <f t="shared" si="50"/>
        <v>Time Card</v>
      </c>
      <c r="V1076" s="8" t="str">
        <f>RIGHT(TEXT(Data6[[#This Row],[Date:]],"mmddyyyy"),4)</f>
        <v>2024</v>
      </c>
      <c r="W1076" s="8" t="str">
        <f>MID(TEXT(Data6[[#This Row],[Date:]],"mmddyyyy"),3,2)</f>
        <v>14</v>
      </c>
      <c r="X1076" s="8" t="str">
        <f>LEFT(TEXT(Data6[[#This Row],[Date:]],"mmddyyyy"),2)</f>
        <v>06</v>
      </c>
      <c r="Y1076" s="6">
        <f>DATE(Data6[[#This Row],[Year]],Data6[[#This Row],[Month]],Data6[[#This Row],[Day]])</f>
        <v>45457</v>
      </c>
    </row>
    <row r="1077" spans="1:25" x14ac:dyDescent="0.3">
      <c r="A1077" s="5">
        <v>45485.461907870369</v>
      </c>
      <c r="B1077" s="7" t="s">
        <v>76</v>
      </c>
      <c r="C1077" s="6" t="s">
        <v>789</v>
      </c>
      <c r="D1077" s="7" t="s">
        <v>156</v>
      </c>
      <c r="E1077" s="8">
        <v>1</v>
      </c>
      <c r="F1077" s="7">
        <v>6984733</v>
      </c>
      <c r="G1077" s="7" t="s">
        <v>68</v>
      </c>
      <c r="H1077" s="7" t="s">
        <v>756</v>
      </c>
      <c r="I1077" s="7" t="s">
        <v>44</v>
      </c>
      <c r="J1077" s="19" t="str">
        <f>IFERROR(INDEX('Employee Info'!$C$3:$E$200,MATCH(Data6[[#This Row],[Name:]],'Employee Info'!$B$3:$B$200,0),MATCH(Data6[[#This Row],[Hours Type:]],'Employee Info'!$C$2:$E$2,0)),"")</f>
        <v/>
      </c>
      <c r="K1077" s="19" t="str">
        <f>IFERROR(INDEX('Employee Info'!$C$3:$J$200,MATCH(Data6[[#This Row],[Name:]],'Employee Info'!$B$3:$B$200,0),MATCH(Data6[[#Headers],[Truck]],'Employee Info'!$C$2:$J$2,0)),"")</f>
        <v/>
      </c>
      <c r="L1077" s="19" t="str">
        <f>IFERROR(INDEX('Employee Info'!$C$3:$J$200,MATCH(Data6[[#This Row],[Name:]],'Employee Info'!$B$3:$B$200,0),MATCH(Data6[[#Headers],[Phone]],'Employee Info'!$C$2:$J$2,0)),"")</f>
        <v/>
      </c>
      <c r="M1077" s="19" t="str">
        <f>IFERROR(INDEX('Employee Info'!$C$3:$J$200,MATCH(Data6[[#This Row],[Name:]],'Employee Info'!$B$3:$B$200,0),MATCH(Data6[[#Headers],[Tech]],'Employee Info'!$C$2:$J$2,0)),"")</f>
        <v/>
      </c>
      <c r="N1077" s="19" t="str">
        <f>IFERROR(INDEX('Employee Info'!$C$3:$J$200,MATCH(Data6[[#This Row],[Name:]],'Employee Info'!$B$3:$B$200,0),MATCH(Data6[[#Headers],[Other]],'Employee Info'!$C$2:$J$2,0)),"")</f>
        <v/>
      </c>
      <c r="O1077" s="19">
        <f>IFERROR((Data6[[#This Row],[Hours:]]*SUM(Data6[[#This Row],[Rate]:[Other]])),"")</f>
        <v>0</v>
      </c>
      <c r="P1077" s="7" t="str">
        <f>IF(Data6[[#This Row],[WO'#:]]="","Riley #","WO#")</f>
        <v>WO#</v>
      </c>
      <c r="Q1077" s="7">
        <f>IFERROR(WEEKNUM(Data6[[#This Row],[Date:]]),"")</f>
        <v>24</v>
      </c>
      <c r="R1077" s="6">
        <f t="shared" si="48"/>
        <v>45452</v>
      </c>
      <c r="S1077" s="6">
        <f>Data6[[#This Row],[Week Start]]+7</f>
        <v>45459</v>
      </c>
      <c r="T1077" s="7" t="str">
        <f t="shared" si="49"/>
        <v>6/9/2024 - 6/16/2024</v>
      </c>
      <c r="U1077" s="7" t="str">
        <f t="shared" si="50"/>
        <v>Time Card</v>
      </c>
      <c r="V1077" s="8" t="str">
        <f>RIGHT(TEXT(Data6[[#This Row],[Date:]],"mmddyyyy"),4)</f>
        <v>2024</v>
      </c>
      <c r="W1077" s="8" t="str">
        <f>MID(TEXT(Data6[[#This Row],[Date:]],"mmddyyyy"),3,2)</f>
        <v>14</v>
      </c>
      <c r="X1077" s="8" t="str">
        <f>LEFT(TEXT(Data6[[#This Row],[Date:]],"mmddyyyy"),2)</f>
        <v>06</v>
      </c>
      <c r="Y1077" s="6">
        <f>DATE(Data6[[#This Row],[Year]],Data6[[#This Row],[Month]],Data6[[#This Row],[Day]])</f>
        <v>45457</v>
      </c>
    </row>
    <row r="1078" spans="1:25" x14ac:dyDescent="0.3">
      <c r="A1078" s="5">
        <v>45457.426571990742</v>
      </c>
      <c r="B1078" s="7" t="s">
        <v>31</v>
      </c>
      <c r="C1078" s="6" t="s">
        <v>789</v>
      </c>
      <c r="D1078" s="7" t="s">
        <v>793</v>
      </c>
      <c r="E1078" s="8">
        <v>1</v>
      </c>
      <c r="F1078" s="7">
        <v>7107358</v>
      </c>
      <c r="G1078" s="7" t="s">
        <v>68</v>
      </c>
      <c r="H1078" s="7" t="s">
        <v>756</v>
      </c>
      <c r="I1078" s="7" t="s">
        <v>44</v>
      </c>
      <c r="J1078" s="19" t="str">
        <f>IFERROR(INDEX('Employee Info'!$C$3:$E$200,MATCH(Data6[[#This Row],[Name:]],'Employee Info'!$B$3:$B$200,0),MATCH(Data6[[#This Row],[Hours Type:]],'Employee Info'!$C$2:$E$2,0)),"")</f>
        <v/>
      </c>
      <c r="K1078" s="19" t="str">
        <f>IFERROR(INDEX('Employee Info'!$C$3:$J$200,MATCH(Data6[[#This Row],[Name:]],'Employee Info'!$B$3:$B$200,0),MATCH(Data6[[#Headers],[Truck]],'Employee Info'!$C$2:$J$2,0)),"")</f>
        <v/>
      </c>
      <c r="L1078" s="19" t="str">
        <f>IFERROR(INDEX('Employee Info'!$C$3:$J$200,MATCH(Data6[[#This Row],[Name:]],'Employee Info'!$B$3:$B$200,0),MATCH(Data6[[#Headers],[Phone]],'Employee Info'!$C$2:$J$2,0)),"")</f>
        <v/>
      </c>
      <c r="M1078" s="19" t="str">
        <f>IFERROR(INDEX('Employee Info'!$C$3:$J$200,MATCH(Data6[[#This Row],[Name:]],'Employee Info'!$B$3:$B$200,0),MATCH(Data6[[#Headers],[Tech]],'Employee Info'!$C$2:$J$2,0)),"")</f>
        <v/>
      </c>
      <c r="N1078" s="19" t="str">
        <f>IFERROR(INDEX('Employee Info'!$C$3:$J$200,MATCH(Data6[[#This Row],[Name:]],'Employee Info'!$B$3:$B$200,0),MATCH(Data6[[#Headers],[Other]],'Employee Info'!$C$2:$J$2,0)),"")</f>
        <v/>
      </c>
      <c r="O1078" s="19">
        <f>IFERROR((Data6[[#This Row],[Hours:]]*SUM(Data6[[#This Row],[Rate]:[Other]])),"")</f>
        <v>0</v>
      </c>
      <c r="P1078" s="7" t="str">
        <f>IF(Data6[[#This Row],[WO'#:]]="","Riley #","WO#")</f>
        <v>WO#</v>
      </c>
      <c r="Q1078" s="7">
        <f>IFERROR(WEEKNUM(Data6[[#This Row],[Date:]]),"")</f>
        <v>24</v>
      </c>
      <c r="R1078" s="6">
        <f t="shared" si="48"/>
        <v>45452</v>
      </c>
      <c r="S1078" s="6">
        <f>Data6[[#This Row],[Week Start]]+7</f>
        <v>45459</v>
      </c>
      <c r="T1078" s="7" t="str">
        <f t="shared" si="49"/>
        <v>6/9/2024 - 6/16/2024</v>
      </c>
      <c r="U1078" s="7" t="str">
        <f t="shared" si="50"/>
        <v>Time Card</v>
      </c>
      <c r="V1078" s="8" t="str">
        <f>RIGHT(TEXT(Data6[[#This Row],[Date:]],"mmddyyyy"),4)</f>
        <v>2024</v>
      </c>
      <c r="W1078" s="8" t="str">
        <f>MID(TEXT(Data6[[#This Row],[Date:]],"mmddyyyy"),3,2)</f>
        <v>14</v>
      </c>
      <c r="X1078" s="8" t="str">
        <f>LEFT(TEXT(Data6[[#This Row],[Date:]],"mmddyyyy"),2)</f>
        <v>06</v>
      </c>
      <c r="Y1078" s="6">
        <f>DATE(Data6[[#This Row],[Year]],Data6[[#This Row],[Month]],Data6[[#This Row],[Day]])</f>
        <v>45457</v>
      </c>
    </row>
    <row r="1079" spans="1:25" x14ac:dyDescent="0.3">
      <c r="A1079" s="5">
        <v>45457.56341516204</v>
      </c>
      <c r="B1079" s="7" t="s">
        <v>34</v>
      </c>
      <c r="C1079" s="6" t="s">
        <v>789</v>
      </c>
      <c r="D1079" s="7" t="s">
        <v>794</v>
      </c>
      <c r="E1079" s="8">
        <v>1</v>
      </c>
      <c r="F1079" s="7">
        <v>7107358</v>
      </c>
      <c r="G1079" s="7" t="s">
        <v>68</v>
      </c>
      <c r="H1079" s="7" t="s">
        <v>756</v>
      </c>
      <c r="I1079" s="7" t="s">
        <v>44</v>
      </c>
      <c r="J1079" s="19" t="str">
        <f>IFERROR(INDEX('Employee Info'!$C$3:$E$200,MATCH(Data6[[#This Row],[Name:]],'Employee Info'!$B$3:$B$200,0),MATCH(Data6[[#This Row],[Hours Type:]],'Employee Info'!$C$2:$E$2,0)),"")</f>
        <v/>
      </c>
      <c r="K1079" s="19" t="str">
        <f>IFERROR(INDEX('Employee Info'!$C$3:$J$200,MATCH(Data6[[#This Row],[Name:]],'Employee Info'!$B$3:$B$200,0),MATCH(Data6[[#Headers],[Truck]],'Employee Info'!$C$2:$J$2,0)),"")</f>
        <v/>
      </c>
      <c r="L1079" s="19" t="str">
        <f>IFERROR(INDEX('Employee Info'!$C$3:$J$200,MATCH(Data6[[#This Row],[Name:]],'Employee Info'!$B$3:$B$200,0),MATCH(Data6[[#Headers],[Phone]],'Employee Info'!$C$2:$J$2,0)),"")</f>
        <v/>
      </c>
      <c r="M1079" s="19" t="str">
        <f>IFERROR(INDEX('Employee Info'!$C$3:$J$200,MATCH(Data6[[#This Row],[Name:]],'Employee Info'!$B$3:$B$200,0),MATCH(Data6[[#Headers],[Tech]],'Employee Info'!$C$2:$J$2,0)),"")</f>
        <v/>
      </c>
      <c r="N1079" s="19" t="str">
        <f>IFERROR(INDEX('Employee Info'!$C$3:$J$200,MATCH(Data6[[#This Row],[Name:]],'Employee Info'!$B$3:$B$200,0),MATCH(Data6[[#Headers],[Other]],'Employee Info'!$C$2:$J$2,0)),"")</f>
        <v/>
      </c>
      <c r="O1079" s="19">
        <f>IFERROR((Data6[[#This Row],[Hours:]]*SUM(Data6[[#This Row],[Rate]:[Other]])),"")</f>
        <v>0</v>
      </c>
      <c r="P1079" s="7" t="str">
        <f>IF(Data6[[#This Row],[WO'#:]]="","Riley #","WO#")</f>
        <v>WO#</v>
      </c>
      <c r="Q1079" s="7">
        <f>IFERROR(WEEKNUM(Data6[[#This Row],[Date:]]),"")</f>
        <v>24</v>
      </c>
      <c r="R1079" s="6">
        <f t="shared" si="48"/>
        <v>45452</v>
      </c>
      <c r="S1079" s="6">
        <f>Data6[[#This Row],[Week Start]]+7</f>
        <v>45459</v>
      </c>
      <c r="T1079" s="7" t="str">
        <f t="shared" si="49"/>
        <v>6/9/2024 - 6/16/2024</v>
      </c>
      <c r="U1079" s="7" t="str">
        <f t="shared" si="50"/>
        <v>Time Card</v>
      </c>
      <c r="V1079" s="8" t="str">
        <f>RIGHT(TEXT(Data6[[#This Row],[Date:]],"mmddyyyy"),4)</f>
        <v>2024</v>
      </c>
      <c r="W1079" s="8" t="str">
        <f>MID(TEXT(Data6[[#This Row],[Date:]],"mmddyyyy"),3,2)</f>
        <v>14</v>
      </c>
      <c r="X1079" s="8" t="str">
        <f>LEFT(TEXT(Data6[[#This Row],[Date:]],"mmddyyyy"),2)</f>
        <v>06</v>
      </c>
      <c r="Y1079" s="6">
        <f>DATE(Data6[[#This Row],[Year]],Data6[[#This Row],[Month]],Data6[[#This Row],[Day]])</f>
        <v>45457</v>
      </c>
    </row>
    <row r="1080" spans="1:25" x14ac:dyDescent="0.3">
      <c r="A1080" s="5">
        <v>45457.429070601851</v>
      </c>
      <c r="B1080" s="7" t="s">
        <v>31</v>
      </c>
      <c r="C1080" s="6" t="s">
        <v>789</v>
      </c>
      <c r="D1080" s="7" t="s">
        <v>795</v>
      </c>
      <c r="E1080" s="8">
        <v>4</v>
      </c>
      <c r="F1080" s="7" t="s">
        <v>68</v>
      </c>
      <c r="G1080" s="7" t="s">
        <v>68</v>
      </c>
      <c r="H1080" s="7" t="s">
        <v>380</v>
      </c>
      <c r="I1080" s="7" t="s">
        <v>44</v>
      </c>
      <c r="J1080" s="19" t="str">
        <f>IFERROR(INDEX('Employee Info'!$C$3:$E$200,MATCH(Data6[[#This Row],[Name:]],'Employee Info'!$B$3:$B$200,0),MATCH(Data6[[#This Row],[Hours Type:]],'Employee Info'!$C$2:$E$2,0)),"")</f>
        <v/>
      </c>
      <c r="K1080" s="19" t="str">
        <f>IFERROR(INDEX('Employee Info'!$C$3:$J$200,MATCH(Data6[[#This Row],[Name:]],'Employee Info'!$B$3:$B$200,0),MATCH(Data6[[#Headers],[Truck]],'Employee Info'!$C$2:$J$2,0)),"")</f>
        <v/>
      </c>
      <c r="L1080" s="19" t="str">
        <f>IFERROR(INDEX('Employee Info'!$C$3:$J$200,MATCH(Data6[[#This Row],[Name:]],'Employee Info'!$B$3:$B$200,0),MATCH(Data6[[#Headers],[Phone]],'Employee Info'!$C$2:$J$2,0)),"")</f>
        <v/>
      </c>
      <c r="M1080" s="19" t="str">
        <f>IFERROR(INDEX('Employee Info'!$C$3:$J$200,MATCH(Data6[[#This Row],[Name:]],'Employee Info'!$B$3:$B$200,0),MATCH(Data6[[#Headers],[Tech]],'Employee Info'!$C$2:$J$2,0)),"")</f>
        <v/>
      </c>
      <c r="N1080" s="19" t="str">
        <f>IFERROR(INDEX('Employee Info'!$C$3:$J$200,MATCH(Data6[[#This Row],[Name:]],'Employee Info'!$B$3:$B$200,0),MATCH(Data6[[#Headers],[Other]],'Employee Info'!$C$2:$J$2,0)),"")</f>
        <v/>
      </c>
      <c r="O1080" s="19">
        <f>IFERROR((Data6[[#This Row],[Hours:]]*SUM(Data6[[#This Row],[Rate]:[Other]])),"")</f>
        <v>0</v>
      </c>
      <c r="P1080" s="7" t="str">
        <f>IF(Data6[[#This Row],[WO'#:]]="","Riley #","WO#")</f>
        <v>Riley #</v>
      </c>
      <c r="Q1080" s="7">
        <f>IFERROR(WEEKNUM(Data6[[#This Row],[Date:]]),"")</f>
        <v>24</v>
      </c>
      <c r="R1080" s="6">
        <f t="shared" si="48"/>
        <v>45452</v>
      </c>
      <c r="S1080" s="6">
        <f>Data6[[#This Row],[Week Start]]+7</f>
        <v>45459</v>
      </c>
      <c r="T1080" s="7" t="str">
        <f t="shared" si="49"/>
        <v>6/9/2024 - 6/16/2024</v>
      </c>
      <c r="U1080" s="7" t="str">
        <f t="shared" si="50"/>
        <v>Time Card</v>
      </c>
      <c r="V1080" s="8" t="str">
        <f>RIGHT(TEXT(Data6[[#This Row],[Date:]],"mmddyyyy"),4)</f>
        <v>2024</v>
      </c>
      <c r="W1080" s="8" t="str">
        <f>MID(TEXT(Data6[[#This Row],[Date:]],"mmddyyyy"),3,2)</f>
        <v>14</v>
      </c>
      <c r="X1080" s="8" t="str">
        <f>LEFT(TEXT(Data6[[#This Row],[Date:]],"mmddyyyy"),2)</f>
        <v>06</v>
      </c>
      <c r="Y1080" s="6">
        <f>DATE(Data6[[#This Row],[Year]],Data6[[#This Row],[Month]],Data6[[#This Row],[Day]])</f>
        <v>45457</v>
      </c>
    </row>
    <row r="1081" spans="1:25" x14ac:dyDescent="0.3">
      <c r="A1081" s="5">
        <v>45457.56167210648</v>
      </c>
      <c r="B1081" s="7" t="s">
        <v>34</v>
      </c>
      <c r="C1081" s="6" t="s">
        <v>789</v>
      </c>
      <c r="D1081" s="7" t="s">
        <v>797</v>
      </c>
      <c r="E1081" s="8">
        <v>4</v>
      </c>
      <c r="F1081" s="7" t="s">
        <v>68</v>
      </c>
      <c r="G1081" s="7" t="s">
        <v>68</v>
      </c>
      <c r="H1081" s="7" t="s">
        <v>380</v>
      </c>
      <c r="I1081" s="7" t="s">
        <v>44</v>
      </c>
      <c r="J1081" s="19" t="str">
        <f>IFERROR(INDEX('Employee Info'!$C$3:$E$200,MATCH(Data6[[#This Row],[Name:]],'Employee Info'!$B$3:$B$200,0),MATCH(Data6[[#This Row],[Hours Type:]],'Employee Info'!$C$2:$E$2,0)),"")</f>
        <v/>
      </c>
      <c r="K1081" s="19" t="str">
        <f>IFERROR(INDEX('Employee Info'!$C$3:$J$200,MATCH(Data6[[#This Row],[Name:]],'Employee Info'!$B$3:$B$200,0),MATCH(Data6[[#Headers],[Truck]],'Employee Info'!$C$2:$J$2,0)),"")</f>
        <v/>
      </c>
      <c r="L1081" s="19" t="str">
        <f>IFERROR(INDEX('Employee Info'!$C$3:$J$200,MATCH(Data6[[#This Row],[Name:]],'Employee Info'!$B$3:$B$200,0),MATCH(Data6[[#Headers],[Phone]],'Employee Info'!$C$2:$J$2,0)),"")</f>
        <v/>
      </c>
      <c r="M1081" s="19" t="str">
        <f>IFERROR(INDEX('Employee Info'!$C$3:$J$200,MATCH(Data6[[#This Row],[Name:]],'Employee Info'!$B$3:$B$200,0),MATCH(Data6[[#Headers],[Tech]],'Employee Info'!$C$2:$J$2,0)),"")</f>
        <v/>
      </c>
      <c r="N1081" s="19" t="str">
        <f>IFERROR(INDEX('Employee Info'!$C$3:$J$200,MATCH(Data6[[#This Row],[Name:]],'Employee Info'!$B$3:$B$200,0),MATCH(Data6[[#Headers],[Other]],'Employee Info'!$C$2:$J$2,0)),"")</f>
        <v/>
      </c>
      <c r="O1081" s="19">
        <f>IFERROR((Data6[[#This Row],[Hours:]]*SUM(Data6[[#This Row],[Rate]:[Other]])),"")</f>
        <v>0</v>
      </c>
      <c r="P1081" s="7" t="str">
        <f>IF(Data6[[#This Row],[WO'#:]]="","Riley #","WO#")</f>
        <v>Riley #</v>
      </c>
      <c r="Q1081" s="7">
        <f>IFERROR(WEEKNUM(Data6[[#This Row],[Date:]]),"")</f>
        <v>24</v>
      </c>
      <c r="R1081" s="6">
        <f t="shared" si="48"/>
        <v>45452</v>
      </c>
      <c r="S1081" s="6">
        <f>Data6[[#This Row],[Week Start]]+7</f>
        <v>45459</v>
      </c>
      <c r="T1081" s="7" t="str">
        <f t="shared" si="49"/>
        <v>6/9/2024 - 6/16/2024</v>
      </c>
      <c r="U1081" s="7" t="str">
        <f t="shared" si="50"/>
        <v>Time Card</v>
      </c>
      <c r="V1081" s="8" t="str">
        <f>RIGHT(TEXT(Data6[[#This Row],[Date:]],"mmddyyyy"),4)</f>
        <v>2024</v>
      </c>
      <c r="W1081" s="8" t="str">
        <f>MID(TEXT(Data6[[#This Row],[Date:]],"mmddyyyy"),3,2)</f>
        <v>14</v>
      </c>
      <c r="X1081" s="8" t="str">
        <f>LEFT(TEXT(Data6[[#This Row],[Date:]],"mmddyyyy"),2)</f>
        <v>06</v>
      </c>
      <c r="Y1081" s="6">
        <f>DATE(Data6[[#This Row],[Year]],Data6[[#This Row],[Month]],Data6[[#This Row],[Day]])</f>
        <v>45457</v>
      </c>
    </row>
    <row r="1082" spans="1:25" x14ac:dyDescent="0.3">
      <c r="A1082" s="5">
        <v>45457.429933333333</v>
      </c>
      <c r="B1082" s="7" t="s">
        <v>35</v>
      </c>
      <c r="C1082" s="6" t="s">
        <v>789</v>
      </c>
      <c r="D1082" s="7" t="s">
        <v>648</v>
      </c>
      <c r="E1082" s="8">
        <v>8</v>
      </c>
      <c r="F1082" s="7" t="s">
        <v>68</v>
      </c>
      <c r="G1082" s="7" t="s">
        <v>68</v>
      </c>
      <c r="H1082" s="7" t="s">
        <v>649</v>
      </c>
      <c r="I1082" s="7" t="s">
        <v>44</v>
      </c>
      <c r="J1082" s="19" t="str">
        <f>IFERROR(INDEX('Employee Info'!$C$3:$E$200,MATCH(Data6[[#This Row],[Name:]],'Employee Info'!$B$3:$B$200,0),MATCH(Data6[[#This Row],[Hours Type:]],'Employee Info'!$C$2:$E$2,0)),"")</f>
        <v/>
      </c>
      <c r="K1082" s="19" t="str">
        <f>IFERROR(INDEX('Employee Info'!$C$3:$J$200,MATCH(Data6[[#This Row],[Name:]],'Employee Info'!$B$3:$B$200,0),MATCH(Data6[[#Headers],[Truck]],'Employee Info'!$C$2:$J$2,0)),"")</f>
        <v/>
      </c>
      <c r="L1082" s="19" t="str">
        <f>IFERROR(INDEX('Employee Info'!$C$3:$J$200,MATCH(Data6[[#This Row],[Name:]],'Employee Info'!$B$3:$B$200,0),MATCH(Data6[[#Headers],[Phone]],'Employee Info'!$C$2:$J$2,0)),"")</f>
        <v/>
      </c>
      <c r="M1082" s="19" t="str">
        <f>IFERROR(INDEX('Employee Info'!$C$3:$J$200,MATCH(Data6[[#This Row],[Name:]],'Employee Info'!$B$3:$B$200,0),MATCH(Data6[[#Headers],[Tech]],'Employee Info'!$C$2:$J$2,0)),"")</f>
        <v/>
      </c>
      <c r="N1082" s="19" t="str">
        <f>IFERROR(INDEX('Employee Info'!$C$3:$J$200,MATCH(Data6[[#This Row],[Name:]],'Employee Info'!$B$3:$B$200,0),MATCH(Data6[[#Headers],[Other]],'Employee Info'!$C$2:$J$2,0)),"")</f>
        <v/>
      </c>
      <c r="O1082" s="19">
        <f>IFERROR((Data6[[#This Row],[Hours:]]*SUM(Data6[[#This Row],[Rate]:[Other]])),"")</f>
        <v>0</v>
      </c>
      <c r="P1082" s="7" t="str">
        <f>IF(Data6[[#This Row],[WO'#:]]="","Riley #","WO#")</f>
        <v>Riley #</v>
      </c>
      <c r="Q1082" s="7">
        <f>IFERROR(WEEKNUM(Data6[[#This Row],[Date:]]),"")</f>
        <v>24</v>
      </c>
      <c r="R1082" s="6">
        <f t="shared" si="48"/>
        <v>45452</v>
      </c>
      <c r="S1082" s="6">
        <f>Data6[[#This Row],[Week Start]]+7</f>
        <v>45459</v>
      </c>
      <c r="T1082" s="7" t="str">
        <f t="shared" si="49"/>
        <v>6/9/2024 - 6/16/2024</v>
      </c>
      <c r="U1082" s="7" t="str">
        <f t="shared" si="50"/>
        <v>Time Card</v>
      </c>
      <c r="V1082" s="8" t="str">
        <f>RIGHT(TEXT(Data6[[#This Row],[Date:]],"mmddyyyy"),4)</f>
        <v>2024</v>
      </c>
      <c r="W1082" s="8" t="str">
        <f>MID(TEXT(Data6[[#This Row],[Date:]],"mmddyyyy"),3,2)</f>
        <v>14</v>
      </c>
      <c r="X1082" s="8" t="str">
        <f>LEFT(TEXT(Data6[[#This Row],[Date:]],"mmddyyyy"),2)</f>
        <v>06</v>
      </c>
      <c r="Y1082" s="6">
        <f>DATE(Data6[[#This Row],[Year]],Data6[[#This Row],[Month]],Data6[[#This Row],[Day]])</f>
        <v>45457</v>
      </c>
    </row>
    <row r="1083" spans="1:25" x14ac:dyDescent="0.3">
      <c r="A1083" s="5">
        <v>45457.430031018521</v>
      </c>
      <c r="B1083" s="7" t="s">
        <v>23</v>
      </c>
      <c r="C1083" s="6" t="s">
        <v>789</v>
      </c>
      <c r="D1083" s="7" t="s">
        <v>648</v>
      </c>
      <c r="E1083" s="8">
        <v>8</v>
      </c>
      <c r="F1083" s="7" t="s">
        <v>68</v>
      </c>
      <c r="G1083" s="7" t="s">
        <v>68</v>
      </c>
      <c r="H1083" s="7" t="s">
        <v>649</v>
      </c>
      <c r="I1083" s="7" t="s">
        <v>44</v>
      </c>
      <c r="J1083" s="19" t="str">
        <f>IFERROR(INDEX('Employee Info'!$C$3:$E$200,MATCH(Data6[[#This Row],[Name:]],'Employee Info'!$B$3:$B$200,0),MATCH(Data6[[#This Row],[Hours Type:]],'Employee Info'!$C$2:$E$2,0)),"")</f>
        <v/>
      </c>
      <c r="K1083" s="19" t="str">
        <f>IFERROR(INDEX('Employee Info'!$C$3:$J$200,MATCH(Data6[[#This Row],[Name:]],'Employee Info'!$B$3:$B$200,0),MATCH(Data6[[#Headers],[Truck]],'Employee Info'!$C$2:$J$2,0)),"")</f>
        <v/>
      </c>
      <c r="L1083" s="19" t="str">
        <f>IFERROR(INDEX('Employee Info'!$C$3:$J$200,MATCH(Data6[[#This Row],[Name:]],'Employee Info'!$B$3:$B$200,0),MATCH(Data6[[#Headers],[Phone]],'Employee Info'!$C$2:$J$2,0)),"")</f>
        <v/>
      </c>
      <c r="M1083" s="19" t="str">
        <f>IFERROR(INDEX('Employee Info'!$C$3:$J$200,MATCH(Data6[[#This Row],[Name:]],'Employee Info'!$B$3:$B$200,0),MATCH(Data6[[#Headers],[Tech]],'Employee Info'!$C$2:$J$2,0)),"")</f>
        <v/>
      </c>
      <c r="N1083" s="19" t="str">
        <f>IFERROR(INDEX('Employee Info'!$C$3:$J$200,MATCH(Data6[[#This Row],[Name:]],'Employee Info'!$B$3:$B$200,0),MATCH(Data6[[#Headers],[Other]],'Employee Info'!$C$2:$J$2,0)),"")</f>
        <v/>
      </c>
      <c r="O1083" s="19">
        <f>IFERROR((Data6[[#This Row],[Hours:]]*SUM(Data6[[#This Row],[Rate]:[Other]])),"")</f>
        <v>0</v>
      </c>
      <c r="P1083" s="7" t="str">
        <f>IF(Data6[[#This Row],[WO'#:]]="","Riley #","WO#")</f>
        <v>Riley #</v>
      </c>
      <c r="Q1083" s="7">
        <f>IFERROR(WEEKNUM(Data6[[#This Row],[Date:]]),"")</f>
        <v>24</v>
      </c>
      <c r="R1083" s="6">
        <f t="shared" si="48"/>
        <v>45452</v>
      </c>
      <c r="S1083" s="6">
        <f>Data6[[#This Row],[Week Start]]+7</f>
        <v>45459</v>
      </c>
      <c r="T1083" s="7" t="str">
        <f t="shared" si="49"/>
        <v>6/9/2024 - 6/16/2024</v>
      </c>
      <c r="U1083" s="7" t="str">
        <f t="shared" si="50"/>
        <v>Time Card</v>
      </c>
      <c r="V1083" s="8" t="str">
        <f>RIGHT(TEXT(Data6[[#This Row],[Date:]],"mmddyyyy"),4)</f>
        <v>2024</v>
      </c>
      <c r="W1083" s="8" t="str">
        <f>MID(TEXT(Data6[[#This Row],[Date:]],"mmddyyyy"),3,2)</f>
        <v>14</v>
      </c>
      <c r="X1083" s="8" t="str">
        <f>LEFT(TEXT(Data6[[#This Row],[Date:]],"mmddyyyy"),2)</f>
        <v>06</v>
      </c>
      <c r="Y1083" s="6">
        <f>DATE(Data6[[#This Row],[Year]],Data6[[#This Row],[Month]],Data6[[#This Row],[Day]])</f>
        <v>45457</v>
      </c>
    </row>
    <row r="1084" spans="1:25" x14ac:dyDescent="0.3">
      <c r="A1084" s="5">
        <v>45457.496427546299</v>
      </c>
      <c r="B1084" s="7" t="s">
        <v>66</v>
      </c>
      <c r="C1084" s="6" t="s">
        <v>789</v>
      </c>
      <c r="D1084" s="7" t="s">
        <v>796</v>
      </c>
      <c r="E1084" s="8">
        <v>1</v>
      </c>
      <c r="F1084" s="7" t="s">
        <v>68</v>
      </c>
      <c r="G1084" s="7" t="s">
        <v>68</v>
      </c>
      <c r="H1084" s="7" t="s">
        <v>649</v>
      </c>
      <c r="I1084" s="7" t="s">
        <v>44</v>
      </c>
      <c r="J1084" s="19" t="str">
        <f>IFERROR(INDEX('Employee Info'!$C$3:$E$200,MATCH(Data6[[#This Row],[Name:]],'Employee Info'!$B$3:$B$200,0),MATCH(Data6[[#This Row],[Hours Type:]],'Employee Info'!$C$2:$E$2,0)),"")</f>
        <v/>
      </c>
      <c r="K1084" s="19" t="str">
        <f>IFERROR(INDEX('Employee Info'!$C$3:$J$200,MATCH(Data6[[#This Row],[Name:]],'Employee Info'!$B$3:$B$200,0),MATCH(Data6[[#Headers],[Truck]],'Employee Info'!$C$2:$J$2,0)),"")</f>
        <v/>
      </c>
      <c r="L1084" s="19" t="str">
        <f>IFERROR(INDEX('Employee Info'!$C$3:$J$200,MATCH(Data6[[#This Row],[Name:]],'Employee Info'!$B$3:$B$200,0),MATCH(Data6[[#Headers],[Phone]],'Employee Info'!$C$2:$J$2,0)),"")</f>
        <v/>
      </c>
      <c r="M1084" s="19" t="str">
        <f>IFERROR(INDEX('Employee Info'!$C$3:$J$200,MATCH(Data6[[#This Row],[Name:]],'Employee Info'!$B$3:$B$200,0),MATCH(Data6[[#Headers],[Tech]],'Employee Info'!$C$2:$J$2,0)),"")</f>
        <v/>
      </c>
      <c r="N1084" s="19" t="str">
        <f>IFERROR(INDEX('Employee Info'!$C$3:$J$200,MATCH(Data6[[#This Row],[Name:]],'Employee Info'!$B$3:$B$200,0),MATCH(Data6[[#Headers],[Other]],'Employee Info'!$C$2:$J$2,0)),"")</f>
        <v/>
      </c>
      <c r="O1084" s="19">
        <f>IFERROR((Data6[[#This Row],[Hours:]]*SUM(Data6[[#This Row],[Rate]:[Other]])),"")</f>
        <v>0</v>
      </c>
      <c r="P1084" s="7" t="str">
        <f>IF(Data6[[#This Row],[WO'#:]]="","Riley #","WO#")</f>
        <v>Riley #</v>
      </c>
      <c r="Q1084" s="7">
        <f>IFERROR(WEEKNUM(Data6[[#This Row],[Date:]]),"")</f>
        <v>24</v>
      </c>
      <c r="R1084" s="6">
        <f t="shared" si="48"/>
        <v>45452</v>
      </c>
      <c r="S1084" s="6">
        <f>Data6[[#This Row],[Week Start]]+7</f>
        <v>45459</v>
      </c>
      <c r="T1084" s="7" t="str">
        <f t="shared" si="49"/>
        <v>6/9/2024 - 6/16/2024</v>
      </c>
      <c r="U1084" s="7" t="str">
        <f t="shared" si="50"/>
        <v>Time Card</v>
      </c>
      <c r="V1084" s="8" t="str">
        <f>RIGHT(TEXT(Data6[[#This Row],[Date:]],"mmddyyyy"),4)</f>
        <v>2024</v>
      </c>
      <c r="W1084" s="8" t="str">
        <f>MID(TEXT(Data6[[#This Row],[Date:]],"mmddyyyy"),3,2)</f>
        <v>14</v>
      </c>
      <c r="X1084" s="8" t="str">
        <f>LEFT(TEXT(Data6[[#This Row],[Date:]],"mmddyyyy"),2)</f>
        <v>06</v>
      </c>
      <c r="Y1084" s="6">
        <f>DATE(Data6[[#This Row],[Year]],Data6[[#This Row],[Month]],Data6[[#This Row],[Day]])</f>
        <v>45457</v>
      </c>
    </row>
    <row r="1085" spans="1:25" x14ac:dyDescent="0.3">
      <c r="A1085" s="5">
        <v>45457.563959143517</v>
      </c>
      <c r="B1085" s="7" t="s">
        <v>34</v>
      </c>
      <c r="C1085" s="6" t="s">
        <v>789</v>
      </c>
      <c r="D1085" s="7" t="s">
        <v>798</v>
      </c>
      <c r="E1085" s="8">
        <v>1</v>
      </c>
      <c r="F1085" s="7" t="s">
        <v>68</v>
      </c>
      <c r="G1085" s="7" t="s">
        <v>68</v>
      </c>
      <c r="H1085" s="7" t="s">
        <v>460</v>
      </c>
      <c r="I1085" s="7" t="s">
        <v>44</v>
      </c>
      <c r="J1085" s="19" t="str">
        <f>IFERROR(INDEX('Employee Info'!$C$3:$E$200,MATCH(Data6[[#This Row],[Name:]],'Employee Info'!$B$3:$B$200,0),MATCH(Data6[[#This Row],[Hours Type:]],'Employee Info'!$C$2:$E$2,0)),"")</f>
        <v/>
      </c>
      <c r="K1085" s="19" t="str">
        <f>IFERROR(INDEX('Employee Info'!$C$3:$J$200,MATCH(Data6[[#This Row],[Name:]],'Employee Info'!$B$3:$B$200,0),MATCH(Data6[[#Headers],[Truck]],'Employee Info'!$C$2:$J$2,0)),"")</f>
        <v/>
      </c>
      <c r="L1085" s="19" t="str">
        <f>IFERROR(INDEX('Employee Info'!$C$3:$J$200,MATCH(Data6[[#This Row],[Name:]],'Employee Info'!$B$3:$B$200,0),MATCH(Data6[[#Headers],[Phone]],'Employee Info'!$C$2:$J$2,0)),"")</f>
        <v/>
      </c>
      <c r="M1085" s="19" t="str">
        <f>IFERROR(INDEX('Employee Info'!$C$3:$J$200,MATCH(Data6[[#This Row],[Name:]],'Employee Info'!$B$3:$B$200,0),MATCH(Data6[[#Headers],[Tech]],'Employee Info'!$C$2:$J$2,0)),"")</f>
        <v/>
      </c>
      <c r="N1085" s="19" t="str">
        <f>IFERROR(INDEX('Employee Info'!$C$3:$J$200,MATCH(Data6[[#This Row],[Name:]],'Employee Info'!$B$3:$B$200,0),MATCH(Data6[[#Headers],[Other]],'Employee Info'!$C$2:$J$2,0)),"")</f>
        <v/>
      </c>
      <c r="O1085" s="19">
        <f>IFERROR((Data6[[#This Row],[Hours:]]*SUM(Data6[[#This Row],[Rate]:[Other]])),"")</f>
        <v>0</v>
      </c>
      <c r="P1085" s="7" t="str">
        <f>IF(Data6[[#This Row],[WO'#:]]="","Riley #","WO#")</f>
        <v>Riley #</v>
      </c>
      <c r="Q1085" s="7">
        <f>IFERROR(WEEKNUM(Data6[[#This Row],[Date:]]),"")</f>
        <v>24</v>
      </c>
      <c r="R1085" s="6">
        <f t="shared" si="48"/>
        <v>45452</v>
      </c>
      <c r="S1085" s="6">
        <f>Data6[[#This Row],[Week Start]]+7</f>
        <v>45459</v>
      </c>
      <c r="T1085" s="7" t="str">
        <f t="shared" si="49"/>
        <v>6/9/2024 - 6/16/2024</v>
      </c>
      <c r="U1085" s="7" t="str">
        <f t="shared" si="50"/>
        <v>Time Card</v>
      </c>
      <c r="V1085" s="8" t="str">
        <f>RIGHT(TEXT(Data6[[#This Row],[Date:]],"mmddyyyy"),4)</f>
        <v>2024</v>
      </c>
      <c r="W1085" s="8" t="str">
        <f>MID(TEXT(Data6[[#This Row],[Date:]],"mmddyyyy"),3,2)</f>
        <v>14</v>
      </c>
      <c r="X1085" s="8" t="str">
        <f>LEFT(TEXT(Data6[[#This Row],[Date:]],"mmddyyyy"),2)</f>
        <v>06</v>
      </c>
      <c r="Y1085" s="6">
        <f>DATE(Data6[[#This Row],[Year]],Data6[[#This Row],[Month]],Data6[[#This Row],[Day]])</f>
        <v>45457</v>
      </c>
    </row>
    <row r="1086" spans="1:25" x14ac:dyDescent="0.3">
      <c r="A1086" s="5">
        <v>45457.427491898146</v>
      </c>
      <c r="B1086" s="7" t="s">
        <v>31</v>
      </c>
      <c r="C1086" s="6" t="s">
        <v>789</v>
      </c>
      <c r="D1086" s="7" t="s">
        <v>799</v>
      </c>
      <c r="E1086" s="8">
        <v>1</v>
      </c>
      <c r="G1086" s="7" t="s">
        <v>68</v>
      </c>
      <c r="H1086" s="7" t="s">
        <v>697</v>
      </c>
      <c r="I1086" s="7" t="s">
        <v>44</v>
      </c>
      <c r="J1086" s="19" t="str">
        <f>IFERROR(INDEX('Employee Info'!$C$3:$E$200,MATCH(Data6[[#This Row],[Name:]],'Employee Info'!$B$3:$B$200,0),MATCH(Data6[[#This Row],[Hours Type:]],'Employee Info'!$C$2:$E$2,0)),"")</f>
        <v/>
      </c>
      <c r="K1086" s="19" t="str">
        <f>IFERROR(INDEX('Employee Info'!$C$3:$J$200,MATCH(Data6[[#This Row],[Name:]],'Employee Info'!$B$3:$B$200,0),MATCH(Data6[[#Headers],[Truck]],'Employee Info'!$C$2:$J$2,0)),"")</f>
        <v/>
      </c>
      <c r="L1086" s="19" t="str">
        <f>IFERROR(INDEX('Employee Info'!$C$3:$J$200,MATCH(Data6[[#This Row],[Name:]],'Employee Info'!$B$3:$B$200,0),MATCH(Data6[[#Headers],[Phone]],'Employee Info'!$C$2:$J$2,0)),"")</f>
        <v/>
      </c>
      <c r="M1086" s="19" t="str">
        <f>IFERROR(INDEX('Employee Info'!$C$3:$J$200,MATCH(Data6[[#This Row],[Name:]],'Employee Info'!$B$3:$B$200,0),MATCH(Data6[[#Headers],[Tech]],'Employee Info'!$C$2:$J$2,0)),"")</f>
        <v/>
      </c>
      <c r="N1086" s="19" t="str">
        <f>IFERROR(INDEX('Employee Info'!$C$3:$J$200,MATCH(Data6[[#This Row],[Name:]],'Employee Info'!$B$3:$B$200,0),MATCH(Data6[[#Headers],[Other]],'Employee Info'!$C$2:$J$2,0)),"")</f>
        <v/>
      </c>
      <c r="O1086" s="19">
        <f>IFERROR((Data6[[#This Row],[Hours:]]*SUM(Data6[[#This Row],[Rate]:[Other]])),"")</f>
        <v>0</v>
      </c>
      <c r="P1086" s="7" t="str">
        <f>IF(Data6[[#This Row],[WO'#:]]="","Riley #","WO#")</f>
        <v>Riley #</v>
      </c>
      <c r="Q1086" s="7">
        <f>IFERROR(WEEKNUM(Data6[[#This Row],[Date:]]),"")</f>
        <v>24</v>
      </c>
      <c r="R1086" s="6">
        <f t="shared" si="48"/>
        <v>45452</v>
      </c>
      <c r="S1086" s="6">
        <f>Data6[[#This Row],[Week Start]]+7</f>
        <v>45459</v>
      </c>
      <c r="T1086" s="7" t="str">
        <f t="shared" si="49"/>
        <v>6/9/2024 - 6/16/2024</v>
      </c>
      <c r="U1086" s="7" t="str">
        <f t="shared" si="50"/>
        <v>Time Card</v>
      </c>
      <c r="V1086" s="8" t="str">
        <f>RIGHT(TEXT(Data6[[#This Row],[Date:]],"mmddyyyy"),4)</f>
        <v>2024</v>
      </c>
      <c r="W1086" s="8" t="str">
        <f>MID(TEXT(Data6[[#This Row],[Date:]],"mmddyyyy"),3,2)</f>
        <v>14</v>
      </c>
      <c r="X1086" s="8" t="str">
        <f>LEFT(TEXT(Data6[[#This Row],[Date:]],"mmddyyyy"),2)</f>
        <v>06</v>
      </c>
      <c r="Y1086" s="6">
        <f>DATE(Data6[[#This Row],[Year]],Data6[[#This Row],[Month]],Data6[[#This Row],[Day]])</f>
        <v>45457</v>
      </c>
    </row>
    <row r="1087" spans="1:25" x14ac:dyDescent="0.3">
      <c r="A1087" s="5">
        <v>45464.600660300923</v>
      </c>
      <c r="B1087" s="7" t="s">
        <v>66</v>
      </c>
      <c r="C1087" s="6" t="s">
        <v>800</v>
      </c>
      <c r="D1087" s="7" t="s">
        <v>801</v>
      </c>
      <c r="E1087" s="8">
        <v>1</v>
      </c>
      <c r="F1087" s="7">
        <v>20028</v>
      </c>
      <c r="G1087" s="7" t="s">
        <v>68</v>
      </c>
      <c r="H1087" s="7" t="s">
        <v>756</v>
      </c>
      <c r="I1087" s="7" t="s">
        <v>45</v>
      </c>
      <c r="J1087" s="19" t="str">
        <f>IFERROR(INDEX('Employee Info'!$C$3:$E$200,MATCH(Data6[[#This Row],[Name:]],'Employee Info'!$B$3:$B$200,0),MATCH(Data6[[#This Row],[Hours Type:]],'Employee Info'!$C$2:$E$2,0)),"")</f>
        <v/>
      </c>
      <c r="K1087" s="19" t="str">
        <f>IFERROR(INDEX('Employee Info'!$C$3:$J$200,MATCH(Data6[[#This Row],[Name:]],'Employee Info'!$B$3:$B$200,0),MATCH(Data6[[#Headers],[Truck]],'Employee Info'!$C$2:$J$2,0)),"")</f>
        <v/>
      </c>
      <c r="L1087" s="19" t="str">
        <f>IFERROR(INDEX('Employee Info'!$C$3:$J$200,MATCH(Data6[[#This Row],[Name:]],'Employee Info'!$B$3:$B$200,0),MATCH(Data6[[#Headers],[Phone]],'Employee Info'!$C$2:$J$2,0)),"")</f>
        <v/>
      </c>
      <c r="M1087" s="19" t="str">
        <f>IFERROR(INDEX('Employee Info'!$C$3:$J$200,MATCH(Data6[[#This Row],[Name:]],'Employee Info'!$B$3:$B$200,0),MATCH(Data6[[#Headers],[Tech]],'Employee Info'!$C$2:$J$2,0)),"")</f>
        <v/>
      </c>
      <c r="N1087" s="19" t="str">
        <f>IFERROR(INDEX('Employee Info'!$C$3:$J$200,MATCH(Data6[[#This Row],[Name:]],'Employee Info'!$B$3:$B$200,0),MATCH(Data6[[#Headers],[Other]],'Employee Info'!$C$2:$J$2,0)),"")</f>
        <v/>
      </c>
      <c r="O1087" s="19">
        <f>IFERROR((Data6[[#This Row],[Hours:]]*SUM(Data6[[#This Row],[Rate]:[Other]])),"")</f>
        <v>0</v>
      </c>
      <c r="P1087" s="7" t="str">
        <f>IF(Data6[[#This Row],[WO'#:]]="","Riley #","WO#")</f>
        <v>WO#</v>
      </c>
      <c r="Q1087" s="7">
        <f>IFERROR(WEEKNUM(Data6[[#This Row],[Date:]]),"")</f>
        <v>25</v>
      </c>
      <c r="R1087" s="6">
        <f t="shared" si="48"/>
        <v>45459</v>
      </c>
      <c r="S1087" s="6">
        <f>Data6[[#This Row],[Week Start]]+7</f>
        <v>45466</v>
      </c>
      <c r="T1087" s="7" t="str">
        <f t="shared" si="49"/>
        <v>6/16/2024 - 6/23/2024</v>
      </c>
      <c r="U1087" s="7" t="str">
        <f t="shared" si="50"/>
        <v>Time Card</v>
      </c>
      <c r="V1087" s="8" t="str">
        <f>RIGHT(TEXT(Data6[[#This Row],[Date:]],"mmddyyyy"),4)</f>
        <v>2024</v>
      </c>
      <c r="W1087" s="8" t="str">
        <f>MID(TEXT(Data6[[#This Row],[Date:]],"mmddyyyy"),3,2)</f>
        <v>17</v>
      </c>
      <c r="X1087" s="8" t="str">
        <f>LEFT(TEXT(Data6[[#This Row],[Date:]],"mmddyyyy"),2)</f>
        <v>06</v>
      </c>
      <c r="Y1087" s="6">
        <f>DATE(Data6[[#This Row],[Year]],Data6[[#This Row],[Month]],Data6[[#This Row],[Day]])</f>
        <v>45460</v>
      </c>
    </row>
    <row r="1088" spans="1:25" x14ac:dyDescent="0.3">
      <c r="A1088" s="5">
        <v>45460.585618171295</v>
      </c>
      <c r="B1088" s="7" t="s">
        <v>31</v>
      </c>
      <c r="C1088" s="6" t="s">
        <v>800</v>
      </c>
      <c r="D1088" s="7" t="s">
        <v>542</v>
      </c>
      <c r="E1088" s="8">
        <v>1</v>
      </c>
      <c r="F1088" s="7">
        <v>6984733</v>
      </c>
      <c r="G1088" s="7" t="s">
        <v>68</v>
      </c>
      <c r="H1088" s="7" t="s">
        <v>756</v>
      </c>
      <c r="I1088" s="7" t="s">
        <v>44</v>
      </c>
      <c r="J1088" s="19" t="str">
        <f>IFERROR(INDEX('Employee Info'!$C$3:$E$200,MATCH(Data6[[#This Row],[Name:]],'Employee Info'!$B$3:$B$200,0),MATCH(Data6[[#This Row],[Hours Type:]],'Employee Info'!$C$2:$E$2,0)),"")</f>
        <v/>
      </c>
      <c r="K1088" s="19" t="str">
        <f>IFERROR(INDEX('Employee Info'!$C$3:$J$200,MATCH(Data6[[#This Row],[Name:]],'Employee Info'!$B$3:$B$200,0),MATCH(Data6[[#Headers],[Truck]],'Employee Info'!$C$2:$J$2,0)),"")</f>
        <v/>
      </c>
      <c r="L1088" s="19" t="str">
        <f>IFERROR(INDEX('Employee Info'!$C$3:$J$200,MATCH(Data6[[#This Row],[Name:]],'Employee Info'!$B$3:$B$200,0),MATCH(Data6[[#Headers],[Phone]],'Employee Info'!$C$2:$J$2,0)),"")</f>
        <v/>
      </c>
      <c r="M1088" s="19" t="str">
        <f>IFERROR(INDEX('Employee Info'!$C$3:$J$200,MATCH(Data6[[#This Row],[Name:]],'Employee Info'!$B$3:$B$200,0),MATCH(Data6[[#Headers],[Tech]],'Employee Info'!$C$2:$J$2,0)),"")</f>
        <v/>
      </c>
      <c r="N1088" s="19" t="str">
        <f>IFERROR(INDEX('Employee Info'!$C$3:$J$200,MATCH(Data6[[#This Row],[Name:]],'Employee Info'!$B$3:$B$200,0),MATCH(Data6[[#Headers],[Other]],'Employee Info'!$C$2:$J$2,0)),"")</f>
        <v/>
      </c>
      <c r="O1088" s="19">
        <f>IFERROR((Data6[[#This Row],[Hours:]]*SUM(Data6[[#This Row],[Rate]:[Other]])),"")</f>
        <v>0</v>
      </c>
      <c r="P1088" s="7" t="str">
        <f>IF(Data6[[#This Row],[WO'#:]]="","Riley #","WO#")</f>
        <v>WO#</v>
      </c>
      <c r="Q1088" s="7">
        <f>IFERROR(WEEKNUM(Data6[[#This Row],[Date:]]),"")</f>
        <v>25</v>
      </c>
      <c r="R1088" s="6">
        <f t="shared" si="48"/>
        <v>45459</v>
      </c>
      <c r="S1088" s="6">
        <f>Data6[[#This Row],[Week Start]]+7</f>
        <v>45466</v>
      </c>
      <c r="T1088" s="7" t="str">
        <f t="shared" si="49"/>
        <v>6/16/2024 - 6/23/2024</v>
      </c>
      <c r="U1088" s="7" t="str">
        <f t="shared" si="50"/>
        <v>Time Card</v>
      </c>
      <c r="V1088" s="8" t="str">
        <f>RIGHT(TEXT(Data6[[#This Row],[Date:]],"mmddyyyy"),4)</f>
        <v>2024</v>
      </c>
      <c r="W1088" s="8" t="str">
        <f>MID(TEXT(Data6[[#This Row],[Date:]],"mmddyyyy"),3,2)</f>
        <v>17</v>
      </c>
      <c r="X1088" s="8" t="str">
        <f>LEFT(TEXT(Data6[[#This Row],[Date:]],"mmddyyyy"),2)</f>
        <v>06</v>
      </c>
      <c r="Y1088" s="6">
        <f>DATE(Data6[[#This Row],[Year]],Data6[[#This Row],[Month]],Data6[[#This Row],[Day]])</f>
        <v>45460</v>
      </c>
    </row>
    <row r="1089" spans="1:25" x14ac:dyDescent="0.3">
      <c r="A1089" s="5">
        <v>45464.570330671297</v>
      </c>
      <c r="B1089" s="7" t="s">
        <v>66</v>
      </c>
      <c r="C1089" s="6" t="s">
        <v>800</v>
      </c>
      <c r="D1089" s="7" t="s">
        <v>802</v>
      </c>
      <c r="E1089" s="8">
        <v>3</v>
      </c>
      <c r="F1089" s="7">
        <v>6984733</v>
      </c>
      <c r="G1089" s="7" t="s">
        <v>68</v>
      </c>
      <c r="H1089" s="7" t="s">
        <v>756</v>
      </c>
      <c r="I1089" s="7" t="s">
        <v>44</v>
      </c>
      <c r="J1089" s="19" t="str">
        <f>IFERROR(INDEX('Employee Info'!$C$3:$E$200,MATCH(Data6[[#This Row],[Name:]],'Employee Info'!$B$3:$B$200,0),MATCH(Data6[[#This Row],[Hours Type:]],'Employee Info'!$C$2:$E$2,0)),"")</f>
        <v/>
      </c>
      <c r="K1089" s="19" t="str">
        <f>IFERROR(INDEX('Employee Info'!$C$3:$J$200,MATCH(Data6[[#This Row],[Name:]],'Employee Info'!$B$3:$B$200,0),MATCH(Data6[[#Headers],[Truck]],'Employee Info'!$C$2:$J$2,0)),"")</f>
        <v/>
      </c>
      <c r="L1089" s="19" t="str">
        <f>IFERROR(INDEX('Employee Info'!$C$3:$J$200,MATCH(Data6[[#This Row],[Name:]],'Employee Info'!$B$3:$B$200,0),MATCH(Data6[[#Headers],[Phone]],'Employee Info'!$C$2:$J$2,0)),"")</f>
        <v/>
      </c>
      <c r="M1089" s="19" t="str">
        <f>IFERROR(INDEX('Employee Info'!$C$3:$J$200,MATCH(Data6[[#This Row],[Name:]],'Employee Info'!$B$3:$B$200,0),MATCH(Data6[[#Headers],[Tech]],'Employee Info'!$C$2:$J$2,0)),"")</f>
        <v/>
      </c>
      <c r="N1089" s="19" t="str">
        <f>IFERROR(INDEX('Employee Info'!$C$3:$J$200,MATCH(Data6[[#This Row],[Name:]],'Employee Info'!$B$3:$B$200,0),MATCH(Data6[[#Headers],[Other]],'Employee Info'!$C$2:$J$2,0)),"")</f>
        <v/>
      </c>
      <c r="O1089" s="19">
        <f>IFERROR((Data6[[#This Row],[Hours:]]*SUM(Data6[[#This Row],[Rate]:[Other]])),"")</f>
        <v>0</v>
      </c>
      <c r="P1089" s="7" t="str">
        <f>IF(Data6[[#This Row],[WO'#:]]="","Riley #","WO#")</f>
        <v>WO#</v>
      </c>
      <c r="Q1089" s="7">
        <f>IFERROR(WEEKNUM(Data6[[#This Row],[Date:]]),"")</f>
        <v>25</v>
      </c>
      <c r="R1089" s="6">
        <f t="shared" si="48"/>
        <v>45459</v>
      </c>
      <c r="S1089" s="6">
        <f>Data6[[#This Row],[Week Start]]+7</f>
        <v>45466</v>
      </c>
      <c r="T1089" s="7" t="str">
        <f t="shared" si="49"/>
        <v>6/16/2024 - 6/23/2024</v>
      </c>
      <c r="U1089" s="7" t="str">
        <f t="shared" si="50"/>
        <v>Time Card</v>
      </c>
      <c r="V1089" s="8" t="str">
        <f>RIGHT(TEXT(Data6[[#This Row],[Date:]],"mmddyyyy"),4)</f>
        <v>2024</v>
      </c>
      <c r="W1089" s="8" t="str">
        <f>MID(TEXT(Data6[[#This Row],[Date:]],"mmddyyyy"),3,2)</f>
        <v>17</v>
      </c>
      <c r="X1089" s="8" t="str">
        <f>LEFT(TEXT(Data6[[#This Row],[Date:]],"mmddyyyy"),2)</f>
        <v>06</v>
      </c>
      <c r="Y1089" s="6">
        <f>DATE(Data6[[#This Row],[Year]],Data6[[#This Row],[Month]],Data6[[#This Row],[Day]])</f>
        <v>45460</v>
      </c>
    </row>
    <row r="1090" spans="1:25" x14ac:dyDescent="0.3">
      <c r="A1090" s="5">
        <v>45485.476124189816</v>
      </c>
      <c r="B1090" s="7" t="s">
        <v>76</v>
      </c>
      <c r="C1090" s="6" t="s">
        <v>800</v>
      </c>
      <c r="D1090" s="7" t="s">
        <v>156</v>
      </c>
      <c r="E1090" s="8">
        <v>1</v>
      </c>
      <c r="F1090" s="7">
        <v>6984733</v>
      </c>
      <c r="G1090" s="7" t="s">
        <v>68</v>
      </c>
      <c r="H1090" s="7" t="s">
        <v>756</v>
      </c>
      <c r="I1090" s="7" t="s">
        <v>44</v>
      </c>
      <c r="J1090" s="19" t="str">
        <f>IFERROR(INDEX('Employee Info'!$C$3:$E$200,MATCH(Data6[[#This Row],[Name:]],'Employee Info'!$B$3:$B$200,0),MATCH(Data6[[#This Row],[Hours Type:]],'Employee Info'!$C$2:$E$2,0)),"")</f>
        <v/>
      </c>
      <c r="K1090" s="19" t="str">
        <f>IFERROR(INDEX('Employee Info'!$C$3:$J$200,MATCH(Data6[[#This Row],[Name:]],'Employee Info'!$B$3:$B$200,0),MATCH(Data6[[#Headers],[Truck]],'Employee Info'!$C$2:$J$2,0)),"")</f>
        <v/>
      </c>
      <c r="L1090" s="19" t="str">
        <f>IFERROR(INDEX('Employee Info'!$C$3:$J$200,MATCH(Data6[[#This Row],[Name:]],'Employee Info'!$B$3:$B$200,0),MATCH(Data6[[#Headers],[Phone]],'Employee Info'!$C$2:$J$2,0)),"")</f>
        <v/>
      </c>
      <c r="M1090" s="19" t="str">
        <f>IFERROR(INDEX('Employee Info'!$C$3:$J$200,MATCH(Data6[[#This Row],[Name:]],'Employee Info'!$B$3:$B$200,0),MATCH(Data6[[#Headers],[Tech]],'Employee Info'!$C$2:$J$2,0)),"")</f>
        <v/>
      </c>
      <c r="N1090" s="19" t="str">
        <f>IFERROR(INDEX('Employee Info'!$C$3:$J$200,MATCH(Data6[[#This Row],[Name:]],'Employee Info'!$B$3:$B$200,0),MATCH(Data6[[#Headers],[Other]],'Employee Info'!$C$2:$J$2,0)),"")</f>
        <v/>
      </c>
      <c r="O1090" s="19">
        <f>IFERROR((Data6[[#This Row],[Hours:]]*SUM(Data6[[#This Row],[Rate]:[Other]])),"")</f>
        <v>0</v>
      </c>
      <c r="P1090" s="7" t="str">
        <f>IF(Data6[[#This Row],[WO'#:]]="","Riley #","WO#")</f>
        <v>WO#</v>
      </c>
      <c r="Q1090" s="7">
        <f>IFERROR(WEEKNUM(Data6[[#This Row],[Date:]]),"")</f>
        <v>25</v>
      </c>
      <c r="R1090" s="6">
        <f t="shared" ref="R1090:R1153" si="51">DATE(RIGHT(TEXT(C1090,"mm/dd/yyyy"),4),1,1)+(Q1090-1)*7-(WEEKDAY(DATE(RIGHT(TEXT(C1090,"mm/dd/yyyy"),4),1,1)))+1</f>
        <v>45459</v>
      </c>
      <c r="S1090" s="6">
        <f>Data6[[#This Row],[Week Start]]+7</f>
        <v>45466</v>
      </c>
      <c r="T1090" s="7" t="str">
        <f t="shared" ref="T1090:T1153" si="52">IFERROR(TEXT(R1090, "m/d/yyyy") &amp; " - " &amp; TEXT(S1090, "m/d/yyyy"),"")</f>
        <v>6/16/2024 - 6/23/2024</v>
      </c>
      <c r="U1090" s="7" t="str">
        <f t="shared" ref="U1090:U1153" si="53">"Time Card"</f>
        <v>Time Card</v>
      </c>
      <c r="V1090" s="8" t="str">
        <f>RIGHT(TEXT(Data6[[#This Row],[Date:]],"mmddyyyy"),4)</f>
        <v>2024</v>
      </c>
      <c r="W1090" s="8" t="str">
        <f>MID(TEXT(Data6[[#This Row],[Date:]],"mmddyyyy"),3,2)</f>
        <v>17</v>
      </c>
      <c r="X1090" s="8" t="str">
        <f>LEFT(TEXT(Data6[[#This Row],[Date:]],"mmddyyyy"),2)</f>
        <v>06</v>
      </c>
      <c r="Y1090" s="6">
        <f>DATE(Data6[[#This Row],[Year]],Data6[[#This Row],[Month]],Data6[[#This Row],[Day]])</f>
        <v>45460</v>
      </c>
    </row>
    <row r="1091" spans="1:25" x14ac:dyDescent="0.3">
      <c r="A1091" s="5">
        <v>45461.422066550927</v>
      </c>
      <c r="B1091" s="7" t="s">
        <v>34</v>
      </c>
      <c r="C1091" s="6" t="s">
        <v>800</v>
      </c>
      <c r="D1091" s="7" t="s">
        <v>806</v>
      </c>
      <c r="E1091" s="8">
        <v>1.5</v>
      </c>
      <c r="F1091" s="7" t="s">
        <v>68</v>
      </c>
      <c r="G1091" s="7" t="s">
        <v>68</v>
      </c>
      <c r="H1091" s="7" t="s">
        <v>756</v>
      </c>
      <c r="I1091" s="7" t="s">
        <v>44</v>
      </c>
      <c r="J1091" s="19" t="str">
        <f>IFERROR(INDEX('Employee Info'!$C$3:$E$200,MATCH(Data6[[#This Row],[Name:]],'Employee Info'!$B$3:$B$200,0),MATCH(Data6[[#This Row],[Hours Type:]],'Employee Info'!$C$2:$E$2,0)),"")</f>
        <v/>
      </c>
      <c r="K1091" s="19" t="str">
        <f>IFERROR(INDEX('Employee Info'!$C$3:$J$200,MATCH(Data6[[#This Row],[Name:]],'Employee Info'!$B$3:$B$200,0),MATCH(Data6[[#Headers],[Truck]],'Employee Info'!$C$2:$J$2,0)),"")</f>
        <v/>
      </c>
      <c r="L1091" s="19" t="str">
        <f>IFERROR(INDEX('Employee Info'!$C$3:$J$200,MATCH(Data6[[#This Row],[Name:]],'Employee Info'!$B$3:$B$200,0),MATCH(Data6[[#Headers],[Phone]],'Employee Info'!$C$2:$J$2,0)),"")</f>
        <v/>
      </c>
      <c r="M1091" s="19" t="str">
        <f>IFERROR(INDEX('Employee Info'!$C$3:$J$200,MATCH(Data6[[#This Row],[Name:]],'Employee Info'!$B$3:$B$200,0),MATCH(Data6[[#Headers],[Tech]],'Employee Info'!$C$2:$J$2,0)),"")</f>
        <v/>
      </c>
      <c r="N1091" s="19" t="str">
        <f>IFERROR(INDEX('Employee Info'!$C$3:$J$200,MATCH(Data6[[#This Row],[Name:]],'Employee Info'!$B$3:$B$200,0),MATCH(Data6[[#Headers],[Other]],'Employee Info'!$C$2:$J$2,0)),"")</f>
        <v/>
      </c>
      <c r="O1091" s="19">
        <f>IFERROR((Data6[[#This Row],[Hours:]]*SUM(Data6[[#This Row],[Rate]:[Other]])),"")</f>
        <v>0</v>
      </c>
      <c r="P1091" s="7" t="str">
        <f>IF(Data6[[#This Row],[WO'#:]]="","Riley #","WO#")</f>
        <v>Riley #</v>
      </c>
      <c r="Q1091" s="7">
        <f>IFERROR(WEEKNUM(Data6[[#This Row],[Date:]]),"")</f>
        <v>25</v>
      </c>
      <c r="R1091" s="6">
        <f t="shared" si="51"/>
        <v>45459</v>
      </c>
      <c r="S1091" s="6">
        <f>Data6[[#This Row],[Week Start]]+7</f>
        <v>45466</v>
      </c>
      <c r="T1091" s="7" t="str">
        <f t="shared" si="52"/>
        <v>6/16/2024 - 6/23/2024</v>
      </c>
      <c r="U1091" s="7" t="str">
        <f t="shared" si="53"/>
        <v>Time Card</v>
      </c>
      <c r="V1091" s="8" t="str">
        <f>RIGHT(TEXT(Data6[[#This Row],[Date:]],"mmddyyyy"),4)</f>
        <v>2024</v>
      </c>
      <c r="W1091" s="8" t="str">
        <f>MID(TEXT(Data6[[#This Row],[Date:]],"mmddyyyy"),3,2)</f>
        <v>17</v>
      </c>
      <c r="X1091" s="8" t="str">
        <f>LEFT(TEXT(Data6[[#This Row],[Date:]],"mmddyyyy"),2)</f>
        <v>06</v>
      </c>
      <c r="Y1091" s="6">
        <f>DATE(Data6[[#This Row],[Year]],Data6[[#This Row],[Month]],Data6[[#This Row],[Day]])</f>
        <v>45460</v>
      </c>
    </row>
    <row r="1092" spans="1:25" x14ac:dyDescent="0.3">
      <c r="A1092" s="5">
        <v>45461.42238877315</v>
      </c>
      <c r="B1092" s="7" t="s">
        <v>34</v>
      </c>
      <c r="C1092" s="6" t="s">
        <v>800</v>
      </c>
      <c r="D1092" s="7" t="s">
        <v>806</v>
      </c>
      <c r="E1092" s="8">
        <v>0.5</v>
      </c>
      <c r="F1092" s="7" t="s">
        <v>68</v>
      </c>
      <c r="G1092" s="7" t="s">
        <v>68</v>
      </c>
      <c r="H1092" s="7" t="s">
        <v>756</v>
      </c>
      <c r="I1092" s="7" t="s">
        <v>44</v>
      </c>
      <c r="J1092" s="19" t="str">
        <f>IFERROR(INDEX('Employee Info'!$C$3:$E$200,MATCH(Data6[[#This Row],[Name:]],'Employee Info'!$B$3:$B$200,0),MATCH(Data6[[#This Row],[Hours Type:]],'Employee Info'!$C$2:$E$2,0)),"")</f>
        <v/>
      </c>
      <c r="K1092" s="19" t="str">
        <f>IFERROR(INDEX('Employee Info'!$C$3:$J$200,MATCH(Data6[[#This Row],[Name:]],'Employee Info'!$B$3:$B$200,0),MATCH(Data6[[#Headers],[Truck]],'Employee Info'!$C$2:$J$2,0)),"")</f>
        <v/>
      </c>
      <c r="L1092" s="19" t="str">
        <f>IFERROR(INDEX('Employee Info'!$C$3:$J$200,MATCH(Data6[[#This Row],[Name:]],'Employee Info'!$B$3:$B$200,0),MATCH(Data6[[#Headers],[Phone]],'Employee Info'!$C$2:$J$2,0)),"")</f>
        <v/>
      </c>
      <c r="M1092" s="19" t="str">
        <f>IFERROR(INDEX('Employee Info'!$C$3:$J$200,MATCH(Data6[[#This Row],[Name:]],'Employee Info'!$B$3:$B$200,0),MATCH(Data6[[#Headers],[Tech]],'Employee Info'!$C$2:$J$2,0)),"")</f>
        <v/>
      </c>
      <c r="N1092" s="19" t="str">
        <f>IFERROR(INDEX('Employee Info'!$C$3:$J$200,MATCH(Data6[[#This Row],[Name:]],'Employee Info'!$B$3:$B$200,0),MATCH(Data6[[#Headers],[Other]],'Employee Info'!$C$2:$J$2,0)),"")</f>
        <v/>
      </c>
      <c r="O1092" s="19">
        <f>IFERROR((Data6[[#This Row],[Hours:]]*SUM(Data6[[#This Row],[Rate]:[Other]])),"")</f>
        <v>0</v>
      </c>
      <c r="P1092" s="7" t="str">
        <f>IF(Data6[[#This Row],[WO'#:]]="","Riley #","WO#")</f>
        <v>Riley #</v>
      </c>
      <c r="Q1092" s="7">
        <f>IFERROR(WEEKNUM(Data6[[#This Row],[Date:]]),"")</f>
        <v>25</v>
      </c>
      <c r="R1092" s="6">
        <f t="shared" si="51"/>
        <v>45459</v>
      </c>
      <c r="S1092" s="6">
        <f>Data6[[#This Row],[Week Start]]+7</f>
        <v>45466</v>
      </c>
      <c r="T1092" s="7" t="str">
        <f t="shared" si="52"/>
        <v>6/16/2024 - 6/23/2024</v>
      </c>
      <c r="U1092" s="7" t="str">
        <f t="shared" si="53"/>
        <v>Time Card</v>
      </c>
      <c r="V1092" s="8" t="str">
        <f>RIGHT(TEXT(Data6[[#This Row],[Date:]],"mmddyyyy"),4)</f>
        <v>2024</v>
      </c>
      <c r="W1092" s="8" t="str">
        <f>MID(TEXT(Data6[[#This Row],[Date:]],"mmddyyyy"),3,2)</f>
        <v>17</v>
      </c>
      <c r="X1092" s="8" t="str">
        <f>LEFT(TEXT(Data6[[#This Row],[Date:]],"mmddyyyy"),2)</f>
        <v>06</v>
      </c>
      <c r="Y1092" s="6">
        <f>DATE(Data6[[#This Row],[Year]],Data6[[#This Row],[Month]],Data6[[#This Row],[Day]])</f>
        <v>45460</v>
      </c>
    </row>
    <row r="1093" spans="1:25" x14ac:dyDescent="0.3">
      <c r="A1093" s="5">
        <v>45464.568677777781</v>
      </c>
      <c r="B1093" s="7" t="s">
        <v>66</v>
      </c>
      <c r="C1093" s="6" t="s">
        <v>800</v>
      </c>
      <c r="D1093" s="7" t="s">
        <v>807</v>
      </c>
      <c r="E1093" s="8">
        <v>2</v>
      </c>
      <c r="F1093" s="7" t="s">
        <v>68</v>
      </c>
      <c r="G1093" s="7" t="s">
        <v>68</v>
      </c>
      <c r="H1093" s="7" t="s">
        <v>808</v>
      </c>
      <c r="I1093" s="7" t="s">
        <v>44</v>
      </c>
      <c r="J1093" s="19" t="str">
        <f>IFERROR(INDEX('Employee Info'!$C$3:$E$200,MATCH(Data6[[#This Row],[Name:]],'Employee Info'!$B$3:$B$200,0),MATCH(Data6[[#This Row],[Hours Type:]],'Employee Info'!$C$2:$E$2,0)),"")</f>
        <v/>
      </c>
      <c r="K1093" s="19" t="str">
        <f>IFERROR(INDEX('Employee Info'!$C$3:$J$200,MATCH(Data6[[#This Row],[Name:]],'Employee Info'!$B$3:$B$200,0),MATCH(Data6[[#Headers],[Truck]],'Employee Info'!$C$2:$J$2,0)),"")</f>
        <v/>
      </c>
      <c r="L1093" s="19" t="str">
        <f>IFERROR(INDEX('Employee Info'!$C$3:$J$200,MATCH(Data6[[#This Row],[Name:]],'Employee Info'!$B$3:$B$200,0),MATCH(Data6[[#Headers],[Phone]],'Employee Info'!$C$2:$J$2,0)),"")</f>
        <v/>
      </c>
      <c r="M1093" s="19" t="str">
        <f>IFERROR(INDEX('Employee Info'!$C$3:$J$200,MATCH(Data6[[#This Row],[Name:]],'Employee Info'!$B$3:$B$200,0),MATCH(Data6[[#Headers],[Tech]],'Employee Info'!$C$2:$J$2,0)),"")</f>
        <v/>
      </c>
      <c r="N1093" s="19" t="str">
        <f>IFERROR(INDEX('Employee Info'!$C$3:$J$200,MATCH(Data6[[#This Row],[Name:]],'Employee Info'!$B$3:$B$200,0),MATCH(Data6[[#Headers],[Other]],'Employee Info'!$C$2:$J$2,0)),"")</f>
        <v/>
      </c>
      <c r="O1093" s="19">
        <f>IFERROR((Data6[[#This Row],[Hours:]]*SUM(Data6[[#This Row],[Rate]:[Other]])),"")</f>
        <v>0</v>
      </c>
      <c r="P1093" s="7" t="str">
        <f>IF(Data6[[#This Row],[WO'#:]]="","Riley #","WO#")</f>
        <v>Riley #</v>
      </c>
      <c r="Q1093" s="7">
        <f>IFERROR(WEEKNUM(Data6[[#This Row],[Date:]]),"")</f>
        <v>25</v>
      </c>
      <c r="R1093" s="6">
        <f t="shared" si="51"/>
        <v>45459</v>
      </c>
      <c r="S1093" s="6">
        <f>Data6[[#This Row],[Week Start]]+7</f>
        <v>45466</v>
      </c>
      <c r="T1093" s="7" t="str">
        <f t="shared" si="52"/>
        <v>6/16/2024 - 6/23/2024</v>
      </c>
      <c r="U1093" s="7" t="str">
        <f t="shared" si="53"/>
        <v>Time Card</v>
      </c>
      <c r="V1093" s="8" t="str">
        <f>RIGHT(TEXT(Data6[[#This Row],[Date:]],"mmddyyyy"),4)</f>
        <v>2024</v>
      </c>
      <c r="W1093" s="8" t="str">
        <f>MID(TEXT(Data6[[#This Row],[Date:]],"mmddyyyy"),3,2)</f>
        <v>17</v>
      </c>
      <c r="X1093" s="8" t="str">
        <f>LEFT(TEXT(Data6[[#This Row],[Date:]],"mmddyyyy"),2)</f>
        <v>06</v>
      </c>
      <c r="Y1093" s="6">
        <f>DATE(Data6[[#This Row],[Year]],Data6[[#This Row],[Month]],Data6[[#This Row],[Day]])</f>
        <v>45460</v>
      </c>
    </row>
    <row r="1094" spans="1:25" x14ac:dyDescent="0.3">
      <c r="A1094" s="5">
        <v>45461.41960277778</v>
      </c>
      <c r="B1094" s="7" t="s">
        <v>34</v>
      </c>
      <c r="C1094" s="6" t="s">
        <v>800</v>
      </c>
      <c r="D1094" s="7" t="s">
        <v>804</v>
      </c>
      <c r="E1094" s="8">
        <v>2</v>
      </c>
      <c r="F1094" s="7" t="s">
        <v>68</v>
      </c>
      <c r="G1094" s="7" t="s">
        <v>68</v>
      </c>
      <c r="H1094" s="7" t="s">
        <v>380</v>
      </c>
      <c r="I1094" s="7" t="s">
        <v>44</v>
      </c>
      <c r="J1094" s="19" t="str">
        <f>IFERROR(INDEX('Employee Info'!$C$3:$E$200,MATCH(Data6[[#This Row],[Name:]],'Employee Info'!$B$3:$B$200,0),MATCH(Data6[[#This Row],[Hours Type:]],'Employee Info'!$C$2:$E$2,0)),"")</f>
        <v/>
      </c>
      <c r="K1094" s="19" t="str">
        <f>IFERROR(INDEX('Employee Info'!$C$3:$J$200,MATCH(Data6[[#This Row],[Name:]],'Employee Info'!$B$3:$B$200,0),MATCH(Data6[[#Headers],[Truck]],'Employee Info'!$C$2:$J$2,0)),"")</f>
        <v/>
      </c>
      <c r="L1094" s="19" t="str">
        <f>IFERROR(INDEX('Employee Info'!$C$3:$J$200,MATCH(Data6[[#This Row],[Name:]],'Employee Info'!$B$3:$B$200,0),MATCH(Data6[[#Headers],[Phone]],'Employee Info'!$C$2:$J$2,0)),"")</f>
        <v/>
      </c>
      <c r="M1094" s="19" t="str">
        <f>IFERROR(INDEX('Employee Info'!$C$3:$J$200,MATCH(Data6[[#This Row],[Name:]],'Employee Info'!$B$3:$B$200,0),MATCH(Data6[[#Headers],[Tech]],'Employee Info'!$C$2:$J$2,0)),"")</f>
        <v/>
      </c>
      <c r="N1094" s="19" t="str">
        <f>IFERROR(INDEX('Employee Info'!$C$3:$J$200,MATCH(Data6[[#This Row],[Name:]],'Employee Info'!$B$3:$B$200,0),MATCH(Data6[[#Headers],[Other]],'Employee Info'!$C$2:$J$2,0)),"")</f>
        <v/>
      </c>
      <c r="O1094" s="19">
        <f>IFERROR((Data6[[#This Row],[Hours:]]*SUM(Data6[[#This Row],[Rate]:[Other]])),"")</f>
        <v>0</v>
      </c>
      <c r="P1094" s="7" t="str">
        <f>IF(Data6[[#This Row],[WO'#:]]="","Riley #","WO#")</f>
        <v>Riley #</v>
      </c>
      <c r="Q1094" s="7">
        <f>IFERROR(WEEKNUM(Data6[[#This Row],[Date:]]),"")</f>
        <v>25</v>
      </c>
      <c r="R1094" s="6">
        <f t="shared" si="51"/>
        <v>45459</v>
      </c>
      <c r="S1094" s="6">
        <f>Data6[[#This Row],[Week Start]]+7</f>
        <v>45466</v>
      </c>
      <c r="T1094" s="7" t="str">
        <f t="shared" si="52"/>
        <v>6/16/2024 - 6/23/2024</v>
      </c>
      <c r="U1094" s="7" t="str">
        <f t="shared" si="53"/>
        <v>Time Card</v>
      </c>
      <c r="V1094" s="8" t="str">
        <f>RIGHT(TEXT(Data6[[#This Row],[Date:]],"mmddyyyy"),4)</f>
        <v>2024</v>
      </c>
      <c r="W1094" s="8" t="str">
        <f>MID(TEXT(Data6[[#This Row],[Date:]],"mmddyyyy"),3,2)</f>
        <v>17</v>
      </c>
      <c r="X1094" s="8" t="str">
        <f>LEFT(TEXT(Data6[[#This Row],[Date:]],"mmddyyyy"),2)</f>
        <v>06</v>
      </c>
      <c r="Y1094" s="6">
        <f>DATE(Data6[[#This Row],[Year]],Data6[[#This Row],[Month]],Data6[[#This Row],[Day]])</f>
        <v>45460</v>
      </c>
    </row>
    <row r="1095" spans="1:25" x14ac:dyDescent="0.3">
      <c r="A1095" s="5">
        <v>45461.420984722223</v>
      </c>
      <c r="B1095" s="7" t="s">
        <v>34</v>
      </c>
      <c r="C1095" s="6" t="s">
        <v>800</v>
      </c>
      <c r="D1095" s="7" t="s">
        <v>805</v>
      </c>
      <c r="E1095" s="8">
        <v>1.5</v>
      </c>
      <c r="F1095" s="7" t="s">
        <v>68</v>
      </c>
      <c r="G1095" s="7" t="s">
        <v>68</v>
      </c>
      <c r="H1095" s="7" t="s">
        <v>380</v>
      </c>
      <c r="I1095" s="7" t="s">
        <v>44</v>
      </c>
      <c r="J1095" s="19" t="str">
        <f>IFERROR(INDEX('Employee Info'!$C$3:$E$200,MATCH(Data6[[#This Row],[Name:]],'Employee Info'!$B$3:$B$200,0),MATCH(Data6[[#This Row],[Hours Type:]],'Employee Info'!$C$2:$E$2,0)),"")</f>
        <v/>
      </c>
      <c r="K1095" s="19" t="str">
        <f>IFERROR(INDEX('Employee Info'!$C$3:$J$200,MATCH(Data6[[#This Row],[Name:]],'Employee Info'!$B$3:$B$200,0),MATCH(Data6[[#Headers],[Truck]],'Employee Info'!$C$2:$J$2,0)),"")</f>
        <v/>
      </c>
      <c r="L1095" s="19" t="str">
        <f>IFERROR(INDEX('Employee Info'!$C$3:$J$200,MATCH(Data6[[#This Row],[Name:]],'Employee Info'!$B$3:$B$200,0),MATCH(Data6[[#Headers],[Phone]],'Employee Info'!$C$2:$J$2,0)),"")</f>
        <v/>
      </c>
      <c r="M1095" s="19" t="str">
        <f>IFERROR(INDEX('Employee Info'!$C$3:$J$200,MATCH(Data6[[#This Row],[Name:]],'Employee Info'!$B$3:$B$200,0),MATCH(Data6[[#Headers],[Tech]],'Employee Info'!$C$2:$J$2,0)),"")</f>
        <v/>
      </c>
      <c r="N1095" s="19" t="str">
        <f>IFERROR(INDEX('Employee Info'!$C$3:$J$200,MATCH(Data6[[#This Row],[Name:]],'Employee Info'!$B$3:$B$200,0),MATCH(Data6[[#Headers],[Other]],'Employee Info'!$C$2:$J$2,0)),"")</f>
        <v/>
      </c>
      <c r="O1095" s="19">
        <f>IFERROR((Data6[[#This Row],[Hours:]]*SUM(Data6[[#This Row],[Rate]:[Other]])),"")</f>
        <v>0</v>
      </c>
      <c r="P1095" s="7" t="str">
        <f>IF(Data6[[#This Row],[WO'#:]]="","Riley #","WO#")</f>
        <v>Riley #</v>
      </c>
      <c r="Q1095" s="7">
        <f>IFERROR(WEEKNUM(Data6[[#This Row],[Date:]]),"")</f>
        <v>25</v>
      </c>
      <c r="R1095" s="6">
        <f t="shared" si="51"/>
        <v>45459</v>
      </c>
      <c r="S1095" s="6">
        <f>Data6[[#This Row],[Week Start]]+7</f>
        <v>45466</v>
      </c>
      <c r="T1095" s="7" t="str">
        <f t="shared" si="52"/>
        <v>6/16/2024 - 6/23/2024</v>
      </c>
      <c r="U1095" s="7" t="str">
        <f t="shared" si="53"/>
        <v>Time Card</v>
      </c>
      <c r="V1095" s="8" t="str">
        <f>RIGHT(TEXT(Data6[[#This Row],[Date:]],"mmddyyyy"),4)</f>
        <v>2024</v>
      </c>
      <c r="W1095" s="8" t="str">
        <f>MID(TEXT(Data6[[#This Row],[Date:]],"mmddyyyy"),3,2)</f>
        <v>17</v>
      </c>
      <c r="X1095" s="8" t="str">
        <f>LEFT(TEXT(Data6[[#This Row],[Date:]],"mmddyyyy"),2)</f>
        <v>06</v>
      </c>
      <c r="Y1095" s="6">
        <f>DATE(Data6[[#This Row],[Year]],Data6[[#This Row],[Month]],Data6[[#This Row],[Day]])</f>
        <v>45460</v>
      </c>
    </row>
    <row r="1096" spans="1:25" x14ac:dyDescent="0.3">
      <c r="A1096" s="5">
        <v>45464.568965740742</v>
      </c>
      <c r="B1096" s="7" t="s">
        <v>66</v>
      </c>
      <c r="C1096" s="6" t="s">
        <v>800</v>
      </c>
      <c r="D1096" s="7" t="s">
        <v>809</v>
      </c>
      <c r="E1096" s="8">
        <v>3</v>
      </c>
      <c r="F1096" s="7" t="s">
        <v>68</v>
      </c>
      <c r="G1096" s="7" t="s">
        <v>68</v>
      </c>
      <c r="H1096" s="7" t="s">
        <v>491</v>
      </c>
      <c r="I1096" s="7" t="s">
        <v>44</v>
      </c>
      <c r="J1096" s="19" t="str">
        <f>IFERROR(INDEX('Employee Info'!$C$3:$E$200,MATCH(Data6[[#This Row],[Name:]],'Employee Info'!$B$3:$B$200,0),MATCH(Data6[[#This Row],[Hours Type:]],'Employee Info'!$C$2:$E$2,0)),"")</f>
        <v/>
      </c>
      <c r="K1096" s="19" t="str">
        <f>IFERROR(INDEX('Employee Info'!$C$3:$J$200,MATCH(Data6[[#This Row],[Name:]],'Employee Info'!$B$3:$B$200,0),MATCH(Data6[[#Headers],[Truck]],'Employee Info'!$C$2:$J$2,0)),"")</f>
        <v/>
      </c>
      <c r="L1096" s="19" t="str">
        <f>IFERROR(INDEX('Employee Info'!$C$3:$J$200,MATCH(Data6[[#This Row],[Name:]],'Employee Info'!$B$3:$B$200,0),MATCH(Data6[[#Headers],[Phone]],'Employee Info'!$C$2:$J$2,0)),"")</f>
        <v/>
      </c>
      <c r="M1096" s="19" t="str">
        <f>IFERROR(INDEX('Employee Info'!$C$3:$J$200,MATCH(Data6[[#This Row],[Name:]],'Employee Info'!$B$3:$B$200,0),MATCH(Data6[[#Headers],[Tech]],'Employee Info'!$C$2:$J$2,0)),"")</f>
        <v/>
      </c>
      <c r="N1096" s="19" t="str">
        <f>IFERROR(INDEX('Employee Info'!$C$3:$J$200,MATCH(Data6[[#This Row],[Name:]],'Employee Info'!$B$3:$B$200,0),MATCH(Data6[[#Headers],[Other]],'Employee Info'!$C$2:$J$2,0)),"")</f>
        <v/>
      </c>
      <c r="O1096" s="19">
        <f>IFERROR((Data6[[#This Row],[Hours:]]*SUM(Data6[[#This Row],[Rate]:[Other]])),"")</f>
        <v>0</v>
      </c>
      <c r="P1096" s="7" t="str">
        <f>IF(Data6[[#This Row],[WO'#:]]="","Riley #","WO#")</f>
        <v>Riley #</v>
      </c>
      <c r="Q1096" s="7">
        <f>IFERROR(WEEKNUM(Data6[[#This Row],[Date:]]),"")</f>
        <v>25</v>
      </c>
      <c r="R1096" s="6">
        <f t="shared" si="51"/>
        <v>45459</v>
      </c>
      <c r="S1096" s="6">
        <f>Data6[[#This Row],[Week Start]]+7</f>
        <v>45466</v>
      </c>
      <c r="T1096" s="7" t="str">
        <f t="shared" si="52"/>
        <v>6/16/2024 - 6/23/2024</v>
      </c>
      <c r="U1096" s="7" t="str">
        <f t="shared" si="53"/>
        <v>Time Card</v>
      </c>
      <c r="V1096" s="8" t="str">
        <f>RIGHT(TEXT(Data6[[#This Row],[Date:]],"mmddyyyy"),4)</f>
        <v>2024</v>
      </c>
      <c r="W1096" s="8" t="str">
        <f>MID(TEXT(Data6[[#This Row],[Date:]],"mmddyyyy"),3,2)</f>
        <v>17</v>
      </c>
      <c r="X1096" s="8" t="str">
        <f>LEFT(TEXT(Data6[[#This Row],[Date:]],"mmddyyyy"),2)</f>
        <v>06</v>
      </c>
      <c r="Y1096" s="6">
        <f>DATE(Data6[[#This Row],[Year]],Data6[[#This Row],[Month]],Data6[[#This Row],[Day]])</f>
        <v>45460</v>
      </c>
    </row>
    <row r="1097" spans="1:25" x14ac:dyDescent="0.3">
      <c r="A1097" s="5">
        <v>45461.423591087965</v>
      </c>
      <c r="B1097" s="7" t="s">
        <v>35</v>
      </c>
      <c r="C1097" s="6" t="s">
        <v>800</v>
      </c>
      <c r="D1097" s="7" t="s">
        <v>648</v>
      </c>
      <c r="E1097" s="8">
        <v>8</v>
      </c>
      <c r="F1097" s="7" t="s">
        <v>68</v>
      </c>
      <c r="G1097" s="7" t="s">
        <v>68</v>
      </c>
      <c r="H1097" s="7" t="s">
        <v>649</v>
      </c>
      <c r="I1097" s="7" t="s">
        <v>44</v>
      </c>
      <c r="J1097" s="19" t="str">
        <f>IFERROR(INDEX('Employee Info'!$C$3:$E$200,MATCH(Data6[[#This Row],[Name:]],'Employee Info'!$B$3:$B$200,0),MATCH(Data6[[#This Row],[Hours Type:]],'Employee Info'!$C$2:$E$2,0)),"")</f>
        <v/>
      </c>
      <c r="K1097" s="19" t="str">
        <f>IFERROR(INDEX('Employee Info'!$C$3:$J$200,MATCH(Data6[[#This Row],[Name:]],'Employee Info'!$B$3:$B$200,0),MATCH(Data6[[#Headers],[Truck]],'Employee Info'!$C$2:$J$2,0)),"")</f>
        <v/>
      </c>
      <c r="L1097" s="19" t="str">
        <f>IFERROR(INDEX('Employee Info'!$C$3:$J$200,MATCH(Data6[[#This Row],[Name:]],'Employee Info'!$B$3:$B$200,0),MATCH(Data6[[#Headers],[Phone]],'Employee Info'!$C$2:$J$2,0)),"")</f>
        <v/>
      </c>
      <c r="M1097" s="19" t="str">
        <f>IFERROR(INDEX('Employee Info'!$C$3:$J$200,MATCH(Data6[[#This Row],[Name:]],'Employee Info'!$B$3:$B$200,0),MATCH(Data6[[#Headers],[Tech]],'Employee Info'!$C$2:$J$2,0)),"")</f>
        <v/>
      </c>
      <c r="N1097" s="19" t="str">
        <f>IFERROR(INDEX('Employee Info'!$C$3:$J$200,MATCH(Data6[[#This Row],[Name:]],'Employee Info'!$B$3:$B$200,0),MATCH(Data6[[#Headers],[Other]],'Employee Info'!$C$2:$J$2,0)),"")</f>
        <v/>
      </c>
      <c r="O1097" s="19">
        <f>IFERROR((Data6[[#This Row],[Hours:]]*SUM(Data6[[#This Row],[Rate]:[Other]])),"")</f>
        <v>0</v>
      </c>
      <c r="P1097" s="7" t="str">
        <f>IF(Data6[[#This Row],[WO'#:]]="","Riley #","WO#")</f>
        <v>Riley #</v>
      </c>
      <c r="Q1097" s="7">
        <f>IFERROR(WEEKNUM(Data6[[#This Row],[Date:]]),"")</f>
        <v>25</v>
      </c>
      <c r="R1097" s="6">
        <f t="shared" si="51"/>
        <v>45459</v>
      </c>
      <c r="S1097" s="6">
        <f>Data6[[#This Row],[Week Start]]+7</f>
        <v>45466</v>
      </c>
      <c r="T1097" s="7" t="str">
        <f t="shared" si="52"/>
        <v>6/16/2024 - 6/23/2024</v>
      </c>
      <c r="U1097" s="7" t="str">
        <f t="shared" si="53"/>
        <v>Time Card</v>
      </c>
      <c r="V1097" s="8" t="str">
        <f>RIGHT(TEXT(Data6[[#This Row],[Date:]],"mmddyyyy"),4)</f>
        <v>2024</v>
      </c>
      <c r="W1097" s="8" t="str">
        <f>MID(TEXT(Data6[[#This Row],[Date:]],"mmddyyyy"),3,2)</f>
        <v>17</v>
      </c>
      <c r="X1097" s="8" t="str">
        <f>LEFT(TEXT(Data6[[#This Row],[Date:]],"mmddyyyy"),2)</f>
        <v>06</v>
      </c>
      <c r="Y1097" s="6">
        <f>DATE(Data6[[#This Row],[Year]],Data6[[#This Row],[Month]],Data6[[#This Row],[Day]])</f>
        <v>45460</v>
      </c>
    </row>
    <row r="1098" spans="1:25" x14ac:dyDescent="0.3">
      <c r="A1098" s="5">
        <v>45461.423752199073</v>
      </c>
      <c r="B1098" s="7" t="s">
        <v>23</v>
      </c>
      <c r="C1098" s="6" t="s">
        <v>800</v>
      </c>
      <c r="D1098" s="7" t="s">
        <v>648</v>
      </c>
      <c r="E1098" s="8">
        <v>7</v>
      </c>
      <c r="F1098" s="7" t="s">
        <v>68</v>
      </c>
      <c r="G1098" s="7" t="s">
        <v>68</v>
      </c>
      <c r="H1098" s="7" t="s">
        <v>649</v>
      </c>
      <c r="I1098" s="7" t="s">
        <v>44</v>
      </c>
      <c r="J1098" s="19" t="str">
        <f>IFERROR(INDEX('Employee Info'!$C$3:$E$200,MATCH(Data6[[#This Row],[Name:]],'Employee Info'!$B$3:$B$200,0),MATCH(Data6[[#This Row],[Hours Type:]],'Employee Info'!$C$2:$E$2,0)),"")</f>
        <v/>
      </c>
      <c r="K1098" s="19" t="str">
        <f>IFERROR(INDEX('Employee Info'!$C$3:$J$200,MATCH(Data6[[#This Row],[Name:]],'Employee Info'!$B$3:$B$200,0),MATCH(Data6[[#Headers],[Truck]],'Employee Info'!$C$2:$J$2,0)),"")</f>
        <v/>
      </c>
      <c r="L1098" s="19" t="str">
        <f>IFERROR(INDEX('Employee Info'!$C$3:$J$200,MATCH(Data6[[#This Row],[Name:]],'Employee Info'!$B$3:$B$200,0),MATCH(Data6[[#Headers],[Phone]],'Employee Info'!$C$2:$J$2,0)),"")</f>
        <v/>
      </c>
      <c r="M1098" s="19" t="str">
        <f>IFERROR(INDEX('Employee Info'!$C$3:$J$200,MATCH(Data6[[#This Row],[Name:]],'Employee Info'!$B$3:$B$200,0),MATCH(Data6[[#Headers],[Tech]],'Employee Info'!$C$2:$J$2,0)),"")</f>
        <v/>
      </c>
      <c r="N1098" s="19" t="str">
        <f>IFERROR(INDEX('Employee Info'!$C$3:$J$200,MATCH(Data6[[#This Row],[Name:]],'Employee Info'!$B$3:$B$200,0),MATCH(Data6[[#Headers],[Other]],'Employee Info'!$C$2:$J$2,0)),"")</f>
        <v/>
      </c>
      <c r="O1098" s="19">
        <f>IFERROR((Data6[[#This Row],[Hours:]]*SUM(Data6[[#This Row],[Rate]:[Other]])),"")</f>
        <v>0</v>
      </c>
      <c r="P1098" s="7" t="str">
        <f>IF(Data6[[#This Row],[WO'#:]]="","Riley #","WO#")</f>
        <v>Riley #</v>
      </c>
      <c r="Q1098" s="7">
        <f>IFERROR(WEEKNUM(Data6[[#This Row],[Date:]]),"")</f>
        <v>25</v>
      </c>
      <c r="R1098" s="6">
        <f t="shared" si="51"/>
        <v>45459</v>
      </c>
      <c r="S1098" s="6">
        <f>Data6[[#This Row],[Week Start]]+7</f>
        <v>45466</v>
      </c>
      <c r="T1098" s="7" t="str">
        <f t="shared" si="52"/>
        <v>6/16/2024 - 6/23/2024</v>
      </c>
      <c r="U1098" s="7" t="str">
        <f t="shared" si="53"/>
        <v>Time Card</v>
      </c>
      <c r="V1098" s="8" t="str">
        <f>RIGHT(TEXT(Data6[[#This Row],[Date:]],"mmddyyyy"),4)</f>
        <v>2024</v>
      </c>
      <c r="W1098" s="8" t="str">
        <f>MID(TEXT(Data6[[#This Row],[Date:]],"mmddyyyy"),3,2)</f>
        <v>17</v>
      </c>
      <c r="X1098" s="8" t="str">
        <f>LEFT(TEXT(Data6[[#This Row],[Date:]],"mmddyyyy"),2)</f>
        <v>06</v>
      </c>
      <c r="Y1098" s="6">
        <f>DATE(Data6[[#This Row],[Year]],Data6[[#This Row],[Month]],Data6[[#This Row],[Day]])</f>
        <v>45460</v>
      </c>
    </row>
    <row r="1099" spans="1:25" x14ac:dyDescent="0.3">
      <c r="A1099" s="5">
        <v>45460.586140046296</v>
      </c>
      <c r="B1099" s="7" t="s">
        <v>31</v>
      </c>
      <c r="C1099" s="6" t="s">
        <v>800</v>
      </c>
      <c r="D1099" s="7" t="s">
        <v>803</v>
      </c>
      <c r="E1099" s="8">
        <v>2</v>
      </c>
      <c r="F1099" s="7" t="s">
        <v>68</v>
      </c>
      <c r="G1099" s="7" t="s">
        <v>68</v>
      </c>
      <c r="H1099" s="7" t="s">
        <v>661</v>
      </c>
      <c r="I1099" s="7" t="s">
        <v>44</v>
      </c>
      <c r="J1099" s="19" t="str">
        <f>IFERROR(INDEX('Employee Info'!$C$3:$E$200,MATCH(Data6[[#This Row],[Name:]],'Employee Info'!$B$3:$B$200,0),MATCH(Data6[[#This Row],[Hours Type:]],'Employee Info'!$C$2:$E$2,0)),"")</f>
        <v/>
      </c>
      <c r="K1099" s="19" t="str">
        <f>IFERROR(INDEX('Employee Info'!$C$3:$J$200,MATCH(Data6[[#This Row],[Name:]],'Employee Info'!$B$3:$B$200,0),MATCH(Data6[[#Headers],[Truck]],'Employee Info'!$C$2:$J$2,0)),"")</f>
        <v/>
      </c>
      <c r="L1099" s="19" t="str">
        <f>IFERROR(INDEX('Employee Info'!$C$3:$J$200,MATCH(Data6[[#This Row],[Name:]],'Employee Info'!$B$3:$B$200,0),MATCH(Data6[[#Headers],[Phone]],'Employee Info'!$C$2:$J$2,0)),"")</f>
        <v/>
      </c>
      <c r="M1099" s="19" t="str">
        <f>IFERROR(INDEX('Employee Info'!$C$3:$J$200,MATCH(Data6[[#This Row],[Name:]],'Employee Info'!$B$3:$B$200,0),MATCH(Data6[[#Headers],[Tech]],'Employee Info'!$C$2:$J$2,0)),"")</f>
        <v/>
      </c>
      <c r="N1099" s="19" t="str">
        <f>IFERROR(INDEX('Employee Info'!$C$3:$J$200,MATCH(Data6[[#This Row],[Name:]],'Employee Info'!$B$3:$B$200,0),MATCH(Data6[[#Headers],[Other]],'Employee Info'!$C$2:$J$2,0)),"")</f>
        <v/>
      </c>
      <c r="O1099" s="19">
        <f>IFERROR((Data6[[#This Row],[Hours:]]*SUM(Data6[[#This Row],[Rate]:[Other]])),"")</f>
        <v>0</v>
      </c>
      <c r="P1099" s="7" t="str">
        <f>IF(Data6[[#This Row],[WO'#:]]="","Riley #","WO#")</f>
        <v>Riley #</v>
      </c>
      <c r="Q1099" s="7">
        <f>IFERROR(WEEKNUM(Data6[[#This Row],[Date:]]),"")</f>
        <v>25</v>
      </c>
      <c r="R1099" s="6">
        <f t="shared" si="51"/>
        <v>45459</v>
      </c>
      <c r="S1099" s="6">
        <f>Data6[[#This Row],[Week Start]]+7</f>
        <v>45466</v>
      </c>
      <c r="T1099" s="7" t="str">
        <f t="shared" si="52"/>
        <v>6/16/2024 - 6/23/2024</v>
      </c>
      <c r="U1099" s="7" t="str">
        <f t="shared" si="53"/>
        <v>Time Card</v>
      </c>
      <c r="V1099" s="8" t="str">
        <f>RIGHT(TEXT(Data6[[#This Row],[Date:]],"mmddyyyy"),4)</f>
        <v>2024</v>
      </c>
      <c r="W1099" s="8" t="str">
        <f>MID(TEXT(Data6[[#This Row],[Date:]],"mmddyyyy"),3,2)</f>
        <v>17</v>
      </c>
      <c r="X1099" s="8" t="str">
        <f>LEFT(TEXT(Data6[[#This Row],[Date:]],"mmddyyyy"),2)</f>
        <v>06</v>
      </c>
      <c r="Y1099" s="6">
        <f>DATE(Data6[[#This Row],[Year]],Data6[[#This Row],[Month]],Data6[[#This Row],[Day]])</f>
        <v>45460</v>
      </c>
    </row>
    <row r="1100" spans="1:25" x14ac:dyDescent="0.3">
      <c r="A1100" s="5">
        <v>45461.417859027781</v>
      </c>
      <c r="B1100" s="7" t="s">
        <v>34</v>
      </c>
      <c r="C1100" s="6" t="s">
        <v>800</v>
      </c>
      <c r="D1100" s="7" t="s">
        <v>803</v>
      </c>
      <c r="E1100" s="8">
        <v>2.5</v>
      </c>
      <c r="F1100" s="7" t="s">
        <v>68</v>
      </c>
      <c r="G1100" s="7" t="s">
        <v>68</v>
      </c>
      <c r="H1100" s="7" t="s">
        <v>661</v>
      </c>
      <c r="I1100" s="7" t="s">
        <v>44</v>
      </c>
      <c r="J1100" s="19" t="str">
        <f>IFERROR(INDEX('Employee Info'!$C$3:$E$200,MATCH(Data6[[#This Row],[Name:]],'Employee Info'!$B$3:$B$200,0),MATCH(Data6[[#This Row],[Hours Type:]],'Employee Info'!$C$2:$E$2,0)),"")</f>
        <v/>
      </c>
      <c r="K1100" s="19" t="str">
        <f>IFERROR(INDEX('Employee Info'!$C$3:$J$200,MATCH(Data6[[#This Row],[Name:]],'Employee Info'!$B$3:$B$200,0),MATCH(Data6[[#Headers],[Truck]],'Employee Info'!$C$2:$J$2,0)),"")</f>
        <v/>
      </c>
      <c r="L1100" s="19" t="str">
        <f>IFERROR(INDEX('Employee Info'!$C$3:$J$200,MATCH(Data6[[#This Row],[Name:]],'Employee Info'!$B$3:$B$200,0),MATCH(Data6[[#Headers],[Phone]],'Employee Info'!$C$2:$J$2,0)),"")</f>
        <v/>
      </c>
      <c r="M1100" s="19" t="str">
        <f>IFERROR(INDEX('Employee Info'!$C$3:$J$200,MATCH(Data6[[#This Row],[Name:]],'Employee Info'!$B$3:$B$200,0),MATCH(Data6[[#Headers],[Tech]],'Employee Info'!$C$2:$J$2,0)),"")</f>
        <v/>
      </c>
      <c r="N1100" s="19" t="str">
        <f>IFERROR(INDEX('Employee Info'!$C$3:$J$200,MATCH(Data6[[#This Row],[Name:]],'Employee Info'!$B$3:$B$200,0),MATCH(Data6[[#Headers],[Other]],'Employee Info'!$C$2:$J$2,0)),"")</f>
        <v/>
      </c>
      <c r="O1100" s="19">
        <f>IFERROR((Data6[[#This Row],[Hours:]]*SUM(Data6[[#This Row],[Rate]:[Other]])),"")</f>
        <v>0</v>
      </c>
      <c r="P1100" s="7" t="str">
        <f>IF(Data6[[#This Row],[WO'#:]]="","Riley #","WO#")</f>
        <v>Riley #</v>
      </c>
      <c r="Q1100" s="7">
        <f>IFERROR(WEEKNUM(Data6[[#This Row],[Date:]]),"")</f>
        <v>25</v>
      </c>
      <c r="R1100" s="6">
        <f t="shared" si="51"/>
        <v>45459</v>
      </c>
      <c r="S1100" s="6">
        <f>Data6[[#This Row],[Week Start]]+7</f>
        <v>45466</v>
      </c>
      <c r="T1100" s="7" t="str">
        <f t="shared" si="52"/>
        <v>6/16/2024 - 6/23/2024</v>
      </c>
      <c r="U1100" s="7" t="str">
        <f t="shared" si="53"/>
        <v>Time Card</v>
      </c>
      <c r="V1100" s="8" t="str">
        <f>RIGHT(TEXT(Data6[[#This Row],[Date:]],"mmddyyyy"),4)</f>
        <v>2024</v>
      </c>
      <c r="W1100" s="8" t="str">
        <f>MID(TEXT(Data6[[#This Row],[Date:]],"mmddyyyy"),3,2)</f>
        <v>17</v>
      </c>
      <c r="X1100" s="8" t="str">
        <f>LEFT(TEXT(Data6[[#This Row],[Date:]],"mmddyyyy"),2)</f>
        <v>06</v>
      </c>
      <c r="Y1100" s="6">
        <f>DATE(Data6[[#This Row],[Year]],Data6[[#This Row],[Month]],Data6[[#This Row],[Day]])</f>
        <v>45460</v>
      </c>
    </row>
    <row r="1101" spans="1:25" x14ac:dyDescent="0.3">
      <c r="A1101" s="5">
        <v>45460.583340393518</v>
      </c>
      <c r="B1101" s="7" t="s">
        <v>31</v>
      </c>
      <c r="C1101" s="6" t="s">
        <v>800</v>
      </c>
      <c r="D1101" s="7" t="s">
        <v>810</v>
      </c>
      <c r="E1101" s="8">
        <v>2.5</v>
      </c>
      <c r="G1101" s="7" t="s">
        <v>68</v>
      </c>
      <c r="H1101" s="7" t="s">
        <v>380</v>
      </c>
      <c r="I1101" s="7" t="s">
        <v>44</v>
      </c>
      <c r="J1101" s="19" t="str">
        <f>IFERROR(INDEX('Employee Info'!$C$3:$E$200,MATCH(Data6[[#This Row],[Name:]],'Employee Info'!$B$3:$B$200,0),MATCH(Data6[[#This Row],[Hours Type:]],'Employee Info'!$C$2:$E$2,0)),"")</f>
        <v/>
      </c>
      <c r="K1101" s="19" t="str">
        <f>IFERROR(INDEX('Employee Info'!$C$3:$J$200,MATCH(Data6[[#This Row],[Name:]],'Employee Info'!$B$3:$B$200,0),MATCH(Data6[[#Headers],[Truck]],'Employee Info'!$C$2:$J$2,0)),"")</f>
        <v/>
      </c>
      <c r="L1101" s="19" t="str">
        <f>IFERROR(INDEX('Employee Info'!$C$3:$J$200,MATCH(Data6[[#This Row],[Name:]],'Employee Info'!$B$3:$B$200,0),MATCH(Data6[[#Headers],[Phone]],'Employee Info'!$C$2:$J$2,0)),"")</f>
        <v/>
      </c>
      <c r="M1101" s="19" t="str">
        <f>IFERROR(INDEX('Employee Info'!$C$3:$J$200,MATCH(Data6[[#This Row],[Name:]],'Employee Info'!$B$3:$B$200,0),MATCH(Data6[[#Headers],[Tech]],'Employee Info'!$C$2:$J$2,0)),"")</f>
        <v/>
      </c>
      <c r="N1101" s="19" t="str">
        <f>IFERROR(INDEX('Employee Info'!$C$3:$J$200,MATCH(Data6[[#This Row],[Name:]],'Employee Info'!$B$3:$B$200,0),MATCH(Data6[[#Headers],[Other]],'Employee Info'!$C$2:$J$2,0)),"")</f>
        <v/>
      </c>
      <c r="O1101" s="19">
        <f>IFERROR((Data6[[#This Row],[Hours:]]*SUM(Data6[[#This Row],[Rate]:[Other]])),"")</f>
        <v>0</v>
      </c>
      <c r="P1101" s="7" t="str">
        <f>IF(Data6[[#This Row],[WO'#:]]="","Riley #","WO#")</f>
        <v>Riley #</v>
      </c>
      <c r="Q1101" s="7">
        <f>IFERROR(WEEKNUM(Data6[[#This Row],[Date:]]),"")</f>
        <v>25</v>
      </c>
      <c r="R1101" s="6">
        <f t="shared" si="51"/>
        <v>45459</v>
      </c>
      <c r="S1101" s="6">
        <f>Data6[[#This Row],[Week Start]]+7</f>
        <v>45466</v>
      </c>
      <c r="T1101" s="7" t="str">
        <f t="shared" si="52"/>
        <v>6/16/2024 - 6/23/2024</v>
      </c>
      <c r="U1101" s="7" t="str">
        <f t="shared" si="53"/>
        <v>Time Card</v>
      </c>
      <c r="V1101" s="8" t="str">
        <f>RIGHT(TEXT(Data6[[#This Row],[Date:]],"mmddyyyy"),4)</f>
        <v>2024</v>
      </c>
      <c r="W1101" s="8" t="str">
        <f>MID(TEXT(Data6[[#This Row],[Date:]],"mmddyyyy"),3,2)</f>
        <v>17</v>
      </c>
      <c r="X1101" s="8" t="str">
        <f>LEFT(TEXT(Data6[[#This Row],[Date:]],"mmddyyyy"),2)</f>
        <v>06</v>
      </c>
      <c r="Y1101" s="6">
        <f>DATE(Data6[[#This Row],[Year]],Data6[[#This Row],[Month]],Data6[[#This Row],[Day]])</f>
        <v>45460</v>
      </c>
    </row>
    <row r="1102" spans="1:25" x14ac:dyDescent="0.3">
      <c r="A1102" s="5">
        <v>45460.584643865739</v>
      </c>
      <c r="B1102" s="7" t="s">
        <v>31</v>
      </c>
      <c r="C1102" s="6" t="s">
        <v>800</v>
      </c>
      <c r="D1102" s="7" t="s">
        <v>812</v>
      </c>
      <c r="E1102" s="8">
        <v>1</v>
      </c>
      <c r="G1102" s="7" t="s">
        <v>68</v>
      </c>
      <c r="H1102" s="7" t="s">
        <v>649</v>
      </c>
      <c r="I1102" s="7" t="s">
        <v>44</v>
      </c>
      <c r="J1102" s="19" t="str">
        <f>IFERROR(INDEX('Employee Info'!$C$3:$E$200,MATCH(Data6[[#This Row],[Name:]],'Employee Info'!$B$3:$B$200,0),MATCH(Data6[[#This Row],[Hours Type:]],'Employee Info'!$C$2:$E$2,0)),"")</f>
        <v/>
      </c>
      <c r="K1102" s="19" t="str">
        <f>IFERROR(INDEX('Employee Info'!$C$3:$J$200,MATCH(Data6[[#This Row],[Name:]],'Employee Info'!$B$3:$B$200,0),MATCH(Data6[[#Headers],[Truck]],'Employee Info'!$C$2:$J$2,0)),"")</f>
        <v/>
      </c>
      <c r="L1102" s="19" t="str">
        <f>IFERROR(INDEX('Employee Info'!$C$3:$J$200,MATCH(Data6[[#This Row],[Name:]],'Employee Info'!$B$3:$B$200,0),MATCH(Data6[[#Headers],[Phone]],'Employee Info'!$C$2:$J$2,0)),"")</f>
        <v/>
      </c>
      <c r="M1102" s="19" t="str">
        <f>IFERROR(INDEX('Employee Info'!$C$3:$J$200,MATCH(Data6[[#This Row],[Name:]],'Employee Info'!$B$3:$B$200,0),MATCH(Data6[[#Headers],[Tech]],'Employee Info'!$C$2:$J$2,0)),"")</f>
        <v/>
      </c>
      <c r="N1102" s="19" t="str">
        <f>IFERROR(INDEX('Employee Info'!$C$3:$J$200,MATCH(Data6[[#This Row],[Name:]],'Employee Info'!$B$3:$B$200,0),MATCH(Data6[[#Headers],[Other]],'Employee Info'!$C$2:$J$2,0)),"")</f>
        <v/>
      </c>
      <c r="O1102" s="19">
        <f>IFERROR((Data6[[#This Row],[Hours:]]*SUM(Data6[[#This Row],[Rate]:[Other]])),"")</f>
        <v>0</v>
      </c>
      <c r="P1102" s="7" t="str">
        <f>IF(Data6[[#This Row],[WO'#:]]="","Riley #","WO#")</f>
        <v>Riley #</v>
      </c>
      <c r="Q1102" s="7">
        <f>IFERROR(WEEKNUM(Data6[[#This Row],[Date:]]),"")</f>
        <v>25</v>
      </c>
      <c r="R1102" s="6">
        <f t="shared" si="51"/>
        <v>45459</v>
      </c>
      <c r="S1102" s="6">
        <f>Data6[[#This Row],[Week Start]]+7</f>
        <v>45466</v>
      </c>
      <c r="T1102" s="7" t="str">
        <f t="shared" si="52"/>
        <v>6/16/2024 - 6/23/2024</v>
      </c>
      <c r="U1102" s="7" t="str">
        <f t="shared" si="53"/>
        <v>Time Card</v>
      </c>
      <c r="V1102" s="8" t="str">
        <f>RIGHT(TEXT(Data6[[#This Row],[Date:]],"mmddyyyy"),4)</f>
        <v>2024</v>
      </c>
      <c r="W1102" s="8" t="str">
        <f>MID(TEXT(Data6[[#This Row],[Date:]],"mmddyyyy"),3,2)</f>
        <v>17</v>
      </c>
      <c r="X1102" s="8" t="str">
        <f>LEFT(TEXT(Data6[[#This Row],[Date:]],"mmddyyyy"),2)</f>
        <v>06</v>
      </c>
      <c r="Y1102" s="6">
        <f>DATE(Data6[[#This Row],[Year]],Data6[[#This Row],[Month]],Data6[[#This Row],[Day]])</f>
        <v>45460</v>
      </c>
    </row>
    <row r="1103" spans="1:25" x14ac:dyDescent="0.3">
      <c r="A1103" s="5">
        <v>45460.58401875</v>
      </c>
      <c r="B1103" s="7" t="s">
        <v>31</v>
      </c>
      <c r="C1103" s="6" t="s">
        <v>800</v>
      </c>
      <c r="D1103" s="7" t="s">
        <v>811</v>
      </c>
      <c r="E1103" s="8">
        <v>1.5</v>
      </c>
      <c r="G1103" s="7" t="s">
        <v>68</v>
      </c>
      <c r="H1103" s="7" t="s">
        <v>763</v>
      </c>
      <c r="I1103" s="7" t="s">
        <v>44</v>
      </c>
      <c r="J1103" s="19" t="str">
        <f>IFERROR(INDEX('Employee Info'!$C$3:$E$200,MATCH(Data6[[#This Row],[Name:]],'Employee Info'!$B$3:$B$200,0),MATCH(Data6[[#This Row],[Hours Type:]],'Employee Info'!$C$2:$E$2,0)),"")</f>
        <v/>
      </c>
      <c r="K1103" s="19" t="str">
        <f>IFERROR(INDEX('Employee Info'!$C$3:$J$200,MATCH(Data6[[#This Row],[Name:]],'Employee Info'!$B$3:$B$200,0),MATCH(Data6[[#Headers],[Truck]],'Employee Info'!$C$2:$J$2,0)),"")</f>
        <v/>
      </c>
      <c r="L1103" s="19" t="str">
        <f>IFERROR(INDEX('Employee Info'!$C$3:$J$200,MATCH(Data6[[#This Row],[Name:]],'Employee Info'!$B$3:$B$200,0),MATCH(Data6[[#Headers],[Phone]],'Employee Info'!$C$2:$J$2,0)),"")</f>
        <v/>
      </c>
      <c r="M1103" s="19" t="str">
        <f>IFERROR(INDEX('Employee Info'!$C$3:$J$200,MATCH(Data6[[#This Row],[Name:]],'Employee Info'!$B$3:$B$200,0),MATCH(Data6[[#Headers],[Tech]],'Employee Info'!$C$2:$J$2,0)),"")</f>
        <v/>
      </c>
      <c r="N1103" s="19" t="str">
        <f>IFERROR(INDEX('Employee Info'!$C$3:$J$200,MATCH(Data6[[#This Row],[Name:]],'Employee Info'!$B$3:$B$200,0),MATCH(Data6[[#Headers],[Other]],'Employee Info'!$C$2:$J$2,0)),"")</f>
        <v/>
      </c>
      <c r="O1103" s="19">
        <f>IFERROR((Data6[[#This Row],[Hours:]]*SUM(Data6[[#This Row],[Rate]:[Other]])),"")</f>
        <v>0</v>
      </c>
      <c r="P1103" s="7" t="str">
        <f>IF(Data6[[#This Row],[WO'#:]]="","Riley #","WO#")</f>
        <v>Riley #</v>
      </c>
      <c r="Q1103" s="7">
        <f>IFERROR(WEEKNUM(Data6[[#This Row],[Date:]]),"")</f>
        <v>25</v>
      </c>
      <c r="R1103" s="6">
        <f t="shared" si="51"/>
        <v>45459</v>
      </c>
      <c r="S1103" s="6">
        <f>Data6[[#This Row],[Week Start]]+7</f>
        <v>45466</v>
      </c>
      <c r="T1103" s="7" t="str">
        <f t="shared" si="52"/>
        <v>6/16/2024 - 6/23/2024</v>
      </c>
      <c r="U1103" s="7" t="str">
        <f t="shared" si="53"/>
        <v>Time Card</v>
      </c>
      <c r="V1103" s="8" t="str">
        <f>RIGHT(TEXT(Data6[[#This Row],[Date:]],"mmddyyyy"),4)</f>
        <v>2024</v>
      </c>
      <c r="W1103" s="8" t="str">
        <f>MID(TEXT(Data6[[#This Row],[Date:]],"mmddyyyy"),3,2)</f>
        <v>17</v>
      </c>
      <c r="X1103" s="8" t="str">
        <f>LEFT(TEXT(Data6[[#This Row],[Date:]],"mmddyyyy"),2)</f>
        <v>06</v>
      </c>
      <c r="Y1103" s="6">
        <f>DATE(Data6[[#This Row],[Year]],Data6[[#This Row],[Month]],Data6[[#This Row],[Day]])</f>
        <v>45460</v>
      </c>
    </row>
    <row r="1104" spans="1:25" x14ac:dyDescent="0.3">
      <c r="A1104" s="5">
        <v>45464.600812384262</v>
      </c>
      <c r="B1104" s="7" t="s">
        <v>66</v>
      </c>
      <c r="C1104" s="6" t="s">
        <v>813</v>
      </c>
      <c r="D1104" s="7" t="s">
        <v>801</v>
      </c>
      <c r="E1104" s="8">
        <v>1</v>
      </c>
      <c r="F1104" s="7">
        <v>20028</v>
      </c>
      <c r="G1104" s="7" t="s">
        <v>68</v>
      </c>
      <c r="H1104" s="7" t="s">
        <v>756</v>
      </c>
      <c r="I1104" s="7" t="s">
        <v>45</v>
      </c>
      <c r="J1104" s="19" t="str">
        <f>IFERROR(INDEX('Employee Info'!$C$3:$E$200,MATCH(Data6[[#This Row],[Name:]],'Employee Info'!$B$3:$B$200,0),MATCH(Data6[[#This Row],[Hours Type:]],'Employee Info'!$C$2:$E$2,0)),"")</f>
        <v/>
      </c>
      <c r="K1104" s="19" t="str">
        <f>IFERROR(INDEX('Employee Info'!$C$3:$J$200,MATCH(Data6[[#This Row],[Name:]],'Employee Info'!$B$3:$B$200,0),MATCH(Data6[[#Headers],[Truck]],'Employee Info'!$C$2:$J$2,0)),"")</f>
        <v/>
      </c>
      <c r="L1104" s="19" t="str">
        <f>IFERROR(INDEX('Employee Info'!$C$3:$J$200,MATCH(Data6[[#This Row],[Name:]],'Employee Info'!$B$3:$B$200,0),MATCH(Data6[[#Headers],[Phone]],'Employee Info'!$C$2:$J$2,0)),"")</f>
        <v/>
      </c>
      <c r="M1104" s="19" t="str">
        <f>IFERROR(INDEX('Employee Info'!$C$3:$J$200,MATCH(Data6[[#This Row],[Name:]],'Employee Info'!$B$3:$B$200,0),MATCH(Data6[[#Headers],[Tech]],'Employee Info'!$C$2:$J$2,0)),"")</f>
        <v/>
      </c>
      <c r="N1104" s="19" t="str">
        <f>IFERROR(INDEX('Employee Info'!$C$3:$J$200,MATCH(Data6[[#This Row],[Name:]],'Employee Info'!$B$3:$B$200,0),MATCH(Data6[[#Headers],[Other]],'Employee Info'!$C$2:$J$2,0)),"")</f>
        <v/>
      </c>
      <c r="O1104" s="19">
        <f>IFERROR((Data6[[#This Row],[Hours:]]*SUM(Data6[[#This Row],[Rate]:[Other]])),"")</f>
        <v>0</v>
      </c>
      <c r="P1104" s="7" t="str">
        <f>IF(Data6[[#This Row],[WO'#:]]="","Riley #","WO#")</f>
        <v>WO#</v>
      </c>
      <c r="Q1104" s="7">
        <f>IFERROR(WEEKNUM(Data6[[#This Row],[Date:]]),"")</f>
        <v>25</v>
      </c>
      <c r="R1104" s="6">
        <f t="shared" si="51"/>
        <v>45459</v>
      </c>
      <c r="S1104" s="6">
        <f>Data6[[#This Row],[Week Start]]+7</f>
        <v>45466</v>
      </c>
      <c r="T1104" s="7" t="str">
        <f t="shared" si="52"/>
        <v>6/16/2024 - 6/23/2024</v>
      </c>
      <c r="U1104" s="7" t="str">
        <f t="shared" si="53"/>
        <v>Time Card</v>
      </c>
      <c r="V1104" s="8" t="str">
        <f>RIGHT(TEXT(Data6[[#This Row],[Date:]],"mmddyyyy"),4)</f>
        <v>2024</v>
      </c>
      <c r="W1104" s="8" t="str">
        <f>MID(TEXT(Data6[[#This Row],[Date:]],"mmddyyyy"),3,2)</f>
        <v>18</v>
      </c>
      <c r="X1104" s="8" t="str">
        <f>LEFT(TEXT(Data6[[#This Row],[Date:]],"mmddyyyy"),2)</f>
        <v>06</v>
      </c>
      <c r="Y1104" s="6">
        <f>DATE(Data6[[#This Row],[Year]],Data6[[#This Row],[Month]],Data6[[#This Row],[Day]])</f>
        <v>45461</v>
      </c>
    </row>
    <row r="1105" spans="1:25" x14ac:dyDescent="0.3">
      <c r="A1105" s="5">
        <v>45464.572458796298</v>
      </c>
      <c r="B1105" s="7" t="s">
        <v>66</v>
      </c>
      <c r="C1105" s="6" t="s">
        <v>813</v>
      </c>
      <c r="D1105" s="7" t="s">
        <v>814</v>
      </c>
      <c r="E1105" s="8">
        <v>5</v>
      </c>
      <c r="F1105" s="7">
        <v>6984733</v>
      </c>
      <c r="G1105" s="7" t="s">
        <v>68</v>
      </c>
      <c r="H1105" s="7" t="s">
        <v>756</v>
      </c>
      <c r="I1105" s="7" t="s">
        <v>44</v>
      </c>
      <c r="J1105" s="19" t="str">
        <f>IFERROR(INDEX('Employee Info'!$C$3:$E$200,MATCH(Data6[[#This Row],[Name:]],'Employee Info'!$B$3:$B$200,0),MATCH(Data6[[#This Row],[Hours Type:]],'Employee Info'!$C$2:$E$2,0)),"")</f>
        <v/>
      </c>
      <c r="K1105" s="19" t="str">
        <f>IFERROR(INDEX('Employee Info'!$C$3:$J$200,MATCH(Data6[[#This Row],[Name:]],'Employee Info'!$B$3:$B$200,0),MATCH(Data6[[#Headers],[Truck]],'Employee Info'!$C$2:$J$2,0)),"")</f>
        <v/>
      </c>
      <c r="L1105" s="19" t="str">
        <f>IFERROR(INDEX('Employee Info'!$C$3:$J$200,MATCH(Data6[[#This Row],[Name:]],'Employee Info'!$B$3:$B$200,0),MATCH(Data6[[#Headers],[Phone]],'Employee Info'!$C$2:$J$2,0)),"")</f>
        <v/>
      </c>
      <c r="M1105" s="19" t="str">
        <f>IFERROR(INDEX('Employee Info'!$C$3:$J$200,MATCH(Data6[[#This Row],[Name:]],'Employee Info'!$B$3:$B$200,0),MATCH(Data6[[#Headers],[Tech]],'Employee Info'!$C$2:$J$2,0)),"")</f>
        <v/>
      </c>
      <c r="N1105" s="19" t="str">
        <f>IFERROR(INDEX('Employee Info'!$C$3:$J$200,MATCH(Data6[[#This Row],[Name:]],'Employee Info'!$B$3:$B$200,0),MATCH(Data6[[#Headers],[Other]],'Employee Info'!$C$2:$J$2,0)),"")</f>
        <v/>
      </c>
      <c r="O1105" s="19">
        <f>IFERROR((Data6[[#This Row],[Hours:]]*SUM(Data6[[#This Row],[Rate]:[Other]])),"")</f>
        <v>0</v>
      </c>
      <c r="P1105" s="7" t="str">
        <f>IF(Data6[[#This Row],[WO'#:]]="","Riley #","WO#")</f>
        <v>WO#</v>
      </c>
      <c r="Q1105" s="7">
        <f>IFERROR(WEEKNUM(Data6[[#This Row],[Date:]]),"")</f>
        <v>25</v>
      </c>
      <c r="R1105" s="6">
        <f t="shared" si="51"/>
        <v>45459</v>
      </c>
      <c r="S1105" s="6">
        <f>Data6[[#This Row],[Week Start]]+7</f>
        <v>45466</v>
      </c>
      <c r="T1105" s="7" t="str">
        <f t="shared" si="52"/>
        <v>6/16/2024 - 6/23/2024</v>
      </c>
      <c r="U1105" s="7" t="str">
        <f t="shared" si="53"/>
        <v>Time Card</v>
      </c>
      <c r="V1105" s="8" t="str">
        <f>RIGHT(TEXT(Data6[[#This Row],[Date:]],"mmddyyyy"),4)</f>
        <v>2024</v>
      </c>
      <c r="W1105" s="8" t="str">
        <f>MID(TEXT(Data6[[#This Row],[Date:]],"mmddyyyy"),3,2)</f>
        <v>18</v>
      </c>
      <c r="X1105" s="8" t="str">
        <f>LEFT(TEXT(Data6[[#This Row],[Date:]],"mmddyyyy"),2)</f>
        <v>06</v>
      </c>
      <c r="Y1105" s="6">
        <f>DATE(Data6[[#This Row],[Year]],Data6[[#This Row],[Month]],Data6[[#This Row],[Day]])</f>
        <v>45461</v>
      </c>
    </row>
    <row r="1106" spans="1:25" x14ac:dyDescent="0.3">
      <c r="A1106" s="5">
        <v>45485.476228935186</v>
      </c>
      <c r="B1106" s="7" t="s">
        <v>76</v>
      </c>
      <c r="C1106" s="6" t="s">
        <v>813</v>
      </c>
      <c r="D1106" s="7" t="s">
        <v>156</v>
      </c>
      <c r="E1106" s="8">
        <v>1</v>
      </c>
      <c r="F1106" s="7">
        <v>6984733</v>
      </c>
      <c r="G1106" s="7" t="s">
        <v>68</v>
      </c>
      <c r="H1106" s="7" t="s">
        <v>756</v>
      </c>
      <c r="I1106" s="7" t="s">
        <v>44</v>
      </c>
      <c r="J1106" s="19" t="str">
        <f>IFERROR(INDEX('Employee Info'!$C$3:$E$200,MATCH(Data6[[#This Row],[Name:]],'Employee Info'!$B$3:$B$200,0),MATCH(Data6[[#This Row],[Hours Type:]],'Employee Info'!$C$2:$E$2,0)),"")</f>
        <v/>
      </c>
      <c r="K1106" s="19" t="str">
        <f>IFERROR(INDEX('Employee Info'!$C$3:$J$200,MATCH(Data6[[#This Row],[Name:]],'Employee Info'!$B$3:$B$200,0),MATCH(Data6[[#Headers],[Truck]],'Employee Info'!$C$2:$J$2,0)),"")</f>
        <v/>
      </c>
      <c r="L1106" s="19" t="str">
        <f>IFERROR(INDEX('Employee Info'!$C$3:$J$200,MATCH(Data6[[#This Row],[Name:]],'Employee Info'!$B$3:$B$200,0),MATCH(Data6[[#Headers],[Phone]],'Employee Info'!$C$2:$J$2,0)),"")</f>
        <v/>
      </c>
      <c r="M1106" s="19" t="str">
        <f>IFERROR(INDEX('Employee Info'!$C$3:$J$200,MATCH(Data6[[#This Row],[Name:]],'Employee Info'!$B$3:$B$200,0),MATCH(Data6[[#Headers],[Tech]],'Employee Info'!$C$2:$J$2,0)),"")</f>
        <v/>
      </c>
      <c r="N1106" s="19" t="str">
        <f>IFERROR(INDEX('Employee Info'!$C$3:$J$200,MATCH(Data6[[#This Row],[Name:]],'Employee Info'!$B$3:$B$200,0),MATCH(Data6[[#Headers],[Other]],'Employee Info'!$C$2:$J$2,0)),"")</f>
        <v/>
      </c>
      <c r="O1106" s="19">
        <f>IFERROR((Data6[[#This Row],[Hours:]]*SUM(Data6[[#This Row],[Rate]:[Other]])),"")</f>
        <v>0</v>
      </c>
      <c r="P1106" s="7" t="str">
        <f>IF(Data6[[#This Row],[WO'#:]]="","Riley #","WO#")</f>
        <v>WO#</v>
      </c>
      <c r="Q1106" s="7">
        <f>IFERROR(WEEKNUM(Data6[[#This Row],[Date:]]),"")</f>
        <v>25</v>
      </c>
      <c r="R1106" s="6">
        <f t="shared" si="51"/>
        <v>45459</v>
      </c>
      <c r="S1106" s="6">
        <f>Data6[[#This Row],[Week Start]]+7</f>
        <v>45466</v>
      </c>
      <c r="T1106" s="7" t="str">
        <f t="shared" si="52"/>
        <v>6/16/2024 - 6/23/2024</v>
      </c>
      <c r="U1106" s="7" t="str">
        <f t="shared" si="53"/>
        <v>Time Card</v>
      </c>
      <c r="V1106" s="8" t="str">
        <f>RIGHT(TEXT(Data6[[#This Row],[Date:]],"mmddyyyy"),4)</f>
        <v>2024</v>
      </c>
      <c r="W1106" s="8" t="str">
        <f>MID(TEXT(Data6[[#This Row],[Date:]],"mmddyyyy"),3,2)</f>
        <v>18</v>
      </c>
      <c r="X1106" s="8" t="str">
        <f>LEFT(TEXT(Data6[[#This Row],[Date:]],"mmddyyyy"),2)</f>
        <v>06</v>
      </c>
      <c r="Y1106" s="6">
        <f>DATE(Data6[[#This Row],[Year]],Data6[[#This Row],[Month]],Data6[[#This Row],[Day]])</f>
        <v>45461</v>
      </c>
    </row>
    <row r="1107" spans="1:25" x14ac:dyDescent="0.3">
      <c r="A1107" s="5">
        <v>45461.57123090278</v>
      </c>
      <c r="B1107" s="7" t="s">
        <v>31</v>
      </c>
      <c r="C1107" s="6" t="s">
        <v>813</v>
      </c>
      <c r="D1107" s="7" t="s">
        <v>815</v>
      </c>
      <c r="E1107" s="8">
        <v>1.5</v>
      </c>
      <c r="F1107" s="7">
        <v>7118179</v>
      </c>
      <c r="G1107" s="7" t="s">
        <v>68</v>
      </c>
      <c r="H1107" s="7" t="s">
        <v>756</v>
      </c>
      <c r="I1107" s="7" t="s">
        <v>44</v>
      </c>
      <c r="J1107" s="19" t="str">
        <f>IFERROR(INDEX('Employee Info'!$C$3:$E$200,MATCH(Data6[[#This Row],[Name:]],'Employee Info'!$B$3:$B$200,0),MATCH(Data6[[#This Row],[Hours Type:]],'Employee Info'!$C$2:$E$2,0)),"")</f>
        <v/>
      </c>
      <c r="K1107" s="19" t="str">
        <f>IFERROR(INDEX('Employee Info'!$C$3:$J$200,MATCH(Data6[[#This Row],[Name:]],'Employee Info'!$B$3:$B$200,0),MATCH(Data6[[#Headers],[Truck]],'Employee Info'!$C$2:$J$2,0)),"")</f>
        <v/>
      </c>
      <c r="L1107" s="19" t="str">
        <f>IFERROR(INDEX('Employee Info'!$C$3:$J$200,MATCH(Data6[[#This Row],[Name:]],'Employee Info'!$B$3:$B$200,0),MATCH(Data6[[#Headers],[Phone]],'Employee Info'!$C$2:$J$2,0)),"")</f>
        <v/>
      </c>
      <c r="M1107" s="19" t="str">
        <f>IFERROR(INDEX('Employee Info'!$C$3:$J$200,MATCH(Data6[[#This Row],[Name:]],'Employee Info'!$B$3:$B$200,0),MATCH(Data6[[#Headers],[Tech]],'Employee Info'!$C$2:$J$2,0)),"")</f>
        <v/>
      </c>
      <c r="N1107" s="19" t="str">
        <f>IFERROR(INDEX('Employee Info'!$C$3:$J$200,MATCH(Data6[[#This Row],[Name:]],'Employee Info'!$B$3:$B$200,0),MATCH(Data6[[#Headers],[Other]],'Employee Info'!$C$2:$J$2,0)),"")</f>
        <v/>
      </c>
      <c r="O1107" s="19">
        <f>IFERROR((Data6[[#This Row],[Hours:]]*SUM(Data6[[#This Row],[Rate]:[Other]])),"")</f>
        <v>0</v>
      </c>
      <c r="P1107" s="7" t="str">
        <f>IF(Data6[[#This Row],[WO'#:]]="","Riley #","WO#")</f>
        <v>WO#</v>
      </c>
      <c r="Q1107" s="7">
        <f>IFERROR(WEEKNUM(Data6[[#This Row],[Date:]]),"")</f>
        <v>25</v>
      </c>
      <c r="R1107" s="6">
        <f t="shared" si="51"/>
        <v>45459</v>
      </c>
      <c r="S1107" s="6">
        <f>Data6[[#This Row],[Week Start]]+7</f>
        <v>45466</v>
      </c>
      <c r="T1107" s="7" t="str">
        <f t="shared" si="52"/>
        <v>6/16/2024 - 6/23/2024</v>
      </c>
      <c r="U1107" s="7" t="str">
        <f t="shared" si="53"/>
        <v>Time Card</v>
      </c>
      <c r="V1107" s="8" t="str">
        <f>RIGHT(TEXT(Data6[[#This Row],[Date:]],"mmddyyyy"),4)</f>
        <v>2024</v>
      </c>
      <c r="W1107" s="8" t="str">
        <f>MID(TEXT(Data6[[#This Row],[Date:]],"mmddyyyy"),3,2)</f>
        <v>18</v>
      </c>
      <c r="X1107" s="8" t="str">
        <f>LEFT(TEXT(Data6[[#This Row],[Date:]],"mmddyyyy"),2)</f>
        <v>06</v>
      </c>
      <c r="Y1107" s="6">
        <f>DATE(Data6[[#This Row],[Year]],Data6[[#This Row],[Month]],Data6[[#This Row],[Day]])</f>
        <v>45461</v>
      </c>
    </row>
    <row r="1108" spans="1:25" x14ac:dyDescent="0.3">
      <c r="A1108" s="5">
        <v>45461.571325810182</v>
      </c>
      <c r="B1108" s="7" t="s">
        <v>34</v>
      </c>
      <c r="C1108" s="6" t="s">
        <v>813</v>
      </c>
      <c r="D1108" s="7" t="s">
        <v>815</v>
      </c>
      <c r="E1108" s="8">
        <v>1.5</v>
      </c>
      <c r="F1108" s="7">
        <v>7118179</v>
      </c>
      <c r="G1108" s="7" t="s">
        <v>68</v>
      </c>
      <c r="H1108" s="7" t="s">
        <v>756</v>
      </c>
      <c r="I1108" s="7" t="s">
        <v>44</v>
      </c>
      <c r="J1108" s="19" t="str">
        <f>IFERROR(INDEX('Employee Info'!$C$3:$E$200,MATCH(Data6[[#This Row],[Name:]],'Employee Info'!$B$3:$B$200,0),MATCH(Data6[[#This Row],[Hours Type:]],'Employee Info'!$C$2:$E$2,0)),"")</f>
        <v/>
      </c>
      <c r="K1108" s="19" t="str">
        <f>IFERROR(INDEX('Employee Info'!$C$3:$J$200,MATCH(Data6[[#This Row],[Name:]],'Employee Info'!$B$3:$B$200,0),MATCH(Data6[[#Headers],[Truck]],'Employee Info'!$C$2:$J$2,0)),"")</f>
        <v/>
      </c>
      <c r="L1108" s="19" t="str">
        <f>IFERROR(INDEX('Employee Info'!$C$3:$J$200,MATCH(Data6[[#This Row],[Name:]],'Employee Info'!$B$3:$B$200,0),MATCH(Data6[[#Headers],[Phone]],'Employee Info'!$C$2:$J$2,0)),"")</f>
        <v/>
      </c>
      <c r="M1108" s="19" t="str">
        <f>IFERROR(INDEX('Employee Info'!$C$3:$J$200,MATCH(Data6[[#This Row],[Name:]],'Employee Info'!$B$3:$B$200,0),MATCH(Data6[[#Headers],[Tech]],'Employee Info'!$C$2:$J$2,0)),"")</f>
        <v/>
      </c>
      <c r="N1108" s="19" t="str">
        <f>IFERROR(INDEX('Employee Info'!$C$3:$J$200,MATCH(Data6[[#This Row],[Name:]],'Employee Info'!$B$3:$B$200,0),MATCH(Data6[[#Headers],[Other]],'Employee Info'!$C$2:$J$2,0)),"")</f>
        <v/>
      </c>
      <c r="O1108" s="19">
        <f>IFERROR((Data6[[#This Row],[Hours:]]*SUM(Data6[[#This Row],[Rate]:[Other]])),"")</f>
        <v>0</v>
      </c>
      <c r="P1108" s="7" t="str">
        <f>IF(Data6[[#This Row],[WO'#:]]="","Riley #","WO#")</f>
        <v>WO#</v>
      </c>
      <c r="Q1108" s="7">
        <f>IFERROR(WEEKNUM(Data6[[#This Row],[Date:]]),"")</f>
        <v>25</v>
      </c>
      <c r="R1108" s="6">
        <f t="shared" si="51"/>
        <v>45459</v>
      </c>
      <c r="S1108" s="6">
        <f>Data6[[#This Row],[Week Start]]+7</f>
        <v>45466</v>
      </c>
      <c r="T1108" s="7" t="str">
        <f t="shared" si="52"/>
        <v>6/16/2024 - 6/23/2024</v>
      </c>
      <c r="U1108" s="7" t="str">
        <f t="shared" si="53"/>
        <v>Time Card</v>
      </c>
      <c r="V1108" s="8" t="str">
        <f>RIGHT(TEXT(Data6[[#This Row],[Date:]],"mmddyyyy"),4)</f>
        <v>2024</v>
      </c>
      <c r="W1108" s="8" t="str">
        <f>MID(TEXT(Data6[[#This Row],[Date:]],"mmddyyyy"),3,2)</f>
        <v>18</v>
      </c>
      <c r="X1108" s="8" t="str">
        <f>LEFT(TEXT(Data6[[#This Row],[Date:]],"mmddyyyy"),2)</f>
        <v>06</v>
      </c>
      <c r="Y1108" s="6">
        <f>DATE(Data6[[#This Row],[Year]],Data6[[#This Row],[Month]],Data6[[#This Row],[Day]])</f>
        <v>45461</v>
      </c>
    </row>
    <row r="1109" spans="1:25" x14ac:dyDescent="0.3">
      <c r="A1109" s="5">
        <v>45464.59990671296</v>
      </c>
      <c r="B1109" s="7" t="s">
        <v>66</v>
      </c>
      <c r="C1109" s="6" t="s">
        <v>813</v>
      </c>
      <c r="D1109" s="7" t="s">
        <v>819</v>
      </c>
      <c r="E1109" s="8">
        <v>1</v>
      </c>
      <c r="F1109" s="7" t="s">
        <v>68</v>
      </c>
      <c r="G1109" s="7" t="s">
        <v>68</v>
      </c>
      <c r="H1109" s="7" t="s">
        <v>808</v>
      </c>
      <c r="I1109" s="7" t="s">
        <v>44</v>
      </c>
      <c r="J1109" s="19" t="str">
        <f>IFERROR(INDEX('Employee Info'!$C$3:$E$200,MATCH(Data6[[#This Row],[Name:]],'Employee Info'!$B$3:$B$200,0),MATCH(Data6[[#This Row],[Hours Type:]],'Employee Info'!$C$2:$E$2,0)),"")</f>
        <v/>
      </c>
      <c r="K1109" s="19" t="str">
        <f>IFERROR(INDEX('Employee Info'!$C$3:$J$200,MATCH(Data6[[#This Row],[Name:]],'Employee Info'!$B$3:$B$200,0),MATCH(Data6[[#Headers],[Truck]],'Employee Info'!$C$2:$J$2,0)),"")</f>
        <v/>
      </c>
      <c r="L1109" s="19" t="str">
        <f>IFERROR(INDEX('Employee Info'!$C$3:$J$200,MATCH(Data6[[#This Row],[Name:]],'Employee Info'!$B$3:$B$200,0),MATCH(Data6[[#Headers],[Phone]],'Employee Info'!$C$2:$J$2,0)),"")</f>
        <v/>
      </c>
      <c r="M1109" s="19" t="str">
        <f>IFERROR(INDEX('Employee Info'!$C$3:$J$200,MATCH(Data6[[#This Row],[Name:]],'Employee Info'!$B$3:$B$200,0),MATCH(Data6[[#Headers],[Tech]],'Employee Info'!$C$2:$J$2,0)),"")</f>
        <v/>
      </c>
      <c r="N1109" s="19" t="str">
        <f>IFERROR(INDEX('Employee Info'!$C$3:$J$200,MATCH(Data6[[#This Row],[Name:]],'Employee Info'!$B$3:$B$200,0),MATCH(Data6[[#Headers],[Other]],'Employee Info'!$C$2:$J$2,0)),"")</f>
        <v/>
      </c>
      <c r="O1109" s="19">
        <f>IFERROR((Data6[[#This Row],[Hours:]]*SUM(Data6[[#This Row],[Rate]:[Other]])),"")</f>
        <v>0</v>
      </c>
      <c r="P1109" s="7" t="str">
        <f>IF(Data6[[#This Row],[WO'#:]]="","Riley #","WO#")</f>
        <v>Riley #</v>
      </c>
      <c r="Q1109" s="7">
        <f>IFERROR(WEEKNUM(Data6[[#This Row],[Date:]]),"")</f>
        <v>25</v>
      </c>
      <c r="R1109" s="6">
        <f t="shared" si="51"/>
        <v>45459</v>
      </c>
      <c r="S1109" s="6">
        <f>Data6[[#This Row],[Week Start]]+7</f>
        <v>45466</v>
      </c>
      <c r="T1109" s="7" t="str">
        <f t="shared" si="52"/>
        <v>6/16/2024 - 6/23/2024</v>
      </c>
      <c r="U1109" s="7" t="str">
        <f t="shared" si="53"/>
        <v>Time Card</v>
      </c>
      <c r="V1109" s="8" t="str">
        <f>RIGHT(TEXT(Data6[[#This Row],[Date:]],"mmddyyyy"),4)</f>
        <v>2024</v>
      </c>
      <c r="W1109" s="8" t="str">
        <f>MID(TEXT(Data6[[#This Row],[Date:]],"mmddyyyy"),3,2)</f>
        <v>18</v>
      </c>
      <c r="X1109" s="8" t="str">
        <f>LEFT(TEXT(Data6[[#This Row],[Date:]],"mmddyyyy"),2)</f>
        <v>06</v>
      </c>
      <c r="Y1109" s="6">
        <f>DATE(Data6[[#This Row],[Year]],Data6[[#This Row],[Month]],Data6[[#This Row],[Day]])</f>
        <v>45461</v>
      </c>
    </row>
    <row r="1110" spans="1:25" x14ac:dyDescent="0.3">
      <c r="A1110" s="5">
        <v>45461.423911574071</v>
      </c>
      <c r="B1110" s="7" t="s">
        <v>23</v>
      </c>
      <c r="C1110" s="6" t="s">
        <v>813</v>
      </c>
      <c r="D1110" s="7" t="s">
        <v>648</v>
      </c>
      <c r="E1110" s="8">
        <v>8</v>
      </c>
      <c r="F1110" s="7" t="s">
        <v>68</v>
      </c>
      <c r="G1110" s="7" t="s">
        <v>68</v>
      </c>
      <c r="H1110" s="7" t="s">
        <v>649</v>
      </c>
      <c r="I1110" s="7" t="s">
        <v>44</v>
      </c>
      <c r="J1110" s="19" t="str">
        <f>IFERROR(INDEX('Employee Info'!$C$3:$E$200,MATCH(Data6[[#This Row],[Name:]],'Employee Info'!$B$3:$B$200,0),MATCH(Data6[[#This Row],[Hours Type:]],'Employee Info'!$C$2:$E$2,0)),"")</f>
        <v/>
      </c>
      <c r="K1110" s="19" t="str">
        <f>IFERROR(INDEX('Employee Info'!$C$3:$J$200,MATCH(Data6[[#This Row],[Name:]],'Employee Info'!$B$3:$B$200,0),MATCH(Data6[[#Headers],[Truck]],'Employee Info'!$C$2:$J$2,0)),"")</f>
        <v/>
      </c>
      <c r="L1110" s="19" t="str">
        <f>IFERROR(INDEX('Employee Info'!$C$3:$J$200,MATCH(Data6[[#This Row],[Name:]],'Employee Info'!$B$3:$B$200,0),MATCH(Data6[[#Headers],[Phone]],'Employee Info'!$C$2:$J$2,0)),"")</f>
        <v/>
      </c>
      <c r="M1110" s="19" t="str">
        <f>IFERROR(INDEX('Employee Info'!$C$3:$J$200,MATCH(Data6[[#This Row],[Name:]],'Employee Info'!$B$3:$B$200,0),MATCH(Data6[[#Headers],[Tech]],'Employee Info'!$C$2:$J$2,0)),"")</f>
        <v/>
      </c>
      <c r="N1110" s="19" t="str">
        <f>IFERROR(INDEX('Employee Info'!$C$3:$J$200,MATCH(Data6[[#This Row],[Name:]],'Employee Info'!$B$3:$B$200,0),MATCH(Data6[[#Headers],[Other]],'Employee Info'!$C$2:$J$2,0)),"")</f>
        <v/>
      </c>
      <c r="O1110" s="19">
        <f>IFERROR((Data6[[#This Row],[Hours:]]*SUM(Data6[[#This Row],[Rate]:[Other]])),"")</f>
        <v>0</v>
      </c>
      <c r="P1110" s="7" t="str">
        <f>IF(Data6[[#This Row],[WO'#:]]="","Riley #","WO#")</f>
        <v>Riley #</v>
      </c>
      <c r="Q1110" s="7">
        <f>IFERROR(WEEKNUM(Data6[[#This Row],[Date:]]),"")</f>
        <v>25</v>
      </c>
      <c r="R1110" s="6">
        <f t="shared" si="51"/>
        <v>45459</v>
      </c>
      <c r="S1110" s="6">
        <f>Data6[[#This Row],[Week Start]]+7</f>
        <v>45466</v>
      </c>
      <c r="T1110" s="7" t="str">
        <f t="shared" si="52"/>
        <v>6/16/2024 - 6/23/2024</v>
      </c>
      <c r="U1110" s="7" t="str">
        <f t="shared" si="53"/>
        <v>Time Card</v>
      </c>
      <c r="V1110" s="8" t="str">
        <f>RIGHT(TEXT(Data6[[#This Row],[Date:]],"mmddyyyy"),4)</f>
        <v>2024</v>
      </c>
      <c r="W1110" s="8" t="str">
        <f>MID(TEXT(Data6[[#This Row],[Date:]],"mmddyyyy"),3,2)</f>
        <v>18</v>
      </c>
      <c r="X1110" s="8" t="str">
        <f>LEFT(TEXT(Data6[[#This Row],[Date:]],"mmddyyyy"),2)</f>
        <v>06</v>
      </c>
      <c r="Y1110" s="6">
        <f>DATE(Data6[[#This Row],[Year]],Data6[[#This Row],[Month]],Data6[[#This Row],[Day]])</f>
        <v>45461</v>
      </c>
    </row>
    <row r="1111" spans="1:25" x14ac:dyDescent="0.3">
      <c r="A1111" s="5">
        <v>45461.424010995368</v>
      </c>
      <c r="B1111" s="7" t="s">
        <v>35</v>
      </c>
      <c r="C1111" s="6" t="s">
        <v>813</v>
      </c>
      <c r="D1111" s="7" t="s">
        <v>648</v>
      </c>
      <c r="E1111" s="8">
        <v>8</v>
      </c>
      <c r="F1111" s="7" t="s">
        <v>68</v>
      </c>
      <c r="G1111" s="7" t="s">
        <v>68</v>
      </c>
      <c r="H1111" s="7" t="s">
        <v>649</v>
      </c>
      <c r="I1111" s="7" t="s">
        <v>44</v>
      </c>
      <c r="J1111" s="19" t="str">
        <f>IFERROR(INDEX('Employee Info'!$C$3:$E$200,MATCH(Data6[[#This Row],[Name:]],'Employee Info'!$B$3:$B$200,0),MATCH(Data6[[#This Row],[Hours Type:]],'Employee Info'!$C$2:$E$2,0)),"")</f>
        <v/>
      </c>
      <c r="K1111" s="19" t="str">
        <f>IFERROR(INDEX('Employee Info'!$C$3:$J$200,MATCH(Data6[[#This Row],[Name:]],'Employee Info'!$B$3:$B$200,0),MATCH(Data6[[#Headers],[Truck]],'Employee Info'!$C$2:$J$2,0)),"")</f>
        <v/>
      </c>
      <c r="L1111" s="19" t="str">
        <f>IFERROR(INDEX('Employee Info'!$C$3:$J$200,MATCH(Data6[[#This Row],[Name:]],'Employee Info'!$B$3:$B$200,0),MATCH(Data6[[#Headers],[Phone]],'Employee Info'!$C$2:$J$2,0)),"")</f>
        <v/>
      </c>
      <c r="M1111" s="19" t="str">
        <f>IFERROR(INDEX('Employee Info'!$C$3:$J$200,MATCH(Data6[[#This Row],[Name:]],'Employee Info'!$B$3:$B$200,0),MATCH(Data6[[#Headers],[Tech]],'Employee Info'!$C$2:$J$2,0)),"")</f>
        <v/>
      </c>
      <c r="N1111" s="19" t="str">
        <f>IFERROR(INDEX('Employee Info'!$C$3:$J$200,MATCH(Data6[[#This Row],[Name:]],'Employee Info'!$B$3:$B$200,0),MATCH(Data6[[#Headers],[Other]],'Employee Info'!$C$2:$J$2,0)),"")</f>
        <v/>
      </c>
      <c r="O1111" s="19">
        <f>IFERROR((Data6[[#This Row],[Hours:]]*SUM(Data6[[#This Row],[Rate]:[Other]])),"")</f>
        <v>0</v>
      </c>
      <c r="P1111" s="7" t="str">
        <f>IF(Data6[[#This Row],[WO'#:]]="","Riley #","WO#")</f>
        <v>Riley #</v>
      </c>
      <c r="Q1111" s="7">
        <f>IFERROR(WEEKNUM(Data6[[#This Row],[Date:]]),"")</f>
        <v>25</v>
      </c>
      <c r="R1111" s="6">
        <f t="shared" si="51"/>
        <v>45459</v>
      </c>
      <c r="S1111" s="6">
        <f>Data6[[#This Row],[Week Start]]+7</f>
        <v>45466</v>
      </c>
      <c r="T1111" s="7" t="str">
        <f t="shared" si="52"/>
        <v>6/16/2024 - 6/23/2024</v>
      </c>
      <c r="U1111" s="7" t="str">
        <f t="shared" si="53"/>
        <v>Time Card</v>
      </c>
      <c r="V1111" s="8" t="str">
        <f>RIGHT(TEXT(Data6[[#This Row],[Date:]],"mmddyyyy"),4)</f>
        <v>2024</v>
      </c>
      <c r="W1111" s="8" t="str">
        <f>MID(TEXT(Data6[[#This Row],[Date:]],"mmddyyyy"),3,2)</f>
        <v>18</v>
      </c>
      <c r="X1111" s="8" t="str">
        <f>LEFT(TEXT(Data6[[#This Row],[Date:]],"mmddyyyy"),2)</f>
        <v>06</v>
      </c>
      <c r="Y1111" s="6">
        <f>DATE(Data6[[#This Row],[Year]],Data6[[#This Row],[Month]],Data6[[#This Row],[Day]])</f>
        <v>45461</v>
      </c>
    </row>
    <row r="1112" spans="1:25" x14ac:dyDescent="0.3">
      <c r="A1112" s="5">
        <v>45461.572662152779</v>
      </c>
      <c r="B1112" s="7" t="s">
        <v>31</v>
      </c>
      <c r="C1112" s="6" t="s">
        <v>813</v>
      </c>
      <c r="D1112" s="7" t="s">
        <v>779</v>
      </c>
      <c r="E1112" s="8">
        <v>4.5</v>
      </c>
      <c r="F1112" s="7" t="s">
        <v>68</v>
      </c>
      <c r="G1112" s="7" t="s">
        <v>68</v>
      </c>
      <c r="H1112" s="7" t="s">
        <v>661</v>
      </c>
      <c r="I1112" s="7" t="s">
        <v>44</v>
      </c>
      <c r="J1112" s="19" t="str">
        <f>IFERROR(INDEX('Employee Info'!$C$3:$E$200,MATCH(Data6[[#This Row],[Name:]],'Employee Info'!$B$3:$B$200,0),MATCH(Data6[[#This Row],[Hours Type:]],'Employee Info'!$C$2:$E$2,0)),"")</f>
        <v/>
      </c>
      <c r="K1112" s="19" t="str">
        <f>IFERROR(INDEX('Employee Info'!$C$3:$J$200,MATCH(Data6[[#This Row],[Name:]],'Employee Info'!$B$3:$B$200,0),MATCH(Data6[[#Headers],[Truck]],'Employee Info'!$C$2:$J$2,0)),"")</f>
        <v/>
      </c>
      <c r="L1112" s="19" t="str">
        <f>IFERROR(INDEX('Employee Info'!$C$3:$J$200,MATCH(Data6[[#This Row],[Name:]],'Employee Info'!$B$3:$B$200,0),MATCH(Data6[[#Headers],[Phone]],'Employee Info'!$C$2:$J$2,0)),"")</f>
        <v/>
      </c>
      <c r="M1112" s="19" t="str">
        <f>IFERROR(INDEX('Employee Info'!$C$3:$J$200,MATCH(Data6[[#This Row],[Name:]],'Employee Info'!$B$3:$B$200,0),MATCH(Data6[[#Headers],[Tech]],'Employee Info'!$C$2:$J$2,0)),"")</f>
        <v/>
      </c>
      <c r="N1112" s="19" t="str">
        <f>IFERROR(INDEX('Employee Info'!$C$3:$J$200,MATCH(Data6[[#This Row],[Name:]],'Employee Info'!$B$3:$B$200,0),MATCH(Data6[[#Headers],[Other]],'Employee Info'!$C$2:$J$2,0)),"")</f>
        <v/>
      </c>
      <c r="O1112" s="19">
        <f>IFERROR((Data6[[#This Row],[Hours:]]*SUM(Data6[[#This Row],[Rate]:[Other]])),"")</f>
        <v>0</v>
      </c>
      <c r="P1112" s="7" t="str">
        <f>IF(Data6[[#This Row],[WO'#:]]="","Riley #","WO#")</f>
        <v>Riley #</v>
      </c>
      <c r="Q1112" s="7">
        <f>IFERROR(WEEKNUM(Data6[[#This Row],[Date:]]),"")</f>
        <v>25</v>
      </c>
      <c r="R1112" s="6">
        <f t="shared" si="51"/>
        <v>45459</v>
      </c>
      <c r="S1112" s="6">
        <f>Data6[[#This Row],[Week Start]]+7</f>
        <v>45466</v>
      </c>
      <c r="T1112" s="7" t="str">
        <f t="shared" si="52"/>
        <v>6/16/2024 - 6/23/2024</v>
      </c>
      <c r="U1112" s="7" t="str">
        <f t="shared" si="53"/>
        <v>Time Card</v>
      </c>
      <c r="V1112" s="8" t="str">
        <f>RIGHT(TEXT(Data6[[#This Row],[Date:]],"mmddyyyy"),4)</f>
        <v>2024</v>
      </c>
      <c r="W1112" s="8" t="str">
        <f>MID(TEXT(Data6[[#This Row],[Date:]],"mmddyyyy"),3,2)</f>
        <v>18</v>
      </c>
      <c r="X1112" s="8" t="str">
        <f>LEFT(TEXT(Data6[[#This Row],[Date:]],"mmddyyyy"),2)</f>
        <v>06</v>
      </c>
      <c r="Y1112" s="6">
        <f>DATE(Data6[[#This Row],[Year]],Data6[[#This Row],[Month]],Data6[[#This Row],[Day]])</f>
        <v>45461</v>
      </c>
    </row>
    <row r="1113" spans="1:25" x14ac:dyDescent="0.3">
      <c r="A1113" s="5">
        <v>45461.572751504631</v>
      </c>
      <c r="B1113" s="7" t="s">
        <v>34</v>
      </c>
      <c r="C1113" s="6" t="s">
        <v>813</v>
      </c>
      <c r="D1113" s="7" t="s">
        <v>779</v>
      </c>
      <c r="E1113" s="8">
        <v>4.5</v>
      </c>
      <c r="F1113" s="7" t="s">
        <v>68</v>
      </c>
      <c r="G1113" s="7" t="s">
        <v>68</v>
      </c>
      <c r="H1113" s="7" t="s">
        <v>661</v>
      </c>
      <c r="I1113" s="7" t="s">
        <v>44</v>
      </c>
      <c r="J1113" s="19" t="str">
        <f>IFERROR(INDEX('Employee Info'!$C$3:$E$200,MATCH(Data6[[#This Row],[Name:]],'Employee Info'!$B$3:$B$200,0),MATCH(Data6[[#This Row],[Hours Type:]],'Employee Info'!$C$2:$E$2,0)),"")</f>
        <v/>
      </c>
      <c r="K1113" s="19" t="str">
        <f>IFERROR(INDEX('Employee Info'!$C$3:$J$200,MATCH(Data6[[#This Row],[Name:]],'Employee Info'!$B$3:$B$200,0),MATCH(Data6[[#Headers],[Truck]],'Employee Info'!$C$2:$J$2,0)),"")</f>
        <v/>
      </c>
      <c r="L1113" s="19" t="str">
        <f>IFERROR(INDEX('Employee Info'!$C$3:$J$200,MATCH(Data6[[#This Row],[Name:]],'Employee Info'!$B$3:$B$200,0),MATCH(Data6[[#Headers],[Phone]],'Employee Info'!$C$2:$J$2,0)),"")</f>
        <v/>
      </c>
      <c r="M1113" s="19" t="str">
        <f>IFERROR(INDEX('Employee Info'!$C$3:$J$200,MATCH(Data6[[#This Row],[Name:]],'Employee Info'!$B$3:$B$200,0),MATCH(Data6[[#Headers],[Tech]],'Employee Info'!$C$2:$J$2,0)),"")</f>
        <v/>
      </c>
      <c r="N1113" s="19" t="str">
        <f>IFERROR(INDEX('Employee Info'!$C$3:$J$200,MATCH(Data6[[#This Row],[Name:]],'Employee Info'!$B$3:$B$200,0),MATCH(Data6[[#Headers],[Other]],'Employee Info'!$C$2:$J$2,0)),"")</f>
        <v/>
      </c>
      <c r="O1113" s="19">
        <f>IFERROR((Data6[[#This Row],[Hours:]]*SUM(Data6[[#This Row],[Rate]:[Other]])),"")</f>
        <v>0</v>
      </c>
      <c r="P1113" s="7" t="str">
        <f>IF(Data6[[#This Row],[WO'#:]]="","Riley #","WO#")</f>
        <v>Riley #</v>
      </c>
      <c r="Q1113" s="7">
        <f>IFERROR(WEEKNUM(Data6[[#This Row],[Date:]]),"")</f>
        <v>25</v>
      </c>
      <c r="R1113" s="6">
        <f t="shared" si="51"/>
        <v>45459</v>
      </c>
      <c r="S1113" s="6">
        <f>Data6[[#This Row],[Week Start]]+7</f>
        <v>45466</v>
      </c>
      <c r="T1113" s="7" t="str">
        <f t="shared" si="52"/>
        <v>6/16/2024 - 6/23/2024</v>
      </c>
      <c r="U1113" s="7" t="str">
        <f t="shared" si="53"/>
        <v>Time Card</v>
      </c>
      <c r="V1113" s="8" t="str">
        <f>RIGHT(TEXT(Data6[[#This Row],[Date:]],"mmddyyyy"),4)</f>
        <v>2024</v>
      </c>
      <c r="W1113" s="8" t="str">
        <f>MID(TEXT(Data6[[#This Row],[Date:]],"mmddyyyy"),3,2)</f>
        <v>18</v>
      </c>
      <c r="X1113" s="8" t="str">
        <f>LEFT(TEXT(Data6[[#This Row],[Date:]],"mmddyyyy"),2)</f>
        <v>06</v>
      </c>
      <c r="Y1113" s="6">
        <f>DATE(Data6[[#This Row],[Year]],Data6[[#This Row],[Month]],Data6[[#This Row],[Day]])</f>
        <v>45461</v>
      </c>
    </row>
    <row r="1114" spans="1:25" x14ac:dyDescent="0.3">
      <c r="A1114" s="5">
        <v>45461.572057870369</v>
      </c>
      <c r="B1114" s="7" t="s">
        <v>34</v>
      </c>
      <c r="C1114" s="6" t="s">
        <v>813</v>
      </c>
      <c r="D1114" s="7" t="s">
        <v>816</v>
      </c>
      <c r="E1114" s="8">
        <v>2</v>
      </c>
      <c r="F1114" s="7" t="s">
        <v>68</v>
      </c>
      <c r="G1114" s="7" t="s">
        <v>68</v>
      </c>
      <c r="H1114" s="7" t="s">
        <v>697</v>
      </c>
      <c r="I1114" s="7" t="s">
        <v>44</v>
      </c>
      <c r="J1114" s="19" t="str">
        <f>IFERROR(INDEX('Employee Info'!$C$3:$E$200,MATCH(Data6[[#This Row],[Name:]],'Employee Info'!$B$3:$B$200,0),MATCH(Data6[[#This Row],[Hours Type:]],'Employee Info'!$C$2:$E$2,0)),"")</f>
        <v/>
      </c>
      <c r="K1114" s="19" t="str">
        <f>IFERROR(INDEX('Employee Info'!$C$3:$J$200,MATCH(Data6[[#This Row],[Name:]],'Employee Info'!$B$3:$B$200,0),MATCH(Data6[[#Headers],[Truck]],'Employee Info'!$C$2:$J$2,0)),"")</f>
        <v/>
      </c>
      <c r="L1114" s="19" t="str">
        <f>IFERROR(INDEX('Employee Info'!$C$3:$J$200,MATCH(Data6[[#This Row],[Name:]],'Employee Info'!$B$3:$B$200,0),MATCH(Data6[[#Headers],[Phone]],'Employee Info'!$C$2:$J$2,0)),"")</f>
        <v/>
      </c>
      <c r="M1114" s="19" t="str">
        <f>IFERROR(INDEX('Employee Info'!$C$3:$J$200,MATCH(Data6[[#This Row],[Name:]],'Employee Info'!$B$3:$B$200,0),MATCH(Data6[[#Headers],[Tech]],'Employee Info'!$C$2:$J$2,0)),"")</f>
        <v/>
      </c>
      <c r="N1114" s="19" t="str">
        <f>IFERROR(INDEX('Employee Info'!$C$3:$J$200,MATCH(Data6[[#This Row],[Name:]],'Employee Info'!$B$3:$B$200,0),MATCH(Data6[[#Headers],[Other]],'Employee Info'!$C$2:$J$2,0)),"")</f>
        <v/>
      </c>
      <c r="O1114" s="19">
        <f>IFERROR((Data6[[#This Row],[Hours:]]*SUM(Data6[[#This Row],[Rate]:[Other]])),"")</f>
        <v>0</v>
      </c>
      <c r="P1114" s="7" t="str">
        <f>IF(Data6[[#This Row],[WO'#:]]="","Riley #","WO#")</f>
        <v>Riley #</v>
      </c>
      <c r="Q1114" s="7">
        <f>IFERROR(WEEKNUM(Data6[[#This Row],[Date:]]),"")</f>
        <v>25</v>
      </c>
      <c r="R1114" s="6">
        <f t="shared" si="51"/>
        <v>45459</v>
      </c>
      <c r="S1114" s="6">
        <f>Data6[[#This Row],[Week Start]]+7</f>
        <v>45466</v>
      </c>
      <c r="T1114" s="7" t="str">
        <f t="shared" si="52"/>
        <v>6/16/2024 - 6/23/2024</v>
      </c>
      <c r="U1114" s="7" t="str">
        <f t="shared" si="53"/>
        <v>Time Card</v>
      </c>
      <c r="V1114" s="8" t="str">
        <f>RIGHT(TEXT(Data6[[#This Row],[Date:]],"mmddyyyy"),4)</f>
        <v>2024</v>
      </c>
      <c r="W1114" s="8" t="str">
        <f>MID(TEXT(Data6[[#This Row],[Date:]],"mmddyyyy"),3,2)</f>
        <v>18</v>
      </c>
      <c r="X1114" s="8" t="str">
        <f>LEFT(TEXT(Data6[[#This Row],[Date:]],"mmddyyyy"),2)</f>
        <v>06</v>
      </c>
      <c r="Y1114" s="6">
        <f>DATE(Data6[[#This Row],[Year]],Data6[[#This Row],[Month]],Data6[[#This Row],[Day]])</f>
        <v>45461</v>
      </c>
    </row>
    <row r="1115" spans="1:25" x14ac:dyDescent="0.3">
      <c r="A1115" s="5">
        <v>45461.572200115741</v>
      </c>
      <c r="B1115" s="7" t="s">
        <v>31</v>
      </c>
      <c r="C1115" s="6" t="s">
        <v>813</v>
      </c>
      <c r="D1115" s="7" t="s">
        <v>816</v>
      </c>
      <c r="E1115" s="8">
        <v>2</v>
      </c>
      <c r="F1115" s="7" t="s">
        <v>68</v>
      </c>
      <c r="G1115" s="7" t="s">
        <v>68</v>
      </c>
      <c r="H1115" s="7" t="s">
        <v>697</v>
      </c>
      <c r="I1115" s="7" t="s">
        <v>44</v>
      </c>
      <c r="J1115" s="19" t="str">
        <f>IFERROR(INDEX('Employee Info'!$C$3:$E$200,MATCH(Data6[[#This Row],[Name:]],'Employee Info'!$B$3:$B$200,0),MATCH(Data6[[#This Row],[Hours Type:]],'Employee Info'!$C$2:$E$2,0)),"")</f>
        <v/>
      </c>
      <c r="K1115" s="19" t="str">
        <f>IFERROR(INDEX('Employee Info'!$C$3:$J$200,MATCH(Data6[[#This Row],[Name:]],'Employee Info'!$B$3:$B$200,0),MATCH(Data6[[#Headers],[Truck]],'Employee Info'!$C$2:$J$2,0)),"")</f>
        <v/>
      </c>
      <c r="L1115" s="19" t="str">
        <f>IFERROR(INDEX('Employee Info'!$C$3:$J$200,MATCH(Data6[[#This Row],[Name:]],'Employee Info'!$B$3:$B$200,0),MATCH(Data6[[#Headers],[Phone]],'Employee Info'!$C$2:$J$2,0)),"")</f>
        <v/>
      </c>
      <c r="M1115" s="19" t="str">
        <f>IFERROR(INDEX('Employee Info'!$C$3:$J$200,MATCH(Data6[[#This Row],[Name:]],'Employee Info'!$B$3:$B$200,0),MATCH(Data6[[#Headers],[Tech]],'Employee Info'!$C$2:$J$2,0)),"")</f>
        <v/>
      </c>
      <c r="N1115" s="19" t="str">
        <f>IFERROR(INDEX('Employee Info'!$C$3:$J$200,MATCH(Data6[[#This Row],[Name:]],'Employee Info'!$B$3:$B$200,0),MATCH(Data6[[#Headers],[Other]],'Employee Info'!$C$2:$J$2,0)),"")</f>
        <v/>
      </c>
      <c r="O1115" s="19">
        <f>IFERROR((Data6[[#This Row],[Hours:]]*SUM(Data6[[#This Row],[Rate]:[Other]])),"")</f>
        <v>0</v>
      </c>
      <c r="P1115" s="7" t="str">
        <f>IF(Data6[[#This Row],[WO'#:]]="","Riley #","WO#")</f>
        <v>Riley #</v>
      </c>
      <c r="Q1115" s="7">
        <f>IFERROR(WEEKNUM(Data6[[#This Row],[Date:]]),"")</f>
        <v>25</v>
      </c>
      <c r="R1115" s="6">
        <f t="shared" si="51"/>
        <v>45459</v>
      </c>
      <c r="S1115" s="6">
        <f>Data6[[#This Row],[Week Start]]+7</f>
        <v>45466</v>
      </c>
      <c r="T1115" s="7" t="str">
        <f t="shared" si="52"/>
        <v>6/16/2024 - 6/23/2024</v>
      </c>
      <c r="U1115" s="7" t="str">
        <f t="shared" si="53"/>
        <v>Time Card</v>
      </c>
      <c r="V1115" s="8" t="str">
        <f>RIGHT(TEXT(Data6[[#This Row],[Date:]],"mmddyyyy"),4)</f>
        <v>2024</v>
      </c>
      <c r="W1115" s="8" t="str">
        <f>MID(TEXT(Data6[[#This Row],[Date:]],"mmddyyyy"),3,2)</f>
        <v>18</v>
      </c>
      <c r="X1115" s="8" t="str">
        <f>LEFT(TEXT(Data6[[#This Row],[Date:]],"mmddyyyy"),2)</f>
        <v>06</v>
      </c>
      <c r="Y1115" s="6">
        <f>DATE(Data6[[#This Row],[Year]],Data6[[#This Row],[Month]],Data6[[#This Row],[Day]])</f>
        <v>45461</v>
      </c>
    </row>
    <row r="1116" spans="1:25" x14ac:dyDescent="0.3">
      <c r="A1116" s="5">
        <v>45464.599500115743</v>
      </c>
      <c r="B1116" s="7" t="s">
        <v>66</v>
      </c>
      <c r="C1116" s="6" t="s">
        <v>813</v>
      </c>
      <c r="D1116" s="7" t="s">
        <v>818</v>
      </c>
      <c r="E1116" s="8">
        <v>1</v>
      </c>
      <c r="F1116" s="7" t="s">
        <v>68</v>
      </c>
      <c r="G1116" s="7" t="s">
        <v>68</v>
      </c>
      <c r="H1116" s="7" t="s">
        <v>758</v>
      </c>
      <c r="I1116" s="7" t="s">
        <v>44</v>
      </c>
      <c r="J1116" s="19" t="str">
        <f>IFERROR(INDEX('Employee Info'!$C$3:$E$200,MATCH(Data6[[#This Row],[Name:]],'Employee Info'!$B$3:$B$200,0),MATCH(Data6[[#This Row],[Hours Type:]],'Employee Info'!$C$2:$E$2,0)),"")</f>
        <v/>
      </c>
      <c r="K1116" s="19" t="str">
        <f>IFERROR(INDEX('Employee Info'!$C$3:$J$200,MATCH(Data6[[#This Row],[Name:]],'Employee Info'!$B$3:$B$200,0),MATCH(Data6[[#Headers],[Truck]],'Employee Info'!$C$2:$J$2,0)),"")</f>
        <v/>
      </c>
      <c r="L1116" s="19" t="str">
        <f>IFERROR(INDEX('Employee Info'!$C$3:$J$200,MATCH(Data6[[#This Row],[Name:]],'Employee Info'!$B$3:$B$200,0),MATCH(Data6[[#Headers],[Phone]],'Employee Info'!$C$2:$J$2,0)),"")</f>
        <v/>
      </c>
      <c r="M1116" s="19" t="str">
        <f>IFERROR(INDEX('Employee Info'!$C$3:$J$200,MATCH(Data6[[#This Row],[Name:]],'Employee Info'!$B$3:$B$200,0),MATCH(Data6[[#Headers],[Tech]],'Employee Info'!$C$2:$J$2,0)),"")</f>
        <v/>
      </c>
      <c r="N1116" s="19" t="str">
        <f>IFERROR(INDEX('Employee Info'!$C$3:$J$200,MATCH(Data6[[#This Row],[Name:]],'Employee Info'!$B$3:$B$200,0),MATCH(Data6[[#Headers],[Other]],'Employee Info'!$C$2:$J$2,0)),"")</f>
        <v/>
      </c>
      <c r="O1116" s="19">
        <f>IFERROR((Data6[[#This Row],[Hours:]]*SUM(Data6[[#This Row],[Rate]:[Other]])),"")</f>
        <v>0</v>
      </c>
      <c r="P1116" s="7" t="str">
        <f>IF(Data6[[#This Row],[WO'#:]]="","Riley #","WO#")</f>
        <v>Riley #</v>
      </c>
      <c r="Q1116" s="7">
        <f>IFERROR(WEEKNUM(Data6[[#This Row],[Date:]]),"")</f>
        <v>25</v>
      </c>
      <c r="R1116" s="6">
        <f t="shared" si="51"/>
        <v>45459</v>
      </c>
      <c r="S1116" s="6">
        <f>Data6[[#This Row],[Week Start]]+7</f>
        <v>45466</v>
      </c>
      <c r="T1116" s="7" t="str">
        <f t="shared" si="52"/>
        <v>6/16/2024 - 6/23/2024</v>
      </c>
      <c r="U1116" s="7" t="str">
        <f t="shared" si="53"/>
        <v>Time Card</v>
      </c>
      <c r="V1116" s="8" t="str">
        <f>RIGHT(TEXT(Data6[[#This Row],[Date:]],"mmddyyyy"),4)</f>
        <v>2024</v>
      </c>
      <c r="W1116" s="8" t="str">
        <f>MID(TEXT(Data6[[#This Row],[Date:]],"mmddyyyy"),3,2)</f>
        <v>18</v>
      </c>
      <c r="X1116" s="8" t="str">
        <f>LEFT(TEXT(Data6[[#This Row],[Date:]],"mmddyyyy"),2)</f>
        <v>06</v>
      </c>
      <c r="Y1116" s="6">
        <f>DATE(Data6[[#This Row],[Year]],Data6[[#This Row],[Month]],Data6[[#This Row],[Day]])</f>
        <v>45461</v>
      </c>
    </row>
    <row r="1117" spans="1:25" x14ac:dyDescent="0.3">
      <c r="A1117" s="5">
        <v>45464.599104745372</v>
      </c>
      <c r="B1117" s="7" t="s">
        <v>66</v>
      </c>
      <c r="C1117" s="6" t="s">
        <v>813</v>
      </c>
      <c r="D1117" s="7" t="s">
        <v>817</v>
      </c>
      <c r="E1117" s="8">
        <v>1</v>
      </c>
      <c r="F1117" s="7" t="s">
        <v>68</v>
      </c>
      <c r="G1117" s="7" t="s">
        <v>68</v>
      </c>
      <c r="H1117" s="7" t="s">
        <v>42</v>
      </c>
      <c r="I1117" s="7" t="s">
        <v>44</v>
      </c>
      <c r="J1117" s="19" t="str">
        <f>IFERROR(INDEX('Employee Info'!$C$3:$E$200,MATCH(Data6[[#This Row],[Name:]],'Employee Info'!$B$3:$B$200,0),MATCH(Data6[[#This Row],[Hours Type:]],'Employee Info'!$C$2:$E$2,0)),"")</f>
        <v/>
      </c>
      <c r="K1117" s="19" t="str">
        <f>IFERROR(INDEX('Employee Info'!$C$3:$J$200,MATCH(Data6[[#This Row],[Name:]],'Employee Info'!$B$3:$B$200,0),MATCH(Data6[[#Headers],[Truck]],'Employee Info'!$C$2:$J$2,0)),"")</f>
        <v/>
      </c>
      <c r="L1117" s="19" t="str">
        <f>IFERROR(INDEX('Employee Info'!$C$3:$J$200,MATCH(Data6[[#This Row],[Name:]],'Employee Info'!$B$3:$B$200,0),MATCH(Data6[[#Headers],[Phone]],'Employee Info'!$C$2:$J$2,0)),"")</f>
        <v/>
      </c>
      <c r="M1117" s="19" t="str">
        <f>IFERROR(INDEX('Employee Info'!$C$3:$J$200,MATCH(Data6[[#This Row],[Name:]],'Employee Info'!$B$3:$B$200,0),MATCH(Data6[[#Headers],[Tech]],'Employee Info'!$C$2:$J$2,0)),"")</f>
        <v/>
      </c>
      <c r="N1117" s="19" t="str">
        <f>IFERROR(INDEX('Employee Info'!$C$3:$J$200,MATCH(Data6[[#This Row],[Name:]],'Employee Info'!$B$3:$B$200,0),MATCH(Data6[[#Headers],[Other]],'Employee Info'!$C$2:$J$2,0)),"")</f>
        <v/>
      </c>
      <c r="O1117" s="19">
        <f>IFERROR((Data6[[#This Row],[Hours:]]*SUM(Data6[[#This Row],[Rate]:[Other]])),"")</f>
        <v>0</v>
      </c>
      <c r="P1117" s="7" t="str">
        <f>IF(Data6[[#This Row],[WO'#:]]="","Riley #","WO#")</f>
        <v>Riley #</v>
      </c>
      <c r="Q1117" s="7">
        <f>IFERROR(WEEKNUM(Data6[[#This Row],[Date:]]),"")</f>
        <v>25</v>
      </c>
      <c r="R1117" s="6">
        <f t="shared" si="51"/>
        <v>45459</v>
      </c>
      <c r="S1117" s="6">
        <f>Data6[[#This Row],[Week Start]]+7</f>
        <v>45466</v>
      </c>
      <c r="T1117" s="7" t="str">
        <f t="shared" si="52"/>
        <v>6/16/2024 - 6/23/2024</v>
      </c>
      <c r="U1117" s="7" t="str">
        <f t="shared" si="53"/>
        <v>Time Card</v>
      </c>
      <c r="V1117" s="8" t="str">
        <f>RIGHT(TEXT(Data6[[#This Row],[Date:]],"mmddyyyy"),4)</f>
        <v>2024</v>
      </c>
      <c r="W1117" s="8" t="str">
        <f>MID(TEXT(Data6[[#This Row],[Date:]],"mmddyyyy"),3,2)</f>
        <v>18</v>
      </c>
      <c r="X1117" s="8" t="str">
        <f>LEFT(TEXT(Data6[[#This Row],[Date:]],"mmddyyyy"),2)</f>
        <v>06</v>
      </c>
      <c r="Y1117" s="6">
        <f>DATE(Data6[[#This Row],[Year]],Data6[[#This Row],[Month]],Data6[[#This Row],[Day]])</f>
        <v>45461</v>
      </c>
    </row>
    <row r="1118" spans="1:25" x14ac:dyDescent="0.3">
      <c r="A1118" s="5">
        <v>45464.576370833332</v>
      </c>
      <c r="B1118" s="7" t="s">
        <v>66</v>
      </c>
      <c r="C1118" s="6" t="s">
        <v>820</v>
      </c>
      <c r="D1118" s="7" t="s">
        <v>821</v>
      </c>
      <c r="E1118" s="8">
        <v>5</v>
      </c>
      <c r="F1118" s="7">
        <v>6984733</v>
      </c>
      <c r="G1118" s="7" t="s">
        <v>68</v>
      </c>
      <c r="H1118" s="7" t="s">
        <v>756</v>
      </c>
      <c r="I1118" s="7" t="s">
        <v>44</v>
      </c>
      <c r="J1118" s="19" t="str">
        <f>IFERROR(INDEX('Employee Info'!$C$3:$E$200,MATCH(Data6[[#This Row],[Name:]],'Employee Info'!$B$3:$B$200,0),MATCH(Data6[[#This Row],[Hours Type:]],'Employee Info'!$C$2:$E$2,0)),"")</f>
        <v/>
      </c>
      <c r="K1118" s="19" t="str">
        <f>IFERROR(INDEX('Employee Info'!$C$3:$J$200,MATCH(Data6[[#This Row],[Name:]],'Employee Info'!$B$3:$B$200,0),MATCH(Data6[[#Headers],[Truck]],'Employee Info'!$C$2:$J$2,0)),"")</f>
        <v/>
      </c>
      <c r="L1118" s="19" t="str">
        <f>IFERROR(INDEX('Employee Info'!$C$3:$J$200,MATCH(Data6[[#This Row],[Name:]],'Employee Info'!$B$3:$B$200,0),MATCH(Data6[[#Headers],[Phone]],'Employee Info'!$C$2:$J$2,0)),"")</f>
        <v/>
      </c>
      <c r="M1118" s="19" t="str">
        <f>IFERROR(INDEX('Employee Info'!$C$3:$J$200,MATCH(Data6[[#This Row],[Name:]],'Employee Info'!$B$3:$B$200,0),MATCH(Data6[[#Headers],[Tech]],'Employee Info'!$C$2:$J$2,0)),"")</f>
        <v/>
      </c>
      <c r="N1118" s="19" t="str">
        <f>IFERROR(INDEX('Employee Info'!$C$3:$J$200,MATCH(Data6[[#This Row],[Name:]],'Employee Info'!$B$3:$B$200,0),MATCH(Data6[[#Headers],[Other]],'Employee Info'!$C$2:$J$2,0)),"")</f>
        <v/>
      </c>
      <c r="O1118" s="19">
        <f>IFERROR((Data6[[#This Row],[Hours:]]*SUM(Data6[[#This Row],[Rate]:[Other]])),"")</f>
        <v>0</v>
      </c>
      <c r="P1118" s="7" t="str">
        <f>IF(Data6[[#This Row],[WO'#:]]="","Riley #","WO#")</f>
        <v>WO#</v>
      </c>
      <c r="Q1118" s="7">
        <f>IFERROR(WEEKNUM(Data6[[#This Row],[Date:]]),"")</f>
        <v>25</v>
      </c>
      <c r="R1118" s="6">
        <f t="shared" si="51"/>
        <v>45459</v>
      </c>
      <c r="S1118" s="6">
        <f>Data6[[#This Row],[Week Start]]+7</f>
        <v>45466</v>
      </c>
      <c r="T1118" s="7" t="str">
        <f t="shared" si="52"/>
        <v>6/16/2024 - 6/23/2024</v>
      </c>
      <c r="U1118" s="7" t="str">
        <f t="shared" si="53"/>
        <v>Time Card</v>
      </c>
      <c r="V1118" s="8" t="str">
        <f>RIGHT(TEXT(Data6[[#This Row],[Date:]],"mmddyyyy"),4)</f>
        <v>2024</v>
      </c>
      <c r="W1118" s="8" t="str">
        <f>MID(TEXT(Data6[[#This Row],[Date:]],"mmddyyyy"),3,2)</f>
        <v>19</v>
      </c>
      <c r="X1118" s="8" t="str">
        <f>LEFT(TEXT(Data6[[#This Row],[Date:]],"mmddyyyy"),2)</f>
        <v>06</v>
      </c>
      <c r="Y1118" s="6">
        <f>DATE(Data6[[#This Row],[Year]],Data6[[#This Row],[Month]],Data6[[#This Row],[Day]])</f>
        <v>45462</v>
      </c>
    </row>
    <row r="1119" spans="1:25" x14ac:dyDescent="0.3">
      <c r="A1119" s="5">
        <v>45485.476452546296</v>
      </c>
      <c r="B1119" s="7" t="s">
        <v>76</v>
      </c>
      <c r="C1119" s="6" t="s">
        <v>820</v>
      </c>
      <c r="D1119" s="7" t="s">
        <v>156</v>
      </c>
      <c r="E1119" s="8">
        <v>2</v>
      </c>
      <c r="F1119" s="7">
        <v>6984733</v>
      </c>
      <c r="G1119" s="7" t="s">
        <v>68</v>
      </c>
      <c r="H1119" s="7" t="s">
        <v>756</v>
      </c>
      <c r="I1119" s="7" t="s">
        <v>44</v>
      </c>
      <c r="J1119" s="19" t="str">
        <f>IFERROR(INDEX('Employee Info'!$C$3:$E$200,MATCH(Data6[[#This Row],[Name:]],'Employee Info'!$B$3:$B$200,0),MATCH(Data6[[#This Row],[Hours Type:]],'Employee Info'!$C$2:$E$2,0)),"")</f>
        <v/>
      </c>
      <c r="K1119" s="19" t="str">
        <f>IFERROR(INDEX('Employee Info'!$C$3:$J$200,MATCH(Data6[[#This Row],[Name:]],'Employee Info'!$B$3:$B$200,0),MATCH(Data6[[#Headers],[Truck]],'Employee Info'!$C$2:$J$2,0)),"")</f>
        <v/>
      </c>
      <c r="L1119" s="19" t="str">
        <f>IFERROR(INDEX('Employee Info'!$C$3:$J$200,MATCH(Data6[[#This Row],[Name:]],'Employee Info'!$B$3:$B$200,0),MATCH(Data6[[#Headers],[Phone]],'Employee Info'!$C$2:$J$2,0)),"")</f>
        <v/>
      </c>
      <c r="M1119" s="19" t="str">
        <f>IFERROR(INDEX('Employee Info'!$C$3:$J$200,MATCH(Data6[[#This Row],[Name:]],'Employee Info'!$B$3:$B$200,0),MATCH(Data6[[#Headers],[Tech]],'Employee Info'!$C$2:$J$2,0)),"")</f>
        <v/>
      </c>
      <c r="N1119" s="19" t="str">
        <f>IFERROR(INDEX('Employee Info'!$C$3:$J$200,MATCH(Data6[[#This Row],[Name:]],'Employee Info'!$B$3:$B$200,0),MATCH(Data6[[#Headers],[Other]],'Employee Info'!$C$2:$J$2,0)),"")</f>
        <v/>
      </c>
      <c r="O1119" s="19">
        <f>IFERROR((Data6[[#This Row],[Hours:]]*SUM(Data6[[#This Row],[Rate]:[Other]])),"")</f>
        <v>0</v>
      </c>
      <c r="P1119" s="7" t="str">
        <f>IF(Data6[[#This Row],[WO'#:]]="","Riley #","WO#")</f>
        <v>WO#</v>
      </c>
      <c r="Q1119" s="7">
        <f>IFERROR(WEEKNUM(Data6[[#This Row],[Date:]]),"")</f>
        <v>25</v>
      </c>
      <c r="R1119" s="6">
        <f t="shared" si="51"/>
        <v>45459</v>
      </c>
      <c r="S1119" s="6">
        <f>Data6[[#This Row],[Week Start]]+7</f>
        <v>45466</v>
      </c>
      <c r="T1119" s="7" t="str">
        <f t="shared" si="52"/>
        <v>6/16/2024 - 6/23/2024</v>
      </c>
      <c r="U1119" s="7" t="str">
        <f t="shared" si="53"/>
        <v>Time Card</v>
      </c>
      <c r="V1119" s="8" t="str">
        <f>RIGHT(TEXT(Data6[[#This Row],[Date:]],"mmddyyyy"),4)</f>
        <v>2024</v>
      </c>
      <c r="W1119" s="8" t="str">
        <f>MID(TEXT(Data6[[#This Row],[Date:]],"mmddyyyy"),3,2)</f>
        <v>19</v>
      </c>
      <c r="X1119" s="8" t="str">
        <f>LEFT(TEXT(Data6[[#This Row],[Date:]],"mmddyyyy"),2)</f>
        <v>06</v>
      </c>
      <c r="Y1119" s="6">
        <f>DATE(Data6[[#This Row],[Year]],Data6[[#This Row],[Month]],Data6[[#This Row],[Day]])</f>
        <v>45462</v>
      </c>
    </row>
    <row r="1120" spans="1:25" x14ac:dyDescent="0.3">
      <c r="A1120" s="5">
        <v>45462.415715277777</v>
      </c>
      <c r="B1120" s="7" t="s">
        <v>31</v>
      </c>
      <c r="C1120" s="6" t="s">
        <v>820</v>
      </c>
      <c r="D1120" s="7" t="s">
        <v>822</v>
      </c>
      <c r="E1120" s="8">
        <v>2</v>
      </c>
      <c r="F1120" s="7" t="s">
        <v>68</v>
      </c>
      <c r="G1120" s="7" t="s">
        <v>68</v>
      </c>
      <c r="H1120" s="7" t="s">
        <v>808</v>
      </c>
      <c r="I1120" s="7" t="s">
        <v>44</v>
      </c>
      <c r="J1120" s="19" t="str">
        <f>IFERROR(INDEX('Employee Info'!$C$3:$E$200,MATCH(Data6[[#This Row],[Name:]],'Employee Info'!$B$3:$B$200,0),MATCH(Data6[[#This Row],[Hours Type:]],'Employee Info'!$C$2:$E$2,0)),"")</f>
        <v/>
      </c>
      <c r="K1120" s="19" t="str">
        <f>IFERROR(INDEX('Employee Info'!$C$3:$J$200,MATCH(Data6[[#This Row],[Name:]],'Employee Info'!$B$3:$B$200,0),MATCH(Data6[[#Headers],[Truck]],'Employee Info'!$C$2:$J$2,0)),"")</f>
        <v/>
      </c>
      <c r="L1120" s="19" t="str">
        <f>IFERROR(INDEX('Employee Info'!$C$3:$J$200,MATCH(Data6[[#This Row],[Name:]],'Employee Info'!$B$3:$B$200,0),MATCH(Data6[[#Headers],[Phone]],'Employee Info'!$C$2:$J$2,0)),"")</f>
        <v/>
      </c>
      <c r="M1120" s="19" t="str">
        <f>IFERROR(INDEX('Employee Info'!$C$3:$J$200,MATCH(Data6[[#This Row],[Name:]],'Employee Info'!$B$3:$B$200,0),MATCH(Data6[[#Headers],[Tech]],'Employee Info'!$C$2:$J$2,0)),"")</f>
        <v/>
      </c>
      <c r="N1120" s="19" t="str">
        <f>IFERROR(INDEX('Employee Info'!$C$3:$J$200,MATCH(Data6[[#This Row],[Name:]],'Employee Info'!$B$3:$B$200,0),MATCH(Data6[[#Headers],[Other]],'Employee Info'!$C$2:$J$2,0)),"")</f>
        <v/>
      </c>
      <c r="O1120" s="19">
        <f>IFERROR((Data6[[#This Row],[Hours:]]*SUM(Data6[[#This Row],[Rate]:[Other]])),"")</f>
        <v>0</v>
      </c>
      <c r="P1120" s="7" t="str">
        <f>IF(Data6[[#This Row],[WO'#:]]="","Riley #","WO#")</f>
        <v>Riley #</v>
      </c>
      <c r="Q1120" s="7">
        <f>IFERROR(WEEKNUM(Data6[[#This Row],[Date:]]),"")</f>
        <v>25</v>
      </c>
      <c r="R1120" s="6">
        <f t="shared" si="51"/>
        <v>45459</v>
      </c>
      <c r="S1120" s="6">
        <f>Data6[[#This Row],[Week Start]]+7</f>
        <v>45466</v>
      </c>
      <c r="T1120" s="7" t="str">
        <f t="shared" si="52"/>
        <v>6/16/2024 - 6/23/2024</v>
      </c>
      <c r="U1120" s="7" t="str">
        <f t="shared" si="53"/>
        <v>Time Card</v>
      </c>
      <c r="V1120" s="8" t="str">
        <f>RIGHT(TEXT(Data6[[#This Row],[Date:]],"mmddyyyy"),4)</f>
        <v>2024</v>
      </c>
      <c r="W1120" s="8" t="str">
        <f>MID(TEXT(Data6[[#This Row],[Date:]],"mmddyyyy"),3,2)</f>
        <v>19</v>
      </c>
      <c r="X1120" s="8" t="str">
        <f>LEFT(TEXT(Data6[[#This Row],[Date:]],"mmddyyyy"),2)</f>
        <v>06</v>
      </c>
      <c r="Y1120" s="6">
        <f>DATE(Data6[[#This Row],[Year]],Data6[[#This Row],[Month]],Data6[[#This Row],[Day]])</f>
        <v>45462</v>
      </c>
    </row>
    <row r="1121" spans="1:25" x14ac:dyDescent="0.3">
      <c r="A1121" s="5">
        <v>45462.415863194445</v>
      </c>
      <c r="B1121" s="7" t="s">
        <v>34</v>
      </c>
      <c r="C1121" s="6" t="s">
        <v>820</v>
      </c>
      <c r="D1121" s="7" t="s">
        <v>822</v>
      </c>
      <c r="E1121" s="8">
        <v>2</v>
      </c>
      <c r="F1121" s="7" t="s">
        <v>68</v>
      </c>
      <c r="G1121" s="7" t="s">
        <v>68</v>
      </c>
      <c r="H1121" s="7" t="s">
        <v>808</v>
      </c>
      <c r="I1121" s="7" t="s">
        <v>44</v>
      </c>
      <c r="J1121" s="19" t="str">
        <f>IFERROR(INDEX('Employee Info'!$C$3:$E$200,MATCH(Data6[[#This Row],[Name:]],'Employee Info'!$B$3:$B$200,0),MATCH(Data6[[#This Row],[Hours Type:]],'Employee Info'!$C$2:$E$2,0)),"")</f>
        <v/>
      </c>
      <c r="K1121" s="19" t="str">
        <f>IFERROR(INDEX('Employee Info'!$C$3:$J$200,MATCH(Data6[[#This Row],[Name:]],'Employee Info'!$B$3:$B$200,0),MATCH(Data6[[#Headers],[Truck]],'Employee Info'!$C$2:$J$2,0)),"")</f>
        <v/>
      </c>
      <c r="L1121" s="19" t="str">
        <f>IFERROR(INDEX('Employee Info'!$C$3:$J$200,MATCH(Data6[[#This Row],[Name:]],'Employee Info'!$B$3:$B$200,0),MATCH(Data6[[#Headers],[Phone]],'Employee Info'!$C$2:$J$2,0)),"")</f>
        <v/>
      </c>
      <c r="M1121" s="19" t="str">
        <f>IFERROR(INDEX('Employee Info'!$C$3:$J$200,MATCH(Data6[[#This Row],[Name:]],'Employee Info'!$B$3:$B$200,0),MATCH(Data6[[#Headers],[Tech]],'Employee Info'!$C$2:$J$2,0)),"")</f>
        <v/>
      </c>
      <c r="N1121" s="19" t="str">
        <f>IFERROR(INDEX('Employee Info'!$C$3:$J$200,MATCH(Data6[[#This Row],[Name:]],'Employee Info'!$B$3:$B$200,0),MATCH(Data6[[#Headers],[Other]],'Employee Info'!$C$2:$J$2,0)),"")</f>
        <v/>
      </c>
      <c r="O1121" s="19">
        <f>IFERROR((Data6[[#This Row],[Hours:]]*SUM(Data6[[#This Row],[Rate]:[Other]])),"")</f>
        <v>0</v>
      </c>
      <c r="P1121" s="7" t="str">
        <f>IF(Data6[[#This Row],[WO'#:]]="","Riley #","WO#")</f>
        <v>Riley #</v>
      </c>
      <c r="Q1121" s="7">
        <f>IFERROR(WEEKNUM(Data6[[#This Row],[Date:]]),"")</f>
        <v>25</v>
      </c>
      <c r="R1121" s="6">
        <f t="shared" si="51"/>
        <v>45459</v>
      </c>
      <c r="S1121" s="6">
        <f>Data6[[#This Row],[Week Start]]+7</f>
        <v>45466</v>
      </c>
      <c r="T1121" s="7" t="str">
        <f t="shared" si="52"/>
        <v>6/16/2024 - 6/23/2024</v>
      </c>
      <c r="U1121" s="7" t="str">
        <f t="shared" si="53"/>
        <v>Time Card</v>
      </c>
      <c r="V1121" s="8" t="str">
        <f>RIGHT(TEXT(Data6[[#This Row],[Date:]],"mmddyyyy"),4)</f>
        <v>2024</v>
      </c>
      <c r="W1121" s="8" t="str">
        <f>MID(TEXT(Data6[[#This Row],[Date:]],"mmddyyyy"),3,2)</f>
        <v>19</v>
      </c>
      <c r="X1121" s="8" t="str">
        <f>LEFT(TEXT(Data6[[#This Row],[Date:]],"mmddyyyy"),2)</f>
        <v>06</v>
      </c>
      <c r="Y1121" s="6">
        <f>DATE(Data6[[#This Row],[Year]],Data6[[#This Row],[Month]],Data6[[#This Row],[Day]])</f>
        <v>45462</v>
      </c>
    </row>
    <row r="1122" spans="1:25" x14ac:dyDescent="0.3">
      <c r="A1122" s="5">
        <v>45464.597307175929</v>
      </c>
      <c r="B1122" s="7" t="s">
        <v>66</v>
      </c>
      <c r="C1122" s="6" t="s">
        <v>820</v>
      </c>
      <c r="D1122" s="7" t="s">
        <v>823</v>
      </c>
      <c r="E1122" s="8">
        <v>1</v>
      </c>
      <c r="F1122" s="7" t="s">
        <v>68</v>
      </c>
      <c r="G1122" s="7" t="s">
        <v>68</v>
      </c>
      <c r="H1122" s="7" t="s">
        <v>808</v>
      </c>
      <c r="I1122" s="7" t="s">
        <v>44</v>
      </c>
      <c r="J1122" s="19" t="str">
        <f>IFERROR(INDEX('Employee Info'!$C$3:$E$200,MATCH(Data6[[#This Row],[Name:]],'Employee Info'!$B$3:$B$200,0),MATCH(Data6[[#This Row],[Hours Type:]],'Employee Info'!$C$2:$E$2,0)),"")</f>
        <v/>
      </c>
      <c r="K1122" s="19" t="str">
        <f>IFERROR(INDEX('Employee Info'!$C$3:$J$200,MATCH(Data6[[#This Row],[Name:]],'Employee Info'!$B$3:$B$200,0),MATCH(Data6[[#Headers],[Truck]],'Employee Info'!$C$2:$J$2,0)),"")</f>
        <v/>
      </c>
      <c r="L1122" s="19" t="str">
        <f>IFERROR(INDEX('Employee Info'!$C$3:$J$200,MATCH(Data6[[#This Row],[Name:]],'Employee Info'!$B$3:$B$200,0),MATCH(Data6[[#Headers],[Phone]],'Employee Info'!$C$2:$J$2,0)),"")</f>
        <v/>
      </c>
      <c r="M1122" s="19" t="str">
        <f>IFERROR(INDEX('Employee Info'!$C$3:$J$200,MATCH(Data6[[#This Row],[Name:]],'Employee Info'!$B$3:$B$200,0),MATCH(Data6[[#Headers],[Tech]],'Employee Info'!$C$2:$J$2,0)),"")</f>
        <v/>
      </c>
      <c r="N1122" s="19" t="str">
        <f>IFERROR(INDEX('Employee Info'!$C$3:$J$200,MATCH(Data6[[#This Row],[Name:]],'Employee Info'!$B$3:$B$200,0),MATCH(Data6[[#Headers],[Other]],'Employee Info'!$C$2:$J$2,0)),"")</f>
        <v/>
      </c>
      <c r="O1122" s="19">
        <f>IFERROR((Data6[[#This Row],[Hours:]]*SUM(Data6[[#This Row],[Rate]:[Other]])),"")</f>
        <v>0</v>
      </c>
      <c r="P1122" s="7" t="str">
        <f>IF(Data6[[#This Row],[WO'#:]]="","Riley #","WO#")</f>
        <v>Riley #</v>
      </c>
      <c r="Q1122" s="7">
        <f>IFERROR(WEEKNUM(Data6[[#This Row],[Date:]]),"")</f>
        <v>25</v>
      </c>
      <c r="R1122" s="6">
        <f t="shared" si="51"/>
        <v>45459</v>
      </c>
      <c r="S1122" s="6">
        <f>Data6[[#This Row],[Week Start]]+7</f>
        <v>45466</v>
      </c>
      <c r="T1122" s="7" t="str">
        <f t="shared" si="52"/>
        <v>6/16/2024 - 6/23/2024</v>
      </c>
      <c r="U1122" s="7" t="str">
        <f t="shared" si="53"/>
        <v>Time Card</v>
      </c>
      <c r="V1122" s="8" t="str">
        <f>RIGHT(TEXT(Data6[[#This Row],[Date:]],"mmddyyyy"),4)</f>
        <v>2024</v>
      </c>
      <c r="W1122" s="8" t="str">
        <f>MID(TEXT(Data6[[#This Row],[Date:]],"mmddyyyy"),3,2)</f>
        <v>19</v>
      </c>
      <c r="X1122" s="8" t="str">
        <f>LEFT(TEXT(Data6[[#This Row],[Date:]],"mmddyyyy"),2)</f>
        <v>06</v>
      </c>
      <c r="Y1122" s="6">
        <f>DATE(Data6[[#This Row],[Year]],Data6[[#This Row],[Month]],Data6[[#This Row],[Day]])</f>
        <v>45462</v>
      </c>
    </row>
    <row r="1123" spans="1:25" x14ac:dyDescent="0.3">
      <c r="A1123" s="5">
        <v>45462.581627546293</v>
      </c>
      <c r="B1123" s="7" t="s">
        <v>35</v>
      </c>
      <c r="C1123" s="6" t="s">
        <v>820</v>
      </c>
      <c r="D1123" s="7" t="s">
        <v>648</v>
      </c>
      <c r="E1123" s="8">
        <v>8</v>
      </c>
      <c r="F1123" s="7" t="s">
        <v>68</v>
      </c>
      <c r="G1123" s="7" t="s">
        <v>68</v>
      </c>
      <c r="H1123" s="7" t="s">
        <v>649</v>
      </c>
      <c r="I1123" s="7" t="s">
        <v>44</v>
      </c>
      <c r="J1123" s="19" t="str">
        <f>IFERROR(INDEX('Employee Info'!$C$3:$E$200,MATCH(Data6[[#This Row],[Name:]],'Employee Info'!$B$3:$B$200,0),MATCH(Data6[[#This Row],[Hours Type:]],'Employee Info'!$C$2:$E$2,0)),"")</f>
        <v/>
      </c>
      <c r="K1123" s="19" t="str">
        <f>IFERROR(INDEX('Employee Info'!$C$3:$J$200,MATCH(Data6[[#This Row],[Name:]],'Employee Info'!$B$3:$B$200,0),MATCH(Data6[[#Headers],[Truck]],'Employee Info'!$C$2:$J$2,0)),"")</f>
        <v/>
      </c>
      <c r="L1123" s="19" t="str">
        <f>IFERROR(INDEX('Employee Info'!$C$3:$J$200,MATCH(Data6[[#This Row],[Name:]],'Employee Info'!$B$3:$B$200,0),MATCH(Data6[[#Headers],[Phone]],'Employee Info'!$C$2:$J$2,0)),"")</f>
        <v/>
      </c>
      <c r="M1123" s="19" t="str">
        <f>IFERROR(INDEX('Employee Info'!$C$3:$J$200,MATCH(Data6[[#This Row],[Name:]],'Employee Info'!$B$3:$B$200,0),MATCH(Data6[[#Headers],[Tech]],'Employee Info'!$C$2:$J$2,0)),"")</f>
        <v/>
      </c>
      <c r="N1123" s="19" t="str">
        <f>IFERROR(INDEX('Employee Info'!$C$3:$J$200,MATCH(Data6[[#This Row],[Name:]],'Employee Info'!$B$3:$B$200,0),MATCH(Data6[[#Headers],[Other]],'Employee Info'!$C$2:$J$2,0)),"")</f>
        <v/>
      </c>
      <c r="O1123" s="19">
        <f>IFERROR((Data6[[#This Row],[Hours:]]*SUM(Data6[[#This Row],[Rate]:[Other]])),"")</f>
        <v>0</v>
      </c>
      <c r="P1123" s="7" t="str">
        <f>IF(Data6[[#This Row],[WO'#:]]="","Riley #","WO#")</f>
        <v>Riley #</v>
      </c>
      <c r="Q1123" s="7">
        <f>IFERROR(WEEKNUM(Data6[[#This Row],[Date:]]),"")</f>
        <v>25</v>
      </c>
      <c r="R1123" s="6">
        <f t="shared" si="51"/>
        <v>45459</v>
      </c>
      <c r="S1123" s="6">
        <f>Data6[[#This Row],[Week Start]]+7</f>
        <v>45466</v>
      </c>
      <c r="T1123" s="7" t="str">
        <f t="shared" si="52"/>
        <v>6/16/2024 - 6/23/2024</v>
      </c>
      <c r="U1123" s="7" t="str">
        <f t="shared" si="53"/>
        <v>Time Card</v>
      </c>
      <c r="V1123" s="8" t="str">
        <f>RIGHT(TEXT(Data6[[#This Row],[Date:]],"mmddyyyy"),4)</f>
        <v>2024</v>
      </c>
      <c r="W1123" s="8" t="str">
        <f>MID(TEXT(Data6[[#This Row],[Date:]],"mmddyyyy"),3,2)</f>
        <v>19</v>
      </c>
      <c r="X1123" s="8" t="str">
        <f>LEFT(TEXT(Data6[[#This Row],[Date:]],"mmddyyyy"),2)</f>
        <v>06</v>
      </c>
      <c r="Y1123" s="6">
        <f>DATE(Data6[[#This Row],[Year]],Data6[[#This Row],[Month]],Data6[[#This Row],[Day]])</f>
        <v>45462</v>
      </c>
    </row>
    <row r="1124" spans="1:25" x14ac:dyDescent="0.3">
      <c r="A1124" s="5">
        <v>45462.581716550929</v>
      </c>
      <c r="B1124" s="7" t="s">
        <v>23</v>
      </c>
      <c r="C1124" s="6" t="s">
        <v>820</v>
      </c>
      <c r="D1124" s="7" t="s">
        <v>648</v>
      </c>
      <c r="E1124" s="8">
        <v>8</v>
      </c>
      <c r="F1124" s="7" t="s">
        <v>68</v>
      </c>
      <c r="G1124" s="7" t="s">
        <v>68</v>
      </c>
      <c r="H1124" s="7" t="s">
        <v>649</v>
      </c>
      <c r="I1124" s="7" t="s">
        <v>44</v>
      </c>
      <c r="J1124" s="19" t="str">
        <f>IFERROR(INDEX('Employee Info'!$C$3:$E$200,MATCH(Data6[[#This Row],[Name:]],'Employee Info'!$B$3:$B$200,0),MATCH(Data6[[#This Row],[Hours Type:]],'Employee Info'!$C$2:$E$2,0)),"")</f>
        <v/>
      </c>
      <c r="K1124" s="19" t="str">
        <f>IFERROR(INDEX('Employee Info'!$C$3:$J$200,MATCH(Data6[[#This Row],[Name:]],'Employee Info'!$B$3:$B$200,0),MATCH(Data6[[#Headers],[Truck]],'Employee Info'!$C$2:$J$2,0)),"")</f>
        <v/>
      </c>
      <c r="L1124" s="19" t="str">
        <f>IFERROR(INDEX('Employee Info'!$C$3:$J$200,MATCH(Data6[[#This Row],[Name:]],'Employee Info'!$B$3:$B$200,0),MATCH(Data6[[#Headers],[Phone]],'Employee Info'!$C$2:$J$2,0)),"")</f>
        <v/>
      </c>
      <c r="M1124" s="19" t="str">
        <f>IFERROR(INDEX('Employee Info'!$C$3:$J$200,MATCH(Data6[[#This Row],[Name:]],'Employee Info'!$B$3:$B$200,0),MATCH(Data6[[#Headers],[Tech]],'Employee Info'!$C$2:$J$2,0)),"")</f>
        <v/>
      </c>
      <c r="N1124" s="19" t="str">
        <f>IFERROR(INDEX('Employee Info'!$C$3:$J$200,MATCH(Data6[[#This Row],[Name:]],'Employee Info'!$B$3:$B$200,0),MATCH(Data6[[#Headers],[Other]],'Employee Info'!$C$2:$J$2,0)),"")</f>
        <v/>
      </c>
      <c r="O1124" s="19">
        <f>IFERROR((Data6[[#This Row],[Hours:]]*SUM(Data6[[#This Row],[Rate]:[Other]])),"")</f>
        <v>0</v>
      </c>
      <c r="P1124" s="7" t="str">
        <f>IF(Data6[[#This Row],[WO'#:]]="","Riley #","WO#")</f>
        <v>Riley #</v>
      </c>
      <c r="Q1124" s="7">
        <f>IFERROR(WEEKNUM(Data6[[#This Row],[Date:]]),"")</f>
        <v>25</v>
      </c>
      <c r="R1124" s="6">
        <f t="shared" si="51"/>
        <v>45459</v>
      </c>
      <c r="S1124" s="6">
        <f>Data6[[#This Row],[Week Start]]+7</f>
        <v>45466</v>
      </c>
      <c r="T1124" s="7" t="str">
        <f t="shared" si="52"/>
        <v>6/16/2024 - 6/23/2024</v>
      </c>
      <c r="U1124" s="7" t="str">
        <f t="shared" si="53"/>
        <v>Time Card</v>
      </c>
      <c r="V1124" s="8" t="str">
        <f>RIGHT(TEXT(Data6[[#This Row],[Date:]],"mmddyyyy"),4)</f>
        <v>2024</v>
      </c>
      <c r="W1124" s="8" t="str">
        <f>MID(TEXT(Data6[[#This Row],[Date:]],"mmddyyyy"),3,2)</f>
        <v>19</v>
      </c>
      <c r="X1124" s="8" t="str">
        <f>LEFT(TEXT(Data6[[#This Row],[Date:]],"mmddyyyy"),2)</f>
        <v>06</v>
      </c>
      <c r="Y1124" s="6">
        <f>DATE(Data6[[#This Row],[Year]],Data6[[#This Row],[Month]],Data6[[#This Row],[Day]])</f>
        <v>45462</v>
      </c>
    </row>
    <row r="1125" spans="1:25" x14ac:dyDescent="0.3">
      <c r="A1125" s="5">
        <v>45462.414496296296</v>
      </c>
      <c r="B1125" s="7" t="s">
        <v>34</v>
      </c>
      <c r="C1125" s="6" t="s">
        <v>820</v>
      </c>
      <c r="D1125" s="7" t="s">
        <v>779</v>
      </c>
      <c r="E1125" s="8">
        <v>6</v>
      </c>
      <c r="F1125" s="7" t="s">
        <v>68</v>
      </c>
      <c r="G1125" s="7" t="s">
        <v>68</v>
      </c>
      <c r="H1125" s="7" t="s">
        <v>661</v>
      </c>
      <c r="I1125" s="7" t="s">
        <v>44</v>
      </c>
      <c r="J1125" s="19" t="str">
        <f>IFERROR(INDEX('Employee Info'!$C$3:$E$200,MATCH(Data6[[#This Row],[Name:]],'Employee Info'!$B$3:$B$200,0),MATCH(Data6[[#This Row],[Hours Type:]],'Employee Info'!$C$2:$E$2,0)),"")</f>
        <v/>
      </c>
      <c r="K1125" s="19" t="str">
        <f>IFERROR(INDEX('Employee Info'!$C$3:$J$200,MATCH(Data6[[#This Row],[Name:]],'Employee Info'!$B$3:$B$200,0),MATCH(Data6[[#Headers],[Truck]],'Employee Info'!$C$2:$J$2,0)),"")</f>
        <v/>
      </c>
      <c r="L1125" s="19" t="str">
        <f>IFERROR(INDEX('Employee Info'!$C$3:$J$200,MATCH(Data6[[#This Row],[Name:]],'Employee Info'!$B$3:$B$200,0),MATCH(Data6[[#Headers],[Phone]],'Employee Info'!$C$2:$J$2,0)),"")</f>
        <v/>
      </c>
      <c r="M1125" s="19" t="str">
        <f>IFERROR(INDEX('Employee Info'!$C$3:$J$200,MATCH(Data6[[#This Row],[Name:]],'Employee Info'!$B$3:$B$200,0),MATCH(Data6[[#Headers],[Tech]],'Employee Info'!$C$2:$J$2,0)),"")</f>
        <v/>
      </c>
      <c r="N1125" s="19" t="str">
        <f>IFERROR(INDEX('Employee Info'!$C$3:$J$200,MATCH(Data6[[#This Row],[Name:]],'Employee Info'!$B$3:$B$200,0),MATCH(Data6[[#Headers],[Other]],'Employee Info'!$C$2:$J$2,0)),"")</f>
        <v/>
      </c>
      <c r="O1125" s="19">
        <f>IFERROR((Data6[[#This Row],[Hours:]]*SUM(Data6[[#This Row],[Rate]:[Other]])),"")</f>
        <v>0</v>
      </c>
      <c r="P1125" s="7" t="str">
        <f>IF(Data6[[#This Row],[WO'#:]]="","Riley #","WO#")</f>
        <v>Riley #</v>
      </c>
      <c r="Q1125" s="7">
        <f>IFERROR(WEEKNUM(Data6[[#This Row],[Date:]]),"")</f>
        <v>25</v>
      </c>
      <c r="R1125" s="6">
        <f t="shared" si="51"/>
        <v>45459</v>
      </c>
      <c r="S1125" s="6">
        <f>Data6[[#This Row],[Week Start]]+7</f>
        <v>45466</v>
      </c>
      <c r="T1125" s="7" t="str">
        <f t="shared" si="52"/>
        <v>6/16/2024 - 6/23/2024</v>
      </c>
      <c r="U1125" s="7" t="str">
        <f t="shared" si="53"/>
        <v>Time Card</v>
      </c>
      <c r="V1125" s="8" t="str">
        <f>RIGHT(TEXT(Data6[[#This Row],[Date:]],"mmddyyyy"),4)</f>
        <v>2024</v>
      </c>
      <c r="W1125" s="8" t="str">
        <f>MID(TEXT(Data6[[#This Row],[Date:]],"mmddyyyy"),3,2)</f>
        <v>19</v>
      </c>
      <c r="X1125" s="8" t="str">
        <f>LEFT(TEXT(Data6[[#This Row],[Date:]],"mmddyyyy"),2)</f>
        <v>06</v>
      </c>
      <c r="Y1125" s="6">
        <f>DATE(Data6[[#This Row],[Year]],Data6[[#This Row],[Month]],Data6[[#This Row],[Day]])</f>
        <v>45462</v>
      </c>
    </row>
    <row r="1126" spans="1:25" x14ac:dyDescent="0.3">
      <c r="A1126" s="5">
        <v>45462.414851967595</v>
      </c>
      <c r="B1126" s="7" t="s">
        <v>31</v>
      </c>
      <c r="C1126" s="6" t="s">
        <v>820</v>
      </c>
      <c r="D1126" s="7" t="s">
        <v>779</v>
      </c>
      <c r="E1126" s="8">
        <v>6</v>
      </c>
      <c r="F1126" s="7" t="s">
        <v>68</v>
      </c>
      <c r="G1126" s="7" t="s">
        <v>68</v>
      </c>
      <c r="H1126" s="7" t="s">
        <v>661</v>
      </c>
      <c r="I1126" s="7" t="s">
        <v>44</v>
      </c>
      <c r="J1126" s="19" t="str">
        <f>IFERROR(INDEX('Employee Info'!$C$3:$E$200,MATCH(Data6[[#This Row],[Name:]],'Employee Info'!$B$3:$B$200,0),MATCH(Data6[[#This Row],[Hours Type:]],'Employee Info'!$C$2:$E$2,0)),"")</f>
        <v/>
      </c>
      <c r="K1126" s="19" t="str">
        <f>IFERROR(INDEX('Employee Info'!$C$3:$J$200,MATCH(Data6[[#This Row],[Name:]],'Employee Info'!$B$3:$B$200,0),MATCH(Data6[[#Headers],[Truck]],'Employee Info'!$C$2:$J$2,0)),"")</f>
        <v/>
      </c>
      <c r="L1126" s="19" t="str">
        <f>IFERROR(INDEX('Employee Info'!$C$3:$J$200,MATCH(Data6[[#This Row],[Name:]],'Employee Info'!$B$3:$B$200,0),MATCH(Data6[[#Headers],[Phone]],'Employee Info'!$C$2:$J$2,0)),"")</f>
        <v/>
      </c>
      <c r="M1126" s="19" t="str">
        <f>IFERROR(INDEX('Employee Info'!$C$3:$J$200,MATCH(Data6[[#This Row],[Name:]],'Employee Info'!$B$3:$B$200,0),MATCH(Data6[[#Headers],[Tech]],'Employee Info'!$C$2:$J$2,0)),"")</f>
        <v/>
      </c>
      <c r="N1126" s="19" t="str">
        <f>IFERROR(INDEX('Employee Info'!$C$3:$J$200,MATCH(Data6[[#This Row],[Name:]],'Employee Info'!$B$3:$B$200,0),MATCH(Data6[[#Headers],[Other]],'Employee Info'!$C$2:$J$2,0)),"")</f>
        <v/>
      </c>
      <c r="O1126" s="19">
        <f>IFERROR((Data6[[#This Row],[Hours:]]*SUM(Data6[[#This Row],[Rate]:[Other]])),"")</f>
        <v>0</v>
      </c>
      <c r="P1126" s="7" t="str">
        <f>IF(Data6[[#This Row],[WO'#:]]="","Riley #","WO#")</f>
        <v>Riley #</v>
      </c>
      <c r="Q1126" s="7">
        <f>IFERROR(WEEKNUM(Data6[[#This Row],[Date:]]),"")</f>
        <v>25</v>
      </c>
      <c r="R1126" s="6">
        <f t="shared" si="51"/>
        <v>45459</v>
      </c>
      <c r="S1126" s="6">
        <f>Data6[[#This Row],[Week Start]]+7</f>
        <v>45466</v>
      </c>
      <c r="T1126" s="7" t="str">
        <f t="shared" si="52"/>
        <v>6/16/2024 - 6/23/2024</v>
      </c>
      <c r="U1126" s="7" t="str">
        <f t="shared" si="53"/>
        <v>Time Card</v>
      </c>
      <c r="V1126" s="8" t="str">
        <f>RIGHT(TEXT(Data6[[#This Row],[Date:]],"mmddyyyy"),4)</f>
        <v>2024</v>
      </c>
      <c r="W1126" s="8" t="str">
        <f>MID(TEXT(Data6[[#This Row],[Date:]],"mmddyyyy"),3,2)</f>
        <v>19</v>
      </c>
      <c r="X1126" s="8" t="str">
        <f>LEFT(TEXT(Data6[[#This Row],[Date:]],"mmddyyyy"),2)</f>
        <v>06</v>
      </c>
      <c r="Y1126" s="6">
        <f>DATE(Data6[[#This Row],[Year]],Data6[[#This Row],[Month]],Data6[[#This Row],[Day]])</f>
        <v>45462</v>
      </c>
    </row>
    <row r="1127" spans="1:25" x14ac:dyDescent="0.3">
      <c r="A1127" s="5">
        <v>45464.598502199071</v>
      </c>
      <c r="B1127" s="7" t="s">
        <v>66</v>
      </c>
      <c r="C1127" s="6" t="s">
        <v>820</v>
      </c>
      <c r="D1127" s="7" t="s">
        <v>825</v>
      </c>
      <c r="E1127" s="8">
        <v>1</v>
      </c>
      <c r="F1127" s="7" t="s">
        <v>68</v>
      </c>
      <c r="G1127" s="7" t="s">
        <v>68</v>
      </c>
      <c r="H1127" s="7" t="s">
        <v>826</v>
      </c>
      <c r="I1127" s="7" t="s">
        <v>44</v>
      </c>
      <c r="J1127" s="19" t="str">
        <f>IFERROR(INDEX('Employee Info'!$C$3:$E$200,MATCH(Data6[[#This Row],[Name:]],'Employee Info'!$B$3:$B$200,0),MATCH(Data6[[#This Row],[Hours Type:]],'Employee Info'!$C$2:$E$2,0)),"")</f>
        <v/>
      </c>
      <c r="K1127" s="19" t="str">
        <f>IFERROR(INDEX('Employee Info'!$C$3:$J$200,MATCH(Data6[[#This Row],[Name:]],'Employee Info'!$B$3:$B$200,0),MATCH(Data6[[#Headers],[Truck]],'Employee Info'!$C$2:$J$2,0)),"")</f>
        <v/>
      </c>
      <c r="L1127" s="19" t="str">
        <f>IFERROR(INDEX('Employee Info'!$C$3:$J$200,MATCH(Data6[[#This Row],[Name:]],'Employee Info'!$B$3:$B$200,0),MATCH(Data6[[#Headers],[Phone]],'Employee Info'!$C$2:$J$2,0)),"")</f>
        <v/>
      </c>
      <c r="M1127" s="19" t="str">
        <f>IFERROR(INDEX('Employee Info'!$C$3:$J$200,MATCH(Data6[[#This Row],[Name:]],'Employee Info'!$B$3:$B$200,0),MATCH(Data6[[#Headers],[Tech]],'Employee Info'!$C$2:$J$2,0)),"")</f>
        <v/>
      </c>
      <c r="N1127" s="19" t="str">
        <f>IFERROR(INDEX('Employee Info'!$C$3:$J$200,MATCH(Data6[[#This Row],[Name:]],'Employee Info'!$B$3:$B$200,0),MATCH(Data6[[#Headers],[Other]],'Employee Info'!$C$2:$J$2,0)),"")</f>
        <v/>
      </c>
      <c r="O1127" s="19">
        <f>IFERROR((Data6[[#This Row],[Hours:]]*SUM(Data6[[#This Row],[Rate]:[Other]])),"")</f>
        <v>0</v>
      </c>
      <c r="P1127" s="7" t="str">
        <f>IF(Data6[[#This Row],[WO'#:]]="","Riley #","WO#")</f>
        <v>Riley #</v>
      </c>
      <c r="Q1127" s="7">
        <f>IFERROR(WEEKNUM(Data6[[#This Row],[Date:]]),"")</f>
        <v>25</v>
      </c>
      <c r="R1127" s="6">
        <f t="shared" si="51"/>
        <v>45459</v>
      </c>
      <c r="S1127" s="6">
        <f>Data6[[#This Row],[Week Start]]+7</f>
        <v>45466</v>
      </c>
      <c r="T1127" s="7" t="str">
        <f t="shared" si="52"/>
        <v>6/16/2024 - 6/23/2024</v>
      </c>
      <c r="U1127" s="7" t="str">
        <f t="shared" si="53"/>
        <v>Time Card</v>
      </c>
      <c r="V1127" s="8" t="str">
        <f>RIGHT(TEXT(Data6[[#This Row],[Date:]],"mmddyyyy"),4)</f>
        <v>2024</v>
      </c>
      <c r="W1127" s="8" t="str">
        <f>MID(TEXT(Data6[[#This Row],[Date:]],"mmddyyyy"),3,2)</f>
        <v>19</v>
      </c>
      <c r="X1127" s="8" t="str">
        <f>LEFT(TEXT(Data6[[#This Row],[Date:]],"mmddyyyy"),2)</f>
        <v>06</v>
      </c>
      <c r="Y1127" s="6">
        <f>DATE(Data6[[#This Row],[Year]],Data6[[#This Row],[Month]],Data6[[#This Row],[Day]])</f>
        <v>45462</v>
      </c>
    </row>
    <row r="1128" spans="1:25" x14ac:dyDescent="0.3">
      <c r="A1128" s="5">
        <v>45464.598528587965</v>
      </c>
      <c r="B1128" s="7" t="s">
        <v>66</v>
      </c>
      <c r="C1128" s="6" t="s">
        <v>820</v>
      </c>
      <c r="D1128" s="7" t="s">
        <v>825</v>
      </c>
      <c r="E1128" s="8">
        <v>1</v>
      </c>
      <c r="F1128" s="7" t="s">
        <v>68</v>
      </c>
      <c r="G1128" s="7" t="s">
        <v>68</v>
      </c>
      <c r="H1128" s="7" t="s">
        <v>826</v>
      </c>
      <c r="I1128" s="7" t="s">
        <v>45</v>
      </c>
      <c r="J1128" s="19" t="str">
        <f>IFERROR(INDEX('Employee Info'!$C$3:$E$200,MATCH(Data6[[#This Row],[Name:]],'Employee Info'!$B$3:$B$200,0),MATCH(Data6[[#This Row],[Hours Type:]],'Employee Info'!$C$2:$E$2,0)),"")</f>
        <v/>
      </c>
      <c r="K1128" s="19" t="str">
        <f>IFERROR(INDEX('Employee Info'!$C$3:$J$200,MATCH(Data6[[#This Row],[Name:]],'Employee Info'!$B$3:$B$200,0),MATCH(Data6[[#Headers],[Truck]],'Employee Info'!$C$2:$J$2,0)),"")</f>
        <v/>
      </c>
      <c r="L1128" s="19" t="str">
        <f>IFERROR(INDEX('Employee Info'!$C$3:$J$200,MATCH(Data6[[#This Row],[Name:]],'Employee Info'!$B$3:$B$200,0),MATCH(Data6[[#Headers],[Phone]],'Employee Info'!$C$2:$J$2,0)),"")</f>
        <v/>
      </c>
      <c r="M1128" s="19" t="str">
        <f>IFERROR(INDEX('Employee Info'!$C$3:$J$200,MATCH(Data6[[#This Row],[Name:]],'Employee Info'!$B$3:$B$200,0),MATCH(Data6[[#Headers],[Tech]],'Employee Info'!$C$2:$J$2,0)),"")</f>
        <v/>
      </c>
      <c r="N1128" s="19" t="str">
        <f>IFERROR(INDEX('Employee Info'!$C$3:$J$200,MATCH(Data6[[#This Row],[Name:]],'Employee Info'!$B$3:$B$200,0),MATCH(Data6[[#Headers],[Other]],'Employee Info'!$C$2:$J$2,0)),"")</f>
        <v/>
      </c>
      <c r="O1128" s="19">
        <f>IFERROR((Data6[[#This Row],[Hours:]]*SUM(Data6[[#This Row],[Rate]:[Other]])),"")</f>
        <v>0</v>
      </c>
      <c r="P1128" s="7" t="str">
        <f>IF(Data6[[#This Row],[WO'#:]]="","Riley #","WO#")</f>
        <v>Riley #</v>
      </c>
      <c r="Q1128" s="7">
        <f>IFERROR(WEEKNUM(Data6[[#This Row],[Date:]]),"")</f>
        <v>25</v>
      </c>
      <c r="R1128" s="6">
        <f t="shared" si="51"/>
        <v>45459</v>
      </c>
      <c r="S1128" s="6">
        <f>Data6[[#This Row],[Week Start]]+7</f>
        <v>45466</v>
      </c>
      <c r="T1128" s="7" t="str">
        <f t="shared" si="52"/>
        <v>6/16/2024 - 6/23/2024</v>
      </c>
      <c r="U1128" s="7" t="str">
        <f t="shared" si="53"/>
        <v>Time Card</v>
      </c>
      <c r="V1128" s="8" t="str">
        <f>RIGHT(TEXT(Data6[[#This Row],[Date:]],"mmddyyyy"),4)</f>
        <v>2024</v>
      </c>
      <c r="W1128" s="8" t="str">
        <f>MID(TEXT(Data6[[#This Row],[Date:]],"mmddyyyy"),3,2)</f>
        <v>19</v>
      </c>
      <c r="X1128" s="8" t="str">
        <f>LEFT(TEXT(Data6[[#This Row],[Date:]],"mmddyyyy"),2)</f>
        <v>06</v>
      </c>
      <c r="Y1128" s="6">
        <f>DATE(Data6[[#This Row],[Year]],Data6[[#This Row],[Month]],Data6[[#This Row],[Day]])</f>
        <v>45462</v>
      </c>
    </row>
    <row r="1129" spans="1:25" x14ac:dyDescent="0.3">
      <c r="A1129" s="5">
        <v>45464.597787268518</v>
      </c>
      <c r="B1129" s="7" t="s">
        <v>66</v>
      </c>
      <c r="C1129" s="6" t="s">
        <v>820</v>
      </c>
      <c r="D1129" s="7" t="s">
        <v>824</v>
      </c>
      <c r="E1129" s="8">
        <v>1</v>
      </c>
      <c r="F1129" s="7" t="s">
        <v>68</v>
      </c>
      <c r="G1129" s="7" t="s">
        <v>68</v>
      </c>
      <c r="H1129" s="7" t="s">
        <v>42</v>
      </c>
      <c r="I1129" s="7" t="s">
        <v>44</v>
      </c>
      <c r="J1129" s="19" t="str">
        <f>IFERROR(INDEX('Employee Info'!$C$3:$E$200,MATCH(Data6[[#This Row],[Name:]],'Employee Info'!$B$3:$B$200,0),MATCH(Data6[[#This Row],[Hours Type:]],'Employee Info'!$C$2:$E$2,0)),"")</f>
        <v/>
      </c>
      <c r="K1129" s="19" t="str">
        <f>IFERROR(INDEX('Employee Info'!$C$3:$J$200,MATCH(Data6[[#This Row],[Name:]],'Employee Info'!$B$3:$B$200,0),MATCH(Data6[[#Headers],[Truck]],'Employee Info'!$C$2:$J$2,0)),"")</f>
        <v/>
      </c>
      <c r="L1129" s="19" t="str">
        <f>IFERROR(INDEX('Employee Info'!$C$3:$J$200,MATCH(Data6[[#This Row],[Name:]],'Employee Info'!$B$3:$B$200,0),MATCH(Data6[[#Headers],[Phone]],'Employee Info'!$C$2:$J$2,0)),"")</f>
        <v/>
      </c>
      <c r="M1129" s="19" t="str">
        <f>IFERROR(INDEX('Employee Info'!$C$3:$J$200,MATCH(Data6[[#This Row],[Name:]],'Employee Info'!$B$3:$B$200,0),MATCH(Data6[[#Headers],[Tech]],'Employee Info'!$C$2:$J$2,0)),"")</f>
        <v/>
      </c>
      <c r="N1129" s="19" t="str">
        <f>IFERROR(INDEX('Employee Info'!$C$3:$J$200,MATCH(Data6[[#This Row],[Name:]],'Employee Info'!$B$3:$B$200,0),MATCH(Data6[[#Headers],[Other]],'Employee Info'!$C$2:$J$2,0)),"")</f>
        <v/>
      </c>
      <c r="O1129" s="19">
        <f>IFERROR((Data6[[#This Row],[Hours:]]*SUM(Data6[[#This Row],[Rate]:[Other]])),"")</f>
        <v>0</v>
      </c>
      <c r="P1129" s="7" t="str">
        <f>IF(Data6[[#This Row],[WO'#:]]="","Riley #","WO#")</f>
        <v>Riley #</v>
      </c>
      <c r="Q1129" s="7">
        <f>IFERROR(WEEKNUM(Data6[[#This Row],[Date:]]),"")</f>
        <v>25</v>
      </c>
      <c r="R1129" s="6">
        <f t="shared" si="51"/>
        <v>45459</v>
      </c>
      <c r="S1129" s="6">
        <f>Data6[[#This Row],[Week Start]]+7</f>
        <v>45466</v>
      </c>
      <c r="T1129" s="7" t="str">
        <f t="shared" si="52"/>
        <v>6/16/2024 - 6/23/2024</v>
      </c>
      <c r="U1129" s="7" t="str">
        <f t="shared" si="53"/>
        <v>Time Card</v>
      </c>
      <c r="V1129" s="8" t="str">
        <f>RIGHT(TEXT(Data6[[#This Row],[Date:]],"mmddyyyy"),4)</f>
        <v>2024</v>
      </c>
      <c r="W1129" s="8" t="str">
        <f>MID(TEXT(Data6[[#This Row],[Date:]],"mmddyyyy"),3,2)</f>
        <v>19</v>
      </c>
      <c r="X1129" s="8" t="str">
        <f>LEFT(TEXT(Data6[[#This Row],[Date:]],"mmddyyyy"),2)</f>
        <v>06</v>
      </c>
      <c r="Y1129" s="6">
        <f>DATE(Data6[[#This Row],[Year]],Data6[[#This Row],[Month]],Data6[[#This Row],[Day]])</f>
        <v>45462</v>
      </c>
    </row>
    <row r="1130" spans="1:25" x14ac:dyDescent="0.3">
      <c r="A1130" s="5">
        <v>45464.578077546299</v>
      </c>
      <c r="B1130" s="7" t="s">
        <v>66</v>
      </c>
      <c r="C1130" s="6" t="s">
        <v>827</v>
      </c>
      <c r="D1130" s="7" t="s">
        <v>828</v>
      </c>
      <c r="E1130" s="8">
        <v>5</v>
      </c>
      <c r="F1130" s="7">
        <v>6984733</v>
      </c>
      <c r="G1130" s="7" t="s">
        <v>68</v>
      </c>
      <c r="H1130" s="7" t="s">
        <v>756</v>
      </c>
      <c r="I1130" s="7" t="s">
        <v>44</v>
      </c>
      <c r="J1130" s="19" t="str">
        <f>IFERROR(INDEX('Employee Info'!$C$3:$E$200,MATCH(Data6[[#This Row],[Name:]],'Employee Info'!$B$3:$B$200,0),MATCH(Data6[[#This Row],[Hours Type:]],'Employee Info'!$C$2:$E$2,0)),"")</f>
        <v/>
      </c>
      <c r="K1130" s="19" t="str">
        <f>IFERROR(INDEX('Employee Info'!$C$3:$J$200,MATCH(Data6[[#This Row],[Name:]],'Employee Info'!$B$3:$B$200,0),MATCH(Data6[[#Headers],[Truck]],'Employee Info'!$C$2:$J$2,0)),"")</f>
        <v/>
      </c>
      <c r="L1130" s="19" t="str">
        <f>IFERROR(INDEX('Employee Info'!$C$3:$J$200,MATCH(Data6[[#This Row],[Name:]],'Employee Info'!$B$3:$B$200,0),MATCH(Data6[[#Headers],[Phone]],'Employee Info'!$C$2:$J$2,0)),"")</f>
        <v/>
      </c>
      <c r="M1130" s="19" t="str">
        <f>IFERROR(INDEX('Employee Info'!$C$3:$J$200,MATCH(Data6[[#This Row],[Name:]],'Employee Info'!$B$3:$B$200,0),MATCH(Data6[[#Headers],[Tech]],'Employee Info'!$C$2:$J$2,0)),"")</f>
        <v/>
      </c>
      <c r="N1130" s="19" t="str">
        <f>IFERROR(INDEX('Employee Info'!$C$3:$J$200,MATCH(Data6[[#This Row],[Name:]],'Employee Info'!$B$3:$B$200,0),MATCH(Data6[[#Headers],[Other]],'Employee Info'!$C$2:$J$2,0)),"")</f>
        <v/>
      </c>
      <c r="O1130" s="19">
        <f>IFERROR((Data6[[#This Row],[Hours:]]*SUM(Data6[[#This Row],[Rate]:[Other]])),"")</f>
        <v>0</v>
      </c>
      <c r="P1130" s="7" t="str">
        <f>IF(Data6[[#This Row],[WO'#:]]="","Riley #","WO#")</f>
        <v>WO#</v>
      </c>
      <c r="Q1130" s="7">
        <f>IFERROR(WEEKNUM(Data6[[#This Row],[Date:]]),"")</f>
        <v>25</v>
      </c>
      <c r="R1130" s="6">
        <f t="shared" si="51"/>
        <v>45459</v>
      </c>
      <c r="S1130" s="6">
        <f>Data6[[#This Row],[Week Start]]+7</f>
        <v>45466</v>
      </c>
      <c r="T1130" s="7" t="str">
        <f t="shared" si="52"/>
        <v>6/16/2024 - 6/23/2024</v>
      </c>
      <c r="U1130" s="7" t="str">
        <f t="shared" si="53"/>
        <v>Time Card</v>
      </c>
      <c r="V1130" s="8" t="str">
        <f>RIGHT(TEXT(Data6[[#This Row],[Date:]],"mmddyyyy"),4)</f>
        <v>2024</v>
      </c>
      <c r="W1130" s="8" t="str">
        <f>MID(TEXT(Data6[[#This Row],[Date:]],"mmddyyyy"),3,2)</f>
        <v>20</v>
      </c>
      <c r="X1130" s="8" t="str">
        <f>LEFT(TEXT(Data6[[#This Row],[Date:]],"mmddyyyy"),2)</f>
        <v>06</v>
      </c>
      <c r="Y1130" s="6">
        <f>DATE(Data6[[#This Row],[Year]],Data6[[#This Row],[Month]],Data6[[#This Row],[Day]])</f>
        <v>45463</v>
      </c>
    </row>
    <row r="1131" spans="1:25" x14ac:dyDescent="0.3">
      <c r="A1131" s="5">
        <v>45485.47663287037</v>
      </c>
      <c r="B1131" s="7" t="s">
        <v>76</v>
      </c>
      <c r="C1131" s="6" t="s">
        <v>827</v>
      </c>
      <c r="D1131" s="7" t="s">
        <v>156</v>
      </c>
      <c r="E1131" s="8">
        <v>1</v>
      </c>
      <c r="F1131" s="7">
        <v>6984733</v>
      </c>
      <c r="G1131" s="7" t="s">
        <v>68</v>
      </c>
      <c r="H1131" s="7" t="s">
        <v>756</v>
      </c>
      <c r="I1131" s="7" t="s">
        <v>44</v>
      </c>
      <c r="J1131" s="19" t="str">
        <f>IFERROR(INDEX('Employee Info'!$C$3:$E$200,MATCH(Data6[[#This Row],[Name:]],'Employee Info'!$B$3:$B$200,0),MATCH(Data6[[#This Row],[Hours Type:]],'Employee Info'!$C$2:$E$2,0)),"")</f>
        <v/>
      </c>
      <c r="K1131" s="19" t="str">
        <f>IFERROR(INDEX('Employee Info'!$C$3:$J$200,MATCH(Data6[[#This Row],[Name:]],'Employee Info'!$B$3:$B$200,0),MATCH(Data6[[#Headers],[Truck]],'Employee Info'!$C$2:$J$2,0)),"")</f>
        <v/>
      </c>
      <c r="L1131" s="19" t="str">
        <f>IFERROR(INDEX('Employee Info'!$C$3:$J$200,MATCH(Data6[[#This Row],[Name:]],'Employee Info'!$B$3:$B$200,0),MATCH(Data6[[#Headers],[Phone]],'Employee Info'!$C$2:$J$2,0)),"")</f>
        <v/>
      </c>
      <c r="M1131" s="19" t="str">
        <f>IFERROR(INDEX('Employee Info'!$C$3:$J$200,MATCH(Data6[[#This Row],[Name:]],'Employee Info'!$B$3:$B$200,0),MATCH(Data6[[#Headers],[Tech]],'Employee Info'!$C$2:$J$2,0)),"")</f>
        <v/>
      </c>
      <c r="N1131" s="19" t="str">
        <f>IFERROR(INDEX('Employee Info'!$C$3:$J$200,MATCH(Data6[[#This Row],[Name:]],'Employee Info'!$B$3:$B$200,0),MATCH(Data6[[#Headers],[Other]],'Employee Info'!$C$2:$J$2,0)),"")</f>
        <v/>
      </c>
      <c r="O1131" s="19">
        <f>IFERROR((Data6[[#This Row],[Hours:]]*SUM(Data6[[#This Row],[Rate]:[Other]])),"")</f>
        <v>0</v>
      </c>
      <c r="P1131" s="7" t="str">
        <f>IF(Data6[[#This Row],[WO'#:]]="","Riley #","WO#")</f>
        <v>WO#</v>
      </c>
      <c r="Q1131" s="7">
        <f>IFERROR(WEEKNUM(Data6[[#This Row],[Date:]]),"")</f>
        <v>25</v>
      </c>
      <c r="R1131" s="6">
        <f t="shared" si="51"/>
        <v>45459</v>
      </c>
      <c r="S1131" s="6">
        <f>Data6[[#This Row],[Week Start]]+7</f>
        <v>45466</v>
      </c>
      <c r="T1131" s="7" t="str">
        <f t="shared" si="52"/>
        <v>6/16/2024 - 6/23/2024</v>
      </c>
      <c r="U1131" s="7" t="str">
        <f t="shared" si="53"/>
        <v>Time Card</v>
      </c>
      <c r="V1131" s="8" t="str">
        <f>RIGHT(TEXT(Data6[[#This Row],[Date:]],"mmddyyyy"),4)</f>
        <v>2024</v>
      </c>
      <c r="W1131" s="8" t="str">
        <f>MID(TEXT(Data6[[#This Row],[Date:]],"mmddyyyy"),3,2)</f>
        <v>20</v>
      </c>
      <c r="X1131" s="8" t="str">
        <f>LEFT(TEXT(Data6[[#This Row],[Date:]],"mmddyyyy"),2)</f>
        <v>06</v>
      </c>
      <c r="Y1131" s="6">
        <f>DATE(Data6[[#This Row],[Year]],Data6[[#This Row],[Month]],Data6[[#This Row],[Day]])</f>
        <v>45463</v>
      </c>
    </row>
    <row r="1132" spans="1:25" x14ac:dyDescent="0.3">
      <c r="A1132" s="5">
        <v>45463.586308333332</v>
      </c>
      <c r="B1132" s="7" t="s">
        <v>35</v>
      </c>
      <c r="C1132" s="6" t="s">
        <v>827</v>
      </c>
      <c r="D1132" s="7" t="s">
        <v>829</v>
      </c>
      <c r="E1132" s="8">
        <v>3</v>
      </c>
      <c r="F1132" s="7">
        <v>7118944</v>
      </c>
      <c r="G1132" s="7" t="s">
        <v>68</v>
      </c>
      <c r="H1132" s="7" t="s">
        <v>756</v>
      </c>
      <c r="I1132" s="7" t="s">
        <v>45</v>
      </c>
      <c r="J1132" s="19" t="str">
        <f>IFERROR(INDEX('Employee Info'!$C$3:$E$200,MATCH(Data6[[#This Row],[Name:]],'Employee Info'!$B$3:$B$200,0),MATCH(Data6[[#This Row],[Hours Type:]],'Employee Info'!$C$2:$E$2,0)),"")</f>
        <v/>
      </c>
      <c r="K1132" s="19" t="str">
        <f>IFERROR(INDEX('Employee Info'!$C$3:$J$200,MATCH(Data6[[#This Row],[Name:]],'Employee Info'!$B$3:$B$200,0),MATCH(Data6[[#Headers],[Truck]],'Employee Info'!$C$2:$J$2,0)),"")</f>
        <v/>
      </c>
      <c r="L1132" s="19" t="str">
        <f>IFERROR(INDEX('Employee Info'!$C$3:$J$200,MATCH(Data6[[#This Row],[Name:]],'Employee Info'!$B$3:$B$200,0),MATCH(Data6[[#Headers],[Phone]],'Employee Info'!$C$2:$J$2,0)),"")</f>
        <v/>
      </c>
      <c r="M1132" s="19" t="str">
        <f>IFERROR(INDEX('Employee Info'!$C$3:$J$200,MATCH(Data6[[#This Row],[Name:]],'Employee Info'!$B$3:$B$200,0),MATCH(Data6[[#Headers],[Tech]],'Employee Info'!$C$2:$J$2,0)),"")</f>
        <v/>
      </c>
      <c r="N1132" s="19" t="str">
        <f>IFERROR(INDEX('Employee Info'!$C$3:$J$200,MATCH(Data6[[#This Row],[Name:]],'Employee Info'!$B$3:$B$200,0),MATCH(Data6[[#Headers],[Other]],'Employee Info'!$C$2:$J$2,0)),"")</f>
        <v/>
      </c>
      <c r="O1132" s="19">
        <f>IFERROR((Data6[[#This Row],[Hours:]]*SUM(Data6[[#This Row],[Rate]:[Other]])),"")</f>
        <v>0</v>
      </c>
      <c r="P1132" s="7" t="str">
        <f>IF(Data6[[#This Row],[WO'#:]]="","Riley #","WO#")</f>
        <v>WO#</v>
      </c>
      <c r="Q1132" s="7">
        <f>IFERROR(WEEKNUM(Data6[[#This Row],[Date:]]),"")</f>
        <v>25</v>
      </c>
      <c r="R1132" s="6">
        <f t="shared" si="51"/>
        <v>45459</v>
      </c>
      <c r="S1132" s="6">
        <f>Data6[[#This Row],[Week Start]]+7</f>
        <v>45466</v>
      </c>
      <c r="T1132" s="7" t="str">
        <f t="shared" si="52"/>
        <v>6/16/2024 - 6/23/2024</v>
      </c>
      <c r="U1132" s="7" t="str">
        <f t="shared" si="53"/>
        <v>Time Card</v>
      </c>
      <c r="V1132" s="8" t="str">
        <f>RIGHT(TEXT(Data6[[#This Row],[Date:]],"mmddyyyy"),4)</f>
        <v>2024</v>
      </c>
      <c r="W1132" s="8" t="str">
        <f>MID(TEXT(Data6[[#This Row],[Date:]],"mmddyyyy"),3,2)</f>
        <v>20</v>
      </c>
      <c r="X1132" s="8" t="str">
        <f>LEFT(TEXT(Data6[[#This Row],[Date:]],"mmddyyyy"),2)</f>
        <v>06</v>
      </c>
      <c r="Y1132" s="6">
        <f>DATE(Data6[[#This Row],[Year]],Data6[[#This Row],[Month]],Data6[[#This Row],[Day]])</f>
        <v>45463</v>
      </c>
    </row>
    <row r="1133" spans="1:25" x14ac:dyDescent="0.3">
      <c r="A1133" s="5">
        <v>45463.586385995368</v>
      </c>
      <c r="B1133" s="7" t="s">
        <v>23</v>
      </c>
      <c r="C1133" s="6" t="s">
        <v>827</v>
      </c>
      <c r="D1133" s="7" t="s">
        <v>829</v>
      </c>
      <c r="E1133" s="8">
        <v>3</v>
      </c>
      <c r="F1133" s="7">
        <v>7118944</v>
      </c>
      <c r="G1133" s="7" t="s">
        <v>68</v>
      </c>
      <c r="H1133" s="7" t="s">
        <v>756</v>
      </c>
      <c r="I1133" s="7" t="s">
        <v>45</v>
      </c>
      <c r="J1133" s="19" t="str">
        <f>IFERROR(INDEX('Employee Info'!$C$3:$E$200,MATCH(Data6[[#This Row],[Name:]],'Employee Info'!$B$3:$B$200,0),MATCH(Data6[[#This Row],[Hours Type:]],'Employee Info'!$C$2:$E$2,0)),"")</f>
        <v/>
      </c>
      <c r="K1133" s="19" t="str">
        <f>IFERROR(INDEX('Employee Info'!$C$3:$J$200,MATCH(Data6[[#This Row],[Name:]],'Employee Info'!$B$3:$B$200,0),MATCH(Data6[[#Headers],[Truck]],'Employee Info'!$C$2:$J$2,0)),"")</f>
        <v/>
      </c>
      <c r="L1133" s="19" t="str">
        <f>IFERROR(INDEX('Employee Info'!$C$3:$J$200,MATCH(Data6[[#This Row],[Name:]],'Employee Info'!$B$3:$B$200,0),MATCH(Data6[[#Headers],[Phone]],'Employee Info'!$C$2:$J$2,0)),"")</f>
        <v/>
      </c>
      <c r="M1133" s="19" t="str">
        <f>IFERROR(INDEX('Employee Info'!$C$3:$J$200,MATCH(Data6[[#This Row],[Name:]],'Employee Info'!$B$3:$B$200,0),MATCH(Data6[[#Headers],[Tech]],'Employee Info'!$C$2:$J$2,0)),"")</f>
        <v/>
      </c>
      <c r="N1133" s="19" t="str">
        <f>IFERROR(INDEX('Employee Info'!$C$3:$J$200,MATCH(Data6[[#This Row],[Name:]],'Employee Info'!$B$3:$B$200,0),MATCH(Data6[[#Headers],[Other]],'Employee Info'!$C$2:$J$2,0)),"")</f>
        <v/>
      </c>
      <c r="O1133" s="19">
        <f>IFERROR((Data6[[#This Row],[Hours:]]*SUM(Data6[[#This Row],[Rate]:[Other]])),"")</f>
        <v>0</v>
      </c>
      <c r="P1133" s="7" t="str">
        <f>IF(Data6[[#This Row],[WO'#:]]="","Riley #","WO#")</f>
        <v>WO#</v>
      </c>
      <c r="Q1133" s="7">
        <f>IFERROR(WEEKNUM(Data6[[#This Row],[Date:]]),"")</f>
        <v>25</v>
      </c>
      <c r="R1133" s="6">
        <f t="shared" si="51"/>
        <v>45459</v>
      </c>
      <c r="S1133" s="6">
        <f>Data6[[#This Row],[Week Start]]+7</f>
        <v>45466</v>
      </c>
      <c r="T1133" s="7" t="str">
        <f t="shared" si="52"/>
        <v>6/16/2024 - 6/23/2024</v>
      </c>
      <c r="U1133" s="7" t="str">
        <f t="shared" si="53"/>
        <v>Time Card</v>
      </c>
      <c r="V1133" s="8" t="str">
        <f>RIGHT(TEXT(Data6[[#This Row],[Date:]],"mmddyyyy"),4)</f>
        <v>2024</v>
      </c>
      <c r="W1133" s="8" t="str">
        <f>MID(TEXT(Data6[[#This Row],[Date:]],"mmddyyyy"),3,2)</f>
        <v>20</v>
      </c>
      <c r="X1133" s="8" t="str">
        <f>LEFT(TEXT(Data6[[#This Row],[Date:]],"mmddyyyy"),2)</f>
        <v>06</v>
      </c>
      <c r="Y1133" s="6">
        <f>DATE(Data6[[#This Row],[Year]],Data6[[#This Row],[Month]],Data6[[#This Row],[Day]])</f>
        <v>45463</v>
      </c>
    </row>
    <row r="1134" spans="1:25" x14ac:dyDescent="0.3">
      <c r="A1134" s="5">
        <v>45464.596521296298</v>
      </c>
      <c r="B1134" s="7" t="s">
        <v>66</v>
      </c>
      <c r="C1134" s="6" t="s">
        <v>827</v>
      </c>
      <c r="D1134" s="7" t="s">
        <v>823</v>
      </c>
      <c r="E1134" s="8">
        <v>2</v>
      </c>
      <c r="F1134" s="7" t="s">
        <v>68</v>
      </c>
      <c r="G1134" s="7" t="s">
        <v>68</v>
      </c>
      <c r="H1134" s="7" t="s">
        <v>808</v>
      </c>
      <c r="I1134" s="7" t="s">
        <v>44</v>
      </c>
      <c r="J1134" s="19" t="str">
        <f>IFERROR(INDEX('Employee Info'!$C$3:$E$200,MATCH(Data6[[#This Row],[Name:]],'Employee Info'!$B$3:$B$200,0),MATCH(Data6[[#This Row],[Hours Type:]],'Employee Info'!$C$2:$E$2,0)),"")</f>
        <v/>
      </c>
      <c r="K1134" s="19" t="str">
        <f>IFERROR(INDEX('Employee Info'!$C$3:$J$200,MATCH(Data6[[#This Row],[Name:]],'Employee Info'!$B$3:$B$200,0),MATCH(Data6[[#Headers],[Truck]],'Employee Info'!$C$2:$J$2,0)),"")</f>
        <v/>
      </c>
      <c r="L1134" s="19" t="str">
        <f>IFERROR(INDEX('Employee Info'!$C$3:$J$200,MATCH(Data6[[#This Row],[Name:]],'Employee Info'!$B$3:$B$200,0),MATCH(Data6[[#Headers],[Phone]],'Employee Info'!$C$2:$J$2,0)),"")</f>
        <v/>
      </c>
      <c r="M1134" s="19" t="str">
        <f>IFERROR(INDEX('Employee Info'!$C$3:$J$200,MATCH(Data6[[#This Row],[Name:]],'Employee Info'!$B$3:$B$200,0),MATCH(Data6[[#Headers],[Tech]],'Employee Info'!$C$2:$J$2,0)),"")</f>
        <v/>
      </c>
      <c r="N1134" s="19" t="str">
        <f>IFERROR(INDEX('Employee Info'!$C$3:$J$200,MATCH(Data6[[#This Row],[Name:]],'Employee Info'!$B$3:$B$200,0),MATCH(Data6[[#Headers],[Other]],'Employee Info'!$C$2:$J$2,0)),"")</f>
        <v/>
      </c>
      <c r="O1134" s="19">
        <f>IFERROR((Data6[[#This Row],[Hours:]]*SUM(Data6[[#This Row],[Rate]:[Other]])),"")</f>
        <v>0</v>
      </c>
      <c r="P1134" s="7" t="str">
        <f>IF(Data6[[#This Row],[WO'#:]]="","Riley #","WO#")</f>
        <v>Riley #</v>
      </c>
      <c r="Q1134" s="7">
        <f>IFERROR(WEEKNUM(Data6[[#This Row],[Date:]]),"")</f>
        <v>25</v>
      </c>
      <c r="R1134" s="6">
        <f t="shared" si="51"/>
        <v>45459</v>
      </c>
      <c r="S1134" s="6">
        <f>Data6[[#This Row],[Week Start]]+7</f>
        <v>45466</v>
      </c>
      <c r="T1134" s="7" t="str">
        <f t="shared" si="52"/>
        <v>6/16/2024 - 6/23/2024</v>
      </c>
      <c r="U1134" s="7" t="str">
        <f t="shared" si="53"/>
        <v>Time Card</v>
      </c>
      <c r="V1134" s="8" t="str">
        <f>RIGHT(TEXT(Data6[[#This Row],[Date:]],"mmddyyyy"),4)</f>
        <v>2024</v>
      </c>
      <c r="W1134" s="8" t="str">
        <f>MID(TEXT(Data6[[#This Row],[Date:]],"mmddyyyy"),3,2)</f>
        <v>20</v>
      </c>
      <c r="X1134" s="8" t="str">
        <f>LEFT(TEXT(Data6[[#This Row],[Date:]],"mmddyyyy"),2)</f>
        <v>06</v>
      </c>
      <c r="Y1134" s="6">
        <f>DATE(Data6[[#This Row],[Year]],Data6[[#This Row],[Month]],Data6[[#This Row],[Day]])</f>
        <v>45463</v>
      </c>
    </row>
    <row r="1135" spans="1:25" x14ac:dyDescent="0.3">
      <c r="A1135" s="5">
        <v>45464.596736458334</v>
      </c>
      <c r="B1135" s="7" t="s">
        <v>66</v>
      </c>
      <c r="C1135" s="6" t="s">
        <v>827</v>
      </c>
      <c r="D1135" s="7" t="s">
        <v>823</v>
      </c>
      <c r="E1135" s="8">
        <v>1.5</v>
      </c>
      <c r="F1135" s="7" t="s">
        <v>68</v>
      </c>
      <c r="G1135" s="7" t="s">
        <v>68</v>
      </c>
      <c r="H1135" s="7" t="s">
        <v>808</v>
      </c>
      <c r="I1135" s="7" t="s">
        <v>45</v>
      </c>
      <c r="J1135" s="19" t="str">
        <f>IFERROR(INDEX('Employee Info'!$C$3:$E$200,MATCH(Data6[[#This Row],[Name:]],'Employee Info'!$B$3:$B$200,0),MATCH(Data6[[#This Row],[Hours Type:]],'Employee Info'!$C$2:$E$2,0)),"")</f>
        <v/>
      </c>
      <c r="K1135" s="19" t="str">
        <f>IFERROR(INDEX('Employee Info'!$C$3:$J$200,MATCH(Data6[[#This Row],[Name:]],'Employee Info'!$B$3:$B$200,0),MATCH(Data6[[#Headers],[Truck]],'Employee Info'!$C$2:$J$2,0)),"")</f>
        <v/>
      </c>
      <c r="L1135" s="19" t="str">
        <f>IFERROR(INDEX('Employee Info'!$C$3:$J$200,MATCH(Data6[[#This Row],[Name:]],'Employee Info'!$B$3:$B$200,0),MATCH(Data6[[#Headers],[Phone]],'Employee Info'!$C$2:$J$2,0)),"")</f>
        <v/>
      </c>
      <c r="M1135" s="19" t="str">
        <f>IFERROR(INDEX('Employee Info'!$C$3:$J$200,MATCH(Data6[[#This Row],[Name:]],'Employee Info'!$B$3:$B$200,0),MATCH(Data6[[#Headers],[Tech]],'Employee Info'!$C$2:$J$2,0)),"")</f>
        <v/>
      </c>
      <c r="N1135" s="19" t="str">
        <f>IFERROR(INDEX('Employee Info'!$C$3:$J$200,MATCH(Data6[[#This Row],[Name:]],'Employee Info'!$B$3:$B$200,0),MATCH(Data6[[#Headers],[Other]],'Employee Info'!$C$2:$J$2,0)),"")</f>
        <v/>
      </c>
      <c r="O1135" s="19">
        <f>IFERROR((Data6[[#This Row],[Hours:]]*SUM(Data6[[#This Row],[Rate]:[Other]])),"")</f>
        <v>0</v>
      </c>
      <c r="P1135" s="7" t="str">
        <f>IF(Data6[[#This Row],[WO'#:]]="","Riley #","WO#")</f>
        <v>Riley #</v>
      </c>
      <c r="Q1135" s="7">
        <f>IFERROR(WEEKNUM(Data6[[#This Row],[Date:]]),"")</f>
        <v>25</v>
      </c>
      <c r="R1135" s="6">
        <f t="shared" si="51"/>
        <v>45459</v>
      </c>
      <c r="S1135" s="6">
        <f>Data6[[#This Row],[Week Start]]+7</f>
        <v>45466</v>
      </c>
      <c r="T1135" s="7" t="str">
        <f t="shared" si="52"/>
        <v>6/16/2024 - 6/23/2024</v>
      </c>
      <c r="U1135" s="7" t="str">
        <f t="shared" si="53"/>
        <v>Time Card</v>
      </c>
      <c r="V1135" s="8" t="str">
        <f>RIGHT(TEXT(Data6[[#This Row],[Date:]],"mmddyyyy"),4)</f>
        <v>2024</v>
      </c>
      <c r="W1135" s="8" t="str">
        <f>MID(TEXT(Data6[[#This Row],[Date:]],"mmddyyyy"),3,2)</f>
        <v>20</v>
      </c>
      <c r="X1135" s="8" t="str">
        <f>LEFT(TEXT(Data6[[#This Row],[Date:]],"mmddyyyy"),2)</f>
        <v>06</v>
      </c>
      <c r="Y1135" s="6">
        <f>DATE(Data6[[#This Row],[Year]],Data6[[#This Row],[Month]],Data6[[#This Row],[Day]])</f>
        <v>45463</v>
      </c>
    </row>
    <row r="1136" spans="1:25" x14ac:dyDescent="0.3">
      <c r="A1136" s="5">
        <v>45463.586929745368</v>
      </c>
      <c r="B1136" s="7" t="s">
        <v>23</v>
      </c>
      <c r="C1136" s="6" t="s">
        <v>827</v>
      </c>
      <c r="D1136" s="7" t="s">
        <v>831</v>
      </c>
      <c r="E1136" s="8">
        <v>5</v>
      </c>
      <c r="F1136" s="7" t="s">
        <v>68</v>
      </c>
      <c r="G1136" s="7" t="s">
        <v>68</v>
      </c>
      <c r="H1136" s="7" t="s">
        <v>649</v>
      </c>
      <c r="I1136" s="7" t="s">
        <v>45</v>
      </c>
      <c r="J1136" s="19" t="str">
        <f>IFERROR(INDEX('Employee Info'!$C$3:$E$200,MATCH(Data6[[#This Row],[Name:]],'Employee Info'!$B$3:$B$200,0),MATCH(Data6[[#This Row],[Hours Type:]],'Employee Info'!$C$2:$E$2,0)),"")</f>
        <v/>
      </c>
      <c r="K1136" s="19" t="str">
        <f>IFERROR(INDEX('Employee Info'!$C$3:$J$200,MATCH(Data6[[#This Row],[Name:]],'Employee Info'!$B$3:$B$200,0),MATCH(Data6[[#Headers],[Truck]],'Employee Info'!$C$2:$J$2,0)),"")</f>
        <v/>
      </c>
      <c r="L1136" s="19" t="str">
        <f>IFERROR(INDEX('Employee Info'!$C$3:$J$200,MATCH(Data6[[#This Row],[Name:]],'Employee Info'!$B$3:$B$200,0),MATCH(Data6[[#Headers],[Phone]],'Employee Info'!$C$2:$J$2,0)),"")</f>
        <v/>
      </c>
      <c r="M1136" s="19" t="str">
        <f>IFERROR(INDEX('Employee Info'!$C$3:$J$200,MATCH(Data6[[#This Row],[Name:]],'Employee Info'!$B$3:$B$200,0),MATCH(Data6[[#Headers],[Tech]],'Employee Info'!$C$2:$J$2,0)),"")</f>
        <v/>
      </c>
      <c r="N1136" s="19" t="str">
        <f>IFERROR(INDEX('Employee Info'!$C$3:$J$200,MATCH(Data6[[#This Row],[Name:]],'Employee Info'!$B$3:$B$200,0),MATCH(Data6[[#Headers],[Other]],'Employee Info'!$C$2:$J$2,0)),"")</f>
        <v/>
      </c>
      <c r="O1136" s="19">
        <f>IFERROR((Data6[[#This Row],[Hours:]]*SUM(Data6[[#This Row],[Rate]:[Other]])),"")</f>
        <v>0</v>
      </c>
      <c r="P1136" s="7" t="str">
        <f>IF(Data6[[#This Row],[WO'#:]]="","Riley #","WO#")</f>
        <v>Riley #</v>
      </c>
      <c r="Q1136" s="7">
        <f>IFERROR(WEEKNUM(Data6[[#This Row],[Date:]]),"")</f>
        <v>25</v>
      </c>
      <c r="R1136" s="6">
        <f t="shared" si="51"/>
        <v>45459</v>
      </c>
      <c r="S1136" s="6">
        <f>Data6[[#This Row],[Week Start]]+7</f>
        <v>45466</v>
      </c>
      <c r="T1136" s="7" t="str">
        <f t="shared" si="52"/>
        <v>6/16/2024 - 6/23/2024</v>
      </c>
      <c r="U1136" s="7" t="str">
        <f t="shared" si="53"/>
        <v>Time Card</v>
      </c>
      <c r="V1136" s="8" t="str">
        <f>RIGHT(TEXT(Data6[[#This Row],[Date:]],"mmddyyyy"),4)</f>
        <v>2024</v>
      </c>
      <c r="W1136" s="8" t="str">
        <f>MID(TEXT(Data6[[#This Row],[Date:]],"mmddyyyy"),3,2)</f>
        <v>20</v>
      </c>
      <c r="X1136" s="8" t="str">
        <f>LEFT(TEXT(Data6[[#This Row],[Date:]],"mmddyyyy"),2)</f>
        <v>06</v>
      </c>
      <c r="Y1136" s="6">
        <f>DATE(Data6[[#This Row],[Year]],Data6[[#This Row],[Month]],Data6[[#This Row],[Day]])</f>
        <v>45463</v>
      </c>
    </row>
    <row r="1137" spans="1:25" x14ac:dyDescent="0.3">
      <c r="A1137" s="5">
        <v>45463.586995717589</v>
      </c>
      <c r="B1137" s="7" t="s">
        <v>35</v>
      </c>
      <c r="C1137" s="6" t="s">
        <v>827</v>
      </c>
      <c r="D1137" s="7" t="s">
        <v>831</v>
      </c>
      <c r="E1137" s="8">
        <v>5</v>
      </c>
      <c r="F1137" s="7" t="s">
        <v>68</v>
      </c>
      <c r="G1137" s="7" t="s">
        <v>68</v>
      </c>
      <c r="H1137" s="7" t="s">
        <v>649</v>
      </c>
      <c r="I1137" s="7" t="s">
        <v>45</v>
      </c>
      <c r="J1137" s="19" t="str">
        <f>IFERROR(INDEX('Employee Info'!$C$3:$E$200,MATCH(Data6[[#This Row],[Name:]],'Employee Info'!$B$3:$B$200,0),MATCH(Data6[[#This Row],[Hours Type:]],'Employee Info'!$C$2:$E$2,0)),"")</f>
        <v/>
      </c>
      <c r="K1137" s="19" t="str">
        <f>IFERROR(INDEX('Employee Info'!$C$3:$J$200,MATCH(Data6[[#This Row],[Name:]],'Employee Info'!$B$3:$B$200,0),MATCH(Data6[[#Headers],[Truck]],'Employee Info'!$C$2:$J$2,0)),"")</f>
        <v/>
      </c>
      <c r="L1137" s="19" t="str">
        <f>IFERROR(INDEX('Employee Info'!$C$3:$J$200,MATCH(Data6[[#This Row],[Name:]],'Employee Info'!$B$3:$B$200,0),MATCH(Data6[[#Headers],[Phone]],'Employee Info'!$C$2:$J$2,0)),"")</f>
        <v/>
      </c>
      <c r="M1137" s="19" t="str">
        <f>IFERROR(INDEX('Employee Info'!$C$3:$J$200,MATCH(Data6[[#This Row],[Name:]],'Employee Info'!$B$3:$B$200,0),MATCH(Data6[[#Headers],[Tech]],'Employee Info'!$C$2:$J$2,0)),"")</f>
        <v/>
      </c>
      <c r="N1137" s="19" t="str">
        <f>IFERROR(INDEX('Employee Info'!$C$3:$J$200,MATCH(Data6[[#This Row],[Name:]],'Employee Info'!$B$3:$B$200,0),MATCH(Data6[[#Headers],[Other]],'Employee Info'!$C$2:$J$2,0)),"")</f>
        <v/>
      </c>
      <c r="O1137" s="19">
        <f>IFERROR((Data6[[#This Row],[Hours:]]*SUM(Data6[[#This Row],[Rate]:[Other]])),"")</f>
        <v>0</v>
      </c>
      <c r="P1137" s="7" t="str">
        <f>IF(Data6[[#This Row],[WO'#:]]="","Riley #","WO#")</f>
        <v>Riley #</v>
      </c>
      <c r="Q1137" s="7">
        <f>IFERROR(WEEKNUM(Data6[[#This Row],[Date:]]),"")</f>
        <v>25</v>
      </c>
      <c r="R1137" s="6">
        <f t="shared" si="51"/>
        <v>45459</v>
      </c>
      <c r="S1137" s="6">
        <f>Data6[[#This Row],[Week Start]]+7</f>
        <v>45466</v>
      </c>
      <c r="T1137" s="7" t="str">
        <f t="shared" si="52"/>
        <v>6/16/2024 - 6/23/2024</v>
      </c>
      <c r="U1137" s="7" t="str">
        <f t="shared" si="53"/>
        <v>Time Card</v>
      </c>
      <c r="V1137" s="8" t="str">
        <f>RIGHT(TEXT(Data6[[#This Row],[Date:]],"mmddyyyy"),4)</f>
        <v>2024</v>
      </c>
      <c r="W1137" s="8" t="str">
        <f>MID(TEXT(Data6[[#This Row],[Date:]],"mmddyyyy"),3,2)</f>
        <v>20</v>
      </c>
      <c r="X1137" s="8" t="str">
        <f>LEFT(TEXT(Data6[[#This Row],[Date:]],"mmddyyyy"),2)</f>
        <v>06</v>
      </c>
      <c r="Y1137" s="6">
        <f>DATE(Data6[[#This Row],[Year]],Data6[[#This Row],[Month]],Data6[[#This Row],[Day]])</f>
        <v>45463</v>
      </c>
    </row>
    <row r="1138" spans="1:25" x14ac:dyDescent="0.3">
      <c r="A1138" s="5">
        <v>45464.593766319442</v>
      </c>
      <c r="B1138" s="7" t="s">
        <v>66</v>
      </c>
      <c r="C1138" s="6" t="s">
        <v>827</v>
      </c>
      <c r="D1138" s="7" t="s">
        <v>832</v>
      </c>
      <c r="E1138" s="8">
        <v>1</v>
      </c>
      <c r="F1138" s="7" t="s">
        <v>68</v>
      </c>
      <c r="G1138" s="7" t="s">
        <v>68</v>
      </c>
      <c r="H1138" s="7" t="s">
        <v>649</v>
      </c>
      <c r="I1138" s="7" t="s">
        <v>44</v>
      </c>
      <c r="J1138" s="19" t="str">
        <f>IFERROR(INDEX('Employee Info'!$C$3:$E$200,MATCH(Data6[[#This Row],[Name:]],'Employee Info'!$B$3:$B$200,0),MATCH(Data6[[#This Row],[Hours Type:]],'Employee Info'!$C$2:$E$2,0)),"")</f>
        <v/>
      </c>
      <c r="K1138" s="19" t="str">
        <f>IFERROR(INDEX('Employee Info'!$C$3:$J$200,MATCH(Data6[[#This Row],[Name:]],'Employee Info'!$B$3:$B$200,0),MATCH(Data6[[#Headers],[Truck]],'Employee Info'!$C$2:$J$2,0)),"")</f>
        <v/>
      </c>
      <c r="L1138" s="19" t="str">
        <f>IFERROR(INDEX('Employee Info'!$C$3:$J$200,MATCH(Data6[[#This Row],[Name:]],'Employee Info'!$B$3:$B$200,0),MATCH(Data6[[#Headers],[Phone]],'Employee Info'!$C$2:$J$2,0)),"")</f>
        <v/>
      </c>
      <c r="M1138" s="19" t="str">
        <f>IFERROR(INDEX('Employee Info'!$C$3:$J$200,MATCH(Data6[[#This Row],[Name:]],'Employee Info'!$B$3:$B$200,0),MATCH(Data6[[#Headers],[Tech]],'Employee Info'!$C$2:$J$2,0)),"")</f>
        <v/>
      </c>
      <c r="N1138" s="19" t="str">
        <f>IFERROR(INDEX('Employee Info'!$C$3:$J$200,MATCH(Data6[[#This Row],[Name:]],'Employee Info'!$B$3:$B$200,0),MATCH(Data6[[#Headers],[Other]],'Employee Info'!$C$2:$J$2,0)),"")</f>
        <v/>
      </c>
      <c r="O1138" s="19">
        <f>IFERROR((Data6[[#This Row],[Hours:]]*SUM(Data6[[#This Row],[Rate]:[Other]])),"")</f>
        <v>0</v>
      </c>
      <c r="P1138" s="7" t="str">
        <f>IF(Data6[[#This Row],[WO'#:]]="","Riley #","WO#")</f>
        <v>Riley #</v>
      </c>
      <c r="Q1138" s="7">
        <f>IFERROR(WEEKNUM(Data6[[#This Row],[Date:]]),"")</f>
        <v>25</v>
      </c>
      <c r="R1138" s="6">
        <f t="shared" si="51"/>
        <v>45459</v>
      </c>
      <c r="S1138" s="6">
        <f>Data6[[#This Row],[Week Start]]+7</f>
        <v>45466</v>
      </c>
      <c r="T1138" s="7" t="str">
        <f t="shared" si="52"/>
        <v>6/16/2024 - 6/23/2024</v>
      </c>
      <c r="U1138" s="7" t="str">
        <f t="shared" si="53"/>
        <v>Time Card</v>
      </c>
      <c r="V1138" s="8" t="str">
        <f>RIGHT(TEXT(Data6[[#This Row],[Date:]],"mmddyyyy"),4)</f>
        <v>2024</v>
      </c>
      <c r="W1138" s="8" t="str">
        <f>MID(TEXT(Data6[[#This Row],[Date:]],"mmddyyyy"),3,2)</f>
        <v>20</v>
      </c>
      <c r="X1138" s="8" t="str">
        <f>LEFT(TEXT(Data6[[#This Row],[Date:]],"mmddyyyy"),2)</f>
        <v>06</v>
      </c>
      <c r="Y1138" s="6">
        <f>DATE(Data6[[#This Row],[Year]],Data6[[#This Row],[Month]],Data6[[#This Row],[Day]])</f>
        <v>45463</v>
      </c>
    </row>
    <row r="1139" spans="1:25" x14ac:dyDescent="0.3">
      <c r="A1139" s="5">
        <v>45463.582345023147</v>
      </c>
      <c r="B1139" s="7" t="s">
        <v>31</v>
      </c>
      <c r="C1139" s="6" t="s">
        <v>827</v>
      </c>
      <c r="D1139" s="7" t="s">
        <v>830</v>
      </c>
      <c r="E1139" s="8">
        <v>8</v>
      </c>
      <c r="F1139" s="7" t="s">
        <v>68</v>
      </c>
      <c r="G1139" s="7" t="s">
        <v>68</v>
      </c>
      <c r="H1139" s="7" t="s">
        <v>661</v>
      </c>
      <c r="I1139" s="7" t="s">
        <v>45</v>
      </c>
      <c r="J1139" s="19" t="str">
        <f>IFERROR(INDEX('Employee Info'!$C$3:$E$200,MATCH(Data6[[#This Row],[Name:]],'Employee Info'!$B$3:$B$200,0),MATCH(Data6[[#This Row],[Hours Type:]],'Employee Info'!$C$2:$E$2,0)),"")</f>
        <v/>
      </c>
      <c r="K1139" s="19" t="str">
        <f>IFERROR(INDEX('Employee Info'!$C$3:$J$200,MATCH(Data6[[#This Row],[Name:]],'Employee Info'!$B$3:$B$200,0),MATCH(Data6[[#Headers],[Truck]],'Employee Info'!$C$2:$J$2,0)),"")</f>
        <v/>
      </c>
      <c r="L1139" s="19" t="str">
        <f>IFERROR(INDEX('Employee Info'!$C$3:$J$200,MATCH(Data6[[#This Row],[Name:]],'Employee Info'!$B$3:$B$200,0),MATCH(Data6[[#Headers],[Phone]],'Employee Info'!$C$2:$J$2,0)),"")</f>
        <v/>
      </c>
      <c r="M1139" s="19" t="str">
        <f>IFERROR(INDEX('Employee Info'!$C$3:$J$200,MATCH(Data6[[#This Row],[Name:]],'Employee Info'!$B$3:$B$200,0),MATCH(Data6[[#Headers],[Tech]],'Employee Info'!$C$2:$J$2,0)),"")</f>
        <v/>
      </c>
      <c r="N1139" s="19" t="str">
        <f>IFERROR(INDEX('Employee Info'!$C$3:$J$200,MATCH(Data6[[#This Row],[Name:]],'Employee Info'!$B$3:$B$200,0),MATCH(Data6[[#Headers],[Other]],'Employee Info'!$C$2:$J$2,0)),"")</f>
        <v/>
      </c>
      <c r="O1139" s="19">
        <f>IFERROR((Data6[[#This Row],[Hours:]]*SUM(Data6[[#This Row],[Rate]:[Other]])),"")</f>
        <v>0</v>
      </c>
      <c r="P1139" s="7" t="str">
        <f>IF(Data6[[#This Row],[WO'#:]]="","Riley #","WO#")</f>
        <v>Riley #</v>
      </c>
      <c r="Q1139" s="7">
        <f>IFERROR(WEEKNUM(Data6[[#This Row],[Date:]]),"")</f>
        <v>25</v>
      </c>
      <c r="R1139" s="6">
        <f t="shared" si="51"/>
        <v>45459</v>
      </c>
      <c r="S1139" s="6">
        <f>Data6[[#This Row],[Week Start]]+7</f>
        <v>45466</v>
      </c>
      <c r="T1139" s="7" t="str">
        <f t="shared" si="52"/>
        <v>6/16/2024 - 6/23/2024</v>
      </c>
      <c r="U1139" s="7" t="str">
        <f t="shared" si="53"/>
        <v>Time Card</v>
      </c>
      <c r="V1139" s="8" t="str">
        <f>RIGHT(TEXT(Data6[[#This Row],[Date:]],"mmddyyyy"),4)</f>
        <v>2024</v>
      </c>
      <c r="W1139" s="8" t="str">
        <f>MID(TEXT(Data6[[#This Row],[Date:]],"mmddyyyy"),3,2)</f>
        <v>20</v>
      </c>
      <c r="X1139" s="8" t="str">
        <f>LEFT(TEXT(Data6[[#This Row],[Date:]],"mmddyyyy"),2)</f>
        <v>06</v>
      </c>
      <c r="Y1139" s="6">
        <f>DATE(Data6[[#This Row],[Year]],Data6[[#This Row],[Month]],Data6[[#This Row],[Day]])</f>
        <v>45463</v>
      </c>
    </row>
    <row r="1140" spans="1:25" x14ac:dyDescent="0.3">
      <c r="A1140" s="5">
        <v>45463.585272685188</v>
      </c>
      <c r="B1140" s="7" t="s">
        <v>34</v>
      </c>
      <c r="C1140" s="6" t="s">
        <v>827</v>
      </c>
      <c r="D1140" s="7" t="s">
        <v>830</v>
      </c>
      <c r="E1140" s="8">
        <v>8</v>
      </c>
      <c r="F1140" s="7" t="s">
        <v>68</v>
      </c>
      <c r="G1140" s="7" t="s">
        <v>68</v>
      </c>
      <c r="H1140" s="7" t="s">
        <v>661</v>
      </c>
      <c r="I1140" s="7" t="s">
        <v>45</v>
      </c>
      <c r="J1140" s="19" t="str">
        <f>IFERROR(INDEX('Employee Info'!$C$3:$E$200,MATCH(Data6[[#This Row],[Name:]],'Employee Info'!$B$3:$B$200,0),MATCH(Data6[[#This Row],[Hours Type:]],'Employee Info'!$C$2:$E$2,0)),"")</f>
        <v/>
      </c>
      <c r="K1140" s="19" t="str">
        <f>IFERROR(INDEX('Employee Info'!$C$3:$J$200,MATCH(Data6[[#This Row],[Name:]],'Employee Info'!$B$3:$B$200,0),MATCH(Data6[[#Headers],[Truck]],'Employee Info'!$C$2:$J$2,0)),"")</f>
        <v/>
      </c>
      <c r="L1140" s="19" t="str">
        <f>IFERROR(INDEX('Employee Info'!$C$3:$J$200,MATCH(Data6[[#This Row],[Name:]],'Employee Info'!$B$3:$B$200,0),MATCH(Data6[[#Headers],[Phone]],'Employee Info'!$C$2:$J$2,0)),"")</f>
        <v/>
      </c>
      <c r="M1140" s="19" t="str">
        <f>IFERROR(INDEX('Employee Info'!$C$3:$J$200,MATCH(Data6[[#This Row],[Name:]],'Employee Info'!$B$3:$B$200,0),MATCH(Data6[[#Headers],[Tech]],'Employee Info'!$C$2:$J$2,0)),"")</f>
        <v/>
      </c>
      <c r="N1140" s="19" t="str">
        <f>IFERROR(INDEX('Employee Info'!$C$3:$J$200,MATCH(Data6[[#This Row],[Name:]],'Employee Info'!$B$3:$B$200,0),MATCH(Data6[[#Headers],[Other]],'Employee Info'!$C$2:$J$2,0)),"")</f>
        <v/>
      </c>
      <c r="O1140" s="19">
        <f>IFERROR((Data6[[#This Row],[Hours:]]*SUM(Data6[[#This Row],[Rate]:[Other]])),"")</f>
        <v>0</v>
      </c>
      <c r="P1140" s="7" t="str">
        <f>IF(Data6[[#This Row],[WO'#:]]="","Riley #","WO#")</f>
        <v>Riley #</v>
      </c>
      <c r="Q1140" s="7">
        <f>IFERROR(WEEKNUM(Data6[[#This Row],[Date:]]),"")</f>
        <v>25</v>
      </c>
      <c r="R1140" s="6">
        <f t="shared" si="51"/>
        <v>45459</v>
      </c>
      <c r="S1140" s="6">
        <f>Data6[[#This Row],[Week Start]]+7</f>
        <v>45466</v>
      </c>
      <c r="T1140" s="7" t="str">
        <f t="shared" si="52"/>
        <v>6/16/2024 - 6/23/2024</v>
      </c>
      <c r="U1140" s="7" t="str">
        <f t="shared" si="53"/>
        <v>Time Card</v>
      </c>
      <c r="V1140" s="8" t="str">
        <f>RIGHT(TEXT(Data6[[#This Row],[Date:]],"mmddyyyy"),4)</f>
        <v>2024</v>
      </c>
      <c r="W1140" s="8" t="str">
        <f>MID(TEXT(Data6[[#This Row],[Date:]],"mmddyyyy"),3,2)</f>
        <v>20</v>
      </c>
      <c r="X1140" s="8" t="str">
        <f>LEFT(TEXT(Data6[[#This Row],[Date:]],"mmddyyyy"),2)</f>
        <v>06</v>
      </c>
      <c r="Y1140" s="6">
        <f>DATE(Data6[[#This Row],[Year]],Data6[[#This Row],[Month]],Data6[[#This Row],[Day]])</f>
        <v>45463</v>
      </c>
    </row>
    <row r="1141" spans="1:25" x14ac:dyDescent="0.3">
      <c r="A1141" s="5">
        <v>45464.601042592592</v>
      </c>
      <c r="B1141" s="7" t="s">
        <v>66</v>
      </c>
      <c r="C1141" s="6" t="s">
        <v>833</v>
      </c>
      <c r="D1141" s="7" t="s">
        <v>801</v>
      </c>
      <c r="E1141" s="8">
        <v>1</v>
      </c>
      <c r="F1141" s="7">
        <v>20028</v>
      </c>
      <c r="G1141" s="7" t="s">
        <v>68</v>
      </c>
      <c r="H1141" s="7" t="s">
        <v>756</v>
      </c>
      <c r="I1141" s="7" t="s">
        <v>45</v>
      </c>
      <c r="J1141" s="19" t="str">
        <f>IFERROR(INDEX('Employee Info'!$C$3:$E$200,MATCH(Data6[[#This Row],[Name:]],'Employee Info'!$B$3:$B$200,0),MATCH(Data6[[#This Row],[Hours Type:]],'Employee Info'!$C$2:$E$2,0)),"")</f>
        <v/>
      </c>
      <c r="K1141" s="19" t="str">
        <f>IFERROR(INDEX('Employee Info'!$C$3:$J$200,MATCH(Data6[[#This Row],[Name:]],'Employee Info'!$B$3:$B$200,0),MATCH(Data6[[#Headers],[Truck]],'Employee Info'!$C$2:$J$2,0)),"")</f>
        <v/>
      </c>
      <c r="L1141" s="19" t="str">
        <f>IFERROR(INDEX('Employee Info'!$C$3:$J$200,MATCH(Data6[[#This Row],[Name:]],'Employee Info'!$B$3:$B$200,0),MATCH(Data6[[#Headers],[Phone]],'Employee Info'!$C$2:$J$2,0)),"")</f>
        <v/>
      </c>
      <c r="M1141" s="19" t="str">
        <f>IFERROR(INDEX('Employee Info'!$C$3:$J$200,MATCH(Data6[[#This Row],[Name:]],'Employee Info'!$B$3:$B$200,0),MATCH(Data6[[#Headers],[Tech]],'Employee Info'!$C$2:$J$2,0)),"")</f>
        <v/>
      </c>
      <c r="N1141" s="19" t="str">
        <f>IFERROR(INDEX('Employee Info'!$C$3:$J$200,MATCH(Data6[[#This Row],[Name:]],'Employee Info'!$B$3:$B$200,0),MATCH(Data6[[#Headers],[Other]],'Employee Info'!$C$2:$J$2,0)),"")</f>
        <v/>
      </c>
      <c r="O1141" s="19">
        <f>IFERROR((Data6[[#This Row],[Hours:]]*SUM(Data6[[#This Row],[Rate]:[Other]])),"")</f>
        <v>0</v>
      </c>
      <c r="P1141" s="7" t="str">
        <f>IF(Data6[[#This Row],[WO'#:]]="","Riley #","WO#")</f>
        <v>WO#</v>
      </c>
      <c r="Q1141" s="7">
        <f>IFERROR(WEEKNUM(Data6[[#This Row],[Date:]]),"")</f>
        <v>25</v>
      </c>
      <c r="R1141" s="6">
        <f t="shared" si="51"/>
        <v>45459</v>
      </c>
      <c r="S1141" s="6">
        <f>Data6[[#This Row],[Week Start]]+7</f>
        <v>45466</v>
      </c>
      <c r="T1141" s="7" t="str">
        <f t="shared" si="52"/>
        <v>6/16/2024 - 6/23/2024</v>
      </c>
      <c r="U1141" s="7" t="str">
        <f t="shared" si="53"/>
        <v>Time Card</v>
      </c>
      <c r="V1141" s="8" t="str">
        <f>RIGHT(TEXT(Data6[[#This Row],[Date:]],"mmddyyyy"),4)</f>
        <v>2024</v>
      </c>
      <c r="W1141" s="8" t="str">
        <f>MID(TEXT(Data6[[#This Row],[Date:]],"mmddyyyy"),3,2)</f>
        <v>21</v>
      </c>
      <c r="X1141" s="8" t="str">
        <f>LEFT(TEXT(Data6[[#This Row],[Date:]],"mmddyyyy"),2)</f>
        <v>06</v>
      </c>
      <c r="Y1141" s="6">
        <f>DATE(Data6[[#This Row],[Year]],Data6[[#This Row],[Month]],Data6[[#This Row],[Day]])</f>
        <v>45464</v>
      </c>
    </row>
    <row r="1142" spans="1:25" x14ac:dyDescent="0.3">
      <c r="A1142" s="5">
        <v>45485.476753703704</v>
      </c>
      <c r="B1142" s="7" t="s">
        <v>76</v>
      </c>
      <c r="C1142" s="6" t="s">
        <v>833</v>
      </c>
      <c r="D1142" s="7" t="s">
        <v>156</v>
      </c>
      <c r="E1142" s="8">
        <v>1</v>
      </c>
      <c r="F1142" s="7">
        <v>6984733</v>
      </c>
      <c r="G1142" s="7" t="s">
        <v>68</v>
      </c>
      <c r="H1142" s="7" t="s">
        <v>756</v>
      </c>
      <c r="I1142" s="7" t="s">
        <v>44</v>
      </c>
      <c r="J1142" s="19" t="str">
        <f>IFERROR(INDEX('Employee Info'!$C$3:$E$200,MATCH(Data6[[#This Row],[Name:]],'Employee Info'!$B$3:$B$200,0),MATCH(Data6[[#This Row],[Hours Type:]],'Employee Info'!$C$2:$E$2,0)),"")</f>
        <v/>
      </c>
      <c r="K1142" s="19" t="str">
        <f>IFERROR(INDEX('Employee Info'!$C$3:$J$200,MATCH(Data6[[#This Row],[Name:]],'Employee Info'!$B$3:$B$200,0),MATCH(Data6[[#Headers],[Truck]],'Employee Info'!$C$2:$J$2,0)),"")</f>
        <v/>
      </c>
      <c r="L1142" s="19" t="str">
        <f>IFERROR(INDEX('Employee Info'!$C$3:$J$200,MATCH(Data6[[#This Row],[Name:]],'Employee Info'!$B$3:$B$200,0),MATCH(Data6[[#Headers],[Phone]],'Employee Info'!$C$2:$J$2,0)),"")</f>
        <v/>
      </c>
      <c r="M1142" s="19" t="str">
        <f>IFERROR(INDEX('Employee Info'!$C$3:$J$200,MATCH(Data6[[#This Row],[Name:]],'Employee Info'!$B$3:$B$200,0),MATCH(Data6[[#Headers],[Tech]],'Employee Info'!$C$2:$J$2,0)),"")</f>
        <v/>
      </c>
      <c r="N1142" s="19" t="str">
        <f>IFERROR(INDEX('Employee Info'!$C$3:$J$200,MATCH(Data6[[#This Row],[Name:]],'Employee Info'!$B$3:$B$200,0),MATCH(Data6[[#Headers],[Other]],'Employee Info'!$C$2:$J$2,0)),"")</f>
        <v/>
      </c>
      <c r="O1142" s="19">
        <f>IFERROR((Data6[[#This Row],[Hours:]]*SUM(Data6[[#This Row],[Rate]:[Other]])),"")</f>
        <v>0</v>
      </c>
      <c r="P1142" s="7" t="str">
        <f>IF(Data6[[#This Row],[WO'#:]]="","Riley #","WO#")</f>
        <v>WO#</v>
      </c>
      <c r="Q1142" s="7">
        <f>IFERROR(WEEKNUM(Data6[[#This Row],[Date:]]),"")</f>
        <v>25</v>
      </c>
      <c r="R1142" s="6">
        <f t="shared" si="51"/>
        <v>45459</v>
      </c>
      <c r="S1142" s="6">
        <f>Data6[[#This Row],[Week Start]]+7</f>
        <v>45466</v>
      </c>
      <c r="T1142" s="7" t="str">
        <f t="shared" si="52"/>
        <v>6/16/2024 - 6/23/2024</v>
      </c>
      <c r="U1142" s="7" t="str">
        <f t="shared" si="53"/>
        <v>Time Card</v>
      </c>
      <c r="V1142" s="8" t="str">
        <f>RIGHT(TEXT(Data6[[#This Row],[Date:]],"mmddyyyy"),4)</f>
        <v>2024</v>
      </c>
      <c r="W1142" s="8" t="str">
        <f>MID(TEXT(Data6[[#This Row],[Date:]],"mmddyyyy"),3,2)</f>
        <v>21</v>
      </c>
      <c r="X1142" s="8" t="str">
        <f>LEFT(TEXT(Data6[[#This Row],[Date:]],"mmddyyyy"),2)</f>
        <v>06</v>
      </c>
      <c r="Y1142" s="6">
        <f>DATE(Data6[[#This Row],[Year]],Data6[[#This Row],[Month]],Data6[[#This Row],[Day]])</f>
        <v>45464</v>
      </c>
    </row>
    <row r="1143" spans="1:25" x14ac:dyDescent="0.3">
      <c r="A1143" s="5">
        <v>45464.590775925928</v>
      </c>
      <c r="B1143" s="7" t="s">
        <v>66</v>
      </c>
      <c r="C1143" s="6" t="s">
        <v>833</v>
      </c>
      <c r="D1143" s="7" t="s">
        <v>834</v>
      </c>
      <c r="E1143" s="8">
        <v>2</v>
      </c>
      <c r="F1143" s="7">
        <v>6984733</v>
      </c>
      <c r="G1143" s="7" t="s">
        <v>68</v>
      </c>
      <c r="H1143" s="7" t="s">
        <v>808</v>
      </c>
      <c r="I1143" s="7" t="s">
        <v>44</v>
      </c>
      <c r="J1143" s="19" t="str">
        <f>IFERROR(INDEX('Employee Info'!$C$3:$E$200,MATCH(Data6[[#This Row],[Name:]],'Employee Info'!$B$3:$B$200,0),MATCH(Data6[[#This Row],[Hours Type:]],'Employee Info'!$C$2:$E$2,0)),"")</f>
        <v/>
      </c>
      <c r="K1143" s="19" t="str">
        <f>IFERROR(INDEX('Employee Info'!$C$3:$J$200,MATCH(Data6[[#This Row],[Name:]],'Employee Info'!$B$3:$B$200,0),MATCH(Data6[[#Headers],[Truck]],'Employee Info'!$C$2:$J$2,0)),"")</f>
        <v/>
      </c>
      <c r="L1143" s="19" t="str">
        <f>IFERROR(INDEX('Employee Info'!$C$3:$J$200,MATCH(Data6[[#This Row],[Name:]],'Employee Info'!$B$3:$B$200,0),MATCH(Data6[[#Headers],[Phone]],'Employee Info'!$C$2:$J$2,0)),"")</f>
        <v/>
      </c>
      <c r="M1143" s="19" t="str">
        <f>IFERROR(INDEX('Employee Info'!$C$3:$J$200,MATCH(Data6[[#This Row],[Name:]],'Employee Info'!$B$3:$B$200,0),MATCH(Data6[[#Headers],[Tech]],'Employee Info'!$C$2:$J$2,0)),"")</f>
        <v/>
      </c>
      <c r="N1143" s="19" t="str">
        <f>IFERROR(INDEX('Employee Info'!$C$3:$J$200,MATCH(Data6[[#This Row],[Name:]],'Employee Info'!$B$3:$B$200,0),MATCH(Data6[[#Headers],[Other]],'Employee Info'!$C$2:$J$2,0)),"")</f>
        <v/>
      </c>
      <c r="O1143" s="19">
        <f>IFERROR((Data6[[#This Row],[Hours:]]*SUM(Data6[[#This Row],[Rate]:[Other]])),"")</f>
        <v>0</v>
      </c>
      <c r="P1143" s="7" t="str">
        <f>IF(Data6[[#This Row],[WO'#:]]="","Riley #","WO#")</f>
        <v>WO#</v>
      </c>
      <c r="Q1143" s="7">
        <f>IFERROR(WEEKNUM(Data6[[#This Row],[Date:]]),"")</f>
        <v>25</v>
      </c>
      <c r="R1143" s="6">
        <f t="shared" si="51"/>
        <v>45459</v>
      </c>
      <c r="S1143" s="6">
        <f>Data6[[#This Row],[Week Start]]+7</f>
        <v>45466</v>
      </c>
      <c r="T1143" s="7" t="str">
        <f t="shared" si="52"/>
        <v>6/16/2024 - 6/23/2024</v>
      </c>
      <c r="U1143" s="7" t="str">
        <f t="shared" si="53"/>
        <v>Time Card</v>
      </c>
      <c r="V1143" s="8" t="str">
        <f>RIGHT(TEXT(Data6[[#This Row],[Date:]],"mmddyyyy"),4)</f>
        <v>2024</v>
      </c>
      <c r="W1143" s="8" t="str">
        <f>MID(TEXT(Data6[[#This Row],[Date:]],"mmddyyyy"),3,2)</f>
        <v>21</v>
      </c>
      <c r="X1143" s="8" t="str">
        <f>LEFT(TEXT(Data6[[#This Row],[Date:]],"mmddyyyy"),2)</f>
        <v>06</v>
      </c>
      <c r="Y1143" s="6">
        <f>DATE(Data6[[#This Row],[Year]],Data6[[#This Row],[Month]],Data6[[#This Row],[Day]])</f>
        <v>45464</v>
      </c>
    </row>
    <row r="1144" spans="1:25" x14ac:dyDescent="0.3">
      <c r="A1144" s="5">
        <v>45464.592732291669</v>
      </c>
      <c r="B1144" s="7" t="s">
        <v>66</v>
      </c>
      <c r="C1144" s="6" t="s">
        <v>833</v>
      </c>
      <c r="D1144" s="7" t="s">
        <v>840</v>
      </c>
      <c r="E1144" s="8">
        <v>2</v>
      </c>
      <c r="F1144" s="7" t="s">
        <v>68</v>
      </c>
      <c r="G1144" s="7" t="s">
        <v>68</v>
      </c>
      <c r="H1144" s="7" t="s">
        <v>808</v>
      </c>
      <c r="I1144" s="7" t="s">
        <v>44</v>
      </c>
      <c r="J1144" s="19" t="str">
        <f>IFERROR(INDEX('Employee Info'!$C$3:$E$200,MATCH(Data6[[#This Row],[Name:]],'Employee Info'!$B$3:$B$200,0),MATCH(Data6[[#This Row],[Hours Type:]],'Employee Info'!$C$2:$E$2,0)),"")</f>
        <v/>
      </c>
      <c r="K1144" s="19" t="str">
        <f>IFERROR(INDEX('Employee Info'!$C$3:$J$200,MATCH(Data6[[#This Row],[Name:]],'Employee Info'!$B$3:$B$200,0),MATCH(Data6[[#Headers],[Truck]],'Employee Info'!$C$2:$J$2,0)),"")</f>
        <v/>
      </c>
      <c r="L1144" s="19" t="str">
        <f>IFERROR(INDEX('Employee Info'!$C$3:$J$200,MATCH(Data6[[#This Row],[Name:]],'Employee Info'!$B$3:$B$200,0),MATCH(Data6[[#Headers],[Phone]],'Employee Info'!$C$2:$J$2,0)),"")</f>
        <v/>
      </c>
      <c r="M1144" s="19" t="str">
        <f>IFERROR(INDEX('Employee Info'!$C$3:$J$200,MATCH(Data6[[#This Row],[Name:]],'Employee Info'!$B$3:$B$200,0),MATCH(Data6[[#Headers],[Tech]],'Employee Info'!$C$2:$J$2,0)),"")</f>
        <v/>
      </c>
      <c r="N1144" s="19" t="str">
        <f>IFERROR(INDEX('Employee Info'!$C$3:$J$200,MATCH(Data6[[#This Row],[Name:]],'Employee Info'!$B$3:$B$200,0),MATCH(Data6[[#Headers],[Other]],'Employee Info'!$C$2:$J$2,0)),"")</f>
        <v/>
      </c>
      <c r="O1144" s="19">
        <f>IFERROR((Data6[[#This Row],[Hours:]]*SUM(Data6[[#This Row],[Rate]:[Other]])),"")</f>
        <v>0</v>
      </c>
      <c r="P1144" s="7" t="str">
        <f>IF(Data6[[#This Row],[WO'#:]]="","Riley #","WO#")</f>
        <v>Riley #</v>
      </c>
      <c r="Q1144" s="7">
        <f>IFERROR(WEEKNUM(Data6[[#This Row],[Date:]]),"")</f>
        <v>25</v>
      </c>
      <c r="R1144" s="6">
        <f t="shared" si="51"/>
        <v>45459</v>
      </c>
      <c r="S1144" s="6">
        <f>Data6[[#This Row],[Week Start]]+7</f>
        <v>45466</v>
      </c>
      <c r="T1144" s="7" t="str">
        <f t="shared" si="52"/>
        <v>6/16/2024 - 6/23/2024</v>
      </c>
      <c r="U1144" s="7" t="str">
        <f t="shared" si="53"/>
        <v>Time Card</v>
      </c>
      <c r="V1144" s="8" t="str">
        <f>RIGHT(TEXT(Data6[[#This Row],[Date:]],"mmddyyyy"),4)</f>
        <v>2024</v>
      </c>
      <c r="W1144" s="8" t="str">
        <f>MID(TEXT(Data6[[#This Row],[Date:]],"mmddyyyy"),3,2)</f>
        <v>21</v>
      </c>
      <c r="X1144" s="8" t="str">
        <f>LEFT(TEXT(Data6[[#This Row],[Date:]],"mmddyyyy"),2)</f>
        <v>06</v>
      </c>
      <c r="Y1144" s="6">
        <f>DATE(Data6[[#This Row],[Year]],Data6[[#This Row],[Month]],Data6[[#This Row],[Day]])</f>
        <v>45464</v>
      </c>
    </row>
    <row r="1145" spans="1:25" x14ac:dyDescent="0.3">
      <c r="A1145" s="5">
        <v>45464.585947337961</v>
      </c>
      <c r="B1145" s="7" t="s">
        <v>34</v>
      </c>
      <c r="C1145" s="6" t="s">
        <v>833</v>
      </c>
      <c r="D1145" s="7" t="s">
        <v>836</v>
      </c>
      <c r="E1145" s="8">
        <v>2.5</v>
      </c>
      <c r="F1145" s="7" t="s">
        <v>68</v>
      </c>
      <c r="G1145" s="7" t="s">
        <v>68</v>
      </c>
      <c r="H1145" s="7" t="s">
        <v>661</v>
      </c>
      <c r="I1145" s="7" t="s">
        <v>44</v>
      </c>
      <c r="J1145" s="19" t="str">
        <f>IFERROR(INDEX('Employee Info'!$C$3:$E$200,MATCH(Data6[[#This Row],[Name:]],'Employee Info'!$B$3:$B$200,0),MATCH(Data6[[#This Row],[Hours Type:]],'Employee Info'!$C$2:$E$2,0)),"")</f>
        <v/>
      </c>
      <c r="K1145" s="19" t="str">
        <f>IFERROR(INDEX('Employee Info'!$C$3:$J$200,MATCH(Data6[[#This Row],[Name:]],'Employee Info'!$B$3:$B$200,0),MATCH(Data6[[#Headers],[Truck]],'Employee Info'!$C$2:$J$2,0)),"")</f>
        <v/>
      </c>
      <c r="L1145" s="19" t="str">
        <f>IFERROR(INDEX('Employee Info'!$C$3:$J$200,MATCH(Data6[[#This Row],[Name:]],'Employee Info'!$B$3:$B$200,0),MATCH(Data6[[#Headers],[Phone]],'Employee Info'!$C$2:$J$2,0)),"")</f>
        <v/>
      </c>
      <c r="M1145" s="19" t="str">
        <f>IFERROR(INDEX('Employee Info'!$C$3:$J$200,MATCH(Data6[[#This Row],[Name:]],'Employee Info'!$B$3:$B$200,0),MATCH(Data6[[#Headers],[Tech]],'Employee Info'!$C$2:$J$2,0)),"")</f>
        <v/>
      </c>
      <c r="N1145" s="19" t="str">
        <f>IFERROR(INDEX('Employee Info'!$C$3:$J$200,MATCH(Data6[[#This Row],[Name:]],'Employee Info'!$B$3:$B$200,0),MATCH(Data6[[#Headers],[Other]],'Employee Info'!$C$2:$J$2,0)),"")</f>
        <v/>
      </c>
      <c r="O1145" s="19">
        <f>IFERROR((Data6[[#This Row],[Hours:]]*SUM(Data6[[#This Row],[Rate]:[Other]])),"")</f>
        <v>0</v>
      </c>
      <c r="P1145" s="7" t="str">
        <f>IF(Data6[[#This Row],[WO'#:]]="","Riley #","WO#")</f>
        <v>Riley #</v>
      </c>
      <c r="Q1145" s="7">
        <f>IFERROR(WEEKNUM(Data6[[#This Row],[Date:]]),"")</f>
        <v>25</v>
      </c>
      <c r="R1145" s="6">
        <f t="shared" si="51"/>
        <v>45459</v>
      </c>
      <c r="S1145" s="6">
        <f>Data6[[#This Row],[Week Start]]+7</f>
        <v>45466</v>
      </c>
      <c r="T1145" s="7" t="str">
        <f t="shared" si="52"/>
        <v>6/16/2024 - 6/23/2024</v>
      </c>
      <c r="U1145" s="7" t="str">
        <f t="shared" si="53"/>
        <v>Time Card</v>
      </c>
      <c r="V1145" s="8" t="str">
        <f>RIGHT(TEXT(Data6[[#This Row],[Date:]],"mmddyyyy"),4)</f>
        <v>2024</v>
      </c>
      <c r="W1145" s="8" t="str">
        <f>MID(TEXT(Data6[[#This Row],[Date:]],"mmddyyyy"),3,2)</f>
        <v>21</v>
      </c>
      <c r="X1145" s="8" t="str">
        <f>LEFT(TEXT(Data6[[#This Row],[Date:]],"mmddyyyy"),2)</f>
        <v>06</v>
      </c>
      <c r="Y1145" s="6">
        <f>DATE(Data6[[#This Row],[Year]],Data6[[#This Row],[Month]],Data6[[#This Row],[Day]])</f>
        <v>45464</v>
      </c>
    </row>
    <row r="1146" spans="1:25" x14ac:dyDescent="0.3">
      <c r="A1146" s="5">
        <v>45464.405575462966</v>
      </c>
      <c r="B1146" s="7" t="s">
        <v>31</v>
      </c>
      <c r="C1146" s="6" t="s">
        <v>833</v>
      </c>
      <c r="D1146" s="7" t="s">
        <v>835</v>
      </c>
      <c r="E1146" s="8">
        <v>4.5</v>
      </c>
      <c r="F1146" s="7" t="s">
        <v>68</v>
      </c>
      <c r="G1146" s="7" t="s">
        <v>68</v>
      </c>
      <c r="H1146" s="7" t="s">
        <v>697</v>
      </c>
      <c r="I1146" s="7" t="s">
        <v>44</v>
      </c>
      <c r="J1146" s="19" t="str">
        <f>IFERROR(INDEX('Employee Info'!$C$3:$E$200,MATCH(Data6[[#This Row],[Name:]],'Employee Info'!$B$3:$B$200,0),MATCH(Data6[[#This Row],[Hours Type:]],'Employee Info'!$C$2:$E$2,0)),"")</f>
        <v/>
      </c>
      <c r="K1146" s="19" t="str">
        <f>IFERROR(INDEX('Employee Info'!$C$3:$J$200,MATCH(Data6[[#This Row],[Name:]],'Employee Info'!$B$3:$B$200,0),MATCH(Data6[[#Headers],[Truck]],'Employee Info'!$C$2:$J$2,0)),"")</f>
        <v/>
      </c>
      <c r="L1146" s="19" t="str">
        <f>IFERROR(INDEX('Employee Info'!$C$3:$J$200,MATCH(Data6[[#This Row],[Name:]],'Employee Info'!$B$3:$B$200,0),MATCH(Data6[[#Headers],[Phone]],'Employee Info'!$C$2:$J$2,0)),"")</f>
        <v/>
      </c>
      <c r="M1146" s="19" t="str">
        <f>IFERROR(INDEX('Employee Info'!$C$3:$J$200,MATCH(Data6[[#This Row],[Name:]],'Employee Info'!$B$3:$B$200,0),MATCH(Data6[[#Headers],[Tech]],'Employee Info'!$C$2:$J$2,0)),"")</f>
        <v/>
      </c>
      <c r="N1146" s="19" t="str">
        <f>IFERROR(INDEX('Employee Info'!$C$3:$J$200,MATCH(Data6[[#This Row],[Name:]],'Employee Info'!$B$3:$B$200,0),MATCH(Data6[[#Headers],[Other]],'Employee Info'!$C$2:$J$2,0)),"")</f>
        <v/>
      </c>
      <c r="O1146" s="19">
        <f>IFERROR((Data6[[#This Row],[Hours:]]*SUM(Data6[[#This Row],[Rate]:[Other]])),"")</f>
        <v>0</v>
      </c>
      <c r="P1146" s="7" t="str">
        <f>IF(Data6[[#This Row],[WO'#:]]="","Riley #","WO#")</f>
        <v>Riley #</v>
      </c>
      <c r="Q1146" s="7">
        <f>IFERROR(WEEKNUM(Data6[[#This Row],[Date:]]),"")</f>
        <v>25</v>
      </c>
      <c r="R1146" s="6">
        <f t="shared" si="51"/>
        <v>45459</v>
      </c>
      <c r="S1146" s="6">
        <f>Data6[[#This Row],[Week Start]]+7</f>
        <v>45466</v>
      </c>
      <c r="T1146" s="7" t="str">
        <f t="shared" si="52"/>
        <v>6/16/2024 - 6/23/2024</v>
      </c>
      <c r="U1146" s="7" t="str">
        <f t="shared" si="53"/>
        <v>Time Card</v>
      </c>
      <c r="V1146" s="8" t="str">
        <f>RIGHT(TEXT(Data6[[#This Row],[Date:]],"mmddyyyy"),4)</f>
        <v>2024</v>
      </c>
      <c r="W1146" s="8" t="str">
        <f>MID(TEXT(Data6[[#This Row],[Date:]],"mmddyyyy"),3,2)</f>
        <v>21</v>
      </c>
      <c r="X1146" s="8" t="str">
        <f>LEFT(TEXT(Data6[[#This Row],[Date:]],"mmddyyyy"),2)</f>
        <v>06</v>
      </c>
      <c r="Y1146" s="6">
        <f>DATE(Data6[[#This Row],[Year]],Data6[[#This Row],[Month]],Data6[[#This Row],[Day]])</f>
        <v>45464</v>
      </c>
    </row>
    <row r="1147" spans="1:25" x14ac:dyDescent="0.3">
      <c r="A1147" s="5">
        <v>45464.534261111112</v>
      </c>
      <c r="B1147" s="7" t="s">
        <v>23</v>
      </c>
      <c r="C1147" s="6" t="s">
        <v>833</v>
      </c>
      <c r="D1147" s="7" t="s">
        <v>835</v>
      </c>
      <c r="E1147" s="8">
        <v>4</v>
      </c>
      <c r="F1147" s="7" t="s">
        <v>68</v>
      </c>
      <c r="G1147" s="7" t="s">
        <v>68</v>
      </c>
      <c r="H1147" s="7" t="s">
        <v>697</v>
      </c>
      <c r="I1147" s="7" t="s">
        <v>44</v>
      </c>
      <c r="J1147" s="19" t="str">
        <f>IFERROR(INDEX('Employee Info'!$C$3:$E$200,MATCH(Data6[[#This Row],[Name:]],'Employee Info'!$B$3:$B$200,0),MATCH(Data6[[#This Row],[Hours Type:]],'Employee Info'!$C$2:$E$2,0)),"")</f>
        <v/>
      </c>
      <c r="K1147" s="19" t="str">
        <f>IFERROR(INDEX('Employee Info'!$C$3:$J$200,MATCH(Data6[[#This Row],[Name:]],'Employee Info'!$B$3:$B$200,0),MATCH(Data6[[#Headers],[Truck]],'Employee Info'!$C$2:$J$2,0)),"")</f>
        <v/>
      </c>
      <c r="L1147" s="19" t="str">
        <f>IFERROR(INDEX('Employee Info'!$C$3:$J$200,MATCH(Data6[[#This Row],[Name:]],'Employee Info'!$B$3:$B$200,0),MATCH(Data6[[#Headers],[Phone]],'Employee Info'!$C$2:$J$2,0)),"")</f>
        <v/>
      </c>
      <c r="M1147" s="19" t="str">
        <f>IFERROR(INDEX('Employee Info'!$C$3:$J$200,MATCH(Data6[[#This Row],[Name:]],'Employee Info'!$B$3:$B$200,0),MATCH(Data6[[#Headers],[Tech]],'Employee Info'!$C$2:$J$2,0)),"")</f>
        <v/>
      </c>
      <c r="N1147" s="19" t="str">
        <f>IFERROR(INDEX('Employee Info'!$C$3:$J$200,MATCH(Data6[[#This Row],[Name:]],'Employee Info'!$B$3:$B$200,0),MATCH(Data6[[#Headers],[Other]],'Employee Info'!$C$2:$J$2,0)),"")</f>
        <v/>
      </c>
      <c r="O1147" s="19">
        <f>IFERROR((Data6[[#This Row],[Hours:]]*SUM(Data6[[#This Row],[Rate]:[Other]])),"")</f>
        <v>0</v>
      </c>
      <c r="P1147" s="7" t="str">
        <f>IF(Data6[[#This Row],[WO'#:]]="","Riley #","WO#")</f>
        <v>Riley #</v>
      </c>
      <c r="Q1147" s="7">
        <f>IFERROR(WEEKNUM(Data6[[#This Row],[Date:]]),"")</f>
        <v>25</v>
      </c>
      <c r="R1147" s="6">
        <f t="shared" si="51"/>
        <v>45459</v>
      </c>
      <c r="S1147" s="6">
        <f>Data6[[#This Row],[Week Start]]+7</f>
        <v>45466</v>
      </c>
      <c r="T1147" s="7" t="str">
        <f t="shared" si="52"/>
        <v>6/16/2024 - 6/23/2024</v>
      </c>
      <c r="U1147" s="7" t="str">
        <f t="shared" si="53"/>
        <v>Time Card</v>
      </c>
      <c r="V1147" s="8" t="str">
        <f>RIGHT(TEXT(Data6[[#This Row],[Date:]],"mmddyyyy"),4)</f>
        <v>2024</v>
      </c>
      <c r="W1147" s="8" t="str">
        <f>MID(TEXT(Data6[[#This Row],[Date:]],"mmddyyyy"),3,2)</f>
        <v>21</v>
      </c>
      <c r="X1147" s="8" t="str">
        <f>LEFT(TEXT(Data6[[#This Row],[Date:]],"mmddyyyy"),2)</f>
        <v>06</v>
      </c>
      <c r="Y1147" s="6">
        <f>DATE(Data6[[#This Row],[Year]],Data6[[#This Row],[Month]],Data6[[#This Row],[Day]])</f>
        <v>45464</v>
      </c>
    </row>
    <row r="1148" spans="1:25" x14ac:dyDescent="0.3">
      <c r="A1148" s="5">
        <v>45464.586821874997</v>
      </c>
      <c r="B1148" s="7" t="s">
        <v>34</v>
      </c>
      <c r="C1148" s="6" t="s">
        <v>833</v>
      </c>
      <c r="D1148" s="7" t="s">
        <v>837</v>
      </c>
      <c r="E1148" s="8">
        <v>5.5</v>
      </c>
      <c r="F1148" s="7" t="s">
        <v>68</v>
      </c>
      <c r="G1148" s="7" t="s">
        <v>68</v>
      </c>
      <c r="H1148" s="7" t="s">
        <v>697</v>
      </c>
      <c r="I1148" s="7" t="s">
        <v>44</v>
      </c>
      <c r="J1148" s="19" t="str">
        <f>IFERROR(INDEX('Employee Info'!$C$3:$E$200,MATCH(Data6[[#This Row],[Name:]],'Employee Info'!$B$3:$B$200,0),MATCH(Data6[[#This Row],[Hours Type:]],'Employee Info'!$C$2:$E$2,0)),"")</f>
        <v/>
      </c>
      <c r="K1148" s="19" t="str">
        <f>IFERROR(INDEX('Employee Info'!$C$3:$J$200,MATCH(Data6[[#This Row],[Name:]],'Employee Info'!$B$3:$B$200,0),MATCH(Data6[[#Headers],[Truck]],'Employee Info'!$C$2:$J$2,0)),"")</f>
        <v/>
      </c>
      <c r="L1148" s="19" t="str">
        <f>IFERROR(INDEX('Employee Info'!$C$3:$J$200,MATCH(Data6[[#This Row],[Name:]],'Employee Info'!$B$3:$B$200,0),MATCH(Data6[[#Headers],[Phone]],'Employee Info'!$C$2:$J$2,0)),"")</f>
        <v/>
      </c>
      <c r="M1148" s="19" t="str">
        <f>IFERROR(INDEX('Employee Info'!$C$3:$J$200,MATCH(Data6[[#This Row],[Name:]],'Employee Info'!$B$3:$B$200,0),MATCH(Data6[[#Headers],[Tech]],'Employee Info'!$C$2:$J$2,0)),"")</f>
        <v/>
      </c>
      <c r="N1148" s="19" t="str">
        <f>IFERROR(INDEX('Employee Info'!$C$3:$J$200,MATCH(Data6[[#This Row],[Name:]],'Employee Info'!$B$3:$B$200,0),MATCH(Data6[[#Headers],[Other]],'Employee Info'!$C$2:$J$2,0)),"")</f>
        <v/>
      </c>
      <c r="O1148" s="19">
        <f>IFERROR((Data6[[#This Row],[Hours:]]*SUM(Data6[[#This Row],[Rate]:[Other]])),"")</f>
        <v>0</v>
      </c>
      <c r="P1148" s="7" t="str">
        <f>IF(Data6[[#This Row],[WO'#:]]="","Riley #","WO#")</f>
        <v>Riley #</v>
      </c>
      <c r="Q1148" s="7">
        <f>IFERROR(WEEKNUM(Data6[[#This Row],[Date:]]),"")</f>
        <v>25</v>
      </c>
      <c r="R1148" s="6">
        <f t="shared" si="51"/>
        <v>45459</v>
      </c>
      <c r="S1148" s="6">
        <f>Data6[[#This Row],[Week Start]]+7</f>
        <v>45466</v>
      </c>
      <c r="T1148" s="7" t="str">
        <f t="shared" si="52"/>
        <v>6/16/2024 - 6/23/2024</v>
      </c>
      <c r="U1148" s="7" t="str">
        <f t="shared" si="53"/>
        <v>Time Card</v>
      </c>
      <c r="V1148" s="8" t="str">
        <f>RIGHT(TEXT(Data6[[#This Row],[Date:]],"mmddyyyy"),4)</f>
        <v>2024</v>
      </c>
      <c r="W1148" s="8" t="str">
        <f>MID(TEXT(Data6[[#This Row],[Date:]],"mmddyyyy"),3,2)</f>
        <v>21</v>
      </c>
      <c r="X1148" s="8" t="str">
        <f>LEFT(TEXT(Data6[[#This Row],[Date:]],"mmddyyyy"),2)</f>
        <v>06</v>
      </c>
      <c r="Y1148" s="6">
        <f>DATE(Data6[[#This Row],[Year]],Data6[[#This Row],[Month]],Data6[[#This Row],[Day]])</f>
        <v>45464</v>
      </c>
    </row>
    <row r="1149" spans="1:25" x14ac:dyDescent="0.3">
      <c r="A1149" s="5">
        <v>45464.365440162037</v>
      </c>
      <c r="B1149" s="7" t="s">
        <v>35</v>
      </c>
      <c r="C1149" s="6" t="s">
        <v>833</v>
      </c>
      <c r="D1149" s="7" t="s">
        <v>299</v>
      </c>
      <c r="E1149" s="8">
        <v>4</v>
      </c>
      <c r="F1149" s="7" t="s">
        <v>68</v>
      </c>
      <c r="G1149" s="7" t="s">
        <v>68</v>
      </c>
      <c r="H1149" s="7" t="s">
        <v>758</v>
      </c>
      <c r="I1149" s="7" t="s">
        <v>44</v>
      </c>
      <c r="J1149" s="19" t="str">
        <f>IFERROR(INDEX('Employee Info'!$C$3:$E$200,MATCH(Data6[[#This Row],[Name:]],'Employee Info'!$B$3:$B$200,0),MATCH(Data6[[#This Row],[Hours Type:]],'Employee Info'!$C$2:$E$2,0)),"")</f>
        <v/>
      </c>
      <c r="K1149" s="19" t="str">
        <f>IFERROR(INDEX('Employee Info'!$C$3:$J$200,MATCH(Data6[[#This Row],[Name:]],'Employee Info'!$B$3:$B$200,0),MATCH(Data6[[#Headers],[Truck]],'Employee Info'!$C$2:$J$2,0)),"")</f>
        <v/>
      </c>
      <c r="L1149" s="19" t="str">
        <f>IFERROR(INDEX('Employee Info'!$C$3:$J$200,MATCH(Data6[[#This Row],[Name:]],'Employee Info'!$B$3:$B$200,0),MATCH(Data6[[#Headers],[Phone]],'Employee Info'!$C$2:$J$2,0)),"")</f>
        <v/>
      </c>
      <c r="M1149" s="19" t="str">
        <f>IFERROR(INDEX('Employee Info'!$C$3:$J$200,MATCH(Data6[[#This Row],[Name:]],'Employee Info'!$B$3:$B$200,0),MATCH(Data6[[#Headers],[Tech]],'Employee Info'!$C$2:$J$2,0)),"")</f>
        <v/>
      </c>
      <c r="N1149" s="19" t="str">
        <f>IFERROR(INDEX('Employee Info'!$C$3:$J$200,MATCH(Data6[[#This Row],[Name:]],'Employee Info'!$B$3:$B$200,0),MATCH(Data6[[#Headers],[Other]],'Employee Info'!$C$2:$J$2,0)),"")</f>
        <v/>
      </c>
      <c r="O1149" s="19">
        <f>IFERROR((Data6[[#This Row],[Hours:]]*SUM(Data6[[#This Row],[Rate]:[Other]])),"")</f>
        <v>0</v>
      </c>
      <c r="P1149" s="7" t="str">
        <f>IF(Data6[[#This Row],[WO'#:]]="","Riley #","WO#")</f>
        <v>Riley #</v>
      </c>
      <c r="Q1149" s="7">
        <f>IFERROR(WEEKNUM(Data6[[#This Row],[Date:]]),"")</f>
        <v>25</v>
      </c>
      <c r="R1149" s="6">
        <f t="shared" si="51"/>
        <v>45459</v>
      </c>
      <c r="S1149" s="6">
        <f>Data6[[#This Row],[Week Start]]+7</f>
        <v>45466</v>
      </c>
      <c r="T1149" s="7" t="str">
        <f t="shared" si="52"/>
        <v>6/16/2024 - 6/23/2024</v>
      </c>
      <c r="U1149" s="7" t="str">
        <f t="shared" si="53"/>
        <v>Time Card</v>
      </c>
      <c r="V1149" s="8" t="str">
        <f>RIGHT(TEXT(Data6[[#This Row],[Date:]],"mmddyyyy"),4)</f>
        <v>2024</v>
      </c>
      <c r="W1149" s="8" t="str">
        <f>MID(TEXT(Data6[[#This Row],[Date:]],"mmddyyyy"),3,2)</f>
        <v>21</v>
      </c>
      <c r="X1149" s="8" t="str">
        <f>LEFT(TEXT(Data6[[#This Row],[Date:]],"mmddyyyy"),2)</f>
        <v>06</v>
      </c>
      <c r="Y1149" s="6">
        <f>DATE(Data6[[#This Row],[Year]],Data6[[#This Row],[Month]],Data6[[#This Row],[Day]])</f>
        <v>45464</v>
      </c>
    </row>
    <row r="1150" spans="1:25" x14ac:dyDescent="0.3">
      <c r="A1150" s="5">
        <v>45464.365690393519</v>
      </c>
      <c r="B1150" s="7" t="s">
        <v>23</v>
      </c>
      <c r="C1150" s="6" t="s">
        <v>833</v>
      </c>
      <c r="D1150" s="7" t="s">
        <v>299</v>
      </c>
      <c r="E1150" s="8">
        <v>4</v>
      </c>
      <c r="F1150" s="7" t="s">
        <v>68</v>
      </c>
      <c r="G1150" s="7" t="s">
        <v>68</v>
      </c>
      <c r="H1150" s="7" t="s">
        <v>758</v>
      </c>
      <c r="I1150" s="7" t="s">
        <v>44</v>
      </c>
      <c r="J1150" s="19" t="str">
        <f>IFERROR(INDEX('Employee Info'!$C$3:$E$200,MATCH(Data6[[#This Row],[Name:]],'Employee Info'!$B$3:$B$200,0),MATCH(Data6[[#This Row],[Hours Type:]],'Employee Info'!$C$2:$E$2,0)),"")</f>
        <v/>
      </c>
      <c r="K1150" s="19" t="str">
        <f>IFERROR(INDEX('Employee Info'!$C$3:$J$200,MATCH(Data6[[#This Row],[Name:]],'Employee Info'!$B$3:$B$200,0),MATCH(Data6[[#Headers],[Truck]],'Employee Info'!$C$2:$J$2,0)),"")</f>
        <v/>
      </c>
      <c r="L1150" s="19" t="str">
        <f>IFERROR(INDEX('Employee Info'!$C$3:$J$200,MATCH(Data6[[#This Row],[Name:]],'Employee Info'!$B$3:$B$200,0),MATCH(Data6[[#Headers],[Phone]],'Employee Info'!$C$2:$J$2,0)),"")</f>
        <v/>
      </c>
      <c r="M1150" s="19" t="str">
        <f>IFERROR(INDEX('Employee Info'!$C$3:$J$200,MATCH(Data6[[#This Row],[Name:]],'Employee Info'!$B$3:$B$200,0),MATCH(Data6[[#Headers],[Tech]],'Employee Info'!$C$2:$J$2,0)),"")</f>
        <v/>
      </c>
      <c r="N1150" s="19" t="str">
        <f>IFERROR(INDEX('Employee Info'!$C$3:$J$200,MATCH(Data6[[#This Row],[Name:]],'Employee Info'!$B$3:$B$200,0),MATCH(Data6[[#Headers],[Other]],'Employee Info'!$C$2:$J$2,0)),"")</f>
        <v/>
      </c>
      <c r="O1150" s="19">
        <f>IFERROR((Data6[[#This Row],[Hours:]]*SUM(Data6[[#This Row],[Rate]:[Other]])),"")</f>
        <v>0</v>
      </c>
      <c r="P1150" s="7" t="str">
        <f>IF(Data6[[#This Row],[WO'#:]]="","Riley #","WO#")</f>
        <v>Riley #</v>
      </c>
      <c r="Q1150" s="7">
        <f>IFERROR(WEEKNUM(Data6[[#This Row],[Date:]]),"")</f>
        <v>25</v>
      </c>
      <c r="R1150" s="6">
        <f t="shared" si="51"/>
        <v>45459</v>
      </c>
      <c r="S1150" s="6">
        <f>Data6[[#This Row],[Week Start]]+7</f>
        <v>45466</v>
      </c>
      <c r="T1150" s="7" t="str">
        <f t="shared" si="52"/>
        <v>6/16/2024 - 6/23/2024</v>
      </c>
      <c r="U1150" s="7" t="str">
        <f t="shared" si="53"/>
        <v>Time Card</v>
      </c>
      <c r="V1150" s="8" t="str">
        <f>RIGHT(TEXT(Data6[[#This Row],[Date:]],"mmddyyyy"),4)</f>
        <v>2024</v>
      </c>
      <c r="W1150" s="8" t="str">
        <f>MID(TEXT(Data6[[#This Row],[Date:]],"mmddyyyy"),3,2)</f>
        <v>21</v>
      </c>
      <c r="X1150" s="8" t="str">
        <f>LEFT(TEXT(Data6[[#This Row],[Date:]],"mmddyyyy"),2)</f>
        <v>06</v>
      </c>
      <c r="Y1150" s="6">
        <f>DATE(Data6[[#This Row],[Year]],Data6[[#This Row],[Month]],Data6[[#This Row],[Day]])</f>
        <v>45464</v>
      </c>
    </row>
    <row r="1151" spans="1:25" x14ac:dyDescent="0.3">
      <c r="A1151" s="5">
        <v>45464.404946759256</v>
      </c>
      <c r="B1151" s="7" t="s">
        <v>31</v>
      </c>
      <c r="C1151" s="6" t="s">
        <v>833</v>
      </c>
      <c r="D1151" s="7" t="s">
        <v>299</v>
      </c>
      <c r="E1151" s="8">
        <v>3.5</v>
      </c>
      <c r="F1151" s="7" t="s">
        <v>68</v>
      </c>
      <c r="G1151" s="7" t="s">
        <v>68</v>
      </c>
      <c r="H1151" s="7" t="s">
        <v>758</v>
      </c>
      <c r="I1151" s="7" t="s">
        <v>44</v>
      </c>
      <c r="J1151" s="19" t="str">
        <f>IFERROR(INDEX('Employee Info'!$C$3:$E$200,MATCH(Data6[[#This Row],[Name:]],'Employee Info'!$B$3:$B$200,0),MATCH(Data6[[#This Row],[Hours Type:]],'Employee Info'!$C$2:$E$2,0)),"")</f>
        <v/>
      </c>
      <c r="K1151" s="19" t="str">
        <f>IFERROR(INDEX('Employee Info'!$C$3:$J$200,MATCH(Data6[[#This Row],[Name:]],'Employee Info'!$B$3:$B$200,0),MATCH(Data6[[#Headers],[Truck]],'Employee Info'!$C$2:$J$2,0)),"")</f>
        <v/>
      </c>
      <c r="L1151" s="19" t="str">
        <f>IFERROR(INDEX('Employee Info'!$C$3:$J$200,MATCH(Data6[[#This Row],[Name:]],'Employee Info'!$B$3:$B$200,0),MATCH(Data6[[#Headers],[Phone]],'Employee Info'!$C$2:$J$2,0)),"")</f>
        <v/>
      </c>
      <c r="M1151" s="19" t="str">
        <f>IFERROR(INDEX('Employee Info'!$C$3:$J$200,MATCH(Data6[[#This Row],[Name:]],'Employee Info'!$B$3:$B$200,0),MATCH(Data6[[#Headers],[Tech]],'Employee Info'!$C$2:$J$2,0)),"")</f>
        <v/>
      </c>
      <c r="N1151" s="19" t="str">
        <f>IFERROR(INDEX('Employee Info'!$C$3:$J$200,MATCH(Data6[[#This Row],[Name:]],'Employee Info'!$B$3:$B$200,0),MATCH(Data6[[#Headers],[Other]],'Employee Info'!$C$2:$J$2,0)),"")</f>
        <v/>
      </c>
      <c r="O1151" s="19">
        <f>IFERROR((Data6[[#This Row],[Hours:]]*SUM(Data6[[#This Row],[Rate]:[Other]])),"")</f>
        <v>0</v>
      </c>
      <c r="P1151" s="7" t="str">
        <f>IF(Data6[[#This Row],[WO'#:]]="","Riley #","WO#")</f>
        <v>Riley #</v>
      </c>
      <c r="Q1151" s="7">
        <f>IFERROR(WEEKNUM(Data6[[#This Row],[Date:]]),"")</f>
        <v>25</v>
      </c>
      <c r="R1151" s="6">
        <f t="shared" si="51"/>
        <v>45459</v>
      </c>
      <c r="S1151" s="6">
        <f>Data6[[#This Row],[Week Start]]+7</f>
        <v>45466</v>
      </c>
      <c r="T1151" s="7" t="str">
        <f t="shared" si="52"/>
        <v>6/16/2024 - 6/23/2024</v>
      </c>
      <c r="U1151" s="7" t="str">
        <f t="shared" si="53"/>
        <v>Time Card</v>
      </c>
      <c r="V1151" s="8" t="str">
        <f>RIGHT(TEXT(Data6[[#This Row],[Date:]],"mmddyyyy"),4)</f>
        <v>2024</v>
      </c>
      <c r="W1151" s="8" t="str">
        <f>MID(TEXT(Data6[[#This Row],[Date:]],"mmddyyyy"),3,2)</f>
        <v>21</v>
      </c>
      <c r="X1151" s="8" t="str">
        <f>LEFT(TEXT(Data6[[#This Row],[Date:]],"mmddyyyy"),2)</f>
        <v>06</v>
      </c>
      <c r="Y1151" s="6">
        <f>DATE(Data6[[#This Row],[Year]],Data6[[#This Row],[Month]],Data6[[#This Row],[Day]])</f>
        <v>45464</v>
      </c>
    </row>
    <row r="1152" spans="1:25" x14ac:dyDescent="0.3">
      <c r="A1152" s="5">
        <v>45464.59230729167</v>
      </c>
      <c r="B1152" s="7" t="s">
        <v>66</v>
      </c>
      <c r="C1152" s="6" t="s">
        <v>833</v>
      </c>
      <c r="D1152" s="7" t="s">
        <v>839</v>
      </c>
      <c r="E1152" s="8">
        <v>1</v>
      </c>
      <c r="F1152" s="7" t="s">
        <v>68</v>
      </c>
      <c r="G1152" s="7" t="s">
        <v>68</v>
      </c>
      <c r="H1152" s="7" t="s">
        <v>758</v>
      </c>
      <c r="I1152" s="7" t="s">
        <v>45</v>
      </c>
      <c r="J1152" s="19" t="str">
        <f>IFERROR(INDEX('Employee Info'!$C$3:$E$200,MATCH(Data6[[#This Row],[Name:]],'Employee Info'!$B$3:$B$200,0),MATCH(Data6[[#This Row],[Hours Type:]],'Employee Info'!$C$2:$E$2,0)),"")</f>
        <v/>
      </c>
      <c r="K1152" s="19" t="str">
        <f>IFERROR(INDEX('Employee Info'!$C$3:$J$200,MATCH(Data6[[#This Row],[Name:]],'Employee Info'!$B$3:$B$200,0),MATCH(Data6[[#Headers],[Truck]],'Employee Info'!$C$2:$J$2,0)),"")</f>
        <v/>
      </c>
      <c r="L1152" s="19" t="str">
        <f>IFERROR(INDEX('Employee Info'!$C$3:$J$200,MATCH(Data6[[#This Row],[Name:]],'Employee Info'!$B$3:$B$200,0),MATCH(Data6[[#Headers],[Phone]],'Employee Info'!$C$2:$J$2,0)),"")</f>
        <v/>
      </c>
      <c r="M1152" s="19" t="str">
        <f>IFERROR(INDEX('Employee Info'!$C$3:$J$200,MATCH(Data6[[#This Row],[Name:]],'Employee Info'!$B$3:$B$200,0),MATCH(Data6[[#Headers],[Tech]],'Employee Info'!$C$2:$J$2,0)),"")</f>
        <v/>
      </c>
      <c r="N1152" s="19" t="str">
        <f>IFERROR(INDEX('Employee Info'!$C$3:$J$200,MATCH(Data6[[#This Row],[Name:]],'Employee Info'!$B$3:$B$200,0),MATCH(Data6[[#Headers],[Other]],'Employee Info'!$C$2:$J$2,0)),"")</f>
        <v/>
      </c>
      <c r="O1152" s="19">
        <f>IFERROR((Data6[[#This Row],[Hours:]]*SUM(Data6[[#This Row],[Rate]:[Other]])),"")</f>
        <v>0</v>
      </c>
      <c r="P1152" s="7" t="str">
        <f>IF(Data6[[#This Row],[WO'#:]]="","Riley #","WO#")</f>
        <v>Riley #</v>
      </c>
      <c r="Q1152" s="7">
        <f>IFERROR(WEEKNUM(Data6[[#This Row],[Date:]]),"")</f>
        <v>25</v>
      </c>
      <c r="R1152" s="6">
        <f t="shared" si="51"/>
        <v>45459</v>
      </c>
      <c r="S1152" s="6">
        <f>Data6[[#This Row],[Week Start]]+7</f>
        <v>45466</v>
      </c>
      <c r="T1152" s="7" t="str">
        <f t="shared" si="52"/>
        <v>6/16/2024 - 6/23/2024</v>
      </c>
      <c r="U1152" s="7" t="str">
        <f t="shared" si="53"/>
        <v>Time Card</v>
      </c>
      <c r="V1152" s="8" t="str">
        <f>RIGHT(TEXT(Data6[[#This Row],[Date:]],"mmddyyyy"),4)</f>
        <v>2024</v>
      </c>
      <c r="W1152" s="8" t="str">
        <f>MID(TEXT(Data6[[#This Row],[Date:]],"mmddyyyy"),3,2)</f>
        <v>21</v>
      </c>
      <c r="X1152" s="8" t="str">
        <f>LEFT(TEXT(Data6[[#This Row],[Date:]],"mmddyyyy"),2)</f>
        <v>06</v>
      </c>
      <c r="Y1152" s="6">
        <f>DATE(Data6[[#This Row],[Year]],Data6[[#This Row],[Month]],Data6[[#This Row],[Day]])</f>
        <v>45464</v>
      </c>
    </row>
    <row r="1153" spans="1:25" x14ac:dyDescent="0.3">
      <c r="A1153" s="5">
        <v>45464.59173310185</v>
      </c>
      <c r="B1153" s="7" t="s">
        <v>66</v>
      </c>
      <c r="C1153" s="6" t="s">
        <v>833</v>
      </c>
      <c r="D1153" s="7" t="s">
        <v>838</v>
      </c>
      <c r="E1153" s="8">
        <v>3</v>
      </c>
      <c r="F1153" s="7" t="s">
        <v>68</v>
      </c>
      <c r="G1153" s="7" t="s">
        <v>68</v>
      </c>
      <c r="H1153" s="7" t="s">
        <v>826</v>
      </c>
      <c r="I1153" s="7" t="s">
        <v>787</v>
      </c>
      <c r="J1153" s="19" t="str">
        <f>IFERROR(INDEX('Employee Info'!$C$3:$E$200,MATCH(Data6[[#This Row],[Name:]],'Employee Info'!$B$3:$B$200,0),MATCH(Data6[[#This Row],[Hours Type:]],'Employee Info'!$C$2:$E$2,0)),"")</f>
        <v/>
      </c>
      <c r="K1153" s="19" t="str">
        <f>IFERROR(INDEX('Employee Info'!$C$3:$J$200,MATCH(Data6[[#This Row],[Name:]],'Employee Info'!$B$3:$B$200,0),MATCH(Data6[[#Headers],[Truck]],'Employee Info'!$C$2:$J$2,0)),"")</f>
        <v/>
      </c>
      <c r="L1153" s="19" t="str">
        <f>IFERROR(INDEX('Employee Info'!$C$3:$J$200,MATCH(Data6[[#This Row],[Name:]],'Employee Info'!$B$3:$B$200,0),MATCH(Data6[[#Headers],[Phone]],'Employee Info'!$C$2:$J$2,0)),"")</f>
        <v/>
      </c>
      <c r="M1153" s="19" t="str">
        <f>IFERROR(INDEX('Employee Info'!$C$3:$J$200,MATCH(Data6[[#This Row],[Name:]],'Employee Info'!$B$3:$B$200,0),MATCH(Data6[[#Headers],[Tech]],'Employee Info'!$C$2:$J$2,0)),"")</f>
        <v/>
      </c>
      <c r="N1153" s="19" t="str">
        <f>IFERROR(INDEX('Employee Info'!$C$3:$J$200,MATCH(Data6[[#This Row],[Name:]],'Employee Info'!$B$3:$B$200,0),MATCH(Data6[[#Headers],[Other]],'Employee Info'!$C$2:$J$2,0)),"")</f>
        <v/>
      </c>
      <c r="O1153" s="19">
        <f>IFERROR((Data6[[#This Row],[Hours:]]*SUM(Data6[[#This Row],[Rate]:[Other]])),"")</f>
        <v>0</v>
      </c>
      <c r="P1153" s="7" t="str">
        <f>IF(Data6[[#This Row],[WO'#:]]="","Riley #","WO#")</f>
        <v>Riley #</v>
      </c>
      <c r="Q1153" s="7">
        <f>IFERROR(WEEKNUM(Data6[[#This Row],[Date:]]),"")</f>
        <v>25</v>
      </c>
      <c r="R1153" s="6">
        <f t="shared" si="51"/>
        <v>45459</v>
      </c>
      <c r="S1153" s="6">
        <f>Data6[[#This Row],[Week Start]]+7</f>
        <v>45466</v>
      </c>
      <c r="T1153" s="7" t="str">
        <f t="shared" si="52"/>
        <v>6/16/2024 - 6/23/2024</v>
      </c>
      <c r="U1153" s="7" t="str">
        <f t="shared" si="53"/>
        <v>Time Card</v>
      </c>
      <c r="V1153" s="8" t="str">
        <f>RIGHT(TEXT(Data6[[#This Row],[Date:]],"mmddyyyy"),4)</f>
        <v>2024</v>
      </c>
      <c r="W1153" s="8" t="str">
        <f>MID(TEXT(Data6[[#This Row],[Date:]],"mmddyyyy"),3,2)</f>
        <v>21</v>
      </c>
      <c r="X1153" s="8" t="str">
        <f>LEFT(TEXT(Data6[[#This Row],[Date:]],"mmddyyyy"),2)</f>
        <v>06</v>
      </c>
      <c r="Y1153" s="6">
        <f>DATE(Data6[[#This Row],[Year]],Data6[[#This Row],[Month]],Data6[[#This Row],[Day]])</f>
        <v>45464</v>
      </c>
    </row>
    <row r="1154" spans="1:25" x14ac:dyDescent="0.3">
      <c r="A1154" s="5">
        <v>45464.593094212963</v>
      </c>
      <c r="B1154" s="7" t="s">
        <v>66</v>
      </c>
      <c r="C1154" s="6" t="s">
        <v>833</v>
      </c>
      <c r="D1154" s="7" t="s">
        <v>841</v>
      </c>
      <c r="E1154" s="8">
        <v>1</v>
      </c>
      <c r="F1154" s="7" t="s">
        <v>68</v>
      </c>
      <c r="G1154" s="7" t="s">
        <v>68</v>
      </c>
      <c r="H1154" s="7" t="s">
        <v>42</v>
      </c>
      <c r="I1154" s="7" t="s">
        <v>44</v>
      </c>
      <c r="J1154" s="19" t="str">
        <f>IFERROR(INDEX('Employee Info'!$C$3:$E$200,MATCH(Data6[[#This Row],[Name:]],'Employee Info'!$B$3:$B$200,0),MATCH(Data6[[#This Row],[Hours Type:]],'Employee Info'!$C$2:$E$2,0)),"")</f>
        <v/>
      </c>
      <c r="K1154" s="19" t="str">
        <f>IFERROR(INDEX('Employee Info'!$C$3:$J$200,MATCH(Data6[[#This Row],[Name:]],'Employee Info'!$B$3:$B$200,0),MATCH(Data6[[#Headers],[Truck]],'Employee Info'!$C$2:$J$2,0)),"")</f>
        <v/>
      </c>
      <c r="L1154" s="19" t="str">
        <f>IFERROR(INDEX('Employee Info'!$C$3:$J$200,MATCH(Data6[[#This Row],[Name:]],'Employee Info'!$B$3:$B$200,0),MATCH(Data6[[#Headers],[Phone]],'Employee Info'!$C$2:$J$2,0)),"")</f>
        <v/>
      </c>
      <c r="M1154" s="19" t="str">
        <f>IFERROR(INDEX('Employee Info'!$C$3:$J$200,MATCH(Data6[[#This Row],[Name:]],'Employee Info'!$B$3:$B$200,0),MATCH(Data6[[#Headers],[Tech]],'Employee Info'!$C$2:$J$2,0)),"")</f>
        <v/>
      </c>
      <c r="N1154" s="19" t="str">
        <f>IFERROR(INDEX('Employee Info'!$C$3:$J$200,MATCH(Data6[[#This Row],[Name:]],'Employee Info'!$B$3:$B$200,0),MATCH(Data6[[#Headers],[Other]],'Employee Info'!$C$2:$J$2,0)),"")</f>
        <v/>
      </c>
      <c r="O1154" s="19">
        <f>IFERROR((Data6[[#This Row],[Hours:]]*SUM(Data6[[#This Row],[Rate]:[Other]])),"")</f>
        <v>0</v>
      </c>
      <c r="P1154" s="7" t="str">
        <f>IF(Data6[[#This Row],[WO'#:]]="","Riley #","WO#")</f>
        <v>Riley #</v>
      </c>
      <c r="Q1154" s="7">
        <f>IFERROR(WEEKNUM(Data6[[#This Row],[Date:]]),"")</f>
        <v>25</v>
      </c>
      <c r="R1154" s="6">
        <f t="shared" ref="R1154:R1217" si="54">DATE(RIGHT(TEXT(C1154,"mm/dd/yyyy"),4),1,1)+(Q1154-1)*7-(WEEKDAY(DATE(RIGHT(TEXT(C1154,"mm/dd/yyyy"),4),1,1)))+1</f>
        <v>45459</v>
      </c>
      <c r="S1154" s="6">
        <f>Data6[[#This Row],[Week Start]]+7</f>
        <v>45466</v>
      </c>
      <c r="T1154" s="7" t="str">
        <f t="shared" ref="T1154:T1217" si="55">IFERROR(TEXT(R1154, "m/d/yyyy") &amp; " - " &amp; TEXT(S1154, "m/d/yyyy"),"")</f>
        <v>6/16/2024 - 6/23/2024</v>
      </c>
      <c r="U1154" s="7" t="str">
        <f t="shared" ref="U1154:U1217" si="56">"Time Card"</f>
        <v>Time Card</v>
      </c>
      <c r="V1154" s="8" t="str">
        <f>RIGHT(TEXT(Data6[[#This Row],[Date:]],"mmddyyyy"),4)</f>
        <v>2024</v>
      </c>
      <c r="W1154" s="8" t="str">
        <f>MID(TEXT(Data6[[#This Row],[Date:]],"mmddyyyy"),3,2)</f>
        <v>21</v>
      </c>
      <c r="X1154" s="8" t="str">
        <f>LEFT(TEXT(Data6[[#This Row],[Date:]],"mmddyyyy"),2)</f>
        <v>06</v>
      </c>
      <c r="Y1154" s="6">
        <f>DATE(Data6[[#This Row],[Year]],Data6[[#This Row],[Month]],Data6[[#This Row],[Day]])</f>
        <v>45464</v>
      </c>
    </row>
    <row r="1155" spans="1:25" x14ac:dyDescent="0.3">
      <c r="A1155" s="5">
        <v>45471.442263194447</v>
      </c>
      <c r="B1155" s="7" t="s">
        <v>66</v>
      </c>
      <c r="C1155" s="6" t="s">
        <v>842</v>
      </c>
      <c r="D1155" s="7" t="s">
        <v>843</v>
      </c>
      <c r="E1155" s="8">
        <v>5</v>
      </c>
      <c r="F1155" s="7">
        <v>6984733</v>
      </c>
      <c r="G1155" s="7" t="s">
        <v>68</v>
      </c>
      <c r="H1155" s="7" t="s">
        <v>756</v>
      </c>
      <c r="I1155" s="7" t="s">
        <v>44</v>
      </c>
      <c r="J1155" s="19" t="str">
        <f>IFERROR(INDEX('Employee Info'!$C$3:$E$200,MATCH(Data6[[#This Row],[Name:]],'Employee Info'!$B$3:$B$200,0),MATCH(Data6[[#This Row],[Hours Type:]],'Employee Info'!$C$2:$E$2,0)),"")</f>
        <v/>
      </c>
      <c r="K1155" s="19" t="str">
        <f>IFERROR(INDEX('Employee Info'!$C$3:$J$200,MATCH(Data6[[#This Row],[Name:]],'Employee Info'!$B$3:$B$200,0),MATCH(Data6[[#Headers],[Truck]],'Employee Info'!$C$2:$J$2,0)),"")</f>
        <v/>
      </c>
      <c r="L1155" s="19" t="str">
        <f>IFERROR(INDEX('Employee Info'!$C$3:$J$200,MATCH(Data6[[#This Row],[Name:]],'Employee Info'!$B$3:$B$200,0),MATCH(Data6[[#Headers],[Phone]],'Employee Info'!$C$2:$J$2,0)),"")</f>
        <v/>
      </c>
      <c r="M1155" s="19" t="str">
        <f>IFERROR(INDEX('Employee Info'!$C$3:$J$200,MATCH(Data6[[#This Row],[Name:]],'Employee Info'!$B$3:$B$200,0),MATCH(Data6[[#Headers],[Tech]],'Employee Info'!$C$2:$J$2,0)),"")</f>
        <v/>
      </c>
      <c r="N1155" s="19" t="str">
        <f>IFERROR(INDEX('Employee Info'!$C$3:$J$200,MATCH(Data6[[#This Row],[Name:]],'Employee Info'!$B$3:$B$200,0),MATCH(Data6[[#Headers],[Other]],'Employee Info'!$C$2:$J$2,0)),"")</f>
        <v/>
      </c>
      <c r="O1155" s="19">
        <f>IFERROR((Data6[[#This Row],[Hours:]]*SUM(Data6[[#This Row],[Rate]:[Other]])),"")</f>
        <v>0</v>
      </c>
      <c r="P1155" s="7" t="str">
        <f>IF(Data6[[#This Row],[WO'#:]]="","Riley #","WO#")</f>
        <v>WO#</v>
      </c>
      <c r="Q1155" s="7">
        <f>IFERROR(WEEKNUM(Data6[[#This Row],[Date:]]),"")</f>
        <v>26</v>
      </c>
      <c r="R1155" s="6">
        <f t="shared" si="54"/>
        <v>45466</v>
      </c>
      <c r="S1155" s="6">
        <f>Data6[[#This Row],[Week Start]]+7</f>
        <v>45473</v>
      </c>
      <c r="T1155" s="7" t="str">
        <f t="shared" si="55"/>
        <v>6/23/2024 - 6/30/2024</v>
      </c>
      <c r="U1155" s="7" t="str">
        <f t="shared" si="56"/>
        <v>Time Card</v>
      </c>
      <c r="V1155" s="8" t="str">
        <f>RIGHT(TEXT(Data6[[#This Row],[Date:]],"mmddyyyy"),4)</f>
        <v>2024</v>
      </c>
      <c r="W1155" s="8" t="str">
        <f>MID(TEXT(Data6[[#This Row],[Date:]],"mmddyyyy"),3,2)</f>
        <v>24</v>
      </c>
      <c r="X1155" s="8" t="str">
        <f>LEFT(TEXT(Data6[[#This Row],[Date:]],"mmddyyyy"),2)</f>
        <v>06</v>
      </c>
      <c r="Y1155" s="6">
        <f>DATE(Data6[[#This Row],[Year]],Data6[[#This Row],[Month]],Data6[[#This Row],[Day]])</f>
        <v>45467</v>
      </c>
    </row>
    <row r="1156" spans="1:25" x14ac:dyDescent="0.3">
      <c r="A1156" s="5">
        <v>45485.479479861111</v>
      </c>
      <c r="B1156" s="7" t="s">
        <v>76</v>
      </c>
      <c r="C1156" s="6" t="s">
        <v>842</v>
      </c>
      <c r="D1156" s="7" t="s">
        <v>156</v>
      </c>
      <c r="E1156" s="8">
        <v>1</v>
      </c>
      <c r="F1156" s="7">
        <v>6984733</v>
      </c>
      <c r="G1156" s="7" t="s">
        <v>68</v>
      </c>
      <c r="H1156" s="7" t="s">
        <v>756</v>
      </c>
      <c r="I1156" s="7" t="s">
        <v>44</v>
      </c>
      <c r="J1156" s="19" t="str">
        <f>IFERROR(INDEX('Employee Info'!$C$3:$E$200,MATCH(Data6[[#This Row],[Name:]],'Employee Info'!$B$3:$B$200,0),MATCH(Data6[[#This Row],[Hours Type:]],'Employee Info'!$C$2:$E$2,0)),"")</f>
        <v/>
      </c>
      <c r="K1156" s="19" t="str">
        <f>IFERROR(INDEX('Employee Info'!$C$3:$J$200,MATCH(Data6[[#This Row],[Name:]],'Employee Info'!$B$3:$B$200,0),MATCH(Data6[[#Headers],[Truck]],'Employee Info'!$C$2:$J$2,0)),"")</f>
        <v/>
      </c>
      <c r="L1156" s="19" t="str">
        <f>IFERROR(INDEX('Employee Info'!$C$3:$J$200,MATCH(Data6[[#This Row],[Name:]],'Employee Info'!$B$3:$B$200,0),MATCH(Data6[[#Headers],[Phone]],'Employee Info'!$C$2:$J$2,0)),"")</f>
        <v/>
      </c>
      <c r="M1156" s="19" t="str">
        <f>IFERROR(INDEX('Employee Info'!$C$3:$J$200,MATCH(Data6[[#This Row],[Name:]],'Employee Info'!$B$3:$B$200,0),MATCH(Data6[[#Headers],[Tech]],'Employee Info'!$C$2:$J$2,0)),"")</f>
        <v/>
      </c>
      <c r="N1156" s="19" t="str">
        <f>IFERROR(INDEX('Employee Info'!$C$3:$J$200,MATCH(Data6[[#This Row],[Name:]],'Employee Info'!$B$3:$B$200,0),MATCH(Data6[[#Headers],[Other]],'Employee Info'!$C$2:$J$2,0)),"")</f>
        <v/>
      </c>
      <c r="O1156" s="19">
        <f>IFERROR((Data6[[#This Row],[Hours:]]*SUM(Data6[[#This Row],[Rate]:[Other]])),"")</f>
        <v>0</v>
      </c>
      <c r="P1156" s="7" t="str">
        <f>IF(Data6[[#This Row],[WO'#:]]="","Riley #","WO#")</f>
        <v>WO#</v>
      </c>
      <c r="Q1156" s="7">
        <f>IFERROR(WEEKNUM(Data6[[#This Row],[Date:]]),"")</f>
        <v>26</v>
      </c>
      <c r="R1156" s="6">
        <f t="shared" si="54"/>
        <v>45466</v>
      </c>
      <c r="S1156" s="6">
        <f>Data6[[#This Row],[Week Start]]+7</f>
        <v>45473</v>
      </c>
      <c r="T1156" s="7" t="str">
        <f t="shared" si="55"/>
        <v>6/23/2024 - 6/30/2024</v>
      </c>
      <c r="U1156" s="7" t="str">
        <f t="shared" si="56"/>
        <v>Time Card</v>
      </c>
      <c r="V1156" s="8" t="str">
        <f>RIGHT(TEXT(Data6[[#This Row],[Date:]],"mmddyyyy"),4)</f>
        <v>2024</v>
      </c>
      <c r="W1156" s="8" t="str">
        <f>MID(TEXT(Data6[[#This Row],[Date:]],"mmddyyyy"),3,2)</f>
        <v>24</v>
      </c>
      <c r="X1156" s="8" t="str">
        <f>LEFT(TEXT(Data6[[#This Row],[Date:]],"mmddyyyy"),2)</f>
        <v>06</v>
      </c>
      <c r="Y1156" s="6">
        <f>DATE(Data6[[#This Row],[Year]],Data6[[#This Row],[Month]],Data6[[#This Row],[Day]])</f>
        <v>45467</v>
      </c>
    </row>
    <row r="1157" spans="1:25" x14ac:dyDescent="0.3">
      <c r="A1157" s="5">
        <v>45467.585402893521</v>
      </c>
      <c r="B1157" s="7" t="s">
        <v>23</v>
      </c>
      <c r="C1157" s="6" t="s">
        <v>842</v>
      </c>
      <c r="D1157" s="7" t="s">
        <v>844</v>
      </c>
      <c r="E1157" s="8">
        <v>2</v>
      </c>
      <c r="F1157" s="7" t="s">
        <v>68</v>
      </c>
      <c r="G1157" s="7" t="s">
        <v>68</v>
      </c>
      <c r="H1157" s="7" t="s">
        <v>808</v>
      </c>
      <c r="I1157" s="7" t="s">
        <v>44</v>
      </c>
      <c r="J1157" s="19" t="str">
        <f>IFERROR(INDEX('Employee Info'!$C$3:$E$200,MATCH(Data6[[#This Row],[Name:]],'Employee Info'!$B$3:$B$200,0),MATCH(Data6[[#This Row],[Hours Type:]],'Employee Info'!$C$2:$E$2,0)),"")</f>
        <v/>
      </c>
      <c r="K1157" s="19" t="str">
        <f>IFERROR(INDEX('Employee Info'!$C$3:$J$200,MATCH(Data6[[#This Row],[Name:]],'Employee Info'!$B$3:$B$200,0),MATCH(Data6[[#Headers],[Truck]],'Employee Info'!$C$2:$J$2,0)),"")</f>
        <v/>
      </c>
      <c r="L1157" s="19" t="str">
        <f>IFERROR(INDEX('Employee Info'!$C$3:$J$200,MATCH(Data6[[#This Row],[Name:]],'Employee Info'!$B$3:$B$200,0),MATCH(Data6[[#Headers],[Phone]],'Employee Info'!$C$2:$J$2,0)),"")</f>
        <v/>
      </c>
      <c r="M1157" s="19" t="str">
        <f>IFERROR(INDEX('Employee Info'!$C$3:$J$200,MATCH(Data6[[#This Row],[Name:]],'Employee Info'!$B$3:$B$200,0),MATCH(Data6[[#Headers],[Tech]],'Employee Info'!$C$2:$J$2,0)),"")</f>
        <v/>
      </c>
      <c r="N1157" s="19" t="str">
        <f>IFERROR(INDEX('Employee Info'!$C$3:$J$200,MATCH(Data6[[#This Row],[Name:]],'Employee Info'!$B$3:$B$200,0),MATCH(Data6[[#Headers],[Other]],'Employee Info'!$C$2:$J$2,0)),"")</f>
        <v/>
      </c>
      <c r="O1157" s="19">
        <f>IFERROR((Data6[[#This Row],[Hours:]]*SUM(Data6[[#This Row],[Rate]:[Other]])),"")</f>
        <v>0</v>
      </c>
      <c r="P1157" s="7" t="str">
        <f>IF(Data6[[#This Row],[WO'#:]]="","Riley #","WO#")</f>
        <v>Riley #</v>
      </c>
      <c r="Q1157" s="7">
        <f>IFERROR(WEEKNUM(Data6[[#This Row],[Date:]]),"")</f>
        <v>26</v>
      </c>
      <c r="R1157" s="6">
        <f t="shared" si="54"/>
        <v>45466</v>
      </c>
      <c r="S1157" s="6">
        <f>Data6[[#This Row],[Week Start]]+7</f>
        <v>45473</v>
      </c>
      <c r="T1157" s="7" t="str">
        <f t="shared" si="55"/>
        <v>6/23/2024 - 6/30/2024</v>
      </c>
      <c r="U1157" s="7" t="str">
        <f t="shared" si="56"/>
        <v>Time Card</v>
      </c>
      <c r="V1157" s="8" t="str">
        <f>RIGHT(TEXT(Data6[[#This Row],[Date:]],"mmddyyyy"),4)</f>
        <v>2024</v>
      </c>
      <c r="W1157" s="8" t="str">
        <f>MID(TEXT(Data6[[#This Row],[Date:]],"mmddyyyy"),3,2)</f>
        <v>24</v>
      </c>
      <c r="X1157" s="8" t="str">
        <f>LEFT(TEXT(Data6[[#This Row],[Date:]],"mmddyyyy"),2)</f>
        <v>06</v>
      </c>
      <c r="Y1157" s="6">
        <f>DATE(Data6[[#This Row],[Year]],Data6[[#This Row],[Month]],Data6[[#This Row],[Day]])</f>
        <v>45467</v>
      </c>
    </row>
    <row r="1158" spans="1:25" x14ac:dyDescent="0.3">
      <c r="A1158" s="5">
        <v>45467.585464583331</v>
      </c>
      <c r="B1158" s="7" t="s">
        <v>35</v>
      </c>
      <c r="C1158" s="6" t="s">
        <v>842</v>
      </c>
      <c r="D1158" s="7" t="s">
        <v>844</v>
      </c>
      <c r="E1158" s="8">
        <v>2</v>
      </c>
      <c r="F1158" s="7" t="s">
        <v>68</v>
      </c>
      <c r="G1158" s="7" t="s">
        <v>68</v>
      </c>
      <c r="H1158" s="7" t="s">
        <v>808</v>
      </c>
      <c r="I1158" s="7" t="s">
        <v>44</v>
      </c>
      <c r="J1158" s="19" t="str">
        <f>IFERROR(INDEX('Employee Info'!$C$3:$E$200,MATCH(Data6[[#This Row],[Name:]],'Employee Info'!$B$3:$B$200,0),MATCH(Data6[[#This Row],[Hours Type:]],'Employee Info'!$C$2:$E$2,0)),"")</f>
        <v/>
      </c>
      <c r="K1158" s="19" t="str">
        <f>IFERROR(INDEX('Employee Info'!$C$3:$J$200,MATCH(Data6[[#This Row],[Name:]],'Employee Info'!$B$3:$B$200,0),MATCH(Data6[[#Headers],[Truck]],'Employee Info'!$C$2:$J$2,0)),"")</f>
        <v/>
      </c>
      <c r="L1158" s="19" t="str">
        <f>IFERROR(INDEX('Employee Info'!$C$3:$J$200,MATCH(Data6[[#This Row],[Name:]],'Employee Info'!$B$3:$B$200,0),MATCH(Data6[[#Headers],[Phone]],'Employee Info'!$C$2:$J$2,0)),"")</f>
        <v/>
      </c>
      <c r="M1158" s="19" t="str">
        <f>IFERROR(INDEX('Employee Info'!$C$3:$J$200,MATCH(Data6[[#This Row],[Name:]],'Employee Info'!$B$3:$B$200,0),MATCH(Data6[[#Headers],[Tech]],'Employee Info'!$C$2:$J$2,0)),"")</f>
        <v/>
      </c>
      <c r="N1158" s="19" t="str">
        <f>IFERROR(INDEX('Employee Info'!$C$3:$J$200,MATCH(Data6[[#This Row],[Name:]],'Employee Info'!$B$3:$B$200,0),MATCH(Data6[[#Headers],[Other]],'Employee Info'!$C$2:$J$2,0)),"")</f>
        <v/>
      </c>
      <c r="O1158" s="19">
        <f>IFERROR((Data6[[#This Row],[Hours:]]*SUM(Data6[[#This Row],[Rate]:[Other]])),"")</f>
        <v>0</v>
      </c>
      <c r="P1158" s="7" t="str">
        <f>IF(Data6[[#This Row],[WO'#:]]="","Riley #","WO#")</f>
        <v>Riley #</v>
      </c>
      <c r="Q1158" s="7">
        <f>IFERROR(WEEKNUM(Data6[[#This Row],[Date:]]),"")</f>
        <v>26</v>
      </c>
      <c r="R1158" s="6">
        <f t="shared" si="54"/>
        <v>45466</v>
      </c>
      <c r="S1158" s="6">
        <f>Data6[[#This Row],[Week Start]]+7</f>
        <v>45473</v>
      </c>
      <c r="T1158" s="7" t="str">
        <f t="shared" si="55"/>
        <v>6/23/2024 - 6/30/2024</v>
      </c>
      <c r="U1158" s="7" t="str">
        <f t="shared" si="56"/>
        <v>Time Card</v>
      </c>
      <c r="V1158" s="8" t="str">
        <f>RIGHT(TEXT(Data6[[#This Row],[Date:]],"mmddyyyy"),4)</f>
        <v>2024</v>
      </c>
      <c r="W1158" s="8" t="str">
        <f>MID(TEXT(Data6[[#This Row],[Date:]],"mmddyyyy"),3,2)</f>
        <v>24</v>
      </c>
      <c r="X1158" s="8" t="str">
        <f>LEFT(TEXT(Data6[[#This Row],[Date:]],"mmddyyyy"),2)</f>
        <v>06</v>
      </c>
      <c r="Y1158" s="6">
        <f>DATE(Data6[[#This Row],[Year]],Data6[[#This Row],[Month]],Data6[[#This Row],[Day]])</f>
        <v>45467</v>
      </c>
    </row>
    <row r="1159" spans="1:25" x14ac:dyDescent="0.3">
      <c r="A1159" s="5">
        <v>45471.428320949075</v>
      </c>
      <c r="B1159" s="7" t="s">
        <v>66</v>
      </c>
      <c r="C1159" s="6" t="s">
        <v>842</v>
      </c>
      <c r="D1159" s="7" t="s">
        <v>847</v>
      </c>
      <c r="E1159" s="8">
        <v>1</v>
      </c>
      <c r="F1159" s="7" t="s">
        <v>68</v>
      </c>
      <c r="G1159" s="7" t="s">
        <v>68</v>
      </c>
      <c r="H1159" s="7" t="s">
        <v>808</v>
      </c>
      <c r="I1159" s="7" t="s">
        <v>44</v>
      </c>
      <c r="J1159" s="19" t="str">
        <f>IFERROR(INDEX('Employee Info'!$C$3:$E$200,MATCH(Data6[[#This Row],[Name:]],'Employee Info'!$B$3:$B$200,0),MATCH(Data6[[#This Row],[Hours Type:]],'Employee Info'!$C$2:$E$2,0)),"")</f>
        <v/>
      </c>
      <c r="K1159" s="19" t="str">
        <f>IFERROR(INDEX('Employee Info'!$C$3:$J$200,MATCH(Data6[[#This Row],[Name:]],'Employee Info'!$B$3:$B$200,0),MATCH(Data6[[#Headers],[Truck]],'Employee Info'!$C$2:$J$2,0)),"")</f>
        <v/>
      </c>
      <c r="L1159" s="19" t="str">
        <f>IFERROR(INDEX('Employee Info'!$C$3:$J$200,MATCH(Data6[[#This Row],[Name:]],'Employee Info'!$B$3:$B$200,0),MATCH(Data6[[#Headers],[Phone]],'Employee Info'!$C$2:$J$2,0)),"")</f>
        <v/>
      </c>
      <c r="M1159" s="19" t="str">
        <f>IFERROR(INDEX('Employee Info'!$C$3:$J$200,MATCH(Data6[[#This Row],[Name:]],'Employee Info'!$B$3:$B$200,0),MATCH(Data6[[#Headers],[Tech]],'Employee Info'!$C$2:$J$2,0)),"")</f>
        <v/>
      </c>
      <c r="N1159" s="19" t="str">
        <f>IFERROR(INDEX('Employee Info'!$C$3:$J$200,MATCH(Data6[[#This Row],[Name:]],'Employee Info'!$B$3:$B$200,0),MATCH(Data6[[#Headers],[Other]],'Employee Info'!$C$2:$J$2,0)),"")</f>
        <v/>
      </c>
      <c r="O1159" s="19">
        <f>IFERROR((Data6[[#This Row],[Hours:]]*SUM(Data6[[#This Row],[Rate]:[Other]])),"")</f>
        <v>0</v>
      </c>
      <c r="P1159" s="7" t="str">
        <f>IF(Data6[[#This Row],[WO'#:]]="","Riley #","WO#")</f>
        <v>Riley #</v>
      </c>
      <c r="Q1159" s="7">
        <f>IFERROR(WEEKNUM(Data6[[#This Row],[Date:]]),"")</f>
        <v>26</v>
      </c>
      <c r="R1159" s="6">
        <f t="shared" si="54"/>
        <v>45466</v>
      </c>
      <c r="S1159" s="6">
        <f>Data6[[#This Row],[Week Start]]+7</f>
        <v>45473</v>
      </c>
      <c r="T1159" s="7" t="str">
        <f t="shared" si="55"/>
        <v>6/23/2024 - 6/30/2024</v>
      </c>
      <c r="U1159" s="7" t="str">
        <f t="shared" si="56"/>
        <v>Time Card</v>
      </c>
      <c r="V1159" s="8" t="str">
        <f>RIGHT(TEXT(Data6[[#This Row],[Date:]],"mmddyyyy"),4)</f>
        <v>2024</v>
      </c>
      <c r="W1159" s="8" t="str">
        <f>MID(TEXT(Data6[[#This Row],[Date:]],"mmddyyyy"),3,2)</f>
        <v>24</v>
      </c>
      <c r="X1159" s="8" t="str">
        <f>LEFT(TEXT(Data6[[#This Row],[Date:]],"mmddyyyy"),2)</f>
        <v>06</v>
      </c>
      <c r="Y1159" s="6">
        <f>DATE(Data6[[#This Row],[Year]],Data6[[#This Row],[Month]],Data6[[#This Row],[Day]])</f>
        <v>45467</v>
      </c>
    </row>
    <row r="1160" spans="1:25" x14ac:dyDescent="0.3">
      <c r="A1160" s="5">
        <v>45467.584685300928</v>
      </c>
      <c r="B1160" s="7" t="s">
        <v>35</v>
      </c>
      <c r="C1160" s="6" t="s">
        <v>842</v>
      </c>
      <c r="D1160" s="7" t="s">
        <v>648</v>
      </c>
      <c r="E1160" s="8">
        <v>2</v>
      </c>
      <c r="F1160" s="7" t="s">
        <v>68</v>
      </c>
      <c r="G1160" s="7" t="s">
        <v>68</v>
      </c>
      <c r="H1160" s="7" t="s">
        <v>649</v>
      </c>
      <c r="I1160" s="7" t="s">
        <v>44</v>
      </c>
      <c r="J1160" s="19" t="str">
        <f>IFERROR(INDEX('Employee Info'!$C$3:$E$200,MATCH(Data6[[#This Row],[Name:]],'Employee Info'!$B$3:$B$200,0),MATCH(Data6[[#This Row],[Hours Type:]],'Employee Info'!$C$2:$E$2,0)),"")</f>
        <v/>
      </c>
      <c r="K1160" s="19" t="str">
        <f>IFERROR(INDEX('Employee Info'!$C$3:$J$200,MATCH(Data6[[#This Row],[Name:]],'Employee Info'!$B$3:$B$200,0),MATCH(Data6[[#Headers],[Truck]],'Employee Info'!$C$2:$J$2,0)),"")</f>
        <v/>
      </c>
      <c r="L1160" s="19" t="str">
        <f>IFERROR(INDEX('Employee Info'!$C$3:$J$200,MATCH(Data6[[#This Row],[Name:]],'Employee Info'!$B$3:$B$200,0),MATCH(Data6[[#Headers],[Phone]],'Employee Info'!$C$2:$J$2,0)),"")</f>
        <v/>
      </c>
      <c r="M1160" s="19" t="str">
        <f>IFERROR(INDEX('Employee Info'!$C$3:$J$200,MATCH(Data6[[#This Row],[Name:]],'Employee Info'!$B$3:$B$200,0),MATCH(Data6[[#Headers],[Tech]],'Employee Info'!$C$2:$J$2,0)),"")</f>
        <v/>
      </c>
      <c r="N1160" s="19" t="str">
        <f>IFERROR(INDEX('Employee Info'!$C$3:$J$200,MATCH(Data6[[#This Row],[Name:]],'Employee Info'!$B$3:$B$200,0),MATCH(Data6[[#Headers],[Other]],'Employee Info'!$C$2:$J$2,0)),"")</f>
        <v/>
      </c>
      <c r="O1160" s="19">
        <f>IFERROR((Data6[[#This Row],[Hours:]]*SUM(Data6[[#This Row],[Rate]:[Other]])),"")</f>
        <v>0</v>
      </c>
      <c r="P1160" s="7" t="str">
        <f>IF(Data6[[#This Row],[WO'#:]]="","Riley #","WO#")</f>
        <v>Riley #</v>
      </c>
      <c r="Q1160" s="7">
        <f>IFERROR(WEEKNUM(Data6[[#This Row],[Date:]]),"")</f>
        <v>26</v>
      </c>
      <c r="R1160" s="6">
        <f t="shared" si="54"/>
        <v>45466</v>
      </c>
      <c r="S1160" s="6">
        <f>Data6[[#This Row],[Week Start]]+7</f>
        <v>45473</v>
      </c>
      <c r="T1160" s="7" t="str">
        <f t="shared" si="55"/>
        <v>6/23/2024 - 6/30/2024</v>
      </c>
      <c r="U1160" s="7" t="str">
        <f t="shared" si="56"/>
        <v>Time Card</v>
      </c>
      <c r="V1160" s="8" t="str">
        <f>RIGHT(TEXT(Data6[[#This Row],[Date:]],"mmddyyyy"),4)</f>
        <v>2024</v>
      </c>
      <c r="W1160" s="8" t="str">
        <f>MID(TEXT(Data6[[#This Row],[Date:]],"mmddyyyy"),3,2)</f>
        <v>24</v>
      </c>
      <c r="X1160" s="8" t="str">
        <f>LEFT(TEXT(Data6[[#This Row],[Date:]],"mmddyyyy"),2)</f>
        <v>06</v>
      </c>
      <c r="Y1160" s="6">
        <f>DATE(Data6[[#This Row],[Year]],Data6[[#This Row],[Month]],Data6[[#This Row],[Day]])</f>
        <v>45467</v>
      </c>
    </row>
    <row r="1161" spans="1:25" x14ac:dyDescent="0.3">
      <c r="A1161" s="5">
        <v>45467.584852662039</v>
      </c>
      <c r="B1161" s="7" t="s">
        <v>23</v>
      </c>
      <c r="C1161" s="6" t="s">
        <v>842</v>
      </c>
      <c r="D1161" s="7" t="s">
        <v>648</v>
      </c>
      <c r="E1161" s="8">
        <v>2</v>
      </c>
      <c r="F1161" s="7" t="s">
        <v>68</v>
      </c>
      <c r="G1161" s="7" t="s">
        <v>68</v>
      </c>
      <c r="H1161" s="7" t="s">
        <v>649</v>
      </c>
      <c r="I1161" s="7" t="s">
        <v>44</v>
      </c>
      <c r="J1161" s="19" t="str">
        <f>IFERROR(INDEX('Employee Info'!$C$3:$E$200,MATCH(Data6[[#This Row],[Name:]],'Employee Info'!$B$3:$B$200,0),MATCH(Data6[[#This Row],[Hours Type:]],'Employee Info'!$C$2:$E$2,0)),"")</f>
        <v/>
      </c>
      <c r="K1161" s="19" t="str">
        <f>IFERROR(INDEX('Employee Info'!$C$3:$J$200,MATCH(Data6[[#This Row],[Name:]],'Employee Info'!$B$3:$B$200,0),MATCH(Data6[[#Headers],[Truck]],'Employee Info'!$C$2:$J$2,0)),"")</f>
        <v/>
      </c>
      <c r="L1161" s="19" t="str">
        <f>IFERROR(INDEX('Employee Info'!$C$3:$J$200,MATCH(Data6[[#This Row],[Name:]],'Employee Info'!$B$3:$B$200,0),MATCH(Data6[[#Headers],[Phone]],'Employee Info'!$C$2:$J$2,0)),"")</f>
        <v/>
      </c>
      <c r="M1161" s="19" t="str">
        <f>IFERROR(INDEX('Employee Info'!$C$3:$J$200,MATCH(Data6[[#This Row],[Name:]],'Employee Info'!$B$3:$B$200,0),MATCH(Data6[[#Headers],[Tech]],'Employee Info'!$C$2:$J$2,0)),"")</f>
        <v/>
      </c>
      <c r="N1161" s="19" t="str">
        <f>IFERROR(INDEX('Employee Info'!$C$3:$J$200,MATCH(Data6[[#This Row],[Name:]],'Employee Info'!$B$3:$B$200,0),MATCH(Data6[[#Headers],[Other]],'Employee Info'!$C$2:$J$2,0)),"")</f>
        <v/>
      </c>
      <c r="O1161" s="19">
        <f>IFERROR((Data6[[#This Row],[Hours:]]*SUM(Data6[[#This Row],[Rate]:[Other]])),"")</f>
        <v>0</v>
      </c>
      <c r="P1161" s="7" t="str">
        <f>IF(Data6[[#This Row],[WO'#:]]="","Riley #","WO#")</f>
        <v>Riley #</v>
      </c>
      <c r="Q1161" s="7">
        <f>IFERROR(WEEKNUM(Data6[[#This Row],[Date:]]),"")</f>
        <v>26</v>
      </c>
      <c r="R1161" s="6">
        <f t="shared" si="54"/>
        <v>45466</v>
      </c>
      <c r="S1161" s="6">
        <f>Data6[[#This Row],[Week Start]]+7</f>
        <v>45473</v>
      </c>
      <c r="T1161" s="7" t="str">
        <f t="shared" si="55"/>
        <v>6/23/2024 - 6/30/2024</v>
      </c>
      <c r="U1161" s="7" t="str">
        <f t="shared" si="56"/>
        <v>Time Card</v>
      </c>
      <c r="V1161" s="8" t="str">
        <f>RIGHT(TEXT(Data6[[#This Row],[Date:]],"mmddyyyy"),4)</f>
        <v>2024</v>
      </c>
      <c r="W1161" s="8" t="str">
        <f>MID(TEXT(Data6[[#This Row],[Date:]],"mmddyyyy"),3,2)</f>
        <v>24</v>
      </c>
      <c r="X1161" s="8" t="str">
        <f>LEFT(TEXT(Data6[[#This Row],[Date:]],"mmddyyyy"),2)</f>
        <v>06</v>
      </c>
      <c r="Y1161" s="6">
        <f>DATE(Data6[[#This Row],[Year]],Data6[[#This Row],[Month]],Data6[[#This Row],[Day]])</f>
        <v>45467</v>
      </c>
    </row>
    <row r="1162" spans="1:25" x14ac:dyDescent="0.3">
      <c r="A1162" s="5">
        <v>45468.252948148147</v>
      </c>
      <c r="B1162" s="7" t="s">
        <v>31</v>
      </c>
      <c r="C1162" s="6" t="s">
        <v>842</v>
      </c>
      <c r="D1162" s="7" t="s">
        <v>846</v>
      </c>
      <c r="E1162" s="8">
        <v>8</v>
      </c>
      <c r="F1162" s="7" t="s">
        <v>68</v>
      </c>
      <c r="G1162" s="7" t="s">
        <v>68</v>
      </c>
      <c r="H1162" s="7" t="s">
        <v>697</v>
      </c>
      <c r="I1162" s="7" t="s">
        <v>44</v>
      </c>
      <c r="J1162" s="19" t="str">
        <f>IFERROR(INDEX('Employee Info'!$C$3:$E$200,MATCH(Data6[[#This Row],[Name:]],'Employee Info'!$B$3:$B$200,0),MATCH(Data6[[#This Row],[Hours Type:]],'Employee Info'!$C$2:$E$2,0)),"")</f>
        <v/>
      </c>
      <c r="K1162" s="19" t="str">
        <f>IFERROR(INDEX('Employee Info'!$C$3:$J$200,MATCH(Data6[[#This Row],[Name:]],'Employee Info'!$B$3:$B$200,0),MATCH(Data6[[#Headers],[Truck]],'Employee Info'!$C$2:$J$2,0)),"")</f>
        <v/>
      </c>
      <c r="L1162" s="19" t="str">
        <f>IFERROR(INDEX('Employee Info'!$C$3:$J$200,MATCH(Data6[[#This Row],[Name:]],'Employee Info'!$B$3:$B$200,0),MATCH(Data6[[#Headers],[Phone]],'Employee Info'!$C$2:$J$2,0)),"")</f>
        <v/>
      </c>
      <c r="M1162" s="19" t="str">
        <f>IFERROR(INDEX('Employee Info'!$C$3:$J$200,MATCH(Data6[[#This Row],[Name:]],'Employee Info'!$B$3:$B$200,0),MATCH(Data6[[#Headers],[Tech]],'Employee Info'!$C$2:$J$2,0)),"")</f>
        <v/>
      </c>
      <c r="N1162" s="19" t="str">
        <f>IFERROR(INDEX('Employee Info'!$C$3:$J$200,MATCH(Data6[[#This Row],[Name:]],'Employee Info'!$B$3:$B$200,0),MATCH(Data6[[#Headers],[Other]],'Employee Info'!$C$2:$J$2,0)),"")</f>
        <v/>
      </c>
      <c r="O1162" s="19">
        <f>IFERROR((Data6[[#This Row],[Hours:]]*SUM(Data6[[#This Row],[Rate]:[Other]])),"")</f>
        <v>0</v>
      </c>
      <c r="P1162" s="7" t="str">
        <f>IF(Data6[[#This Row],[WO'#:]]="","Riley #","WO#")</f>
        <v>Riley #</v>
      </c>
      <c r="Q1162" s="7">
        <f>IFERROR(WEEKNUM(Data6[[#This Row],[Date:]]),"")</f>
        <v>26</v>
      </c>
      <c r="R1162" s="6">
        <f t="shared" si="54"/>
        <v>45466</v>
      </c>
      <c r="S1162" s="6">
        <f>Data6[[#This Row],[Week Start]]+7</f>
        <v>45473</v>
      </c>
      <c r="T1162" s="7" t="str">
        <f t="shared" si="55"/>
        <v>6/23/2024 - 6/30/2024</v>
      </c>
      <c r="U1162" s="7" t="str">
        <f t="shared" si="56"/>
        <v>Time Card</v>
      </c>
      <c r="V1162" s="8" t="str">
        <f>RIGHT(TEXT(Data6[[#This Row],[Date:]],"mmddyyyy"),4)</f>
        <v>2024</v>
      </c>
      <c r="W1162" s="8" t="str">
        <f>MID(TEXT(Data6[[#This Row],[Date:]],"mmddyyyy"),3,2)</f>
        <v>24</v>
      </c>
      <c r="X1162" s="8" t="str">
        <f>LEFT(TEXT(Data6[[#This Row],[Date:]],"mmddyyyy"),2)</f>
        <v>06</v>
      </c>
      <c r="Y1162" s="6">
        <f>DATE(Data6[[#This Row],[Year]],Data6[[#This Row],[Month]],Data6[[#This Row],[Day]])</f>
        <v>45467</v>
      </c>
    </row>
    <row r="1163" spans="1:25" x14ac:dyDescent="0.3">
      <c r="A1163" s="5">
        <v>45468.253039351854</v>
      </c>
      <c r="B1163" s="7" t="s">
        <v>34</v>
      </c>
      <c r="C1163" s="6" t="s">
        <v>842</v>
      </c>
      <c r="D1163" s="7" t="s">
        <v>846</v>
      </c>
      <c r="E1163" s="8">
        <v>8</v>
      </c>
      <c r="F1163" s="7" t="s">
        <v>68</v>
      </c>
      <c r="G1163" s="7" t="s">
        <v>68</v>
      </c>
      <c r="H1163" s="7" t="s">
        <v>697</v>
      </c>
      <c r="I1163" s="7" t="s">
        <v>44</v>
      </c>
      <c r="J1163" s="19" t="str">
        <f>IFERROR(INDEX('Employee Info'!$C$3:$E$200,MATCH(Data6[[#This Row],[Name:]],'Employee Info'!$B$3:$B$200,0),MATCH(Data6[[#This Row],[Hours Type:]],'Employee Info'!$C$2:$E$2,0)),"")</f>
        <v/>
      </c>
      <c r="K1163" s="19" t="str">
        <f>IFERROR(INDEX('Employee Info'!$C$3:$J$200,MATCH(Data6[[#This Row],[Name:]],'Employee Info'!$B$3:$B$200,0),MATCH(Data6[[#Headers],[Truck]],'Employee Info'!$C$2:$J$2,0)),"")</f>
        <v/>
      </c>
      <c r="L1163" s="19" t="str">
        <f>IFERROR(INDEX('Employee Info'!$C$3:$J$200,MATCH(Data6[[#This Row],[Name:]],'Employee Info'!$B$3:$B$200,0),MATCH(Data6[[#Headers],[Phone]],'Employee Info'!$C$2:$J$2,0)),"")</f>
        <v/>
      </c>
      <c r="M1163" s="19" t="str">
        <f>IFERROR(INDEX('Employee Info'!$C$3:$J$200,MATCH(Data6[[#This Row],[Name:]],'Employee Info'!$B$3:$B$200,0),MATCH(Data6[[#Headers],[Tech]],'Employee Info'!$C$2:$J$2,0)),"")</f>
        <v/>
      </c>
      <c r="N1163" s="19" t="str">
        <f>IFERROR(INDEX('Employee Info'!$C$3:$J$200,MATCH(Data6[[#This Row],[Name:]],'Employee Info'!$B$3:$B$200,0),MATCH(Data6[[#Headers],[Other]],'Employee Info'!$C$2:$J$2,0)),"")</f>
        <v/>
      </c>
      <c r="O1163" s="19">
        <f>IFERROR((Data6[[#This Row],[Hours:]]*SUM(Data6[[#This Row],[Rate]:[Other]])),"")</f>
        <v>0</v>
      </c>
      <c r="P1163" s="7" t="str">
        <f>IF(Data6[[#This Row],[WO'#:]]="","Riley #","WO#")</f>
        <v>Riley #</v>
      </c>
      <c r="Q1163" s="7">
        <f>IFERROR(WEEKNUM(Data6[[#This Row],[Date:]]),"")</f>
        <v>26</v>
      </c>
      <c r="R1163" s="6">
        <f t="shared" si="54"/>
        <v>45466</v>
      </c>
      <c r="S1163" s="6">
        <f>Data6[[#This Row],[Week Start]]+7</f>
        <v>45473</v>
      </c>
      <c r="T1163" s="7" t="str">
        <f t="shared" si="55"/>
        <v>6/23/2024 - 6/30/2024</v>
      </c>
      <c r="U1163" s="7" t="str">
        <f t="shared" si="56"/>
        <v>Time Card</v>
      </c>
      <c r="V1163" s="8" t="str">
        <f>RIGHT(TEXT(Data6[[#This Row],[Date:]],"mmddyyyy"),4)</f>
        <v>2024</v>
      </c>
      <c r="W1163" s="8" t="str">
        <f>MID(TEXT(Data6[[#This Row],[Date:]],"mmddyyyy"),3,2)</f>
        <v>24</v>
      </c>
      <c r="X1163" s="8" t="str">
        <f>LEFT(TEXT(Data6[[#This Row],[Date:]],"mmddyyyy"),2)</f>
        <v>06</v>
      </c>
      <c r="Y1163" s="6">
        <f>DATE(Data6[[#This Row],[Year]],Data6[[#This Row],[Month]],Data6[[#This Row],[Day]])</f>
        <v>45467</v>
      </c>
    </row>
    <row r="1164" spans="1:25" x14ac:dyDescent="0.3">
      <c r="A1164" s="5">
        <v>45467.585903819447</v>
      </c>
      <c r="B1164" s="7" t="s">
        <v>35</v>
      </c>
      <c r="C1164" s="6" t="s">
        <v>842</v>
      </c>
      <c r="D1164" s="7" t="s">
        <v>845</v>
      </c>
      <c r="E1164" s="8">
        <v>4</v>
      </c>
      <c r="F1164" s="7" t="s">
        <v>68</v>
      </c>
      <c r="G1164" s="7" t="s">
        <v>68</v>
      </c>
      <c r="H1164" s="7" t="s">
        <v>42</v>
      </c>
      <c r="I1164" s="7" t="s">
        <v>44</v>
      </c>
      <c r="J1164" s="19" t="str">
        <f>IFERROR(INDEX('Employee Info'!$C$3:$E$200,MATCH(Data6[[#This Row],[Name:]],'Employee Info'!$B$3:$B$200,0),MATCH(Data6[[#This Row],[Hours Type:]],'Employee Info'!$C$2:$E$2,0)),"")</f>
        <v/>
      </c>
      <c r="K1164" s="19" t="str">
        <f>IFERROR(INDEX('Employee Info'!$C$3:$J$200,MATCH(Data6[[#This Row],[Name:]],'Employee Info'!$B$3:$B$200,0),MATCH(Data6[[#Headers],[Truck]],'Employee Info'!$C$2:$J$2,0)),"")</f>
        <v/>
      </c>
      <c r="L1164" s="19" t="str">
        <f>IFERROR(INDEX('Employee Info'!$C$3:$J$200,MATCH(Data6[[#This Row],[Name:]],'Employee Info'!$B$3:$B$200,0),MATCH(Data6[[#Headers],[Phone]],'Employee Info'!$C$2:$J$2,0)),"")</f>
        <v/>
      </c>
      <c r="M1164" s="19" t="str">
        <f>IFERROR(INDEX('Employee Info'!$C$3:$J$200,MATCH(Data6[[#This Row],[Name:]],'Employee Info'!$B$3:$B$200,0),MATCH(Data6[[#Headers],[Tech]],'Employee Info'!$C$2:$J$2,0)),"")</f>
        <v/>
      </c>
      <c r="N1164" s="19" t="str">
        <f>IFERROR(INDEX('Employee Info'!$C$3:$J$200,MATCH(Data6[[#This Row],[Name:]],'Employee Info'!$B$3:$B$200,0),MATCH(Data6[[#Headers],[Other]],'Employee Info'!$C$2:$J$2,0)),"")</f>
        <v/>
      </c>
      <c r="O1164" s="19">
        <f>IFERROR((Data6[[#This Row],[Hours:]]*SUM(Data6[[#This Row],[Rate]:[Other]])),"")</f>
        <v>0</v>
      </c>
      <c r="P1164" s="7" t="str">
        <f>IF(Data6[[#This Row],[WO'#:]]="","Riley #","WO#")</f>
        <v>Riley #</v>
      </c>
      <c r="Q1164" s="7">
        <f>IFERROR(WEEKNUM(Data6[[#This Row],[Date:]]),"")</f>
        <v>26</v>
      </c>
      <c r="R1164" s="6">
        <f t="shared" si="54"/>
        <v>45466</v>
      </c>
      <c r="S1164" s="6">
        <f>Data6[[#This Row],[Week Start]]+7</f>
        <v>45473</v>
      </c>
      <c r="T1164" s="7" t="str">
        <f t="shared" si="55"/>
        <v>6/23/2024 - 6/30/2024</v>
      </c>
      <c r="U1164" s="7" t="str">
        <f t="shared" si="56"/>
        <v>Time Card</v>
      </c>
      <c r="V1164" s="8" t="str">
        <f>RIGHT(TEXT(Data6[[#This Row],[Date:]],"mmddyyyy"),4)</f>
        <v>2024</v>
      </c>
      <c r="W1164" s="8" t="str">
        <f>MID(TEXT(Data6[[#This Row],[Date:]],"mmddyyyy"),3,2)</f>
        <v>24</v>
      </c>
      <c r="X1164" s="8" t="str">
        <f>LEFT(TEXT(Data6[[#This Row],[Date:]],"mmddyyyy"),2)</f>
        <v>06</v>
      </c>
      <c r="Y1164" s="6">
        <f>DATE(Data6[[#This Row],[Year]],Data6[[#This Row],[Month]],Data6[[#This Row],[Day]])</f>
        <v>45467</v>
      </c>
    </row>
    <row r="1165" spans="1:25" x14ac:dyDescent="0.3">
      <c r="A1165" s="5">
        <v>45467.58596689815</v>
      </c>
      <c r="B1165" s="7" t="s">
        <v>23</v>
      </c>
      <c r="C1165" s="6" t="s">
        <v>842</v>
      </c>
      <c r="D1165" s="7" t="s">
        <v>845</v>
      </c>
      <c r="E1165" s="8">
        <v>4</v>
      </c>
      <c r="F1165" s="7" t="s">
        <v>68</v>
      </c>
      <c r="G1165" s="7" t="s">
        <v>68</v>
      </c>
      <c r="H1165" s="7" t="s">
        <v>42</v>
      </c>
      <c r="I1165" s="7" t="s">
        <v>44</v>
      </c>
      <c r="J1165" s="19" t="str">
        <f>IFERROR(INDEX('Employee Info'!$C$3:$E$200,MATCH(Data6[[#This Row],[Name:]],'Employee Info'!$B$3:$B$200,0),MATCH(Data6[[#This Row],[Hours Type:]],'Employee Info'!$C$2:$E$2,0)),"")</f>
        <v/>
      </c>
      <c r="K1165" s="19" t="str">
        <f>IFERROR(INDEX('Employee Info'!$C$3:$J$200,MATCH(Data6[[#This Row],[Name:]],'Employee Info'!$B$3:$B$200,0),MATCH(Data6[[#Headers],[Truck]],'Employee Info'!$C$2:$J$2,0)),"")</f>
        <v/>
      </c>
      <c r="L1165" s="19" t="str">
        <f>IFERROR(INDEX('Employee Info'!$C$3:$J$200,MATCH(Data6[[#This Row],[Name:]],'Employee Info'!$B$3:$B$200,0),MATCH(Data6[[#Headers],[Phone]],'Employee Info'!$C$2:$J$2,0)),"")</f>
        <v/>
      </c>
      <c r="M1165" s="19" t="str">
        <f>IFERROR(INDEX('Employee Info'!$C$3:$J$200,MATCH(Data6[[#This Row],[Name:]],'Employee Info'!$B$3:$B$200,0),MATCH(Data6[[#Headers],[Tech]],'Employee Info'!$C$2:$J$2,0)),"")</f>
        <v/>
      </c>
      <c r="N1165" s="19" t="str">
        <f>IFERROR(INDEX('Employee Info'!$C$3:$J$200,MATCH(Data6[[#This Row],[Name:]],'Employee Info'!$B$3:$B$200,0),MATCH(Data6[[#Headers],[Other]],'Employee Info'!$C$2:$J$2,0)),"")</f>
        <v/>
      </c>
      <c r="O1165" s="19">
        <f>IFERROR((Data6[[#This Row],[Hours:]]*SUM(Data6[[#This Row],[Rate]:[Other]])),"")</f>
        <v>0</v>
      </c>
      <c r="P1165" s="7" t="str">
        <f>IF(Data6[[#This Row],[WO'#:]]="","Riley #","WO#")</f>
        <v>Riley #</v>
      </c>
      <c r="Q1165" s="7">
        <f>IFERROR(WEEKNUM(Data6[[#This Row],[Date:]]),"")</f>
        <v>26</v>
      </c>
      <c r="R1165" s="6">
        <f t="shared" si="54"/>
        <v>45466</v>
      </c>
      <c r="S1165" s="6">
        <f>Data6[[#This Row],[Week Start]]+7</f>
        <v>45473</v>
      </c>
      <c r="T1165" s="7" t="str">
        <f t="shared" si="55"/>
        <v>6/23/2024 - 6/30/2024</v>
      </c>
      <c r="U1165" s="7" t="str">
        <f t="shared" si="56"/>
        <v>Time Card</v>
      </c>
      <c r="V1165" s="8" t="str">
        <f>RIGHT(TEXT(Data6[[#This Row],[Date:]],"mmddyyyy"),4)</f>
        <v>2024</v>
      </c>
      <c r="W1165" s="8" t="str">
        <f>MID(TEXT(Data6[[#This Row],[Date:]],"mmddyyyy"),3,2)</f>
        <v>24</v>
      </c>
      <c r="X1165" s="8" t="str">
        <f>LEFT(TEXT(Data6[[#This Row],[Date:]],"mmddyyyy"),2)</f>
        <v>06</v>
      </c>
      <c r="Y1165" s="6">
        <f>DATE(Data6[[#This Row],[Year]],Data6[[#This Row],[Month]],Data6[[#This Row],[Day]])</f>
        <v>45467</v>
      </c>
    </row>
    <row r="1166" spans="1:25" x14ac:dyDescent="0.3">
      <c r="A1166" s="5">
        <v>45471.430281712965</v>
      </c>
      <c r="B1166" s="7" t="s">
        <v>66</v>
      </c>
      <c r="C1166" s="6" t="s">
        <v>842</v>
      </c>
      <c r="D1166" s="7" t="s">
        <v>848</v>
      </c>
      <c r="E1166" s="8">
        <v>2</v>
      </c>
      <c r="F1166" s="7" t="s">
        <v>68</v>
      </c>
      <c r="G1166" s="7" t="s">
        <v>68</v>
      </c>
      <c r="H1166" s="7" t="s">
        <v>42</v>
      </c>
      <c r="I1166" s="7" t="s">
        <v>44</v>
      </c>
      <c r="J1166" s="19" t="str">
        <f>IFERROR(INDEX('Employee Info'!$C$3:$E$200,MATCH(Data6[[#This Row],[Name:]],'Employee Info'!$B$3:$B$200,0),MATCH(Data6[[#This Row],[Hours Type:]],'Employee Info'!$C$2:$E$2,0)),"")</f>
        <v/>
      </c>
      <c r="K1166" s="19" t="str">
        <f>IFERROR(INDEX('Employee Info'!$C$3:$J$200,MATCH(Data6[[#This Row],[Name:]],'Employee Info'!$B$3:$B$200,0),MATCH(Data6[[#Headers],[Truck]],'Employee Info'!$C$2:$J$2,0)),"")</f>
        <v/>
      </c>
      <c r="L1166" s="19" t="str">
        <f>IFERROR(INDEX('Employee Info'!$C$3:$J$200,MATCH(Data6[[#This Row],[Name:]],'Employee Info'!$B$3:$B$200,0),MATCH(Data6[[#Headers],[Phone]],'Employee Info'!$C$2:$J$2,0)),"")</f>
        <v/>
      </c>
      <c r="M1166" s="19" t="str">
        <f>IFERROR(INDEX('Employee Info'!$C$3:$J$200,MATCH(Data6[[#This Row],[Name:]],'Employee Info'!$B$3:$B$200,0),MATCH(Data6[[#Headers],[Tech]],'Employee Info'!$C$2:$J$2,0)),"")</f>
        <v/>
      </c>
      <c r="N1166" s="19" t="str">
        <f>IFERROR(INDEX('Employee Info'!$C$3:$J$200,MATCH(Data6[[#This Row],[Name:]],'Employee Info'!$B$3:$B$200,0),MATCH(Data6[[#Headers],[Other]],'Employee Info'!$C$2:$J$2,0)),"")</f>
        <v/>
      </c>
      <c r="O1166" s="19">
        <f>IFERROR((Data6[[#This Row],[Hours:]]*SUM(Data6[[#This Row],[Rate]:[Other]])),"")</f>
        <v>0</v>
      </c>
      <c r="P1166" s="7" t="str">
        <f>IF(Data6[[#This Row],[WO'#:]]="","Riley #","WO#")</f>
        <v>Riley #</v>
      </c>
      <c r="Q1166" s="7">
        <f>IFERROR(WEEKNUM(Data6[[#This Row],[Date:]]),"")</f>
        <v>26</v>
      </c>
      <c r="R1166" s="6">
        <f t="shared" si="54"/>
        <v>45466</v>
      </c>
      <c r="S1166" s="6">
        <f>Data6[[#This Row],[Week Start]]+7</f>
        <v>45473</v>
      </c>
      <c r="T1166" s="7" t="str">
        <f t="shared" si="55"/>
        <v>6/23/2024 - 6/30/2024</v>
      </c>
      <c r="U1166" s="7" t="str">
        <f t="shared" si="56"/>
        <v>Time Card</v>
      </c>
      <c r="V1166" s="8" t="str">
        <f>RIGHT(TEXT(Data6[[#This Row],[Date:]],"mmddyyyy"),4)</f>
        <v>2024</v>
      </c>
      <c r="W1166" s="8" t="str">
        <f>MID(TEXT(Data6[[#This Row],[Date:]],"mmddyyyy"),3,2)</f>
        <v>24</v>
      </c>
      <c r="X1166" s="8" t="str">
        <f>LEFT(TEXT(Data6[[#This Row],[Date:]],"mmddyyyy"),2)</f>
        <v>06</v>
      </c>
      <c r="Y1166" s="6">
        <f>DATE(Data6[[#This Row],[Year]],Data6[[#This Row],[Month]],Data6[[#This Row],[Day]])</f>
        <v>45467</v>
      </c>
    </row>
    <row r="1167" spans="1:25" x14ac:dyDescent="0.3">
      <c r="A1167" s="5">
        <v>45471.442657175925</v>
      </c>
      <c r="B1167" s="7" t="s">
        <v>66</v>
      </c>
      <c r="C1167" s="6" t="s">
        <v>849</v>
      </c>
      <c r="D1167" s="7" t="s">
        <v>850</v>
      </c>
      <c r="E1167" s="8">
        <v>3</v>
      </c>
      <c r="F1167" s="7">
        <v>6984733</v>
      </c>
      <c r="G1167" s="7" t="s">
        <v>68</v>
      </c>
      <c r="H1167" s="7" t="s">
        <v>756</v>
      </c>
      <c r="I1167" s="7" t="s">
        <v>44</v>
      </c>
      <c r="J1167" s="19" t="str">
        <f>IFERROR(INDEX('Employee Info'!$C$3:$E$200,MATCH(Data6[[#This Row],[Name:]],'Employee Info'!$B$3:$B$200,0),MATCH(Data6[[#This Row],[Hours Type:]],'Employee Info'!$C$2:$E$2,0)),"")</f>
        <v/>
      </c>
      <c r="K1167" s="19" t="str">
        <f>IFERROR(INDEX('Employee Info'!$C$3:$J$200,MATCH(Data6[[#This Row],[Name:]],'Employee Info'!$B$3:$B$200,0),MATCH(Data6[[#Headers],[Truck]],'Employee Info'!$C$2:$J$2,0)),"")</f>
        <v/>
      </c>
      <c r="L1167" s="19" t="str">
        <f>IFERROR(INDEX('Employee Info'!$C$3:$J$200,MATCH(Data6[[#This Row],[Name:]],'Employee Info'!$B$3:$B$200,0),MATCH(Data6[[#Headers],[Phone]],'Employee Info'!$C$2:$J$2,0)),"")</f>
        <v/>
      </c>
      <c r="M1167" s="19" t="str">
        <f>IFERROR(INDEX('Employee Info'!$C$3:$J$200,MATCH(Data6[[#This Row],[Name:]],'Employee Info'!$B$3:$B$200,0),MATCH(Data6[[#Headers],[Tech]],'Employee Info'!$C$2:$J$2,0)),"")</f>
        <v/>
      </c>
      <c r="N1167" s="19" t="str">
        <f>IFERROR(INDEX('Employee Info'!$C$3:$J$200,MATCH(Data6[[#This Row],[Name:]],'Employee Info'!$B$3:$B$200,0),MATCH(Data6[[#Headers],[Other]],'Employee Info'!$C$2:$J$2,0)),"")</f>
        <v/>
      </c>
      <c r="O1167" s="19">
        <f>IFERROR((Data6[[#This Row],[Hours:]]*SUM(Data6[[#This Row],[Rate]:[Other]])),"")</f>
        <v>0</v>
      </c>
      <c r="P1167" s="7" t="str">
        <f>IF(Data6[[#This Row],[WO'#:]]="","Riley #","WO#")</f>
        <v>WO#</v>
      </c>
      <c r="Q1167" s="7">
        <f>IFERROR(WEEKNUM(Data6[[#This Row],[Date:]]),"")</f>
        <v>26</v>
      </c>
      <c r="R1167" s="6">
        <f t="shared" si="54"/>
        <v>45466</v>
      </c>
      <c r="S1167" s="6">
        <f>Data6[[#This Row],[Week Start]]+7</f>
        <v>45473</v>
      </c>
      <c r="T1167" s="7" t="str">
        <f t="shared" si="55"/>
        <v>6/23/2024 - 6/30/2024</v>
      </c>
      <c r="U1167" s="7" t="str">
        <f t="shared" si="56"/>
        <v>Time Card</v>
      </c>
      <c r="V1167" s="8" t="str">
        <f>RIGHT(TEXT(Data6[[#This Row],[Date:]],"mmddyyyy"),4)</f>
        <v>2024</v>
      </c>
      <c r="W1167" s="8" t="str">
        <f>MID(TEXT(Data6[[#This Row],[Date:]],"mmddyyyy"),3,2)</f>
        <v>25</v>
      </c>
      <c r="X1167" s="8" t="str">
        <f>LEFT(TEXT(Data6[[#This Row],[Date:]],"mmddyyyy"),2)</f>
        <v>06</v>
      </c>
      <c r="Y1167" s="6">
        <f>DATE(Data6[[#This Row],[Year]],Data6[[#This Row],[Month]],Data6[[#This Row],[Day]])</f>
        <v>45468</v>
      </c>
    </row>
    <row r="1168" spans="1:25" x14ac:dyDescent="0.3">
      <c r="A1168" s="5">
        <v>45485.480486921297</v>
      </c>
      <c r="B1168" s="7" t="s">
        <v>76</v>
      </c>
      <c r="C1168" s="6" t="s">
        <v>849</v>
      </c>
      <c r="D1168" s="7" t="s">
        <v>896</v>
      </c>
      <c r="E1168" s="8">
        <v>6</v>
      </c>
      <c r="F1168" s="7">
        <v>7098027</v>
      </c>
      <c r="G1168" s="7" t="s">
        <v>68</v>
      </c>
      <c r="H1168" s="7" t="s">
        <v>756</v>
      </c>
      <c r="I1168" s="7" t="s">
        <v>44</v>
      </c>
      <c r="J1168" s="19" t="str">
        <f>IFERROR(INDEX('Employee Info'!$C$3:$E$200,MATCH(Data6[[#This Row],[Name:]],'Employee Info'!$B$3:$B$200,0),MATCH(Data6[[#This Row],[Hours Type:]],'Employee Info'!$C$2:$E$2,0)),"")</f>
        <v/>
      </c>
      <c r="K1168" s="19" t="str">
        <f>IFERROR(INDEX('Employee Info'!$C$3:$J$200,MATCH(Data6[[#This Row],[Name:]],'Employee Info'!$B$3:$B$200,0),MATCH(Data6[[#Headers],[Truck]],'Employee Info'!$C$2:$J$2,0)),"")</f>
        <v/>
      </c>
      <c r="L1168" s="19" t="str">
        <f>IFERROR(INDEX('Employee Info'!$C$3:$J$200,MATCH(Data6[[#This Row],[Name:]],'Employee Info'!$B$3:$B$200,0),MATCH(Data6[[#Headers],[Phone]],'Employee Info'!$C$2:$J$2,0)),"")</f>
        <v/>
      </c>
      <c r="M1168" s="19" t="str">
        <f>IFERROR(INDEX('Employee Info'!$C$3:$J$200,MATCH(Data6[[#This Row],[Name:]],'Employee Info'!$B$3:$B$200,0),MATCH(Data6[[#Headers],[Tech]],'Employee Info'!$C$2:$J$2,0)),"")</f>
        <v/>
      </c>
      <c r="N1168" s="19" t="str">
        <f>IFERROR(INDEX('Employee Info'!$C$3:$J$200,MATCH(Data6[[#This Row],[Name:]],'Employee Info'!$B$3:$B$200,0),MATCH(Data6[[#Headers],[Other]],'Employee Info'!$C$2:$J$2,0)),"")</f>
        <v/>
      </c>
      <c r="O1168" s="19">
        <f>IFERROR((Data6[[#This Row],[Hours:]]*SUM(Data6[[#This Row],[Rate]:[Other]])),"")</f>
        <v>0</v>
      </c>
      <c r="P1168" s="7" t="str">
        <f>IF(Data6[[#This Row],[WO'#:]]="","Riley #","WO#")</f>
        <v>WO#</v>
      </c>
      <c r="Q1168" s="7">
        <f>IFERROR(WEEKNUM(Data6[[#This Row],[Date:]]),"")</f>
        <v>26</v>
      </c>
      <c r="R1168" s="6">
        <f t="shared" si="54"/>
        <v>45466</v>
      </c>
      <c r="S1168" s="6">
        <f>Data6[[#This Row],[Week Start]]+7</f>
        <v>45473</v>
      </c>
      <c r="T1168" s="7" t="str">
        <f t="shared" si="55"/>
        <v>6/23/2024 - 6/30/2024</v>
      </c>
      <c r="U1168" s="7" t="str">
        <f t="shared" si="56"/>
        <v>Time Card</v>
      </c>
      <c r="V1168" s="8" t="str">
        <f>RIGHT(TEXT(Data6[[#This Row],[Date:]],"mmddyyyy"),4)</f>
        <v>2024</v>
      </c>
      <c r="W1168" s="8" t="str">
        <f>MID(TEXT(Data6[[#This Row],[Date:]],"mmddyyyy"),3,2)</f>
        <v>25</v>
      </c>
      <c r="X1168" s="8" t="str">
        <f>LEFT(TEXT(Data6[[#This Row],[Date:]],"mmddyyyy"),2)</f>
        <v>06</v>
      </c>
      <c r="Y1168" s="6">
        <f>DATE(Data6[[#This Row],[Year]],Data6[[#This Row],[Month]],Data6[[#This Row],[Day]])</f>
        <v>45468</v>
      </c>
    </row>
    <row r="1169" spans="1:25" x14ac:dyDescent="0.3">
      <c r="A1169" s="5">
        <v>45471.428499884256</v>
      </c>
      <c r="B1169" s="7" t="s">
        <v>66</v>
      </c>
      <c r="C1169" s="6" t="s">
        <v>849</v>
      </c>
      <c r="D1169" s="7" t="s">
        <v>847</v>
      </c>
      <c r="E1169" s="8">
        <v>1</v>
      </c>
      <c r="F1169" s="7" t="s">
        <v>68</v>
      </c>
      <c r="G1169" s="7" t="s">
        <v>68</v>
      </c>
      <c r="H1169" s="7" t="s">
        <v>808</v>
      </c>
      <c r="I1169" s="7" t="s">
        <v>44</v>
      </c>
      <c r="J1169" s="19" t="str">
        <f>IFERROR(INDEX('Employee Info'!$C$3:$E$200,MATCH(Data6[[#This Row],[Name:]],'Employee Info'!$B$3:$B$200,0),MATCH(Data6[[#This Row],[Hours Type:]],'Employee Info'!$C$2:$E$2,0)),"")</f>
        <v/>
      </c>
      <c r="K1169" s="19" t="str">
        <f>IFERROR(INDEX('Employee Info'!$C$3:$J$200,MATCH(Data6[[#This Row],[Name:]],'Employee Info'!$B$3:$B$200,0),MATCH(Data6[[#Headers],[Truck]],'Employee Info'!$C$2:$J$2,0)),"")</f>
        <v/>
      </c>
      <c r="L1169" s="19" t="str">
        <f>IFERROR(INDEX('Employee Info'!$C$3:$J$200,MATCH(Data6[[#This Row],[Name:]],'Employee Info'!$B$3:$B$200,0),MATCH(Data6[[#Headers],[Phone]],'Employee Info'!$C$2:$J$2,0)),"")</f>
        <v/>
      </c>
      <c r="M1169" s="19" t="str">
        <f>IFERROR(INDEX('Employee Info'!$C$3:$J$200,MATCH(Data6[[#This Row],[Name:]],'Employee Info'!$B$3:$B$200,0),MATCH(Data6[[#Headers],[Tech]],'Employee Info'!$C$2:$J$2,0)),"")</f>
        <v/>
      </c>
      <c r="N1169" s="19" t="str">
        <f>IFERROR(INDEX('Employee Info'!$C$3:$J$200,MATCH(Data6[[#This Row],[Name:]],'Employee Info'!$B$3:$B$200,0),MATCH(Data6[[#Headers],[Other]],'Employee Info'!$C$2:$J$2,0)),"")</f>
        <v/>
      </c>
      <c r="O1169" s="19">
        <f>IFERROR((Data6[[#This Row],[Hours:]]*SUM(Data6[[#This Row],[Rate]:[Other]])),"")</f>
        <v>0</v>
      </c>
      <c r="P1169" s="7" t="str">
        <f>IF(Data6[[#This Row],[WO'#:]]="","Riley #","WO#")</f>
        <v>Riley #</v>
      </c>
      <c r="Q1169" s="7">
        <f>IFERROR(WEEKNUM(Data6[[#This Row],[Date:]]),"")</f>
        <v>26</v>
      </c>
      <c r="R1169" s="6">
        <f t="shared" si="54"/>
        <v>45466</v>
      </c>
      <c r="S1169" s="6">
        <f>Data6[[#This Row],[Week Start]]+7</f>
        <v>45473</v>
      </c>
      <c r="T1169" s="7" t="str">
        <f t="shared" si="55"/>
        <v>6/23/2024 - 6/30/2024</v>
      </c>
      <c r="U1169" s="7" t="str">
        <f t="shared" si="56"/>
        <v>Time Card</v>
      </c>
      <c r="V1169" s="8" t="str">
        <f>RIGHT(TEXT(Data6[[#This Row],[Date:]],"mmddyyyy"),4)</f>
        <v>2024</v>
      </c>
      <c r="W1169" s="8" t="str">
        <f>MID(TEXT(Data6[[#This Row],[Date:]],"mmddyyyy"),3,2)</f>
        <v>25</v>
      </c>
      <c r="X1169" s="8" t="str">
        <f>LEFT(TEXT(Data6[[#This Row],[Date:]],"mmddyyyy"),2)</f>
        <v>06</v>
      </c>
      <c r="Y1169" s="6">
        <f>DATE(Data6[[#This Row],[Year]],Data6[[#This Row],[Month]],Data6[[#This Row],[Day]])</f>
        <v>45468</v>
      </c>
    </row>
    <row r="1170" spans="1:25" x14ac:dyDescent="0.3">
      <c r="A1170" s="5">
        <v>45468.407144444442</v>
      </c>
      <c r="B1170" s="7" t="s">
        <v>34</v>
      </c>
      <c r="C1170" s="6" t="s">
        <v>849</v>
      </c>
      <c r="D1170" s="7" t="s">
        <v>811</v>
      </c>
      <c r="E1170" s="8">
        <v>1</v>
      </c>
      <c r="F1170" s="7" t="s">
        <v>68</v>
      </c>
      <c r="G1170" s="7" t="s">
        <v>68</v>
      </c>
      <c r="H1170" s="7" t="s">
        <v>763</v>
      </c>
      <c r="I1170" s="7" t="s">
        <v>44</v>
      </c>
      <c r="J1170" s="19" t="str">
        <f>IFERROR(INDEX('Employee Info'!$C$3:$E$200,MATCH(Data6[[#This Row],[Name:]],'Employee Info'!$B$3:$B$200,0),MATCH(Data6[[#This Row],[Hours Type:]],'Employee Info'!$C$2:$E$2,0)),"")</f>
        <v/>
      </c>
      <c r="K1170" s="19" t="str">
        <f>IFERROR(INDEX('Employee Info'!$C$3:$J$200,MATCH(Data6[[#This Row],[Name:]],'Employee Info'!$B$3:$B$200,0),MATCH(Data6[[#Headers],[Truck]],'Employee Info'!$C$2:$J$2,0)),"")</f>
        <v/>
      </c>
      <c r="L1170" s="19" t="str">
        <f>IFERROR(INDEX('Employee Info'!$C$3:$J$200,MATCH(Data6[[#This Row],[Name:]],'Employee Info'!$B$3:$B$200,0),MATCH(Data6[[#Headers],[Phone]],'Employee Info'!$C$2:$J$2,0)),"")</f>
        <v/>
      </c>
      <c r="M1170" s="19" t="str">
        <f>IFERROR(INDEX('Employee Info'!$C$3:$J$200,MATCH(Data6[[#This Row],[Name:]],'Employee Info'!$B$3:$B$200,0),MATCH(Data6[[#Headers],[Tech]],'Employee Info'!$C$2:$J$2,0)),"")</f>
        <v/>
      </c>
      <c r="N1170" s="19" t="str">
        <f>IFERROR(INDEX('Employee Info'!$C$3:$J$200,MATCH(Data6[[#This Row],[Name:]],'Employee Info'!$B$3:$B$200,0),MATCH(Data6[[#Headers],[Other]],'Employee Info'!$C$2:$J$2,0)),"")</f>
        <v/>
      </c>
      <c r="O1170" s="19">
        <f>IFERROR((Data6[[#This Row],[Hours:]]*SUM(Data6[[#This Row],[Rate]:[Other]])),"")</f>
        <v>0</v>
      </c>
      <c r="P1170" s="7" t="str">
        <f>IF(Data6[[#This Row],[WO'#:]]="","Riley #","WO#")</f>
        <v>Riley #</v>
      </c>
      <c r="Q1170" s="7">
        <f>IFERROR(WEEKNUM(Data6[[#This Row],[Date:]]),"")</f>
        <v>26</v>
      </c>
      <c r="R1170" s="6">
        <f t="shared" si="54"/>
        <v>45466</v>
      </c>
      <c r="S1170" s="6">
        <f>Data6[[#This Row],[Week Start]]+7</f>
        <v>45473</v>
      </c>
      <c r="T1170" s="7" t="str">
        <f t="shared" si="55"/>
        <v>6/23/2024 - 6/30/2024</v>
      </c>
      <c r="U1170" s="7" t="str">
        <f t="shared" si="56"/>
        <v>Time Card</v>
      </c>
      <c r="V1170" s="8" t="str">
        <f>RIGHT(TEXT(Data6[[#This Row],[Date:]],"mmddyyyy"),4)</f>
        <v>2024</v>
      </c>
      <c r="W1170" s="8" t="str">
        <f>MID(TEXT(Data6[[#This Row],[Date:]],"mmddyyyy"),3,2)</f>
        <v>25</v>
      </c>
      <c r="X1170" s="8" t="str">
        <f>LEFT(TEXT(Data6[[#This Row],[Date:]],"mmddyyyy"),2)</f>
        <v>06</v>
      </c>
      <c r="Y1170" s="6">
        <f>DATE(Data6[[#This Row],[Year]],Data6[[#This Row],[Month]],Data6[[#This Row],[Day]])</f>
        <v>45468</v>
      </c>
    </row>
    <row r="1171" spans="1:25" x14ac:dyDescent="0.3">
      <c r="A1171" s="5">
        <v>45468.407267824077</v>
      </c>
      <c r="B1171" s="7" t="s">
        <v>31</v>
      </c>
      <c r="C1171" s="6" t="s">
        <v>849</v>
      </c>
      <c r="D1171" s="7" t="s">
        <v>811</v>
      </c>
      <c r="E1171" s="8">
        <v>1</v>
      </c>
      <c r="F1171" s="7" t="s">
        <v>68</v>
      </c>
      <c r="G1171" s="7" t="s">
        <v>68</v>
      </c>
      <c r="H1171" s="7" t="s">
        <v>763</v>
      </c>
      <c r="I1171" s="7" t="s">
        <v>44</v>
      </c>
      <c r="J1171" s="19" t="str">
        <f>IFERROR(INDEX('Employee Info'!$C$3:$E$200,MATCH(Data6[[#This Row],[Name:]],'Employee Info'!$B$3:$B$200,0),MATCH(Data6[[#This Row],[Hours Type:]],'Employee Info'!$C$2:$E$2,0)),"")</f>
        <v/>
      </c>
      <c r="K1171" s="19" t="str">
        <f>IFERROR(INDEX('Employee Info'!$C$3:$J$200,MATCH(Data6[[#This Row],[Name:]],'Employee Info'!$B$3:$B$200,0),MATCH(Data6[[#Headers],[Truck]],'Employee Info'!$C$2:$J$2,0)),"")</f>
        <v/>
      </c>
      <c r="L1171" s="19" t="str">
        <f>IFERROR(INDEX('Employee Info'!$C$3:$J$200,MATCH(Data6[[#This Row],[Name:]],'Employee Info'!$B$3:$B$200,0),MATCH(Data6[[#Headers],[Phone]],'Employee Info'!$C$2:$J$2,0)),"")</f>
        <v/>
      </c>
      <c r="M1171" s="19" t="str">
        <f>IFERROR(INDEX('Employee Info'!$C$3:$J$200,MATCH(Data6[[#This Row],[Name:]],'Employee Info'!$B$3:$B$200,0),MATCH(Data6[[#Headers],[Tech]],'Employee Info'!$C$2:$J$2,0)),"")</f>
        <v/>
      </c>
      <c r="N1171" s="19" t="str">
        <f>IFERROR(INDEX('Employee Info'!$C$3:$J$200,MATCH(Data6[[#This Row],[Name:]],'Employee Info'!$B$3:$B$200,0),MATCH(Data6[[#Headers],[Other]],'Employee Info'!$C$2:$J$2,0)),"")</f>
        <v/>
      </c>
      <c r="O1171" s="19">
        <f>IFERROR((Data6[[#This Row],[Hours:]]*SUM(Data6[[#This Row],[Rate]:[Other]])),"")</f>
        <v>0</v>
      </c>
      <c r="P1171" s="7" t="str">
        <f>IF(Data6[[#This Row],[WO'#:]]="","Riley #","WO#")</f>
        <v>Riley #</v>
      </c>
      <c r="Q1171" s="7">
        <f>IFERROR(WEEKNUM(Data6[[#This Row],[Date:]]),"")</f>
        <v>26</v>
      </c>
      <c r="R1171" s="6">
        <f t="shared" si="54"/>
        <v>45466</v>
      </c>
      <c r="S1171" s="6">
        <f>Data6[[#This Row],[Week Start]]+7</f>
        <v>45473</v>
      </c>
      <c r="T1171" s="7" t="str">
        <f t="shared" si="55"/>
        <v>6/23/2024 - 6/30/2024</v>
      </c>
      <c r="U1171" s="7" t="str">
        <f t="shared" si="56"/>
        <v>Time Card</v>
      </c>
      <c r="V1171" s="8" t="str">
        <f>RIGHT(TEXT(Data6[[#This Row],[Date:]],"mmddyyyy"),4)</f>
        <v>2024</v>
      </c>
      <c r="W1171" s="8" t="str">
        <f>MID(TEXT(Data6[[#This Row],[Date:]],"mmddyyyy"),3,2)</f>
        <v>25</v>
      </c>
      <c r="X1171" s="8" t="str">
        <f>LEFT(TEXT(Data6[[#This Row],[Date:]],"mmddyyyy"),2)</f>
        <v>06</v>
      </c>
      <c r="Y1171" s="6">
        <f>DATE(Data6[[#This Row],[Year]],Data6[[#This Row],[Month]],Data6[[#This Row],[Day]])</f>
        <v>45468</v>
      </c>
    </row>
    <row r="1172" spans="1:25" x14ac:dyDescent="0.3">
      <c r="A1172" s="5">
        <v>45471.435762499998</v>
      </c>
      <c r="B1172" s="7" t="s">
        <v>66</v>
      </c>
      <c r="C1172" s="6" t="s">
        <v>849</v>
      </c>
      <c r="D1172" s="7" t="s">
        <v>852</v>
      </c>
      <c r="E1172" s="8">
        <v>2</v>
      </c>
      <c r="F1172" s="7" t="s">
        <v>68</v>
      </c>
      <c r="G1172" s="7" t="s">
        <v>68</v>
      </c>
      <c r="H1172" s="7" t="s">
        <v>826</v>
      </c>
      <c r="I1172" s="7" t="s">
        <v>44</v>
      </c>
      <c r="J1172" s="19" t="str">
        <f>IFERROR(INDEX('Employee Info'!$C$3:$E$200,MATCH(Data6[[#This Row],[Name:]],'Employee Info'!$B$3:$B$200,0),MATCH(Data6[[#This Row],[Hours Type:]],'Employee Info'!$C$2:$E$2,0)),"")</f>
        <v/>
      </c>
      <c r="K1172" s="19" t="str">
        <f>IFERROR(INDEX('Employee Info'!$C$3:$J$200,MATCH(Data6[[#This Row],[Name:]],'Employee Info'!$B$3:$B$200,0),MATCH(Data6[[#Headers],[Truck]],'Employee Info'!$C$2:$J$2,0)),"")</f>
        <v/>
      </c>
      <c r="L1172" s="19" t="str">
        <f>IFERROR(INDEX('Employee Info'!$C$3:$J$200,MATCH(Data6[[#This Row],[Name:]],'Employee Info'!$B$3:$B$200,0),MATCH(Data6[[#Headers],[Phone]],'Employee Info'!$C$2:$J$2,0)),"")</f>
        <v/>
      </c>
      <c r="M1172" s="19" t="str">
        <f>IFERROR(INDEX('Employee Info'!$C$3:$J$200,MATCH(Data6[[#This Row],[Name:]],'Employee Info'!$B$3:$B$200,0),MATCH(Data6[[#Headers],[Tech]],'Employee Info'!$C$2:$J$2,0)),"")</f>
        <v/>
      </c>
      <c r="N1172" s="19" t="str">
        <f>IFERROR(INDEX('Employee Info'!$C$3:$J$200,MATCH(Data6[[#This Row],[Name:]],'Employee Info'!$B$3:$B$200,0),MATCH(Data6[[#Headers],[Other]],'Employee Info'!$C$2:$J$2,0)),"")</f>
        <v/>
      </c>
      <c r="O1172" s="19">
        <f>IFERROR((Data6[[#This Row],[Hours:]]*SUM(Data6[[#This Row],[Rate]:[Other]])),"")</f>
        <v>0</v>
      </c>
      <c r="P1172" s="7" t="str">
        <f>IF(Data6[[#This Row],[WO'#:]]="","Riley #","WO#")</f>
        <v>Riley #</v>
      </c>
      <c r="Q1172" s="7">
        <f>IFERROR(WEEKNUM(Data6[[#This Row],[Date:]]),"")</f>
        <v>26</v>
      </c>
      <c r="R1172" s="6">
        <f t="shared" si="54"/>
        <v>45466</v>
      </c>
      <c r="S1172" s="6">
        <f>Data6[[#This Row],[Week Start]]+7</f>
        <v>45473</v>
      </c>
      <c r="T1172" s="7" t="str">
        <f t="shared" si="55"/>
        <v>6/23/2024 - 6/30/2024</v>
      </c>
      <c r="U1172" s="7" t="str">
        <f t="shared" si="56"/>
        <v>Time Card</v>
      </c>
      <c r="V1172" s="8" t="str">
        <f>RIGHT(TEXT(Data6[[#This Row],[Date:]],"mmddyyyy"),4)</f>
        <v>2024</v>
      </c>
      <c r="W1172" s="8" t="str">
        <f>MID(TEXT(Data6[[#This Row],[Date:]],"mmddyyyy"),3,2)</f>
        <v>25</v>
      </c>
      <c r="X1172" s="8" t="str">
        <f>LEFT(TEXT(Data6[[#This Row],[Date:]],"mmddyyyy"),2)</f>
        <v>06</v>
      </c>
      <c r="Y1172" s="6">
        <f>DATE(Data6[[#This Row],[Year]],Data6[[#This Row],[Month]],Data6[[#This Row],[Day]])</f>
        <v>45468</v>
      </c>
    </row>
    <row r="1173" spans="1:25" x14ac:dyDescent="0.3">
      <c r="A1173" s="5">
        <v>45468.407751967592</v>
      </c>
      <c r="B1173" s="7" t="s">
        <v>31</v>
      </c>
      <c r="C1173" s="6" t="s">
        <v>849</v>
      </c>
      <c r="D1173" s="7" t="s">
        <v>851</v>
      </c>
      <c r="E1173" s="8">
        <v>7</v>
      </c>
      <c r="F1173" s="7" t="s">
        <v>68</v>
      </c>
      <c r="G1173" s="7" t="s">
        <v>68</v>
      </c>
      <c r="H1173" s="7" t="s">
        <v>42</v>
      </c>
      <c r="I1173" s="7" t="s">
        <v>44</v>
      </c>
      <c r="J1173" s="19" t="str">
        <f>IFERROR(INDEX('Employee Info'!$C$3:$E$200,MATCH(Data6[[#This Row],[Name:]],'Employee Info'!$B$3:$B$200,0),MATCH(Data6[[#This Row],[Hours Type:]],'Employee Info'!$C$2:$E$2,0)),"")</f>
        <v/>
      </c>
      <c r="K1173" s="19" t="str">
        <f>IFERROR(INDEX('Employee Info'!$C$3:$J$200,MATCH(Data6[[#This Row],[Name:]],'Employee Info'!$B$3:$B$200,0),MATCH(Data6[[#Headers],[Truck]],'Employee Info'!$C$2:$J$2,0)),"")</f>
        <v/>
      </c>
      <c r="L1173" s="19" t="str">
        <f>IFERROR(INDEX('Employee Info'!$C$3:$J$200,MATCH(Data6[[#This Row],[Name:]],'Employee Info'!$B$3:$B$200,0),MATCH(Data6[[#Headers],[Phone]],'Employee Info'!$C$2:$J$2,0)),"")</f>
        <v/>
      </c>
      <c r="M1173" s="19" t="str">
        <f>IFERROR(INDEX('Employee Info'!$C$3:$J$200,MATCH(Data6[[#This Row],[Name:]],'Employee Info'!$B$3:$B$200,0),MATCH(Data6[[#Headers],[Tech]],'Employee Info'!$C$2:$J$2,0)),"")</f>
        <v/>
      </c>
      <c r="N1173" s="19" t="str">
        <f>IFERROR(INDEX('Employee Info'!$C$3:$J$200,MATCH(Data6[[#This Row],[Name:]],'Employee Info'!$B$3:$B$200,0),MATCH(Data6[[#Headers],[Other]],'Employee Info'!$C$2:$J$2,0)),"")</f>
        <v/>
      </c>
      <c r="O1173" s="19">
        <f>IFERROR((Data6[[#This Row],[Hours:]]*SUM(Data6[[#This Row],[Rate]:[Other]])),"")</f>
        <v>0</v>
      </c>
      <c r="P1173" s="7" t="str">
        <f>IF(Data6[[#This Row],[WO'#:]]="","Riley #","WO#")</f>
        <v>Riley #</v>
      </c>
      <c r="Q1173" s="7">
        <f>IFERROR(WEEKNUM(Data6[[#This Row],[Date:]]),"")</f>
        <v>26</v>
      </c>
      <c r="R1173" s="6">
        <f t="shared" si="54"/>
        <v>45466</v>
      </c>
      <c r="S1173" s="6">
        <f>Data6[[#This Row],[Week Start]]+7</f>
        <v>45473</v>
      </c>
      <c r="T1173" s="7" t="str">
        <f t="shared" si="55"/>
        <v>6/23/2024 - 6/30/2024</v>
      </c>
      <c r="U1173" s="7" t="str">
        <f t="shared" si="56"/>
        <v>Time Card</v>
      </c>
      <c r="V1173" s="8" t="str">
        <f>RIGHT(TEXT(Data6[[#This Row],[Date:]],"mmddyyyy"),4)</f>
        <v>2024</v>
      </c>
      <c r="W1173" s="8" t="str">
        <f>MID(TEXT(Data6[[#This Row],[Date:]],"mmddyyyy"),3,2)</f>
        <v>25</v>
      </c>
      <c r="X1173" s="8" t="str">
        <f>LEFT(TEXT(Data6[[#This Row],[Date:]],"mmddyyyy"),2)</f>
        <v>06</v>
      </c>
      <c r="Y1173" s="6">
        <f>DATE(Data6[[#This Row],[Year]],Data6[[#This Row],[Month]],Data6[[#This Row],[Day]])</f>
        <v>45468</v>
      </c>
    </row>
    <row r="1174" spans="1:25" x14ac:dyDescent="0.3">
      <c r="A1174" s="5">
        <v>45468.407835879632</v>
      </c>
      <c r="B1174" s="7" t="s">
        <v>34</v>
      </c>
      <c r="C1174" s="6" t="s">
        <v>849</v>
      </c>
      <c r="D1174" s="7" t="s">
        <v>851</v>
      </c>
      <c r="E1174" s="8">
        <v>7</v>
      </c>
      <c r="F1174" s="7" t="s">
        <v>68</v>
      </c>
      <c r="G1174" s="7" t="s">
        <v>68</v>
      </c>
      <c r="H1174" s="7" t="s">
        <v>42</v>
      </c>
      <c r="I1174" s="7" t="s">
        <v>44</v>
      </c>
      <c r="J1174" s="19" t="str">
        <f>IFERROR(INDEX('Employee Info'!$C$3:$E$200,MATCH(Data6[[#This Row],[Name:]],'Employee Info'!$B$3:$B$200,0),MATCH(Data6[[#This Row],[Hours Type:]],'Employee Info'!$C$2:$E$2,0)),"")</f>
        <v/>
      </c>
      <c r="K1174" s="19" t="str">
        <f>IFERROR(INDEX('Employee Info'!$C$3:$J$200,MATCH(Data6[[#This Row],[Name:]],'Employee Info'!$B$3:$B$200,0),MATCH(Data6[[#Headers],[Truck]],'Employee Info'!$C$2:$J$2,0)),"")</f>
        <v/>
      </c>
      <c r="L1174" s="19" t="str">
        <f>IFERROR(INDEX('Employee Info'!$C$3:$J$200,MATCH(Data6[[#This Row],[Name:]],'Employee Info'!$B$3:$B$200,0),MATCH(Data6[[#Headers],[Phone]],'Employee Info'!$C$2:$J$2,0)),"")</f>
        <v/>
      </c>
      <c r="M1174" s="19" t="str">
        <f>IFERROR(INDEX('Employee Info'!$C$3:$J$200,MATCH(Data6[[#This Row],[Name:]],'Employee Info'!$B$3:$B$200,0),MATCH(Data6[[#Headers],[Tech]],'Employee Info'!$C$2:$J$2,0)),"")</f>
        <v/>
      </c>
      <c r="N1174" s="19" t="str">
        <f>IFERROR(INDEX('Employee Info'!$C$3:$J$200,MATCH(Data6[[#This Row],[Name:]],'Employee Info'!$B$3:$B$200,0),MATCH(Data6[[#Headers],[Other]],'Employee Info'!$C$2:$J$2,0)),"")</f>
        <v/>
      </c>
      <c r="O1174" s="19">
        <f>IFERROR((Data6[[#This Row],[Hours:]]*SUM(Data6[[#This Row],[Rate]:[Other]])),"")</f>
        <v>0</v>
      </c>
      <c r="P1174" s="7" t="str">
        <f>IF(Data6[[#This Row],[WO'#:]]="","Riley #","WO#")</f>
        <v>Riley #</v>
      </c>
      <c r="Q1174" s="7">
        <f>IFERROR(WEEKNUM(Data6[[#This Row],[Date:]]),"")</f>
        <v>26</v>
      </c>
      <c r="R1174" s="6">
        <f t="shared" si="54"/>
        <v>45466</v>
      </c>
      <c r="S1174" s="6">
        <f>Data6[[#This Row],[Week Start]]+7</f>
        <v>45473</v>
      </c>
      <c r="T1174" s="7" t="str">
        <f t="shared" si="55"/>
        <v>6/23/2024 - 6/30/2024</v>
      </c>
      <c r="U1174" s="7" t="str">
        <f t="shared" si="56"/>
        <v>Time Card</v>
      </c>
      <c r="V1174" s="8" t="str">
        <f>RIGHT(TEXT(Data6[[#This Row],[Date:]],"mmddyyyy"),4)</f>
        <v>2024</v>
      </c>
      <c r="W1174" s="8" t="str">
        <f>MID(TEXT(Data6[[#This Row],[Date:]],"mmddyyyy"),3,2)</f>
        <v>25</v>
      </c>
      <c r="X1174" s="8" t="str">
        <f>LEFT(TEXT(Data6[[#This Row],[Date:]],"mmddyyyy"),2)</f>
        <v>06</v>
      </c>
      <c r="Y1174" s="6">
        <f>DATE(Data6[[#This Row],[Year]],Data6[[#This Row],[Month]],Data6[[#This Row],[Day]])</f>
        <v>45468</v>
      </c>
    </row>
    <row r="1175" spans="1:25" x14ac:dyDescent="0.3">
      <c r="A1175" s="5">
        <v>45468.582270023151</v>
      </c>
      <c r="B1175" s="7" t="s">
        <v>35</v>
      </c>
      <c r="C1175" s="6" t="s">
        <v>849</v>
      </c>
      <c r="D1175" s="7" t="s">
        <v>851</v>
      </c>
      <c r="E1175" s="8">
        <v>8</v>
      </c>
      <c r="F1175" s="7" t="s">
        <v>68</v>
      </c>
      <c r="G1175" s="7" t="s">
        <v>68</v>
      </c>
      <c r="H1175" s="7" t="s">
        <v>42</v>
      </c>
      <c r="I1175" s="7" t="s">
        <v>44</v>
      </c>
      <c r="J1175" s="19" t="str">
        <f>IFERROR(INDEX('Employee Info'!$C$3:$E$200,MATCH(Data6[[#This Row],[Name:]],'Employee Info'!$B$3:$B$200,0),MATCH(Data6[[#This Row],[Hours Type:]],'Employee Info'!$C$2:$E$2,0)),"")</f>
        <v/>
      </c>
      <c r="K1175" s="19" t="str">
        <f>IFERROR(INDEX('Employee Info'!$C$3:$J$200,MATCH(Data6[[#This Row],[Name:]],'Employee Info'!$B$3:$B$200,0),MATCH(Data6[[#Headers],[Truck]],'Employee Info'!$C$2:$J$2,0)),"")</f>
        <v/>
      </c>
      <c r="L1175" s="19" t="str">
        <f>IFERROR(INDEX('Employee Info'!$C$3:$J$200,MATCH(Data6[[#This Row],[Name:]],'Employee Info'!$B$3:$B$200,0),MATCH(Data6[[#Headers],[Phone]],'Employee Info'!$C$2:$J$2,0)),"")</f>
        <v/>
      </c>
      <c r="M1175" s="19" t="str">
        <f>IFERROR(INDEX('Employee Info'!$C$3:$J$200,MATCH(Data6[[#This Row],[Name:]],'Employee Info'!$B$3:$B$200,0),MATCH(Data6[[#Headers],[Tech]],'Employee Info'!$C$2:$J$2,0)),"")</f>
        <v/>
      </c>
      <c r="N1175" s="19" t="str">
        <f>IFERROR(INDEX('Employee Info'!$C$3:$J$200,MATCH(Data6[[#This Row],[Name:]],'Employee Info'!$B$3:$B$200,0),MATCH(Data6[[#Headers],[Other]],'Employee Info'!$C$2:$J$2,0)),"")</f>
        <v/>
      </c>
      <c r="O1175" s="19">
        <f>IFERROR((Data6[[#This Row],[Hours:]]*SUM(Data6[[#This Row],[Rate]:[Other]])),"")</f>
        <v>0</v>
      </c>
      <c r="P1175" s="7" t="str">
        <f>IF(Data6[[#This Row],[WO'#:]]="","Riley #","WO#")</f>
        <v>Riley #</v>
      </c>
      <c r="Q1175" s="7">
        <f>IFERROR(WEEKNUM(Data6[[#This Row],[Date:]]),"")</f>
        <v>26</v>
      </c>
      <c r="R1175" s="6">
        <f t="shared" si="54"/>
        <v>45466</v>
      </c>
      <c r="S1175" s="6">
        <f>Data6[[#This Row],[Week Start]]+7</f>
        <v>45473</v>
      </c>
      <c r="T1175" s="7" t="str">
        <f t="shared" si="55"/>
        <v>6/23/2024 - 6/30/2024</v>
      </c>
      <c r="U1175" s="7" t="str">
        <f t="shared" si="56"/>
        <v>Time Card</v>
      </c>
      <c r="V1175" s="8" t="str">
        <f>RIGHT(TEXT(Data6[[#This Row],[Date:]],"mmddyyyy"),4)</f>
        <v>2024</v>
      </c>
      <c r="W1175" s="8" t="str">
        <f>MID(TEXT(Data6[[#This Row],[Date:]],"mmddyyyy"),3,2)</f>
        <v>25</v>
      </c>
      <c r="X1175" s="8" t="str">
        <f>LEFT(TEXT(Data6[[#This Row],[Date:]],"mmddyyyy"),2)</f>
        <v>06</v>
      </c>
      <c r="Y1175" s="6">
        <f>DATE(Data6[[#This Row],[Year]],Data6[[#This Row],[Month]],Data6[[#This Row],[Day]])</f>
        <v>45468</v>
      </c>
    </row>
    <row r="1176" spans="1:25" x14ac:dyDescent="0.3">
      <c r="A1176" s="5">
        <v>45468.582362615743</v>
      </c>
      <c r="B1176" s="7" t="s">
        <v>23</v>
      </c>
      <c r="C1176" s="6" t="s">
        <v>849</v>
      </c>
      <c r="D1176" s="7" t="s">
        <v>851</v>
      </c>
      <c r="E1176" s="8">
        <v>8</v>
      </c>
      <c r="F1176" s="7" t="s">
        <v>68</v>
      </c>
      <c r="G1176" s="7" t="s">
        <v>68</v>
      </c>
      <c r="H1176" s="7" t="s">
        <v>42</v>
      </c>
      <c r="I1176" s="7" t="s">
        <v>44</v>
      </c>
      <c r="J1176" s="19" t="str">
        <f>IFERROR(INDEX('Employee Info'!$C$3:$E$200,MATCH(Data6[[#This Row],[Name:]],'Employee Info'!$B$3:$B$200,0),MATCH(Data6[[#This Row],[Hours Type:]],'Employee Info'!$C$2:$E$2,0)),"")</f>
        <v/>
      </c>
      <c r="K1176" s="19" t="str">
        <f>IFERROR(INDEX('Employee Info'!$C$3:$J$200,MATCH(Data6[[#This Row],[Name:]],'Employee Info'!$B$3:$B$200,0),MATCH(Data6[[#Headers],[Truck]],'Employee Info'!$C$2:$J$2,0)),"")</f>
        <v/>
      </c>
      <c r="L1176" s="19" t="str">
        <f>IFERROR(INDEX('Employee Info'!$C$3:$J$200,MATCH(Data6[[#This Row],[Name:]],'Employee Info'!$B$3:$B$200,0),MATCH(Data6[[#Headers],[Phone]],'Employee Info'!$C$2:$J$2,0)),"")</f>
        <v/>
      </c>
      <c r="M1176" s="19" t="str">
        <f>IFERROR(INDEX('Employee Info'!$C$3:$J$200,MATCH(Data6[[#This Row],[Name:]],'Employee Info'!$B$3:$B$200,0),MATCH(Data6[[#Headers],[Tech]],'Employee Info'!$C$2:$J$2,0)),"")</f>
        <v/>
      </c>
      <c r="N1176" s="19" t="str">
        <f>IFERROR(INDEX('Employee Info'!$C$3:$J$200,MATCH(Data6[[#This Row],[Name:]],'Employee Info'!$B$3:$B$200,0),MATCH(Data6[[#Headers],[Other]],'Employee Info'!$C$2:$J$2,0)),"")</f>
        <v/>
      </c>
      <c r="O1176" s="19">
        <f>IFERROR((Data6[[#This Row],[Hours:]]*SUM(Data6[[#This Row],[Rate]:[Other]])),"")</f>
        <v>0</v>
      </c>
      <c r="P1176" s="7" t="str">
        <f>IF(Data6[[#This Row],[WO'#:]]="","Riley #","WO#")</f>
        <v>Riley #</v>
      </c>
      <c r="Q1176" s="7">
        <f>IFERROR(WEEKNUM(Data6[[#This Row],[Date:]]),"")</f>
        <v>26</v>
      </c>
      <c r="R1176" s="6">
        <f t="shared" si="54"/>
        <v>45466</v>
      </c>
      <c r="S1176" s="6">
        <f>Data6[[#This Row],[Week Start]]+7</f>
        <v>45473</v>
      </c>
      <c r="T1176" s="7" t="str">
        <f t="shared" si="55"/>
        <v>6/23/2024 - 6/30/2024</v>
      </c>
      <c r="U1176" s="7" t="str">
        <f t="shared" si="56"/>
        <v>Time Card</v>
      </c>
      <c r="V1176" s="8" t="str">
        <f>RIGHT(TEXT(Data6[[#This Row],[Date:]],"mmddyyyy"),4)</f>
        <v>2024</v>
      </c>
      <c r="W1176" s="8" t="str">
        <f>MID(TEXT(Data6[[#This Row],[Date:]],"mmddyyyy"),3,2)</f>
        <v>25</v>
      </c>
      <c r="X1176" s="8" t="str">
        <f>LEFT(TEXT(Data6[[#This Row],[Date:]],"mmddyyyy"),2)</f>
        <v>06</v>
      </c>
      <c r="Y1176" s="6">
        <f>DATE(Data6[[#This Row],[Year]],Data6[[#This Row],[Month]],Data6[[#This Row],[Day]])</f>
        <v>45468</v>
      </c>
    </row>
    <row r="1177" spans="1:25" x14ac:dyDescent="0.3">
      <c r="A1177" s="5">
        <v>45471.430167245373</v>
      </c>
      <c r="B1177" s="7" t="s">
        <v>66</v>
      </c>
      <c r="C1177" s="6" t="s">
        <v>849</v>
      </c>
      <c r="D1177" s="7" t="s">
        <v>848</v>
      </c>
      <c r="E1177" s="8">
        <v>2</v>
      </c>
      <c r="F1177" s="7" t="s">
        <v>68</v>
      </c>
      <c r="G1177" s="7" t="s">
        <v>68</v>
      </c>
      <c r="H1177" s="7" t="s">
        <v>42</v>
      </c>
      <c r="I1177" s="7" t="s">
        <v>44</v>
      </c>
      <c r="J1177" s="19" t="str">
        <f>IFERROR(INDEX('Employee Info'!$C$3:$E$200,MATCH(Data6[[#This Row],[Name:]],'Employee Info'!$B$3:$B$200,0),MATCH(Data6[[#This Row],[Hours Type:]],'Employee Info'!$C$2:$E$2,0)),"")</f>
        <v/>
      </c>
      <c r="K1177" s="19" t="str">
        <f>IFERROR(INDEX('Employee Info'!$C$3:$J$200,MATCH(Data6[[#This Row],[Name:]],'Employee Info'!$B$3:$B$200,0),MATCH(Data6[[#Headers],[Truck]],'Employee Info'!$C$2:$J$2,0)),"")</f>
        <v/>
      </c>
      <c r="L1177" s="19" t="str">
        <f>IFERROR(INDEX('Employee Info'!$C$3:$J$200,MATCH(Data6[[#This Row],[Name:]],'Employee Info'!$B$3:$B$200,0),MATCH(Data6[[#Headers],[Phone]],'Employee Info'!$C$2:$J$2,0)),"")</f>
        <v/>
      </c>
      <c r="M1177" s="19" t="str">
        <f>IFERROR(INDEX('Employee Info'!$C$3:$J$200,MATCH(Data6[[#This Row],[Name:]],'Employee Info'!$B$3:$B$200,0),MATCH(Data6[[#Headers],[Tech]],'Employee Info'!$C$2:$J$2,0)),"")</f>
        <v/>
      </c>
      <c r="N1177" s="19" t="str">
        <f>IFERROR(INDEX('Employee Info'!$C$3:$J$200,MATCH(Data6[[#This Row],[Name:]],'Employee Info'!$B$3:$B$200,0),MATCH(Data6[[#Headers],[Other]],'Employee Info'!$C$2:$J$2,0)),"")</f>
        <v/>
      </c>
      <c r="O1177" s="19">
        <f>IFERROR((Data6[[#This Row],[Hours:]]*SUM(Data6[[#This Row],[Rate]:[Other]])),"")</f>
        <v>0</v>
      </c>
      <c r="P1177" s="7" t="str">
        <f>IF(Data6[[#This Row],[WO'#:]]="","Riley #","WO#")</f>
        <v>Riley #</v>
      </c>
      <c r="Q1177" s="7">
        <f>IFERROR(WEEKNUM(Data6[[#This Row],[Date:]]),"")</f>
        <v>26</v>
      </c>
      <c r="R1177" s="6">
        <f t="shared" si="54"/>
        <v>45466</v>
      </c>
      <c r="S1177" s="6">
        <f>Data6[[#This Row],[Week Start]]+7</f>
        <v>45473</v>
      </c>
      <c r="T1177" s="7" t="str">
        <f t="shared" si="55"/>
        <v>6/23/2024 - 6/30/2024</v>
      </c>
      <c r="U1177" s="7" t="str">
        <f t="shared" si="56"/>
        <v>Time Card</v>
      </c>
      <c r="V1177" s="8" t="str">
        <f>RIGHT(TEXT(Data6[[#This Row],[Date:]],"mmddyyyy"),4)</f>
        <v>2024</v>
      </c>
      <c r="W1177" s="8" t="str">
        <f>MID(TEXT(Data6[[#This Row],[Date:]],"mmddyyyy"),3,2)</f>
        <v>25</v>
      </c>
      <c r="X1177" s="8" t="str">
        <f>LEFT(TEXT(Data6[[#This Row],[Date:]],"mmddyyyy"),2)</f>
        <v>06</v>
      </c>
      <c r="Y1177" s="6">
        <f>DATE(Data6[[#This Row],[Year]],Data6[[#This Row],[Month]],Data6[[#This Row],[Day]])</f>
        <v>45468</v>
      </c>
    </row>
    <row r="1178" spans="1:25" x14ac:dyDescent="0.3">
      <c r="A1178" s="5">
        <v>45471.443174189815</v>
      </c>
      <c r="B1178" s="7" t="s">
        <v>66</v>
      </c>
      <c r="C1178" s="6" t="s">
        <v>853</v>
      </c>
      <c r="D1178" s="7" t="s">
        <v>854</v>
      </c>
      <c r="E1178" s="8">
        <v>4</v>
      </c>
      <c r="F1178" s="7">
        <v>6984733</v>
      </c>
      <c r="G1178" s="7" t="s">
        <v>68</v>
      </c>
      <c r="H1178" s="7" t="s">
        <v>756</v>
      </c>
      <c r="I1178" s="7" t="s">
        <v>44</v>
      </c>
      <c r="J1178" s="19" t="str">
        <f>IFERROR(INDEX('Employee Info'!$C$3:$E$200,MATCH(Data6[[#This Row],[Name:]],'Employee Info'!$B$3:$B$200,0),MATCH(Data6[[#This Row],[Hours Type:]],'Employee Info'!$C$2:$E$2,0)),"")</f>
        <v/>
      </c>
      <c r="K1178" s="19" t="str">
        <f>IFERROR(INDEX('Employee Info'!$C$3:$J$200,MATCH(Data6[[#This Row],[Name:]],'Employee Info'!$B$3:$B$200,0),MATCH(Data6[[#Headers],[Truck]],'Employee Info'!$C$2:$J$2,0)),"")</f>
        <v/>
      </c>
      <c r="L1178" s="19" t="str">
        <f>IFERROR(INDEX('Employee Info'!$C$3:$J$200,MATCH(Data6[[#This Row],[Name:]],'Employee Info'!$B$3:$B$200,0),MATCH(Data6[[#Headers],[Phone]],'Employee Info'!$C$2:$J$2,0)),"")</f>
        <v/>
      </c>
      <c r="M1178" s="19" t="str">
        <f>IFERROR(INDEX('Employee Info'!$C$3:$J$200,MATCH(Data6[[#This Row],[Name:]],'Employee Info'!$B$3:$B$200,0),MATCH(Data6[[#Headers],[Tech]],'Employee Info'!$C$2:$J$2,0)),"")</f>
        <v/>
      </c>
      <c r="N1178" s="19" t="str">
        <f>IFERROR(INDEX('Employee Info'!$C$3:$J$200,MATCH(Data6[[#This Row],[Name:]],'Employee Info'!$B$3:$B$200,0),MATCH(Data6[[#Headers],[Other]],'Employee Info'!$C$2:$J$2,0)),"")</f>
        <v/>
      </c>
      <c r="O1178" s="19">
        <f>IFERROR((Data6[[#This Row],[Hours:]]*SUM(Data6[[#This Row],[Rate]:[Other]])),"")</f>
        <v>0</v>
      </c>
      <c r="P1178" s="7" t="str">
        <f>IF(Data6[[#This Row],[WO'#:]]="","Riley #","WO#")</f>
        <v>WO#</v>
      </c>
      <c r="Q1178" s="7">
        <f>IFERROR(WEEKNUM(Data6[[#This Row],[Date:]]),"")</f>
        <v>26</v>
      </c>
      <c r="R1178" s="6">
        <f t="shared" si="54"/>
        <v>45466</v>
      </c>
      <c r="S1178" s="6">
        <f>Data6[[#This Row],[Week Start]]+7</f>
        <v>45473</v>
      </c>
      <c r="T1178" s="7" t="str">
        <f t="shared" si="55"/>
        <v>6/23/2024 - 6/30/2024</v>
      </c>
      <c r="U1178" s="7" t="str">
        <f t="shared" si="56"/>
        <v>Time Card</v>
      </c>
      <c r="V1178" s="8" t="str">
        <f>RIGHT(TEXT(Data6[[#This Row],[Date:]],"mmddyyyy"),4)</f>
        <v>2024</v>
      </c>
      <c r="W1178" s="8" t="str">
        <f>MID(TEXT(Data6[[#This Row],[Date:]],"mmddyyyy"),3,2)</f>
        <v>26</v>
      </c>
      <c r="X1178" s="8" t="str">
        <f>LEFT(TEXT(Data6[[#This Row],[Date:]],"mmddyyyy"),2)</f>
        <v>06</v>
      </c>
      <c r="Y1178" s="6">
        <f>DATE(Data6[[#This Row],[Year]],Data6[[#This Row],[Month]],Data6[[#This Row],[Day]])</f>
        <v>45469</v>
      </c>
    </row>
    <row r="1179" spans="1:25" x14ac:dyDescent="0.3">
      <c r="A1179" s="5">
        <v>45485.482128819443</v>
      </c>
      <c r="B1179" s="7" t="s">
        <v>76</v>
      </c>
      <c r="C1179" s="6" t="s">
        <v>853</v>
      </c>
      <c r="D1179" s="7" t="s">
        <v>156</v>
      </c>
      <c r="E1179" s="8">
        <v>1</v>
      </c>
      <c r="F1179" s="7">
        <v>6984733</v>
      </c>
      <c r="G1179" s="7" t="s">
        <v>68</v>
      </c>
      <c r="H1179" s="7" t="s">
        <v>756</v>
      </c>
      <c r="I1179" s="7" t="s">
        <v>44</v>
      </c>
      <c r="J1179" s="19" t="str">
        <f>IFERROR(INDEX('Employee Info'!$C$3:$E$200,MATCH(Data6[[#This Row],[Name:]],'Employee Info'!$B$3:$B$200,0),MATCH(Data6[[#This Row],[Hours Type:]],'Employee Info'!$C$2:$E$2,0)),"")</f>
        <v/>
      </c>
      <c r="K1179" s="19" t="str">
        <f>IFERROR(INDEX('Employee Info'!$C$3:$J$200,MATCH(Data6[[#This Row],[Name:]],'Employee Info'!$B$3:$B$200,0),MATCH(Data6[[#Headers],[Truck]],'Employee Info'!$C$2:$J$2,0)),"")</f>
        <v/>
      </c>
      <c r="L1179" s="19" t="str">
        <f>IFERROR(INDEX('Employee Info'!$C$3:$J$200,MATCH(Data6[[#This Row],[Name:]],'Employee Info'!$B$3:$B$200,0),MATCH(Data6[[#Headers],[Phone]],'Employee Info'!$C$2:$J$2,0)),"")</f>
        <v/>
      </c>
      <c r="M1179" s="19" t="str">
        <f>IFERROR(INDEX('Employee Info'!$C$3:$J$200,MATCH(Data6[[#This Row],[Name:]],'Employee Info'!$B$3:$B$200,0),MATCH(Data6[[#Headers],[Tech]],'Employee Info'!$C$2:$J$2,0)),"")</f>
        <v/>
      </c>
      <c r="N1179" s="19" t="str">
        <f>IFERROR(INDEX('Employee Info'!$C$3:$J$200,MATCH(Data6[[#This Row],[Name:]],'Employee Info'!$B$3:$B$200,0),MATCH(Data6[[#Headers],[Other]],'Employee Info'!$C$2:$J$2,0)),"")</f>
        <v/>
      </c>
      <c r="O1179" s="19">
        <f>IFERROR((Data6[[#This Row],[Hours:]]*SUM(Data6[[#This Row],[Rate]:[Other]])),"")</f>
        <v>0</v>
      </c>
      <c r="P1179" s="7" t="str">
        <f>IF(Data6[[#This Row],[WO'#:]]="","Riley #","WO#")</f>
        <v>WO#</v>
      </c>
      <c r="Q1179" s="7">
        <f>IFERROR(WEEKNUM(Data6[[#This Row],[Date:]]),"")</f>
        <v>26</v>
      </c>
      <c r="R1179" s="6">
        <f t="shared" si="54"/>
        <v>45466</v>
      </c>
      <c r="S1179" s="6">
        <f>Data6[[#This Row],[Week Start]]+7</f>
        <v>45473</v>
      </c>
      <c r="T1179" s="7" t="str">
        <f t="shared" si="55"/>
        <v>6/23/2024 - 6/30/2024</v>
      </c>
      <c r="U1179" s="7" t="str">
        <f t="shared" si="56"/>
        <v>Time Card</v>
      </c>
      <c r="V1179" s="8" t="str">
        <f>RIGHT(TEXT(Data6[[#This Row],[Date:]],"mmddyyyy"),4)</f>
        <v>2024</v>
      </c>
      <c r="W1179" s="8" t="str">
        <f>MID(TEXT(Data6[[#This Row],[Date:]],"mmddyyyy"),3,2)</f>
        <v>26</v>
      </c>
      <c r="X1179" s="8" t="str">
        <f>LEFT(TEXT(Data6[[#This Row],[Date:]],"mmddyyyy"),2)</f>
        <v>06</v>
      </c>
      <c r="Y1179" s="6">
        <f>DATE(Data6[[#This Row],[Year]],Data6[[#This Row],[Month]],Data6[[#This Row],[Day]])</f>
        <v>45469</v>
      </c>
    </row>
    <row r="1180" spans="1:25" x14ac:dyDescent="0.3">
      <c r="A1180" s="5">
        <v>45471.428552777776</v>
      </c>
      <c r="B1180" s="7" t="s">
        <v>66</v>
      </c>
      <c r="C1180" s="6" t="s">
        <v>853</v>
      </c>
      <c r="D1180" s="7" t="s">
        <v>847</v>
      </c>
      <c r="E1180" s="8">
        <v>1</v>
      </c>
      <c r="F1180" s="7" t="s">
        <v>68</v>
      </c>
      <c r="G1180" s="7" t="s">
        <v>68</v>
      </c>
      <c r="H1180" s="7" t="s">
        <v>808</v>
      </c>
      <c r="I1180" s="7" t="s">
        <v>44</v>
      </c>
      <c r="J1180" s="19" t="str">
        <f>IFERROR(INDEX('Employee Info'!$C$3:$E$200,MATCH(Data6[[#This Row],[Name:]],'Employee Info'!$B$3:$B$200,0),MATCH(Data6[[#This Row],[Hours Type:]],'Employee Info'!$C$2:$E$2,0)),"")</f>
        <v/>
      </c>
      <c r="K1180" s="19" t="str">
        <f>IFERROR(INDEX('Employee Info'!$C$3:$J$200,MATCH(Data6[[#This Row],[Name:]],'Employee Info'!$B$3:$B$200,0),MATCH(Data6[[#Headers],[Truck]],'Employee Info'!$C$2:$J$2,0)),"")</f>
        <v/>
      </c>
      <c r="L1180" s="19" t="str">
        <f>IFERROR(INDEX('Employee Info'!$C$3:$J$200,MATCH(Data6[[#This Row],[Name:]],'Employee Info'!$B$3:$B$200,0),MATCH(Data6[[#Headers],[Phone]],'Employee Info'!$C$2:$J$2,0)),"")</f>
        <v/>
      </c>
      <c r="M1180" s="19" t="str">
        <f>IFERROR(INDEX('Employee Info'!$C$3:$J$200,MATCH(Data6[[#This Row],[Name:]],'Employee Info'!$B$3:$B$200,0),MATCH(Data6[[#Headers],[Tech]],'Employee Info'!$C$2:$J$2,0)),"")</f>
        <v/>
      </c>
      <c r="N1180" s="19" t="str">
        <f>IFERROR(INDEX('Employee Info'!$C$3:$J$200,MATCH(Data6[[#This Row],[Name:]],'Employee Info'!$B$3:$B$200,0),MATCH(Data6[[#Headers],[Other]],'Employee Info'!$C$2:$J$2,0)),"")</f>
        <v/>
      </c>
      <c r="O1180" s="19">
        <f>IFERROR((Data6[[#This Row],[Hours:]]*SUM(Data6[[#This Row],[Rate]:[Other]])),"")</f>
        <v>0</v>
      </c>
      <c r="P1180" s="7" t="str">
        <f>IF(Data6[[#This Row],[WO'#:]]="","Riley #","WO#")</f>
        <v>Riley #</v>
      </c>
      <c r="Q1180" s="7">
        <f>IFERROR(WEEKNUM(Data6[[#This Row],[Date:]]),"")</f>
        <v>26</v>
      </c>
      <c r="R1180" s="6">
        <f t="shared" si="54"/>
        <v>45466</v>
      </c>
      <c r="S1180" s="6">
        <f>Data6[[#This Row],[Week Start]]+7</f>
        <v>45473</v>
      </c>
      <c r="T1180" s="7" t="str">
        <f t="shared" si="55"/>
        <v>6/23/2024 - 6/30/2024</v>
      </c>
      <c r="U1180" s="7" t="str">
        <f t="shared" si="56"/>
        <v>Time Card</v>
      </c>
      <c r="V1180" s="8" t="str">
        <f>RIGHT(TEXT(Data6[[#This Row],[Date:]],"mmddyyyy"),4)</f>
        <v>2024</v>
      </c>
      <c r="W1180" s="8" t="str">
        <f>MID(TEXT(Data6[[#This Row],[Date:]],"mmddyyyy"),3,2)</f>
        <v>26</v>
      </c>
      <c r="X1180" s="8" t="str">
        <f>LEFT(TEXT(Data6[[#This Row],[Date:]],"mmddyyyy"),2)</f>
        <v>06</v>
      </c>
      <c r="Y1180" s="6">
        <f>DATE(Data6[[#This Row],[Year]],Data6[[#This Row],[Month]],Data6[[#This Row],[Day]])</f>
        <v>45469</v>
      </c>
    </row>
    <row r="1181" spans="1:25" x14ac:dyDescent="0.3">
      <c r="A1181" s="5">
        <v>45471.439914467592</v>
      </c>
      <c r="B1181" s="7" t="s">
        <v>66</v>
      </c>
      <c r="C1181" s="6" t="s">
        <v>853</v>
      </c>
      <c r="D1181" s="7" t="s">
        <v>811</v>
      </c>
      <c r="E1181" s="8">
        <v>1</v>
      </c>
      <c r="F1181" s="7" t="s">
        <v>68</v>
      </c>
      <c r="G1181" s="7" t="s">
        <v>68</v>
      </c>
      <c r="H1181" s="7" t="s">
        <v>763</v>
      </c>
      <c r="I1181" s="7" t="s">
        <v>44</v>
      </c>
      <c r="J1181" s="19" t="str">
        <f>IFERROR(INDEX('Employee Info'!$C$3:$E$200,MATCH(Data6[[#This Row],[Name:]],'Employee Info'!$B$3:$B$200,0),MATCH(Data6[[#This Row],[Hours Type:]],'Employee Info'!$C$2:$E$2,0)),"")</f>
        <v/>
      </c>
      <c r="K1181" s="19" t="str">
        <f>IFERROR(INDEX('Employee Info'!$C$3:$J$200,MATCH(Data6[[#This Row],[Name:]],'Employee Info'!$B$3:$B$200,0),MATCH(Data6[[#Headers],[Truck]],'Employee Info'!$C$2:$J$2,0)),"")</f>
        <v/>
      </c>
      <c r="L1181" s="19" t="str">
        <f>IFERROR(INDEX('Employee Info'!$C$3:$J$200,MATCH(Data6[[#This Row],[Name:]],'Employee Info'!$B$3:$B$200,0),MATCH(Data6[[#Headers],[Phone]],'Employee Info'!$C$2:$J$2,0)),"")</f>
        <v/>
      </c>
      <c r="M1181" s="19" t="str">
        <f>IFERROR(INDEX('Employee Info'!$C$3:$J$200,MATCH(Data6[[#This Row],[Name:]],'Employee Info'!$B$3:$B$200,0),MATCH(Data6[[#Headers],[Tech]],'Employee Info'!$C$2:$J$2,0)),"")</f>
        <v/>
      </c>
      <c r="N1181" s="19" t="str">
        <f>IFERROR(INDEX('Employee Info'!$C$3:$J$200,MATCH(Data6[[#This Row],[Name:]],'Employee Info'!$B$3:$B$200,0),MATCH(Data6[[#Headers],[Other]],'Employee Info'!$C$2:$J$2,0)),"")</f>
        <v/>
      </c>
      <c r="O1181" s="19">
        <f>IFERROR((Data6[[#This Row],[Hours:]]*SUM(Data6[[#This Row],[Rate]:[Other]])),"")</f>
        <v>0</v>
      </c>
      <c r="P1181" s="7" t="str">
        <f>IF(Data6[[#This Row],[WO'#:]]="","Riley #","WO#")</f>
        <v>Riley #</v>
      </c>
      <c r="Q1181" s="7">
        <f>IFERROR(WEEKNUM(Data6[[#This Row],[Date:]]),"")</f>
        <v>26</v>
      </c>
      <c r="R1181" s="6">
        <f t="shared" si="54"/>
        <v>45466</v>
      </c>
      <c r="S1181" s="6">
        <f>Data6[[#This Row],[Week Start]]+7</f>
        <v>45473</v>
      </c>
      <c r="T1181" s="7" t="str">
        <f t="shared" si="55"/>
        <v>6/23/2024 - 6/30/2024</v>
      </c>
      <c r="U1181" s="7" t="str">
        <f t="shared" si="56"/>
        <v>Time Card</v>
      </c>
      <c r="V1181" s="8" t="str">
        <f>RIGHT(TEXT(Data6[[#This Row],[Date:]],"mmddyyyy"),4)</f>
        <v>2024</v>
      </c>
      <c r="W1181" s="8" t="str">
        <f>MID(TEXT(Data6[[#This Row],[Date:]],"mmddyyyy"),3,2)</f>
        <v>26</v>
      </c>
      <c r="X1181" s="8" t="str">
        <f>LEFT(TEXT(Data6[[#This Row],[Date:]],"mmddyyyy"),2)</f>
        <v>06</v>
      </c>
      <c r="Y1181" s="6">
        <f>DATE(Data6[[#This Row],[Year]],Data6[[#This Row],[Month]],Data6[[#This Row],[Day]])</f>
        <v>45469</v>
      </c>
    </row>
    <row r="1182" spans="1:25" x14ac:dyDescent="0.3">
      <c r="A1182" s="5">
        <v>45469.580125</v>
      </c>
      <c r="B1182" s="7" t="s">
        <v>31</v>
      </c>
      <c r="C1182" s="6" t="s">
        <v>853</v>
      </c>
      <c r="D1182" s="7" t="s">
        <v>851</v>
      </c>
      <c r="E1182" s="8">
        <v>8</v>
      </c>
      <c r="F1182" s="7" t="s">
        <v>68</v>
      </c>
      <c r="G1182" s="7" t="s">
        <v>68</v>
      </c>
      <c r="H1182" s="7" t="s">
        <v>42</v>
      </c>
      <c r="I1182" s="7" t="s">
        <v>44</v>
      </c>
      <c r="J1182" s="19" t="str">
        <f>IFERROR(INDEX('Employee Info'!$C$3:$E$200,MATCH(Data6[[#This Row],[Name:]],'Employee Info'!$B$3:$B$200,0),MATCH(Data6[[#This Row],[Hours Type:]],'Employee Info'!$C$2:$E$2,0)),"")</f>
        <v/>
      </c>
      <c r="K1182" s="19" t="str">
        <f>IFERROR(INDEX('Employee Info'!$C$3:$J$200,MATCH(Data6[[#This Row],[Name:]],'Employee Info'!$B$3:$B$200,0),MATCH(Data6[[#Headers],[Truck]],'Employee Info'!$C$2:$J$2,0)),"")</f>
        <v/>
      </c>
      <c r="L1182" s="19" t="str">
        <f>IFERROR(INDEX('Employee Info'!$C$3:$J$200,MATCH(Data6[[#This Row],[Name:]],'Employee Info'!$B$3:$B$200,0),MATCH(Data6[[#Headers],[Phone]],'Employee Info'!$C$2:$J$2,0)),"")</f>
        <v/>
      </c>
      <c r="M1182" s="19" t="str">
        <f>IFERROR(INDEX('Employee Info'!$C$3:$J$200,MATCH(Data6[[#This Row],[Name:]],'Employee Info'!$B$3:$B$200,0),MATCH(Data6[[#Headers],[Tech]],'Employee Info'!$C$2:$J$2,0)),"")</f>
        <v/>
      </c>
      <c r="N1182" s="19" t="str">
        <f>IFERROR(INDEX('Employee Info'!$C$3:$J$200,MATCH(Data6[[#This Row],[Name:]],'Employee Info'!$B$3:$B$200,0),MATCH(Data6[[#Headers],[Other]],'Employee Info'!$C$2:$J$2,0)),"")</f>
        <v/>
      </c>
      <c r="O1182" s="19">
        <f>IFERROR((Data6[[#This Row],[Hours:]]*SUM(Data6[[#This Row],[Rate]:[Other]])),"")</f>
        <v>0</v>
      </c>
      <c r="P1182" s="7" t="str">
        <f>IF(Data6[[#This Row],[WO'#:]]="","Riley #","WO#")</f>
        <v>Riley #</v>
      </c>
      <c r="Q1182" s="7">
        <f>IFERROR(WEEKNUM(Data6[[#This Row],[Date:]]),"")</f>
        <v>26</v>
      </c>
      <c r="R1182" s="6">
        <f t="shared" si="54"/>
        <v>45466</v>
      </c>
      <c r="S1182" s="6">
        <f>Data6[[#This Row],[Week Start]]+7</f>
        <v>45473</v>
      </c>
      <c r="T1182" s="7" t="str">
        <f t="shared" si="55"/>
        <v>6/23/2024 - 6/30/2024</v>
      </c>
      <c r="U1182" s="7" t="str">
        <f t="shared" si="56"/>
        <v>Time Card</v>
      </c>
      <c r="V1182" s="8" t="str">
        <f>RIGHT(TEXT(Data6[[#This Row],[Date:]],"mmddyyyy"),4)</f>
        <v>2024</v>
      </c>
      <c r="W1182" s="8" t="str">
        <f>MID(TEXT(Data6[[#This Row],[Date:]],"mmddyyyy"),3,2)</f>
        <v>26</v>
      </c>
      <c r="X1182" s="8" t="str">
        <f>LEFT(TEXT(Data6[[#This Row],[Date:]],"mmddyyyy"),2)</f>
        <v>06</v>
      </c>
      <c r="Y1182" s="6">
        <f>DATE(Data6[[#This Row],[Year]],Data6[[#This Row],[Month]],Data6[[#This Row],[Day]])</f>
        <v>45469</v>
      </c>
    </row>
    <row r="1183" spans="1:25" x14ac:dyDescent="0.3">
      <c r="A1183" s="5">
        <v>45469.580406712965</v>
      </c>
      <c r="B1183" s="7" t="s">
        <v>34</v>
      </c>
      <c r="C1183" s="6" t="s">
        <v>853</v>
      </c>
      <c r="D1183" s="7" t="s">
        <v>851</v>
      </c>
      <c r="E1183" s="8">
        <v>8</v>
      </c>
      <c r="F1183" s="7" t="s">
        <v>68</v>
      </c>
      <c r="G1183" s="7" t="s">
        <v>68</v>
      </c>
      <c r="H1183" s="7" t="s">
        <v>42</v>
      </c>
      <c r="I1183" s="7" t="s">
        <v>44</v>
      </c>
      <c r="J1183" s="19" t="str">
        <f>IFERROR(INDEX('Employee Info'!$C$3:$E$200,MATCH(Data6[[#This Row],[Name:]],'Employee Info'!$B$3:$B$200,0),MATCH(Data6[[#This Row],[Hours Type:]],'Employee Info'!$C$2:$E$2,0)),"")</f>
        <v/>
      </c>
      <c r="K1183" s="19" t="str">
        <f>IFERROR(INDEX('Employee Info'!$C$3:$J$200,MATCH(Data6[[#This Row],[Name:]],'Employee Info'!$B$3:$B$200,0),MATCH(Data6[[#Headers],[Truck]],'Employee Info'!$C$2:$J$2,0)),"")</f>
        <v/>
      </c>
      <c r="L1183" s="19" t="str">
        <f>IFERROR(INDEX('Employee Info'!$C$3:$J$200,MATCH(Data6[[#This Row],[Name:]],'Employee Info'!$B$3:$B$200,0),MATCH(Data6[[#Headers],[Phone]],'Employee Info'!$C$2:$J$2,0)),"")</f>
        <v/>
      </c>
      <c r="M1183" s="19" t="str">
        <f>IFERROR(INDEX('Employee Info'!$C$3:$J$200,MATCH(Data6[[#This Row],[Name:]],'Employee Info'!$B$3:$B$200,0),MATCH(Data6[[#Headers],[Tech]],'Employee Info'!$C$2:$J$2,0)),"")</f>
        <v/>
      </c>
      <c r="N1183" s="19" t="str">
        <f>IFERROR(INDEX('Employee Info'!$C$3:$J$200,MATCH(Data6[[#This Row],[Name:]],'Employee Info'!$B$3:$B$200,0),MATCH(Data6[[#Headers],[Other]],'Employee Info'!$C$2:$J$2,0)),"")</f>
        <v/>
      </c>
      <c r="O1183" s="19">
        <f>IFERROR((Data6[[#This Row],[Hours:]]*SUM(Data6[[#This Row],[Rate]:[Other]])),"")</f>
        <v>0</v>
      </c>
      <c r="P1183" s="7" t="str">
        <f>IF(Data6[[#This Row],[WO'#:]]="","Riley #","WO#")</f>
        <v>Riley #</v>
      </c>
      <c r="Q1183" s="7">
        <f>IFERROR(WEEKNUM(Data6[[#This Row],[Date:]]),"")</f>
        <v>26</v>
      </c>
      <c r="R1183" s="6">
        <f t="shared" si="54"/>
        <v>45466</v>
      </c>
      <c r="S1183" s="6">
        <f>Data6[[#This Row],[Week Start]]+7</f>
        <v>45473</v>
      </c>
      <c r="T1183" s="7" t="str">
        <f t="shared" si="55"/>
        <v>6/23/2024 - 6/30/2024</v>
      </c>
      <c r="U1183" s="7" t="str">
        <f t="shared" si="56"/>
        <v>Time Card</v>
      </c>
      <c r="V1183" s="8" t="str">
        <f>RIGHT(TEXT(Data6[[#This Row],[Date:]],"mmddyyyy"),4)</f>
        <v>2024</v>
      </c>
      <c r="W1183" s="8" t="str">
        <f>MID(TEXT(Data6[[#This Row],[Date:]],"mmddyyyy"),3,2)</f>
        <v>26</v>
      </c>
      <c r="X1183" s="8" t="str">
        <f>LEFT(TEXT(Data6[[#This Row],[Date:]],"mmddyyyy"),2)</f>
        <v>06</v>
      </c>
      <c r="Y1183" s="6">
        <f>DATE(Data6[[#This Row],[Year]],Data6[[#This Row],[Month]],Data6[[#This Row],[Day]])</f>
        <v>45469</v>
      </c>
    </row>
    <row r="1184" spans="1:25" x14ac:dyDescent="0.3">
      <c r="A1184" s="5">
        <v>45469.581895601848</v>
      </c>
      <c r="B1184" s="7" t="s">
        <v>35</v>
      </c>
      <c r="C1184" s="6" t="s">
        <v>853</v>
      </c>
      <c r="D1184" s="7" t="s">
        <v>851</v>
      </c>
      <c r="E1184" s="8">
        <v>8</v>
      </c>
      <c r="F1184" s="7" t="s">
        <v>68</v>
      </c>
      <c r="G1184" s="7" t="s">
        <v>68</v>
      </c>
      <c r="H1184" s="7" t="s">
        <v>42</v>
      </c>
      <c r="I1184" s="7" t="s">
        <v>44</v>
      </c>
      <c r="J1184" s="19" t="str">
        <f>IFERROR(INDEX('Employee Info'!$C$3:$E$200,MATCH(Data6[[#This Row],[Name:]],'Employee Info'!$B$3:$B$200,0),MATCH(Data6[[#This Row],[Hours Type:]],'Employee Info'!$C$2:$E$2,0)),"")</f>
        <v/>
      </c>
      <c r="K1184" s="19" t="str">
        <f>IFERROR(INDEX('Employee Info'!$C$3:$J$200,MATCH(Data6[[#This Row],[Name:]],'Employee Info'!$B$3:$B$200,0),MATCH(Data6[[#Headers],[Truck]],'Employee Info'!$C$2:$J$2,0)),"")</f>
        <v/>
      </c>
      <c r="L1184" s="19" t="str">
        <f>IFERROR(INDEX('Employee Info'!$C$3:$J$200,MATCH(Data6[[#This Row],[Name:]],'Employee Info'!$B$3:$B$200,0),MATCH(Data6[[#Headers],[Phone]],'Employee Info'!$C$2:$J$2,0)),"")</f>
        <v/>
      </c>
      <c r="M1184" s="19" t="str">
        <f>IFERROR(INDEX('Employee Info'!$C$3:$J$200,MATCH(Data6[[#This Row],[Name:]],'Employee Info'!$B$3:$B$200,0),MATCH(Data6[[#Headers],[Tech]],'Employee Info'!$C$2:$J$2,0)),"")</f>
        <v/>
      </c>
      <c r="N1184" s="19" t="str">
        <f>IFERROR(INDEX('Employee Info'!$C$3:$J$200,MATCH(Data6[[#This Row],[Name:]],'Employee Info'!$B$3:$B$200,0),MATCH(Data6[[#Headers],[Other]],'Employee Info'!$C$2:$J$2,0)),"")</f>
        <v/>
      </c>
      <c r="O1184" s="19">
        <f>IFERROR((Data6[[#This Row],[Hours:]]*SUM(Data6[[#This Row],[Rate]:[Other]])),"")</f>
        <v>0</v>
      </c>
      <c r="P1184" s="7" t="str">
        <f>IF(Data6[[#This Row],[WO'#:]]="","Riley #","WO#")</f>
        <v>Riley #</v>
      </c>
      <c r="Q1184" s="7">
        <f>IFERROR(WEEKNUM(Data6[[#This Row],[Date:]]),"")</f>
        <v>26</v>
      </c>
      <c r="R1184" s="6">
        <f t="shared" si="54"/>
        <v>45466</v>
      </c>
      <c r="S1184" s="6">
        <f>Data6[[#This Row],[Week Start]]+7</f>
        <v>45473</v>
      </c>
      <c r="T1184" s="7" t="str">
        <f t="shared" si="55"/>
        <v>6/23/2024 - 6/30/2024</v>
      </c>
      <c r="U1184" s="7" t="str">
        <f t="shared" si="56"/>
        <v>Time Card</v>
      </c>
      <c r="V1184" s="8" t="str">
        <f>RIGHT(TEXT(Data6[[#This Row],[Date:]],"mmddyyyy"),4)</f>
        <v>2024</v>
      </c>
      <c r="W1184" s="8" t="str">
        <f>MID(TEXT(Data6[[#This Row],[Date:]],"mmddyyyy"),3,2)</f>
        <v>26</v>
      </c>
      <c r="X1184" s="8" t="str">
        <f>LEFT(TEXT(Data6[[#This Row],[Date:]],"mmddyyyy"),2)</f>
        <v>06</v>
      </c>
      <c r="Y1184" s="6">
        <f>DATE(Data6[[#This Row],[Year]],Data6[[#This Row],[Month]],Data6[[#This Row],[Day]])</f>
        <v>45469</v>
      </c>
    </row>
    <row r="1185" spans="1:25" x14ac:dyDescent="0.3">
      <c r="A1185" s="5">
        <v>45469.583208217591</v>
      </c>
      <c r="B1185" s="7" t="s">
        <v>23</v>
      </c>
      <c r="C1185" s="6" t="s">
        <v>853</v>
      </c>
      <c r="D1185" s="7" t="s">
        <v>851</v>
      </c>
      <c r="E1185" s="8">
        <v>7</v>
      </c>
      <c r="F1185" s="7" t="s">
        <v>68</v>
      </c>
      <c r="G1185" s="7" t="s">
        <v>68</v>
      </c>
      <c r="H1185" s="7" t="s">
        <v>42</v>
      </c>
      <c r="I1185" s="7" t="s">
        <v>44</v>
      </c>
      <c r="J1185" s="19" t="str">
        <f>IFERROR(INDEX('Employee Info'!$C$3:$E$200,MATCH(Data6[[#This Row],[Name:]],'Employee Info'!$B$3:$B$200,0),MATCH(Data6[[#This Row],[Hours Type:]],'Employee Info'!$C$2:$E$2,0)),"")</f>
        <v/>
      </c>
      <c r="K1185" s="19" t="str">
        <f>IFERROR(INDEX('Employee Info'!$C$3:$J$200,MATCH(Data6[[#This Row],[Name:]],'Employee Info'!$B$3:$B$200,0),MATCH(Data6[[#Headers],[Truck]],'Employee Info'!$C$2:$J$2,0)),"")</f>
        <v/>
      </c>
      <c r="L1185" s="19" t="str">
        <f>IFERROR(INDEX('Employee Info'!$C$3:$J$200,MATCH(Data6[[#This Row],[Name:]],'Employee Info'!$B$3:$B$200,0),MATCH(Data6[[#Headers],[Phone]],'Employee Info'!$C$2:$J$2,0)),"")</f>
        <v/>
      </c>
      <c r="M1185" s="19" t="str">
        <f>IFERROR(INDEX('Employee Info'!$C$3:$J$200,MATCH(Data6[[#This Row],[Name:]],'Employee Info'!$B$3:$B$200,0),MATCH(Data6[[#Headers],[Tech]],'Employee Info'!$C$2:$J$2,0)),"")</f>
        <v/>
      </c>
      <c r="N1185" s="19" t="str">
        <f>IFERROR(INDEX('Employee Info'!$C$3:$J$200,MATCH(Data6[[#This Row],[Name:]],'Employee Info'!$B$3:$B$200,0),MATCH(Data6[[#Headers],[Other]],'Employee Info'!$C$2:$J$2,0)),"")</f>
        <v/>
      </c>
      <c r="O1185" s="19">
        <f>IFERROR((Data6[[#This Row],[Hours:]]*SUM(Data6[[#This Row],[Rate]:[Other]])),"")</f>
        <v>0</v>
      </c>
      <c r="P1185" s="7" t="str">
        <f>IF(Data6[[#This Row],[WO'#:]]="","Riley #","WO#")</f>
        <v>Riley #</v>
      </c>
      <c r="Q1185" s="7">
        <f>IFERROR(WEEKNUM(Data6[[#This Row],[Date:]]),"")</f>
        <v>26</v>
      </c>
      <c r="R1185" s="6">
        <f t="shared" si="54"/>
        <v>45466</v>
      </c>
      <c r="S1185" s="6">
        <f>Data6[[#This Row],[Week Start]]+7</f>
        <v>45473</v>
      </c>
      <c r="T1185" s="7" t="str">
        <f t="shared" si="55"/>
        <v>6/23/2024 - 6/30/2024</v>
      </c>
      <c r="U1185" s="7" t="str">
        <f t="shared" si="56"/>
        <v>Time Card</v>
      </c>
      <c r="V1185" s="8" t="str">
        <f>RIGHT(TEXT(Data6[[#This Row],[Date:]],"mmddyyyy"),4)</f>
        <v>2024</v>
      </c>
      <c r="W1185" s="8" t="str">
        <f>MID(TEXT(Data6[[#This Row],[Date:]],"mmddyyyy"),3,2)</f>
        <v>26</v>
      </c>
      <c r="X1185" s="8" t="str">
        <f>LEFT(TEXT(Data6[[#This Row],[Date:]],"mmddyyyy"),2)</f>
        <v>06</v>
      </c>
      <c r="Y1185" s="6">
        <f>DATE(Data6[[#This Row],[Year]],Data6[[#This Row],[Month]],Data6[[#This Row],[Day]])</f>
        <v>45469</v>
      </c>
    </row>
    <row r="1186" spans="1:25" x14ac:dyDescent="0.3">
      <c r="A1186" s="5">
        <v>45471.430103125</v>
      </c>
      <c r="B1186" s="7" t="s">
        <v>66</v>
      </c>
      <c r="C1186" s="6" t="s">
        <v>853</v>
      </c>
      <c r="D1186" s="7" t="s">
        <v>848</v>
      </c>
      <c r="E1186" s="8">
        <v>2</v>
      </c>
      <c r="F1186" s="7" t="s">
        <v>68</v>
      </c>
      <c r="G1186" s="7" t="s">
        <v>68</v>
      </c>
      <c r="H1186" s="7" t="s">
        <v>42</v>
      </c>
      <c r="I1186" s="7" t="s">
        <v>44</v>
      </c>
      <c r="J1186" s="19" t="str">
        <f>IFERROR(INDEX('Employee Info'!$C$3:$E$200,MATCH(Data6[[#This Row],[Name:]],'Employee Info'!$B$3:$B$200,0),MATCH(Data6[[#This Row],[Hours Type:]],'Employee Info'!$C$2:$E$2,0)),"")</f>
        <v/>
      </c>
      <c r="K1186" s="19" t="str">
        <f>IFERROR(INDEX('Employee Info'!$C$3:$J$200,MATCH(Data6[[#This Row],[Name:]],'Employee Info'!$B$3:$B$200,0),MATCH(Data6[[#Headers],[Truck]],'Employee Info'!$C$2:$J$2,0)),"")</f>
        <v/>
      </c>
      <c r="L1186" s="19" t="str">
        <f>IFERROR(INDEX('Employee Info'!$C$3:$J$200,MATCH(Data6[[#This Row],[Name:]],'Employee Info'!$B$3:$B$200,0),MATCH(Data6[[#Headers],[Phone]],'Employee Info'!$C$2:$J$2,0)),"")</f>
        <v/>
      </c>
      <c r="M1186" s="19" t="str">
        <f>IFERROR(INDEX('Employee Info'!$C$3:$J$200,MATCH(Data6[[#This Row],[Name:]],'Employee Info'!$B$3:$B$200,0),MATCH(Data6[[#Headers],[Tech]],'Employee Info'!$C$2:$J$2,0)),"")</f>
        <v/>
      </c>
      <c r="N1186" s="19" t="str">
        <f>IFERROR(INDEX('Employee Info'!$C$3:$J$200,MATCH(Data6[[#This Row],[Name:]],'Employee Info'!$B$3:$B$200,0),MATCH(Data6[[#Headers],[Other]],'Employee Info'!$C$2:$J$2,0)),"")</f>
        <v/>
      </c>
      <c r="O1186" s="19">
        <f>IFERROR((Data6[[#This Row],[Hours:]]*SUM(Data6[[#This Row],[Rate]:[Other]])),"")</f>
        <v>0</v>
      </c>
      <c r="P1186" s="7" t="str">
        <f>IF(Data6[[#This Row],[WO'#:]]="","Riley #","WO#")</f>
        <v>Riley #</v>
      </c>
      <c r="Q1186" s="7">
        <f>IFERROR(WEEKNUM(Data6[[#This Row],[Date:]]),"")</f>
        <v>26</v>
      </c>
      <c r="R1186" s="6">
        <f t="shared" si="54"/>
        <v>45466</v>
      </c>
      <c r="S1186" s="6">
        <f>Data6[[#This Row],[Week Start]]+7</f>
        <v>45473</v>
      </c>
      <c r="T1186" s="7" t="str">
        <f t="shared" si="55"/>
        <v>6/23/2024 - 6/30/2024</v>
      </c>
      <c r="U1186" s="7" t="str">
        <f t="shared" si="56"/>
        <v>Time Card</v>
      </c>
      <c r="V1186" s="8" t="str">
        <f>RIGHT(TEXT(Data6[[#This Row],[Date:]],"mmddyyyy"),4)</f>
        <v>2024</v>
      </c>
      <c r="W1186" s="8" t="str">
        <f>MID(TEXT(Data6[[#This Row],[Date:]],"mmddyyyy"),3,2)</f>
        <v>26</v>
      </c>
      <c r="X1186" s="8" t="str">
        <f>LEFT(TEXT(Data6[[#This Row],[Date:]],"mmddyyyy"),2)</f>
        <v>06</v>
      </c>
      <c r="Y1186" s="6">
        <f>DATE(Data6[[#This Row],[Year]],Data6[[#This Row],[Month]],Data6[[#This Row],[Day]])</f>
        <v>45469</v>
      </c>
    </row>
    <row r="1187" spans="1:25" x14ac:dyDescent="0.3">
      <c r="A1187" s="5">
        <v>45471.443469907405</v>
      </c>
      <c r="B1187" s="7" t="s">
        <v>66</v>
      </c>
      <c r="C1187" s="6" t="s">
        <v>855</v>
      </c>
      <c r="D1187" s="7" t="s">
        <v>135</v>
      </c>
      <c r="E1187" s="8">
        <v>1</v>
      </c>
      <c r="F1187" s="7">
        <v>6984733</v>
      </c>
      <c r="G1187" s="7" t="s">
        <v>68</v>
      </c>
      <c r="H1187" s="7" t="s">
        <v>756</v>
      </c>
      <c r="I1187" s="7" t="s">
        <v>44</v>
      </c>
      <c r="J1187" s="19" t="str">
        <f>IFERROR(INDEX('Employee Info'!$C$3:$E$200,MATCH(Data6[[#This Row],[Name:]],'Employee Info'!$B$3:$B$200,0),MATCH(Data6[[#This Row],[Hours Type:]],'Employee Info'!$C$2:$E$2,0)),"")</f>
        <v/>
      </c>
      <c r="K1187" s="19" t="str">
        <f>IFERROR(INDEX('Employee Info'!$C$3:$J$200,MATCH(Data6[[#This Row],[Name:]],'Employee Info'!$B$3:$B$200,0),MATCH(Data6[[#Headers],[Truck]],'Employee Info'!$C$2:$J$2,0)),"")</f>
        <v/>
      </c>
      <c r="L1187" s="19" t="str">
        <f>IFERROR(INDEX('Employee Info'!$C$3:$J$200,MATCH(Data6[[#This Row],[Name:]],'Employee Info'!$B$3:$B$200,0),MATCH(Data6[[#Headers],[Phone]],'Employee Info'!$C$2:$J$2,0)),"")</f>
        <v/>
      </c>
      <c r="M1187" s="19" t="str">
        <f>IFERROR(INDEX('Employee Info'!$C$3:$J$200,MATCH(Data6[[#This Row],[Name:]],'Employee Info'!$B$3:$B$200,0),MATCH(Data6[[#Headers],[Tech]],'Employee Info'!$C$2:$J$2,0)),"")</f>
        <v/>
      </c>
      <c r="N1187" s="19" t="str">
        <f>IFERROR(INDEX('Employee Info'!$C$3:$J$200,MATCH(Data6[[#This Row],[Name:]],'Employee Info'!$B$3:$B$200,0),MATCH(Data6[[#Headers],[Other]],'Employee Info'!$C$2:$J$2,0)),"")</f>
        <v/>
      </c>
      <c r="O1187" s="19">
        <f>IFERROR((Data6[[#This Row],[Hours:]]*SUM(Data6[[#This Row],[Rate]:[Other]])),"")</f>
        <v>0</v>
      </c>
      <c r="P1187" s="7" t="str">
        <f>IF(Data6[[#This Row],[WO'#:]]="","Riley #","WO#")</f>
        <v>WO#</v>
      </c>
      <c r="Q1187" s="7">
        <f>IFERROR(WEEKNUM(Data6[[#This Row],[Date:]]),"")</f>
        <v>26</v>
      </c>
      <c r="R1187" s="6">
        <f t="shared" si="54"/>
        <v>45466</v>
      </c>
      <c r="S1187" s="6">
        <f>Data6[[#This Row],[Week Start]]+7</f>
        <v>45473</v>
      </c>
      <c r="T1187" s="7" t="str">
        <f t="shared" si="55"/>
        <v>6/23/2024 - 6/30/2024</v>
      </c>
      <c r="U1187" s="7" t="str">
        <f t="shared" si="56"/>
        <v>Time Card</v>
      </c>
      <c r="V1187" s="8" t="str">
        <f>RIGHT(TEXT(Data6[[#This Row],[Date:]],"mmddyyyy"),4)</f>
        <v>2024</v>
      </c>
      <c r="W1187" s="8" t="str">
        <f>MID(TEXT(Data6[[#This Row],[Date:]],"mmddyyyy"),3,2)</f>
        <v>27</v>
      </c>
      <c r="X1187" s="8" t="str">
        <f>LEFT(TEXT(Data6[[#This Row],[Date:]],"mmddyyyy"),2)</f>
        <v>06</v>
      </c>
      <c r="Y1187" s="6">
        <f>DATE(Data6[[#This Row],[Year]],Data6[[#This Row],[Month]],Data6[[#This Row],[Day]])</f>
        <v>45470</v>
      </c>
    </row>
    <row r="1188" spans="1:25" x14ac:dyDescent="0.3">
      <c r="A1188" s="5">
        <v>45485.482369328703</v>
      </c>
      <c r="B1188" s="7" t="s">
        <v>76</v>
      </c>
      <c r="C1188" s="6" t="s">
        <v>855</v>
      </c>
      <c r="D1188" s="7" t="s">
        <v>156</v>
      </c>
      <c r="E1188" s="8">
        <v>1</v>
      </c>
      <c r="F1188" s="7">
        <v>6984733</v>
      </c>
      <c r="G1188" s="7" t="s">
        <v>68</v>
      </c>
      <c r="H1188" s="7" t="s">
        <v>756</v>
      </c>
      <c r="I1188" s="7" t="s">
        <v>44</v>
      </c>
      <c r="J1188" s="19" t="str">
        <f>IFERROR(INDEX('Employee Info'!$C$3:$E$200,MATCH(Data6[[#This Row],[Name:]],'Employee Info'!$B$3:$B$200,0),MATCH(Data6[[#This Row],[Hours Type:]],'Employee Info'!$C$2:$E$2,0)),"")</f>
        <v/>
      </c>
      <c r="K1188" s="19" t="str">
        <f>IFERROR(INDEX('Employee Info'!$C$3:$J$200,MATCH(Data6[[#This Row],[Name:]],'Employee Info'!$B$3:$B$200,0),MATCH(Data6[[#Headers],[Truck]],'Employee Info'!$C$2:$J$2,0)),"")</f>
        <v/>
      </c>
      <c r="L1188" s="19" t="str">
        <f>IFERROR(INDEX('Employee Info'!$C$3:$J$200,MATCH(Data6[[#This Row],[Name:]],'Employee Info'!$B$3:$B$200,0),MATCH(Data6[[#Headers],[Phone]],'Employee Info'!$C$2:$J$2,0)),"")</f>
        <v/>
      </c>
      <c r="M1188" s="19" t="str">
        <f>IFERROR(INDEX('Employee Info'!$C$3:$J$200,MATCH(Data6[[#This Row],[Name:]],'Employee Info'!$B$3:$B$200,0),MATCH(Data6[[#Headers],[Tech]],'Employee Info'!$C$2:$J$2,0)),"")</f>
        <v/>
      </c>
      <c r="N1188" s="19" t="str">
        <f>IFERROR(INDEX('Employee Info'!$C$3:$J$200,MATCH(Data6[[#This Row],[Name:]],'Employee Info'!$B$3:$B$200,0),MATCH(Data6[[#Headers],[Other]],'Employee Info'!$C$2:$J$2,0)),"")</f>
        <v/>
      </c>
      <c r="O1188" s="19">
        <f>IFERROR((Data6[[#This Row],[Hours:]]*SUM(Data6[[#This Row],[Rate]:[Other]])),"")</f>
        <v>0</v>
      </c>
      <c r="P1188" s="7" t="str">
        <f>IF(Data6[[#This Row],[WO'#:]]="","Riley #","WO#")</f>
        <v>WO#</v>
      </c>
      <c r="Q1188" s="7">
        <f>IFERROR(WEEKNUM(Data6[[#This Row],[Date:]]),"")</f>
        <v>26</v>
      </c>
      <c r="R1188" s="6">
        <f t="shared" si="54"/>
        <v>45466</v>
      </c>
      <c r="S1188" s="6">
        <f>Data6[[#This Row],[Week Start]]+7</f>
        <v>45473</v>
      </c>
      <c r="T1188" s="7" t="str">
        <f t="shared" si="55"/>
        <v>6/23/2024 - 6/30/2024</v>
      </c>
      <c r="U1188" s="7" t="str">
        <f t="shared" si="56"/>
        <v>Time Card</v>
      </c>
      <c r="V1188" s="8" t="str">
        <f>RIGHT(TEXT(Data6[[#This Row],[Date:]],"mmddyyyy"),4)</f>
        <v>2024</v>
      </c>
      <c r="W1188" s="8" t="str">
        <f>MID(TEXT(Data6[[#This Row],[Date:]],"mmddyyyy"),3,2)</f>
        <v>27</v>
      </c>
      <c r="X1188" s="8" t="str">
        <f>LEFT(TEXT(Data6[[#This Row],[Date:]],"mmddyyyy"),2)</f>
        <v>06</v>
      </c>
      <c r="Y1188" s="6">
        <f>DATE(Data6[[#This Row],[Year]],Data6[[#This Row],[Month]],Data6[[#This Row],[Day]])</f>
        <v>45470</v>
      </c>
    </row>
    <row r="1189" spans="1:25" x14ac:dyDescent="0.3">
      <c r="A1189" s="5">
        <v>45470.583282060186</v>
      </c>
      <c r="B1189" s="7" t="s">
        <v>35</v>
      </c>
      <c r="C1189" s="6" t="s">
        <v>855</v>
      </c>
      <c r="D1189" s="7" t="s">
        <v>856</v>
      </c>
      <c r="E1189" s="8">
        <v>3</v>
      </c>
      <c r="F1189" s="7">
        <v>7118944</v>
      </c>
      <c r="G1189" s="7" t="s">
        <v>68</v>
      </c>
      <c r="H1189" s="7" t="s">
        <v>756</v>
      </c>
      <c r="I1189" s="7" t="s">
        <v>44</v>
      </c>
      <c r="J1189" s="19" t="str">
        <f>IFERROR(INDEX('Employee Info'!$C$3:$E$200,MATCH(Data6[[#This Row],[Name:]],'Employee Info'!$B$3:$B$200,0),MATCH(Data6[[#This Row],[Hours Type:]],'Employee Info'!$C$2:$E$2,0)),"")</f>
        <v/>
      </c>
      <c r="K1189" s="19" t="str">
        <f>IFERROR(INDEX('Employee Info'!$C$3:$J$200,MATCH(Data6[[#This Row],[Name:]],'Employee Info'!$B$3:$B$200,0),MATCH(Data6[[#Headers],[Truck]],'Employee Info'!$C$2:$J$2,0)),"")</f>
        <v/>
      </c>
      <c r="L1189" s="19" t="str">
        <f>IFERROR(INDEX('Employee Info'!$C$3:$J$200,MATCH(Data6[[#This Row],[Name:]],'Employee Info'!$B$3:$B$200,0),MATCH(Data6[[#Headers],[Phone]],'Employee Info'!$C$2:$J$2,0)),"")</f>
        <v/>
      </c>
      <c r="M1189" s="19" t="str">
        <f>IFERROR(INDEX('Employee Info'!$C$3:$J$200,MATCH(Data6[[#This Row],[Name:]],'Employee Info'!$B$3:$B$200,0),MATCH(Data6[[#Headers],[Tech]],'Employee Info'!$C$2:$J$2,0)),"")</f>
        <v/>
      </c>
      <c r="N1189" s="19" t="str">
        <f>IFERROR(INDEX('Employee Info'!$C$3:$J$200,MATCH(Data6[[#This Row],[Name:]],'Employee Info'!$B$3:$B$200,0),MATCH(Data6[[#Headers],[Other]],'Employee Info'!$C$2:$J$2,0)),"")</f>
        <v/>
      </c>
      <c r="O1189" s="19">
        <f>IFERROR((Data6[[#This Row],[Hours:]]*SUM(Data6[[#This Row],[Rate]:[Other]])),"")</f>
        <v>0</v>
      </c>
      <c r="P1189" s="7" t="str">
        <f>IF(Data6[[#This Row],[WO'#:]]="","Riley #","WO#")</f>
        <v>WO#</v>
      </c>
      <c r="Q1189" s="7">
        <f>IFERROR(WEEKNUM(Data6[[#This Row],[Date:]]),"")</f>
        <v>26</v>
      </c>
      <c r="R1189" s="6">
        <f t="shared" si="54"/>
        <v>45466</v>
      </c>
      <c r="S1189" s="6">
        <f>Data6[[#This Row],[Week Start]]+7</f>
        <v>45473</v>
      </c>
      <c r="T1189" s="7" t="str">
        <f t="shared" si="55"/>
        <v>6/23/2024 - 6/30/2024</v>
      </c>
      <c r="U1189" s="7" t="str">
        <f t="shared" si="56"/>
        <v>Time Card</v>
      </c>
      <c r="V1189" s="8" t="str">
        <f>RIGHT(TEXT(Data6[[#This Row],[Date:]],"mmddyyyy"),4)</f>
        <v>2024</v>
      </c>
      <c r="W1189" s="8" t="str">
        <f>MID(TEXT(Data6[[#This Row],[Date:]],"mmddyyyy"),3,2)</f>
        <v>27</v>
      </c>
      <c r="X1189" s="8" t="str">
        <f>LEFT(TEXT(Data6[[#This Row],[Date:]],"mmddyyyy"),2)</f>
        <v>06</v>
      </c>
      <c r="Y1189" s="6">
        <f>DATE(Data6[[#This Row],[Year]],Data6[[#This Row],[Month]],Data6[[#This Row],[Day]])</f>
        <v>45470</v>
      </c>
    </row>
    <row r="1190" spans="1:25" x14ac:dyDescent="0.3">
      <c r="A1190" s="5">
        <v>45470.583352199072</v>
      </c>
      <c r="B1190" s="7" t="s">
        <v>23</v>
      </c>
      <c r="C1190" s="6" t="s">
        <v>855</v>
      </c>
      <c r="D1190" s="7" t="s">
        <v>856</v>
      </c>
      <c r="E1190" s="8">
        <v>3</v>
      </c>
      <c r="F1190" s="7">
        <v>7118944</v>
      </c>
      <c r="G1190" s="7" t="s">
        <v>68</v>
      </c>
      <c r="H1190" s="7" t="s">
        <v>756</v>
      </c>
      <c r="I1190" s="7" t="s">
        <v>44</v>
      </c>
      <c r="J1190" s="19" t="str">
        <f>IFERROR(INDEX('Employee Info'!$C$3:$E$200,MATCH(Data6[[#This Row],[Name:]],'Employee Info'!$B$3:$B$200,0),MATCH(Data6[[#This Row],[Hours Type:]],'Employee Info'!$C$2:$E$2,0)),"")</f>
        <v/>
      </c>
      <c r="K1190" s="19" t="str">
        <f>IFERROR(INDEX('Employee Info'!$C$3:$J$200,MATCH(Data6[[#This Row],[Name:]],'Employee Info'!$B$3:$B$200,0),MATCH(Data6[[#Headers],[Truck]],'Employee Info'!$C$2:$J$2,0)),"")</f>
        <v/>
      </c>
      <c r="L1190" s="19" t="str">
        <f>IFERROR(INDEX('Employee Info'!$C$3:$J$200,MATCH(Data6[[#This Row],[Name:]],'Employee Info'!$B$3:$B$200,0),MATCH(Data6[[#Headers],[Phone]],'Employee Info'!$C$2:$J$2,0)),"")</f>
        <v/>
      </c>
      <c r="M1190" s="19" t="str">
        <f>IFERROR(INDEX('Employee Info'!$C$3:$J$200,MATCH(Data6[[#This Row],[Name:]],'Employee Info'!$B$3:$B$200,0),MATCH(Data6[[#Headers],[Tech]],'Employee Info'!$C$2:$J$2,0)),"")</f>
        <v/>
      </c>
      <c r="N1190" s="19" t="str">
        <f>IFERROR(INDEX('Employee Info'!$C$3:$J$200,MATCH(Data6[[#This Row],[Name:]],'Employee Info'!$B$3:$B$200,0),MATCH(Data6[[#Headers],[Other]],'Employee Info'!$C$2:$J$2,0)),"")</f>
        <v/>
      </c>
      <c r="O1190" s="19">
        <f>IFERROR((Data6[[#This Row],[Hours:]]*SUM(Data6[[#This Row],[Rate]:[Other]])),"")</f>
        <v>0</v>
      </c>
      <c r="P1190" s="7" t="str">
        <f>IF(Data6[[#This Row],[WO'#:]]="","Riley #","WO#")</f>
        <v>WO#</v>
      </c>
      <c r="Q1190" s="7">
        <f>IFERROR(WEEKNUM(Data6[[#This Row],[Date:]]),"")</f>
        <v>26</v>
      </c>
      <c r="R1190" s="6">
        <f t="shared" si="54"/>
        <v>45466</v>
      </c>
      <c r="S1190" s="6">
        <f>Data6[[#This Row],[Week Start]]+7</f>
        <v>45473</v>
      </c>
      <c r="T1190" s="7" t="str">
        <f t="shared" si="55"/>
        <v>6/23/2024 - 6/30/2024</v>
      </c>
      <c r="U1190" s="7" t="str">
        <f t="shared" si="56"/>
        <v>Time Card</v>
      </c>
      <c r="V1190" s="8" t="str">
        <f>RIGHT(TEXT(Data6[[#This Row],[Date:]],"mmddyyyy"),4)</f>
        <v>2024</v>
      </c>
      <c r="W1190" s="8" t="str">
        <f>MID(TEXT(Data6[[#This Row],[Date:]],"mmddyyyy"),3,2)</f>
        <v>27</v>
      </c>
      <c r="X1190" s="8" t="str">
        <f>LEFT(TEXT(Data6[[#This Row],[Date:]],"mmddyyyy"),2)</f>
        <v>06</v>
      </c>
      <c r="Y1190" s="6">
        <f>DATE(Data6[[#This Row],[Year]],Data6[[#This Row],[Month]],Data6[[#This Row],[Day]])</f>
        <v>45470</v>
      </c>
    </row>
    <row r="1191" spans="1:25" x14ac:dyDescent="0.3">
      <c r="A1191" s="5">
        <v>45471.437986805555</v>
      </c>
      <c r="B1191" s="7" t="s">
        <v>66</v>
      </c>
      <c r="C1191" s="6" t="s">
        <v>855</v>
      </c>
      <c r="D1191" s="7" t="s">
        <v>857</v>
      </c>
      <c r="E1191" s="8">
        <v>1</v>
      </c>
      <c r="F1191" s="7">
        <v>7118944</v>
      </c>
      <c r="G1191" s="7" t="s">
        <v>68</v>
      </c>
      <c r="H1191" s="7" t="s">
        <v>756</v>
      </c>
      <c r="I1191" s="7" t="s">
        <v>44</v>
      </c>
      <c r="J1191" s="19" t="str">
        <f>IFERROR(INDEX('Employee Info'!$C$3:$E$200,MATCH(Data6[[#This Row],[Name:]],'Employee Info'!$B$3:$B$200,0),MATCH(Data6[[#This Row],[Hours Type:]],'Employee Info'!$C$2:$E$2,0)),"")</f>
        <v/>
      </c>
      <c r="K1191" s="19" t="str">
        <f>IFERROR(INDEX('Employee Info'!$C$3:$J$200,MATCH(Data6[[#This Row],[Name:]],'Employee Info'!$B$3:$B$200,0),MATCH(Data6[[#Headers],[Truck]],'Employee Info'!$C$2:$J$2,0)),"")</f>
        <v/>
      </c>
      <c r="L1191" s="19" t="str">
        <f>IFERROR(INDEX('Employee Info'!$C$3:$J$200,MATCH(Data6[[#This Row],[Name:]],'Employee Info'!$B$3:$B$200,0),MATCH(Data6[[#Headers],[Phone]],'Employee Info'!$C$2:$J$2,0)),"")</f>
        <v/>
      </c>
      <c r="M1191" s="19" t="str">
        <f>IFERROR(INDEX('Employee Info'!$C$3:$J$200,MATCH(Data6[[#This Row],[Name:]],'Employee Info'!$B$3:$B$200,0),MATCH(Data6[[#Headers],[Tech]],'Employee Info'!$C$2:$J$2,0)),"")</f>
        <v/>
      </c>
      <c r="N1191" s="19" t="str">
        <f>IFERROR(INDEX('Employee Info'!$C$3:$J$200,MATCH(Data6[[#This Row],[Name:]],'Employee Info'!$B$3:$B$200,0),MATCH(Data6[[#Headers],[Other]],'Employee Info'!$C$2:$J$2,0)),"")</f>
        <v/>
      </c>
      <c r="O1191" s="19">
        <f>IFERROR((Data6[[#This Row],[Hours:]]*SUM(Data6[[#This Row],[Rate]:[Other]])),"")</f>
        <v>0</v>
      </c>
      <c r="P1191" s="7" t="str">
        <f>IF(Data6[[#This Row],[WO'#:]]="","Riley #","WO#")</f>
        <v>WO#</v>
      </c>
      <c r="Q1191" s="7">
        <f>IFERROR(WEEKNUM(Data6[[#This Row],[Date:]]),"")</f>
        <v>26</v>
      </c>
      <c r="R1191" s="6">
        <f t="shared" si="54"/>
        <v>45466</v>
      </c>
      <c r="S1191" s="6">
        <f>Data6[[#This Row],[Week Start]]+7</f>
        <v>45473</v>
      </c>
      <c r="T1191" s="7" t="str">
        <f t="shared" si="55"/>
        <v>6/23/2024 - 6/30/2024</v>
      </c>
      <c r="U1191" s="7" t="str">
        <f t="shared" si="56"/>
        <v>Time Card</v>
      </c>
      <c r="V1191" s="8" t="str">
        <f>RIGHT(TEXT(Data6[[#This Row],[Date:]],"mmddyyyy"),4)</f>
        <v>2024</v>
      </c>
      <c r="W1191" s="8" t="str">
        <f>MID(TEXT(Data6[[#This Row],[Date:]],"mmddyyyy"),3,2)</f>
        <v>27</v>
      </c>
      <c r="X1191" s="8" t="str">
        <f>LEFT(TEXT(Data6[[#This Row],[Date:]],"mmddyyyy"),2)</f>
        <v>06</v>
      </c>
      <c r="Y1191" s="6">
        <f>DATE(Data6[[#This Row],[Year]],Data6[[#This Row],[Month]],Data6[[#This Row],[Day]])</f>
        <v>45470</v>
      </c>
    </row>
    <row r="1192" spans="1:25" x14ac:dyDescent="0.3">
      <c r="A1192" s="5">
        <v>45470.584928240743</v>
      </c>
      <c r="B1192" s="7" t="s">
        <v>35</v>
      </c>
      <c r="C1192" s="6" t="s">
        <v>855</v>
      </c>
      <c r="D1192" s="7" t="s">
        <v>858</v>
      </c>
      <c r="E1192" s="8">
        <v>1</v>
      </c>
      <c r="F1192" s="7">
        <v>7122140</v>
      </c>
      <c r="G1192" s="7" t="s">
        <v>68</v>
      </c>
      <c r="H1192" s="7" t="s">
        <v>756</v>
      </c>
      <c r="I1192" s="7" t="s">
        <v>44</v>
      </c>
      <c r="J1192" s="19" t="str">
        <f>IFERROR(INDEX('Employee Info'!$C$3:$E$200,MATCH(Data6[[#This Row],[Name:]],'Employee Info'!$B$3:$B$200,0),MATCH(Data6[[#This Row],[Hours Type:]],'Employee Info'!$C$2:$E$2,0)),"")</f>
        <v/>
      </c>
      <c r="K1192" s="19" t="str">
        <f>IFERROR(INDEX('Employee Info'!$C$3:$J$200,MATCH(Data6[[#This Row],[Name:]],'Employee Info'!$B$3:$B$200,0),MATCH(Data6[[#Headers],[Truck]],'Employee Info'!$C$2:$J$2,0)),"")</f>
        <v/>
      </c>
      <c r="L1192" s="19" t="str">
        <f>IFERROR(INDEX('Employee Info'!$C$3:$J$200,MATCH(Data6[[#This Row],[Name:]],'Employee Info'!$B$3:$B$200,0),MATCH(Data6[[#Headers],[Phone]],'Employee Info'!$C$2:$J$2,0)),"")</f>
        <v/>
      </c>
      <c r="M1192" s="19" t="str">
        <f>IFERROR(INDEX('Employee Info'!$C$3:$J$200,MATCH(Data6[[#This Row],[Name:]],'Employee Info'!$B$3:$B$200,0),MATCH(Data6[[#Headers],[Tech]],'Employee Info'!$C$2:$J$2,0)),"")</f>
        <v/>
      </c>
      <c r="N1192" s="19" t="str">
        <f>IFERROR(INDEX('Employee Info'!$C$3:$J$200,MATCH(Data6[[#This Row],[Name:]],'Employee Info'!$B$3:$B$200,0),MATCH(Data6[[#Headers],[Other]],'Employee Info'!$C$2:$J$2,0)),"")</f>
        <v/>
      </c>
      <c r="O1192" s="19">
        <f>IFERROR((Data6[[#This Row],[Hours:]]*SUM(Data6[[#This Row],[Rate]:[Other]])),"")</f>
        <v>0</v>
      </c>
      <c r="P1192" s="7" t="str">
        <f>IF(Data6[[#This Row],[WO'#:]]="","Riley #","WO#")</f>
        <v>WO#</v>
      </c>
      <c r="Q1192" s="7">
        <f>IFERROR(WEEKNUM(Data6[[#This Row],[Date:]]),"")</f>
        <v>26</v>
      </c>
      <c r="R1192" s="6">
        <f t="shared" si="54"/>
        <v>45466</v>
      </c>
      <c r="S1192" s="6">
        <f>Data6[[#This Row],[Week Start]]+7</f>
        <v>45473</v>
      </c>
      <c r="T1192" s="7" t="str">
        <f t="shared" si="55"/>
        <v>6/23/2024 - 6/30/2024</v>
      </c>
      <c r="U1192" s="7" t="str">
        <f t="shared" si="56"/>
        <v>Time Card</v>
      </c>
      <c r="V1192" s="8" t="str">
        <f>RIGHT(TEXT(Data6[[#This Row],[Date:]],"mmddyyyy"),4)</f>
        <v>2024</v>
      </c>
      <c r="W1192" s="8" t="str">
        <f>MID(TEXT(Data6[[#This Row],[Date:]],"mmddyyyy"),3,2)</f>
        <v>27</v>
      </c>
      <c r="X1192" s="8" t="str">
        <f>LEFT(TEXT(Data6[[#This Row],[Date:]],"mmddyyyy"),2)</f>
        <v>06</v>
      </c>
      <c r="Y1192" s="6">
        <f>DATE(Data6[[#This Row],[Year]],Data6[[#This Row],[Month]],Data6[[#This Row],[Day]])</f>
        <v>45470</v>
      </c>
    </row>
    <row r="1193" spans="1:25" x14ac:dyDescent="0.3">
      <c r="A1193" s="5">
        <v>45470.584998726852</v>
      </c>
      <c r="B1193" s="7" t="s">
        <v>23</v>
      </c>
      <c r="C1193" s="6" t="s">
        <v>855</v>
      </c>
      <c r="D1193" s="7" t="s">
        <v>858</v>
      </c>
      <c r="E1193" s="8">
        <v>1</v>
      </c>
      <c r="F1193" s="7">
        <v>7122140</v>
      </c>
      <c r="G1193" s="7" t="s">
        <v>68</v>
      </c>
      <c r="H1193" s="7" t="s">
        <v>756</v>
      </c>
      <c r="I1193" s="7" t="s">
        <v>44</v>
      </c>
      <c r="J1193" s="19" t="str">
        <f>IFERROR(INDEX('Employee Info'!$C$3:$E$200,MATCH(Data6[[#This Row],[Name:]],'Employee Info'!$B$3:$B$200,0),MATCH(Data6[[#This Row],[Hours Type:]],'Employee Info'!$C$2:$E$2,0)),"")</f>
        <v/>
      </c>
      <c r="K1193" s="19" t="str">
        <f>IFERROR(INDEX('Employee Info'!$C$3:$J$200,MATCH(Data6[[#This Row],[Name:]],'Employee Info'!$B$3:$B$200,0),MATCH(Data6[[#Headers],[Truck]],'Employee Info'!$C$2:$J$2,0)),"")</f>
        <v/>
      </c>
      <c r="L1193" s="19" t="str">
        <f>IFERROR(INDEX('Employee Info'!$C$3:$J$200,MATCH(Data6[[#This Row],[Name:]],'Employee Info'!$B$3:$B$200,0),MATCH(Data6[[#Headers],[Phone]],'Employee Info'!$C$2:$J$2,0)),"")</f>
        <v/>
      </c>
      <c r="M1193" s="19" t="str">
        <f>IFERROR(INDEX('Employee Info'!$C$3:$J$200,MATCH(Data6[[#This Row],[Name:]],'Employee Info'!$B$3:$B$200,0),MATCH(Data6[[#Headers],[Tech]],'Employee Info'!$C$2:$J$2,0)),"")</f>
        <v/>
      </c>
      <c r="N1193" s="19" t="str">
        <f>IFERROR(INDEX('Employee Info'!$C$3:$J$200,MATCH(Data6[[#This Row],[Name:]],'Employee Info'!$B$3:$B$200,0),MATCH(Data6[[#Headers],[Other]],'Employee Info'!$C$2:$J$2,0)),"")</f>
        <v/>
      </c>
      <c r="O1193" s="19">
        <f>IFERROR((Data6[[#This Row],[Hours:]]*SUM(Data6[[#This Row],[Rate]:[Other]])),"")</f>
        <v>0</v>
      </c>
      <c r="P1193" s="7" t="str">
        <f>IF(Data6[[#This Row],[WO'#:]]="","Riley #","WO#")</f>
        <v>WO#</v>
      </c>
      <c r="Q1193" s="7">
        <f>IFERROR(WEEKNUM(Data6[[#This Row],[Date:]]),"")</f>
        <v>26</v>
      </c>
      <c r="R1193" s="6">
        <f t="shared" si="54"/>
        <v>45466</v>
      </c>
      <c r="S1193" s="6">
        <f>Data6[[#This Row],[Week Start]]+7</f>
        <v>45473</v>
      </c>
      <c r="T1193" s="7" t="str">
        <f t="shared" si="55"/>
        <v>6/23/2024 - 6/30/2024</v>
      </c>
      <c r="U1193" s="7" t="str">
        <f t="shared" si="56"/>
        <v>Time Card</v>
      </c>
      <c r="V1193" s="8" t="str">
        <f>RIGHT(TEXT(Data6[[#This Row],[Date:]],"mmddyyyy"),4)</f>
        <v>2024</v>
      </c>
      <c r="W1193" s="8" t="str">
        <f>MID(TEXT(Data6[[#This Row],[Date:]],"mmddyyyy"),3,2)</f>
        <v>27</v>
      </c>
      <c r="X1193" s="8" t="str">
        <f>LEFT(TEXT(Data6[[#This Row],[Date:]],"mmddyyyy"),2)</f>
        <v>06</v>
      </c>
      <c r="Y1193" s="6">
        <f>DATE(Data6[[#This Row],[Year]],Data6[[#This Row],[Month]],Data6[[#This Row],[Day]])</f>
        <v>45470</v>
      </c>
    </row>
    <row r="1194" spans="1:25" x14ac:dyDescent="0.3">
      <c r="A1194" s="5">
        <v>45471.438877430555</v>
      </c>
      <c r="B1194" s="7" t="s">
        <v>66</v>
      </c>
      <c r="C1194" s="6" t="s">
        <v>855</v>
      </c>
      <c r="D1194" s="7" t="s">
        <v>859</v>
      </c>
      <c r="E1194" s="8">
        <v>1</v>
      </c>
      <c r="F1194" s="7">
        <v>7122140</v>
      </c>
      <c r="G1194" s="7" t="s">
        <v>68</v>
      </c>
      <c r="H1194" s="7" t="s">
        <v>756</v>
      </c>
      <c r="I1194" s="7" t="s">
        <v>44</v>
      </c>
      <c r="J1194" s="19" t="str">
        <f>IFERROR(INDEX('Employee Info'!$C$3:$E$200,MATCH(Data6[[#This Row],[Name:]],'Employee Info'!$B$3:$B$200,0),MATCH(Data6[[#This Row],[Hours Type:]],'Employee Info'!$C$2:$E$2,0)),"")</f>
        <v/>
      </c>
      <c r="K1194" s="19" t="str">
        <f>IFERROR(INDEX('Employee Info'!$C$3:$J$200,MATCH(Data6[[#This Row],[Name:]],'Employee Info'!$B$3:$B$200,0),MATCH(Data6[[#Headers],[Truck]],'Employee Info'!$C$2:$J$2,0)),"")</f>
        <v/>
      </c>
      <c r="L1194" s="19" t="str">
        <f>IFERROR(INDEX('Employee Info'!$C$3:$J$200,MATCH(Data6[[#This Row],[Name:]],'Employee Info'!$B$3:$B$200,0),MATCH(Data6[[#Headers],[Phone]],'Employee Info'!$C$2:$J$2,0)),"")</f>
        <v/>
      </c>
      <c r="M1194" s="19" t="str">
        <f>IFERROR(INDEX('Employee Info'!$C$3:$J$200,MATCH(Data6[[#This Row],[Name:]],'Employee Info'!$B$3:$B$200,0),MATCH(Data6[[#Headers],[Tech]],'Employee Info'!$C$2:$J$2,0)),"")</f>
        <v/>
      </c>
      <c r="N1194" s="19" t="str">
        <f>IFERROR(INDEX('Employee Info'!$C$3:$J$200,MATCH(Data6[[#This Row],[Name:]],'Employee Info'!$B$3:$B$200,0),MATCH(Data6[[#Headers],[Other]],'Employee Info'!$C$2:$J$2,0)),"")</f>
        <v/>
      </c>
      <c r="O1194" s="19">
        <f>IFERROR((Data6[[#This Row],[Hours:]]*SUM(Data6[[#This Row],[Rate]:[Other]])),"")</f>
        <v>0</v>
      </c>
      <c r="P1194" s="7" t="str">
        <f>IF(Data6[[#This Row],[WO'#:]]="","Riley #","WO#")</f>
        <v>WO#</v>
      </c>
      <c r="Q1194" s="7">
        <f>IFERROR(WEEKNUM(Data6[[#This Row],[Date:]]),"")</f>
        <v>26</v>
      </c>
      <c r="R1194" s="6">
        <f t="shared" si="54"/>
        <v>45466</v>
      </c>
      <c r="S1194" s="6">
        <f>Data6[[#This Row],[Week Start]]+7</f>
        <v>45473</v>
      </c>
      <c r="T1194" s="7" t="str">
        <f t="shared" si="55"/>
        <v>6/23/2024 - 6/30/2024</v>
      </c>
      <c r="U1194" s="7" t="str">
        <f t="shared" si="56"/>
        <v>Time Card</v>
      </c>
      <c r="V1194" s="8" t="str">
        <f>RIGHT(TEXT(Data6[[#This Row],[Date:]],"mmddyyyy"),4)</f>
        <v>2024</v>
      </c>
      <c r="W1194" s="8" t="str">
        <f>MID(TEXT(Data6[[#This Row],[Date:]],"mmddyyyy"),3,2)</f>
        <v>27</v>
      </c>
      <c r="X1194" s="8" t="str">
        <f>LEFT(TEXT(Data6[[#This Row],[Date:]],"mmddyyyy"),2)</f>
        <v>06</v>
      </c>
      <c r="Y1194" s="6">
        <f>DATE(Data6[[#This Row],[Year]],Data6[[#This Row],[Month]],Data6[[#This Row],[Day]])</f>
        <v>45470</v>
      </c>
    </row>
    <row r="1195" spans="1:25" x14ac:dyDescent="0.3">
      <c r="A1195" s="5">
        <v>45470.584104050926</v>
      </c>
      <c r="B1195" s="7" t="s">
        <v>23</v>
      </c>
      <c r="C1195" s="6" t="s">
        <v>855</v>
      </c>
      <c r="D1195" s="7" t="s">
        <v>860</v>
      </c>
      <c r="E1195" s="8">
        <v>3</v>
      </c>
      <c r="F1195" s="7">
        <v>7122222</v>
      </c>
      <c r="G1195" s="7" t="s">
        <v>68</v>
      </c>
      <c r="H1195" s="7" t="s">
        <v>756</v>
      </c>
      <c r="I1195" s="7" t="s">
        <v>44</v>
      </c>
      <c r="J1195" s="19" t="str">
        <f>IFERROR(INDEX('Employee Info'!$C$3:$E$200,MATCH(Data6[[#This Row],[Name:]],'Employee Info'!$B$3:$B$200,0),MATCH(Data6[[#This Row],[Hours Type:]],'Employee Info'!$C$2:$E$2,0)),"")</f>
        <v/>
      </c>
      <c r="K1195" s="19" t="str">
        <f>IFERROR(INDEX('Employee Info'!$C$3:$J$200,MATCH(Data6[[#This Row],[Name:]],'Employee Info'!$B$3:$B$200,0),MATCH(Data6[[#Headers],[Truck]],'Employee Info'!$C$2:$J$2,0)),"")</f>
        <v/>
      </c>
      <c r="L1195" s="19" t="str">
        <f>IFERROR(INDEX('Employee Info'!$C$3:$J$200,MATCH(Data6[[#This Row],[Name:]],'Employee Info'!$B$3:$B$200,0),MATCH(Data6[[#Headers],[Phone]],'Employee Info'!$C$2:$J$2,0)),"")</f>
        <v/>
      </c>
      <c r="M1195" s="19" t="str">
        <f>IFERROR(INDEX('Employee Info'!$C$3:$J$200,MATCH(Data6[[#This Row],[Name:]],'Employee Info'!$B$3:$B$200,0),MATCH(Data6[[#Headers],[Tech]],'Employee Info'!$C$2:$J$2,0)),"")</f>
        <v/>
      </c>
      <c r="N1195" s="19" t="str">
        <f>IFERROR(INDEX('Employee Info'!$C$3:$J$200,MATCH(Data6[[#This Row],[Name:]],'Employee Info'!$B$3:$B$200,0),MATCH(Data6[[#Headers],[Other]],'Employee Info'!$C$2:$J$2,0)),"")</f>
        <v/>
      </c>
      <c r="O1195" s="19">
        <f>IFERROR((Data6[[#This Row],[Hours:]]*SUM(Data6[[#This Row],[Rate]:[Other]])),"")</f>
        <v>0</v>
      </c>
      <c r="P1195" s="7" t="str">
        <f>IF(Data6[[#This Row],[WO'#:]]="","Riley #","WO#")</f>
        <v>WO#</v>
      </c>
      <c r="Q1195" s="7">
        <f>IFERROR(WEEKNUM(Data6[[#This Row],[Date:]]),"")</f>
        <v>26</v>
      </c>
      <c r="R1195" s="6">
        <f t="shared" si="54"/>
        <v>45466</v>
      </c>
      <c r="S1195" s="6">
        <f>Data6[[#This Row],[Week Start]]+7</f>
        <v>45473</v>
      </c>
      <c r="T1195" s="7" t="str">
        <f t="shared" si="55"/>
        <v>6/23/2024 - 6/30/2024</v>
      </c>
      <c r="U1195" s="7" t="str">
        <f t="shared" si="56"/>
        <v>Time Card</v>
      </c>
      <c r="V1195" s="8" t="str">
        <f>RIGHT(TEXT(Data6[[#This Row],[Date:]],"mmddyyyy"),4)</f>
        <v>2024</v>
      </c>
      <c r="W1195" s="8" t="str">
        <f>MID(TEXT(Data6[[#This Row],[Date:]],"mmddyyyy"),3,2)</f>
        <v>27</v>
      </c>
      <c r="X1195" s="8" t="str">
        <f>LEFT(TEXT(Data6[[#This Row],[Date:]],"mmddyyyy"),2)</f>
        <v>06</v>
      </c>
      <c r="Y1195" s="6">
        <f>DATE(Data6[[#This Row],[Year]],Data6[[#This Row],[Month]],Data6[[#This Row],[Day]])</f>
        <v>45470</v>
      </c>
    </row>
    <row r="1196" spans="1:25" x14ac:dyDescent="0.3">
      <c r="A1196" s="5">
        <v>45470.584173379626</v>
      </c>
      <c r="B1196" s="7" t="s">
        <v>35</v>
      </c>
      <c r="C1196" s="6" t="s">
        <v>855</v>
      </c>
      <c r="D1196" s="7" t="s">
        <v>860</v>
      </c>
      <c r="E1196" s="8">
        <v>3</v>
      </c>
      <c r="F1196" s="7">
        <v>7122222</v>
      </c>
      <c r="G1196" s="7" t="s">
        <v>68</v>
      </c>
      <c r="H1196" s="7" t="s">
        <v>756</v>
      </c>
      <c r="I1196" s="7" t="s">
        <v>44</v>
      </c>
      <c r="J1196" s="19" t="str">
        <f>IFERROR(INDEX('Employee Info'!$C$3:$E$200,MATCH(Data6[[#This Row],[Name:]],'Employee Info'!$B$3:$B$200,0),MATCH(Data6[[#This Row],[Hours Type:]],'Employee Info'!$C$2:$E$2,0)),"")</f>
        <v/>
      </c>
      <c r="K1196" s="19" t="str">
        <f>IFERROR(INDEX('Employee Info'!$C$3:$J$200,MATCH(Data6[[#This Row],[Name:]],'Employee Info'!$B$3:$B$200,0),MATCH(Data6[[#Headers],[Truck]],'Employee Info'!$C$2:$J$2,0)),"")</f>
        <v/>
      </c>
      <c r="L1196" s="19" t="str">
        <f>IFERROR(INDEX('Employee Info'!$C$3:$J$200,MATCH(Data6[[#This Row],[Name:]],'Employee Info'!$B$3:$B$200,0),MATCH(Data6[[#Headers],[Phone]],'Employee Info'!$C$2:$J$2,0)),"")</f>
        <v/>
      </c>
      <c r="M1196" s="19" t="str">
        <f>IFERROR(INDEX('Employee Info'!$C$3:$J$200,MATCH(Data6[[#This Row],[Name:]],'Employee Info'!$B$3:$B$200,0),MATCH(Data6[[#Headers],[Tech]],'Employee Info'!$C$2:$J$2,0)),"")</f>
        <v/>
      </c>
      <c r="N1196" s="19" t="str">
        <f>IFERROR(INDEX('Employee Info'!$C$3:$J$200,MATCH(Data6[[#This Row],[Name:]],'Employee Info'!$B$3:$B$200,0),MATCH(Data6[[#Headers],[Other]],'Employee Info'!$C$2:$J$2,0)),"")</f>
        <v/>
      </c>
      <c r="O1196" s="19">
        <f>IFERROR((Data6[[#This Row],[Hours:]]*SUM(Data6[[#This Row],[Rate]:[Other]])),"")</f>
        <v>0</v>
      </c>
      <c r="P1196" s="7" t="str">
        <f>IF(Data6[[#This Row],[WO'#:]]="","Riley #","WO#")</f>
        <v>WO#</v>
      </c>
      <c r="Q1196" s="7">
        <f>IFERROR(WEEKNUM(Data6[[#This Row],[Date:]]),"")</f>
        <v>26</v>
      </c>
      <c r="R1196" s="6">
        <f t="shared" si="54"/>
        <v>45466</v>
      </c>
      <c r="S1196" s="6">
        <f>Data6[[#This Row],[Week Start]]+7</f>
        <v>45473</v>
      </c>
      <c r="T1196" s="7" t="str">
        <f t="shared" si="55"/>
        <v>6/23/2024 - 6/30/2024</v>
      </c>
      <c r="U1196" s="7" t="str">
        <f t="shared" si="56"/>
        <v>Time Card</v>
      </c>
      <c r="V1196" s="8" t="str">
        <f>RIGHT(TEXT(Data6[[#This Row],[Date:]],"mmddyyyy"),4)</f>
        <v>2024</v>
      </c>
      <c r="W1196" s="8" t="str">
        <f>MID(TEXT(Data6[[#This Row],[Date:]],"mmddyyyy"),3,2)</f>
        <v>27</v>
      </c>
      <c r="X1196" s="8" t="str">
        <f>LEFT(TEXT(Data6[[#This Row],[Date:]],"mmddyyyy"),2)</f>
        <v>06</v>
      </c>
      <c r="Y1196" s="6">
        <f>DATE(Data6[[#This Row],[Year]],Data6[[#This Row],[Month]],Data6[[#This Row],[Day]])</f>
        <v>45470</v>
      </c>
    </row>
    <row r="1197" spans="1:25" x14ac:dyDescent="0.3">
      <c r="A1197" s="5">
        <v>45471.438510185188</v>
      </c>
      <c r="B1197" s="7" t="s">
        <v>66</v>
      </c>
      <c r="C1197" s="6" t="s">
        <v>855</v>
      </c>
      <c r="D1197" s="7" t="s">
        <v>860</v>
      </c>
      <c r="E1197" s="8">
        <v>1</v>
      </c>
      <c r="F1197" s="7">
        <v>7122222</v>
      </c>
      <c r="G1197" s="7" t="s">
        <v>68</v>
      </c>
      <c r="H1197" s="7" t="s">
        <v>756</v>
      </c>
      <c r="I1197" s="7" t="s">
        <v>44</v>
      </c>
      <c r="J1197" s="19" t="str">
        <f>IFERROR(INDEX('Employee Info'!$C$3:$E$200,MATCH(Data6[[#This Row],[Name:]],'Employee Info'!$B$3:$B$200,0),MATCH(Data6[[#This Row],[Hours Type:]],'Employee Info'!$C$2:$E$2,0)),"")</f>
        <v/>
      </c>
      <c r="K1197" s="19" t="str">
        <f>IFERROR(INDEX('Employee Info'!$C$3:$J$200,MATCH(Data6[[#This Row],[Name:]],'Employee Info'!$B$3:$B$200,0),MATCH(Data6[[#Headers],[Truck]],'Employee Info'!$C$2:$J$2,0)),"")</f>
        <v/>
      </c>
      <c r="L1197" s="19" t="str">
        <f>IFERROR(INDEX('Employee Info'!$C$3:$J$200,MATCH(Data6[[#This Row],[Name:]],'Employee Info'!$B$3:$B$200,0),MATCH(Data6[[#Headers],[Phone]],'Employee Info'!$C$2:$J$2,0)),"")</f>
        <v/>
      </c>
      <c r="M1197" s="19" t="str">
        <f>IFERROR(INDEX('Employee Info'!$C$3:$J$200,MATCH(Data6[[#This Row],[Name:]],'Employee Info'!$B$3:$B$200,0),MATCH(Data6[[#Headers],[Tech]],'Employee Info'!$C$2:$J$2,0)),"")</f>
        <v/>
      </c>
      <c r="N1197" s="19" t="str">
        <f>IFERROR(INDEX('Employee Info'!$C$3:$J$200,MATCH(Data6[[#This Row],[Name:]],'Employee Info'!$B$3:$B$200,0),MATCH(Data6[[#Headers],[Other]],'Employee Info'!$C$2:$J$2,0)),"")</f>
        <v/>
      </c>
      <c r="O1197" s="19">
        <f>IFERROR((Data6[[#This Row],[Hours:]]*SUM(Data6[[#This Row],[Rate]:[Other]])),"")</f>
        <v>0</v>
      </c>
      <c r="P1197" s="7" t="str">
        <f>IF(Data6[[#This Row],[WO'#:]]="","Riley #","WO#")</f>
        <v>WO#</v>
      </c>
      <c r="Q1197" s="7">
        <f>IFERROR(WEEKNUM(Data6[[#This Row],[Date:]]),"")</f>
        <v>26</v>
      </c>
      <c r="R1197" s="6">
        <f t="shared" si="54"/>
        <v>45466</v>
      </c>
      <c r="S1197" s="6">
        <f>Data6[[#This Row],[Week Start]]+7</f>
        <v>45473</v>
      </c>
      <c r="T1197" s="7" t="str">
        <f t="shared" si="55"/>
        <v>6/23/2024 - 6/30/2024</v>
      </c>
      <c r="U1197" s="7" t="str">
        <f t="shared" si="56"/>
        <v>Time Card</v>
      </c>
      <c r="V1197" s="8" t="str">
        <f>RIGHT(TEXT(Data6[[#This Row],[Date:]],"mmddyyyy"),4)</f>
        <v>2024</v>
      </c>
      <c r="W1197" s="8" t="str">
        <f>MID(TEXT(Data6[[#This Row],[Date:]],"mmddyyyy"),3,2)</f>
        <v>27</v>
      </c>
      <c r="X1197" s="8" t="str">
        <f>LEFT(TEXT(Data6[[#This Row],[Date:]],"mmddyyyy"),2)</f>
        <v>06</v>
      </c>
      <c r="Y1197" s="6">
        <f>DATE(Data6[[#This Row],[Year]],Data6[[#This Row],[Month]],Data6[[#This Row],[Day]])</f>
        <v>45470</v>
      </c>
    </row>
    <row r="1198" spans="1:25" x14ac:dyDescent="0.3">
      <c r="A1198" s="5">
        <v>45471.428741435186</v>
      </c>
      <c r="B1198" s="7" t="s">
        <v>66</v>
      </c>
      <c r="C1198" s="6" t="s">
        <v>855</v>
      </c>
      <c r="D1198" s="7" t="s">
        <v>847</v>
      </c>
      <c r="E1198" s="8">
        <v>1</v>
      </c>
      <c r="F1198" s="7" t="s">
        <v>68</v>
      </c>
      <c r="G1198" s="7" t="s">
        <v>68</v>
      </c>
      <c r="H1198" s="7" t="s">
        <v>808</v>
      </c>
      <c r="I1198" s="7" t="s">
        <v>44</v>
      </c>
      <c r="J1198" s="19" t="str">
        <f>IFERROR(INDEX('Employee Info'!$C$3:$E$200,MATCH(Data6[[#This Row],[Name:]],'Employee Info'!$B$3:$B$200,0),MATCH(Data6[[#This Row],[Hours Type:]],'Employee Info'!$C$2:$E$2,0)),"")</f>
        <v/>
      </c>
      <c r="K1198" s="19" t="str">
        <f>IFERROR(INDEX('Employee Info'!$C$3:$J$200,MATCH(Data6[[#This Row],[Name:]],'Employee Info'!$B$3:$B$200,0),MATCH(Data6[[#Headers],[Truck]],'Employee Info'!$C$2:$J$2,0)),"")</f>
        <v/>
      </c>
      <c r="L1198" s="19" t="str">
        <f>IFERROR(INDEX('Employee Info'!$C$3:$J$200,MATCH(Data6[[#This Row],[Name:]],'Employee Info'!$B$3:$B$200,0),MATCH(Data6[[#Headers],[Phone]],'Employee Info'!$C$2:$J$2,0)),"")</f>
        <v/>
      </c>
      <c r="M1198" s="19" t="str">
        <f>IFERROR(INDEX('Employee Info'!$C$3:$J$200,MATCH(Data6[[#This Row],[Name:]],'Employee Info'!$B$3:$B$200,0),MATCH(Data6[[#Headers],[Tech]],'Employee Info'!$C$2:$J$2,0)),"")</f>
        <v/>
      </c>
      <c r="N1198" s="19" t="str">
        <f>IFERROR(INDEX('Employee Info'!$C$3:$J$200,MATCH(Data6[[#This Row],[Name:]],'Employee Info'!$B$3:$B$200,0),MATCH(Data6[[#Headers],[Other]],'Employee Info'!$C$2:$J$2,0)),"")</f>
        <v/>
      </c>
      <c r="O1198" s="19">
        <f>IFERROR((Data6[[#This Row],[Hours:]]*SUM(Data6[[#This Row],[Rate]:[Other]])),"")</f>
        <v>0</v>
      </c>
      <c r="P1198" s="7" t="str">
        <f>IF(Data6[[#This Row],[WO'#:]]="","Riley #","WO#")</f>
        <v>Riley #</v>
      </c>
      <c r="Q1198" s="7">
        <f>IFERROR(WEEKNUM(Data6[[#This Row],[Date:]]),"")</f>
        <v>26</v>
      </c>
      <c r="R1198" s="6">
        <f t="shared" si="54"/>
        <v>45466</v>
      </c>
      <c r="S1198" s="6">
        <f>Data6[[#This Row],[Week Start]]+7</f>
        <v>45473</v>
      </c>
      <c r="T1198" s="7" t="str">
        <f t="shared" si="55"/>
        <v>6/23/2024 - 6/30/2024</v>
      </c>
      <c r="U1198" s="7" t="str">
        <f t="shared" si="56"/>
        <v>Time Card</v>
      </c>
      <c r="V1198" s="8" t="str">
        <f>RIGHT(TEXT(Data6[[#This Row],[Date:]],"mmddyyyy"),4)</f>
        <v>2024</v>
      </c>
      <c r="W1198" s="8" t="str">
        <f>MID(TEXT(Data6[[#This Row],[Date:]],"mmddyyyy"),3,2)</f>
        <v>27</v>
      </c>
      <c r="X1198" s="8" t="str">
        <f>LEFT(TEXT(Data6[[#This Row],[Date:]],"mmddyyyy"),2)</f>
        <v>06</v>
      </c>
      <c r="Y1198" s="6">
        <f>DATE(Data6[[#This Row],[Year]],Data6[[#This Row],[Month]],Data6[[#This Row],[Day]])</f>
        <v>45470</v>
      </c>
    </row>
    <row r="1199" spans="1:25" x14ac:dyDescent="0.3">
      <c r="A1199" s="5">
        <v>45470.585466666664</v>
      </c>
      <c r="B1199" s="7" t="s">
        <v>23</v>
      </c>
      <c r="C1199" s="6" t="s">
        <v>855</v>
      </c>
      <c r="D1199" s="7" t="s">
        <v>861</v>
      </c>
      <c r="E1199" s="8">
        <v>1</v>
      </c>
      <c r="F1199" s="7" t="s">
        <v>68</v>
      </c>
      <c r="G1199" s="7" t="s">
        <v>68</v>
      </c>
      <c r="H1199" s="7" t="s">
        <v>758</v>
      </c>
      <c r="I1199" s="7" t="s">
        <v>44</v>
      </c>
      <c r="J1199" s="19" t="str">
        <f>IFERROR(INDEX('Employee Info'!$C$3:$E$200,MATCH(Data6[[#This Row],[Name:]],'Employee Info'!$B$3:$B$200,0),MATCH(Data6[[#This Row],[Hours Type:]],'Employee Info'!$C$2:$E$2,0)),"")</f>
        <v/>
      </c>
      <c r="K1199" s="19" t="str">
        <f>IFERROR(INDEX('Employee Info'!$C$3:$J$200,MATCH(Data6[[#This Row],[Name:]],'Employee Info'!$B$3:$B$200,0),MATCH(Data6[[#Headers],[Truck]],'Employee Info'!$C$2:$J$2,0)),"")</f>
        <v/>
      </c>
      <c r="L1199" s="19" t="str">
        <f>IFERROR(INDEX('Employee Info'!$C$3:$J$200,MATCH(Data6[[#This Row],[Name:]],'Employee Info'!$B$3:$B$200,0),MATCH(Data6[[#Headers],[Phone]],'Employee Info'!$C$2:$J$2,0)),"")</f>
        <v/>
      </c>
      <c r="M1199" s="19" t="str">
        <f>IFERROR(INDEX('Employee Info'!$C$3:$J$200,MATCH(Data6[[#This Row],[Name:]],'Employee Info'!$B$3:$B$200,0),MATCH(Data6[[#Headers],[Tech]],'Employee Info'!$C$2:$J$2,0)),"")</f>
        <v/>
      </c>
      <c r="N1199" s="19" t="str">
        <f>IFERROR(INDEX('Employee Info'!$C$3:$J$200,MATCH(Data6[[#This Row],[Name:]],'Employee Info'!$B$3:$B$200,0),MATCH(Data6[[#Headers],[Other]],'Employee Info'!$C$2:$J$2,0)),"")</f>
        <v/>
      </c>
      <c r="O1199" s="19">
        <f>IFERROR((Data6[[#This Row],[Hours:]]*SUM(Data6[[#This Row],[Rate]:[Other]])),"")</f>
        <v>0</v>
      </c>
      <c r="P1199" s="7" t="str">
        <f>IF(Data6[[#This Row],[WO'#:]]="","Riley #","WO#")</f>
        <v>Riley #</v>
      </c>
      <c r="Q1199" s="7">
        <f>IFERROR(WEEKNUM(Data6[[#This Row],[Date:]]),"")</f>
        <v>26</v>
      </c>
      <c r="R1199" s="6">
        <f t="shared" si="54"/>
        <v>45466</v>
      </c>
      <c r="S1199" s="6">
        <f>Data6[[#This Row],[Week Start]]+7</f>
        <v>45473</v>
      </c>
      <c r="T1199" s="7" t="str">
        <f t="shared" si="55"/>
        <v>6/23/2024 - 6/30/2024</v>
      </c>
      <c r="U1199" s="7" t="str">
        <f t="shared" si="56"/>
        <v>Time Card</v>
      </c>
      <c r="V1199" s="8" t="str">
        <f>RIGHT(TEXT(Data6[[#This Row],[Date:]],"mmddyyyy"),4)</f>
        <v>2024</v>
      </c>
      <c r="W1199" s="8" t="str">
        <f>MID(TEXT(Data6[[#This Row],[Date:]],"mmddyyyy"),3,2)</f>
        <v>27</v>
      </c>
      <c r="X1199" s="8" t="str">
        <f>LEFT(TEXT(Data6[[#This Row],[Date:]],"mmddyyyy"),2)</f>
        <v>06</v>
      </c>
      <c r="Y1199" s="6">
        <f>DATE(Data6[[#This Row],[Year]],Data6[[#This Row],[Month]],Data6[[#This Row],[Day]])</f>
        <v>45470</v>
      </c>
    </row>
    <row r="1200" spans="1:25" x14ac:dyDescent="0.3">
      <c r="A1200" s="5">
        <v>45470.585533564816</v>
      </c>
      <c r="B1200" s="7" t="s">
        <v>35</v>
      </c>
      <c r="C1200" s="6" t="s">
        <v>855</v>
      </c>
      <c r="D1200" s="7" t="s">
        <v>861</v>
      </c>
      <c r="E1200" s="8">
        <v>1</v>
      </c>
      <c r="F1200" s="7" t="s">
        <v>68</v>
      </c>
      <c r="G1200" s="7" t="s">
        <v>68</v>
      </c>
      <c r="H1200" s="7" t="s">
        <v>758</v>
      </c>
      <c r="I1200" s="7" t="s">
        <v>44</v>
      </c>
      <c r="J1200" s="19" t="str">
        <f>IFERROR(INDEX('Employee Info'!$C$3:$E$200,MATCH(Data6[[#This Row],[Name:]],'Employee Info'!$B$3:$B$200,0),MATCH(Data6[[#This Row],[Hours Type:]],'Employee Info'!$C$2:$E$2,0)),"")</f>
        <v/>
      </c>
      <c r="K1200" s="19" t="str">
        <f>IFERROR(INDEX('Employee Info'!$C$3:$J$200,MATCH(Data6[[#This Row],[Name:]],'Employee Info'!$B$3:$B$200,0),MATCH(Data6[[#Headers],[Truck]],'Employee Info'!$C$2:$J$2,0)),"")</f>
        <v/>
      </c>
      <c r="L1200" s="19" t="str">
        <f>IFERROR(INDEX('Employee Info'!$C$3:$J$200,MATCH(Data6[[#This Row],[Name:]],'Employee Info'!$B$3:$B$200,0),MATCH(Data6[[#Headers],[Phone]],'Employee Info'!$C$2:$J$2,0)),"")</f>
        <v/>
      </c>
      <c r="M1200" s="19" t="str">
        <f>IFERROR(INDEX('Employee Info'!$C$3:$J$200,MATCH(Data6[[#This Row],[Name:]],'Employee Info'!$B$3:$B$200,0),MATCH(Data6[[#Headers],[Tech]],'Employee Info'!$C$2:$J$2,0)),"")</f>
        <v/>
      </c>
      <c r="N1200" s="19" t="str">
        <f>IFERROR(INDEX('Employee Info'!$C$3:$J$200,MATCH(Data6[[#This Row],[Name:]],'Employee Info'!$B$3:$B$200,0),MATCH(Data6[[#Headers],[Other]],'Employee Info'!$C$2:$J$2,0)),"")</f>
        <v/>
      </c>
      <c r="O1200" s="19">
        <f>IFERROR((Data6[[#This Row],[Hours:]]*SUM(Data6[[#This Row],[Rate]:[Other]])),"")</f>
        <v>0</v>
      </c>
      <c r="P1200" s="7" t="str">
        <f>IF(Data6[[#This Row],[WO'#:]]="","Riley #","WO#")</f>
        <v>Riley #</v>
      </c>
      <c r="Q1200" s="7">
        <f>IFERROR(WEEKNUM(Data6[[#This Row],[Date:]]),"")</f>
        <v>26</v>
      </c>
      <c r="R1200" s="6">
        <f t="shared" si="54"/>
        <v>45466</v>
      </c>
      <c r="S1200" s="6">
        <f>Data6[[#This Row],[Week Start]]+7</f>
        <v>45473</v>
      </c>
      <c r="T1200" s="7" t="str">
        <f t="shared" si="55"/>
        <v>6/23/2024 - 6/30/2024</v>
      </c>
      <c r="U1200" s="7" t="str">
        <f t="shared" si="56"/>
        <v>Time Card</v>
      </c>
      <c r="V1200" s="8" t="str">
        <f>RIGHT(TEXT(Data6[[#This Row],[Date:]],"mmddyyyy"),4)</f>
        <v>2024</v>
      </c>
      <c r="W1200" s="8" t="str">
        <f>MID(TEXT(Data6[[#This Row],[Date:]],"mmddyyyy"),3,2)</f>
        <v>27</v>
      </c>
      <c r="X1200" s="8" t="str">
        <f>LEFT(TEXT(Data6[[#This Row],[Date:]],"mmddyyyy"),2)</f>
        <v>06</v>
      </c>
      <c r="Y1200" s="6">
        <f>DATE(Data6[[#This Row],[Year]],Data6[[#This Row],[Month]],Data6[[#This Row],[Day]])</f>
        <v>45470</v>
      </c>
    </row>
    <row r="1201" spans="1:25" x14ac:dyDescent="0.3">
      <c r="A1201" s="5">
        <v>45471.439365162034</v>
      </c>
      <c r="B1201" s="7" t="s">
        <v>66</v>
      </c>
      <c r="C1201" s="6" t="s">
        <v>855</v>
      </c>
      <c r="D1201" s="7" t="s">
        <v>861</v>
      </c>
      <c r="E1201" s="8">
        <v>1</v>
      </c>
      <c r="F1201" s="7" t="s">
        <v>68</v>
      </c>
      <c r="G1201" s="7" t="s">
        <v>68</v>
      </c>
      <c r="H1201" s="7" t="s">
        <v>758</v>
      </c>
      <c r="I1201" s="7" t="s">
        <v>44</v>
      </c>
      <c r="J1201" s="19" t="str">
        <f>IFERROR(INDEX('Employee Info'!$C$3:$E$200,MATCH(Data6[[#This Row],[Name:]],'Employee Info'!$B$3:$B$200,0),MATCH(Data6[[#This Row],[Hours Type:]],'Employee Info'!$C$2:$E$2,0)),"")</f>
        <v/>
      </c>
      <c r="K1201" s="19" t="str">
        <f>IFERROR(INDEX('Employee Info'!$C$3:$J$200,MATCH(Data6[[#This Row],[Name:]],'Employee Info'!$B$3:$B$200,0),MATCH(Data6[[#Headers],[Truck]],'Employee Info'!$C$2:$J$2,0)),"")</f>
        <v/>
      </c>
      <c r="L1201" s="19" t="str">
        <f>IFERROR(INDEX('Employee Info'!$C$3:$J$200,MATCH(Data6[[#This Row],[Name:]],'Employee Info'!$B$3:$B$200,0),MATCH(Data6[[#Headers],[Phone]],'Employee Info'!$C$2:$J$2,0)),"")</f>
        <v/>
      </c>
      <c r="M1201" s="19" t="str">
        <f>IFERROR(INDEX('Employee Info'!$C$3:$J$200,MATCH(Data6[[#This Row],[Name:]],'Employee Info'!$B$3:$B$200,0),MATCH(Data6[[#Headers],[Tech]],'Employee Info'!$C$2:$J$2,0)),"")</f>
        <v/>
      </c>
      <c r="N1201" s="19" t="str">
        <f>IFERROR(INDEX('Employee Info'!$C$3:$J$200,MATCH(Data6[[#This Row],[Name:]],'Employee Info'!$B$3:$B$200,0),MATCH(Data6[[#Headers],[Other]],'Employee Info'!$C$2:$J$2,0)),"")</f>
        <v/>
      </c>
      <c r="O1201" s="19">
        <f>IFERROR((Data6[[#This Row],[Hours:]]*SUM(Data6[[#This Row],[Rate]:[Other]])),"")</f>
        <v>0</v>
      </c>
      <c r="P1201" s="7" t="str">
        <f>IF(Data6[[#This Row],[WO'#:]]="","Riley #","WO#")</f>
        <v>Riley #</v>
      </c>
      <c r="Q1201" s="7">
        <f>IFERROR(WEEKNUM(Data6[[#This Row],[Date:]]),"")</f>
        <v>26</v>
      </c>
      <c r="R1201" s="6">
        <f t="shared" si="54"/>
        <v>45466</v>
      </c>
      <c r="S1201" s="6">
        <f>Data6[[#This Row],[Week Start]]+7</f>
        <v>45473</v>
      </c>
      <c r="T1201" s="7" t="str">
        <f t="shared" si="55"/>
        <v>6/23/2024 - 6/30/2024</v>
      </c>
      <c r="U1201" s="7" t="str">
        <f t="shared" si="56"/>
        <v>Time Card</v>
      </c>
      <c r="V1201" s="8" t="str">
        <f>RIGHT(TEXT(Data6[[#This Row],[Date:]],"mmddyyyy"),4)</f>
        <v>2024</v>
      </c>
      <c r="W1201" s="8" t="str">
        <f>MID(TEXT(Data6[[#This Row],[Date:]],"mmddyyyy"),3,2)</f>
        <v>27</v>
      </c>
      <c r="X1201" s="8" t="str">
        <f>LEFT(TEXT(Data6[[#This Row],[Date:]],"mmddyyyy"),2)</f>
        <v>06</v>
      </c>
      <c r="Y1201" s="6">
        <f>DATE(Data6[[#This Row],[Year]],Data6[[#This Row],[Month]],Data6[[#This Row],[Day]])</f>
        <v>45470</v>
      </c>
    </row>
    <row r="1202" spans="1:25" x14ac:dyDescent="0.3">
      <c r="A1202" s="5">
        <v>45470.581637847223</v>
      </c>
      <c r="B1202" s="7" t="s">
        <v>31</v>
      </c>
      <c r="C1202" s="6" t="s">
        <v>855</v>
      </c>
      <c r="D1202" s="7" t="s">
        <v>851</v>
      </c>
      <c r="E1202" s="8">
        <v>8</v>
      </c>
      <c r="F1202" s="7" t="s">
        <v>68</v>
      </c>
      <c r="G1202" s="7" t="s">
        <v>68</v>
      </c>
      <c r="H1202" s="7" t="s">
        <v>42</v>
      </c>
      <c r="I1202" s="7" t="s">
        <v>44</v>
      </c>
      <c r="J1202" s="19" t="str">
        <f>IFERROR(INDEX('Employee Info'!$C$3:$E$200,MATCH(Data6[[#This Row],[Name:]],'Employee Info'!$B$3:$B$200,0),MATCH(Data6[[#This Row],[Hours Type:]],'Employee Info'!$C$2:$E$2,0)),"")</f>
        <v/>
      </c>
      <c r="K1202" s="19" t="str">
        <f>IFERROR(INDEX('Employee Info'!$C$3:$J$200,MATCH(Data6[[#This Row],[Name:]],'Employee Info'!$B$3:$B$200,0),MATCH(Data6[[#Headers],[Truck]],'Employee Info'!$C$2:$J$2,0)),"")</f>
        <v/>
      </c>
      <c r="L1202" s="19" t="str">
        <f>IFERROR(INDEX('Employee Info'!$C$3:$J$200,MATCH(Data6[[#This Row],[Name:]],'Employee Info'!$B$3:$B$200,0),MATCH(Data6[[#Headers],[Phone]],'Employee Info'!$C$2:$J$2,0)),"")</f>
        <v/>
      </c>
      <c r="M1202" s="19" t="str">
        <f>IFERROR(INDEX('Employee Info'!$C$3:$J$200,MATCH(Data6[[#This Row],[Name:]],'Employee Info'!$B$3:$B$200,0),MATCH(Data6[[#Headers],[Tech]],'Employee Info'!$C$2:$J$2,0)),"")</f>
        <v/>
      </c>
      <c r="N1202" s="19" t="str">
        <f>IFERROR(INDEX('Employee Info'!$C$3:$J$200,MATCH(Data6[[#This Row],[Name:]],'Employee Info'!$B$3:$B$200,0),MATCH(Data6[[#Headers],[Other]],'Employee Info'!$C$2:$J$2,0)),"")</f>
        <v/>
      </c>
      <c r="O1202" s="19">
        <f>IFERROR((Data6[[#This Row],[Hours:]]*SUM(Data6[[#This Row],[Rate]:[Other]])),"")</f>
        <v>0</v>
      </c>
      <c r="P1202" s="7" t="str">
        <f>IF(Data6[[#This Row],[WO'#:]]="","Riley #","WO#")</f>
        <v>Riley #</v>
      </c>
      <c r="Q1202" s="7">
        <f>IFERROR(WEEKNUM(Data6[[#This Row],[Date:]]),"")</f>
        <v>26</v>
      </c>
      <c r="R1202" s="6">
        <f t="shared" si="54"/>
        <v>45466</v>
      </c>
      <c r="S1202" s="6">
        <f>Data6[[#This Row],[Week Start]]+7</f>
        <v>45473</v>
      </c>
      <c r="T1202" s="7" t="str">
        <f t="shared" si="55"/>
        <v>6/23/2024 - 6/30/2024</v>
      </c>
      <c r="U1202" s="7" t="str">
        <f t="shared" si="56"/>
        <v>Time Card</v>
      </c>
      <c r="V1202" s="8" t="str">
        <f>RIGHT(TEXT(Data6[[#This Row],[Date:]],"mmddyyyy"),4)</f>
        <v>2024</v>
      </c>
      <c r="W1202" s="8" t="str">
        <f>MID(TEXT(Data6[[#This Row],[Date:]],"mmddyyyy"),3,2)</f>
        <v>27</v>
      </c>
      <c r="X1202" s="8" t="str">
        <f>LEFT(TEXT(Data6[[#This Row],[Date:]],"mmddyyyy"),2)</f>
        <v>06</v>
      </c>
      <c r="Y1202" s="6">
        <f>DATE(Data6[[#This Row],[Year]],Data6[[#This Row],[Month]],Data6[[#This Row],[Day]])</f>
        <v>45470</v>
      </c>
    </row>
    <row r="1203" spans="1:25" x14ac:dyDescent="0.3">
      <c r="A1203" s="5">
        <v>45470.581844791668</v>
      </c>
      <c r="B1203" s="7" t="s">
        <v>34</v>
      </c>
      <c r="C1203" s="6" t="s">
        <v>855</v>
      </c>
      <c r="D1203" s="7" t="s">
        <v>851</v>
      </c>
      <c r="E1203" s="8">
        <v>8</v>
      </c>
      <c r="F1203" s="7" t="s">
        <v>68</v>
      </c>
      <c r="G1203" s="7" t="s">
        <v>68</v>
      </c>
      <c r="H1203" s="7" t="s">
        <v>42</v>
      </c>
      <c r="I1203" s="7" t="s">
        <v>44</v>
      </c>
      <c r="J1203" s="19" t="str">
        <f>IFERROR(INDEX('Employee Info'!$C$3:$E$200,MATCH(Data6[[#This Row],[Name:]],'Employee Info'!$B$3:$B$200,0),MATCH(Data6[[#This Row],[Hours Type:]],'Employee Info'!$C$2:$E$2,0)),"")</f>
        <v/>
      </c>
      <c r="K1203" s="19" t="str">
        <f>IFERROR(INDEX('Employee Info'!$C$3:$J$200,MATCH(Data6[[#This Row],[Name:]],'Employee Info'!$B$3:$B$200,0),MATCH(Data6[[#Headers],[Truck]],'Employee Info'!$C$2:$J$2,0)),"")</f>
        <v/>
      </c>
      <c r="L1203" s="19" t="str">
        <f>IFERROR(INDEX('Employee Info'!$C$3:$J$200,MATCH(Data6[[#This Row],[Name:]],'Employee Info'!$B$3:$B$200,0),MATCH(Data6[[#Headers],[Phone]],'Employee Info'!$C$2:$J$2,0)),"")</f>
        <v/>
      </c>
      <c r="M1203" s="19" t="str">
        <f>IFERROR(INDEX('Employee Info'!$C$3:$J$200,MATCH(Data6[[#This Row],[Name:]],'Employee Info'!$B$3:$B$200,0),MATCH(Data6[[#Headers],[Tech]],'Employee Info'!$C$2:$J$2,0)),"")</f>
        <v/>
      </c>
      <c r="N1203" s="19" t="str">
        <f>IFERROR(INDEX('Employee Info'!$C$3:$J$200,MATCH(Data6[[#This Row],[Name:]],'Employee Info'!$B$3:$B$200,0),MATCH(Data6[[#Headers],[Other]],'Employee Info'!$C$2:$J$2,0)),"")</f>
        <v/>
      </c>
      <c r="O1203" s="19">
        <f>IFERROR((Data6[[#This Row],[Hours:]]*SUM(Data6[[#This Row],[Rate]:[Other]])),"")</f>
        <v>0</v>
      </c>
      <c r="P1203" s="7" t="str">
        <f>IF(Data6[[#This Row],[WO'#:]]="","Riley #","WO#")</f>
        <v>Riley #</v>
      </c>
      <c r="Q1203" s="7">
        <f>IFERROR(WEEKNUM(Data6[[#This Row],[Date:]]),"")</f>
        <v>26</v>
      </c>
      <c r="R1203" s="6">
        <f t="shared" si="54"/>
        <v>45466</v>
      </c>
      <c r="S1203" s="6">
        <f>Data6[[#This Row],[Week Start]]+7</f>
        <v>45473</v>
      </c>
      <c r="T1203" s="7" t="str">
        <f t="shared" si="55"/>
        <v>6/23/2024 - 6/30/2024</v>
      </c>
      <c r="U1203" s="7" t="str">
        <f t="shared" si="56"/>
        <v>Time Card</v>
      </c>
      <c r="V1203" s="8" t="str">
        <f>RIGHT(TEXT(Data6[[#This Row],[Date:]],"mmddyyyy"),4)</f>
        <v>2024</v>
      </c>
      <c r="W1203" s="8" t="str">
        <f>MID(TEXT(Data6[[#This Row],[Date:]],"mmddyyyy"),3,2)</f>
        <v>27</v>
      </c>
      <c r="X1203" s="8" t="str">
        <f>LEFT(TEXT(Data6[[#This Row],[Date:]],"mmddyyyy"),2)</f>
        <v>06</v>
      </c>
      <c r="Y1203" s="6">
        <f>DATE(Data6[[#This Row],[Year]],Data6[[#This Row],[Month]],Data6[[#This Row],[Day]])</f>
        <v>45470</v>
      </c>
    </row>
    <row r="1204" spans="1:25" x14ac:dyDescent="0.3">
      <c r="A1204" s="5">
        <v>45471.430016435188</v>
      </c>
      <c r="B1204" s="7" t="s">
        <v>66</v>
      </c>
      <c r="C1204" s="6" t="s">
        <v>855</v>
      </c>
      <c r="D1204" s="7" t="s">
        <v>848</v>
      </c>
      <c r="E1204" s="8">
        <v>2</v>
      </c>
      <c r="F1204" s="7" t="s">
        <v>68</v>
      </c>
      <c r="G1204" s="7" t="s">
        <v>68</v>
      </c>
      <c r="H1204" s="7" t="s">
        <v>42</v>
      </c>
      <c r="I1204" s="7" t="s">
        <v>44</v>
      </c>
      <c r="J1204" s="19" t="str">
        <f>IFERROR(INDEX('Employee Info'!$C$3:$E$200,MATCH(Data6[[#This Row],[Name:]],'Employee Info'!$B$3:$B$200,0),MATCH(Data6[[#This Row],[Hours Type:]],'Employee Info'!$C$2:$E$2,0)),"")</f>
        <v/>
      </c>
      <c r="K1204" s="19" t="str">
        <f>IFERROR(INDEX('Employee Info'!$C$3:$J$200,MATCH(Data6[[#This Row],[Name:]],'Employee Info'!$B$3:$B$200,0),MATCH(Data6[[#Headers],[Truck]],'Employee Info'!$C$2:$J$2,0)),"")</f>
        <v/>
      </c>
      <c r="L1204" s="19" t="str">
        <f>IFERROR(INDEX('Employee Info'!$C$3:$J$200,MATCH(Data6[[#This Row],[Name:]],'Employee Info'!$B$3:$B$200,0),MATCH(Data6[[#Headers],[Phone]],'Employee Info'!$C$2:$J$2,0)),"")</f>
        <v/>
      </c>
      <c r="M1204" s="19" t="str">
        <f>IFERROR(INDEX('Employee Info'!$C$3:$J$200,MATCH(Data6[[#This Row],[Name:]],'Employee Info'!$B$3:$B$200,0),MATCH(Data6[[#Headers],[Tech]],'Employee Info'!$C$2:$J$2,0)),"")</f>
        <v/>
      </c>
      <c r="N1204" s="19" t="str">
        <f>IFERROR(INDEX('Employee Info'!$C$3:$J$200,MATCH(Data6[[#This Row],[Name:]],'Employee Info'!$B$3:$B$200,0),MATCH(Data6[[#Headers],[Other]],'Employee Info'!$C$2:$J$2,0)),"")</f>
        <v/>
      </c>
      <c r="O1204" s="19">
        <f>IFERROR((Data6[[#This Row],[Hours:]]*SUM(Data6[[#This Row],[Rate]:[Other]])),"")</f>
        <v>0</v>
      </c>
      <c r="P1204" s="7" t="str">
        <f>IF(Data6[[#This Row],[WO'#:]]="","Riley #","WO#")</f>
        <v>Riley #</v>
      </c>
      <c r="Q1204" s="7">
        <f>IFERROR(WEEKNUM(Data6[[#This Row],[Date:]]),"")</f>
        <v>26</v>
      </c>
      <c r="R1204" s="6">
        <f t="shared" si="54"/>
        <v>45466</v>
      </c>
      <c r="S1204" s="6">
        <f>Data6[[#This Row],[Week Start]]+7</f>
        <v>45473</v>
      </c>
      <c r="T1204" s="7" t="str">
        <f t="shared" si="55"/>
        <v>6/23/2024 - 6/30/2024</v>
      </c>
      <c r="U1204" s="7" t="str">
        <f t="shared" si="56"/>
        <v>Time Card</v>
      </c>
      <c r="V1204" s="8" t="str">
        <f>RIGHT(TEXT(Data6[[#This Row],[Date:]],"mmddyyyy"),4)</f>
        <v>2024</v>
      </c>
      <c r="W1204" s="8" t="str">
        <f>MID(TEXT(Data6[[#This Row],[Date:]],"mmddyyyy"),3,2)</f>
        <v>27</v>
      </c>
      <c r="X1204" s="8" t="str">
        <f>LEFT(TEXT(Data6[[#This Row],[Date:]],"mmddyyyy"),2)</f>
        <v>06</v>
      </c>
      <c r="Y1204" s="6">
        <f>DATE(Data6[[#This Row],[Year]],Data6[[#This Row],[Month]],Data6[[#This Row],[Day]])</f>
        <v>45470</v>
      </c>
    </row>
    <row r="1205" spans="1:25" x14ac:dyDescent="0.3">
      <c r="A1205" s="5">
        <v>45471.44404328704</v>
      </c>
      <c r="B1205" s="7" t="s">
        <v>66</v>
      </c>
      <c r="C1205" s="6" t="s">
        <v>862</v>
      </c>
      <c r="D1205" s="7" t="s">
        <v>863</v>
      </c>
      <c r="E1205" s="8">
        <v>4</v>
      </c>
      <c r="F1205" s="7">
        <v>6984733</v>
      </c>
      <c r="G1205" s="7" t="s">
        <v>68</v>
      </c>
      <c r="H1205" s="7" t="s">
        <v>756</v>
      </c>
      <c r="I1205" s="7" t="s">
        <v>44</v>
      </c>
      <c r="J1205" s="19" t="str">
        <f>IFERROR(INDEX('Employee Info'!$C$3:$E$200,MATCH(Data6[[#This Row],[Name:]],'Employee Info'!$B$3:$B$200,0),MATCH(Data6[[#This Row],[Hours Type:]],'Employee Info'!$C$2:$E$2,0)),"")</f>
        <v/>
      </c>
      <c r="K1205" s="19" t="str">
        <f>IFERROR(INDEX('Employee Info'!$C$3:$J$200,MATCH(Data6[[#This Row],[Name:]],'Employee Info'!$B$3:$B$200,0),MATCH(Data6[[#Headers],[Truck]],'Employee Info'!$C$2:$J$2,0)),"")</f>
        <v/>
      </c>
      <c r="L1205" s="19" t="str">
        <f>IFERROR(INDEX('Employee Info'!$C$3:$J$200,MATCH(Data6[[#This Row],[Name:]],'Employee Info'!$B$3:$B$200,0),MATCH(Data6[[#Headers],[Phone]],'Employee Info'!$C$2:$J$2,0)),"")</f>
        <v/>
      </c>
      <c r="M1205" s="19" t="str">
        <f>IFERROR(INDEX('Employee Info'!$C$3:$J$200,MATCH(Data6[[#This Row],[Name:]],'Employee Info'!$B$3:$B$200,0),MATCH(Data6[[#Headers],[Tech]],'Employee Info'!$C$2:$J$2,0)),"")</f>
        <v/>
      </c>
      <c r="N1205" s="19" t="str">
        <f>IFERROR(INDEX('Employee Info'!$C$3:$J$200,MATCH(Data6[[#This Row],[Name:]],'Employee Info'!$B$3:$B$200,0),MATCH(Data6[[#Headers],[Other]],'Employee Info'!$C$2:$J$2,0)),"")</f>
        <v/>
      </c>
      <c r="O1205" s="19">
        <f>IFERROR((Data6[[#This Row],[Hours:]]*SUM(Data6[[#This Row],[Rate]:[Other]])),"")</f>
        <v>0</v>
      </c>
      <c r="P1205" s="7" t="str">
        <f>IF(Data6[[#This Row],[WO'#:]]="","Riley #","WO#")</f>
        <v>WO#</v>
      </c>
      <c r="Q1205" s="7">
        <f>IFERROR(WEEKNUM(Data6[[#This Row],[Date:]]),"")</f>
        <v>26</v>
      </c>
      <c r="R1205" s="6">
        <f t="shared" si="54"/>
        <v>45466</v>
      </c>
      <c r="S1205" s="6">
        <f>Data6[[#This Row],[Week Start]]+7</f>
        <v>45473</v>
      </c>
      <c r="T1205" s="7" t="str">
        <f t="shared" si="55"/>
        <v>6/23/2024 - 6/30/2024</v>
      </c>
      <c r="U1205" s="7" t="str">
        <f t="shared" si="56"/>
        <v>Time Card</v>
      </c>
      <c r="V1205" s="8" t="str">
        <f>RIGHT(TEXT(Data6[[#This Row],[Date:]],"mmddyyyy"),4)</f>
        <v>2024</v>
      </c>
      <c r="W1205" s="8" t="str">
        <f>MID(TEXT(Data6[[#This Row],[Date:]],"mmddyyyy"),3,2)</f>
        <v>28</v>
      </c>
      <c r="X1205" s="8" t="str">
        <f>LEFT(TEXT(Data6[[#This Row],[Date:]],"mmddyyyy"),2)</f>
        <v>06</v>
      </c>
      <c r="Y1205" s="6">
        <f>DATE(Data6[[#This Row],[Year]],Data6[[#This Row],[Month]],Data6[[#This Row],[Day]])</f>
        <v>45471</v>
      </c>
    </row>
    <row r="1206" spans="1:25" x14ac:dyDescent="0.3">
      <c r="A1206" s="5">
        <v>45471.477206134259</v>
      </c>
      <c r="B1206" s="7" t="s">
        <v>31</v>
      </c>
      <c r="C1206" s="6" t="s">
        <v>862</v>
      </c>
      <c r="D1206" s="7" t="s">
        <v>864</v>
      </c>
      <c r="E1206" s="8">
        <v>2.5</v>
      </c>
      <c r="F1206" s="7">
        <v>6984733</v>
      </c>
      <c r="G1206" s="7" t="s">
        <v>68</v>
      </c>
      <c r="H1206" s="7" t="s">
        <v>756</v>
      </c>
      <c r="I1206" s="7" t="s">
        <v>44</v>
      </c>
      <c r="J1206" s="19" t="str">
        <f>IFERROR(INDEX('Employee Info'!$C$3:$E$200,MATCH(Data6[[#This Row],[Name:]],'Employee Info'!$B$3:$B$200,0),MATCH(Data6[[#This Row],[Hours Type:]],'Employee Info'!$C$2:$E$2,0)),"")</f>
        <v/>
      </c>
      <c r="K1206" s="19" t="str">
        <f>IFERROR(INDEX('Employee Info'!$C$3:$J$200,MATCH(Data6[[#This Row],[Name:]],'Employee Info'!$B$3:$B$200,0),MATCH(Data6[[#Headers],[Truck]],'Employee Info'!$C$2:$J$2,0)),"")</f>
        <v/>
      </c>
      <c r="L1206" s="19" t="str">
        <f>IFERROR(INDEX('Employee Info'!$C$3:$J$200,MATCH(Data6[[#This Row],[Name:]],'Employee Info'!$B$3:$B$200,0),MATCH(Data6[[#Headers],[Phone]],'Employee Info'!$C$2:$J$2,0)),"")</f>
        <v/>
      </c>
      <c r="M1206" s="19" t="str">
        <f>IFERROR(INDEX('Employee Info'!$C$3:$J$200,MATCH(Data6[[#This Row],[Name:]],'Employee Info'!$B$3:$B$200,0),MATCH(Data6[[#Headers],[Tech]],'Employee Info'!$C$2:$J$2,0)),"")</f>
        <v/>
      </c>
      <c r="N1206" s="19" t="str">
        <f>IFERROR(INDEX('Employee Info'!$C$3:$J$200,MATCH(Data6[[#This Row],[Name:]],'Employee Info'!$B$3:$B$200,0),MATCH(Data6[[#Headers],[Other]],'Employee Info'!$C$2:$J$2,0)),"")</f>
        <v/>
      </c>
      <c r="O1206" s="19">
        <f>IFERROR((Data6[[#This Row],[Hours:]]*SUM(Data6[[#This Row],[Rate]:[Other]])),"")</f>
        <v>0</v>
      </c>
      <c r="P1206" s="7" t="str">
        <f>IF(Data6[[#This Row],[WO'#:]]="","Riley #","WO#")</f>
        <v>WO#</v>
      </c>
      <c r="Q1206" s="7">
        <f>IFERROR(WEEKNUM(Data6[[#This Row],[Date:]]),"")</f>
        <v>26</v>
      </c>
      <c r="R1206" s="6">
        <f t="shared" si="54"/>
        <v>45466</v>
      </c>
      <c r="S1206" s="6">
        <f>Data6[[#This Row],[Week Start]]+7</f>
        <v>45473</v>
      </c>
      <c r="T1206" s="7" t="str">
        <f t="shared" si="55"/>
        <v>6/23/2024 - 6/30/2024</v>
      </c>
      <c r="U1206" s="7" t="str">
        <f t="shared" si="56"/>
        <v>Time Card</v>
      </c>
      <c r="V1206" s="8" t="str">
        <f>RIGHT(TEXT(Data6[[#This Row],[Date:]],"mmddyyyy"),4)</f>
        <v>2024</v>
      </c>
      <c r="W1206" s="8" t="str">
        <f>MID(TEXT(Data6[[#This Row],[Date:]],"mmddyyyy"),3,2)</f>
        <v>28</v>
      </c>
      <c r="X1206" s="8" t="str">
        <f>LEFT(TEXT(Data6[[#This Row],[Date:]],"mmddyyyy"),2)</f>
        <v>06</v>
      </c>
      <c r="Y1206" s="6">
        <f>DATE(Data6[[#This Row],[Year]],Data6[[#This Row],[Month]],Data6[[#This Row],[Day]])</f>
        <v>45471</v>
      </c>
    </row>
    <row r="1207" spans="1:25" x14ac:dyDescent="0.3">
      <c r="A1207" s="5">
        <v>45471.477403124998</v>
      </c>
      <c r="B1207" s="7" t="s">
        <v>34</v>
      </c>
      <c r="C1207" s="6" t="s">
        <v>862</v>
      </c>
      <c r="D1207" s="7" t="s">
        <v>864</v>
      </c>
      <c r="E1207" s="8">
        <v>2.5</v>
      </c>
      <c r="F1207" s="7">
        <v>6984733</v>
      </c>
      <c r="G1207" s="7" t="s">
        <v>68</v>
      </c>
      <c r="H1207" s="7" t="s">
        <v>756</v>
      </c>
      <c r="I1207" s="7" t="s">
        <v>44</v>
      </c>
      <c r="J1207" s="19" t="str">
        <f>IFERROR(INDEX('Employee Info'!$C$3:$E$200,MATCH(Data6[[#This Row],[Name:]],'Employee Info'!$B$3:$B$200,0),MATCH(Data6[[#This Row],[Hours Type:]],'Employee Info'!$C$2:$E$2,0)),"")</f>
        <v/>
      </c>
      <c r="K1207" s="19" t="str">
        <f>IFERROR(INDEX('Employee Info'!$C$3:$J$200,MATCH(Data6[[#This Row],[Name:]],'Employee Info'!$B$3:$B$200,0),MATCH(Data6[[#Headers],[Truck]],'Employee Info'!$C$2:$J$2,0)),"")</f>
        <v/>
      </c>
      <c r="L1207" s="19" t="str">
        <f>IFERROR(INDEX('Employee Info'!$C$3:$J$200,MATCH(Data6[[#This Row],[Name:]],'Employee Info'!$B$3:$B$200,0),MATCH(Data6[[#Headers],[Phone]],'Employee Info'!$C$2:$J$2,0)),"")</f>
        <v/>
      </c>
      <c r="M1207" s="19" t="str">
        <f>IFERROR(INDEX('Employee Info'!$C$3:$J$200,MATCH(Data6[[#This Row],[Name:]],'Employee Info'!$B$3:$B$200,0),MATCH(Data6[[#Headers],[Tech]],'Employee Info'!$C$2:$J$2,0)),"")</f>
        <v/>
      </c>
      <c r="N1207" s="19" t="str">
        <f>IFERROR(INDEX('Employee Info'!$C$3:$J$200,MATCH(Data6[[#This Row],[Name:]],'Employee Info'!$B$3:$B$200,0),MATCH(Data6[[#Headers],[Other]],'Employee Info'!$C$2:$J$2,0)),"")</f>
        <v/>
      </c>
      <c r="O1207" s="19">
        <f>IFERROR((Data6[[#This Row],[Hours:]]*SUM(Data6[[#This Row],[Rate]:[Other]])),"")</f>
        <v>0</v>
      </c>
      <c r="P1207" s="7" t="str">
        <f>IF(Data6[[#This Row],[WO'#:]]="","Riley #","WO#")</f>
        <v>WO#</v>
      </c>
      <c r="Q1207" s="7">
        <f>IFERROR(WEEKNUM(Data6[[#This Row],[Date:]]),"")</f>
        <v>26</v>
      </c>
      <c r="R1207" s="6">
        <f t="shared" si="54"/>
        <v>45466</v>
      </c>
      <c r="S1207" s="6">
        <f>Data6[[#This Row],[Week Start]]+7</f>
        <v>45473</v>
      </c>
      <c r="T1207" s="7" t="str">
        <f t="shared" si="55"/>
        <v>6/23/2024 - 6/30/2024</v>
      </c>
      <c r="U1207" s="7" t="str">
        <f t="shared" si="56"/>
        <v>Time Card</v>
      </c>
      <c r="V1207" s="8" t="str">
        <f>RIGHT(TEXT(Data6[[#This Row],[Date:]],"mmddyyyy"),4)</f>
        <v>2024</v>
      </c>
      <c r="W1207" s="8" t="str">
        <f>MID(TEXT(Data6[[#This Row],[Date:]],"mmddyyyy"),3,2)</f>
        <v>28</v>
      </c>
      <c r="X1207" s="8" t="str">
        <f>LEFT(TEXT(Data6[[#This Row],[Date:]],"mmddyyyy"),2)</f>
        <v>06</v>
      </c>
      <c r="Y1207" s="6">
        <f>DATE(Data6[[#This Row],[Year]],Data6[[#This Row],[Month]],Data6[[#This Row],[Day]])</f>
        <v>45471</v>
      </c>
    </row>
    <row r="1208" spans="1:25" x14ac:dyDescent="0.3">
      <c r="A1208" s="5">
        <v>45471.493565509256</v>
      </c>
      <c r="B1208" s="7" t="s">
        <v>23</v>
      </c>
      <c r="C1208" s="6" t="s">
        <v>862</v>
      </c>
      <c r="D1208" s="7" t="s">
        <v>865</v>
      </c>
      <c r="E1208" s="8">
        <v>1.5</v>
      </c>
      <c r="F1208" s="7">
        <v>6984733</v>
      </c>
      <c r="G1208" s="7" t="s">
        <v>68</v>
      </c>
      <c r="H1208" s="7" t="s">
        <v>756</v>
      </c>
      <c r="I1208" s="7" t="s">
        <v>44</v>
      </c>
      <c r="J1208" s="19" t="str">
        <f>IFERROR(INDEX('Employee Info'!$C$3:$E$200,MATCH(Data6[[#This Row],[Name:]],'Employee Info'!$B$3:$B$200,0),MATCH(Data6[[#This Row],[Hours Type:]],'Employee Info'!$C$2:$E$2,0)),"")</f>
        <v/>
      </c>
      <c r="K1208" s="19" t="str">
        <f>IFERROR(INDEX('Employee Info'!$C$3:$J$200,MATCH(Data6[[#This Row],[Name:]],'Employee Info'!$B$3:$B$200,0),MATCH(Data6[[#Headers],[Truck]],'Employee Info'!$C$2:$J$2,0)),"")</f>
        <v/>
      </c>
      <c r="L1208" s="19" t="str">
        <f>IFERROR(INDEX('Employee Info'!$C$3:$J$200,MATCH(Data6[[#This Row],[Name:]],'Employee Info'!$B$3:$B$200,0),MATCH(Data6[[#Headers],[Phone]],'Employee Info'!$C$2:$J$2,0)),"")</f>
        <v/>
      </c>
      <c r="M1208" s="19" t="str">
        <f>IFERROR(INDEX('Employee Info'!$C$3:$J$200,MATCH(Data6[[#This Row],[Name:]],'Employee Info'!$B$3:$B$200,0),MATCH(Data6[[#Headers],[Tech]],'Employee Info'!$C$2:$J$2,0)),"")</f>
        <v/>
      </c>
      <c r="N1208" s="19" t="str">
        <f>IFERROR(INDEX('Employee Info'!$C$3:$J$200,MATCH(Data6[[#This Row],[Name:]],'Employee Info'!$B$3:$B$200,0),MATCH(Data6[[#Headers],[Other]],'Employee Info'!$C$2:$J$2,0)),"")</f>
        <v/>
      </c>
      <c r="O1208" s="19">
        <f>IFERROR((Data6[[#This Row],[Hours:]]*SUM(Data6[[#This Row],[Rate]:[Other]])),"")</f>
        <v>0</v>
      </c>
      <c r="P1208" s="7" t="str">
        <f>IF(Data6[[#This Row],[WO'#:]]="","Riley #","WO#")</f>
        <v>WO#</v>
      </c>
      <c r="Q1208" s="7">
        <f>IFERROR(WEEKNUM(Data6[[#This Row],[Date:]]),"")</f>
        <v>26</v>
      </c>
      <c r="R1208" s="6">
        <f t="shared" si="54"/>
        <v>45466</v>
      </c>
      <c r="S1208" s="6">
        <f>Data6[[#This Row],[Week Start]]+7</f>
        <v>45473</v>
      </c>
      <c r="T1208" s="7" t="str">
        <f t="shared" si="55"/>
        <v>6/23/2024 - 6/30/2024</v>
      </c>
      <c r="U1208" s="7" t="str">
        <f t="shared" si="56"/>
        <v>Time Card</v>
      </c>
      <c r="V1208" s="8" t="str">
        <f>RIGHT(TEXT(Data6[[#This Row],[Date:]],"mmddyyyy"),4)</f>
        <v>2024</v>
      </c>
      <c r="W1208" s="8" t="str">
        <f>MID(TEXT(Data6[[#This Row],[Date:]],"mmddyyyy"),3,2)</f>
        <v>28</v>
      </c>
      <c r="X1208" s="8" t="str">
        <f>LEFT(TEXT(Data6[[#This Row],[Date:]],"mmddyyyy"),2)</f>
        <v>06</v>
      </c>
      <c r="Y1208" s="6">
        <f>DATE(Data6[[#This Row],[Year]],Data6[[#This Row],[Month]],Data6[[#This Row],[Day]])</f>
        <v>45471</v>
      </c>
    </row>
    <row r="1209" spans="1:25" x14ac:dyDescent="0.3">
      <c r="A1209" s="5">
        <v>45471.429670486112</v>
      </c>
      <c r="B1209" s="7" t="s">
        <v>35</v>
      </c>
      <c r="C1209" s="6" t="s">
        <v>862</v>
      </c>
      <c r="D1209" s="7" t="s">
        <v>866</v>
      </c>
      <c r="E1209" s="8">
        <v>4</v>
      </c>
      <c r="F1209" s="7">
        <v>7122222</v>
      </c>
      <c r="G1209" s="7" t="s">
        <v>68</v>
      </c>
      <c r="H1209" s="7" t="s">
        <v>756</v>
      </c>
      <c r="I1209" s="7" t="s">
        <v>44</v>
      </c>
      <c r="J1209" s="19" t="str">
        <f>IFERROR(INDEX('Employee Info'!$C$3:$E$200,MATCH(Data6[[#This Row],[Name:]],'Employee Info'!$B$3:$B$200,0),MATCH(Data6[[#This Row],[Hours Type:]],'Employee Info'!$C$2:$E$2,0)),"")</f>
        <v/>
      </c>
      <c r="K1209" s="19" t="str">
        <f>IFERROR(INDEX('Employee Info'!$C$3:$J$200,MATCH(Data6[[#This Row],[Name:]],'Employee Info'!$B$3:$B$200,0),MATCH(Data6[[#Headers],[Truck]],'Employee Info'!$C$2:$J$2,0)),"")</f>
        <v/>
      </c>
      <c r="L1209" s="19" t="str">
        <f>IFERROR(INDEX('Employee Info'!$C$3:$J$200,MATCH(Data6[[#This Row],[Name:]],'Employee Info'!$B$3:$B$200,0),MATCH(Data6[[#Headers],[Phone]],'Employee Info'!$C$2:$J$2,0)),"")</f>
        <v/>
      </c>
      <c r="M1209" s="19" t="str">
        <f>IFERROR(INDEX('Employee Info'!$C$3:$J$200,MATCH(Data6[[#This Row],[Name:]],'Employee Info'!$B$3:$B$200,0),MATCH(Data6[[#Headers],[Tech]],'Employee Info'!$C$2:$J$2,0)),"")</f>
        <v/>
      </c>
      <c r="N1209" s="19" t="str">
        <f>IFERROR(INDEX('Employee Info'!$C$3:$J$200,MATCH(Data6[[#This Row],[Name:]],'Employee Info'!$B$3:$B$200,0),MATCH(Data6[[#Headers],[Other]],'Employee Info'!$C$2:$J$2,0)),"")</f>
        <v/>
      </c>
      <c r="O1209" s="19">
        <f>IFERROR((Data6[[#This Row],[Hours:]]*SUM(Data6[[#This Row],[Rate]:[Other]])),"")</f>
        <v>0</v>
      </c>
      <c r="P1209" s="7" t="str">
        <f>IF(Data6[[#This Row],[WO'#:]]="","Riley #","WO#")</f>
        <v>WO#</v>
      </c>
      <c r="Q1209" s="7">
        <f>IFERROR(WEEKNUM(Data6[[#This Row],[Date:]]),"")</f>
        <v>26</v>
      </c>
      <c r="R1209" s="6">
        <f t="shared" si="54"/>
        <v>45466</v>
      </c>
      <c r="S1209" s="6">
        <f>Data6[[#This Row],[Week Start]]+7</f>
        <v>45473</v>
      </c>
      <c r="T1209" s="7" t="str">
        <f t="shared" si="55"/>
        <v>6/23/2024 - 6/30/2024</v>
      </c>
      <c r="U1209" s="7" t="str">
        <f t="shared" si="56"/>
        <v>Time Card</v>
      </c>
      <c r="V1209" s="8" t="str">
        <f>RIGHT(TEXT(Data6[[#This Row],[Date:]],"mmddyyyy"),4)</f>
        <v>2024</v>
      </c>
      <c r="W1209" s="8" t="str">
        <f>MID(TEXT(Data6[[#This Row],[Date:]],"mmddyyyy"),3,2)</f>
        <v>28</v>
      </c>
      <c r="X1209" s="8" t="str">
        <f>LEFT(TEXT(Data6[[#This Row],[Date:]],"mmddyyyy"),2)</f>
        <v>06</v>
      </c>
      <c r="Y1209" s="6">
        <f>DATE(Data6[[#This Row],[Year]],Data6[[#This Row],[Month]],Data6[[#This Row],[Day]])</f>
        <v>45471</v>
      </c>
    </row>
    <row r="1210" spans="1:25" x14ac:dyDescent="0.3">
      <c r="A1210" s="5">
        <v>45471.429783333333</v>
      </c>
      <c r="B1210" s="7" t="s">
        <v>23</v>
      </c>
      <c r="C1210" s="6" t="s">
        <v>862</v>
      </c>
      <c r="D1210" s="7" t="s">
        <v>866</v>
      </c>
      <c r="E1210" s="8">
        <v>4</v>
      </c>
      <c r="F1210" s="7">
        <v>7122222</v>
      </c>
      <c r="G1210" s="7" t="s">
        <v>68</v>
      </c>
      <c r="H1210" s="7" t="s">
        <v>756</v>
      </c>
      <c r="I1210" s="7" t="s">
        <v>44</v>
      </c>
      <c r="J1210" s="19" t="str">
        <f>IFERROR(INDEX('Employee Info'!$C$3:$E$200,MATCH(Data6[[#This Row],[Name:]],'Employee Info'!$B$3:$B$200,0),MATCH(Data6[[#This Row],[Hours Type:]],'Employee Info'!$C$2:$E$2,0)),"")</f>
        <v/>
      </c>
      <c r="K1210" s="19" t="str">
        <f>IFERROR(INDEX('Employee Info'!$C$3:$J$200,MATCH(Data6[[#This Row],[Name:]],'Employee Info'!$B$3:$B$200,0),MATCH(Data6[[#Headers],[Truck]],'Employee Info'!$C$2:$J$2,0)),"")</f>
        <v/>
      </c>
      <c r="L1210" s="19" t="str">
        <f>IFERROR(INDEX('Employee Info'!$C$3:$J$200,MATCH(Data6[[#This Row],[Name:]],'Employee Info'!$B$3:$B$200,0),MATCH(Data6[[#Headers],[Phone]],'Employee Info'!$C$2:$J$2,0)),"")</f>
        <v/>
      </c>
      <c r="M1210" s="19" t="str">
        <f>IFERROR(INDEX('Employee Info'!$C$3:$J$200,MATCH(Data6[[#This Row],[Name:]],'Employee Info'!$B$3:$B$200,0),MATCH(Data6[[#Headers],[Tech]],'Employee Info'!$C$2:$J$2,0)),"")</f>
        <v/>
      </c>
      <c r="N1210" s="19" t="str">
        <f>IFERROR(INDEX('Employee Info'!$C$3:$J$200,MATCH(Data6[[#This Row],[Name:]],'Employee Info'!$B$3:$B$200,0),MATCH(Data6[[#Headers],[Other]],'Employee Info'!$C$2:$J$2,0)),"")</f>
        <v/>
      </c>
      <c r="O1210" s="19">
        <f>IFERROR((Data6[[#This Row],[Hours:]]*SUM(Data6[[#This Row],[Rate]:[Other]])),"")</f>
        <v>0</v>
      </c>
      <c r="P1210" s="7" t="str">
        <f>IF(Data6[[#This Row],[WO'#:]]="","Riley #","WO#")</f>
        <v>WO#</v>
      </c>
      <c r="Q1210" s="7">
        <f>IFERROR(WEEKNUM(Data6[[#This Row],[Date:]]),"")</f>
        <v>26</v>
      </c>
      <c r="R1210" s="6">
        <f t="shared" si="54"/>
        <v>45466</v>
      </c>
      <c r="S1210" s="6">
        <f>Data6[[#This Row],[Week Start]]+7</f>
        <v>45473</v>
      </c>
      <c r="T1210" s="7" t="str">
        <f t="shared" si="55"/>
        <v>6/23/2024 - 6/30/2024</v>
      </c>
      <c r="U1210" s="7" t="str">
        <f t="shared" si="56"/>
        <v>Time Card</v>
      </c>
      <c r="V1210" s="8" t="str">
        <f>RIGHT(TEXT(Data6[[#This Row],[Date:]],"mmddyyyy"),4)</f>
        <v>2024</v>
      </c>
      <c r="W1210" s="8" t="str">
        <f>MID(TEXT(Data6[[#This Row],[Date:]],"mmddyyyy"),3,2)</f>
        <v>28</v>
      </c>
      <c r="X1210" s="8" t="str">
        <f>LEFT(TEXT(Data6[[#This Row],[Date:]],"mmddyyyy"),2)</f>
        <v>06</v>
      </c>
      <c r="Y1210" s="6">
        <f>DATE(Data6[[#This Row],[Year]],Data6[[#This Row],[Month]],Data6[[#This Row],[Day]])</f>
        <v>45471</v>
      </c>
    </row>
    <row r="1211" spans="1:25" x14ac:dyDescent="0.3">
      <c r="A1211" s="5">
        <v>45471.440786226849</v>
      </c>
      <c r="B1211" s="7" t="s">
        <v>66</v>
      </c>
      <c r="C1211" s="6" t="s">
        <v>862</v>
      </c>
      <c r="D1211" s="7" t="s">
        <v>866</v>
      </c>
      <c r="E1211" s="8">
        <v>1</v>
      </c>
      <c r="F1211" s="7">
        <v>7122222</v>
      </c>
      <c r="G1211" s="7" t="s">
        <v>68</v>
      </c>
      <c r="H1211" s="7" t="s">
        <v>756</v>
      </c>
      <c r="I1211" s="7" t="s">
        <v>44</v>
      </c>
      <c r="J1211" s="19" t="str">
        <f>IFERROR(INDEX('Employee Info'!$C$3:$E$200,MATCH(Data6[[#This Row],[Name:]],'Employee Info'!$B$3:$B$200,0),MATCH(Data6[[#This Row],[Hours Type:]],'Employee Info'!$C$2:$E$2,0)),"")</f>
        <v/>
      </c>
      <c r="K1211" s="19" t="str">
        <f>IFERROR(INDEX('Employee Info'!$C$3:$J$200,MATCH(Data6[[#This Row],[Name:]],'Employee Info'!$B$3:$B$200,0),MATCH(Data6[[#Headers],[Truck]],'Employee Info'!$C$2:$J$2,0)),"")</f>
        <v/>
      </c>
      <c r="L1211" s="19" t="str">
        <f>IFERROR(INDEX('Employee Info'!$C$3:$J$200,MATCH(Data6[[#This Row],[Name:]],'Employee Info'!$B$3:$B$200,0),MATCH(Data6[[#Headers],[Phone]],'Employee Info'!$C$2:$J$2,0)),"")</f>
        <v/>
      </c>
      <c r="M1211" s="19" t="str">
        <f>IFERROR(INDEX('Employee Info'!$C$3:$J$200,MATCH(Data6[[#This Row],[Name:]],'Employee Info'!$B$3:$B$200,0),MATCH(Data6[[#Headers],[Tech]],'Employee Info'!$C$2:$J$2,0)),"")</f>
        <v/>
      </c>
      <c r="N1211" s="19" t="str">
        <f>IFERROR(INDEX('Employee Info'!$C$3:$J$200,MATCH(Data6[[#This Row],[Name:]],'Employee Info'!$B$3:$B$200,0),MATCH(Data6[[#Headers],[Other]],'Employee Info'!$C$2:$J$2,0)),"")</f>
        <v/>
      </c>
      <c r="O1211" s="19">
        <f>IFERROR((Data6[[#This Row],[Hours:]]*SUM(Data6[[#This Row],[Rate]:[Other]])),"")</f>
        <v>0</v>
      </c>
      <c r="P1211" s="7" t="str">
        <f>IF(Data6[[#This Row],[WO'#:]]="","Riley #","WO#")</f>
        <v>WO#</v>
      </c>
      <c r="Q1211" s="7">
        <f>IFERROR(WEEKNUM(Data6[[#This Row],[Date:]]),"")</f>
        <v>26</v>
      </c>
      <c r="R1211" s="6">
        <f t="shared" si="54"/>
        <v>45466</v>
      </c>
      <c r="S1211" s="6">
        <f>Data6[[#This Row],[Week Start]]+7</f>
        <v>45473</v>
      </c>
      <c r="T1211" s="7" t="str">
        <f t="shared" si="55"/>
        <v>6/23/2024 - 6/30/2024</v>
      </c>
      <c r="U1211" s="7" t="str">
        <f t="shared" si="56"/>
        <v>Time Card</v>
      </c>
      <c r="V1211" s="8" t="str">
        <f>RIGHT(TEXT(Data6[[#This Row],[Date:]],"mmddyyyy"),4)</f>
        <v>2024</v>
      </c>
      <c r="W1211" s="8" t="str">
        <f>MID(TEXT(Data6[[#This Row],[Date:]],"mmddyyyy"),3,2)</f>
        <v>28</v>
      </c>
      <c r="X1211" s="8" t="str">
        <f>LEFT(TEXT(Data6[[#This Row],[Date:]],"mmddyyyy"),2)</f>
        <v>06</v>
      </c>
      <c r="Y1211" s="6">
        <f>DATE(Data6[[#This Row],[Year]],Data6[[#This Row],[Month]],Data6[[#This Row],[Day]])</f>
        <v>45471</v>
      </c>
    </row>
    <row r="1212" spans="1:25" x14ac:dyDescent="0.3">
      <c r="A1212" s="5">
        <v>45471.428941203703</v>
      </c>
      <c r="B1212" s="7" t="s">
        <v>66</v>
      </c>
      <c r="C1212" s="6" t="s">
        <v>862</v>
      </c>
      <c r="D1212" s="7" t="s">
        <v>847</v>
      </c>
      <c r="E1212" s="8">
        <v>1</v>
      </c>
      <c r="F1212" s="7" t="s">
        <v>68</v>
      </c>
      <c r="G1212" s="7" t="s">
        <v>68</v>
      </c>
      <c r="H1212" s="7" t="s">
        <v>808</v>
      </c>
      <c r="I1212" s="7" t="s">
        <v>44</v>
      </c>
      <c r="J1212" s="19" t="str">
        <f>IFERROR(INDEX('Employee Info'!$C$3:$E$200,MATCH(Data6[[#This Row],[Name:]],'Employee Info'!$B$3:$B$200,0),MATCH(Data6[[#This Row],[Hours Type:]],'Employee Info'!$C$2:$E$2,0)),"")</f>
        <v/>
      </c>
      <c r="K1212" s="19" t="str">
        <f>IFERROR(INDEX('Employee Info'!$C$3:$J$200,MATCH(Data6[[#This Row],[Name:]],'Employee Info'!$B$3:$B$200,0),MATCH(Data6[[#Headers],[Truck]],'Employee Info'!$C$2:$J$2,0)),"")</f>
        <v/>
      </c>
      <c r="L1212" s="19" t="str">
        <f>IFERROR(INDEX('Employee Info'!$C$3:$J$200,MATCH(Data6[[#This Row],[Name:]],'Employee Info'!$B$3:$B$200,0),MATCH(Data6[[#Headers],[Phone]],'Employee Info'!$C$2:$J$2,0)),"")</f>
        <v/>
      </c>
      <c r="M1212" s="19" t="str">
        <f>IFERROR(INDEX('Employee Info'!$C$3:$J$200,MATCH(Data6[[#This Row],[Name:]],'Employee Info'!$B$3:$B$200,0),MATCH(Data6[[#Headers],[Tech]],'Employee Info'!$C$2:$J$2,0)),"")</f>
        <v/>
      </c>
      <c r="N1212" s="19" t="str">
        <f>IFERROR(INDEX('Employee Info'!$C$3:$J$200,MATCH(Data6[[#This Row],[Name:]],'Employee Info'!$B$3:$B$200,0),MATCH(Data6[[#Headers],[Other]],'Employee Info'!$C$2:$J$2,0)),"")</f>
        <v/>
      </c>
      <c r="O1212" s="19">
        <f>IFERROR((Data6[[#This Row],[Hours:]]*SUM(Data6[[#This Row],[Rate]:[Other]])),"")</f>
        <v>0</v>
      </c>
      <c r="P1212" s="7" t="str">
        <f>IF(Data6[[#This Row],[WO'#:]]="","Riley #","WO#")</f>
        <v>Riley #</v>
      </c>
      <c r="Q1212" s="7">
        <f>IFERROR(WEEKNUM(Data6[[#This Row],[Date:]]),"")</f>
        <v>26</v>
      </c>
      <c r="R1212" s="6">
        <f t="shared" si="54"/>
        <v>45466</v>
      </c>
      <c r="S1212" s="6">
        <f>Data6[[#This Row],[Week Start]]+7</f>
        <v>45473</v>
      </c>
      <c r="T1212" s="7" t="str">
        <f t="shared" si="55"/>
        <v>6/23/2024 - 6/30/2024</v>
      </c>
      <c r="U1212" s="7" t="str">
        <f t="shared" si="56"/>
        <v>Time Card</v>
      </c>
      <c r="V1212" s="8" t="str">
        <f>RIGHT(TEXT(Data6[[#This Row],[Date:]],"mmddyyyy"),4)</f>
        <v>2024</v>
      </c>
      <c r="W1212" s="8" t="str">
        <f>MID(TEXT(Data6[[#This Row],[Date:]],"mmddyyyy"),3,2)</f>
        <v>28</v>
      </c>
      <c r="X1212" s="8" t="str">
        <f>LEFT(TEXT(Data6[[#This Row],[Date:]],"mmddyyyy"),2)</f>
        <v>06</v>
      </c>
      <c r="Y1212" s="6">
        <f>DATE(Data6[[#This Row],[Year]],Data6[[#This Row],[Month]],Data6[[#This Row],[Day]])</f>
        <v>45471</v>
      </c>
    </row>
    <row r="1213" spans="1:25" x14ac:dyDescent="0.3">
      <c r="A1213" s="5">
        <v>45471.47810335648</v>
      </c>
      <c r="B1213" s="7" t="s">
        <v>34</v>
      </c>
      <c r="C1213" s="6" t="s">
        <v>862</v>
      </c>
      <c r="D1213" s="7" t="s">
        <v>867</v>
      </c>
      <c r="E1213" s="8">
        <v>2.5</v>
      </c>
      <c r="F1213" s="7" t="s">
        <v>68</v>
      </c>
      <c r="G1213" s="7" t="s">
        <v>68</v>
      </c>
      <c r="H1213" s="7" t="s">
        <v>763</v>
      </c>
      <c r="I1213" s="7" t="s">
        <v>44</v>
      </c>
      <c r="J1213" s="19" t="str">
        <f>IFERROR(INDEX('Employee Info'!$C$3:$E$200,MATCH(Data6[[#This Row],[Name:]],'Employee Info'!$B$3:$B$200,0),MATCH(Data6[[#This Row],[Hours Type:]],'Employee Info'!$C$2:$E$2,0)),"")</f>
        <v/>
      </c>
      <c r="K1213" s="19" t="str">
        <f>IFERROR(INDEX('Employee Info'!$C$3:$J$200,MATCH(Data6[[#This Row],[Name:]],'Employee Info'!$B$3:$B$200,0),MATCH(Data6[[#Headers],[Truck]],'Employee Info'!$C$2:$J$2,0)),"")</f>
        <v/>
      </c>
      <c r="L1213" s="19" t="str">
        <f>IFERROR(INDEX('Employee Info'!$C$3:$J$200,MATCH(Data6[[#This Row],[Name:]],'Employee Info'!$B$3:$B$200,0),MATCH(Data6[[#Headers],[Phone]],'Employee Info'!$C$2:$J$2,0)),"")</f>
        <v/>
      </c>
      <c r="M1213" s="19" t="str">
        <f>IFERROR(INDEX('Employee Info'!$C$3:$J$200,MATCH(Data6[[#This Row],[Name:]],'Employee Info'!$B$3:$B$200,0),MATCH(Data6[[#Headers],[Tech]],'Employee Info'!$C$2:$J$2,0)),"")</f>
        <v/>
      </c>
      <c r="N1213" s="19" t="str">
        <f>IFERROR(INDEX('Employee Info'!$C$3:$J$200,MATCH(Data6[[#This Row],[Name:]],'Employee Info'!$B$3:$B$200,0),MATCH(Data6[[#Headers],[Other]],'Employee Info'!$C$2:$J$2,0)),"")</f>
        <v/>
      </c>
      <c r="O1213" s="19">
        <f>IFERROR((Data6[[#This Row],[Hours:]]*SUM(Data6[[#This Row],[Rate]:[Other]])),"")</f>
        <v>0</v>
      </c>
      <c r="P1213" s="7" t="str">
        <f>IF(Data6[[#This Row],[WO'#:]]="","Riley #","WO#")</f>
        <v>Riley #</v>
      </c>
      <c r="Q1213" s="7">
        <f>IFERROR(WEEKNUM(Data6[[#This Row],[Date:]]),"")</f>
        <v>26</v>
      </c>
      <c r="R1213" s="6">
        <f t="shared" si="54"/>
        <v>45466</v>
      </c>
      <c r="S1213" s="6">
        <f>Data6[[#This Row],[Week Start]]+7</f>
        <v>45473</v>
      </c>
      <c r="T1213" s="7" t="str">
        <f t="shared" si="55"/>
        <v>6/23/2024 - 6/30/2024</v>
      </c>
      <c r="U1213" s="7" t="str">
        <f t="shared" si="56"/>
        <v>Time Card</v>
      </c>
      <c r="V1213" s="8" t="str">
        <f>RIGHT(TEXT(Data6[[#This Row],[Date:]],"mmddyyyy"),4)</f>
        <v>2024</v>
      </c>
      <c r="W1213" s="8" t="str">
        <f>MID(TEXT(Data6[[#This Row],[Date:]],"mmddyyyy"),3,2)</f>
        <v>28</v>
      </c>
      <c r="X1213" s="8" t="str">
        <f>LEFT(TEXT(Data6[[#This Row],[Date:]],"mmddyyyy"),2)</f>
        <v>06</v>
      </c>
      <c r="Y1213" s="6">
        <f>DATE(Data6[[#This Row],[Year]],Data6[[#This Row],[Month]],Data6[[#This Row],[Day]])</f>
        <v>45471</v>
      </c>
    </row>
    <row r="1214" spans="1:25" x14ac:dyDescent="0.3">
      <c r="A1214" s="5">
        <v>45471.478195023148</v>
      </c>
      <c r="B1214" s="7" t="s">
        <v>31</v>
      </c>
      <c r="C1214" s="6" t="s">
        <v>862</v>
      </c>
      <c r="D1214" s="7" t="s">
        <v>867</v>
      </c>
      <c r="E1214" s="8">
        <v>2.5</v>
      </c>
      <c r="F1214" s="7" t="s">
        <v>68</v>
      </c>
      <c r="G1214" s="7" t="s">
        <v>68</v>
      </c>
      <c r="H1214" s="7" t="s">
        <v>763</v>
      </c>
      <c r="I1214" s="7" t="s">
        <v>44</v>
      </c>
      <c r="J1214" s="19" t="str">
        <f>IFERROR(INDEX('Employee Info'!$C$3:$E$200,MATCH(Data6[[#This Row],[Name:]],'Employee Info'!$B$3:$B$200,0),MATCH(Data6[[#This Row],[Hours Type:]],'Employee Info'!$C$2:$E$2,0)),"")</f>
        <v/>
      </c>
      <c r="K1214" s="19" t="str">
        <f>IFERROR(INDEX('Employee Info'!$C$3:$J$200,MATCH(Data6[[#This Row],[Name:]],'Employee Info'!$B$3:$B$200,0),MATCH(Data6[[#Headers],[Truck]],'Employee Info'!$C$2:$J$2,0)),"")</f>
        <v/>
      </c>
      <c r="L1214" s="19" t="str">
        <f>IFERROR(INDEX('Employee Info'!$C$3:$J$200,MATCH(Data6[[#This Row],[Name:]],'Employee Info'!$B$3:$B$200,0),MATCH(Data6[[#Headers],[Phone]],'Employee Info'!$C$2:$J$2,0)),"")</f>
        <v/>
      </c>
      <c r="M1214" s="19" t="str">
        <f>IFERROR(INDEX('Employee Info'!$C$3:$J$200,MATCH(Data6[[#This Row],[Name:]],'Employee Info'!$B$3:$B$200,0),MATCH(Data6[[#Headers],[Tech]],'Employee Info'!$C$2:$J$2,0)),"")</f>
        <v/>
      </c>
      <c r="N1214" s="19" t="str">
        <f>IFERROR(INDEX('Employee Info'!$C$3:$J$200,MATCH(Data6[[#This Row],[Name:]],'Employee Info'!$B$3:$B$200,0),MATCH(Data6[[#Headers],[Other]],'Employee Info'!$C$2:$J$2,0)),"")</f>
        <v/>
      </c>
      <c r="O1214" s="19">
        <f>IFERROR((Data6[[#This Row],[Hours:]]*SUM(Data6[[#This Row],[Rate]:[Other]])),"")</f>
        <v>0</v>
      </c>
      <c r="P1214" s="7" t="str">
        <f>IF(Data6[[#This Row],[WO'#:]]="","Riley #","WO#")</f>
        <v>Riley #</v>
      </c>
      <c r="Q1214" s="7">
        <f>IFERROR(WEEKNUM(Data6[[#This Row],[Date:]]),"")</f>
        <v>26</v>
      </c>
      <c r="R1214" s="6">
        <f t="shared" si="54"/>
        <v>45466</v>
      </c>
      <c r="S1214" s="6">
        <f>Data6[[#This Row],[Week Start]]+7</f>
        <v>45473</v>
      </c>
      <c r="T1214" s="7" t="str">
        <f t="shared" si="55"/>
        <v>6/23/2024 - 6/30/2024</v>
      </c>
      <c r="U1214" s="7" t="str">
        <f t="shared" si="56"/>
        <v>Time Card</v>
      </c>
      <c r="V1214" s="8" t="str">
        <f>RIGHT(TEXT(Data6[[#This Row],[Date:]],"mmddyyyy"),4)</f>
        <v>2024</v>
      </c>
      <c r="W1214" s="8" t="str">
        <f>MID(TEXT(Data6[[#This Row],[Date:]],"mmddyyyy"),3,2)</f>
        <v>28</v>
      </c>
      <c r="X1214" s="8" t="str">
        <f>LEFT(TEXT(Data6[[#This Row],[Date:]],"mmddyyyy"),2)</f>
        <v>06</v>
      </c>
      <c r="Y1214" s="6">
        <f>DATE(Data6[[#This Row],[Year]],Data6[[#This Row],[Month]],Data6[[#This Row],[Day]])</f>
        <v>45471</v>
      </c>
    </row>
    <row r="1215" spans="1:25" x14ac:dyDescent="0.3">
      <c r="A1215" s="5">
        <v>45471.429878935189</v>
      </c>
      <c r="B1215" s="7" t="s">
        <v>66</v>
      </c>
      <c r="C1215" s="6" t="s">
        <v>862</v>
      </c>
      <c r="D1215" s="7" t="s">
        <v>848</v>
      </c>
      <c r="E1215" s="8">
        <v>2</v>
      </c>
      <c r="F1215" s="7" t="s">
        <v>68</v>
      </c>
      <c r="G1215" s="7" t="s">
        <v>68</v>
      </c>
      <c r="H1215" s="7" t="s">
        <v>42</v>
      </c>
      <c r="I1215" s="7" t="s">
        <v>44</v>
      </c>
      <c r="J1215" s="19" t="str">
        <f>IFERROR(INDEX('Employee Info'!$C$3:$E$200,MATCH(Data6[[#This Row],[Name:]],'Employee Info'!$B$3:$B$200,0),MATCH(Data6[[#This Row],[Hours Type:]],'Employee Info'!$C$2:$E$2,0)),"")</f>
        <v/>
      </c>
      <c r="K1215" s="19" t="str">
        <f>IFERROR(INDEX('Employee Info'!$C$3:$J$200,MATCH(Data6[[#This Row],[Name:]],'Employee Info'!$B$3:$B$200,0),MATCH(Data6[[#Headers],[Truck]],'Employee Info'!$C$2:$J$2,0)),"")</f>
        <v/>
      </c>
      <c r="L1215" s="19" t="str">
        <f>IFERROR(INDEX('Employee Info'!$C$3:$J$200,MATCH(Data6[[#This Row],[Name:]],'Employee Info'!$B$3:$B$200,0),MATCH(Data6[[#Headers],[Phone]],'Employee Info'!$C$2:$J$2,0)),"")</f>
        <v/>
      </c>
      <c r="M1215" s="19" t="str">
        <f>IFERROR(INDEX('Employee Info'!$C$3:$J$200,MATCH(Data6[[#This Row],[Name:]],'Employee Info'!$B$3:$B$200,0),MATCH(Data6[[#Headers],[Tech]],'Employee Info'!$C$2:$J$2,0)),"")</f>
        <v/>
      </c>
      <c r="N1215" s="19" t="str">
        <f>IFERROR(INDEX('Employee Info'!$C$3:$J$200,MATCH(Data6[[#This Row],[Name:]],'Employee Info'!$B$3:$B$200,0),MATCH(Data6[[#Headers],[Other]],'Employee Info'!$C$2:$J$2,0)),"")</f>
        <v/>
      </c>
      <c r="O1215" s="19">
        <f>IFERROR((Data6[[#This Row],[Hours:]]*SUM(Data6[[#This Row],[Rate]:[Other]])),"")</f>
        <v>0</v>
      </c>
      <c r="P1215" s="7" t="str">
        <f>IF(Data6[[#This Row],[WO'#:]]="","Riley #","WO#")</f>
        <v>Riley #</v>
      </c>
      <c r="Q1215" s="7">
        <f>IFERROR(WEEKNUM(Data6[[#This Row],[Date:]]),"")</f>
        <v>26</v>
      </c>
      <c r="R1215" s="6">
        <f t="shared" si="54"/>
        <v>45466</v>
      </c>
      <c r="S1215" s="6">
        <f>Data6[[#This Row],[Week Start]]+7</f>
        <v>45473</v>
      </c>
      <c r="T1215" s="7" t="str">
        <f t="shared" si="55"/>
        <v>6/23/2024 - 6/30/2024</v>
      </c>
      <c r="U1215" s="7" t="str">
        <f t="shared" si="56"/>
        <v>Time Card</v>
      </c>
      <c r="V1215" s="8" t="str">
        <f>RIGHT(TEXT(Data6[[#This Row],[Date:]],"mmddyyyy"),4)</f>
        <v>2024</v>
      </c>
      <c r="W1215" s="8" t="str">
        <f>MID(TEXT(Data6[[#This Row],[Date:]],"mmddyyyy"),3,2)</f>
        <v>28</v>
      </c>
      <c r="X1215" s="8" t="str">
        <f>LEFT(TEXT(Data6[[#This Row],[Date:]],"mmddyyyy"),2)</f>
        <v>06</v>
      </c>
      <c r="Y1215" s="6">
        <f>DATE(Data6[[#This Row],[Year]],Data6[[#This Row],[Month]],Data6[[#This Row],[Day]])</f>
        <v>45471</v>
      </c>
    </row>
    <row r="1216" spans="1:25" x14ac:dyDescent="0.3">
      <c r="A1216" s="5">
        <v>45471.509143287039</v>
      </c>
      <c r="B1216" s="7" t="s">
        <v>31</v>
      </c>
      <c r="C1216" s="6" t="s">
        <v>862</v>
      </c>
      <c r="D1216" s="7" t="s">
        <v>868</v>
      </c>
      <c r="E1216" s="8">
        <v>3</v>
      </c>
      <c r="F1216" s="7" t="s">
        <v>68</v>
      </c>
      <c r="G1216" s="7" t="s">
        <v>68</v>
      </c>
      <c r="H1216" s="7" t="s">
        <v>42</v>
      </c>
      <c r="I1216" s="7" t="s">
        <v>44</v>
      </c>
      <c r="J1216" s="19" t="str">
        <f>IFERROR(INDEX('Employee Info'!$C$3:$E$200,MATCH(Data6[[#This Row],[Name:]],'Employee Info'!$B$3:$B$200,0),MATCH(Data6[[#This Row],[Hours Type:]],'Employee Info'!$C$2:$E$2,0)),"")</f>
        <v/>
      </c>
      <c r="K1216" s="19" t="str">
        <f>IFERROR(INDEX('Employee Info'!$C$3:$J$200,MATCH(Data6[[#This Row],[Name:]],'Employee Info'!$B$3:$B$200,0),MATCH(Data6[[#Headers],[Truck]],'Employee Info'!$C$2:$J$2,0)),"")</f>
        <v/>
      </c>
      <c r="L1216" s="19" t="str">
        <f>IFERROR(INDEX('Employee Info'!$C$3:$J$200,MATCH(Data6[[#This Row],[Name:]],'Employee Info'!$B$3:$B$200,0),MATCH(Data6[[#Headers],[Phone]],'Employee Info'!$C$2:$J$2,0)),"")</f>
        <v/>
      </c>
      <c r="M1216" s="19" t="str">
        <f>IFERROR(INDEX('Employee Info'!$C$3:$J$200,MATCH(Data6[[#This Row],[Name:]],'Employee Info'!$B$3:$B$200,0),MATCH(Data6[[#Headers],[Tech]],'Employee Info'!$C$2:$J$2,0)),"")</f>
        <v/>
      </c>
      <c r="N1216" s="19" t="str">
        <f>IFERROR(INDEX('Employee Info'!$C$3:$J$200,MATCH(Data6[[#This Row],[Name:]],'Employee Info'!$B$3:$B$200,0),MATCH(Data6[[#Headers],[Other]],'Employee Info'!$C$2:$J$2,0)),"")</f>
        <v/>
      </c>
      <c r="O1216" s="19">
        <f>IFERROR((Data6[[#This Row],[Hours:]]*SUM(Data6[[#This Row],[Rate]:[Other]])),"")</f>
        <v>0</v>
      </c>
      <c r="P1216" s="7" t="str">
        <f>IF(Data6[[#This Row],[WO'#:]]="","Riley #","WO#")</f>
        <v>Riley #</v>
      </c>
      <c r="Q1216" s="7">
        <f>IFERROR(WEEKNUM(Data6[[#This Row],[Date:]]),"")</f>
        <v>26</v>
      </c>
      <c r="R1216" s="6">
        <f t="shared" si="54"/>
        <v>45466</v>
      </c>
      <c r="S1216" s="6">
        <f>Data6[[#This Row],[Week Start]]+7</f>
        <v>45473</v>
      </c>
      <c r="T1216" s="7" t="str">
        <f t="shared" si="55"/>
        <v>6/23/2024 - 6/30/2024</v>
      </c>
      <c r="U1216" s="7" t="str">
        <f t="shared" si="56"/>
        <v>Time Card</v>
      </c>
      <c r="V1216" s="8" t="str">
        <f>RIGHT(TEXT(Data6[[#This Row],[Date:]],"mmddyyyy"),4)</f>
        <v>2024</v>
      </c>
      <c r="W1216" s="8" t="str">
        <f>MID(TEXT(Data6[[#This Row],[Date:]],"mmddyyyy"),3,2)</f>
        <v>28</v>
      </c>
      <c r="X1216" s="8" t="str">
        <f>LEFT(TEXT(Data6[[#This Row],[Date:]],"mmddyyyy"),2)</f>
        <v>06</v>
      </c>
      <c r="Y1216" s="6">
        <f>DATE(Data6[[#This Row],[Year]],Data6[[#This Row],[Month]],Data6[[#This Row],[Day]])</f>
        <v>45471</v>
      </c>
    </row>
    <row r="1217" spans="1:25" x14ac:dyDescent="0.3">
      <c r="A1217" s="5">
        <v>45471.509226388887</v>
      </c>
      <c r="B1217" s="7" t="s">
        <v>34</v>
      </c>
      <c r="C1217" s="6" t="s">
        <v>862</v>
      </c>
      <c r="D1217" s="7" t="s">
        <v>868</v>
      </c>
      <c r="E1217" s="8">
        <v>3</v>
      </c>
      <c r="F1217" s="7" t="s">
        <v>68</v>
      </c>
      <c r="G1217" s="7" t="s">
        <v>68</v>
      </c>
      <c r="H1217" s="7" t="s">
        <v>42</v>
      </c>
      <c r="I1217" s="7" t="s">
        <v>44</v>
      </c>
      <c r="J1217" s="19" t="str">
        <f>IFERROR(INDEX('Employee Info'!$C$3:$E$200,MATCH(Data6[[#This Row],[Name:]],'Employee Info'!$B$3:$B$200,0),MATCH(Data6[[#This Row],[Hours Type:]],'Employee Info'!$C$2:$E$2,0)),"")</f>
        <v/>
      </c>
      <c r="K1217" s="19" t="str">
        <f>IFERROR(INDEX('Employee Info'!$C$3:$J$200,MATCH(Data6[[#This Row],[Name:]],'Employee Info'!$B$3:$B$200,0),MATCH(Data6[[#Headers],[Truck]],'Employee Info'!$C$2:$J$2,0)),"")</f>
        <v/>
      </c>
      <c r="L1217" s="19" t="str">
        <f>IFERROR(INDEX('Employee Info'!$C$3:$J$200,MATCH(Data6[[#This Row],[Name:]],'Employee Info'!$B$3:$B$200,0),MATCH(Data6[[#Headers],[Phone]],'Employee Info'!$C$2:$J$2,0)),"")</f>
        <v/>
      </c>
      <c r="M1217" s="19" t="str">
        <f>IFERROR(INDEX('Employee Info'!$C$3:$J$200,MATCH(Data6[[#This Row],[Name:]],'Employee Info'!$B$3:$B$200,0),MATCH(Data6[[#Headers],[Tech]],'Employee Info'!$C$2:$J$2,0)),"")</f>
        <v/>
      </c>
      <c r="N1217" s="19" t="str">
        <f>IFERROR(INDEX('Employee Info'!$C$3:$J$200,MATCH(Data6[[#This Row],[Name:]],'Employee Info'!$B$3:$B$200,0),MATCH(Data6[[#Headers],[Other]],'Employee Info'!$C$2:$J$2,0)),"")</f>
        <v/>
      </c>
      <c r="O1217" s="19">
        <f>IFERROR((Data6[[#This Row],[Hours:]]*SUM(Data6[[#This Row],[Rate]:[Other]])),"")</f>
        <v>0</v>
      </c>
      <c r="P1217" s="7" t="str">
        <f>IF(Data6[[#This Row],[WO'#:]]="","Riley #","WO#")</f>
        <v>Riley #</v>
      </c>
      <c r="Q1217" s="7">
        <f>IFERROR(WEEKNUM(Data6[[#This Row],[Date:]]),"")</f>
        <v>26</v>
      </c>
      <c r="R1217" s="6">
        <f t="shared" si="54"/>
        <v>45466</v>
      </c>
      <c r="S1217" s="6">
        <f>Data6[[#This Row],[Week Start]]+7</f>
        <v>45473</v>
      </c>
      <c r="T1217" s="7" t="str">
        <f t="shared" si="55"/>
        <v>6/23/2024 - 6/30/2024</v>
      </c>
      <c r="U1217" s="7" t="str">
        <f t="shared" si="56"/>
        <v>Time Card</v>
      </c>
      <c r="V1217" s="8" t="str">
        <f>RIGHT(TEXT(Data6[[#This Row],[Date:]],"mmddyyyy"),4)</f>
        <v>2024</v>
      </c>
      <c r="W1217" s="8" t="str">
        <f>MID(TEXT(Data6[[#This Row],[Date:]],"mmddyyyy"),3,2)</f>
        <v>28</v>
      </c>
      <c r="X1217" s="8" t="str">
        <f>LEFT(TEXT(Data6[[#This Row],[Date:]],"mmddyyyy"),2)</f>
        <v>06</v>
      </c>
      <c r="Y1217" s="6">
        <f>DATE(Data6[[#This Row],[Year]],Data6[[#This Row],[Month]],Data6[[#This Row],[Day]])</f>
        <v>45471</v>
      </c>
    </row>
    <row r="1218" spans="1:25" x14ac:dyDescent="0.3">
      <c r="A1218" s="5">
        <v>45478.535874884263</v>
      </c>
      <c r="B1218" s="7" t="s">
        <v>66</v>
      </c>
      <c r="C1218" s="6" t="s">
        <v>910</v>
      </c>
      <c r="D1218" s="7" t="s">
        <v>931</v>
      </c>
      <c r="E1218" s="8">
        <v>1.5</v>
      </c>
      <c r="F1218" s="7">
        <v>20028</v>
      </c>
      <c r="G1218" s="7" t="s">
        <v>68</v>
      </c>
      <c r="H1218" s="7" t="s">
        <v>756</v>
      </c>
      <c r="I1218" s="7" t="s">
        <v>45</v>
      </c>
      <c r="J1218" s="19" t="str">
        <f>IFERROR(INDEX('Employee Info'!$C$3:$E$200,MATCH(Data6[[#This Row],[Name:]],'Employee Info'!$B$3:$B$200,0),MATCH(Data6[[#This Row],[Hours Type:]],'Employee Info'!$C$2:$E$2,0)),"")</f>
        <v/>
      </c>
      <c r="K1218" s="19" t="str">
        <f>IFERROR(INDEX('Employee Info'!$C$3:$J$200,MATCH(Data6[[#This Row],[Name:]],'Employee Info'!$B$3:$B$200,0),MATCH(Data6[[#Headers],[Truck]],'Employee Info'!$C$2:$J$2,0)),"")</f>
        <v/>
      </c>
      <c r="L1218" s="19" t="str">
        <f>IFERROR(INDEX('Employee Info'!$C$3:$J$200,MATCH(Data6[[#This Row],[Name:]],'Employee Info'!$B$3:$B$200,0),MATCH(Data6[[#Headers],[Phone]],'Employee Info'!$C$2:$J$2,0)),"")</f>
        <v/>
      </c>
      <c r="M1218" s="19" t="str">
        <f>IFERROR(INDEX('Employee Info'!$C$3:$J$200,MATCH(Data6[[#This Row],[Name:]],'Employee Info'!$B$3:$B$200,0),MATCH(Data6[[#Headers],[Tech]],'Employee Info'!$C$2:$J$2,0)),"")</f>
        <v/>
      </c>
      <c r="N1218" s="19" t="str">
        <f>IFERROR(INDEX('Employee Info'!$C$3:$J$200,MATCH(Data6[[#This Row],[Name:]],'Employee Info'!$B$3:$B$200,0),MATCH(Data6[[#Headers],[Other]],'Employee Info'!$C$2:$J$2,0)),"")</f>
        <v/>
      </c>
      <c r="O1218" s="19">
        <f>IFERROR((Data6[[#This Row],[Hours:]]*SUM(Data6[[#This Row],[Rate]:[Other]])),"")</f>
        <v>0</v>
      </c>
      <c r="P1218" s="7" t="str">
        <f>IF(Data6[[#This Row],[WO'#:]]="","Riley #","WO#")</f>
        <v>WO#</v>
      </c>
      <c r="Q1218" s="7">
        <f>IFERROR(WEEKNUM(Data6[[#This Row],[Date:]]),"")</f>
        <v>27</v>
      </c>
      <c r="R1218" s="6">
        <f t="shared" ref="R1218:R1281" si="57">DATE(RIGHT(TEXT(C1218,"mm/dd/yyyy"),4),1,1)+(Q1218-1)*7-(WEEKDAY(DATE(RIGHT(TEXT(C1218,"mm/dd/yyyy"),4),1,1)))+1</f>
        <v>45473</v>
      </c>
      <c r="S1218" s="6">
        <f>Data6[[#This Row],[Week Start]]+7</f>
        <v>45480</v>
      </c>
      <c r="T1218" s="7" t="str">
        <f t="shared" ref="T1218:T1281" si="58">IFERROR(TEXT(R1218, "m/d/yyyy") &amp; " - " &amp; TEXT(S1218, "m/d/yyyy"),"")</f>
        <v>6/30/2024 - 7/7/2024</v>
      </c>
      <c r="U1218" s="7" t="str">
        <f t="shared" ref="U1218:U1281" si="59">"Time Card"</f>
        <v>Time Card</v>
      </c>
      <c r="V1218" s="8" t="str">
        <f>RIGHT(TEXT(Data6[[#This Row],[Date:]],"mmddyyyy"),4)</f>
        <v>2024</v>
      </c>
      <c r="W1218" s="8" t="str">
        <f>MID(TEXT(Data6[[#This Row],[Date:]],"mmddyyyy"),3,2)</f>
        <v>01</v>
      </c>
      <c r="X1218" s="8" t="str">
        <f>LEFT(TEXT(Data6[[#This Row],[Date:]],"mmddyyyy"),2)</f>
        <v>07</v>
      </c>
      <c r="Y1218" s="6">
        <f>DATE(Data6[[#This Row],[Year]],Data6[[#This Row],[Month]],Data6[[#This Row],[Day]])</f>
        <v>45474</v>
      </c>
    </row>
    <row r="1219" spans="1:25" x14ac:dyDescent="0.3">
      <c r="A1219" s="5">
        <v>45478.524761574074</v>
      </c>
      <c r="B1219" s="7" t="s">
        <v>66</v>
      </c>
      <c r="C1219" s="6" t="s">
        <v>910</v>
      </c>
      <c r="D1219" s="7" t="s">
        <v>913</v>
      </c>
      <c r="E1219" s="8">
        <v>8</v>
      </c>
      <c r="F1219" s="7">
        <v>6984733</v>
      </c>
      <c r="G1219" s="7" t="s">
        <v>68</v>
      </c>
      <c r="H1219" s="7" t="s">
        <v>756</v>
      </c>
      <c r="I1219" s="7" t="s">
        <v>44</v>
      </c>
      <c r="J1219" s="19" t="str">
        <f>IFERROR(INDEX('Employee Info'!$C$3:$E$200,MATCH(Data6[[#This Row],[Name:]],'Employee Info'!$B$3:$B$200,0),MATCH(Data6[[#This Row],[Hours Type:]],'Employee Info'!$C$2:$E$2,0)),"")</f>
        <v/>
      </c>
      <c r="K1219" s="19" t="str">
        <f>IFERROR(INDEX('Employee Info'!$C$3:$J$200,MATCH(Data6[[#This Row],[Name:]],'Employee Info'!$B$3:$B$200,0),MATCH(Data6[[#Headers],[Truck]],'Employee Info'!$C$2:$J$2,0)),"")</f>
        <v/>
      </c>
      <c r="L1219" s="19" t="str">
        <f>IFERROR(INDEX('Employee Info'!$C$3:$J$200,MATCH(Data6[[#This Row],[Name:]],'Employee Info'!$B$3:$B$200,0),MATCH(Data6[[#Headers],[Phone]],'Employee Info'!$C$2:$J$2,0)),"")</f>
        <v/>
      </c>
      <c r="M1219" s="19" t="str">
        <f>IFERROR(INDEX('Employee Info'!$C$3:$J$200,MATCH(Data6[[#This Row],[Name:]],'Employee Info'!$B$3:$B$200,0),MATCH(Data6[[#Headers],[Tech]],'Employee Info'!$C$2:$J$2,0)),"")</f>
        <v/>
      </c>
      <c r="N1219" s="19" t="str">
        <f>IFERROR(INDEX('Employee Info'!$C$3:$J$200,MATCH(Data6[[#This Row],[Name:]],'Employee Info'!$B$3:$B$200,0),MATCH(Data6[[#Headers],[Other]],'Employee Info'!$C$2:$J$2,0)),"")</f>
        <v/>
      </c>
      <c r="O1219" s="19">
        <f>IFERROR((Data6[[#This Row],[Hours:]]*SUM(Data6[[#This Row],[Rate]:[Other]])),"")</f>
        <v>0</v>
      </c>
      <c r="P1219" s="7" t="str">
        <f>IF(Data6[[#This Row],[WO'#:]]="","Riley #","WO#")</f>
        <v>WO#</v>
      </c>
      <c r="Q1219" s="7">
        <f>IFERROR(WEEKNUM(Data6[[#This Row],[Date:]]),"")</f>
        <v>27</v>
      </c>
      <c r="R1219" s="6">
        <f t="shared" si="57"/>
        <v>45473</v>
      </c>
      <c r="S1219" s="6">
        <f>Data6[[#This Row],[Week Start]]+7</f>
        <v>45480</v>
      </c>
      <c r="T1219" s="7" t="str">
        <f t="shared" si="58"/>
        <v>6/30/2024 - 7/7/2024</v>
      </c>
      <c r="U1219" s="7" t="str">
        <f t="shared" si="59"/>
        <v>Time Card</v>
      </c>
      <c r="V1219" s="8" t="str">
        <f>RIGHT(TEXT(Data6[[#This Row],[Date:]],"mmddyyyy"),4)</f>
        <v>2024</v>
      </c>
      <c r="W1219" s="8" t="str">
        <f>MID(TEXT(Data6[[#This Row],[Date:]],"mmddyyyy"),3,2)</f>
        <v>01</v>
      </c>
      <c r="X1219" s="8" t="str">
        <f>LEFT(TEXT(Data6[[#This Row],[Date:]],"mmddyyyy"),2)</f>
        <v>07</v>
      </c>
      <c r="Y1219" s="6">
        <f>DATE(Data6[[#This Row],[Year]],Data6[[#This Row],[Month]],Data6[[#This Row],[Day]])</f>
        <v>45474</v>
      </c>
    </row>
    <row r="1220" spans="1:25" x14ac:dyDescent="0.3">
      <c r="A1220" s="5">
        <v>45517.48713483796</v>
      </c>
      <c r="B1220" s="7" t="s">
        <v>76</v>
      </c>
      <c r="C1220" s="6" t="s">
        <v>910</v>
      </c>
      <c r="D1220" s="7" t="s">
        <v>156</v>
      </c>
      <c r="E1220" s="8">
        <v>1</v>
      </c>
      <c r="F1220" s="7">
        <v>6984733</v>
      </c>
      <c r="G1220" s="7" t="s">
        <v>68</v>
      </c>
      <c r="H1220" s="7" t="s">
        <v>756</v>
      </c>
      <c r="I1220" s="7" t="s">
        <v>44</v>
      </c>
      <c r="J1220" s="19" t="str">
        <f>IFERROR(INDEX('Employee Info'!$C$3:$E$200,MATCH(Data6[[#This Row],[Name:]],'Employee Info'!$B$3:$B$200,0),MATCH(Data6[[#This Row],[Hours Type:]],'Employee Info'!$C$2:$E$2,0)),"")</f>
        <v/>
      </c>
      <c r="K1220" s="19" t="str">
        <f>IFERROR(INDEX('Employee Info'!$C$3:$J$200,MATCH(Data6[[#This Row],[Name:]],'Employee Info'!$B$3:$B$200,0),MATCH(Data6[[#Headers],[Truck]],'Employee Info'!$C$2:$J$2,0)),"")</f>
        <v/>
      </c>
      <c r="L1220" s="19" t="str">
        <f>IFERROR(INDEX('Employee Info'!$C$3:$J$200,MATCH(Data6[[#This Row],[Name:]],'Employee Info'!$B$3:$B$200,0),MATCH(Data6[[#Headers],[Phone]],'Employee Info'!$C$2:$J$2,0)),"")</f>
        <v/>
      </c>
      <c r="M1220" s="19" t="str">
        <f>IFERROR(INDEX('Employee Info'!$C$3:$J$200,MATCH(Data6[[#This Row],[Name:]],'Employee Info'!$B$3:$B$200,0),MATCH(Data6[[#Headers],[Tech]],'Employee Info'!$C$2:$J$2,0)),"")</f>
        <v/>
      </c>
      <c r="N1220" s="19" t="str">
        <f>IFERROR(INDEX('Employee Info'!$C$3:$J$200,MATCH(Data6[[#This Row],[Name:]],'Employee Info'!$B$3:$B$200,0),MATCH(Data6[[#Headers],[Other]],'Employee Info'!$C$2:$J$2,0)),"")</f>
        <v/>
      </c>
      <c r="O1220" s="19">
        <f>IFERROR((Data6[[#This Row],[Hours:]]*SUM(Data6[[#This Row],[Rate]:[Other]])),"")</f>
        <v>0</v>
      </c>
      <c r="P1220" s="7" t="str">
        <f>IF(Data6[[#This Row],[WO'#:]]="","Riley #","WO#")</f>
        <v>WO#</v>
      </c>
      <c r="Q1220" s="7">
        <f>IFERROR(WEEKNUM(Data6[[#This Row],[Date:]]),"")</f>
        <v>27</v>
      </c>
      <c r="R1220" s="6">
        <f t="shared" si="57"/>
        <v>45473</v>
      </c>
      <c r="S1220" s="6">
        <f>Data6[[#This Row],[Week Start]]+7</f>
        <v>45480</v>
      </c>
      <c r="T1220" s="7" t="str">
        <f t="shared" si="58"/>
        <v>6/30/2024 - 7/7/2024</v>
      </c>
      <c r="U1220" s="7" t="str">
        <f t="shared" si="59"/>
        <v>Time Card</v>
      </c>
      <c r="V1220" s="8" t="str">
        <f>RIGHT(TEXT(Data6[[#This Row],[Date:]],"mmddyyyy"),4)</f>
        <v>2024</v>
      </c>
      <c r="W1220" s="8" t="str">
        <f>MID(TEXT(Data6[[#This Row],[Date:]],"mmddyyyy"),3,2)</f>
        <v>01</v>
      </c>
      <c r="X1220" s="8" t="str">
        <f>LEFT(TEXT(Data6[[#This Row],[Date:]],"mmddyyyy"),2)</f>
        <v>07</v>
      </c>
      <c r="Y1220" s="6">
        <f>DATE(Data6[[#This Row],[Year]],Data6[[#This Row],[Month]],Data6[[#This Row],[Day]])</f>
        <v>45474</v>
      </c>
    </row>
    <row r="1221" spans="1:25" x14ac:dyDescent="0.3">
      <c r="A1221" s="5">
        <v>45474.583727314814</v>
      </c>
      <c r="B1221" s="7" t="s">
        <v>23</v>
      </c>
      <c r="C1221" s="6" t="s">
        <v>910</v>
      </c>
      <c r="D1221" s="7" t="s">
        <v>831</v>
      </c>
      <c r="E1221" s="8">
        <v>1</v>
      </c>
      <c r="F1221" s="7">
        <v>7122140</v>
      </c>
      <c r="G1221" s="7" t="s">
        <v>68</v>
      </c>
      <c r="H1221" s="7" t="s">
        <v>756</v>
      </c>
      <c r="I1221" s="7" t="s">
        <v>44</v>
      </c>
      <c r="J1221" s="19" t="str">
        <f>IFERROR(INDEX('Employee Info'!$C$3:$E$200,MATCH(Data6[[#This Row],[Name:]],'Employee Info'!$B$3:$B$200,0),MATCH(Data6[[#This Row],[Hours Type:]],'Employee Info'!$C$2:$E$2,0)),"")</f>
        <v/>
      </c>
      <c r="K1221" s="19" t="str">
        <f>IFERROR(INDEX('Employee Info'!$C$3:$J$200,MATCH(Data6[[#This Row],[Name:]],'Employee Info'!$B$3:$B$200,0),MATCH(Data6[[#Headers],[Truck]],'Employee Info'!$C$2:$J$2,0)),"")</f>
        <v/>
      </c>
      <c r="L1221" s="19" t="str">
        <f>IFERROR(INDEX('Employee Info'!$C$3:$J$200,MATCH(Data6[[#This Row],[Name:]],'Employee Info'!$B$3:$B$200,0),MATCH(Data6[[#Headers],[Phone]],'Employee Info'!$C$2:$J$2,0)),"")</f>
        <v/>
      </c>
      <c r="M1221" s="19" t="str">
        <f>IFERROR(INDEX('Employee Info'!$C$3:$J$200,MATCH(Data6[[#This Row],[Name:]],'Employee Info'!$B$3:$B$200,0),MATCH(Data6[[#Headers],[Tech]],'Employee Info'!$C$2:$J$2,0)),"")</f>
        <v/>
      </c>
      <c r="N1221" s="19" t="str">
        <f>IFERROR(INDEX('Employee Info'!$C$3:$J$200,MATCH(Data6[[#This Row],[Name:]],'Employee Info'!$B$3:$B$200,0),MATCH(Data6[[#Headers],[Other]],'Employee Info'!$C$2:$J$2,0)),"")</f>
        <v/>
      </c>
      <c r="O1221" s="19">
        <f>IFERROR((Data6[[#This Row],[Hours:]]*SUM(Data6[[#This Row],[Rate]:[Other]])),"")</f>
        <v>0</v>
      </c>
      <c r="P1221" s="7" t="str">
        <f>IF(Data6[[#This Row],[WO'#:]]="","Riley #","WO#")</f>
        <v>WO#</v>
      </c>
      <c r="Q1221" s="7">
        <f>IFERROR(WEEKNUM(Data6[[#This Row],[Date:]]),"")</f>
        <v>27</v>
      </c>
      <c r="R1221" s="6">
        <f t="shared" si="57"/>
        <v>45473</v>
      </c>
      <c r="S1221" s="6">
        <f>Data6[[#This Row],[Week Start]]+7</f>
        <v>45480</v>
      </c>
      <c r="T1221" s="7" t="str">
        <f t="shared" si="58"/>
        <v>6/30/2024 - 7/7/2024</v>
      </c>
      <c r="U1221" s="7" t="str">
        <f t="shared" si="59"/>
        <v>Time Card</v>
      </c>
      <c r="V1221" s="8" t="str">
        <f>RIGHT(TEXT(Data6[[#This Row],[Date:]],"mmddyyyy"),4)</f>
        <v>2024</v>
      </c>
      <c r="W1221" s="8" t="str">
        <f>MID(TEXT(Data6[[#This Row],[Date:]],"mmddyyyy"),3,2)</f>
        <v>01</v>
      </c>
      <c r="X1221" s="8" t="str">
        <f>LEFT(TEXT(Data6[[#This Row],[Date:]],"mmddyyyy"),2)</f>
        <v>07</v>
      </c>
      <c r="Y1221" s="6">
        <f>DATE(Data6[[#This Row],[Year]],Data6[[#This Row],[Month]],Data6[[#This Row],[Day]])</f>
        <v>45474</v>
      </c>
    </row>
    <row r="1222" spans="1:25" x14ac:dyDescent="0.3">
      <c r="A1222" s="5">
        <v>45474.583785532406</v>
      </c>
      <c r="B1222" s="7" t="s">
        <v>35</v>
      </c>
      <c r="C1222" s="6" t="s">
        <v>910</v>
      </c>
      <c r="D1222" s="7" t="s">
        <v>831</v>
      </c>
      <c r="E1222" s="8">
        <v>1</v>
      </c>
      <c r="F1222" s="7">
        <v>7122140</v>
      </c>
      <c r="G1222" s="7" t="s">
        <v>68</v>
      </c>
      <c r="H1222" s="7" t="s">
        <v>756</v>
      </c>
      <c r="I1222" s="7" t="s">
        <v>44</v>
      </c>
      <c r="J1222" s="19" t="str">
        <f>IFERROR(INDEX('Employee Info'!$C$3:$E$200,MATCH(Data6[[#This Row],[Name:]],'Employee Info'!$B$3:$B$200,0),MATCH(Data6[[#This Row],[Hours Type:]],'Employee Info'!$C$2:$E$2,0)),"")</f>
        <v/>
      </c>
      <c r="K1222" s="19" t="str">
        <f>IFERROR(INDEX('Employee Info'!$C$3:$J$200,MATCH(Data6[[#This Row],[Name:]],'Employee Info'!$B$3:$B$200,0),MATCH(Data6[[#Headers],[Truck]],'Employee Info'!$C$2:$J$2,0)),"")</f>
        <v/>
      </c>
      <c r="L1222" s="19" t="str">
        <f>IFERROR(INDEX('Employee Info'!$C$3:$J$200,MATCH(Data6[[#This Row],[Name:]],'Employee Info'!$B$3:$B$200,0),MATCH(Data6[[#Headers],[Phone]],'Employee Info'!$C$2:$J$2,0)),"")</f>
        <v/>
      </c>
      <c r="M1222" s="19" t="str">
        <f>IFERROR(INDEX('Employee Info'!$C$3:$J$200,MATCH(Data6[[#This Row],[Name:]],'Employee Info'!$B$3:$B$200,0),MATCH(Data6[[#Headers],[Tech]],'Employee Info'!$C$2:$J$2,0)),"")</f>
        <v/>
      </c>
      <c r="N1222" s="19" t="str">
        <f>IFERROR(INDEX('Employee Info'!$C$3:$J$200,MATCH(Data6[[#This Row],[Name:]],'Employee Info'!$B$3:$B$200,0),MATCH(Data6[[#Headers],[Other]],'Employee Info'!$C$2:$J$2,0)),"")</f>
        <v/>
      </c>
      <c r="O1222" s="19">
        <f>IFERROR((Data6[[#This Row],[Hours:]]*SUM(Data6[[#This Row],[Rate]:[Other]])),"")</f>
        <v>0</v>
      </c>
      <c r="P1222" s="7" t="str">
        <f>IF(Data6[[#This Row],[WO'#:]]="","Riley #","WO#")</f>
        <v>WO#</v>
      </c>
      <c r="Q1222" s="7">
        <f>IFERROR(WEEKNUM(Data6[[#This Row],[Date:]]),"")</f>
        <v>27</v>
      </c>
      <c r="R1222" s="6">
        <f t="shared" si="57"/>
        <v>45473</v>
      </c>
      <c r="S1222" s="6">
        <f>Data6[[#This Row],[Week Start]]+7</f>
        <v>45480</v>
      </c>
      <c r="T1222" s="7" t="str">
        <f t="shared" si="58"/>
        <v>6/30/2024 - 7/7/2024</v>
      </c>
      <c r="U1222" s="7" t="str">
        <f t="shared" si="59"/>
        <v>Time Card</v>
      </c>
      <c r="V1222" s="8" t="str">
        <f>RIGHT(TEXT(Data6[[#This Row],[Date:]],"mmddyyyy"),4)</f>
        <v>2024</v>
      </c>
      <c r="W1222" s="8" t="str">
        <f>MID(TEXT(Data6[[#This Row],[Date:]],"mmddyyyy"),3,2)</f>
        <v>01</v>
      </c>
      <c r="X1222" s="8" t="str">
        <f>LEFT(TEXT(Data6[[#This Row],[Date:]],"mmddyyyy"),2)</f>
        <v>07</v>
      </c>
      <c r="Y1222" s="6">
        <f>DATE(Data6[[#This Row],[Year]],Data6[[#This Row],[Month]],Data6[[#This Row],[Day]])</f>
        <v>45474</v>
      </c>
    </row>
    <row r="1223" spans="1:25" x14ac:dyDescent="0.3">
      <c r="A1223" s="5">
        <v>45474.582988078706</v>
      </c>
      <c r="B1223" s="7" t="s">
        <v>35</v>
      </c>
      <c r="C1223" s="6" t="s">
        <v>910</v>
      </c>
      <c r="D1223" s="7" t="s">
        <v>831</v>
      </c>
      <c r="E1223" s="8">
        <v>7</v>
      </c>
      <c r="F1223" s="7" t="s">
        <v>68</v>
      </c>
      <c r="G1223" s="7" t="s">
        <v>68</v>
      </c>
      <c r="H1223" s="7" t="s">
        <v>649</v>
      </c>
      <c r="I1223" s="7" t="s">
        <v>44</v>
      </c>
      <c r="J1223" s="19" t="str">
        <f>IFERROR(INDEX('Employee Info'!$C$3:$E$200,MATCH(Data6[[#This Row],[Name:]],'Employee Info'!$B$3:$B$200,0),MATCH(Data6[[#This Row],[Hours Type:]],'Employee Info'!$C$2:$E$2,0)),"")</f>
        <v/>
      </c>
      <c r="K1223" s="19" t="str">
        <f>IFERROR(INDEX('Employee Info'!$C$3:$J$200,MATCH(Data6[[#This Row],[Name:]],'Employee Info'!$B$3:$B$200,0),MATCH(Data6[[#Headers],[Truck]],'Employee Info'!$C$2:$J$2,0)),"")</f>
        <v/>
      </c>
      <c r="L1223" s="19" t="str">
        <f>IFERROR(INDEX('Employee Info'!$C$3:$J$200,MATCH(Data6[[#This Row],[Name:]],'Employee Info'!$B$3:$B$200,0),MATCH(Data6[[#Headers],[Phone]],'Employee Info'!$C$2:$J$2,0)),"")</f>
        <v/>
      </c>
      <c r="M1223" s="19" t="str">
        <f>IFERROR(INDEX('Employee Info'!$C$3:$J$200,MATCH(Data6[[#This Row],[Name:]],'Employee Info'!$B$3:$B$200,0),MATCH(Data6[[#Headers],[Tech]],'Employee Info'!$C$2:$J$2,0)),"")</f>
        <v/>
      </c>
      <c r="N1223" s="19" t="str">
        <f>IFERROR(INDEX('Employee Info'!$C$3:$J$200,MATCH(Data6[[#This Row],[Name:]],'Employee Info'!$B$3:$B$200,0),MATCH(Data6[[#Headers],[Other]],'Employee Info'!$C$2:$J$2,0)),"")</f>
        <v/>
      </c>
      <c r="O1223" s="19">
        <f>IFERROR((Data6[[#This Row],[Hours:]]*SUM(Data6[[#This Row],[Rate]:[Other]])),"")</f>
        <v>0</v>
      </c>
      <c r="P1223" s="7" t="str">
        <f>IF(Data6[[#This Row],[WO'#:]]="","Riley #","WO#")</f>
        <v>Riley #</v>
      </c>
      <c r="Q1223" s="7">
        <f>IFERROR(WEEKNUM(Data6[[#This Row],[Date:]]),"")</f>
        <v>27</v>
      </c>
      <c r="R1223" s="6">
        <f t="shared" si="57"/>
        <v>45473</v>
      </c>
      <c r="S1223" s="6">
        <f>Data6[[#This Row],[Week Start]]+7</f>
        <v>45480</v>
      </c>
      <c r="T1223" s="7" t="str">
        <f t="shared" si="58"/>
        <v>6/30/2024 - 7/7/2024</v>
      </c>
      <c r="U1223" s="7" t="str">
        <f t="shared" si="59"/>
        <v>Time Card</v>
      </c>
      <c r="V1223" s="8" t="str">
        <f>RIGHT(TEXT(Data6[[#This Row],[Date:]],"mmddyyyy"),4)</f>
        <v>2024</v>
      </c>
      <c r="W1223" s="8" t="str">
        <f>MID(TEXT(Data6[[#This Row],[Date:]],"mmddyyyy"),3,2)</f>
        <v>01</v>
      </c>
      <c r="X1223" s="8" t="str">
        <f>LEFT(TEXT(Data6[[#This Row],[Date:]],"mmddyyyy"),2)</f>
        <v>07</v>
      </c>
      <c r="Y1223" s="6">
        <f>DATE(Data6[[#This Row],[Year]],Data6[[#This Row],[Month]],Data6[[#This Row],[Day]])</f>
        <v>45474</v>
      </c>
    </row>
    <row r="1224" spans="1:25" x14ac:dyDescent="0.3">
      <c r="A1224" s="5">
        <v>45474.583060879631</v>
      </c>
      <c r="B1224" s="7" t="s">
        <v>23</v>
      </c>
      <c r="C1224" s="6" t="s">
        <v>910</v>
      </c>
      <c r="D1224" s="7" t="s">
        <v>831</v>
      </c>
      <c r="E1224" s="8">
        <v>7</v>
      </c>
      <c r="F1224" s="7" t="s">
        <v>68</v>
      </c>
      <c r="G1224" s="7" t="s">
        <v>68</v>
      </c>
      <c r="H1224" s="7" t="s">
        <v>649</v>
      </c>
      <c r="I1224" s="7" t="s">
        <v>44</v>
      </c>
      <c r="J1224" s="19" t="str">
        <f>IFERROR(INDEX('Employee Info'!$C$3:$E$200,MATCH(Data6[[#This Row],[Name:]],'Employee Info'!$B$3:$B$200,0),MATCH(Data6[[#This Row],[Hours Type:]],'Employee Info'!$C$2:$E$2,0)),"")</f>
        <v/>
      </c>
      <c r="K1224" s="19" t="str">
        <f>IFERROR(INDEX('Employee Info'!$C$3:$J$200,MATCH(Data6[[#This Row],[Name:]],'Employee Info'!$B$3:$B$200,0),MATCH(Data6[[#Headers],[Truck]],'Employee Info'!$C$2:$J$2,0)),"")</f>
        <v/>
      </c>
      <c r="L1224" s="19" t="str">
        <f>IFERROR(INDEX('Employee Info'!$C$3:$J$200,MATCH(Data6[[#This Row],[Name:]],'Employee Info'!$B$3:$B$200,0),MATCH(Data6[[#Headers],[Phone]],'Employee Info'!$C$2:$J$2,0)),"")</f>
        <v/>
      </c>
      <c r="M1224" s="19" t="str">
        <f>IFERROR(INDEX('Employee Info'!$C$3:$J$200,MATCH(Data6[[#This Row],[Name:]],'Employee Info'!$B$3:$B$200,0),MATCH(Data6[[#Headers],[Tech]],'Employee Info'!$C$2:$J$2,0)),"")</f>
        <v/>
      </c>
      <c r="N1224" s="19" t="str">
        <f>IFERROR(INDEX('Employee Info'!$C$3:$J$200,MATCH(Data6[[#This Row],[Name:]],'Employee Info'!$B$3:$B$200,0),MATCH(Data6[[#Headers],[Other]],'Employee Info'!$C$2:$J$2,0)),"")</f>
        <v/>
      </c>
      <c r="O1224" s="19">
        <f>IFERROR((Data6[[#This Row],[Hours:]]*SUM(Data6[[#This Row],[Rate]:[Other]])),"")</f>
        <v>0</v>
      </c>
      <c r="P1224" s="7" t="str">
        <f>IF(Data6[[#This Row],[WO'#:]]="","Riley #","WO#")</f>
        <v>Riley #</v>
      </c>
      <c r="Q1224" s="7">
        <f>IFERROR(WEEKNUM(Data6[[#This Row],[Date:]]),"")</f>
        <v>27</v>
      </c>
      <c r="R1224" s="6">
        <f t="shared" si="57"/>
        <v>45473</v>
      </c>
      <c r="S1224" s="6">
        <f>Data6[[#This Row],[Week Start]]+7</f>
        <v>45480</v>
      </c>
      <c r="T1224" s="7" t="str">
        <f t="shared" si="58"/>
        <v>6/30/2024 - 7/7/2024</v>
      </c>
      <c r="U1224" s="7" t="str">
        <f t="shared" si="59"/>
        <v>Time Card</v>
      </c>
      <c r="V1224" s="8" t="str">
        <f>RIGHT(TEXT(Data6[[#This Row],[Date:]],"mmddyyyy"),4)</f>
        <v>2024</v>
      </c>
      <c r="W1224" s="8" t="str">
        <f>MID(TEXT(Data6[[#This Row],[Date:]],"mmddyyyy"),3,2)</f>
        <v>01</v>
      </c>
      <c r="X1224" s="8" t="str">
        <f>LEFT(TEXT(Data6[[#This Row],[Date:]],"mmddyyyy"),2)</f>
        <v>07</v>
      </c>
      <c r="Y1224" s="6">
        <f>DATE(Data6[[#This Row],[Year]],Data6[[#This Row],[Month]],Data6[[#This Row],[Day]])</f>
        <v>45474</v>
      </c>
    </row>
    <row r="1225" spans="1:25" x14ac:dyDescent="0.3">
      <c r="A1225" s="5">
        <v>45474.581806134258</v>
      </c>
      <c r="B1225" s="7" t="s">
        <v>31</v>
      </c>
      <c r="C1225" s="6" t="s">
        <v>910</v>
      </c>
      <c r="D1225" s="7" t="s">
        <v>911</v>
      </c>
      <c r="E1225" s="8">
        <v>6</v>
      </c>
      <c r="F1225" s="7" t="s">
        <v>68</v>
      </c>
      <c r="G1225" s="7" t="s">
        <v>68</v>
      </c>
      <c r="H1225" s="7" t="s">
        <v>912</v>
      </c>
      <c r="I1225" s="7" t="s">
        <v>44</v>
      </c>
      <c r="J1225" s="19" t="str">
        <f>IFERROR(INDEX('Employee Info'!$C$3:$E$200,MATCH(Data6[[#This Row],[Name:]],'Employee Info'!$B$3:$B$200,0),MATCH(Data6[[#This Row],[Hours Type:]],'Employee Info'!$C$2:$E$2,0)),"")</f>
        <v/>
      </c>
      <c r="K1225" s="19" t="str">
        <f>IFERROR(INDEX('Employee Info'!$C$3:$J$200,MATCH(Data6[[#This Row],[Name:]],'Employee Info'!$B$3:$B$200,0),MATCH(Data6[[#Headers],[Truck]],'Employee Info'!$C$2:$J$2,0)),"")</f>
        <v/>
      </c>
      <c r="L1225" s="19" t="str">
        <f>IFERROR(INDEX('Employee Info'!$C$3:$J$200,MATCH(Data6[[#This Row],[Name:]],'Employee Info'!$B$3:$B$200,0),MATCH(Data6[[#Headers],[Phone]],'Employee Info'!$C$2:$J$2,0)),"")</f>
        <v/>
      </c>
      <c r="M1225" s="19" t="str">
        <f>IFERROR(INDEX('Employee Info'!$C$3:$J$200,MATCH(Data6[[#This Row],[Name:]],'Employee Info'!$B$3:$B$200,0),MATCH(Data6[[#Headers],[Tech]],'Employee Info'!$C$2:$J$2,0)),"")</f>
        <v/>
      </c>
      <c r="N1225" s="19" t="str">
        <f>IFERROR(INDEX('Employee Info'!$C$3:$J$200,MATCH(Data6[[#This Row],[Name:]],'Employee Info'!$B$3:$B$200,0),MATCH(Data6[[#Headers],[Other]],'Employee Info'!$C$2:$J$2,0)),"")</f>
        <v/>
      </c>
      <c r="O1225" s="19">
        <f>IFERROR((Data6[[#This Row],[Hours:]]*SUM(Data6[[#This Row],[Rate]:[Other]])),"")</f>
        <v>0</v>
      </c>
      <c r="P1225" s="7" t="str">
        <f>IF(Data6[[#This Row],[WO'#:]]="","Riley #","WO#")</f>
        <v>Riley #</v>
      </c>
      <c r="Q1225" s="7">
        <f>IFERROR(WEEKNUM(Data6[[#This Row],[Date:]]),"")</f>
        <v>27</v>
      </c>
      <c r="R1225" s="6">
        <f t="shared" si="57"/>
        <v>45473</v>
      </c>
      <c r="S1225" s="6">
        <f>Data6[[#This Row],[Week Start]]+7</f>
        <v>45480</v>
      </c>
      <c r="T1225" s="7" t="str">
        <f t="shared" si="58"/>
        <v>6/30/2024 - 7/7/2024</v>
      </c>
      <c r="U1225" s="7" t="str">
        <f t="shared" si="59"/>
        <v>Time Card</v>
      </c>
      <c r="V1225" s="8" t="str">
        <f>RIGHT(TEXT(Data6[[#This Row],[Date:]],"mmddyyyy"),4)</f>
        <v>2024</v>
      </c>
      <c r="W1225" s="8" t="str">
        <f>MID(TEXT(Data6[[#This Row],[Date:]],"mmddyyyy"),3,2)</f>
        <v>01</v>
      </c>
      <c r="X1225" s="8" t="str">
        <f>LEFT(TEXT(Data6[[#This Row],[Date:]],"mmddyyyy"),2)</f>
        <v>07</v>
      </c>
      <c r="Y1225" s="6">
        <f>DATE(Data6[[#This Row],[Year]],Data6[[#This Row],[Month]],Data6[[#This Row],[Day]])</f>
        <v>45474</v>
      </c>
    </row>
    <row r="1226" spans="1:25" x14ac:dyDescent="0.3">
      <c r="A1226" s="5">
        <v>45474.581887152781</v>
      </c>
      <c r="B1226" s="7" t="s">
        <v>34</v>
      </c>
      <c r="C1226" s="6" t="s">
        <v>910</v>
      </c>
      <c r="D1226" s="7" t="s">
        <v>911</v>
      </c>
      <c r="E1226" s="8">
        <v>6</v>
      </c>
      <c r="F1226" s="7" t="s">
        <v>68</v>
      </c>
      <c r="G1226" s="7" t="s">
        <v>68</v>
      </c>
      <c r="H1226" s="7" t="s">
        <v>912</v>
      </c>
      <c r="I1226" s="7" t="s">
        <v>44</v>
      </c>
      <c r="J1226" s="19" t="str">
        <f>IFERROR(INDEX('Employee Info'!$C$3:$E$200,MATCH(Data6[[#This Row],[Name:]],'Employee Info'!$B$3:$B$200,0),MATCH(Data6[[#This Row],[Hours Type:]],'Employee Info'!$C$2:$E$2,0)),"")</f>
        <v/>
      </c>
      <c r="K1226" s="19" t="str">
        <f>IFERROR(INDEX('Employee Info'!$C$3:$J$200,MATCH(Data6[[#This Row],[Name:]],'Employee Info'!$B$3:$B$200,0),MATCH(Data6[[#Headers],[Truck]],'Employee Info'!$C$2:$J$2,0)),"")</f>
        <v/>
      </c>
      <c r="L1226" s="19" t="str">
        <f>IFERROR(INDEX('Employee Info'!$C$3:$J$200,MATCH(Data6[[#This Row],[Name:]],'Employee Info'!$B$3:$B$200,0),MATCH(Data6[[#Headers],[Phone]],'Employee Info'!$C$2:$J$2,0)),"")</f>
        <v/>
      </c>
      <c r="M1226" s="19" t="str">
        <f>IFERROR(INDEX('Employee Info'!$C$3:$J$200,MATCH(Data6[[#This Row],[Name:]],'Employee Info'!$B$3:$B$200,0),MATCH(Data6[[#Headers],[Tech]],'Employee Info'!$C$2:$J$2,0)),"")</f>
        <v/>
      </c>
      <c r="N1226" s="19" t="str">
        <f>IFERROR(INDEX('Employee Info'!$C$3:$J$200,MATCH(Data6[[#This Row],[Name:]],'Employee Info'!$B$3:$B$200,0),MATCH(Data6[[#Headers],[Other]],'Employee Info'!$C$2:$J$2,0)),"")</f>
        <v/>
      </c>
      <c r="O1226" s="19">
        <f>IFERROR((Data6[[#This Row],[Hours:]]*SUM(Data6[[#This Row],[Rate]:[Other]])),"")</f>
        <v>0</v>
      </c>
      <c r="P1226" s="7" t="str">
        <f>IF(Data6[[#This Row],[WO'#:]]="","Riley #","WO#")</f>
        <v>Riley #</v>
      </c>
      <c r="Q1226" s="7">
        <f>IFERROR(WEEKNUM(Data6[[#This Row],[Date:]]),"")</f>
        <v>27</v>
      </c>
      <c r="R1226" s="6">
        <f t="shared" si="57"/>
        <v>45473</v>
      </c>
      <c r="S1226" s="6">
        <f>Data6[[#This Row],[Week Start]]+7</f>
        <v>45480</v>
      </c>
      <c r="T1226" s="7" t="str">
        <f t="shared" si="58"/>
        <v>6/30/2024 - 7/7/2024</v>
      </c>
      <c r="U1226" s="7" t="str">
        <f t="shared" si="59"/>
        <v>Time Card</v>
      </c>
      <c r="V1226" s="8" t="str">
        <f>RIGHT(TEXT(Data6[[#This Row],[Date:]],"mmddyyyy"),4)</f>
        <v>2024</v>
      </c>
      <c r="W1226" s="8" t="str">
        <f>MID(TEXT(Data6[[#This Row],[Date:]],"mmddyyyy"),3,2)</f>
        <v>01</v>
      </c>
      <c r="X1226" s="8" t="str">
        <f>LEFT(TEXT(Data6[[#This Row],[Date:]],"mmddyyyy"),2)</f>
        <v>07</v>
      </c>
      <c r="Y1226" s="6">
        <f>DATE(Data6[[#This Row],[Year]],Data6[[#This Row],[Month]],Data6[[#This Row],[Day]])</f>
        <v>45474</v>
      </c>
    </row>
    <row r="1227" spans="1:25" x14ac:dyDescent="0.3">
      <c r="A1227" s="5">
        <v>45474.580997106481</v>
      </c>
      <c r="B1227" s="7" t="s">
        <v>34</v>
      </c>
      <c r="C1227" s="6" t="s">
        <v>910</v>
      </c>
      <c r="D1227" s="7" t="s">
        <v>868</v>
      </c>
      <c r="E1227" s="8">
        <v>2</v>
      </c>
      <c r="F1227" s="7" t="s">
        <v>68</v>
      </c>
      <c r="G1227" s="7" t="s">
        <v>68</v>
      </c>
      <c r="H1227" s="7" t="s">
        <v>42</v>
      </c>
      <c r="I1227" s="7" t="s">
        <v>44</v>
      </c>
      <c r="J1227" s="19" t="str">
        <f>IFERROR(INDEX('Employee Info'!$C$3:$E$200,MATCH(Data6[[#This Row],[Name:]],'Employee Info'!$B$3:$B$200,0),MATCH(Data6[[#This Row],[Hours Type:]],'Employee Info'!$C$2:$E$2,0)),"")</f>
        <v/>
      </c>
      <c r="K1227" s="19" t="str">
        <f>IFERROR(INDEX('Employee Info'!$C$3:$J$200,MATCH(Data6[[#This Row],[Name:]],'Employee Info'!$B$3:$B$200,0),MATCH(Data6[[#Headers],[Truck]],'Employee Info'!$C$2:$J$2,0)),"")</f>
        <v/>
      </c>
      <c r="L1227" s="19" t="str">
        <f>IFERROR(INDEX('Employee Info'!$C$3:$J$200,MATCH(Data6[[#This Row],[Name:]],'Employee Info'!$B$3:$B$200,0),MATCH(Data6[[#Headers],[Phone]],'Employee Info'!$C$2:$J$2,0)),"")</f>
        <v/>
      </c>
      <c r="M1227" s="19" t="str">
        <f>IFERROR(INDEX('Employee Info'!$C$3:$J$200,MATCH(Data6[[#This Row],[Name:]],'Employee Info'!$B$3:$B$200,0),MATCH(Data6[[#Headers],[Tech]],'Employee Info'!$C$2:$J$2,0)),"")</f>
        <v/>
      </c>
      <c r="N1227" s="19" t="str">
        <f>IFERROR(INDEX('Employee Info'!$C$3:$J$200,MATCH(Data6[[#This Row],[Name:]],'Employee Info'!$B$3:$B$200,0),MATCH(Data6[[#Headers],[Other]],'Employee Info'!$C$2:$J$2,0)),"")</f>
        <v/>
      </c>
      <c r="O1227" s="19">
        <f>IFERROR((Data6[[#This Row],[Hours:]]*SUM(Data6[[#This Row],[Rate]:[Other]])),"")</f>
        <v>0</v>
      </c>
      <c r="P1227" s="7" t="str">
        <f>IF(Data6[[#This Row],[WO'#:]]="","Riley #","WO#")</f>
        <v>Riley #</v>
      </c>
      <c r="Q1227" s="7">
        <f>IFERROR(WEEKNUM(Data6[[#This Row],[Date:]]),"")</f>
        <v>27</v>
      </c>
      <c r="R1227" s="6">
        <f t="shared" si="57"/>
        <v>45473</v>
      </c>
      <c r="S1227" s="6">
        <f>Data6[[#This Row],[Week Start]]+7</f>
        <v>45480</v>
      </c>
      <c r="T1227" s="7" t="str">
        <f t="shared" si="58"/>
        <v>6/30/2024 - 7/7/2024</v>
      </c>
      <c r="U1227" s="7" t="str">
        <f t="shared" si="59"/>
        <v>Time Card</v>
      </c>
      <c r="V1227" s="8" t="str">
        <f>RIGHT(TEXT(Data6[[#This Row],[Date:]],"mmddyyyy"),4)</f>
        <v>2024</v>
      </c>
      <c r="W1227" s="8" t="str">
        <f>MID(TEXT(Data6[[#This Row],[Date:]],"mmddyyyy"),3,2)</f>
        <v>01</v>
      </c>
      <c r="X1227" s="8" t="str">
        <f>LEFT(TEXT(Data6[[#This Row],[Date:]],"mmddyyyy"),2)</f>
        <v>07</v>
      </c>
      <c r="Y1227" s="6">
        <f>DATE(Data6[[#This Row],[Year]],Data6[[#This Row],[Month]],Data6[[#This Row],[Day]])</f>
        <v>45474</v>
      </c>
    </row>
    <row r="1228" spans="1:25" x14ac:dyDescent="0.3">
      <c r="A1228" s="5">
        <v>45474.581254745368</v>
      </c>
      <c r="B1228" s="7" t="s">
        <v>31</v>
      </c>
      <c r="C1228" s="6" t="s">
        <v>910</v>
      </c>
      <c r="D1228" s="7" t="s">
        <v>868</v>
      </c>
      <c r="E1228" s="8">
        <v>2</v>
      </c>
      <c r="F1228" s="7" t="s">
        <v>68</v>
      </c>
      <c r="G1228" s="7" t="s">
        <v>68</v>
      </c>
      <c r="H1228" s="7" t="s">
        <v>42</v>
      </c>
      <c r="I1228" s="7" t="s">
        <v>44</v>
      </c>
      <c r="J1228" s="19" t="str">
        <f>IFERROR(INDEX('Employee Info'!$C$3:$E$200,MATCH(Data6[[#This Row],[Name:]],'Employee Info'!$B$3:$B$200,0),MATCH(Data6[[#This Row],[Hours Type:]],'Employee Info'!$C$2:$E$2,0)),"")</f>
        <v/>
      </c>
      <c r="K1228" s="19" t="str">
        <f>IFERROR(INDEX('Employee Info'!$C$3:$J$200,MATCH(Data6[[#This Row],[Name:]],'Employee Info'!$B$3:$B$200,0),MATCH(Data6[[#Headers],[Truck]],'Employee Info'!$C$2:$J$2,0)),"")</f>
        <v/>
      </c>
      <c r="L1228" s="19" t="str">
        <f>IFERROR(INDEX('Employee Info'!$C$3:$J$200,MATCH(Data6[[#This Row],[Name:]],'Employee Info'!$B$3:$B$200,0),MATCH(Data6[[#Headers],[Phone]],'Employee Info'!$C$2:$J$2,0)),"")</f>
        <v/>
      </c>
      <c r="M1228" s="19" t="str">
        <f>IFERROR(INDEX('Employee Info'!$C$3:$J$200,MATCH(Data6[[#This Row],[Name:]],'Employee Info'!$B$3:$B$200,0),MATCH(Data6[[#Headers],[Tech]],'Employee Info'!$C$2:$J$2,0)),"")</f>
        <v/>
      </c>
      <c r="N1228" s="19" t="str">
        <f>IFERROR(INDEX('Employee Info'!$C$3:$J$200,MATCH(Data6[[#This Row],[Name:]],'Employee Info'!$B$3:$B$200,0),MATCH(Data6[[#Headers],[Other]],'Employee Info'!$C$2:$J$2,0)),"")</f>
        <v/>
      </c>
      <c r="O1228" s="19">
        <f>IFERROR((Data6[[#This Row],[Hours:]]*SUM(Data6[[#This Row],[Rate]:[Other]])),"")</f>
        <v>0</v>
      </c>
      <c r="P1228" s="7" t="str">
        <f>IF(Data6[[#This Row],[WO'#:]]="","Riley #","WO#")</f>
        <v>Riley #</v>
      </c>
      <c r="Q1228" s="7">
        <f>IFERROR(WEEKNUM(Data6[[#This Row],[Date:]]),"")</f>
        <v>27</v>
      </c>
      <c r="R1228" s="6">
        <f t="shared" si="57"/>
        <v>45473</v>
      </c>
      <c r="S1228" s="6">
        <f>Data6[[#This Row],[Week Start]]+7</f>
        <v>45480</v>
      </c>
      <c r="T1228" s="7" t="str">
        <f t="shared" si="58"/>
        <v>6/30/2024 - 7/7/2024</v>
      </c>
      <c r="U1228" s="7" t="str">
        <f t="shared" si="59"/>
        <v>Time Card</v>
      </c>
      <c r="V1228" s="8" t="str">
        <f>RIGHT(TEXT(Data6[[#This Row],[Date:]],"mmddyyyy"),4)</f>
        <v>2024</v>
      </c>
      <c r="W1228" s="8" t="str">
        <f>MID(TEXT(Data6[[#This Row],[Date:]],"mmddyyyy"),3,2)</f>
        <v>01</v>
      </c>
      <c r="X1228" s="8" t="str">
        <f>LEFT(TEXT(Data6[[#This Row],[Date:]],"mmddyyyy"),2)</f>
        <v>07</v>
      </c>
      <c r="Y1228" s="6">
        <f>DATE(Data6[[#This Row],[Year]],Data6[[#This Row],[Month]],Data6[[#This Row],[Day]])</f>
        <v>45474</v>
      </c>
    </row>
    <row r="1229" spans="1:25" x14ac:dyDescent="0.3">
      <c r="A1229" s="5">
        <v>45478.535978472224</v>
      </c>
      <c r="B1229" s="7" t="s">
        <v>66</v>
      </c>
      <c r="C1229" s="6" t="s">
        <v>914</v>
      </c>
      <c r="D1229" s="7" t="s">
        <v>931</v>
      </c>
      <c r="E1229" s="8">
        <v>1.5</v>
      </c>
      <c r="F1229" s="7">
        <v>20028</v>
      </c>
      <c r="G1229" s="7" t="s">
        <v>68</v>
      </c>
      <c r="H1229" s="7" t="s">
        <v>756</v>
      </c>
      <c r="I1229" s="7" t="s">
        <v>45</v>
      </c>
      <c r="J1229" s="19" t="str">
        <f>IFERROR(INDEX('Employee Info'!$C$3:$E$200,MATCH(Data6[[#This Row],[Name:]],'Employee Info'!$B$3:$B$200,0),MATCH(Data6[[#This Row],[Hours Type:]],'Employee Info'!$C$2:$E$2,0)),"")</f>
        <v/>
      </c>
      <c r="K1229" s="19" t="str">
        <f>IFERROR(INDEX('Employee Info'!$C$3:$J$200,MATCH(Data6[[#This Row],[Name:]],'Employee Info'!$B$3:$B$200,0),MATCH(Data6[[#Headers],[Truck]],'Employee Info'!$C$2:$J$2,0)),"")</f>
        <v/>
      </c>
      <c r="L1229" s="19" t="str">
        <f>IFERROR(INDEX('Employee Info'!$C$3:$J$200,MATCH(Data6[[#This Row],[Name:]],'Employee Info'!$B$3:$B$200,0),MATCH(Data6[[#Headers],[Phone]],'Employee Info'!$C$2:$J$2,0)),"")</f>
        <v/>
      </c>
      <c r="M1229" s="19" t="str">
        <f>IFERROR(INDEX('Employee Info'!$C$3:$J$200,MATCH(Data6[[#This Row],[Name:]],'Employee Info'!$B$3:$B$200,0),MATCH(Data6[[#Headers],[Tech]],'Employee Info'!$C$2:$J$2,0)),"")</f>
        <v/>
      </c>
      <c r="N1229" s="19" t="str">
        <f>IFERROR(INDEX('Employee Info'!$C$3:$J$200,MATCH(Data6[[#This Row],[Name:]],'Employee Info'!$B$3:$B$200,0),MATCH(Data6[[#Headers],[Other]],'Employee Info'!$C$2:$J$2,0)),"")</f>
        <v/>
      </c>
      <c r="O1229" s="19">
        <f>IFERROR((Data6[[#This Row],[Hours:]]*SUM(Data6[[#This Row],[Rate]:[Other]])),"")</f>
        <v>0</v>
      </c>
      <c r="P1229" s="7" t="str">
        <f>IF(Data6[[#This Row],[WO'#:]]="","Riley #","WO#")</f>
        <v>WO#</v>
      </c>
      <c r="Q1229" s="7">
        <f>IFERROR(WEEKNUM(Data6[[#This Row],[Date:]]),"")</f>
        <v>27</v>
      </c>
      <c r="R1229" s="6">
        <f t="shared" si="57"/>
        <v>45473</v>
      </c>
      <c r="S1229" s="6">
        <f>Data6[[#This Row],[Week Start]]+7</f>
        <v>45480</v>
      </c>
      <c r="T1229" s="7" t="str">
        <f t="shared" si="58"/>
        <v>6/30/2024 - 7/7/2024</v>
      </c>
      <c r="U1229" s="7" t="str">
        <f t="shared" si="59"/>
        <v>Time Card</v>
      </c>
      <c r="V1229" s="8" t="str">
        <f>RIGHT(TEXT(Data6[[#This Row],[Date:]],"mmddyyyy"),4)</f>
        <v>2024</v>
      </c>
      <c r="W1229" s="8" t="str">
        <f>MID(TEXT(Data6[[#This Row],[Date:]],"mmddyyyy"),3,2)</f>
        <v>02</v>
      </c>
      <c r="X1229" s="8" t="str">
        <f>LEFT(TEXT(Data6[[#This Row],[Date:]],"mmddyyyy"),2)</f>
        <v>07</v>
      </c>
      <c r="Y1229" s="6">
        <f>DATE(Data6[[#This Row],[Year]],Data6[[#This Row],[Month]],Data6[[#This Row],[Day]])</f>
        <v>45475</v>
      </c>
    </row>
    <row r="1230" spans="1:25" x14ac:dyDescent="0.3">
      <c r="A1230" s="5">
        <v>45475.542173148147</v>
      </c>
      <c r="B1230" s="7" t="s">
        <v>31</v>
      </c>
      <c r="C1230" s="6" t="s">
        <v>914</v>
      </c>
      <c r="D1230" s="7" t="s">
        <v>90</v>
      </c>
      <c r="E1230" s="8">
        <v>3</v>
      </c>
      <c r="F1230" s="7">
        <v>6984733</v>
      </c>
      <c r="G1230" s="7" t="s">
        <v>68</v>
      </c>
      <c r="H1230" s="7" t="s">
        <v>756</v>
      </c>
      <c r="I1230" s="7" t="s">
        <v>44</v>
      </c>
      <c r="J1230" s="19" t="str">
        <f>IFERROR(INDEX('Employee Info'!$C$3:$E$200,MATCH(Data6[[#This Row],[Name:]],'Employee Info'!$B$3:$B$200,0),MATCH(Data6[[#This Row],[Hours Type:]],'Employee Info'!$C$2:$E$2,0)),"")</f>
        <v/>
      </c>
      <c r="K1230" s="19" t="str">
        <f>IFERROR(INDEX('Employee Info'!$C$3:$J$200,MATCH(Data6[[#This Row],[Name:]],'Employee Info'!$B$3:$B$200,0),MATCH(Data6[[#Headers],[Truck]],'Employee Info'!$C$2:$J$2,0)),"")</f>
        <v/>
      </c>
      <c r="L1230" s="19" t="str">
        <f>IFERROR(INDEX('Employee Info'!$C$3:$J$200,MATCH(Data6[[#This Row],[Name:]],'Employee Info'!$B$3:$B$200,0),MATCH(Data6[[#Headers],[Phone]],'Employee Info'!$C$2:$J$2,0)),"")</f>
        <v/>
      </c>
      <c r="M1230" s="19" t="str">
        <f>IFERROR(INDEX('Employee Info'!$C$3:$J$200,MATCH(Data6[[#This Row],[Name:]],'Employee Info'!$B$3:$B$200,0),MATCH(Data6[[#Headers],[Tech]],'Employee Info'!$C$2:$J$2,0)),"")</f>
        <v/>
      </c>
      <c r="N1230" s="19" t="str">
        <f>IFERROR(INDEX('Employee Info'!$C$3:$J$200,MATCH(Data6[[#This Row],[Name:]],'Employee Info'!$B$3:$B$200,0),MATCH(Data6[[#Headers],[Other]],'Employee Info'!$C$2:$J$2,0)),"")</f>
        <v/>
      </c>
      <c r="O1230" s="19">
        <f>IFERROR((Data6[[#This Row],[Hours:]]*SUM(Data6[[#This Row],[Rate]:[Other]])),"")</f>
        <v>0</v>
      </c>
      <c r="P1230" s="7" t="str">
        <f>IF(Data6[[#This Row],[WO'#:]]="","Riley #","WO#")</f>
        <v>WO#</v>
      </c>
      <c r="Q1230" s="7">
        <f>IFERROR(WEEKNUM(Data6[[#This Row],[Date:]]),"")</f>
        <v>27</v>
      </c>
      <c r="R1230" s="6">
        <f t="shared" si="57"/>
        <v>45473</v>
      </c>
      <c r="S1230" s="6">
        <f>Data6[[#This Row],[Week Start]]+7</f>
        <v>45480</v>
      </c>
      <c r="T1230" s="7" t="str">
        <f t="shared" si="58"/>
        <v>6/30/2024 - 7/7/2024</v>
      </c>
      <c r="U1230" s="7" t="str">
        <f t="shared" si="59"/>
        <v>Time Card</v>
      </c>
      <c r="V1230" s="8" t="str">
        <f>RIGHT(TEXT(Data6[[#This Row],[Date:]],"mmddyyyy"),4)</f>
        <v>2024</v>
      </c>
      <c r="W1230" s="8" t="str">
        <f>MID(TEXT(Data6[[#This Row],[Date:]],"mmddyyyy"),3,2)</f>
        <v>02</v>
      </c>
      <c r="X1230" s="8" t="str">
        <f>LEFT(TEXT(Data6[[#This Row],[Date:]],"mmddyyyy"),2)</f>
        <v>07</v>
      </c>
      <c r="Y1230" s="6">
        <f>DATE(Data6[[#This Row],[Year]],Data6[[#This Row],[Month]],Data6[[#This Row],[Day]])</f>
        <v>45475</v>
      </c>
    </row>
    <row r="1231" spans="1:25" x14ac:dyDescent="0.3">
      <c r="A1231" s="5">
        <v>45476.413601273147</v>
      </c>
      <c r="B1231" s="7" t="s">
        <v>23</v>
      </c>
      <c r="C1231" s="6" t="s">
        <v>914</v>
      </c>
      <c r="D1231" s="7" t="s">
        <v>90</v>
      </c>
      <c r="E1231" s="8">
        <v>3</v>
      </c>
      <c r="F1231" s="7">
        <v>6984733</v>
      </c>
      <c r="G1231" s="7" t="s">
        <v>68</v>
      </c>
      <c r="H1231" s="7" t="s">
        <v>756</v>
      </c>
      <c r="I1231" s="7" t="s">
        <v>44</v>
      </c>
      <c r="J1231" s="19" t="str">
        <f>IFERROR(INDEX('Employee Info'!$C$3:$E$200,MATCH(Data6[[#This Row],[Name:]],'Employee Info'!$B$3:$B$200,0),MATCH(Data6[[#This Row],[Hours Type:]],'Employee Info'!$C$2:$E$2,0)),"")</f>
        <v/>
      </c>
      <c r="K1231" s="19" t="str">
        <f>IFERROR(INDEX('Employee Info'!$C$3:$J$200,MATCH(Data6[[#This Row],[Name:]],'Employee Info'!$B$3:$B$200,0),MATCH(Data6[[#Headers],[Truck]],'Employee Info'!$C$2:$J$2,0)),"")</f>
        <v/>
      </c>
      <c r="L1231" s="19" t="str">
        <f>IFERROR(INDEX('Employee Info'!$C$3:$J$200,MATCH(Data6[[#This Row],[Name:]],'Employee Info'!$B$3:$B$200,0),MATCH(Data6[[#Headers],[Phone]],'Employee Info'!$C$2:$J$2,0)),"")</f>
        <v/>
      </c>
      <c r="M1231" s="19" t="str">
        <f>IFERROR(INDEX('Employee Info'!$C$3:$J$200,MATCH(Data6[[#This Row],[Name:]],'Employee Info'!$B$3:$B$200,0),MATCH(Data6[[#Headers],[Tech]],'Employee Info'!$C$2:$J$2,0)),"")</f>
        <v/>
      </c>
      <c r="N1231" s="19" t="str">
        <f>IFERROR(INDEX('Employee Info'!$C$3:$J$200,MATCH(Data6[[#This Row],[Name:]],'Employee Info'!$B$3:$B$200,0),MATCH(Data6[[#Headers],[Other]],'Employee Info'!$C$2:$J$2,0)),"")</f>
        <v/>
      </c>
      <c r="O1231" s="19">
        <f>IFERROR((Data6[[#This Row],[Hours:]]*SUM(Data6[[#This Row],[Rate]:[Other]])),"")</f>
        <v>0</v>
      </c>
      <c r="P1231" s="7" t="str">
        <f>IF(Data6[[#This Row],[WO'#:]]="","Riley #","WO#")</f>
        <v>WO#</v>
      </c>
      <c r="Q1231" s="7">
        <f>IFERROR(WEEKNUM(Data6[[#This Row],[Date:]]),"")</f>
        <v>27</v>
      </c>
      <c r="R1231" s="6">
        <f t="shared" si="57"/>
        <v>45473</v>
      </c>
      <c r="S1231" s="6">
        <f>Data6[[#This Row],[Week Start]]+7</f>
        <v>45480</v>
      </c>
      <c r="T1231" s="7" t="str">
        <f t="shared" si="58"/>
        <v>6/30/2024 - 7/7/2024</v>
      </c>
      <c r="U1231" s="7" t="str">
        <f t="shared" si="59"/>
        <v>Time Card</v>
      </c>
      <c r="V1231" s="8" t="str">
        <f>RIGHT(TEXT(Data6[[#This Row],[Date:]],"mmddyyyy"),4)</f>
        <v>2024</v>
      </c>
      <c r="W1231" s="8" t="str">
        <f>MID(TEXT(Data6[[#This Row],[Date:]],"mmddyyyy"),3,2)</f>
        <v>02</v>
      </c>
      <c r="X1231" s="8" t="str">
        <f>LEFT(TEXT(Data6[[#This Row],[Date:]],"mmddyyyy"),2)</f>
        <v>07</v>
      </c>
      <c r="Y1231" s="6">
        <f>DATE(Data6[[#This Row],[Year]],Data6[[#This Row],[Month]],Data6[[#This Row],[Day]])</f>
        <v>45475</v>
      </c>
    </row>
    <row r="1232" spans="1:25" x14ac:dyDescent="0.3">
      <c r="A1232" s="5">
        <v>45476.418474189813</v>
      </c>
      <c r="B1232" s="7" t="s">
        <v>23</v>
      </c>
      <c r="C1232" s="6" t="s">
        <v>914</v>
      </c>
      <c r="D1232" s="7" t="s">
        <v>915</v>
      </c>
      <c r="E1232" s="8">
        <v>1</v>
      </c>
      <c r="F1232" s="7">
        <v>6984733</v>
      </c>
      <c r="G1232" s="7" t="s">
        <v>117</v>
      </c>
      <c r="H1232" s="7" t="s">
        <v>756</v>
      </c>
      <c r="I1232" s="7" t="s">
        <v>44</v>
      </c>
      <c r="J1232" s="19" t="str">
        <f>IFERROR(INDEX('Employee Info'!$C$3:$E$200,MATCH(Data6[[#This Row],[Name:]],'Employee Info'!$B$3:$B$200,0),MATCH(Data6[[#This Row],[Hours Type:]],'Employee Info'!$C$2:$E$2,0)),"")</f>
        <v/>
      </c>
      <c r="K1232" s="19" t="str">
        <f>IFERROR(INDEX('Employee Info'!$C$3:$J$200,MATCH(Data6[[#This Row],[Name:]],'Employee Info'!$B$3:$B$200,0),MATCH(Data6[[#Headers],[Truck]],'Employee Info'!$C$2:$J$2,0)),"")</f>
        <v/>
      </c>
      <c r="L1232" s="19" t="str">
        <f>IFERROR(INDEX('Employee Info'!$C$3:$J$200,MATCH(Data6[[#This Row],[Name:]],'Employee Info'!$B$3:$B$200,0),MATCH(Data6[[#Headers],[Phone]],'Employee Info'!$C$2:$J$2,0)),"")</f>
        <v/>
      </c>
      <c r="M1232" s="19" t="str">
        <f>IFERROR(INDEX('Employee Info'!$C$3:$J$200,MATCH(Data6[[#This Row],[Name:]],'Employee Info'!$B$3:$B$200,0),MATCH(Data6[[#Headers],[Tech]],'Employee Info'!$C$2:$J$2,0)),"")</f>
        <v/>
      </c>
      <c r="N1232" s="19" t="str">
        <f>IFERROR(INDEX('Employee Info'!$C$3:$J$200,MATCH(Data6[[#This Row],[Name:]],'Employee Info'!$B$3:$B$200,0),MATCH(Data6[[#Headers],[Other]],'Employee Info'!$C$2:$J$2,0)),"")</f>
        <v/>
      </c>
      <c r="O1232" s="19">
        <f>IFERROR((Data6[[#This Row],[Hours:]]*SUM(Data6[[#This Row],[Rate]:[Other]])),"")</f>
        <v>0</v>
      </c>
      <c r="P1232" s="7" t="str">
        <f>IF(Data6[[#This Row],[WO'#:]]="","Riley #","WO#")</f>
        <v>WO#</v>
      </c>
      <c r="Q1232" s="7">
        <f>IFERROR(WEEKNUM(Data6[[#This Row],[Date:]]),"")</f>
        <v>27</v>
      </c>
      <c r="R1232" s="6">
        <f t="shared" si="57"/>
        <v>45473</v>
      </c>
      <c r="S1232" s="6">
        <f>Data6[[#This Row],[Week Start]]+7</f>
        <v>45480</v>
      </c>
      <c r="T1232" s="7" t="str">
        <f t="shared" si="58"/>
        <v>6/30/2024 - 7/7/2024</v>
      </c>
      <c r="U1232" s="7" t="str">
        <f t="shared" si="59"/>
        <v>Time Card</v>
      </c>
      <c r="V1232" s="8" t="str">
        <f>RIGHT(TEXT(Data6[[#This Row],[Date:]],"mmddyyyy"),4)</f>
        <v>2024</v>
      </c>
      <c r="W1232" s="8" t="str">
        <f>MID(TEXT(Data6[[#This Row],[Date:]],"mmddyyyy"),3,2)</f>
        <v>02</v>
      </c>
      <c r="X1232" s="8" t="str">
        <f>LEFT(TEXT(Data6[[#This Row],[Date:]],"mmddyyyy"),2)</f>
        <v>07</v>
      </c>
      <c r="Y1232" s="6">
        <f>DATE(Data6[[#This Row],[Year]],Data6[[#This Row],[Month]],Data6[[#This Row],[Day]])</f>
        <v>45475</v>
      </c>
    </row>
    <row r="1233" spans="1:25" x14ac:dyDescent="0.3">
      <c r="A1233" s="5">
        <v>45478.530587152774</v>
      </c>
      <c r="B1233" s="7" t="s">
        <v>66</v>
      </c>
      <c r="C1233" s="6" t="s">
        <v>914</v>
      </c>
      <c r="D1233" s="7" t="s">
        <v>927</v>
      </c>
      <c r="E1233" s="8">
        <v>4</v>
      </c>
      <c r="F1233" s="7">
        <v>6984733</v>
      </c>
      <c r="G1233" s="7" t="s">
        <v>68</v>
      </c>
      <c r="H1233" s="7" t="s">
        <v>756</v>
      </c>
      <c r="I1233" s="7" t="s">
        <v>44</v>
      </c>
      <c r="J1233" s="19" t="str">
        <f>IFERROR(INDEX('Employee Info'!$C$3:$E$200,MATCH(Data6[[#This Row],[Name:]],'Employee Info'!$B$3:$B$200,0),MATCH(Data6[[#This Row],[Hours Type:]],'Employee Info'!$C$2:$E$2,0)),"")</f>
        <v/>
      </c>
      <c r="K1233" s="19" t="str">
        <f>IFERROR(INDEX('Employee Info'!$C$3:$J$200,MATCH(Data6[[#This Row],[Name:]],'Employee Info'!$B$3:$B$200,0),MATCH(Data6[[#Headers],[Truck]],'Employee Info'!$C$2:$J$2,0)),"")</f>
        <v/>
      </c>
      <c r="L1233" s="19" t="str">
        <f>IFERROR(INDEX('Employee Info'!$C$3:$J$200,MATCH(Data6[[#This Row],[Name:]],'Employee Info'!$B$3:$B$200,0),MATCH(Data6[[#Headers],[Phone]],'Employee Info'!$C$2:$J$2,0)),"")</f>
        <v/>
      </c>
      <c r="M1233" s="19" t="str">
        <f>IFERROR(INDEX('Employee Info'!$C$3:$J$200,MATCH(Data6[[#This Row],[Name:]],'Employee Info'!$B$3:$B$200,0),MATCH(Data6[[#Headers],[Tech]],'Employee Info'!$C$2:$J$2,0)),"")</f>
        <v/>
      </c>
      <c r="N1233" s="19" t="str">
        <f>IFERROR(INDEX('Employee Info'!$C$3:$J$200,MATCH(Data6[[#This Row],[Name:]],'Employee Info'!$B$3:$B$200,0),MATCH(Data6[[#Headers],[Other]],'Employee Info'!$C$2:$J$2,0)),"")</f>
        <v/>
      </c>
      <c r="O1233" s="19">
        <f>IFERROR((Data6[[#This Row],[Hours:]]*SUM(Data6[[#This Row],[Rate]:[Other]])),"")</f>
        <v>0</v>
      </c>
      <c r="P1233" s="7" t="str">
        <f>IF(Data6[[#This Row],[WO'#:]]="","Riley #","WO#")</f>
        <v>WO#</v>
      </c>
      <c r="Q1233" s="7">
        <f>IFERROR(WEEKNUM(Data6[[#This Row],[Date:]]),"")</f>
        <v>27</v>
      </c>
      <c r="R1233" s="6">
        <f t="shared" si="57"/>
        <v>45473</v>
      </c>
      <c r="S1233" s="6">
        <f>Data6[[#This Row],[Week Start]]+7</f>
        <v>45480</v>
      </c>
      <c r="T1233" s="7" t="str">
        <f t="shared" si="58"/>
        <v>6/30/2024 - 7/7/2024</v>
      </c>
      <c r="U1233" s="7" t="str">
        <f t="shared" si="59"/>
        <v>Time Card</v>
      </c>
      <c r="V1233" s="8" t="str">
        <f>RIGHT(TEXT(Data6[[#This Row],[Date:]],"mmddyyyy"),4)</f>
        <v>2024</v>
      </c>
      <c r="W1233" s="8" t="str">
        <f>MID(TEXT(Data6[[#This Row],[Date:]],"mmddyyyy"),3,2)</f>
        <v>02</v>
      </c>
      <c r="X1233" s="8" t="str">
        <f>LEFT(TEXT(Data6[[#This Row],[Date:]],"mmddyyyy"),2)</f>
        <v>07</v>
      </c>
      <c r="Y1233" s="6">
        <f>DATE(Data6[[#This Row],[Year]],Data6[[#This Row],[Month]],Data6[[#This Row],[Day]])</f>
        <v>45475</v>
      </c>
    </row>
    <row r="1234" spans="1:25" x14ac:dyDescent="0.3">
      <c r="A1234" s="5">
        <v>45517.487333217592</v>
      </c>
      <c r="B1234" s="7" t="s">
        <v>76</v>
      </c>
      <c r="C1234" s="6" t="s">
        <v>914</v>
      </c>
      <c r="D1234" s="7" t="s">
        <v>156</v>
      </c>
      <c r="E1234" s="8">
        <v>1</v>
      </c>
      <c r="F1234" s="7">
        <v>6984733</v>
      </c>
      <c r="G1234" s="7" t="s">
        <v>68</v>
      </c>
      <c r="H1234" s="7" t="s">
        <v>756</v>
      </c>
      <c r="I1234" s="7" t="s">
        <v>44</v>
      </c>
      <c r="J1234" s="19" t="str">
        <f>IFERROR(INDEX('Employee Info'!$C$3:$E$200,MATCH(Data6[[#This Row],[Name:]],'Employee Info'!$B$3:$B$200,0),MATCH(Data6[[#This Row],[Hours Type:]],'Employee Info'!$C$2:$E$2,0)),"")</f>
        <v/>
      </c>
      <c r="K1234" s="19" t="str">
        <f>IFERROR(INDEX('Employee Info'!$C$3:$J$200,MATCH(Data6[[#This Row],[Name:]],'Employee Info'!$B$3:$B$200,0),MATCH(Data6[[#Headers],[Truck]],'Employee Info'!$C$2:$J$2,0)),"")</f>
        <v/>
      </c>
      <c r="L1234" s="19" t="str">
        <f>IFERROR(INDEX('Employee Info'!$C$3:$J$200,MATCH(Data6[[#This Row],[Name:]],'Employee Info'!$B$3:$B$200,0),MATCH(Data6[[#Headers],[Phone]],'Employee Info'!$C$2:$J$2,0)),"")</f>
        <v/>
      </c>
      <c r="M1234" s="19" t="str">
        <f>IFERROR(INDEX('Employee Info'!$C$3:$J$200,MATCH(Data6[[#This Row],[Name:]],'Employee Info'!$B$3:$B$200,0),MATCH(Data6[[#Headers],[Tech]],'Employee Info'!$C$2:$J$2,0)),"")</f>
        <v/>
      </c>
      <c r="N1234" s="19" t="str">
        <f>IFERROR(INDEX('Employee Info'!$C$3:$J$200,MATCH(Data6[[#This Row],[Name:]],'Employee Info'!$B$3:$B$200,0),MATCH(Data6[[#Headers],[Other]],'Employee Info'!$C$2:$J$2,0)),"")</f>
        <v/>
      </c>
      <c r="O1234" s="19">
        <f>IFERROR((Data6[[#This Row],[Hours:]]*SUM(Data6[[#This Row],[Rate]:[Other]])),"")</f>
        <v>0</v>
      </c>
      <c r="P1234" s="7" t="str">
        <f>IF(Data6[[#This Row],[WO'#:]]="","Riley #","WO#")</f>
        <v>WO#</v>
      </c>
      <c r="Q1234" s="7">
        <f>IFERROR(WEEKNUM(Data6[[#This Row],[Date:]]),"")</f>
        <v>27</v>
      </c>
      <c r="R1234" s="6">
        <f t="shared" si="57"/>
        <v>45473</v>
      </c>
      <c r="S1234" s="6">
        <f>Data6[[#This Row],[Week Start]]+7</f>
        <v>45480</v>
      </c>
      <c r="T1234" s="7" t="str">
        <f t="shared" si="58"/>
        <v>6/30/2024 - 7/7/2024</v>
      </c>
      <c r="U1234" s="7" t="str">
        <f t="shared" si="59"/>
        <v>Time Card</v>
      </c>
      <c r="V1234" s="8" t="str">
        <f>RIGHT(TEXT(Data6[[#This Row],[Date:]],"mmddyyyy"),4)</f>
        <v>2024</v>
      </c>
      <c r="W1234" s="8" t="str">
        <f>MID(TEXT(Data6[[#This Row],[Date:]],"mmddyyyy"),3,2)</f>
        <v>02</v>
      </c>
      <c r="X1234" s="8" t="str">
        <f>LEFT(TEXT(Data6[[#This Row],[Date:]],"mmddyyyy"),2)</f>
        <v>07</v>
      </c>
      <c r="Y1234" s="6">
        <f>DATE(Data6[[#This Row],[Year]],Data6[[#This Row],[Month]],Data6[[#This Row],[Day]])</f>
        <v>45475</v>
      </c>
    </row>
    <row r="1235" spans="1:25" x14ac:dyDescent="0.3">
      <c r="A1235" s="5">
        <v>45478.526914236114</v>
      </c>
      <c r="B1235" s="7" t="s">
        <v>66</v>
      </c>
      <c r="C1235" s="6" t="s">
        <v>914</v>
      </c>
      <c r="D1235" s="7" t="s">
        <v>831</v>
      </c>
      <c r="E1235" s="8">
        <v>1</v>
      </c>
      <c r="F1235" s="7">
        <v>7122140</v>
      </c>
      <c r="G1235" s="7" t="s">
        <v>68</v>
      </c>
      <c r="H1235" s="7" t="s">
        <v>756</v>
      </c>
      <c r="I1235" s="7" t="s">
        <v>44</v>
      </c>
      <c r="J1235" s="19" t="str">
        <f>IFERROR(INDEX('Employee Info'!$C$3:$E$200,MATCH(Data6[[#This Row],[Name:]],'Employee Info'!$B$3:$B$200,0),MATCH(Data6[[#This Row],[Hours Type:]],'Employee Info'!$C$2:$E$2,0)),"")</f>
        <v/>
      </c>
      <c r="K1235" s="19" t="str">
        <f>IFERROR(INDEX('Employee Info'!$C$3:$J$200,MATCH(Data6[[#This Row],[Name:]],'Employee Info'!$B$3:$B$200,0),MATCH(Data6[[#Headers],[Truck]],'Employee Info'!$C$2:$J$2,0)),"")</f>
        <v/>
      </c>
      <c r="L1235" s="19" t="str">
        <f>IFERROR(INDEX('Employee Info'!$C$3:$J$200,MATCH(Data6[[#This Row],[Name:]],'Employee Info'!$B$3:$B$200,0),MATCH(Data6[[#Headers],[Phone]],'Employee Info'!$C$2:$J$2,0)),"")</f>
        <v/>
      </c>
      <c r="M1235" s="19" t="str">
        <f>IFERROR(INDEX('Employee Info'!$C$3:$J$200,MATCH(Data6[[#This Row],[Name:]],'Employee Info'!$B$3:$B$200,0),MATCH(Data6[[#Headers],[Tech]],'Employee Info'!$C$2:$J$2,0)),"")</f>
        <v/>
      </c>
      <c r="N1235" s="19" t="str">
        <f>IFERROR(INDEX('Employee Info'!$C$3:$J$200,MATCH(Data6[[#This Row],[Name:]],'Employee Info'!$B$3:$B$200,0),MATCH(Data6[[#Headers],[Other]],'Employee Info'!$C$2:$J$2,0)),"")</f>
        <v/>
      </c>
      <c r="O1235" s="19">
        <f>IFERROR((Data6[[#This Row],[Hours:]]*SUM(Data6[[#This Row],[Rate]:[Other]])),"")</f>
        <v>0</v>
      </c>
      <c r="P1235" s="7" t="str">
        <f>IF(Data6[[#This Row],[WO'#:]]="","Riley #","WO#")</f>
        <v>WO#</v>
      </c>
      <c r="Q1235" s="7">
        <f>IFERROR(WEEKNUM(Data6[[#This Row],[Date:]]),"")</f>
        <v>27</v>
      </c>
      <c r="R1235" s="6">
        <f t="shared" si="57"/>
        <v>45473</v>
      </c>
      <c r="S1235" s="6">
        <f>Data6[[#This Row],[Week Start]]+7</f>
        <v>45480</v>
      </c>
      <c r="T1235" s="7" t="str">
        <f t="shared" si="58"/>
        <v>6/30/2024 - 7/7/2024</v>
      </c>
      <c r="U1235" s="7" t="str">
        <f t="shared" si="59"/>
        <v>Time Card</v>
      </c>
      <c r="V1235" s="8" t="str">
        <f>RIGHT(TEXT(Data6[[#This Row],[Date:]],"mmddyyyy"),4)</f>
        <v>2024</v>
      </c>
      <c r="W1235" s="8" t="str">
        <f>MID(TEXT(Data6[[#This Row],[Date:]],"mmddyyyy"),3,2)</f>
        <v>02</v>
      </c>
      <c r="X1235" s="8" t="str">
        <f>LEFT(TEXT(Data6[[#This Row],[Date:]],"mmddyyyy"),2)</f>
        <v>07</v>
      </c>
      <c r="Y1235" s="6">
        <f>DATE(Data6[[#This Row],[Year]],Data6[[#This Row],[Month]],Data6[[#This Row],[Day]])</f>
        <v>45475</v>
      </c>
    </row>
    <row r="1236" spans="1:25" x14ac:dyDescent="0.3">
      <c r="A1236" s="5">
        <v>45475.541626967592</v>
      </c>
      <c r="B1236" s="7" t="s">
        <v>31</v>
      </c>
      <c r="C1236" s="6" t="s">
        <v>914</v>
      </c>
      <c r="D1236" s="7" t="s">
        <v>916</v>
      </c>
      <c r="E1236" s="8">
        <v>2.5</v>
      </c>
      <c r="F1236" s="7">
        <v>7122222</v>
      </c>
      <c r="G1236" s="7" t="s">
        <v>68</v>
      </c>
      <c r="H1236" s="7" t="s">
        <v>756</v>
      </c>
      <c r="I1236" s="7" t="s">
        <v>44</v>
      </c>
      <c r="J1236" s="19" t="str">
        <f>IFERROR(INDEX('Employee Info'!$C$3:$E$200,MATCH(Data6[[#This Row],[Name:]],'Employee Info'!$B$3:$B$200,0),MATCH(Data6[[#This Row],[Hours Type:]],'Employee Info'!$C$2:$E$2,0)),"")</f>
        <v/>
      </c>
      <c r="K1236" s="19" t="str">
        <f>IFERROR(INDEX('Employee Info'!$C$3:$J$200,MATCH(Data6[[#This Row],[Name:]],'Employee Info'!$B$3:$B$200,0),MATCH(Data6[[#Headers],[Truck]],'Employee Info'!$C$2:$J$2,0)),"")</f>
        <v/>
      </c>
      <c r="L1236" s="19" t="str">
        <f>IFERROR(INDEX('Employee Info'!$C$3:$J$200,MATCH(Data6[[#This Row],[Name:]],'Employee Info'!$B$3:$B$200,0),MATCH(Data6[[#Headers],[Phone]],'Employee Info'!$C$2:$J$2,0)),"")</f>
        <v/>
      </c>
      <c r="M1236" s="19" t="str">
        <f>IFERROR(INDEX('Employee Info'!$C$3:$J$200,MATCH(Data6[[#This Row],[Name:]],'Employee Info'!$B$3:$B$200,0),MATCH(Data6[[#Headers],[Tech]],'Employee Info'!$C$2:$J$2,0)),"")</f>
        <v/>
      </c>
      <c r="N1236" s="19" t="str">
        <f>IFERROR(INDEX('Employee Info'!$C$3:$J$200,MATCH(Data6[[#This Row],[Name:]],'Employee Info'!$B$3:$B$200,0),MATCH(Data6[[#Headers],[Other]],'Employee Info'!$C$2:$J$2,0)),"")</f>
        <v/>
      </c>
      <c r="O1236" s="19">
        <f>IFERROR((Data6[[#This Row],[Hours:]]*SUM(Data6[[#This Row],[Rate]:[Other]])),"")</f>
        <v>0</v>
      </c>
      <c r="P1236" s="7" t="str">
        <f>IF(Data6[[#This Row],[WO'#:]]="","Riley #","WO#")</f>
        <v>WO#</v>
      </c>
      <c r="Q1236" s="7">
        <f>IFERROR(WEEKNUM(Data6[[#This Row],[Date:]]),"")</f>
        <v>27</v>
      </c>
      <c r="R1236" s="6">
        <f t="shared" si="57"/>
        <v>45473</v>
      </c>
      <c r="S1236" s="6">
        <f>Data6[[#This Row],[Week Start]]+7</f>
        <v>45480</v>
      </c>
      <c r="T1236" s="7" t="str">
        <f t="shared" si="58"/>
        <v>6/30/2024 - 7/7/2024</v>
      </c>
      <c r="U1236" s="7" t="str">
        <f t="shared" si="59"/>
        <v>Time Card</v>
      </c>
      <c r="V1236" s="8" t="str">
        <f>RIGHT(TEXT(Data6[[#This Row],[Date:]],"mmddyyyy"),4)</f>
        <v>2024</v>
      </c>
      <c r="W1236" s="8" t="str">
        <f>MID(TEXT(Data6[[#This Row],[Date:]],"mmddyyyy"),3,2)</f>
        <v>02</v>
      </c>
      <c r="X1236" s="8" t="str">
        <f>LEFT(TEXT(Data6[[#This Row],[Date:]],"mmddyyyy"),2)</f>
        <v>07</v>
      </c>
      <c r="Y1236" s="6">
        <f>DATE(Data6[[#This Row],[Year]],Data6[[#This Row],[Month]],Data6[[#This Row],[Day]])</f>
        <v>45475</v>
      </c>
    </row>
    <row r="1237" spans="1:25" x14ac:dyDescent="0.3">
      <c r="A1237" s="5">
        <v>45476.415106365741</v>
      </c>
      <c r="B1237" s="7" t="s">
        <v>23</v>
      </c>
      <c r="C1237" s="6" t="s">
        <v>914</v>
      </c>
      <c r="D1237" s="7" t="s">
        <v>917</v>
      </c>
      <c r="E1237" s="8">
        <v>4</v>
      </c>
      <c r="F1237" s="7">
        <v>7122222</v>
      </c>
      <c r="G1237" s="7" t="s">
        <v>68</v>
      </c>
      <c r="H1237" s="7" t="s">
        <v>756</v>
      </c>
      <c r="I1237" s="7" t="s">
        <v>44</v>
      </c>
      <c r="J1237" s="19" t="str">
        <f>IFERROR(INDEX('Employee Info'!$C$3:$E$200,MATCH(Data6[[#This Row],[Name:]],'Employee Info'!$B$3:$B$200,0),MATCH(Data6[[#This Row],[Hours Type:]],'Employee Info'!$C$2:$E$2,0)),"")</f>
        <v/>
      </c>
      <c r="K1237" s="19" t="str">
        <f>IFERROR(INDEX('Employee Info'!$C$3:$J$200,MATCH(Data6[[#This Row],[Name:]],'Employee Info'!$B$3:$B$200,0),MATCH(Data6[[#Headers],[Truck]],'Employee Info'!$C$2:$J$2,0)),"")</f>
        <v/>
      </c>
      <c r="L1237" s="19" t="str">
        <f>IFERROR(INDEX('Employee Info'!$C$3:$J$200,MATCH(Data6[[#This Row],[Name:]],'Employee Info'!$B$3:$B$200,0),MATCH(Data6[[#Headers],[Phone]],'Employee Info'!$C$2:$J$2,0)),"")</f>
        <v/>
      </c>
      <c r="M1237" s="19" t="str">
        <f>IFERROR(INDEX('Employee Info'!$C$3:$J$200,MATCH(Data6[[#This Row],[Name:]],'Employee Info'!$B$3:$B$200,0),MATCH(Data6[[#Headers],[Tech]],'Employee Info'!$C$2:$J$2,0)),"")</f>
        <v/>
      </c>
      <c r="N1237" s="19" t="str">
        <f>IFERROR(INDEX('Employee Info'!$C$3:$J$200,MATCH(Data6[[#This Row],[Name:]],'Employee Info'!$B$3:$B$200,0),MATCH(Data6[[#Headers],[Other]],'Employee Info'!$C$2:$J$2,0)),"")</f>
        <v/>
      </c>
      <c r="O1237" s="19">
        <f>IFERROR((Data6[[#This Row],[Hours:]]*SUM(Data6[[#This Row],[Rate]:[Other]])),"")</f>
        <v>0</v>
      </c>
      <c r="P1237" s="7" t="str">
        <f>IF(Data6[[#This Row],[WO'#:]]="","Riley #","WO#")</f>
        <v>WO#</v>
      </c>
      <c r="Q1237" s="7">
        <f>IFERROR(WEEKNUM(Data6[[#This Row],[Date:]]),"")</f>
        <v>27</v>
      </c>
      <c r="R1237" s="6">
        <f t="shared" si="57"/>
        <v>45473</v>
      </c>
      <c r="S1237" s="6">
        <f>Data6[[#This Row],[Week Start]]+7</f>
        <v>45480</v>
      </c>
      <c r="T1237" s="7" t="str">
        <f t="shared" si="58"/>
        <v>6/30/2024 - 7/7/2024</v>
      </c>
      <c r="U1237" s="7" t="str">
        <f t="shared" si="59"/>
        <v>Time Card</v>
      </c>
      <c r="V1237" s="8" t="str">
        <f>RIGHT(TEXT(Data6[[#This Row],[Date:]],"mmddyyyy"),4)</f>
        <v>2024</v>
      </c>
      <c r="W1237" s="8" t="str">
        <f>MID(TEXT(Data6[[#This Row],[Date:]],"mmddyyyy"),3,2)</f>
        <v>02</v>
      </c>
      <c r="X1237" s="8" t="str">
        <f>LEFT(TEXT(Data6[[#This Row],[Date:]],"mmddyyyy"),2)</f>
        <v>07</v>
      </c>
      <c r="Y1237" s="6">
        <f>DATE(Data6[[#This Row],[Year]],Data6[[#This Row],[Month]],Data6[[#This Row],[Day]])</f>
        <v>45475</v>
      </c>
    </row>
    <row r="1238" spans="1:25" x14ac:dyDescent="0.3">
      <c r="A1238" s="5">
        <v>45478.527372685188</v>
      </c>
      <c r="B1238" s="7" t="s">
        <v>66</v>
      </c>
      <c r="C1238" s="6" t="s">
        <v>914</v>
      </c>
      <c r="D1238" s="7" t="s">
        <v>917</v>
      </c>
      <c r="E1238" s="8">
        <v>1</v>
      </c>
      <c r="F1238" s="7">
        <v>7122222</v>
      </c>
      <c r="G1238" s="7" t="s">
        <v>68</v>
      </c>
      <c r="H1238" s="7" t="s">
        <v>756</v>
      </c>
      <c r="I1238" s="7" t="s">
        <v>44</v>
      </c>
      <c r="J1238" s="19" t="str">
        <f>IFERROR(INDEX('Employee Info'!$C$3:$E$200,MATCH(Data6[[#This Row],[Name:]],'Employee Info'!$B$3:$B$200,0),MATCH(Data6[[#This Row],[Hours Type:]],'Employee Info'!$C$2:$E$2,0)),"")</f>
        <v/>
      </c>
      <c r="K1238" s="19" t="str">
        <f>IFERROR(INDEX('Employee Info'!$C$3:$J$200,MATCH(Data6[[#This Row],[Name:]],'Employee Info'!$B$3:$B$200,0),MATCH(Data6[[#Headers],[Truck]],'Employee Info'!$C$2:$J$2,0)),"")</f>
        <v/>
      </c>
      <c r="L1238" s="19" t="str">
        <f>IFERROR(INDEX('Employee Info'!$C$3:$J$200,MATCH(Data6[[#This Row],[Name:]],'Employee Info'!$B$3:$B$200,0),MATCH(Data6[[#Headers],[Phone]],'Employee Info'!$C$2:$J$2,0)),"")</f>
        <v/>
      </c>
      <c r="M1238" s="19" t="str">
        <f>IFERROR(INDEX('Employee Info'!$C$3:$J$200,MATCH(Data6[[#This Row],[Name:]],'Employee Info'!$B$3:$B$200,0),MATCH(Data6[[#Headers],[Tech]],'Employee Info'!$C$2:$J$2,0)),"")</f>
        <v/>
      </c>
      <c r="N1238" s="19" t="str">
        <f>IFERROR(INDEX('Employee Info'!$C$3:$J$200,MATCH(Data6[[#This Row],[Name:]],'Employee Info'!$B$3:$B$200,0),MATCH(Data6[[#Headers],[Other]],'Employee Info'!$C$2:$J$2,0)),"")</f>
        <v/>
      </c>
      <c r="O1238" s="19">
        <f>IFERROR((Data6[[#This Row],[Hours:]]*SUM(Data6[[#This Row],[Rate]:[Other]])),"")</f>
        <v>0</v>
      </c>
      <c r="P1238" s="7" t="str">
        <f>IF(Data6[[#This Row],[WO'#:]]="","Riley #","WO#")</f>
        <v>WO#</v>
      </c>
      <c r="Q1238" s="7">
        <f>IFERROR(WEEKNUM(Data6[[#This Row],[Date:]]),"")</f>
        <v>27</v>
      </c>
      <c r="R1238" s="6">
        <f t="shared" si="57"/>
        <v>45473</v>
      </c>
      <c r="S1238" s="6">
        <f>Data6[[#This Row],[Week Start]]+7</f>
        <v>45480</v>
      </c>
      <c r="T1238" s="7" t="str">
        <f t="shared" si="58"/>
        <v>6/30/2024 - 7/7/2024</v>
      </c>
      <c r="U1238" s="7" t="str">
        <f t="shared" si="59"/>
        <v>Time Card</v>
      </c>
      <c r="V1238" s="8" t="str">
        <f>RIGHT(TEXT(Data6[[#This Row],[Date:]],"mmddyyyy"),4)</f>
        <v>2024</v>
      </c>
      <c r="W1238" s="8" t="str">
        <f>MID(TEXT(Data6[[#This Row],[Date:]],"mmddyyyy"),3,2)</f>
        <v>02</v>
      </c>
      <c r="X1238" s="8" t="str">
        <f>LEFT(TEXT(Data6[[#This Row],[Date:]],"mmddyyyy"),2)</f>
        <v>07</v>
      </c>
      <c r="Y1238" s="6">
        <f>DATE(Data6[[#This Row],[Year]],Data6[[#This Row],[Month]],Data6[[#This Row],[Day]])</f>
        <v>45475</v>
      </c>
    </row>
    <row r="1239" spans="1:25" x14ac:dyDescent="0.3">
      <c r="A1239" s="5">
        <v>45475.540944907407</v>
      </c>
      <c r="B1239" s="7" t="s">
        <v>31</v>
      </c>
      <c r="C1239" s="6" t="s">
        <v>914</v>
      </c>
      <c r="D1239" s="7" t="s">
        <v>918</v>
      </c>
      <c r="E1239" s="8">
        <v>1.5</v>
      </c>
      <c r="F1239" s="7">
        <v>7122715</v>
      </c>
      <c r="G1239" s="7" t="s">
        <v>68</v>
      </c>
      <c r="H1239" s="7" t="s">
        <v>756</v>
      </c>
      <c r="I1239" s="7" t="s">
        <v>44</v>
      </c>
      <c r="J1239" s="19" t="str">
        <f>IFERROR(INDEX('Employee Info'!$C$3:$E$200,MATCH(Data6[[#This Row],[Name:]],'Employee Info'!$B$3:$B$200,0),MATCH(Data6[[#This Row],[Hours Type:]],'Employee Info'!$C$2:$E$2,0)),"")</f>
        <v/>
      </c>
      <c r="K1239" s="19" t="str">
        <f>IFERROR(INDEX('Employee Info'!$C$3:$J$200,MATCH(Data6[[#This Row],[Name:]],'Employee Info'!$B$3:$B$200,0),MATCH(Data6[[#Headers],[Truck]],'Employee Info'!$C$2:$J$2,0)),"")</f>
        <v/>
      </c>
      <c r="L1239" s="19" t="str">
        <f>IFERROR(INDEX('Employee Info'!$C$3:$J$200,MATCH(Data6[[#This Row],[Name:]],'Employee Info'!$B$3:$B$200,0),MATCH(Data6[[#Headers],[Phone]],'Employee Info'!$C$2:$J$2,0)),"")</f>
        <v/>
      </c>
      <c r="M1239" s="19" t="str">
        <f>IFERROR(INDEX('Employee Info'!$C$3:$J$200,MATCH(Data6[[#This Row],[Name:]],'Employee Info'!$B$3:$B$200,0),MATCH(Data6[[#Headers],[Tech]],'Employee Info'!$C$2:$J$2,0)),"")</f>
        <v/>
      </c>
      <c r="N1239" s="19" t="str">
        <f>IFERROR(INDEX('Employee Info'!$C$3:$J$200,MATCH(Data6[[#This Row],[Name:]],'Employee Info'!$B$3:$B$200,0),MATCH(Data6[[#Headers],[Other]],'Employee Info'!$C$2:$J$2,0)),"")</f>
        <v/>
      </c>
      <c r="O1239" s="19">
        <f>IFERROR((Data6[[#This Row],[Hours:]]*SUM(Data6[[#This Row],[Rate]:[Other]])),"")</f>
        <v>0</v>
      </c>
      <c r="P1239" s="7" t="str">
        <f>IF(Data6[[#This Row],[WO'#:]]="","Riley #","WO#")</f>
        <v>WO#</v>
      </c>
      <c r="Q1239" s="7">
        <f>IFERROR(WEEKNUM(Data6[[#This Row],[Date:]]),"")</f>
        <v>27</v>
      </c>
      <c r="R1239" s="6">
        <f t="shared" si="57"/>
        <v>45473</v>
      </c>
      <c r="S1239" s="6">
        <f>Data6[[#This Row],[Week Start]]+7</f>
        <v>45480</v>
      </c>
      <c r="T1239" s="7" t="str">
        <f t="shared" si="58"/>
        <v>6/30/2024 - 7/7/2024</v>
      </c>
      <c r="U1239" s="7" t="str">
        <f t="shared" si="59"/>
        <v>Time Card</v>
      </c>
      <c r="V1239" s="8" t="str">
        <f>RIGHT(TEXT(Data6[[#This Row],[Date:]],"mmddyyyy"),4)</f>
        <v>2024</v>
      </c>
      <c r="W1239" s="8" t="str">
        <f>MID(TEXT(Data6[[#This Row],[Date:]],"mmddyyyy"),3,2)</f>
        <v>02</v>
      </c>
      <c r="X1239" s="8" t="str">
        <f>LEFT(TEXT(Data6[[#This Row],[Date:]],"mmddyyyy"),2)</f>
        <v>07</v>
      </c>
      <c r="Y1239" s="6">
        <f>DATE(Data6[[#This Row],[Year]],Data6[[#This Row],[Month]],Data6[[#This Row],[Day]])</f>
        <v>45475</v>
      </c>
    </row>
    <row r="1240" spans="1:25" x14ac:dyDescent="0.3">
      <c r="A1240" s="5">
        <v>45476.572675347219</v>
      </c>
      <c r="B1240" s="7" t="s">
        <v>35</v>
      </c>
      <c r="C1240" s="6" t="s">
        <v>914</v>
      </c>
      <c r="D1240" s="7" t="s">
        <v>919</v>
      </c>
      <c r="E1240" s="8">
        <v>4</v>
      </c>
      <c r="F1240" s="7">
        <v>7122715</v>
      </c>
      <c r="G1240" s="7" t="s">
        <v>117</v>
      </c>
      <c r="H1240" s="7" t="s">
        <v>756</v>
      </c>
      <c r="I1240" s="7" t="s">
        <v>44</v>
      </c>
      <c r="J1240" s="19" t="str">
        <f>IFERROR(INDEX('Employee Info'!$C$3:$E$200,MATCH(Data6[[#This Row],[Name:]],'Employee Info'!$B$3:$B$200,0),MATCH(Data6[[#This Row],[Hours Type:]],'Employee Info'!$C$2:$E$2,0)),"")</f>
        <v/>
      </c>
      <c r="K1240" s="19" t="str">
        <f>IFERROR(INDEX('Employee Info'!$C$3:$J$200,MATCH(Data6[[#This Row],[Name:]],'Employee Info'!$B$3:$B$200,0),MATCH(Data6[[#Headers],[Truck]],'Employee Info'!$C$2:$J$2,0)),"")</f>
        <v/>
      </c>
      <c r="L1240" s="19" t="str">
        <f>IFERROR(INDEX('Employee Info'!$C$3:$J$200,MATCH(Data6[[#This Row],[Name:]],'Employee Info'!$B$3:$B$200,0),MATCH(Data6[[#Headers],[Phone]],'Employee Info'!$C$2:$J$2,0)),"")</f>
        <v/>
      </c>
      <c r="M1240" s="19" t="str">
        <f>IFERROR(INDEX('Employee Info'!$C$3:$J$200,MATCH(Data6[[#This Row],[Name:]],'Employee Info'!$B$3:$B$200,0),MATCH(Data6[[#Headers],[Tech]],'Employee Info'!$C$2:$J$2,0)),"")</f>
        <v/>
      </c>
      <c r="N1240" s="19" t="str">
        <f>IFERROR(INDEX('Employee Info'!$C$3:$J$200,MATCH(Data6[[#This Row],[Name:]],'Employee Info'!$B$3:$B$200,0),MATCH(Data6[[#Headers],[Other]],'Employee Info'!$C$2:$J$2,0)),"")</f>
        <v/>
      </c>
      <c r="O1240" s="19">
        <f>IFERROR((Data6[[#This Row],[Hours:]]*SUM(Data6[[#This Row],[Rate]:[Other]])),"")</f>
        <v>0</v>
      </c>
      <c r="P1240" s="7" t="str">
        <f>IF(Data6[[#This Row],[WO'#:]]="","Riley #","WO#")</f>
        <v>WO#</v>
      </c>
      <c r="Q1240" s="7">
        <f>IFERROR(WEEKNUM(Data6[[#This Row],[Date:]]),"")</f>
        <v>27</v>
      </c>
      <c r="R1240" s="6">
        <f t="shared" si="57"/>
        <v>45473</v>
      </c>
      <c r="S1240" s="6">
        <f>Data6[[#This Row],[Week Start]]+7</f>
        <v>45480</v>
      </c>
      <c r="T1240" s="7" t="str">
        <f t="shared" si="58"/>
        <v>6/30/2024 - 7/7/2024</v>
      </c>
      <c r="U1240" s="7" t="str">
        <f t="shared" si="59"/>
        <v>Time Card</v>
      </c>
      <c r="V1240" s="8" t="str">
        <f>RIGHT(TEXT(Data6[[#This Row],[Date:]],"mmddyyyy"),4)</f>
        <v>2024</v>
      </c>
      <c r="W1240" s="8" t="str">
        <f>MID(TEXT(Data6[[#This Row],[Date:]],"mmddyyyy"),3,2)</f>
        <v>02</v>
      </c>
      <c r="X1240" s="8" t="str">
        <f>LEFT(TEXT(Data6[[#This Row],[Date:]],"mmddyyyy"),2)</f>
        <v>07</v>
      </c>
      <c r="Y1240" s="6">
        <f>DATE(Data6[[#This Row],[Year]],Data6[[#This Row],[Month]],Data6[[#This Row],[Day]])</f>
        <v>45475</v>
      </c>
    </row>
    <row r="1241" spans="1:25" x14ac:dyDescent="0.3">
      <c r="A1241" s="5">
        <v>45478.527879513887</v>
      </c>
      <c r="B1241" s="7" t="s">
        <v>66</v>
      </c>
      <c r="C1241" s="6" t="s">
        <v>914</v>
      </c>
      <c r="D1241" s="7" t="s">
        <v>919</v>
      </c>
      <c r="E1241" s="8">
        <v>1</v>
      </c>
      <c r="F1241" s="7">
        <v>7122715</v>
      </c>
      <c r="G1241" s="7" t="s">
        <v>68</v>
      </c>
      <c r="H1241" s="7" t="s">
        <v>756</v>
      </c>
      <c r="I1241" s="7" t="s">
        <v>44</v>
      </c>
      <c r="J1241" s="19" t="str">
        <f>IFERROR(INDEX('Employee Info'!$C$3:$E$200,MATCH(Data6[[#This Row],[Name:]],'Employee Info'!$B$3:$B$200,0),MATCH(Data6[[#This Row],[Hours Type:]],'Employee Info'!$C$2:$E$2,0)),"")</f>
        <v/>
      </c>
      <c r="K1241" s="19" t="str">
        <f>IFERROR(INDEX('Employee Info'!$C$3:$J$200,MATCH(Data6[[#This Row],[Name:]],'Employee Info'!$B$3:$B$200,0),MATCH(Data6[[#Headers],[Truck]],'Employee Info'!$C$2:$J$2,0)),"")</f>
        <v/>
      </c>
      <c r="L1241" s="19" t="str">
        <f>IFERROR(INDEX('Employee Info'!$C$3:$J$200,MATCH(Data6[[#This Row],[Name:]],'Employee Info'!$B$3:$B$200,0),MATCH(Data6[[#Headers],[Phone]],'Employee Info'!$C$2:$J$2,0)),"")</f>
        <v/>
      </c>
      <c r="M1241" s="19" t="str">
        <f>IFERROR(INDEX('Employee Info'!$C$3:$J$200,MATCH(Data6[[#This Row],[Name:]],'Employee Info'!$B$3:$B$200,0),MATCH(Data6[[#Headers],[Tech]],'Employee Info'!$C$2:$J$2,0)),"")</f>
        <v/>
      </c>
      <c r="N1241" s="19" t="str">
        <f>IFERROR(INDEX('Employee Info'!$C$3:$J$200,MATCH(Data6[[#This Row],[Name:]],'Employee Info'!$B$3:$B$200,0),MATCH(Data6[[#Headers],[Other]],'Employee Info'!$C$2:$J$2,0)),"")</f>
        <v/>
      </c>
      <c r="O1241" s="19">
        <f>IFERROR((Data6[[#This Row],[Hours:]]*SUM(Data6[[#This Row],[Rate]:[Other]])),"")</f>
        <v>0</v>
      </c>
      <c r="P1241" s="7" t="str">
        <f>IF(Data6[[#This Row],[WO'#:]]="","Riley #","WO#")</f>
        <v>WO#</v>
      </c>
      <c r="Q1241" s="7">
        <f>IFERROR(WEEKNUM(Data6[[#This Row],[Date:]]),"")</f>
        <v>27</v>
      </c>
      <c r="R1241" s="6">
        <f t="shared" si="57"/>
        <v>45473</v>
      </c>
      <c r="S1241" s="6">
        <f>Data6[[#This Row],[Week Start]]+7</f>
        <v>45480</v>
      </c>
      <c r="T1241" s="7" t="str">
        <f t="shared" si="58"/>
        <v>6/30/2024 - 7/7/2024</v>
      </c>
      <c r="U1241" s="7" t="str">
        <f t="shared" si="59"/>
        <v>Time Card</v>
      </c>
      <c r="V1241" s="8" t="str">
        <f>RIGHT(TEXT(Data6[[#This Row],[Date:]],"mmddyyyy"),4)</f>
        <v>2024</v>
      </c>
      <c r="W1241" s="8" t="str">
        <f>MID(TEXT(Data6[[#This Row],[Date:]],"mmddyyyy"),3,2)</f>
        <v>02</v>
      </c>
      <c r="X1241" s="8" t="str">
        <f>LEFT(TEXT(Data6[[#This Row],[Date:]],"mmddyyyy"),2)</f>
        <v>07</v>
      </c>
      <c r="Y1241" s="6">
        <f>DATE(Data6[[#This Row],[Year]],Data6[[#This Row],[Month]],Data6[[#This Row],[Day]])</f>
        <v>45475</v>
      </c>
    </row>
    <row r="1242" spans="1:25" x14ac:dyDescent="0.3">
      <c r="A1242" s="5">
        <v>45476.573253935188</v>
      </c>
      <c r="B1242" s="7" t="s">
        <v>35</v>
      </c>
      <c r="C1242" s="6" t="s">
        <v>914</v>
      </c>
      <c r="D1242" s="7" t="s">
        <v>920</v>
      </c>
      <c r="E1242" s="8">
        <v>4</v>
      </c>
      <c r="F1242" s="7" t="s">
        <v>68</v>
      </c>
      <c r="G1242" s="7" t="s">
        <v>117</v>
      </c>
      <c r="H1242" s="7" t="s">
        <v>573</v>
      </c>
      <c r="I1242" s="7" t="s">
        <v>44</v>
      </c>
      <c r="J1242" s="19" t="str">
        <f>IFERROR(INDEX('Employee Info'!$C$3:$E$200,MATCH(Data6[[#This Row],[Name:]],'Employee Info'!$B$3:$B$200,0),MATCH(Data6[[#This Row],[Hours Type:]],'Employee Info'!$C$2:$E$2,0)),"")</f>
        <v/>
      </c>
      <c r="K1242" s="19" t="str">
        <f>IFERROR(INDEX('Employee Info'!$C$3:$J$200,MATCH(Data6[[#This Row],[Name:]],'Employee Info'!$B$3:$B$200,0),MATCH(Data6[[#Headers],[Truck]],'Employee Info'!$C$2:$J$2,0)),"")</f>
        <v/>
      </c>
      <c r="L1242" s="19" t="str">
        <f>IFERROR(INDEX('Employee Info'!$C$3:$J$200,MATCH(Data6[[#This Row],[Name:]],'Employee Info'!$B$3:$B$200,0),MATCH(Data6[[#Headers],[Phone]],'Employee Info'!$C$2:$J$2,0)),"")</f>
        <v/>
      </c>
      <c r="M1242" s="19" t="str">
        <f>IFERROR(INDEX('Employee Info'!$C$3:$J$200,MATCH(Data6[[#This Row],[Name:]],'Employee Info'!$B$3:$B$200,0),MATCH(Data6[[#Headers],[Tech]],'Employee Info'!$C$2:$J$2,0)),"")</f>
        <v/>
      </c>
      <c r="N1242" s="19" t="str">
        <f>IFERROR(INDEX('Employee Info'!$C$3:$J$200,MATCH(Data6[[#This Row],[Name:]],'Employee Info'!$B$3:$B$200,0),MATCH(Data6[[#Headers],[Other]],'Employee Info'!$C$2:$J$2,0)),"")</f>
        <v/>
      </c>
      <c r="O1242" s="19">
        <f>IFERROR((Data6[[#This Row],[Hours:]]*SUM(Data6[[#This Row],[Rate]:[Other]])),"")</f>
        <v>0</v>
      </c>
      <c r="P1242" s="7" t="str">
        <f>IF(Data6[[#This Row],[WO'#:]]="","Riley #","WO#")</f>
        <v>Riley #</v>
      </c>
      <c r="Q1242" s="7">
        <f>IFERROR(WEEKNUM(Data6[[#This Row],[Date:]]),"")</f>
        <v>27</v>
      </c>
      <c r="R1242" s="6">
        <f t="shared" si="57"/>
        <v>45473</v>
      </c>
      <c r="S1242" s="6">
        <f>Data6[[#This Row],[Week Start]]+7</f>
        <v>45480</v>
      </c>
      <c r="T1242" s="7" t="str">
        <f t="shared" si="58"/>
        <v>6/30/2024 - 7/7/2024</v>
      </c>
      <c r="U1242" s="7" t="str">
        <f t="shared" si="59"/>
        <v>Time Card</v>
      </c>
      <c r="V1242" s="8" t="str">
        <f>RIGHT(TEXT(Data6[[#This Row],[Date:]],"mmddyyyy"),4)</f>
        <v>2024</v>
      </c>
      <c r="W1242" s="8" t="str">
        <f>MID(TEXT(Data6[[#This Row],[Date:]],"mmddyyyy"),3,2)</f>
        <v>02</v>
      </c>
      <c r="X1242" s="8" t="str">
        <f>LEFT(TEXT(Data6[[#This Row],[Date:]],"mmddyyyy"),2)</f>
        <v>07</v>
      </c>
      <c r="Y1242" s="6">
        <f>DATE(Data6[[#This Row],[Year]],Data6[[#This Row],[Month]],Data6[[#This Row],[Day]])</f>
        <v>45475</v>
      </c>
    </row>
    <row r="1243" spans="1:25" x14ac:dyDescent="0.3">
      <c r="A1243" s="5">
        <v>45478.528319560188</v>
      </c>
      <c r="B1243" s="7" t="s">
        <v>66</v>
      </c>
      <c r="C1243" s="6" t="s">
        <v>914</v>
      </c>
      <c r="D1243" s="7" t="s">
        <v>920</v>
      </c>
      <c r="E1243" s="8">
        <v>1</v>
      </c>
      <c r="F1243" s="7" t="s">
        <v>68</v>
      </c>
      <c r="G1243" s="7" t="s">
        <v>68</v>
      </c>
      <c r="H1243" s="7" t="s">
        <v>573</v>
      </c>
      <c r="I1243" s="7" t="s">
        <v>44</v>
      </c>
      <c r="J1243" s="19" t="str">
        <f>IFERROR(INDEX('Employee Info'!$C$3:$E$200,MATCH(Data6[[#This Row],[Name:]],'Employee Info'!$B$3:$B$200,0),MATCH(Data6[[#This Row],[Hours Type:]],'Employee Info'!$C$2:$E$2,0)),"")</f>
        <v/>
      </c>
      <c r="K1243" s="19" t="str">
        <f>IFERROR(INDEX('Employee Info'!$C$3:$J$200,MATCH(Data6[[#This Row],[Name:]],'Employee Info'!$B$3:$B$200,0),MATCH(Data6[[#Headers],[Truck]],'Employee Info'!$C$2:$J$2,0)),"")</f>
        <v/>
      </c>
      <c r="L1243" s="19" t="str">
        <f>IFERROR(INDEX('Employee Info'!$C$3:$J$200,MATCH(Data6[[#This Row],[Name:]],'Employee Info'!$B$3:$B$200,0),MATCH(Data6[[#Headers],[Phone]],'Employee Info'!$C$2:$J$2,0)),"")</f>
        <v/>
      </c>
      <c r="M1243" s="19" t="str">
        <f>IFERROR(INDEX('Employee Info'!$C$3:$J$200,MATCH(Data6[[#This Row],[Name:]],'Employee Info'!$B$3:$B$200,0),MATCH(Data6[[#Headers],[Tech]],'Employee Info'!$C$2:$J$2,0)),"")</f>
        <v/>
      </c>
      <c r="N1243" s="19" t="str">
        <f>IFERROR(INDEX('Employee Info'!$C$3:$J$200,MATCH(Data6[[#This Row],[Name:]],'Employee Info'!$B$3:$B$200,0),MATCH(Data6[[#Headers],[Other]],'Employee Info'!$C$2:$J$2,0)),"")</f>
        <v/>
      </c>
      <c r="O1243" s="19">
        <f>IFERROR((Data6[[#This Row],[Hours:]]*SUM(Data6[[#This Row],[Rate]:[Other]])),"")</f>
        <v>0</v>
      </c>
      <c r="P1243" s="7" t="str">
        <f>IF(Data6[[#This Row],[WO'#:]]="","Riley #","WO#")</f>
        <v>Riley #</v>
      </c>
      <c r="Q1243" s="7">
        <f>IFERROR(WEEKNUM(Data6[[#This Row],[Date:]]),"")</f>
        <v>27</v>
      </c>
      <c r="R1243" s="6">
        <f t="shared" si="57"/>
        <v>45473</v>
      </c>
      <c r="S1243" s="6">
        <f>Data6[[#This Row],[Week Start]]+7</f>
        <v>45480</v>
      </c>
      <c r="T1243" s="7" t="str">
        <f t="shared" si="58"/>
        <v>6/30/2024 - 7/7/2024</v>
      </c>
      <c r="U1243" s="7" t="str">
        <f t="shared" si="59"/>
        <v>Time Card</v>
      </c>
      <c r="V1243" s="8" t="str">
        <f>RIGHT(TEXT(Data6[[#This Row],[Date:]],"mmddyyyy"),4)</f>
        <v>2024</v>
      </c>
      <c r="W1243" s="8" t="str">
        <f>MID(TEXT(Data6[[#This Row],[Date:]],"mmddyyyy"),3,2)</f>
        <v>02</v>
      </c>
      <c r="X1243" s="8" t="str">
        <f>LEFT(TEXT(Data6[[#This Row],[Date:]],"mmddyyyy"),2)</f>
        <v>07</v>
      </c>
      <c r="Y1243" s="6">
        <f>DATE(Data6[[#This Row],[Year]],Data6[[#This Row],[Month]],Data6[[#This Row],[Day]])</f>
        <v>45475</v>
      </c>
    </row>
    <row r="1244" spans="1:25" x14ac:dyDescent="0.3">
      <c r="A1244" s="5">
        <v>45478.536031249998</v>
      </c>
      <c r="B1244" s="7" t="s">
        <v>66</v>
      </c>
      <c r="C1244" s="6" t="s">
        <v>921</v>
      </c>
      <c r="D1244" s="7" t="s">
        <v>931</v>
      </c>
      <c r="E1244" s="8">
        <v>1.5</v>
      </c>
      <c r="F1244" s="7">
        <v>20028</v>
      </c>
      <c r="G1244" s="7" t="s">
        <v>68</v>
      </c>
      <c r="H1244" s="7" t="s">
        <v>756</v>
      </c>
      <c r="I1244" s="7" t="s">
        <v>45</v>
      </c>
      <c r="J1244" s="19" t="str">
        <f>IFERROR(INDEX('Employee Info'!$C$3:$E$200,MATCH(Data6[[#This Row],[Name:]],'Employee Info'!$B$3:$B$200,0),MATCH(Data6[[#This Row],[Hours Type:]],'Employee Info'!$C$2:$E$2,0)),"")</f>
        <v/>
      </c>
      <c r="K1244" s="19" t="str">
        <f>IFERROR(INDEX('Employee Info'!$C$3:$J$200,MATCH(Data6[[#This Row],[Name:]],'Employee Info'!$B$3:$B$200,0),MATCH(Data6[[#Headers],[Truck]],'Employee Info'!$C$2:$J$2,0)),"")</f>
        <v/>
      </c>
      <c r="L1244" s="19" t="str">
        <f>IFERROR(INDEX('Employee Info'!$C$3:$J$200,MATCH(Data6[[#This Row],[Name:]],'Employee Info'!$B$3:$B$200,0),MATCH(Data6[[#Headers],[Phone]],'Employee Info'!$C$2:$J$2,0)),"")</f>
        <v/>
      </c>
      <c r="M1244" s="19" t="str">
        <f>IFERROR(INDEX('Employee Info'!$C$3:$J$200,MATCH(Data6[[#This Row],[Name:]],'Employee Info'!$B$3:$B$200,0),MATCH(Data6[[#Headers],[Tech]],'Employee Info'!$C$2:$J$2,0)),"")</f>
        <v/>
      </c>
      <c r="N1244" s="19" t="str">
        <f>IFERROR(INDEX('Employee Info'!$C$3:$J$200,MATCH(Data6[[#This Row],[Name:]],'Employee Info'!$B$3:$B$200,0),MATCH(Data6[[#Headers],[Other]],'Employee Info'!$C$2:$J$2,0)),"")</f>
        <v/>
      </c>
      <c r="O1244" s="19">
        <f>IFERROR((Data6[[#This Row],[Hours:]]*SUM(Data6[[#This Row],[Rate]:[Other]])),"")</f>
        <v>0</v>
      </c>
      <c r="P1244" s="7" t="str">
        <f>IF(Data6[[#This Row],[WO'#:]]="","Riley #","WO#")</f>
        <v>WO#</v>
      </c>
      <c r="Q1244" s="7">
        <f>IFERROR(WEEKNUM(Data6[[#This Row],[Date:]]),"")</f>
        <v>27</v>
      </c>
      <c r="R1244" s="6">
        <f t="shared" si="57"/>
        <v>45473</v>
      </c>
      <c r="S1244" s="6">
        <f>Data6[[#This Row],[Week Start]]+7</f>
        <v>45480</v>
      </c>
      <c r="T1244" s="7" t="str">
        <f t="shared" si="58"/>
        <v>6/30/2024 - 7/7/2024</v>
      </c>
      <c r="U1244" s="7" t="str">
        <f t="shared" si="59"/>
        <v>Time Card</v>
      </c>
      <c r="V1244" s="8" t="str">
        <f>RIGHT(TEXT(Data6[[#This Row],[Date:]],"mmddyyyy"),4)</f>
        <v>2024</v>
      </c>
      <c r="W1244" s="8" t="str">
        <f>MID(TEXT(Data6[[#This Row],[Date:]],"mmddyyyy"),3,2)</f>
        <v>03</v>
      </c>
      <c r="X1244" s="8" t="str">
        <f>LEFT(TEXT(Data6[[#This Row],[Date:]],"mmddyyyy"),2)</f>
        <v>07</v>
      </c>
      <c r="Y1244" s="6">
        <f>DATE(Data6[[#This Row],[Year]],Data6[[#This Row],[Month]],Data6[[#This Row],[Day]])</f>
        <v>45476</v>
      </c>
    </row>
    <row r="1245" spans="1:25" x14ac:dyDescent="0.3">
      <c r="A1245" s="5">
        <v>45476.576248726851</v>
      </c>
      <c r="B1245" s="7" t="s">
        <v>35</v>
      </c>
      <c r="C1245" s="6" t="s">
        <v>921</v>
      </c>
      <c r="D1245" s="7" t="s">
        <v>925</v>
      </c>
      <c r="E1245" s="8">
        <v>1</v>
      </c>
      <c r="F1245" s="7">
        <v>79024</v>
      </c>
      <c r="G1245" s="7" t="s">
        <v>117</v>
      </c>
      <c r="H1245" s="7" t="s">
        <v>756</v>
      </c>
      <c r="I1245" s="7" t="s">
        <v>44</v>
      </c>
      <c r="J1245" s="19" t="str">
        <f>IFERROR(INDEX('Employee Info'!$C$3:$E$200,MATCH(Data6[[#This Row],[Name:]],'Employee Info'!$B$3:$B$200,0),MATCH(Data6[[#This Row],[Hours Type:]],'Employee Info'!$C$2:$E$2,0)),"")</f>
        <v/>
      </c>
      <c r="K1245" s="19" t="str">
        <f>IFERROR(INDEX('Employee Info'!$C$3:$J$200,MATCH(Data6[[#This Row],[Name:]],'Employee Info'!$B$3:$B$200,0),MATCH(Data6[[#Headers],[Truck]],'Employee Info'!$C$2:$J$2,0)),"")</f>
        <v/>
      </c>
      <c r="L1245" s="19" t="str">
        <f>IFERROR(INDEX('Employee Info'!$C$3:$J$200,MATCH(Data6[[#This Row],[Name:]],'Employee Info'!$B$3:$B$200,0),MATCH(Data6[[#Headers],[Phone]],'Employee Info'!$C$2:$J$2,0)),"")</f>
        <v/>
      </c>
      <c r="M1245" s="19" t="str">
        <f>IFERROR(INDEX('Employee Info'!$C$3:$J$200,MATCH(Data6[[#This Row],[Name:]],'Employee Info'!$B$3:$B$200,0),MATCH(Data6[[#Headers],[Tech]],'Employee Info'!$C$2:$J$2,0)),"")</f>
        <v/>
      </c>
      <c r="N1245" s="19" t="str">
        <f>IFERROR(INDEX('Employee Info'!$C$3:$J$200,MATCH(Data6[[#This Row],[Name:]],'Employee Info'!$B$3:$B$200,0),MATCH(Data6[[#Headers],[Other]],'Employee Info'!$C$2:$J$2,0)),"")</f>
        <v/>
      </c>
      <c r="O1245" s="19">
        <f>IFERROR((Data6[[#This Row],[Hours:]]*SUM(Data6[[#This Row],[Rate]:[Other]])),"")</f>
        <v>0</v>
      </c>
      <c r="P1245" s="7" t="str">
        <f>IF(Data6[[#This Row],[WO'#:]]="","Riley #","WO#")</f>
        <v>WO#</v>
      </c>
      <c r="Q1245" s="7">
        <f>IFERROR(WEEKNUM(Data6[[#This Row],[Date:]]),"")</f>
        <v>27</v>
      </c>
      <c r="R1245" s="6">
        <f t="shared" si="57"/>
        <v>45473</v>
      </c>
      <c r="S1245" s="6">
        <f>Data6[[#This Row],[Week Start]]+7</f>
        <v>45480</v>
      </c>
      <c r="T1245" s="7" t="str">
        <f t="shared" si="58"/>
        <v>6/30/2024 - 7/7/2024</v>
      </c>
      <c r="U1245" s="7" t="str">
        <f t="shared" si="59"/>
        <v>Time Card</v>
      </c>
      <c r="V1245" s="8" t="str">
        <f>RIGHT(TEXT(Data6[[#This Row],[Date:]],"mmddyyyy"),4)</f>
        <v>2024</v>
      </c>
      <c r="W1245" s="8" t="str">
        <f>MID(TEXT(Data6[[#This Row],[Date:]],"mmddyyyy"),3,2)</f>
        <v>03</v>
      </c>
      <c r="X1245" s="8" t="str">
        <f>LEFT(TEXT(Data6[[#This Row],[Date:]],"mmddyyyy"),2)</f>
        <v>07</v>
      </c>
      <c r="Y1245" s="6">
        <f>DATE(Data6[[#This Row],[Year]],Data6[[#This Row],[Month]],Data6[[#This Row],[Day]])</f>
        <v>45476</v>
      </c>
    </row>
    <row r="1246" spans="1:25" x14ac:dyDescent="0.3">
      <c r="A1246" s="5">
        <v>45478.531702777778</v>
      </c>
      <c r="B1246" s="7" t="s">
        <v>66</v>
      </c>
      <c r="C1246" s="6" t="s">
        <v>921</v>
      </c>
      <c r="D1246" s="7" t="s">
        <v>928</v>
      </c>
      <c r="E1246" s="8">
        <v>7</v>
      </c>
      <c r="F1246" s="7">
        <v>6984733</v>
      </c>
      <c r="G1246" s="7" t="s">
        <v>68</v>
      </c>
      <c r="H1246" s="7" t="s">
        <v>756</v>
      </c>
      <c r="I1246" s="7" t="s">
        <v>44</v>
      </c>
      <c r="J1246" s="19" t="str">
        <f>IFERROR(INDEX('Employee Info'!$C$3:$E$200,MATCH(Data6[[#This Row],[Name:]],'Employee Info'!$B$3:$B$200,0),MATCH(Data6[[#This Row],[Hours Type:]],'Employee Info'!$C$2:$E$2,0)),"")</f>
        <v/>
      </c>
      <c r="K1246" s="19" t="str">
        <f>IFERROR(INDEX('Employee Info'!$C$3:$J$200,MATCH(Data6[[#This Row],[Name:]],'Employee Info'!$B$3:$B$200,0),MATCH(Data6[[#Headers],[Truck]],'Employee Info'!$C$2:$J$2,0)),"")</f>
        <v/>
      </c>
      <c r="L1246" s="19" t="str">
        <f>IFERROR(INDEX('Employee Info'!$C$3:$J$200,MATCH(Data6[[#This Row],[Name:]],'Employee Info'!$B$3:$B$200,0),MATCH(Data6[[#Headers],[Phone]],'Employee Info'!$C$2:$J$2,0)),"")</f>
        <v/>
      </c>
      <c r="M1246" s="19" t="str">
        <f>IFERROR(INDEX('Employee Info'!$C$3:$J$200,MATCH(Data6[[#This Row],[Name:]],'Employee Info'!$B$3:$B$200,0),MATCH(Data6[[#Headers],[Tech]],'Employee Info'!$C$2:$J$2,0)),"")</f>
        <v/>
      </c>
      <c r="N1246" s="19" t="str">
        <f>IFERROR(INDEX('Employee Info'!$C$3:$J$200,MATCH(Data6[[#This Row],[Name:]],'Employee Info'!$B$3:$B$200,0),MATCH(Data6[[#Headers],[Other]],'Employee Info'!$C$2:$J$2,0)),"")</f>
        <v/>
      </c>
      <c r="O1246" s="19">
        <f>IFERROR((Data6[[#This Row],[Hours:]]*SUM(Data6[[#This Row],[Rate]:[Other]])),"")</f>
        <v>0</v>
      </c>
      <c r="P1246" s="7" t="str">
        <f>IF(Data6[[#This Row],[WO'#:]]="","Riley #","WO#")</f>
        <v>WO#</v>
      </c>
      <c r="Q1246" s="7">
        <f>IFERROR(WEEKNUM(Data6[[#This Row],[Date:]]),"")</f>
        <v>27</v>
      </c>
      <c r="R1246" s="6">
        <f t="shared" si="57"/>
        <v>45473</v>
      </c>
      <c r="S1246" s="6">
        <f>Data6[[#This Row],[Week Start]]+7</f>
        <v>45480</v>
      </c>
      <c r="T1246" s="7" t="str">
        <f t="shared" si="58"/>
        <v>6/30/2024 - 7/7/2024</v>
      </c>
      <c r="U1246" s="7" t="str">
        <f t="shared" si="59"/>
        <v>Time Card</v>
      </c>
      <c r="V1246" s="8" t="str">
        <f>RIGHT(TEXT(Data6[[#This Row],[Date:]],"mmddyyyy"),4)</f>
        <v>2024</v>
      </c>
      <c r="W1246" s="8" t="str">
        <f>MID(TEXT(Data6[[#This Row],[Date:]],"mmddyyyy"),3,2)</f>
        <v>03</v>
      </c>
      <c r="X1246" s="8" t="str">
        <f>LEFT(TEXT(Data6[[#This Row],[Date:]],"mmddyyyy"),2)</f>
        <v>07</v>
      </c>
      <c r="Y1246" s="6">
        <f>DATE(Data6[[#This Row],[Year]],Data6[[#This Row],[Month]],Data6[[#This Row],[Day]])</f>
        <v>45476</v>
      </c>
    </row>
    <row r="1247" spans="1:25" x14ac:dyDescent="0.3">
      <c r="A1247" s="5">
        <v>45517.48750891204</v>
      </c>
      <c r="B1247" s="7" t="s">
        <v>76</v>
      </c>
      <c r="C1247" s="6" t="s">
        <v>921</v>
      </c>
      <c r="D1247" s="7" t="s">
        <v>156</v>
      </c>
      <c r="E1247" s="8">
        <v>1</v>
      </c>
      <c r="F1247" s="7">
        <v>6984733</v>
      </c>
      <c r="G1247" s="7" t="s">
        <v>68</v>
      </c>
      <c r="H1247" s="7" t="s">
        <v>756</v>
      </c>
      <c r="I1247" s="7" t="s">
        <v>44</v>
      </c>
      <c r="J1247" s="19" t="str">
        <f>IFERROR(INDEX('Employee Info'!$C$3:$E$200,MATCH(Data6[[#This Row],[Name:]],'Employee Info'!$B$3:$B$200,0),MATCH(Data6[[#This Row],[Hours Type:]],'Employee Info'!$C$2:$E$2,0)),"")</f>
        <v/>
      </c>
      <c r="K1247" s="19" t="str">
        <f>IFERROR(INDEX('Employee Info'!$C$3:$J$200,MATCH(Data6[[#This Row],[Name:]],'Employee Info'!$B$3:$B$200,0),MATCH(Data6[[#Headers],[Truck]],'Employee Info'!$C$2:$J$2,0)),"")</f>
        <v/>
      </c>
      <c r="L1247" s="19" t="str">
        <f>IFERROR(INDEX('Employee Info'!$C$3:$J$200,MATCH(Data6[[#This Row],[Name:]],'Employee Info'!$B$3:$B$200,0),MATCH(Data6[[#Headers],[Phone]],'Employee Info'!$C$2:$J$2,0)),"")</f>
        <v/>
      </c>
      <c r="M1247" s="19" t="str">
        <f>IFERROR(INDEX('Employee Info'!$C$3:$J$200,MATCH(Data6[[#This Row],[Name:]],'Employee Info'!$B$3:$B$200,0),MATCH(Data6[[#Headers],[Tech]],'Employee Info'!$C$2:$J$2,0)),"")</f>
        <v/>
      </c>
      <c r="N1247" s="19" t="str">
        <f>IFERROR(INDEX('Employee Info'!$C$3:$J$200,MATCH(Data6[[#This Row],[Name:]],'Employee Info'!$B$3:$B$200,0),MATCH(Data6[[#Headers],[Other]],'Employee Info'!$C$2:$J$2,0)),"")</f>
        <v/>
      </c>
      <c r="O1247" s="19">
        <f>IFERROR((Data6[[#This Row],[Hours:]]*SUM(Data6[[#This Row],[Rate]:[Other]])),"")</f>
        <v>0</v>
      </c>
      <c r="P1247" s="7" t="str">
        <f>IF(Data6[[#This Row],[WO'#:]]="","Riley #","WO#")</f>
        <v>WO#</v>
      </c>
      <c r="Q1247" s="7">
        <f>IFERROR(WEEKNUM(Data6[[#This Row],[Date:]]),"")</f>
        <v>27</v>
      </c>
      <c r="R1247" s="6">
        <f t="shared" si="57"/>
        <v>45473</v>
      </c>
      <c r="S1247" s="6">
        <f>Data6[[#This Row],[Week Start]]+7</f>
        <v>45480</v>
      </c>
      <c r="T1247" s="7" t="str">
        <f t="shared" si="58"/>
        <v>6/30/2024 - 7/7/2024</v>
      </c>
      <c r="U1247" s="7" t="str">
        <f t="shared" si="59"/>
        <v>Time Card</v>
      </c>
      <c r="V1247" s="8" t="str">
        <f>RIGHT(TEXT(Data6[[#This Row],[Date:]],"mmddyyyy"),4)</f>
        <v>2024</v>
      </c>
      <c r="W1247" s="8" t="str">
        <f>MID(TEXT(Data6[[#This Row],[Date:]],"mmddyyyy"),3,2)</f>
        <v>03</v>
      </c>
      <c r="X1247" s="8" t="str">
        <f>LEFT(TEXT(Data6[[#This Row],[Date:]],"mmddyyyy"),2)</f>
        <v>07</v>
      </c>
      <c r="Y1247" s="6">
        <f>DATE(Data6[[#This Row],[Year]],Data6[[#This Row],[Month]],Data6[[#This Row],[Day]])</f>
        <v>45476</v>
      </c>
    </row>
    <row r="1248" spans="1:25" x14ac:dyDescent="0.3">
      <c r="A1248" s="5">
        <v>45478.528361921293</v>
      </c>
      <c r="B1248" s="7" t="s">
        <v>66</v>
      </c>
      <c r="C1248" s="6" t="s">
        <v>921</v>
      </c>
      <c r="D1248" s="7" t="s">
        <v>920</v>
      </c>
      <c r="E1248" s="8">
        <v>1</v>
      </c>
      <c r="F1248" s="7" t="s">
        <v>68</v>
      </c>
      <c r="G1248" s="7" t="s">
        <v>68</v>
      </c>
      <c r="H1248" s="7" t="s">
        <v>573</v>
      </c>
      <c r="I1248" s="7" t="s">
        <v>44</v>
      </c>
      <c r="J1248" s="19" t="str">
        <f>IFERROR(INDEX('Employee Info'!$C$3:$E$200,MATCH(Data6[[#This Row],[Name:]],'Employee Info'!$B$3:$B$200,0),MATCH(Data6[[#This Row],[Hours Type:]],'Employee Info'!$C$2:$E$2,0)),"")</f>
        <v/>
      </c>
      <c r="K1248" s="19" t="str">
        <f>IFERROR(INDEX('Employee Info'!$C$3:$J$200,MATCH(Data6[[#This Row],[Name:]],'Employee Info'!$B$3:$B$200,0),MATCH(Data6[[#Headers],[Truck]],'Employee Info'!$C$2:$J$2,0)),"")</f>
        <v/>
      </c>
      <c r="L1248" s="19" t="str">
        <f>IFERROR(INDEX('Employee Info'!$C$3:$J$200,MATCH(Data6[[#This Row],[Name:]],'Employee Info'!$B$3:$B$200,0),MATCH(Data6[[#Headers],[Phone]],'Employee Info'!$C$2:$J$2,0)),"")</f>
        <v/>
      </c>
      <c r="M1248" s="19" t="str">
        <f>IFERROR(INDEX('Employee Info'!$C$3:$J$200,MATCH(Data6[[#This Row],[Name:]],'Employee Info'!$B$3:$B$200,0),MATCH(Data6[[#Headers],[Tech]],'Employee Info'!$C$2:$J$2,0)),"")</f>
        <v/>
      </c>
      <c r="N1248" s="19" t="str">
        <f>IFERROR(INDEX('Employee Info'!$C$3:$J$200,MATCH(Data6[[#This Row],[Name:]],'Employee Info'!$B$3:$B$200,0),MATCH(Data6[[#Headers],[Other]],'Employee Info'!$C$2:$J$2,0)),"")</f>
        <v/>
      </c>
      <c r="O1248" s="19">
        <f>IFERROR((Data6[[#This Row],[Hours:]]*SUM(Data6[[#This Row],[Rate]:[Other]])),"")</f>
        <v>0</v>
      </c>
      <c r="P1248" s="7" t="str">
        <f>IF(Data6[[#This Row],[WO'#:]]="","Riley #","WO#")</f>
        <v>Riley #</v>
      </c>
      <c r="Q1248" s="7">
        <f>IFERROR(WEEKNUM(Data6[[#This Row],[Date:]]),"")</f>
        <v>27</v>
      </c>
      <c r="R1248" s="6">
        <f t="shared" si="57"/>
        <v>45473</v>
      </c>
      <c r="S1248" s="6">
        <f>Data6[[#This Row],[Week Start]]+7</f>
        <v>45480</v>
      </c>
      <c r="T1248" s="7" t="str">
        <f t="shared" si="58"/>
        <v>6/30/2024 - 7/7/2024</v>
      </c>
      <c r="U1248" s="7" t="str">
        <f t="shared" si="59"/>
        <v>Time Card</v>
      </c>
      <c r="V1248" s="8" t="str">
        <f>RIGHT(TEXT(Data6[[#This Row],[Date:]],"mmddyyyy"),4)</f>
        <v>2024</v>
      </c>
      <c r="W1248" s="8" t="str">
        <f>MID(TEXT(Data6[[#This Row],[Date:]],"mmddyyyy"),3,2)</f>
        <v>03</v>
      </c>
      <c r="X1248" s="8" t="str">
        <f>LEFT(TEXT(Data6[[#This Row],[Date:]],"mmddyyyy"),2)</f>
        <v>07</v>
      </c>
      <c r="Y1248" s="6">
        <f>DATE(Data6[[#This Row],[Year]],Data6[[#This Row],[Month]],Data6[[#This Row],[Day]])</f>
        <v>45476</v>
      </c>
    </row>
    <row r="1249" spans="1:25" x14ac:dyDescent="0.3">
      <c r="A1249" s="5">
        <v>45476.573969907404</v>
      </c>
      <c r="B1249" s="7" t="s">
        <v>35</v>
      </c>
      <c r="C1249" s="6" t="s">
        <v>921</v>
      </c>
      <c r="D1249" s="7" t="s">
        <v>923</v>
      </c>
      <c r="E1249" s="8">
        <v>7</v>
      </c>
      <c r="F1249" s="7" t="s">
        <v>68</v>
      </c>
      <c r="G1249" s="7" t="s">
        <v>117</v>
      </c>
      <c r="H1249" s="7" t="s">
        <v>924</v>
      </c>
      <c r="I1249" s="7" t="s">
        <v>44</v>
      </c>
      <c r="J1249" s="19" t="str">
        <f>IFERROR(INDEX('Employee Info'!$C$3:$E$200,MATCH(Data6[[#This Row],[Name:]],'Employee Info'!$B$3:$B$200,0),MATCH(Data6[[#This Row],[Hours Type:]],'Employee Info'!$C$2:$E$2,0)),"")</f>
        <v/>
      </c>
      <c r="K1249" s="19" t="str">
        <f>IFERROR(INDEX('Employee Info'!$C$3:$J$200,MATCH(Data6[[#This Row],[Name:]],'Employee Info'!$B$3:$B$200,0),MATCH(Data6[[#Headers],[Truck]],'Employee Info'!$C$2:$J$2,0)),"")</f>
        <v/>
      </c>
      <c r="L1249" s="19" t="str">
        <f>IFERROR(INDEX('Employee Info'!$C$3:$J$200,MATCH(Data6[[#This Row],[Name:]],'Employee Info'!$B$3:$B$200,0),MATCH(Data6[[#Headers],[Phone]],'Employee Info'!$C$2:$J$2,0)),"")</f>
        <v/>
      </c>
      <c r="M1249" s="19" t="str">
        <f>IFERROR(INDEX('Employee Info'!$C$3:$J$200,MATCH(Data6[[#This Row],[Name:]],'Employee Info'!$B$3:$B$200,0),MATCH(Data6[[#Headers],[Tech]],'Employee Info'!$C$2:$J$2,0)),"")</f>
        <v/>
      </c>
      <c r="N1249" s="19" t="str">
        <f>IFERROR(INDEX('Employee Info'!$C$3:$J$200,MATCH(Data6[[#This Row],[Name:]],'Employee Info'!$B$3:$B$200,0),MATCH(Data6[[#Headers],[Other]],'Employee Info'!$C$2:$J$2,0)),"")</f>
        <v/>
      </c>
      <c r="O1249" s="19">
        <f>IFERROR((Data6[[#This Row],[Hours:]]*SUM(Data6[[#This Row],[Rate]:[Other]])),"")</f>
        <v>0</v>
      </c>
      <c r="P1249" s="7" t="str">
        <f>IF(Data6[[#This Row],[WO'#:]]="","Riley #","WO#")</f>
        <v>Riley #</v>
      </c>
      <c r="Q1249" s="7">
        <f>IFERROR(WEEKNUM(Data6[[#This Row],[Date:]]),"")</f>
        <v>27</v>
      </c>
      <c r="R1249" s="6">
        <f t="shared" si="57"/>
        <v>45473</v>
      </c>
      <c r="S1249" s="6">
        <f>Data6[[#This Row],[Week Start]]+7</f>
        <v>45480</v>
      </c>
      <c r="T1249" s="7" t="str">
        <f t="shared" si="58"/>
        <v>6/30/2024 - 7/7/2024</v>
      </c>
      <c r="U1249" s="7" t="str">
        <f t="shared" si="59"/>
        <v>Time Card</v>
      </c>
      <c r="V1249" s="8" t="str">
        <f>RIGHT(TEXT(Data6[[#This Row],[Date:]],"mmddyyyy"),4)</f>
        <v>2024</v>
      </c>
      <c r="W1249" s="8" t="str">
        <f>MID(TEXT(Data6[[#This Row],[Date:]],"mmddyyyy"),3,2)</f>
        <v>03</v>
      </c>
      <c r="X1249" s="8" t="str">
        <f>LEFT(TEXT(Data6[[#This Row],[Date:]],"mmddyyyy"),2)</f>
        <v>07</v>
      </c>
      <c r="Y1249" s="6">
        <f>DATE(Data6[[#This Row],[Year]],Data6[[#This Row],[Month]],Data6[[#This Row],[Day]])</f>
        <v>45476</v>
      </c>
    </row>
    <row r="1250" spans="1:25" x14ac:dyDescent="0.3">
      <c r="A1250" s="5">
        <v>45476.419855902779</v>
      </c>
      <c r="B1250" s="7" t="s">
        <v>23</v>
      </c>
      <c r="C1250" s="6" t="s">
        <v>921</v>
      </c>
      <c r="D1250" s="7" t="s">
        <v>830</v>
      </c>
      <c r="E1250" s="8">
        <v>7</v>
      </c>
      <c r="F1250" s="7" t="s">
        <v>68</v>
      </c>
      <c r="G1250" s="7" t="s">
        <v>117</v>
      </c>
      <c r="H1250" s="7" t="s">
        <v>922</v>
      </c>
      <c r="I1250" s="7" t="s">
        <v>44</v>
      </c>
      <c r="J1250" s="19" t="str">
        <f>IFERROR(INDEX('Employee Info'!$C$3:$E$200,MATCH(Data6[[#This Row],[Name:]],'Employee Info'!$B$3:$B$200,0),MATCH(Data6[[#This Row],[Hours Type:]],'Employee Info'!$C$2:$E$2,0)),"")</f>
        <v/>
      </c>
      <c r="K1250" s="19" t="str">
        <f>IFERROR(INDEX('Employee Info'!$C$3:$J$200,MATCH(Data6[[#This Row],[Name:]],'Employee Info'!$B$3:$B$200,0),MATCH(Data6[[#Headers],[Truck]],'Employee Info'!$C$2:$J$2,0)),"")</f>
        <v/>
      </c>
      <c r="L1250" s="19" t="str">
        <f>IFERROR(INDEX('Employee Info'!$C$3:$J$200,MATCH(Data6[[#This Row],[Name:]],'Employee Info'!$B$3:$B$200,0),MATCH(Data6[[#Headers],[Phone]],'Employee Info'!$C$2:$J$2,0)),"")</f>
        <v/>
      </c>
      <c r="M1250" s="19" t="str">
        <f>IFERROR(INDEX('Employee Info'!$C$3:$J$200,MATCH(Data6[[#This Row],[Name:]],'Employee Info'!$B$3:$B$200,0),MATCH(Data6[[#Headers],[Tech]],'Employee Info'!$C$2:$J$2,0)),"")</f>
        <v/>
      </c>
      <c r="N1250" s="19" t="str">
        <f>IFERROR(INDEX('Employee Info'!$C$3:$J$200,MATCH(Data6[[#This Row],[Name:]],'Employee Info'!$B$3:$B$200,0),MATCH(Data6[[#Headers],[Other]],'Employee Info'!$C$2:$J$2,0)),"")</f>
        <v/>
      </c>
      <c r="O1250" s="19">
        <f>IFERROR((Data6[[#This Row],[Hours:]]*SUM(Data6[[#This Row],[Rate]:[Other]])),"")</f>
        <v>0</v>
      </c>
      <c r="P1250" s="7" t="str">
        <f>IF(Data6[[#This Row],[WO'#:]]="","Riley #","WO#")</f>
        <v>Riley #</v>
      </c>
      <c r="Q1250" s="7">
        <f>IFERROR(WEEKNUM(Data6[[#This Row],[Date:]]),"")</f>
        <v>27</v>
      </c>
      <c r="R1250" s="6">
        <f t="shared" si="57"/>
        <v>45473</v>
      </c>
      <c r="S1250" s="6">
        <f>Data6[[#This Row],[Week Start]]+7</f>
        <v>45480</v>
      </c>
      <c r="T1250" s="7" t="str">
        <f t="shared" si="58"/>
        <v>6/30/2024 - 7/7/2024</v>
      </c>
      <c r="U1250" s="7" t="str">
        <f t="shared" si="59"/>
        <v>Time Card</v>
      </c>
      <c r="V1250" s="8" t="str">
        <f>RIGHT(TEXT(Data6[[#This Row],[Date:]],"mmddyyyy"),4)</f>
        <v>2024</v>
      </c>
      <c r="W1250" s="8" t="str">
        <f>MID(TEXT(Data6[[#This Row],[Date:]],"mmddyyyy"),3,2)</f>
        <v>03</v>
      </c>
      <c r="X1250" s="8" t="str">
        <f>LEFT(TEXT(Data6[[#This Row],[Date:]],"mmddyyyy"),2)</f>
        <v>07</v>
      </c>
      <c r="Y1250" s="6">
        <f>DATE(Data6[[#This Row],[Year]],Data6[[#This Row],[Month]],Data6[[#This Row],[Day]])</f>
        <v>45476</v>
      </c>
    </row>
    <row r="1251" spans="1:25" x14ac:dyDescent="0.3">
      <c r="A1251" s="5">
        <v>45476.421389351854</v>
      </c>
      <c r="B1251" s="7" t="s">
        <v>34</v>
      </c>
      <c r="C1251" s="6" t="s">
        <v>921</v>
      </c>
      <c r="D1251" s="7" t="s">
        <v>830</v>
      </c>
      <c r="E1251" s="8">
        <v>7</v>
      </c>
      <c r="F1251" s="7" t="s">
        <v>68</v>
      </c>
      <c r="G1251" s="7" t="s">
        <v>117</v>
      </c>
      <c r="H1251" s="7" t="s">
        <v>922</v>
      </c>
      <c r="I1251" s="7" t="s">
        <v>44</v>
      </c>
      <c r="J1251" s="19" t="str">
        <f>IFERROR(INDEX('Employee Info'!$C$3:$E$200,MATCH(Data6[[#This Row],[Name:]],'Employee Info'!$B$3:$B$200,0),MATCH(Data6[[#This Row],[Hours Type:]],'Employee Info'!$C$2:$E$2,0)),"")</f>
        <v/>
      </c>
      <c r="K1251" s="19" t="str">
        <f>IFERROR(INDEX('Employee Info'!$C$3:$J$200,MATCH(Data6[[#This Row],[Name:]],'Employee Info'!$B$3:$B$200,0),MATCH(Data6[[#Headers],[Truck]],'Employee Info'!$C$2:$J$2,0)),"")</f>
        <v/>
      </c>
      <c r="L1251" s="19" t="str">
        <f>IFERROR(INDEX('Employee Info'!$C$3:$J$200,MATCH(Data6[[#This Row],[Name:]],'Employee Info'!$B$3:$B$200,0),MATCH(Data6[[#Headers],[Phone]],'Employee Info'!$C$2:$J$2,0)),"")</f>
        <v/>
      </c>
      <c r="M1251" s="19" t="str">
        <f>IFERROR(INDEX('Employee Info'!$C$3:$J$200,MATCH(Data6[[#This Row],[Name:]],'Employee Info'!$B$3:$B$200,0),MATCH(Data6[[#Headers],[Tech]],'Employee Info'!$C$2:$J$2,0)),"")</f>
        <v/>
      </c>
      <c r="N1251" s="19" t="str">
        <f>IFERROR(INDEX('Employee Info'!$C$3:$J$200,MATCH(Data6[[#This Row],[Name:]],'Employee Info'!$B$3:$B$200,0),MATCH(Data6[[#Headers],[Other]],'Employee Info'!$C$2:$J$2,0)),"")</f>
        <v/>
      </c>
      <c r="O1251" s="19">
        <f>IFERROR((Data6[[#This Row],[Hours:]]*SUM(Data6[[#This Row],[Rate]:[Other]])),"")</f>
        <v>0</v>
      </c>
      <c r="P1251" s="7" t="str">
        <f>IF(Data6[[#This Row],[WO'#:]]="","Riley #","WO#")</f>
        <v>Riley #</v>
      </c>
      <c r="Q1251" s="7">
        <f>IFERROR(WEEKNUM(Data6[[#This Row],[Date:]]),"")</f>
        <v>27</v>
      </c>
      <c r="R1251" s="6">
        <f t="shared" si="57"/>
        <v>45473</v>
      </c>
      <c r="S1251" s="6">
        <f>Data6[[#This Row],[Week Start]]+7</f>
        <v>45480</v>
      </c>
      <c r="T1251" s="7" t="str">
        <f t="shared" si="58"/>
        <v>6/30/2024 - 7/7/2024</v>
      </c>
      <c r="U1251" s="7" t="str">
        <f t="shared" si="59"/>
        <v>Time Card</v>
      </c>
      <c r="V1251" s="8" t="str">
        <f>RIGHT(TEXT(Data6[[#This Row],[Date:]],"mmddyyyy"),4)</f>
        <v>2024</v>
      </c>
      <c r="W1251" s="8" t="str">
        <f>MID(TEXT(Data6[[#This Row],[Date:]],"mmddyyyy"),3,2)</f>
        <v>03</v>
      </c>
      <c r="X1251" s="8" t="str">
        <f>LEFT(TEXT(Data6[[#This Row],[Date:]],"mmddyyyy"),2)</f>
        <v>07</v>
      </c>
      <c r="Y1251" s="6">
        <f>DATE(Data6[[#This Row],[Year]],Data6[[#This Row],[Month]],Data6[[#This Row],[Day]])</f>
        <v>45476</v>
      </c>
    </row>
    <row r="1252" spans="1:25" x14ac:dyDescent="0.3">
      <c r="A1252" s="5">
        <v>45478.536091319445</v>
      </c>
      <c r="B1252" s="7" t="s">
        <v>66</v>
      </c>
      <c r="C1252" s="6" t="s">
        <v>926</v>
      </c>
      <c r="D1252" s="7" t="s">
        <v>931</v>
      </c>
      <c r="E1252" s="8">
        <v>1.5</v>
      </c>
      <c r="F1252" s="7">
        <v>20028</v>
      </c>
      <c r="G1252" s="7" t="s">
        <v>68</v>
      </c>
      <c r="H1252" s="7" t="s">
        <v>756</v>
      </c>
      <c r="I1252" s="7" t="s">
        <v>45</v>
      </c>
      <c r="J1252" s="19" t="str">
        <f>IFERROR(INDEX('Employee Info'!$C$3:$E$200,MATCH(Data6[[#This Row],[Name:]],'Employee Info'!$B$3:$B$200,0),MATCH(Data6[[#This Row],[Hours Type:]],'Employee Info'!$C$2:$E$2,0)),"")</f>
        <v/>
      </c>
      <c r="K1252" s="19" t="str">
        <f>IFERROR(INDEX('Employee Info'!$C$3:$J$200,MATCH(Data6[[#This Row],[Name:]],'Employee Info'!$B$3:$B$200,0),MATCH(Data6[[#Headers],[Truck]],'Employee Info'!$C$2:$J$2,0)),"")</f>
        <v/>
      </c>
      <c r="L1252" s="19" t="str">
        <f>IFERROR(INDEX('Employee Info'!$C$3:$J$200,MATCH(Data6[[#This Row],[Name:]],'Employee Info'!$B$3:$B$200,0),MATCH(Data6[[#Headers],[Phone]],'Employee Info'!$C$2:$J$2,0)),"")</f>
        <v/>
      </c>
      <c r="M1252" s="19" t="str">
        <f>IFERROR(INDEX('Employee Info'!$C$3:$J$200,MATCH(Data6[[#This Row],[Name:]],'Employee Info'!$B$3:$B$200,0),MATCH(Data6[[#Headers],[Tech]],'Employee Info'!$C$2:$J$2,0)),"")</f>
        <v/>
      </c>
      <c r="N1252" s="19" t="str">
        <f>IFERROR(INDEX('Employee Info'!$C$3:$J$200,MATCH(Data6[[#This Row],[Name:]],'Employee Info'!$B$3:$B$200,0),MATCH(Data6[[#Headers],[Other]],'Employee Info'!$C$2:$J$2,0)),"")</f>
        <v/>
      </c>
      <c r="O1252" s="19">
        <f>IFERROR((Data6[[#This Row],[Hours:]]*SUM(Data6[[#This Row],[Rate]:[Other]])),"")</f>
        <v>0</v>
      </c>
      <c r="P1252" s="7" t="str">
        <f>IF(Data6[[#This Row],[WO'#:]]="","Riley #","WO#")</f>
        <v>WO#</v>
      </c>
      <c r="Q1252" s="7">
        <f>IFERROR(WEEKNUM(Data6[[#This Row],[Date:]]),"")</f>
        <v>27</v>
      </c>
      <c r="R1252" s="6">
        <f t="shared" si="57"/>
        <v>45473</v>
      </c>
      <c r="S1252" s="6">
        <f>Data6[[#This Row],[Week Start]]+7</f>
        <v>45480</v>
      </c>
      <c r="T1252" s="7" t="str">
        <f t="shared" si="58"/>
        <v>6/30/2024 - 7/7/2024</v>
      </c>
      <c r="U1252" s="7" t="str">
        <f t="shared" si="59"/>
        <v>Time Card</v>
      </c>
      <c r="V1252" s="8" t="str">
        <f>RIGHT(TEXT(Data6[[#This Row],[Date:]],"mmddyyyy"),4)</f>
        <v>2024</v>
      </c>
      <c r="W1252" s="8" t="str">
        <f>MID(TEXT(Data6[[#This Row],[Date:]],"mmddyyyy"),3,2)</f>
        <v>05</v>
      </c>
      <c r="X1252" s="8" t="str">
        <f>LEFT(TEXT(Data6[[#This Row],[Date:]],"mmddyyyy"),2)</f>
        <v>07</v>
      </c>
      <c r="Y1252" s="6">
        <f>DATE(Data6[[#This Row],[Year]],Data6[[#This Row],[Month]],Data6[[#This Row],[Day]])</f>
        <v>45478</v>
      </c>
    </row>
    <row r="1253" spans="1:25" x14ac:dyDescent="0.3">
      <c r="A1253" s="5">
        <v>45517.487916550926</v>
      </c>
      <c r="B1253" s="7" t="s">
        <v>76</v>
      </c>
      <c r="C1253" s="6" t="s">
        <v>926</v>
      </c>
      <c r="D1253" s="7" t="s">
        <v>156</v>
      </c>
      <c r="E1253" s="8">
        <v>1</v>
      </c>
      <c r="F1253" s="7">
        <v>6984733</v>
      </c>
      <c r="G1253" s="7" t="s">
        <v>68</v>
      </c>
      <c r="H1253" s="7" t="s">
        <v>756</v>
      </c>
      <c r="I1253" s="7" t="s">
        <v>44</v>
      </c>
      <c r="J1253" s="19" t="str">
        <f>IFERROR(INDEX('Employee Info'!$C$3:$E$200,MATCH(Data6[[#This Row],[Name:]],'Employee Info'!$B$3:$B$200,0),MATCH(Data6[[#This Row],[Hours Type:]],'Employee Info'!$C$2:$E$2,0)),"")</f>
        <v/>
      </c>
      <c r="K1253" s="19" t="str">
        <f>IFERROR(INDEX('Employee Info'!$C$3:$J$200,MATCH(Data6[[#This Row],[Name:]],'Employee Info'!$B$3:$B$200,0),MATCH(Data6[[#Headers],[Truck]],'Employee Info'!$C$2:$J$2,0)),"")</f>
        <v/>
      </c>
      <c r="L1253" s="19" t="str">
        <f>IFERROR(INDEX('Employee Info'!$C$3:$J$200,MATCH(Data6[[#This Row],[Name:]],'Employee Info'!$B$3:$B$200,0),MATCH(Data6[[#Headers],[Phone]],'Employee Info'!$C$2:$J$2,0)),"")</f>
        <v/>
      </c>
      <c r="M1253" s="19" t="str">
        <f>IFERROR(INDEX('Employee Info'!$C$3:$J$200,MATCH(Data6[[#This Row],[Name:]],'Employee Info'!$B$3:$B$200,0),MATCH(Data6[[#Headers],[Tech]],'Employee Info'!$C$2:$J$2,0)),"")</f>
        <v/>
      </c>
      <c r="N1253" s="19" t="str">
        <f>IFERROR(INDEX('Employee Info'!$C$3:$J$200,MATCH(Data6[[#This Row],[Name:]],'Employee Info'!$B$3:$B$200,0),MATCH(Data6[[#Headers],[Other]],'Employee Info'!$C$2:$J$2,0)),"")</f>
        <v/>
      </c>
      <c r="O1253" s="19">
        <f>IFERROR((Data6[[#This Row],[Hours:]]*SUM(Data6[[#This Row],[Rate]:[Other]])),"")</f>
        <v>0</v>
      </c>
      <c r="P1253" s="7" t="str">
        <f>IF(Data6[[#This Row],[WO'#:]]="","Riley #","WO#")</f>
        <v>WO#</v>
      </c>
      <c r="Q1253" s="7">
        <f>IFERROR(WEEKNUM(Data6[[#This Row],[Date:]]),"")</f>
        <v>27</v>
      </c>
      <c r="R1253" s="6">
        <f t="shared" si="57"/>
        <v>45473</v>
      </c>
      <c r="S1253" s="6">
        <f>Data6[[#This Row],[Week Start]]+7</f>
        <v>45480</v>
      </c>
      <c r="T1253" s="7" t="str">
        <f t="shared" si="58"/>
        <v>6/30/2024 - 7/7/2024</v>
      </c>
      <c r="U1253" s="7" t="str">
        <f t="shared" si="59"/>
        <v>Time Card</v>
      </c>
      <c r="V1253" s="8" t="str">
        <f>RIGHT(TEXT(Data6[[#This Row],[Date:]],"mmddyyyy"),4)</f>
        <v>2024</v>
      </c>
      <c r="W1253" s="8" t="str">
        <f>MID(TEXT(Data6[[#This Row],[Date:]],"mmddyyyy"),3,2)</f>
        <v>05</v>
      </c>
      <c r="X1253" s="8" t="str">
        <f>LEFT(TEXT(Data6[[#This Row],[Date:]],"mmddyyyy"),2)</f>
        <v>07</v>
      </c>
      <c r="Y1253" s="6">
        <f>DATE(Data6[[#This Row],[Year]],Data6[[#This Row],[Month]],Data6[[#This Row],[Day]])</f>
        <v>45478</v>
      </c>
    </row>
    <row r="1254" spans="1:25" x14ac:dyDescent="0.3">
      <c r="A1254" s="5">
        <v>45478.533977430554</v>
      </c>
      <c r="B1254" s="7" t="s">
        <v>66</v>
      </c>
      <c r="C1254" s="6" t="s">
        <v>926</v>
      </c>
      <c r="D1254" s="7" t="s">
        <v>929</v>
      </c>
      <c r="E1254" s="8">
        <v>7</v>
      </c>
      <c r="F1254" s="7">
        <v>7126075</v>
      </c>
      <c r="G1254" s="7" t="s">
        <v>68</v>
      </c>
      <c r="H1254" s="7" t="s">
        <v>756</v>
      </c>
      <c r="I1254" s="7" t="s">
        <v>44</v>
      </c>
      <c r="J1254" s="19" t="str">
        <f>IFERROR(INDEX('Employee Info'!$C$3:$E$200,MATCH(Data6[[#This Row],[Name:]],'Employee Info'!$B$3:$B$200,0),MATCH(Data6[[#This Row],[Hours Type:]],'Employee Info'!$C$2:$E$2,0)),"")</f>
        <v/>
      </c>
      <c r="K1254" s="19" t="str">
        <f>IFERROR(INDEX('Employee Info'!$C$3:$J$200,MATCH(Data6[[#This Row],[Name:]],'Employee Info'!$B$3:$B$200,0),MATCH(Data6[[#Headers],[Truck]],'Employee Info'!$C$2:$J$2,0)),"")</f>
        <v/>
      </c>
      <c r="L1254" s="19" t="str">
        <f>IFERROR(INDEX('Employee Info'!$C$3:$J$200,MATCH(Data6[[#This Row],[Name:]],'Employee Info'!$B$3:$B$200,0),MATCH(Data6[[#Headers],[Phone]],'Employee Info'!$C$2:$J$2,0)),"")</f>
        <v/>
      </c>
      <c r="M1254" s="19" t="str">
        <f>IFERROR(INDEX('Employee Info'!$C$3:$J$200,MATCH(Data6[[#This Row],[Name:]],'Employee Info'!$B$3:$B$200,0),MATCH(Data6[[#Headers],[Tech]],'Employee Info'!$C$2:$J$2,0)),"")</f>
        <v/>
      </c>
      <c r="N1254" s="19" t="str">
        <f>IFERROR(INDEX('Employee Info'!$C$3:$J$200,MATCH(Data6[[#This Row],[Name:]],'Employee Info'!$B$3:$B$200,0),MATCH(Data6[[#Headers],[Other]],'Employee Info'!$C$2:$J$2,0)),"")</f>
        <v/>
      </c>
      <c r="O1254" s="19">
        <f>IFERROR((Data6[[#This Row],[Hours:]]*SUM(Data6[[#This Row],[Rate]:[Other]])),"")</f>
        <v>0</v>
      </c>
      <c r="P1254" s="7" t="str">
        <f>IF(Data6[[#This Row],[WO'#:]]="","Riley #","WO#")</f>
        <v>WO#</v>
      </c>
      <c r="Q1254" s="7">
        <f>IFERROR(WEEKNUM(Data6[[#This Row],[Date:]]),"")</f>
        <v>27</v>
      </c>
      <c r="R1254" s="6">
        <f t="shared" si="57"/>
        <v>45473</v>
      </c>
      <c r="S1254" s="6">
        <f>Data6[[#This Row],[Week Start]]+7</f>
        <v>45480</v>
      </c>
      <c r="T1254" s="7" t="str">
        <f t="shared" si="58"/>
        <v>6/30/2024 - 7/7/2024</v>
      </c>
      <c r="U1254" s="7" t="str">
        <f t="shared" si="59"/>
        <v>Time Card</v>
      </c>
      <c r="V1254" s="8" t="str">
        <f>RIGHT(TEXT(Data6[[#This Row],[Date:]],"mmddyyyy"),4)</f>
        <v>2024</v>
      </c>
      <c r="W1254" s="8" t="str">
        <f>MID(TEXT(Data6[[#This Row],[Date:]],"mmddyyyy"),3,2)</f>
        <v>05</v>
      </c>
      <c r="X1254" s="8" t="str">
        <f>LEFT(TEXT(Data6[[#This Row],[Date:]],"mmddyyyy"),2)</f>
        <v>07</v>
      </c>
      <c r="Y1254" s="6">
        <f>DATE(Data6[[#This Row],[Year]],Data6[[#This Row],[Month]],Data6[[#This Row],[Day]])</f>
        <v>45478</v>
      </c>
    </row>
    <row r="1255" spans="1:25" x14ac:dyDescent="0.3">
      <c r="A1255" s="5">
        <v>45478.534267824078</v>
      </c>
      <c r="B1255" s="7" t="s">
        <v>23</v>
      </c>
      <c r="C1255" s="6" t="s">
        <v>926</v>
      </c>
      <c r="D1255" s="7" t="s">
        <v>930</v>
      </c>
      <c r="E1255" s="8">
        <v>6</v>
      </c>
      <c r="F1255" s="7">
        <v>7126075</v>
      </c>
      <c r="G1255" s="7" t="s">
        <v>68</v>
      </c>
      <c r="H1255" s="7" t="s">
        <v>756</v>
      </c>
      <c r="I1255" s="7" t="s">
        <v>44</v>
      </c>
      <c r="J1255" s="19" t="str">
        <f>IFERROR(INDEX('Employee Info'!$C$3:$E$200,MATCH(Data6[[#This Row],[Name:]],'Employee Info'!$B$3:$B$200,0),MATCH(Data6[[#This Row],[Hours Type:]],'Employee Info'!$C$2:$E$2,0)),"")</f>
        <v/>
      </c>
      <c r="K1255" s="19" t="str">
        <f>IFERROR(INDEX('Employee Info'!$C$3:$J$200,MATCH(Data6[[#This Row],[Name:]],'Employee Info'!$B$3:$B$200,0),MATCH(Data6[[#Headers],[Truck]],'Employee Info'!$C$2:$J$2,0)),"")</f>
        <v/>
      </c>
      <c r="L1255" s="19" t="str">
        <f>IFERROR(INDEX('Employee Info'!$C$3:$J$200,MATCH(Data6[[#This Row],[Name:]],'Employee Info'!$B$3:$B$200,0),MATCH(Data6[[#Headers],[Phone]],'Employee Info'!$C$2:$J$2,0)),"")</f>
        <v/>
      </c>
      <c r="M1255" s="19" t="str">
        <f>IFERROR(INDEX('Employee Info'!$C$3:$J$200,MATCH(Data6[[#This Row],[Name:]],'Employee Info'!$B$3:$B$200,0),MATCH(Data6[[#Headers],[Tech]],'Employee Info'!$C$2:$J$2,0)),"")</f>
        <v/>
      </c>
      <c r="N1255" s="19" t="str">
        <f>IFERROR(INDEX('Employee Info'!$C$3:$J$200,MATCH(Data6[[#This Row],[Name:]],'Employee Info'!$B$3:$B$200,0),MATCH(Data6[[#Headers],[Other]],'Employee Info'!$C$2:$J$2,0)),"")</f>
        <v/>
      </c>
      <c r="O1255" s="19">
        <f>IFERROR((Data6[[#This Row],[Hours:]]*SUM(Data6[[#This Row],[Rate]:[Other]])),"")</f>
        <v>0</v>
      </c>
      <c r="P1255" s="7" t="str">
        <f>IF(Data6[[#This Row],[WO'#:]]="","Riley #","WO#")</f>
        <v>WO#</v>
      </c>
      <c r="Q1255" s="7">
        <f>IFERROR(WEEKNUM(Data6[[#This Row],[Date:]]),"")</f>
        <v>27</v>
      </c>
      <c r="R1255" s="6">
        <f t="shared" si="57"/>
        <v>45473</v>
      </c>
      <c r="S1255" s="6">
        <f>Data6[[#This Row],[Week Start]]+7</f>
        <v>45480</v>
      </c>
      <c r="T1255" s="7" t="str">
        <f t="shared" si="58"/>
        <v>6/30/2024 - 7/7/2024</v>
      </c>
      <c r="U1255" s="7" t="str">
        <f t="shared" si="59"/>
        <v>Time Card</v>
      </c>
      <c r="V1255" s="8" t="str">
        <f>RIGHT(TEXT(Data6[[#This Row],[Date:]],"mmddyyyy"),4)</f>
        <v>2024</v>
      </c>
      <c r="W1255" s="8" t="str">
        <f>MID(TEXT(Data6[[#This Row],[Date:]],"mmddyyyy"),3,2)</f>
        <v>05</v>
      </c>
      <c r="X1255" s="8" t="str">
        <f>LEFT(TEXT(Data6[[#This Row],[Date:]],"mmddyyyy"),2)</f>
        <v>07</v>
      </c>
      <c r="Y1255" s="6">
        <f>DATE(Data6[[#This Row],[Year]],Data6[[#This Row],[Month]],Data6[[#This Row],[Day]])</f>
        <v>45478</v>
      </c>
    </row>
    <row r="1256" spans="1:25" x14ac:dyDescent="0.3">
      <c r="A1256" s="5">
        <v>45478.528457291664</v>
      </c>
      <c r="B1256" s="7" t="s">
        <v>66</v>
      </c>
      <c r="C1256" s="6" t="s">
        <v>926</v>
      </c>
      <c r="D1256" s="7" t="s">
        <v>920</v>
      </c>
      <c r="E1256" s="8">
        <v>1</v>
      </c>
      <c r="F1256" s="7" t="s">
        <v>68</v>
      </c>
      <c r="G1256" s="7" t="s">
        <v>68</v>
      </c>
      <c r="H1256" s="7" t="s">
        <v>573</v>
      </c>
      <c r="I1256" s="7" t="s">
        <v>44</v>
      </c>
      <c r="J1256" s="19" t="str">
        <f>IFERROR(INDEX('Employee Info'!$C$3:$E$200,MATCH(Data6[[#This Row],[Name:]],'Employee Info'!$B$3:$B$200,0),MATCH(Data6[[#This Row],[Hours Type:]],'Employee Info'!$C$2:$E$2,0)),"")</f>
        <v/>
      </c>
      <c r="K1256" s="19" t="str">
        <f>IFERROR(INDEX('Employee Info'!$C$3:$J$200,MATCH(Data6[[#This Row],[Name:]],'Employee Info'!$B$3:$B$200,0),MATCH(Data6[[#Headers],[Truck]],'Employee Info'!$C$2:$J$2,0)),"")</f>
        <v/>
      </c>
      <c r="L1256" s="19" t="str">
        <f>IFERROR(INDEX('Employee Info'!$C$3:$J$200,MATCH(Data6[[#This Row],[Name:]],'Employee Info'!$B$3:$B$200,0),MATCH(Data6[[#Headers],[Phone]],'Employee Info'!$C$2:$J$2,0)),"")</f>
        <v/>
      </c>
      <c r="M1256" s="19" t="str">
        <f>IFERROR(INDEX('Employee Info'!$C$3:$J$200,MATCH(Data6[[#This Row],[Name:]],'Employee Info'!$B$3:$B$200,0),MATCH(Data6[[#Headers],[Tech]],'Employee Info'!$C$2:$J$2,0)),"")</f>
        <v/>
      </c>
      <c r="N1256" s="19" t="str">
        <f>IFERROR(INDEX('Employee Info'!$C$3:$J$200,MATCH(Data6[[#This Row],[Name:]],'Employee Info'!$B$3:$B$200,0),MATCH(Data6[[#Headers],[Other]],'Employee Info'!$C$2:$J$2,0)),"")</f>
        <v/>
      </c>
      <c r="O1256" s="19">
        <f>IFERROR((Data6[[#This Row],[Hours:]]*SUM(Data6[[#This Row],[Rate]:[Other]])),"")</f>
        <v>0</v>
      </c>
      <c r="P1256" s="7" t="str">
        <f>IF(Data6[[#This Row],[WO'#:]]="","Riley #","WO#")</f>
        <v>Riley #</v>
      </c>
      <c r="Q1256" s="7">
        <f>IFERROR(WEEKNUM(Data6[[#This Row],[Date:]]),"")</f>
        <v>27</v>
      </c>
      <c r="R1256" s="6">
        <f t="shared" si="57"/>
        <v>45473</v>
      </c>
      <c r="S1256" s="6">
        <f>Data6[[#This Row],[Week Start]]+7</f>
        <v>45480</v>
      </c>
      <c r="T1256" s="7" t="str">
        <f t="shared" si="58"/>
        <v>6/30/2024 - 7/7/2024</v>
      </c>
      <c r="U1256" s="7" t="str">
        <f t="shared" si="59"/>
        <v>Time Card</v>
      </c>
      <c r="V1256" s="8" t="str">
        <f>RIGHT(TEXT(Data6[[#This Row],[Date:]],"mmddyyyy"),4)</f>
        <v>2024</v>
      </c>
      <c r="W1256" s="8" t="str">
        <f>MID(TEXT(Data6[[#This Row],[Date:]],"mmddyyyy"),3,2)</f>
        <v>05</v>
      </c>
      <c r="X1256" s="8" t="str">
        <f>LEFT(TEXT(Data6[[#This Row],[Date:]],"mmddyyyy"),2)</f>
        <v>07</v>
      </c>
      <c r="Y1256" s="6">
        <f>DATE(Data6[[#This Row],[Year]],Data6[[#This Row],[Month]],Data6[[#This Row],[Day]])</f>
        <v>45478</v>
      </c>
    </row>
    <row r="1257" spans="1:25" x14ac:dyDescent="0.3">
      <c r="A1257" s="5">
        <v>45485.525429629626</v>
      </c>
      <c r="B1257" s="7" t="s">
        <v>66</v>
      </c>
      <c r="C1257" s="6" t="s">
        <v>934</v>
      </c>
      <c r="D1257" s="7" t="s">
        <v>1866</v>
      </c>
      <c r="E1257" s="8">
        <v>8</v>
      </c>
      <c r="F1257" s="7">
        <v>6984733</v>
      </c>
      <c r="G1257" s="7" t="s">
        <v>68</v>
      </c>
      <c r="H1257" s="7" t="s">
        <v>756</v>
      </c>
      <c r="I1257" s="7" t="s">
        <v>44</v>
      </c>
      <c r="J1257" s="19" t="str">
        <f>IFERROR(INDEX('Employee Info'!$C$3:$E$200,MATCH(Data6[[#This Row],[Name:]],'Employee Info'!$B$3:$B$200,0),MATCH(Data6[[#This Row],[Hours Type:]],'Employee Info'!$C$2:$E$2,0)),"")</f>
        <v/>
      </c>
      <c r="K1257" s="19" t="str">
        <f>IFERROR(INDEX('Employee Info'!$C$3:$J$200,MATCH(Data6[[#This Row],[Name:]],'Employee Info'!$B$3:$B$200,0),MATCH(Data6[[#Headers],[Truck]],'Employee Info'!$C$2:$J$2,0)),"")</f>
        <v/>
      </c>
      <c r="L1257" s="19" t="str">
        <f>IFERROR(INDEX('Employee Info'!$C$3:$J$200,MATCH(Data6[[#This Row],[Name:]],'Employee Info'!$B$3:$B$200,0),MATCH(Data6[[#Headers],[Phone]],'Employee Info'!$C$2:$J$2,0)),"")</f>
        <v/>
      </c>
      <c r="M1257" s="19" t="str">
        <f>IFERROR(INDEX('Employee Info'!$C$3:$J$200,MATCH(Data6[[#This Row],[Name:]],'Employee Info'!$B$3:$B$200,0),MATCH(Data6[[#Headers],[Tech]],'Employee Info'!$C$2:$J$2,0)),"")</f>
        <v/>
      </c>
      <c r="N1257" s="19" t="str">
        <f>IFERROR(INDEX('Employee Info'!$C$3:$J$200,MATCH(Data6[[#This Row],[Name:]],'Employee Info'!$B$3:$B$200,0),MATCH(Data6[[#Headers],[Other]],'Employee Info'!$C$2:$J$2,0)),"")</f>
        <v/>
      </c>
      <c r="O1257" s="19">
        <f>IFERROR((Data6[[#This Row],[Hours:]]*SUM(Data6[[#This Row],[Rate]:[Other]])),"")</f>
        <v>0</v>
      </c>
      <c r="P1257" s="7" t="str">
        <f>IF(Data6[[#This Row],[WO'#:]]="","Riley #","WO#")</f>
        <v>WO#</v>
      </c>
      <c r="Q1257" s="7">
        <f>IFERROR(WEEKNUM(Data6[[#This Row],[Date:]]),"")</f>
        <v>28</v>
      </c>
      <c r="R1257" s="6">
        <f t="shared" si="57"/>
        <v>45480</v>
      </c>
      <c r="S1257" s="6">
        <f>Data6[[#This Row],[Week Start]]+7</f>
        <v>45487</v>
      </c>
      <c r="T1257" s="7" t="str">
        <f t="shared" si="58"/>
        <v>7/7/2024 - 7/14/2024</v>
      </c>
      <c r="U1257" s="7" t="str">
        <f t="shared" si="59"/>
        <v>Time Card</v>
      </c>
      <c r="V1257" s="8" t="str">
        <f>RIGHT(TEXT(Data6[[#This Row],[Date:]],"mmddyyyy"),4)</f>
        <v>2024</v>
      </c>
      <c r="W1257" s="8" t="str">
        <f>MID(TEXT(Data6[[#This Row],[Date:]],"mmddyyyy"),3,2)</f>
        <v>08</v>
      </c>
      <c r="X1257" s="8" t="str">
        <f>LEFT(TEXT(Data6[[#This Row],[Date:]],"mmddyyyy"),2)</f>
        <v>07</v>
      </c>
      <c r="Y1257" s="6">
        <f>DATE(Data6[[#This Row],[Year]],Data6[[#This Row],[Month]],Data6[[#This Row],[Day]])</f>
        <v>45481</v>
      </c>
    </row>
    <row r="1258" spans="1:25" x14ac:dyDescent="0.3">
      <c r="A1258" s="5">
        <v>45517.488047916668</v>
      </c>
      <c r="B1258" s="7" t="s">
        <v>76</v>
      </c>
      <c r="C1258" s="6" t="s">
        <v>934</v>
      </c>
      <c r="D1258" s="7" t="s">
        <v>156</v>
      </c>
      <c r="E1258" s="8">
        <v>1</v>
      </c>
      <c r="F1258" s="7">
        <v>6984733</v>
      </c>
      <c r="G1258" s="7" t="s">
        <v>68</v>
      </c>
      <c r="H1258" s="7" t="s">
        <v>756</v>
      </c>
      <c r="I1258" s="7" t="s">
        <v>44</v>
      </c>
      <c r="J1258" s="19" t="str">
        <f>IFERROR(INDEX('Employee Info'!$C$3:$E$200,MATCH(Data6[[#This Row],[Name:]],'Employee Info'!$B$3:$B$200,0),MATCH(Data6[[#This Row],[Hours Type:]],'Employee Info'!$C$2:$E$2,0)),"")</f>
        <v/>
      </c>
      <c r="K1258" s="19" t="str">
        <f>IFERROR(INDEX('Employee Info'!$C$3:$J$200,MATCH(Data6[[#This Row],[Name:]],'Employee Info'!$B$3:$B$200,0),MATCH(Data6[[#Headers],[Truck]],'Employee Info'!$C$2:$J$2,0)),"")</f>
        <v/>
      </c>
      <c r="L1258" s="19" t="str">
        <f>IFERROR(INDEX('Employee Info'!$C$3:$J$200,MATCH(Data6[[#This Row],[Name:]],'Employee Info'!$B$3:$B$200,0),MATCH(Data6[[#Headers],[Phone]],'Employee Info'!$C$2:$J$2,0)),"")</f>
        <v/>
      </c>
      <c r="M1258" s="19" t="str">
        <f>IFERROR(INDEX('Employee Info'!$C$3:$J$200,MATCH(Data6[[#This Row],[Name:]],'Employee Info'!$B$3:$B$200,0),MATCH(Data6[[#Headers],[Tech]],'Employee Info'!$C$2:$J$2,0)),"")</f>
        <v/>
      </c>
      <c r="N1258" s="19" t="str">
        <f>IFERROR(INDEX('Employee Info'!$C$3:$J$200,MATCH(Data6[[#This Row],[Name:]],'Employee Info'!$B$3:$B$200,0),MATCH(Data6[[#Headers],[Other]],'Employee Info'!$C$2:$J$2,0)),"")</f>
        <v/>
      </c>
      <c r="O1258" s="19">
        <f>IFERROR((Data6[[#This Row],[Hours:]]*SUM(Data6[[#This Row],[Rate]:[Other]])),"")</f>
        <v>0</v>
      </c>
      <c r="P1258" s="7" t="str">
        <f>IF(Data6[[#This Row],[WO'#:]]="","Riley #","WO#")</f>
        <v>WO#</v>
      </c>
      <c r="Q1258" s="7">
        <f>IFERROR(WEEKNUM(Data6[[#This Row],[Date:]]),"")</f>
        <v>28</v>
      </c>
      <c r="R1258" s="6">
        <f t="shared" si="57"/>
        <v>45480</v>
      </c>
      <c r="S1258" s="6">
        <f>Data6[[#This Row],[Week Start]]+7</f>
        <v>45487</v>
      </c>
      <c r="T1258" s="7" t="str">
        <f t="shared" si="58"/>
        <v>7/7/2024 - 7/14/2024</v>
      </c>
      <c r="U1258" s="7" t="str">
        <f t="shared" si="59"/>
        <v>Time Card</v>
      </c>
      <c r="V1258" s="8" t="str">
        <f>RIGHT(TEXT(Data6[[#This Row],[Date:]],"mmddyyyy"),4)</f>
        <v>2024</v>
      </c>
      <c r="W1258" s="8" t="str">
        <f>MID(TEXT(Data6[[#This Row],[Date:]],"mmddyyyy"),3,2)</f>
        <v>08</v>
      </c>
      <c r="X1258" s="8" t="str">
        <f>LEFT(TEXT(Data6[[#This Row],[Date:]],"mmddyyyy"),2)</f>
        <v>07</v>
      </c>
      <c r="Y1258" s="6">
        <f>DATE(Data6[[#This Row],[Year]],Data6[[#This Row],[Month]],Data6[[#This Row],[Day]])</f>
        <v>45481</v>
      </c>
    </row>
    <row r="1259" spans="1:25" x14ac:dyDescent="0.3">
      <c r="A1259" s="5">
        <v>45483.421070254626</v>
      </c>
      <c r="B1259" s="7" t="s">
        <v>34</v>
      </c>
      <c r="C1259" s="6" t="s">
        <v>934</v>
      </c>
      <c r="D1259" s="7" t="s">
        <v>937</v>
      </c>
      <c r="E1259" s="8">
        <v>8</v>
      </c>
      <c r="F1259" s="7">
        <v>6984733</v>
      </c>
      <c r="G1259" s="7" t="s">
        <v>68</v>
      </c>
      <c r="H1259" s="7" t="s">
        <v>808</v>
      </c>
      <c r="I1259" s="7" t="s">
        <v>44</v>
      </c>
      <c r="J1259" s="19" t="str">
        <f>IFERROR(INDEX('Employee Info'!$C$3:$E$200,MATCH(Data6[[#This Row],[Name:]],'Employee Info'!$B$3:$B$200,0),MATCH(Data6[[#This Row],[Hours Type:]],'Employee Info'!$C$2:$E$2,0)),"")</f>
        <v/>
      </c>
      <c r="K1259" s="19" t="str">
        <f>IFERROR(INDEX('Employee Info'!$C$3:$J$200,MATCH(Data6[[#This Row],[Name:]],'Employee Info'!$B$3:$B$200,0),MATCH(Data6[[#Headers],[Truck]],'Employee Info'!$C$2:$J$2,0)),"")</f>
        <v/>
      </c>
      <c r="L1259" s="19" t="str">
        <f>IFERROR(INDEX('Employee Info'!$C$3:$J$200,MATCH(Data6[[#This Row],[Name:]],'Employee Info'!$B$3:$B$200,0),MATCH(Data6[[#Headers],[Phone]],'Employee Info'!$C$2:$J$2,0)),"")</f>
        <v/>
      </c>
      <c r="M1259" s="19" t="str">
        <f>IFERROR(INDEX('Employee Info'!$C$3:$J$200,MATCH(Data6[[#This Row],[Name:]],'Employee Info'!$B$3:$B$200,0),MATCH(Data6[[#Headers],[Tech]],'Employee Info'!$C$2:$J$2,0)),"")</f>
        <v/>
      </c>
      <c r="N1259" s="19" t="str">
        <f>IFERROR(INDEX('Employee Info'!$C$3:$J$200,MATCH(Data6[[#This Row],[Name:]],'Employee Info'!$B$3:$B$200,0),MATCH(Data6[[#Headers],[Other]],'Employee Info'!$C$2:$J$2,0)),"")</f>
        <v/>
      </c>
      <c r="O1259" s="19">
        <f>IFERROR((Data6[[#This Row],[Hours:]]*SUM(Data6[[#This Row],[Rate]:[Other]])),"")</f>
        <v>0</v>
      </c>
      <c r="P1259" s="7" t="str">
        <f>IF(Data6[[#This Row],[WO'#:]]="","Riley #","WO#")</f>
        <v>WO#</v>
      </c>
      <c r="Q1259" s="7">
        <f>IFERROR(WEEKNUM(Data6[[#This Row],[Date:]]),"")</f>
        <v>28</v>
      </c>
      <c r="R1259" s="6">
        <f t="shared" si="57"/>
        <v>45480</v>
      </c>
      <c r="S1259" s="6">
        <f>Data6[[#This Row],[Week Start]]+7</f>
        <v>45487</v>
      </c>
      <c r="T1259" s="7" t="str">
        <f t="shared" si="58"/>
        <v>7/7/2024 - 7/14/2024</v>
      </c>
      <c r="U1259" s="7" t="str">
        <f t="shared" si="59"/>
        <v>Time Card</v>
      </c>
      <c r="V1259" s="8" t="str">
        <f>RIGHT(TEXT(Data6[[#This Row],[Date:]],"mmddyyyy"),4)</f>
        <v>2024</v>
      </c>
      <c r="W1259" s="8" t="str">
        <f>MID(TEXT(Data6[[#This Row],[Date:]],"mmddyyyy"),3,2)</f>
        <v>08</v>
      </c>
      <c r="X1259" s="8" t="str">
        <f>LEFT(TEXT(Data6[[#This Row],[Date:]],"mmddyyyy"),2)</f>
        <v>07</v>
      </c>
      <c r="Y1259" s="6">
        <f>DATE(Data6[[#This Row],[Year]],Data6[[#This Row],[Month]],Data6[[#This Row],[Day]])</f>
        <v>45481</v>
      </c>
    </row>
    <row r="1260" spans="1:25" x14ac:dyDescent="0.3">
      <c r="A1260" s="5">
        <v>45486.469965277778</v>
      </c>
      <c r="B1260" s="7" t="s">
        <v>66</v>
      </c>
      <c r="C1260" s="6" t="s">
        <v>932</v>
      </c>
      <c r="D1260" s="7" t="s">
        <v>1877</v>
      </c>
      <c r="E1260" s="8">
        <v>1</v>
      </c>
      <c r="F1260" s="7">
        <v>20028</v>
      </c>
      <c r="G1260" s="7" t="s">
        <v>68</v>
      </c>
      <c r="H1260" s="7" t="s">
        <v>756</v>
      </c>
      <c r="I1260" s="7" t="s">
        <v>45</v>
      </c>
      <c r="J1260" s="19" t="str">
        <f>IFERROR(INDEX('Employee Info'!$C$3:$E$200,MATCH(Data6[[#This Row],[Name:]],'Employee Info'!$B$3:$B$200,0),MATCH(Data6[[#This Row],[Hours Type:]],'Employee Info'!$C$2:$E$2,0)),"")</f>
        <v/>
      </c>
      <c r="K1260" s="19" t="str">
        <f>IFERROR(INDEX('Employee Info'!$C$3:$J$200,MATCH(Data6[[#This Row],[Name:]],'Employee Info'!$B$3:$B$200,0),MATCH(Data6[[#Headers],[Truck]],'Employee Info'!$C$2:$J$2,0)),"")</f>
        <v/>
      </c>
      <c r="L1260" s="19" t="str">
        <f>IFERROR(INDEX('Employee Info'!$C$3:$J$200,MATCH(Data6[[#This Row],[Name:]],'Employee Info'!$B$3:$B$200,0),MATCH(Data6[[#Headers],[Phone]],'Employee Info'!$C$2:$J$2,0)),"")</f>
        <v/>
      </c>
      <c r="M1260" s="19" t="str">
        <f>IFERROR(INDEX('Employee Info'!$C$3:$J$200,MATCH(Data6[[#This Row],[Name:]],'Employee Info'!$B$3:$B$200,0),MATCH(Data6[[#Headers],[Tech]],'Employee Info'!$C$2:$J$2,0)),"")</f>
        <v/>
      </c>
      <c r="N1260" s="19" t="str">
        <f>IFERROR(INDEX('Employee Info'!$C$3:$J$200,MATCH(Data6[[#This Row],[Name:]],'Employee Info'!$B$3:$B$200,0),MATCH(Data6[[#Headers],[Other]],'Employee Info'!$C$2:$J$2,0)),"")</f>
        <v/>
      </c>
      <c r="O1260" s="19">
        <f>IFERROR((Data6[[#This Row],[Hours:]]*SUM(Data6[[#This Row],[Rate]:[Other]])),"")</f>
        <v>0</v>
      </c>
      <c r="P1260" s="7" t="str">
        <f>IF(Data6[[#This Row],[WO'#:]]="","Riley #","WO#")</f>
        <v>WO#</v>
      </c>
      <c r="Q1260" s="7">
        <f>IFERROR(WEEKNUM(Data6[[#This Row],[Date:]]),"")</f>
        <v>28</v>
      </c>
      <c r="R1260" s="6">
        <f t="shared" si="57"/>
        <v>45480</v>
      </c>
      <c r="S1260" s="6">
        <f>Data6[[#This Row],[Week Start]]+7</f>
        <v>45487</v>
      </c>
      <c r="T1260" s="7" t="str">
        <f t="shared" si="58"/>
        <v>7/7/2024 - 7/14/2024</v>
      </c>
      <c r="U1260" s="7" t="str">
        <f t="shared" si="59"/>
        <v>Time Card</v>
      </c>
      <c r="V1260" s="8" t="str">
        <f>RIGHT(TEXT(Data6[[#This Row],[Date:]],"mmddyyyy"),4)</f>
        <v>2024</v>
      </c>
      <c r="W1260" s="8" t="str">
        <f>MID(TEXT(Data6[[#This Row],[Date:]],"mmddyyyy"),3,2)</f>
        <v>09</v>
      </c>
      <c r="X1260" s="8" t="str">
        <f>LEFT(TEXT(Data6[[#This Row],[Date:]],"mmddyyyy"),2)</f>
        <v>07</v>
      </c>
      <c r="Y1260" s="6">
        <f>DATE(Data6[[#This Row],[Year]],Data6[[#This Row],[Month]],Data6[[#This Row],[Day]])</f>
        <v>45482</v>
      </c>
    </row>
    <row r="1261" spans="1:25" x14ac:dyDescent="0.3">
      <c r="A1261" s="5">
        <v>45485.528449652775</v>
      </c>
      <c r="B1261" s="7" t="s">
        <v>66</v>
      </c>
      <c r="C1261" s="6" t="s">
        <v>932</v>
      </c>
      <c r="D1261" s="7" t="s">
        <v>1867</v>
      </c>
      <c r="E1261" s="8">
        <v>8</v>
      </c>
      <c r="F1261" s="7">
        <v>6984733</v>
      </c>
      <c r="G1261" s="7" t="s">
        <v>68</v>
      </c>
      <c r="H1261" s="7" t="s">
        <v>756</v>
      </c>
      <c r="I1261" s="7" t="s">
        <v>44</v>
      </c>
      <c r="J1261" s="19" t="str">
        <f>IFERROR(INDEX('Employee Info'!$C$3:$E$200,MATCH(Data6[[#This Row],[Name:]],'Employee Info'!$B$3:$B$200,0),MATCH(Data6[[#This Row],[Hours Type:]],'Employee Info'!$C$2:$E$2,0)),"")</f>
        <v/>
      </c>
      <c r="K1261" s="19" t="str">
        <f>IFERROR(INDEX('Employee Info'!$C$3:$J$200,MATCH(Data6[[#This Row],[Name:]],'Employee Info'!$B$3:$B$200,0),MATCH(Data6[[#Headers],[Truck]],'Employee Info'!$C$2:$J$2,0)),"")</f>
        <v/>
      </c>
      <c r="L1261" s="19" t="str">
        <f>IFERROR(INDEX('Employee Info'!$C$3:$J$200,MATCH(Data6[[#This Row],[Name:]],'Employee Info'!$B$3:$B$200,0),MATCH(Data6[[#Headers],[Phone]],'Employee Info'!$C$2:$J$2,0)),"")</f>
        <v/>
      </c>
      <c r="M1261" s="19" t="str">
        <f>IFERROR(INDEX('Employee Info'!$C$3:$J$200,MATCH(Data6[[#This Row],[Name:]],'Employee Info'!$B$3:$B$200,0),MATCH(Data6[[#Headers],[Tech]],'Employee Info'!$C$2:$J$2,0)),"")</f>
        <v/>
      </c>
      <c r="N1261" s="19" t="str">
        <f>IFERROR(INDEX('Employee Info'!$C$3:$J$200,MATCH(Data6[[#This Row],[Name:]],'Employee Info'!$B$3:$B$200,0),MATCH(Data6[[#Headers],[Other]],'Employee Info'!$C$2:$J$2,0)),"")</f>
        <v/>
      </c>
      <c r="O1261" s="19">
        <f>IFERROR((Data6[[#This Row],[Hours:]]*SUM(Data6[[#This Row],[Rate]:[Other]])),"")</f>
        <v>0</v>
      </c>
      <c r="P1261" s="7" t="str">
        <f>IF(Data6[[#This Row],[WO'#:]]="","Riley #","WO#")</f>
        <v>WO#</v>
      </c>
      <c r="Q1261" s="7">
        <f>IFERROR(WEEKNUM(Data6[[#This Row],[Date:]]),"")</f>
        <v>28</v>
      </c>
      <c r="R1261" s="6">
        <f t="shared" si="57"/>
        <v>45480</v>
      </c>
      <c r="S1261" s="6">
        <f>Data6[[#This Row],[Week Start]]+7</f>
        <v>45487</v>
      </c>
      <c r="T1261" s="7" t="str">
        <f t="shared" si="58"/>
        <v>7/7/2024 - 7/14/2024</v>
      </c>
      <c r="U1261" s="7" t="str">
        <f t="shared" si="59"/>
        <v>Time Card</v>
      </c>
      <c r="V1261" s="8" t="str">
        <f>RIGHT(TEXT(Data6[[#This Row],[Date:]],"mmddyyyy"),4)</f>
        <v>2024</v>
      </c>
      <c r="W1261" s="8" t="str">
        <f>MID(TEXT(Data6[[#This Row],[Date:]],"mmddyyyy"),3,2)</f>
        <v>09</v>
      </c>
      <c r="X1261" s="8" t="str">
        <f>LEFT(TEXT(Data6[[#This Row],[Date:]],"mmddyyyy"),2)</f>
        <v>07</v>
      </c>
      <c r="Y1261" s="6">
        <f>DATE(Data6[[#This Row],[Year]],Data6[[#This Row],[Month]],Data6[[#This Row],[Day]])</f>
        <v>45482</v>
      </c>
    </row>
    <row r="1262" spans="1:25" x14ac:dyDescent="0.3">
      <c r="A1262" s="5">
        <v>45517.488195254627</v>
      </c>
      <c r="B1262" s="7" t="s">
        <v>76</v>
      </c>
      <c r="C1262" s="6" t="s">
        <v>932</v>
      </c>
      <c r="D1262" s="7" t="s">
        <v>156</v>
      </c>
      <c r="E1262" s="8">
        <v>1</v>
      </c>
      <c r="F1262" s="7">
        <v>6984733</v>
      </c>
      <c r="G1262" s="7" t="s">
        <v>68</v>
      </c>
      <c r="H1262" s="7" t="s">
        <v>756</v>
      </c>
      <c r="I1262" s="7" t="s">
        <v>44</v>
      </c>
      <c r="J1262" s="19" t="str">
        <f>IFERROR(INDEX('Employee Info'!$C$3:$E$200,MATCH(Data6[[#This Row],[Name:]],'Employee Info'!$B$3:$B$200,0),MATCH(Data6[[#This Row],[Hours Type:]],'Employee Info'!$C$2:$E$2,0)),"")</f>
        <v/>
      </c>
      <c r="K1262" s="19" t="str">
        <f>IFERROR(INDEX('Employee Info'!$C$3:$J$200,MATCH(Data6[[#This Row],[Name:]],'Employee Info'!$B$3:$B$200,0),MATCH(Data6[[#Headers],[Truck]],'Employee Info'!$C$2:$J$2,0)),"")</f>
        <v/>
      </c>
      <c r="L1262" s="19" t="str">
        <f>IFERROR(INDEX('Employee Info'!$C$3:$J$200,MATCH(Data6[[#This Row],[Name:]],'Employee Info'!$B$3:$B$200,0),MATCH(Data6[[#Headers],[Phone]],'Employee Info'!$C$2:$J$2,0)),"")</f>
        <v/>
      </c>
      <c r="M1262" s="19" t="str">
        <f>IFERROR(INDEX('Employee Info'!$C$3:$J$200,MATCH(Data6[[#This Row],[Name:]],'Employee Info'!$B$3:$B$200,0),MATCH(Data6[[#Headers],[Tech]],'Employee Info'!$C$2:$J$2,0)),"")</f>
        <v/>
      </c>
      <c r="N1262" s="19" t="str">
        <f>IFERROR(INDEX('Employee Info'!$C$3:$J$200,MATCH(Data6[[#This Row],[Name:]],'Employee Info'!$B$3:$B$200,0),MATCH(Data6[[#Headers],[Other]],'Employee Info'!$C$2:$J$2,0)),"")</f>
        <v/>
      </c>
      <c r="O1262" s="19">
        <f>IFERROR((Data6[[#This Row],[Hours:]]*SUM(Data6[[#This Row],[Rate]:[Other]])),"")</f>
        <v>0</v>
      </c>
      <c r="P1262" s="7" t="str">
        <f>IF(Data6[[#This Row],[WO'#:]]="","Riley #","WO#")</f>
        <v>WO#</v>
      </c>
      <c r="Q1262" s="7">
        <f>IFERROR(WEEKNUM(Data6[[#This Row],[Date:]]),"")</f>
        <v>28</v>
      </c>
      <c r="R1262" s="6">
        <f t="shared" si="57"/>
        <v>45480</v>
      </c>
      <c r="S1262" s="6">
        <f>Data6[[#This Row],[Week Start]]+7</f>
        <v>45487</v>
      </c>
      <c r="T1262" s="7" t="str">
        <f t="shared" si="58"/>
        <v>7/7/2024 - 7/14/2024</v>
      </c>
      <c r="U1262" s="7" t="str">
        <f t="shared" si="59"/>
        <v>Time Card</v>
      </c>
      <c r="V1262" s="8" t="str">
        <f>RIGHT(TEXT(Data6[[#This Row],[Date:]],"mmddyyyy"),4)</f>
        <v>2024</v>
      </c>
      <c r="W1262" s="8" t="str">
        <f>MID(TEXT(Data6[[#This Row],[Date:]],"mmddyyyy"),3,2)</f>
        <v>09</v>
      </c>
      <c r="X1262" s="8" t="str">
        <f>LEFT(TEXT(Data6[[#This Row],[Date:]],"mmddyyyy"),2)</f>
        <v>07</v>
      </c>
      <c r="Y1262" s="6">
        <f>DATE(Data6[[#This Row],[Year]],Data6[[#This Row],[Month]],Data6[[#This Row],[Day]])</f>
        <v>45482</v>
      </c>
    </row>
    <row r="1263" spans="1:25" x14ac:dyDescent="0.3">
      <c r="A1263" s="5">
        <v>45482.583339236109</v>
      </c>
      <c r="B1263" s="7" t="s">
        <v>35</v>
      </c>
      <c r="C1263" s="6" t="s">
        <v>932</v>
      </c>
      <c r="D1263" s="7" t="s">
        <v>648</v>
      </c>
      <c r="E1263" s="8">
        <v>8</v>
      </c>
      <c r="F1263" s="7" t="s">
        <v>68</v>
      </c>
      <c r="G1263" s="7" t="s">
        <v>68</v>
      </c>
      <c r="H1263" s="7" t="s">
        <v>649</v>
      </c>
      <c r="I1263" s="7" t="s">
        <v>44</v>
      </c>
      <c r="J1263" s="19" t="str">
        <f>IFERROR(INDEX('Employee Info'!$C$3:$E$200,MATCH(Data6[[#This Row],[Name:]],'Employee Info'!$B$3:$B$200,0),MATCH(Data6[[#This Row],[Hours Type:]],'Employee Info'!$C$2:$E$2,0)),"")</f>
        <v/>
      </c>
      <c r="K1263" s="19" t="str">
        <f>IFERROR(INDEX('Employee Info'!$C$3:$J$200,MATCH(Data6[[#This Row],[Name:]],'Employee Info'!$B$3:$B$200,0),MATCH(Data6[[#Headers],[Truck]],'Employee Info'!$C$2:$J$2,0)),"")</f>
        <v/>
      </c>
      <c r="L1263" s="19" t="str">
        <f>IFERROR(INDEX('Employee Info'!$C$3:$J$200,MATCH(Data6[[#This Row],[Name:]],'Employee Info'!$B$3:$B$200,0),MATCH(Data6[[#Headers],[Phone]],'Employee Info'!$C$2:$J$2,0)),"")</f>
        <v/>
      </c>
      <c r="M1263" s="19" t="str">
        <f>IFERROR(INDEX('Employee Info'!$C$3:$J$200,MATCH(Data6[[#This Row],[Name:]],'Employee Info'!$B$3:$B$200,0),MATCH(Data6[[#Headers],[Tech]],'Employee Info'!$C$2:$J$2,0)),"")</f>
        <v/>
      </c>
      <c r="N1263" s="19" t="str">
        <f>IFERROR(INDEX('Employee Info'!$C$3:$J$200,MATCH(Data6[[#This Row],[Name:]],'Employee Info'!$B$3:$B$200,0),MATCH(Data6[[#Headers],[Other]],'Employee Info'!$C$2:$J$2,0)),"")</f>
        <v/>
      </c>
      <c r="O1263" s="19">
        <f>IFERROR((Data6[[#This Row],[Hours:]]*SUM(Data6[[#This Row],[Rate]:[Other]])),"")</f>
        <v>0</v>
      </c>
      <c r="P1263" s="7" t="str">
        <f>IF(Data6[[#This Row],[WO'#:]]="","Riley #","WO#")</f>
        <v>Riley #</v>
      </c>
      <c r="Q1263" s="7">
        <f>IFERROR(WEEKNUM(Data6[[#This Row],[Date:]]),"")</f>
        <v>28</v>
      </c>
      <c r="R1263" s="6">
        <f t="shared" si="57"/>
        <v>45480</v>
      </c>
      <c r="S1263" s="6">
        <f>Data6[[#This Row],[Week Start]]+7</f>
        <v>45487</v>
      </c>
      <c r="T1263" s="7" t="str">
        <f t="shared" si="58"/>
        <v>7/7/2024 - 7/14/2024</v>
      </c>
      <c r="U1263" s="7" t="str">
        <f t="shared" si="59"/>
        <v>Time Card</v>
      </c>
      <c r="V1263" s="8" t="str">
        <f>RIGHT(TEXT(Data6[[#This Row],[Date:]],"mmddyyyy"),4)</f>
        <v>2024</v>
      </c>
      <c r="W1263" s="8" t="str">
        <f>MID(TEXT(Data6[[#This Row],[Date:]],"mmddyyyy"),3,2)</f>
        <v>09</v>
      </c>
      <c r="X1263" s="8" t="str">
        <f>LEFT(TEXT(Data6[[#This Row],[Date:]],"mmddyyyy"),2)</f>
        <v>07</v>
      </c>
      <c r="Y1263" s="6">
        <f>DATE(Data6[[#This Row],[Year]],Data6[[#This Row],[Month]],Data6[[#This Row],[Day]])</f>
        <v>45482</v>
      </c>
    </row>
    <row r="1264" spans="1:25" x14ac:dyDescent="0.3">
      <c r="A1264" s="5">
        <v>45482.583415046298</v>
      </c>
      <c r="B1264" s="7" t="s">
        <v>23</v>
      </c>
      <c r="C1264" s="6" t="s">
        <v>932</v>
      </c>
      <c r="D1264" s="7" t="s">
        <v>648</v>
      </c>
      <c r="E1264" s="8">
        <v>8</v>
      </c>
      <c r="F1264" s="7" t="s">
        <v>68</v>
      </c>
      <c r="G1264" s="7" t="s">
        <v>68</v>
      </c>
      <c r="H1264" s="7" t="s">
        <v>649</v>
      </c>
      <c r="I1264" s="7" t="s">
        <v>44</v>
      </c>
      <c r="J1264" s="19" t="str">
        <f>IFERROR(INDEX('Employee Info'!$C$3:$E$200,MATCH(Data6[[#This Row],[Name:]],'Employee Info'!$B$3:$B$200,0),MATCH(Data6[[#This Row],[Hours Type:]],'Employee Info'!$C$2:$E$2,0)),"")</f>
        <v/>
      </c>
      <c r="K1264" s="19" t="str">
        <f>IFERROR(INDEX('Employee Info'!$C$3:$J$200,MATCH(Data6[[#This Row],[Name:]],'Employee Info'!$B$3:$B$200,0),MATCH(Data6[[#Headers],[Truck]],'Employee Info'!$C$2:$J$2,0)),"")</f>
        <v/>
      </c>
      <c r="L1264" s="19" t="str">
        <f>IFERROR(INDEX('Employee Info'!$C$3:$J$200,MATCH(Data6[[#This Row],[Name:]],'Employee Info'!$B$3:$B$200,0),MATCH(Data6[[#Headers],[Phone]],'Employee Info'!$C$2:$J$2,0)),"")</f>
        <v/>
      </c>
      <c r="M1264" s="19" t="str">
        <f>IFERROR(INDEX('Employee Info'!$C$3:$J$200,MATCH(Data6[[#This Row],[Name:]],'Employee Info'!$B$3:$B$200,0),MATCH(Data6[[#Headers],[Tech]],'Employee Info'!$C$2:$J$2,0)),"")</f>
        <v/>
      </c>
      <c r="N1264" s="19" t="str">
        <f>IFERROR(INDEX('Employee Info'!$C$3:$J$200,MATCH(Data6[[#This Row],[Name:]],'Employee Info'!$B$3:$B$200,0),MATCH(Data6[[#Headers],[Other]],'Employee Info'!$C$2:$J$2,0)),"")</f>
        <v/>
      </c>
      <c r="O1264" s="19">
        <f>IFERROR((Data6[[#This Row],[Hours:]]*SUM(Data6[[#This Row],[Rate]:[Other]])),"")</f>
        <v>0</v>
      </c>
      <c r="P1264" s="7" t="str">
        <f>IF(Data6[[#This Row],[WO'#:]]="","Riley #","WO#")</f>
        <v>Riley #</v>
      </c>
      <c r="Q1264" s="7">
        <f>IFERROR(WEEKNUM(Data6[[#This Row],[Date:]]),"")</f>
        <v>28</v>
      </c>
      <c r="R1264" s="6">
        <f t="shared" si="57"/>
        <v>45480</v>
      </c>
      <c r="S1264" s="6">
        <f>Data6[[#This Row],[Week Start]]+7</f>
        <v>45487</v>
      </c>
      <c r="T1264" s="7" t="str">
        <f t="shared" si="58"/>
        <v>7/7/2024 - 7/14/2024</v>
      </c>
      <c r="U1264" s="7" t="str">
        <f t="shared" si="59"/>
        <v>Time Card</v>
      </c>
      <c r="V1264" s="8" t="str">
        <f>RIGHT(TEXT(Data6[[#This Row],[Date:]],"mmddyyyy"),4)</f>
        <v>2024</v>
      </c>
      <c r="W1264" s="8" t="str">
        <f>MID(TEXT(Data6[[#This Row],[Date:]],"mmddyyyy"),3,2)</f>
        <v>09</v>
      </c>
      <c r="X1264" s="8" t="str">
        <f>LEFT(TEXT(Data6[[#This Row],[Date:]],"mmddyyyy"),2)</f>
        <v>07</v>
      </c>
      <c r="Y1264" s="6">
        <f>DATE(Data6[[#This Row],[Year]],Data6[[#This Row],[Month]],Data6[[#This Row],[Day]])</f>
        <v>45482</v>
      </c>
    </row>
    <row r="1265" spans="1:25" x14ac:dyDescent="0.3">
      <c r="A1265" s="5">
        <v>45482.581175347223</v>
      </c>
      <c r="B1265" s="7" t="s">
        <v>34</v>
      </c>
      <c r="C1265" s="6" t="s">
        <v>932</v>
      </c>
      <c r="D1265" s="7" t="s">
        <v>933</v>
      </c>
      <c r="E1265" s="8" t="s">
        <v>68</v>
      </c>
      <c r="F1265" s="7" t="s">
        <v>68</v>
      </c>
      <c r="G1265" s="7" t="s">
        <v>68</v>
      </c>
      <c r="H1265" s="7" t="s">
        <v>922</v>
      </c>
      <c r="I1265" s="7" t="s">
        <v>44</v>
      </c>
      <c r="J1265" s="19" t="str">
        <f>IFERROR(INDEX('Employee Info'!$C$3:$E$200,MATCH(Data6[[#This Row],[Name:]],'Employee Info'!$B$3:$B$200,0),MATCH(Data6[[#This Row],[Hours Type:]],'Employee Info'!$C$2:$E$2,0)),"")</f>
        <v/>
      </c>
      <c r="K1265" s="19" t="str">
        <f>IFERROR(INDEX('Employee Info'!$C$3:$J$200,MATCH(Data6[[#This Row],[Name:]],'Employee Info'!$B$3:$B$200,0),MATCH(Data6[[#Headers],[Truck]],'Employee Info'!$C$2:$J$2,0)),"")</f>
        <v/>
      </c>
      <c r="L1265" s="19" t="str">
        <f>IFERROR(INDEX('Employee Info'!$C$3:$J$200,MATCH(Data6[[#This Row],[Name:]],'Employee Info'!$B$3:$B$200,0),MATCH(Data6[[#Headers],[Phone]],'Employee Info'!$C$2:$J$2,0)),"")</f>
        <v/>
      </c>
      <c r="M1265" s="19" t="str">
        <f>IFERROR(INDEX('Employee Info'!$C$3:$J$200,MATCH(Data6[[#This Row],[Name:]],'Employee Info'!$B$3:$B$200,0),MATCH(Data6[[#Headers],[Tech]],'Employee Info'!$C$2:$J$2,0)),"")</f>
        <v/>
      </c>
      <c r="N1265" s="19" t="str">
        <f>IFERROR(INDEX('Employee Info'!$C$3:$J$200,MATCH(Data6[[#This Row],[Name:]],'Employee Info'!$B$3:$B$200,0),MATCH(Data6[[#Headers],[Other]],'Employee Info'!$C$2:$J$2,0)),"")</f>
        <v/>
      </c>
      <c r="O1265" s="19" t="str">
        <f>IFERROR((Data6[[#This Row],[Hours:]]*SUM(Data6[[#This Row],[Rate]:[Other]])),"")</f>
        <v/>
      </c>
      <c r="P1265" s="7" t="str">
        <f>IF(Data6[[#This Row],[WO'#:]]="","Riley #","WO#")</f>
        <v>Riley #</v>
      </c>
      <c r="Q1265" s="7">
        <f>IFERROR(WEEKNUM(Data6[[#This Row],[Date:]]),"")</f>
        <v>28</v>
      </c>
      <c r="R1265" s="6">
        <f t="shared" si="57"/>
        <v>45480</v>
      </c>
      <c r="S1265" s="6">
        <f>Data6[[#This Row],[Week Start]]+7</f>
        <v>45487</v>
      </c>
      <c r="T1265" s="7" t="str">
        <f t="shared" si="58"/>
        <v>7/7/2024 - 7/14/2024</v>
      </c>
      <c r="U1265" s="7" t="str">
        <f t="shared" si="59"/>
        <v>Time Card</v>
      </c>
      <c r="V1265" s="8" t="str">
        <f>RIGHT(TEXT(Data6[[#This Row],[Date:]],"mmddyyyy"),4)</f>
        <v>2024</v>
      </c>
      <c r="W1265" s="8" t="str">
        <f>MID(TEXT(Data6[[#This Row],[Date:]],"mmddyyyy"),3,2)</f>
        <v>09</v>
      </c>
      <c r="X1265" s="8" t="str">
        <f>LEFT(TEXT(Data6[[#This Row],[Date:]],"mmddyyyy"),2)</f>
        <v>07</v>
      </c>
      <c r="Y1265" s="6">
        <f>DATE(Data6[[#This Row],[Year]],Data6[[#This Row],[Month]],Data6[[#This Row],[Day]])</f>
        <v>45482</v>
      </c>
    </row>
    <row r="1266" spans="1:25" x14ac:dyDescent="0.3">
      <c r="A1266" s="5">
        <v>45482.581564583335</v>
      </c>
      <c r="B1266" s="7" t="s">
        <v>31</v>
      </c>
      <c r="C1266" s="6" t="s">
        <v>932</v>
      </c>
      <c r="D1266" s="7" t="s">
        <v>933</v>
      </c>
      <c r="E1266" s="8">
        <v>8</v>
      </c>
      <c r="F1266" s="7" t="s">
        <v>68</v>
      </c>
      <c r="G1266" s="7" t="s">
        <v>68</v>
      </c>
      <c r="H1266" s="7" t="s">
        <v>922</v>
      </c>
      <c r="I1266" s="7" t="s">
        <v>44</v>
      </c>
      <c r="J1266" s="19" t="str">
        <f>IFERROR(INDEX('Employee Info'!$C$3:$E$200,MATCH(Data6[[#This Row],[Name:]],'Employee Info'!$B$3:$B$200,0),MATCH(Data6[[#This Row],[Hours Type:]],'Employee Info'!$C$2:$E$2,0)),"")</f>
        <v/>
      </c>
      <c r="K1266" s="19" t="str">
        <f>IFERROR(INDEX('Employee Info'!$C$3:$J$200,MATCH(Data6[[#This Row],[Name:]],'Employee Info'!$B$3:$B$200,0),MATCH(Data6[[#Headers],[Truck]],'Employee Info'!$C$2:$J$2,0)),"")</f>
        <v/>
      </c>
      <c r="L1266" s="19" t="str">
        <f>IFERROR(INDEX('Employee Info'!$C$3:$J$200,MATCH(Data6[[#This Row],[Name:]],'Employee Info'!$B$3:$B$200,0),MATCH(Data6[[#Headers],[Phone]],'Employee Info'!$C$2:$J$2,0)),"")</f>
        <v/>
      </c>
      <c r="M1266" s="19" t="str">
        <f>IFERROR(INDEX('Employee Info'!$C$3:$J$200,MATCH(Data6[[#This Row],[Name:]],'Employee Info'!$B$3:$B$200,0),MATCH(Data6[[#Headers],[Tech]],'Employee Info'!$C$2:$J$2,0)),"")</f>
        <v/>
      </c>
      <c r="N1266" s="19" t="str">
        <f>IFERROR(INDEX('Employee Info'!$C$3:$J$200,MATCH(Data6[[#This Row],[Name:]],'Employee Info'!$B$3:$B$200,0),MATCH(Data6[[#Headers],[Other]],'Employee Info'!$C$2:$J$2,0)),"")</f>
        <v/>
      </c>
      <c r="O1266" s="19">
        <f>IFERROR((Data6[[#This Row],[Hours:]]*SUM(Data6[[#This Row],[Rate]:[Other]])),"")</f>
        <v>0</v>
      </c>
      <c r="P1266" s="7" t="str">
        <f>IF(Data6[[#This Row],[WO'#:]]="","Riley #","WO#")</f>
        <v>Riley #</v>
      </c>
      <c r="Q1266" s="7">
        <f>IFERROR(WEEKNUM(Data6[[#This Row],[Date:]]),"")</f>
        <v>28</v>
      </c>
      <c r="R1266" s="6">
        <f t="shared" si="57"/>
        <v>45480</v>
      </c>
      <c r="S1266" s="6">
        <f>Data6[[#This Row],[Week Start]]+7</f>
        <v>45487</v>
      </c>
      <c r="T1266" s="7" t="str">
        <f t="shared" si="58"/>
        <v>7/7/2024 - 7/14/2024</v>
      </c>
      <c r="U1266" s="7" t="str">
        <f t="shared" si="59"/>
        <v>Time Card</v>
      </c>
      <c r="V1266" s="8" t="str">
        <f>RIGHT(TEXT(Data6[[#This Row],[Date:]],"mmddyyyy"),4)</f>
        <v>2024</v>
      </c>
      <c r="W1266" s="8" t="str">
        <f>MID(TEXT(Data6[[#This Row],[Date:]],"mmddyyyy"),3,2)</f>
        <v>09</v>
      </c>
      <c r="X1266" s="8" t="str">
        <f>LEFT(TEXT(Data6[[#This Row],[Date:]],"mmddyyyy"),2)</f>
        <v>07</v>
      </c>
      <c r="Y1266" s="6">
        <f>DATE(Data6[[#This Row],[Year]],Data6[[#This Row],[Month]],Data6[[#This Row],[Day]])</f>
        <v>45482</v>
      </c>
    </row>
    <row r="1267" spans="1:25" x14ac:dyDescent="0.3">
      <c r="A1267" s="5">
        <v>45482.581653703703</v>
      </c>
      <c r="B1267" s="7" t="s">
        <v>34</v>
      </c>
      <c r="C1267" s="6" t="s">
        <v>932</v>
      </c>
      <c r="D1267" s="7" t="s">
        <v>933</v>
      </c>
      <c r="E1267" s="8">
        <v>8</v>
      </c>
      <c r="F1267" s="7" t="s">
        <v>68</v>
      </c>
      <c r="G1267" s="7" t="s">
        <v>68</v>
      </c>
      <c r="H1267" s="7" t="s">
        <v>922</v>
      </c>
      <c r="I1267" s="7" t="s">
        <v>44</v>
      </c>
      <c r="J1267" s="19" t="str">
        <f>IFERROR(INDEX('Employee Info'!$C$3:$E$200,MATCH(Data6[[#This Row],[Name:]],'Employee Info'!$B$3:$B$200,0),MATCH(Data6[[#This Row],[Hours Type:]],'Employee Info'!$C$2:$E$2,0)),"")</f>
        <v/>
      </c>
      <c r="K1267" s="19" t="str">
        <f>IFERROR(INDEX('Employee Info'!$C$3:$J$200,MATCH(Data6[[#This Row],[Name:]],'Employee Info'!$B$3:$B$200,0),MATCH(Data6[[#Headers],[Truck]],'Employee Info'!$C$2:$J$2,0)),"")</f>
        <v/>
      </c>
      <c r="L1267" s="19" t="str">
        <f>IFERROR(INDEX('Employee Info'!$C$3:$J$200,MATCH(Data6[[#This Row],[Name:]],'Employee Info'!$B$3:$B$200,0),MATCH(Data6[[#Headers],[Phone]],'Employee Info'!$C$2:$J$2,0)),"")</f>
        <v/>
      </c>
      <c r="M1267" s="19" t="str">
        <f>IFERROR(INDEX('Employee Info'!$C$3:$J$200,MATCH(Data6[[#This Row],[Name:]],'Employee Info'!$B$3:$B$200,0),MATCH(Data6[[#Headers],[Tech]],'Employee Info'!$C$2:$J$2,0)),"")</f>
        <v/>
      </c>
      <c r="N1267" s="19" t="str">
        <f>IFERROR(INDEX('Employee Info'!$C$3:$J$200,MATCH(Data6[[#This Row],[Name:]],'Employee Info'!$B$3:$B$200,0),MATCH(Data6[[#Headers],[Other]],'Employee Info'!$C$2:$J$2,0)),"")</f>
        <v/>
      </c>
      <c r="O1267" s="19">
        <f>IFERROR((Data6[[#This Row],[Hours:]]*SUM(Data6[[#This Row],[Rate]:[Other]])),"")</f>
        <v>0</v>
      </c>
      <c r="P1267" s="7" t="str">
        <f>IF(Data6[[#This Row],[WO'#:]]="","Riley #","WO#")</f>
        <v>Riley #</v>
      </c>
      <c r="Q1267" s="7">
        <f>IFERROR(WEEKNUM(Data6[[#This Row],[Date:]]),"")</f>
        <v>28</v>
      </c>
      <c r="R1267" s="6">
        <f t="shared" si="57"/>
        <v>45480</v>
      </c>
      <c r="S1267" s="6">
        <f>Data6[[#This Row],[Week Start]]+7</f>
        <v>45487</v>
      </c>
      <c r="T1267" s="7" t="str">
        <f t="shared" si="58"/>
        <v>7/7/2024 - 7/14/2024</v>
      </c>
      <c r="U1267" s="7" t="str">
        <f t="shared" si="59"/>
        <v>Time Card</v>
      </c>
      <c r="V1267" s="8" t="str">
        <f>RIGHT(TEXT(Data6[[#This Row],[Date:]],"mmddyyyy"),4)</f>
        <v>2024</v>
      </c>
      <c r="W1267" s="8" t="str">
        <f>MID(TEXT(Data6[[#This Row],[Date:]],"mmddyyyy"),3,2)</f>
        <v>09</v>
      </c>
      <c r="X1267" s="8" t="str">
        <f>LEFT(TEXT(Data6[[#This Row],[Date:]],"mmddyyyy"),2)</f>
        <v>07</v>
      </c>
      <c r="Y1267" s="6">
        <f>DATE(Data6[[#This Row],[Year]],Data6[[#This Row],[Month]],Data6[[#This Row],[Day]])</f>
        <v>45482</v>
      </c>
    </row>
    <row r="1268" spans="1:25" x14ac:dyDescent="0.3">
      <c r="A1268" s="5">
        <v>45485.530944212966</v>
      </c>
      <c r="B1268" s="7" t="s">
        <v>66</v>
      </c>
      <c r="C1268" s="6" t="s">
        <v>935</v>
      </c>
      <c r="D1268" s="7" t="s">
        <v>1868</v>
      </c>
      <c r="E1268" s="8">
        <v>8</v>
      </c>
      <c r="F1268" s="7">
        <v>6984733</v>
      </c>
      <c r="G1268" s="7" t="s">
        <v>68</v>
      </c>
      <c r="H1268" s="7" t="s">
        <v>756</v>
      </c>
      <c r="I1268" s="7" t="s">
        <v>44</v>
      </c>
      <c r="J1268" s="19" t="str">
        <f>IFERROR(INDEX('Employee Info'!$C$3:$E$200,MATCH(Data6[[#This Row],[Name:]],'Employee Info'!$B$3:$B$200,0),MATCH(Data6[[#This Row],[Hours Type:]],'Employee Info'!$C$2:$E$2,0)),"")</f>
        <v/>
      </c>
      <c r="K1268" s="19" t="str">
        <f>IFERROR(INDEX('Employee Info'!$C$3:$J$200,MATCH(Data6[[#This Row],[Name:]],'Employee Info'!$B$3:$B$200,0),MATCH(Data6[[#Headers],[Truck]],'Employee Info'!$C$2:$J$2,0)),"")</f>
        <v/>
      </c>
      <c r="L1268" s="19" t="str">
        <f>IFERROR(INDEX('Employee Info'!$C$3:$J$200,MATCH(Data6[[#This Row],[Name:]],'Employee Info'!$B$3:$B$200,0),MATCH(Data6[[#Headers],[Phone]],'Employee Info'!$C$2:$J$2,0)),"")</f>
        <v/>
      </c>
      <c r="M1268" s="19" t="str">
        <f>IFERROR(INDEX('Employee Info'!$C$3:$J$200,MATCH(Data6[[#This Row],[Name:]],'Employee Info'!$B$3:$B$200,0),MATCH(Data6[[#Headers],[Tech]],'Employee Info'!$C$2:$J$2,0)),"")</f>
        <v/>
      </c>
      <c r="N1268" s="19" t="str">
        <f>IFERROR(INDEX('Employee Info'!$C$3:$J$200,MATCH(Data6[[#This Row],[Name:]],'Employee Info'!$B$3:$B$200,0),MATCH(Data6[[#Headers],[Other]],'Employee Info'!$C$2:$J$2,0)),"")</f>
        <v/>
      </c>
      <c r="O1268" s="19">
        <f>IFERROR((Data6[[#This Row],[Hours:]]*SUM(Data6[[#This Row],[Rate]:[Other]])),"")</f>
        <v>0</v>
      </c>
      <c r="P1268" s="7" t="str">
        <f>IF(Data6[[#This Row],[WO'#:]]="","Riley #","WO#")</f>
        <v>WO#</v>
      </c>
      <c r="Q1268" s="7">
        <f>IFERROR(WEEKNUM(Data6[[#This Row],[Date:]]),"")</f>
        <v>28</v>
      </c>
      <c r="R1268" s="6">
        <f t="shared" si="57"/>
        <v>45480</v>
      </c>
      <c r="S1268" s="6">
        <f>Data6[[#This Row],[Week Start]]+7</f>
        <v>45487</v>
      </c>
      <c r="T1268" s="7" t="str">
        <f t="shared" si="58"/>
        <v>7/7/2024 - 7/14/2024</v>
      </c>
      <c r="U1268" s="7" t="str">
        <f t="shared" si="59"/>
        <v>Time Card</v>
      </c>
      <c r="V1268" s="8" t="str">
        <f>RIGHT(TEXT(Data6[[#This Row],[Date:]],"mmddyyyy"),4)</f>
        <v>2024</v>
      </c>
      <c r="W1268" s="8" t="str">
        <f>MID(TEXT(Data6[[#This Row],[Date:]],"mmddyyyy"),3,2)</f>
        <v>10</v>
      </c>
      <c r="X1268" s="8" t="str">
        <f>LEFT(TEXT(Data6[[#This Row],[Date:]],"mmddyyyy"),2)</f>
        <v>07</v>
      </c>
      <c r="Y1268" s="6">
        <f>DATE(Data6[[#This Row],[Year]],Data6[[#This Row],[Month]],Data6[[#This Row],[Day]])</f>
        <v>45483</v>
      </c>
    </row>
    <row r="1269" spans="1:25" x14ac:dyDescent="0.3">
      <c r="A1269" s="5">
        <v>45517.48835</v>
      </c>
      <c r="B1269" s="7" t="s">
        <v>76</v>
      </c>
      <c r="C1269" s="6" t="s">
        <v>935</v>
      </c>
      <c r="D1269" s="7" t="s">
        <v>156</v>
      </c>
      <c r="E1269" s="8">
        <v>1</v>
      </c>
      <c r="F1269" s="7">
        <v>6984733</v>
      </c>
      <c r="G1269" s="7" t="s">
        <v>68</v>
      </c>
      <c r="H1269" s="7" t="s">
        <v>756</v>
      </c>
      <c r="I1269" s="7" t="s">
        <v>44</v>
      </c>
      <c r="J1269" s="19" t="str">
        <f>IFERROR(INDEX('Employee Info'!$C$3:$E$200,MATCH(Data6[[#This Row],[Name:]],'Employee Info'!$B$3:$B$200,0),MATCH(Data6[[#This Row],[Hours Type:]],'Employee Info'!$C$2:$E$2,0)),"")</f>
        <v/>
      </c>
      <c r="K1269" s="19" t="str">
        <f>IFERROR(INDEX('Employee Info'!$C$3:$J$200,MATCH(Data6[[#This Row],[Name:]],'Employee Info'!$B$3:$B$200,0),MATCH(Data6[[#Headers],[Truck]],'Employee Info'!$C$2:$J$2,0)),"")</f>
        <v/>
      </c>
      <c r="L1269" s="19" t="str">
        <f>IFERROR(INDEX('Employee Info'!$C$3:$J$200,MATCH(Data6[[#This Row],[Name:]],'Employee Info'!$B$3:$B$200,0),MATCH(Data6[[#Headers],[Phone]],'Employee Info'!$C$2:$J$2,0)),"")</f>
        <v/>
      </c>
      <c r="M1269" s="19" t="str">
        <f>IFERROR(INDEX('Employee Info'!$C$3:$J$200,MATCH(Data6[[#This Row],[Name:]],'Employee Info'!$B$3:$B$200,0),MATCH(Data6[[#Headers],[Tech]],'Employee Info'!$C$2:$J$2,0)),"")</f>
        <v/>
      </c>
      <c r="N1269" s="19" t="str">
        <f>IFERROR(INDEX('Employee Info'!$C$3:$J$200,MATCH(Data6[[#This Row],[Name:]],'Employee Info'!$B$3:$B$200,0),MATCH(Data6[[#Headers],[Other]],'Employee Info'!$C$2:$J$2,0)),"")</f>
        <v/>
      </c>
      <c r="O1269" s="19">
        <f>IFERROR((Data6[[#This Row],[Hours:]]*SUM(Data6[[#This Row],[Rate]:[Other]])),"")</f>
        <v>0</v>
      </c>
      <c r="P1269" s="7" t="str">
        <f>IF(Data6[[#This Row],[WO'#:]]="","Riley #","WO#")</f>
        <v>WO#</v>
      </c>
      <c r="Q1269" s="7">
        <f>IFERROR(WEEKNUM(Data6[[#This Row],[Date:]]),"")</f>
        <v>28</v>
      </c>
      <c r="R1269" s="6">
        <f t="shared" si="57"/>
        <v>45480</v>
      </c>
      <c r="S1269" s="6">
        <f>Data6[[#This Row],[Week Start]]+7</f>
        <v>45487</v>
      </c>
      <c r="T1269" s="7" t="str">
        <f t="shared" si="58"/>
        <v>7/7/2024 - 7/14/2024</v>
      </c>
      <c r="U1269" s="7" t="str">
        <f t="shared" si="59"/>
        <v>Time Card</v>
      </c>
      <c r="V1269" s="8" t="str">
        <f>RIGHT(TEXT(Data6[[#This Row],[Date:]],"mmddyyyy"),4)</f>
        <v>2024</v>
      </c>
      <c r="W1269" s="8" t="str">
        <f>MID(TEXT(Data6[[#This Row],[Date:]],"mmddyyyy"),3,2)</f>
        <v>10</v>
      </c>
      <c r="X1269" s="8" t="str">
        <f>LEFT(TEXT(Data6[[#This Row],[Date:]],"mmddyyyy"),2)</f>
        <v>07</v>
      </c>
      <c r="Y1269" s="6">
        <f>DATE(Data6[[#This Row],[Year]],Data6[[#This Row],[Month]],Data6[[#This Row],[Day]])</f>
        <v>45483</v>
      </c>
    </row>
    <row r="1270" spans="1:25" x14ac:dyDescent="0.3">
      <c r="A1270" s="5">
        <v>45483.49331273148</v>
      </c>
      <c r="B1270" s="7" t="s">
        <v>35</v>
      </c>
      <c r="C1270" s="6" t="s">
        <v>935</v>
      </c>
      <c r="D1270" s="7" t="s">
        <v>652</v>
      </c>
      <c r="E1270" s="8">
        <v>6</v>
      </c>
      <c r="F1270" s="7" t="s">
        <v>68</v>
      </c>
      <c r="G1270" s="7" t="s">
        <v>68</v>
      </c>
      <c r="H1270" s="7" t="s">
        <v>649</v>
      </c>
      <c r="I1270" s="7" t="s">
        <v>44</v>
      </c>
      <c r="J1270" s="19" t="str">
        <f>IFERROR(INDEX('Employee Info'!$C$3:$E$200,MATCH(Data6[[#This Row],[Name:]],'Employee Info'!$B$3:$B$200,0),MATCH(Data6[[#This Row],[Hours Type:]],'Employee Info'!$C$2:$E$2,0)),"")</f>
        <v/>
      </c>
      <c r="K1270" s="19" t="str">
        <f>IFERROR(INDEX('Employee Info'!$C$3:$J$200,MATCH(Data6[[#This Row],[Name:]],'Employee Info'!$B$3:$B$200,0),MATCH(Data6[[#Headers],[Truck]],'Employee Info'!$C$2:$J$2,0)),"")</f>
        <v/>
      </c>
      <c r="L1270" s="19" t="str">
        <f>IFERROR(INDEX('Employee Info'!$C$3:$J$200,MATCH(Data6[[#This Row],[Name:]],'Employee Info'!$B$3:$B$200,0),MATCH(Data6[[#Headers],[Phone]],'Employee Info'!$C$2:$J$2,0)),"")</f>
        <v/>
      </c>
      <c r="M1270" s="19" t="str">
        <f>IFERROR(INDEX('Employee Info'!$C$3:$J$200,MATCH(Data6[[#This Row],[Name:]],'Employee Info'!$B$3:$B$200,0),MATCH(Data6[[#Headers],[Tech]],'Employee Info'!$C$2:$J$2,0)),"")</f>
        <v/>
      </c>
      <c r="N1270" s="19" t="str">
        <f>IFERROR(INDEX('Employee Info'!$C$3:$J$200,MATCH(Data6[[#This Row],[Name:]],'Employee Info'!$B$3:$B$200,0),MATCH(Data6[[#Headers],[Other]],'Employee Info'!$C$2:$J$2,0)),"")</f>
        <v/>
      </c>
      <c r="O1270" s="19">
        <f>IFERROR((Data6[[#This Row],[Hours:]]*SUM(Data6[[#This Row],[Rate]:[Other]])),"")</f>
        <v>0</v>
      </c>
      <c r="P1270" s="7" t="str">
        <f>IF(Data6[[#This Row],[WO'#:]]="","Riley #","WO#")</f>
        <v>Riley #</v>
      </c>
      <c r="Q1270" s="7">
        <f>IFERROR(WEEKNUM(Data6[[#This Row],[Date:]]),"")</f>
        <v>28</v>
      </c>
      <c r="R1270" s="6">
        <f t="shared" si="57"/>
        <v>45480</v>
      </c>
      <c r="S1270" s="6">
        <f>Data6[[#This Row],[Week Start]]+7</f>
        <v>45487</v>
      </c>
      <c r="T1270" s="7" t="str">
        <f t="shared" si="58"/>
        <v>7/7/2024 - 7/14/2024</v>
      </c>
      <c r="U1270" s="7" t="str">
        <f t="shared" si="59"/>
        <v>Time Card</v>
      </c>
      <c r="V1270" s="8" t="str">
        <f>RIGHT(TEXT(Data6[[#This Row],[Date:]],"mmddyyyy"),4)</f>
        <v>2024</v>
      </c>
      <c r="W1270" s="8" t="str">
        <f>MID(TEXT(Data6[[#This Row],[Date:]],"mmddyyyy"),3,2)</f>
        <v>10</v>
      </c>
      <c r="X1270" s="8" t="str">
        <f>LEFT(TEXT(Data6[[#This Row],[Date:]],"mmddyyyy"),2)</f>
        <v>07</v>
      </c>
      <c r="Y1270" s="6">
        <f>DATE(Data6[[#This Row],[Year]],Data6[[#This Row],[Month]],Data6[[#This Row],[Day]])</f>
        <v>45483</v>
      </c>
    </row>
    <row r="1271" spans="1:25" x14ac:dyDescent="0.3">
      <c r="A1271" s="5">
        <v>45483.494563657405</v>
      </c>
      <c r="B1271" s="7" t="s">
        <v>23</v>
      </c>
      <c r="C1271" s="6" t="s">
        <v>935</v>
      </c>
      <c r="D1271" s="7" t="s">
        <v>652</v>
      </c>
      <c r="E1271" s="8">
        <v>6</v>
      </c>
      <c r="F1271" s="7" t="s">
        <v>68</v>
      </c>
      <c r="G1271" s="7" t="s">
        <v>68</v>
      </c>
      <c r="H1271" s="7" t="s">
        <v>649</v>
      </c>
      <c r="I1271" s="7" t="s">
        <v>44</v>
      </c>
      <c r="J1271" s="19" t="str">
        <f>IFERROR(INDEX('Employee Info'!$C$3:$E$200,MATCH(Data6[[#This Row],[Name:]],'Employee Info'!$B$3:$B$200,0),MATCH(Data6[[#This Row],[Hours Type:]],'Employee Info'!$C$2:$E$2,0)),"")</f>
        <v/>
      </c>
      <c r="K1271" s="19" t="str">
        <f>IFERROR(INDEX('Employee Info'!$C$3:$J$200,MATCH(Data6[[#This Row],[Name:]],'Employee Info'!$B$3:$B$200,0),MATCH(Data6[[#Headers],[Truck]],'Employee Info'!$C$2:$J$2,0)),"")</f>
        <v/>
      </c>
      <c r="L1271" s="19" t="str">
        <f>IFERROR(INDEX('Employee Info'!$C$3:$J$200,MATCH(Data6[[#This Row],[Name:]],'Employee Info'!$B$3:$B$200,0),MATCH(Data6[[#Headers],[Phone]],'Employee Info'!$C$2:$J$2,0)),"")</f>
        <v/>
      </c>
      <c r="M1271" s="19" t="str">
        <f>IFERROR(INDEX('Employee Info'!$C$3:$J$200,MATCH(Data6[[#This Row],[Name:]],'Employee Info'!$B$3:$B$200,0),MATCH(Data6[[#Headers],[Tech]],'Employee Info'!$C$2:$J$2,0)),"")</f>
        <v/>
      </c>
      <c r="N1271" s="19" t="str">
        <f>IFERROR(INDEX('Employee Info'!$C$3:$J$200,MATCH(Data6[[#This Row],[Name:]],'Employee Info'!$B$3:$B$200,0),MATCH(Data6[[#Headers],[Other]],'Employee Info'!$C$2:$J$2,0)),"")</f>
        <v/>
      </c>
      <c r="O1271" s="19">
        <f>IFERROR((Data6[[#This Row],[Hours:]]*SUM(Data6[[#This Row],[Rate]:[Other]])),"")</f>
        <v>0</v>
      </c>
      <c r="P1271" s="7" t="str">
        <f>IF(Data6[[#This Row],[WO'#:]]="","Riley #","WO#")</f>
        <v>Riley #</v>
      </c>
      <c r="Q1271" s="7">
        <f>IFERROR(WEEKNUM(Data6[[#This Row],[Date:]]),"")</f>
        <v>28</v>
      </c>
      <c r="R1271" s="6">
        <f t="shared" si="57"/>
        <v>45480</v>
      </c>
      <c r="S1271" s="6">
        <f>Data6[[#This Row],[Week Start]]+7</f>
        <v>45487</v>
      </c>
      <c r="T1271" s="7" t="str">
        <f t="shared" si="58"/>
        <v>7/7/2024 - 7/14/2024</v>
      </c>
      <c r="U1271" s="7" t="str">
        <f t="shared" si="59"/>
        <v>Time Card</v>
      </c>
      <c r="V1271" s="8" t="str">
        <f>RIGHT(TEXT(Data6[[#This Row],[Date:]],"mmddyyyy"),4)</f>
        <v>2024</v>
      </c>
      <c r="W1271" s="8" t="str">
        <f>MID(TEXT(Data6[[#This Row],[Date:]],"mmddyyyy"),3,2)</f>
        <v>10</v>
      </c>
      <c r="X1271" s="8" t="str">
        <f>LEFT(TEXT(Data6[[#This Row],[Date:]],"mmddyyyy"),2)</f>
        <v>07</v>
      </c>
      <c r="Y1271" s="6">
        <f>DATE(Data6[[#This Row],[Year]],Data6[[#This Row],[Month]],Data6[[#This Row],[Day]])</f>
        <v>45483</v>
      </c>
    </row>
    <row r="1272" spans="1:25" x14ac:dyDescent="0.3">
      <c r="A1272" s="5">
        <v>45483.406064583331</v>
      </c>
      <c r="B1272" s="7" t="s">
        <v>31</v>
      </c>
      <c r="C1272" s="6" t="s">
        <v>935</v>
      </c>
      <c r="D1272" s="7" t="s">
        <v>936</v>
      </c>
      <c r="E1272" s="8">
        <v>8</v>
      </c>
      <c r="F1272" s="7" t="s">
        <v>68</v>
      </c>
      <c r="G1272" s="7" t="s">
        <v>68</v>
      </c>
      <c r="H1272" s="7" t="s">
        <v>922</v>
      </c>
      <c r="I1272" s="7" t="s">
        <v>44</v>
      </c>
      <c r="J1272" s="19" t="str">
        <f>IFERROR(INDEX('Employee Info'!$C$3:$E$200,MATCH(Data6[[#This Row],[Name:]],'Employee Info'!$B$3:$B$200,0),MATCH(Data6[[#This Row],[Hours Type:]],'Employee Info'!$C$2:$E$2,0)),"")</f>
        <v/>
      </c>
      <c r="K1272" s="19" t="str">
        <f>IFERROR(INDEX('Employee Info'!$C$3:$J$200,MATCH(Data6[[#This Row],[Name:]],'Employee Info'!$B$3:$B$200,0),MATCH(Data6[[#Headers],[Truck]],'Employee Info'!$C$2:$J$2,0)),"")</f>
        <v/>
      </c>
      <c r="L1272" s="19" t="str">
        <f>IFERROR(INDEX('Employee Info'!$C$3:$J$200,MATCH(Data6[[#This Row],[Name:]],'Employee Info'!$B$3:$B$200,0),MATCH(Data6[[#Headers],[Phone]],'Employee Info'!$C$2:$J$2,0)),"")</f>
        <v/>
      </c>
      <c r="M1272" s="19" t="str">
        <f>IFERROR(INDEX('Employee Info'!$C$3:$J$200,MATCH(Data6[[#This Row],[Name:]],'Employee Info'!$B$3:$B$200,0),MATCH(Data6[[#Headers],[Tech]],'Employee Info'!$C$2:$J$2,0)),"")</f>
        <v/>
      </c>
      <c r="N1272" s="19" t="str">
        <f>IFERROR(INDEX('Employee Info'!$C$3:$J$200,MATCH(Data6[[#This Row],[Name:]],'Employee Info'!$B$3:$B$200,0),MATCH(Data6[[#Headers],[Other]],'Employee Info'!$C$2:$J$2,0)),"")</f>
        <v/>
      </c>
      <c r="O1272" s="19">
        <f>IFERROR((Data6[[#This Row],[Hours:]]*SUM(Data6[[#This Row],[Rate]:[Other]])),"")</f>
        <v>0</v>
      </c>
      <c r="P1272" s="7" t="str">
        <f>IF(Data6[[#This Row],[WO'#:]]="","Riley #","WO#")</f>
        <v>Riley #</v>
      </c>
      <c r="Q1272" s="7">
        <f>IFERROR(WEEKNUM(Data6[[#This Row],[Date:]]),"")</f>
        <v>28</v>
      </c>
      <c r="R1272" s="6">
        <f t="shared" si="57"/>
        <v>45480</v>
      </c>
      <c r="S1272" s="6">
        <f>Data6[[#This Row],[Week Start]]+7</f>
        <v>45487</v>
      </c>
      <c r="T1272" s="7" t="str">
        <f t="shared" si="58"/>
        <v>7/7/2024 - 7/14/2024</v>
      </c>
      <c r="U1272" s="7" t="str">
        <f t="shared" si="59"/>
        <v>Time Card</v>
      </c>
      <c r="V1272" s="8" t="str">
        <f>RIGHT(TEXT(Data6[[#This Row],[Date:]],"mmddyyyy"),4)</f>
        <v>2024</v>
      </c>
      <c r="W1272" s="8" t="str">
        <f>MID(TEXT(Data6[[#This Row],[Date:]],"mmddyyyy"),3,2)</f>
        <v>10</v>
      </c>
      <c r="X1272" s="8" t="str">
        <f>LEFT(TEXT(Data6[[#This Row],[Date:]],"mmddyyyy"),2)</f>
        <v>07</v>
      </c>
      <c r="Y1272" s="6">
        <f>DATE(Data6[[#This Row],[Year]],Data6[[#This Row],[Month]],Data6[[#This Row],[Day]])</f>
        <v>45483</v>
      </c>
    </row>
    <row r="1273" spans="1:25" x14ac:dyDescent="0.3">
      <c r="A1273" s="5">
        <v>45483.406216782409</v>
      </c>
      <c r="B1273" s="7" t="s">
        <v>34</v>
      </c>
      <c r="C1273" s="6" t="s">
        <v>935</v>
      </c>
      <c r="D1273" s="7" t="s">
        <v>936</v>
      </c>
      <c r="E1273" s="8">
        <v>8</v>
      </c>
      <c r="F1273" s="7" t="s">
        <v>68</v>
      </c>
      <c r="G1273" s="7" t="s">
        <v>68</v>
      </c>
      <c r="H1273" s="7" t="s">
        <v>922</v>
      </c>
      <c r="I1273" s="7" t="s">
        <v>44</v>
      </c>
      <c r="J1273" s="19" t="str">
        <f>IFERROR(INDEX('Employee Info'!$C$3:$E$200,MATCH(Data6[[#This Row],[Name:]],'Employee Info'!$B$3:$B$200,0),MATCH(Data6[[#This Row],[Hours Type:]],'Employee Info'!$C$2:$E$2,0)),"")</f>
        <v/>
      </c>
      <c r="K1273" s="19" t="str">
        <f>IFERROR(INDEX('Employee Info'!$C$3:$J$200,MATCH(Data6[[#This Row],[Name:]],'Employee Info'!$B$3:$B$200,0),MATCH(Data6[[#Headers],[Truck]],'Employee Info'!$C$2:$J$2,0)),"")</f>
        <v/>
      </c>
      <c r="L1273" s="19" t="str">
        <f>IFERROR(INDEX('Employee Info'!$C$3:$J$200,MATCH(Data6[[#This Row],[Name:]],'Employee Info'!$B$3:$B$200,0),MATCH(Data6[[#Headers],[Phone]],'Employee Info'!$C$2:$J$2,0)),"")</f>
        <v/>
      </c>
      <c r="M1273" s="19" t="str">
        <f>IFERROR(INDEX('Employee Info'!$C$3:$J$200,MATCH(Data6[[#This Row],[Name:]],'Employee Info'!$B$3:$B$200,0),MATCH(Data6[[#Headers],[Tech]],'Employee Info'!$C$2:$J$2,0)),"")</f>
        <v/>
      </c>
      <c r="N1273" s="19" t="str">
        <f>IFERROR(INDEX('Employee Info'!$C$3:$J$200,MATCH(Data6[[#This Row],[Name:]],'Employee Info'!$B$3:$B$200,0),MATCH(Data6[[#Headers],[Other]],'Employee Info'!$C$2:$J$2,0)),"")</f>
        <v/>
      </c>
      <c r="O1273" s="19">
        <f>IFERROR((Data6[[#This Row],[Hours:]]*SUM(Data6[[#This Row],[Rate]:[Other]])),"")</f>
        <v>0</v>
      </c>
      <c r="P1273" s="7" t="str">
        <f>IF(Data6[[#This Row],[WO'#:]]="","Riley #","WO#")</f>
        <v>Riley #</v>
      </c>
      <c r="Q1273" s="7">
        <f>IFERROR(WEEKNUM(Data6[[#This Row],[Date:]]),"")</f>
        <v>28</v>
      </c>
      <c r="R1273" s="6">
        <f t="shared" si="57"/>
        <v>45480</v>
      </c>
      <c r="S1273" s="6">
        <f>Data6[[#This Row],[Week Start]]+7</f>
        <v>45487</v>
      </c>
      <c r="T1273" s="7" t="str">
        <f t="shared" si="58"/>
        <v>7/7/2024 - 7/14/2024</v>
      </c>
      <c r="U1273" s="7" t="str">
        <f t="shared" si="59"/>
        <v>Time Card</v>
      </c>
      <c r="V1273" s="8" t="str">
        <f>RIGHT(TEXT(Data6[[#This Row],[Date:]],"mmddyyyy"),4)</f>
        <v>2024</v>
      </c>
      <c r="W1273" s="8" t="str">
        <f>MID(TEXT(Data6[[#This Row],[Date:]],"mmddyyyy"),3,2)</f>
        <v>10</v>
      </c>
      <c r="X1273" s="8" t="str">
        <f>LEFT(TEXT(Data6[[#This Row],[Date:]],"mmddyyyy"),2)</f>
        <v>07</v>
      </c>
      <c r="Y1273" s="6">
        <f>DATE(Data6[[#This Row],[Year]],Data6[[#This Row],[Month]],Data6[[#This Row],[Day]])</f>
        <v>45483</v>
      </c>
    </row>
    <row r="1274" spans="1:25" x14ac:dyDescent="0.3">
      <c r="A1274" s="5">
        <v>45483.586573611108</v>
      </c>
      <c r="B1274" s="7" t="s">
        <v>23</v>
      </c>
      <c r="C1274" s="6" t="s">
        <v>935</v>
      </c>
      <c r="D1274" s="7" t="s">
        <v>33</v>
      </c>
      <c r="E1274" s="8">
        <v>2</v>
      </c>
      <c r="F1274" s="7" t="s">
        <v>68</v>
      </c>
      <c r="G1274" s="7" t="s">
        <v>68</v>
      </c>
      <c r="H1274" s="7" t="s">
        <v>42</v>
      </c>
      <c r="I1274" s="7" t="s">
        <v>44</v>
      </c>
      <c r="J1274" s="19" t="str">
        <f>IFERROR(INDEX('Employee Info'!$C$3:$E$200,MATCH(Data6[[#This Row],[Name:]],'Employee Info'!$B$3:$B$200,0),MATCH(Data6[[#This Row],[Hours Type:]],'Employee Info'!$C$2:$E$2,0)),"")</f>
        <v/>
      </c>
      <c r="K1274" s="19" t="str">
        <f>IFERROR(INDEX('Employee Info'!$C$3:$J$200,MATCH(Data6[[#This Row],[Name:]],'Employee Info'!$B$3:$B$200,0),MATCH(Data6[[#Headers],[Truck]],'Employee Info'!$C$2:$J$2,0)),"")</f>
        <v/>
      </c>
      <c r="L1274" s="19" t="str">
        <f>IFERROR(INDEX('Employee Info'!$C$3:$J$200,MATCH(Data6[[#This Row],[Name:]],'Employee Info'!$B$3:$B$200,0),MATCH(Data6[[#Headers],[Phone]],'Employee Info'!$C$2:$J$2,0)),"")</f>
        <v/>
      </c>
      <c r="M1274" s="19" t="str">
        <f>IFERROR(INDEX('Employee Info'!$C$3:$J$200,MATCH(Data6[[#This Row],[Name:]],'Employee Info'!$B$3:$B$200,0),MATCH(Data6[[#Headers],[Tech]],'Employee Info'!$C$2:$J$2,0)),"")</f>
        <v/>
      </c>
      <c r="N1274" s="19" t="str">
        <f>IFERROR(INDEX('Employee Info'!$C$3:$J$200,MATCH(Data6[[#This Row],[Name:]],'Employee Info'!$B$3:$B$200,0),MATCH(Data6[[#Headers],[Other]],'Employee Info'!$C$2:$J$2,0)),"")</f>
        <v/>
      </c>
      <c r="O1274" s="19">
        <f>IFERROR((Data6[[#This Row],[Hours:]]*SUM(Data6[[#This Row],[Rate]:[Other]])),"")</f>
        <v>0</v>
      </c>
      <c r="P1274" s="7" t="str">
        <f>IF(Data6[[#This Row],[WO'#:]]="","Riley #","WO#")</f>
        <v>Riley #</v>
      </c>
      <c r="Q1274" s="7">
        <f>IFERROR(WEEKNUM(Data6[[#This Row],[Date:]]),"")</f>
        <v>28</v>
      </c>
      <c r="R1274" s="6">
        <f t="shared" si="57"/>
        <v>45480</v>
      </c>
      <c r="S1274" s="6">
        <f>Data6[[#This Row],[Week Start]]+7</f>
        <v>45487</v>
      </c>
      <c r="T1274" s="7" t="str">
        <f t="shared" si="58"/>
        <v>7/7/2024 - 7/14/2024</v>
      </c>
      <c r="U1274" s="7" t="str">
        <f t="shared" si="59"/>
        <v>Time Card</v>
      </c>
      <c r="V1274" s="8" t="str">
        <f>RIGHT(TEXT(Data6[[#This Row],[Date:]],"mmddyyyy"),4)</f>
        <v>2024</v>
      </c>
      <c r="W1274" s="8" t="str">
        <f>MID(TEXT(Data6[[#This Row],[Date:]],"mmddyyyy"),3,2)</f>
        <v>10</v>
      </c>
      <c r="X1274" s="8" t="str">
        <f>LEFT(TEXT(Data6[[#This Row],[Date:]],"mmddyyyy"),2)</f>
        <v>07</v>
      </c>
      <c r="Y1274" s="6">
        <f>DATE(Data6[[#This Row],[Year]],Data6[[#This Row],[Month]],Data6[[#This Row],[Day]])</f>
        <v>45483</v>
      </c>
    </row>
    <row r="1275" spans="1:25" x14ac:dyDescent="0.3">
      <c r="A1275" s="5">
        <v>45484.576979976853</v>
      </c>
      <c r="B1275" s="7" t="s">
        <v>35</v>
      </c>
      <c r="C1275" s="6" t="s">
        <v>935</v>
      </c>
      <c r="D1275" s="7" t="s">
        <v>1858</v>
      </c>
      <c r="E1275" s="8">
        <v>2</v>
      </c>
      <c r="F1275" s="7" t="s">
        <v>68</v>
      </c>
      <c r="G1275" s="7" t="s">
        <v>68</v>
      </c>
      <c r="H1275" s="7" t="s">
        <v>42</v>
      </c>
      <c r="I1275" s="7" t="s">
        <v>44</v>
      </c>
      <c r="J1275" s="19" t="str">
        <f>IFERROR(INDEX('Employee Info'!$C$3:$E$200,MATCH(Data6[[#This Row],[Name:]],'Employee Info'!$B$3:$B$200,0),MATCH(Data6[[#This Row],[Hours Type:]],'Employee Info'!$C$2:$E$2,0)),"")</f>
        <v/>
      </c>
      <c r="K1275" s="19" t="str">
        <f>IFERROR(INDEX('Employee Info'!$C$3:$J$200,MATCH(Data6[[#This Row],[Name:]],'Employee Info'!$B$3:$B$200,0),MATCH(Data6[[#Headers],[Truck]],'Employee Info'!$C$2:$J$2,0)),"")</f>
        <v/>
      </c>
      <c r="L1275" s="19" t="str">
        <f>IFERROR(INDEX('Employee Info'!$C$3:$J$200,MATCH(Data6[[#This Row],[Name:]],'Employee Info'!$B$3:$B$200,0),MATCH(Data6[[#Headers],[Phone]],'Employee Info'!$C$2:$J$2,0)),"")</f>
        <v/>
      </c>
      <c r="M1275" s="19" t="str">
        <f>IFERROR(INDEX('Employee Info'!$C$3:$J$200,MATCH(Data6[[#This Row],[Name:]],'Employee Info'!$B$3:$B$200,0),MATCH(Data6[[#Headers],[Tech]],'Employee Info'!$C$2:$J$2,0)),"")</f>
        <v/>
      </c>
      <c r="N1275" s="19" t="str">
        <f>IFERROR(INDEX('Employee Info'!$C$3:$J$200,MATCH(Data6[[#This Row],[Name:]],'Employee Info'!$B$3:$B$200,0),MATCH(Data6[[#Headers],[Other]],'Employee Info'!$C$2:$J$2,0)),"")</f>
        <v/>
      </c>
      <c r="O1275" s="19">
        <f>IFERROR((Data6[[#This Row],[Hours:]]*SUM(Data6[[#This Row],[Rate]:[Other]])),"")</f>
        <v>0</v>
      </c>
      <c r="P1275" s="7" t="str">
        <f>IF(Data6[[#This Row],[WO'#:]]="","Riley #","WO#")</f>
        <v>Riley #</v>
      </c>
      <c r="Q1275" s="7">
        <f>IFERROR(WEEKNUM(Data6[[#This Row],[Date:]]),"")</f>
        <v>28</v>
      </c>
      <c r="R1275" s="6">
        <f t="shared" si="57"/>
        <v>45480</v>
      </c>
      <c r="S1275" s="6">
        <f>Data6[[#This Row],[Week Start]]+7</f>
        <v>45487</v>
      </c>
      <c r="T1275" s="7" t="str">
        <f t="shared" si="58"/>
        <v>7/7/2024 - 7/14/2024</v>
      </c>
      <c r="U1275" s="7" t="str">
        <f t="shared" si="59"/>
        <v>Time Card</v>
      </c>
      <c r="V1275" s="8" t="str">
        <f>RIGHT(TEXT(Data6[[#This Row],[Date:]],"mmddyyyy"),4)</f>
        <v>2024</v>
      </c>
      <c r="W1275" s="8" t="str">
        <f>MID(TEXT(Data6[[#This Row],[Date:]],"mmddyyyy"),3,2)</f>
        <v>10</v>
      </c>
      <c r="X1275" s="8" t="str">
        <f>LEFT(TEXT(Data6[[#This Row],[Date:]],"mmddyyyy"),2)</f>
        <v>07</v>
      </c>
      <c r="Y1275" s="6">
        <f>DATE(Data6[[#This Row],[Year]],Data6[[#This Row],[Month]],Data6[[#This Row],[Day]])</f>
        <v>45483</v>
      </c>
    </row>
    <row r="1276" spans="1:25" x14ac:dyDescent="0.3">
      <c r="A1276" s="5">
        <v>45517.489654861114</v>
      </c>
      <c r="B1276" s="7" t="s">
        <v>76</v>
      </c>
      <c r="C1276" s="6" t="s">
        <v>1859</v>
      </c>
      <c r="D1276" s="7" t="s">
        <v>156</v>
      </c>
      <c r="E1276" s="8">
        <v>1</v>
      </c>
      <c r="F1276" s="7">
        <v>6984733</v>
      </c>
      <c r="G1276" s="7" t="s">
        <v>68</v>
      </c>
      <c r="H1276" s="7" t="s">
        <v>756</v>
      </c>
      <c r="I1276" s="7" t="s">
        <v>44</v>
      </c>
      <c r="J1276" s="19" t="str">
        <f>IFERROR(INDEX('Employee Info'!$C$3:$E$200,MATCH(Data6[[#This Row],[Name:]],'Employee Info'!$B$3:$B$200,0),MATCH(Data6[[#This Row],[Hours Type:]],'Employee Info'!$C$2:$E$2,0)),"")</f>
        <v/>
      </c>
      <c r="K1276" s="19" t="str">
        <f>IFERROR(INDEX('Employee Info'!$C$3:$J$200,MATCH(Data6[[#This Row],[Name:]],'Employee Info'!$B$3:$B$200,0),MATCH(Data6[[#Headers],[Truck]],'Employee Info'!$C$2:$J$2,0)),"")</f>
        <v/>
      </c>
      <c r="L1276" s="19" t="str">
        <f>IFERROR(INDEX('Employee Info'!$C$3:$J$200,MATCH(Data6[[#This Row],[Name:]],'Employee Info'!$B$3:$B$200,0),MATCH(Data6[[#Headers],[Phone]],'Employee Info'!$C$2:$J$2,0)),"")</f>
        <v/>
      </c>
      <c r="M1276" s="19" t="str">
        <f>IFERROR(INDEX('Employee Info'!$C$3:$J$200,MATCH(Data6[[#This Row],[Name:]],'Employee Info'!$B$3:$B$200,0),MATCH(Data6[[#Headers],[Tech]],'Employee Info'!$C$2:$J$2,0)),"")</f>
        <v/>
      </c>
      <c r="N1276" s="19" t="str">
        <f>IFERROR(INDEX('Employee Info'!$C$3:$J$200,MATCH(Data6[[#This Row],[Name:]],'Employee Info'!$B$3:$B$200,0),MATCH(Data6[[#Headers],[Other]],'Employee Info'!$C$2:$J$2,0)),"")</f>
        <v/>
      </c>
      <c r="O1276" s="19">
        <f>IFERROR((Data6[[#This Row],[Hours:]]*SUM(Data6[[#This Row],[Rate]:[Other]])),"")</f>
        <v>0</v>
      </c>
      <c r="P1276" s="7" t="str">
        <f>IF(Data6[[#This Row],[WO'#:]]="","Riley #","WO#")</f>
        <v>WO#</v>
      </c>
      <c r="Q1276" s="7">
        <f>IFERROR(WEEKNUM(Data6[[#This Row],[Date:]]),"")</f>
        <v>28</v>
      </c>
      <c r="R1276" s="6">
        <f t="shared" si="57"/>
        <v>45480</v>
      </c>
      <c r="S1276" s="6">
        <f>Data6[[#This Row],[Week Start]]+7</f>
        <v>45487</v>
      </c>
      <c r="T1276" s="7" t="str">
        <f t="shared" si="58"/>
        <v>7/7/2024 - 7/14/2024</v>
      </c>
      <c r="U1276" s="7" t="str">
        <f t="shared" si="59"/>
        <v>Time Card</v>
      </c>
      <c r="V1276" s="8" t="str">
        <f>RIGHT(TEXT(Data6[[#This Row],[Date:]],"mmddyyyy"),4)</f>
        <v>2024</v>
      </c>
      <c r="W1276" s="8" t="str">
        <f>MID(TEXT(Data6[[#This Row],[Date:]],"mmddyyyy"),3,2)</f>
        <v>11</v>
      </c>
      <c r="X1276" s="8" t="str">
        <f>LEFT(TEXT(Data6[[#This Row],[Date:]],"mmddyyyy"),2)</f>
        <v>07</v>
      </c>
      <c r="Y1276" s="6">
        <f>DATE(Data6[[#This Row],[Year]],Data6[[#This Row],[Month]],Data6[[#This Row],[Day]])</f>
        <v>45484</v>
      </c>
    </row>
    <row r="1277" spans="1:25" x14ac:dyDescent="0.3">
      <c r="A1277" s="5">
        <v>45484.584222685182</v>
      </c>
      <c r="B1277" s="7" t="s">
        <v>34</v>
      </c>
      <c r="C1277" s="6" t="s">
        <v>1859</v>
      </c>
      <c r="D1277" s="7" t="s">
        <v>1862</v>
      </c>
      <c r="E1277" s="8">
        <v>3</v>
      </c>
      <c r="F1277" s="7">
        <v>7128629</v>
      </c>
      <c r="G1277" s="7" t="s">
        <v>68</v>
      </c>
      <c r="H1277" s="7" t="s">
        <v>756</v>
      </c>
      <c r="I1277" s="7" t="s">
        <v>44</v>
      </c>
      <c r="J1277" s="19" t="str">
        <f>IFERROR(INDEX('Employee Info'!$C$3:$E$200,MATCH(Data6[[#This Row],[Name:]],'Employee Info'!$B$3:$B$200,0),MATCH(Data6[[#This Row],[Hours Type:]],'Employee Info'!$C$2:$E$2,0)),"")</f>
        <v/>
      </c>
      <c r="K1277" s="19" t="str">
        <f>IFERROR(INDEX('Employee Info'!$C$3:$J$200,MATCH(Data6[[#This Row],[Name:]],'Employee Info'!$B$3:$B$200,0),MATCH(Data6[[#Headers],[Truck]],'Employee Info'!$C$2:$J$2,0)),"")</f>
        <v/>
      </c>
      <c r="L1277" s="19" t="str">
        <f>IFERROR(INDEX('Employee Info'!$C$3:$J$200,MATCH(Data6[[#This Row],[Name:]],'Employee Info'!$B$3:$B$200,0),MATCH(Data6[[#Headers],[Phone]],'Employee Info'!$C$2:$J$2,0)),"")</f>
        <v/>
      </c>
      <c r="M1277" s="19" t="str">
        <f>IFERROR(INDEX('Employee Info'!$C$3:$J$200,MATCH(Data6[[#This Row],[Name:]],'Employee Info'!$B$3:$B$200,0),MATCH(Data6[[#Headers],[Tech]],'Employee Info'!$C$2:$J$2,0)),"")</f>
        <v/>
      </c>
      <c r="N1277" s="19" t="str">
        <f>IFERROR(INDEX('Employee Info'!$C$3:$J$200,MATCH(Data6[[#This Row],[Name:]],'Employee Info'!$B$3:$B$200,0),MATCH(Data6[[#Headers],[Other]],'Employee Info'!$C$2:$J$2,0)),"")</f>
        <v/>
      </c>
      <c r="O1277" s="19">
        <f>IFERROR((Data6[[#This Row],[Hours:]]*SUM(Data6[[#This Row],[Rate]:[Other]])),"")</f>
        <v>0</v>
      </c>
      <c r="P1277" s="7" t="str">
        <f>IF(Data6[[#This Row],[WO'#:]]="","Riley #","WO#")</f>
        <v>WO#</v>
      </c>
      <c r="Q1277" s="7">
        <f>IFERROR(WEEKNUM(Data6[[#This Row],[Date:]]),"")</f>
        <v>28</v>
      </c>
      <c r="R1277" s="6">
        <f t="shared" si="57"/>
        <v>45480</v>
      </c>
      <c r="S1277" s="6">
        <f>Data6[[#This Row],[Week Start]]+7</f>
        <v>45487</v>
      </c>
      <c r="T1277" s="7" t="str">
        <f t="shared" si="58"/>
        <v>7/7/2024 - 7/14/2024</v>
      </c>
      <c r="U1277" s="7" t="str">
        <f t="shared" si="59"/>
        <v>Time Card</v>
      </c>
      <c r="V1277" s="8" t="str">
        <f>RIGHT(TEXT(Data6[[#This Row],[Date:]],"mmddyyyy"),4)</f>
        <v>2024</v>
      </c>
      <c r="W1277" s="8" t="str">
        <f>MID(TEXT(Data6[[#This Row],[Date:]],"mmddyyyy"),3,2)</f>
        <v>11</v>
      </c>
      <c r="X1277" s="8" t="str">
        <f>LEFT(TEXT(Data6[[#This Row],[Date:]],"mmddyyyy"),2)</f>
        <v>07</v>
      </c>
      <c r="Y1277" s="6">
        <f>DATE(Data6[[#This Row],[Year]],Data6[[#This Row],[Month]],Data6[[#This Row],[Day]])</f>
        <v>45484</v>
      </c>
    </row>
    <row r="1278" spans="1:25" x14ac:dyDescent="0.3">
      <c r="A1278" s="5">
        <v>45484.584336458334</v>
      </c>
      <c r="B1278" s="7" t="s">
        <v>31</v>
      </c>
      <c r="C1278" s="6" t="s">
        <v>1859</v>
      </c>
      <c r="D1278" s="7" t="s">
        <v>1862</v>
      </c>
      <c r="E1278" s="8">
        <v>3</v>
      </c>
      <c r="F1278" s="7">
        <v>7128629</v>
      </c>
      <c r="G1278" s="7" t="s">
        <v>68</v>
      </c>
      <c r="H1278" s="7" t="s">
        <v>756</v>
      </c>
      <c r="I1278" s="7" t="s">
        <v>44</v>
      </c>
      <c r="J1278" s="19" t="str">
        <f>IFERROR(INDEX('Employee Info'!$C$3:$E$200,MATCH(Data6[[#This Row],[Name:]],'Employee Info'!$B$3:$B$200,0),MATCH(Data6[[#This Row],[Hours Type:]],'Employee Info'!$C$2:$E$2,0)),"")</f>
        <v/>
      </c>
      <c r="K1278" s="19" t="str">
        <f>IFERROR(INDEX('Employee Info'!$C$3:$J$200,MATCH(Data6[[#This Row],[Name:]],'Employee Info'!$B$3:$B$200,0),MATCH(Data6[[#Headers],[Truck]],'Employee Info'!$C$2:$J$2,0)),"")</f>
        <v/>
      </c>
      <c r="L1278" s="19" t="str">
        <f>IFERROR(INDEX('Employee Info'!$C$3:$J$200,MATCH(Data6[[#This Row],[Name:]],'Employee Info'!$B$3:$B$200,0),MATCH(Data6[[#Headers],[Phone]],'Employee Info'!$C$2:$J$2,0)),"")</f>
        <v/>
      </c>
      <c r="M1278" s="19" t="str">
        <f>IFERROR(INDEX('Employee Info'!$C$3:$J$200,MATCH(Data6[[#This Row],[Name:]],'Employee Info'!$B$3:$B$200,0),MATCH(Data6[[#Headers],[Tech]],'Employee Info'!$C$2:$J$2,0)),"")</f>
        <v/>
      </c>
      <c r="N1278" s="19" t="str">
        <f>IFERROR(INDEX('Employee Info'!$C$3:$J$200,MATCH(Data6[[#This Row],[Name:]],'Employee Info'!$B$3:$B$200,0),MATCH(Data6[[#Headers],[Other]],'Employee Info'!$C$2:$J$2,0)),"")</f>
        <v/>
      </c>
      <c r="O1278" s="19">
        <f>IFERROR((Data6[[#This Row],[Hours:]]*SUM(Data6[[#This Row],[Rate]:[Other]])),"")</f>
        <v>0</v>
      </c>
      <c r="P1278" s="7" t="str">
        <f>IF(Data6[[#This Row],[WO'#:]]="","Riley #","WO#")</f>
        <v>WO#</v>
      </c>
      <c r="Q1278" s="7">
        <f>IFERROR(WEEKNUM(Data6[[#This Row],[Date:]]),"")</f>
        <v>28</v>
      </c>
      <c r="R1278" s="6">
        <f t="shared" si="57"/>
        <v>45480</v>
      </c>
      <c r="S1278" s="6">
        <f>Data6[[#This Row],[Week Start]]+7</f>
        <v>45487</v>
      </c>
      <c r="T1278" s="7" t="str">
        <f t="shared" si="58"/>
        <v>7/7/2024 - 7/14/2024</v>
      </c>
      <c r="U1278" s="7" t="str">
        <f t="shared" si="59"/>
        <v>Time Card</v>
      </c>
      <c r="V1278" s="8" t="str">
        <f>RIGHT(TEXT(Data6[[#This Row],[Date:]],"mmddyyyy"),4)</f>
        <v>2024</v>
      </c>
      <c r="W1278" s="8" t="str">
        <f>MID(TEXT(Data6[[#This Row],[Date:]],"mmddyyyy"),3,2)</f>
        <v>11</v>
      </c>
      <c r="X1278" s="8" t="str">
        <f>LEFT(TEXT(Data6[[#This Row],[Date:]],"mmddyyyy"),2)</f>
        <v>07</v>
      </c>
      <c r="Y1278" s="6">
        <f>DATE(Data6[[#This Row],[Year]],Data6[[#This Row],[Month]],Data6[[#This Row],[Day]])</f>
        <v>45484</v>
      </c>
    </row>
    <row r="1279" spans="1:25" x14ac:dyDescent="0.3">
      <c r="A1279" s="5">
        <v>45484.578305787036</v>
      </c>
      <c r="B1279" s="7" t="s">
        <v>35</v>
      </c>
      <c r="C1279" s="6" t="s">
        <v>1859</v>
      </c>
      <c r="D1279" s="7" t="s">
        <v>831</v>
      </c>
      <c r="E1279" s="8">
        <v>4</v>
      </c>
      <c r="F1279" s="7" t="s">
        <v>68</v>
      </c>
      <c r="G1279" s="7" t="s">
        <v>68</v>
      </c>
      <c r="H1279" s="7" t="s">
        <v>649</v>
      </c>
      <c r="I1279" s="7" t="s">
        <v>44</v>
      </c>
      <c r="J1279" s="19" t="str">
        <f>IFERROR(INDEX('Employee Info'!$C$3:$E$200,MATCH(Data6[[#This Row],[Name:]],'Employee Info'!$B$3:$B$200,0),MATCH(Data6[[#This Row],[Hours Type:]],'Employee Info'!$C$2:$E$2,0)),"")</f>
        <v/>
      </c>
      <c r="K1279" s="19" t="str">
        <f>IFERROR(INDEX('Employee Info'!$C$3:$J$200,MATCH(Data6[[#This Row],[Name:]],'Employee Info'!$B$3:$B$200,0),MATCH(Data6[[#Headers],[Truck]],'Employee Info'!$C$2:$J$2,0)),"")</f>
        <v/>
      </c>
      <c r="L1279" s="19" t="str">
        <f>IFERROR(INDEX('Employee Info'!$C$3:$J$200,MATCH(Data6[[#This Row],[Name:]],'Employee Info'!$B$3:$B$200,0),MATCH(Data6[[#Headers],[Phone]],'Employee Info'!$C$2:$J$2,0)),"")</f>
        <v/>
      </c>
      <c r="M1279" s="19" t="str">
        <f>IFERROR(INDEX('Employee Info'!$C$3:$J$200,MATCH(Data6[[#This Row],[Name:]],'Employee Info'!$B$3:$B$200,0),MATCH(Data6[[#Headers],[Tech]],'Employee Info'!$C$2:$J$2,0)),"")</f>
        <v/>
      </c>
      <c r="N1279" s="19" t="str">
        <f>IFERROR(INDEX('Employee Info'!$C$3:$J$200,MATCH(Data6[[#This Row],[Name:]],'Employee Info'!$B$3:$B$200,0),MATCH(Data6[[#Headers],[Other]],'Employee Info'!$C$2:$J$2,0)),"")</f>
        <v/>
      </c>
      <c r="O1279" s="19">
        <f>IFERROR((Data6[[#This Row],[Hours:]]*SUM(Data6[[#This Row],[Rate]:[Other]])),"")</f>
        <v>0</v>
      </c>
      <c r="P1279" s="7" t="str">
        <f>IF(Data6[[#This Row],[WO'#:]]="","Riley #","WO#")</f>
        <v>Riley #</v>
      </c>
      <c r="Q1279" s="7">
        <f>IFERROR(WEEKNUM(Data6[[#This Row],[Date:]]),"")</f>
        <v>28</v>
      </c>
      <c r="R1279" s="6">
        <f t="shared" si="57"/>
        <v>45480</v>
      </c>
      <c r="S1279" s="6">
        <f>Data6[[#This Row],[Week Start]]+7</f>
        <v>45487</v>
      </c>
      <c r="T1279" s="7" t="str">
        <f t="shared" si="58"/>
        <v>7/7/2024 - 7/14/2024</v>
      </c>
      <c r="U1279" s="7" t="str">
        <f t="shared" si="59"/>
        <v>Time Card</v>
      </c>
      <c r="V1279" s="8" t="str">
        <f>RIGHT(TEXT(Data6[[#This Row],[Date:]],"mmddyyyy"),4)</f>
        <v>2024</v>
      </c>
      <c r="W1279" s="8" t="str">
        <f>MID(TEXT(Data6[[#This Row],[Date:]],"mmddyyyy"),3,2)</f>
        <v>11</v>
      </c>
      <c r="X1279" s="8" t="str">
        <f>LEFT(TEXT(Data6[[#This Row],[Date:]],"mmddyyyy"),2)</f>
        <v>07</v>
      </c>
      <c r="Y1279" s="6">
        <f>DATE(Data6[[#This Row],[Year]],Data6[[#This Row],[Month]],Data6[[#This Row],[Day]])</f>
        <v>45484</v>
      </c>
    </row>
    <row r="1280" spans="1:25" x14ac:dyDescent="0.3">
      <c r="A1280" s="5">
        <v>45484.579324652776</v>
      </c>
      <c r="B1280" s="7" t="s">
        <v>23</v>
      </c>
      <c r="C1280" s="6" t="s">
        <v>1859</v>
      </c>
      <c r="D1280" s="7" t="s">
        <v>831</v>
      </c>
      <c r="E1280" s="8">
        <v>4</v>
      </c>
      <c r="F1280" s="7" t="s">
        <v>68</v>
      </c>
      <c r="G1280" s="7" t="s">
        <v>68</v>
      </c>
      <c r="H1280" s="7" t="s">
        <v>649</v>
      </c>
      <c r="I1280" s="7" t="s">
        <v>44</v>
      </c>
      <c r="J1280" s="19" t="str">
        <f>IFERROR(INDEX('Employee Info'!$C$3:$E$200,MATCH(Data6[[#This Row],[Name:]],'Employee Info'!$B$3:$B$200,0),MATCH(Data6[[#This Row],[Hours Type:]],'Employee Info'!$C$2:$E$2,0)),"")</f>
        <v/>
      </c>
      <c r="K1280" s="19" t="str">
        <f>IFERROR(INDEX('Employee Info'!$C$3:$J$200,MATCH(Data6[[#This Row],[Name:]],'Employee Info'!$B$3:$B$200,0),MATCH(Data6[[#Headers],[Truck]],'Employee Info'!$C$2:$J$2,0)),"")</f>
        <v/>
      </c>
      <c r="L1280" s="19" t="str">
        <f>IFERROR(INDEX('Employee Info'!$C$3:$J$200,MATCH(Data6[[#This Row],[Name:]],'Employee Info'!$B$3:$B$200,0),MATCH(Data6[[#Headers],[Phone]],'Employee Info'!$C$2:$J$2,0)),"")</f>
        <v/>
      </c>
      <c r="M1280" s="19" t="str">
        <f>IFERROR(INDEX('Employee Info'!$C$3:$J$200,MATCH(Data6[[#This Row],[Name:]],'Employee Info'!$B$3:$B$200,0),MATCH(Data6[[#Headers],[Tech]],'Employee Info'!$C$2:$J$2,0)),"")</f>
        <v/>
      </c>
      <c r="N1280" s="19" t="str">
        <f>IFERROR(INDEX('Employee Info'!$C$3:$J$200,MATCH(Data6[[#This Row],[Name:]],'Employee Info'!$B$3:$B$200,0),MATCH(Data6[[#Headers],[Other]],'Employee Info'!$C$2:$J$2,0)),"")</f>
        <v/>
      </c>
      <c r="O1280" s="19">
        <f>IFERROR((Data6[[#This Row],[Hours:]]*SUM(Data6[[#This Row],[Rate]:[Other]])),"")</f>
        <v>0</v>
      </c>
      <c r="P1280" s="7" t="str">
        <f>IF(Data6[[#This Row],[WO'#:]]="","Riley #","WO#")</f>
        <v>Riley #</v>
      </c>
      <c r="Q1280" s="7">
        <f>IFERROR(WEEKNUM(Data6[[#This Row],[Date:]]),"")</f>
        <v>28</v>
      </c>
      <c r="R1280" s="6">
        <f t="shared" si="57"/>
        <v>45480</v>
      </c>
      <c r="S1280" s="6">
        <f>Data6[[#This Row],[Week Start]]+7</f>
        <v>45487</v>
      </c>
      <c r="T1280" s="7" t="str">
        <f t="shared" si="58"/>
        <v>7/7/2024 - 7/14/2024</v>
      </c>
      <c r="U1280" s="7" t="str">
        <f t="shared" si="59"/>
        <v>Time Card</v>
      </c>
      <c r="V1280" s="8" t="str">
        <f>RIGHT(TEXT(Data6[[#This Row],[Date:]],"mmddyyyy"),4)</f>
        <v>2024</v>
      </c>
      <c r="W1280" s="8" t="str">
        <f>MID(TEXT(Data6[[#This Row],[Date:]],"mmddyyyy"),3,2)</f>
        <v>11</v>
      </c>
      <c r="X1280" s="8" t="str">
        <f>LEFT(TEXT(Data6[[#This Row],[Date:]],"mmddyyyy"),2)</f>
        <v>07</v>
      </c>
      <c r="Y1280" s="6">
        <f>DATE(Data6[[#This Row],[Year]],Data6[[#This Row],[Month]],Data6[[#This Row],[Day]])</f>
        <v>45484</v>
      </c>
    </row>
    <row r="1281" spans="1:25" x14ac:dyDescent="0.3">
      <c r="A1281" s="5">
        <v>45484.586815046299</v>
      </c>
      <c r="B1281" s="7" t="s">
        <v>23</v>
      </c>
      <c r="C1281" s="6" t="s">
        <v>1859</v>
      </c>
      <c r="D1281" s="7" t="s">
        <v>1863</v>
      </c>
      <c r="E1281" s="8">
        <v>4</v>
      </c>
      <c r="F1281" s="7" t="s">
        <v>68</v>
      </c>
      <c r="G1281" s="7" t="s">
        <v>68</v>
      </c>
      <c r="H1281" s="7" t="s">
        <v>649</v>
      </c>
      <c r="I1281" s="7" t="s">
        <v>44</v>
      </c>
      <c r="J1281" s="19" t="str">
        <f>IFERROR(INDEX('Employee Info'!$C$3:$E$200,MATCH(Data6[[#This Row],[Name:]],'Employee Info'!$B$3:$B$200,0),MATCH(Data6[[#This Row],[Hours Type:]],'Employee Info'!$C$2:$E$2,0)),"")</f>
        <v/>
      </c>
      <c r="K1281" s="19" t="str">
        <f>IFERROR(INDEX('Employee Info'!$C$3:$J$200,MATCH(Data6[[#This Row],[Name:]],'Employee Info'!$B$3:$B$200,0),MATCH(Data6[[#Headers],[Truck]],'Employee Info'!$C$2:$J$2,0)),"")</f>
        <v/>
      </c>
      <c r="L1281" s="19" t="str">
        <f>IFERROR(INDEX('Employee Info'!$C$3:$J$200,MATCH(Data6[[#This Row],[Name:]],'Employee Info'!$B$3:$B$200,0),MATCH(Data6[[#Headers],[Phone]],'Employee Info'!$C$2:$J$2,0)),"")</f>
        <v/>
      </c>
      <c r="M1281" s="19" t="str">
        <f>IFERROR(INDEX('Employee Info'!$C$3:$J$200,MATCH(Data6[[#This Row],[Name:]],'Employee Info'!$B$3:$B$200,0),MATCH(Data6[[#Headers],[Tech]],'Employee Info'!$C$2:$J$2,0)),"")</f>
        <v/>
      </c>
      <c r="N1281" s="19" t="str">
        <f>IFERROR(INDEX('Employee Info'!$C$3:$J$200,MATCH(Data6[[#This Row],[Name:]],'Employee Info'!$B$3:$B$200,0),MATCH(Data6[[#Headers],[Other]],'Employee Info'!$C$2:$J$2,0)),"")</f>
        <v/>
      </c>
      <c r="O1281" s="19">
        <f>IFERROR((Data6[[#This Row],[Hours:]]*SUM(Data6[[#This Row],[Rate]:[Other]])),"")</f>
        <v>0</v>
      </c>
      <c r="P1281" s="7" t="str">
        <f>IF(Data6[[#This Row],[WO'#:]]="","Riley #","WO#")</f>
        <v>Riley #</v>
      </c>
      <c r="Q1281" s="7">
        <f>IFERROR(WEEKNUM(Data6[[#This Row],[Date:]]),"")</f>
        <v>28</v>
      </c>
      <c r="R1281" s="6">
        <f t="shared" si="57"/>
        <v>45480</v>
      </c>
      <c r="S1281" s="6">
        <f>Data6[[#This Row],[Week Start]]+7</f>
        <v>45487</v>
      </c>
      <c r="T1281" s="7" t="str">
        <f t="shared" si="58"/>
        <v>7/7/2024 - 7/14/2024</v>
      </c>
      <c r="U1281" s="7" t="str">
        <f t="shared" si="59"/>
        <v>Time Card</v>
      </c>
      <c r="V1281" s="8" t="str">
        <f>RIGHT(TEXT(Data6[[#This Row],[Date:]],"mmddyyyy"),4)</f>
        <v>2024</v>
      </c>
      <c r="W1281" s="8" t="str">
        <f>MID(TEXT(Data6[[#This Row],[Date:]],"mmddyyyy"),3,2)</f>
        <v>11</v>
      </c>
      <c r="X1281" s="8" t="str">
        <f>LEFT(TEXT(Data6[[#This Row],[Date:]],"mmddyyyy"),2)</f>
        <v>07</v>
      </c>
      <c r="Y1281" s="6">
        <f>DATE(Data6[[#This Row],[Year]],Data6[[#This Row],[Month]],Data6[[#This Row],[Day]])</f>
        <v>45484</v>
      </c>
    </row>
    <row r="1282" spans="1:25" x14ac:dyDescent="0.3">
      <c r="A1282" s="5">
        <v>45484.578730208334</v>
      </c>
      <c r="B1282" s="7" t="s">
        <v>35</v>
      </c>
      <c r="C1282" s="6" t="s">
        <v>1859</v>
      </c>
      <c r="D1282" s="7" t="s">
        <v>1860</v>
      </c>
      <c r="E1282" s="8">
        <v>4</v>
      </c>
      <c r="F1282" s="7" t="s">
        <v>68</v>
      </c>
      <c r="G1282" s="7" t="s">
        <v>68</v>
      </c>
      <c r="H1282" s="7" t="s">
        <v>924</v>
      </c>
      <c r="I1282" s="7" t="s">
        <v>44</v>
      </c>
      <c r="J1282" s="19" t="str">
        <f>IFERROR(INDEX('Employee Info'!$C$3:$E$200,MATCH(Data6[[#This Row],[Name:]],'Employee Info'!$B$3:$B$200,0),MATCH(Data6[[#This Row],[Hours Type:]],'Employee Info'!$C$2:$E$2,0)),"")</f>
        <v/>
      </c>
      <c r="K1282" s="19" t="str">
        <f>IFERROR(INDEX('Employee Info'!$C$3:$J$200,MATCH(Data6[[#This Row],[Name:]],'Employee Info'!$B$3:$B$200,0),MATCH(Data6[[#Headers],[Truck]],'Employee Info'!$C$2:$J$2,0)),"")</f>
        <v/>
      </c>
      <c r="L1282" s="19" t="str">
        <f>IFERROR(INDEX('Employee Info'!$C$3:$J$200,MATCH(Data6[[#This Row],[Name:]],'Employee Info'!$B$3:$B$200,0),MATCH(Data6[[#Headers],[Phone]],'Employee Info'!$C$2:$J$2,0)),"")</f>
        <v/>
      </c>
      <c r="M1282" s="19" t="str">
        <f>IFERROR(INDEX('Employee Info'!$C$3:$J$200,MATCH(Data6[[#This Row],[Name:]],'Employee Info'!$B$3:$B$200,0),MATCH(Data6[[#Headers],[Tech]],'Employee Info'!$C$2:$J$2,0)),"")</f>
        <v/>
      </c>
      <c r="N1282" s="19" t="str">
        <f>IFERROR(INDEX('Employee Info'!$C$3:$J$200,MATCH(Data6[[#This Row],[Name:]],'Employee Info'!$B$3:$B$200,0),MATCH(Data6[[#Headers],[Other]],'Employee Info'!$C$2:$J$2,0)),"")</f>
        <v/>
      </c>
      <c r="O1282" s="19">
        <f>IFERROR((Data6[[#This Row],[Hours:]]*SUM(Data6[[#This Row],[Rate]:[Other]])),"")</f>
        <v>0</v>
      </c>
      <c r="P1282" s="7" t="str">
        <f>IF(Data6[[#This Row],[WO'#:]]="","Riley #","WO#")</f>
        <v>Riley #</v>
      </c>
      <c r="Q1282" s="7">
        <f>IFERROR(WEEKNUM(Data6[[#This Row],[Date:]]),"")</f>
        <v>28</v>
      </c>
      <c r="R1282" s="6">
        <f t="shared" ref="R1282:R1345" si="60">DATE(RIGHT(TEXT(C1282,"mm/dd/yyyy"),4),1,1)+(Q1282-1)*7-(WEEKDAY(DATE(RIGHT(TEXT(C1282,"mm/dd/yyyy"),4),1,1)))+1</f>
        <v>45480</v>
      </c>
      <c r="S1282" s="6">
        <f>Data6[[#This Row],[Week Start]]+7</f>
        <v>45487</v>
      </c>
      <c r="T1282" s="7" t="str">
        <f t="shared" ref="T1282:T1345" si="61">IFERROR(TEXT(R1282, "m/d/yyyy") &amp; " - " &amp; TEXT(S1282, "m/d/yyyy"),"")</f>
        <v>7/7/2024 - 7/14/2024</v>
      </c>
      <c r="U1282" s="7" t="str">
        <f t="shared" ref="U1282:U1345" si="62">"Time Card"</f>
        <v>Time Card</v>
      </c>
      <c r="V1282" s="8" t="str">
        <f>RIGHT(TEXT(Data6[[#This Row],[Date:]],"mmddyyyy"),4)</f>
        <v>2024</v>
      </c>
      <c r="W1282" s="8" t="str">
        <f>MID(TEXT(Data6[[#This Row],[Date:]],"mmddyyyy"),3,2)</f>
        <v>11</v>
      </c>
      <c r="X1282" s="8" t="str">
        <f>LEFT(TEXT(Data6[[#This Row],[Date:]],"mmddyyyy"),2)</f>
        <v>07</v>
      </c>
      <c r="Y1282" s="6">
        <f>DATE(Data6[[#This Row],[Year]],Data6[[#This Row],[Month]],Data6[[#This Row],[Day]])</f>
        <v>45484</v>
      </c>
    </row>
    <row r="1283" spans="1:25" x14ac:dyDescent="0.3">
      <c r="A1283" s="5">
        <v>45484.583470370373</v>
      </c>
      <c r="B1283" s="7" t="s">
        <v>31</v>
      </c>
      <c r="C1283" s="6" t="s">
        <v>1859</v>
      </c>
      <c r="D1283" s="7" t="s">
        <v>1861</v>
      </c>
      <c r="E1283" s="8">
        <v>5</v>
      </c>
      <c r="F1283" s="7" t="s">
        <v>68</v>
      </c>
      <c r="G1283" s="7" t="s">
        <v>68</v>
      </c>
      <c r="H1283" s="7" t="s">
        <v>922</v>
      </c>
      <c r="I1283" s="7" t="s">
        <v>44</v>
      </c>
      <c r="J1283" s="19" t="str">
        <f>IFERROR(INDEX('Employee Info'!$C$3:$E$200,MATCH(Data6[[#This Row],[Name:]],'Employee Info'!$B$3:$B$200,0),MATCH(Data6[[#This Row],[Hours Type:]],'Employee Info'!$C$2:$E$2,0)),"")</f>
        <v/>
      </c>
      <c r="K1283" s="19" t="str">
        <f>IFERROR(INDEX('Employee Info'!$C$3:$J$200,MATCH(Data6[[#This Row],[Name:]],'Employee Info'!$B$3:$B$200,0),MATCH(Data6[[#Headers],[Truck]],'Employee Info'!$C$2:$J$2,0)),"")</f>
        <v/>
      </c>
      <c r="L1283" s="19" t="str">
        <f>IFERROR(INDEX('Employee Info'!$C$3:$J$200,MATCH(Data6[[#This Row],[Name:]],'Employee Info'!$B$3:$B$200,0),MATCH(Data6[[#Headers],[Phone]],'Employee Info'!$C$2:$J$2,0)),"")</f>
        <v/>
      </c>
      <c r="M1283" s="19" t="str">
        <f>IFERROR(INDEX('Employee Info'!$C$3:$J$200,MATCH(Data6[[#This Row],[Name:]],'Employee Info'!$B$3:$B$200,0),MATCH(Data6[[#Headers],[Tech]],'Employee Info'!$C$2:$J$2,0)),"")</f>
        <v/>
      </c>
      <c r="N1283" s="19" t="str">
        <f>IFERROR(INDEX('Employee Info'!$C$3:$J$200,MATCH(Data6[[#This Row],[Name:]],'Employee Info'!$B$3:$B$200,0),MATCH(Data6[[#Headers],[Other]],'Employee Info'!$C$2:$J$2,0)),"")</f>
        <v/>
      </c>
      <c r="O1283" s="19">
        <f>IFERROR((Data6[[#This Row],[Hours:]]*SUM(Data6[[#This Row],[Rate]:[Other]])),"")</f>
        <v>0</v>
      </c>
      <c r="P1283" s="7" t="str">
        <f>IF(Data6[[#This Row],[WO'#:]]="","Riley #","WO#")</f>
        <v>Riley #</v>
      </c>
      <c r="Q1283" s="7">
        <f>IFERROR(WEEKNUM(Data6[[#This Row],[Date:]]),"")</f>
        <v>28</v>
      </c>
      <c r="R1283" s="6">
        <f t="shared" si="60"/>
        <v>45480</v>
      </c>
      <c r="S1283" s="6">
        <f>Data6[[#This Row],[Week Start]]+7</f>
        <v>45487</v>
      </c>
      <c r="T1283" s="7" t="str">
        <f t="shared" si="61"/>
        <v>7/7/2024 - 7/14/2024</v>
      </c>
      <c r="U1283" s="7" t="str">
        <f t="shared" si="62"/>
        <v>Time Card</v>
      </c>
      <c r="V1283" s="8" t="str">
        <f>RIGHT(TEXT(Data6[[#This Row],[Date:]],"mmddyyyy"),4)</f>
        <v>2024</v>
      </c>
      <c r="W1283" s="8" t="str">
        <f>MID(TEXT(Data6[[#This Row],[Date:]],"mmddyyyy"),3,2)</f>
        <v>11</v>
      </c>
      <c r="X1283" s="8" t="str">
        <f>LEFT(TEXT(Data6[[#This Row],[Date:]],"mmddyyyy"),2)</f>
        <v>07</v>
      </c>
      <c r="Y1283" s="6">
        <f>DATE(Data6[[#This Row],[Year]],Data6[[#This Row],[Month]],Data6[[#This Row],[Day]])</f>
        <v>45484</v>
      </c>
    </row>
    <row r="1284" spans="1:25" x14ac:dyDescent="0.3">
      <c r="A1284" s="5">
        <v>45484.58359652778</v>
      </c>
      <c r="B1284" s="7" t="s">
        <v>34</v>
      </c>
      <c r="C1284" s="6" t="s">
        <v>1859</v>
      </c>
      <c r="D1284" s="7" t="s">
        <v>1861</v>
      </c>
      <c r="E1284" s="8">
        <v>5</v>
      </c>
      <c r="F1284" s="7" t="s">
        <v>68</v>
      </c>
      <c r="G1284" s="7" t="s">
        <v>68</v>
      </c>
      <c r="H1284" s="7" t="s">
        <v>922</v>
      </c>
      <c r="I1284" s="7" t="s">
        <v>44</v>
      </c>
      <c r="J1284" s="19" t="str">
        <f>IFERROR(INDEX('Employee Info'!$C$3:$E$200,MATCH(Data6[[#This Row],[Name:]],'Employee Info'!$B$3:$B$200,0),MATCH(Data6[[#This Row],[Hours Type:]],'Employee Info'!$C$2:$E$2,0)),"")</f>
        <v/>
      </c>
      <c r="K1284" s="19" t="str">
        <f>IFERROR(INDEX('Employee Info'!$C$3:$J$200,MATCH(Data6[[#This Row],[Name:]],'Employee Info'!$B$3:$B$200,0),MATCH(Data6[[#Headers],[Truck]],'Employee Info'!$C$2:$J$2,0)),"")</f>
        <v/>
      </c>
      <c r="L1284" s="19" t="str">
        <f>IFERROR(INDEX('Employee Info'!$C$3:$J$200,MATCH(Data6[[#This Row],[Name:]],'Employee Info'!$B$3:$B$200,0),MATCH(Data6[[#Headers],[Phone]],'Employee Info'!$C$2:$J$2,0)),"")</f>
        <v/>
      </c>
      <c r="M1284" s="19" t="str">
        <f>IFERROR(INDEX('Employee Info'!$C$3:$J$200,MATCH(Data6[[#This Row],[Name:]],'Employee Info'!$B$3:$B$200,0),MATCH(Data6[[#Headers],[Tech]],'Employee Info'!$C$2:$J$2,0)),"")</f>
        <v/>
      </c>
      <c r="N1284" s="19" t="str">
        <f>IFERROR(INDEX('Employee Info'!$C$3:$J$200,MATCH(Data6[[#This Row],[Name:]],'Employee Info'!$B$3:$B$200,0),MATCH(Data6[[#Headers],[Other]],'Employee Info'!$C$2:$J$2,0)),"")</f>
        <v/>
      </c>
      <c r="O1284" s="19">
        <f>IFERROR((Data6[[#This Row],[Hours:]]*SUM(Data6[[#This Row],[Rate]:[Other]])),"")</f>
        <v>0</v>
      </c>
      <c r="P1284" s="7" t="str">
        <f>IF(Data6[[#This Row],[WO'#:]]="","Riley #","WO#")</f>
        <v>Riley #</v>
      </c>
      <c r="Q1284" s="7">
        <f>IFERROR(WEEKNUM(Data6[[#This Row],[Date:]]),"")</f>
        <v>28</v>
      </c>
      <c r="R1284" s="6">
        <f t="shared" si="60"/>
        <v>45480</v>
      </c>
      <c r="S1284" s="6">
        <f>Data6[[#This Row],[Week Start]]+7</f>
        <v>45487</v>
      </c>
      <c r="T1284" s="7" t="str">
        <f t="shared" si="61"/>
        <v>7/7/2024 - 7/14/2024</v>
      </c>
      <c r="U1284" s="7" t="str">
        <f t="shared" si="62"/>
        <v>Time Card</v>
      </c>
      <c r="V1284" s="8" t="str">
        <f>RIGHT(TEXT(Data6[[#This Row],[Date:]],"mmddyyyy"),4)</f>
        <v>2024</v>
      </c>
      <c r="W1284" s="8" t="str">
        <f>MID(TEXT(Data6[[#This Row],[Date:]],"mmddyyyy"),3,2)</f>
        <v>11</v>
      </c>
      <c r="X1284" s="8" t="str">
        <f>LEFT(TEXT(Data6[[#This Row],[Date:]],"mmddyyyy"),2)</f>
        <v>07</v>
      </c>
      <c r="Y1284" s="6">
        <f>DATE(Data6[[#This Row],[Year]],Data6[[#This Row],[Month]],Data6[[#This Row],[Day]])</f>
        <v>45484</v>
      </c>
    </row>
    <row r="1285" spans="1:25" x14ac:dyDescent="0.3">
      <c r="A1285" s="5">
        <v>45486.43859513889</v>
      </c>
      <c r="B1285" s="7" t="s">
        <v>66</v>
      </c>
      <c r="C1285" s="6" t="s">
        <v>1859</v>
      </c>
      <c r="D1285" s="7" t="s">
        <v>1874</v>
      </c>
      <c r="E1285" s="8">
        <v>8</v>
      </c>
      <c r="F1285" s="7" t="s">
        <v>68</v>
      </c>
      <c r="G1285" s="7" t="s">
        <v>68</v>
      </c>
      <c r="H1285" s="7" t="s">
        <v>42</v>
      </c>
      <c r="I1285" s="7" t="s">
        <v>44</v>
      </c>
      <c r="J1285" s="19" t="str">
        <f>IFERROR(INDEX('Employee Info'!$C$3:$E$200,MATCH(Data6[[#This Row],[Name:]],'Employee Info'!$B$3:$B$200,0),MATCH(Data6[[#This Row],[Hours Type:]],'Employee Info'!$C$2:$E$2,0)),"")</f>
        <v/>
      </c>
      <c r="K1285" s="19" t="str">
        <f>IFERROR(INDEX('Employee Info'!$C$3:$J$200,MATCH(Data6[[#This Row],[Name:]],'Employee Info'!$B$3:$B$200,0),MATCH(Data6[[#Headers],[Truck]],'Employee Info'!$C$2:$J$2,0)),"")</f>
        <v/>
      </c>
      <c r="L1285" s="19" t="str">
        <f>IFERROR(INDEX('Employee Info'!$C$3:$J$200,MATCH(Data6[[#This Row],[Name:]],'Employee Info'!$B$3:$B$200,0),MATCH(Data6[[#Headers],[Phone]],'Employee Info'!$C$2:$J$2,0)),"")</f>
        <v/>
      </c>
      <c r="M1285" s="19" t="str">
        <f>IFERROR(INDEX('Employee Info'!$C$3:$J$200,MATCH(Data6[[#This Row],[Name:]],'Employee Info'!$B$3:$B$200,0),MATCH(Data6[[#Headers],[Tech]],'Employee Info'!$C$2:$J$2,0)),"")</f>
        <v/>
      </c>
      <c r="N1285" s="19" t="str">
        <f>IFERROR(INDEX('Employee Info'!$C$3:$J$200,MATCH(Data6[[#This Row],[Name:]],'Employee Info'!$B$3:$B$200,0),MATCH(Data6[[#Headers],[Other]],'Employee Info'!$C$2:$J$2,0)),"")</f>
        <v/>
      </c>
      <c r="O1285" s="19">
        <f>IFERROR((Data6[[#This Row],[Hours:]]*SUM(Data6[[#This Row],[Rate]:[Other]])),"")</f>
        <v>0</v>
      </c>
      <c r="P1285" s="7" t="str">
        <f>IF(Data6[[#This Row],[WO'#:]]="","Riley #","WO#")</f>
        <v>Riley #</v>
      </c>
      <c r="Q1285" s="7">
        <f>IFERROR(WEEKNUM(Data6[[#This Row],[Date:]]),"")</f>
        <v>28</v>
      </c>
      <c r="R1285" s="6">
        <f t="shared" si="60"/>
        <v>45480</v>
      </c>
      <c r="S1285" s="6">
        <f>Data6[[#This Row],[Week Start]]+7</f>
        <v>45487</v>
      </c>
      <c r="T1285" s="7" t="str">
        <f t="shared" si="61"/>
        <v>7/7/2024 - 7/14/2024</v>
      </c>
      <c r="U1285" s="7" t="str">
        <f t="shared" si="62"/>
        <v>Time Card</v>
      </c>
      <c r="V1285" s="8" t="str">
        <f>RIGHT(TEXT(Data6[[#This Row],[Date:]],"mmddyyyy"),4)</f>
        <v>2024</v>
      </c>
      <c r="W1285" s="8" t="str">
        <f>MID(TEXT(Data6[[#This Row],[Date:]],"mmddyyyy"),3,2)</f>
        <v>11</v>
      </c>
      <c r="X1285" s="8" t="str">
        <f>LEFT(TEXT(Data6[[#This Row],[Date:]],"mmddyyyy"),2)</f>
        <v>07</v>
      </c>
      <c r="Y1285" s="6">
        <f>DATE(Data6[[#This Row],[Year]],Data6[[#This Row],[Month]],Data6[[#This Row],[Day]])</f>
        <v>45484</v>
      </c>
    </row>
    <row r="1286" spans="1:25" x14ac:dyDescent="0.3">
      <c r="A1286" s="5">
        <v>45517.489764467595</v>
      </c>
      <c r="B1286" s="7" t="s">
        <v>76</v>
      </c>
      <c r="C1286" s="6" t="s">
        <v>1870</v>
      </c>
      <c r="D1286" s="7" t="s">
        <v>156</v>
      </c>
      <c r="E1286" s="8">
        <v>1</v>
      </c>
      <c r="F1286" s="7">
        <v>6984733</v>
      </c>
      <c r="G1286" s="7" t="s">
        <v>68</v>
      </c>
      <c r="H1286" s="7" t="s">
        <v>756</v>
      </c>
      <c r="I1286" s="7" t="s">
        <v>44</v>
      </c>
      <c r="J1286" s="19" t="str">
        <f>IFERROR(INDEX('Employee Info'!$C$3:$E$200,MATCH(Data6[[#This Row],[Name:]],'Employee Info'!$B$3:$B$200,0),MATCH(Data6[[#This Row],[Hours Type:]],'Employee Info'!$C$2:$E$2,0)),"")</f>
        <v/>
      </c>
      <c r="K1286" s="19" t="str">
        <f>IFERROR(INDEX('Employee Info'!$C$3:$J$200,MATCH(Data6[[#This Row],[Name:]],'Employee Info'!$B$3:$B$200,0),MATCH(Data6[[#Headers],[Truck]],'Employee Info'!$C$2:$J$2,0)),"")</f>
        <v/>
      </c>
      <c r="L1286" s="19" t="str">
        <f>IFERROR(INDEX('Employee Info'!$C$3:$J$200,MATCH(Data6[[#This Row],[Name:]],'Employee Info'!$B$3:$B$200,0),MATCH(Data6[[#Headers],[Phone]],'Employee Info'!$C$2:$J$2,0)),"")</f>
        <v/>
      </c>
      <c r="M1286" s="19" t="str">
        <f>IFERROR(INDEX('Employee Info'!$C$3:$J$200,MATCH(Data6[[#This Row],[Name:]],'Employee Info'!$B$3:$B$200,0),MATCH(Data6[[#Headers],[Tech]],'Employee Info'!$C$2:$J$2,0)),"")</f>
        <v/>
      </c>
      <c r="N1286" s="19" t="str">
        <f>IFERROR(INDEX('Employee Info'!$C$3:$J$200,MATCH(Data6[[#This Row],[Name:]],'Employee Info'!$B$3:$B$200,0),MATCH(Data6[[#Headers],[Other]],'Employee Info'!$C$2:$J$2,0)),"")</f>
        <v/>
      </c>
      <c r="O1286" s="19">
        <f>IFERROR((Data6[[#This Row],[Hours:]]*SUM(Data6[[#This Row],[Rate]:[Other]])),"")</f>
        <v>0</v>
      </c>
      <c r="P1286" s="7" t="str">
        <f>IF(Data6[[#This Row],[WO'#:]]="","Riley #","WO#")</f>
        <v>WO#</v>
      </c>
      <c r="Q1286" s="7">
        <f>IFERROR(WEEKNUM(Data6[[#This Row],[Date:]]),"")</f>
        <v>28</v>
      </c>
      <c r="R1286" s="6">
        <f t="shared" si="60"/>
        <v>45480</v>
      </c>
      <c r="S1286" s="6">
        <f>Data6[[#This Row],[Week Start]]+7</f>
        <v>45487</v>
      </c>
      <c r="T1286" s="7" t="str">
        <f t="shared" si="61"/>
        <v>7/7/2024 - 7/14/2024</v>
      </c>
      <c r="U1286" s="7" t="str">
        <f t="shared" si="62"/>
        <v>Time Card</v>
      </c>
      <c r="V1286" s="8" t="str">
        <f>RIGHT(TEXT(Data6[[#This Row],[Date:]],"mmddyyyy"),4)</f>
        <v>2024</v>
      </c>
      <c r="W1286" s="8" t="str">
        <f>MID(TEXT(Data6[[#This Row],[Date:]],"mmddyyyy"),3,2)</f>
        <v>12</v>
      </c>
      <c r="X1286" s="8" t="str">
        <f>LEFT(TEXT(Data6[[#This Row],[Date:]],"mmddyyyy"),2)</f>
        <v>07</v>
      </c>
      <c r="Y1286" s="6">
        <f>DATE(Data6[[#This Row],[Year]],Data6[[#This Row],[Month]],Data6[[#This Row],[Day]])</f>
        <v>45485</v>
      </c>
    </row>
    <row r="1287" spans="1:25" x14ac:dyDescent="0.3">
      <c r="A1287" s="5">
        <v>45485.543571759263</v>
      </c>
      <c r="B1287" s="7" t="s">
        <v>34</v>
      </c>
      <c r="C1287" s="6" t="s">
        <v>1870</v>
      </c>
      <c r="D1287" s="7" t="s">
        <v>1869</v>
      </c>
      <c r="E1287" s="8">
        <v>8</v>
      </c>
      <c r="F1287" s="7">
        <v>7128629</v>
      </c>
      <c r="G1287" s="7" t="s">
        <v>68</v>
      </c>
      <c r="H1287" s="7" t="s">
        <v>756</v>
      </c>
      <c r="I1287" s="7" t="s">
        <v>44</v>
      </c>
      <c r="J1287" s="19" t="str">
        <f>IFERROR(INDEX('Employee Info'!$C$3:$E$200,MATCH(Data6[[#This Row],[Name:]],'Employee Info'!$B$3:$B$200,0),MATCH(Data6[[#This Row],[Hours Type:]],'Employee Info'!$C$2:$E$2,0)),"")</f>
        <v/>
      </c>
      <c r="K1287" s="19" t="str">
        <f>IFERROR(INDEX('Employee Info'!$C$3:$J$200,MATCH(Data6[[#This Row],[Name:]],'Employee Info'!$B$3:$B$200,0),MATCH(Data6[[#Headers],[Truck]],'Employee Info'!$C$2:$J$2,0)),"")</f>
        <v/>
      </c>
      <c r="L1287" s="19" t="str">
        <f>IFERROR(INDEX('Employee Info'!$C$3:$J$200,MATCH(Data6[[#This Row],[Name:]],'Employee Info'!$B$3:$B$200,0),MATCH(Data6[[#Headers],[Phone]],'Employee Info'!$C$2:$J$2,0)),"")</f>
        <v/>
      </c>
      <c r="M1287" s="19" t="str">
        <f>IFERROR(INDEX('Employee Info'!$C$3:$J$200,MATCH(Data6[[#This Row],[Name:]],'Employee Info'!$B$3:$B$200,0),MATCH(Data6[[#Headers],[Tech]],'Employee Info'!$C$2:$J$2,0)),"")</f>
        <v/>
      </c>
      <c r="N1287" s="19" t="str">
        <f>IFERROR(INDEX('Employee Info'!$C$3:$J$200,MATCH(Data6[[#This Row],[Name:]],'Employee Info'!$B$3:$B$200,0),MATCH(Data6[[#Headers],[Other]],'Employee Info'!$C$2:$J$2,0)),"")</f>
        <v/>
      </c>
      <c r="O1287" s="19">
        <f>IFERROR((Data6[[#This Row],[Hours:]]*SUM(Data6[[#This Row],[Rate]:[Other]])),"")</f>
        <v>0</v>
      </c>
      <c r="P1287" s="7" t="str">
        <f>IF(Data6[[#This Row],[WO'#:]]="","Riley #","WO#")</f>
        <v>WO#</v>
      </c>
      <c r="Q1287" s="7">
        <f>IFERROR(WEEKNUM(Data6[[#This Row],[Date:]]),"")</f>
        <v>28</v>
      </c>
      <c r="R1287" s="6">
        <f t="shared" si="60"/>
        <v>45480</v>
      </c>
      <c r="S1287" s="6">
        <f>Data6[[#This Row],[Week Start]]+7</f>
        <v>45487</v>
      </c>
      <c r="T1287" s="7" t="str">
        <f t="shared" si="61"/>
        <v>7/7/2024 - 7/14/2024</v>
      </c>
      <c r="U1287" s="7" t="str">
        <f t="shared" si="62"/>
        <v>Time Card</v>
      </c>
      <c r="V1287" s="8" t="str">
        <f>RIGHT(TEXT(Data6[[#This Row],[Date:]],"mmddyyyy"),4)</f>
        <v>2024</v>
      </c>
      <c r="W1287" s="8" t="str">
        <f>MID(TEXT(Data6[[#This Row],[Date:]],"mmddyyyy"),3,2)</f>
        <v>12</v>
      </c>
      <c r="X1287" s="8" t="str">
        <f>LEFT(TEXT(Data6[[#This Row],[Date:]],"mmddyyyy"),2)</f>
        <v>07</v>
      </c>
      <c r="Y1287" s="6">
        <f>DATE(Data6[[#This Row],[Year]],Data6[[#This Row],[Month]],Data6[[#This Row],[Day]])</f>
        <v>45485</v>
      </c>
    </row>
    <row r="1288" spans="1:25" x14ac:dyDescent="0.3">
      <c r="A1288" s="5">
        <v>45485.581523032408</v>
      </c>
      <c r="B1288" s="7" t="s">
        <v>35</v>
      </c>
      <c r="C1288" s="6" t="s">
        <v>1870</v>
      </c>
      <c r="D1288" s="7" t="s">
        <v>1873</v>
      </c>
      <c r="E1288" s="8">
        <v>8</v>
      </c>
      <c r="F1288" s="7" t="s">
        <v>68</v>
      </c>
      <c r="G1288" s="7" t="s">
        <v>68</v>
      </c>
      <c r="H1288" s="7" t="s">
        <v>756</v>
      </c>
      <c r="I1288" s="7" t="s">
        <v>44</v>
      </c>
      <c r="J1288" s="19" t="str">
        <f>IFERROR(INDEX('Employee Info'!$C$3:$E$200,MATCH(Data6[[#This Row],[Name:]],'Employee Info'!$B$3:$B$200,0),MATCH(Data6[[#This Row],[Hours Type:]],'Employee Info'!$C$2:$E$2,0)),"")</f>
        <v/>
      </c>
      <c r="K1288" s="19" t="str">
        <f>IFERROR(INDEX('Employee Info'!$C$3:$J$200,MATCH(Data6[[#This Row],[Name:]],'Employee Info'!$B$3:$B$200,0),MATCH(Data6[[#Headers],[Truck]],'Employee Info'!$C$2:$J$2,0)),"")</f>
        <v/>
      </c>
      <c r="L1288" s="19" t="str">
        <f>IFERROR(INDEX('Employee Info'!$C$3:$J$200,MATCH(Data6[[#This Row],[Name:]],'Employee Info'!$B$3:$B$200,0),MATCH(Data6[[#Headers],[Phone]],'Employee Info'!$C$2:$J$2,0)),"")</f>
        <v/>
      </c>
      <c r="M1288" s="19" t="str">
        <f>IFERROR(INDEX('Employee Info'!$C$3:$J$200,MATCH(Data6[[#This Row],[Name:]],'Employee Info'!$B$3:$B$200,0),MATCH(Data6[[#Headers],[Tech]],'Employee Info'!$C$2:$J$2,0)),"")</f>
        <v/>
      </c>
      <c r="N1288" s="19" t="str">
        <f>IFERROR(INDEX('Employee Info'!$C$3:$J$200,MATCH(Data6[[#This Row],[Name:]],'Employee Info'!$B$3:$B$200,0),MATCH(Data6[[#Headers],[Other]],'Employee Info'!$C$2:$J$2,0)),"")</f>
        <v/>
      </c>
      <c r="O1288" s="19">
        <f>IFERROR((Data6[[#This Row],[Hours:]]*SUM(Data6[[#This Row],[Rate]:[Other]])),"")</f>
        <v>0</v>
      </c>
      <c r="P1288" s="7" t="str">
        <f>IF(Data6[[#This Row],[WO'#:]]="","Riley #","WO#")</f>
        <v>Riley #</v>
      </c>
      <c r="Q1288" s="7">
        <f>IFERROR(WEEKNUM(Data6[[#This Row],[Date:]]),"")</f>
        <v>28</v>
      </c>
      <c r="R1288" s="6">
        <f t="shared" si="60"/>
        <v>45480</v>
      </c>
      <c r="S1288" s="6">
        <f>Data6[[#This Row],[Week Start]]+7</f>
        <v>45487</v>
      </c>
      <c r="T1288" s="7" t="str">
        <f t="shared" si="61"/>
        <v>7/7/2024 - 7/14/2024</v>
      </c>
      <c r="U1288" s="7" t="str">
        <f t="shared" si="62"/>
        <v>Time Card</v>
      </c>
      <c r="V1288" s="8" t="str">
        <f>RIGHT(TEXT(Data6[[#This Row],[Date:]],"mmddyyyy"),4)</f>
        <v>2024</v>
      </c>
      <c r="W1288" s="8" t="str">
        <f>MID(TEXT(Data6[[#This Row],[Date:]],"mmddyyyy"),3,2)</f>
        <v>12</v>
      </c>
      <c r="X1288" s="8" t="str">
        <f>LEFT(TEXT(Data6[[#This Row],[Date:]],"mmddyyyy"),2)</f>
        <v>07</v>
      </c>
      <c r="Y1288" s="6">
        <f>DATE(Data6[[#This Row],[Year]],Data6[[#This Row],[Month]],Data6[[#This Row],[Day]])</f>
        <v>45485</v>
      </c>
    </row>
    <row r="1289" spans="1:25" x14ac:dyDescent="0.3">
      <c r="A1289" s="5">
        <v>45485.571691203702</v>
      </c>
      <c r="B1289" s="7" t="s">
        <v>23</v>
      </c>
      <c r="C1289" s="6" t="s">
        <v>1870</v>
      </c>
      <c r="D1289" s="7" t="s">
        <v>1871</v>
      </c>
      <c r="E1289" s="8">
        <v>2</v>
      </c>
      <c r="F1289" s="7" t="s">
        <v>68</v>
      </c>
      <c r="G1289" s="7" t="s">
        <v>68</v>
      </c>
      <c r="H1289" s="7" t="s">
        <v>468</v>
      </c>
      <c r="I1289" s="7" t="s">
        <v>44</v>
      </c>
      <c r="J1289" s="19" t="str">
        <f>IFERROR(INDEX('Employee Info'!$C$3:$E$200,MATCH(Data6[[#This Row],[Name:]],'Employee Info'!$B$3:$B$200,0),MATCH(Data6[[#This Row],[Hours Type:]],'Employee Info'!$C$2:$E$2,0)),"")</f>
        <v/>
      </c>
      <c r="K1289" s="19" t="str">
        <f>IFERROR(INDEX('Employee Info'!$C$3:$J$200,MATCH(Data6[[#This Row],[Name:]],'Employee Info'!$B$3:$B$200,0),MATCH(Data6[[#Headers],[Truck]],'Employee Info'!$C$2:$J$2,0)),"")</f>
        <v/>
      </c>
      <c r="L1289" s="19" t="str">
        <f>IFERROR(INDEX('Employee Info'!$C$3:$J$200,MATCH(Data6[[#This Row],[Name:]],'Employee Info'!$B$3:$B$200,0),MATCH(Data6[[#Headers],[Phone]],'Employee Info'!$C$2:$J$2,0)),"")</f>
        <v/>
      </c>
      <c r="M1289" s="19" t="str">
        <f>IFERROR(INDEX('Employee Info'!$C$3:$J$200,MATCH(Data6[[#This Row],[Name:]],'Employee Info'!$B$3:$B$200,0),MATCH(Data6[[#Headers],[Tech]],'Employee Info'!$C$2:$J$2,0)),"")</f>
        <v/>
      </c>
      <c r="N1289" s="19" t="str">
        <f>IFERROR(INDEX('Employee Info'!$C$3:$J$200,MATCH(Data6[[#This Row],[Name:]],'Employee Info'!$B$3:$B$200,0),MATCH(Data6[[#Headers],[Other]],'Employee Info'!$C$2:$J$2,0)),"")</f>
        <v/>
      </c>
      <c r="O1289" s="19">
        <f>IFERROR((Data6[[#This Row],[Hours:]]*SUM(Data6[[#This Row],[Rate]:[Other]])),"")</f>
        <v>0</v>
      </c>
      <c r="P1289" s="7" t="str">
        <f>IF(Data6[[#This Row],[WO'#:]]="","Riley #","WO#")</f>
        <v>Riley #</v>
      </c>
      <c r="Q1289" s="7">
        <f>IFERROR(WEEKNUM(Data6[[#This Row],[Date:]]),"")</f>
        <v>28</v>
      </c>
      <c r="R1289" s="6">
        <f t="shared" si="60"/>
        <v>45480</v>
      </c>
      <c r="S1289" s="6">
        <f>Data6[[#This Row],[Week Start]]+7</f>
        <v>45487</v>
      </c>
      <c r="T1289" s="7" t="str">
        <f t="shared" si="61"/>
        <v>7/7/2024 - 7/14/2024</v>
      </c>
      <c r="U1289" s="7" t="str">
        <f t="shared" si="62"/>
        <v>Time Card</v>
      </c>
      <c r="V1289" s="8" t="str">
        <f>RIGHT(TEXT(Data6[[#This Row],[Date:]],"mmddyyyy"),4)</f>
        <v>2024</v>
      </c>
      <c r="W1289" s="8" t="str">
        <f>MID(TEXT(Data6[[#This Row],[Date:]],"mmddyyyy"),3,2)</f>
        <v>12</v>
      </c>
      <c r="X1289" s="8" t="str">
        <f>LEFT(TEXT(Data6[[#This Row],[Date:]],"mmddyyyy"),2)</f>
        <v>07</v>
      </c>
      <c r="Y1289" s="6">
        <f>DATE(Data6[[#This Row],[Year]],Data6[[#This Row],[Month]],Data6[[#This Row],[Day]])</f>
        <v>45485</v>
      </c>
    </row>
    <row r="1290" spans="1:25" x14ac:dyDescent="0.3">
      <c r="A1290" s="5">
        <v>45485.573255787036</v>
      </c>
      <c r="B1290" s="7" t="s">
        <v>23</v>
      </c>
      <c r="C1290" s="6" t="s">
        <v>1870</v>
      </c>
      <c r="D1290" s="7" t="s">
        <v>1872</v>
      </c>
      <c r="E1290" s="8">
        <v>6</v>
      </c>
      <c r="F1290" s="7" t="s">
        <v>68</v>
      </c>
      <c r="G1290" s="7" t="s">
        <v>68</v>
      </c>
      <c r="H1290" s="7" t="s">
        <v>702</v>
      </c>
      <c r="I1290" s="7" t="s">
        <v>44</v>
      </c>
      <c r="J1290" s="19" t="str">
        <f>IFERROR(INDEX('Employee Info'!$C$3:$E$200,MATCH(Data6[[#This Row],[Name:]],'Employee Info'!$B$3:$B$200,0),MATCH(Data6[[#This Row],[Hours Type:]],'Employee Info'!$C$2:$E$2,0)),"")</f>
        <v/>
      </c>
      <c r="K1290" s="19" t="str">
        <f>IFERROR(INDEX('Employee Info'!$C$3:$J$200,MATCH(Data6[[#This Row],[Name:]],'Employee Info'!$B$3:$B$200,0),MATCH(Data6[[#Headers],[Truck]],'Employee Info'!$C$2:$J$2,0)),"")</f>
        <v/>
      </c>
      <c r="L1290" s="19" t="str">
        <f>IFERROR(INDEX('Employee Info'!$C$3:$J$200,MATCH(Data6[[#This Row],[Name:]],'Employee Info'!$B$3:$B$200,0),MATCH(Data6[[#Headers],[Phone]],'Employee Info'!$C$2:$J$2,0)),"")</f>
        <v/>
      </c>
      <c r="M1290" s="19" t="str">
        <f>IFERROR(INDEX('Employee Info'!$C$3:$J$200,MATCH(Data6[[#This Row],[Name:]],'Employee Info'!$B$3:$B$200,0),MATCH(Data6[[#Headers],[Tech]],'Employee Info'!$C$2:$J$2,0)),"")</f>
        <v/>
      </c>
      <c r="N1290" s="19" t="str">
        <f>IFERROR(INDEX('Employee Info'!$C$3:$J$200,MATCH(Data6[[#This Row],[Name:]],'Employee Info'!$B$3:$B$200,0),MATCH(Data6[[#Headers],[Other]],'Employee Info'!$C$2:$J$2,0)),"")</f>
        <v/>
      </c>
      <c r="O1290" s="19">
        <f>IFERROR((Data6[[#This Row],[Hours:]]*SUM(Data6[[#This Row],[Rate]:[Other]])),"")</f>
        <v>0</v>
      </c>
      <c r="P1290" s="7" t="str">
        <f>IF(Data6[[#This Row],[WO'#:]]="","Riley #","WO#")</f>
        <v>Riley #</v>
      </c>
      <c r="Q1290" s="7">
        <f>IFERROR(WEEKNUM(Data6[[#This Row],[Date:]]),"")</f>
        <v>28</v>
      </c>
      <c r="R1290" s="6">
        <f t="shared" si="60"/>
        <v>45480</v>
      </c>
      <c r="S1290" s="6">
        <f>Data6[[#This Row],[Week Start]]+7</f>
        <v>45487</v>
      </c>
      <c r="T1290" s="7" t="str">
        <f t="shared" si="61"/>
        <v>7/7/2024 - 7/14/2024</v>
      </c>
      <c r="U1290" s="7" t="str">
        <f t="shared" si="62"/>
        <v>Time Card</v>
      </c>
      <c r="V1290" s="8" t="str">
        <f>RIGHT(TEXT(Data6[[#This Row],[Date:]],"mmddyyyy"),4)</f>
        <v>2024</v>
      </c>
      <c r="W1290" s="8" t="str">
        <f>MID(TEXT(Data6[[#This Row],[Date:]],"mmddyyyy"),3,2)</f>
        <v>12</v>
      </c>
      <c r="X1290" s="8" t="str">
        <f>LEFT(TEXT(Data6[[#This Row],[Date:]],"mmddyyyy"),2)</f>
        <v>07</v>
      </c>
      <c r="Y1290" s="6">
        <f>DATE(Data6[[#This Row],[Year]],Data6[[#This Row],[Month]],Data6[[#This Row],[Day]])</f>
        <v>45485</v>
      </c>
    </row>
    <row r="1291" spans="1:25" x14ac:dyDescent="0.3">
      <c r="A1291" s="5">
        <v>45486.441970023145</v>
      </c>
      <c r="B1291" s="7" t="s">
        <v>66</v>
      </c>
      <c r="C1291" s="6" t="s">
        <v>1876</v>
      </c>
      <c r="D1291" s="7" t="s">
        <v>1875</v>
      </c>
      <c r="E1291" s="8">
        <v>2</v>
      </c>
      <c r="F1291" s="7">
        <v>20028</v>
      </c>
      <c r="G1291" s="7" t="s">
        <v>68</v>
      </c>
      <c r="H1291" s="7" t="s">
        <v>756</v>
      </c>
      <c r="I1291" s="7" t="s">
        <v>45</v>
      </c>
      <c r="J1291" s="19" t="str">
        <f>IFERROR(INDEX('Employee Info'!$C$3:$E$200,MATCH(Data6[[#This Row],[Name:]],'Employee Info'!$B$3:$B$200,0),MATCH(Data6[[#This Row],[Hours Type:]],'Employee Info'!$C$2:$E$2,0)),"")</f>
        <v/>
      </c>
      <c r="K1291" s="19" t="str">
        <f>IFERROR(INDEX('Employee Info'!$C$3:$J$200,MATCH(Data6[[#This Row],[Name:]],'Employee Info'!$B$3:$B$200,0),MATCH(Data6[[#Headers],[Truck]],'Employee Info'!$C$2:$J$2,0)),"")</f>
        <v/>
      </c>
      <c r="L1291" s="19" t="str">
        <f>IFERROR(INDEX('Employee Info'!$C$3:$J$200,MATCH(Data6[[#This Row],[Name:]],'Employee Info'!$B$3:$B$200,0),MATCH(Data6[[#Headers],[Phone]],'Employee Info'!$C$2:$J$2,0)),"")</f>
        <v/>
      </c>
      <c r="M1291" s="19" t="str">
        <f>IFERROR(INDEX('Employee Info'!$C$3:$J$200,MATCH(Data6[[#This Row],[Name:]],'Employee Info'!$B$3:$B$200,0),MATCH(Data6[[#Headers],[Tech]],'Employee Info'!$C$2:$J$2,0)),"")</f>
        <v/>
      </c>
      <c r="N1291" s="19" t="str">
        <f>IFERROR(INDEX('Employee Info'!$C$3:$J$200,MATCH(Data6[[#This Row],[Name:]],'Employee Info'!$B$3:$B$200,0),MATCH(Data6[[#Headers],[Other]],'Employee Info'!$C$2:$J$2,0)),"")</f>
        <v/>
      </c>
      <c r="O1291" s="19">
        <f>IFERROR((Data6[[#This Row],[Hours:]]*SUM(Data6[[#This Row],[Rate]:[Other]])),"")</f>
        <v>0</v>
      </c>
      <c r="P1291" s="7" t="str">
        <f>IF(Data6[[#This Row],[WO'#:]]="","Riley #","WO#")</f>
        <v>WO#</v>
      </c>
      <c r="Q1291" s="7">
        <f>IFERROR(WEEKNUM(Data6[[#This Row],[Date:]]),"")</f>
        <v>28</v>
      </c>
      <c r="R1291" s="6">
        <f t="shared" si="60"/>
        <v>45480</v>
      </c>
      <c r="S1291" s="6">
        <f>Data6[[#This Row],[Week Start]]+7</f>
        <v>45487</v>
      </c>
      <c r="T1291" s="7" t="str">
        <f t="shared" si="61"/>
        <v>7/7/2024 - 7/14/2024</v>
      </c>
      <c r="U1291" s="7" t="str">
        <f t="shared" si="62"/>
        <v>Time Card</v>
      </c>
      <c r="V1291" s="8" t="str">
        <f>RIGHT(TEXT(Data6[[#This Row],[Date:]],"mmddyyyy"),4)</f>
        <v>2024</v>
      </c>
      <c r="W1291" s="8" t="str">
        <f>MID(TEXT(Data6[[#This Row],[Date:]],"mmddyyyy"),3,2)</f>
        <v>13</v>
      </c>
      <c r="X1291" s="8" t="str">
        <f>LEFT(TEXT(Data6[[#This Row],[Date:]],"mmddyyyy"),2)</f>
        <v>07</v>
      </c>
      <c r="Y1291" s="6">
        <f>DATE(Data6[[#This Row],[Year]],Data6[[#This Row],[Month]],Data6[[#This Row],[Day]])</f>
        <v>45486</v>
      </c>
    </row>
    <row r="1292" spans="1:25" x14ac:dyDescent="0.3">
      <c r="A1292" s="5">
        <v>45488.580750925925</v>
      </c>
      <c r="B1292" s="7" t="s">
        <v>31</v>
      </c>
      <c r="C1292" s="6" t="s">
        <v>1879</v>
      </c>
      <c r="D1292" s="7" t="s">
        <v>340</v>
      </c>
      <c r="E1292" s="8">
        <v>4</v>
      </c>
      <c r="F1292" s="7">
        <v>6984733</v>
      </c>
      <c r="G1292" s="7" t="s">
        <v>68</v>
      </c>
      <c r="H1292" s="7" t="s">
        <v>756</v>
      </c>
      <c r="I1292" s="7" t="s">
        <v>44</v>
      </c>
      <c r="J1292" s="19" t="str">
        <f>IFERROR(INDEX('Employee Info'!$C$3:$E$200,MATCH(Data6[[#This Row],[Name:]],'Employee Info'!$B$3:$B$200,0),MATCH(Data6[[#This Row],[Hours Type:]],'Employee Info'!$C$2:$E$2,0)),"")</f>
        <v/>
      </c>
      <c r="K1292" s="19" t="str">
        <f>IFERROR(INDEX('Employee Info'!$C$3:$J$200,MATCH(Data6[[#This Row],[Name:]],'Employee Info'!$B$3:$B$200,0),MATCH(Data6[[#Headers],[Truck]],'Employee Info'!$C$2:$J$2,0)),"")</f>
        <v/>
      </c>
      <c r="L1292" s="19" t="str">
        <f>IFERROR(INDEX('Employee Info'!$C$3:$J$200,MATCH(Data6[[#This Row],[Name:]],'Employee Info'!$B$3:$B$200,0),MATCH(Data6[[#Headers],[Phone]],'Employee Info'!$C$2:$J$2,0)),"")</f>
        <v/>
      </c>
      <c r="M1292" s="19" t="str">
        <f>IFERROR(INDEX('Employee Info'!$C$3:$J$200,MATCH(Data6[[#This Row],[Name:]],'Employee Info'!$B$3:$B$200,0),MATCH(Data6[[#Headers],[Tech]],'Employee Info'!$C$2:$J$2,0)),"")</f>
        <v/>
      </c>
      <c r="N1292" s="19" t="str">
        <f>IFERROR(INDEX('Employee Info'!$C$3:$J$200,MATCH(Data6[[#This Row],[Name:]],'Employee Info'!$B$3:$B$200,0),MATCH(Data6[[#Headers],[Other]],'Employee Info'!$C$2:$J$2,0)),"")</f>
        <v/>
      </c>
      <c r="O1292" s="19">
        <f>IFERROR((Data6[[#This Row],[Hours:]]*SUM(Data6[[#This Row],[Rate]:[Other]])),"")</f>
        <v>0</v>
      </c>
      <c r="P1292" s="7" t="str">
        <f>IF(Data6[[#This Row],[WO'#:]]="","Riley #","WO#")</f>
        <v>WO#</v>
      </c>
      <c r="Q1292" s="7">
        <f>IFERROR(WEEKNUM(Data6[[#This Row],[Date:]]),"")</f>
        <v>29</v>
      </c>
      <c r="R1292" s="6">
        <f t="shared" si="60"/>
        <v>45487</v>
      </c>
      <c r="S1292" s="6">
        <f>Data6[[#This Row],[Week Start]]+7</f>
        <v>45494</v>
      </c>
      <c r="T1292" s="7" t="str">
        <f t="shared" si="61"/>
        <v>7/14/2024 - 7/21/2024</v>
      </c>
      <c r="U1292" s="7" t="str">
        <f t="shared" si="62"/>
        <v>Time Card</v>
      </c>
      <c r="V1292" s="8" t="str">
        <f>RIGHT(TEXT(Data6[[#This Row],[Date:]],"mmddyyyy"),4)</f>
        <v>2024</v>
      </c>
      <c r="W1292" s="8" t="str">
        <f>MID(TEXT(Data6[[#This Row],[Date:]],"mmddyyyy"),3,2)</f>
        <v>15</v>
      </c>
      <c r="X1292" s="8" t="str">
        <f>LEFT(TEXT(Data6[[#This Row],[Date:]],"mmddyyyy"),2)</f>
        <v>07</v>
      </c>
      <c r="Y1292" s="6">
        <f>DATE(Data6[[#This Row],[Year]],Data6[[#This Row],[Month]],Data6[[#This Row],[Day]])</f>
        <v>45488</v>
      </c>
    </row>
    <row r="1293" spans="1:25" x14ac:dyDescent="0.3">
      <c r="A1293" s="5">
        <v>45492.555175810186</v>
      </c>
      <c r="B1293" s="7" t="s">
        <v>66</v>
      </c>
      <c r="C1293" s="6" t="s">
        <v>1879</v>
      </c>
      <c r="D1293" s="7" t="s">
        <v>1909</v>
      </c>
      <c r="E1293" s="8">
        <v>5</v>
      </c>
      <c r="F1293" s="7">
        <v>6984733</v>
      </c>
      <c r="G1293" s="7" t="s">
        <v>68</v>
      </c>
      <c r="H1293" s="7" t="s">
        <v>756</v>
      </c>
      <c r="I1293" s="7" t="s">
        <v>44</v>
      </c>
      <c r="J1293" s="19" t="str">
        <f>IFERROR(INDEX('Employee Info'!$C$3:$E$200,MATCH(Data6[[#This Row],[Name:]],'Employee Info'!$B$3:$B$200,0),MATCH(Data6[[#This Row],[Hours Type:]],'Employee Info'!$C$2:$E$2,0)),"")</f>
        <v/>
      </c>
      <c r="K1293" s="19" t="str">
        <f>IFERROR(INDEX('Employee Info'!$C$3:$J$200,MATCH(Data6[[#This Row],[Name:]],'Employee Info'!$B$3:$B$200,0),MATCH(Data6[[#Headers],[Truck]],'Employee Info'!$C$2:$J$2,0)),"")</f>
        <v/>
      </c>
      <c r="L1293" s="19" t="str">
        <f>IFERROR(INDEX('Employee Info'!$C$3:$J$200,MATCH(Data6[[#This Row],[Name:]],'Employee Info'!$B$3:$B$200,0),MATCH(Data6[[#Headers],[Phone]],'Employee Info'!$C$2:$J$2,0)),"")</f>
        <v/>
      </c>
      <c r="M1293" s="19" t="str">
        <f>IFERROR(INDEX('Employee Info'!$C$3:$J$200,MATCH(Data6[[#This Row],[Name:]],'Employee Info'!$B$3:$B$200,0),MATCH(Data6[[#Headers],[Tech]],'Employee Info'!$C$2:$J$2,0)),"")</f>
        <v/>
      </c>
      <c r="N1293" s="19" t="str">
        <f>IFERROR(INDEX('Employee Info'!$C$3:$J$200,MATCH(Data6[[#This Row],[Name:]],'Employee Info'!$B$3:$B$200,0),MATCH(Data6[[#Headers],[Other]],'Employee Info'!$C$2:$J$2,0)),"")</f>
        <v/>
      </c>
      <c r="O1293" s="19">
        <f>IFERROR((Data6[[#This Row],[Hours:]]*SUM(Data6[[#This Row],[Rate]:[Other]])),"")</f>
        <v>0</v>
      </c>
      <c r="P1293" s="7" t="str">
        <f>IF(Data6[[#This Row],[WO'#:]]="","Riley #","WO#")</f>
        <v>WO#</v>
      </c>
      <c r="Q1293" s="7">
        <f>IFERROR(WEEKNUM(Data6[[#This Row],[Date:]]),"")</f>
        <v>29</v>
      </c>
      <c r="R1293" s="6">
        <f t="shared" si="60"/>
        <v>45487</v>
      </c>
      <c r="S1293" s="6">
        <f>Data6[[#This Row],[Week Start]]+7</f>
        <v>45494</v>
      </c>
      <c r="T1293" s="7" t="str">
        <f t="shared" si="61"/>
        <v>7/14/2024 - 7/21/2024</v>
      </c>
      <c r="U1293" s="7" t="str">
        <f t="shared" si="62"/>
        <v>Time Card</v>
      </c>
      <c r="V1293" s="8" t="str">
        <f>RIGHT(TEXT(Data6[[#This Row],[Date:]],"mmddyyyy"),4)</f>
        <v>2024</v>
      </c>
      <c r="W1293" s="8" t="str">
        <f>MID(TEXT(Data6[[#This Row],[Date:]],"mmddyyyy"),3,2)</f>
        <v>15</v>
      </c>
      <c r="X1293" s="8" t="str">
        <f>LEFT(TEXT(Data6[[#This Row],[Date:]],"mmddyyyy"),2)</f>
        <v>07</v>
      </c>
      <c r="Y1293" s="6">
        <f>DATE(Data6[[#This Row],[Year]],Data6[[#This Row],[Month]],Data6[[#This Row],[Day]])</f>
        <v>45488</v>
      </c>
    </row>
    <row r="1294" spans="1:25" x14ac:dyDescent="0.3">
      <c r="A1294" s="5">
        <v>45492.555354745367</v>
      </c>
      <c r="B1294" s="7" t="s">
        <v>66</v>
      </c>
      <c r="C1294" s="6" t="s">
        <v>1879</v>
      </c>
      <c r="D1294" s="7" t="s">
        <v>1909</v>
      </c>
      <c r="E1294" s="8">
        <v>1</v>
      </c>
      <c r="F1294" s="7">
        <v>6984733</v>
      </c>
      <c r="G1294" s="7" t="s">
        <v>68</v>
      </c>
      <c r="H1294" s="7" t="s">
        <v>756</v>
      </c>
      <c r="I1294" s="7" t="s">
        <v>45</v>
      </c>
      <c r="J1294" s="19" t="str">
        <f>IFERROR(INDEX('Employee Info'!$C$3:$E$200,MATCH(Data6[[#This Row],[Name:]],'Employee Info'!$B$3:$B$200,0),MATCH(Data6[[#This Row],[Hours Type:]],'Employee Info'!$C$2:$E$2,0)),"")</f>
        <v/>
      </c>
      <c r="K1294" s="19" t="str">
        <f>IFERROR(INDEX('Employee Info'!$C$3:$J$200,MATCH(Data6[[#This Row],[Name:]],'Employee Info'!$B$3:$B$200,0),MATCH(Data6[[#Headers],[Truck]],'Employee Info'!$C$2:$J$2,0)),"")</f>
        <v/>
      </c>
      <c r="L1294" s="19" t="str">
        <f>IFERROR(INDEX('Employee Info'!$C$3:$J$200,MATCH(Data6[[#This Row],[Name:]],'Employee Info'!$B$3:$B$200,0),MATCH(Data6[[#Headers],[Phone]],'Employee Info'!$C$2:$J$2,0)),"")</f>
        <v/>
      </c>
      <c r="M1294" s="19" t="str">
        <f>IFERROR(INDEX('Employee Info'!$C$3:$J$200,MATCH(Data6[[#This Row],[Name:]],'Employee Info'!$B$3:$B$200,0),MATCH(Data6[[#Headers],[Tech]],'Employee Info'!$C$2:$J$2,0)),"")</f>
        <v/>
      </c>
      <c r="N1294" s="19" t="str">
        <f>IFERROR(INDEX('Employee Info'!$C$3:$J$200,MATCH(Data6[[#This Row],[Name:]],'Employee Info'!$B$3:$B$200,0),MATCH(Data6[[#Headers],[Other]],'Employee Info'!$C$2:$J$2,0)),"")</f>
        <v/>
      </c>
      <c r="O1294" s="19">
        <f>IFERROR((Data6[[#This Row],[Hours:]]*SUM(Data6[[#This Row],[Rate]:[Other]])),"")</f>
        <v>0</v>
      </c>
      <c r="P1294" s="7" t="str">
        <f>IF(Data6[[#This Row],[WO'#:]]="","Riley #","WO#")</f>
        <v>WO#</v>
      </c>
      <c r="Q1294" s="7">
        <f>IFERROR(WEEKNUM(Data6[[#This Row],[Date:]]),"")</f>
        <v>29</v>
      </c>
      <c r="R1294" s="6">
        <f t="shared" si="60"/>
        <v>45487</v>
      </c>
      <c r="S1294" s="6">
        <f>Data6[[#This Row],[Week Start]]+7</f>
        <v>45494</v>
      </c>
      <c r="T1294" s="7" t="str">
        <f t="shared" si="61"/>
        <v>7/14/2024 - 7/21/2024</v>
      </c>
      <c r="U1294" s="7" t="str">
        <f t="shared" si="62"/>
        <v>Time Card</v>
      </c>
      <c r="V1294" s="8" t="str">
        <f>RIGHT(TEXT(Data6[[#This Row],[Date:]],"mmddyyyy"),4)</f>
        <v>2024</v>
      </c>
      <c r="W1294" s="8" t="str">
        <f>MID(TEXT(Data6[[#This Row],[Date:]],"mmddyyyy"),3,2)</f>
        <v>15</v>
      </c>
      <c r="X1294" s="8" t="str">
        <f>LEFT(TEXT(Data6[[#This Row],[Date:]],"mmddyyyy"),2)</f>
        <v>07</v>
      </c>
      <c r="Y1294" s="6">
        <f>DATE(Data6[[#This Row],[Year]],Data6[[#This Row],[Month]],Data6[[#This Row],[Day]])</f>
        <v>45488</v>
      </c>
    </row>
    <row r="1295" spans="1:25" x14ac:dyDescent="0.3">
      <c r="A1295" s="5">
        <v>45517.490063078701</v>
      </c>
      <c r="B1295" s="7" t="s">
        <v>76</v>
      </c>
      <c r="C1295" s="6" t="s">
        <v>1879</v>
      </c>
      <c r="D1295" s="7" t="s">
        <v>156</v>
      </c>
      <c r="E1295" s="8">
        <v>1</v>
      </c>
      <c r="F1295" s="7">
        <v>6984733</v>
      </c>
      <c r="G1295" s="7" t="s">
        <v>68</v>
      </c>
      <c r="H1295" s="7" t="s">
        <v>756</v>
      </c>
      <c r="I1295" s="7" t="s">
        <v>44</v>
      </c>
      <c r="J1295" s="19" t="str">
        <f>IFERROR(INDEX('Employee Info'!$C$3:$E$200,MATCH(Data6[[#This Row],[Name:]],'Employee Info'!$B$3:$B$200,0),MATCH(Data6[[#This Row],[Hours Type:]],'Employee Info'!$C$2:$E$2,0)),"")</f>
        <v/>
      </c>
      <c r="K1295" s="19" t="str">
        <f>IFERROR(INDEX('Employee Info'!$C$3:$J$200,MATCH(Data6[[#This Row],[Name:]],'Employee Info'!$B$3:$B$200,0),MATCH(Data6[[#Headers],[Truck]],'Employee Info'!$C$2:$J$2,0)),"")</f>
        <v/>
      </c>
      <c r="L1295" s="19" t="str">
        <f>IFERROR(INDEX('Employee Info'!$C$3:$J$200,MATCH(Data6[[#This Row],[Name:]],'Employee Info'!$B$3:$B$200,0),MATCH(Data6[[#Headers],[Phone]],'Employee Info'!$C$2:$J$2,0)),"")</f>
        <v/>
      </c>
      <c r="M1295" s="19" t="str">
        <f>IFERROR(INDEX('Employee Info'!$C$3:$J$200,MATCH(Data6[[#This Row],[Name:]],'Employee Info'!$B$3:$B$200,0),MATCH(Data6[[#Headers],[Tech]],'Employee Info'!$C$2:$J$2,0)),"")</f>
        <v/>
      </c>
      <c r="N1295" s="19" t="str">
        <f>IFERROR(INDEX('Employee Info'!$C$3:$J$200,MATCH(Data6[[#This Row],[Name:]],'Employee Info'!$B$3:$B$200,0),MATCH(Data6[[#Headers],[Other]],'Employee Info'!$C$2:$J$2,0)),"")</f>
        <v/>
      </c>
      <c r="O1295" s="19">
        <f>IFERROR((Data6[[#This Row],[Hours:]]*SUM(Data6[[#This Row],[Rate]:[Other]])),"")</f>
        <v>0</v>
      </c>
      <c r="P1295" s="7" t="str">
        <f>IF(Data6[[#This Row],[WO'#:]]="","Riley #","WO#")</f>
        <v>WO#</v>
      </c>
      <c r="Q1295" s="7">
        <f>IFERROR(WEEKNUM(Data6[[#This Row],[Date:]]),"")</f>
        <v>29</v>
      </c>
      <c r="R1295" s="6">
        <f t="shared" si="60"/>
        <v>45487</v>
      </c>
      <c r="S1295" s="6">
        <f>Data6[[#This Row],[Week Start]]+7</f>
        <v>45494</v>
      </c>
      <c r="T1295" s="7" t="str">
        <f t="shared" si="61"/>
        <v>7/14/2024 - 7/21/2024</v>
      </c>
      <c r="U1295" s="7" t="str">
        <f t="shared" si="62"/>
        <v>Time Card</v>
      </c>
      <c r="V1295" s="8" t="str">
        <f>RIGHT(TEXT(Data6[[#This Row],[Date:]],"mmddyyyy"),4)</f>
        <v>2024</v>
      </c>
      <c r="W1295" s="8" t="str">
        <f>MID(TEXT(Data6[[#This Row],[Date:]],"mmddyyyy"),3,2)</f>
        <v>15</v>
      </c>
      <c r="X1295" s="8" t="str">
        <f>LEFT(TEXT(Data6[[#This Row],[Date:]],"mmddyyyy"),2)</f>
        <v>07</v>
      </c>
      <c r="Y1295" s="6">
        <f>DATE(Data6[[#This Row],[Year]],Data6[[#This Row],[Month]],Data6[[#This Row],[Day]])</f>
        <v>45488</v>
      </c>
    </row>
    <row r="1296" spans="1:25" x14ac:dyDescent="0.3">
      <c r="A1296" s="5">
        <v>45492.545558101854</v>
      </c>
      <c r="B1296" s="7" t="s">
        <v>66</v>
      </c>
      <c r="C1296" s="6" t="s">
        <v>1879</v>
      </c>
      <c r="D1296" s="7" t="s">
        <v>1903</v>
      </c>
      <c r="E1296" s="8">
        <v>1</v>
      </c>
      <c r="F1296" s="7">
        <v>7129674</v>
      </c>
      <c r="G1296" s="7" t="s">
        <v>68</v>
      </c>
      <c r="H1296" s="7" t="s">
        <v>756</v>
      </c>
      <c r="I1296" s="7" t="s">
        <v>44</v>
      </c>
      <c r="J1296" s="19" t="str">
        <f>IFERROR(INDEX('Employee Info'!$C$3:$E$200,MATCH(Data6[[#This Row],[Name:]],'Employee Info'!$B$3:$B$200,0),MATCH(Data6[[#This Row],[Hours Type:]],'Employee Info'!$C$2:$E$2,0)),"")</f>
        <v/>
      </c>
      <c r="K1296" s="19" t="str">
        <f>IFERROR(INDEX('Employee Info'!$C$3:$J$200,MATCH(Data6[[#This Row],[Name:]],'Employee Info'!$B$3:$B$200,0),MATCH(Data6[[#Headers],[Truck]],'Employee Info'!$C$2:$J$2,0)),"")</f>
        <v/>
      </c>
      <c r="L1296" s="19" t="str">
        <f>IFERROR(INDEX('Employee Info'!$C$3:$J$200,MATCH(Data6[[#This Row],[Name:]],'Employee Info'!$B$3:$B$200,0),MATCH(Data6[[#Headers],[Phone]],'Employee Info'!$C$2:$J$2,0)),"")</f>
        <v/>
      </c>
      <c r="M1296" s="19" t="str">
        <f>IFERROR(INDEX('Employee Info'!$C$3:$J$200,MATCH(Data6[[#This Row],[Name:]],'Employee Info'!$B$3:$B$200,0),MATCH(Data6[[#Headers],[Tech]],'Employee Info'!$C$2:$J$2,0)),"")</f>
        <v/>
      </c>
      <c r="N1296" s="19" t="str">
        <f>IFERROR(INDEX('Employee Info'!$C$3:$J$200,MATCH(Data6[[#This Row],[Name:]],'Employee Info'!$B$3:$B$200,0),MATCH(Data6[[#Headers],[Other]],'Employee Info'!$C$2:$J$2,0)),"")</f>
        <v/>
      </c>
      <c r="O1296" s="19">
        <f>IFERROR((Data6[[#This Row],[Hours:]]*SUM(Data6[[#This Row],[Rate]:[Other]])),"")</f>
        <v>0</v>
      </c>
      <c r="P1296" s="7" t="str">
        <f>IF(Data6[[#This Row],[WO'#:]]="","Riley #","WO#")</f>
        <v>WO#</v>
      </c>
      <c r="Q1296" s="7">
        <f>IFERROR(WEEKNUM(Data6[[#This Row],[Date:]]),"")</f>
        <v>29</v>
      </c>
      <c r="R1296" s="6">
        <f t="shared" si="60"/>
        <v>45487</v>
      </c>
      <c r="S1296" s="6">
        <f>Data6[[#This Row],[Week Start]]+7</f>
        <v>45494</v>
      </c>
      <c r="T1296" s="7" t="str">
        <f t="shared" si="61"/>
        <v>7/14/2024 - 7/21/2024</v>
      </c>
      <c r="U1296" s="7" t="str">
        <f t="shared" si="62"/>
        <v>Time Card</v>
      </c>
      <c r="V1296" s="8" t="str">
        <f>RIGHT(TEXT(Data6[[#This Row],[Date:]],"mmddyyyy"),4)</f>
        <v>2024</v>
      </c>
      <c r="W1296" s="8" t="str">
        <f>MID(TEXT(Data6[[#This Row],[Date:]],"mmddyyyy"),3,2)</f>
        <v>15</v>
      </c>
      <c r="X1296" s="8" t="str">
        <f>LEFT(TEXT(Data6[[#This Row],[Date:]],"mmddyyyy"),2)</f>
        <v>07</v>
      </c>
      <c r="Y1296" s="6">
        <f>DATE(Data6[[#This Row],[Year]],Data6[[#This Row],[Month]],Data6[[#This Row],[Day]])</f>
        <v>45488</v>
      </c>
    </row>
    <row r="1297" spans="1:25" x14ac:dyDescent="0.3">
      <c r="A1297" s="5">
        <v>45492.547570370371</v>
      </c>
      <c r="B1297" s="7" t="s">
        <v>66</v>
      </c>
      <c r="C1297" s="6" t="s">
        <v>1879</v>
      </c>
      <c r="D1297" s="7" t="s">
        <v>1905</v>
      </c>
      <c r="E1297" s="8">
        <v>1</v>
      </c>
      <c r="F1297" s="7">
        <v>7130544</v>
      </c>
      <c r="G1297" s="7" t="s">
        <v>68</v>
      </c>
      <c r="H1297" s="7" t="s">
        <v>756</v>
      </c>
      <c r="I1297" s="7" t="s">
        <v>44</v>
      </c>
      <c r="J1297" s="19" t="str">
        <f>IFERROR(INDEX('Employee Info'!$C$3:$E$200,MATCH(Data6[[#This Row],[Name:]],'Employee Info'!$B$3:$B$200,0),MATCH(Data6[[#This Row],[Hours Type:]],'Employee Info'!$C$2:$E$2,0)),"")</f>
        <v/>
      </c>
      <c r="K1297" s="19" t="str">
        <f>IFERROR(INDEX('Employee Info'!$C$3:$J$200,MATCH(Data6[[#This Row],[Name:]],'Employee Info'!$B$3:$B$200,0),MATCH(Data6[[#Headers],[Truck]],'Employee Info'!$C$2:$J$2,0)),"")</f>
        <v/>
      </c>
      <c r="L1297" s="19" t="str">
        <f>IFERROR(INDEX('Employee Info'!$C$3:$J$200,MATCH(Data6[[#This Row],[Name:]],'Employee Info'!$B$3:$B$200,0),MATCH(Data6[[#Headers],[Phone]],'Employee Info'!$C$2:$J$2,0)),"")</f>
        <v/>
      </c>
      <c r="M1297" s="19" t="str">
        <f>IFERROR(INDEX('Employee Info'!$C$3:$J$200,MATCH(Data6[[#This Row],[Name:]],'Employee Info'!$B$3:$B$200,0),MATCH(Data6[[#Headers],[Tech]],'Employee Info'!$C$2:$J$2,0)),"")</f>
        <v/>
      </c>
      <c r="N1297" s="19" t="str">
        <f>IFERROR(INDEX('Employee Info'!$C$3:$J$200,MATCH(Data6[[#This Row],[Name:]],'Employee Info'!$B$3:$B$200,0),MATCH(Data6[[#Headers],[Other]],'Employee Info'!$C$2:$J$2,0)),"")</f>
        <v/>
      </c>
      <c r="O1297" s="19">
        <f>IFERROR((Data6[[#This Row],[Hours:]]*SUM(Data6[[#This Row],[Rate]:[Other]])),"")</f>
        <v>0</v>
      </c>
      <c r="P1297" s="7" t="str">
        <f>IF(Data6[[#This Row],[WO'#:]]="","Riley #","WO#")</f>
        <v>WO#</v>
      </c>
      <c r="Q1297" s="7">
        <f>IFERROR(WEEKNUM(Data6[[#This Row],[Date:]]),"")</f>
        <v>29</v>
      </c>
      <c r="R1297" s="6">
        <f t="shared" si="60"/>
        <v>45487</v>
      </c>
      <c r="S1297" s="6">
        <f>Data6[[#This Row],[Week Start]]+7</f>
        <v>45494</v>
      </c>
      <c r="T1297" s="7" t="str">
        <f t="shared" si="61"/>
        <v>7/14/2024 - 7/21/2024</v>
      </c>
      <c r="U1297" s="7" t="str">
        <f t="shared" si="62"/>
        <v>Time Card</v>
      </c>
      <c r="V1297" s="8" t="str">
        <f>RIGHT(TEXT(Data6[[#This Row],[Date:]],"mmddyyyy"),4)</f>
        <v>2024</v>
      </c>
      <c r="W1297" s="8" t="str">
        <f>MID(TEXT(Data6[[#This Row],[Date:]],"mmddyyyy"),3,2)</f>
        <v>15</v>
      </c>
      <c r="X1297" s="8" t="str">
        <f>LEFT(TEXT(Data6[[#This Row],[Date:]],"mmddyyyy"),2)</f>
        <v>07</v>
      </c>
      <c r="Y1297" s="6">
        <f>DATE(Data6[[#This Row],[Year]],Data6[[#This Row],[Month]],Data6[[#This Row],[Day]])</f>
        <v>45488</v>
      </c>
    </row>
    <row r="1298" spans="1:25" x14ac:dyDescent="0.3">
      <c r="A1298" s="5">
        <v>45488.585259143518</v>
      </c>
      <c r="B1298" s="7" t="s">
        <v>35</v>
      </c>
      <c r="C1298" s="6" t="s">
        <v>1879</v>
      </c>
      <c r="D1298" s="7" t="s">
        <v>1882</v>
      </c>
      <c r="E1298" s="8">
        <v>8</v>
      </c>
      <c r="F1298" s="7" t="s">
        <v>68</v>
      </c>
      <c r="G1298" s="7" t="s">
        <v>68</v>
      </c>
      <c r="H1298" s="7" t="s">
        <v>756</v>
      </c>
      <c r="I1298" s="7" t="s">
        <v>44</v>
      </c>
      <c r="J1298" s="19" t="str">
        <f>IFERROR(INDEX('Employee Info'!$C$3:$E$200,MATCH(Data6[[#This Row],[Name:]],'Employee Info'!$B$3:$B$200,0),MATCH(Data6[[#This Row],[Hours Type:]],'Employee Info'!$C$2:$E$2,0)),"")</f>
        <v/>
      </c>
      <c r="K1298" s="19" t="str">
        <f>IFERROR(INDEX('Employee Info'!$C$3:$J$200,MATCH(Data6[[#This Row],[Name:]],'Employee Info'!$B$3:$B$200,0),MATCH(Data6[[#Headers],[Truck]],'Employee Info'!$C$2:$J$2,0)),"")</f>
        <v/>
      </c>
      <c r="L1298" s="19" t="str">
        <f>IFERROR(INDEX('Employee Info'!$C$3:$J$200,MATCH(Data6[[#This Row],[Name:]],'Employee Info'!$B$3:$B$200,0),MATCH(Data6[[#Headers],[Phone]],'Employee Info'!$C$2:$J$2,0)),"")</f>
        <v/>
      </c>
      <c r="M1298" s="19" t="str">
        <f>IFERROR(INDEX('Employee Info'!$C$3:$J$200,MATCH(Data6[[#This Row],[Name:]],'Employee Info'!$B$3:$B$200,0),MATCH(Data6[[#Headers],[Tech]],'Employee Info'!$C$2:$J$2,0)),"")</f>
        <v/>
      </c>
      <c r="N1298" s="19" t="str">
        <f>IFERROR(INDEX('Employee Info'!$C$3:$J$200,MATCH(Data6[[#This Row],[Name:]],'Employee Info'!$B$3:$B$200,0),MATCH(Data6[[#Headers],[Other]],'Employee Info'!$C$2:$J$2,0)),"")</f>
        <v/>
      </c>
      <c r="O1298" s="19">
        <f>IFERROR((Data6[[#This Row],[Hours:]]*SUM(Data6[[#This Row],[Rate]:[Other]])),"")</f>
        <v>0</v>
      </c>
      <c r="P1298" s="7" t="str">
        <f>IF(Data6[[#This Row],[WO'#:]]="","Riley #","WO#")</f>
        <v>Riley #</v>
      </c>
      <c r="Q1298" s="7">
        <f>IFERROR(WEEKNUM(Data6[[#This Row],[Date:]]),"")</f>
        <v>29</v>
      </c>
      <c r="R1298" s="6">
        <f t="shared" si="60"/>
        <v>45487</v>
      </c>
      <c r="S1298" s="6">
        <f>Data6[[#This Row],[Week Start]]+7</f>
        <v>45494</v>
      </c>
      <c r="T1298" s="7" t="str">
        <f t="shared" si="61"/>
        <v>7/14/2024 - 7/21/2024</v>
      </c>
      <c r="U1298" s="7" t="str">
        <f t="shared" si="62"/>
        <v>Time Card</v>
      </c>
      <c r="V1298" s="8" t="str">
        <f>RIGHT(TEXT(Data6[[#This Row],[Date:]],"mmddyyyy"),4)</f>
        <v>2024</v>
      </c>
      <c r="W1298" s="8" t="str">
        <f>MID(TEXT(Data6[[#This Row],[Date:]],"mmddyyyy"),3,2)</f>
        <v>15</v>
      </c>
      <c r="X1298" s="8" t="str">
        <f>LEFT(TEXT(Data6[[#This Row],[Date:]],"mmddyyyy"),2)</f>
        <v>07</v>
      </c>
      <c r="Y1298" s="6">
        <f>DATE(Data6[[#This Row],[Year]],Data6[[#This Row],[Month]],Data6[[#This Row],[Day]])</f>
        <v>45488</v>
      </c>
    </row>
    <row r="1299" spans="1:25" x14ac:dyDescent="0.3">
      <c r="A1299" s="5">
        <v>45489.583542476852</v>
      </c>
      <c r="B1299" s="7" t="s">
        <v>34</v>
      </c>
      <c r="C1299" s="6" t="s">
        <v>1879</v>
      </c>
      <c r="D1299" s="7" t="s">
        <v>1885</v>
      </c>
      <c r="E1299" s="8">
        <v>8</v>
      </c>
      <c r="F1299" s="7" t="s">
        <v>68</v>
      </c>
      <c r="G1299" s="7" t="s">
        <v>68</v>
      </c>
      <c r="H1299" s="7" t="s">
        <v>468</v>
      </c>
      <c r="I1299" s="7" t="s">
        <v>44</v>
      </c>
      <c r="J1299" s="19" t="str">
        <f>IFERROR(INDEX('Employee Info'!$C$3:$E$200,MATCH(Data6[[#This Row],[Name:]],'Employee Info'!$B$3:$B$200,0),MATCH(Data6[[#This Row],[Hours Type:]],'Employee Info'!$C$2:$E$2,0)),"")</f>
        <v/>
      </c>
      <c r="K1299" s="19" t="str">
        <f>IFERROR(INDEX('Employee Info'!$C$3:$J$200,MATCH(Data6[[#This Row],[Name:]],'Employee Info'!$B$3:$B$200,0),MATCH(Data6[[#Headers],[Truck]],'Employee Info'!$C$2:$J$2,0)),"")</f>
        <v/>
      </c>
      <c r="L1299" s="19" t="str">
        <f>IFERROR(INDEX('Employee Info'!$C$3:$J$200,MATCH(Data6[[#This Row],[Name:]],'Employee Info'!$B$3:$B$200,0),MATCH(Data6[[#Headers],[Phone]],'Employee Info'!$C$2:$J$2,0)),"")</f>
        <v/>
      </c>
      <c r="M1299" s="19" t="str">
        <f>IFERROR(INDEX('Employee Info'!$C$3:$J$200,MATCH(Data6[[#This Row],[Name:]],'Employee Info'!$B$3:$B$200,0),MATCH(Data6[[#Headers],[Tech]],'Employee Info'!$C$2:$J$2,0)),"")</f>
        <v/>
      </c>
      <c r="N1299" s="19" t="str">
        <f>IFERROR(INDEX('Employee Info'!$C$3:$J$200,MATCH(Data6[[#This Row],[Name:]],'Employee Info'!$B$3:$B$200,0),MATCH(Data6[[#Headers],[Other]],'Employee Info'!$C$2:$J$2,0)),"")</f>
        <v/>
      </c>
      <c r="O1299" s="19">
        <f>IFERROR((Data6[[#This Row],[Hours:]]*SUM(Data6[[#This Row],[Rate]:[Other]])),"")</f>
        <v>0</v>
      </c>
      <c r="P1299" s="7" t="str">
        <f>IF(Data6[[#This Row],[WO'#:]]="","Riley #","WO#")</f>
        <v>Riley #</v>
      </c>
      <c r="Q1299" s="7">
        <f>IFERROR(WEEKNUM(Data6[[#This Row],[Date:]]),"")</f>
        <v>29</v>
      </c>
      <c r="R1299" s="6">
        <f t="shared" si="60"/>
        <v>45487</v>
      </c>
      <c r="S1299" s="6">
        <f>Data6[[#This Row],[Week Start]]+7</f>
        <v>45494</v>
      </c>
      <c r="T1299" s="7" t="str">
        <f t="shared" si="61"/>
        <v>7/14/2024 - 7/21/2024</v>
      </c>
      <c r="U1299" s="7" t="str">
        <f t="shared" si="62"/>
        <v>Time Card</v>
      </c>
      <c r="V1299" s="8" t="str">
        <f>RIGHT(TEXT(Data6[[#This Row],[Date:]],"mmddyyyy"),4)</f>
        <v>2024</v>
      </c>
      <c r="W1299" s="8" t="str">
        <f>MID(TEXT(Data6[[#This Row],[Date:]],"mmddyyyy"),3,2)</f>
        <v>15</v>
      </c>
      <c r="X1299" s="8" t="str">
        <f>LEFT(TEXT(Data6[[#This Row],[Date:]],"mmddyyyy"),2)</f>
        <v>07</v>
      </c>
      <c r="Y1299" s="6">
        <f>DATE(Data6[[#This Row],[Year]],Data6[[#This Row],[Month]],Data6[[#This Row],[Day]])</f>
        <v>45488</v>
      </c>
    </row>
    <row r="1300" spans="1:25" x14ac:dyDescent="0.3">
      <c r="A1300" s="5">
        <v>45488.582636226849</v>
      </c>
      <c r="B1300" s="7" t="s">
        <v>23</v>
      </c>
      <c r="C1300" s="6" t="s">
        <v>1879</v>
      </c>
      <c r="D1300" s="7" t="s">
        <v>1881</v>
      </c>
      <c r="E1300" s="8">
        <v>8</v>
      </c>
      <c r="F1300" s="7" t="s">
        <v>68</v>
      </c>
      <c r="G1300" s="7" t="s">
        <v>68</v>
      </c>
      <c r="H1300" s="7" t="s">
        <v>649</v>
      </c>
      <c r="I1300" s="7" t="s">
        <v>44</v>
      </c>
      <c r="J1300" s="19" t="str">
        <f>IFERROR(INDEX('Employee Info'!$C$3:$E$200,MATCH(Data6[[#This Row],[Name:]],'Employee Info'!$B$3:$B$200,0),MATCH(Data6[[#This Row],[Hours Type:]],'Employee Info'!$C$2:$E$2,0)),"")</f>
        <v/>
      </c>
      <c r="K1300" s="19" t="str">
        <f>IFERROR(INDEX('Employee Info'!$C$3:$J$200,MATCH(Data6[[#This Row],[Name:]],'Employee Info'!$B$3:$B$200,0),MATCH(Data6[[#Headers],[Truck]],'Employee Info'!$C$2:$J$2,0)),"")</f>
        <v/>
      </c>
      <c r="L1300" s="19" t="str">
        <f>IFERROR(INDEX('Employee Info'!$C$3:$J$200,MATCH(Data6[[#This Row],[Name:]],'Employee Info'!$B$3:$B$200,0),MATCH(Data6[[#Headers],[Phone]],'Employee Info'!$C$2:$J$2,0)),"")</f>
        <v/>
      </c>
      <c r="M1300" s="19" t="str">
        <f>IFERROR(INDEX('Employee Info'!$C$3:$J$200,MATCH(Data6[[#This Row],[Name:]],'Employee Info'!$B$3:$B$200,0),MATCH(Data6[[#Headers],[Tech]],'Employee Info'!$C$2:$J$2,0)),"")</f>
        <v/>
      </c>
      <c r="N1300" s="19" t="str">
        <f>IFERROR(INDEX('Employee Info'!$C$3:$J$200,MATCH(Data6[[#This Row],[Name:]],'Employee Info'!$B$3:$B$200,0),MATCH(Data6[[#Headers],[Other]],'Employee Info'!$C$2:$J$2,0)),"")</f>
        <v/>
      </c>
      <c r="O1300" s="19">
        <f>IFERROR((Data6[[#This Row],[Hours:]]*SUM(Data6[[#This Row],[Rate]:[Other]])),"")</f>
        <v>0</v>
      </c>
      <c r="P1300" s="7" t="str">
        <f>IF(Data6[[#This Row],[WO'#:]]="","Riley #","WO#")</f>
        <v>Riley #</v>
      </c>
      <c r="Q1300" s="7">
        <f>IFERROR(WEEKNUM(Data6[[#This Row],[Date:]]),"")</f>
        <v>29</v>
      </c>
      <c r="R1300" s="6">
        <f t="shared" si="60"/>
        <v>45487</v>
      </c>
      <c r="S1300" s="6">
        <f>Data6[[#This Row],[Week Start]]+7</f>
        <v>45494</v>
      </c>
      <c r="T1300" s="7" t="str">
        <f t="shared" si="61"/>
        <v>7/14/2024 - 7/21/2024</v>
      </c>
      <c r="U1300" s="7" t="str">
        <f t="shared" si="62"/>
        <v>Time Card</v>
      </c>
      <c r="V1300" s="8" t="str">
        <f>RIGHT(TEXT(Data6[[#This Row],[Date:]],"mmddyyyy"),4)</f>
        <v>2024</v>
      </c>
      <c r="W1300" s="8" t="str">
        <f>MID(TEXT(Data6[[#This Row],[Date:]],"mmddyyyy"),3,2)</f>
        <v>15</v>
      </c>
      <c r="X1300" s="8" t="str">
        <f>LEFT(TEXT(Data6[[#This Row],[Date:]],"mmddyyyy"),2)</f>
        <v>07</v>
      </c>
      <c r="Y1300" s="6">
        <f>DATE(Data6[[#This Row],[Year]],Data6[[#This Row],[Month]],Data6[[#This Row],[Day]])</f>
        <v>45488</v>
      </c>
    </row>
    <row r="1301" spans="1:25" x14ac:dyDescent="0.3">
      <c r="A1301" s="5">
        <v>45488.57954259259</v>
      </c>
      <c r="B1301" s="7" t="s">
        <v>31</v>
      </c>
      <c r="C1301" s="6" t="s">
        <v>1879</v>
      </c>
      <c r="D1301" s="7" t="s">
        <v>1878</v>
      </c>
      <c r="E1301" s="8">
        <v>2</v>
      </c>
      <c r="F1301" s="7" t="s">
        <v>68</v>
      </c>
      <c r="G1301" s="7" t="s">
        <v>68</v>
      </c>
      <c r="H1301" s="7" t="s">
        <v>912</v>
      </c>
      <c r="I1301" s="7" t="s">
        <v>44</v>
      </c>
      <c r="J1301" s="19" t="str">
        <f>IFERROR(INDEX('Employee Info'!$C$3:$E$200,MATCH(Data6[[#This Row],[Name:]],'Employee Info'!$B$3:$B$200,0),MATCH(Data6[[#This Row],[Hours Type:]],'Employee Info'!$C$2:$E$2,0)),"")</f>
        <v/>
      </c>
      <c r="K1301" s="19" t="str">
        <f>IFERROR(INDEX('Employee Info'!$C$3:$J$200,MATCH(Data6[[#This Row],[Name:]],'Employee Info'!$B$3:$B$200,0),MATCH(Data6[[#Headers],[Truck]],'Employee Info'!$C$2:$J$2,0)),"")</f>
        <v/>
      </c>
      <c r="L1301" s="19" t="str">
        <f>IFERROR(INDEX('Employee Info'!$C$3:$J$200,MATCH(Data6[[#This Row],[Name:]],'Employee Info'!$B$3:$B$200,0),MATCH(Data6[[#Headers],[Phone]],'Employee Info'!$C$2:$J$2,0)),"")</f>
        <v/>
      </c>
      <c r="M1301" s="19" t="str">
        <f>IFERROR(INDEX('Employee Info'!$C$3:$J$200,MATCH(Data6[[#This Row],[Name:]],'Employee Info'!$B$3:$B$200,0),MATCH(Data6[[#Headers],[Tech]],'Employee Info'!$C$2:$J$2,0)),"")</f>
        <v/>
      </c>
      <c r="N1301" s="19" t="str">
        <f>IFERROR(INDEX('Employee Info'!$C$3:$J$200,MATCH(Data6[[#This Row],[Name:]],'Employee Info'!$B$3:$B$200,0),MATCH(Data6[[#Headers],[Other]],'Employee Info'!$C$2:$J$2,0)),"")</f>
        <v/>
      </c>
      <c r="O1301" s="19">
        <f>IFERROR((Data6[[#This Row],[Hours:]]*SUM(Data6[[#This Row],[Rate]:[Other]])),"")</f>
        <v>0</v>
      </c>
      <c r="P1301" s="7" t="str">
        <f>IF(Data6[[#This Row],[WO'#:]]="","Riley #","WO#")</f>
        <v>Riley #</v>
      </c>
      <c r="Q1301" s="7">
        <f>IFERROR(WEEKNUM(Data6[[#This Row],[Date:]]),"")</f>
        <v>29</v>
      </c>
      <c r="R1301" s="6">
        <f t="shared" si="60"/>
        <v>45487</v>
      </c>
      <c r="S1301" s="6">
        <f>Data6[[#This Row],[Week Start]]+7</f>
        <v>45494</v>
      </c>
      <c r="T1301" s="7" t="str">
        <f t="shared" si="61"/>
        <v>7/14/2024 - 7/21/2024</v>
      </c>
      <c r="U1301" s="7" t="str">
        <f t="shared" si="62"/>
        <v>Time Card</v>
      </c>
      <c r="V1301" s="8" t="str">
        <f>RIGHT(TEXT(Data6[[#This Row],[Date:]],"mmddyyyy"),4)</f>
        <v>2024</v>
      </c>
      <c r="W1301" s="8" t="str">
        <f>MID(TEXT(Data6[[#This Row],[Date:]],"mmddyyyy"),3,2)</f>
        <v>15</v>
      </c>
      <c r="X1301" s="8" t="str">
        <f>LEFT(TEXT(Data6[[#This Row],[Date:]],"mmddyyyy"),2)</f>
        <v>07</v>
      </c>
      <c r="Y1301" s="6">
        <f>DATE(Data6[[#This Row],[Year]],Data6[[#This Row],[Month]],Data6[[#This Row],[Day]])</f>
        <v>45488</v>
      </c>
    </row>
    <row r="1302" spans="1:25" x14ac:dyDescent="0.3">
      <c r="A1302" s="5">
        <v>45492.552454050929</v>
      </c>
      <c r="B1302" s="7" t="s">
        <v>66</v>
      </c>
      <c r="C1302" s="6" t="s">
        <v>1879</v>
      </c>
      <c r="D1302" s="7" t="s">
        <v>1908</v>
      </c>
      <c r="E1302" s="8">
        <v>1</v>
      </c>
      <c r="F1302" s="7" t="s">
        <v>68</v>
      </c>
      <c r="G1302" s="7" t="s">
        <v>68</v>
      </c>
      <c r="H1302" s="7" t="s">
        <v>912</v>
      </c>
      <c r="I1302" s="7" t="s">
        <v>44</v>
      </c>
      <c r="J1302" s="19" t="str">
        <f>IFERROR(INDEX('Employee Info'!$C$3:$E$200,MATCH(Data6[[#This Row],[Name:]],'Employee Info'!$B$3:$B$200,0),MATCH(Data6[[#This Row],[Hours Type:]],'Employee Info'!$C$2:$E$2,0)),"")</f>
        <v/>
      </c>
      <c r="K1302" s="19" t="str">
        <f>IFERROR(INDEX('Employee Info'!$C$3:$J$200,MATCH(Data6[[#This Row],[Name:]],'Employee Info'!$B$3:$B$200,0),MATCH(Data6[[#Headers],[Truck]],'Employee Info'!$C$2:$J$2,0)),"")</f>
        <v/>
      </c>
      <c r="L1302" s="19" t="str">
        <f>IFERROR(INDEX('Employee Info'!$C$3:$J$200,MATCH(Data6[[#This Row],[Name:]],'Employee Info'!$B$3:$B$200,0),MATCH(Data6[[#Headers],[Phone]],'Employee Info'!$C$2:$J$2,0)),"")</f>
        <v/>
      </c>
      <c r="M1302" s="19" t="str">
        <f>IFERROR(INDEX('Employee Info'!$C$3:$J$200,MATCH(Data6[[#This Row],[Name:]],'Employee Info'!$B$3:$B$200,0),MATCH(Data6[[#Headers],[Tech]],'Employee Info'!$C$2:$J$2,0)),"")</f>
        <v/>
      </c>
      <c r="N1302" s="19" t="str">
        <f>IFERROR(INDEX('Employee Info'!$C$3:$J$200,MATCH(Data6[[#This Row],[Name:]],'Employee Info'!$B$3:$B$200,0),MATCH(Data6[[#Headers],[Other]],'Employee Info'!$C$2:$J$2,0)),"")</f>
        <v/>
      </c>
      <c r="O1302" s="19">
        <f>IFERROR((Data6[[#This Row],[Hours:]]*SUM(Data6[[#This Row],[Rate]:[Other]])),"")</f>
        <v>0</v>
      </c>
      <c r="P1302" s="7" t="str">
        <f>IF(Data6[[#This Row],[WO'#:]]="","Riley #","WO#")</f>
        <v>Riley #</v>
      </c>
      <c r="Q1302" s="7">
        <f>IFERROR(WEEKNUM(Data6[[#This Row],[Date:]]),"")</f>
        <v>29</v>
      </c>
      <c r="R1302" s="6">
        <f t="shared" si="60"/>
        <v>45487</v>
      </c>
      <c r="S1302" s="6">
        <f>Data6[[#This Row],[Week Start]]+7</f>
        <v>45494</v>
      </c>
      <c r="T1302" s="7" t="str">
        <f t="shared" si="61"/>
        <v>7/14/2024 - 7/21/2024</v>
      </c>
      <c r="U1302" s="7" t="str">
        <f t="shared" si="62"/>
        <v>Time Card</v>
      </c>
      <c r="V1302" s="8" t="str">
        <f>RIGHT(TEXT(Data6[[#This Row],[Date:]],"mmddyyyy"),4)</f>
        <v>2024</v>
      </c>
      <c r="W1302" s="8" t="str">
        <f>MID(TEXT(Data6[[#This Row],[Date:]],"mmddyyyy"),3,2)</f>
        <v>15</v>
      </c>
      <c r="X1302" s="8" t="str">
        <f>LEFT(TEXT(Data6[[#This Row],[Date:]],"mmddyyyy"),2)</f>
        <v>07</v>
      </c>
      <c r="Y1302" s="6">
        <f>DATE(Data6[[#This Row],[Year]],Data6[[#This Row],[Month]],Data6[[#This Row],[Day]])</f>
        <v>45488</v>
      </c>
    </row>
    <row r="1303" spans="1:25" x14ac:dyDescent="0.3">
      <c r="A1303" s="5">
        <v>45488.580246990743</v>
      </c>
      <c r="B1303" s="7" t="s">
        <v>31</v>
      </c>
      <c r="C1303" s="6" t="s">
        <v>1879</v>
      </c>
      <c r="D1303" s="7" t="s">
        <v>1880</v>
      </c>
      <c r="E1303" s="8">
        <v>2</v>
      </c>
      <c r="F1303" s="7" t="s">
        <v>68</v>
      </c>
      <c r="G1303" s="7" t="s">
        <v>68</v>
      </c>
      <c r="H1303" s="7" t="s">
        <v>922</v>
      </c>
      <c r="I1303" s="7" t="s">
        <v>44</v>
      </c>
      <c r="J1303" s="19" t="str">
        <f>IFERROR(INDEX('Employee Info'!$C$3:$E$200,MATCH(Data6[[#This Row],[Name:]],'Employee Info'!$B$3:$B$200,0),MATCH(Data6[[#This Row],[Hours Type:]],'Employee Info'!$C$2:$E$2,0)),"")</f>
        <v/>
      </c>
      <c r="K1303" s="19" t="str">
        <f>IFERROR(INDEX('Employee Info'!$C$3:$J$200,MATCH(Data6[[#This Row],[Name:]],'Employee Info'!$B$3:$B$200,0),MATCH(Data6[[#Headers],[Truck]],'Employee Info'!$C$2:$J$2,0)),"")</f>
        <v/>
      </c>
      <c r="L1303" s="19" t="str">
        <f>IFERROR(INDEX('Employee Info'!$C$3:$J$200,MATCH(Data6[[#This Row],[Name:]],'Employee Info'!$B$3:$B$200,0),MATCH(Data6[[#Headers],[Phone]],'Employee Info'!$C$2:$J$2,0)),"")</f>
        <v/>
      </c>
      <c r="M1303" s="19" t="str">
        <f>IFERROR(INDEX('Employee Info'!$C$3:$J$200,MATCH(Data6[[#This Row],[Name:]],'Employee Info'!$B$3:$B$200,0),MATCH(Data6[[#Headers],[Tech]],'Employee Info'!$C$2:$J$2,0)),"")</f>
        <v/>
      </c>
      <c r="N1303" s="19" t="str">
        <f>IFERROR(INDEX('Employee Info'!$C$3:$J$200,MATCH(Data6[[#This Row],[Name:]],'Employee Info'!$B$3:$B$200,0),MATCH(Data6[[#Headers],[Other]],'Employee Info'!$C$2:$J$2,0)),"")</f>
        <v/>
      </c>
      <c r="O1303" s="19">
        <f>IFERROR((Data6[[#This Row],[Hours:]]*SUM(Data6[[#This Row],[Rate]:[Other]])),"")</f>
        <v>0</v>
      </c>
      <c r="P1303" s="7" t="str">
        <f>IF(Data6[[#This Row],[WO'#:]]="","Riley #","WO#")</f>
        <v>Riley #</v>
      </c>
      <c r="Q1303" s="7">
        <f>IFERROR(WEEKNUM(Data6[[#This Row],[Date:]]),"")</f>
        <v>29</v>
      </c>
      <c r="R1303" s="6">
        <f t="shared" si="60"/>
        <v>45487</v>
      </c>
      <c r="S1303" s="6">
        <f>Data6[[#This Row],[Week Start]]+7</f>
        <v>45494</v>
      </c>
      <c r="T1303" s="7" t="str">
        <f t="shared" si="61"/>
        <v>7/14/2024 - 7/21/2024</v>
      </c>
      <c r="U1303" s="7" t="str">
        <f t="shared" si="62"/>
        <v>Time Card</v>
      </c>
      <c r="V1303" s="8" t="str">
        <f>RIGHT(TEXT(Data6[[#This Row],[Date:]],"mmddyyyy"),4)</f>
        <v>2024</v>
      </c>
      <c r="W1303" s="8" t="str">
        <f>MID(TEXT(Data6[[#This Row],[Date:]],"mmddyyyy"),3,2)</f>
        <v>15</v>
      </c>
      <c r="X1303" s="8" t="str">
        <f>LEFT(TEXT(Data6[[#This Row],[Date:]],"mmddyyyy"),2)</f>
        <v>07</v>
      </c>
      <c r="Y1303" s="6">
        <f>DATE(Data6[[#This Row],[Year]],Data6[[#This Row],[Month]],Data6[[#This Row],[Day]])</f>
        <v>45488</v>
      </c>
    </row>
    <row r="1304" spans="1:25" x14ac:dyDescent="0.3">
      <c r="A1304" s="5">
        <v>45489.580095254627</v>
      </c>
      <c r="B1304" s="7" t="s">
        <v>31</v>
      </c>
      <c r="C1304" s="6" t="s">
        <v>1884</v>
      </c>
      <c r="D1304" s="7" t="s">
        <v>515</v>
      </c>
      <c r="E1304" s="8">
        <v>1.5</v>
      </c>
      <c r="F1304" s="7">
        <v>6984733</v>
      </c>
      <c r="G1304" s="7" t="s">
        <v>68</v>
      </c>
      <c r="H1304" s="7" t="s">
        <v>756</v>
      </c>
      <c r="I1304" s="7" t="s">
        <v>44</v>
      </c>
      <c r="J1304" s="19" t="str">
        <f>IFERROR(INDEX('Employee Info'!$C$3:$E$200,MATCH(Data6[[#This Row],[Name:]],'Employee Info'!$B$3:$B$200,0),MATCH(Data6[[#This Row],[Hours Type:]],'Employee Info'!$C$2:$E$2,0)),"")</f>
        <v/>
      </c>
      <c r="K1304" s="19" t="str">
        <f>IFERROR(INDEX('Employee Info'!$C$3:$J$200,MATCH(Data6[[#This Row],[Name:]],'Employee Info'!$B$3:$B$200,0),MATCH(Data6[[#Headers],[Truck]],'Employee Info'!$C$2:$J$2,0)),"")</f>
        <v/>
      </c>
      <c r="L1304" s="19" t="str">
        <f>IFERROR(INDEX('Employee Info'!$C$3:$J$200,MATCH(Data6[[#This Row],[Name:]],'Employee Info'!$B$3:$B$200,0),MATCH(Data6[[#Headers],[Phone]],'Employee Info'!$C$2:$J$2,0)),"")</f>
        <v/>
      </c>
      <c r="M1304" s="19" t="str">
        <f>IFERROR(INDEX('Employee Info'!$C$3:$J$200,MATCH(Data6[[#This Row],[Name:]],'Employee Info'!$B$3:$B$200,0),MATCH(Data6[[#Headers],[Tech]],'Employee Info'!$C$2:$J$2,0)),"")</f>
        <v/>
      </c>
      <c r="N1304" s="19" t="str">
        <f>IFERROR(INDEX('Employee Info'!$C$3:$J$200,MATCH(Data6[[#This Row],[Name:]],'Employee Info'!$B$3:$B$200,0),MATCH(Data6[[#Headers],[Other]],'Employee Info'!$C$2:$J$2,0)),"")</f>
        <v/>
      </c>
      <c r="O1304" s="19">
        <f>IFERROR((Data6[[#This Row],[Hours:]]*SUM(Data6[[#This Row],[Rate]:[Other]])),"")</f>
        <v>0</v>
      </c>
      <c r="P1304" s="7" t="str">
        <f>IF(Data6[[#This Row],[WO'#:]]="","Riley #","WO#")</f>
        <v>WO#</v>
      </c>
      <c r="Q1304" s="7">
        <f>IFERROR(WEEKNUM(Data6[[#This Row],[Date:]]),"")</f>
        <v>29</v>
      </c>
      <c r="R1304" s="6">
        <f t="shared" si="60"/>
        <v>45487</v>
      </c>
      <c r="S1304" s="6">
        <f>Data6[[#This Row],[Week Start]]+7</f>
        <v>45494</v>
      </c>
      <c r="T1304" s="7" t="str">
        <f t="shared" si="61"/>
        <v>7/14/2024 - 7/21/2024</v>
      </c>
      <c r="U1304" s="7" t="str">
        <f t="shared" si="62"/>
        <v>Time Card</v>
      </c>
      <c r="V1304" s="8" t="str">
        <f>RIGHT(TEXT(Data6[[#This Row],[Date:]],"mmddyyyy"),4)</f>
        <v>2024</v>
      </c>
      <c r="W1304" s="8" t="str">
        <f>MID(TEXT(Data6[[#This Row],[Date:]],"mmddyyyy"),3,2)</f>
        <v>16</v>
      </c>
      <c r="X1304" s="8" t="str">
        <f>LEFT(TEXT(Data6[[#This Row],[Date:]],"mmddyyyy"),2)</f>
        <v>07</v>
      </c>
      <c r="Y1304" s="6">
        <f>DATE(Data6[[#This Row],[Year]],Data6[[#This Row],[Month]],Data6[[#This Row],[Day]])</f>
        <v>45489</v>
      </c>
    </row>
    <row r="1305" spans="1:25" x14ac:dyDescent="0.3">
      <c r="A1305" s="5">
        <v>45492.556893171299</v>
      </c>
      <c r="B1305" s="7" t="s">
        <v>66</v>
      </c>
      <c r="C1305" s="6" t="s">
        <v>1884</v>
      </c>
      <c r="D1305" s="7" t="s">
        <v>1910</v>
      </c>
      <c r="E1305" s="8">
        <v>5</v>
      </c>
      <c r="F1305" s="7">
        <v>6984733</v>
      </c>
      <c r="G1305" s="7" t="s">
        <v>68</v>
      </c>
      <c r="H1305" s="7" t="s">
        <v>756</v>
      </c>
      <c r="I1305" s="7" t="s">
        <v>44</v>
      </c>
      <c r="J1305" s="19" t="str">
        <f>IFERROR(INDEX('Employee Info'!$C$3:$E$200,MATCH(Data6[[#This Row],[Name:]],'Employee Info'!$B$3:$B$200,0),MATCH(Data6[[#This Row],[Hours Type:]],'Employee Info'!$C$2:$E$2,0)),"")</f>
        <v/>
      </c>
      <c r="K1305" s="19" t="str">
        <f>IFERROR(INDEX('Employee Info'!$C$3:$J$200,MATCH(Data6[[#This Row],[Name:]],'Employee Info'!$B$3:$B$200,0),MATCH(Data6[[#Headers],[Truck]],'Employee Info'!$C$2:$J$2,0)),"")</f>
        <v/>
      </c>
      <c r="L1305" s="19" t="str">
        <f>IFERROR(INDEX('Employee Info'!$C$3:$J$200,MATCH(Data6[[#This Row],[Name:]],'Employee Info'!$B$3:$B$200,0),MATCH(Data6[[#Headers],[Phone]],'Employee Info'!$C$2:$J$2,0)),"")</f>
        <v/>
      </c>
      <c r="M1305" s="19" t="str">
        <f>IFERROR(INDEX('Employee Info'!$C$3:$J$200,MATCH(Data6[[#This Row],[Name:]],'Employee Info'!$B$3:$B$200,0),MATCH(Data6[[#Headers],[Tech]],'Employee Info'!$C$2:$J$2,0)),"")</f>
        <v/>
      </c>
      <c r="N1305" s="19" t="str">
        <f>IFERROR(INDEX('Employee Info'!$C$3:$J$200,MATCH(Data6[[#This Row],[Name:]],'Employee Info'!$B$3:$B$200,0),MATCH(Data6[[#Headers],[Other]],'Employee Info'!$C$2:$J$2,0)),"")</f>
        <v/>
      </c>
      <c r="O1305" s="19">
        <f>IFERROR((Data6[[#This Row],[Hours:]]*SUM(Data6[[#This Row],[Rate]:[Other]])),"")</f>
        <v>0</v>
      </c>
      <c r="P1305" s="7" t="str">
        <f>IF(Data6[[#This Row],[WO'#:]]="","Riley #","WO#")</f>
        <v>WO#</v>
      </c>
      <c r="Q1305" s="7">
        <f>IFERROR(WEEKNUM(Data6[[#This Row],[Date:]]),"")</f>
        <v>29</v>
      </c>
      <c r="R1305" s="6">
        <f t="shared" si="60"/>
        <v>45487</v>
      </c>
      <c r="S1305" s="6">
        <f>Data6[[#This Row],[Week Start]]+7</f>
        <v>45494</v>
      </c>
      <c r="T1305" s="7" t="str">
        <f t="shared" si="61"/>
        <v>7/14/2024 - 7/21/2024</v>
      </c>
      <c r="U1305" s="7" t="str">
        <f t="shared" si="62"/>
        <v>Time Card</v>
      </c>
      <c r="V1305" s="8" t="str">
        <f>RIGHT(TEXT(Data6[[#This Row],[Date:]],"mmddyyyy"),4)</f>
        <v>2024</v>
      </c>
      <c r="W1305" s="8" t="str">
        <f>MID(TEXT(Data6[[#This Row],[Date:]],"mmddyyyy"),3,2)</f>
        <v>16</v>
      </c>
      <c r="X1305" s="8" t="str">
        <f>LEFT(TEXT(Data6[[#This Row],[Date:]],"mmddyyyy"),2)</f>
        <v>07</v>
      </c>
      <c r="Y1305" s="6">
        <f>DATE(Data6[[#This Row],[Year]],Data6[[#This Row],[Month]],Data6[[#This Row],[Day]])</f>
        <v>45489</v>
      </c>
    </row>
    <row r="1306" spans="1:25" x14ac:dyDescent="0.3">
      <c r="A1306" s="5">
        <v>45492.556970254627</v>
      </c>
      <c r="B1306" s="7" t="s">
        <v>66</v>
      </c>
      <c r="C1306" s="6" t="s">
        <v>1884</v>
      </c>
      <c r="D1306" s="7" t="s">
        <v>1910</v>
      </c>
      <c r="E1306" s="8">
        <v>1</v>
      </c>
      <c r="F1306" s="7">
        <v>6984733</v>
      </c>
      <c r="G1306" s="7" t="s">
        <v>68</v>
      </c>
      <c r="H1306" s="7" t="s">
        <v>756</v>
      </c>
      <c r="I1306" s="7" t="s">
        <v>45</v>
      </c>
      <c r="J1306" s="19" t="str">
        <f>IFERROR(INDEX('Employee Info'!$C$3:$E$200,MATCH(Data6[[#This Row],[Name:]],'Employee Info'!$B$3:$B$200,0),MATCH(Data6[[#This Row],[Hours Type:]],'Employee Info'!$C$2:$E$2,0)),"")</f>
        <v/>
      </c>
      <c r="K1306" s="19" t="str">
        <f>IFERROR(INDEX('Employee Info'!$C$3:$J$200,MATCH(Data6[[#This Row],[Name:]],'Employee Info'!$B$3:$B$200,0),MATCH(Data6[[#Headers],[Truck]],'Employee Info'!$C$2:$J$2,0)),"")</f>
        <v/>
      </c>
      <c r="L1306" s="19" t="str">
        <f>IFERROR(INDEX('Employee Info'!$C$3:$J$200,MATCH(Data6[[#This Row],[Name:]],'Employee Info'!$B$3:$B$200,0),MATCH(Data6[[#Headers],[Phone]],'Employee Info'!$C$2:$J$2,0)),"")</f>
        <v/>
      </c>
      <c r="M1306" s="19" t="str">
        <f>IFERROR(INDEX('Employee Info'!$C$3:$J$200,MATCH(Data6[[#This Row],[Name:]],'Employee Info'!$B$3:$B$200,0),MATCH(Data6[[#Headers],[Tech]],'Employee Info'!$C$2:$J$2,0)),"")</f>
        <v/>
      </c>
      <c r="N1306" s="19" t="str">
        <f>IFERROR(INDEX('Employee Info'!$C$3:$J$200,MATCH(Data6[[#This Row],[Name:]],'Employee Info'!$B$3:$B$200,0),MATCH(Data6[[#Headers],[Other]],'Employee Info'!$C$2:$J$2,0)),"")</f>
        <v/>
      </c>
      <c r="O1306" s="19">
        <f>IFERROR((Data6[[#This Row],[Hours:]]*SUM(Data6[[#This Row],[Rate]:[Other]])),"")</f>
        <v>0</v>
      </c>
      <c r="P1306" s="7" t="str">
        <f>IF(Data6[[#This Row],[WO'#:]]="","Riley #","WO#")</f>
        <v>WO#</v>
      </c>
      <c r="Q1306" s="7">
        <f>IFERROR(WEEKNUM(Data6[[#This Row],[Date:]]),"")</f>
        <v>29</v>
      </c>
      <c r="R1306" s="6">
        <f t="shared" si="60"/>
        <v>45487</v>
      </c>
      <c r="S1306" s="6">
        <f>Data6[[#This Row],[Week Start]]+7</f>
        <v>45494</v>
      </c>
      <c r="T1306" s="7" t="str">
        <f t="shared" si="61"/>
        <v>7/14/2024 - 7/21/2024</v>
      </c>
      <c r="U1306" s="7" t="str">
        <f t="shared" si="62"/>
        <v>Time Card</v>
      </c>
      <c r="V1306" s="8" t="str">
        <f>RIGHT(TEXT(Data6[[#This Row],[Date:]],"mmddyyyy"),4)</f>
        <v>2024</v>
      </c>
      <c r="W1306" s="8" t="str">
        <f>MID(TEXT(Data6[[#This Row],[Date:]],"mmddyyyy"),3,2)</f>
        <v>16</v>
      </c>
      <c r="X1306" s="8" t="str">
        <f>LEFT(TEXT(Data6[[#This Row],[Date:]],"mmddyyyy"),2)</f>
        <v>07</v>
      </c>
      <c r="Y1306" s="6">
        <f>DATE(Data6[[#This Row],[Year]],Data6[[#This Row],[Month]],Data6[[#This Row],[Day]])</f>
        <v>45489</v>
      </c>
    </row>
    <row r="1307" spans="1:25" x14ac:dyDescent="0.3">
      <c r="A1307" s="5">
        <v>45517.490162499998</v>
      </c>
      <c r="B1307" s="7" t="s">
        <v>76</v>
      </c>
      <c r="C1307" s="6" t="s">
        <v>1884</v>
      </c>
      <c r="D1307" s="7" t="s">
        <v>156</v>
      </c>
      <c r="E1307" s="8">
        <v>1</v>
      </c>
      <c r="F1307" s="7">
        <v>6984733</v>
      </c>
      <c r="G1307" s="7" t="s">
        <v>68</v>
      </c>
      <c r="H1307" s="7" t="s">
        <v>756</v>
      </c>
      <c r="I1307" s="7" t="s">
        <v>44</v>
      </c>
      <c r="J1307" s="19" t="str">
        <f>IFERROR(INDEX('Employee Info'!$C$3:$E$200,MATCH(Data6[[#This Row],[Name:]],'Employee Info'!$B$3:$B$200,0),MATCH(Data6[[#This Row],[Hours Type:]],'Employee Info'!$C$2:$E$2,0)),"")</f>
        <v/>
      </c>
      <c r="K1307" s="19" t="str">
        <f>IFERROR(INDEX('Employee Info'!$C$3:$J$200,MATCH(Data6[[#This Row],[Name:]],'Employee Info'!$B$3:$B$200,0),MATCH(Data6[[#Headers],[Truck]],'Employee Info'!$C$2:$J$2,0)),"")</f>
        <v/>
      </c>
      <c r="L1307" s="19" t="str">
        <f>IFERROR(INDEX('Employee Info'!$C$3:$J$200,MATCH(Data6[[#This Row],[Name:]],'Employee Info'!$B$3:$B$200,0),MATCH(Data6[[#Headers],[Phone]],'Employee Info'!$C$2:$J$2,0)),"")</f>
        <v/>
      </c>
      <c r="M1307" s="19" t="str">
        <f>IFERROR(INDEX('Employee Info'!$C$3:$J$200,MATCH(Data6[[#This Row],[Name:]],'Employee Info'!$B$3:$B$200,0),MATCH(Data6[[#Headers],[Tech]],'Employee Info'!$C$2:$J$2,0)),"")</f>
        <v/>
      </c>
      <c r="N1307" s="19" t="str">
        <f>IFERROR(INDEX('Employee Info'!$C$3:$J$200,MATCH(Data6[[#This Row],[Name:]],'Employee Info'!$B$3:$B$200,0),MATCH(Data6[[#Headers],[Other]],'Employee Info'!$C$2:$J$2,0)),"")</f>
        <v/>
      </c>
      <c r="O1307" s="19">
        <f>IFERROR((Data6[[#This Row],[Hours:]]*SUM(Data6[[#This Row],[Rate]:[Other]])),"")</f>
        <v>0</v>
      </c>
      <c r="P1307" s="7" t="str">
        <f>IF(Data6[[#This Row],[WO'#:]]="","Riley #","WO#")</f>
        <v>WO#</v>
      </c>
      <c r="Q1307" s="7">
        <f>IFERROR(WEEKNUM(Data6[[#This Row],[Date:]]),"")</f>
        <v>29</v>
      </c>
      <c r="R1307" s="6">
        <f t="shared" si="60"/>
        <v>45487</v>
      </c>
      <c r="S1307" s="6">
        <f>Data6[[#This Row],[Week Start]]+7</f>
        <v>45494</v>
      </c>
      <c r="T1307" s="7" t="str">
        <f t="shared" si="61"/>
        <v>7/14/2024 - 7/21/2024</v>
      </c>
      <c r="U1307" s="7" t="str">
        <f t="shared" si="62"/>
        <v>Time Card</v>
      </c>
      <c r="V1307" s="8" t="str">
        <f>RIGHT(TEXT(Data6[[#This Row],[Date:]],"mmddyyyy"),4)</f>
        <v>2024</v>
      </c>
      <c r="W1307" s="8" t="str">
        <f>MID(TEXT(Data6[[#This Row],[Date:]],"mmddyyyy"),3,2)</f>
        <v>16</v>
      </c>
      <c r="X1307" s="8" t="str">
        <f>LEFT(TEXT(Data6[[#This Row],[Date:]],"mmddyyyy"),2)</f>
        <v>07</v>
      </c>
      <c r="Y1307" s="6">
        <f>DATE(Data6[[#This Row],[Year]],Data6[[#This Row],[Month]],Data6[[#This Row],[Day]])</f>
        <v>45489</v>
      </c>
    </row>
    <row r="1308" spans="1:25" x14ac:dyDescent="0.3">
      <c r="A1308" s="5">
        <v>45489.579543749998</v>
      </c>
      <c r="B1308" s="7" t="s">
        <v>31</v>
      </c>
      <c r="C1308" s="6" t="s">
        <v>1884</v>
      </c>
      <c r="D1308" s="7" t="s">
        <v>1883</v>
      </c>
      <c r="E1308" s="8">
        <v>4</v>
      </c>
      <c r="F1308" s="7">
        <v>7129674</v>
      </c>
      <c r="G1308" s="7" t="s">
        <v>68</v>
      </c>
      <c r="H1308" s="7" t="s">
        <v>756</v>
      </c>
      <c r="I1308" s="7" t="s">
        <v>44</v>
      </c>
      <c r="J1308" s="19" t="str">
        <f>IFERROR(INDEX('Employee Info'!$C$3:$E$200,MATCH(Data6[[#This Row],[Name:]],'Employee Info'!$B$3:$B$200,0),MATCH(Data6[[#This Row],[Hours Type:]],'Employee Info'!$C$2:$E$2,0)),"")</f>
        <v/>
      </c>
      <c r="K1308" s="19" t="str">
        <f>IFERROR(INDEX('Employee Info'!$C$3:$J$200,MATCH(Data6[[#This Row],[Name:]],'Employee Info'!$B$3:$B$200,0),MATCH(Data6[[#Headers],[Truck]],'Employee Info'!$C$2:$J$2,0)),"")</f>
        <v/>
      </c>
      <c r="L1308" s="19" t="str">
        <f>IFERROR(INDEX('Employee Info'!$C$3:$J$200,MATCH(Data6[[#This Row],[Name:]],'Employee Info'!$B$3:$B$200,0),MATCH(Data6[[#Headers],[Phone]],'Employee Info'!$C$2:$J$2,0)),"")</f>
        <v/>
      </c>
      <c r="M1308" s="19" t="str">
        <f>IFERROR(INDEX('Employee Info'!$C$3:$J$200,MATCH(Data6[[#This Row],[Name:]],'Employee Info'!$B$3:$B$200,0),MATCH(Data6[[#Headers],[Tech]],'Employee Info'!$C$2:$J$2,0)),"")</f>
        <v/>
      </c>
      <c r="N1308" s="19" t="str">
        <f>IFERROR(INDEX('Employee Info'!$C$3:$J$200,MATCH(Data6[[#This Row],[Name:]],'Employee Info'!$B$3:$B$200,0),MATCH(Data6[[#Headers],[Other]],'Employee Info'!$C$2:$J$2,0)),"")</f>
        <v/>
      </c>
      <c r="O1308" s="19">
        <f>IFERROR((Data6[[#This Row],[Hours:]]*SUM(Data6[[#This Row],[Rate]:[Other]])),"")</f>
        <v>0</v>
      </c>
      <c r="P1308" s="7" t="str">
        <f>IF(Data6[[#This Row],[WO'#:]]="","Riley #","WO#")</f>
        <v>WO#</v>
      </c>
      <c r="Q1308" s="7">
        <f>IFERROR(WEEKNUM(Data6[[#This Row],[Date:]]),"")</f>
        <v>29</v>
      </c>
      <c r="R1308" s="6">
        <f t="shared" si="60"/>
        <v>45487</v>
      </c>
      <c r="S1308" s="6">
        <f>Data6[[#This Row],[Week Start]]+7</f>
        <v>45494</v>
      </c>
      <c r="T1308" s="7" t="str">
        <f t="shared" si="61"/>
        <v>7/14/2024 - 7/21/2024</v>
      </c>
      <c r="U1308" s="7" t="str">
        <f t="shared" si="62"/>
        <v>Time Card</v>
      </c>
      <c r="V1308" s="8" t="str">
        <f>RIGHT(TEXT(Data6[[#This Row],[Date:]],"mmddyyyy"),4)</f>
        <v>2024</v>
      </c>
      <c r="W1308" s="8" t="str">
        <f>MID(TEXT(Data6[[#This Row],[Date:]],"mmddyyyy"),3,2)</f>
        <v>16</v>
      </c>
      <c r="X1308" s="8" t="str">
        <f>LEFT(TEXT(Data6[[#This Row],[Date:]],"mmddyyyy"),2)</f>
        <v>07</v>
      </c>
      <c r="Y1308" s="6">
        <f>DATE(Data6[[#This Row],[Year]],Data6[[#This Row],[Month]],Data6[[#This Row],[Day]])</f>
        <v>45489</v>
      </c>
    </row>
    <row r="1309" spans="1:25" x14ac:dyDescent="0.3">
      <c r="A1309" s="5">
        <v>45492.545766087962</v>
      </c>
      <c r="B1309" s="7" t="s">
        <v>66</v>
      </c>
      <c r="C1309" s="6" t="s">
        <v>1884</v>
      </c>
      <c r="D1309" s="7" t="s">
        <v>1903</v>
      </c>
      <c r="E1309" s="8">
        <v>1</v>
      </c>
      <c r="F1309" s="7">
        <v>7129674</v>
      </c>
      <c r="G1309" s="7" t="s">
        <v>68</v>
      </c>
      <c r="H1309" s="7" t="s">
        <v>756</v>
      </c>
      <c r="I1309" s="7" t="s">
        <v>44</v>
      </c>
      <c r="J1309" s="19" t="str">
        <f>IFERROR(INDEX('Employee Info'!$C$3:$E$200,MATCH(Data6[[#This Row],[Name:]],'Employee Info'!$B$3:$B$200,0),MATCH(Data6[[#This Row],[Hours Type:]],'Employee Info'!$C$2:$E$2,0)),"")</f>
        <v/>
      </c>
      <c r="K1309" s="19" t="str">
        <f>IFERROR(INDEX('Employee Info'!$C$3:$J$200,MATCH(Data6[[#This Row],[Name:]],'Employee Info'!$B$3:$B$200,0),MATCH(Data6[[#Headers],[Truck]],'Employee Info'!$C$2:$J$2,0)),"")</f>
        <v/>
      </c>
      <c r="L1309" s="19" t="str">
        <f>IFERROR(INDEX('Employee Info'!$C$3:$J$200,MATCH(Data6[[#This Row],[Name:]],'Employee Info'!$B$3:$B$200,0),MATCH(Data6[[#Headers],[Phone]],'Employee Info'!$C$2:$J$2,0)),"")</f>
        <v/>
      </c>
      <c r="M1309" s="19" t="str">
        <f>IFERROR(INDEX('Employee Info'!$C$3:$J$200,MATCH(Data6[[#This Row],[Name:]],'Employee Info'!$B$3:$B$200,0),MATCH(Data6[[#Headers],[Tech]],'Employee Info'!$C$2:$J$2,0)),"")</f>
        <v/>
      </c>
      <c r="N1309" s="19" t="str">
        <f>IFERROR(INDEX('Employee Info'!$C$3:$J$200,MATCH(Data6[[#This Row],[Name:]],'Employee Info'!$B$3:$B$200,0),MATCH(Data6[[#Headers],[Other]],'Employee Info'!$C$2:$J$2,0)),"")</f>
        <v/>
      </c>
      <c r="O1309" s="19">
        <f>IFERROR((Data6[[#This Row],[Hours:]]*SUM(Data6[[#This Row],[Rate]:[Other]])),"")</f>
        <v>0</v>
      </c>
      <c r="P1309" s="7" t="str">
        <f>IF(Data6[[#This Row],[WO'#:]]="","Riley #","WO#")</f>
        <v>WO#</v>
      </c>
      <c r="Q1309" s="7">
        <f>IFERROR(WEEKNUM(Data6[[#This Row],[Date:]]),"")</f>
        <v>29</v>
      </c>
      <c r="R1309" s="6">
        <f t="shared" si="60"/>
        <v>45487</v>
      </c>
      <c r="S1309" s="6">
        <f>Data6[[#This Row],[Week Start]]+7</f>
        <v>45494</v>
      </c>
      <c r="T1309" s="7" t="str">
        <f t="shared" si="61"/>
        <v>7/14/2024 - 7/21/2024</v>
      </c>
      <c r="U1309" s="7" t="str">
        <f t="shared" si="62"/>
        <v>Time Card</v>
      </c>
      <c r="V1309" s="8" t="str">
        <f>RIGHT(TEXT(Data6[[#This Row],[Date:]],"mmddyyyy"),4)</f>
        <v>2024</v>
      </c>
      <c r="W1309" s="8" t="str">
        <f>MID(TEXT(Data6[[#This Row],[Date:]],"mmddyyyy"),3,2)</f>
        <v>16</v>
      </c>
      <c r="X1309" s="8" t="str">
        <f>LEFT(TEXT(Data6[[#This Row],[Date:]],"mmddyyyy"),2)</f>
        <v>07</v>
      </c>
      <c r="Y1309" s="6">
        <f>DATE(Data6[[#This Row],[Year]],Data6[[#This Row],[Month]],Data6[[#This Row],[Day]])</f>
        <v>45489</v>
      </c>
    </row>
    <row r="1310" spans="1:25" x14ac:dyDescent="0.3">
      <c r="A1310" s="5">
        <v>45491.284235879626</v>
      </c>
      <c r="B1310" s="7" t="s">
        <v>35</v>
      </c>
      <c r="C1310" s="6" t="s">
        <v>1884</v>
      </c>
      <c r="D1310" s="7" t="s">
        <v>1889</v>
      </c>
      <c r="E1310" s="8">
        <v>2</v>
      </c>
      <c r="F1310" s="7">
        <v>7130048</v>
      </c>
      <c r="G1310" s="7" t="s">
        <v>68</v>
      </c>
      <c r="H1310" s="7" t="s">
        <v>756</v>
      </c>
      <c r="I1310" s="7" t="s">
        <v>44</v>
      </c>
      <c r="J1310" s="19" t="str">
        <f>IFERROR(INDEX('Employee Info'!$C$3:$E$200,MATCH(Data6[[#This Row],[Name:]],'Employee Info'!$B$3:$B$200,0),MATCH(Data6[[#This Row],[Hours Type:]],'Employee Info'!$C$2:$E$2,0)),"")</f>
        <v/>
      </c>
      <c r="K1310" s="19" t="str">
        <f>IFERROR(INDEX('Employee Info'!$C$3:$J$200,MATCH(Data6[[#This Row],[Name:]],'Employee Info'!$B$3:$B$200,0),MATCH(Data6[[#Headers],[Truck]],'Employee Info'!$C$2:$J$2,0)),"")</f>
        <v/>
      </c>
      <c r="L1310" s="19" t="str">
        <f>IFERROR(INDEX('Employee Info'!$C$3:$J$200,MATCH(Data6[[#This Row],[Name:]],'Employee Info'!$B$3:$B$200,0),MATCH(Data6[[#Headers],[Phone]],'Employee Info'!$C$2:$J$2,0)),"")</f>
        <v/>
      </c>
      <c r="M1310" s="19" t="str">
        <f>IFERROR(INDEX('Employee Info'!$C$3:$J$200,MATCH(Data6[[#This Row],[Name:]],'Employee Info'!$B$3:$B$200,0),MATCH(Data6[[#Headers],[Tech]],'Employee Info'!$C$2:$J$2,0)),"")</f>
        <v/>
      </c>
      <c r="N1310" s="19" t="str">
        <f>IFERROR(INDEX('Employee Info'!$C$3:$J$200,MATCH(Data6[[#This Row],[Name:]],'Employee Info'!$B$3:$B$200,0),MATCH(Data6[[#Headers],[Other]],'Employee Info'!$C$2:$J$2,0)),"")</f>
        <v/>
      </c>
      <c r="O1310" s="19">
        <f>IFERROR((Data6[[#This Row],[Hours:]]*SUM(Data6[[#This Row],[Rate]:[Other]])),"")</f>
        <v>0</v>
      </c>
      <c r="P1310" s="7" t="str">
        <f>IF(Data6[[#This Row],[WO'#:]]="","Riley #","WO#")</f>
        <v>WO#</v>
      </c>
      <c r="Q1310" s="7">
        <f>IFERROR(WEEKNUM(Data6[[#This Row],[Date:]]),"")</f>
        <v>29</v>
      </c>
      <c r="R1310" s="6">
        <f t="shared" si="60"/>
        <v>45487</v>
      </c>
      <c r="S1310" s="6">
        <f>Data6[[#This Row],[Week Start]]+7</f>
        <v>45494</v>
      </c>
      <c r="T1310" s="7" t="str">
        <f t="shared" si="61"/>
        <v>7/14/2024 - 7/21/2024</v>
      </c>
      <c r="U1310" s="7" t="str">
        <f t="shared" si="62"/>
        <v>Time Card</v>
      </c>
      <c r="V1310" s="8" t="str">
        <f>RIGHT(TEXT(Data6[[#This Row],[Date:]],"mmddyyyy"),4)</f>
        <v>2024</v>
      </c>
      <c r="W1310" s="8" t="str">
        <f>MID(TEXT(Data6[[#This Row],[Date:]],"mmddyyyy"),3,2)</f>
        <v>16</v>
      </c>
      <c r="X1310" s="8" t="str">
        <f>LEFT(TEXT(Data6[[#This Row],[Date:]],"mmddyyyy"),2)</f>
        <v>07</v>
      </c>
      <c r="Y1310" s="6">
        <f>DATE(Data6[[#This Row],[Year]],Data6[[#This Row],[Month]],Data6[[#This Row],[Day]])</f>
        <v>45489</v>
      </c>
    </row>
    <row r="1311" spans="1:25" x14ac:dyDescent="0.3">
      <c r="A1311" s="5">
        <v>45492.547634143521</v>
      </c>
      <c r="B1311" s="7" t="s">
        <v>66</v>
      </c>
      <c r="C1311" s="6" t="s">
        <v>1884</v>
      </c>
      <c r="D1311" s="7" t="s">
        <v>1905</v>
      </c>
      <c r="E1311" s="8">
        <v>1</v>
      </c>
      <c r="F1311" s="7">
        <v>7130544</v>
      </c>
      <c r="G1311" s="7" t="s">
        <v>68</v>
      </c>
      <c r="H1311" s="7" t="s">
        <v>756</v>
      </c>
      <c r="I1311" s="7" t="s">
        <v>44</v>
      </c>
      <c r="J1311" s="19" t="str">
        <f>IFERROR(INDEX('Employee Info'!$C$3:$E$200,MATCH(Data6[[#This Row],[Name:]],'Employee Info'!$B$3:$B$200,0),MATCH(Data6[[#This Row],[Hours Type:]],'Employee Info'!$C$2:$E$2,0)),"")</f>
        <v/>
      </c>
      <c r="K1311" s="19" t="str">
        <f>IFERROR(INDEX('Employee Info'!$C$3:$J$200,MATCH(Data6[[#This Row],[Name:]],'Employee Info'!$B$3:$B$200,0),MATCH(Data6[[#Headers],[Truck]],'Employee Info'!$C$2:$J$2,0)),"")</f>
        <v/>
      </c>
      <c r="L1311" s="19" t="str">
        <f>IFERROR(INDEX('Employee Info'!$C$3:$J$200,MATCH(Data6[[#This Row],[Name:]],'Employee Info'!$B$3:$B$200,0),MATCH(Data6[[#Headers],[Phone]],'Employee Info'!$C$2:$J$2,0)),"")</f>
        <v/>
      </c>
      <c r="M1311" s="19" t="str">
        <f>IFERROR(INDEX('Employee Info'!$C$3:$J$200,MATCH(Data6[[#This Row],[Name:]],'Employee Info'!$B$3:$B$200,0),MATCH(Data6[[#Headers],[Tech]],'Employee Info'!$C$2:$J$2,0)),"")</f>
        <v/>
      </c>
      <c r="N1311" s="19" t="str">
        <f>IFERROR(INDEX('Employee Info'!$C$3:$J$200,MATCH(Data6[[#This Row],[Name:]],'Employee Info'!$B$3:$B$200,0),MATCH(Data6[[#Headers],[Other]],'Employee Info'!$C$2:$J$2,0)),"")</f>
        <v/>
      </c>
      <c r="O1311" s="19">
        <f>IFERROR((Data6[[#This Row],[Hours:]]*SUM(Data6[[#This Row],[Rate]:[Other]])),"")</f>
        <v>0</v>
      </c>
      <c r="P1311" s="7" t="str">
        <f>IF(Data6[[#This Row],[WO'#:]]="","Riley #","WO#")</f>
        <v>WO#</v>
      </c>
      <c r="Q1311" s="7">
        <f>IFERROR(WEEKNUM(Data6[[#This Row],[Date:]]),"")</f>
        <v>29</v>
      </c>
      <c r="R1311" s="6">
        <f t="shared" si="60"/>
        <v>45487</v>
      </c>
      <c r="S1311" s="6">
        <f>Data6[[#This Row],[Week Start]]+7</f>
        <v>45494</v>
      </c>
      <c r="T1311" s="7" t="str">
        <f t="shared" si="61"/>
        <v>7/14/2024 - 7/21/2024</v>
      </c>
      <c r="U1311" s="7" t="str">
        <f t="shared" si="62"/>
        <v>Time Card</v>
      </c>
      <c r="V1311" s="8" t="str">
        <f>RIGHT(TEXT(Data6[[#This Row],[Date:]],"mmddyyyy"),4)</f>
        <v>2024</v>
      </c>
      <c r="W1311" s="8" t="str">
        <f>MID(TEXT(Data6[[#This Row],[Date:]],"mmddyyyy"),3,2)</f>
        <v>16</v>
      </c>
      <c r="X1311" s="8" t="str">
        <f>LEFT(TEXT(Data6[[#This Row],[Date:]],"mmddyyyy"),2)</f>
        <v>07</v>
      </c>
      <c r="Y1311" s="6">
        <f>DATE(Data6[[#This Row],[Year]],Data6[[#This Row],[Month]],Data6[[#This Row],[Day]])</f>
        <v>45489</v>
      </c>
    </row>
    <row r="1312" spans="1:25" x14ac:dyDescent="0.3">
      <c r="A1312" s="5">
        <v>45491.283385648145</v>
      </c>
      <c r="B1312" s="7" t="s">
        <v>35</v>
      </c>
      <c r="C1312" s="6" t="s">
        <v>1884</v>
      </c>
      <c r="D1312" s="7" t="s">
        <v>1887</v>
      </c>
      <c r="E1312" s="8">
        <v>1</v>
      </c>
      <c r="F1312" s="7" t="s">
        <v>68</v>
      </c>
      <c r="G1312" s="7" t="s">
        <v>68</v>
      </c>
      <c r="H1312" s="7" t="s">
        <v>68</v>
      </c>
      <c r="I1312" s="7" t="s">
        <v>44</v>
      </c>
      <c r="J1312" s="19" t="str">
        <f>IFERROR(INDEX('Employee Info'!$C$3:$E$200,MATCH(Data6[[#This Row],[Name:]],'Employee Info'!$B$3:$B$200,0),MATCH(Data6[[#This Row],[Hours Type:]],'Employee Info'!$C$2:$E$2,0)),"")</f>
        <v/>
      </c>
      <c r="K1312" s="19" t="str">
        <f>IFERROR(INDEX('Employee Info'!$C$3:$J$200,MATCH(Data6[[#This Row],[Name:]],'Employee Info'!$B$3:$B$200,0),MATCH(Data6[[#Headers],[Truck]],'Employee Info'!$C$2:$J$2,0)),"")</f>
        <v/>
      </c>
      <c r="L1312" s="19" t="str">
        <f>IFERROR(INDEX('Employee Info'!$C$3:$J$200,MATCH(Data6[[#This Row],[Name:]],'Employee Info'!$B$3:$B$200,0),MATCH(Data6[[#Headers],[Phone]],'Employee Info'!$C$2:$J$2,0)),"")</f>
        <v/>
      </c>
      <c r="M1312" s="19" t="str">
        <f>IFERROR(INDEX('Employee Info'!$C$3:$J$200,MATCH(Data6[[#This Row],[Name:]],'Employee Info'!$B$3:$B$200,0),MATCH(Data6[[#Headers],[Tech]],'Employee Info'!$C$2:$J$2,0)),"")</f>
        <v/>
      </c>
      <c r="N1312" s="19" t="str">
        <f>IFERROR(INDEX('Employee Info'!$C$3:$J$200,MATCH(Data6[[#This Row],[Name:]],'Employee Info'!$B$3:$B$200,0),MATCH(Data6[[#Headers],[Other]],'Employee Info'!$C$2:$J$2,0)),"")</f>
        <v/>
      </c>
      <c r="O1312" s="19">
        <f>IFERROR((Data6[[#This Row],[Hours:]]*SUM(Data6[[#This Row],[Rate]:[Other]])),"")</f>
        <v>0</v>
      </c>
      <c r="P1312" s="7" t="str">
        <f>IF(Data6[[#This Row],[WO'#:]]="","Riley #","WO#")</f>
        <v>Riley #</v>
      </c>
      <c r="Q1312" s="7">
        <f>IFERROR(WEEKNUM(Data6[[#This Row],[Date:]]),"")</f>
        <v>29</v>
      </c>
      <c r="R1312" s="6">
        <f t="shared" si="60"/>
        <v>45487</v>
      </c>
      <c r="S1312" s="6">
        <f>Data6[[#This Row],[Week Start]]+7</f>
        <v>45494</v>
      </c>
      <c r="T1312" s="7" t="str">
        <f t="shared" si="61"/>
        <v>7/14/2024 - 7/21/2024</v>
      </c>
      <c r="U1312" s="7" t="str">
        <f t="shared" si="62"/>
        <v>Time Card</v>
      </c>
      <c r="V1312" s="8" t="str">
        <f>RIGHT(TEXT(Data6[[#This Row],[Date:]],"mmddyyyy"),4)</f>
        <v>2024</v>
      </c>
      <c r="W1312" s="8" t="str">
        <f>MID(TEXT(Data6[[#This Row],[Date:]],"mmddyyyy"),3,2)</f>
        <v>16</v>
      </c>
      <c r="X1312" s="8" t="str">
        <f>LEFT(TEXT(Data6[[#This Row],[Date:]],"mmddyyyy"),2)</f>
        <v>07</v>
      </c>
      <c r="Y1312" s="6">
        <f>DATE(Data6[[#This Row],[Year]],Data6[[#This Row],[Month]],Data6[[#This Row],[Day]])</f>
        <v>45489</v>
      </c>
    </row>
    <row r="1313" spans="1:25" x14ac:dyDescent="0.3">
      <c r="A1313" s="5">
        <v>45491.286000231485</v>
      </c>
      <c r="B1313" s="7" t="s">
        <v>35</v>
      </c>
      <c r="C1313" s="6" t="s">
        <v>1884</v>
      </c>
      <c r="D1313" s="7" t="s">
        <v>1890</v>
      </c>
      <c r="E1313" s="8">
        <v>1</v>
      </c>
      <c r="F1313" s="7" t="s">
        <v>68</v>
      </c>
      <c r="G1313" s="7" t="s">
        <v>68</v>
      </c>
      <c r="H1313" s="7" t="s">
        <v>68</v>
      </c>
      <c r="I1313" s="7" t="s">
        <v>44</v>
      </c>
      <c r="J1313" s="19" t="str">
        <f>IFERROR(INDEX('Employee Info'!$C$3:$E$200,MATCH(Data6[[#This Row],[Name:]],'Employee Info'!$B$3:$B$200,0),MATCH(Data6[[#This Row],[Hours Type:]],'Employee Info'!$C$2:$E$2,0)),"")</f>
        <v/>
      </c>
      <c r="K1313" s="19" t="str">
        <f>IFERROR(INDEX('Employee Info'!$C$3:$J$200,MATCH(Data6[[#This Row],[Name:]],'Employee Info'!$B$3:$B$200,0),MATCH(Data6[[#Headers],[Truck]],'Employee Info'!$C$2:$J$2,0)),"")</f>
        <v/>
      </c>
      <c r="L1313" s="19" t="str">
        <f>IFERROR(INDEX('Employee Info'!$C$3:$J$200,MATCH(Data6[[#This Row],[Name:]],'Employee Info'!$B$3:$B$200,0),MATCH(Data6[[#Headers],[Phone]],'Employee Info'!$C$2:$J$2,0)),"")</f>
        <v/>
      </c>
      <c r="M1313" s="19" t="str">
        <f>IFERROR(INDEX('Employee Info'!$C$3:$J$200,MATCH(Data6[[#This Row],[Name:]],'Employee Info'!$B$3:$B$200,0),MATCH(Data6[[#Headers],[Tech]],'Employee Info'!$C$2:$J$2,0)),"")</f>
        <v/>
      </c>
      <c r="N1313" s="19" t="str">
        <f>IFERROR(INDEX('Employee Info'!$C$3:$J$200,MATCH(Data6[[#This Row],[Name:]],'Employee Info'!$B$3:$B$200,0),MATCH(Data6[[#Headers],[Other]],'Employee Info'!$C$2:$J$2,0)),"")</f>
        <v/>
      </c>
      <c r="O1313" s="19">
        <f>IFERROR((Data6[[#This Row],[Hours:]]*SUM(Data6[[#This Row],[Rate]:[Other]])),"")</f>
        <v>0</v>
      </c>
      <c r="P1313" s="7" t="str">
        <f>IF(Data6[[#This Row],[WO'#:]]="","Riley #","WO#")</f>
        <v>Riley #</v>
      </c>
      <c r="Q1313" s="7">
        <f>IFERROR(WEEKNUM(Data6[[#This Row],[Date:]]),"")</f>
        <v>29</v>
      </c>
      <c r="R1313" s="6">
        <f t="shared" si="60"/>
        <v>45487</v>
      </c>
      <c r="S1313" s="6">
        <f>Data6[[#This Row],[Week Start]]+7</f>
        <v>45494</v>
      </c>
      <c r="T1313" s="7" t="str">
        <f t="shared" si="61"/>
        <v>7/14/2024 - 7/21/2024</v>
      </c>
      <c r="U1313" s="7" t="str">
        <f t="shared" si="62"/>
        <v>Time Card</v>
      </c>
      <c r="V1313" s="8" t="str">
        <f>RIGHT(TEXT(Data6[[#This Row],[Date:]],"mmddyyyy"),4)</f>
        <v>2024</v>
      </c>
      <c r="W1313" s="8" t="str">
        <f>MID(TEXT(Data6[[#This Row],[Date:]],"mmddyyyy"),3,2)</f>
        <v>16</v>
      </c>
      <c r="X1313" s="8" t="str">
        <f>LEFT(TEXT(Data6[[#This Row],[Date:]],"mmddyyyy"),2)</f>
        <v>07</v>
      </c>
      <c r="Y1313" s="6">
        <f>DATE(Data6[[#This Row],[Year]],Data6[[#This Row],[Month]],Data6[[#This Row],[Day]])</f>
        <v>45489</v>
      </c>
    </row>
    <row r="1314" spans="1:25" x14ac:dyDescent="0.3">
      <c r="A1314" s="5">
        <v>45489.580664814814</v>
      </c>
      <c r="B1314" s="7" t="s">
        <v>31</v>
      </c>
      <c r="C1314" s="6" t="s">
        <v>1884</v>
      </c>
      <c r="D1314" s="7" t="s">
        <v>1885</v>
      </c>
      <c r="E1314" s="8">
        <v>1.5</v>
      </c>
      <c r="F1314" s="7" t="s">
        <v>68</v>
      </c>
      <c r="G1314" s="7" t="s">
        <v>68</v>
      </c>
      <c r="H1314" s="7" t="s">
        <v>468</v>
      </c>
      <c r="I1314" s="7" t="s">
        <v>44</v>
      </c>
      <c r="J1314" s="19" t="str">
        <f>IFERROR(INDEX('Employee Info'!$C$3:$E$200,MATCH(Data6[[#This Row],[Name:]],'Employee Info'!$B$3:$B$200,0),MATCH(Data6[[#This Row],[Hours Type:]],'Employee Info'!$C$2:$E$2,0)),"")</f>
        <v/>
      </c>
      <c r="K1314" s="19" t="str">
        <f>IFERROR(INDEX('Employee Info'!$C$3:$J$200,MATCH(Data6[[#This Row],[Name:]],'Employee Info'!$B$3:$B$200,0),MATCH(Data6[[#Headers],[Truck]],'Employee Info'!$C$2:$J$2,0)),"")</f>
        <v/>
      </c>
      <c r="L1314" s="19" t="str">
        <f>IFERROR(INDEX('Employee Info'!$C$3:$J$200,MATCH(Data6[[#This Row],[Name:]],'Employee Info'!$B$3:$B$200,0),MATCH(Data6[[#Headers],[Phone]],'Employee Info'!$C$2:$J$2,0)),"")</f>
        <v/>
      </c>
      <c r="M1314" s="19" t="str">
        <f>IFERROR(INDEX('Employee Info'!$C$3:$J$200,MATCH(Data6[[#This Row],[Name:]],'Employee Info'!$B$3:$B$200,0),MATCH(Data6[[#Headers],[Tech]],'Employee Info'!$C$2:$J$2,0)),"")</f>
        <v/>
      </c>
      <c r="N1314" s="19" t="str">
        <f>IFERROR(INDEX('Employee Info'!$C$3:$J$200,MATCH(Data6[[#This Row],[Name:]],'Employee Info'!$B$3:$B$200,0),MATCH(Data6[[#Headers],[Other]],'Employee Info'!$C$2:$J$2,0)),"")</f>
        <v/>
      </c>
      <c r="O1314" s="19">
        <f>IFERROR((Data6[[#This Row],[Hours:]]*SUM(Data6[[#This Row],[Rate]:[Other]])),"")</f>
        <v>0</v>
      </c>
      <c r="P1314" s="7" t="str">
        <f>IF(Data6[[#This Row],[WO'#:]]="","Riley #","WO#")</f>
        <v>Riley #</v>
      </c>
      <c r="Q1314" s="7">
        <f>IFERROR(WEEKNUM(Data6[[#This Row],[Date:]]),"")</f>
        <v>29</v>
      </c>
      <c r="R1314" s="6">
        <f t="shared" si="60"/>
        <v>45487</v>
      </c>
      <c r="S1314" s="6">
        <f>Data6[[#This Row],[Week Start]]+7</f>
        <v>45494</v>
      </c>
      <c r="T1314" s="7" t="str">
        <f t="shared" si="61"/>
        <v>7/14/2024 - 7/21/2024</v>
      </c>
      <c r="U1314" s="7" t="str">
        <f t="shared" si="62"/>
        <v>Time Card</v>
      </c>
      <c r="V1314" s="8" t="str">
        <f>RIGHT(TEXT(Data6[[#This Row],[Date:]],"mmddyyyy"),4)</f>
        <v>2024</v>
      </c>
      <c r="W1314" s="8" t="str">
        <f>MID(TEXT(Data6[[#This Row],[Date:]],"mmddyyyy"),3,2)</f>
        <v>16</v>
      </c>
      <c r="X1314" s="8" t="str">
        <f>LEFT(TEXT(Data6[[#This Row],[Date:]],"mmddyyyy"),2)</f>
        <v>07</v>
      </c>
      <c r="Y1314" s="6">
        <f>DATE(Data6[[#This Row],[Year]],Data6[[#This Row],[Month]],Data6[[#This Row],[Day]])</f>
        <v>45489</v>
      </c>
    </row>
    <row r="1315" spans="1:25" x14ac:dyDescent="0.3">
      <c r="A1315" s="5">
        <v>45489.581734375002</v>
      </c>
      <c r="B1315" s="7" t="s">
        <v>23</v>
      </c>
      <c r="C1315" s="6" t="s">
        <v>1884</v>
      </c>
      <c r="D1315" s="7" t="s">
        <v>1885</v>
      </c>
      <c r="E1315" s="8">
        <v>5</v>
      </c>
      <c r="F1315" s="7" t="s">
        <v>68</v>
      </c>
      <c r="G1315" s="7" t="s">
        <v>68</v>
      </c>
      <c r="H1315" s="7" t="s">
        <v>468</v>
      </c>
      <c r="I1315" s="7" t="s">
        <v>44</v>
      </c>
      <c r="J1315" s="19" t="str">
        <f>IFERROR(INDEX('Employee Info'!$C$3:$E$200,MATCH(Data6[[#This Row],[Name:]],'Employee Info'!$B$3:$B$200,0),MATCH(Data6[[#This Row],[Hours Type:]],'Employee Info'!$C$2:$E$2,0)),"")</f>
        <v/>
      </c>
      <c r="K1315" s="19" t="str">
        <f>IFERROR(INDEX('Employee Info'!$C$3:$J$200,MATCH(Data6[[#This Row],[Name:]],'Employee Info'!$B$3:$B$200,0),MATCH(Data6[[#Headers],[Truck]],'Employee Info'!$C$2:$J$2,0)),"")</f>
        <v/>
      </c>
      <c r="L1315" s="19" t="str">
        <f>IFERROR(INDEX('Employee Info'!$C$3:$J$200,MATCH(Data6[[#This Row],[Name:]],'Employee Info'!$B$3:$B$200,0),MATCH(Data6[[#Headers],[Phone]],'Employee Info'!$C$2:$J$2,0)),"")</f>
        <v/>
      </c>
      <c r="M1315" s="19" t="str">
        <f>IFERROR(INDEX('Employee Info'!$C$3:$J$200,MATCH(Data6[[#This Row],[Name:]],'Employee Info'!$B$3:$B$200,0),MATCH(Data6[[#Headers],[Tech]],'Employee Info'!$C$2:$J$2,0)),"")</f>
        <v/>
      </c>
      <c r="N1315" s="19" t="str">
        <f>IFERROR(INDEX('Employee Info'!$C$3:$J$200,MATCH(Data6[[#This Row],[Name:]],'Employee Info'!$B$3:$B$200,0),MATCH(Data6[[#Headers],[Other]],'Employee Info'!$C$2:$J$2,0)),"")</f>
        <v/>
      </c>
      <c r="O1315" s="19">
        <f>IFERROR((Data6[[#This Row],[Hours:]]*SUM(Data6[[#This Row],[Rate]:[Other]])),"")</f>
        <v>0</v>
      </c>
      <c r="P1315" s="7" t="str">
        <f>IF(Data6[[#This Row],[WO'#:]]="","Riley #","WO#")</f>
        <v>Riley #</v>
      </c>
      <c r="Q1315" s="7">
        <f>IFERROR(WEEKNUM(Data6[[#This Row],[Date:]]),"")</f>
        <v>29</v>
      </c>
      <c r="R1315" s="6">
        <f t="shared" si="60"/>
        <v>45487</v>
      </c>
      <c r="S1315" s="6">
        <f>Data6[[#This Row],[Week Start]]+7</f>
        <v>45494</v>
      </c>
      <c r="T1315" s="7" t="str">
        <f t="shared" si="61"/>
        <v>7/14/2024 - 7/21/2024</v>
      </c>
      <c r="U1315" s="7" t="str">
        <f t="shared" si="62"/>
        <v>Time Card</v>
      </c>
      <c r="V1315" s="8" t="str">
        <f>RIGHT(TEXT(Data6[[#This Row],[Date:]],"mmddyyyy"),4)</f>
        <v>2024</v>
      </c>
      <c r="W1315" s="8" t="str">
        <f>MID(TEXT(Data6[[#This Row],[Date:]],"mmddyyyy"),3,2)</f>
        <v>16</v>
      </c>
      <c r="X1315" s="8" t="str">
        <f>LEFT(TEXT(Data6[[#This Row],[Date:]],"mmddyyyy"),2)</f>
        <v>07</v>
      </c>
      <c r="Y1315" s="6">
        <f>DATE(Data6[[#This Row],[Year]],Data6[[#This Row],[Month]],Data6[[#This Row],[Day]])</f>
        <v>45489</v>
      </c>
    </row>
    <row r="1316" spans="1:25" x14ac:dyDescent="0.3">
      <c r="A1316" s="5">
        <v>45489.583388541665</v>
      </c>
      <c r="B1316" s="7" t="s">
        <v>34</v>
      </c>
      <c r="C1316" s="6" t="s">
        <v>1884</v>
      </c>
      <c r="D1316" s="7" t="s">
        <v>1885</v>
      </c>
      <c r="E1316" s="8">
        <v>8</v>
      </c>
      <c r="F1316" s="7" t="s">
        <v>68</v>
      </c>
      <c r="G1316" s="7" t="s">
        <v>68</v>
      </c>
      <c r="H1316" s="7" t="s">
        <v>468</v>
      </c>
      <c r="I1316" s="7" t="s">
        <v>44</v>
      </c>
      <c r="J1316" s="19" t="str">
        <f>IFERROR(INDEX('Employee Info'!$C$3:$E$200,MATCH(Data6[[#This Row],[Name:]],'Employee Info'!$B$3:$B$200,0),MATCH(Data6[[#This Row],[Hours Type:]],'Employee Info'!$C$2:$E$2,0)),"")</f>
        <v/>
      </c>
      <c r="K1316" s="19" t="str">
        <f>IFERROR(INDEX('Employee Info'!$C$3:$J$200,MATCH(Data6[[#This Row],[Name:]],'Employee Info'!$B$3:$B$200,0),MATCH(Data6[[#Headers],[Truck]],'Employee Info'!$C$2:$J$2,0)),"")</f>
        <v/>
      </c>
      <c r="L1316" s="19" t="str">
        <f>IFERROR(INDEX('Employee Info'!$C$3:$J$200,MATCH(Data6[[#This Row],[Name:]],'Employee Info'!$B$3:$B$200,0),MATCH(Data6[[#Headers],[Phone]],'Employee Info'!$C$2:$J$2,0)),"")</f>
        <v/>
      </c>
      <c r="M1316" s="19" t="str">
        <f>IFERROR(INDEX('Employee Info'!$C$3:$J$200,MATCH(Data6[[#This Row],[Name:]],'Employee Info'!$B$3:$B$200,0),MATCH(Data6[[#Headers],[Tech]],'Employee Info'!$C$2:$J$2,0)),"")</f>
        <v/>
      </c>
      <c r="N1316" s="19" t="str">
        <f>IFERROR(INDEX('Employee Info'!$C$3:$J$200,MATCH(Data6[[#This Row],[Name:]],'Employee Info'!$B$3:$B$200,0),MATCH(Data6[[#Headers],[Other]],'Employee Info'!$C$2:$J$2,0)),"")</f>
        <v/>
      </c>
      <c r="O1316" s="19">
        <f>IFERROR((Data6[[#This Row],[Hours:]]*SUM(Data6[[#This Row],[Rate]:[Other]])),"")</f>
        <v>0</v>
      </c>
      <c r="P1316" s="7" t="str">
        <f>IF(Data6[[#This Row],[WO'#:]]="","Riley #","WO#")</f>
        <v>Riley #</v>
      </c>
      <c r="Q1316" s="7">
        <f>IFERROR(WEEKNUM(Data6[[#This Row],[Date:]]),"")</f>
        <v>29</v>
      </c>
      <c r="R1316" s="6">
        <f t="shared" si="60"/>
        <v>45487</v>
      </c>
      <c r="S1316" s="6">
        <f>Data6[[#This Row],[Week Start]]+7</f>
        <v>45494</v>
      </c>
      <c r="T1316" s="7" t="str">
        <f t="shared" si="61"/>
        <v>7/14/2024 - 7/21/2024</v>
      </c>
      <c r="U1316" s="7" t="str">
        <f t="shared" si="62"/>
        <v>Time Card</v>
      </c>
      <c r="V1316" s="8" t="str">
        <f>RIGHT(TEXT(Data6[[#This Row],[Date:]],"mmddyyyy"),4)</f>
        <v>2024</v>
      </c>
      <c r="W1316" s="8" t="str">
        <f>MID(TEXT(Data6[[#This Row],[Date:]],"mmddyyyy"),3,2)</f>
        <v>16</v>
      </c>
      <c r="X1316" s="8" t="str">
        <f>LEFT(TEXT(Data6[[#This Row],[Date:]],"mmddyyyy"),2)</f>
        <v>07</v>
      </c>
      <c r="Y1316" s="6">
        <f>DATE(Data6[[#This Row],[Year]],Data6[[#This Row],[Month]],Data6[[#This Row],[Day]])</f>
        <v>45489</v>
      </c>
    </row>
    <row r="1317" spans="1:25" x14ac:dyDescent="0.3">
      <c r="A1317" s="5">
        <v>45489.582427199071</v>
      </c>
      <c r="B1317" s="7" t="s">
        <v>23</v>
      </c>
      <c r="C1317" s="6" t="s">
        <v>1884</v>
      </c>
      <c r="D1317" s="7" t="s">
        <v>1881</v>
      </c>
      <c r="E1317" s="8">
        <v>3</v>
      </c>
      <c r="F1317" s="7" t="s">
        <v>68</v>
      </c>
      <c r="G1317" s="7" t="s">
        <v>68</v>
      </c>
      <c r="H1317" s="7" t="s">
        <v>649</v>
      </c>
      <c r="I1317" s="7" t="s">
        <v>44</v>
      </c>
      <c r="J1317" s="19" t="str">
        <f>IFERROR(INDEX('Employee Info'!$C$3:$E$200,MATCH(Data6[[#This Row],[Name:]],'Employee Info'!$B$3:$B$200,0),MATCH(Data6[[#This Row],[Hours Type:]],'Employee Info'!$C$2:$E$2,0)),"")</f>
        <v/>
      </c>
      <c r="K1317" s="19" t="str">
        <f>IFERROR(INDEX('Employee Info'!$C$3:$J$200,MATCH(Data6[[#This Row],[Name:]],'Employee Info'!$B$3:$B$200,0),MATCH(Data6[[#Headers],[Truck]],'Employee Info'!$C$2:$J$2,0)),"")</f>
        <v/>
      </c>
      <c r="L1317" s="19" t="str">
        <f>IFERROR(INDEX('Employee Info'!$C$3:$J$200,MATCH(Data6[[#This Row],[Name:]],'Employee Info'!$B$3:$B$200,0),MATCH(Data6[[#Headers],[Phone]],'Employee Info'!$C$2:$J$2,0)),"")</f>
        <v/>
      </c>
      <c r="M1317" s="19" t="str">
        <f>IFERROR(INDEX('Employee Info'!$C$3:$J$200,MATCH(Data6[[#This Row],[Name:]],'Employee Info'!$B$3:$B$200,0),MATCH(Data6[[#Headers],[Tech]],'Employee Info'!$C$2:$J$2,0)),"")</f>
        <v/>
      </c>
      <c r="N1317" s="19" t="str">
        <f>IFERROR(INDEX('Employee Info'!$C$3:$J$200,MATCH(Data6[[#This Row],[Name:]],'Employee Info'!$B$3:$B$200,0),MATCH(Data6[[#Headers],[Other]],'Employee Info'!$C$2:$J$2,0)),"")</f>
        <v/>
      </c>
      <c r="O1317" s="19">
        <f>IFERROR((Data6[[#This Row],[Hours:]]*SUM(Data6[[#This Row],[Rate]:[Other]])),"")</f>
        <v>0</v>
      </c>
      <c r="P1317" s="7" t="str">
        <f>IF(Data6[[#This Row],[WO'#:]]="","Riley #","WO#")</f>
        <v>Riley #</v>
      </c>
      <c r="Q1317" s="7">
        <f>IFERROR(WEEKNUM(Data6[[#This Row],[Date:]]),"")</f>
        <v>29</v>
      </c>
      <c r="R1317" s="6">
        <f t="shared" si="60"/>
        <v>45487</v>
      </c>
      <c r="S1317" s="6">
        <f>Data6[[#This Row],[Week Start]]+7</f>
        <v>45494</v>
      </c>
      <c r="T1317" s="7" t="str">
        <f t="shared" si="61"/>
        <v>7/14/2024 - 7/21/2024</v>
      </c>
      <c r="U1317" s="7" t="str">
        <f t="shared" si="62"/>
        <v>Time Card</v>
      </c>
      <c r="V1317" s="8" t="str">
        <f>RIGHT(TEXT(Data6[[#This Row],[Date:]],"mmddyyyy"),4)</f>
        <v>2024</v>
      </c>
      <c r="W1317" s="8" t="str">
        <f>MID(TEXT(Data6[[#This Row],[Date:]],"mmddyyyy"),3,2)</f>
        <v>16</v>
      </c>
      <c r="X1317" s="8" t="str">
        <f>LEFT(TEXT(Data6[[#This Row],[Date:]],"mmddyyyy"),2)</f>
        <v>07</v>
      </c>
      <c r="Y1317" s="6">
        <f>DATE(Data6[[#This Row],[Year]],Data6[[#This Row],[Month]],Data6[[#This Row],[Day]])</f>
        <v>45489</v>
      </c>
    </row>
    <row r="1318" spans="1:25" x14ac:dyDescent="0.3">
      <c r="A1318" s="5">
        <v>45492.552596643516</v>
      </c>
      <c r="B1318" s="7" t="s">
        <v>66</v>
      </c>
      <c r="C1318" s="6" t="s">
        <v>1884</v>
      </c>
      <c r="D1318" s="7" t="s">
        <v>1908</v>
      </c>
      <c r="E1318" s="8">
        <v>1</v>
      </c>
      <c r="F1318" s="7" t="s">
        <v>68</v>
      </c>
      <c r="G1318" s="7" t="s">
        <v>68</v>
      </c>
      <c r="H1318" s="7" t="s">
        <v>912</v>
      </c>
      <c r="I1318" s="7" t="s">
        <v>44</v>
      </c>
      <c r="J1318" s="19" t="str">
        <f>IFERROR(INDEX('Employee Info'!$C$3:$E$200,MATCH(Data6[[#This Row],[Name:]],'Employee Info'!$B$3:$B$200,0),MATCH(Data6[[#This Row],[Hours Type:]],'Employee Info'!$C$2:$E$2,0)),"")</f>
        <v/>
      </c>
      <c r="K1318" s="19" t="str">
        <f>IFERROR(INDEX('Employee Info'!$C$3:$J$200,MATCH(Data6[[#This Row],[Name:]],'Employee Info'!$B$3:$B$200,0),MATCH(Data6[[#Headers],[Truck]],'Employee Info'!$C$2:$J$2,0)),"")</f>
        <v/>
      </c>
      <c r="L1318" s="19" t="str">
        <f>IFERROR(INDEX('Employee Info'!$C$3:$J$200,MATCH(Data6[[#This Row],[Name:]],'Employee Info'!$B$3:$B$200,0),MATCH(Data6[[#Headers],[Phone]],'Employee Info'!$C$2:$J$2,0)),"")</f>
        <v/>
      </c>
      <c r="M1318" s="19" t="str">
        <f>IFERROR(INDEX('Employee Info'!$C$3:$J$200,MATCH(Data6[[#This Row],[Name:]],'Employee Info'!$B$3:$B$200,0),MATCH(Data6[[#Headers],[Tech]],'Employee Info'!$C$2:$J$2,0)),"")</f>
        <v/>
      </c>
      <c r="N1318" s="19" t="str">
        <f>IFERROR(INDEX('Employee Info'!$C$3:$J$200,MATCH(Data6[[#This Row],[Name:]],'Employee Info'!$B$3:$B$200,0),MATCH(Data6[[#Headers],[Other]],'Employee Info'!$C$2:$J$2,0)),"")</f>
        <v/>
      </c>
      <c r="O1318" s="19">
        <f>IFERROR((Data6[[#This Row],[Hours:]]*SUM(Data6[[#This Row],[Rate]:[Other]])),"")</f>
        <v>0</v>
      </c>
      <c r="P1318" s="7" t="str">
        <f>IF(Data6[[#This Row],[WO'#:]]="","Riley #","WO#")</f>
        <v>Riley #</v>
      </c>
      <c r="Q1318" s="7">
        <f>IFERROR(WEEKNUM(Data6[[#This Row],[Date:]]),"")</f>
        <v>29</v>
      </c>
      <c r="R1318" s="6">
        <f t="shared" si="60"/>
        <v>45487</v>
      </c>
      <c r="S1318" s="6">
        <f>Data6[[#This Row],[Week Start]]+7</f>
        <v>45494</v>
      </c>
      <c r="T1318" s="7" t="str">
        <f t="shared" si="61"/>
        <v>7/14/2024 - 7/21/2024</v>
      </c>
      <c r="U1318" s="7" t="str">
        <f t="shared" si="62"/>
        <v>Time Card</v>
      </c>
      <c r="V1318" s="8" t="str">
        <f>RIGHT(TEXT(Data6[[#This Row],[Date:]],"mmddyyyy"),4)</f>
        <v>2024</v>
      </c>
      <c r="W1318" s="8" t="str">
        <f>MID(TEXT(Data6[[#This Row],[Date:]],"mmddyyyy"),3,2)</f>
        <v>16</v>
      </c>
      <c r="X1318" s="8" t="str">
        <f>LEFT(TEXT(Data6[[#This Row],[Date:]],"mmddyyyy"),2)</f>
        <v>07</v>
      </c>
      <c r="Y1318" s="6">
        <f>DATE(Data6[[#This Row],[Year]],Data6[[#This Row],[Month]],Data6[[#This Row],[Day]])</f>
        <v>45489</v>
      </c>
    </row>
    <row r="1319" spans="1:25" x14ac:dyDescent="0.3">
      <c r="A1319" s="5">
        <v>45492.557978935183</v>
      </c>
      <c r="B1319" s="7" t="s">
        <v>66</v>
      </c>
      <c r="C1319" s="6" t="s">
        <v>1886</v>
      </c>
      <c r="D1319" s="7" t="s">
        <v>1911</v>
      </c>
      <c r="E1319" s="8">
        <v>4</v>
      </c>
      <c r="F1319" s="7">
        <v>6984733</v>
      </c>
      <c r="G1319" s="7" t="s">
        <v>68</v>
      </c>
      <c r="H1319" s="7" t="s">
        <v>756</v>
      </c>
      <c r="I1319" s="7" t="s">
        <v>44</v>
      </c>
      <c r="J1319" s="19" t="str">
        <f>IFERROR(INDEX('Employee Info'!$C$3:$E$200,MATCH(Data6[[#This Row],[Name:]],'Employee Info'!$B$3:$B$200,0),MATCH(Data6[[#This Row],[Hours Type:]],'Employee Info'!$C$2:$E$2,0)),"")</f>
        <v/>
      </c>
      <c r="K1319" s="19" t="str">
        <f>IFERROR(INDEX('Employee Info'!$C$3:$J$200,MATCH(Data6[[#This Row],[Name:]],'Employee Info'!$B$3:$B$200,0),MATCH(Data6[[#Headers],[Truck]],'Employee Info'!$C$2:$J$2,0)),"")</f>
        <v/>
      </c>
      <c r="L1319" s="19" t="str">
        <f>IFERROR(INDEX('Employee Info'!$C$3:$J$200,MATCH(Data6[[#This Row],[Name:]],'Employee Info'!$B$3:$B$200,0),MATCH(Data6[[#Headers],[Phone]],'Employee Info'!$C$2:$J$2,0)),"")</f>
        <v/>
      </c>
      <c r="M1319" s="19" t="str">
        <f>IFERROR(INDEX('Employee Info'!$C$3:$J$200,MATCH(Data6[[#This Row],[Name:]],'Employee Info'!$B$3:$B$200,0),MATCH(Data6[[#Headers],[Tech]],'Employee Info'!$C$2:$J$2,0)),"")</f>
        <v/>
      </c>
      <c r="N1319" s="19" t="str">
        <f>IFERROR(INDEX('Employee Info'!$C$3:$J$200,MATCH(Data6[[#This Row],[Name:]],'Employee Info'!$B$3:$B$200,0),MATCH(Data6[[#Headers],[Other]],'Employee Info'!$C$2:$J$2,0)),"")</f>
        <v/>
      </c>
      <c r="O1319" s="19">
        <f>IFERROR((Data6[[#This Row],[Hours:]]*SUM(Data6[[#This Row],[Rate]:[Other]])),"")</f>
        <v>0</v>
      </c>
      <c r="P1319" s="7" t="str">
        <f>IF(Data6[[#This Row],[WO'#:]]="","Riley #","WO#")</f>
        <v>WO#</v>
      </c>
      <c r="Q1319" s="7">
        <f>IFERROR(WEEKNUM(Data6[[#This Row],[Date:]]),"")</f>
        <v>29</v>
      </c>
      <c r="R1319" s="6">
        <f t="shared" si="60"/>
        <v>45487</v>
      </c>
      <c r="S1319" s="6">
        <f>Data6[[#This Row],[Week Start]]+7</f>
        <v>45494</v>
      </c>
      <c r="T1319" s="7" t="str">
        <f t="shared" si="61"/>
        <v>7/14/2024 - 7/21/2024</v>
      </c>
      <c r="U1319" s="7" t="str">
        <f t="shared" si="62"/>
        <v>Time Card</v>
      </c>
      <c r="V1319" s="8" t="str">
        <f>RIGHT(TEXT(Data6[[#This Row],[Date:]],"mmddyyyy"),4)</f>
        <v>2024</v>
      </c>
      <c r="W1319" s="8" t="str">
        <f>MID(TEXT(Data6[[#This Row],[Date:]],"mmddyyyy"),3,2)</f>
        <v>17</v>
      </c>
      <c r="X1319" s="8" t="str">
        <f>LEFT(TEXT(Data6[[#This Row],[Date:]],"mmddyyyy"),2)</f>
        <v>07</v>
      </c>
      <c r="Y1319" s="6">
        <f>DATE(Data6[[#This Row],[Year]],Data6[[#This Row],[Month]],Data6[[#This Row],[Day]])</f>
        <v>45490</v>
      </c>
    </row>
    <row r="1320" spans="1:25" x14ac:dyDescent="0.3">
      <c r="A1320" s="5">
        <v>45492.558045717589</v>
      </c>
      <c r="B1320" s="7" t="s">
        <v>66</v>
      </c>
      <c r="C1320" s="6" t="s">
        <v>1886</v>
      </c>
      <c r="D1320" s="7" t="s">
        <v>1911</v>
      </c>
      <c r="E1320" s="8">
        <v>1</v>
      </c>
      <c r="F1320" s="7">
        <v>6984733</v>
      </c>
      <c r="G1320" s="7" t="s">
        <v>68</v>
      </c>
      <c r="H1320" s="7" t="s">
        <v>756</v>
      </c>
      <c r="I1320" s="7" t="s">
        <v>45</v>
      </c>
      <c r="J1320" s="19" t="str">
        <f>IFERROR(INDEX('Employee Info'!$C$3:$E$200,MATCH(Data6[[#This Row],[Name:]],'Employee Info'!$B$3:$B$200,0),MATCH(Data6[[#This Row],[Hours Type:]],'Employee Info'!$C$2:$E$2,0)),"")</f>
        <v/>
      </c>
      <c r="K1320" s="19" t="str">
        <f>IFERROR(INDEX('Employee Info'!$C$3:$J$200,MATCH(Data6[[#This Row],[Name:]],'Employee Info'!$B$3:$B$200,0),MATCH(Data6[[#Headers],[Truck]],'Employee Info'!$C$2:$J$2,0)),"")</f>
        <v/>
      </c>
      <c r="L1320" s="19" t="str">
        <f>IFERROR(INDEX('Employee Info'!$C$3:$J$200,MATCH(Data6[[#This Row],[Name:]],'Employee Info'!$B$3:$B$200,0),MATCH(Data6[[#Headers],[Phone]],'Employee Info'!$C$2:$J$2,0)),"")</f>
        <v/>
      </c>
      <c r="M1320" s="19" t="str">
        <f>IFERROR(INDEX('Employee Info'!$C$3:$J$200,MATCH(Data6[[#This Row],[Name:]],'Employee Info'!$B$3:$B$200,0),MATCH(Data6[[#Headers],[Tech]],'Employee Info'!$C$2:$J$2,0)),"")</f>
        <v/>
      </c>
      <c r="N1320" s="19" t="str">
        <f>IFERROR(INDEX('Employee Info'!$C$3:$J$200,MATCH(Data6[[#This Row],[Name:]],'Employee Info'!$B$3:$B$200,0),MATCH(Data6[[#Headers],[Other]],'Employee Info'!$C$2:$J$2,0)),"")</f>
        <v/>
      </c>
      <c r="O1320" s="19">
        <f>IFERROR((Data6[[#This Row],[Hours:]]*SUM(Data6[[#This Row],[Rate]:[Other]])),"")</f>
        <v>0</v>
      </c>
      <c r="P1320" s="7" t="str">
        <f>IF(Data6[[#This Row],[WO'#:]]="","Riley #","WO#")</f>
        <v>WO#</v>
      </c>
      <c r="Q1320" s="7">
        <f>IFERROR(WEEKNUM(Data6[[#This Row],[Date:]]),"")</f>
        <v>29</v>
      </c>
      <c r="R1320" s="6">
        <f t="shared" si="60"/>
        <v>45487</v>
      </c>
      <c r="S1320" s="6">
        <f>Data6[[#This Row],[Week Start]]+7</f>
        <v>45494</v>
      </c>
      <c r="T1320" s="7" t="str">
        <f t="shared" si="61"/>
        <v>7/14/2024 - 7/21/2024</v>
      </c>
      <c r="U1320" s="7" t="str">
        <f t="shared" si="62"/>
        <v>Time Card</v>
      </c>
      <c r="V1320" s="8" t="str">
        <f>RIGHT(TEXT(Data6[[#This Row],[Date:]],"mmddyyyy"),4)</f>
        <v>2024</v>
      </c>
      <c r="W1320" s="8" t="str">
        <f>MID(TEXT(Data6[[#This Row],[Date:]],"mmddyyyy"),3,2)</f>
        <v>17</v>
      </c>
      <c r="X1320" s="8" t="str">
        <f>LEFT(TEXT(Data6[[#This Row],[Date:]],"mmddyyyy"),2)</f>
        <v>07</v>
      </c>
      <c r="Y1320" s="6">
        <f>DATE(Data6[[#This Row],[Year]],Data6[[#This Row],[Month]],Data6[[#This Row],[Day]])</f>
        <v>45490</v>
      </c>
    </row>
    <row r="1321" spans="1:25" x14ac:dyDescent="0.3">
      <c r="A1321" s="5">
        <v>45517.490314236115</v>
      </c>
      <c r="B1321" s="7" t="s">
        <v>76</v>
      </c>
      <c r="C1321" s="6" t="s">
        <v>1886</v>
      </c>
      <c r="D1321" s="7" t="s">
        <v>156</v>
      </c>
      <c r="E1321" s="8">
        <v>1</v>
      </c>
      <c r="F1321" s="7">
        <v>6984733</v>
      </c>
      <c r="G1321" s="7" t="s">
        <v>68</v>
      </c>
      <c r="H1321" s="7" t="s">
        <v>756</v>
      </c>
      <c r="I1321" s="7" t="s">
        <v>44</v>
      </c>
      <c r="J1321" s="19" t="str">
        <f>IFERROR(INDEX('Employee Info'!$C$3:$E$200,MATCH(Data6[[#This Row],[Name:]],'Employee Info'!$B$3:$B$200,0),MATCH(Data6[[#This Row],[Hours Type:]],'Employee Info'!$C$2:$E$2,0)),"")</f>
        <v/>
      </c>
      <c r="K1321" s="19" t="str">
        <f>IFERROR(INDEX('Employee Info'!$C$3:$J$200,MATCH(Data6[[#This Row],[Name:]],'Employee Info'!$B$3:$B$200,0),MATCH(Data6[[#Headers],[Truck]],'Employee Info'!$C$2:$J$2,0)),"")</f>
        <v/>
      </c>
      <c r="L1321" s="19" t="str">
        <f>IFERROR(INDEX('Employee Info'!$C$3:$J$200,MATCH(Data6[[#This Row],[Name:]],'Employee Info'!$B$3:$B$200,0),MATCH(Data6[[#Headers],[Phone]],'Employee Info'!$C$2:$J$2,0)),"")</f>
        <v/>
      </c>
      <c r="M1321" s="19" t="str">
        <f>IFERROR(INDEX('Employee Info'!$C$3:$J$200,MATCH(Data6[[#This Row],[Name:]],'Employee Info'!$B$3:$B$200,0),MATCH(Data6[[#Headers],[Tech]],'Employee Info'!$C$2:$J$2,0)),"")</f>
        <v/>
      </c>
      <c r="N1321" s="19" t="str">
        <f>IFERROR(INDEX('Employee Info'!$C$3:$J$200,MATCH(Data6[[#This Row],[Name:]],'Employee Info'!$B$3:$B$200,0),MATCH(Data6[[#Headers],[Other]],'Employee Info'!$C$2:$J$2,0)),"")</f>
        <v/>
      </c>
      <c r="O1321" s="19">
        <f>IFERROR((Data6[[#This Row],[Hours:]]*SUM(Data6[[#This Row],[Rate]:[Other]])),"")</f>
        <v>0</v>
      </c>
      <c r="P1321" s="7" t="str">
        <f>IF(Data6[[#This Row],[WO'#:]]="","Riley #","WO#")</f>
        <v>WO#</v>
      </c>
      <c r="Q1321" s="7">
        <f>IFERROR(WEEKNUM(Data6[[#This Row],[Date:]]),"")</f>
        <v>29</v>
      </c>
      <c r="R1321" s="6">
        <f t="shared" si="60"/>
        <v>45487</v>
      </c>
      <c r="S1321" s="6">
        <f>Data6[[#This Row],[Week Start]]+7</f>
        <v>45494</v>
      </c>
      <c r="T1321" s="7" t="str">
        <f t="shared" si="61"/>
        <v>7/14/2024 - 7/21/2024</v>
      </c>
      <c r="U1321" s="7" t="str">
        <f t="shared" si="62"/>
        <v>Time Card</v>
      </c>
      <c r="V1321" s="8" t="str">
        <f>RIGHT(TEXT(Data6[[#This Row],[Date:]],"mmddyyyy"),4)</f>
        <v>2024</v>
      </c>
      <c r="W1321" s="8" t="str">
        <f>MID(TEXT(Data6[[#This Row],[Date:]],"mmddyyyy"),3,2)</f>
        <v>17</v>
      </c>
      <c r="X1321" s="8" t="str">
        <f>LEFT(TEXT(Data6[[#This Row],[Date:]],"mmddyyyy"),2)</f>
        <v>07</v>
      </c>
      <c r="Y1321" s="6">
        <f>DATE(Data6[[#This Row],[Year]],Data6[[#This Row],[Month]],Data6[[#This Row],[Day]])</f>
        <v>45490</v>
      </c>
    </row>
    <row r="1322" spans="1:25" x14ac:dyDescent="0.3">
      <c r="A1322" s="5">
        <v>45492.546082523149</v>
      </c>
      <c r="B1322" s="7" t="s">
        <v>66</v>
      </c>
      <c r="C1322" s="6" t="s">
        <v>1886</v>
      </c>
      <c r="D1322" s="7" t="s">
        <v>1903</v>
      </c>
      <c r="E1322" s="8">
        <v>1</v>
      </c>
      <c r="F1322" s="7">
        <v>7129674</v>
      </c>
      <c r="G1322" s="7" t="s">
        <v>68</v>
      </c>
      <c r="H1322" s="7" t="s">
        <v>756</v>
      </c>
      <c r="I1322" s="7" t="s">
        <v>44</v>
      </c>
      <c r="J1322" s="19" t="str">
        <f>IFERROR(INDEX('Employee Info'!$C$3:$E$200,MATCH(Data6[[#This Row],[Name:]],'Employee Info'!$B$3:$B$200,0),MATCH(Data6[[#This Row],[Hours Type:]],'Employee Info'!$C$2:$E$2,0)),"")</f>
        <v/>
      </c>
      <c r="K1322" s="19" t="str">
        <f>IFERROR(INDEX('Employee Info'!$C$3:$J$200,MATCH(Data6[[#This Row],[Name:]],'Employee Info'!$B$3:$B$200,0),MATCH(Data6[[#Headers],[Truck]],'Employee Info'!$C$2:$J$2,0)),"")</f>
        <v/>
      </c>
      <c r="L1322" s="19" t="str">
        <f>IFERROR(INDEX('Employee Info'!$C$3:$J$200,MATCH(Data6[[#This Row],[Name:]],'Employee Info'!$B$3:$B$200,0),MATCH(Data6[[#Headers],[Phone]],'Employee Info'!$C$2:$J$2,0)),"")</f>
        <v/>
      </c>
      <c r="M1322" s="19" t="str">
        <f>IFERROR(INDEX('Employee Info'!$C$3:$J$200,MATCH(Data6[[#This Row],[Name:]],'Employee Info'!$B$3:$B$200,0),MATCH(Data6[[#Headers],[Tech]],'Employee Info'!$C$2:$J$2,0)),"")</f>
        <v/>
      </c>
      <c r="N1322" s="19" t="str">
        <f>IFERROR(INDEX('Employee Info'!$C$3:$J$200,MATCH(Data6[[#This Row],[Name:]],'Employee Info'!$B$3:$B$200,0),MATCH(Data6[[#Headers],[Other]],'Employee Info'!$C$2:$J$2,0)),"")</f>
        <v/>
      </c>
      <c r="O1322" s="19">
        <f>IFERROR((Data6[[#This Row],[Hours:]]*SUM(Data6[[#This Row],[Rate]:[Other]])),"")</f>
        <v>0</v>
      </c>
      <c r="P1322" s="7" t="str">
        <f>IF(Data6[[#This Row],[WO'#:]]="","Riley #","WO#")</f>
        <v>WO#</v>
      </c>
      <c r="Q1322" s="7">
        <f>IFERROR(WEEKNUM(Data6[[#This Row],[Date:]]),"")</f>
        <v>29</v>
      </c>
      <c r="R1322" s="6">
        <f t="shared" si="60"/>
        <v>45487</v>
      </c>
      <c r="S1322" s="6">
        <f>Data6[[#This Row],[Week Start]]+7</f>
        <v>45494</v>
      </c>
      <c r="T1322" s="7" t="str">
        <f t="shared" si="61"/>
        <v>7/14/2024 - 7/21/2024</v>
      </c>
      <c r="U1322" s="7" t="str">
        <f t="shared" si="62"/>
        <v>Time Card</v>
      </c>
      <c r="V1322" s="8" t="str">
        <f>RIGHT(TEXT(Data6[[#This Row],[Date:]],"mmddyyyy"),4)</f>
        <v>2024</v>
      </c>
      <c r="W1322" s="8" t="str">
        <f>MID(TEXT(Data6[[#This Row],[Date:]],"mmddyyyy"),3,2)</f>
        <v>17</v>
      </c>
      <c r="X1322" s="8" t="str">
        <f>LEFT(TEXT(Data6[[#This Row],[Date:]],"mmddyyyy"),2)</f>
        <v>07</v>
      </c>
      <c r="Y1322" s="6">
        <f>DATE(Data6[[#This Row],[Year]],Data6[[#This Row],[Month]],Data6[[#This Row],[Day]])</f>
        <v>45490</v>
      </c>
    </row>
    <row r="1323" spans="1:25" x14ac:dyDescent="0.3">
      <c r="A1323" s="5">
        <v>45492.54769259259</v>
      </c>
      <c r="B1323" s="7" t="s">
        <v>66</v>
      </c>
      <c r="C1323" s="6" t="s">
        <v>1886</v>
      </c>
      <c r="D1323" s="7" t="s">
        <v>1905</v>
      </c>
      <c r="E1323" s="8">
        <v>1</v>
      </c>
      <c r="F1323" s="7">
        <v>7130544</v>
      </c>
      <c r="G1323" s="7" t="s">
        <v>68</v>
      </c>
      <c r="H1323" s="7" t="s">
        <v>756</v>
      </c>
      <c r="I1323" s="7" t="s">
        <v>44</v>
      </c>
      <c r="J1323" s="19" t="str">
        <f>IFERROR(INDEX('Employee Info'!$C$3:$E$200,MATCH(Data6[[#This Row],[Name:]],'Employee Info'!$B$3:$B$200,0),MATCH(Data6[[#This Row],[Hours Type:]],'Employee Info'!$C$2:$E$2,0)),"")</f>
        <v/>
      </c>
      <c r="K1323" s="19" t="str">
        <f>IFERROR(INDEX('Employee Info'!$C$3:$J$200,MATCH(Data6[[#This Row],[Name:]],'Employee Info'!$B$3:$B$200,0),MATCH(Data6[[#Headers],[Truck]],'Employee Info'!$C$2:$J$2,0)),"")</f>
        <v/>
      </c>
      <c r="L1323" s="19" t="str">
        <f>IFERROR(INDEX('Employee Info'!$C$3:$J$200,MATCH(Data6[[#This Row],[Name:]],'Employee Info'!$B$3:$B$200,0),MATCH(Data6[[#Headers],[Phone]],'Employee Info'!$C$2:$J$2,0)),"")</f>
        <v/>
      </c>
      <c r="M1323" s="19" t="str">
        <f>IFERROR(INDEX('Employee Info'!$C$3:$J$200,MATCH(Data6[[#This Row],[Name:]],'Employee Info'!$B$3:$B$200,0),MATCH(Data6[[#Headers],[Tech]],'Employee Info'!$C$2:$J$2,0)),"")</f>
        <v/>
      </c>
      <c r="N1323" s="19" t="str">
        <f>IFERROR(INDEX('Employee Info'!$C$3:$J$200,MATCH(Data6[[#This Row],[Name:]],'Employee Info'!$B$3:$B$200,0),MATCH(Data6[[#Headers],[Other]],'Employee Info'!$C$2:$J$2,0)),"")</f>
        <v/>
      </c>
      <c r="O1323" s="19">
        <f>IFERROR((Data6[[#This Row],[Hours:]]*SUM(Data6[[#This Row],[Rate]:[Other]])),"")</f>
        <v>0</v>
      </c>
      <c r="P1323" s="7" t="str">
        <f>IF(Data6[[#This Row],[WO'#:]]="","Riley #","WO#")</f>
        <v>WO#</v>
      </c>
      <c r="Q1323" s="7">
        <f>IFERROR(WEEKNUM(Data6[[#This Row],[Date:]]),"")</f>
        <v>29</v>
      </c>
      <c r="R1323" s="6">
        <f t="shared" si="60"/>
        <v>45487</v>
      </c>
      <c r="S1323" s="6">
        <f>Data6[[#This Row],[Week Start]]+7</f>
        <v>45494</v>
      </c>
      <c r="T1323" s="7" t="str">
        <f t="shared" si="61"/>
        <v>7/14/2024 - 7/21/2024</v>
      </c>
      <c r="U1323" s="7" t="str">
        <f t="shared" si="62"/>
        <v>Time Card</v>
      </c>
      <c r="V1323" s="8" t="str">
        <f>RIGHT(TEXT(Data6[[#This Row],[Date:]],"mmddyyyy"),4)</f>
        <v>2024</v>
      </c>
      <c r="W1323" s="8" t="str">
        <f>MID(TEXT(Data6[[#This Row],[Date:]],"mmddyyyy"),3,2)</f>
        <v>17</v>
      </c>
      <c r="X1323" s="8" t="str">
        <f>LEFT(TEXT(Data6[[#This Row],[Date:]],"mmddyyyy"),2)</f>
        <v>07</v>
      </c>
      <c r="Y1323" s="6">
        <f>DATE(Data6[[#This Row],[Year]],Data6[[#This Row],[Month]],Data6[[#This Row],[Day]])</f>
        <v>45490</v>
      </c>
    </row>
    <row r="1324" spans="1:25" x14ac:dyDescent="0.3">
      <c r="A1324" s="5">
        <v>45492.548126273148</v>
      </c>
      <c r="B1324" s="7" t="s">
        <v>66</v>
      </c>
      <c r="C1324" s="6" t="s">
        <v>1886</v>
      </c>
      <c r="D1324" s="7" t="s">
        <v>1906</v>
      </c>
      <c r="E1324" s="8">
        <v>1</v>
      </c>
      <c r="F1324" s="7">
        <v>7130810</v>
      </c>
      <c r="G1324" s="7" t="s">
        <v>68</v>
      </c>
      <c r="H1324" s="7" t="s">
        <v>756</v>
      </c>
      <c r="I1324" s="7" t="s">
        <v>44</v>
      </c>
      <c r="J1324" s="19" t="str">
        <f>IFERROR(INDEX('Employee Info'!$C$3:$E$200,MATCH(Data6[[#This Row],[Name:]],'Employee Info'!$B$3:$B$200,0),MATCH(Data6[[#This Row],[Hours Type:]],'Employee Info'!$C$2:$E$2,0)),"")</f>
        <v/>
      </c>
      <c r="K1324" s="19" t="str">
        <f>IFERROR(INDEX('Employee Info'!$C$3:$J$200,MATCH(Data6[[#This Row],[Name:]],'Employee Info'!$B$3:$B$200,0),MATCH(Data6[[#Headers],[Truck]],'Employee Info'!$C$2:$J$2,0)),"")</f>
        <v/>
      </c>
      <c r="L1324" s="19" t="str">
        <f>IFERROR(INDEX('Employee Info'!$C$3:$J$200,MATCH(Data6[[#This Row],[Name:]],'Employee Info'!$B$3:$B$200,0),MATCH(Data6[[#Headers],[Phone]],'Employee Info'!$C$2:$J$2,0)),"")</f>
        <v/>
      </c>
      <c r="M1324" s="19" t="str">
        <f>IFERROR(INDEX('Employee Info'!$C$3:$J$200,MATCH(Data6[[#This Row],[Name:]],'Employee Info'!$B$3:$B$200,0),MATCH(Data6[[#Headers],[Tech]],'Employee Info'!$C$2:$J$2,0)),"")</f>
        <v/>
      </c>
      <c r="N1324" s="19" t="str">
        <f>IFERROR(INDEX('Employee Info'!$C$3:$J$200,MATCH(Data6[[#This Row],[Name:]],'Employee Info'!$B$3:$B$200,0),MATCH(Data6[[#Headers],[Other]],'Employee Info'!$C$2:$J$2,0)),"")</f>
        <v/>
      </c>
      <c r="O1324" s="19">
        <f>IFERROR((Data6[[#This Row],[Hours:]]*SUM(Data6[[#This Row],[Rate]:[Other]])),"")</f>
        <v>0</v>
      </c>
      <c r="P1324" s="7" t="str">
        <f>IF(Data6[[#This Row],[WO'#:]]="","Riley #","WO#")</f>
        <v>WO#</v>
      </c>
      <c r="Q1324" s="7">
        <f>IFERROR(WEEKNUM(Data6[[#This Row],[Date:]]),"")</f>
        <v>29</v>
      </c>
      <c r="R1324" s="6">
        <f t="shared" si="60"/>
        <v>45487</v>
      </c>
      <c r="S1324" s="6">
        <f>Data6[[#This Row],[Week Start]]+7</f>
        <v>45494</v>
      </c>
      <c r="T1324" s="7" t="str">
        <f t="shared" si="61"/>
        <v>7/14/2024 - 7/21/2024</v>
      </c>
      <c r="U1324" s="7" t="str">
        <f t="shared" si="62"/>
        <v>Time Card</v>
      </c>
      <c r="V1324" s="8" t="str">
        <f>RIGHT(TEXT(Data6[[#This Row],[Date:]],"mmddyyyy"),4)</f>
        <v>2024</v>
      </c>
      <c r="W1324" s="8" t="str">
        <f>MID(TEXT(Data6[[#This Row],[Date:]],"mmddyyyy"),3,2)</f>
        <v>17</v>
      </c>
      <c r="X1324" s="8" t="str">
        <f>LEFT(TEXT(Data6[[#This Row],[Date:]],"mmddyyyy"),2)</f>
        <v>07</v>
      </c>
      <c r="Y1324" s="6">
        <f>DATE(Data6[[#This Row],[Year]],Data6[[#This Row],[Month]],Data6[[#This Row],[Day]])</f>
        <v>45490</v>
      </c>
    </row>
    <row r="1325" spans="1:25" x14ac:dyDescent="0.3">
      <c r="A1325" s="5">
        <v>45490.483906597219</v>
      </c>
      <c r="B1325" s="7" t="s">
        <v>34</v>
      </c>
      <c r="C1325" s="6" t="s">
        <v>1886</v>
      </c>
      <c r="D1325" s="7" t="s">
        <v>1885</v>
      </c>
      <c r="E1325" s="8">
        <v>6</v>
      </c>
      <c r="F1325" s="7" t="s">
        <v>68</v>
      </c>
      <c r="G1325" s="7" t="s">
        <v>68</v>
      </c>
      <c r="H1325" s="7" t="s">
        <v>468</v>
      </c>
      <c r="I1325" s="7" t="s">
        <v>44</v>
      </c>
      <c r="J1325" s="19" t="str">
        <f>IFERROR(INDEX('Employee Info'!$C$3:$E$200,MATCH(Data6[[#This Row],[Name:]],'Employee Info'!$B$3:$B$200,0),MATCH(Data6[[#This Row],[Hours Type:]],'Employee Info'!$C$2:$E$2,0)),"")</f>
        <v/>
      </c>
      <c r="K1325" s="19" t="str">
        <f>IFERROR(INDEX('Employee Info'!$C$3:$J$200,MATCH(Data6[[#This Row],[Name:]],'Employee Info'!$B$3:$B$200,0),MATCH(Data6[[#Headers],[Truck]],'Employee Info'!$C$2:$J$2,0)),"")</f>
        <v/>
      </c>
      <c r="L1325" s="19" t="str">
        <f>IFERROR(INDEX('Employee Info'!$C$3:$J$200,MATCH(Data6[[#This Row],[Name:]],'Employee Info'!$B$3:$B$200,0),MATCH(Data6[[#Headers],[Phone]],'Employee Info'!$C$2:$J$2,0)),"")</f>
        <v/>
      </c>
      <c r="M1325" s="19" t="str">
        <f>IFERROR(INDEX('Employee Info'!$C$3:$J$200,MATCH(Data6[[#This Row],[Name:]],'Employee Info'!$B$3:$B$200,0),MATCH(Data6[[#Headers],[Tech]],'Employee Info'!$C$2:$J$2,0)),"")</f>
        <v/>
      </c>
      <c r="N1325" s="19" t="str">
        <f>IFERROR(INDEX('Employee Info'!$C$3:$J$200,MATCH(Data6[[#This Row],[Name:]],'Employee Info'!$B$3:$B$200,0),MATCH(Data6[[#Headers],[Other]],'Employee Info'!$C$2:$J$2,0)),"")</f>
        <v/>
      </c>
      <c r="O1325" s="19">
        <f>IFERROR((Data6[[#This Row],[Hours:]]*SUM(Data6[[#This Row],[Rate]:[Other]])),"")</f>
        <v>0</v>
      </c>
      <c r="P1325" s="7" t="str">
        <f>IF(Data6[[#This Row],[WO'#:]]="","Riley #","WO#")</f>
        <v>Riley #</v>
      </c>
      <c r="Q1325" s="7">
        <f>IFERROR(WEEKNUM(Data6[[#This Row],[Date:]]),"")</f>
        <v>29</v>
      </c>
      <c r="R1325" s="6">
        <f t="shared" si="60"/>
        <v>45487</v>
      </c>
      <c r="S1325" s="6">
        <f>Data6[[#This Row],[Week Start]]+7</f>
        <v>45494</v>
      </c>
      <c r="T1325" s="7" t="str">
        <f t="shared" si="61"/>
        <v>7/14/2024 - 7/21/2024</v>
      </c>
      <c r="U1325" s="7" t="str">
        <f t="shared" si="62"/>
        <v>Time Card</v>
      </c>
      <c r="V1325" s="8" t="str">
        <f>RIGHT(TEXT(Data6[[#This Row],[Date:]],"mmddyyyy"),4)</f>
        <v>2024</v>
      </c>
      <c r="W1325" s="8" t="str">
        <f>MID(TEXT(Data6[[#This Row],[Date:]],"mmddyyyy"),3,2)</f>
        <v>17</v>
      </c>
      <c r="X1325" s="8" t="str">
        <f>LEFT(TEXT(Data6[[#This Row],[Date:]],"mmddyyyy"),2)</f>
        <v>07</v>
      </c>
      <c r="Y1325" s="6">
        <f>DATE(Data6[[#This Row],[Year]],Data6[[#This Row],[Month]],Data6[[#This Row],[Day]])</f>
        <v>45490</v>
      </c>
    </row>
    <row r="1326" spans="1:25" x14ac:dyDescent="0.3">
      <c r="A1326" s="5">
        <v>45490.484141666668</v>
      </c>
      <c r="B1326" s="7" t="s">
        <v>31</v>
      </c>
      <c r="C1326" s="6" t="s">
        <v>1886</v>
      </c>
      <c r="D1326" s="7" t="s">
        <v>1885</v>
      </c>
      <c r="E1326" s="8">
        <v>6</v>
      </c>
      <c r="F1326" s="7" t="s">
        <v>68</v>
      </c>
      <c r="G1326" s="7" t="s">
        <v>68</v>
      </c>
      <c r="H1326" s="7" t="s">
        <v>468</v>
      </c>
      <c r="I1326" s="7" t="s">
        <v>44</v>
      </c>
      <c r="J1326" s="19" t="str">
        <f>IFERROR(INDEX('Employee Info'!$C$3:$E$200,MATCH(Data6[[#This Row],[Name:]],'Employee Info'!$B$3:$B$200,0),MATCH(Data6[[#This Row],[Hours Type:]],'Employee Info'!$C$2:$E$2,0)),"")</f>
        <v/>
      </c>
      <c r="K1326" s="19" t="str">
        <f>IFERROR(INDEX('Employee Info'!$C$3:$J$200,MATCH(Data6[[#This Row],[Name:]],'Employee Info'!$B$3:$B$200,0),MATCH(Data6[[#Headers],[Truck]],'Employee Info'!$C$2:$J$2,0)),"")</f>
        <v/>
      </c>
      <c r="L1326" s="19" t="str">
        <f>IFERROR(INDEX('Employee Info'!$C$3:$J$200,MATCH(Data6[[#This Row],[Name:]],'Employee Info'!$B$3:$B$200,0),MATCH(Data6[[#Headers],[Phone]],'Employee Info'!$C$2:$J$2,0)),"")</f>
        <v/>
      </c>
      <c r="M1326" s="19" t="str">
        <f>IFERROR(INDEX('Employee Info'!$C$3:$J$200,MATCH(Data6[[#This Row],[Name:]],'Employee Info'!$B$3:$B$200,0),MATCH(Data6[[#Headers],[Tech]],'Employee Info'!$C$2:$J$2,0)),"")</f>
        <v/>
      </c>
      <c r="N1326" s="19" t="str">
        <f>IFERROR(INDEX('Employee Info'!$C$3:$J$200,MATCH(Data6[[#This Row],[Name:]],'Employee Info'!$B$3:$B$200,0),MATCH(Data6[[#Headers],[Other]],'Employee Info'!$C$2:$J$2,0)),"")</f>
        <v/>
      </c>
      <c r="O1326" s="19">
        <f>IFERROR((Data6[[#This Row],[Hours:]]*SUM(Data6[[#This Row],[Rate]:[Other]])),"")</f>
        <v>0</v>
      </c>
      <c r="P1326" s="7" t="str">
        <f>IF(Data6[[#This Row],[WO'#:]]="","Riley #","WO#")</f>
        <v>Riley #</v>
      </c>
      <c r="Q1326" s="7">
        <f>IFERROR(WEEKNUM(Data6[[#This Row],[Date:]]),"")</f>
        <v>29</v>
      </c>
      <c r="R1326" s="6">
        <f t="shared" si="60"/>
        <v>45487</v>
      </c>
      <c r="S1326" s="6">
        <f>Data6[[#This Row],[Week Start]]+7</f>
        <v>45494</v>
      </c>
      <c r="T1326" s="7" t="str">
        <f t="shared" si="61"/>
        <v>7/14/2024 - 7/21/2024</v>
      </c>
      <c r="U1326" s="7" t="str">
        <f t="shared" si="62"/>
        <v>Time Card</v>
      </c>
      <c r="V1326" s="8" t="str">
        <f>RIGHT(TEXT(Data6[[#This Row],[Date:]],"mmddyyyy"),4)</f>
        <v>2024</v>
      </c>
      <c r="W1326" s="8" t="str">
        <f>MID(TEXT(Data6[[#This Row],[Date:]],"mmddyyyy"),3,2)</f>
        <v>17</v>
      </c>
      <c r="X1326" s="8" t="str">
        <f>LEFT(TEXT(Data6[[#This Row],[Date:]],"mmddyyyy"),2)</f>
        <v>07</v>
      </c>
      <c r="Y1326" s="6">
        <f>DATE(Data6[[#This Row],[Year]],Data6[[#This Row],[Month]],Data6[[#This Row],[Day]])</f>
        <v>45490</v>
      </c>
    </row>
    <row r="1327" spans="1:25" x14ac:dyDescent="0.3">
      <c r="A1327" s="5">
        <v>45490.582288078702</v>
      </c>
      <c r="B1327" s="7" t="s">
        <v>34</v>
      </c>
      <c r="C1327" s="6" t="s">
        <v>1886</v>
      </c>
      <c r="D1327" s="7" t="s">
        <v>1885</v>
      </c>
      <c r="E1327" s="8">
        <v>2</v>
      </c>
      <c r="F1327" s="7" t="s">
        <v>68</v>
      </c>
      <c r="G1327" s="7" t="s">
        <v>68</v>
      </c>
      <c r="H1327" s="7" t="s">
        <v>468</v>
      </c>
      <c r="I1327" s="7" t="s">
        <v>44</v>
      </c>
      <c r="J1327" s="19" t="str">
        <f>IFERROR(INDEX('Employee Info'!$C$3:$E$200,MATCH(Data6[[#This Row],[Name:]],'Employee Info'!$B$3:$B$200,0),MATCH(Data6[[#This Row],[Hours Type:]],'Employee Info'!$C$2:$E$2,0)),"")</f>
        <v/>
      </c>
      <c r="K1327" s="19" t="str">
        <f>IFERROR(INDEX('Employee Info'!$C$3:$J$200,MATCH(Data6[[#This Row],[Name:]],'Employee Info'!$B$3:$B$200,0),MATCH(Data6[[#Headers],[Truck]],'Employee Info'!$C$2:$J$2,0)),"")</f>
        <v/>
      </c>
      <c r="L1327" s="19" t="str">
        <f>IFERROR(INDEX('Employee Info'!$C$3:$J$200,MATCH(Data6[[#This Row],[Name:]],'Employee Info'!$B$3:$B$200,0),MATCH(Data6[[#Headers],[Phone]],'Employee Info'!$C$2:$J$2,0)),"")</f>
        <v/>
      </c>
      <c r="M1327" s="19" t="str">
        <f>IFERROR(INDEX('Employee Info'!$C$3:$J$200,MATCH(Data6[[#This Row],[Name:]],'Employee Info'!$B$3:$B$200,0),MATCH(Data6[[#Headers],[Tech]],'Employee Info'!$C$2:$J$2,0)),"")</f>
        <v/>
      </c>
      <c r="N1327" s="19" t="str">
        <f>IFERROR(INDEX('Employee Info'!$C$3:$J$200,MATCH(Data6[[#This Row],[Name:]],'Employee Info'!$B$3:$B$200,0),MATCH(Data6[[#Headers],[Other]],'Employee Info'!$C$2:$J$2,0)),"")</f>
        <v/>
      </c>
      <c r="O1327" s="19">
        <f>IFERROR((Data6[[#This Row],[Hours:]]*SUM(Data6[[#This Row],[Rate]:[Other]])),"")</f>
        <v>0</v>
      </c>
      <c r="P1327" s="7" t="str">
        <f>IF(Data6[[#This Row],[WO'#:]]="","Riley #","WO#")</f>
        <v>Riley #</v>
      </c>
      <c r="Q1327" s="7">
        <f>IFERROR(WEEKNUM(Data6[[#This Row],[Date:]]),"")</f>
        <v>29</v>
      </c>
      <c r="R1327" s="6">
        <f t="shared" si="60"/>
        <v>45487</v>
      </c>
      <c r="S1327" s="6">
        <f>Data6[[#This Row],[Week Start]]+7</f>
        <v>45494</v>
      </c>
      <c r="T1327" s="7" t="str">
        <f t="shared" si="61"/>
        <v>7/14/2024 - 7/21/2024</v>
      </c>
      <c r="U1327" s="7" t="str">
        <f t="shared" si="62"/>
        <v>Time Card</v>
      </c>
      <c r="V1327" s="8" t="str">
        <f>RIGHT(TEXT(Data6[[#This Row],[Date:]],"mmddyyyy"),4)</f>
        <v>2024</v>
      </c>
      <c r="W1327" s="8" t="str">
        <f>MID(TEXT(Data6[[#This Row],[Date:]],"mmddyyyy"),3,2)</f>
        <v>17</v>
      </c>
      <c r="X1327" s="8" t="str">
        <f>LEFT(TEXT(Data6[[#This Row],[Date:]],"mmddyyyy"),2)</f>
        <v>07</v>
      </c>
      <c r="Y1327" s="6">
        <f>DATE(Data6[[#This Row],[Year]],Data6[[#This Row],[Month]],Data6[[#This Row],[Day]])</f>
        <v>45490</v>
      </c>
    </row>
    <row r="1328" spans="1:25" x14ac:dyDescent="0.3">
      <c r="A1328" s="5">
        <v>45491.288383796295</v>
      </c>
      <c r="B1328" s="7" t="s">
        <v>35</v>
      </c>
      <c r="C1328" s="6" t="s">
        <v>1886</v>
      </c>
      <c r="D1328" s="7" t="s">
        <v>1891</v>
      </c>
      <c r="E1328" s="8">
        <v>6.5</v>
      </c>
      <c r="F1328" s="7" t="s">
        <v>68</v>
      </c>
      <c r="G1328" s="7" t="s">
        <v>68</v>
      </c>
      <c r="H1328" s="7" t="s">
        <v>468</v>
      </c>
      <c r="I1328" s="7" t="s">
        <v>44</v>
      </c>
      <c r="J1328" s="19" t="str">
        <f>IFERROR(INDEX('Employee Info'!$C$3:$E$200,MATCH(Data6[[#This Row],[Name:]],'Employee Info'!$B$3:$B$200,0),MATCH(Data6[[#This Row],[Hours Type:]],'Employee Info'!$C$2:$E$2,0)),"")</f>
        <v/>
      </c>
      <c r="K1328" s="19" t="str">
        <f>IFERROR(INDEX('Employee Info'!$C$3:$J$200,MATCH(Data6[[#This Row],[Name:]],'Employee Info'!$B$3:$B$200,0),MATCH(Data6[[#Headers],[Truck]],'Employee Info'!$C$2:$J$2,0)),"")</f>
        <v/>
      </c>
      <c r="L1328" s="19" t="str">
        <f>IFERROR(INDEX('Employee Info'!$C$3:$J$200,MATCH(Data6[[#This Row],[Name:]],'Employee Info'!$B$3:$B$200,0),MATCH(Data6[[#Headers],[Phone]],'Employee Info'!$C$2:$J$2,0)),"")</f>
        <v/>
      </c>
      <c r="M1328" s="19" t="str">
        <f>IFERROR(INDEX('Employee Info'!$C$3:$J$200,MATCH(Data6[[#This Row],[Name:]],'Employee Info'!$B$3:$B$200,0),MATCH(Data6[[#Headers],[Tech]],'Employee Info'!$C$2:$J$2,0)),"")</f>
        <v/>
      </c>
      <c r="N1328" s="19" t="str">
        <f>IFERROR(INDEX('Employee Info'!$C$3:$J$200,MATCH(Data6[[#This Row],[Name:]],'Employee Info'!$B$3:$B$200,0),MATCH(Data6[[#Headers],[Other]],'Employee Info'!$C$2:$J$2,0)),"")</f>
        <v/>
      </c>
      <c r="O1328" s="19">
        <f>IFERROR((Data6[[#This Row],[Hours:]]*SUM(Data6[[#This Row],[Rate]:[Other]])),"")</f>
        <v>0</v>
      </c>
      <c r="P1328" s="7" t="str">
        <f>IF(Data6[[#This Row],[WO'#:]]="","Riley #","WO#")</f>
        <v>Riley #</v>
      </c>
      <c r="Q1328" s="7">
        <f>IFERROR(WEEKNUM(Data6[[#This Row],[Date:]]),"")</f>
        <v>29</v>
      </c>
      <c r="R1328" s="6">
        <f t="shared" si="60"/>
        <v>45487</v>
      </c>
      <c r="S1328" s="6">
        <f>Data6[[#This Row],[Week Start]]+7</f>
        <v>45494</v>
      </c>
      <c r="T1328" s="7" t="str">
        <f t="shared" si="61"/>
        <v>7/14/2024 - 7/21/2024</v>
      </c>
      <c r="U1328" s="7" t="str">
        <f t="shared" si="62"/>
        <v>Time Card</v>
      </c>
      <c r="V1328" s="8" t="str">
        <f>RIGHT(TEXT(Data6[[#This Row],[Date:]],"mmddyyyy"),4)</f>
        <v>2024</v>
      </c>
      <c r="W1328" s="8" t="str">
        <f>MID(TEXT(Data6[[#This Row],[Date:]],"mmddyyyy"),3,2)</f>
        <v>17</v>
      </c>
      <c r="X1328" s="8" t="str">
        <f>LEFT(TEXT(Data6[[#This Row],[Date:]],"mmddyyyy"),2)</f>
        <v>07</v>
      </c>
      <c r="Y1328" s="6">
        <f>DATE(Data6[[#This Row],[Year]],Data6[[#This Row],[Month]],Data6[[#This Row],[Day]])</f>
        <v>45490</v>
      </c>
    </row>
    <row r="1329" spans="1:25" x14ac:dyDescent="0.3">
      <c r="A1329" s="5">
        <v>45491.288999189812</v>
      </c>
      <c r="B1329" s="7" t="s">
        <v>35</v>
      </c>
      <c r="C1329" s="6" t="s">
        <v>1886</v>
      </c>
      <c r="D1329" s="7" t="s">
        <v>1892</v>
      </c>
      <c r="E1329" s="8">
        <v>1.5</v>
      </c>
      <c r="F1329" s="7" t="s">
        <v>68</v>
      </c>
      <c r="G1329" s="7" t="s">
        <v>68</v>
      </c>
      <c r="H1329" s="7" t="s">
        <v>649</v>
      </c>
      <c r="I1329" s="7" t="s">
        <v>44</v>
      </c>
      <c r="J1329" s="19" t="str">
        <f>IFERROR(INDEX('Employee Info'!$C$3:$E$200,MATCH(Data6[[#This Row],[Name:]],'Employee Info'!$B$3:$B$200,0),MATCH(Data6[[#This Row],[Hours Type:]],'Employee Info'!$C$2:$E$2,0)),"")</f>
        <v/>
      </c>
      <c r="K1329" s="19" t="str">
        <f>IFERROR(INDEX('Employee Info'!$C$3:$J$200,MATCH(Data6[[#This Row],[Name:]],'Employee Info'!$B$3:$B$200,0),MATCH(Data6[[#Headers],[Truck]],'Employee Info'!$C$2:$J$2,0)),"")</f>
        <v/>
      </c>
      <c r="L1329" s="19" t="str">
        <f>IFERROR(INDEX('Employee Info'!$C$3:$J$200,MATCH(Data6[[#This Row],[Name:]],'Employee Info'!$B$3:$B$200,0),MATCH(Data6[[#Headers],[Phone]],'Employee Info'!$C$2:$J$2,0)),"")</f>
        <v/>
      </c>
      <c r="M1329" s="19" t="str">
        <f>IFERROR(INDEX('Employee Info'!$C$3:$J$200,MATCH(Data6[[#This Row],[Name:]],'Employee Info'!$B$3:$B$200,0),MATCH(Data6[[#Headers],[Tech]],'Employee Info'!$C$2:$J$2,0)),"")</f>
        <v/>
      </c>
      <c r="N1329" s="19" t="str">
        <f>IFERROR(INDEX('Employee Info'!$C$3:$J$200,MATCH(Data6[[#This Row],[Name:]],'Employee Info'!$B$3:$B$200,0),MATCH(Data6[[#Headers],[Other]],'Employee Info'!$C$2:$J$2,0)),"")</f>
        <v/>
      </c>
      <c r="O1329" s="19">
        <f>IFERROR((Data6[[#This Row],[Hours:]]*SUM(Data6[[#This Row],[Rate]:[Other]])),"")</f>
        <v>0</v>
      </c>
      <c r="P1329" s="7" t="str">
        <f>IF(Data6[[#This Row],[WO'#:]]="","Riley #","WO#")</f>
        <v>Riley #</v>
      </c>
      <c r="Q1329" s="7">
        <f>IFERROR(WEEKNUM(Data6[[#This Row],[Date:]]),"")</f>
        <v>29</v>
      </c>
      <c r="R1329" s="6">
        <f t="shared" si="60"/>
        <v>45487</v>
      </c>
      <c r="S1329" s="6">
        <f>Data6[[#This Row],[Week Start]]+7</f>
        <v>45494</v>
      </c>
      <c r="T1329" s="7" t="str">
        <f t="shared" si="61"/>
        <v>7/14/2024 - 7/21/2024</v>
      </c>
      <c r="U1329" s="7" t="str">
        <f t="shared" si="62"/>
        <v>Time Card</v>
      </c>
      <c r="V1329" s="8" t="str">
        <f>RIGHT(TEXT(Data6[[#This Row],[Date:]],"mmddyyyy"),4)</f>
        <v>2024</v>
      </c>
      <c r="W1329" s="8" t="str">
        <f>MID(TEXT(Data6[[#This Row],[Date:]],"mmddyyyy"),3,2)</f>
        <v>17</v>
      </c>
      <c r="X1329" s="8" t="str">
        <f>LEFT(TEXT(Data6[[#This Row],[Date:]],"mmddyyyy"),2)</f>
        <v>07</v>
      </c>
      <c r="Y1329" s="6">
        <f>DATE(Data6[[#This Row],[Year]],Data6[[#This Row],[Month]],Data6[[#This Row],[Day]])</f>
        <v>45490</v>
      </c>
    </row>
    <row r="1330" spans="1:25" x14ac:dyDescent="0.3">
      <c r="A1330" s="5">
        <v>45492.552675578707</v>
      </c>
      <c r="B1330" s="7" t="s">
        <v>66</v>
      </c>
      <c r="C1330" s="6" t="s">
        <v>1886</v>
      </c>
      <c r="D1330" s="7" t="s">
        <v>1908</v>
      </c>
      <c r="E1330" s="8">
        <v>1</v>
      </c>
      <c r="F1330" s="7" t="s">
        <v>68</v>
      </c>
      <c r="G1330" s="7" t="s">
        <v>68</v>
      </c>
      <c r="H1330" s="7" t="s">
        <v>912</v>
      </c>
      <c r="I1330" s="7" t="s">
        <v>44</v>
      </c>
      <c r="J1330" s="19" t="str">
        <f>IFERROR(INDEX('Employee Info'!$C$3:$E$200,MATCH(Data6[[#This Row],[Name:]],'Employee Info'!$B$3:$B$200,0),MATCH(Data6[[#This Row],[Hours Type:]],'Employee Info'!$C$2:$E$2,0)),"")</f>
        <v/>
      </c>
      <c r="K1330" s="19" t="str">
        <f>IFERROR(INDEX('Employee Info'!$C$3:$J$200,MATCH(Data6[[#This Row],[Name:]],'Employee Info'!$B$3:$B$200,0),MATCH(Data6[[#Headers],[Truck]],'Employee Info'!$C$2:$J$2,0)),"")</f>
        <v/>
      </c>
      <c r="L1330" s="19" t="str">
        <f>IFERROR(INDEX('Employee Info'!$C$3:$J$200,MATCH(Data6[[#This Row],[Name:]],'Employee Info'!$B$3:$B$200,0),MATCH(Data6[[#Headers],[Phone]],'Employee Info'!$C$2:$J$2,0)),"")</f>
        <v/>
      </c>
      <c r="M1330" s="19" t="str">
        <f>IFERROR(INDEX('Employee Info'!$C$3:$J$200,MATCH(Data6[[#This Row],[Name:]],'Employee Info'!$B$3:$B$200,0),MATCH(Data6[[#Headers],[Tech]],'Employee Info'!$C$2:$J$2,0)),"")</f>
        <v/>
      </c>
      <c r="N1330" s="19" t="str">
        <f>IFERROR(INDEX('Employee Info'!$C$3:$J$200,MATCH(Data6[[#This Row],[Name:]],'Employee Info'!$B$3:$B$200,0),MATCH(Data6[[#Headers],[Other]],'Employee Info'!$C$2:$J$2,0)),"")</f>
        <v/>
      </c>
      <c r="O1330" s="19">
        <f>IFERROR((Data6[[#This Row],[Hours:]]*SUM(Data6[[#This Row],[Rate]:[Other]])),"")</f>
        <v>0</v>
      </c>
      <c r="P1330" s="7" t="str">
        <f>IF(Data6[[#This Row],[WO'#:]]="","Riley #","WO#")</f>
        <v>Riley #</v>
      </c>
      <c r="Q1330" s="7">
        <f>IFERROR(WEEKNUM(Data6[[#This Row],[Date:]]),"")</f>
        <v>29</v>
      </c>
      <c r="R1330" s="6">
        <f t="shared" si="60"/>
        <v>45487</v>
      </c>
      <c r="S1330" s="6">
        <f>Data6[[#This Row],[Week Start]]+7</f>
        <v>45494</v>
      </c>
      <c r="T1330" s="7" t="str">
        <f t="shared" si="61"/>
        <v>7/14/2024 - 7/21/2024</v>
      </c>
      <c r="U1330" s="7" t="str">
        <f t="shared" si="62"/>
        <v>Time Card</v>
      </c>
      <c r="V1330" s="8" t="str">
        <f>RIGHT(TEXT(Data6[[#This Row],[Date:]],"mmddyyyy"),4)</f>
        <v>2024</v>
      </c>
      <c r="W1330" s="8" t="str">
        <f>MID(TEXT(Data6[[#This Row],[Date:]],"mmddyyyy"),3,2)</f>
        <v>17</v>
      </c>
      <c r="X1330" s="8" t="str">
        <f>LEFT(TEXT(Data6[[#This Row],[Date:]],"mmddyyyy"),2)</f>
        <v>07</v>
      </c>
      <c r="Y1330" s="6">
        <f>DATE(Data6[[#This Row],[Year]],Data6[[#This Row],[Month]],Data6[[#This Row],[Day]])</f>
        <v>45490</v>
      </c>
    </row>
    <row r="1331" spans="1:25" x14ac:dyDescent="0.3">
      <c r="A1331" s="5">
        <v>45492.559682060186</v>
      </c>
      <c r="B1331" s="7" t="s">
        <v>66</v>
      </c>
      <c r="C1331" s="6" t="s">
        <v>1894</v>
      </c>
      <c r="D1331" s="7" t="s">
        <v>1912</v>
      </c>
      <c r="E1331" s="8">
        <v>4</v>
      </c>
      <c r="F1331" s="7">
        <v>6984733</v>
      </c>
      <c r="G1331" s="7" t="s">
        <v>68</v>
      </c>
      <c r="H1331" s="7" t="s">
        <v>756</v>
      </c>
      <c r="I1331" s="7" t="s">
        <v>44</v>
      </c>
      <c r="J1331" s="19" t="str">
        <f>IFERROR(INDEX('Employee Info'!$C$3:$E$200,MATCH(Data6[[#This Row],[Name:]],'Employee Info'!$B$3:$B$200,0),MATCH(Data6[[#This Row],[Hours Type:]],'Employee Info'!$C$2:$E$2,0)),"")</f>
        <v/>
      </c>
      <c r="K1331" s="19" t="str">
        <f>IFERROR(INDEX('Employee Info'!$C$3:$J$200,MATCH(Data6[[#This Row],[Name:]],'Employee Info'!$B$3:$B$200,0),MATCH(Data6[[#Headers],[Truck]],'Employee Info'!$C$2:$J$2,0)),"")</f>
        <v/>
      </c>
      <c r="L1331" s="19" t="str">
        <f>IFERROR(INDEX('Employee Info'!$C$3:$J$200,MATCH(Data6[[#This Row],[Name:]],'Employee Info'!$B$3:$B$200,0),MATCH(Data6[[#Headers],[Phone]],'Employee Info'!$C$2:$J$2,0)),"")</f>
        <v/>
      </c>
      <c r="M1331" s="19" t="str">
        <f>IFERROR(INDEX('Employee Info'!$C$3:$J$200,MATCH(Data6[[#This Row],[Name:]],'Employee Info'!$B$3:$B$200,0),MATCH(Data6[[#Headers],[Tech]],'Employee Info'!$C$2:$J$2,0)),"")</f>
        <v/>
      </c>
      <c r="N1331" s="19" t="str">
        <f>IFERROR(INDEX('Employee Info'!$C$3:$J$200,MATCH(Data6[[#This Row],[Name:]],'Employee Info'!$B$3:$B$200,0),MATCH(Data6[[#Headers],[Other]],'Employee Info'!$C$2:$J$2,0)),"")</f>
        <v/>
      </c>
      <c r="O1331" s="19">
        <f>IFERROR((Data6[[#This Row],[Hours:]]*SUM(Data6[[#This Row],[Rate]:[Other]])),"")</f>
        <v>0</v>
      </c>
      <c r="P1331" s="7" t="str">
        <f>IF(Data6[[#This Row],[WO'#:]]="","Riley #","WO#")</f>
        <v>WO#</v>
      </c>
      <c r="Q1331" s="7">
        <f>IFERROR(WEEKNUM(Data6[[#This Row],[Date:]]),"")</f>
        <v>29</v>
      </c>
      <c r="R1331" s="6">
        <f t="shared" si="60"/>
        <v>45487</v>
      </c>
      <c r="S1331" s="6">
        <f>Data6[[#This Row],[Week Start]]+7</f>
        <v>45494</v>
      </c>
      <c r="T1331" s="7" t="str">
        <f t="shared" si="61"/>
        <v>7/14/2024 - 7/21/2024</v>
      </c>
      <c r="U1331" s="7" t="str">
        <f t="shared" si="62"/>
        <v>Time Card</v>
      </c>
      <c r="V1331" s="8" t="str">
        <f>RIGHT(TEXT(Data6[[#This Row],[Date:]],"mmddyyyy"),4)</f>
        <v>2024</v>
      </c>
      <c r="W1331" s="8" t="str">
        <f>MID(TEXT(Data6[[#This Row],[Date:]],"mmddyyyy"),3,2)</f>
        <v>18</v>
      </c>
      <c r="X1331" s="8" t="str">
        <f>LEFT(TEXT(Data6[[#This Row],[Date:]],"mmddyyyy"),2)</f>
        <v>07</v>
      </c>
      <c r="Y1331" s="6">
        <f>DATE(Data6[[#This Row],[Year]],Data6[[#This Row],[Month]],Data6[[#This Row],[Day]])</f>
        <v>45491</v>
      </c>
    </row>
    <row r="1332" spans="1:25" x14ac:dyDescent="0.3">
      <c r="A1332" s="5">
        <v>45492.559749189815</v>
      </c>
      <c r="B1332" s="7" t="s">
        <v>66</v>
      </c>
      <c r="C1332" s="6" t="s">
        <v>1894</v>
      </c>
      <c r="D1332" s="7" t="s">
        <v>1912</v>
      </c>
      <c r="E1332" s="8">
        <v>1</v>
      </c>
      <c r="F1332" s="7">
        <v>6984733</v>
      </c>
      <c r="G1332" s="7" t="s">
        <v>68</v>
      </c>
      <c r="H1332" s="7" t="s">
        <v>756</v>
      </c>
      <c r="I1332" s="7" t="s">
        <v>45</v>
      </c>
      <c r="J1332" s="19" t="str">
        <f>IFERROR(INDEX('Employee Info'!$C$3:$E$200,MATCH(Data6[[#This Row],[Name:]],'Employee Info'!$B$3:$B$200,0),MATCH(Data6[[#This Row],[Hours Type:]],'Employee Info'!$C$2:$E$2,0)),"")</f>
        <v/>
      </c>
      <c r="K1332" s="19" t="str">
        <f>IFERROR(INDEX('Employee Info'!$C$3:$J$200,MATCH(Data6[[#This Row],[Name:]],'Employee Info'!$B$3:$B$200,0),MATCH(Data6[[#Headers],[Truck]],'Employee Info'!$C$2:$J$2,0)),"")</f>
        <v/>
      </c>
      <c r="L1332" s="19" t="str">
        <f>IFERROR(INDEX('Employee Info'!$C$3:$J$200,MATCH(Data6[[#This Row],[Name:]],'Employee Info'!$B$3:$B$200,0),MATCH(Data6[[#Headers],[Phone]],'Employee Info'!$C$2:$J$2,0)),"")</f>
        <v/>
      </c>
      <c r="M1332" s="19" t="str">
        <f>IFERROR(INDEX('Employee Info'!$C$3:$J$200,MATCH(Data6[[#This Row],[Name:]],'Employee Info'!$B$3:$B$200,0),MATCH(Data6[[#Headers],[Tech]],'Employee Info'!$C$2:$J$2,0)),"")</f>
        <v/>
      </c>
      <c r="N1332" s="19" t="str">
        <f>IFERROR(INDEX('Employee Info'!$C$3:$J$200,MATCH(Data6[[#This Row],[Name:]],'Employee Info'!$B$3:$B$200,0),MATCH(Data6[[#Headers],[Other]],'Employee Info'!$C$2:$J$2,0)),"")</f>
        <v/>
      </c>
      <c r="O1332" s="19">
        <f>IFERROR((Data6[[#This Row],[Hours:]]*SUM(Data6[[#This Row],[Rate]:[Other]])),"")</f>
        <v>0</v>
      </c>
      <c r="P1332" s="7" t="str">
        <f>IF(Data6[[#This Row],[WO'#:]]="","Riley #","WO#")</f>
        <v>WO#</v>
      </c>
      <c r="Q1332" s="7">
        <f>IFERROR(WEEKNUM(Data6[[#This Row],[Date:]]),"")</f>
        <v>29</v>
      </c>
      <c r="R1332" s="6">
        <f t="shared" si="60"/>
        <v>45487</v>
      </c>
      <c r="S1332" s="6">
        <f>Data6[[#This Row],[Week Start]]+7</f>
        <v>45494</v>
      </c>
      <c r="T1332" s="7" t="str">
        <f t="shared" si="61"/>
        <v>7/14/2024 - 7/21/2024</v>
      </c>
      <c r="U1332" s="7" t="str">
        <f t="shared" si="62"/>
        <v>Time Card</v>
      </c>
      <c r="V1332" s="8" t="str">
        <f>RIGHT(TEXT(Data6[[#This Row],[Date:]],"mmddyyyy"),4)</f>
        <v>2024</v>
      </c>
      <c r="W1332" s="8" t="str">
        <f>MID(TEXT(Data6[[#This Row],[Date:]],"mmddyyyy"),3,2)</f>
        <v>18</v>
      </c>
      <c r="X1332" s="8" t="str">
        <f>LEFT(TEXT(Data6[[#This Row],[Date:]],"mmddyyyy"),2)</f>
        <v>07</v>
      </c>
      <c r="Y1332" s="6">
        <f>DATE(Data6[[#This Row],[Year]],Data6[[#This Row],[Month]],Data6[[#This Row],[Day]])</f>
        <v>45491</v>
      </c>
    </row>
    <row r="1333" spans="1:25" x14ac:dyDescent="0.3">
      <c r="A1333" s="5">
        <v>45517.490527430557</v>
      </c>
      <c r="B1333" s="7" t="s">
        <v>76</v>
      </c>
      <c r="C1333" s="6" t="s">
        <v>1894</v>
      </c>
      <c r="D1333" s="7" t="s">
        <v>156</v>
      </c>
      <c r="E1333" s="8">
        <v>1</v>
      </c>
      <c r="F1333" s="7">
        <v>6984733</v>
      </c>
      <c r="G1333" s="7" t="s">
        <v>68</v>
      </c>
      <c r="H1333" s="7" t="s">
        <v>756</v>
      </c>
      <c r="I1333" s="7" t="s">
        <v>44</v>
      </c>
      <c r="J1333" s="19" t="str">
        <f>IFERROR(INDEX('Employee Info'!$C$3:$E$200,MATCH(Data6[[#This Row],[Name:]],'Employee Info'!$B$3:$B$200,0),MATCH(Data6[[#This Row],[Hours Type:]],'Employee Info'!$C$2:$E$2,0)),"")</f>
        <v/>
      </c>
      <c r="K1333" s="19" t="str">
        <f>IFERROR(INDEX('Employee Info'!$C$3:$J$200,MATCH(Data6[[#This Row],[Name:]],'Employee Info'!$B$3:$B$200,0),MATCH(Data6[[#Headers],[Truck]],'Employee Info'!$C$2:$J$2,0)),"")</f>
        <v/>
      </c>
      <c r="L1333" s="19" t="str">
        <f>IFERROR(INDEX('Employee Info'!$C$3:$J$200,MATCH(Data6[[#This Row],[Name:]],'Employee Info'!$B$3:$B$200,0),MATCH(Data6[[#Headers],[Phone]],'Employee Info'!$C$2:$J$2,0)),"")</f>
        <v/>
      </c>
      <c r="M1333" s="19" t="str">
        <f>IFERROR(INDEX('Employee Info'!$C$3:$J$200,MATCH(Data6[[#This Row],[Name:]],'Employee Info'!$B$3:$B$200,0),MATCH(Data6[[#Headers],[Tech]],'Employee Info'!$C$2:$J$2,0)),"")</f>
        <v/>
      </c>
      <c r="N1333" s="19" t="str">
        <f>IFERROR(INDEX('Employee Info'!$C$3:$J$200,MATCH(Data6[[#This Row],[Name:]],'Employee Info'!$B$3:$B$200,0),MATCH(Data6[[#Headers],[Other]],'Employee Info'!$C$2:$J$2,0)),"")</f>
        <v/>
      </c>
      <c r="O1333" s="19">
        <f>IFERROR((Data6[[#This Row],[Hours:]]*SUM(Data6[[#This Row],[Rate]:[Other]])),"")</f>
        <v>0</v>
      </c>
      <c r="P1333" s="7" t="str">
        <f>IF(Data6[[#This Row],[WO'#:]]="","Riley #","WO#")</f>
        <v>WO#</v>
      </c>
      <c r="Q1333" s="7">
        <f>IFERROR(WEEKNUM(Data6[[#This Row],[Date:]]),"")</f>
        <v>29</v>
      </c>
      <c r="R1333" s="6">
        <f t="shared" si="60"/>
        <v>45487</v>
      </c>
      <c r="S1333" s="6">
        <f>Data6[[#This Row],[Week Start]]+7</f>
        <v>45494</v>
      </c>
      <c r="T1333" s="7" t="str">
        <f t="shared" si="61"/>
        <v>7/14/2024 - 7/21/2024</v>
      </c>
      <c r="U1333" s="7" t="str">
        <f t="shared" si="62"/>
        <v>Time Card</v>
      </c>
      <c r="V1333" s="8" t="str">
        <f>RIGHT(TEXT(Data6[[#This Row],[Date:]],"mmddyyyy"),4)</f>
        <v>2024</v>
      </c>
      <c r="W1333" s="8" t="str">
        <f>MID(TEXT(Data6[[#This Row],[Date:]],"mmddyyyy"),3,2)</f>
        <v>18</v>
      </c>
      <c r="X1333" s="8" t="str">
        <f>LEFT(TEXT(Data6[[#This Row],[Date:]],"mmddyyyy"),2)</f>
        <v>07</v>
      </c>
      <c r="Y1333" s="6">
        <f>DATE(Data6[[#This Row],[Year]],Data6[[#This Row],[Month]],Data6[[#This Row],[Day]])</f>
        <v>45491</v>
      </c>
    </row>
    <row r="1334" spans="1:25" x14ac:dyDescent="0.3">
      <c r="A1334" s="5">
        <v>45491.581545601854</v>
      </c>
      <c r="B1334" s="7" t="s">
        <v>31</v>
      </c>
      <c r="C1334" s="6" t="s">
        <v>1894</v>
      </c>
      <c r="D1334" s="7" t="s">
        <v>1896</v>
      </c>
      <c r="E1334" s="8">
        <v>3</v>
      </c>
      <c r="F1334" s="7">
        <v>7129674</v>
      </c>
      <c r="G1334" s="7" t="s">
        <v>68</v>
      </c>
      <c r="H1334" s="7" t="s">
        <v>756</v>
      </c>
      <c r="I1334" s="7" t="s">
        <v>44</v>
      </c>
      <c r="J1334" s="19" t="str">
        <f>IFERROR(INDEX('Employee Info'!$C$3:$E$200,MATCH(Data6[[#This Row],[Name:]],'Employee Info'!$B$3:$B$200,0),MATCH(Data6[[#This Row],[Hours Type:]],'Employee Info'!$C$2:$E$2,0)),"")</f>
        <v/>
      </c>
      <c r="K1334" s="19" t="str">
        <f>IFERROR(INDEX('Employee Info'!$C$3:$J$200,MATCH(Data6[[#This Row],[Name:]],'Employee Info'!$B$3:$B$200,0),MATCH(Data6[[#Headers],[Truck]],'Employee Info'!$C$2:$J$2,0)),"")</f>
        <v/>
      </c>
      <c r="L1334" s="19" t="str">
        <f>IFERROR(INDEX('Employee Info'!$C$3:$J$200,MATCH(Data6[[#This Row],[Name:]],'Employee Info'!$B$3:$B$200,0),MATCH(Data6[[#Headers],[Phone]],'Employee Info'!$C$2:$J$2,0)),"")</f>
        <v/>
      </c>
      <c r="M1334" s="19" t="str">
        <f>IFERROR(INDEX('Employee Info'!$C$3:$J$200,MATCH(Data6[[#This Row],[Name:]],'Employee Info'!$B$3:$B$200,0),MATCH(Data6[[#Headers],[Tech]],'Employee Info'!$C$2:$J$2,0)),"")</f>
        <v/>
      </c>
      <c r="N1334" s="19" t="str">
        <f>IFERROR(INDEX('Employee Info'!$C$3:$J$200,MATCH(Data6[[#This Row],[Name:]],'Employee Info'!$B$3:$B$200,0),MATCH(Data6[[#Headers],[Other]],'Employee Info'!$C$2:$J$2,0)),"")</f>
        <v/>
      </c>
      <c r="O1334" s="19">
        <f>IFERROR((Data6[[#This Row],[Hours:]]*SUM(Data6[[#This Row],[Rate]:[Other]])),"")</f>
        <v>0</v>
      </c>
      <c r="P1334" s="7" t="str">
        <f>IF(Data6[[#This Row],[WO'#:]]="","Riley #","WO#")</f>
        <v>WO#</v>
      </c>
      <c r="Q1334" s="7">
        <f>IFERROR(WEEKNUM(Data6[[#This Row],[Date:]]),"")</f>
        <v>29</v>
      </c>
      <c r="R1334" s="6">
        <f t="shared" si="60"/>
        <v>45487</v>
      </c>
      <c r="S1334" s="6">
        <f>Data6[[#This Row],[Week Start]]+7</f>
        <v>45494</v>
      </c>
      <c r="T1334" s="7" t="str">
        <f t="shared" si="61"/>
        <v>7/14/2024 - 7/21/2024</v>
      </c>
      <c r="U1334" s="7" t="str">
        <f t="shared" si="62"/>
        <v>Time Card</v>
      </c>
      <c r="V1334" s="8" t="str">
        <f>RIGHT(TEXT(Data6[[#This Row],[Date:]],"mmddyyyy"),4)</f>
        <v>2024</v>
      </c>
      <c r="W1334" s="8" t="str">
        <f>MID(TEXT(Data6[[#This Row],[Date:]],"mmddyyyy"),3,2)</f>
        <v>18</v>
      </c>
      <c r="X1334" s="8" t="str">
        <f>LEFT(TEXT(Data6[[#This Row],[Date:]],"mmddyyyy"),2)</f>
        <v>07</v>
      </c>
      <c r="Y1334" s="6">
        <f>DATE(Data6[[#This Row],[Year]],Data6[[#This Row],[Month]],Data6[[#This Row],[Day]])</f>
        <v>45491</v>
      </c>
    </row>
    <row r="1335" spans="1:25" x14ac:dyDescent="0.3">
      <c r="A1335" s="5">
        <v>45491.581822569446</v>
      </c>
      <c r="B1335" s="7" t="s">
        <v>31</v>
      </c>
      <c r="C1335" s="6" t="s">
        <v>1894</v>
      </c>
      <c r="D1335" s="7" t="s">
        <v>1896</v>
      </c>
      <c r="E1335" s="8">
        <v>5</v>
      </c>
      <c r="F1335" s="7">
        <v>7129674</v>
      </c>
      <c r="G1335" s="7" t="s">
        <v>68</v>
      </c>
      <c r="H1335" s="7" t="s">
        <v>756</v>
      </c>
      <c r="I1335" s="7" t="s">
        <v>44</v>
      </c>
      <c r="J1335" s="19" t="str">
        <f>IFERROR(INDEX('Employee Info'!$C$3:$E$200,MATCH(Data6[[#This Row],[Name:]],'Employee Info'!$B$3:$B$200,0),MATCH(Data6[[#This Row],[Hours Type:]],'Employee Info'!$C$2:$E$2,0)),"")</f>
        <v/>
      </c>
      <c r="K1335" s="19" t="str">
        <f>IFERROR(INDEX('Employee Info'!$C$3:$J$200,MATCH(Data6[[#This Row],[Name:]],'Employee Info'!$B$3:$B$200,0),MATCH(Data6[[#Headers],[Truck]],'Employee Info'!$C$2:$J$2,0)),"")</f>
        <v/>
      </c>
      <c r="L1335" s="19" t="str">
        <f>IFERROR(INDEX('Employee Info'!$C$3:$J$200,MATCH(Data6[[#This Row],[Name:]],'Employee Info'!$B$3:$B$200,0),MATCH(Data6[[#Headers],[Phone]],'Employee Info'!$C$2:$J$2,0)),"")</f>
        <v/>
      </c>
      <c r="M1335" s="19" t="str">
        <f>IFERROR(INDEX('Employee Info'!$C$3:$J$200,MATCH(Data6[[#This Row],[Name:]],'Employee Info'!$B$3:$B$200,0),MATCH(Data6[[#Headers],[Tech]],'Employee Info'!$C$2:$J$2,0)),"")</f>
        <v/>
      </c>
      <c r="N1335" s="19" t="str">
        <f>IFERROR(INDEX('Employee Info'!$C$3:$J$200,MATCH(Data6[[#This Row],[Name:]],'Employee Info'!$B$3:$B$200,0),MATCH(Data6[[#Headers],[Other]],'Employee Info'!$C$2:$J$2,0)),"")</f>
        <v/>
      </c>
      <c r="O1335" s="19">
        <f>IFERROR((Data6[[#This Row],[Hours:]]*SUM(Data6[[#This Row],[Rate]:[Other]])),"")</f>
        <v>0</v>
      </c>
      <c r="P1335" s="7" t="str">
        <f>IF(Data6[[#This Row],[WO'#:]]="","Riley #","WO#")</f>
        <v>WO#</v>
      </c>
      <c r="Q1335" s="7">
        <f>IFERROR(WEEKNUM(Data6[[#This Row],[Date:]]),"")</f>
        <v>29</v>
      </c>
      <c r="R1335" s="6">
        <f t="shared" si="60"/>
        <v>45487</v>
      </c>
      <c r="S1335" s="6">
        <f>Data6[[#This Row],[Week Start]]+7</f>
        <v>45494</v>
      </c>
      <c r="T1335" s="7" t="str">
        <f t="shared" si="61"/>
        <v>7/14/2024 - 7/21/2024</v>
      </c>
      <c r="U1335" s="7" t="str">
        <f t="shared" si="62"/>
        <v>Time Card</v>
      </c>
      <c r="V1335" s="8" t="str">
        <f>RIGHT(TEXT(Data6[[#This Row],[Date:]],"mmddyyyy"),4)</f>
        <v>2024</v>
      </c>
      <c r="W1335" s="8" t="str">
        <f>MID(TEXT(Data6[[#This Row],[Date:]],"mmddyyyy"),3,2)</f>
        <v>18</v>
      </c>
      <c r="X1335" s="8" t="str">
        <f>LEFT(TEXT(Data6[[#This Row],[Date:]],"mmddyyyy"),2)</f>
        <v>07</v>
      </c>
      <c r="Y1335" s="6">
        <f>DATE(Data6[[#This Row],[Year]],Data6[[#This Row],[Month]],Data6[[#This Row],[Day]])</f>
        <v>45491</v>
      </c>
    </row>
    <row r="1336" spans="1:25" x14ac:dyDescent="0.3">
      <c r="A1336" s="5">
        <v>45491.582014004627</v>
      </c>
      <c r="B1336" s="7" t="s">
        <v>34</v>
      </c>
      <c r="C1336" s="6" t="s">
        <v>1894</v>
      </c>
      <c r="D1336" s="7" t="s">
        <v>1896</v>
      </c>
      <c r="E1336" s="8">
        <v>8</v>
      </c>
      <c r="F1336" s="7">
        <v>7129674</v>
      </c>
      <c r="G1336" s="7" t="s">
        <v>68</v>
      </c>
      <c r="H1336" s="7" t="s">
        <v>756</v>
      </c>
      <c r="I1336" s="7" t="s">
        <v>44</v>
      </c>
      <c r="J1336" s="19" t="str">
        <f>IFERROR(INDEX('Employee Info'!$C$3:$E$200,MATCH(Data6[[#This Row],[Name:]],'Employee Info'!$B$3:$B$200,0),MATCH(Data6[[#This Row],[Hours Type:]],'Employee Info'!$C$2:$E$2,0)),"")</f>
        <v/>
      </c>
      <c r="K1336" s="19" t="str">
        <f>IFERROR(INDEX('Employee Info'!$C$3:$J$200,MATCH(Data6[[#This Row],[Name:]],'Employee Info'!$B$3:$B$200,0),MATCH(Data6[[#Headers],[Truck]],'Employee Info'!$C$2:$J$2,0)),"")</f>
        <v/>
      </c>
      <c r="L1336" s="19" t="str">
        <f>IFERROR(INDEX('Employee Info'!$C$3:$J$200,MATCH(Data6[[#This Row],[Name:]],'Employee Info'!$B$3:$B$200,0),MATCH(Data6[[#Headers],[Phone]],'Employee Info'!$C$2:$J$2,0)),"")</f>
        <v/>
      </c>
      <c r="M1336" s="19" t="str">
        <f>IFERROR(INDEX('Employee Info'!$C$3:$J$200,MATCH(Data6[[#This Row],[Name:]],'Employee Info'!$B$3:$B$200,0),MATCH(Data6[[#Headers],[Tech]],'Employee Info'!$C$2:$J$2,0)),"")</f>
        <v/>
      </c>
      <c r="N1336" s="19" t="str">
        <f>IFERROR(INDEX('Employee Info'!$C$3:$J$200,MATCH(Data6[[#This Row],[Name:]],'Employee Info'!$B$3:$B$200,0),MATCH(Data6[[#Headers],[Other]],'Employee Info'!$C$2:$J$2,0)),"")</f>
        <v/>
      </c>
      <c r="O1336" s="19">
        <f>IFERROR((Data6[[#This Row],[Hours:]]*SUM(Data6[[#This Row],[Rate]:[Other]])),"")</f>
        <v>0</v>
      </c>
      <c r="P1336" s="7" t="str">
        <f>IF(Data6[[#This Row],[WO'#:]]="","Riley #","WO#")</f>
        <v>WO#</v>
      </c>
      <c r="Q1336" s="7">
        <f>IFERROR(WEEKNUM(Data6[[#This Row],[Date:]]),"")</f>
        <v>29</v>
      </c>
      <c r="R1336" s="6">
        <f t="shared" si="60"/>
        <v>45487</v>
      </c>
      <c r="S1336" s="6">
        <f>Data6[[#This Row],[Week Start]]+7</f>
        <v>45494</v>
      </c>
      <c r="T1336" s="7" t="str">
        <f t="shared" si="61"/>
        <v>7/14/2024 - 7/21/2024</v>
      </c>
      <c r="U1336" s="7" t="str">
        <f t="shared" si="62"/>
        <v>Time Card</v>
      </c>
      <c r="V1336" s="8" t="str">
        <f>RIGHT(TEXT(Data6[[#This Row],[Date:]],"mmddyyyy"),4)</f>
        <v>2024</v>
      </c>
      <c r="W1336" s="8" t="str">
        <f>MID(TEXT(Data6[[#This Row],[Date:]],"mmddyyyy"),3,2)</f>
        <v>18</v>
      </c>
      <c r="X1336" s="8" t="str">
        <f>LEFT(TEXT(Data6[[#This Row],[Date:]],"mmddyyyy"),2)</f>
        <v>07</v>
      </c>
      <c r="Y1336" s="6">
        <f>DATE(Data6[[#This Row],[Year]],Data6[[#This Row],[Month]],Data6[[#This Row],[Day]])</f>
        <v>45491</v>
      </c>
    </row>
    <row r="1337" spans="1:25" x14ac:dyDescent="0.3">
      <c r="A1337" s="5">
        <v>45492.546148263886</v>
      </c>
      <c r="B1337" s="7" t="s">
        <v>66</v>
      </c>
      <c r="C1337" s="6" t="s">
        <v>1894</v>
      </c>
      <c r="D1337" s="7" t="s">
        <v>1903</v>
      </c>
      <c r="E1337" s="8">
        <v>1</v>
      </c>
      <c r="F1337" s="7">
        <v>7129674</v>
      </c>
      <c r="G1337" s="7" t="s">
        <v>68</v>
      </c>
      <c r="H1337" s="7" t="s">
        <v>756</v>
      </c>
      <c r="I1337" s="7" t="s">
        <v>44</v>
      </c>
      <c r="J1337" s="19" t="str">
        <f>IFERROR(INDEX('Employee Info'!$C$3:$E$200,MATCH(Data6[[#This Row],[Name:]],'Employee Info'!$B$3:$B$200,0),MATCH(Data6[[#This Row],[Hours Type:]],'Employee Info'!$C$2:$E$2,0)),"")</f>
        <v/>
      </c>
      <c r="K1337" s="19" t="str">
        <f>IFERROR(INDEX('Employee Info'!$C$3:$J$200,MATCH(Data6[[#This Row],[Name:]],'Employee Info'!$B$3:$B$200,0),MATCH(Data6[[#Headers],[Truck]],'Employee Info'!$C$2:$J$2,0)),"")</f>
        <v/>
      </c>
      <c r="L1337" s="19" t="str">
        <f>IFERROR(INDEX('Employee Info'!$C$3:$J$200,MATCH(Data6[[#This Row],[Name:]],'Employee Info'!$B$3:$B$200,0),MATCH(Data6[[#Headers],[Phone]],'Employee Info'!$C$2:$J$2,0)),"")</f>
        <v/>
      </c>
      <c r="M1337" s="19" t="str">
        <f>IFERROR(INDEX('Employee Info'!$C$3:$J$200,MATCH(Data6[[#This Row],[Name:]],'Employee Info'!$B$3:$B$200,0),MATCH(Data6[[#Headers],[Tech]],'Employee Info'!$C$2:$J$2,0)),"")</f>
        <v/>
      </c>
      <c r="N1337" s="19" t="str">
        <f>IFERROR(INDEX('Employee Info'!$C$3:$J$200,MATCH(Data6[[#This Row],[Name:]],'Employee Info'!$B$3:$B$200,0),MATCH(Data6[[#Headers],[Other]],'Employee Info'!$C$2:$J$2,0)),"")</f>
        <v/>
      </c>
      <c r="O1337" s="19">
        <f>IFERROR((Data6[[#This Row],[Hours:]]*SUM(Data6[[#This Row],[Rate]:[Other]])),"")</f>
        <v>0</v>
      </c>
      <c r="P1337" s="7" t="str">
        <f>IF(Data6[[#This Row],[WO'#:]]="","Riley #","WO#")</f>
        <v>WO#</v>
      </c>
      <c r="Q1337" s="7">
        <f>IFERROR(WEEKNUM(Data6[[#This Row],[Date:]]),"")</f>
        <v>29</v>
      </c>
      <c r="R1337" s="6">
        <f t="shared" si="60"/>
        <v>45487</v>
      </c>
      <c r="S1337" s="6">
        <f>Data6[[#This Row],[Week Start]]+7</f>
        <v>45494</v>
      </c>
      <c r="T1337" s="7" t="str">
        <f t="shared" si="61"/>
        <v>7/14/2024 - 7/21/2024</v>
      </c>
      <c r="U1337" s="7" t="str">
        <f t="shared" si="62"/>
        <v>Time Card</v>
      </c>
      <c r="V1337" s="8" t="str">
        <f>RIGHT(TEXT(Data6[[#This Row],[Date:]],"mmddyyyy"),4)</f>
        <v>2024</v>
      </c>
      <c r="W1337" s="8" t="str">
        <f>MID(TEXT(Data6[[#This Row],[Date:]],"mmddyyyy"),3,2)</f>
        <v>18</v>
      </c>
      <c r="X1337" s="8" t="str">
        <f>LEFT(TEXT(Data6[[#This Row],[Date:]],"mmddyyyy"),2)</f>
        <v>07</v>
      </c>
      <c r="Y1337" s="6">
        <f>DATE(Data6[[#This Row],[Year]],Data6[[#This Row],[Month]],Data6[[#This Row],[Day]])</f>
        <v>45491</v>
      </c>
    </row>
    <row r="1338" spans="1:25" x14ac:dyDescent="0.3">
      <c r="A1338" s="5">
        <v>45491.292315046296</v>
      </c>
      <c r="B1338" s="7" t="s">
        <v>35</v>
      </c>
      <c r="C1338" s="6" t="s">
        <v>1894</v>
      </c>
      <c r="D1338" s="7" t="s">
        <v>1893</v>
      </c>
      <c r="E1338" s="8">
        <v>1</v>
      </c>
      <c r="F1338" s="7">
        <v>7130544</v>
      </c>
      <c r="G1338" s="7" t="s">
        <v>68</v>
      </c>
      <c r="H1338" s="7" t="s">
        <v>756</v>
      </c>
      <c r="I1338" s="7" t="s">
        <v>44</v>
      </c>
      <c r="J1338" s="19" t="str">
        <f>IFERROR(INDEX('Employee Info'!$C$3:$E$200,MATCH(Data6[[#This Row],[Name:]],'Employee Info'!$B$3:$B$200,0),MATCH(Data6[[#This Row],[Hours Type:]],'Employee Info'!$C$2:$E$2,0)),"")</f>
        <v/>
      </c>
      <c r="K1338" s="19" t="str">
        <f>IFERROR(INDEX('Employee Info'!$C$3:$J$200,MATCH(Data6[[#This Row],[Name:]],'Employee Info'!$B$3:$B$200,0),MATCH(Data6[[#Headers],[Truck]],'Employee Info'!$C$2:$J$2,0)),"")</f>
        <v/>
      </c>
      <c r="L1338" s="19" t="str">
        <f>IFERROR(INDEX('Employee Info'!$C$3:$J$200,MATCH(Data6[[#This Row],[Name:]],'Employee Info'!$B$3:$B$200,0),MATCH(Data6[[#Headers],[Phone]],'Employee Info'!$C$2:$J$2,0)),"")</f>
        <v/>
      </c>
      <c r="M1338" s="19" t="str">
        <f>IFERROR(INDEX('Employee Info'!$C$3:$J$200,MATCH(Data6[[#This Row],[Name:]],'Employee Info'!$B$3:$B$200,0),MATCH(Data6[[#Headers],[Tech]],'Employee Info'!$C$2:$J$2,0)),"")</f>
        <v/>
      </c>
      <c r="N1338" s="19" t="str">
        <f>IFERROR(INDEX('Employee Info'!$C$3:$J$200,MATCH(Data6[[#This Row],[Name:]],'Employee Info'!$B$3:$B$200,0),MATCH(Data6[[#Headers],[Other]],'Employee Info'!$C$2:$J$2,0)),"")</f>
        <v/>
      </c>
      <c r="O1338" s="19">
        <f>IFERROR((Data6[[#This Row],[Hours:]]*SUM(Data6[[#This Row],[Rate]:[Other]])),"")</f>
        <v>0</v>
      </c>
      <c r="P1338" s="7" t="str">
        <f>IF(Data6[[#This Row],[WO'#:]]="","Riley #","WO#")</f>
        <v>WO#</v>
      </c>
      <c r="Q1338" s="7">
        <f>IFERROR(WEEKNUM(Data6[[#This Row],[Date:]]),"")</f>
        <v>29</v>
      </c>
      <c r="R1338" s="6">
        <f t="shared" si="60"/>
        <v>45487</v>
      </c>
      <c r="S1338" s="6">
        <f>Data6[[#This Row],[Week Start]]+7</f>
        <v>45494</v>
      </c>
      <c r="T1338" s="7" t="str">
        <f t="shared" si="61"/>
        <v>7/14/2024 - 7/21/2024</v>
      </c>
      <c r="U1338" s="7" t="str">
        <f t="shared" si="62"/>
        <v>Time Card</v>
      </c>
      <c r="V1338" s="8" t="str">
        <f>RIGHT(TEXT(Data6[[#This Row],[Date:]],"mmddyyyy"),4)</f>
        <v>2024</v>
      </c>
      <c r="W1338" s="8" t="str">
        <f>MID(TEXT(Data6[[#This Row],[Date:]],"mmddyyyy"),3,2)</f>
        <v>18</v>
      </c>
      <c r="X1338" s="8" t="str">
        <f>LEFT(TEXT(Data6[[#This Row],[Date:]],"mmddyyyy"),2)</f>
        <v>07</v>
      </c>
      <c r="Y1338" s="6">
        <f>DATE(Data6[[#This Row],[Year]],Data6[[#This Row],[Month]],Data6[[#This Row],[Day]])</f>
        <v>45491</v>
      </c>
    </row>
    <row r="1339" spans="1:25" x14ac:dyDescent="0.3">
      <c r="A1339" s="5">
        <v>45491.422996643516</v>
      </c>
      <c r="B1339" s="7" t="s">
        <v>35</v>
      </c>
      <c r="C1339" s="6" t="s">
        <v>1894</v>
      </c>
      <c r="D1339" s="7" t="s">
        <v>1895</v>
      </c>
      <c r="E1339" s="8">
        <v>3</v>
      </c>
      <c r="F1339" s="7">
        <v>7130810</v>
      </c>
      <c r="G1339" s="7" t="s">
        <v>68</v>
      </c>
      <c r="H1339" s="7" t="s">
        <v>756</v>
      </c>
      <c r="I1339" s="7" t="s">
        <v>44</v>
      </c>
      <c r="J1339" s="19" t="str">
        <f>IFERROR(INDEX('Employee Info'!$C$3:$E$200,MATCH(Data6[[#This Row],[Name:]],'Employee Info'!$B$3:$B$200,0),MATCH(Data6[[#This Row],[Hours Type:]],'Employee Info'!$C$2:$E$2,0)),"")</f>
        <v/>
      </c>
      <c r="K1339" s="19" t="str">
        <f>IFERROR(INDEX('Employee Info'!$C$3:$J$200,MATCH(Data6[[#This Row],[Name:]],'Employee Info'!$B$3:$B$200,0),MATCH(Data6[[#Headers],[Truck]],'Employee Info'!$C$2:$J$2,0)),"")</f>
        <v/>
      </c>
      <c r="L1339" s="19" t="str">
        <f>IFERROR(INDEX('Employee Info'!$C$3:$J$200,MATCH(Data6[[#This Row],[Name:]],'Employee Info'!$B$3:$B$200,0),MATCH(Data6[[#Headers],[Phone]],'Employee Info'!$C$2:$J$2,0)),"")</f>
        <v/>
      </c>
      <c r="M1339" s="19" t="str">
        <f>IFERROR(INDEX('Employee Info'!$C$3:$J$200,MATCH(Data6[[#This Row],[Name:]],'Employee Info'!$B$3:$B$200,0),MATCH(Data6[[#Headers],[Tech]],'Employee Info'!$C$2:$J$2,0)),"")</f>
        <v/>
      </c>
      <c r="N1339" s="19" t="str">
        <f>IFERROR(INDEX('Employee Info'!$C$3:$J$200,MATCH(Data6[[#This Row],[Name:]],'Employee Info'!$B$3:$B$200,0),MATCH(Data6[[#Headers],[Other]],'Employee Info'!$C$2:$J$2,0)),"")</f>
        <v/>
      </c>
      <c r="O1339" s="19">
        <f>IFERROR((Data6[[#This Row],[Hours:]]*SUM(Data6[[#This Row],[Rate]:[Other]])),"")</f>
        <v>0</v>
      </c>
      <c r="P1339" s="7" t="str">
        <f>IF(Data6[[#This Row],[WO'#:]]="","Riley #","WO#")</f>
        <v>WO#</v>
      </c>
      <c r="Q1339" s="7">
        <f>IFERROR(WEEKNUM(Data6[[#This Row],[Date:]]),"")</f>
        <v>29</v>
      </c>
      <c r="R1339" s="6">
        <f t="shared" si="60"/>
        <v>45487</v>
      </c>
      <c r="S1339" s="6">
        <f>Data6[[#This Row],[Week Start]]+7</f>
        <v>45494</v>
      </c>
      <c r="T1339" s="7" t="str">
        <f t="shared" si="61"/>
        <v>7/14/2024 - 7/21/2024</v>
      </c>
      <c r="U1339" s="7" t="str">
        <f t="shared" si="62"/>
        <v>Time Card</v>
      </c>
      <c r="V1339" s="8" t="str">
        <f>RIGHT(TEXT(Data6[[#This Row],[Date:]],"mmddyyyy"),4)</f>
        <v>2024</v>
      </c>
      <c r="W1339" s="8" t="str">
        <f>MID(TEXT(Data6[[#This Row],[Date:]],"mmddyyyy"),3,2)</f>
        <v>18</v>
      </c>
      <c r="X1339" s="8" t="str">
        <f>LEFT(TEXT(Data6[[#This Row],[Date:]],"mmddyyyy"),2)</f>
        <v>07</v>
      </c>
      <c r="Y1339" s="6">
        <f>DATE(Data6[[#This Row],[Year]],Data6[[#This Row],[Month]],Data6[[#This Row],[Day]])</f>
        <v>45491</v>
      </c>
    </row>
    <row r="1340" spans="1:25" x14ac:dyDescent="0.3">
      <c r="A1340" s="5">
        <v>45492.548191550923</v>
      </c>
      <c r="B1340" s="7" t="s">
        <v>66</v>
      </c>
      <c r="C1340" s="6" t="s">
        <v>1894</v>
      </c>
      <c r="D1340" s="7" t="s">
        <v>1906</v>
      </c>
      <c r="E1340" s="8">
        <v>1</v>
      </c>
      <c r="F1340" s="7">
        <v>7130810</v>
      </c>
      <c r="G1340" s="7" t="s">
        <v>68</v>
      </c>
      <c r="H1340" s="7" t="s">
        <v>756</v>
      </c>
      <c r="I1340" s="7" t="s">
        <v>44</v>
      </c>
      <c r="J1340" s="19" t="str">
        <f>IFERROR(INDEX('Employee Info'!$C$3:$E$200,MATCH(Data6[[#This Row],[Name:]],'Employee Info'!$B$3:$B$200,0),MATCH(Data6[[#This Row],[Hours Type:]],'Employee Info'!$C$2:$E$2,0)),"")</f>
        <v/>
      </c>
      <c r="K1340" s="19" t="str">
        <f>IFERROR(INDEX('Employee Info'!$C$3:$J$200,MATCH(Data6[[#This Row],[Name:]],'Employee Info'!$B$3:$B$200,0),MATCH(Data6[[#Headers],[Truck]],'Employee Info'!$C$2:$J$2,0)),"")</f>
        <v/>
      </c>
      <c r="L1340" s="19" t="str">
        <f>IFERROR(INDEX('Employee Info'!$C$3:$J$200,MATCH(Data6[[#This Row],[Name:]],'Employee Info'!$B$3:$B$200,0),MATCH(Data6[[#Headers],[Phone]],'Employee Info'!$C$2:$J$2,0)),"")</f>
        <v/>
      </c>
      <c r="M1340" s="19" t="str">
        <f>IFERROR(INDEX('Employee Info'!$C$3:$J$200,MATCH(Data6[[#This Row],[Name:]],'Employee Info'!$B$3:$B$200,0),MATCH(Data6[[#Headers],[Tech]],'Employee Info'!$C$2:$J$2,0)),"")</f>
        <v/>
      </c>
      <c r="N1340" s="19" t="str">
        <f>IFERROR(INDEX('Employee Info'!$C$3:$J$200,MATCH(Data6[[#This Row],[Name:]],'Employee Info'!$B$3:$B$200,0),MATCH(Data6[[#Headers],[Other]],'Employee Info'!$C$2:$J$2,0)),"")</f>
        <v/>
      </c>
      <c r="O1340" s="19">
        <f>IFERROR((Data6[[#This Row],[Hours:]]*SUM(Data6[[#This Row],[Rate]:[Other]])),"")</f>
        <v>0</v>
      </c>
      <c r="P1340" s="7" t="str">
        <f>IF(Data6[[#This Row],[WO'#:]]="","Riley #","WO#")</f>
        <v>WO#</v>
      </c>
      <c r="Q1340" s="7">
        <f>IFERROR(WEEKNUM(Data6[[#This Row],[Date:]]),"")</f>
        <v>29</v>
      </c>
      <c r="R1340" s="6">
        <f t="shared" si="60"/>
        <v>45487</v>
      </c>
      <c r="S1340" s="6">
        <f>Data6[[#This Row],[Week Start]]+7</f>
        <v>45494</v>
      </c>
      <c r="T1340" s="7" t="str">
        <f t="shared" si="61"/>
        <v>7/14/2024 - 7/21/2024</v>
      </c>
      <c r="U1340" s="7" t="str">
        <f t="shared" si="62"/>
        <v>Time Card</v>
      </c>
      <c r="V1340" s="8" t="str">
        <f>RIGHT(TEXT(Data6[[#This Row],[Date:]],"mmddyyyy"),4)</f>
        <v>2024</v>
      </c>
      <c r="W1340" s="8" t="str">
        <f>MID(TEXT(Data6[[#This Row],[Date:]],"mmddyyyy"),3,2)</f>
        <v>18</v>
      </c>
      <c r="X1340" s="8" t="str">
        <f>LEFT(TEXT(Data6[[#This Row],[Date:]],"mmddyyyy"),2)</f>
        <v>07</v>
      </c>
      <c r="Y1340" s="6">
        <f>DATE(Data6[[#This Row],[Year]],Data6[[#This Row],[Month]],Data6[[#This Row],[Day]])</f>
        <v>45491</v>
      </c>
    </row>
    <row r="1341" spans="1:25" x14ac:dyDescent="0.3">
      <c r="A1341" s="5">
        <v>45492.42417997685</v>
      </c>
      <c r="B1341" s="7" t="s">
        <v>23</v>
      </c>
      <c r="C1341" s="6" t="s">
        <v>1894</v>
      </c>
      <c r="D1341" s="7" t="s">
        <v>1899</v>
      </c>
      <c r="E1341" s="8">
        <v>4</v>
      </c>
      <c r="F1341" s="7" t="s">
        <v>68</v>
      </c>
      <c r="G1341" s="7" t="s">
        <v>68</v>
      </c>
      <c r="H1341" s="7" t="s">
        <v>756</v>
      </c>
      <c r="I1341" s="7" t="s">
        <v>44</v>
      </c>
      <c r="J1341" s="19" t="str">
        <f>IFERROR(INDEX('Employee Info'!$C$3:$E$200,MATCH(Data6[[#This Row],[Name:]],'Employee Info'!$B$3:$B$200,0),MATCH(Data6[[#This Row],[Hours Type:]],'Employee Info'!$C$2:$E$2,0)),"")</f>
        <v/>
      </c>
      <c r="K1341" s="19" t="str">
        <f>IFERROR(INDEX('Employee Info'!$C$3:$J$200,MATCH(Data6[[#This Row],[Name:]],'Employee Info'!$B$3:$B$200,0),MATCH(Data6[[#Headers],[Truck]],'Employee Info'!$C$2:$J$2,0)),"")</f>
        <v/>
      </c>
      <c r="L1341" s="19" t="str">
        <f>IFERROR(INDEX('Employee Info'!$C$3:$J$200,MATCH(Data6[[#This Row],[Name:]],'Employee Info'!$B$3:$B$200,0),MATCH(Data6[[#Headers],[Phone]],'Employee Info'!$C$2:$J$2,0)),"")</f>
        <v/>
      </c>
      <c r="M1341" s="19" t="str">
        <f>IFERROR(INDEX('Employee Info'!$C$3:$J$200,MATCH(Data6[[#This Row],[Name:]],'Employee Info'!$B$3:$B$200,0),MATCH(Data6[[#Headers],[Tech]],'Employee Info'!$C$2:$J$2,0)),"")</f>
        <v/>
      </c>
      <c r="N1341" s="19" t="str">
        <f>IFERROR(INDEX('Employee Info'!$C$3:$J$200,MATCH(Data6[[#This Row],[Name:]],'Employee Info'!$B$3:$B$200,0),MATCH(Data6[[#Headers],[Other]],'Employee Info'!$C$2:$J$2,0)),"")</f>
        <v/>
      </c>
      <c r="O1341" s="19">
        <f>IFERROR((Data6[[#This Row],[Hours:]]*SUM(Data6[[#This Row],[Rate]:[Other]])),"")</f>
        <v>0</v>
      </c>
      <c r="P1341" s="7" t="str">
        <f>IF(Data6[[#This Row],[WO'#:]]="","Riley #","WO#")</f>
        <v>Riley #</v>
      </c>
      <c r="Q1341" s="7">
        <f>IFERROR(WEEKNUM(Data6[[#This Row],[Date:]]),"")</f>
        <v>29</v>
      </c>
      <c r="R1341" s="6">
        <f t="shared" si="60"/>
        <v>45487</v>
      </c>
      <c r="S1341" s="6">
        <f>Data6[[#This Row],[Week Start]]+7</f>
        <v>45494</v>
      </c>
      <c r="T1341" s="7" t="str">
        <f t="shared" si="61"/>
        <v>7/14/2024 - 7/21/2024</v>
      </c>
      <c r="U1341" s="7" t="str">
        <f t="shared" si="62"/>
        <v>Time Card</v>
      </c>
      <c r="V1341" s="8" t="str">
        <f>RIGHT(TEXT(Data6[[#This Row],[Date:]],"mmddyyyy"),4)</f>
        <v>2024</v>
      </c>
      <c r="W1341" s="8" t="str">
        <f>MID(TEXT(Data6[[#This Row],[Date:]],"mmddyyyy"),3,2)</f>
        <v>18</v>
      </c>
      <c r="X1341" s="8" t="str">
        <f>LEFT(TEXT(Data6[[#This Row],[Date:]],"mmddyyyy"),2)</f>
        <v>07</v>
      </c>
      <c r="Y1341" s="6">
        <f>DATE(Data6[[#This Row],[Year]],Data6[[#This Row],[Month]],Data6[[#This Row],[Day]])</f>
        <v>45491</v>
      </c>
    </row>
    <row r="1342" spans="1:25" x14ac:dyDescent="0.3">
      <c r="A1342" s="5">
        <v>45492.55062858796</v>
      </c>
      <c r="B1342" s="7" t="s">
        <v>66</v>
      </c>
      <c r="C1342" s="6" t="s">
        <v>1894</v>
      </c>
      <c r="D1342" s="7" t="s">
        <v>1907</v>
      </c>
      <c r="E1342" s="8">
        <v>1</v>
      </c>
      <c r="F1342" s="7" t="s">
        <v>68</v>
      </c>
      <c r="G1342" s="7" t="s">
        <v>68</v>
      </c>
      <c r="H1342" s="7" t="s">
        <v>649</v>
      </c>
      <c r="I1342" s="7" t="s">
        <v>44</v>
      </c>
      <c r="J1342" s="19" t="str">
        <f>IFERROR(INDEX('Employee Info'!$C$3:$E$200,MATCH(Data6[[#This Row],[Name:]],'Employee Info'!$B$3:$B$200,0),MATCH(Data6[[#This Row],[Hours Type:]],'Employee Info'!$C$2:$E$2,0)),"")</f>
        <v/>
      </c>
      <c r="K1342" s="19" t="str">
        <f>IFERROR(INDEX('Employee Info'!$C$3:$J$200,MATCH(Data6[[#This Row],[Name:]],'Employee Info'!$B$3:$B$200,0),MATCH(Data6[[#Headers],[Truck]],'Employee Info'!$C$2:$J$2,0)),"")</f>
        <v/>
      </c>
      <c r="L1342" s="19" t="str">
        <f>IFERROR(INDEX('Employee Info'!$C$3:$J$200,MATCH(Data6[[#This Row],[Name:]],'Employee Info'!$B$3:$B$200,0),MATCH(Data6[[#Headers],[Phone]],'Employee Info'!$C$2:$J$2,0)),"")</f>
        <v/>
      </c>
      <c r="M1342" s="19" t="str">
        <f>IFERROR(INDEX('Employee Info'!$C$3:$J$200,MATCH(Data6[[#This Row],[Name:]],'Employee Info'!$B$3:$B$200,0),MATCH(Data6[[#Headers],[Tech]],'Employee Info'!$C$2:$J$2,0)),"")</f>
        <v/>
      </c>
      <c r="N1342" s="19" t="str">
        <f>IFERROR(INDEX('Employee Info'!$C$3:$J$200,MATCH(Data6[[#This Row],[Name:]],'Employee Info'!$B$3:$B$200,0),MATCH(Data6[[#Headers],[Other]],'Employee Info'!$C$2:$J$2,0)),"")</f>
        <v/>
      </c>
      <c r="O1342" s="19">
        <f>IFERROR((Data6[[#This Row],[Hours:]]*SUM(Data6[[#This Row],[Rate]:[Other]])),"")</f>
        <v>0</v>
      </c>
      <c r="P1342" s="7" t="str">
        <f>IF(Data6[[#This Row],[WO'#:]]="","Riley #","WO#")</f>
        <v>Riley #</v>
      </c>
      <c r="Q1342" s="7">
        <f>IFERROR(WEEKNUM(Data6[[#This Row],[Date:]]),"")</f>
        <v>29</v>
      </c>
      <c r="R1342" s="6">
        <f t="shared" si="60"/>
        <v>45487</v>
      </c>
      <c r="S1342" s="6">
        <f>Data6[[#This Row],[Week Start]]+7</f>
        <v>45494</v>
      </c>
      <c r="T1342" s="7" t="str">
        <f t="shared" si="61"/>
        <v>7/14/2024 - 7/21/2024</v>
      </c>
      <c r="U1342" s="7" t="str">
        <f t="shared" si="62"/>
        <v>Time Card</v>
      </c>
      <c r="V1342" s="8" t="str">
        <f>RIGHT(TEXT(Data6[[#This Row],[Date:]],"mmddyyyy"),4)</f>
        <v>2024</v>
      </c>
      <c r="W1342" s="8" t="str">
        <f>MID(TEXT(Data6[[#This Row],[Date:]],"mmddyyyy"),3,2)</f>
        <v>18</v>
      </c>
      <c r="X1342" s="8" t="str">
        <f>LEFT(TEXT(Data6[[#This Row],[Date:]],"mmddyyyy"),2)</f>
        <v>07</v>
      </c>
      <c r="Y1342" s="6">
        <f>DATE(Data6[[#This Row],[Year]],Data6[[#This Row],[Month]],Data6[[#This Row],[Day]])</f>
        <v>45491</v>
      </c>
    </row>
    <row r="1343" spans="1:25" x14ac:dyDescent="0.3">
      <c r="A1343" s="5">
        <v>45492.425809375003</v>
      </c>
      <c r="B1343" s="7" t="s">
        <v>23</v>
      </c>
      <c r="C1343" s="6" t="s">
        <v>1894</v>
      </c>
      <c r="D1343" s="7" t="s">
        <v>1900</v>
      </c>
      <c r="E1343" s="8">
        <v>4</v>
      </c>
      <c r="F1343" s="7" t="s">
        <v>68</v>
      </c>
      <c r="G1343" s="7" t="s">
        <v>68</v>
      </c>
      <c r="H1343" s="7" t="s">
        <v>912</v>
      </c>
      <c r="I1343" s="7" t="s">
        <v>44</v>
      </c>
      <c r="J1343" s="19" t="str">
        <f>IFERROR(INDEX('Employee Info'!$C$3:$E$200,MATCH(Data6[[#This Row],[Name:]],'Employee Info'!$B$3:$B$200,0),MATCH(Data6[[#This Row],[Hours Type:]],'Employee Info'!$C$2:$E$2,0)),"")</f>
        <v/>
      </c>
      <c r="K1343" s="19" t="str">
        <f>IFERROR(INDEX('Employee Info'!$C$3:$J$200,MATCH(Data6[[#This Row],[Name:]],'Employee Info'!$B$3:$B$200,0),MATCH(Data6[[#Headers],[Truck]],'Employee Info'!$C$2:$J$2,0)),"")</f>
        <v/>
      </c>
      <c r="L1343" s="19" t="str">
        <f>IFERROR(INDEX('Employee Info'!$C$3:$J$200,MATCH(Data6[[#This Row],[Name:]],'Employee Info'!$B$3:$B$200,0),MATCH(Data6[[#Headers],[Phone]],'Employee Info'!$C$2:$J$2,0)),"")</f>
        <v/>
      </c>
      <c r="M1343" s="19" t="str">
        <f>IFERROR(INDEX('Employee Info'!$C$3:$J$200,MATCH(Data6[[#This Row],[Name:]],'Employee Info'!$B$3:$B$200,0),MATCH(Data6[[#Headers],[Tech]],'Employee Info'!$C$2:$J$2,0)),"")</f>
        <v/>
      </c>
      <c r="N1343" s="19" t="str">
        <f>IFERROR(INDEX('Employee Info'!$C$3:$J$200,MATCH(Data6[[#This Row],[Name:]],'Employee Info'!$B$3:$B$200,0),MATCH(Data6[[#Headers],[Other]],'Employee Info'!$C$2:$J$2,0)),"")</f>
        <v/>
      </c>
      <c r="O1343" s="19">
        <f>IFERROR((Data6[[#This Row],[Hours:]]*SUM(Data6[[#This Row],[Rate]:[Other]])),"")</f>
        <v>0</v>
      </c>
      <c r="P1343" s="7" t="str">
        <f>IF(Data6[[#This Row],[WO'#:]]="","Riley #","WO#")</f>
        <v>Riley #</v>
      </c>
      <c r="Q1343" s="7">
        <f>IFERROR(WEEKNUM(Data6[[#This Row],[Date:]]),"")</f>
        <v>29</v>
      </c>
      <c r="R1343" s="6">
        <f t="shared" si="60"/>
        <v>45487</v>
      </c>
      <c r="S1343" s="6">
        <f>Data6[[#This Row],[Week Start]]+7</f>
        <v>45494</v>
      </c>
      <c r="T1343" s="7" t="str">
        <f t="shared" si="61"/>
        <v>7/14/2024 - 7/21/2024</v>
      </c>
      <c r="U1343" s="7" t="str">
        <f t="shared" si="62"/>
        <v>Time Card</v>
      </c>
      <c r="V1343" s="8" t="str">
        <f>RIGHT(TEXT(Data6[[#This Row],[Date:]],"mmddyyyy"),4)</f>
        <v>2024</v>
      </c>
      <c r="W1343" s="8" t="str">
        <f>MID(TEXT(Data6[[#This Row],[Date:]],"mmddyyyy"),3,2)</f>
        <v>18</v>
      </c>
      <c r="X1343" s="8" t="str">
        <f>LEFT(TEXT(Data6[[#This Row],[Date:]],"mmddyyyy"),2)</f>
        <v>07</v>
      </c>
      <c r="Y1343" s="6">
        <f>DATE(Data6[[#This Row],[Year]],Data6[[#This Row],[Month]],Data6[[#This Row],[Day]])</f>
        <v>45491</v>
      </c>
    </row>
    <row r="1344" spans="1:25" x14ac:dyDescent="0.3">
      <c r="A1344" s="5">
        <v>45492.55272349537</v>
      </c>
      <c r="B1344" s="7" t="s">
        <v>66</v>
      </c>
      <c r="C1344" s="6" t="s">
        <v>1894</v>
      </c>
      <c r="D1344" s="7" t="s">
        <v>1908</v>
      </c>
      <c r="E1344" s="8">
        <v>1</v>
      </c>
      <c r="F1344" s="7" t="s">
        <v>68</v>
      </c>
      <c r="G1344" s="7" t="s">
        <v>68</v>
      </c>
      <c r="H1344" s="7" t="s">
        <v>912</v>
      </c>
      <c r="I1344" s="7" t="s">
        <v>44</v>
      </c>
      <c r="J1344" s="19" t="str">
        <f>IFERROR(INDEX('Employee Info'!$C$3:$E$200,MATCH(Data6[[#This Row],[Name:]],'Employee Info'!$B$3:$B$200,0),MATCH(Data6[[#This Row],[Hours Type:]],'Employee Info'!$C$2:$E$2,0)),"")</f>
        <v/>
      </c>
      <c r="K1344" s="19" t="str">
        <f>IFERROR(INDEX('Employee Info'!$C$3:$J$200,MATCH(Data6[[#This Row],[Name:]],'Employee Info'!$B$3:$B$200,0),MATCH(Data6[[#Headers],[Truck]],'Employee Info'!$C$2:$J$2,0)),"")</f>
        <v/>
      </c>
      <c r="L1344" s="19" t="str">
        <f>IFERROR(INDEX('Employee Info'!$C$3:$J$200,MATCH(Data6[[#This Row],[Name:]],'Employee Info'!$B$3:$B$200,0),MATCH(Data6[[#Headers],[Phone]],'Employee Info'!$C$2:$J$2,0)),"")</f>
        <v/>
      </c>
      <c r="M1344" s="19" t="str">
        <f>IFERROR(INDEX('Employee Info'!$C$3:$J$200,MATCH(Data6[[#This Row],[Name:]],'Employee Info'!$B$3:$B$200,0),MATCH(Data6[[#Headers],[Tech]],'Employee Info'!$C$2:$J$2,0)),"")</f>
        <v/>
      </c>
      <c r="N1344" s="19" t="str">
        <f>IFERROR(INDEX('Employee Info'!$C$3:$J$200,MATCH(Data6[[#This Row],[Name:]],'Employee Info'!$B$3:$B$200,0),MATCH(Data6[[#Headers],[Other]],'Employee Info'!$C$2:$J$2,0)),"")</f>
        <v/>
      </c>
      <c r="O1344" s="19">
        <f>IFERROR((Data6[[#This Row],[Hours:]]*SUM(Data6[[#This Row],[Rate]:[Other]])),"")</f>
        <v>0</v>
      </c>
      <c r="P1344" s="7" t="str">
        <f>IF(Data6[[#This Row],[WO'#:]]="","Riley #","WO#")</f>
        <v>Riley #</v>
      </c>
      <c r="Q1344" s="7">
        <f>IFERROR(WEEKNUM(Data6[[#This Row],[Date:]]),"")</f>
        <v>29</v>
      </c>
      <c r="R1344" s="6">
        <f t="shared" si="60"/>
        <v>45487</v>
      </c>
      <c r="S1344" s="6">
        <f>Data6[[#This Row],[Week Start]]+7</f>
        <v>45494</v>
      </c>
      <c r="T1344" s="7" t="str">
        <f t="shared" si="61"/>
        <v>7/14/2024 - 7/21/2024</v>
      </c>
      <c r="U1344" s="7" t="str">
        <f t="shared" si="62"/>
        <v>Time Card</v>
      </c>
      <c r="V1344" s="8" t="str">
        <f>RIGHT(TEXT(Data6[[#This Row],[Date:]],"mmddyyyy"),4)</f>
        <v>2024</v>
      </c>
      <c r="W1344" s="8" t="str">
        <f>MID(TEXT(Data6[[#This Row],[Date:]],"mmddyyyy"),3,2)</f>
        <v>18</v>
      </c>
      <c r="X1344" s="8" t="str">
        <f>LEFT(TEXT(Data6[[#This Row],[Date:]],"mmddyyyy"),2)</f>
        <v>07</v>
      </c>
      <c r="Y1344" s="6">
        <f>DATE(Data6[[#This Row],[Year]],Data6[[#This Row],[Month]],Data6[[#This Row],[Day]])</f>
        <v>45491</v>
      </c>
    </row>
    <row r="1345" spans="1:25" x14ac:dyDescent="0.3">
      <c r="A1345" s="5">
        <v>45492.577783912035</v>
      </c>
      <c r="B1345" s="7" t="s">
        <v>66</v>
      </c>
      <c r="C1345" s="6" t="s">
        <v>1898</v>
      </c>
      <c r="D1345" s="7" t="s">
        <v>1913</v>
      </c>
      <c r="E1345" s="8">
        <v>4</v>
      </c>
      <c r="F1345" s="7">
        <v>6984733</v>
      </c>
      <c r="G1345" s="7" t="s">
        <v>68</v>
      </c>
      <c r="H1345" s="7" t="s">
        <v>756</v>
      </c>
      <c r="I1345" s="7" t="s">
        <v>44</v>
      </c>
      <c r="J1345" s="19" t="str">
        <f>IFERROR(INDEX('Employee Info'!$C$3:$E$200,MATCH(Data6[[#This Row],[Name:]],'Employee Info'!$B$3:$B$200,0),MATCH(Data6[[#This Row],[Hours Type:]],'Employee Info'!$C$2:$E$2,0)),"")</f>
        <v/>
      </c>
      <c r="K1345" s="19" t="str">
        <f>IFERROR(INDEX('Employee Info'!$C$3:$J$200,MATCH(Data6[[#This Row],[Name:]],'Employee Info'!$B$3:$B$200,0),MATCH(Data6[[#Headers],[Truck]],'Employee Info'!$C$2:$J$2,0)),"")</f>
        <v/>
      </c>
      <c r="L1345" s="19" t="str">
        <f>IFERROR(INDEX('Employee Info'!$C$3:$J$200,MATCH(Data6[[#This Row],[Name:]],'Employee Info'!$B$3:$B$200,0),MATCH(Data6[[#Headers],[Phone]],'Employee Info'!$C$2:$J$2,0)),"")</f>
        <v/>
      </c>
      <c r="M1345" s="19" t="str">
        <f>IFERROR(INDEX('Employee Info'!$C$3:$J$200,MATCH(Data6[[#This Row],[Name:]],'Employee Info'!$B$3:$B$200,0),MATCH(Data6[[#Headers],[Tech]],'Employee Info'!$C$2:$J$2,0)),"")</f>
        <v/>
      </c>
      <c r="N1345" s="19" t="str">
        <f>IFERROR(INDEX('Employee Info'!$C$3:$J$200,MATCH(Data6[[#This Row],[Name:]],'Employee Info'!$B$3:$B$200,0),MATCH(Data6[[#Headers],[Other]],'Employee Info'!$C$2:$J$2,0)),"")</f>
        <v/>
      </c>
      <c r="O1345" s="19">
        <f>IFERROR((Data6[[#This Row],[Hours:]]*SUM(Data6[[#This Row],[Rate]:[Other]])),"")</f>
        <v>0</v>
      </c>
      <c r="P1345" s="7" t="str">
        <f>IF(Data6[[#This Row],[WO'#:]]="","Riley #","WO#")</f>
        <v>WO#</v>
      </c>
      <c r="Q1345" s="7">
        <f>IFERROR(WEEKNUM(Data6[[#This Row],[Date:]]),"")</f>
        <v>29</v>
      </c>
      <c r="R1345" s="6">
        <f t="shared" si="60"/>
        <v>45487</v>
      </c>
      <c r="S1345" s="6">
        <f>Data6[[#This Row],[Week Start]]+7</f>
        <v>45494</v>
      </c>
      <c r="T1345" s="7" t="str">
        <f t="shared" si="61"/>
        <v>7/14/2024 - 7/21/2024</v>
      </c>
      <c r="U1345" s="7" t="str">
        <f t="shared" si="62"/>
        <v>Time Card</v>
      </c>
      <c r="V1345" s="8" t="str">
        <f>RIGHT(TEXT(Data6[[#This Row],[Date:]],"mmddyyyy"),4)</f>
        <v>2024</v>
      </c>
      <c r="W1345" s="8" t="str">
        <f>MID(TEXT(Data6[[#This Row],[Date:]],"mmddyyyy"),3,2)</f>
        <v>19</v>
      </c>
      <c r="X1345" s="8" t="str">
        <f>LEFT(TEXT(Data6[[#This Row],[Date:]],"mmddyyyy"),2)</f>
        <v>07</v>
      </c>
      <c r="Y1345" s="6">
        <f>DATE(Data6[[#This Row],[Year]],Data6[[#This Row],[Month]],Data6[[#This Row],[Day]])</f>
        <v>45492</v>
      </c>
    </row>
    <row r="1346" spans="1:25" x14ac:dyDescent="0.3">
      <c r="A1346" s="5">
        <v>45492.57794722222</v>
      </c>
      <c r="B1346" s="7" t="s">
        <v>66</v>
      </c>
      <c r="C1346" s="6" t="s">
        <v>1898</v>
      </c>
      <c r="D1346" s="7" t="s">
        <v>1913</v>
      </c>
      <c r="E1346" s="8">
        <v>1</v>
      </c>
      <c r="F1346" s="7">
        <v>6984733</v>
      </c>
      <c r="G1346" s="7" t="s">
        <v>68</v>
      </c>
      <c r="H1346" s="7" t="s">
        <v>756</v>
      </c>
      <c r="I1346" s="7" t="s">
        <v>45</v>
      </c>
      <c r="J1346" s="19" t="str">
        <f>IFERROR(INDEX('Employee Info'!$C$3:$E$200,MATCH(Data6[[#This Row],[Name:]],'Employee Info'!$B$3:$B$200,0),MATCH(Data6[[#This Row],[Hours Type:]],'Employee Info'!$C$2:$E$2,0)),"")</f>
        <v/>
      </c>
      <c r="K1346" s="19" t="str">
        <f>IFERROR(INDEX('Employee Info'!$C$3:$J$200,MATCH(Data6[[#This Row],[Name:]],'Employee Info'!$B$3:$B$200,0),MATCH(Data6[[#Headers],[Truck]],'Employee Info'!$C$2:$J$2,0)),"")</f>
        <v/>
      </c>
      <c r="L1346" s="19" t="str">
        <f>IFERROR(INDEX('Employee Info'!$C$3:$J$200,MATCH(Data6[[#This Row],[Name:]],'Employee Info'!$B$3:$B$200,0),MATCH(Data6[[#Headers],[Phone]],'Employee Info'!$C$2:$J$2,0)),"")</f>
        <v/>
      </c>
      <c r="M1346" s="19" t="str">
        <f>IFERROR(INDEX('Employee Info'!$C$3:$J$200,MATCH(Data6[[#This Row],[Name:]],'Employee Info'!$B$3:$B$200,0),MATCH(Data6[[#Headers],[Tech]],'Employee Info'!$C$2:$J$2,0)),"")</f>
        <v/>
      </c>
      <c r="N1346" s="19" t="str">
        <f>IFERROR(INDEX('Employee Info'!$C$3:$J$200,MATCH(Data6[[#This Row],[Name:]],'Employee Info'!$B$3:$B$200,0),MATCH(Data6[[#Headers],[Other]],'Employee Info'!$C$2:$J$2,0)),"")</f>
        <v/>
      </c>
      <c r="O1346" s="19">
        <f>IFERROR((Data6[[#This Row],[Hours:]]*SUM(Data6[[#This Row],[Rate]:[Other]])),"")</f>
        <v>0</v>
      </c>
      <c r="P1346" s="7" t="str">
        <f>IF(Data6[[#This Row],[WO'#:]]="","Riley #","WO#")</f>
        <v>WO#</v>
      </c>
      <c r="Q1346" s="7">
        <f>IFERROR(WEEKNUM(Data6[[#This Row],[Date:]]),"")</f>
        <v>29</v>
      </c>
      <c r="R1346" s="6">
        <f t="shared" ref="R1346:R1409" si="63">DATE(RIGHT(TEXT(C1346,"mm/dd/yyyy"),4),1,1)+(Q1346-1)*7-(WEEKDAY(DATE(RIGHT(TEXT(C1346,"mm/dd/yyyy"),4),1,1)))+1</f>
        <v>45487</v>
      </c>
      <c r="S1346" s="6">
        <f>Data6[[#This Row],[Week Start]]+7</f>
        <v>45494</v>
      </c>
      <c r="T1346" s="7" t="str">
        <f t="shared" ref="T1346:T1409" si="64">IFERROR(TEXT(R1346, "m/d/yyyy") &amp; " - " &amp; TEXT(S1346, "m/d/yyyy"),"")</f>
        <v>7/14/2024 - 7/21/2024</v>
      </c>
      <c r="U1346" s="7" t="str">
        <f t="shared" ref="U1346:U1409" si="65">"Time Card"</f>
        <v>Time Card</v>
      </c>
      <c r="V1346" s="8" t="str">
        <f>RIGHT(TEXT(Data6[[#This Row],[Date:]],"mmddyyyy"),4)</f>
        <v>2024</v>
      </c>
      <c r="W1346" s="8" t="str">
        <f>MID(TEXT(Data6[[#This Row],[Date:]],"mmddyyyy"),3,2)</f>
        <v>19</v>
      </c>
      <c r="X1346" s="8" t="str">
        <f>LEFT(TEXT(Data6[[#This Row],[Date:]],"mmddyyyy"),2)</f>
        <v>07</v>
      </c>
      <c r="Y1346" s="6">
        <f>DATE(Data6[[#This Row],[Year]],Data6[[#This Row],[Month]],Data6[[#This Row],[Day]])</f>
        <v>45492</v>
      </c>
    </row>
    <row r="1347" spans="1:25" x14ac:dyDescent="0.3">
      <c r="A1347" s="5">
        <v>45492.54621990741</v>
      </c>
      <c r="B1347" s="7" t="s">
        <v>66</v>
      </c>
      <c r="C1347" s="6" t="s">
        <v>1898</v>
      </c>
      <c r="D1347" s="7" t="s">
        <v>1903</v>
      </c>
      <c r="E1347" s="8">
        <v>1</v>
      </c>
      <c r="F1347" s="7">
        <v>7129674</v>
      </c>
      <c r="G1347" s="7" t="s">
        <v>68</v>
      </c>
      <c r="H1347" s="7" t="s">
        <v>756</v>
      </c>
      <c r="I1347" s="7" t="s">
        <v>44</v>
      </c>
      <c r="J1347" s="19" t="str">
        <f>IFERROR(INDEX('Employee Info'!$C$3:$E$200,MATCH(Data6[[#This Row],[Name:]],'Employee Info'!$B$3:$B$200,0),MATCH(Data6[[#This Row],[Hours Type:]],'Employee Info'!$C$2:$E$2,0)),"")</f>
        <v/>
      </c>
      <c r="K1347" s="19" t="str">
        <f>IFERROR(INDEX('Employee Info'!$C$3:$J$200,MATCH(Data6[[#This Row],[Name:]],'Employee Info'!$B$3:$B$200,0),MATCH(Data6[[#Headers],[Truck]],'Employee Info'!$C$2:$J$2,0)),"")</f>
        <v/>
      </c>
      <c r="L1347" s="19" t="str">
        <f>IFERROR(INDEX('Employee Info'!$C$3:$J$200,MATCH(Data6[[#This Row],[Name:]],'Employee Info'!$B$3:$B$200,0),MATCH(Data6[[#Headers],[Phone]],'Employee Info'!$C$2:$J$2,0)),"")</f>
        <v/>
      </c>
      <c r="M1347" s="19" t="str">
        <f>IFERROR(INDEX('Employee Info'!$C$3:$J$200,MATCH(Data6[[#This Row],[Name:]],'Employee Info'!$B$3:$B$200,0),MATCH(Data6[[#Headers],[Tech]],'Employee Info'!$C$2:$J$2,0)),"")</f>
        <v/>
      </c>
      <c r="N1347" s="19" t="str">
        <f>IFERROR(INDEX('Employee Info'!$C$3:$J$200,MATCH(Data6[[#This Row],[Name:]],'Employee Info'!$B$3:$B$200,0),MATCH(Data6[[#Headers],[Other]],'Employee Info'!$C$2:$J$2,0)),"")</f>
        <v/>
      </c>
      <c r="O1347" s="19">
        <f>IFERROR((Data6[[#This Row],[Hours:]]*SUM(Data6[[#This Row],[Rate]:[Other]])),"")</f>
        <v>0</v>
      </c>
      <c r="P1347" s="7" t="str">
        <f>IF(Data6[[#This Row],[WO'#:]]="","Riley #","WO#")</f>
        <v>WO#</v>
      </c>
      <c r="Q1347" s="7">
        <f>IFERROR(WEEKNUM(Data6[[#This Row],[Date:]]),"")</f>
        <v>29</v>
      </c>
      <c r="R1347" s="6">
        <f t="shared" si="63"/>
        <v>45487</v>
      </c>
      <c r="S1347" s="6">
        <f>Data6[[#This Row],[Week Start]]+7</f>
        <v>45494</v>
      </c>
      <c r="T1347" s="7" t="str">
        <f t="shared" si="64"/>
        <v>7/14/2024 - 7/21/2024</v>
      </c>
      <c r="U1347" s="7" t="str">
        <f t="shared" si="65"/>
        <v>Time Card</v>
      </c>
      <c r="V1347" s="8" t="str">
        <f>RIGHT(TEXT(Data6[[#This Row],[Date:]],"mmddyyyy"),4)</f>
        <v>2024</v>
      </c>
      <c r="W1347" s="8" t="str">
        <f>MID(TEXT(Data6[[#This Row],[Date:]],"mmddyyyy"),3,2)</f>
        <v>19</v>
      </c>
      <c r="X1347" s="8" t="str">
        <f>LEFT(TEXT(Data6[[#This Row],[Date:]],"mmddyyyy"),2)</f>
        <v>07</v>
      </c>
      <c r="Y1347" s="6">
        <f>DATE(Data6[[#This Row],[Year]],Data6[[#This Row],[Month]],Data6[[#This Row],[Day]])</f>
        <v>45492</v>
      </c>
    </row>
    <row r="1348" spans="1:25" x14ac:dyDescent="0.3">
      <c r="A1348" s="5">
        <v>45492.54670590278</v>
      </c>
      <c r="B1348" s="7" t="s">
        <v>66</v>
      </c>
      <c r="C1348" s="6" t="s">
        <v>1898</v>
      </c>
      <c r="D1348" s="7" t="s">
        <v>1904</v>
      </c>
      <c r="E1348" s="8">
        <v>1</v>
      </c>
      <c r="F1348" s="7">
        <v>7130544</v>
      </c>
      <c r="G1348" s="7" t="s">
        <v>68</v>
      </c>
      <c r="H1348" s="7" t="s">
        <v>756</v>
      </c>
      <c r="I1348" s="7" t="s">
        <v>44</v>
      </c>
      <c r="J1348" s="19" t="str">
        <f>IFERROR(INDEX('Employee Info'!$C$3:$E$200,MATCH(Data6[[#This Row],[Name:]],'Employee Info'!$B$3:$B$200,0),MATCH(Data6[[#This Row],[Hours Type:]],'Employee Info'!$C$2:$E$2,0)),"")</f>
        <v/>
      </c>
      <c r="K1348" s="19" t="str">
        <f>IFERROR(INDEX('Employee Info'!$C$3:$J$200,MATCH(Data6[[#This Row],[Name:]],'Employee Info'!$B$3:$B$200,0),MATCH(Data6[[#Headers],[Truck]],'Employee Info'!$C$2:$J$2,0)),"")</f>
        <v/>
      </c>
      <c r="L1348" s="19" t="str">
        <f>IFERROR(INDEX('Employee Info'!$C$3:$J$200,MATCH(Data6[[#This Row],[Name:]],'Employee Info'!$B$3:$B$200,0),MATCH(Data6[[#Headers],[Phone]],'Employee Info'!$C$2:$J$2,0)),"")</f>
        <v/>
      </c>
      <c r="M1348" s="19" t="str">
        <f>IFERROR(INDEX('Employee Info'!$C$3:$J$200,MATCH(Data6[[#This Row],[Name:]],'Employee Info'!$B$3:$B$200,0),MATCH(Data6[[#Headers],[Tech]],'Employee Info'!$C$2:$J$2,0)),"")</f>
        <v/>
      </c>
      <c r="N1348" s="19" t="str">
        <f>IFERROR(INDEX('Employee Info'!$C$3:$J$200,MATCH(Data6[[#This Row],[Name:]],'Employee Info'!$B$3:$B$200,0),MATCH(Data6[[#Headers],[Other]],'Employee Info'!$C$2:$J$2,0)),"")</f>
        <v/>
      </c>
      <c r="O1348" s="19">
        <f>IFERROR((Data6[[#This Row],[Hours:]]*SUM(Data6[[#This Row],[Rate]:[Other]])),"")</f>
        <v>0</v>
      </c>
      <c r="P1348" s="7" t="str">
        <f>IF(Data6[[#This Row],[WO'#:]]="","Riley #","WO#")</f>
        <v>WO#</v>
      </c>
      <c r="Q1348" s="7">
        <f>IFERROR(WEEKNUM(Data6[[#This Row],[Date:]]),"")</f>
        <v>29</v>
      </c>
      <c r="R1348" s="6">
        <f t="shared" si="63"/>
        <v>45487</v>
      </c>
      <c r="S1348" s="6">
        <f>Data6[[#This Row],[Week Start]]+7</f>
        <v>45494</v>
      </c>
      <c r="T1348" s="7" t="str">
        <f t="shared" si="64"/>
        <v>7/14/2024 - 7/21/2024</v>
      </c>
      <c r="U1348" s="7" t="str">
        <f t="shared" si="65"/>
        <v>Time Card</v>
      </c>
      <c r="V1348" s="8" t="str">
        <f>RIGHT(TEXT(Data6[[#This Row],[Date:]],"mmddyyyy"),4)</f>
        <v>2024</v>
      </c>
      <c r="W1348" s="8" t="str">
        <f>MID(TEXT(Data6[[#This Row],[Date:]],"mmddyyyy"),3,2)</f>
        <v>19</v>
      </c>
      <c r="X1348" s="8" t="str">
        <f>LEFT(TEXT(Data6[[#This Row],[Date:]],"mmddyyyy"),2)</f>
        <v>07</v>
      </c>
      <c r="Y1348" s="6">
        <f>DATE(Data6[[#This Row],[Year]],Data6[[#This Row],[Month]],Data6[[#This Row],[Day]])</f>
        <v>45492</v>
      </c>
    </row>
    <row r="1349" spans="1:25" x14ac:dyDescent="0.3">
      <c r="A1349" s="5">
        <v>45492.547433796295</v>
      </c>
      <c r="B1349" s="7" t="s">
        <v>66</v>
      </c>
      <c r="C1349" s="6" t="s">
        <v>1898</v>
      </c>
      <c r="D1349" s="7" t="s">
        <v>1905</v>
      </c>
      <c r="E1349" s="8">
        <v>1</v>
      </c>
      <c r="F1349" s="7">
        <v>7130544</v>
      </c>
      <c r="G1349" s="7" t="s">
        <v>68</v>
      </c>
      <c r="H1349" s="7" t="s">
        <v>756</v>
      </c>
      <c r="I1349" s="7" t="s">
        <v>44</v>
      </c>
      <c r="J1349" s="19" t="str">
        <f>IFERROR(INDEX('Employee Info'!$C$3:$E$200,MATCH(Data6[[#This Row],[Name:]],'Employee Info'!$B$3:$B$200,0),MATCH(Data6[[#This Row],[Hours Type:]],'Employee Info'!$C$2:$E$2,0)),"")</f>
        <v/>
      </c>
      <c r="K1349" s="19" t="str">
        <f>IFERROR(INDEX('Employee Info'!$C$3:$J$200,MATCH(Data6[[#This Row],[Name:]],'Employee Info'!$B$3:$B$200,0),MATCH(Data6[[#Headers],[Truck]],'Employee Info'!$C$2:$J$2,0)),"")</f>
        <v/>
      </c>
      <c r="L1349" s="19" t="str">
        <f>IFERROR(INDEX('Employee Info'!$C$3:$J$200,MATCH(Data6[[#This Row],[Name:]],'Employee Info'!$B$3:$B$200,0),MATCH(Data6[[#Headers],[Phone]],'Employee Info'!$C$2:$J$2,0)),"")</f>
        <v/>
      </c>
      <c r="M1349" s="19" t="str">
        <f>IFERROR(INDEX('Employee Info'!$C$3:$J$200,MATCH(Data6[[#This Row],[Name:]],'Employee Info'!$B$3:$B$200,0),MATCH(Data6[[#Headers],[Tech]],'Employee Info'!$C$2:$J$2,0)),"")</f>
        <v/>
      </c>
      <c r="N1349" s="19" t="str">
        <f>IFERROR(INDEX('Employee Info'!$C$3:$J$200,MATCH(Data6[[#This Row],[Name:]],'Employee Info'!$B$3:$B$200,0),MATCH(Data6[[#Headers],[Other]],'Employee Info'!$C$2:$J$2,0)),"")</f>
        <v/>
      </c>
      <c r="O1349" s="19">
        <f>IFERROR((Data6[[#This Row],[Hours:]]*SUM(Data6[[#This Row],[Rate]:[Other]])),"")</f>
        <v>0</v>
      </c>
      <c r="P1349" s="7" t="str">
        <f>IF(Data6[[#This Row],[WO'#:]]="","Riley #","WO#")</f>
        <v>WO#</v>
      </c>
      <c r="Q1349" s="7">
        <f>IFERROR(WEEKNUM(Data6[[#This Row],[Date:]]),"")</f>
        <v>29</v>
      </c>
      <c r="R1349" s="6">
        <f t="shared" si="63"/>
        <v>45487</v>
      </c>
      <c r="S1349" s="6">
        <f>Data6[[#This Row],[Week Start]]+7</f>
        <v>45494</v>
      </c>
      <c r="T1349" s="7" t="str">
        <f t="shared" si="64"/>
        <v>7/14/2024 - 7/21/2024</v>
      </c>
      <c r="U1349" s="7" t="str">
        <f t="shared" si="65"/>
        <v>Time Card</v>
      </c>
      <c r="V1349" s="8" t="str">
        <f>RIGHT(TEXT(Data6[[#This Row],[Date:]],"mmddyyyy"),4)</f>
        <v>2024</v>
      </c>
      <c r="W1349" s="8" t="str">
        <f>MID(TEXT(Data6[[#This Row],[Date:]],"mmddyyyy"),3,2)</f>
        <v>19</v>
      </c>
      <c r="X1349" s="8" t="str">
        <f>LEFT(TEXT(Data6[[#This Row],[Date:]],"mmddyyyy"),2)</f>
        <v>07</v>
      </c>
      <c r="Y1349" s="6">
        <f>DATE(Data6[[#This Row],[Year]],Data6[[#This Row],[Month]],Data6[[#This Row],[Day]])</f>
        <v>45492</v>
      </c>
    </row>
    <row r="1350" spans="1:25" x14ac:dyDescent="0.3">
      <c r="A1350" s="5">
        <v>45492.427535532406</v>
      </c>
      <c r="B1350" s="7" t="s">
        <v>35</v>
      </c>
      <c r="C1350" s="6" t="s">
        <v>1898</v>
      </c>
      <c r="D1350" s="7" t="s">
        <v>812</v>
      </c>
      <c r="E1350" s="8">
        <v>8</v>
      </c>
      <c r="F1350" s="7" t="s">
        <v>68</v>
      </c>
      <c r="G1350" s="7" t="s">
        <v>68</v>
      </c>
      <c r="H1350" s="7" t="s">
        <v>649</v>
      </c>
      <c r="I1350" s="7" t="s">
        <v>44</v>
      </c>
      <c r="J1350" s="19" t="str">
        <f>IFERROR(INDEX('Employee Info'!$C$3:$E$200,MATCH(Data6[[#This Row],[Name:]],'Employee Info'!$B$3:$B$200,0),MATCH(Data6[[#This Row],[Hours Type:]],'Employee Info'!$C$2:$E$2,0)),"")</f>
        <v/>
      </c>
      <c r="K1350" s="19" t="str">
        <f>IFERROR(INDEX('Employee Info'!$C$3:$J$200,MATCH(Data6[[#This Row],[Name:]],'Employee Info'!$B$3:$B$200,0),MATCH(Data6[[#Headers],[Truck]],'Employee Info'!$C$2:$J$2,0)),"")</f>
        <v/>
      </c>
      <c r="L1350" s="19" t="str">
        <f>IFERROR(INDEX('Employee Info'!$C$3:$J$200,MATCH(Data6[[#This Row],[Name:]],'Employee Info'!$B$3:$B$200,0),MATCH(Data6[[#Headers],[Phone]],'Employee Info'!$C$2:$J$2,0)),"")</f>
        <v/>
      </c>
      <c r="M1350" s="19" t="str">
        <f>IFERROR(INDEX('Employee Info'!$C$3:$J$200,MATCH(Data6[[#This Row],[Name:]],'Employee Info'!$B$3:$B$200,0),MATCH(Data6[[#Headers],[Tech]],'Employee Info'!$C$2:$J$2,0)),"")</f>
        <v/>
      </c>
      <c r="N1350" s="19" t="str">
        <f>IFERROR(INDEX('Employee Info'!$C$3:$J$200,MATCH(Data6[[#This Row],[Name:]],'Employee Info'!$B$3:$B$200,0),MATCH(Data6[[#Headers],[Other]],'Employee Info'!$C$2:$J$2,0)),"")</f>
        <v/>
      </c>
      <c r="O1350" s="19">
        <f>IFERROR((Data6[[#This Row],[Hours:]]*SUM(Data6[[#This Row],[Rate]:[Other]])),"")</f>
        <v>0</v>
      </c>
      <c r="P1350" s="7" t="str">
        <f>IF(Data6[[#This Row],[WO'#:]]="","Riley #","WO#")</f>
        <v>Riley #</v>
      </c>
      <c r="Q1350" s="7">
        <f>IFERROR(WEEKNUM(Data6[[#This Row],[Date:]]),"")</f>
        <v>29</v>
      </c>
      <c r="R1350" s="6">
        <f t="shared" si="63"/>
        <v>45487</v>
      </c>
      <c r="S1350" s="6">
        <f>Data6[[#This Row],[Week Start]]+7</f>
        <v>45494</v>
      </c>
      <c r="T1350" s="7" t="str">
        <f t="shared" si="64"/>
        <v>7/14/2024 - 7/21/2024</v>
      </c>
      <c r="U1350" s="7" t="str">
        <f t="shared" si="65"/>
        <v>Time Card</v>
      </c>
      <c r="V1350" s="8" t="str">
        <f>RIGHT(TEXT(Data6[[#This Row],[Date:]],"mmddyyyy"),4)</f>
        <v>2024</v>
      </c>
      <c r="W1350" s="8" t="str">
        <f>MID(TEXT(Data6[[#This Row],[Date:]],"mmddyyyy"),3,2)</f>
        <v>19</v>
      </c>
      <c r="X1350" s="8" t="str">
        <f>LEFT(TEXT(Data6[[#This Row],[Date:]],"mmddyyyy"),2)</f>
        <v>07</v>
      </c>
      <c r="Y1350" s="6">
        <f>DATE(Data6[[#This Row],[Year]],Data6[[#This Row],[Month]],Data6[[#This Row],[Day]])</f>
        <v>45492</v>
      </c>
    </row>
    <row r="1351" spans="1:25" x14ac:dyDescent="0.3">
      <c r="A1351" s="5">
        <v>45492.427624305557</v>
      </c>
      <c r="B1351" s="7" t="s">
        <v>23</v>
      </c>
      <c r="C1351" s="6" t="s">
        <v>1898</v>
      </c>
      <c r="D1351" s="7" t="s">
        <v>812</v>
      </c>
      <c r="E1351" s="8">
        <v>8</v>
      </c>
      <c r="F1351" s="7" t="s">
        <v>68</v>
      </c>
      <c r="G1351" s="7" t="s">
        <v>68</v>
      </c>
      <c r="H1351" s="7" t="s">
        <v>649</v>
      </c>
      <c r="I1351" s="7" t="s">
        <v>44</v>
      </c>
      <c r="J1351" s="19" t="str">
        <f>IFERROR(INDEX('Employee Info'!$C$3:$E$200,MATCH(Data6[[#This Row],[Name:]],'Employee Info'!$B$3:$B$200,0),MATCH(Data6[[#This Row],[Hours Type:]],'Employee Info'!$C$2:$E$2,0)),"")</f>
        <v/>
      </c>
      <c r="K1351" s="19" t="str">
        <f>IFERROR(INDEX('Employee Info'!$C$3:$J$200,MATCH(Data6[[#This Row],[Name:]],'Employee Info'!$B$3:$B$200,0),MATCH(Data6[[#Headers],[Truck]],'Employee Info'!$C$2:$J$2,0)),"")</f>
        <v/>
      </c>
      <c r="L1351" s="19" t="str">
        <f>IFERROR(INDEX('Employee Info'!$C$3:$J$200,MATCH(Data6[[#This Row],[Name:]],'Employee Info'!$B$3:$B$200,0),MATCH(Data6[[#Headers],[Phone]],'Employee Info'!$C$2:$J$2,0)),"")</f>
        <v/>
      </c>
      <c r="M1351" s="19" t="str">
        <f>IFERROR(INDEX('Employee Info'!$C$3:$J$200,MATCH(Data6[[#This Row],[Name:]],'Employee Info'!$B$3:$B$200,0),MATCH(Data6[[#Headers],[Tech]],'Employee Info'!$C$2:$J$2,0)),"")</f>
        <v/>
      </c>
      <c r="N1351" s="19" t="str">
        <f>IFERROR(INDEX('Employee Info'!$C$3:$J$200,MATCH(Data6[[#This Row],[Name:]],'Employee Info'!$B$3:$B$200,0),MATCH(Data6[[#Headers],[Other]],'Employee Info'!$C$2:$J$2,0)),"")</f>
        <v/>
      </c>
      <c r="O1351" s="19">
        <f>IFERROR((Data6[[#This Row],[Hours:]]*SUM(Data6[[#This Row],[Rate]:[Other]])),"")</f>
        <v>0</v>
      </c>
      <c r="P1351" s="7" t="str">
        <f>IF(Data6[[#This Row],[WO'#:]]="","Riley #","WO#")</f>
        <v>Riley #</v>
      </c>
      <c r="Q1351" s="7">
        <f>IFERROR(WEEKNUM(Data6[[#This Row],[Date:]]),"")</f>
        <v>29</v>
      </c>
      <c r="R1351" s="6">
        <f t="shared" si="63"/>
        <v>45487</v>
      </c>
      <c r="S1351" s="6">
        <f>Data6[[#This Row],[Week Start]]+7</f>
        <v>45494</v>
      </c>
      <c r="T1351" s="7" t="str">
        <f t="shared" si="64"/>
        <v>7/14/2024 - 7/21/2024</v>
      </c>
      <c r="U1351" s="7" t="str">
        <f t="shared" si="65"/>
        <v>Time Card</v>
      </c>
      <c r="V1351" s="8" t="str">
        <f>RIGHT(TEXT(Data6[[#This Row],[Date:]],"mmddyyyy"),4)</f>
        <v>2024</v>
      </c>
      <c r="W1351" s="8" t="str">
        <f>MID(TEXT(Data6[[#This Row],[Date:]],"mmddyyyy"),3,2)</f>
        <v>19</v>
      </c>
      <c r="X1351" s="8" t="str">
        <f>LEFT(TEXT(Data6[[#This Row],[Date:]],"mmddyyyy"),2)</f>
        <v>07</v>
      </c>
      <c r="Y1351" s="6">
        <f>DATE(Data6[[#This Row],[Year]],Data6[[#This Row],[Month]],Data6[[#This Row],[Day]])</f>
        <v>45492</v>
      </c>
    </row>
    <row r="1352" spans="1:25" x14ac:dyDescent="0.3">
      <c r="A1352" s="5">
        <v>45492.402576157408</v>
      </c>
      <c r="B1352" s="7" t="s">
        <v>34</v>
      </c>
      <c r="C1352" s="6" t="s">
        <v>1898</v>
      </c>
      <c r="D1352" s="7" t="s">
        <v>1897</v>
      </c>
      <c r="E1352" s="8">
        <v>8</v>
      </c>
      <c r="F1352" s="7" t="s">
        <v>68</v>
      </c>
      <c r="G1352" s="7" t="s">
        <v>68</v>
      </c>
      <c r="H1352" s="7" t="s">
        <v>912</v>
      </c>
      <c r="I1352" s="7" t="s">
        <v>44</v>
      </c>
      <c r="J1352" s="19" t="str">
        <f>IFERROR(INDEX('Employee Info'!$C$3:$E$200,MATCH(Data6[[#This Row],[Name:]],'Employee Info'!$B$3:$B$200,0),MATCH(Data6[[#This Row],[Hours Type:]],'Employee Info'!$C$2:$E$2,0)),"")</f>
        <v/>
      </c>
      <c r="K1352" s="19" t="str">
        <f>IFERROR(INDEX('Employee Info'!$C$3:$J$200,MATCH(Data6[[#This Row],[Name:]],'Employee Info'!$B$3:$B$200,0),MATCH(Data6[[#Headers],[Truck]],'Employee Info'!$C$2:$J$2,0)),"")</f>
        <v/>
      </c>
      <c r="L1352" s="19" t="str">
        <f>IFERROR(INDEX('Employee Info'!$C$3:$J$200,MATCH(Data6[[#This Row],[Name:]],'Employee Info'!$B$3:$B$200,0),MATCH(Data6[[#Headers],[Phone]],'Employee Info'!$C$2:$J$2,0)),"")</f>
        <v/>
      </c>
      <c r="M1352" s="19" t="str">
        <f>IFERROR(INDEX('Employee Info'!$C$3:$J$200,MATCH(Data6[[#This Row],[Name:]],'Employee Info'!$B$3:$B$200,0),MATCH(Data6[[#Headers],[Tech]],'Employee Info'!$C$2:$J$2,0)),"")</f>
        <v/>
      </c>
      <c r="N1352" s="19" t="str">
        <f>IFERROR(INDEX('Employee Info'!$C$3:$J$200,MATCH(Data6[[#This Row],[Name:]],'Employee Info'!$B$3:$B$200,0),MATCH(Data6[[#Headers],[Other]],'Employee Info'!$C$2:$J$2,0)),"")</f>
        <v/>
      </c>
      <c r="O1352" s="19">
        <f>IFERROR((Data6[[#This Row],[Hours:]]*SUM(Data6[[#This Row],[Rate]:[Other]])),"")</f>
        <v>0</v>
      </c>
      <c r="P1352" s="7" t="str">
        <f>IF(Data6[[#This Row],[WO'#:]]="","Riley #","WO#")</f>
        <v>Riley #</v>
      </c>
      <c r="Q1352" s="7">
        <f>IFERROR(WEEKNUM(Data6[[#This Row],[Date:]]),"")</f>
        <v>29</v>
      </c>
      <c r="R1352" s="6">
        <f t="shared" si="63"/>
        <v>45487</v>
      </c>
      <c r="S1352" s="6">
        <f>Data6[[#This Row],[Week Start]]+7</f>
        <v>45494</v>
      </c>
      <c r="T1352" s="7" t="str">
        <f t="shared" si="64"/>
        <v>7/14/2024 - 7/21/2024</v>
      </c>
      <c r="U1352" s="7" t="str">
        <f t="shared" si="65"/>
        <v>Time Card</v>
      </c>
      <c r="V1352" s="8" t="str">
        <f>RIGHT(TEXT(Data6[[#This Row],[Date:]],"mmddyyyy"),4)</f>
        <v>2024</v>
      </c>
      <c r="W1352" s="8" t="str">
        <f>MID(TEXT(Data6[[#This Row],[Date:]],"mmddyyyy"),3,2)</f>
        <v>19</v>
      </c>
      <c r="X1352" s="8" t="str">
        <f>LEFT(TEXT(Data6[[#This Row],[Date:]],"mmddyyyy"),2)</f>
        <v>07</v>
      </c>
      <c r="Y1352" s="6">
        <f>DATE(Data6[[#This Row],[Year]],Data6[[#This Row],[Month]],Data6[[#This Row],[Day]])</f>
        <v>45492</v>
      </c>
    </row>
    <row r="1353" spans="1:25" x14ac:dyDescent="0.3">
      <c r="A1353" s="5">
        <v>45492.402704050925</v>
      </c>
      <c r="B1353" s="7" t="s">
        <v>31</v>
      </c>
      <c r="C1353" s="6" t="s">
        <v>1898</v>
      </c>
      <c r="D1353" s="7" t="s">
        <v>1897</v>
      </c>
      <c r="E1353" s="8">
        <v>8</v>
      </c>
      <c r="F1353" s="7" t="s">
        <v>68</v>
      </c>
      <c r="G1353" s="7" t="s">
        <v>68</v>
      </c>
      <c r="H1353" s="7" t="s">
        <v>912</v>
      </c>
      <c r="I1353" s="7" t="s">
        <v>44</v>
      </c>
      <c r="J1353" s="19" t="str">
        <f>IFERROR(INDEX('Employee Info'!$C$3:$E$200,MATCH(Data6[[#This Row],[Name:]],'Employee Info'!$B$3:$B$200,0),MATCH(Data6[[#This Row],[Hours Type:]],'Employee Info'!$C$2:$E$2,0)),"")</f>
        <v/>
      </c>
      <c r="K1353" s="19" t="str">
        <f>IFERROR(INDEX('Employee Info'!$C$3:$J$200,MATCH(Data6[[#This Row],[Name:]],'Employee Info'!$B$3:$B$200,0),MATCH(Data6[[#Headers],[Truck]],'Employee Info'!$C$2:$J$2,0)),"")</f>
        <v/>
      </c>
      <c r="L1353" s="19" t="str">
        <f>IFERROR(INDEX('Employee Info'!$C$3:$J$200,MATCH(Data6[[#This Row],[Name:]],'Employee Info'!$B$3:$B$200,0),MATCH(Data6[[#Headers],[Phone]],'Employee Info'!$C$2:$J$2,0)),"")</f>
        <v/>
      </c>
      <c r="M1353" s="19" t="str">
        <f>IFERROR(INDEX('Employee Info'!$C$3:$J$200,MATCH(Data6[[#This Row],[Name:]],'Employee Info'!$B$3:$B$200,0),MATCH(Data6[[#Headers],[Tech]],'Employee Info'!$C$2:$J$2,0)),"")</f>
        <v/>
      </c>
      <c r="N1353" s="19" t="str">
        <f>IFERROR(INDEX('Employee Info'!$C$3:$J$200,MATCH(Data6[[#This Row],[Name:]],'Employee Info'!$B$3:$B$200,0),MATCH(Data6[[#Headers],[Other]],'Employee Info'!$C$2:$J$2,0)),"")</f>
        <v/>
      </c>
      <c r="O1353" s="19">
        <f>IFERROR((Data6[[#This Row],[Hours:]]*SUM(Data6[[#This Row],[Rate]:[Other]])),"")</f>
        <v>0</v>
      </c>
      <c r="P1353" s="7" t="str">
        <f>IF(Data6[[#This Row],[WO'#:]]="","Riley #","WO#")</f>
        <v>Riley #</v>
      </c>
      <c r="Q1353" s="7">
        <f>IFERROR(WEEKNUM(Data6[[#This Row],[Date:]]),"")</f>
        <v>29</v>
      </c>
      <c r="R1353" s="6">
        <f t="shared" si="63"/>
        <v>45487</v>
      </c>
      <c r="S1353" s="6">
        <f>Data6[[#This Row],[Week Start]]+7</f>
        <v>45494</v>
      </c>
      <c r="T1353" s="7" t="str">
        <f t="shared" si="64"/>
        <v>7/14/2024 - 7/21/2024</v>
      </c>
      <c r="U1353" s="7" t="str">
        <f t="shared" si="65"/>
        <v>Time Card</v>
      </c>
      <c r="V1353" s="8" t="str">
        <f>RIGHT(TEXT(Data6[[#This Row],[Date:]],"mmddyyyy"),4)</f>
        <v>2024</v>
      </c>
      <c r="W1353" s="8" t="str">
        <f>MID(TEXT(Data6[[#This Row],[Date:]],"mmddyyyy"),3,2)</f>
        <v>19</v>
      </c>
      <c r="X1353" s="8" t="str">
        <f>LEFT(TEXT(Data6[[#This Row],[Date:]],"mmddyyyy"),2)</f>
        <v>07</v>
      </c>
      <c r="Y1353" s="6">
        <f>DATE(Data6[[#This Row],[Year]],Data6[[#This Row],[Month]],Data6[[#This Row],[Day]])</f>
        <v>45492</v>
      </c>
    </row>
    <row r="1354" spans="1:25" x14ac:dyDescent="0.3">
      <c r="A1354" s="5">
        <v>45492.55277858796</v>
      </c>
      <c r="B1354" s="7" t="s">
        <v>66</v>
      </c>
      <c r="C1354" s="6" t="s">
        <v>1898</v>
      </c>
      <c r="D1354" s="7" t="s">
        <v>1908</v>
      </c>
      <c r="E1354" s="8">
        <v>1</v>
      </c>
      <c r="F1354" s="7" t="s">
        <v>68</v>
      </c>
      <c r="G1354" s="7" t="s">
        <v>68</v>
      </c>
      <c r="H1354" s="7" t="s">
        <v>912</v>
      </c>
      <c r="I1354" s="7" t="s">
        <v>44</v>
      </c>
      <c r="J1354" s="19" t="str">
        <f>IFERROR(INDEX('Employee Info'!$C$3:$E$200,MATCH(Data6[[#This Row],[Name:]],'Employee Info'!$B$3:$B$200,0),MATCH(Data6[[#This Row],[Hours Type:]],'Employee Info'!$C$2:$E$2,0)),"")</f>
        <v/>
      </c>
      <c r="K1354" s="19" t="str">
        <f>IFERROR(INDEX('Employee Info'!$C$3:$J$200,MATCH(Data6[[#This Row],[Name:]],'Employee Info'!$B$3:$B$200,0),MATCH(Data6[[#Headers],[Truck]],'Employee Info'!$C$2:$J$2,0)),"")</f>
        <v/>
      </c>
      <c r="L1354" s="19" t="str">
        <f>IFERROR(INDEX('Employee Info'!$C$3:$J$200,MATCH(Data6[[#This Row],[Name:]],'Employee Info'!$B$3:$B$200,0),MATCH(Data6[[#Headers],[Phone]],'Employee Info'!$C$2:$J$2,0)),"")</f>
        <v/>
      </c>
      <c r="M1354" s="19" t="str">
        <f>IFERROR(INDEX('Employee Info'!$C$3:$J$200,MATCH(Data6[[#This Row],[Name:]],'Employee Info'!$B$3:$B$200,0),MATCH(Data6[[#Headers],[Tech]],'Employee Info'!$C$2:$J$2,0)),"")</f>
        <v/>
      </c>
      <c r="N1354" s="19" t="str">
        <f>IFERROR(INDEX('Employee Info'!$C$3:$J$200,MATCH(Data6[[#This Row],[Name:]],'Employee Info'!$B$3:$B$200,0),MATCH(Data6[[#Headers],[Other]],'Employee Info'!$C$2:$J$2,0)),"")</f>
        <v/>
      </c>
      <c r="O1354" s="19">
        <f>IFERROR((Data6[[#This Row],[Hours:]]*SUM(Data6[[#This Row],[Rate]:[Other]])),"")</f>
        <v>0</v>
      </c>
      <c r="P1354" s="7" t="str">
        <f>IF(Data6[[#This Row],[WO'#:]]="","Riley #","WO#")</f>
        <v>Riley #</v>
      </c>
      <c r="Q1354" s="7">
        <f>IFERROR(WEEKNUM(Data6[[#This Row],[Date:]]),"")</f>
        <v>29</v>
      </c>
      <c r="R1354" s="6">
        <f t="shared" si="63"/>
        <v>45487</v>
      </c>
      <c r="S1354" s="6">
        <f>Data6[[#This Row],[Week Start]]+7</f>
        <v>45494</v>
      </c>
      <c r="T1354" s="7" t="str">
        <f t="shared" si="64"/>
        <v>7/14/2024 - 7/21/2024</v>
      </c>
      <c r="U1354" s="7" t="str">
        <f t="shared" si="65"/>
        <v>Time Card</v>
      </c>
      <c r="V1354" s="8" t="str">
        <f>RIGHT(TEXT(Data6[[#This Row],[Date:]],"mmddyyyy"),4)</f>
        <v>2024</v>
      </c>
      <c r="W1354" s="8" t="str">
        <f>MID(TEXT(Data6[[#This Row],[Date:]],"mmddyyyy"),3,2)</f>
        <v>19</v>
      </c>
      <c r="X1354" s="8" t="str">
        <f>LEFT(TEXT(Data6[[#This Row],[Date:]],"mmddyyyy"),2)</f>
        <v>07</v>
      </c>
      <c r="Y1354" s="6">
        <f>DATE(Data6[[#This Row],[Year]],Data6[[#This Row],[Month]],Data6[[#This Row],[Day]])</f>
        <v>45492</v>
      </c>
    </row>
    <row r="1355" spans="1:25" x14ac:dyDescent="0.3">
      <c r="A1355" s="5">
        <v>45499.546175925927</v>
      </c>
      <c r="B1355" s="7" t="s">
        <v>66</v>
      </c>
      <c r="C1355" s="6" t="s">
        <v>1915</v>
      </c>
      <c r="D1355" s="7" t="s">
        <v>1935</v>
      </c>
      <c r="E1355" s="8">
        <v>5</v>
      </c>
      <c r="F1355" s="7">
        <v>6984733</v>
      </c>
      <c r="G1355" s="7" t="s">
        <v>68</v>
      </c>
      <c r="H1355" s="7" t="s">
        <v>756</v>
      </c>
      <c r="I1355" s="7" t="s">
        <v>44</v>
      </c>
      <c r="J1355" s="19" t="str">
        <f>IFERROR(INDEX('Employee Info'!$C$3:$E$200,MATCH(Data6[[#This Row],[Name:]],'Employee Info'!$B$3:$B$200,0),MATCH(Data6[[#This Row],[Hours Type:]],'Employee Info'!$C$2:$E$2,0)),"")</f>
        <v/>
      </c>
      <c r="K1355" s="19" t="str">
        <f>IFERROR(INDEX('Employee Info'!$C$3:$J$200,MATCH(Data6[[#This Row],[Name:]],'Employee Info'!$B$3:$B$200,0),MATCH(Data6[[#Headers],[Truck]],'Employee Info'!$C$2:$J$2,0)),"")</f>
        <v/>
      </c>
      <c r="L1355" s="19" t="str">
        <f>IFERROR(INDEX('Employee Info'!$C$3:$J$200,MATCH(Data6[[#This Row],[Name:]],'Employee Info'!$B$3:$B$200,0),MATCH(Data6[[#Headers],[Phone]],'Employee Info'!$C$2:$J$2,0)),"")</f>
        <v/>
      </c>
      <c r="M1355" s="19" t="str">
        <f>IFERROR(INDEX('Employee Info'!$C$3:$J$200,MATCH(Data6[[#This Row],[Name:]],'Employee Info'!$B$3:$B$200,0),MATCH(Data6[[#Headers],[Tech]],'Employee Info'!$C$2:$J$2,0)),"")</f>
        <v/>
      </c>
      <c r="N1355" s="19" t="str">
        <f>IFERROR(INDEX('Employee Info'!$C$3:$J$200,MATCH(Data6[[#This Row],[Name:]],'Employee Info'!$B$3:$B$200,0),MATCH(Data6[[#Headers],[Other]],'Employee Info'!$C$2:$J$2,0)),"")</f>
        <v/>
      </c>
      <c r="O1355" s="19">
        <f>IFERROR((Data6[[#This Row],[Hours:]]*SUM(Data6[[#This Row],[Rate]:[Other]])),"")</f>
        <v>0</v>
      </c>
      <c r="P1355" s="7" t="str">
        <f>IF(Data6[[#This Row],[WO'#:]]="","Riley #","WO#")</f>
        <v>WO#</v>
      </c>
      <c r="Q1355" s="7">
        <f>IFERROR(WEEKNUM(Data6[[#This Row],[Date:]]),"")</f>
        <v>30</v>
      </c>
      <c r="R1355" s="6">
        <f t="shared" si="63"/>
        <v>45494</v>
      </c>
      <c r="S1355" s="6">
        <f>Data6[[#This Row],[Week Start]]+7</f>
        <v>45501</v>
      </c>
      <c r="T1355" s="7" t="str">
        <f t="shared" si="64"/>
        <v>7/21/2024 - 7/28/2024</v>
      </c>
      <c r="U1355" s="7" t="str">
        <f t="shared" si="65"/>
        <v>Time Card</v>
      </c>
      <c r="V1355" s="8" t="str">
        <f>RIGHT(TEXT(Data6[[#This Row],[Date:]],"mmddyyyy"),4)</f>
        <v>2024</v>
      </c>
      <c r="W1355" s="8" t="str">
        <f>MID(TEXT(Data6[[#This Row],[Date:]],"mmddyyyy"),3,2)</f>
        <v>22</v>
      </c>
      <c r="X1355" s="8" t="str">
        <f>LEFT(TEXT(Data6[[#This Row],[Date:]],"mmddyyyy"),2)</f>
        <v>07</v>
      </c>
      <c r="Y1355" s="6">
        <f>DATE(Data6[[#This Row],[Year]],Data6[[#This Row],[Month]],Data6[[#This Row],[Day]])</f>
        <v>45495</v>
      </c>
    </row>
    <row r="1356" spans="1:25" x14ac:dyDescent="0.3">
      <c r="A1356" s="5">
        <v>45517.49076724537</v>
      </c>
      <c r="B1356" s="7" t="s">
        <v>76</v>
      </c>
      <c r="C1356" s="6" t="s">
        <v>1915</v>
      </c>
      <c r="D1356" s="7" t="s">
        <v>156</v>
      </c>
      <c r="E1356" s="8">
        <v>1</v>
      </c>
      <c r="F1356" s="7">
        <v>6984733</v>
      </c>
      <c r="G1356" s="7" t="s">
        <v>68</v>
      </c>
      <c r="H1356" s="7" t="s">
        <v>756</v>
      </c>
      <c r="I1356" s="7" t="s">
        <v>44</v>
      </c>
      <c r="J1356" s="19" t="str">
        <f>IFERROR(INDEX('Employee Info'!$C$3:$E$200,MATCH(Data6[[#This Row],[Name:]],'Employee Info'!$B$3:$B$200,0),MATCH(Data6[[#This Row],[Hours Type:]],'Employee Info'!$C$2:$E$2,0)),"")</f>
        <v/>
      </c>
      <c r="K1356" s="19" t="str">
        <f>IFERROR(INDEX('Employee Info'!$C$3:$J$200,MATCH(Data6[[#This Row],[Name:]],'Employee Info'!$B$3:$B$200,0),MATCH(Data6[[#Headers],[Truck]],'Employee Info'!$C$2:$J$2,0)),"")</f>
        <v/>
      </c>
      <c r="L1356" s="19" t="str">
        <f>IFERROR(INDEX('Employee Info'!$C$3:$J$200,MATCH(Data6[[#This Row],[Name:]],'Employee Info'!$B$3:$B$200,0),MATCH(Data6[[#Headers],[Phone]],'Employee Info'!$C$2:$J$2,0)),"")</f>
        <v/>
      </c>
      <c r="M1356" s="19" t="str">
        <f>IFERROR(INDEX('Employee Info'!$C$3:$J$200,MATCH(Data6[[#This Row],[Name:]],'Employee Info'!$B$3:$B$200,0),MATCH(Data6[[#Headers],[Tech]],'Employee Info'!$C$2:$J$2,0)),"")</f>
        <v/>
      </c>
      <c r="N1356" s="19" t="str">
        <f>IFERROR(INDEX('Employee Info'!$C$3:$J$200,MATCH(Data6[[#This Row],[Name:]],'Employee Info'!$B$3:$B$200,0),MATCH(Data6[[#Headers],[Other]],'Employee Info'!$C$2:$J$2,0)),"")</f>
        <v/>
      </c>
      <c r="O1356" s="19">
        <f>IFERROR((Data6[[#This Row],[Hours:]]*SUM(Data6[[#This Row],[Rate]:[Other]])),"")</f>
        <v>0</v>
      </c>
      <c r="P1356" s="7" t="str">
        <f>IF(Data6[[#This Row],[WO'#:]]="","Riley #","WO#")</f>
        <v>WO#</v>
      </c>
      <c r="Q1356" s="7">
        <f>IFERROR(WEEKNUM(Data6[[#This Row],[Date:]]),"")</f>
        <v>30</v>
      </c>
      <c r="R1356" s="6">
        <f t="shared" si="63"/>
        <v>45494</v>
      </c>
      <c r="S1356" s="6">
        <f>Data6[[#This Row],[Week Start]]+7</f>
        <v>45501</v>
      </c>
      <c r="T1356" s="7" t="str">
        <f t="shared" si="64"/>
        <v>7/21/2024 - 7/28/2024</v>
      </c>
      <c r="U1356" s="7" t="str">
        <f t="shared" si="65"/>
        <v>Time Card</v>
      </c>
      <c r="V1356" s="8" t="str">
        <f>RIGHT(TEXT(Data6[[#This Row],[Date:]],"mmddyyyy"),4)</f>
        <v>2024</v>
      </c>
      <c r="W1356" s="8" t="str">
        <f>MID(TEXT(Data6[[#This Row],[Date:]],"mmddyyyy"),3,2)</f>
        <v>22</v>
      </c>
      <c r="X1356" s="8" t="str">
        <f>LEFT(TEXT(Data6[[#This Row],[Date:]],"mmddyyyy"),2)</f>
        <v>07</v>
      </c>
      <c r="Y1356" s="6">
        <f>DATE(Data6[[#This Row],[Year]],Data6[[#This Row],[Month]],Data6[[#This Row],[Day]])</f>
        <v>45495</v>
      </c>
    </row>
    <row r="1357" spans="1:25" x14ac:dyDescent="0.3">
      <c r="A1357" s="5">
        <v>45497.495956828701</v>
      </c>
      <c r="B1357" s="7" t="s">
        <v>34</v>
      </c>
      <c r="C1357" s="6" t="s">
        <v>1915</v>
      </c>
      <c r="D1357" s="7" t="s">
        <v>1914</v>
      </c>
      <c r="E1357" s="8">
        <v>6.5</v>
      </c>
      <c r="F1357" s="7">
        <v>7129401</v>
      </c>
      <c r="G1357" s="7" t="s">
        <v>117</v>
      </c>
      <c r="H1357" s="7" t="s">
        <v>756</v>
      </c>
      <c r="I1357" s="7" t="s">
        <v>44</v>
      </c>
      <c r="J1357" s="19" t="str">
        <f>IFERROR(INDEX('Employee Info'!$C$3:$E$200,MATCH(Data6[[#This Row],[Name:]],'Employee Info'!$B$3:$B$200,0),MATCH(Data6[[#This Row],[Hours Type:]],'Employee Info'!$C$2:$E$2,0)),"")</f>
        <v/>
      </c>
      <c r="K1357" s="19" t="str">
        <f>IFERROR(INDEX('Employee Info'!$C$3:$J$200,MATCH(Data6[[#This Row],[Name:]],'Employee Info'!$B$3:$B$200,0),MATCH(Data6[[#Headers],[Truck]],'Employee Info'!$C$2:$J$2,0)),"")</f>
        <v/>
      </c>
      <c r="L1357" s="19" t="str">
        <f>IFERROR(INDEX('Employee Info'!$C$3:$J$200,MATCH(Data6[[#This Row],[Name:]],'Employee Info'!$B$3:$B$200,0),MATCH(Data6[[#Headers],[Phone]],'Employee Info'!$C$2:$J$2,0)),"")</f>
        <v/>
      </c>
      <c r="M1357" s="19" t="str">
        <f>IFERROR(INDEX('Employee Info'!$C$3:$J$200,MATCH(Data6[[#This Row],[Name:]],'Employee Info'!$B$3:$B$200,0),MATCH(Data6[[#Headers],[Tech]],'Employee Info'!$C$2:$J$2,0)),"")</f>
        <v/>
      </c>
      <c r="N1357" s="19" t="str">
        <f>IFERROR(INDEX('Employee Info'!$C$3:$J$200,MATCH(Data6[[#This Row],[Name:]],'Employee Info'!$B$3:$B$200,0),MATCH(Data6[[#Headers],[Other]],'Employee Info'!$C$2:$J$2,0)),"")</f>
        <v/>
      </c>
      <c r="O1357" s="19">
        <f>IFERROR((Data6[[#This Row],[Hours:]]*SUM(Data6[[#This Row],[Rate]:[Other]])),"")</f>
        <v>0</v>
      </c>
      <c r="P1357" s="7" t="str">
        <f>IF(Data6[[#This Row],[WO'#:]]="","Riley #","WO#")</f>
        <v>WO#</v>
      </c>
      <c r="Q1357" s="7">
        <f>IFERROR(WEEKNUM(Data6[[#This Row],[Date:]]),"")</f>
        <v>30</v>
      </c>
      <c r="R1357" s="6">
        <f t="shared" si="63"/>
        <v>45494</v>
      </c>
      <c r="S1357" s="6">
        <f>Data6[[#This Row],[Week Start]]+7</f>
        <v>45501</v>
      </c>
      <c r="T1357" s="7" t="str">
        <f t="shared" si="64"/>
        <v>7/21/2024 - 7/28/2024</v>
      </c>
      <c r="U1357" s="7" t="str">
        <f t="shared" si="65"/>
        <v>Time Card</v>
      </c>
      <c r="V1357" s="8" t="str">
        <f>RIGHT(TEXT(Data6[[#This Row],[Date:]],"mmddyyyy"),4)</f>
        <v>2024</v>
      </c>
      <c r="W1357" s="8" t="str">
        <f>MID(TEXT(Data6[[#This Row],[Date:]],"mmddyyyy"),3,2)</f>
        <v>22</v>
      </c>
      <c r="X1357" s="8" t="str">
        <f>LEFT(TEXT(Data6[[#This Row],[Date:]],"mmddyyyy"),2)</f>
        <v>07</v>
      </c>
      <c r="Y1357" s="6">
        <f>DATE(Data6[[#This Row],[Year]],Data6[[#This Row],[Month]],Data6[[#This Row],[Day]])</f>
        <v>45495</v>
      </c>
    </row>
    <row r="1358" spans="1:25" x14ac:dyDescent="0.3">
      <c r="A1358" s="5">
        <v>45499.538908912036</v>
      </c>
      <c r="B1358" s="7" t="s">
        <v>66</v>
      </c>
      <c r="C1358" s="6" t="s">
        <v>1915</v>
      </c>
      <c r="D1358" s="7" t="s">
        <v>1931</v>
      </c>
      <c r="E1358" s="8">
        <v>1</v>
      </c>
      <c r="F1358" s="7">
        <v>7129401</v>
      </c>
      <c r="G1358" s="7" t="s">
        <v>68</v>
      </c>
      <c r="H1358" s="7" t="s">
        <v>756</v>
      </c>
      <c r="I1358" s="7" t="s">
        <v>44</v>
      </c>
      <c r="J1358" s="19" t="str">
        <f>IFERROR(INDEX('Employee Info'!$C$3:$E$200,MATCH(Data6[[#This Row],[Name:]],'Employee Info'!$B$3:$B$200,0),MATCH(Data6[[#This Row],[Hours Type:]],'Employee Info'!$C$2:$E$2,0)),"")</f>
        <v/>
      </c>
      <c r="K1358" s="19" t="str">
        <f>IFERROR(INDEX('Employee Info'!$C$3:$J$200,MATCH(Data6[[#This Row],[Name:]],'Employee Info'!$B$3:$B$200,0),MATCH(Data6[[#Headers],[Truck]],'Employee Info'!$C$2:$J$2,0)),"")</f>
        <v/>
      </c>
      <c r="L1358" s="19" t="str">
        <f>IFERROR(INDEX('Employee Info'!$C$3:$J$200,MATCH(Data6[[#This Row],[Name:]],'Employee Info'!$B$3:$B$200,0),MATCH(Data6[[#Headers],[Phone]],'Employee Info'!$C$2:$J$2,0)),"")</f>
        <v/>
      </c>
      <c r="M1358" s="19" t="str">
        <f>IFERROR(INDEX('Employee Info'!$C$3:$J$200,MATCH(Data6[[#This Row],[Name:]],'Employee Info'!$B$3:$B$200,0),MATCH(Data6[[#Headers],[Tech]],'Employee Info'!$C$2:$J$2,0)),"")</f>
        <v/>
      </c>
      <c r="N1358" s="19" t="str">
        <f>IFERROR(INDEX('Employee Info'!$C$3:$J$200,MATCH(Data6[[#This Row],[Name:]],'Employee Info'!$B$3:$B$200,0),MATCH(Data6[[#Headers],[Other]],'Employee Info'!$C$2:$J$2,0)),"")</f>
        <v/>
      </c>
      <c r="O1358" s="19">
        <f>IFERROR((Data6[[#This Row],[Hours:]]*SUM(Data6[[#This Row],[Rate]:[Other]])),"")</f>
        <v>0</v>
      </c>
      <c r="P1358" s="7" t="str">
        <f>IF(Data6[[#This Row],[WO'#:]]="","Riley #","WO#")</f>
        <v>WO#</v>
      </c>
      <c r="Q1358" s="7">
        <f>IFERROR(WEEKNUM(Data6[[#This Row],[Date:]]),"")</f>
        <v>30</v>
      </c>
      <c r="R1358" s="6">
        <f t="shared" si="63"/>
        <v>45494</v>
      </c>
      <c r="S1358" s="6">
        <f>Data6[[#This Row],[Week Start]]+7</f>
        <v>45501</v>
      </c>
      <c r="T1358" s="7" t="str">
        <f t="shared" si="64"/>
        <v>7/21/2024 - 7/28/2024</v>
      </c>
      <c r="U1358" s="7" t="str">
        <f t="shared" si="65"/>
        <v>Time Card</v>
      </c>
      <c r="V1358" s="8" t="str">
        <f>RIGHT(TEXT(Data6[[#This Row],[Date:]],"mmddyyyy"),4)</f>
        <v>2024</v>
      </c>
      <c r="W1358" s="8" t="str">
        <f>MID(TEXT(Data6[[#This Row],[Date:]],"mmddyyyy"),3,2)</f>
        <v>22</v>
      </c>
      <c r="X1358" s="8" t="str">
        <f>LEFT(TEXT(Data6[[#This Row],[Date:]],"mmddyyyy"),2)</f>
        <v>07</v>
      </c>
      <c r="Y1358" s="6">
        <f>DATE(Data6[[#This Row],[Year]],Data6[[#This Row],[Month]],Data6[[#This Row],[Day]])</f>
        <v>45495</v>
      </c>
    </row>
    <row r="1359" spans="1:25" x14ac:dyDescent="0.3">
      <c r="A1359" s="5">
        <v>45497.530262152781</v>
      </c>
      <c r="B1359" s="7" t="s">
        <v>31</v>
      </c>
      <c r="C1359" s="6" t="s">
        <v>1915</v>
      </c>
      <c r="D1359" s="7" t="s">
        <v>1922</v>
      </c>
      <c r="E1359" s="8">
        <v>3</v>
      </c>
      <c r="F1359" s="7">
        <v>7130988</v>
      </c>
      <c r="G1359" s="7" t="s">
        <v>117</v>
      </c>
      <c r="H1359" s="7" t="s">
        <v>756</v>
      </c>
      <c r="I1359" s="7" t="s">
        <v>44</v>
      </c>
      <c r="J1359" s="19" t="str">
        <f>IFERROR(INDEX('Employee Info'!$C$3:$E$200,MATCH(Data6[[#This Row],[Name:]],'Employee Info'!$B$3:$B$200,0),MATCH(Data6[[#This Row],[Hours Type:]],'Employee Info'!$C$2:$E$2,0)),"")</f>
        <v/>
      </c>
      <c r="K1359" s="19" t="str">
        <f>IFERROR(INDEX('Employee Info'!$C$3:$J$200,MATCH(Data6[[#This Row],[Name:]],'Employee Info'!$B$3:$B$200,0),MATCH(Data6[[#Headers],[Truck]],'Employee Info'!$C$2:$J$2,0)),"")</f>
        <v/>
      </c>
      <c r="L1359" s="19" t="str">
        <f>IFERROR(INDEX('Employee Info'!$C$3:$J$200,MATCH(Data6[[#This Row],[Name:]],'Employee Info'!$B$3:$B$200,0),MATCH(Data6[[#Headers],[Phone]],'Employee Info'!$C$2:$J$2,0)),"")</f>
        <v/>
      </c>
      <c r="M1359" s="19" t="str">
        <f>IFERROR(INDEX('Employee Info'!$C$3:$J$200,MATCH(Data6[[#This Row],[Name:]],'Employee Info'!$B$3:$B$200,0),MATCH(Data6[[#Headers],[Tech]],'Employee Info'!$C$2:$J$2,0)),"")</f>
        <v/>
      </c>
      <c r="N1359" s="19" t="str">
        <f>IFERROR(INDEX('Employee Info'!$C$3:$J$200,MATCH(Data6[[#This Row],[Name:]],'Employee Info'!$B$3:$B$200,0),MATCH(Data6[[#Headers],[Other]],'Employee Info'!$C$2:$J$2,0)),"")</f>
        <v/>
      </c>
      <c r="O1359" s="19">
        <f>IFERROR((Data6[[#This Row],[Hours:]]*SUM(Data6[[#This Row],[Rate]:[Other]])),"")</f>
        <v>0</v>
      </c>
      <c r="P1359" s="7" t="str">
        <f>IF(Data6[[#This Row],[WO'#:]]="","Riley #","WO#")</f>
        <v>WO#</v>
      </c>
      <c r="Q1359" s="7">
        <f>IFERROR(WEEKNUM(Data6[[#This Row],[Date:]]),"")</f>
        <v>30</v>
      </c>
      <c r="R1359" s="6">
        <f t="shared" si="63"/>
        <v>45494</v>
      </c>
      <c r="S1359" s="6">
        <f>Data6[[#This Row],[Week Start]]+7</f>
        <v>45501</v>
      </c>
      <c r="T1359" s="7" t="str">
        <f t="shared" si="64"/>
        <v>7/21/2024 - 7/28/2024</v>
      </c>
      <c r="U1359" s="7" t="str">
        <f t="shared" si="65"/>
        <v>Time Card</v>
      </c>
      <c r="V1359" s="8" t="str">
        <f>RIGHT(TEXT(Data6[[#This Row],[Date:]],"mmddyyyy"),4)</f>
        <v>2024</v>
      </c>
      <c r="W1359" s="8" t="str">
        <f>MID(TEXT(Data6[[#This Row],[Date:]],"mmddyyyy"),3,2)</f>
        <v>22</v>
      </c>
      <c r="X1359" s="8" t="str">
        <f>LEFT(TEXT(Data6[[#This Row],[Date:]],"mmddyyyy"),2)</f>
        <v>07</v>
      </c>
      <c r="Y1359" s="6">
        <f>DATE(Data6[[#This Row],[Year]],Data6[[#This Row],[Month]],Data6[[#This Row],[Day]])</f>
        <v>45495</v>
      </c>
    </row>
    <row r="1360" spans="1:25" x14ac:dyDescent="0.3">
      <c r="A1360" s="5">
        <v>45497.530410648149</v>
      </c>
      <c r="B1360" s="7" t="s">
        <v>342</v>
      </c>
      <c r="C1360" s="6" t="s">
        <v>1915</v>
      </c>
      <c r="D1360" s="7" t="s">
        <v>1922</v>
      </c>
      <c r="E1360" s="8">
        <v>3</v>
      </c>
      <c r="F1360" s="7">
        <v>7130988</v>
      </c>
      <c r="G1360" s="7" t="s">
        <v>117</v>
      </c>
      <c r="H1360" s="7" t="s">
        <v>756</v>
      </c>
      <c r="I1360" s="7" t="s">
        <v>44</v>
      </c>
      <c r="J1360" s="19" t="str">
        <f>IFERROR(INDEX('Employee Info'!$C$3:$E$200,MATCH(Data6[[#This Row],[Name:]],'Employee Info'!$B$3:$B$200,0),MATCH(Data6[[#This Row],[Hours Type:]],'Employee Info'!$C$2:$E$2,0)),"")</f>
        <v/>
      </c>
      <c r="K1360" s="19" t="str">
        <f>IFERROR(INDEX('Employee Info'!$C$3:$J$200,MATCH(Data6[[#This Row],[Name:]],'Employee Info'!$B$3:$B$200,0),MATCH(Data6[[#Headers],[Truck]],'Employee Info'!$C$2:$J$2,0)),"")</f>
        <v/>
      </c>
      <c r="L1360" s="19" t="str">
        <f>IFERROR(INDEX('Employee Info'!$C$3:$J$200,MATCH(Data6[[#This Row],[Name:]],'Employee Info'!$B$3:$B$200,0),MATCH(Data6[[#Headers],[Phone]],'Employee Info'!$C$2:$J$2,0)),"")</f>
        <v/>
      </c>
      <c r="M1360" s="19" t="str">
        <f>IFERROR(INDEX('Employee Info'!$C$3:$J$200,MATCH(Data6[[#This Row],[Name:]],'Employee Info'!$B$3:$B$200,0),MATCH(Data6[[#Headers],[Tech]],'Employee Info'!$C$2:$J$2,0)),"")</f>
        <v/>
      </c>
      <c r="N1360" s="19" t="str">
        <f>IFERROR(INDEX('Employee Info'!$C$3:$J$200,MATCH(Data6[[#This Row],[Name:]],'Employee Info'!$B$3:$B$200,0),MATCH(Data6[[#Headers],[Other]],'Employee Info'!$C$2:$J$2,0)),"")</f>
        <v/>
      </c>
      <c r="O1360" s="19">
        <f>IFERROR((Data6[[#This Row],[Hours:]]*SUM(Data6[[#This Row],[Rate]:[Other]])),"")</f>
        <v>0</v>
      </c>
      <c r="P1360" s="7" t="str">
        <f>IF(Data6[[#This Row],[WO'#:]]="","Riley #","WO#")</f>
        <v>WO#</v>
      </c>
      <c r="Q1360" s="7">
        <f>IFERROR(WEEKNUM(Data6[[#This Row],[Date:]]),"")</f>
        <v>30</v>
      </c>
      <c r="R1360" s="6">
        <f t="shared" si="63"/>
        <v>45494</v>
      </c>
      <c r="S1360" s="6">
        <f>Data6[[#This Row],[Week Start]]+7</f>
        <v>45501</v>
      </c>
      <c r="T1360" s="7" t="str">
        <f t="shared" si="64"/>
        <v>7/21/2024 - 7/28/2024</v>
      </c>
      <c r="U1360" s="7" t="str">
        <f t="shared" si="65"/>
        <v>Time Card</v>
      </c>
      <c r="V1360" s="8" t="str">
        <f>RIGHT(TEXT(Data6[[#This Row],[Date:]],"mmddyyyy"),4)</f>
        <v>2024</v>
      </c>
      <c r="W1360" s="8" t="str">
        <f>MID(TEXT(Data6[[#This Row],[Date:]],"mmddyyyy"),3,2)</f>
        <v>22</v>
      </c>
      <c r="X1360" s="8" t="str">
        <f>LEFT(TEXT(Data6[[#This Row],[Date:]],"mmddyyyy"),2)</f>
        <v>07</v>
      </c>
      <c r="Y1360" s="6">
        <f>DATE(Data6[[#This Row],[Year]],Data6[[#This Row],[Month]],Data6[[#This Row],[Day]])</f>
        <v>45495</v>
      </c>
    </row>
    <row r="1361" spans="1:25" x14ac:dyDescent="0.3">
      <c r="A1361" s="5">
        <v>45499.53996574074</v>
      </c>
      <c r="B1361" s="7" t="s">
        <v>66</v>
      </c>
      <c r="C1361" s="6" t="s">
        <v>1915</v>
      </c>
      <c r="D1361" s="7" t="s">
        <v>1932</v>
      </c>
      <c r="E1361" s="8">
        <v>1</v>
      </c>
      <c r="F1361" s="7">
        <v>7130988</v>
      </c>
      <c r="G1361" s="7" t="s">
        <v>68</v>
      </c>
      <c r="H1361" s="7" t="s">
        <v>756</v>
      </c>
      <c r="I1361" s="7" t="s">
        <v>44</v>
      </c>
      <c r="J1361" s="19" t="str">
        <f>IFERROR(INDEX('Employee Info'!$C$3:$E$200,MATCH(Data6[[#This Row],[Name:]],'Employee Info'!$B$3:$B$200,0),MATCH(Data6[[#This Row],[Hours Type:]],'Employee Info'!$C$2:$E$2,0)),"")</f>
        <v/>
      </c>
      <c r="K1361" s="19" t="str">
        <f>IFERROR(INDEX('Employee Info'!$C$3:$J$200,MATCH(Data6[[#This Row],[Name:]],'Employee Info'!$B$3:$B$200,0),MATCH(Data6[[#Headers],[Truck]],'Employee Info'!$C$2:$J$2,0)),"")</f>
        <v/>
      </c>
      <c r="L1361" s="19" t="str">
        <f>IFERROR(INDEX('Employee Info'!$C$3:$J$200,MATCH(Data6[[#This Row],[Name:]],'Employee Info'!$B$3:$B$200,0),MATCH(Data6[[#Headers],[Phone]],'Employee Info'!$C$2:$J$2,0)),"")</f>
        <v/>
      </c>
      <c r="M1361" s="19" t="str">
        <f>IFERROR(INDEX('Employee Info'!$C$3:$J$200,MATCH(Data6[[#This Row],[Name:]],'Employee Info'!$B$3:$B$200,0),MATCH(Data6[[#Headers],[Tech]],'Employee Info'!$C$2:$J$2,0)),"")</f>
        <v/>
      </c>
      <c r="N1361" s="19" t="str">
        <f>IFERROR(INDEX('Employee Info'!$C$3:$J$200,MATCH(Data6[[#This Row],[Name:]],'Employee Info'!$B$3:$B$200,0),MATCH(Data6[[#Headers],[Other]],'Employee Info'!$C$2:$J$2,0)),"")</f>
        <v/>
      </c>
      <c r="O1361" s="19">
        <f>IFERROR((Data6[[#This Row],[Hours:]]*SUM(Data6[[#This Row],[Rate]:[Other]])),"")</f>
        <v>0</v>
      </c>
      <c r="P1361" s="7" t="str">
        <f>IF(Data6[[#This Row],[WO'#:]]="","Riley #","WO#")</f>
        <v>WO#</v>
      </c>
      <c r="Q1361" s="7">
        <f>IFERROR(WEEKNUM(Data6[[#This Row],[Date:]]),"")</f>
        <v>30</v>
      </c>
      <c r="R1361" s="6">
        <f t="shared" si="63"/>
        <v>45494</v>
      </c>
      <c r="S1361" s="6">
        <f>Data6[[#This Row],[Week Start]]+7</f>
        <v>45501</v>
      </c>
      <c r="T1361" s="7" t="str">
        <f t="shared" si="64"/>
        <v>7/21/2024 - 7/28/2024</v>
      </c>
      <c r="U1361" s="7" t="str">
        <f t="shared" si="65"/>
        <v>Time Card</v>
      </c>
      <c r="V1361" s="8" t="str">
        <f>RIGHT(TEXT(Data6[[#This Row],[Date:]],"mmddyyyy"),4)</f>
        <v>2024</v>
      </c>
      <c r="W1361" s="8" t="str">
        <f>MID(TEXT(Data6[[#This Row],[Date:]],"mmddyyyy"),3,2)</f>
        <v>22</v>
      </c>
      <c r="X1361" s="8" t="str">
        <f>LEFT(TEXT(Data6[[#This Row],[Date:]],"mmddyyyy"),2)</f>
        <v>07</v>
      </c>
      <c r="Y1361" s="6">
        <f>DATE(Data6[[#This Row],[Year]],Data6[[#This Row],[Month]],Data6[[#This Row],[Day]])</f>
        <v>45495</v>
      </c>
    </row>
    <row r="1362" spans="1:25" x14ac:dyDescent="0.3">
      <c r="A1362" s="5">
        <v>45497.497740046296</v>
      </c>
      <c r="B1362" s="7" t="s">
        <v>34</v>
      </c>
      <c r="C1362" s="6" t="s">
        <v>1915</v>
      </c>
      <c r="D1362" s="7" t="s">
        <v>1916</v>
      </c>
      <c r="E1362" s="8">
        <v>1</v>
      </c>
      <c r="F1362" s="7">
        <v>7131208</v>
      </c>
      <c r="G1362" s="7" t="s">
        <v>117</v>
      </c>
      <c r="H1362" s="7" t="s">
        <v>756</v>
      </c>
      <c r="I1362" s="7" t="s">
        <v>44</v>
      </c>
      <c r="J1362" s="19" t="str">
        <f>IFERROR(INDEX('Employee Info'!$C$3:$E$200,MATCH(Data6[[#This Row],[Name:]],'Employee Info'!$B$3:$B$200,0),MATCH(Data6[[#This Row],[Hours Type:]],'Employee Info'!$C$2:$E$2,0)),"")</f>
        <v/>
      </c>
      <c r="K1362" s="19" t="str">
        <f>IFERROR(INDEX('Employee Info'!$C$3:$J$200,MATCH(Data6[[#This Row],[Name:]],'Employee Info'!$B$3:$B$200,0),MATCH(Data6[[#Headers],[Truck]],'Employee Info'!$C$2:$J$2,0)),"")</f>
        <v/>
      </c>
      <c r="L1362" s="19" t="str">
        <f>IFERROR(INDEX('Employee Info'!$C$3:$J$200,MATCH(Data6[[#This Row],[Name:]],'Employee Info'!$B$3:$B$200,0),MATCH(Data6[[#Headers],[Phone]],'Employee Info'!$C$2:$J$2,0)),"")</f>
        <v/>
      </c>
      <c r="M1362" s="19" t="str">
        <f>IFERROR(INDEX('Employee Info'!$C$3:$J$200,MATCH(Data6[[#This Row],[Name:]],'Employee Info'!$B$3:$B$200,0),MATCH(Data6[[#Headers],[Tech]],'Employee Info'!$C$2:$J$2,0)),"")</f>
        <v/>
      </c>
      <c r="N1362" s="19" t="str">
        <f>IFERROR(INDEX('Employee Info'!$C$3:$J$200,MATCH(Data6[[#This Row],[Name:]],'Employee Info'!$B$3:$B$200,0),MATCH(Data6[[#Headers],[Other]],'Employee Info'!$C$2:$J$2,0)),"")</f>
        <v/>
      </c>
      <c r="O1362" s="19">
        <f>IFERROR((Data6[[#This Row],[Hours:]]*SUM(Data6[[#This Row],[Rate]:[Other]])),"")</f>
        <v>0</v>
      </c>
      <c r="P1362" s="7" t="str">
        <f>IF(Data6[[#This Row],[WO'#:]]="","Riley #","WO#")</f>
        <v>WO#</v>
      </c>
      <c r="Q1362" s="7">
        <f>IFERROR(WEEKNUM(Data6[[#This Row],[Date:]]),"")</f>
        <v>30</v>
      </c>
      <c r="R1362" s="6">
        <f t="shared" si="63"/>
        <v>45494</v>
      </c>
      <c r="S1362" s="6">
        <f>Data6[[#This Row],[Week Start]]+7</f>
        <v>45501</v>
      </c>
      <c r="T1362" s="7" t="str">
        <f t="shared" si="64"/>
        <v>7/21/2024 - 7/28/2024</v>
      </c>
      <c r="U1362" s="7" t="str">
        <f t="shared" si="65"/>
        <v>Time Card</v>
      </c>
      <c r="V1362" s="8" t="str">
        <f>RIGHT(TEXT(Data6[[#This Row],[Date:]],"mmddyyyy"),4)</f>
        <v>2024</v>
      </c>
      <c r="W1362" s="8" t="str">
        <f>MID(TEXT(Data6[[#This Row],[Date:]],"mmddyyyy"),3,2)</f>
        <v>22</v>
      </c>
      <c r="X1362" s="8" t="str">
        <f>LEFT(TEXT(Data6[[#This Row],[Date:]],"mmddyyyy"),2)</f>
        <v>07</v>
      </c>
      <c r="Y1362" s="6">
        <f>DATE(Data6[[#This Row],[Year]],Data6[[#This Row],[Month]],Data6[[#This Row],[Day]])</f>
        <v>45495</v>
      </c>
    </row>
    <row r="1363" spans="1:25" x14ac:dyDescent="0.3">
      <c r="A1363" s="5">
        <v>45497.58254722222</v>
      </c>
      <c r="B1363" s="7" t="s">
        <v>35</v>
      </c>
      <c r="C1363" s="6" t="s">
        <v>1915</v>
      </c>
      <c r="D1363" s="7" t="s">
        <v>648</v>
      </c>
      <c r="E1363" s="8">
        <v>8</v>
      </c>
      <c r="F1363" s="7" t="s">
        <v>68</v>
      </c>
      <c r="G1363" s="7" t="s">
        <v>117</v>
      </c>
      <c r="H1363" s="7" t="s">
        <v>649</v>
      </c>
      <c r="I1363" s="7" t="s">
        <v>44</v>
      </c>
      <c r="J1363" s="19" t="str">
        <f>IFERROR(INDEX('Employee Info'!$C$3:$E$200,MATCH(Data6[[#This Row],[Name:]],'Employee Info'!$B$3:$B$200,0),MATCH(Data6[[#This Row],[Hours Type:]],'Employee Info'!$C$2:$E$2,0)),"")</f>
        <v/>
      </c>
      <c r="K1363" s="19" t="str">
        <f>IFERROR(INDEX('Employee Info'!$C$3:$J$200,MATCH(Data6[[#This Row],[Name:]],'Employee Info'!$B$3:$B$200,0),MATCH(Data6[[#Headers],[Truck]],'Employee Info'!$C$2:$J$2,0)),"")</f>
        <v/>
      </c>
      <c r="L1363" s="19" t="str">
        <f>IFERROR(INDEX('Employee Info'!$C$3:$J$200,MATCH(Data6[[#This Row],[Name:]],'Employee Info'!$B$3:$B$200,0),MATCH(Data6[[#Headers],[Phone]],'Employee Info'!$C$2:$J$2,0)),"")</f>
        <v/>
      </c>
      <c r="M1363" s="19" t="str">
        <f>IFERROR(INDEX('Employee Info'!$C$3:$J$200,MATCH(Data6[[#This Row],[Name:]],'Employee Info'!$B$3:$B$200,0),MATCH(Data6[[#Headers],[Tech]],'Employee Info'!$C$2:$J$2,0)),"")</f>
        <v/>
      </c>
      <c r="N1363" s="19" t="str">
        <f>IFERROR(INDEX('Employee Info'!$C$3:$J$200,MATCH(Data6[[#This Row],[Name:]],'Employee Info'!$B$3:$B$200,0),MATCH(Data6[[#Headers],[Other]],'Employee Info'!$C$2:$J$2,0)),"")</f>
        <v/>
      </c>
      <c r="O1363" s="19">
        <f>IFERROR((Data6[[#This Row],[Hours:]]*SUM(Data6[[#This Row],[Rate]:[Other]])),"")</f>
        <v>0</v>
      </c>
      <c r="P1363" s="7" t="str">
        <f>IF(Data6[[#This Row],[WO'#:]]="","Riley #","WO#")</f>
        <v>Riley #</v>
      </c>
      <c r="Q1363" s="7">
        <f>IFERROR(WEEKNUM(Data6[[#This Row],[Date:]]),"")</f>
        <v>30</v>
      </c>
      <c r="R1363" s="6">
        <f t="shared" si="63"/>
        <v>45494</v>
      </c>
      <c r="S1363" s="6">
        <f>Data6[[#This Row],[Week Start]]+7</f>
        <v>45501</v>
      </c>
      <c r="T1363" s="7" t="str">
        <f t="shared" si="64"/>
        <v>7/21/2024 - 7/28/2024</v>
      </c>
      <c r="U1363" s="7" t="str">
        <f t="shared" si="65"/>
        <v>Time Card</v>
      </c>
      <c r="V1363" s="8" t="str">
        <f>RIGHT(TEXT(Data6[[#This Row],[Date:]],"mmddyyyy"),4)</f>
        <v>2024</v>
      </c>
      <c r="W1363" s="8" t="str">
        <f>MID(TEXT(Data6[[#This Row],[Date:]],"mmddyyyy"),3,2)</f>
        <v>22</v>
      </c>
      <c r="X1363" s="8" t="str">
        <f>LEFT(TEXT(Data6[[#This Row],[Date:]],"mmddyyyy"),2)</f>
        <v>07</v>
      </c>
      <c r="Y1363" s="6">
        <f>DATE(Data6[[#This Row],[Year]],Data6[[#This Row],[Month]],Data6[[#This Row],[Day]])</f>
        <v>45495</v>
      </c>
    </row>
    <row r="1364" spans="1:25" x14ac:dyDescent="0.3">
      <c r="A1364" s="5">
        <v>45497.582635069448</v>
      </c>
      <c r="B1364" s="7" t="s">
        <v>23</v>
      </c>
      <c r="C1364" s="6" t="s">
        <v>1915</v>
      </c>
      <c r="D1364" s="7" t="s">
        <v>648</v>
      </c>
      <c r="E1364" s="8">
        <v>8</v>
      </c>
      <c r="F1364" s="7" t="s">
        <v>68</v>
      </c>
      <c r="G1364" s="7" t="s">
        <v>117</v>
      </c>
      <c r="H1364" s="7" t="s">
        <v>649</v>
      </c>
      <c r="I1364" s="7" t="s">
        <v>44</v>
      </c>
      <c r="J1364" s="19" t="str">
        <f>IFERROR(INDEX('Employee Info'!$C$3:$E$200,MATCH(Data6[[#This Row],[Name:]],'Employee Info'!$B$3:$B$200,0),MATCH(Data6[[#This Row],[Hours Type:]],'Employee Info'!$C$2:$E$2,0)),"")</f>
        <v/>
      </c>
      <c r="K1364" s="19" t="str">
        <f>IFERROR(INDEX('Employee Info'!$C$3:$J$200,MATCH(Data6[[#This Row],[Name:]],'Employee Info'!$B$3:$B$200,0),MATCH(Data6[[#Headers],[Truck]],'Employee Info'!$C$2:$J$2,0)),"")</f>
        <v/>
      </c>
      <c r="L1364" s="19" t="str">
        <f>IFERROR(INDEX('Employee Info'!$C$3:$J$200,MATCH(Data6[[#This Row],[Name:]],'Employee Info'!$B$3:$B$200,0),MATCH(Data6[[#Headers],[Phone]],'Employee Info'!$C$2:$J$2,0)),"")</f>
        <v/>
      </c>
      <c r="M1364" s="19" t="str">
        <f>IFERROR(INDEX('Employee Info'!$C$3:$J$200,MATCH(Data6[[#This Row],[Name:]],'Employee Info'!$B$3:$B$200,0),MATCH(Data6[[#Headers],[Tech]],'Employee Info'!$C$2:$J$2,0)),"")</f>
        <v/>
      </c>
      <c r="N1364" s="19" t="str">
        <f>IFERROR(INDEX('Employee Info'!$C$3:$J$200,MATCH(Data6[[#This Row],[Name:]],'Employee Info'!$B$3:$B$200,0),MATCH(Data6[[#Headers],[Other]],'Employee Info'!$C$2:$J$2,0)),"")</f>
        <v/>
      </c>
      <c r="O1364" s="19">
        <f>IFERROR((Data6[[#This Row],[Hours:]]*SUM(Data6[[#This Row],[Rate]:[Other]])),"")</f>
        <v>0</v>
      </c>
      <c r="P1364" s="7" t="str">
        <f>IF(Data6[[#This Row],[WO'#:]]="","Riley #","WO#")</f>
        <v>Riley #</v>
      </c>
      <c r="Q1364" s="7">
        <f>IFERROR(WEEKNUM(Data6[[#This Row],[Date:]]),"")</f>
        <v>30</v>
      </c>
      <c r="R1364" s="6">
        <f t="shared" si="63"/>
        <v>45494</v>
      </c>
      <c r="S1364" s="6">
        <f>Data6[[#This Row],[Week Start]]+7</f>
        <v>45501</v>
      </c>
      <c r="T1364" s="7" t="str">
        <f t="shared" si="64"/>
        <v>7/21/2024 - 7/28/2024</v>
      </c>
      <c r="U1364" s="7" t="str">
        <f t="shared" si="65"/>
        <v>Time Card</v>
      </c>
      <c r="V1364" s="8" t="str">
        <f>RIGHT(TEXT(Data6[[#This Row],[Date:]],"mmddyyyy"),4)</f>
        <v>2024</v>
      </c>
      <c r="W1364" s="8" t="str">
        <f>MID(TEXT(Data6[[#This Row],[Date:]],"mmddyyyy"),3,2)</f>
        <v>22</v>
      </c>
      <c r="X1364" s="8" t="str">
        <f>LEFT(TEXT(Data6[[#This Row],[Date:]],"mmddyyyy"),2)</f>
        <v>07</v>
      </c>
      <c r="Y1364" s="6">
        <f>DATE(Data6[[#This Row],[Year]],Data6[[#This Row],[Month]],Data6[[#This Row],[Day]])</f>
        <v>45495</v>
      </c>
    </row>
    <row r="1365" spans="1:25" x14ac:dyDescent="0.3">
      <c r="A1365" s="5">
        <v>45497.50154409722</v>
      </c>
      <c r="B1365" s="7" t="s">
        <v>34</v>
      </c>
      <c r="C1365" s="6" t="s">
        <v>1915</v>
      </c>
      <c r="D1365" s="7" t="s">
        <v>1917</v>
      </c>
      <c r="E1365" s="8">
        <v>0.5</v>
      </c>
      <c r="F1365" s="7" t="s">
        <v>68</v>
      </c>
      <c r="G1365" s="7" t="s">
        <v>117</v>
      </c>
      <c r="H1365" s="7" t="s">
        <v>912</v>
      </c>
      <c r="I1365" s="7" t="s">
        <v>44</v>
      </c>
      <c r="J1365" s="19" t="str">
        <f>IFERROR(INDEX('Employee Info'!$C$3:$E$200,MATCH(Data6[[#This Row],[Name:]],'Employee Info'!$B$3:$B$200,0),MATCH(Data6[[#This Row],[Hours Type:]],'Employee Info'!$C$2:$E$2,0)),"")</f>
        <v/>
      </c>
      <c r="K1365" s="19" t="str">
        <f>IFERROR(INDEX('Employee Info'!$C$3:$J$200,MATCH(Data6[[#This Row],[Name:]],'Employee Info'!$B$3:$B$200,0),MATCH(Data6[[#Headers],[Truck]],'Employee Info'!$C$2:$J$2,0)),"")</f>
        <v/>
      </c>
      <c r="L1365" s="19" t="str">
        <f>IFERROR(INDEX('Employee Info'!$C$3:$J$200,MATCH(Data6[[#This Row],[Name:]],'Employee Info'!$B$3:$B$200,0),MATCH(Data6[[#Headers],[Phone]],'Employee Info'!$C$2:$J$2,0)),"")</f>
        <v/>
      </c>
      <c r="M1365" s="19" t="str">
        <f>IFERROR(INDEX('Employee Info'!$C$3:$J$200,MATCH(Data6[[#This Row],[Name:]],'Employee Info'!$B$3:$B$200,0),MATCH(Data6[[#Headers],[Tech]],'Employee Info'!$C$2:$J$2,0)),"")</f>
        <v/>
      </c>
      <c r="N1365" s="19" t="str">
        <f>IFERROR(INDEX('Employee Info'!$C$3:$J$200,MATCH(Data6[[#This Row],[Name:]],'Employee Info'!$B$3:$B$200,0),MATCH(Data6[[#Headers],[Other]],'Employee Info'!$C$2:$J$2,0)),"")</f>
        <v/>
      </c>
      <c r="O1365" s="19">
        <f>IFERROR((Data6[[#This Row],[Hours:]]*SUM(Data6[[#This Row],[Rate]:[Other]])),"")</f>
        <v>0</v>
      </c>
      <c r="P1365" s="7" t="str">
        <f>IF(Data6[[#This Row],[WO'#:]]="","Riley #","WO#")</f>
        <v>Riley #</v>
      </c>
      <c r="Q1365" s="7">
        <f>IFERROR(WEEKNUM(Data6[[#This Row],[Date:]]),"")</f>
        <v>30</v>
      </c>
      <c r="R1365" s="6">
        <f t="shared" si="63"/>
        <v>45494</v>
      </c>
      <c r="S1365" s="6">
        <f>Data6[[#This Row],[Week Start]]+7</f>
        <v>45501</v>
      </c>
      <c r="T1365" s="7" t="str">
        <f t="shared" si="64"/>
        <v>7/21/2024 - 7/28/2024</v>
      </c>
      <c r="U1365" s="7" t="str">
        <f t="shared" si="65"/>
        <v>Time Card</v>
      </c>
      <c r="V1365" s="8" t="str">
        <f>RIGHT(TEXT(Data6[[#This Row],[Date:]],"mmddyyyy"),4)</f>
        <v>2024</v>
      </c>
      <c r="W1365" s="8" t="str">
        <f>MID(TEXT(Data6[[#This Row],[Date:]],"mmddyyyy"),3,2)</f>
        <v>22</v>
      </c>
      <c r="X1365" s="8" t="str">
        <f>LEFT(TEXT(Data6[[#This Row],[Date:]],"mmddyyyy"),2)</f>
        <v>07</v>
      </c>
      <c r="Y1365" s="6">
        <f>DATE(Data6[[#This Row],[Year]],Data6[[#This Row],[Month]],Data6[[#This Row],[Day]])</f>
        <v>45495</v>
      </c>
    </row>
    <row r="1366" spans="1:25" x14ac:dyDescent="0.3">
      <c r="A1366" s="5">
        <v>45497.531042592593</v>
      </c>
      <c r="B1366" s="7" t="s">
        <v>342</v>
      </c>
      <c r="C1366" s="6" t="s">
        <v>1915</v>
      </c>
      <c r="D1366" s="7" t="s">
        <v>1923</v>
      </c>
      <c r="E1366" s="8">
        <v>5</v>
      </c>
      <c r="F1366" s="7" t="s">
        <v>68</v>
      </c>
      <c r="G1366" s="7" t="s">
        <v>117</v>
      </c>
      <c r="H1366" s="7" t="s">
        <v>912</v>
      </c>
      <c r="I1366" s="7" t="s">
        <v>44</v>
      </c>
      <c r="J1366" s="19" t="str">
        <f>IFERROR(INDEX('Employee Info'!$C$3:$E$200,MATCH(Data6[[#This Row],[Name:]],'Employee Info'!$B$3:$B$200,0),MATCH(Data6[[#This Row],[Hours Type:]],'Employee Info'!$C$2:$E$2,0)),"")</f>
        <v/>
      </c>
      <c r="K1366" s="19" t="str">
        <f>IFERROR(INDEX('Employee Info'!$C$3:$J$200,MATCH(Data6[[#This Row],[Name:]],'Employee Info'!$B$3:$B$200,0),MATCH(Data6[[#Headers],[Truck]],'Employee Info'!$C$2:$J$2,0)),"")</f>
        <v/>
      </c>
      <c r="L1366" s="19" t="str">
        <f>IFERROR(INDEX('Employee Info'!$C$3:$J$200,MATCH(Data6[[#This Row],[Name:]],'Employee Info'!$B$3:$B$200,0),MATCH(Data6[[#Headers],[Phone]],'Employee Info'!$C$2:$J$2,0)),"")</f>
        <v/>
      </c>
      <c r="M1366" s="19" t="str">
        <f>IFERROR(INDEX('Employee Info'!$C$3:$J$200,MATCH(Data6[[#This Row],[Name:]],'Employee Info'!$B$3:$B$200,0),MATCH(Data6[[#Headers],[Tech]],'Employee Info'!$C$2:$J$2,0)),"")</f>
        <v/>
      </c>
      <c r="N1366" s="19" t="str">
        <f>IFERROR(INDEX('Employee Info'!$C$3:$J$200,MATCH(Data6[[#This Row],[Name:]],'Employee Info'!$B$3:$B$200,0),MATCH(Data6[[#Headers],[Other]],'Employee Info'!$C$2:$J$2,0)),"")</f>
        <v/>
      </c>
      <c r="O1366" s="19">
        <f>IFERROR((Data6[[#This Row],[Hours:]]*SUM(Data6[[#This Row],[Rate]:[Other]])),"")</f>
        <v>0</v>
      </c>
      <c r="P1366" s="7" t="str">
        <f>IF(Data6[[#This Row],[WO'#:]]="","Riley #","WO#")</f>
        <v>Riley #</v>
      </c>
      <c r="Q1366" s="7">
        <f>IFERROR(WEEKNUM(Data6[[#This Row],[Date:]]),"")</f>
        <v>30</v>
      </c>
      <c r="R1366" s="6">
        <f t="shared" si="63"/>
        <v>45494</v>
      </c>
      <c r="S1366" s="6">
        <f>Data6[[#This Row],[Week Start]]+7</f>
        <v>45501</v>
      </c>
      <c r="T1366" s="7" t="str">
        <f t="shared" si="64"/>
        <v>7/21/2024 - 7/28/2024</v>
      </c>
      <c r="U1366" s="7" t="str">
        <f t="shared" si="65"/>
        <v>Time Card</v>
      </c>
      <c r="V1366" s="8" t="str">
        <f>RIGHT(TEXT(Data6[[#This Row],[Date:]],"mmddyyyy"),4)</f>
        <v>2024</v>
      </c>
      <c r="W1366" s="8" t="str">
        <f>MID(TEXT(Data6[[#This Row],[Date:]],"mmddyyyy"),3,2)</f>
        <v>22</v>
      </c>
      <c r="X1366" s="8" t="str">
        <f>LEFT(TEXT(Data6[[#This Row],[Date:]],"mmddyyyy"),2)</f>
        <v>07</v>
      </c>
      <c r="Y1366" s="6">
        <f>DATE(Data6[[#This Row],[Year]],Data6[[#This Row],[Month]],Data6[[#This Row],[Day]])</f>
        <v>45495</v>
      </c>
    </row>
    <row r="1367" spans="1:25" x14ac:dyDescent="0.3">
      <c r="A1367" s="5">
        <v>45497.531125000001</v>
      </c>
      <c r="B1367" s="7" t="s">
        <v>31</v>
      </c>
      <c r="C1367" s="6" t="s">
        <v>1915</v>
      </c>
      <c r="D1367" s="7" t="s">
        <v>1923</v>
      </c>
      <c r="E1367" s="8">
        <v>5</v>
      </c>
      <c r="F1367" s="7" t="s">
        <v>68</v>
      </c>
      <c r="G1367" s="7" t="s">
        <v>117</v>
      </c>
      <c r="H1367" s="7" t="s">
        <v>912</v>
      </c>
      <c r="I1367" s="7" t="s">
        <v>44</v>
      </c>
      <c r="J1367" s="19" t="str">
        <f>IFERROR(INDEX('Employee Info'!$C$3:$E$200,MATCH(Data6[[#This Row],[Name:]],'Employee Info'!$B$3:$B$200,0),MATCH(Data6[[#This Row],[Hours Type:]],'Employee Info'!$C$2:$E$2,0)),"")</f>
        <v/>
      </c>
      <c r="K1367" s="19" t="str">
        <f>IFERROR(INDEX('Employee Info'!$C$3:$J$200,MATCH(Data6[[#This Row],[Name:]],'Employee Info'!$B$3:$B$200,0),MATCH(Data6[[#Headers],[Truck]],'Employee Info'!$C$2:$J$2,0)),"")</f>
        <v/>
      </c>
      <c r="L1367" s="19" t="str">
        <f>IFERROR(INDEX('Employee Info'!$C$3:$J$200,MATCH(Data6[[#This Row],[Name:]],'Employee Info'!$B$3:$B$200,0),MATCH(Data6[[#Headers],[Phone]],'Employee Info'!$C$2:$J$2,0)),"")</f>
        <v/>
      </c>
      <c r="M1367" s="19" t="str">
        <f>IFERROR(INDEX('Employee Info'!$C$3:$J$200,MATCH(Data6[[#This Row],[Name:]],'Employee Info'!$B$3:$B$200,0),MATCH(Data6[[#Headers],[Tech]],'Employee Info'!$C$2:$J$2,0)),"")</f>
        <v/>
      </c>
      <c r="N1367" s="19" t="str">
        <f>IFERROR(INDEX('Employee Info'!$C$3:$J$200,MATCH(Data6[[#This Row],[Name:]],'Employee Info'!$B$3:$B$200,0),MATCH(Data6[[#Headers],[Other]],'Employee Info'!$C$2:$J$2,0)),"")</f>
        <v/>
      </c>
      <c r="O1367" s="19">
        <f>IFERROR((Data6[[#This Row],[Hours:]]*SUM(Data6[[#This Row],[Rate]:[Other]])),"")</f>
        <v>0</v>
      </c>
      <c r="P1367" s="7" t="str">
        <f>IF(Data6[[#This Row],[WO'#:]]="","Riley #","WO#")</f>
        <v>Riley #</v>
      </c>
      <c r="Q1367" s="7">
        <f>IFERROR(WEEKNUM(Data6[[#This Row],[Date:]]),"")</f>
        <v>30</v>
      </c>
      <c r="R1367" s="6">
        <f t="shared" si="63"/>
        <v>45494</v>
      </c>
      <c r="S1367" s="6">
        <f>Data6[[#This Row],[Week Start]]+7</f>
        <v>45501</v>
      </c>
      <c r="T1367" s="7" t="str">
        <f t="shared" si="64"/>
        <v>7/21/2024 - 7/28/2024</v>
      </c>
      <c r="U1367" s="7" t="str">
        <f t="shared" si="65"/>
        <v>Time Card</v>
      </c>
      <c r="V1367" s="8" t="str">
        <f>RIGHT(TEXT(Data6[[#This Row],[Date:]],"mmddyyyy"),4)</f>
        <v>2024</v>
      </c>
      <c r="W1367" s="8" t="str">
        <f>MID(TEXT(Data6[[#This Row],[Date:]],"mmddyyyy"),3,2)</f>
        <v>22</v>
      </c>
      <c r="X1367" s="8" t="str">
        <f>LEFT(TEXT(Data6[[#This Row],[Date:]],"mmddyyyy"),2)</f>
        <v>07</v>
      </c>
      <c r="Y1367" s="6">
        <f>DATE(Data6[[#This Row],[Year]],Data6[[#This Row],[Month]],Data6[[#This Row],[Day]])</f>
        <v>45495</v>
      </c>
    </row>
    <row r="1368" spans="1:25" x14ac:dyDescent="0.3">
      <c r="A1368" s="5">
        <v>45499.54293009259</v>
      </c>
      <c r="B1368" s="7" t="s">
        <v>66</v>
      </c>
      <c r="C1368" s="6" t="s">
        <v>1915</v>
      </c>
      <c r="D1368" s="7" t="s">
        <v>1934</v>
      </c>
      <c r="E1368" s="8">
        <v>1</v>
      </c>
      <c r="F1368" s="7" t="s">
        <v>68</v>
      </c>
      <c r="G1368" s="7" t="s">
        <v>68</v>
      </c>
      <c r="H1368" s="7" t="s">
        <v>912</v>
      </c>
      <c r="I1368" s="7" t="s">
        <v>44</v>
      </c>
      <c r="J1368" s="19" t="str">
        <f>IFERROR(INDEX('Employee Info'!$C$3:$E$200,MATCH(Data6[[#This Row],[Name:]],'Employee Info'!$B$3:$B$200,0),MATCH(Data6[[#This Row],[Hours Type:]],'Employee Info'!$C$2:$E$2,0)),"")</f>
        <v/>
      </c>
      <c r="K1368" s="19" t="str">
        <f>IFERROR(INDEX('Employee Info'!$C$3:$J$200,MATCH(Data6[[#This Row],[Name:]],'Employee Info'!$B$3:$B$200,0),MATCH(Data6[[#Headers],[Truck]],'Employee Info'!$C$2:$J$2,0)),"")</f>
        <v/>
      </c>
      <c r="L1368" s="19" t="str">
        <f>IFERROR(INDEX('Employee Info'!$C$3:$J$200,MATCH(Data6[[#This Row],[Name:]],'Employee Info'!$B$3:$B$200,0),MATCH(Data6[[#Headers],[Phone]],'Employee Info'!$C$2:$J$2,0)),"")</f>
        <v/>
      </c>
      <c r="M1368" s="19" t="str">
        <f>IFERROR(INDEX('Employee Info'!$C$3:$J$200,MATCH(Data6[[#This Row],[Name:]],'Employee Info'!$B$3:$B$200,0),MATCH(Data6[[#Headers],[Tech]],'Employee Info'!$C$2:$J$2,0)),"")</f>
        <v/>
      </c>
      <c r="N1368" s="19" t="str">
        <f>IFERROR(INDEX('Employee Info'!$C$3:$J$200,MATCH(Data6[[#This Row],[Name:]],'Employee Info'!$B$3:$B$200,0),MATCH(Data6[[#Headers],[Other]],'Employee Info'!$C$2:$J$2,0)),"")</f>
        <v/>
      </c>
      <c r="O1368" s="19">
        <f>IFERROR((Data6[[#This Row],[Hours:]]*SUM(Data6[[#This Row],[Rate]:[Other]])),"")</f>
        <v>0</v>
      </c>
      <c r="P1368" s="7" t="str">
        <f>IF(Data6[[#This Row],[WO'#:]]="","Riley #","WO#")</f>
        <v>Riley #</v>
      </c>
      <c r="Q1368" s="7">
        <f>IFERROR(WEEKNUM(Data6[[#This Row],[Date:]]),"")</f>
        <v>30</v>
      </c>
      <c r="R1368" s="6">
        <f t="shared" si="63"/>
        <v>45494</v>
      </c>
      <c r="S1368" s="6">
        <f>Data6[[#This Row],[Week Start]]+7</f>
        <v>45501</v>
      </c>
      <c r="T1368" s="7" t="str">
        <f t="shared" si="64"/>
        <v>7/21/2024 - 7/28/2024</v>
      </c>
      <c r="U1368" s="7" t="str">
        <f t="shared" si="65"/>
        <v>Time Card</v>
      </c>
      <c r="V1368" s="8" t="str">
        <f>RIGHT(TEXT(Data6[[#This Row],[Date:]],"mmddyyyy"),4)</f>
        <v>2024</v>
      </c>
      <c r="W1368" s="8" t="str">
        <f>MID(TEXT(Data6[[#This Row],[Date:]],"mmddyyyy"),3,2)</f>
        <v>22</v>
      </c>
      <c r="X1368" s="8" t="str">
        <f>LEFT(TEXT(Data6[[#This Row],[Date:]],"mmddyyyy"),2)</f>
        <v>07</v>
      </c>
      <c r="Y1368" s="6">
        <f>DATE(Data6[[#This Row],[Year]],Data6[[#This Row],[Month]],Data6[[#This Row],[Day]])</f>
        <v>45495</v>
      </c>
    </row>
    <row r="1369" spans="1:25" x14ac:dyDescent="0.3">
      <c r="A1369" s="5">
        <v>45499.546271296298</v>
      </c>
      <c r="B1369" s="7" t="s">
        <v>66</v>
      </c>
      <c r="C1369" s="6" t="s">
        <v>1919</v>
      </c>
      <c r="D1369" s="7" t="s">
        <v>1935</v>
      </c>
      <c r="E1369" s="8">
        <v>5</v>
      </c>
      <c r="F1369" s="7">
        <v>6984733</v>
      </c>
      <c r="G1369" s="7" t="s">
        <v>68</v>
      </c>
      <c r="H1369" s="7" t="s">
        <v>756</v>
      </c>
      <c r="I1369" s="7" t="s">
        <v>44</v>
      </c>
      <c r="J1369" s="19" t="str">
        <f>IFERROR(INDEX('Employee Info'!$C$3:$E$200,MATCH(Data6[[#This Row],[Name:]],'Employee Info'!$B$3:$B$200,0),MATCH(Data6[[#This Row],[Hours Type:]],'Employee Info'!$C$2:$E$2,0)),"")</f>
        <v/>
      </c>
      <c r="K1369" s="19" t="str">
        <f>IFERROR(INDEX('Employee Info'!$C$3:$J$200,MATCH(Data6[[#This Row],[Name:]],'Employee Info'!$B$3:$B$200,0),MATCH(Data6[[#Headers],[Truck]],'Employee Info'!$C$2:$J$2,0)),"")</f>
        <v/>
      </c>
      <c r="L1369" s="19" t="str">
        <f>IFERROR(INDEX('Employee Info'!$C$3:$J$200,MATCH(Data6[[#This Row],[Name:]],'Employee Info'!$B$3:$B$200,0),MATCH(Data6[[#Headers],[Phone]],'Employee Info'!$C$2:$J$2,0)),"")</f>
        <v/>
      </c>
      <c r="M1369" s="19" t="str">
        <f>IFERROR(INDEX('Employee Info'!$C$3:$J$200,MATCH(Data6[[#This Row],[Name:]],'Employee Info'!$B$3:$B$200,0),MATCH(Data6[[#Headers],[Tech]],'Employee Info'!$C$2:$J$2,0)),"")</f>
        <v/>
      </c>
      <c r="N1369" s="19" t="str">
        <f>IFERROR(INDEX('Employee Info'!$C$3:$J$200,MATCH(Data6[[#This Row],[Name:]],'Employee Info'!$B$3:$B$200,0),MATCH(Data6[[#Headers],[Other]],'Employee Info'!$C$2:$J$2,0)),"")</f>
        <v/>
      </c>
      <c r="O1369" s="19">
        <f>IFERROR((Data6[[#This Row],[Hours:]]*SUM(Data6[[#This Row],[Rate]:[Other]])),"")</f>
        <v>0</v>
      </c>
      <c r="P1369" s="7" t="str">
        <f>IF(Data6[[#This Row],[WO'#:]]="","Riley #","WO#")</f>
        <v>WO#</v>
      </c>
      <c r="Q1369" s="7">
        <f>IFERROR(WEEKNUM(Data6[[#This Row],[Date:]]),"")</f>
        <v>30</v>
      </c>
      <c r="R1369" s="6">
        <f t="shared" si="63"/>
        <v>45494</v>
      </c>
      <c r="S1369" s="6">
        <f>Data6[[#This Row],[Week Start]]+7</f>
        <v>45501</v>
      </c>
      <c r="T1369" s="7" t="str">
        <f t="shared" si="64"/>
        <v>7/21/2024 - 7/28/2024</v>
      </c>
      <c r="U1369" s="7" t="str">
        <f t="shared" si="65"/>
        <v>Time Card</v>
      </c>
      <c r="V1369" s="8" t="str">
        <f>RIGHT(TEXT(Data6[[#This Row],[Date:]],"mmddyyyy"),4)</f>
        <v>2024</v>
      </c>
      <c r="W1369" s="8" t="str">
        <f>MID(TEXT(Data6[[#This Row],[Date:]],"mmddyyyy"),3,2)</f>
        <v>23</v>
      </c>
      <c r="X1369" s="8" t="str">
        <f>LEFT(TEXT(Data6[[#This Row],[Date:]],"mmddyyyy"),2)</f>
        <v>07</v>
      </c>
      <c r="Y1369" s="6">
        <f>DATE(Data6[[#This Row],[Year]],Data6[[#This Row],[Month]],Data6[[#This Row],[Day]])</f>
        <v>45496</v>
      </c>
    </row>
    <row r="1370" spans="1:25" x14ac:dyDescent="0.3">
      <c r="A1370" s="5">
        <v>45517.490918055555</v>
      </c>
      <c r="B1370" s="7" t="s">
        <v>76</v>
      </c>
      <c r="C1370" s="6" t="s">
        <v>1919</v>
      </c>
      <c r="D1370" s="7" t="s">
        <v>156</v>
      </c>
      <c r="E1370" s="8">
        <v>1</v>
      </c>
      <c r="F1370" s="7">
        <v>6984733</v>
      </c>
      <c r="G1370" s="7" t="s">
        <v>68</v>
      </c>
      <c r="H1370" s="7" t="s">
        <v>756</v>
      </c>
      <c r="I1370" s="7" t="s">
        <v>44</v>
      </c>
      <c r="J1370" s="19" t="str">
        <f>IFERROR(INDEX('Employee Info'!$C$3:$E$200,MATCH(Data6[[#This Row],[Name:]],'Employee Info'!$B$3:$B$200,0),MATCH(Data6[[#This Row],[Hours Type:]],'Employee Info'!$C$2:$E$2,0)),"")</f>
        <v/>
      </c>
      <c r="K1370" s="19" t="str">
        <f>IFERROR(INDEX('Employee Info'!$C$3:$J$200,MATCH(Data6[[#This Row],[Name:]],'Employee Info'!$B$3:$B$200,0),MATCH(Data6[[#Headers],[Truck]],'Employee Info'!$C$2:$J$2,0)),"")</f>
        <v/>
      </c>
      <c r="L1370" s="19" t="str">
        <f>IFERROR(INDEX('Employee Info'!$C$3:$J$200,MATCH(Data6[[#This Row],[Name:]],'Employee Info'!$B$3:$B$200,0),MATCH(Data6[[#Headers],[Phone]],'Employee Info'!$C$2:$J$2,0)),"")</f>
        <v/>
      </c>
      <c r="M1370" s="19" t="str">
        <f>IFERROR(INDEX('Employee Info'!$C$3:$J$200,MATCH(Data6[[#This Row],[Name:]],'Employee Info'!$B$3:$B$200,0),MATCH(Data6[[#Headers],[Tech]],'Employee Info'!$C$2:$J$2,0)),"")</f>
        <v/>
      </c>
      <c r="N1370" s="19" t="str">
        <f>IFERROR(INDEX('Employee Info'!$C$3:$J$200,MATCH(Data6[[#This Row],[Name:]],'Employee Info'!$B$3:$B$200,0),MATCH(Data6[[#Headers],[Other]],'Employee Info'!$C$2:$J$2,0)),"")</f>
        <v/>
      </c>
      <c r="O1370" s="19">
        <f>IFERROR((Data6[[#This Row],[Hours:]]*SUM(Data6[[#This Row],[Rate]:[Other]])),"")</f>
        <v>0</v>
      </c>
      <c r="P1370" s="7" t="str">
        <f>IF(Data6[[#This Row],[WO'#:]]="","Riley #","WO#")</f>
        <v>WO#</v>
      </c>
      <c r="Q1370" s="7">
        <f>IFERROR(WEEKNUM(Data6[[#This Row],[Date:]]),"")</f>
        <v>30</v>
      </c>
      <c r="R1370" s="6">
        <f t="shared" si="63"/>
        <v>45494</v>
      </c>
      <c r="S1370" s="6">
        <f>Data6[[#This Row],[Week Start]]+7</f>
        <v>45501</v>
      </c>
      <c r="T1370" s="7" t="str">
        <f t="shared" si="64"/>
        <v>7/21/2024 - 7/28/2024</v>
      </c>
      <c r="U1370" s="7" t="str">
        <f t="shared" si="65"/>
        <v>Time Card</v>
      </c>
      <c r="V1370" s="8" t="str">
        <f>RIGHT(TEXT(Data6[[#This Row],[Date:]],"mmddyyyy"),4)</f>
        <v>2024</v>
      </c>
      <c r="W1370" s="8" t="str">
        <f>MID(TEXT(Data6[[#This Row],[Date:]],"mmddyyyy"),3,2)</f>
        <v>23</v>
      </c>
      <c r="X1370" s="8" t="str">
        <f>LEFT(TEXT(Data6[[#This Row],[Date:]],"mmddyyyy"),2)</f>
        <v>07</v>
      </c>
      <c r="Y1370" s="6">
        <f>DATE(Data6[[#This Row],[Year]],Data6[[#This Row],[Month]],Data6[[#This Row],[Day]])</f>
        <v>45496</v>
      </c>
    </row>
    <row r="1371" spans="1:25" x14ac:dyDescent="0.3">
      <c r="A1371" s="5">
        <v>45499.539005324077</v>
      </c>
      <c r="B1371" s="7" t="s">
        <v>66</v>
      </c>
      <c r="C1371" s="6" t="s">
        <v>1919</v>
      </c>
      <c r="D1371" s="7" t="s">
        <v>1931</v>
      </c>
      <c r="E1371" s="8">
        <v>1</v>
      </c>
      <c r="F1371" s="7">
        <v>7129401</v>
      </c>
      <c r="G1371" s="7" t="s">
        <v>68</v>
      </c>
      <c r="H1371" s="7" t="s">
        <v>756</v>
      </c>
      <c r="I1371" s="7" t="s">
        <v>44</v>
      </c>
      <c r="J1371" s="19" t="str">
        <f>IFERROR(INDEX('Employee Info'!$C$3:$E$200,MATCH(Data6[[#This Row],[Name:]],'Employee Info'!$B$3:$B$200,0),MATCH(Data6[[#This Row],[Hours Type:]],'Employee Info'!$C$2:$E$2,0)),"")</f>
        <v/>
      </c>
      <c r="K1371" s="19" t="str">
        <f>IFERROR(INDEX('Employee Info'!$C$3:$J$200,MATCH(Data6[[#This Row],[Name:]],'Employee Info'!$B$3:$B$200,0),MATCH(Data6[[#Headers],[Truck]],'Employee Info'!$C$2:$J$2,0)),"")</f>
        <v/>
      </c>
      <c r="L1371" s="19" t="str">
        <f>IFERROR(INDEX('Employee Info'!$C$3:$J$200,MATCH(Data6[[#This Row],[Name:]],'Employee Info'!$B$3:$B$200,0),MATCH(Data6[[#Headers],[Phone]],'Employee Info'!$C$2:$J$2,0)),"")</f>
        <v/>
      </c>
      <c r="M1371" s="19" t="str">
        <f>IFERROR(INDEX('Employee Info'!$C$3:$J$200,MATCH(Data6[[#This Row],[Name:]],'Employee Info'!$B$3:$B$200,0),MATCH(Data6[[#Headers],[Tech]],'Employee Info'!$C$2:$J$2,0)),"")</f>
        <v/>
      </c>
      <c r="N1371" s="19" t="str">
        <f>IFERROR(INDEX('Employee Info'!$C$3:$J$200,MATCH(Data6[[#This Row],[Name:]],'Employee Info'!$B$3:$B$200,0),MATCH(Data6[[#Headers],[Other]],'Employee Info'!$C$2:$J$2,0)),"")</f>
        <v/>
      </c>
      <c r="O1371" s="19">
        <f>IFERROR((Data6[[#This Row],[Hours:]]*SUM(Data6[[#This Row],[Rate]:[Other]])),"")</f>
        <v>0</v>
      </c>
      <c r="P1371" s="7" t="str">
        <f>IF(Data6[[#This Row],[WO'#:]]="","Riley #","WO#")</f>
        <v>WO#</v>
      </c>
      <c r="Q1371" s="7">
        <f>IFERROR(WEEKNUM(Data6[[#This Row],[Date:]]),"")</f>
        <v>30</v>
      </c>
      <c r="R1371" s="6">
        <f t="shared" si="63"/>
        <v>45494</v>
      </c>
      <c r="S1371" s="6">
        <f>Data6[[#This Row],[Week Start]]+7</f>
        <v>45501</v>
      </c>
      <c r="T1371" s="7" t="str">
        <f t="shared" si="64"/>
        <v>7/21/2024 - 7/28/2024</v>
      </c>
      <c r="U1371" s="7" t="str">
        <f t="shared" si="65"/>
        <v>Time Card</v>
      </c>
      <c r="V1371" s="8" t="str">
        <f>RIGHT(TEXT(Data6[[#This Row],[Date:]],"mmddyyyy"),4)</f>
        <v>2024</v>
      </c>
      <c r="W1371" s="8" t="str">
        <f>MID(TEXT(Data6[[#This Row],[Date:]],"mmddyyyy"),3,2)</f>
        <v>23</v>
      </c>
      <c r="X1371" s="8" t="str">
        <f>LEFT(TEXT(Data6[[#This Row],[Date:]],"mmddyyyy"),2)</f>
        <v>07</v>
      </c>
      <c r="Y1371" s="6">
        <f>DATE(Data6[[#This Row],[Year]],Data6[[#This Row],[Month]],Data6[[#This Row],[Day]])</f>
        <v>45496</v>
      </c>
    </row>
    <row r="1372" spans="1:25" x14ac:dyDescent="0.3">
      <c r="A1372" s="5">
        <v>45497.503194907411</v>
      </c>
      <c r="B1372" s="7" t="s">
        <v>34</v>
      </c>
      <c r="C1372" s="6" t="s">
        <v>1919</v>
      </c>
      <c r="D1372" s="7" t="s">
        <v>1918</v>
      </c>
      <c r="E1372" s="8">
        <v>8</v>
      </c>
      <c r="F1372" s="7">
        <v>7130988</v>
      </c>
      <c r="G1372" s="7" t="s">
        <v>117</v>
      </c>
      <c r="H1372" s="7" t="s">
        <v>756</v>
      </c>
      <c r="I1372" s="7" t="s">
        <v>44</v>
      </c>
      <c r="J1372" s="19" t="str">
        <f>IFERROR(INDEX('Employee Info'!$C$3:$E$200,MATCH(Data6[[#This Row],[Name:]],'Employee Info'!$B$3:$B$200,0),MATCH(Data6[[#This Row],[Hours Type:]],'Employee Info'!$C$2:$E$2,0)),"")</f>
        <v/>
      </c>
      <c r="K1372" s="19" t="str">
        <f>IFERROR(INDEX('Employee Info'!$C$3:$J$200,MATCH(Data6[[#This Row],[Name:]],'Employee Info'!$B$3:$B$200,0),MATCH(Data6[[#Headers],[Truck]],'Employee Info'!$C$2:$J$2,0)),"")</f>
        <v/>
      </c>
      <c r="L1372" s="19" t="str">
        <f>IFERROR(INDEX('Employee Info'!$C$3:$J$200,MATCH(Data6[[#This Row],[Name:]],'Employee Info'!$B$3:$B$200,0),MATCH(Data6[[#Headers],[Phone]],'Employee Info'!$C$2:$J$2,0)),"")</f>
        <v/>
      </c>
      <c r="M1372" s="19" t="str">
        <f>IFERROR(INDEX('Employee Info'!$C$3:$J$200,MATCH(Data6[[#This Row],[Name:]],'Employee Info'!$B$3:$B$200,0),MATCH(Data6[[#Headers],[Tech]],'Employee Info'!$C$2:$J$2,0)),"")</f>
        <v/>
      </c>
      <c r="N1372" s="19" t="str">
        <f>IFERROR(INDEX('Employee Info'!$C$3:$J$200,MATCH(Data6[[#This Row],[Name:]],'Employee Info'!$B$3:$B$200,0),MATCH(Data6[[#Headers],[Other]],'Employee Info'!$C$2:$J$2,0)),"")</f>
        <v/>
      </c>
      <c r="O1372" s="19">
        <f>IFERROR((Data6[[#This Row],[Hours:]]*SUM(Data6[[#This Row],[Rate]:[Other]])),"")</f>
        <v>0</v>
      </c>
      <c r="P1372" s="7" t="str">
        <f>IF(Data6[[#This Row],[WO'#:]]="","Riley #","WO#")</f>
        <v>WO#</v>
      </c>
      <c r="Q1372" s="7">
        <f>IFERROR(WEEKNUM(Data6[[#This Row],[Date:]]),"")</f>
        <v>30</v>
      </c>
      <c r="R1372" s="6">
        <f t="shared" si="63"/>
        <v>45494</v>
      </c>
      <c r="S1372" s="6">
        <f>Data6[[#This Row],[Week Start]]+7</f>
        <v>45501</v>
      </c>
      <c r="T1372" s="7" t="str">
        <f t="shared" si="64"/>
        <v>7/21/2024 - 7/28/2024</v>
      </c>
      <c r="U1372" s="7" t="str">
        <f t="shared" si="65"/>
        <v>Time Card</v>
      </c>
      <c r="V1372" s="8" t="str">
        <f>RIGHT(TEXT(Data6[[#This Row],[Date:]],"mmddyyyy"),4)</f>
        <v>2024</v>
      </c>
      <c r="W1372" s="8" t="str">
        <f>MID(TEXT(Data6[[#This Row],[Date:]],"mmddyyyy"),3,2)</f>
        <v>23</v>
      </c>
      <c r="X1372" s="8" t="str">
        <f>LEFT(TEXT(Data6[[#This Row],[Date:]],"mmddyyyy"),2)</f>
        <v>07</v>
      </c>
      <c r="Y1372" s="6">
        <f>DATE(Data6[[#This Row],[Year]],Data6[[#This Row],[Month]],Data6[[#This Row],[Day]])</f>
        <v>45496</v>
      </c>
    </row>
    <row r="1373" spans="1:25" x14ac:dyDescent="0.3">
      <c r="A1373" s="5">
        <v>45497.529789351851</v>
      </c>
      <c r="B1373" s="7" t="s">
        <v>31</v>
      </c>
      <c r="C1373" s="6" t="s">
        <v>1919</v>
      </c>
      <c r="D1373" s="7" t="s">
        <v>1922</v>
      </c>
      <c r="E1373" s="8">
        <v>8</v>
      </c>
      <c r="F1373" s="7">
        <v>7130988</v>
      </c>
      <c r="G1373" s="7" t="s">
        <v>117</v>
      </c>
      <c r="H1373" s="7" t="s">
        <v>756</v>
      </c>
      <c r="I1373" s="7" t="s">
        <v>44</v>
      </c>
      <c r="J1373" s="19" t="str">
        <f>IFERROR(INDEX('Employee Info'!$C$3:$E$200,MATCH(Data6[[#This Row],[Name:]],'Employee Info'!$B$3:$B$200,0),MATCH(Data6[[#This Row],[Hours Type:]],'Employee Info'!$C$2:$E$2,0)),"")</f>
        <v/>
      </c>
      <c r="K1373" s="19" t="str">
        <f>IFERROR(INDEX('Employee Info'!$C$3:$J$200,MATCH(Data6[[#This Row],[Name:]],'Employee Info'!$B$3:$B$200,0),MATCH(Data6[[#Headers],[Truck]],'Employee Info'!$C$2:$J$2,0)),"")</f>
        <v/>
      </c>
      <c r="L1373" s="19" t="str">
        <f>IFERROR(INDEX('Employee Info'!$C$3:$J$200,MATCH(Data6[[#This Row],[Name:]],'Employee Info'!$B$3:$B$200,0),MATCH(Data6[[#Headers],[Phone]],'Employee Info'!$C$2:$J$2,0)),"")</f>
        <v/>
      </c>
      <c r="M1373" s="19" t="str">
        <f>IFERROR(INDEX('Employee Info'!$C$3:$J$200,MATCH(Data6[[#This Row],[Name:]],'Employee Info'!$B$3:$B$200,0),MATCH(Data6[[#Headers],[Tech]],'Employee Info'!$C$2:$J$2,0)),"")</f>
        <v/>
      </c>
      <c r="N1373" s="19" t="str">
        <f>IFERROR(INDEX('Employee Info'!$C$3:$J$200,MATCH(Data6[[#This Row],[Name:]],'Employee Info'!$B$3:$B$200,0),MATCH(Data6[[#Headers],[Other]],'Employee Info'!$C$2:$J$2,0)),"")</f>
        <v/>
      </c>
      <c r="O1373" s="19">
        <f>IFERROR((Data6[[#This Row],[Hours:]]*SUM(Data6[[#This Row],[Rate]:[Other]])),"")</f>
        <v>0</v>
      </c>
      <c r="P1373" s="7" t="str">
        <f>IF(Data6[[#This Row],[WO'#:]]="","Riley #","WO#")</f>
        <v>WO#</v>
      </c>
      <c r="Q1373" s="7">
        <f>IFERROR(WEEKNUM(Data6[[#This Row],[Date:]]),"")</f>
        <v>30</v>
      </c>
      <c r="R1373" s="6">
        <f t="shared" si="63"/>
        <v>45494</v>
      </c>
      <c r="S1373" s="6">
        <f>Data6[[#This Row],[Week Start]]+7</f>
        <v>45501</v>
      </c>
      <c r="T1373" s="7" t="str">
        <f t="shared" si="64"/>
        <v>7/21/2024 - 7/28/2024</v>
      </c>
      <c r="U1373" s="7" t="str">
        <f t="shared" si="65"/>
        <v>Time Card</v>
      </c>
      <c r="V1373" s="8" t="str">
        <f>RIGHT(TEXT(Data6[[#This Row],[Date:]],"mmddyyyy"),4)</f>
        <v>2024</v>
      </c>
      <c r="W1373" s="8" t="str">
        <f>MID(TEXT(Data6[[#This Row],[Date:]],"mmddyyyy"),3,2)</f>
        <v>23</v>
      </c>
      <c r="X1373" s="8" t="str">
        <f>LEFT(TEXT(Data6[[#This Row],[Date:]],"mmddyyyy"),2)</f>
        <v>07</v>
      </c>
      <c r="Y1373" s="6">
        <f>DATE(Data6[[#This Row],[Year]],Data6[[#This Row],[Month]],Data6[[#This Row],[Day]])</f>
        <v>45496</v>
      </c>
    </row>
    <row r="1374" spans="1:25" x14ac:dyDescent="0.3">
      <c r="A1374" s="5">
        <v>45499.540086342589</v>
      </c>
      <c r="B1374" s="7" t="s">
        <v>66</v>
      </c>
      <c r="C1374" s="6" t="s">
        <v>1919</v>
      </c>
      <c r="D1374" s="7" t="s">
        <v>1932</v>
      </c>
      <c r="E1374" s="8">
        <v>1</v>
      </c>
      <c r="F1374" s="7">
        <v>7130988</v>
      </c>
      <c r="G1374" s="7" t="s">
        <v>68</v>
      </c>
      <c r="H1374" s="7" t="s">
        <v>756</v>
      </c>
      <c r="I1374" s="7" t="s">
        <v>44</v>
      </c>
      <c r="J1374" s="19" t="str">
        <f>IFERROR(INDEX('Employee Info'!$C$3:$E$200,MATCH(Data6[[#This Row],[Name:]],'Employee Info'!$B$3:$B$200,0),MATCH(Data6[[#This Row],[Hours Type:]],'Employee Info'!$C$2:$E$2,0)),"")</f>
        <v/>
      </c>
      <c r="K1374" s="19" t="str">
        <f>IFERROR(INDEX('Employee Info'!$C$3:$J$200,MATCH(Data6[[#This Row],[Name:]],'Employee Info'!$B$3:$B$200,0),MATCH(Data6[[#Headers],[Truck]],'Employee Info'!$C$2:$J$2,0)),"")</f>
        <v/>
      </c>
      <c r="L1374" s="19" t="str">
        <f>IFERROR(INDEX('Employee Info'!$C$3:$J$200,MATCH(Data6[[#This Row],[Name:]],'Employee Info'!$B$3:$B$200,0),MATCH(Data6[[#Headers],[Phone]],'Employee Info'!$C$2:$J$2,0)),"")</f>
        <v/>
      </c>
      <c r="M1374" s="19" t="str">
        <f>IFERROR(INDEX('Employee Info'!$C$3:$J$200,MATCH(Data6[[#This Row],[Name:]],'Employee Info'!$B$3:$B$200,0),MATCH(Data6[[#Headers],[Tech]],'Employee Info'!$C$2:$J$2,0)),"")</f>
        <v/>
      </c>
      <c r="N1374" s="19" t="str">
        <f>IFERROR(INDEX('Employee Info'!$C$3:$J$200,MATCH(Data6[[#This Row],[Name:]],'Employee Info'!$B$3:$B$200,0),MATCH(Data6[[#Headers],[Other]],'Employee Info'!$C$2:$J$2,0)),"")</f>
        <v/>
      </c>
      <c r="O1374" s="19">
        <f>IFERROR((Data6[[#This Row],[Hours:]]*SUM(Data6[[#This Row],[Rate]:[Other]])),"")</f>
        <v>0</v>
      </c>
      <c r="P1374" s="7" t="str">
        <f>IF(Data6[[#This Row],[WO'#:]]="","Riley #","WO#")</f>
        <v>WO#</v>
      </c>
      <c r="Q1374" s="7">
        <f>IFERROR(WEEKNUM(Data6[[#This Row],[Date:]]),"")</f>
        <v>30</v>
      </c>
      <c r="R1374" s="6">
        <f t="shared" si="63"/>
        <v>45494</v>
      </c>
      <c r="S1374" s="6">
        <f>Data6[[#This Row],[Week Start]]+7</f>
        <v>45501</v>
      </c>
      <c r="T1374" s="7" t="str">
        <f t="shared" si="64"/>
        <v>7/21/2024 - 7/28/2024</v>
      </c>
      <c r="U1374" s="7" t="str">
        <f t="shared" si="65"/>
        <v>Time Card</v>
      </c>
      <c r="V1374" s="8" t="str">
        <f>RIGHT(TEXT(Data6[[#This Row],[Date:]],"mmddyyyy"),4)</f>
        <v>2024</v>
      </c>
      <c r="W1374" s="8" t="str">
        <f>MID(TEXT(Data6[[#This Row],[Date:]],"mmddyyyy"),3,2)</f>
        <v>23</v>
      </c>
      <c r="X1374" s="8" t="str">
        <f>LEFT(TEXT(Data6[[#This Row],[Date:]],"mmddyyyy"),2)</f>
        <v>07</v>
      </c>
      <c r="Y1374" s="6">
        <f>DATE(Data6[[#This Row],[Year]],Data6[[#This Row],[Month]],Data6[[#This Row],[Day]])</f>
        <v>45496</v>
      </c>
    </row>
    <row r="1375" spans="1:25" x14ac:dyDescent="0.3">
      <c r="A1375" s="5">
        <v>45497.582752893519</v>
      </c>
      <c r="B1375" s="7" t="s">
        <v>23</v>
      </c>
      <c r="C1375" s="6" t="s">
        <v>1919</v>
      </c>
      <c r="D1375" s="7" t="s">
        <v>648</v>
      </c>
      <c r="E1375" s="8">
        <v>8</v>
      </c>
      <c r="F1375" s="7" t="s">
        <v>68</v>
      </c>
      <c r="G1375" s="7" t="s">
        <v>117</v>
      </c>
      <c r="H1375" s="7" t="s">
        <v>649</v>
      </c>
      <c r="I1375" s="7" t="s">
        <v>44</v>
      </c>
      <c r="J1375" s="19" t="str">
        <f>IFERROR(INDEX('Employee Info'!$C$3:$E$200,MATCH(Data6[[#This Row],[Name:]],'Employee Info'!$B$3:$B$200,0),MATCH(Data6[[#This Row],[Hours Type:]],'Employee Info'!$C$2:$E$2,0)),"")</f>
        <v/>
      </c>
      <c r="K1375" s="19" t="str">
        <f>IFERROR(INDEX('Employee Info'!$C$3:$J$200,MATCH(Data6[[#This Row],[Name:]],'Employee Info'!$B$3:$B$200,0),MATCH(Data6[[#Headers],[Truck]],'Employee Info'!$C$2:$J$2,0)),"")</f>
        <v/>
      </c>
      <c r="L1375" s="19" t="str">
        <f>IFERROR(INDEX('Employee Info'!$C$3:$J$200,MATCH(Data6[[#This Row],[Name:]],'Employee Info'!$B$3:$B$200,0),MATCH(Data6[[#Headers],[Phone]],'Employee Info'!$C$2:$J$2,0)),"")</f>
        <v/>
      </c>
      <c r="M1375" s="19" t="str">
        <f>IFERROR(INDEX('Employee Info'!$C$3:$J$200,MATCH(Data6[[#This Row],[Name:]],'Employee Info'!$B$3:$B$200,0),MATCH(Data6[[#Headers],[Tech]],'Employee Info'!$C$2:$J$2,0)),"")</f>
        <v/>
      </c>
      <c r="N1375" s="19" t="str">
        <f>IFERROR(INDEX('Employee Info'!$C$3:$J$200,MATCH(Data6[[#This Row],[Name:]],'Employee Info'!$B$3:$B$200,0),MATCH(Data6[[#Headers],[Other]],'Employee Info'!$C$2:$J$2,0)),"")</f>
        <v/>
      </c>
      <c r="O1375" s="19">
        <f>IFERROR((Data6[[#This Row],[Hours:]]*SUM(Data6[[#This Row],[Rate]:[Other]])),"")</f>
        <v>0</v>
      </c>
      <c r="P1375" s="7" t="str">
        <f>IF(Data6[[#This Row],[WO'#:]]="","Riley #","WO#")</f>
        <v>Riley #</v>
      </c>
      <c r="Q1375" s="7">
        <f>IFERROR(WEEKNUM(Data6[[#This Row],[Date:]]),"")</f>
        <v>30</v>
      </c>
      <c r="R1375" s="6">
        <f t="shared" si="63"/>
        <v>45494</v>
      </c>
      <c r="S1375" s="6">
        <f>Data6[[#This Row],[Week Start]]+7</f>
        <v>45501</v>
      </c>
      <c r="T1375" s="7" t="str">
        <f t="shared" si="64"/>
        <v>7/21/2024 - 7/28/2024</v>
      </c>
      <c r="U1375" s="7" t="str">
        <f t="shared" si="65"/>
        <v>Time Card</v>
      </c>
      <c r="V1375" s="8" t="str">
        <f>RIGHT(TEXT(Data6[[#This Row],[Date:]],"mmddyyyy"),4)</f>
        <v>2024</v>
      </c>
      <c r="W1375" s="8" t="str">
        <f>MID(TEXT(Data6[[#This Row],[Date:]],"mmddyyyy"),3,2)</f>
        <v>23</v>
      </c>
      <c r="X1375" s="8" t="str">
        <f>LEFT(TEXT(Data6[[#This Row],[Date:]],"mmddyyyy"),2)</f>
        <v>07</v>
      </c>
      <c r="Y1375" s="6">
        <f>DATE(Data6[[#This Row],[Year]],Data6[[#This Row],[Month]],Data6[[#This Row],[Day]])</f>
        <v>45496</v>
      </c>
    </row>
    <row r="1376" spans="1:25" x14ac:dyDescent="0.3">
      <c r="A1376" s="5">
        <v>45497.582844907411</v>
      </c>
      <c r="B1376" s="7" t="s">
        <v>35</v>
      </c>
      <c r="C1376" s="6" t="s">
        <v>1919</v>
      </c>
      <c r="D1376" s="7" t="s">
        <v>648</v>
      </c>
      <c r="E1376" s="8">
        <v>8</v>
      </c>
      <c r="F1376" s="7" t="s">
        <v>68</v>
      </c>
      <c r="G1376" s="7" t="s">
        <v>117</v>
      </c>
      <c r="H1376" s="7" t="s">
        <v>649</v>
      </c>
      <c r="I1376" s="7" t="s">
        <v>44</v>
      </c>
      <c r="J1376" s="19" t="str">
        <f>IFERROR(INDEX('Employee Info'!$C$3:$E$200,MATCH(Data6[[#This Row],[Name:]],'Employee Info'!$B$3:$B$200,0),MATCH(Data6[[#This Row],[Hours Type:]],'Employee Info'!$C$2:$E$2,0)),"")</f>
        <v/>
      </c>
      <c r="K1376" s="19" t="str">
        <f>IFERROR(INDEX('Employee Info'!$C$3:$J$200,MATCH(Data6[[#This Row],[Name:]],'Employee Info'!$B$3:$B$200,0),MATCH(Data6[[#Headers],[Truck]],'Employee Info'!$C$2:$J$2,0)),"")</f>
        <v/>
      </c>
      <c r="L1376" s="19" t="str">
        <f>IFERROR(INDEX('Employee Info'!$C$3:$J$200,MATCH(Data6[[#This Row],[Name:]],'Employee Info'!$B$3:$B$200,0),MATCH(Data6[[#Headers],[Phone]],'Employee Info'!$C$2:$J$2,0)),"")</f>
        <v/>
      </c>
      <c r="M1376" s="19" t="str">
        <f>IFERROR(INDEX('Employee Info'!$C$3:$J$200,MATCH(Data6[[#This Row],[Name:]],'Employee Info'!$B$3:$B$200,0),MATCH(Data6[[#Headers],[Tech]],'Employee Info'!$C$2:$J$2,0)),"")</f>
        <v/>
      </c>
      <c r="N1376" s="19" t="str">
        <f>IFERROR(INDEX('Employee Info'!$C$3:$J$200,MATCH(Data6[[#This Row],[Name:]],'Employee Info'!$B$3:$B$200,0),MATCH(Data6[[#Headers],[Other]],'Employee Info'!$C$2:$J$2,0)),"")</f>
        <v/>
      </c>
      <c r="O1376" s="19">
        <f>IFERROR((Data6[[#This Row],[Hours:]]*SUM(Data6[[#This Row],[Rate]:[Other]])),"")</f>
        <v>0</v>
      </c>
      <c r="P1376" s="7" t="str">
        <f>IF(Data6[[#This Row],[WO'#:]]="","Riley #","WO#")</f>
        <v>Riley #</v>
      </c>
      <c r="Q1376" s="7">
        <f>IFERROR(WEEKNUM(Data6[[#This Row],[Date:]]),"")</f>
        <v>30</v>
      </c>
      <c r="R1376" s="6">
        <f t="shared" si="63"/>
        <v>45494</v>
      </c>
      <c r="S1376" s="6">
        <f>Data6[[#This Row],[Week Start]]+7</f>
        <v>45501</v>
      </c>
      <c r="T1376" s="7" t="str">
        <f t="shared" si="64"/>
        <v>7/21/2024 - 7/28/2024</v>
      </c>
      <c r="U1376" s="7" t="str">
        <f t="shared" si="65"/>
        <v>Time Card</v>
      </c>
      <c r="V1376" s="8" t="str">
        <f>RIGHT(TEXT(Data6[[#This Row],[Date:]],"mmddyyyy"),4)</f>
        <v>2024</v>
      </c>
      <c r="W1376" s="8" t="str">
        <f>MID(TEXT(Data6[[#This Row],[Date:]],"mmddyyyy"),3,2)</f>
        <v>23</v>
      </c>
      <c r="X1376" s="8" t="str">
        <f>LEFT(TEXT(Data6[[#This Row],[Date:]],"mmddyyyy"),2)</f>
        <v>07</v>
      </c>
      <c r="Y1376" s="6">
        <f>DATE(Data6[[#This Row],[Year]],Data6[[#This Row],[Month]],Data6[[#This Row],[Day]])</f>
        <v>45496</v>
      </c>
    </row>
    <row r="1377" spans="1:25" x14ac:dyDescent="0.3">
      <c r="A1377" s="5">
        <v>45499.543016782409</v>
      </c>
      <c r="B1377" s="7" t="s">
        <v>66</v>
      </c>
      <c r="C1377" s="6" t="s">
        <v>1919</v>
      </c>
      <c r="D1377" s="7" t="s">
        <v>1934</v>
      </c>
      <c r="E1377" s="8">
        <v>1</v>
      </c>
      <c r="F1377" s="7" t="s">
        <v>68</v>
      </c>
      <c r="G1377" s="7" t="s">
        <v>68</v>
      </c>
      <c r="H1377" s="7" t="s">
        <v>912</v>
      </c>
      <c r="I1377" s="7" t="s">
        <v>44</v>
      </c>
      <c r="J1377" s="19" t="str">
        <f>IFERROR(INDEX('Employee Info'!$C$3:$E$200,MATCH(Data6[[#This Row],[Name:]],'Employee Info'!$B$3:$B$200,0),MATCH(Data6[[#This Row],[Hours Type:]],'Employee Info'!$C$2:$E$2,0)),"")</f>
        <v/>
      </c>
      <c r="K1377" s="19" t="str">
        <f>IFERROR(INDEX('Employee Info'!$C$3:$J$200,MATCH(Data6[[#This Row],[Name:]],'Employee Info'!$B$3:$B$200,0),MATCH(Data6[[#Headers],[Truck]],'Employee Info'!$C$2:$J$2,0)),"")</f>
        <v/>
      </c>
      <c r="L1377" s="19" t="str">
        <f>IFERROR(INDEX('Employee Info'!$C$3:$J$200,MATCH(Data6[[#This Row],[Name:]],'Employee Info'!$B$3:$B$200,0),MATCH(Data6[[#Headers],[Phone]],'Employee Info'!$C$2:$J$2,0)),"")</f>
        <v/>
      </c>
      <c r="M1377" s="19" t="str">
        <f>IFERROR(INDEX('Employee Info'!$C$3:$J$200,MATCH(Data6[[#This Row],[Name:]],'Employee Info'!$B$3:$B$200,0),MATCH(Data6[[#Headers],[Tech]],'Employee Info'!$C$2:$J$2,0)),"")</f>
        <v/>
      </c>
      <c r="N1377" s="19" t="str">
        <f>IFERROR(INDEX('Employee Info'!$C$3:$J$200,MATCH(Data6[[#This Row],[Name:]],'Employee Info'!$B$3:$B$200,0),MATCH(Data6[[#Headers],[Other]],'Employee Info'!$C$2:$J$2,0)),"")</f>
        <v/>
      </c>
      <c r="O1377" s="19">
        <f>IFERROR((Data6[[#This Row],[Hours:]]*SUM(Data6[[#This Row],[Rate]:[Other]])),"")</f>
        <v>0</v>
      </c>
      <c r="P1377" s="7" t="str">
        <f>IF(Data6[[#This Row],[WO'#:]]="","Riley #","WO#")</f>
        <v>Riley #</v>
      </c>
      <c r="Q1377" s="7">
        <f>IFERROR(WEEKNUM(Data6[[#This Row],[Date:]]),"")</f>
        <v>30</v>
      </c>
      <c r="R1377" s="6">
        <f t="shared" si="63"/>
        <v>45494</v>
      </c>
      <c r="S1377" s="6">
        <f>Data6[[#This Row],[Week Start]]+7</f>
        <v>45501</v>
      </c>
      <c r="T1377" s="7" t="str">
        <f t="shared" si="64"/>
        <v>7/21/2024 - 7/28/2024</v>
      </c>
      <c r="U1377" s="7" t="str">
        <f t="shared" si="65"/>
        <v>Time Card</v>
      </c>
      <c r="V1377" s="8" t="str">
        <f>RIGHT(TEXT(Data6[[#This Row],[Date:]],"mmddyyyy"),4)</f>
        <v>2024</v>
      </c>
      <c r="W1377" s="8" t="str">
        <f>MID(TEXT(Data6[[#This Row],[Date:]],"mmddyyyy"),3,2)</f>
        <v>23</v>
      </c>
      <c r="X1377" s="8" t="str">
        <f>LEFT(TEXT(Data6[[#This Row],[Date:]],"mmddyyyy"),2)</f>
        <v>07</v>
      </c>
      <c r="Y1377" s="6">
        <f>DATE(Data6[[#This Row],[Year]],Data6[[#This Row],[Month]],Data6[[#This Row],[Day]])</f>
        <v>45496</v>
      </c>
    </row>
    <row r="1378" spans="1:25" x14ac:dyDescent="0.3">
      <c r="A1378" s="5">
        <v>45499.550000925927</v>
      </c>
      <c r="B1378" s="7" t="s">
        <v>66</v>
      </c>
      <c r="C1378" s="6" t="s">
        <v>1921</v>
      </c>
      <c r="D1378" s="7" t="s">
        <v>1939</v>
      </c>
      <c r="E1378" s="8">
        <v>1</v>
      </c>
      <c r="F1378" s="7">
        <v>20028</v>
      </c>
      <c r="G1378" s="7" t="s">
        <v>68</v>
      </c>
      <c r="H1378" s="7" t="s">
        <v>756</v>
      </c>
      <c r="I1378" s="7" t="s">
        <v>45</v>
      </c>
      <c r="J1378" s="19" t="str">
        <f>IFERROR(INDEX('Employee Info'!$C$3:$E$200,MATCH(Data6[[#This Row],[Name:]],'Employee Info'!$B$3:$B$200,0),MATCH(Data6[[#This Row],[Hours Type:]],'Employee Info'!$C$2:$E$2,0)),"")</f>
        <v/>
      </c>
      <c r="K1378" s="19" t="str">
        <f>IFERROR(INDEX('Employee Info'!$C$3:$J$200,MATCH(Data6[[#This Row],[Name:]],'Employee Info'!$B$3:$B$200,0),MATCH(Data6[[#Headers],[Truck]],'Employee Info'!$C$2:$J$2,0)),"")</f>
        <v/>
      </c>
      <c r="L1378" s="19" t="str">
        <f>IFERROR(INDEX('Employee Info'!$C$3:$J$200,MATCH(Data6[[#This Row],[Name:]],'Employee Info'!$B$3:$B$200,0),MATCH(Data6[[#Headers],[Phone]],'Employee Info'!$C$2:$J$2,0)),"")</f>
        <v/>
      </c>
      <c r="M1378" s="19" t="str">
        <f>IFERROR(INDEX('Employee Info'!$C$3:$J$200,MATCH(Data6[[#This Row],[Name:]],'Employee Info'!$B$3:$B$200,0),MATCH(Data6[[#Headers],[Tech]],'Employee Info'!$C$2:$J$2,0)),"")</f>
        <v/>
      </c>
      <c r="N1378" s="19" t="str">
        <f>IFERROR(INDEX('Employee Info'!$C$3:$J$200,MATCH(Data6[[#This Row],[Name:]],'Employee Info'!$B$3:$B$200,0),MATCH(Data6[[#Headers],[Other]],'Employee Info'!$C$2:$J$2,0)),"")</f>
        <v/>
      </c>
      <c r="O1378" s="19">
        <f>IFERROR((Data6[[#This Row],[Hours:]]*SUM(Data6[[#This Row],[Rate]:[Other]])),"")</f>
        <v>0</v>
      </c>
      <c r="P1378" s="7" t="str">
        <f>IF(Data6[[#This Row],[WO'#:]]="","Riley #","WO#")</f>
        <v>WO#</v>
      </c>
      <c r="Q1378" s="7">
        <f>IFERROR(WEEKNUM(Data6[[#This Row],[Date:]]),"")</f>
        <v>30</v>
      </c>
      <c r="R1378" s="6">
        <f t="shared" si="63"/>
        <v>45494</v>
      </c>
      <c r="S1378" s="6">
        <f>Data6[[#This Row],[Week Start]]+7</f>
        <v>45501</v>
      </c>
      <c r="T1378" s="7" t="str">
        <f t="shared" si="64"/>
        <v>7/21/2024 - 7/28/2024</v>
      </c>
      <c r="U1378" s="7" t="str">
        <f t="shared" si="65"/>
        <v>Time Card</v>
      </c>
      <c r="V1378" s="8" t="str">
        <f>RIGHT(TEXT(Data6[[#This Row],[Date:]],"mmddyyyy"),4)</f>
        <v>2024</v>
      </c>
      <c r="W1378" s="8" t="str">
        <f>MID(TEXT(Data6[[#This Row],[Date:]],"mmddyyyy"),3,2)</f>
        <v>24</v>
      </c>
      <c r="X1378" s="8" t="str">
        <f>LEFT(TEXT(Data6[[#This Row],[Date:]],"mmddyyyy"),2)</f>
        <v>07</v>
      </c>
      <c r="Y1378" s="6">
        <f>DATE(Data6[[#This Row],[Year]],Data6[[#This Row],[Month]],Data6[[#This Row],[Day]])</f>
        <v>45497</v>
      </c>
    </row>
    <row r="1379" spans="1:25" x14ac:dyDescent="0.3">
      <c r="A1379" s="5">
        <v>45499.547470138888</v>
      </c>
      <c r="B1379" s="7" t="s">
        <v>66</v>
      </c>
      <c r="C1379" s="6" t="s">
        <v>1921</v>
      </c>
      <c r="D1379" s="7" t="s">
        <v>1936</v>
      </c>
      <c r="E1379" s="8">
        <v>2.5</v>
      </c>
      <c r="F1379" s="7">
        <v>6984733</v>
      </c>
      <c r="G1379" s="7" t="s">
        <v>68</v>
      </c>
      <c r="H1379" s="7" t="s">
        <v>756</v>
      </c>
      <c r="I1379" s="7" t="s">
        <v>44</v>
      </c>
      <c r="J1379" s="19" t="str">
        <f>IFERROR(INDEX('Employee Info'!$C$3:$E$200,MATCH(Data6[[#This Row],[Name:]],'Employee Info'!$B$3:$B$200,0),MATCH(Data6[[#This Row],[Hours Type:]],'Employee Info'!$C$2:$E$2,0)),"")</f>
        <v/>
      </c>
      <c r="K1379" s="19" t="str">
        <f>IFERROR(INDEX('Employee Info'!$C$3:$J$200,MATCH(Data6[[#This Row],[Name:]],'Employee Info'!$B$3:$B$200,0),MATCH(Data6[[#Headers],[Truck]],'Employee Info'!$C$2:$J$2,0)),"")</f>
        <v/>
      </c>
      <c r="L1379" s="19" t="str">
        <f>IFERROR(INDEX('Employee Info'!$C$3:$J$200,MATCH(Data6[[#This Row],[Name:]],'Employee Info'!$B$3:$B$200,0),MATCH(Data6[[#Headers],[Phone]],'Employee Info'!$C$2:$J$2,0)),"")</f>
        <v/>
      </c>
      <c r="M1379" s="19" t="str">
        <f>IFERROR(INDEX('Employee Info'!$C$3:$J$200,MATCH(Data6[[#This Row],[Name:]],'Employee Info'!$B$3:$B$200,0),MATCH(Data6[[#Headers],[Tech]],'Employee Info'!$C$2:$J$2,0)),"")</f>
        <v/>
      </c>
      <c r="N1379" s="19" t="str">
        <f>IFERROR(INDEX('Employee Info'!$C$3:$J$200,MATCH(Data6[[#This Row],[Name:]],'Employee Info'!$B$3:$B$200,0),MATCH(Data6[[#Headers],[Other]],'Employee Info'!$C$2:$J$2,0)),"")</f>
        <v/>
      </c>
      <c r="O1379" s="19">
        <f>IFERROR((Data6[[#This Row],[Hours:]]*SUM(Data6[[#This Row],[Rate]:[Other]])),"")</f>
        <v>0</v>
      </c>
      <c r="P1379" s="7" t="str">
        <f>IF(Data6[[#This Row],[WO'#:]]="","Riley #","WO#")</f>
        <v>WO#</v>
      </c>
      <c r="Q1379" s="7">
        <f>IFERROR(WEEKNUM(Data6[[#This Row],[Date:]]),"")</f>
        <v>30</v>
      </c>
      <c r="R1379" s="6">
        <f t="shared" si="63"/>
        <v>45494</v>
      </c>
      <c r="S1379" s="6">
        <f>Data6[[#This Row],[Week Start]]+7</f>
        <v>45501</v>
      </c>
      <c r="T1379" s="7" t="str">
        <f t="shared" si="64"/>
        <v>7/21/2024 - 7/28/2024</v>
      </c>
      <c r="U1379" s="7" t="str">
        <f t="shared" si="65"/>
        <v>Time Card</v>
      </c>
      <c r="V1379" s="8" t="str">
        <f>RIGHT(TEXT(Data6[[#This Row],[Date:]],"mmddyyyy"),4)</f>
        <v>2024</v>
      </c>
      <c r="W1379" s="8" t="str">
        <f>MID(TEXT(Data6[[#This Row],[Date:]],"mmddyyyy"),3,2)</f>
        <v>24</v>
      </c>
      <c r="X1379" s="8" t="str">
        <f>LEFT(TEXT(Data6[[#This Row],[Date:]],"mmddyyyy"),2)</f>
        <v>07</v>
      </c>
      <c r="Y1379" s="6">
        <f>DATE(Data6[[#This Row],[Year]],Data6[[#This Row],[Month]],Data6[[#This Row],[Day]])</f>
        <v>45497</v>
      </c>
    </row>
    <row r="1380" spans="1:25" x14ac:dyDescent="0.3">
      <c r="A1380" s="5">
        <v>45517.491079398147</v>
      </c>
      <c r="B1380" s="7" t="s">
        <v>76</v>
      </c>
      <c r="C1380" s="6" t="s">
        <v>1921</v>
      </c>
      <c r="D1380" s="7" t="s">
        <v>156</v>
      </c>
      <c r="E1380" s="8">
        <v>1</v>
      </c>
      <c r="F1380" s="7">
        <v>6984733</v>
      </c>
      <c r="G1380" s="7" t="s">
        <v>68</v>
      </c>
      <c r="H1380" s="7" t="s">
        <v>756</v>
      </c>
      <c r="I1380" s="7" t="s">
        <v>44</v>
      </c>
      <c r="J1380" s="19" t="str">
        <f>IFERROR(INDEX('Employee Info'!$C$3:$E$200,MATCH(Data6[[#This Row],[Name:]],'Employee Info'!$B$3:$B$200,0),MATCH(Data6[[#This Row],[Hours Type:]],'Employee Info'!$C$2:$E$2,0)),"")</f>
        <v/>
      </c>
      <c r="K1380" s="19" t="str">
        <f>IFERROR(INDEX('Employee Info'!$C$3:$J$200,MATCH(Data6[[#This Row],[Name:]],'Employee Info'!$B$3:$B$200,0),MATCH(Data6[[#Headers],[Truck]],'Employee Info'!$C$2:$J$2,0)),"")</f>
        <v/>
      </c>
      <c r="L1380" s="19" t="str">
        <f>IFERROR(INDEX('Employee Info'!$C$3:$J$200,MATCH(Data6[[#This Row],[Name:]],'Employee Info'!$B$3:$B$200,0),MATCH(Data6[[#Headers],[Phone]],'Employee Info'!$C$2:$J$2,0)),"")</f>
        <v/>
      </c>
      <c r="M1380" s="19" t="str">
        <f>IFERROR(INDEX('Employee Info'!$C$3:$J$200,MATCH(Data6[[#This Row],[Name:]],'Employee Info'!$B$3:$B$200,0),MATCH(Data6[[#Headers],[Tech]],'Employee Info'!$C$2:$J$2,0)),"")</f>
        <v/>
      </c>
      <c r="N1380" s="19" t="str">
        <f>IFERROR(INDEX('Employee Info'!$C$3:$J$200,MATCH(Data6[[#This Row],[Name:]],'Employee Info'!$B$3:$B$200,0),MATCH(Data6[[#Headers],[Other]],'Employee Info'!$C$2:$J$2,0)),"")</f>
        <v/>
      </c>
      <c r="O1380" s="19">
        <f>IFERROR((Data6[[#This Row],[Hours:]]*SUM(Data6[[#This Row],[Rate]:[Other]])),"")</f>
        <v>0</v>
      </c>
      <c r="P1380" s="7" t="str">
        <f>IF(Data6[[#This Row],[WO'#:]]="","Riley #","WO#")</f>
        <v>WO#</v>
      </c>
      <c r="Q1380" s="7">
        <f>IFERROR(WEEKNUM(Data6[[#This Row],[Date:]]),"")</f>
        <v>30</v>
      </c>
      <c r="R1380" s="6">
        <f t="shared" si="63"/>
        <v>45494</v>
      </c>
      <c r="S1380" s="6">
        <f>Data6[[#This Row],[Week Start]]+7</f>
        <v>45501</v>
      </c>
      <c r="T1380" s="7" t="str">
        <f t="shared" si="64"/>
        <v>7/21/2024 - 7/28/2024</v>
      </c>
      <c r="U1380" s="7" t="str">
        <f t="shared" si="65"/>
        <v>Time Card</v>
      </c>
      <c r="V1380" s="8" t="str">
        <f>RIGHT(TEXT(Data6[[#This Row],[Date:]],"mmddyyyy"),4)</f>
        <v>2024</v>
      </c>
      <c r="W1380" s="8" t="str">
        <f>MID(TEXT(Data6[[#This Row],[Date:]],"mmddyyyy"),3,2)</f>
        <v>24</v>
      </c>
      <c r="X1380" s="8" t="str">
        <f>LEFT(TEXT(Data6[[#This Row],[Date:]],"mmddyyyy"),2)</f>
        <v>07</v>
      </c>
      <c r="Y1380" s="6">
        <f>DATE(Data6[[#This Row],[Year]],Data6[[#This Row],[Month]],Data6[[#This Row],[Day]])</f>
        <v>45497</v>
      </c>
    </row>
    <row r="1381" spans="1:25" x14ac:dyDescent="0.3">
      <c r="A1381" s="5">
        <v>45499.54193738426</v>
      </c>
      <c r="B1381" s="7" t="s">
        <v>66</v>
      </c>
      <c r="C1381" s="6" t="s">
        <v>1921</v>
      </c>
      <c r="D1381" s="7" t="s">
        <v>1933</v>
      </c>
      <c r="E1381" s="8">
        <v>1</v>
      </c>
      <c r="F1381" s="7">
        <v>7128629</v>
      </c>
      <c r="G1381" s="7" t="s">
        <v>68</v>
      </c>
      <c r="H1381" s="7" t="s">
        <v>756</v>
      </c>
      <c r="I1381" s="7" t="s">
        <v>44</v>
      </c>
      <c r="J1381" s="19" t="str">
        <f>IFERROR(INDEX('Employee Info'!$C$3:$E$200,MATCH(Data6[[#This Row],[Name:]],'Employee Info'!$B$3:$B$200,0),MATCH(Data6[[#This Row],[Hours Type:]],'Employee Info'!$C$2:$E$2,0)),"")</f>
        <v/>
      </c>
      <c r="K1381" s="19" t="str">
        <f>IFERROR(INDEX('Employee Info'!$C$3:$J$200,MATCH(Data6[[#This Row],[Name:]],'Employee Info'!$B$3:$B$200,0),MATCH(Data6[[#Headers],[Truck]],'Employee Info'!$C$2:$J$2,0)),"")</f>
        <v/>
      </c>
      <c r="L1381" s="19" t="str">
        <f>IFERROR(INDEX('Employee Info'!$C$3:$J$200,MATCH(Data6[[#This Row],[Name:]],'Employee Info'!$B$3:$B$200,0),MATCH(Data6[[#Headers],[Phone]],'Employee Info'!$C$2:$J$2,0)),"")</f>
        <v/>
      </c>
      <c r="M1381" s="19" t="str">
        <f>IFERROR(INDEX('Employee Info'!$C$3:$J$200,MATCH(Data6[[#This Row],[Name:]],'Employee Info'!$B$3:$B$200,0),MATCH(Data6[[#Headers],[Tech]],'Employee Info'!$C$2:$J$2,0)),"")</f>
        <v/>
      </c>
      <c r="N1381" s="19" t="str">
        <f>IFERROR(INDEX('Employee Info'!$C$3:$J$200,MATCH(Data6[[#This Row],[Name:]],'Employee Info'!$B$3:$B$200,0),MATCH(Data6[[#Headers],[Other]],'Employee Info'!$C$2:$J$2,0)),"")</f>
        <v/>
      </c>
      <c r="O1381" s="19">
        <f>IFERROR((Data6[[#This Row],[Hours:]]*SUM(Data6[[#This Row],[Rate]:[Other]])),"")</f>
        <v>0</v>
      </c>
      <c r="P1381" s="7" t="str">
        <f>IF(Data6[[#This Row],[WO'#:]]="","Riley #","WO#")</f>
        <v>WO#</v>
      </c>
      <c r="Q1381" s="7">
        <f>IFERROR(WEEKNUM(Data6[[#This Row],[Date:]]),"")</f>
        <v>30</v>
      </c>
      <c r="R1381" s="6">
        <f t="shared" si="63"/>
        <v>45494</v>
      </c>
      <c r="S1381" s="6">
        <f>Data6[[#This Row],[Week Start]]+7</f>
        <v>45501</v>
      </c>
      <c r="T1381" s="7" t="str">
        <f t="shared" si="64"/>
        <v>7/21/2024 - 7/28/2024</v>
      </c>
      <c r="U1381" s="7" t="str">
        <f t="shared" si="65"/>
        <v>Time Card</v>
      </c>
      <c r="V1381" s="8" t="str">
        <f>RIGHT(TEXT(Data6[[#This Row],[Date:]],"mmddyyyy"),4)</f>
        <v>2024</v>
      </c>
      <c r="W1381" s="8" t="str">
        <f>MID(TEXT(Data6[[#This Row],[Date:]],"mmddyyyy"),3,2)</f>
        <v>24</v>
      </c>
      <c r="X1381" s="8" t="str">
        <f>LEFT(TEXT(Data6[[#This Row],[Date:]],"mmddyyyy"),2)</f>
        <v>07</v>
      </c>
      <c r="Y1381" s="6">
        <f>DATE(Data6[[#This Row],[Year]],Data6[[#This Row],[Month]],Data6[[#This Row],[Day]])</f>
        <v>45497</v>
      </c>
    </row>
    <row r="1382" spans="1:25" x14ac:dyDescent="0.3">
      <c r="A1382" s="5">
        <v>45499.539060416668</v>
      </c>
      <c r="B1382" s="7" t="s">
        <v>66</v>
      </c>
      <c r="C1382" s="6" t="s">
        <v>1921</v>
      </c>
      <c r="D1382" s="7" t="s">
        <v>1931</v>
      </c>
      <c r="E1382" s="8">
        <v>1</v>
      </c>
      <c r="F1382" s="7">
        <v>7129401</v>
      </c>
      <c r="G1382" s="7" t="s">
        <v>68</v>
      </c>
      <c r="H1382" s="7" t="s">
        <v>756</v>
      </c>
      <c r="I1382" s="7" t="s">
        <v>44</v>
      </c>
      <c r="J1382" s="19" t="str">
        <f>IFERROR(INDEX('Employee Info'!$C$3:$E$200,MATCH(Data6[[#This Row],[Name:]],'Employee Info'!$B$3:$B$200,0),MATCH(Data6[[#This Row],[Hours Type:]],'Employee Info'!$C$2:$E$2,0)),"")</f>
        <v/>
      </c>
      <c r="K1382" s="19" t="str">
        <f>IFERROR(INDEX('Employee Info'!$C$3:$J$200,MATCH(Data6[[#This Row],[Name:]],'Employee Info'!$B$3:$B$200,0),MATCH(Data6[[#Headers],[Truck]],'Employee Info'!$C$2:$J$2,0)),"")</f>
        <v/>
      </c>
      <c r="L1382" s="19" t="str">
        <f>IFERROR(INDEX('Employee Info'!$C$3:$J$200,MATCH(Data6[[#This Row],[Name:]],'Employee Info'!$B$3:$B$200,0),MATCH(Data6[[#Headers],[Phone]],'Employee Info'!$C$2:$J$2,0)),"")</f>
        <v/>
      </c>
      <c r="M1382" s="19" t="str">
        <f>IFERROR(INDEX('Employee Info'!$C$3:$J$200,MATCH(Data6[[#This Row],[Name:]],'Employee Info'!$B$3:$B$200,0),MATCH(Data6[[#Headers],[Tech]],'Employee Info'!$C$2:$J$2,0)),"")</f>
        <v/>
      </c>
      <c r="N1382" s="19" t="str">
        <f>IFERROR(INDEX('Employee Info'!$C$3:$J$200,MATCH(Data6[[#This Row],[Name:]],'Employee Info'!$B$3:$B$200,0),MATCH(Data6[[#Headers],[Other]],'Employee Info'!$C$2:$J$2,0)),"")</f>
        <v/>
      </c>
      <c r="O1382" s="19">
        <f>IFERROR((Data6[[#This Row],[Hours:]]*SUM(Data6[[#This Row],[Rate]:[Other]])),"")</f>
        <v>0</v>
      </c>
      <c r="P1382" s="7" t="str">
        <f>IF(Data6[[#This Row],[WO'#:]]="","Riley #","WO#")</f>
        <v>WO#</v>
      </c>
      <c r="Q1382" s="7">
        <f>IFERROR(WEEKNUM(Data6[[#This Row],[Date:]]),"")</f>
        <v>30</v>
      </c>
      <c r="R1382" s="6">
        <f t="shared" si="63"/>
        <v>45494</v>
      </c>
      <c r="S1382" s="6">
        <f>Data6[[#This Row],[Week Start]]+7</f>
        <v>45501</v>
      </c>
      <c r="T1382" s="7" t="str">
        <f t="shared" si="64"/>
        <v>7/21/2024 - 7/28/2024</v>
      </c>
      <c r="U1382" s="7" t="str">
        <f t="shared" si="65"/>
        <v>Time Card</v>
      </c>
      <c r="V1382" s="8" t="str">
        <f>RIGHT(TEXT(Data6[[#This Row],[Date:]],"mmddyyyy"),4)</f>
        <v>2024</v>
      </c>
      <c r="W1382" s="8" t="str">
        <f>MID(TEXT(Data6[[#This Row],[Date:]],"mmddyyyy"),3,2)</f>
        <v>24</v>
      </c>
      <c r="X1382" s="8" t="str">
        <f>LEFT(TEXT(Data6[[#This Row],[Date:]],"mmddyyyy"),2)</f>
        <v>07</v>
      </c>
      <c r="Y1382" s="6">
        <f>DATE(Data6[[#This Row],[Year]],Data6[[#This Row],[Month]],Data6[[#This Row],[Day]])</f>
        <v>45497</v>
      </c>
    </row>
    <row r="1383" spans="1:25" x14ac:dyDescent="0.3">
      <c r="A1383" s="5">
        <v>45497.529190856483</v>
      </c>
      <c r="B1383" s="7" t="s">
        <v>31</v>
      </c>
      <c r="C1383" s="6" t="s">
        <v>1921</v>
      </c>
      <c r="D1383" s="7" t="s">
        <v>1922</v>
      </c>
      <c r="E1383" s="8">
        <v>8</v>
      </c>
      <c r="F1383" s="7">
        <v>7130988</v>
      </c>
      <c r="G1383" s="7" t="s">
        <v>117</v>
      </c>
      <c r="H1383" s="7" t="s">
        <v>756</v>
      </c>
      <c r="I1383" s="7" t="s">
        <v>44</v>
      </c>
      <c r="J1383" s="19" t="str">
        <f>IFERROR(INDEX('Employee Info'!$C$3:$E$200,MATCH(Data6[[#This Row],[Name:]],'Employee Info'!$B$3:$B$200,0),MATCH(Data6[[#This Row],[Hours Type:]],'Employee Info'!$C$2:$E$2,0)),"")</f>
        <v/>
      </c>
      <c r="K1383" s="19" t="str">
        <f>IFERROR(INDEX('Employee Info'!$C$3:$J$200,MATCH(Data6[[#This Row],[Name:]],'Employee Info'!$B$3:$B$200,0),MATCH(Data6[[#Headers],[Truck]],'Employee Info'!$C$2:$J$2,0)),"")</f>
        <v/>
      </c>
      <c r="L1383" s="19" t="str">
        <f>IFERROR(INDEX('Employee Info'!$C$3:$J$200,MATCH(Data6[[#This Row],[Name:]],'Employee Info'!$B$3:$B$200,0),MATCH(Data6[[#Headers],[Phone]],'Employee Info'!$C$2:$J$2,0)),"")</f>
        <v/>
      </c>
      <c r="M1383" s="19" t="str">
        <f>IFERROR(INDEX('Employee Info'!$C$3:$J$200,MATCH(Data6[[#This Row],[Name:]],'Employee Info'!$B$3:$B$200,0),MATCH(Data6[[#Headers],[Tech]],'Employee Info'!$C$2:$J$2,0)),"")</f>
        <v/>
      </c>
      <c r="N1383" s="19" t="str">
        <f>IFERROR(INDEX('Employee Info'!$C$3:$J$200,MATCH(Data6[[#This Row],[Name:]],'Employee Info'!$B$3:$B$200,0),MATCH(Data6[[#Headers],[Other]],'Employee Info'!$C$2:$J$2,0)),"")</f>
        <v/>
      </c>
      <c r="O1383" s="19">
        <f>IFERROR((Data6[[#This Row],[Hours:]]*SUM(Data6[[#This Row],[Rate]:[Other]])),"")</f>
        <v>0</v>
      </c>
      <c r="P1383" s="7" t="str">
        <f>IF(Data6[[#This Row],[WO'#:]]="","Riley #","WO#")</f>
        <v>WO#</v>
      </c>
      <c r="Q1383" s="7">
        <f>IFERROR(WEEKNUM(Data6[[#This Row],[Date:]]),"")</f>
        <v>30</v>
      </c>
      <c r="R1383" s="6">
        <f t="shared" si="63"/>
        <v>45494</v>
      </c>
      <c r="S1383" s="6">
        <f>Data6[[#This Row],[Week Start]]+7</f>
        <v>45501</v>
      </c>
      <c r="T1383" s="7" t="str">
        <f t="shared" si="64"/>
        <v>7/21/2024 - 7/28/2024</v>
      </c>
      <c r="U1383" s="7" t="str">
        <f t="shared" si="65"/>
        <v>Time Card</v>
      </c>
      <c r="V1383" s="8" t="str">
        <f>RIGHT(TEXT(Data6[[#This Row],[Date:]],"mmddyyyy"),4)</f>
        <v>2024</v>
      </c>
      <c r="W1383" s="8" t="str">
        <f>MID(TEXT(Data6[[#This Row],[Date:]],"mmddyyyy"),3,2)</f>
        <v>24</v>
      </c>
      <c r="X1383" s="8" t="str">
        <f>LEFT(TEXT(Data6[[#This Row],[Date:]],"mmddyyyy"),2)</f>
        <v>07</v>
      </c>
      <c r="Y1383" s="6">
        <f>DATE(Data6[[#This Row],[Year]],Data6[[#This Row],[Month]],Data6[[#This Row],[Day]])</f>
        <v>45497</v>
      </c>
    </row>
    <row r="1384" spans="1:25" x14ac:dyDescent="0.3">
      <c r="A1384" s="5">
        <v>45497.529351736113</v>
      </c>
      <c r="B1384" s="7" t="s">
        <v>342</v>
      </c>
      <c r="C1384" s="6" t="s">
        <v>1921</v>
      </c>
      <c r="D1384" s="7" t="s">
        <v>1922</v>
      </c>
      <c r="E1384" s="8">
        <v>8</v>
      </c>
      <c r="F1384" s="7">
        <v>7130988</v>
      </c>
      <c r="G1384" s="7" t="s">
        <v>117</v>
      </c>
      <c r="H1384" s="7" t="s">
        <v>756</v>
      </c>
      <c r="I1384" s="7" t="s">
        <v>44</v>
      </c>
      <c r="J1384" s="19" t="str">
        <f>IFERROR(INDEX('Employee Info'!$C$3:$E$200,MATCH(Data6[[#This Row],[Name:]],'Employee Info'!$B$3:$B$200,0),MATCH(Data6[[#This Row],[Hours Type:]],'Employee Info'!$C$2:$E$2,0)),"")</f>
        <v/>
      </c>
      <c r="K1384" s="19" t="str">
        <f>IFERROR(INDEX('Employee Info'!$C$3:$J$200,MATCH(Data6[[#This Row],[Name:]],'Employee Info'!$B$3:$B$200,0),MATCH(Data6[[#Headers],[Truck]],'Employee Info'!$C$2:$J$2,0)),"")</f>
        <v/>
      </c>
      <c r="L1384" s="19" t="str">
        <f>IFERROR(INDEX('Employee Info'!$C$3:$J$200,MATCH(Data6[[#This Row],[Name:]],'Employee Info'!$B$3:$B$200,0),MATCH(Data6[[#Headers],[Phone]],'Employee Info'!$C$2:$J$2,0)),"")</f>
        <v/>
      </c>
      <c r="M1384" s="19" t="str">
        <f>IFERROR(INDEX('Employee Info'!$C$3:$J$200,MATCH(Data6[[#This Row],[Name:]],'Employee Info'!$B$3:$B$200,0),MATCH(Data6[[#Headers],[Tech]],'Employee Info'!$C$2:$J$2,0)),"")</f>
        <v/>
      </c>
      <c r="N1384" s="19" t="str">
        <f>IFERROR(INDEX('Employee Info'!$C$3:$J$200,MATCH(Data6[[#This Row],[Name:]],'Employee Info'!$B$3:$B$200,0),MATCH(Data6[[#Headers],[Other]],'Employee Info'!$C$2:$J$2,0)),"")</f>
        <v/>
      </c>
      <c r="O1384" s="19">
        <f>IFERROR((Data6[[#This Row],[Hours:]]*SUM(Data6[[#This Row],[Rate]:[Other]])),"")</f>
        <v>0</v>
      </c>
      <c r="P1384" s="7" t="str">
        <f>IF(Data6[[#This Row],[WO'#:]]="","Riley #","WO#")</f>
        <v>WO#</v>
      </c>
      <c r="Q1384" s="7">
        <f>IFERROR(WEEKNUM(Data6[[#This Row],[Date:]]),"")</f>
        <v>30</v>
      </c>
      <c r="R1384" s="6">
        <f t="shared" si="63"/>
        <v>45494</v>
      </c>
      <c r="S1384" s="6">
        <f>Data6[[#This Row],[Week Start]]+7</f>
        <v>45501</v>
      </c>
      <c r="T1384" s="7" t="str">
        <f t="shared" si="64"/>
        <v>7/21/2024 - 7/28/2024</v>
      </c>
      <c r="U1384" s="7" t="str">
        <f t="shared" si="65"/>
        <v>Time Card</v>
      </c>
      <c r="V1384" s="8" t="str">
        <f>RIGHT(TEXT(Data6[[#This Row],[Date:]],"mmddyyyy"),4)</f>
        <v>2024</v>
      </c>
      <c r="W1384" s="8" t="str">
        <f>MID(TEXT(Data6[[#This Row],[Date:]],"mmddyyyy"),3,2)</f>
        <v>24</v>
      </c>
      <c r="X1384" s="8" t="str">
        <f>LEFT(TEXT(Data6[[#This Row],[Date:]],"mmddyyyy"),2)</f>
        <v>07</v>
      </c>
      <c r="Y1384" s="6">
        <f>DATE(Data6[[#This Row],[Year]],Data6[[#This Row],[Month]],Data6[[#This Row],[Day]])</f>
        <v>45497</v>
      </c>
    </row>
    <row r="1385" spans="1:25" x14ac:dyDescent="0.3">
      <c r="A1385" s="5">
        <v>45499.540225925928</v>
      </c>
      <c r="B1385" s="7" t="s">
        <v>66</v>
      </c>
      <c r="C1385" s="6" t="s">
        <v>1921</v>
      </c>
      <c r="D1385" s="7" t="s">
        <v>1932</v>
      </c>
      <c r="E1385" s="8">
        <v>1</v>
      </c>
      <c r="F1385" s="7">
        <v>7130988</v>
      </c>
      <c r="G1385" s="7" t="s">
        <v>68</v>
      </c>
      <c r="H1385" s="7" t="s">
        <v>756</v>
      </c>
      <c r="I1385" s="7" t="s">
        <v>44</v>
      </c>
      <c r="J1385" s="19" t="str">
        <f>IFERROR(INDEX('Employee Info'!$C$3:$E$200,MATCH(Data6[[#This Row],[Name:]],'Employee Info'!$B$3:$B$200,0),MATCH(Data6[[#This Row],[Hours Type:]],'Employee Info'!$C$2:$E$2,0)),"")</f>
        <v/>
      </c>
      <c r="K1385" s="19" t="str">
        <f>IFERROR(INDEX('Employee Info'!$C$3:$J$200,MATCH(Data6[[#This Row],[Name:]],'Employee Info'!$B$3:$B$200,0),MATCH(Data6[[#Headers],[Truck]],'Employee Info'!$C$2:$J$2,0)),"")</f>
        <v/>
      </c>
      <c r="L1385" s="19" t="str">
        <f>IFERROR(INDEX('Employee Info'!$C$3:$J$200,MATCH(Data6[[#This Row],[Name:]],'Employee Info'!$B$3:$B$200,0),MATCH(Data6[[#Headers],[Phone]],'Employee Info'!$C$2:$J$2,0)),"")</f>
        <v/>
      </c>
      <c r="M1385" s="19" t="str">
        <f>IFERROR(INDEX('Employee Info'!$C$3:$J$200,MATCH(Data6[[#This Row],[Name:]],'Employee Info'!$B$3:$B$200,0),MATCH(Data6[[#Headers],[Tech]],'Employee Info'!$C$2:$J$2,0)),"")</f>
        <v/>
      </c>
      <c r="N1385" s="19" t="str">
        <f>IFERROR(INDEX('Employee Info'!$C$3:$J$200,MATCH(Data6[[#This Row],[Name:]],'Employee Info'!$B$3:$B$200,0),MATCH(Data6[[#Headers],[Other]],'Employee Info'!$C$2:$J$2,0)),"")</f>
        <v/>
      </c>
      <c r="O1385" s="19">
        <f>IFERROR((Data6[[#This Row],[Hours:]]*SUM(Data6[[#This Row],[Rate]:[Other]])),"")</f>
        <v>0</v>
      </c>
      <c r="P1385" s="7" t="str">
        <f>IF(Data6[[#This Row],[WO'#:]]="","Riley #","WO#")</f>
        <v>WO#</v>
      </c>
      <c r="Q1385" s="7">
        <f>IFERROR(WEEKNUM(Data6[[#This Row],[Date:]]),"")</f>
        <v>30</v>
      </c>
      <c r="R1385" s="6">
        <f t="shared" si="63"/>
        <v>45494</v>
      </c>
      <c r="S1385" s="6">
        <f>Data6[[#This Row],[Week Start]]+7</f>
        <v>45501</v>
      </c>
      <c r="T1385" s="7" t="str">
        <f t="shared" si="64"/>
        <v>7/21/2024 - 7/28/2024</v>
      </c>
      <c r="U1385" s="7" t="str">
        <f t="shared" si="65"/>
        <v>Time Card</v>
      </c>
      <c r="V1385" s="8" t="str">
        <f>RIGHT(TEXT(Data6[[#This Row],[Date:]],"mmddyyyy"),4)</f>
        <v>2024</v>
      </c>
      <c r="W1385" s="8" t="str">
        <f>MID(TEXT(Data6[[#This Row],[Date:]],"mmddyyyy"),3,2)</f>
        <v>24</v>
      </c>
      <c r="X1385" s="8" t="str">
        <f>LEFT(TEXT(Data6[[#This Row],[Date:]],"mmddyyyy"),2)</f>
        <v>07</v>
      </c>
      <c r="Y1385" s="6">
        <f>DATE(Data6[[#This Row],[Year]],Data6[[#This Row],[Month]],Data6[[#This Row],[Day]])</f>
        <v>45497</v>
      </c>
    </row>
    <row r="1386" spans="1:25" x14ac:dyDescent="0.3">
      <c r="A1386" s="5">
        <v>45498.583187384262</v>
      </c>
      <c r="B1386" s="7" t="s">
        <v>34</v>
      </c>
      <c r="C1386" s="6" t="s">
        <v>1921</v>
      </c>
      <c r="D1386" s="7" t="s">
        <v>1926</v>
      </c>
      <c r="E1386" s="8">
        <v>4</v>
      </c>
      <c r="F1386" s="7">
        <v>7134585</v>
      </c>
      <c r="G1386" s="7" t="s">
        <v>68</v>
      </c>
      <c r="H1386" s="7" t="s">
        <v>756</v>
      </c>
      <c r="I1386" s="7" t="s">
        <v>44</v>
      </c>
      <c r="J1386" s="19" t="str">
        <f>IFERROR(INDEX('Employee Info'!$C$3:$E$200,MATCH(Data6[[#This Row],[Name:]],'Employee Info'!$B$3:$B$200,0),MATCH(Data6[[#This Row],[Hours Type:]],'Employee Info'!$C$2:$E$2,0)),"")</f>
        <v/>
      </c>
      <c r="K1386" s="19" t="str">
        <f>IFERROR(INDEX('Employee Info'!$C$3:$J$200,MATCH(Data6[[#This Row],[Name:]],'Employee Info'!$B$3:$B$200,0),MATCH(Data6[[#Headers],[Truck]],'Employee Info'!$C$2:$J$2,0)),"")</f>
        <v/>
      </c>
      <c r="L1386" s="19" t="str">
        <f>IFERROR(INDEX('Employee Info'!$C$3:$J$200,MATCH(Data6[[#This Row],[Name:]],'Employee Info'!$B$3:$B$200,0),MATCH(Data6[[#Headers],[Phone]],'Employee Info'!$C$2:$J$2,0)),"")</f>
        <v/>
      </c>
      <c r="M1386" s="19" t="str">
        <f>IFERROR(INDEX('Employee Info'!$C$3:$J$200,MATCH(Data6[[#This Row],[Name:]],'Employee Info'!$B$3:$B$200,0),MATCH(Data6[[#Headers],[Tech]],'Employee Info'!$C$2:$J$2,0)),"")</f>
        <v/>
      </c>
      <c r="N1386" s="19" t="str">
        <f>IFERROR(INDEX('Employee Info'!$C$3:$J$200,MATCH(Data6[[#This Row],[Name:]],'Employee Info'!$B$3:$B$200,0),MATCH(Data6[[#Headers],[Other]],'Employee Info'!$C$2:$J$2,0)),"")</f>
        <v/>
      </c>
      <c r="O1386" s="19">
        <f>IFERROR((Data6[[#This Row],[Hours:]]*SUM(Data6[[#This Row],[Rate]:[Other]])),"")</f>
        <v>0</v>
      </c>
      <c r="P1386" s="7" t="str">
        <f>IF(Data6[[#This Row],[WO'#:]]="","Riley #","WO#")</f>
        <v>WO#</v>
      </c>
      <c r="Q1386" s="7">
        <f>IFERROR(WEEKNUM(Data6[[#This Row],[Date:]]),"")</f>
        <v>30</v>
      </c>
      <c r="R1386" s="6">
        <f t="shared" si="63"/>
        <v>45494</v>
      </c>
      <c r="S1386" s="6">
        <f>Data6[[#This Row],[Week Start]]+7</f>
        <v>45501</v>
      </c>
      <c r="T1386" s="7" t="str">
        <f t="shared" si="64"/>
        <v>7/21/2024 - 7/28/2024</v>
      </c>
      <c r="U1386" s="7" t="str">
        <f t="shared" si="65"/>
        <v>Time Card</v>
      </c>
      <c r="V1386" s="8" t="str">
        <f>RIGHT(TEXT(Data6[[#This Row],[Date:]],"mmddyyyy"),4)</f>
        <v>2024</v>
      </c>
      <c r="W1386" s="8" t="str">
        <f>MID(TEXT(Data6[[#This Row],[Date:]],"mmddyyyy"),3,2)</f>
        <v>24</v>
      </c>
      <c r="X1386" s="8" t="str">
        <f>LEFT(TEXT(Data6[[#This Row],[Date:]],"mmddyyyy"),2)</f>
        <v>07</v>
      </c>
      <c r="Y1386" s="6">
        <f>DATE(Data6[[#This Row],[Year]],Data6[[#This Row],[Month]],Data6[[#This Row],[Day]])</f>
        <v>45497</v>
      </c>
    </row>
    <row r="1387" spans="1:25" x14ac:dyDescent="0.3">
      <c r="A1387" s="5">
        <v>45497.582997337966</v>
      </c>
      <c r="B1387" s="7" t="s">
        <v>35</v>
      </c>
      <c r="C1387" s="6" t="s">
        <v>1921</v>
      </c>
      <c r="D1387" s="7" t="s">
        <v>648</v>
      </c>
      <c r="E1387" s="8">
        <v>8</v>
      </c>
      <c r="F1387" s="7" t="s">
        <v>68</v>
      </c>
      <c r="G1387" s="7" t="s">
        <v>117</v>
      </c>
      <c r="H1387" s="7" t="s">
        <v>649</v>
      </c>
      <c r="I1387" s="7" t="s">
        <v>44</v>
      </c>
      <c r="J1387" s="19" t="str">
        <f>IFERROR(INDEX('Employee Info'!$C$3:$E$200,MATCH(Data6[[#This Row],[Name:]],'Employee Info'!$B$3:$B$200,0),MATCH(Data6[[#This Row],[Hours Type:]],'Employee Info'!$C$2:$E$2,0)),"")</f>
        <v/>
      </c>
      <c r="K1387" s="19" t="str">
        <f>IFERROR(INDEX('Employee Info'!$C$3:$J$200,MATCH(Data6[[#This Row],[Name:]],'Employee Info'!$B$3:$B$200,0),MATCH(Data6[[#Headers],[Truck]],'Employee Info'!$C$2:$J$2,0)),"")</f>
        <v/>
      </c>
      <c r="L1387" s="19" t="str">
        <f>IFERROR(INDEX('Employee Info'!$C$3:$J$200,MATCH(Data6[[#This Row],[Name:]],'Employee Info'!$B$3:$B$200,0),MATCH(Data6[[#Headers],[Phone]],'Employee Info'!$C$2:$J$2,0)),"")</f>
        <v/>
      </c>
      <c r="M1387" s="19" t="str">
        <f>IFERROR(INDEX('Employee Info'!$C$3:$J$200,MATCH(Data6[[#This Row],[Name:]],'Employee Info'!$B$3:$B$200,0),MATCH(Data6[[#Headers],[Tech]],'Employee Info'!$C$2:$J$2,0)),"")</f>
        <v/>
      </c>
      <c r="N1387" s="19" t="str">
        <f>IFERROR(INDEX('Employee Info'!$C$3:$J$200,MATCH(Data6[[#This Row],[Name:]],'Employee Info'!$B$3:$B$200,0),MATCH(Data6[[#Headers],[Other]],'Employee Info'!$C$2:$J$2,0)),"")</f>
        <v/>
      </c>
      <c r="O1387" s="19">
        <f>IFERROR((Data6[[#This Row],[Hours:]]*SUM(Data6[[#This Row],[Rate]:[Other]])),"")</f>
        <v>0</v>
      </c>
      <c r="P1387" s="7" t="str">
        <f>IF(Data6[[#This Row],[WO'#:]]="","Riley #","WO#")</f>
        <v>Riley #</v>
      </c>
      <c r="Q1387" s="7">
        <f>IFERROR(WEEKNUM(Data6[[#This Row],[Date:]]),"")</f>
        <v>30</v>
      </c>
      <c r="R1387" s="6">
        <f t="shared" si="63"/>
        <v>45494</v>
      </c>
      <c r="S1387" s="6">
        <f>Data6[[#This Row],[Week Start]]+7</f>
        <v>45501</v>
      </c>
      <c r="T1387" s="7" t="str">
        <f t="shared" si="64"/>
        <v>7/21/2024 - 7/28/2024</v>
      </c>
      <c r="U1387" s="7" t="str">
        <f t="shared" si="65"/>
        <v>Time Card</v>
      </c>
      <c r="V1387" s="8" t="str">
        <f>RIGHT(TEXT(Data6[[#This Row],[Date:]],"mmddyyyy"),4)</f>
        <v>2024</v>
      </c>
      <c r="W1387" s="8" t="str">
        <f>MID(TEXT(Data6[[#This Row],[Date:]],"mmddyyyy"),3,2)</f>
        <v>24</v>
      </c>
      <c r="X1387" s="8" t="str">
        <f>LEFT(TEXT(Data6[[#This Row],[Date:]],"mmddyyyy"),2)</f>
        <v>07</v>
      </c>
      <c r="Y1387" s="6">
        <f>DATE(Data6[[#This Row],[Year]],Data6[[#This Row],[Month]],Data6[[#This Row],[Day]])</f>
        <v>45497</v>
      </c>
    </row>
    <row r="1388" spans="1:25" x14ac:dyDescent="0.3">
      <c r="A1388" s="5">
        <v>45497.583127662037</v>
      </c>
      <c r="B1388" s="7" t="s">
        <v>23</v>
      </c>
      <c r="C1388" s="6" t="s">
        <v>1921</v>
      </c>
      <c r="D1388" s="7" t="s">
        <v>648</v>
      </c>
      <c r="E1388" s="8">
        <v>8</v>
      </c>
      <c r="F1388" s="7" t="s">
        <v>68</v>
      </c>
      <c r="G1388" s="7" t="s">
        <v>117</v>
      </c>
      <c r="H1388" s="7" t="s">
        <v>649</v>
      </c>
      <c r="I1388" s="7" t="s">
        <v>44</v>
      </c>
      <c r="J1388" s="19" t="str">
        <f>IFERROR(INDEX('Employee Info'!$C$3:$E$200,MATCH(Data6[[#This Row],[Name:]],'Employee Info'!$B$3:$B$200,0),MATCH(Data6[[#This Row],[Hours Type:]],'Employee Info'!$C$2:$E$2,0)),"")</f>
        <v/>
      </c>
      <c r="K1388" s="19" t="str">
        <f>IFERROR(INDEX('Employee Info'!$C$3:$J$200,MATCH(Data6[[#This Row],[Name:]],'Employee Info'!$B$3:$B$200,0),MATCH(Data6[[#Headers],[Truck]],'Employee Info'!$C$2:$J$2,0)),"")</f>
        <v/>
      </c>
      <c r="L1388" s="19" t="str">
        <f>IFERROR(INDEX('Employee Info'!$C$3:$J$200,MATCH(Data6[[#This Row],[Name:]],'Employee Info'!$B$3:$B$200,0),MATCH(Data6[[#Headers],[Phone]],'Employee Info'!$C$2:$J$2,0)),"")</f>
        <v/>
      </c>
      <c r="M1388" s="19" t="str">
        <f>IFERROR(INDEX('Employee Info'!$C$3:$J$200,MATCH(Data6[[#This Row],[Name:]],'Employee Info'!$B$3:$B$200,0),MATCH(Data6[[#Headers],[Tech]],'Employee Info'!$C$2:$J$2,0)),"")</f>
        <v/>
      </c>
      <c r="N1388" s="19" t="str">
        <f>IFERROR(INDEX('Employee Info'!$C$3:$J$200,MATCH(Data6[[#This Row],[Name:]],'Employee Info'!$B$3:$B$200,0),MATCH(Data6[[#Headers],[Other]],'Employee Info'!$C$2:$J$2,0)),"")</f>
        <v/>
      </c>
      <c r="O1388" s="19">
        <f>IFERROR((Data6[[#This Row],[Hours:]]*SUM(Data6[[#This Row],[Rate]:[Other]])),"")</f>
        <v>0</v>
      </c>
      <c r="P1388" s="7" t="str">
        <f>IF(Data6[[#This Row],[WO'#:]]="","Riley #","WO#")</f>
        <v>Riley #</v>
      </c>
      <c r="Q1388" s="7">
        <f>IFERROR(WEEKNUM(Data6[[#This Row],[Date:]]),"")</f>
        <v>30</v>
      </c>
      <c r="R1388" s="6">
        <f t="shared" si="63"/>
        <v>45494</v>
      </c>
      <c r="S1388" s="6">
        <f>Data6[[#This Row],[Week Start]]+7</f>
        <v>45501</v>
      </c>
      <c r="T1388" s="7" t="str">
        <f t="shared" si="64"/>
        <v>7/21/2024 - 7/28/2024</v>
      </c>
      <c r="U1388" s="7" t="str">
        <f t="shared" si="65"/>
        <v>Time Card</v>
      </c>
      <c r="V1388" s="8" t="str">
        <f>RIGHT(TEXT(Data6[[#This Row],[Date:]],"mmddyyyy"),4)</f>
        <v>2024</v>
      </c>
      <c r="W1388" s="8" t="str">
        <f>MID(TEXT(Data6[[#This Row],[Date:]],"mmddyyyy"),3,2)</f>
        <v>24</v>
      </c>
      <c r="X1388" s="8" t="str">
        <f>LEFT(TEXT(Data6[[#This Row],[Date:]],"mmddyyyy"),2)</f>
        <v>07</v>
      </c>
      <c r="Y1388" s="6">
        <f>DATE(Data6[[#This Row],[Year]],Data6[[#This Row],[Month]],Data6[[#This Row],[Day]])</f>
        <v>45497</v>
      </c>
    </row>
    <row r="1389" spans="1:25" x14ac:dyDescent="0.3">
      <c r="A1389" s="5">
        <v>45497.504940624996</v>
      </c>
      <c r="B1389" s="7" t="s">
        <v>34</v>
      </c>
      <c r="C1389" s="6" t="s">
        <v>1921</v>
      </c>
      <c r="D1389" s="7" t="s">
        <v>1920</v>
      </c>
      <c r="E1389" s="8">
        <v>4</v>
      </c>
      <c r="F1389" s="7" t="s">
        <v>68</v>
      </c>
      <c r="G1389" s="7" t="s">
        <v>117</v>
      </c>
      <c r="H1389" s="7" t="s">
        <v>573</v>
      </c>
      <c r="I1389" s="7" t="s">
        <v>44</v>
      </c>
      <c r="J1389" s="19" t="str">
        <f>IFERROR(INDEX('Employee Info'!$C$3:$E$200,MATCH(Data6[[#This Row],[Name:]],'Employee Info'!$B$3:$B$200,0),MATCH(Data6[[#This Row],[Hours Type:]],'Employee Info'!$C$2:$E$2,0)),"")</f>
        <v/>
      </c>
      <c r="K1389" s="19" t="str">
        <f>IFERROR(INDEX('Employee Info'!$C$3:$J$200,MATCH(Data6[[#This Row],[Name:]],'Employee Info'!$B$3:$B$200,0),MATCH(Data6[[#Headers],[Truck]],'Employee Info'!$C$2:$J$2,0)),"")</f>
        <v/>
      </c>
      <c r="L1389" s="19" t="str">
        <f>IFERROR(INDEX('Employee Info'!$C$3:$J$200,MATCH(Data6[[#This Row],[Name:]],'Employee Info'!$B$3:$B$200,0),MATCH(Data6[[#Headers],[Phone]],'Employee Info'!$C$2:$J$2,0)),"")</f>
        <v/>
      </c>
      <c r="M1389" s="19" t="str">
        <f>IFERROR(INDEX('Employee Info'!$C$3:$J$200,MATCH(Data6[[#This Row],[Name:]],'Employee Info'!$B$3:$B$200,0),MATCH(Data6[[#Headers],[Tech]],'Employee Info'!$C$2:$J$2,0)),"")</f>
        <v/>
      </c>
      <c r="N1389" s="19" t="str">
        <f>IFERROR(INDEX('Employee Info'!$C$3:$J$200,MATCH(Data6[[#This Row],[Name:]],'Employee Info'!$B$3:$B$200,0),MATCH(Data6[[#Headers],[Other]],'Employee Info'!$C$2:$J$2,0)),"")</f>
        <v/>
      </c>
      <c r="O1389" s="19">
        <f>IFERROR((Data6[[#This Row],[Hours:]]*SUM(Data6[[#This Row],[Rate]:[Other]])),"")</f>
        <v>0</v>
      </c>
      <c r="P1389" s="7" t="str">
        <f>IF(Data6[[#This Row],[WO'#:]]="","Riley #","WO#")</f>
        <v>Riley #</v>
      </c>
      <c r="Q1389" s="7">
        <f>IFERROR(WEEKNUM(Data6[[#This Row],[Date:]]),"")</f>
        <v>30</v>
      </c>
      <c r="R1389" s="6">
        <f t="shared" si="63"/>
        <v>45494</v>
      </c>
      <c r="S1389" s="6">
        <f>Data6[[#This Row],[Week Start]]+7</f>
        <v>45501</v>
      </c>
      <c r="T1389" s="7" t="str">
        <f t="shared" si="64"/>
        <v>7/21/2024 - 7/28/2024</v>
      </c>
      <c r="U1389" s="7" t="str">
        <f t="shared" si="65"/>
        <v>Time Card</v>
      </c>
      <c r="V1389" s="8" t="str">
        <f>RIGHT(TEXT(Data6[[#This Row],[Date:]],"mmddyyyy"),4)</f>
        <v>2024</v>
      </c>
      <c r="W1389" s="8" t="str">
        <f>MID(TEXT(Data6[[#This Row],[Date:]],"mmddyyyy"),3,2)</f>
        <v>24</v>
      </c>
      <c r="X1389" s="8" t="str">
        <f>LEFT(TEXT(Data6[[#This Row],[Date:]],"mmddyyyy"),2)</f>
        <v>07</v>
      </c>
      <c r="Y1389" s="6">
        <f>DATE(Data6[[#This Row],[Year]],Data6[[#This Row],[Month]],Data6[[#This Row],[Day]])</f>
        <v>45497</v>
      </c>
    </row>
    <row r="1390" spans="1:25" x14ac:dyDescent="0.3">
      <c r="A1390" s="5">
        <v>45499.552482638886</v>
      </c>
      <c r="B1390" s="7" t="s">
        <v>66</v>
      </c>
      <c r="C1390" s="6" t="s">
        <v>1921</v>
      </c>
      <c r="D1390" s="7" t="s">
        <v>1940</v>
      </c>
      <c r="E1390" s="8">
        <v>2.5</v>
      </c>
      <c r="F1390" s="7" t="s">
        <v>68</v>
      </c>
      <c r="G1390" s="7" t="s">
        <v>68</v>
      </c>
      <c r="H1390" s="7" t="s">
        <v>1941</v>
      </c>
      <c r="I1390" s="7" t="s">
        <v>44</v>
      </c>
      <c r="J1390" s="19" t="str">
        <f>IFERROR(INDEX('Employee Info'!$C$3:$E$200,MATCH(Data6[[#This Row],[Name:]],'Employee Info'!$B$3:$B$200,0),MATCH(Data6[[#This Row],[Hours Type:]],'Employee Info'!$C$2:$E$2,0)),"")</f>
        <v/>
      </c>
      <c r="K1390" s="19" t="str">
        <f>IFERROR(INDEX('Employee Info'!$C$3:$J$200,MATCH(Data6[[#This Row],[Name:]],'Employee Info'!$B$3:$B$200,0),MATCH(Data6[[#Headers],[Truck]],'Employee Info'!$C$2:$J$2,0)),"")</f>
        <v/>
      </c>
      <c r="L1390" s="19" t="str">
        <f>IFERROR(INDEX('Employee Info'!$C$3:$J$200,MATCH(Data6[[#This Row],[Name:]],'Employee Info'!$B$3:$B$200,0),MATCH(Data6[[#Headers],[Phone]],'Employee Info'!$C$2:$J$2,0)),"")</f>
        <v/>
      </c>
      <c r="M1390" s="19" t="str">
        <f>IFERROR(INDEX('Employee Info'!$C$3:$J$200,MATCH(Data6[[#This Row],[Name:]],'Employee Info'!$B$3:$B$200,0),MATCH(Data6[[#Headers],[Tech]],'Employee Info'!$C$2:$J$2,0)),"")</f>
        <v/>
      </c>
      <c r="N1390" s="19" t="str">
        <f>IFERROR(INDEX('Employee Info'!$C$3:$J$200,MATCH(Data6[[#This Row],[Name:]],'Employee Info'!$B$3:$B$200,0),MATCH(Data6[[#Headers],[Other]],'Employee Info'!$C$2:$J$2,0)),"")</f>
        <v/>
      </c>
      <c r="O1390" s="19">
        <f>IFERROR((Data6[[#This Row],[Hours:]]*SUM(Data6[[#This Row],[Rate]:[Other]])),"")</f>
        <v>0</v>
      </c>
      <c r="P1390" s="7" t="str">
        <f>IF(Data6[[#This Row],[WO'#:]]="","Riley #","WO#")</f>
        <v>Riley #</v>
      </c>
      <c r="Q1390" s="7">
        <f>IFERROR(WEEKNUM(Data6[[#This Row],[Date:]]),"")</f>
        <v>30</v>
      </c>
      <c r="R1390" s="6">
        <f t="shared" si="63"/>
        <v>45494</v>
      </c>
      <c r="S1390" s="6">
        <f>Data6[[#This Row],[Week Start]]+7</f>
        <v>45501</v>
      </c>
      <c r="T1390" s="7" t="str">
        <f t="shared" si="64"/>
        <v>7/21/2024 - 7/28/2024</v>
      </c>
      <c r="U1390" s="7" t="str">
        <f t="shared" si="65"/>
        <v>Time Card</v>
      </c>
      <c r="V1390" s="8" t="str">
        <f>RIGHT(TEXT(Data6[[#This Row],[Date:]],"mmddyyyy"),4)</f>
        <v>2024</v>
      </c>
      <c r="W1390" s="8" t="str">
        <f>MID(TEXT(Data6[[#This Row],[Date:]],"mmddyyyy"),3,2)</f>
        <v>24</v>
      </c>
      <c r="X1390" s="8" t="str">
        <f>LEFT(TEXT(Data6[[#This Row],[Date:]],"mmddyyyy"),2)</f>
        <v>07</v>
      </c>
      <c r="Y1390" s="6">
        <f>DATE(Data6[[#This Row],[Year]],Data6[[#This Row],[Month]],Data6[[#This Row],[Day]])</f>
        <v>45497</v>
      </c>
    </row>
    <row r="1391" spans="1:25" x14ac:dyDescent="0.3">
      <c r="A1391" s="5">
        <v>45499.550054861109</v>
      </c>
      <c r="B1391" s="7" t="s">
        <v>66</v>
      </c>
      <c r="C1391" s="6" t="s">
        <v>1924</v>
      </c>
      <c r="D1391" s="7" t="s">
        <v>1939</v>
      </c>
      <c r="E1391" s="8">
        <v>1</v>
      </c>
      <c r="F1391" s="7">
        <v>20028</v>
      </c>
      <c r="G1391" s="7" t="s">
        <v>68</v>
      </c>
      <c r="H1391" s="7" t="s">
        <v>756</v>
      </c>
      <c r="I1391" s="7" t="s">
        <v>45</v>
      </c>
      <c r="J1391" s="19" t="str">
        <f>IFERROR(INDEX('Employee Info'!$C$3:$E$200,MATCH(Data6[[#This Row],[Name:]],'Employee Info'!$B$3:$B$200,0),MATCH(Data6[[#This Row],[Hours Type:]],'Employee Info'!$C$2:$E$2,0)),"")</f>
        <v/>
      </c>
      <c r="K1391" s="19" t="str">
        <f>IFERROR(INDEX('Employee Info'!$C$3:$J$200,MATCH(Data6[[#This Row],[Name:]],'Employee Info'!$B$3:$B$200,0),MATCH(Data6[[#Headers],[Truck]],'Employee Info'!$C$2:$J$2,0)),"")</f>
        <v/>
      </c>
      <c r="L1391" s="19" t="str">
        <f>IFERROR(INDEX('Employee Info'!$C$3:$J$200,MATCH(Data6[[#This Row],[Name:]],'Employee Info'!$B$3:$B$200,0),MATCH(Data6[[#Headers],[Phone]],'Employee Info'!$C$2:$J$2,0)),"")</f>
        <v/>
      </c>
      <c r="M1391" s="19" t="str">
        <f>IFERROR(INDEX('Employee Info'!$C$3:$J$200,MATCH(Data6[[#This Row],[Name:]],'Employee Info'!$B$3:$B$200,0),MATCH(Data6[[#Headers],[Tech]],'Employee Info'!$C$2:$J$2,0)),"")</f>
        <v/>
      </c>
      <c r="N1391" s="19" t="str">
        <f>IFERROR(INDEX('Employee Info'!$C$3:$J$200,MATCH(Data6[[#This Row],[Name:]],'Employee Info'!$B$3:$B$200,0),MATCH(Data6[[#Headers],[Other]],'Employee Info'!$C$2:$J$2,0)),"")</f>
        <v/>
      </c>
      <c r="O1391" s="19">
        <f>IFERROR((Data6[[#This Row],[Hours:]]*SUM(Data6[[#This Row],[Rate]:[Other]])),"")</f>
        <v>0</v>
      </c>
      <c r="P1391" s="7" t="str">
        <f>IF(Data6[[#This Row],[WO'#:]]="","Riley #","WO#")</f>
        <v>WO#</v>
      </c>
      <c r="Q1391" s="7">
        <f>IFERROR(WEEKNUM(Data6[[#This Row],[Date:]]),"")</f>
        <v>30</v>
      </c>
      <c r="R1391" s="6">
        <f t="shared" si="63"/>
        <v>45494</v>
      </c>
      <c r="S1391" s="6">
        <f>Data6[[#This Row],[Week Start]]+7</f>
        <v>45501</v>
      </c>
      <c r="T1391" s="7" t="str">
        <f t="shared" si="64"/>
        <v>7/21/2024 - 7/28/2024</v>
      </c>
      <c r="U1391" s="7" t="str">
        <f t="shared" si="65"/>
        <v>Time Card</v>
      </c>
      <c r="V1391" s="8" t="str">
        <f>RIGHT(TEXT(Data6[[#This Row],[Date:]],"mmddyyyy"),4)</f>
        <v>2024</v>
      </c>
      <c r="W1391" s="8" t="str">
        <f>MID(TEXT(Data6[[#This Row],[Date:]],"mmddyyyy"),3,2)</f>
        <v>25</v>
      </c>
      <c r="X1391" s="8" t="str">
        <f>LEFT(TEXT(Data6[[#This Row],[Date:]],"mmddyyyy"),2)</f>
        <v>07</v>
      </c>
      <c r="Y1391" s="6">
        <f>DATE(Data6[[#This Row],[Year]],Data6[[#This Row],[Month]],Data6[[#This Row],[Day]])</f>
        <v>45498</v>
      </c>
    </row>
    <row r="1392" spans="1:25" x14ac:dyDescent="0.3">
      <c r="A1392" s="5">
        <v>45499.548648263888</v>
      </c>
      <c r="B1392" s="7" t="s">
        <v>66</v>
      </c>
      <c r="C1392" s="6" t="s">
        <v>1924</v>
      </c>
      <c r="D1392" s="7" t="s">
        <v>1937</v>
      </c>
      <c r="E1392" s="8">
        <v>5</v>
      </c>
      <c r="F1392" s="7">
        <v>6984733</v>
      </c>
      <c r="G1392" s="7" t="s">
        <v>68</v>
      </c>
      <c r="H1392" s="7" t="s">
        <v>756</v>
      </c>
      <c r="I1392" s="7" t="s">
        <v>44</v>
      </c>
      <c r="J1392" s="19" t="str">
        <f>IFERROR(INDEX('Employee Info'!$C$3:$E$200,MATCH(Data6[[#This Row],[Name:]],'Employee Info'!$B$3:$B$200,0),MATCH(Data6[[#This Row],[Hours Type:]],'Employee Info'!$C$2:$E$2,0)),"")</f>
        <v/>
      </c>
      <c r="K1392" s="19" t="str">
        <f>IFERROR(INDEX('Employee Info'!$C$3:$J$200,MATCH(Data6[[#This Row],[Name:]],'Employee Info'!$B$3:$B$200,0),MATCH(Data6[[#Headers],[Truck]],'Employee Info'!$C$2:$J$2,0)),"")</f>
        <v/>
      </c>
      <c r="L1392" s="19" t="str">
        <f>IFERROR(INDEX('Employee Info'!$C$3:$J$200,MATCH(Data6[[#This Row],[Name:]],'Employee Info'!$B$3:$B$200,0),MATCH(Data6[[#Headers],[Phone]],'Employee Info'!$C$2:$J$2,0)),"")</f>
        <v/>
      </c>
      <c r="M1392" s="19" t="str">
        <f>IFERROR(INDEX('Employee Info'!$C$3:$J$200,MATCH(Data6[[#This Row],[Name:]],'Employee Info'!$B$3:$B$200,0),MATCH(Data6[[#Headers],[Tech]],'Employee Info'!$C$2:$J$2,0)),"")</f>
        <v/>
      </c>
      <c r="N1392" s="19" t="str">
        <f>IFERROR(INDEX('Employee Info'!$C$3:$J$200,MATCH(Data6[[#This Row],[Name:]],'Employee Info'!$B$3:$B$200,0),MATCH(Data6[[#Headers],[Other]],'Employee Info'!$C$2:$J$2,0)),"")</f>
        <v/>
      </c>
      <c r="O1392" s="19">
        <f>IFERROR((Data6[[#This Row],[Hours:]]*SUM(Data6[[#This Row],[Rate]:[Other]])),"")</f>
        <v>0</v>
      </c>
      <c r="P1392" s="7" t="str">
        <f>IF(Data6[[#This Row],[WO'#:]]="","Riley #","WO#")</f>
        <v>WO#</v>
      </c>
      <c r="Q1392" s="7">
        <f>IFERROR(WEEKNUM(Data6[[#This Row],[Date:]]),"")</f>
        <v>30</v>
      </c>
      <c r="R1392" s="6">
        <f t="shared" si="63"/>
        <v>45494</v>
      </c>
      <c r="S1392" s="6">
        <f>Data6[[#This Row],[Week Start]]+7</f>
        <v>45501</v>
      </c>
      <c r="T1392" s="7" t="str">
        <f t="shared" si="64"/>
        <v>7/21/2024 - 7/28/2024</v>
      </c>
      <c r="U1392" s="7" t="str">
        <f t="shared" si="65"/>
        <v>Time Card</v>
      </c>
      <c r="V1392" s="8" t="str">
        <f>RIGHT(TEXT(Data6[[#This Row],[Date:]],"mmddyyyy"),4)</f>
        <v>2024</v>
      </c>
      <c r="W1392" s="8" t="str">
        <f>MID(TEXT(Data6[[#This Row],[Date:]],"mmddyyyy"),3,2)</f>
        <v>25</v>
      </c>
      <c r="X1392" s="8" t="str">
        <f>LEFT(TEXT(Data6[[#This Row],[Date:]],"mmddyyyy"),2)</f>
        <v>07</v>
      </c>
      <c r="Y1392" s="6">
        <f>DATE(Data6[[#This Row],[Year]],Data6[[#This Row],[Month]],Data6[[#This Row],[Day]])</f>
        <v>45498</v>
      </c>
    </row>
    <row r="1393" spans="1:25" x14ac:dyDescent="0.3">
      <c r="A1393" s="5">
        <v>45517.491251851854</v>
      </c>
      <c r="B1393" s="7" t="s">
        <v>76</v>
      </c>
      <c r="C1393" s="6" t="s">
        <v>1924</v>
      </c>
      <c r="D1393" s="7" t="s">
        <v>156</v>
      </c>
      <c r="E1393" s="8">
        <v>1</v>
      </c>
      <c r="F1393" s="7">
        <v>6984733</v>
      </c>
      <c r="G1393" s="7" t="s">
        <v>68</v>
      </c>
      <c r="H1393" s="7" t="s">
        <v>756</v>
      </c>
      <c r="I1393" s="7" t="s">
        <v>44</v>
      </c>
      <c r="J1393" s="19" t="str">
        <f>IFERROR(INDEX('Employee Info'!$C$3:$E$200,MATCH(Data6[[#This Row],[Name:]],'Employee Info'!$B$3:$B$200,0),MATCH(Data6[[#This Row],[Hours Type:]],'Employee Info'!$C$2:$E$2,0)),"")</f>
        <v/>
      </c>
      <c r="K1393" s="19" t="str">
        <f>IFERROR(INDEX('Employee Info'!$C$3:$J$200,MATCH(Data6[[#This Row],[Name:]],'Employee Info'!$B$3:$B$200,0),MATCH(Data6[[#Headers],[Truck]],'Employee Info'!$C$2:$J$2,0)),"")</f>
        <v/>
      </c>
      <c r="L1393" s="19" t="str">
        <f>IFERROR(INDEX('Employee Info'!$C$3:$J$200,MATCH(Data6[[#This Row],[Name:]],'Employee Info'!$B$3:$B$200,0),MATCH(Data6[[#Headers],[Phone]],'Employee Info'!$C$2:$J$2,0)),"")</f>
        <v/>
      </c>
      <c r="M1393" s="19" t="str">
        <f>IFERROR(INDEX('Employee Info'!$C$3:$J$200,MATCH(Data6[[#This Row],[Name:]],'Employee Info'!$B$3:$B$200,0),MATCH(Data6[[#Headers],[Tech]],'Employee Info'!$C$2:$J$2,0)),"")</f>
        <v/>
      </c>
      <c r="N1393" s="19" t="str">
        <f>IFERROR(INDEX('Employee Info'!$C$3:$J$200,MATCH(Data6[[#This Row],[Name:]],'Employee Info'!$B$3:$B$200,0),MATCH(Data6[[#Headers],[Other]],'Employee Info'!$C$2:$J$2,0)),"")</f>
        <v/>
      </c>
      <c r="O1393" s="19">
        <f>IFERROR((Data6[[#This Row],[Hours:]]*SUM(Data6[[#This Row],[Rate]:[Other]])),"")</f>
        <v>0</v>
      </c>
      <c r="P1393" s="7" t="str">
        <f>IF(Data6[[#This Row],[WO'#:]]="","Riley #","WO#")</f>
        <v>WO#</v>
      </c>
      <c r="Q1393" s="7">
        <f>IFERROR(WEEKNUM(Data6[[#This Row],[Date:]]),"")</f>
        <v>30</v>
      </c>
      <c r="R1393" s="6">
        <f t="shared" si="63"/>
        <v>45494</v>
      </c>
      <c r="S1393" s="6">
        <f>Data6[[#This Row],[Week Start]]+7</f>
        <v>45501</v>
      </c>
      <c r="T1393" s="7" t="str">
        <f t="shared" si="64"/>
        <v>7/21/2024 - 7/28/2024</v>
      </c>
      <c r="U1393" s="7" t="str">
        <f t="shared" si="65"/>
        <v>Time Card</v>
      </c>
      <c r="V1393" s="8" t="str">
        <f>RIGHT(TEXT(Data6[[#This Row],[Date:]],"mmddyyyy"),4)</f>
        <v>2024</v>
      </c>
      <c r="W1393" s="8" t="str">
        <f>MID(TEXT(Data6[[#This Row],[Date:]],"mmddyyyy"),3,2)</f>
        <v>25</v>
      </c>
      <c r="X1393" s="8" t="str">
        <f>LEFT(TEXT(Data6[[#This Row],[Date:]],"mmddyyyy"),2)</f>
        <v>07</v>
      </c>
      <c r="Y1393" s="6">
        <f>DATE(Data6[[#This Row],[Year]],Data6[[#This Row],[Month]],Data6[[#This Row],[Day]])</f>
        <v>45498</v>
      </c>
    </row>
    <row r="1394" spans="1:25" x14ac:dyDescent="0.3">
      <c r="A1394" s="5">
        <v>45498.582344444447</v>
      </c>
      <c r="B1394" s="7" t="s">
        <v>31</v>
      </c>
      <c r="C1394" s="6" t="s">
        <v>1924</v>
      </c>
      <c r="D1394" s="7" t="s">
        <v>1925</v>
      </c>
      <c r="E1394" s="8">
        <v>8</v>
      </c>
      <c r="F1394" s="7">
        <v>7128629</v>
      </c>
      <c r="G1394" s="7" t="s">
        <v>68</v>
      </c>
      <c r="H1394" s="7" t="s">
        <v>756</v>
      </c>
      <c r="I1394" s="7" t="s">
        <v>44</v>
      </c>
      <c r="J1394" s="19" t="str">
        <f>IFERROR(INDEX('Employee Info'!$C$3:$E$200,MATCH(Data6[[#This Row],[Name:]],'Employee Info'!$B$3:$B$200,0),MATCH(Data6[[#This Row],[Hours Type:]],'Employee Info'!$C$2:$E$2,0)),"")</f>
        <v/>
      </c>
      <c r="K1394" s="19" t="str">
        <f>IFERROR(INDEX('Employee Info'!$C$3:$J$200,MATCH(Data6[[#This Row],[Name:]],'Employee Info'!$B$3:$B$200,0),MATCH(Data6[[#Headers],[Truck]],'Employee Info'!$C$2:$J$2,0)),"")</f>
        <v/>
      </c>
      <c r="L1394" s="19" t="str">
        <f>IFERROR(INDEX('Employee Info'!$C$3:$J$200,MATCH(Data6[[#This Row],[Name:]],'Employee Info'!$B$3:$B$200,0),MATCH(Data6[[#Headers],[Phone]],'Employee Info'!$C$2:$J$2,0)),"")</f>
        <v/>
      </c>
      <c r="M1394" s="19" t="str">
        <f>IFERROR(INDEX('Employee Info'!$C$3:$J$200,MATCH(Data6[[#This Row],[Name:]],'Employee Info'!$B$3:$B$200,0),MATCH(Data6[[#Headers],[Tech]],'Employee Info'!$C$2:$J$2,0)),"")</f>
        <v/>
      </c>
      <c r="N1394" s="19" t="str">
        <f>IFERROR(INDEX('Employee Info'!$C$3:$J$200,MATCH(Data6[[#This Row],[Name:]],'Employee Info'!$B$3:$B$200,0),MATCH(Data6[[#Headers],[Other]],'Employee Info'!$C$2:$J$2,0)),"")</f>
        <v/>
      </c>
      <c r="O1394" s="19">
        <f>IFERROR((Data6[[#This Row],[Hours:]]*SUM(Data6[[#This Row],[Rate]:[Other]])),"")</f>
        <v>0</v>
      </c>
      <c r="P1394" s="7" t="str">
        <f>IF(Data6[[#This Row],[WO'#:]]="","Riley #","WO#")</f>
        <v>WO#</v>
      </c>
      <c r="Q1394" s="7">
        <f>IFERROR(WEEKNUM(Data6[[#This Row],[Date:]]),"")</f>
        <v>30</v>
      </c>
      <c r="R1394" s="6">
        <f t="shared" si="63"/>
        <v>45494</v>
      </c>
      <c r="S1394" s="6">
        <f>Data6[[#This Row],[Week Start]]+7</f>
        <v>45501</v>
      </c>
      <c r="T1394" s="7" t="str">
        <f t="shared" si="64"/>
        <v>7/21/2024 - 7/28/2024</v>
      </c>
      <c r="U1394" s="7" t="str">
        <f t="shared" si="65"/>
        <v>Time Card</v>
      </c>
      <c r="V1394" s="8" t="str">
        <f>RIGHT(TEXT(Data6[[#This Row],[Date:]],"mmddyyyy"),4)</f>
        <v>2024</v>
      </c>
      <c r="W1394" s="8" t="str">
        <f>MID(TEXT(Data6[[#This Row],[Date:]],"mmddyyyy"),3,2)</f>
        <v>25</v>
      </c>
      <c r="X1394" s="8" t="str">
        <f>LEFT(TEXT(Data6[[#This Row],[Date:]],"mmddyyyy"),2)</f>
        <v>07</v>
      </c>
      <c r="Y1394" s="6">
        <f>DATE(Data6[[#This Row],[Year]],Data6[[#This Row],[Month]],Data6[[#This Row],[Day]])</f>
        <v>45498</v>
      </c>
    </row>
    <row r="1395" spans="1:25" x14ac:dyDescent="0.3">
      <c r="A1395" s="5">
        <v>45498.582472453701</v>
      </c>
      <c r="B1395" s="7" t="s">
        <v>34</v>
      </c>
      <c r="C1395" s="6" t="s">
        <v>1924</v>
      </c>
      <c r="D1395" s="7" t="s">
        <v>1925</v>
      </c>
      <c r="E1395" s="8">
        <v>8</v>
      </c>
      <c r="F1395" s="7">
        <v>7128629</v>
      </c>
      <c r="G1395" s="7" t="s">
        <v>68</v>
      </c>
      <c r="H1395" s="7" t="s">
        <v>756</v>
      </c>
      <c r="I1395" s="7" t="s">
        <v>44</v>
      </c>
      <c r="J1395" s="19" t="str">
        <f>IFERROR(INDEX('Employee Info'!$C$3:$E$200,MATCH(Data6[[#This Row],[Name:]],'Employee Info'!$B$3:$B$200,0),MATCH(Data6[[#This Row],[Hours Type:]],'Employee Info'!$C$2:$E$2,0)),"")</f>
        <v/>
      </c>
      <c r="K1395" s="19" t="str">
        <f>IFERROR(INDEX('Employee Info'!$C$3:$J$200,MATCH(Data6[[#This Row],[Name:]],'Employee Info'!$B$3:$B$200,0),MATCH(Data6[[#Headers],[Truck]],'Employee Info'!$C$2:$J$2,0)),"")</f>
        <v/>
      </c>
      <c r="L1395" s="19" t="str">
        <f>IFERROR(INDEX('Employee Info'!$C$3:$J$200,MATCH(Data6[[#This Row],[Name:]],'Employee Info'!$B$3:$B$200,0),MATCH(Data6[[#Headers],[Phone]],'Employee Info'!$C$2:$J$2,0)),"")</f>
        <v/>
      </c>
      <c r="M1395" s="19" t="str">
        <f>IFERROR(INDEX('Employee Info'!$C$3:$J$200,MATCH(Data6[[#This Row],[Name:]],'Employee Info'!$B$3:$B$200,0),MATCH(Data6[[#Headers],[Tech]],'Employee Info'!$C$2:$J$2,0)),"")</f>
        <v/>
      </c>
      <c r="N1395" s="19" t="str">
        <f>IFERROR(INDEX('Employee Info'!$C$3:$J$200,MATCH(Data6[[#This Row],[Name:]],'Employee Info'!$B$3:$B$200,0),MATCH(Data6[[#Headers],[Other]],'Employee Info'!$C$2:$J$2,0)),"")</f>
        <v/>
      </c>
      <c r="O1395" s="19">
        <f>IFERROR((Data6[[#This Row],[Hours:]]*SUM(Data6[[#This Row],[Rate]:[Other]])),"")</f>
        <v>0</v>
      </c>
      <c r="P1395" s="7" t="str">
        <f>IF(Data6[[#This Row],[WO'#:]]="","Riley #","WO#")</f>
        <v>WO#</v>
      </c>
      <c r="Q1395" s="7">
        <f>IFERROR(WEEKNUM(Data6[[#This Row],[Date:]]),"")</f>
        <v>30</v>
      </c>
      <c r="R1395" s="6">
        <f t="shared" si="63"/>
        <v>45494</v>
      </c>
      <c r="S1395" s="6">
        <f>Data6[[#This Row],[Week Start]]+7</f>
        <v>45501</v>
      </c>
      <c r="T1395" s="7" t="str">
        <f t="shared" si="64"/>
        <v>7/21/2024 - 7/28/2024</v>
      </c>
      <c r="U1395" s="7" t="str">
        <f t="shared" si="65"/>
        <v>Time Card</v>
      </c>
      <c r="V1395" s="8" t="str">
        <f>RIGHT(TEXT(Data6[[#This Row],[Date:]],"mmddyyyy"),4)</f>
        <v>2024</v>
      </c>
      <c r="W1395" s="8" t="str">
        <f>MID(TEXT(Data6[[#This Row],[Date:]],"mmddyyyy"),3,2)</f>
        <v>25</v>
      </c>
      <c r="X1395" s="8" t="str">
        <f>LEFT(TEXT(Data6[[#This Row],[Date:]],"mmddyyyy"),2)</f>
        <v>07</v>
      </c>
      <c r="Y1395" s="6">
        <f>DATE(Data6[[#This Row],[Year]],Data6[[#This Row],[Month]],Data6[[#This Row],[Day]])</f>
        <v>45498</v>
      </c>
    </row>
    <row r="1396" spans="1:25" x14ac:dyDescent="0.3">
      <c r="A1396" s="5">
        <v>45499.542038310188</v>
      </c>
      <c r="B1396" s="7" t="s">
        <v>66</v>
      </c>
      <c r="C1396" s="6" t="s">
        <v>1924</v>
      </c>
      <c r="D1396" s="7" t="s">
        <v>1933</v>
      </c>
      <c r="E1396" s="8">
        <v>1</v>
      </c>
      <c r="F1396" s="7">
        <v>7128629</v>
      </c>
      <c r="G1396" s="7" t="s">
        <v>68</v>
      </c>
      <c r="H1396" s="7" t="s">
        <v>756</v>
      </c>
      <c r="I1396" s="7" t="s">
        <v>44</v>
      </c>
      <c r="J1396" s="19" t="str">
        <f>IFERROR(INDEX('Employee Info'!$C$3:$E$200,MATCH(Data6[[#This Row],[Name:]],'Employee Info'!$B$3:$B$200,0),MATCH(Data6[[#This Row],[Hours Type:]],'Employee Info'!$C$2:$E$2,0)),"")</f>
        <v/>
      </c>
      <c r="K1396" s="19" t="str">
        <f>IFERROR(INDEX('Employee Info'!$C$3:$J$200,MATCH(Data6[[#This Row],[Name:]],'Employee Info'!$B$3:$B$200,0),MATCH(Data6[[#Headers],[Truck]],'Employee Info'!$C$2:$J$2,0)),"")</f>
        <v/>
      </c>
      <c r="L1396" s="19" t="str">
        <f>IFERROR(INDEX('Employee Info'!$C$3:$J$200,MATCH(Data6[[#This Row],[Name:]],'Employee Info'!$B$3:$B$200,0),MATCH(Data6[[#Headers],[Phone]],'Employee Info'!$C$2:$J$2,0)),"")</f>
        <v/>
      </c>
      <c r="M1396" s="19" t="str">
        <f>IFERROR(INDEX('Employee Info'!$C$3:$J$200,MATCH(Data6[[#This Row],[Name:]],'Employee Info'!$B$3:$B$200,0),MATCH(Data6[[#Headers],[Tech]],'Employee Info'!$C$2:$J$2,0)),"")</f>
        <v/>
      </c>
      <c r="N1396" s="19" t="str">
        <f>IFERROR(INDEX('Employee Info'!$C$3:$J$200,MATCH(Data6[[#This Row],[Name:]],'Employee Info'!$B$3:$B$200,0),MATCH(Data6[[#Headers],[Other]],'Employee Info'!$C$2:$J$2,0)),"")</f>
        <v/>
      </c>
      <c r="O1396" s="19">
        <f>IFERROR((Data6[[#This Row],[Hours:]]*SUM(Data6[[#This Row],[Rate]:[Other]])),"")</f>
        <v>0</v>
      </c>
      <c r="P1396" s="7" t="str">
        <f>IF(Data6[[#This Row],[WO'#:]]="","Riley #","WO#")</f>
        <v>WO#</v>
      </c>
      <c r="Q1396" s="7">
        <f>IFERROR(WEEKNUM(Data6[[#This Row],[Date:]]),"")</f>
        <v>30</v>
      </c>
      <c r="R1396" s="6">
        <f t="shared" si="63"/>
        <v>45494</v>
      </c>
      <c r="S1396" s="6">
        <f>Data6[[#This Row],[Week Start]]+7</f>
        <v>45501</v>
      </c>
      <c r="T1396" s="7" t="str">
        <f t="shared" si="64"/>
        <v>7/21/2024 - 7/28/2024</v>
      </c>
      <c r="U1396" s="7" t="str">
        <f t="shared" si="65"/>
        <v>Time Card</v>
      </c>
      <c r="V1396" s="8" t="str">
        <f>RIGHT(TEXT(Data6[[#This Row],[Date:]],"mmddyyyy"),4)</f>
        <v>2024</v>
      </c>
      <c r="W1396" s="8" t="str">
        <f>MID(TEXT(Data6[[#This Row],[Date:]],"mmddyyyy"),3,2)</f>
        <v>25</v>
      </c>
      <c r="X1396" s="8" t="str">
        <f>LEFT(TEXT(Data6[[#This Row],[Date:]],"mmddyyyy"),2)</f>
        <v>07</v>
      </c>
      <c r="Y1396" s="6">
        <f>DATE(Data6[[#This Row],[Year]],Data6[[#This Row],[Month]],Data6[[#This Row],[Day]])</f>
        <v>45498</v>
      </c>
    </row>
    <row r="1397" spans="1:25" x14ac:dyDescent="0.3">
      <c r="A1397" s="5">
        <v>45499.539109027777</v>
      </c>
      <c r="B1397" s="7" t="s">
        <v>66</v>
      </c>
      <c r="C1397" s="6" t="s">
        <v>1924</v>
      </c>
      <c r="D1397" s="7" t="s">
        <v>1931</v>
      </c>
      <c r="E1397" s="8">
        <v>1</v>
      </c>
      <c r="F1397" s="7">
        <v>7129401</v>
      </c>
      <c r="G1397" s="7" t="s">
        <v>68</v>
      </c>
      <c r="H1397" s="7" t="s">
        <v>756</v>
      </c>
      <c r="I1397" s="7" t="s">
        <v>44</v>
      </c>
      <c r="J1397" s="19" t="str">
        <f>IFERROR(INDEX('Employee Info'!$C$3:$E$200,MATCH(Data6[[#This Row],[Name:]],'Employee Info'!$B$3:$B$200,0),MATCH(Data6[[#This Row],[Hours Type:]],'Employee Info'!$C$2:$E$2,0)),"")</f>
        <v/>
      </c>
      <c r="K1397" s="19" t="str">
        <f>IFERROR(INDEX('Employee Info'!$C$3:$J$200,MATCH(Data6[[#This Row],[Name:]],'Employee Info'!$B$3:$B$200,0),MATCH(Data6[[#Headers],[Truck]],'Employee Info'!$C$2:$J$2,0)),"")</f>
        <v/>
      </c>
      <c r="L1397" s="19" t="str">
        <f>IFERROR(INDEX('Employee Info'!$C$3:$J$200,MATCH(Data6[[#This Row],[Name:]],'Employee Info'!$B$3:$B$200,0),MATCH(Data6[[#Headers],[Phone]],'Employee Info'!$C$2:$J$2,0)),"")</f>
        <v/>
      </c>
      <c r="M1397" s="19" t="str">
        <f>IFERROR(INDEX('Employee Info'!$C$3:$J$200,MATCH(Data6[[#This Row],[Name:]],'Employee Info'!$B$3:$B$200,0),MATCH(Data6[[#Headers],[Tech]],'Employee Info'!$C$2:$J$2,0)),"")</f>
        <v/>
      </c>
      <c r="N1397" s="19" t="str">
        <f>IFERROR(INDEX('Employee Info'!$C$3:$J$200,MATCH(Data6[[#This Row],[Name:]],'Employee Info'!$B$3:$B$200,0),MATCH(Data6[[#Headers],[Other]],'Employee Info'!$C$2:$J$2,0)),"")</f>
        <v/>
      </c>
      <c r="O1397" s="19">
        <f>IFERROR((Data6[[#This Row],[Hours:]]*SUM(Data6[[#This Row],[Rate]:[Other]])),"")</f>
        <v>0</v>
      </c>
      <c r="P1397" s="7" t="str">
        <f>IF(Data6[[#This Row],[WO'#:]]="","Riley #","WO#")</f>
        <v>WO#</v>
      </c>
      <c r="Q1397" s="7">
        <f>IFERROR(WEEKNUM(Data6[[#This Row],[Date:]]),"")</f>
        <v>30</v>
      </c>
      <c r="R1397" s="6">
        <f t="shared" si="63"/>
        <v>45494</v>
      </c>
      <c r="S1397" s="6">
        <f>Data6[[#This Row],[Week Start]]+7</f>
        <v>45501</v>
      </c>
      <c r="T1397" s="7" t="str">
        <f t="shared" si="64"/>
        <v>7/21/2024 - 7/28/2024</v>
      </c>
      <c r="U1397" s="7" t="str">
        <f t="shared" si="65"/>
        <v>Time Card</v>
      </c>
      <c r="V1397" s="8" t="str">
        <f>RIGHT(TEXT(Data6[[#This Row],[Date:]],"mmddyyyy"),4)</f>
        <v>2024</v>
      </c>
      <c r="W1397" s="8" t="str">
        <f>MID(TEXT(Data6[[#This Row],[Date:]],"mmddyyyy"),3,2)</f>
        <v>25</v>
      </c>
      <c r="X1397" s="8" t="str">
        <f>LEFT(TEXT(Data6[[#This Row],[Date:]],"mmddyyyy"),2)</f>
        <v>07</v>
      </c>
      <c r="Y1397" s="6">
        <f>DATE(Data6[[#This Row],[Year]],Data6[[#This Row],[Month]],Data6[[#This Row],[Day]])</f>
        <v>45498</v>
      </c>
    </row>
    <row r="1398" spans="1:25" x14ac:dyDescent="0.3">
      <c r="A1398" s="5">
        <v>45499.540287384261</v>
      </c>
      <c r="B1398" s="7" t="s">
        <v>66</v>
      </c>
      <c r="C1398" s="6" t="s">
        <v>1924</v>
      </c>
      <c r="D1398" s="7" t="s">
        <v>1932</v>
      </c>
      <c r="E1398" s="8">
        <v>1</v>
      </c>
      <c r="F1398" s="7">
        <v>7130988</v>
      </c>
      <c r="G1398" s="7" t="s">
        <v>68</v>
      </c>
      <c r="H1398" s="7" t="s">
        <v>756</v>
      </c>
      <c r="I1398" s="7" t="s">
        <v>44</v>
      </c>
      <c r="J1398" s="19" t="str">
        <f>IFERROR(INDEX('Employee Info'!$C$3:$E$200,MATCH(Data6[[#This Row],[Name:]],'Employee Info'!$B$3:$B$200,0),MATCH(Data6[[#This Row],[Hours Type:]],'Employee Info'!$C$2:$E$2,0)),"")</f>
        <v/>
      </c>
      <c r="K1398" s="19" t="str">
        <f>IFERROR(INDEX('Employee Info'!$C$3:$J$200,MATCH(Data6[[#This Row],[Name:]],'Employee Info'!$B$3:$B$200,0),MATCH(Data6[[#Headers],[Truck]],'Employee Info'!$C$2:$J$2,0)),"")</f>
        <v/>
      </c>
      <c r="L1398" s="19" t="str">
        <f>IFERROR(INDEX('Employee Info'!$C$3:$J$200,MATCH(Data6[[#This Row],[Name:]],'Employee Info'!$B$3:$B$200,0),MATCH(Data6[[#Headers],[Phone]],'Employee Info'!$C$2:$J$2,0)),"")</f>
        <v/>
      </c>
      <c r="M1398" s="19" t="str">
        <f>IFERROR(INDEX('Employee Info'!$C$3:$J$200,MATCH(Data6[[#This Row],[Name:]],'Employee Info'!$B$3:$B$200,0),MATCH(Data6[[#Headers],[Tech]],'Employee Info'!$C$2:$J$2,0)),"")</f>
        <v/>
      </c>
      <c r="N1398" s="19" t="str">
        <f>IFERROR(INDEX('Employee Info'!$C$3:$J$200,MATCH(Data6[[#This Row],[Name:]],'Employee Info'!$B$3:$B$200,0),MATCH(Data6[[#Headers],[Other]],'Employee Info'!$C$2:$J$2,0)),"")</f>
        <v/>
      </c>
      <c r="O1398" s="19">
        <f>IFERROR((Data6[[#This Row],[Hours:]]*SUM(Data6[[#This Row],[Rate]:[Other]])),"")</f>
        <v>0</v>
      </c>
      <c r="P1398" s="7" t="str">
        <f>IF(Data6[[#This Row],[WO'#:]]="","Riley #","WO#")</f>
        <v>WO#</v>
      </c>
      <c r="Q1398" s="7">
        <f>IFERROR(WEEKNUM(Data6[[#This Row],[Date:]]),"")</f>
        <v>30</v>
      </c>
      <c r="R1398" s="6">
        <f t="shared" si="63"/>
        <v>45494</v>
      </c>
      <c r="S1398" s="6">
        <f>Data6[[#This Row],[Week Start]]+7</f>
        <v>45501</v>
      </c>
      <c r="T1398" s="7" t="str">
        <f t="shared" si="64"/>
        <v>7/21/2024 - 7/28/2024</v>
      </c>
      <c r="U1398" s="7" t="str">
        <f t="shared" si="65"/>
        <v>Time Card</v>
      </c>
      <c r="V1398" s="8" t="str">
        <f>RIGHT(TEXT(Data6[[#This Row],[Date:]],"mmddyyyy"),4)</f>
        <v>2024</v>
      </c>
      <c r="W1398" s="8" t="str">
        <f>MID(TEXT(Data6[[#This Row],[Date:]],"mmddyyyy"),3,2)</f>
        <v>25</v>
      </c>
      <c r="X1398" s="8" t="str">
        <f>LEFT(TEXT(Data6[[#This Row],[Date:]],"mmddyyyy"),2)</f>
        <v>07</v>
      </c>
      <c r="Y1398" s="6">
        <f>DATE(Data6[[#This Row],[Year]],Data6[[#This Row],[Month]],Data6[[#This Row],[Day]])</f>
        <v>45498</v>
      </c>
    </row>
    <row r="1399" spans="1:25" x14ac:dyDescent="0.3">
      <c r="A1399" s="5">
        <v>45498.550736226854</v>
      </c>
      <c r="B1399" s="7" t="s">
        <v>23</v>
      </c>
      <c r="C1399" s="6" t="s">
        <v>1924</v>
      </c>
      <c r="D1399" s="7" t="s">
        <v>648</v>
      </c>
      <c r="E1399" s="8">
        <v>8</v>
      </c>
      <c r="F1399" s="7" t="s">
        <v>68</v>
      </c>
      <c r="G1399" s="7" t="s">
        <v>68</v>
      </c>
      <c r="H1399" s="7" t="s">
        <v>649</v>
      </c>
      <c r="I1399" s="7" t="s">
        <v>44</v>
      </c>
      <c r="J1399" s="19" t="str">
        <f>IFERROR(INDEX('Employee Info'!$C$3:$E$200,MATCH(Data6[[#This Row],[Name:]],'Employee Info'!$B$3:$B$200,0),MATCH(Data6[[#This Row],[Hours Type:]],'Employee Info'!$C$2:$E$2,0)),"")</f>
        <v/>
      </c>
      <c r="K1399" s="19" t="str">
        <f>IFERROR(INDEX('Employee Info'!$C$3:$J$200,MATCH(Data6[[#This Row],[Name:]],'Employee Info'!$B$3:$B$200,0),MATCH(Data6[[#Headers],[Truck]],'Employee Info'!$C$2:$J$2,0)),"")</f>
        <v/>
      </c>
      <c r="L1399" s="19" t="str">
        <f>IFERROR(INDEX('Employee Info'!$C$3:$J$200,MATCH(Data6[[#This Row],[Name:]],'Employee Info'!$B$3:$B$200,0),MATCH(Data6[[#Headers],[Phone]],'Employee Info'!$C$2:$J$2,0)),"")</f>
        <v/>
      </c>
      <c r="M1399" s="19" t="str">
        <f>IFERROR(INDEX('Employee Info'!$C$3:$J$200,MATCH(Data6[[#This Row],[Name:]],'Employee Info'!$B$3:$B$200,0),MATCH(Data6[[#Headers],[Tech]],'Employee Info'!$C$2:$J$2,0)),"")</f>
        <v/>
      </c>
      <c r="N1399" s="19" t="str">
        <f>IFERROR(INDEX('Employee Info'!$C$3:$J$200,MATCH(Data6[[#This Row],[Name:]],'Employee Info'!$B$3:$B$200,0),MATCH(Data6[[#Headers],[Other]],'Employee Info'!$C$2:$J$2,0)),"")</f>
        <v/>
      </c>
      <c r="O1399" s="19">
        <f>IFERROR((Data6[[#This Row],[Hours:]]*SUM(Data6[[#This Row],[Rate]:[Other]])),"")</f>
        <v>0</v>
      </c>
      <c r="P1399" s="7" t="str">
        <f>IF(Data6[[#This Row],[WO'#:]]="","Riley #","WO#")</f>
        <v>Riley #</v>
      </c>
      <c r="Q1399" s="7">
        <f>IFERROR(WEEKNUM(Data6[[#This Row],[Date:]]),"")</f>
        <v>30</v>
      </c>
      <c r="R1399" s="6">
        <f t="shared" si="63"/>
        <v>45494</v>
      </c>
      <c r="S1399" s="6">
        <f>Data6[[#This Row],[Week Start]]+7</f>
        <v>45501</v>
      </c>
      <c r="T1399" s="7" t="str">
        <f t="shared" si="64"/>
        <v>7/21/2024 - 7/28/2024</v>
      </c>
      <c r="U1399" s="7" t="str">
        <f t="shared" si="65"/>
        <v>Time Card</v>
      </c>
      <c r="V1399" s="8" t="str">
        <f>RIGHT(TEXT(Data6[[#This Row],[Date:]],"mmddyyyy"),4)</f>
        <v>2024</v>
      </c>
      <c r="W1399" s="8" t="str">
        <f>MID(TEXT(Data6[[#This Row],[Date:]],"mmddyyyy"),3,2)</f>
        <v>25</v>
      </c>
      <c r="X1399" s="8" t="str">
        <f>LEFT(TEXT(Data6[[#This Row],[Date:]],"mmddyyyy"),2)</f>
        <v>07</v>
      </c>
      <c r="Y1399" s="6">
        <f>DATE(Data6[[#This Row],[Year]],Data6[[#This Row],[Month]],Data6[[#This Row],[Day]])</f>
        <v>45498</v>
      </c>
    </row>
    <row r="1400" spans="1:25" x14ac:dyDescent="0.3">
      <c r="A1400" s="5">
        <v>45498.550954629631</v>
      </c>
      <c r="B1400" s="7" t="s">
        <v>35</v>
      </c>
      <c r="C1400" s="6" t="s">
        <v>1924</v>
      </c>
      <c r="D1400" s="7" t="s">
        <v>648</v>
      </c>
      <c r="E1400" s="8">
        <v>8</v>
      </c>
      <c r="F1400" s="7" t="s">
        <v>68</v>
      </c>
      <c r="G1400" s="7" t="s">
        <v>68</v>
      </c>
      <c r="H1400" s="7" t="s">
        <v>649</v>
      </c>
      <c r="I1400" s="7" t="s">
        <v>44</v>
      </c>
      <c r="J1400" s="19" t="str">
        <f>IFERROR(INDEX('Employee Info'!$C$3:$E$200,MATCH(Data6[[#This Row],[Name:]],'Employee Info'!$B$3:$B$200,0),MATCH(Data6[[#This Row],[Hours Type:]],'Employee Info'!$C$2:$E$2,0)),"")</f>
        <v/>
      </c>
      <c r="K1400" s="19" t="str">
        <f>IFERROR(INDEX('Employee Info'!$C$3:$J$200,MATCH(Data6[[#This Row],[Name:]],'Employee Info'!$B$3:$B$200,0),MATCH(Data6[[#Headers],[Truck]],'Employee Info'!$C$2:$J$2,0)),"")</f>
        <v/>
      </c>
      <c r="L1400" s="19" t="str">
        <f>IFERROR(INDEX('Employee Info'!$C$3:$J$200,MATCH(Data6[[#This Row],[Name:]],'Employee Info'!$B$3:$B$200,0),MATCH(Data6[[#Headers],[Phone]],'Employee Info'!$C$2:$J$2,0)),"")</f>
        <v/>
      </c>
      <c r="M1400" s="19" t="str">
        <f>IFERROR(INDEX('Employee Info'!$C$3:$J$200,MATCH(Data6[[#This Row],[Name:]],'Employee Info'!$B$3:$B$200,0),MATCH(Data6[[#Headers],[Tech]],'Employee Info'!$C$2:$J$2,0)),"")</f>
        <v/>
      </c>
      <c r="N1400" s="19" t="str">
        <f>IFERROR(INDEX('Employee Info'!$C$3:$J$200,MATCH(Data6[[#This Row],[Name:]],'Employee Info'!$B$3:$B$200,0),MATCH(Data6[[#Headers],[Other]],'Employee Info'!$C$2:$J$2,0)),"")</f>
        <v/>
      </c>
      <c r="O1400" s="19">
        <f>IFERROR((Data6[[#This Row],[Hours:]]*SUM(Data6[[#This Row],[Rate]:[Other]])),"")</f>
        <v>0</v>
      </c>
      <c r="P1400" s="7" t="str">
        <f>IF(Data6[[#This Row],[WO'#:]]="","Riley #","WO#")</f>
        <v>Riley #</v>
      </c>
      <c r="Q1400" s="7">
        <f>IFERROR(WEEKNUM(Data6[[#This Row],[Date:]]),"")</f>
        <v>30</v>
      </c>
      <c r="R1400" s="6">
        <f t="shared" si="63"/>
        <v>45494</v>
      </c>
      <c r="S1400" s="6">
        <f>Data6[[#This Row],[Week Start]]+7</f>
        <v>45501</v>
      </c>
      <c r="T1400" s="7" t="str">
        <f t="shared" si="64"/>
        <v>7/21/2024 - 7/28/2024</v>
      </c>
      <c r="U1400" s="7" t="str">
        <f t="shared" si="65"/>
        <v>Time Card</v>
      </c>
      <c r="V1400" s="8" t="str">
        <f>RIGHT(TEXT(Data6[[#This Row],[Date:]],"mmddyyyy"),4)</f>
        <v>2024</v>
      </c>
      <c r="W1400" s="8" t="str">
        <f>MID(TEXT(Data6[[#This Row],[Date:]],"mmddyyyy"),3,2)</f>
        <v>25</v>
      </c>
      <c r="X1400" s="8" t="str">
        <f>LEFT(TEXT(Data6[[#This Row],[Date:]],"mmddyyyy"),2)</f>
        <v>07</v>
      </c>
      <c r="Y1400" s="6">
        <f>DATE(Data6[[#This Row],[Year]],Data6[[#This Row],[Month]],Data6[[#This Row],[Day]])</f>
        <v>45498</v>
      </c>
    </row>
    <row r="1401" spans="1:25" x14ac:dyDescent="0.3">
      <c r="A1401" s="5">
        <v>45499.550094560182</v>
      </c>
      <c r="B1401" s="7" t="s">
        <v>66</v>
      </c>
      <c r="C1401" s="6" t="s">
        <v>1929</v>
      </c>
      <c r="D1401" s="7" t="s">
        <v>1939</v>
      </c>
      <c r="E1401" s="8">
        <v>1</v>
      </c>
      <c r="F1401" s="7">
        <v>20028</v>
      </c>
      <c r="G1401" s="7" t="s">
        <v>68</v>
      </c>
      <c r="H1401" s="7" t="s">
        <v>756</v>
      </c>
      <c r="I1401" s="7" t="s">
        <v>45</v>
      </c>
      <c r="J1401" s="19" t="str">
        <f>IFERROR(INDEX('Employee Info'!$C$3:$E$200,MATCH(Data6[[#This Row],[Name:]],'Employee Info'!$B$3:$B$200,0),MATCH(Data6[[#This Row],[Hours Type:]],'Employee Info'!$C$2:$E$2,0)),"")</f>
        <v/>
      </c>
      <c r="K1401" s="19" t="str">
        <f>IFERROR(INDEX('Employee Info'!$C$3:$J$200,MATCH(Data6[[#This Row],[Name:]],'Employee Info'!$B$3:$B$200,0),MATCH(Data6[[#Headers],[Truck]],'Employee Info'!$C$2:$J$2,0)),"")</f>
        <v/>
      </c>
      <c r="L1401" s="19" t="str">
        <f>IFERROR(INDEX('Employee Info'!$C$3:$J$200,MATCH(Data6[[#This Row],[Name:]],'Employee Info'!$B$3:$B$200,0),MATCH(Data6[[#Headers],[Phone]],'Employee Info'!$C$2:$J$2,0)),"")</f>
        <v/>
      </c>
      <c r="M1401" s="19" t="str">
        <f>IFERROR(INDEX('Employee Info'!$C$3:$J$200,MATCH(Data6[[#This Row],[Name:]],'Employee Info'!$B$3:$B$200,0),MATCH(Data6[[#Headers],[Tech]],'Employee Info'!$C$2:$J$2,0)),"")</f>
        <v/>
      </c>
      <c r="N1401" s="19" t="str">
        <f>IFERROR(INDEX('Employee Info'!$C$3:$J$200,MATCH(Data6[[#This Row],[Name:]],'Employee Info'!$B$3:$B$200,0),MATCH(Data6[[#Headers],[Other]],'Employee Info'!$C$2:$J$2,0)),"")</f>
        <v/>
      </c>
      <c r="O1401" s="19">
        <f>IFERROR((Data6[[#This Row],[Hours:]]*SUM(Data6[[#This Row],[Rate]:[Other]])),"")</f>
        <v>0</v>
      </c>
      <c r="P1401" s="7" t="str">
        <f>IF(Data6[[#This Row],[WO'#:]]="","Riley #","WO#")</f>
        <v>WO#</v>
      </c>
      <c r="Q1401" s="7">
        <f>IFERROR(WEEKNUM(Data6[[#This Row],[Date:]]),"")</f>
        <v>30</v>
      </c>
      <c r="R1401" s="6">
        <f t="shared" si="63"/>
        <v>45494</v>
      </c>
      <c r="S1401" s="6">
        <f>Data6[[#This Row],[Week Start]]+7</f>
        <v>45501</v>
      </c>
      <c r="T1401" s="7" t="str">
        <f t="shared" si="64"/>
        <v>7/21/2024 - 7/28/2024</v>
      </c>
      <c r="U1401" s="7" t="str">
        <f t="shared" si="65"/>
        <v>Time Card</v>
      </c>
      <c r="V1401" s="8" t="str">
        <f>RIGHT(TEXT(Data6[[#This Row],[Date:]],"mmddyyyy"),4)</f>
        <v>2024</v>
      </c>
      <c r="W1401" s="8" t="str">
        <f>MID(TEXT(Data6[[#This Row],[Date:]],"mmddyyyy"),3,2)</f>
        <v>26</v>
      </c>
      <c r="X1401" s="8" t="str">
        <f>LEFT(TEXT(Data6[[#This Row],[Date:]],"mmddyyyy"),2)</f>
        <v>07</v>
      </c>
      <c r="Y1401" s="6">
        <f>DATE(Data6[[#This Row],[Year]],Data6[[#This Row],[Month]],Data6[[#This Row],[Day]])</f>
        <v>45499</v>
      </c>
    </row>
    <row r="1402" spans="1:25" x14ac:dyDescent="0.3">
      <c r="A1402" s="5">
        <v>45499.549390509259</v>
      </c>
      <c r="B1402" s="7" t="s">
        <v>66</v>
      </c>
      <c r="C1402" s="6" t="s">
        <v>1929</v>
      </c>
      <c r="D1402" s="7" t="s">
        <v>1938</v>
      </c>
      <c r="E1402" s="8">
        <v>4</v>
      </c>
      <c r="F1402" s="7">
        <v>6984733</v>
      </c>
      <c r="G1402" s="7" t="s">
        <v>68</v>
      </c>
      <c r="H1402" s="7" t="s">
        <v>756</v>
      </c>
      <c r="I1402" s="7" t="s">
        <v>44</v>
      </c>
      <c r="J1402" s="19" t="str">
        <f>IFERROR(INDEX('Employee Info'!$C$3:$E$200,MATCH(Data6[[#This Row],[Name:]],'Employee Info'!$B$3:$B$200,0),MATCH(Data6[[#This Row],[Hours Type:]],'Employee Info'!$C$2:$E$2,0)),"")</f>
        <v/>
      </c>
      <c r="K1402" s="19" t="str">
        <f>IFERROR(INDEX('Employee Info'!$C$3:$J$200,MATCH(Data6[[#This Row],[Name:]],'Employee Info'!$B$3:$B$200,0),MATCH(Data6[[#Headers],[Truck]],'Employee Info'!$C$2:$J$2,0)),"")</f>
        <v/>
      </c>
      <c r="L1402" s="19" t="str">
        <f>IFERROR(INDEX('Employee Info'!$C$3:$J$200,MATCH(Data6[[#This Row],[Name:]],'Employee Info'!$B$3:$B$200,0),MATCH(Data6[[#Headers],[Phone]],'Employee Info'!$C$2:$J$2,0)),"")</f>
        <v/>
      </c>
      <c r="M1402" s="19" t="str">
        <f>IFERROR(INDEX('Employee Info'!$C$3:$J$200,MATCH(Data6[[#This Row],[Name:]],'Employee Info'!$B$3:$B$200,0),MATCH(Data6[[#Headers],[Tech]],'Employee Info'!$C$2:$J$2,0)),"")</f>
        <v/>
      </c>
      <c r="N1402" s="19" t="str">
        <f>IFERROR(INDEX('Employee Info'!$C$3:$J$200,MATCH(Data6[[#This Row],[Name:]],'Employee Info'!$B$3:$B$200,0),MATCH(Data6[[#Headers],[Other]],'Employee Info'!$C$2:$J$2,0)),"")</f>
        <v/>
      </c>
      <c r="O1402" s="19">
        <f>IFERROR((Data6[[#This Row],[Hours:]]*SUM(Data6[[#This Row],[Rate]:[Other]])),"")</f>
        <v>0</v>
      </c>
      <c r="P1402" s="7" t="str">
        <f>IF(Data6[[#This Row],[WO'#:]]="","Riley #","WO#")</f>
        <v>WO#</v>
      </c>
      <c r="Q1402" s="7">
        <f>IFERROR(WEEKNUM(Data6[[#This Row],[Date:]]),"")</f>
        <v>30</v>
      </c>
      <c r="R1402" s="6">
        <f t="shared" si="63"/>
        <v>45494</v>
      </c>
      <c r="S1402" s="6">
        <f>Data6[[#This Row],[Week Start]]+7</f>
        <v>45501</v>
      </c>
      <c r="T1402" s="7" t="str">
        <f t="shared" si="64"/>
        <v>7/21/2024 - 7/28/2024</v>
      </c>
      <c r="U1402" s="7" t="str">
        <f t="shared" si="65"/>
        <v>Time Card</v>
      </c>
      <c r="V1402" s="8" t="str">
        <f>RIGHT(TEXT(Data6[[#This Row],[Date:]],"mmddyyyy"),4)</f>
        <v>2024</v>
      </c>
      <c r="W1402" s="8" t="str">
        <f>MID(TEXT(Data6[[#This Row],[Date:]],"mmddyyyy"),3,2)</f>
        <v>26</v>
      </c>
      <c r="X1402" s="8" t="str">
        <f>LEFT(TEXT(Data6[[#This Row],[Date:]],"mmddyyyy"),2)</f>
        <v>07</v>
      </c>
      <c r="Y1402" s="6">
        <f>DATE(Data6[[#This Row],[Year]],Data6[[#This Row],[Month]],Data6[[#This Row],[Day]])</f>
        <v>45499</v>
      </c>
    </row>
    <row r="1403" spans="1:25" x14ac:dyDescent="0.3">
      <c r="A1403" s="5">
        <v>45499.542079398147</v>
      </c>
      <c r="B1403" s="7" t="s">
        <v>66</v>
      </c>
      <c r="C1403" s="6" t="s">
        <v>1929</v>
      </c>
      <c r="D1403" s="7" t="s">
        <v>1933</v>
      </c>
      <c r="E1403" s="8">
        <v>1</v>
      </c>
      <c r="F1403" s="7">
        <v>7128629</v>
      </c>
      <c r="G1403" s="7" t="s">
        <v>68</v>
      </c>
      <c r="H1403" s="7" t="s">
        <v>756</v>
      </c>
      <c r="I1403" s="7" t="s">
        <v>44</v>
      </c>
      <c r="J1403" s="19" t="str">
        <f>IFERROR(INDEX('Employee Info'!$C$3:$E$200,MATCH(Data6[[#This Row],[Name:]],'Employee Info'!$B$3:$B$200,0),MATCH(Data6[[#This Row],[Hours Type:]],'Employee Info'!$C$2:$E$2,0)),"")</f>
        <v/>
      </c>
      <c r="K1403" s="19" t="str">
        <f>IFERROR(INDEX('Employee Info'!$C$3:$J$200,MATCH(Data6[[#This Row],[Name:]],'Employee Info'!$B$3:$B$200,0),MATCH(Data6[[#Headers],[Truck]],'Employee Info'!$C$2:$J$2,0)),"")</f>
        <v/>
      </c>
      <c r="L1403" s="19" t="str">
        <f>IFERROR(INDEX('Employee Info'!$C$3:$J$200,MATCH(Data6[[#This Row],[Name:]],'Employee Info'!$B$3:$B$200,0),MATCH(Data6[[#Headers],[Phone]],'Employee Info'!$C$2:$J$2,0)),"")</f>
        <v/>
      </c>
      <c r="M1403" s="19" t="str">
        <f>IFERROR(INDEX('Employee Info'!$C$3:$J$200,MATCH(Data6[[#This Row],[Name:]],'Employee Info'!$B$3:$B$200,0),MATCH(Data6[[#Headers],[Tech]],'Employee Info'!$C$2:$J$2,0)),"")</f>
        <v/>
      </c>
      <c r="N1403" s="19" t="str">
        <f>IFERROR(INDEX('Employee Info'!$C$3:$J$200,MATCH(Data6[[#This Row],[Name:]],'Employee Info'!$B$3:$B$200,0),MATCH(Data6[[#Headers],[Other]],'Employee Info'!$C$2:$J$2,0)),"")</f>
        <v/>
      </c>
      <c r="O1403" s="19">
        <f>IFERROR((Data6[[#This Row],[Hours:]]*SUM(Data6[[#This Row],[Rate]:[Other]])),"")</f>
        <v>0</v>
      </c>
      <c r="P1403" s="7" t="str">
        <f>IF(Data6[[#This Row],[WO'#:]]="","Riley #","WO#")</f>
        <v>WO#</v>
      </c>
      <c r="Q1403" s="7">
        <f>IFERROR(WEEKNUM(Data6[[#This Row],[Date:]]),"")</f>
        <v>30</v>
      </c>
      <c r="R1403" s="6">
        <f t="shared" si="63"/>
        <v>45494</v>
      </c>
      <c r="S1403" s="6">
        <f>Data6[[#This Row],[Week Start]]+7</f>
        <v>45501</v>
      </c>
      <c r="T1403" s="7" t="str">
        <f t="shared" si="64"/>
        <v>7/21/2024 - 7/28/2024</v>
      </c>
      <c r="U1403" s="7" t="str">
        <f t="shared" si="65"/>
        <v>Time Card</v>
      </c>
      <c r="V1403" s="8" t="str">
        <f>RIGHT(TEXT(Data6[[#This Row],[Date:]],"mmddyyyy"),4)</f>
        <v>2024</v>
      </c>
      <c r="W1403" s="8" t="str">
        <f>MID(TEXT(Data6[[#This Row],[Date:]],"mmddyyyy"),3,2)</f>
        <v>26</v>
      </c>
      <c r="X1403" s="8" t="str">
        <f>LEFT(TEXT(Data6[[#This Row],[Date:]],"mmddyyyy"),2)</f>
        <v>07</v>
      </c>
      <c r="Y1403" s="6">
        <f>DATE(Data6[[#This Row],[Year]],Data6[[#This Row],[Month]],Data6[[#This Row],[Day]])</f>
        <v>45499</v>
      </c>
    </row>
    <row r="1404" spans="1:25" x14ac:dyDescent="0.3">
      <c r="A1404" s="5">
        <v>45499.538658217592</v>
      </c>
      <c r="B1404" s="7" t="s">
        <v>66</v>
      </c>
      <c r="C1404" s="6" t="s">
        <v>1929</v>
      </c>
      <c r="D1404" s="7" t="s">
        <v>1931</v>
      </c>
      <c r="E1404" s="8">
        <v>1</v>
      </c>
      <c r="F1404" s="7">
        <v>7129401</v>
      </c>
      <c r="G1404" s="7" t="s">
        <v>68</v>
      </c>
      <c r="H1404" s="7" t="s">
        <v>756</v>
      </c>
      <c r="I1404" s="7" t="s">
        <v>44</v>
      </c>
      <c r="J1404" s="19" t="str">
        <f>IFERROR(INDEX('Employee Info'!$C$3:$E$200,MATCH(Data6[[#This Row],[Name:]],'Employee Info'!$B$3:$B$200,0),MATCH(Data6[[#This Row],[Hours Type:]],'Employee Info'!$C$2:$E$2,0)),"")</f>
        <v/>
      </c>
      <c r="K1404" s="19" t="str">
        <f>IFERROR(INDEX('Employee Info'!$C$3:$J$200,MATCH(Data6[[#This Row],[Name:]],'Employee Info'!$B$3:$B$200,0),MATCH(Data6[[#Headers],[Truck]],'Employee Info'!$C$2:$J$2,0)),"")</f>
        <v/>
      </c>
      <c r="L1404" s="19" t="str">
        <f>IFERROR(INDEX('Employee Info'!$C$3:$J$200,MATCH(Data6[[#This Row],[Name:]],'Employee Info'!$B$3:$B$200,0),MATCH(Data6[[#Headers],[Phone]],'Employee Info'!$C$2:$J$2,0)),"")</f>
        <v/>
      </c>
      <c r="M1404" s="19" t="str">
        <f>IFERROR(INDEX('Employee Info'!$C$3:$J$200,MATCH(Data6[[#This Row],[Name:]],'Employee Info'!$B$3:$B$200,0),MATCH(Data6[[#Headers],[Tech]],'Employee Info'!$C$2:$J$2,0)),"")</f>
        <v/>
      </c>
      <c r="N1404" s="19" t="str">
        <f>IFERROR(INDEX('Employee Info'!$C$3:$J$200,MATCH(Data6[[#This Row],[Name:]],'Employee Info'!$B$3:$B$200,0),MATCH(Data6[[#Headers],[Other]],'Employee Info'!$C$2:$J$2,0)),"")</f>
        <v/>
      </c>
      <c r="O1404" s="19">
        <f>IFERROR((Data6[[#This Row],[Hours:]]*SUM(Data6[[#This Row],[Rate]:[Other]])),"")</f>
        <v>0</v>
      </c>
      <c r="P1404" s="7" t="str">
        <f>IF(Data6[[#This Row],[WO'#:]]="","Riley #","WO#")</f>
        <v>WO#</v>
      </c>
      <c r="Q1404" s="7">
        <f>IFERROR(WEEKNUM(Data6[[#This Row],[Date:]]),"")</f>
        <v>30</v>
      </c>
      <c r="R1404" s="6">
        <f t="shared" si="63"/>
        <v>45494</v>
      </c>
      <c r="S1404" s="6">
        <f>Data6[[#This Row],[Week Start]]+7</f>
        <v>45501</v>
      </c>
      <c r="T1404" s="7" t="str">
        <f t="shared" si="64"/>
        <v>7/21/2024 - 7/28/2024</v>
      </c>
      <c r="U1404" s="7" t="str">
        <f t="shared" si="65"/>
        <v>Time Card</v>
      </c>
      <c r="V1404" s="8" t="str">
        <f>RIGHT(TEXT(Data6[[#This Row],[Date:]],"mmddyyyy"),4)</f>
        <v>2024</v>
      </c>
      <c r="W1404" s="8" t="str">
        <f>MID(TEXT(Data6[[#This Row],[Date:]],"mmddyyyy"),3,2)</f>
        <v>26</v>
      </c>
      <c r="X1404" s="8" t="str">
        <f>LEFT(TEXT(Data6[[#This Row],[Date:]],"mmddyyyy"),2)</f>
        <v>07</v>
      </c>
      <c r="Y1404" s="6">
        <f>DATE(Data6[[#This Row],[Year]],Data6[[#This Row],[Month]],Data6[[#This Row],[Day]])</f>
        <v>45499</v>
      </c>
    </row>
    <row r="1405" spans="1:25" x14ac:dyDescent="0.3">
      <c r="A1405" s="5">
        <v>45499.32758784722</v>
      </c>
      <c r="B1405" s="7" t="s">
        <v>35</v>
      </c>
      <c r="C1405" s="6" t="s">
        <v>1929</v>
      </c>
      <c r="D1405" s="7" t="s">
        <v>1928</v>
      </c>
      <c r="E1405" s="8">
        <v>1</v>
      </c>
      <c r="F1405" s="7">
        <v>7130988</v>
      </c>
      <c r="G1405" s="7" t="s">
        <v>68</v>
      </c>
      <c r="H1405" s="7" t="s">
        <v>756</v>
      </c>
      <c r="I1405" s="7" t="s">
        <v>44</v>
      </c>
      <c r="J1405" s="19" t="str">
        <f>IFERROR(INDEX('Employee Info'!$C$3:$E$200,MATCH(Data6[[#This Row],[Name:]],'Employee Info'!$B$3:$B$200,0),MATCH(Data6[[#This Row],[Hours Type:]],'Employee Info'!$C$2:$E$2,0)),"")</f>
        <v/>
      </c>
      <c r="K1405" s="19" t="str">
        <f>IFERROR(INDEX('Employee Info'!$C$3:$J$200,MATCH(Data6[[#This Row],[Name:]],'Employee Info'!$B$3:$B$200,0),MATCH(Data6[[#Headers],[Truck]],'Employee Info'!$C$2:$J$2,0)),"")</f>
        <v/>
      </c>
      <c r="L1405" s="19" t="str">
        <f>IFERROR(INDEX('Employee Info'!$C$3:$J$200,MATCH(Data6[[#This Row],[Name:]],'Employee Info'!$B$3:$B$200,0),MATCH(Data6[[#Headers],[Phone]],'Employee Info'!$C$2:$J$2,0)),"")</f>
        <v/>
      </c>
      <c r="M1405" s="19" t="str">
        <f>IFERROR(INDEX('Employee Info'!$C$3:$J$200,MATCH(Data6[[#This Row],[Name:]],'Employee Info'!$B$3:$B$200,0),MATCH(Data6[[#Headers],[Tech]],'Employee Info'!$C$2:$J$2,0)),"")</f>
        <v/>
      </c>
      <c r="N1405" s="19" t="str">
        <f>IFERROR(INDEX('Employee Info'!$C$3:$J$200,MATCH(Data6[[#This Row],[Name:]],'Employee Info'!$B$3:$B$200,0),MATCH(Data6[[#Headers],[Other]],'Employee Info'!$C$2:$J$2,0)),"")</f>
        <v/>
      </c>
      <c r="O1405" s="19">
        <f>IFERROR((Data6[[#This Row],[Hours:]]*SUM(Data6[[#This Row],[Rate]:[Other]])),"")</f>
        <v>0</v>
      </c>
      <c r="P1405" s="7" t="str">
        <f>IF(Data6[[#This Row],[WO'#:]]="","Riley #","WO#")</f>
        <v>WO#</v>
      </c>
      <c r="Q1405" s="7">
        <f>IFERROR(WEEKNUM(Data6[[#This Row],[Date:]]),"")</f>
        <v>30</v>
      </c>
      <c r="R1405" s="6">
        <f t="shared" si="63"/>
        <v>45494</v>
      </c>
      <c r="S1405" s="6">
        <f>Data6[[#This Row],[Week Start]]+7</f>
        <v>45501</v>
      </c>
      <c r="T1405" s="7" t="str">
        <f t="shared" si="64"/>
        <v>7/21/2024 - 7/28/2024</v>
      </c>
      <c r="U1405" s="7" t="str">
        <f t="shared" si="65"/>
        <v>Time Card</v>
      </c>
      <c r="V1405" s="8" t="str">
        <f>RIGHT(TEXT(Data6[[#This Row],[Date:]],"mmddyyyy"),4)</f>
        <v>2024</v>
      </c>
      <c r="W1405" s="8" t="str">
        <f>MID(TEXT(Data6[[#This Row],[Date:]],"mmddyyyy"),3,2)</f>
        <v>26</v>
      </c>
      <c r="X1405" s="8" t="str">
        <f>LEFT(TEXT(Data6[[#This Row],[Date:]],"mmddyyyy"),2)</f>
        <v>07</v>
      </c>
      <c r="Y1405" s="6">
        <f>DATE(Data6[[#This Row],[Year]],Data6[[#This Row],[Month]],Data6[[#This Row],[Day]])</f>
        <v>45499</v>
      </c>
    </row>
    <row r="1406" spans="1:25" x14ac:dyDescent="0.3">
      <c r="A1406" s="5">
        <v>45499.409220601854</v>
      </c>
      <c r="B1406" s="7" t="s">
        <v>31</v>
      </c>
      <c r="C1406" s="6" t="s">
        <v>1929</v>
      </c>
      <c r="D1406" s="7" t="s">
        <v>1930</v>
      </c>
      <c r="E1406" s="8">
        <v>4</v>
      </c>
      <c r="F1406" s="7">
        <v>7130988</v>
      </c>
      <c r="G1406" s="7" t="s">
        <v>68</v>
      </c>
      <c r="H1406" s="7" t="s">
        <v>756</v>
      </c>
      <c r="I1406" s="7" t="s">
        <v>44</v>
      </c>
      <c r="J1406" s="19" t="str">
        <f>IFERROR(INDEX('Employee Info'!$C$3:$E$200,MATCH(Data6[[#This Row],[Name:]],'Employee Info'!$B$3:$B$200,0),MATCH(Data6[[#This Row],[Hours Type:]],'Employee Info'!$C$2:$E$2,0)),"")</f>
        <v/>
      </c>
      <c r="K1406" s="19" t="str">
        <f>IFERROR(INDEX('Employee Info'!$C$3:$J$200,MATCH(Data6[[#This Row],[Name:]],'Employee Info'!$B$3:$B$200,0),MATCH(Data6[[#Headers],[Truck]],'Employee Info'!$C$2:$J$2,0)),"")</f>
        <v/>
      </c>
      <c r="L1406" s="19" t="str">
        <f>IFERROR(INDEX('Employee Info'!$C$3:$J$200,MATCH(Data6[[#This Row],[Name:]],'Employee Info'!$B$3:$B$200,0),MATCH(Data6[[#Headers],[Phone]],'Employee Info'!$C$2:$J$2,0)),"")</f>
        <v/>
      </c>
      <c r="M1406" s="19" t="str">
        <f>IFERROR(INDEX('Employee Info'!$C$3:$J$200,MATCH(Data6[[#This Row],[Name:]],'Employee Info'!$B$3:$B$200,0),MATCH(Data6[[#Headers],[Tech]],'Employee Info'!$C$2:$J$2,0)),"")</f>
        <v/>
      </c>
      <c r="N1406" s="19" t="str">
        <f>IFERROR(INDEX('Employee Info'!$C$3:$J$200,MATCH(Data6[[#This Row],[Name:]],'Employee Info'!$B$3:$B$200,0),MATCH(Data6[[#Headers],[Other]],'Employee Info'!$C$2:$J$2,0)),"")</f>
        <v/>
      </c>
      <c r="O1406" s="19">
        <f>IFERROR((Data6[[#This Row],[Hours:]]*SUM(Data6[[#This Row],[Rate]:[Other]])),"")</f>
        <v>0</v>
      </c>
      <c r="P1406" s="7" t="str">
        <f>IF(Data6[[#This Row],[WO'#:]]="","Riley #","WO#")</f>
        <v>WO#</v>
      </c>
      <c r="Q1406" s="7">
        <f>IFERROR(WEEKNUM(Data6[[#This Row],[Date:]]),"")</f>
        <v>30</v>
      </c>
      <c r="R1406" s="6">
        <f t="shared" si="63"/>
        <v>45494</v>
      </c>
      <c r="S1406" s="6">
        <f>Data6[[#This Row],[Week Start]]+7</f>
        <v>45501</v>
      </c>
      <c r="T1406" s="7" t="str">
        <f t="shared" si="64"/>
        <v>7/21/2024 - 7/28/2024</v>
      </c>
      <c r="U1406" s="7" t="str">
        <f t="shared" si="65"/>
        <v>Time Card</v>
      </c>
      <c r="V1406" s="8" t="str">
        <f>RIGHT(TEXT(Data6[[#This Row],[Date:]],"mmddyyyy"),4)</f>
        <v>2024</v>
      </c>
      <c r="W1406" s="8" t="str">
        <f>MID(TEXT(Data6[[#This Row],[Date:]],"mmddyyyy"),3,2)</f>
        <v>26</v>
      </c>
      <c r="X1406" s="8" t="str">
        <f>LEFT(TEXT(Data6[[#This Row],[Date:]],"mmddyyyy"),2)</f>
        <v>07</v>
      </c>
      <c r="Y1406" s="6">
        <f>DATE(Data6[[#This Row],[Year]],Data6[[#This Row],[Month]],Data6[[#This Row],[Day]])</f>
        <v>45499</v>
      </c>
    </row>
    <row r="1407" spans="1:25" x14ac:dyDescent="0.3">
      <c r="A1407" s="5">
        <v>45499.540381134262</v>
      </c>
      <c r="B1407" s="7" t="s">
        <v>66</v>
      </c>
      <c r="C1407" s="6" t="s">
        <v>1929</v>
      </c>
      <c r="D1407" s="7" t="s">
        <v>1932</v>
      </c>
      <c r="E1407" s="8">
        <v>1</v>
      </c>
      <c r="F1407" s="7">
        <v>7130988</v>
      </c>
      <c r="G1407" s="7" t="s">
        <v>68</v>
      </c>
      <c r="H1407" s="7" t="s">
        <v>756</v>
      </c>
      <c r="I1407" s="7" t="s">
        <v>44</v>
      </c>
      <c r="J1407" s="19" t="str">
        <f>IFERROR(INDEX('Employee Info'!$C$3:$E$200,MATCH(Data6[[#This Row],[Name:]],'Employee Info'!$B$3:$B$200,0),MATCH(Data6[[#This Row],[Hours Type:]],'Employee Info'!$C$2:$E$2,0)),"")</f>
        <v/>
      </c>
      <c r="K1407" s="19" t="str">
        <f>IFERROR(INDEX('Employee Info'!$C$3:$J$200,MATCH(Data6[[#This Row],[Name:]],'Employee Info'!$B$3:$B$200,0),MATCH(Data6[[#Headers],[Truck]],'Employee Info'!$C$2:$J$2,0)),"")</f>
        <v/>
      </c>
      <c r="L1407" s="19" t="str">
        <f>IFERROR(INDEX('Employee Info'!$C$3:$J$200,MATCH(Data6[[#This Row],[Name:]],'Employee Info'!$B$3:$B$200,0),MATCH(Data6[[#Headers],[Phone]],'Employee Info'!$C$2:$J$2,0)),"")</f>
        <v/>
      </c>
      <c r="M1407" s="19" t="str">
        <f>IFERROR(INDEX('Employee Info'!$C$3:$J$200,MATCH(Data6[[#This Row],[Name:]],'Employee Info'!$B$3:$B$200,0),MATCH(Data6[[#Headers],[Tech]],'Employee Info'!$C$2:$J$2,0)),"")</f>
        <v/>
      </c>
      <c r="N1407" s="19" t="str">
        <f>IFERROR(INDEX('Employee Info'!$C$3:$J$200,MATCH(Data6[[#This Row],[Name:]],'Employee Info'!$B$3:$B$200,0),MATCH(Data6[[#Headers],[Other]],'Employee Info'!$C$2:$J$2,0)),"")</f>
        <v/>
      </c>
      <c r="O1407" s="19">
        <f>IFERROR((Data6[[#This Row],[Hours:]]*SUM(Data6[[#This Row],[Rate]:[Other]])),"")</f>
        <v>0</v>
      </c>
      <c r="P1407" s="7" t="str">
        <f>IF(Data6[[#This Row],[WO'#:]]="","Riley #","WO#")</f>
        <v>WO#</v>
      </c>
      <c r="Q1407" s="7">
        <f>IFERROR(WEEKNUM(Data6[[#This Row],[Date:]]),"")</f>
        <v>30</v>
      </c>
      <c r="R1407" s="6">
        <f t="shared" si="63"/>
        <v>45494</v>
      </c>
      <c r="S1407" s="6">
        <f>Data6[[#This Row],[Week Start]]+7</f>
        <v>45501</v>
      </c>
      <c r="T1407" s="7" t="str">
        <f t="shared" si="64"/>
        <v>7/21/2024 - 7/28/2024</v>
      </c>
      <c r="U1407" s="7" t="str">
        <f t="shared" si="65"/>
        <v>Time Card</v>
      </c>
      <c r="V1407" s="8" t="str">
        <f>RIGHT(TEXT(Data6[[#This Row],[Date:]],"mmddyyyy"),4)</f>
        <v>2024</v>
      </c>
      <c r="W1407" s="8" t="str">
        <f>MID(TEXT(Data6[[#This Row],[Date:]],"mmddyyyy"),3,2)</f>
        <v>26</v>
      </c>
      <c r="X1407" s="8" t="str">
        <f>LEFT(TEXT(Data6[[#This Row],[Date:]],"mmddyyyy"),2)</f>
        <v>07</v>
      </c>
      <c r="Y1407" s="6">
        <f>DATE(Data6[[#This Row],[Year]],Data6[[#This Row],[Month]],Data6[[#This Row],[Day]])</f>
        <v>45499</v>
      </c>
    </row>
    <row r="1408" spans="1:25" x14ac:dyDescent="0.3">
      <c r="A1408" s="5">
        <v>45499.327051967593</v>
      </c>
      <c r="B1408" s="7" t="s">
        <v>35</v>
      </c>
      <c r="C1408" s="6" t="s">
        <v>1929</v>
      </c>
      <c r="D1408" s="7" t="s">
        <v>1928</v>
      </c>
      <c r="E1408" s="8">
        <v>0.5</v>
      </c>
      <c r="F1408" s="7" t="s">
        <v>68</v>
      </c>
      <c r="G1408" s="7" t="s">
        <v>68</v>
      </c>
      <c r="H1408" s="7" t="s">
        <v>1927</v>
      </c>
      <c r="I1408" s="7" t="s">
        <v>44</v>
      </c>
      <c r="J1408" s="19" t="str">
        <f>IFERROR(INDEX('Employee Info'!$C$3:$E$200,MATCH(Data6[[#This Row],[Name:]],'Employee Info'!$B$3:$B$200,0),MATCH(Data6[[#This Row],[Hours Type:]],'Employee Info'!$C$2:$E$2,0)),"")</f>
        <v/>
      </c>
      <c r="K1408" s="19" t="str">
        <f>IFERROR(INDEX('Employee Info'!$C$3:$J$200,MATCH(Data6[[#This Row],[Name:]],'Employee Info'!$B$3:$B$200,0),MATCH(Data6[[#Headers],[Truck]],'Employee Info'!$C$2:$J$2,0)),"")</f>
        <v/>
      </c>
      <c r="L1408" s="19" t="str">
        <f>IFERROR(INDEX('Employee Info'!$C$3:$J$200,MATCH(Data6[[#This Row],[Name:]],'Employee Info'!$B$3:$B$200,0),MATCH(Data6[[#Headers],[Phone]],'Employee Info'!$C$2:$J$2,0)),"")</f>
        <v/>
      </c>
      <c r="M1408" s="19" t="str">
        <f>IFERROR(INDEX('Employee Info'!$C$3:$J$200,MATCH(Data6[[#This Row],[Name:]],'Employee Info'!$B$3:$B$200,0),MATCH(Data6[[#Headers],[Tech]],'Employee Info'!$C$2:$J$2,0)),"")</f>
        <v/>
      </c>
      <c r="N1408" s="19" t="str">
        <f>IFERROR(INDEX('Employee Info'!$C$3:$J$200,MATCH(Data6[[#This Row],[Name:]],'Employee Info'!$B$3:$B$200,0),MATCH(Data6[[#Headers],[Other]],'Employee Info'!$C$2:$J$2,0)),"")</f>
        <v/>
      </c>
      <c r="O1408" s="19">
        <f>IFERROR((Data6[[#This Row],[Hours:]]*SUM(Data6[[#This Row],[Rate]:[Other]])),"")</f>
        <v>0</v>
      </c>
      <c r="P1408" s="7" t="str">
        <f>IF(Data6[[#This Row],[WO'#:]]="","Riley #","WO#")</f>
        <v>Riley #</v>
      </c>
      <c r="Q1408" s="7">
        <f>IFERROR(WEEKNUM(Data6[[#This Row],[Date:]]),"")</f>
        <v>30</v>
      </c>
      <c r="R1408" s="6">
        <f t="shared" si="63"/>
        <v>45494</v>
      </c>
      <c r="S1408" s="6">
        <f>Data6[[#This Row],[Week Start]]+7</f>
        <v>45501</v>
      </c>
      <c r="T1408" s="7" t="str">
        <f t="shared" si="64"/>
        <v>7/21/2024 - 7/28/2024</v>
      </c>
      <c r="U1408" s="7" t="str">
        <f t="shared" si="65"/>
        <v>Time Card</v>
      </c>
      <c r="V1408" s="8" t="str">
        <f>RIGHT(TEXT(Data6[[#This Row],[Date:]],"mmddyyyy"),4)</f>
        <v>2024</v>
      </c>
      <c r="W1408" s="8" t="str">
        <f>MID(TEXT(Data6[[#This Row],[Date:]],"mmddyyyy"),3,2)</f>
        <v>26</v>
      </c>
      <c r="X1408" s="8" t="str">
        <f>LEFT(TEXT(Data6[[#This Row],[Date:]],"mmddyyyy"),2)</f>
        <v>07</v>
      </c>
      <c r="Y1408" s="6">
        <f>DATE(Data6[[#This Row],[Year]],Data6[[#This Row],[Month]],Data6[[#This Row],[Day]])</f>
        <v>45499</v>
      </c>
    </row>
    <row r="1409" spans="1:25" x14ac:dyDescent="0.3">
      <c r="A1409" s="5">
        <v>45499.553509606485</v>
      </c>
      <c r="B1409" s="7" t="s">
        <v>23</v>
      </c>
      <c r="C1409" s="6" t="s">
        <v>1929</v>
      </c>
      <c r="D1409" s="7" t="s">
        <v>1940</v>
      </c>
      <c r="E1409" s="8">
        <v>4</v>
      </c>
      <c r="F1409" s="7" t="s">
        <v>68</v>
      </c>
      <c r="G1409" s="7" t="s">
        <v>68</v>
      </c>
      <c r="H1409" s="7" t="s">
        <v>649</v>
      </c>
      <c r="I1409" s="7" t="s">
        <v>44</v>
      </c>
      <c r="J1409" s="19" t="str">
        <f>IFERROR(INDEX('Employee Info'!$C$3:$E$200,MATCH(Data6[[#This Row],[Name:]],'Employee Info'!$B$3:$B$200,0),MATCH(Data6[[#This Row],[Hours Type:]],'Employee Info'!$C$2:$E$2,0)),"")</f>
        <v/>
      </c>
      <c r="K1409" s="19" t="str">
        <f>IFERROR(INDEX('Employee Info'!$C$3:$J$200,MATCH(Data6[[#This Row],[Name:]],'Employee Info'!$B$3:$B$200,0),MATCH(Data6[[#Headers],[Truck]],'Employee Info'!$C$2:$J$2,0)),"")</f>
        <v/>
      </c>
      <c r="L1409" s="19" t="str">
        <f>IFERROR(INDEX('Employee Info'!$C$3:$J$200,MATCH(Data6[[#This Row],[Name:]],'Employee Info'!$B$3:$B$200,0),MATCH(Data6[[#Headers],[Phone]],'Employee Info'!$C$2:$J$2,0)),"")</f>
        <v/>
      </c>
      <c r="M1409" s="19" t="str">
        <f>IFERROR(INDEX('Employee Info'!$C$3:$J$200,MATCH(Data6[[#This Row],[Name:]],'Employee Info'!$B$3:$B$200,0),MATCH(Data6[[#Headers],[Tech]],'Employee Info'!$C$2:$J$2,0)),"")</f>
        <v/>
      </c>
      <c r="N1409" s="19" t="str">
        <f>IFERROR(INDEX('Employee Info'!$C$3:$J$200,MATCH(Data6[[#This Row],[Name:]],'Employee Info'!$B$3:$B$200,0),MATCH(Data6[[#Headers],[Other]],'Employee Info'!$C$2:$J$2,0)),"")</f>
        <v/>
      </c>
      <c r="O1409" s="19">
        <f>IFERROR((Data6[[#This Row],[Hours:]]*SUM(Data6[[#This Row],[Rate]:[Other]])),"")</f>
        <v>0</v>
      </c>
      <c r="P1409" s="7" t="str">
        <f>IF(Data6[[#This Row],[WO'#:]]="","Riley #","WO#")</f>
        <v>Riley #</v>
      </c>
      <c r="Q1409" s="7">
        <f>IFERROR(WEEKNUM(Data6[[#This Row],[Date:]]),"")</f>
        <v>30</v>
      </c>
      <c r="R1409" s="6">
        <f t="shared" si="63"/>
        <v>45494</v>
      </c>
      <c r="S1409" s="6">
        <f>Data6[[#This Row],[Week Start]]+7</f>
        <v>45501</v>
      </c>
      <c r="T1409" s="7" t="str">
        <f t="shared" si="64"/>
        <v>7/21/2024 - 7/28/2024</v>
      </c>
      <c r="U1409" s="7" t="str">
        <f t="shared" si="65"/>
        <v>Time Card</v>
      </c>
      <c r="V1409" s="8" t="str">
        <f>RIGHT(TEXT(Data6[[#This Row],[Date:]],"mmddyyyy"),4)</f>
        <v>2024</v>
      </c>
      <c r="W1409" s="8" t="str">
        <f>MID(TEXT(Data6[[#This Row],[Date:]],"mmddyyyy"),3,2)</f>
        <v>26</v>
      </c>
      <c r="X1409" s="8" t="str">
        <f>LEFT(TEXT(Data6[[#This Row],[Date:]],"mmddyyyy"),2)</f>
        <v>07</v>
      </c>
      <c r="Y1409" s="6">
        <f>DATE(Data6[[#This Row],[Year]],Data6[[#This Row],[Month]],Data6[[#This Row],[Day]])</f>
        <v>45499</v>
      </c>
    </row>
    <row r="1410" spans="1:25" x14ac:dyDescent="0.3">
      <c r="A1410" s="5">
        <v>45499.543072106484</v>
      </c>
      <c r="B1410" s="7" t="s">
        <v>66</v>
      </c>
      <c r="C1410" s="6" t="s">
        <v>1929</v>
      </c>
      <c r="D1410" s="7" t="s">
        <v>1934</v>
      </c>
      <c r="E1410" s="8">
        <v>1</v>
      </c>
      <c r="F1410" s="7" t="s">
        <v>68</v>
      </c>
      <c r="G1410" s="7" t="s">
        <v>68</v>
      </c>
      <c r="H1410" s="7" t="s">
        <v>912</v>
      </c>
      <c r="I1410" s="7" t="s">
        <v>44</v>
      </c>
      <c r="J1410" s="19" t="str">
        <f>IFERROR(INDEX('Employee Info'!$C$3:$E$200,MATCH(Data6[[#This Row],[Name:]],'Employee Info'!$B$3:$B$200,0),MATCH(Data6[[#This Row],[Hours Type:]],'Employee Info'!$C$2:$E$2,0)),"")</f>
        <v/>
      </c>
      <c r="K1410" s="19" t="str">
        <f>IFERROR(INDEX('Employee Info'!$C$3:$J$200,MATCH(Data6[[#This Row],[Name:]],'Employee Info'!$B$3:$B$200,0),MATCH(Data6[[#Headers],[Truck]],'Employee Info'!$C$2:$J$2,0)),"")</f>
        <v/>
      </c>
      <c r="L1410" s="19" t="str">
        <f>IFERROR(INDEX('Employee Info'!$C$3:$J$200,MATCH(Data6[[#This Row],[Name:]],'Employee Info'!$B$3:$B$200,0),MATCH(Data6[[#Headers],[Phone]],'Employee Info'!$C$2:$J$2,0)),"")</f>
        <v/>
      </c>
      <c r="M1410" s="19" t="str">
        <f>IFERROR(INDEX('Employee Info'!$C$3:$J$200,MATCH(Data6[[#This Row],[Name:]],'Employee Info'!$B$3:$B$200,0),MATCH(Data6[[#Headers],[Tech]],'Employee Info'!$C$2:$J$2,0)),"")</f>
        <v/>
      </c>
      <c r="N1410" s="19" t="str">
        <f>IFERROR(INDEX('Employee Info'!$C$3:$J$200,MATCH(Data6[[#This Row],[Name:]],'Employee Info'!$B$3:$B$200,0),MATCH(Data6[[#Headers],[Other]],'Employee Info'!$C$2:$J$2,0)),"")</f>
        <v/>
      </c>
      <c r="O1410" s="19">
        <f>IFERROR((Data6[[#This Row],[Hours:]]*SUM(Data6[[#This Row],[Rate]:[Other]])),"")</f>
        <v>0</v>
      </c>
      <c r="P1410" s="7" t="str">
        <f>IF(Data6[[#This Row],[WO'#:]]="","Riley #","WO#")</f>
        <v>Riley #</v>
      </c>
      <c r="Q1410" s="7">
        <f>IFERROR(WEEKNUM(Data6[[#This Row],[Date:]]),"")</f>
        <v>30</v>
      </c>
      <c r="R1410" s="6">
        <f t="shared" ref="R1410:R1473" si="66">DATE(RIGHT(TEXT(C1410,"mm/dd/yyyy"),4),1,1)+(Q1410-1)*7-(WEEKDAY(DATE(RIGHT(TEXT(C1410,"mm/dd/yyyy"),4),1,1)))+1</f>
        <v>45494</v>
      </c>
      <c r="S1410" s="6">
        <f>Data6[[#This Row],[Week Start]]+7</f>
        <v>45501</v>
      </c>
      <c r="T1410" s="7" t="str">
        <f t="shared" ref="T1410:T1473" si="67">IFERROR(TEXT(R1410, "m/d/yyyy") &amp; " - " &amp; TEXT(S1410, "m/d/yyyy"),"")</f>
        <v>7/21/2024 - 7/28/2024</v>
      </c>
      <c r="U1410" s="7" t="str">
        <f t="shared" ref="U1410:U1473" si="68">"Time Card"</f>
        <v>Time Card</v>
      </c>
      <c r="V1410" s="8" t="str">
        <f>RIGHT(TEXT(Data6[[#This Row],[Date:]],"mmddyyyy"),4)</f>
        <v>2024</v>
      </c>
      <c r="W1410" s="8" t="str">
        <f>MID(TEXT(Data6[[#This Row],[Date:]],"mmddyyyy"),3,2)</f>
        <v>26</v>
      </c>
      <c r="X1410" s="8" t="str">
        <f>LEFT(TEXT(Data6[[#This Row],[Date:]],"mmddyyyy"),2)</f>
        <v>07</v>
      </c>
      <c r="Y1410" s="6">
        <f>DATE(Data6[[#This Row],[Year]],Data6[[#This Row],[Month]],Data6[[#This Row],[Day]])</f>
        <v>45499</v>
      </c>
    </row>
    <row r="1411" spans="1:25" x14ac:dyDescent="0.3">
      <c r="A1411" s="5">
        <v>45507.372224652776</v>
      </c>
      <c r="B1411" s="7" t="s">
        <v>66</v>
      </c>
      <c r="C1411" s="6" t="s">
        <v>1943</v>
      </c>
      <c r="D1411" s="7" t="s">
        <v>2001</v>
      </c>
      <c r="E1411" s="8">
        <v>1</v>
      </c>
      <c r="F1411" s="7">
        <v>20028</v>
      </c>
      <c r="G1411" s="7" t="s">
        <v>68</v>
      </c>
      <c r="H1411" s="7" t="s">
        <v>756</v>
      </c>
      <c r="I1411" s="7" t="s">
        <v>45</v>
      </c>
      <c r="J1411" s="19" t="str">
        <f>IFERROR(INDEX('Employee Info'!$C$3:$E$200,MATCH(Data6[[#This Row],[Name:]],'Employee Info'!$B$3:$B$200,0),MATCH(Data6[[#This Row],[Hours Type:]],'Employee Info'!$C$2:$E$2,0)),"")</f>
        <v/>
      </c>
      <c r="K1411" s="19" t="str">
        <f>IFERROR(INDEX('Employee Info'!$C$3:$J$200,MATCH(Data6[[#This Row],[Name:]],'Employee Info'!$B$3:$B$200,0),MATCH(Data6[[#Headers],[Truck]],'Employee Info'!$C$2:$J$2,0)),"")</f>
        <v/>
      </c>
      <c r="L1411" s="19" t="str">
        <f>IFERROR(INDEX('Employee Info'!$C$3:$J$200,MATCH(Data6[[#This Row],[Name:]],'Employee Info'!$B$3:$B$200,0),MATCH(Data6[[#Headers],[Phone]],'Employee Info'!$C$2:$J$2,0)),"")</f>
        <v/>
      </c>
      <c r="M1411" s="19" t="str">
        <f>IFERROR(INDEX('Employee Info'!$C$3:$J$200,MATCH(Data6[[#This Row],[Name:]],'Employee Info'!$B$3:$B$200,0),MATCH(Data6[[#Headers],[Tech]],'Employee Info'!$C$2:$J$2,0)),"")</f>
        <v/>
      </c>
      <c r="N1411" s="19" t="str">
        <f>IFERROR(INDEX('Employee Info'!$C$3:$J$200,MATCH(Data6[[#This Row],[Name:]],'Employee Info'!$B$3:$B$200,0),MATCH(Data6[[#Headers],[Other]],'Employee Info'!$C$2:$J$2,0)),"")</f>
        <v/>
      </c>
      <c r="O1411" s="19">
        <f>IFERROR((Data6[[#This Row],[Hours:]]*SUM(Data6[[#This Row],[Rate]:[Other]])),"")</f>
        <v>0</v>
      </c>
      <c r="P1411" s="7" t="str">
        <f>IF(Data6[[#This Row],[WO'#:]]="","Riley #","WO#")</f>
        <v>WO#</v>
      </c>
      <c r="Q1411" s="7">
        <f>IFERROR(WEEKNUM(Data6[[#This Row],[Date:]]),"")</f>
        <v>31</v>
      </c>
      <c r="R1411" s="6">
        <f t="shared" si="66"/>
        <v>45501</v>
      </c>
      <c r="S1411" s="6">
        <f>Data6[[#This Row],[Week Start]]+7</f>
        <v>45508</v>
      </c>
      <c r="T1411" s="7" t="str">
        <f t="shared" si="67"/>
        <v>7/28/2024 - 8/4/2024</v>
      </c>
      <c r="U1411" s="7" t="str">
        <f t="shared" si="68"/>
        <v>Time Card</v>
      </c>
      <c r="V1411" s="8" t="str">
        <f>RIGHT(TEXT(Data6[[#This Row],[Date:]],"mmddyyyy"),4)</f>
        <v>2024</v>
      </c>
      <c r="W1411" s="8" t="str">
        <f>MID(TEXT(Data6[[#This Row],[Date:]],"mmddyyyy"),3,2)</f>
        <v>29</v>
      </c>
      <c r="X1411" s="8" t="str">
        <f>LEFT(TEXT(Data6[[#This Row],[Date:]],"mmddyyyy"),2)</f>
        <v>07</v>
      </c>
      <c r="Y1411" s="6">
        <f>DATE(Data6[[#This Row],[Year]],Data6[[#This Row],[Month]],Data6[[#This Row],[Day]])</f>
        <v>45502</v>
      </c>
    </row>
    <row r="1412" spans="1:25" x14ac:dyDescent="0.3">
      <c r="A1412" s="5">
        <v>45507.372502199076</v>
      </c>
      <c r="B1412" s="7" t="s">
        <v>76</v>
      </c>
      <c r="C1412" s="6" t="s">
        <v>1943</v>
      </c>
      <c r="D1412" s="7" t="s">
        <v>156</v>
      </c>
      <c r="E1412" s="8">
        <v>1</v>
      </c>
      <c r="F1412" s="7">
        <v>20028</v>
      </c>
      <c r="G1412" s="7" t="s">
        <v>68</v>
      </c>
      <c r="H1412" s="7" t="s">
        <v>756</v>
      </c>
      <c r="I1412" s="7" t="s">
        <v>44</v>
      </c>
      <c r="J1412" s="19" t="str">
        <f>IFERROR(INDEX('Employee Info'!$C$3:$E$200,MATCH(Data6[[#This Row],[Name:]],'Employee Info'!$B$3:$B$200,0),MATCH(Data6[[#This Row],[Hours Type:]],'Employee Info'!$C$2:$E$2,0)),"")</f>
        <v/>
      </c>
      <c r="K1412" s="19" t="str">
        <f>IFERROR(INDEX('Employee Info'!$C$3:$J$200,MATCH(Data6[[#This Row],[Name:]],'Employee Info'!$B$3:$B$200,0),MATCH(Data6[[#Headers],[Truck]],'Employee Info'!$C$2:$J$2,0)),"")</f>
        <v/>
      </c>
      <c r="L1412" s="19" t="str">
        <f>IFERROR(INDEX('Employee Info'!$C$3:$J$200,MATCH(Data6[[#This Row],[Name:]],'Employee Info'!$B$3:$B$200,0),MATCH(Data6[[#Headers],[Phone]],'Employee Info'!$C$2:$J$2,0)),"")</f>
        <v/>
      </c>
      <c r="M1412" s="19" t="str">
        <f>IFERROR(INDEX('Employee Info'!$C$3:$J$200,MATCH(Data6[[#This Row],[Name:]],'Employee Info'!$B$3:$B$200,0),MATCH(Data6[[#Headers],[Tech]],'Employee Info'!$C$2:$J$2,0)),"")</f>
        <v/>
      </c>
      <c r="N1412" s="19" t="str">
        <f>IFERROR(INDEX('Employee Info'!$C$3:$J$200,MATCH(Data6[[#This Row],[Name:]],'Employee Info'!$B$3:$B$200,0),MATCH(Data6[[#Headers],[Other]],'Employee Info'!$C$2:$J$2,0)),"")</f>
        <v/>
      </c>
      <c r="O1412" s="19">
        <f>IFERROR((Data6[[#This Row],[Hours:]]*SUM(Data6[[#This Row],[Rate]:[Other]])),"")</f>
        <v>0</v>
      </c>
      <c r="P1412" s="7" t="str">
        <f>IF(Data6[[#This Row],[WO'#:]]="","Riley #","WO#")</f>
        <v>WO#</v>
      </c>
      <c r="Q1412" s="7">
        <f>IFERROR(WEEKNUM(Data6[[#This Row],[Date:]]),"")</f>
        <v>31</v>
      </c>
      <c r="R1412" s="6">
        <f t="shared" si="66"/>
        <v>45501</v>
      </c>
      <c r="S1412" s="6">
        <f>Data6[[#This Row],[Week Start]]+7</f>
        <v>45508</v>
      </c>
      <c r="T1412" s="7" t="str">
        <f t="shared" si="67"/>
        <v>7/28/2024 - 8/4/2024</v>
      </c>
      <c r="U1412" s="7" t="str">
        <f t="shared" si="68"/>
        <v>Time Card</v>
      </c>
      <c r="V1412" s="8" t="str">
        <f>RIGHT(TEXT(Data6[[#This Row],[Date:]],"mmddyyyy"),4)</f>
        <v>2024</v>
      </c>
      <c r="W1412" s="8" t="str">
        <f>MID(TEXT(Data6[[#This Row],[Date:]],"mmddyyyy"),3,2)</f>
        <v>29</v>
      </c>
      <c r="X1412" s="8" t="str">
        <f>LEFT(TEXT(Data6[[#This Row],[Date:]],"mmddyyyy"),2)</f>
        <v>07</v>
      </c>
      <c r="Y1412" s="6">
        <f>DATE(Data6[[#This Row],[Year]],Data6[[#This Row],[Month]],Data6[[#This Row],[Day]])</f>
        <v>45502</v>
      </c>
    </row>
    <row r="1413" spans="1:25" x14ac:dyDescent="0.3">
      <c r="A1413" s="5">
        <v>45506.620114699072</v>
      </c>
      <c r="B1413" s="7" t="s">
        <v>66</v>
      </c>
      <c r="C1413" s="6" t="s">
        <v>1943</v>
      </c>
      <c r="D1413" s="7" t="s">
        <v>1984</v>
      </c>
      <c r="E1413" s="8">
        <v>4</v>
      </c>
      <c r="F1413" s="7">
        <v>6984733</v>
      </c>
      <c r="G1413" s="7" t="s">
        <v>68</v>
      </c>
      <c r="H1413" s="7" t="s">
        <v>756</v>
      </c>
      <c r="I1413" s="7" t="s">
        <v>44</v>
      </c>
      <c r="J1413" s="19" t="str">
        <f>IFERROR(INDEX('Employee Info'!$C$3:$E$200,MATCH(Data6[[#This Row],[Name:]],'Employee Info'!$B$3:$B$200,0),MATCH(Data6[[#This Row],[Hours Type:]],'Employee Info'!$C$2:$E$2,0)),"")</f>
        <v/>
      </c>
      <c r="K1413" s="19" t="str">
        <f>IFERROR(INDEX('Employee Info'!$C$3:$J$200,MATCH(Data6[[#This Row],[Name:]],'Employee Info'!$B$3:$B$200,0),MATCH(Data6[[#Headers],[Truck]],'Employee Info'!$C$2:$J$2,0)),"")</f>
        <v/>
      </c>
      <c r="L1413" s="19" t="str">
        <f>IFERROR(INDEX('Employee Info'!$C$3:$J$200,MATCH(Data6[[#This Row],[Name:]],'Employee Info'!$B$3:$B$200,0),MATCH(Data6[[#Headers],[Phone]],'Employee Info'!$C$2:$J$2,0)),"")</f>
        <v/>
      </c>
      <c r="M1413" s="19" t="str">
        <f>IFERROR(INDEX('Employee Info'!$C$3:$J$200,MATCH(Data6[[#This Row],[Name:]],'Employee Info'!$B$3:$B$200,0),MATCH(Data6[[#Headers],[Tech]],'Employee Info'!$C$2:$J$2,0)),"")</f>
        <v/>
      </c>
      <c r="N1413" s="19" t="str">
        <f>IFERROR(INDEX('Employee Info'!$C$3:$J$200,MATCH(Data6[[#This Row],[Name:]],'Employee Info'!$B$3:$B$200,0),MATCH(Data6[[#Headers],[Other]],'Employee Info'!$C$2:$J$2,0)),"")</f>
        <v/>
      </c>
      <c r="O1413" s="19">
        <f>IFERROR((Data6[[#This Row],[Hours:]]*SUM(Data6[[#This Row],[Rate]:[Other]])),"")</f>
        <v>0</v>
      </c>
      <c r="P1413" s="7" t="str">
        <f>IF(Data6[[#This Row],[WO'#:]]="","Riley #","WO#")</f>
        <v>WO#</v>
      </c>
      <c r="Q1413" s="7">
        <f>IFERROR(WEEKNUM(Data6[[#This Row],[Date:]]),"")</f>
        <v>31</v>
      </c>
      <c r="R1413" s="6">
        <f t="shared" si="66"/>
        <v>45501</v>
      </c>
      <c r="S1413" s="6">
        <f>Data6[[#This Row],[Week Start]]+7</f>
        <v>45508</v>
      </c>
      <c r="T1413" s="7" t="str">
        <f t="shared" si="67"/>
        <v>7/28/2024 - 8/4/2024</v>
      </c>
      <c r="U1413" s="7" t="str">
        <f t="shared" si="68"/>
        <v>Time Card</v>
      </c>
      <c r="V1413" s="8" t="str">
        <f>RIGHT(TEXT(Data6[[#This Row],[Date:]],"mmddyyyy"),4)</f>
        <v>2024</v>
      </c>
      <c r="W1413" s="8" t="str">
        <f>MID(TEXT(Data6[[#This Row],[Date:]],"mmddyyyy"),3,2)</f>
        <v>29</v>
      </c>
      <c r="X1413" s="8" t="str">
        <f>LEFT(TEXT(Data6[[#This Row],[Date:]],"mmddyyyy"),2)</f>
        <v>07</v>
      </c>
      <c r="Y1413" s="6">
        <f>DATE(Data6[[#This Row],[Year]],Data6[[#This Row],[Month]],Data6[[#This Row],[Day]])</f>
        <v>45502</v>
      </c>
    </row>
    <row r="1414" spans="1:25" x14ac:dyDescent="0.3">
      <c r="A1414" s="5">
        <v>45517.491505555554</v>
      </c>
      <c r="B1414" s="7" t="s">
        <v>76</v>
      </c>
      <c r="C1414" s="6" t="s">
        <v>1943</v>
      </c>
      <c r="D1414" s="7" t="s">
        <v>156</v>
      </c>
      <c r="E1414" s="8">
        <v>1</v>
      </c>
      <c r="F1414" s="7">
        <v>6984733</v>
      </c>
      <c r="G1414" s="7" t="s">
        <v>68</v>
      </c>
      <c r="H1414" s="7" t="s">
        <v>756</v>
      </c>
      <c r="I1414" s="7" t="s">
        <v>44</v>
      </c>
      <c r="J1414" s="19" t="str">
        <f>IFERROR(INDEX('Employee Info'!$C$3:$E$200,MATCH(Data6[[#This Row],[Name:]],'Employee Info'!$B$3:$B$200,0),MATCH(Data6[[#This Row],[Hours Type:]],'Employee Info'!$C$2:$E$2,0)),"")</f>
        <v/>
      </c>
      <c r="K1414" s="19" t="str">
        <f>IFERROR(INDEX('Employee Info'!$C$3:$J$200,MATCH(Data6[[#This Row],[Name:]],'Employee Info'!$B$3:$B$200,0),MATCH(Data6[[#Headers],[Truck]],'Employee Info'!$C$2:$J$2,0)),"")</f>
        <v/>
      </c>
      <c r="L1414" s="19" t="str">
        <f>IFERROR(INDEX('Employee Info'!$C$3:$J$200,MATCH(Data6[[#This Row],[Name:]],'Employee Info'!$B$3:$B$200,0),MATCH(Data6[[#Headers],[Phone]],'Employee Info'!$C$2:$J$2,0)),"")</f>
        <v/>
      </c>
      <c r="M1414" s="19" t="str">
        <f>IFERROR(INDEX('Employee Info'!$C$3:$J$200,MATCH(Data6[[#This Row],[Name:]],'Employee Info'!$B$3:$B$200,0),MATCH(Data6[[#Headers],[Tech]],'Employee Info'!$C$2:$J$2,0)),"")</f>
        <v/>
      </c>
      <c r="N1414" s="19" t="str">
        <f>IFERROR(INDEX('Employee Info'!$C$3:$J$200,MATCH(Data6[[#This Row],[Name:]],'Employee Info'!$B$3:$B$200,0),MATCH(Data6[[#Headers],[Other]],'Employee Info'!$C$2:$J$2,0)),"")</f>
        <v/>
      </c>
      <c r="O1414" s="19">
        <f>IFERROR((Data6[[#This Row],[Hours:]]*SUM(Data6[[#This Row],[Rate]:[Other]])),"")</f>
        <v>0</v>
      </c>
      <c r="P1414" s="7" t="str">
        <f>IF(Data6[[#This Row],[WO'#:]]="","Riley #","WO#")</f>
        <v>WO#</v>
      </c>
      <c r="Q1414" s="7">
        <f>IFERROR(WEEKNUM(Data6[[#This Row],[Date:]]),"")</f>
        <v>31</v>
      </c>
      <c r="R1414" s="6">
        <f t="shared" si="66"/>
        <v>45501</v>
      </c>
      <c r="S1414" s="6">
        <f>Data6[[#This Row],[Week Start]]+7</f>
        <v>45508</v>
      </c>
      <c r="T1414" s="7" t="str">
        <f t="shared" si="67"/>
        <v>7/28/2024 - 8/4/2024</v>
      </c>
      <c r="U1414" s="7" t="str">
        <f t="shared" si="68"/>
        <v>Time Card</v>
      </c>
      <c r="V1414" s="8" t="str">
        <f>RIGHT(TEXT(Data6[[#This Row],[Date:]],"mmddyyyy"),4)</f>
        <v>2024</v>
      </c>
      <c r="W1414" s="8" t="str">
        <f>MID(TEXT(Data6[[#This Row],[Date:]],"mmddyyyy"),3,2)</f>
        <v>29</v>
      </c>
      <c r="X1414" s="8" t="str">
        <f>LEFT(TEXT(Data6[[#This Row],[Date:]],"mmddyyyy"),2)</f>
        <v>07</v>
      </c>
      <c r="Y1414" s="6">
        <f>DATE(Data6[[#This Row],[Year]],Data6[[#This Row],[Month]],Data6[[#This Row],[Day]])</f>
        <v>45502</v>
      </c>
    </row>
    <row r="1415" spans="1:25" x14ac:dyDescent="0.3">
      <c r="A1415" s="5">
        <v>45502.583580439816</v>
      </c>
      <c r="B1415" s="7" t="s">
        <v>31</v>
      </c>
      <c r="C1415" s="6" t="s">
        <v>1943</v>
      </c>
      <c r="D1415" s="7" t="s">
        <v>1942</v>
      </c>
      <c r="E1415" s="8">
        <v>8</v>
      </c>
      <c r="F1415" s="7">
        <v>7128629</v>
      </c>
      <c r="G1415" s="7" t="s">
        <v>68</v>
      </c>
      <c r="H1415" s="7" t="s">
        <v>756</v>
      </c>
      <c r="I1415" s="7" t="s">
        <v>44</v>
      </c>
      <c r="J1415" s="19" t="str">
        <f>IFERROR(INDEX('Employee Info'!$C$3:$E$200,MATCH(Data6[[#This Row],[Name:]],'Employee Info'!$B$3:$B$200,0),MATCH(Data6[[#This Row],[Hours Type:]],'Employee Info'!$C$2:$E$2,0)),"")</f>
        <v/>
      </c>
      <c r="K1415" s="19" t="str">
        <f>IFERROR(INDEX('Employee Info'!$C$3:$J$200,MATCH(Data6[[#This Row],[Name:]],'Employee Info'!$B$3:$B$200,0),MATCH(Data6[[#Headers],[Truck]],'Employee Info'!$C$2:$J$2,0)),"")</f>
        <v/>
      </c>
      <c r="L1415" s="19" t="str">
        <f>IFERROR(INDEX('Employee Info'!$C$3:$J$200,MATCH(Data6[[#This Row],[Name:]],'Employee Info'!$B$3:$B$200,0),MATCH(Data6[[#Headers],[Phone]],'Employee Info'!$C$2:$J$2,0)),"")</f>
        <v/>
      </c>
      <c r="M1415" s="19" t="str">
        <f>IFERROR(INDEX('Employee Info'!$C$3:$J$200,MATCH(Data6[[#This Row],[Name:]],'Employee Info'!$B$3:$B$200,0),MATCH(Data6[[#Headers],[Tech]],'Employee Info'!$C$2:$J$2,0)),"")</f>
        <v/>
      </c>
      <c r="N1415" s="19" t="str">
        <f>IFERROR(INDEX('Employee Info'!$C$3:$J$200,MATCH(Data6[[#This Row],[Name:]],'Employee Info'!$B$3:$B$200,0),MATCH(Data6[[#Headers],[Other]],'Employee Info'!$C$2:$J$2,0)),"")</f>
        <v/>
      </c>
      <c r="O1415" s="19">
        <f>IFERROR((Data6[[#This Row],[Hours:]]*SUM(Data6[[#This Row],[Rate]:[Other]])),"")</f>
        <v>0</v>
      </c>
      <c r="P1415" s="7" t="str">
        <f>IF(Data6[[#This Row],[WO'#:]]="","Riley #","WO#")</f>
        <v>WO#</v>
      </c>
      <c r="Q1415" s="7">
        <f>IFERROR(WEEKNUM(Data6[[#This Row],[Date:]]),"")</f>
        <v>31</v>
      </c>
      <c r="R1415" s="6">
        <f t="shared" si="66"/>
        <v>45501</v>
      </c>
      <c r="S1415" s="6">
        <f>Data6[[#This Row],[Week Start]]+7</f>
        <v>45508</v>
      </c>
      <c r="T1415" s="7" t="str">
        <f t="shared" si="67"/>
        <v>7/28/2024 - 8/4/2024</v>
      </c>
      <c r="U1415" s="7" t="str">
        <f t="shared" si="68"/>
        <v>Time Card</v>
      </c>
      <c r="V1415" s="8" t="str">
        <f>RIGHT(TEXT(Data6[[#This Row],[Date:]],"mmddyyyy"),4)</f>
        <v>2024</v>
      </c>
      <c r="W1415" s="8" t="str">
        <f>MID(TEXT(Data6[[#This Row],[Date:]],"mmddyyyy"),3,2)</f>
        <v>29</v>
      </c>
      <c r="X1415" s="8" t="str">
        <f>LEFT(TEXT(Data6[[#This Row],[Date:]],"mmddyyyy"),2)</f>
        <v>07</v>
      </c>
      <c r="Y1415" s="6">
        <f>DATE(Data6[[#This Row],[Year]],Data6[[#This Row],[Month]],Data6[[#This Row],[Day]])</f>
        <v>45502</v>
      </c>
    </row>
    <row r="1416" spans="1:25" x14ac:dyDescent="0.3">
      <c r="A1416" s="5">
        <v>45502.583769560188</v>
      </c>
      <c r="B1416" s="7" t="s">
        <v>34</v>
      </c>
      <c r="C1416" s="6" t="s">
        <v>1943</v>
      </c>
      <c r="D1416" s="7" t="s">
        <v>1942</v>
      </c>
      <c r="E1416" s="8">
        <v>8</v>
      </c>
      <c r="F1416" s="7">
        <v>7128629</v>
      </c>
      <c r="G1416" s="7" t="s">
        <v>68</v>
      </c>
      <c r="H1416" s="7" t="s">
        <v>756</v>
      </c>
      <c r="I1416" s="7" t="s">
        <v>44</v>
      </c>
      <c r="J1416" s="19" t="str">
        <f>IFERROR(INDEX('Employee Info'!$C$3:$E$200,MATCH(Data6[[#This Row],[Name:]],'Employee Info'!$B$3:$B$200,0),MATCH(Data6[[#This Row],[Hours Type:]],'Employee Info'!$C$2:$E$2,0)),"")</f>
        <v/>
      </c>
      <c r="K1416" s="19" t="str">
        <f>IFERROR(INDEX('Employee Info'!$C$3:$J$200,MATCH(Data6[[#This Row],[Name:]],'Employee Info'!$B$3:$B$200,0),MATCH(Data6[[#Headers],[Truck]],'Employee Info'!$C$2:$J$2,0)),"")</f>
        <v/>
      </c>
      <c r="L1416" s="19" t="str">
        <f>IFERROR(INDEX('Employee Info'!$C$3:$J$200,MATCH(Data6[[#This Row],[Name:]],'Employee Info'!$B$3:$B$200,0),MATCH(Data6[[#Headers],[Phone]],'Employee Info'!$C$2:$J$2,0)),"")</f>
        <v/>
      </c>
      <c r="M1416" s="19" t="str">
        <f>IFERROR(INDEX('Employee Info'!$C$3:$J$200,MATCH(Data6[[#This Row],[Name:]],'Employee Info'!$B$3:$B$200,0),MATCH(Data6[[#Headers],[Tech]],'Employee Info'!$C$2:$J$2,0)),"")</f>
        <v/>
      </c>
      <c r="N1416" s="19" t="str">
        <f>IFERROR(INDEX('Employee Info'!$C$3:$J$200,MATCH(Data6[[#This Row],[Name:]],'Employee Info'!$B$3:$B$200,0),MATCH(Data6[[#Headers],[Other]],'Employee Info'!$C$2:$J$2,0)),"")</f>
        <v/>
      </c>
      <c r="O1416" s="19">
        <f>IFERROR((Data6[[#This Row],[Hours:]]*SUM(Data6[[#This Row],[Rate]:[Other]])),"")</f>
        <v>0</v>
      </c>
      <c r="P1416" s="7" t="str">
        <f>IF(Data6[[#This Row],[WO'#:]]="","Riley #","WO#")</f>
        <v>WO#</v>
      </c>
      <c r="Q1416" s="7">
        <f>IFERROR(WEEKNUM(Data6[[#This Row],[Date:]]),"")</f>
        <v>31</v>
      </c>
      <c r="R1416" s="6">
        <f t="shared" si="66"/>
        <v>45501</v>
      </c>
      <c r="S1416" s="6">
        <f>Data6[[#This Row],[Week Start]]+7</f>
        <v>45508</v>
      </c>
      <c r="T1416" s="7" t="str">
        <f t="shared" si="67"/>
        <v>7/28/2024 - 8/4/2024</v>
      </c>
      <c r="U1416" s="7" t="str">
        <f t="shared" si="68"/>
        <v>Time Card</v>
      </c>
      <c r="V1416" s="8" t="str">
        <f>RIGHT(TEXT(Data6[[#This Row],[Date:]],"mmddyyyy"),4)</f>
        <v>2024</v>
      </c>
      <c r="W1416" s="8" t="str">
        <f>MID(TEXT(Data6[[#This Row],[Date:]],"mmddyyyy"),3,2)</f>
        <v>29</v>
      </c>
      <c r="X1416" s="8" t="str">
        <f>LEFT(TEXT(Data6[[#This Row],[Date:]],"mmddyyyy"),2)</f>
        <v>07</v>
      </c>
      <c r="Y1416" s="6">
        <f>DATE(Data6[[#This Row],[Year]],Data6[[#This Row],[Month]],Data6[[#This Row],[Day]])</f>
        <v>45502</v>
      </c>
    </row>
    <row r="1417" spans="1:25" x14ac:dyDescent="0.3">
      <c r="A1417" s="5">
        <v>45507.362586574076</v>
      </c>
      <c r="B1417" s="7" t="s">
        <v>66</v>
      </c>
      <c r="C1417" s="6" t="s">
        <v>1943</v>
      </c>
      <c r="D1417" s="7" t="s">
        <v>1991</v>
      </c>
      <c r="E1417" s="8">
        <v>1</v>
      </c>
      <c r="F1417" s="7">
        <v>7128629</v>
      </c>
      <c r="G1417" s="7" t="s">
        <v>68</v>
      </c>
      <c r="H1417" s="7" t="s">
        <v>756</v>
      </c>
      <c r="I1417" s="7" t="s">
        <v>44</v>
      </c>
      <c r="J1417" s="19" t="str">
        <f>IFERROR(INDEX('Employee Info'!$C$3:$E$200,MATCH(Data6[[#This Row],[Name:]],'Employee Info'!$B$3:$B$200,0),MATCH(Data6[[#This Row],[Hours Type:]],'Employee Info'!$C$2:$E$2,0)),"")</f>
        <v/>
      </c>
      <c r="K1417" s="19" t="str">
        <f>IFERROR(INDEX('Employee Info'!$C$3:$J$200,MATCH(Data6[[#This Row],[Name:]],'Employee Info'!$B$3:$B$200,0),MATCH(Data6[[#Headers],[Truck]],'Employee Info'!$C$2:$J$2,0)),"")</f>
        <v/>
      </c>
      <c r="L1417" s="19" t="str">
        <f>IFERROR(INDEX('Employee Info'!$C$3:$J$200,MATCH(Data6[[#This Row],[Name:]],'Employee Info'!$B$3:$B$200,0),MATCH(Data6[[#Headers],[Phone]],'Employee Info'!$C$2:$J$2,0)),"")</f>
        <v/>
      </c>
      <c r="M1417" s="19" t="str">
        <f>IFERROR(INDEX('Employee Info'!$C$3:$J$200,MATCH(Data6[[#This Row],[Name:]],'Employee Info'!$B$3:$B$200,0),MATCH(Data6[[#Headers],[Tech]],'Employee Info'!$C$2:$J$2,0)),"")</f>
        <v/>
      </c>
      <c r="N1417" s="19" t="str">
        <f>IFERROR(INDEX('Employee Info'!$C$3:$J$200,MATCH(Data6[[#This Row],[Name:]],'Employee Info'!$B$3:$B$200,0),MATCH(Data6[[#Headers],[Other]],'Employee Info'!$C$2:$J$2,0)),"")</f>
        <v/>
      </c>
      <c r="O1417" s="19">
        <f>IFERROR((Data6[[#This Row],[Hours:]]*SUM(Data6[[#This Row],[Rate]:[Other]])),"")</f>
        <v>0</v>
      </c>
      <c r="P1417" s="7" t="str">
        <f>IF(Data6[[#This Row],[WO'#:]]="","Riley #","WO#")</f>
        <v>WO#</v>
      </c>
      <c r="Q1417" s="7">
        <f>IFERROR(WEEKNUM(Data6[[#This Row],[Date:]]),"")</f>
        <v>31</v>
      </c>
      <c r="R1417" s="6">
        <f t="shared" si="66"/>
        <v>45501</v>
      </c>
      <c r="S1417" s="6">
        <f>Data6[[#This Row],[Week Start]]+7</f>
        <v>45508</v>
      </c>
      <c r="T1417" s="7" t="str">
        <f t="shared" si="67"/>
        <v>7/28/2024 - 8/4/2024</v>
      </c>
      <c r="U1417" s="7" t="str">
        <f t="shared" si="68"/>
        <v>Time Card</v>
      </c>
      <c r="V1417" s="8" t="str">
        <f>RIGHT(TEXT(Data6[[#This Row],[Date:]],"mmddyyyy"),4)</f>
        <v>2024</v>
      </c>
      <c r="W1417" s="8" t="str">
        <f>MID(TEXT(Data6[[#This Row],[Date:]],"mmddyyyy"),3,2)</f>
        <v>29</v>
      </c>
      <c r="X1417" s="8" t="str">
        <f>LEFT(TEXT(Data6[[#This Row],[Date:]],"mmddyyyy"),2)</f>
        <v>07</v>
      </c>
      <c r="Y1417" s="6">
        <f>DATE(Data6[[#This Row],[Year]],Data6[[#This Row],[Month]],Data6[[#This Row],[Day]])</f>
        <v>45502</v>
      </c>
    </row>
    <row r="1418" spans="1:25" x14ac:dyDescent="0.3">
      <c r="A1418" s="5">
        <v>45507.369445833334</v>
      </c>
      <c r="B1418" s="7" t="s">
        <v>66</v>
      </c>
      <c r="C1418" s="6" t="s">
        <v>1943</v>
      </c>
      <c r="D1418" s="7" t="s">
        <v>1998</v>
      </c>
      <c r="E1418" s="8">
        <v>1</v>
      </c>
      <c r="F1418" s="7">
        <v>7128669</v>
      </c>
      <c r="G1418" s="7" t="s">
        <v>68</v>
      </c>
      <c r="H1418" s="7" t="s">
        <v>756</v>
      </c>
      <c r="I1418" s="7" t="s">
        <v>44</v>
      </c>
      <c r="J1418" s="19" t="str">
        <f>IFERROR(INDEX('Employee Info'!$C$3:$E$200,MATCH(Data6[[#This Row],[Name:]],'Employee Info'!$B$3:$B$200,0),MATCH(Data6[[#This Row],[Hours Type:]],'Employee Info'!$C$2:$E$2,0)),"")</f>
        <v/>
      </c>
      <c r="K1418" s="19" t="str">
        <f>IFERROR(INDEX('Employee Info'!$C$3:$J$200,MATCH(Data6[[#This Row],[Name:]],'Employee Info'!$B$3:$B$200,0),MATCH(Data6[[#Headers],[Truck]],'Employee Info'!$C$2:$J$2,0)),"")</f>
        <v/>
      </c>
      <c r="L1418" s="19" t="str">
        <f>IFERROR(INDEX('Employee Info'!$C$3:$J$200,MATCH(Data6[[#This Row],[Name:]],'Employee Info'!$B$3:$B$200,0),MATCH(Data6[[#Headers],[Phone]],'Employee Info'!$C$2:$J$2,0)),"")</f>
        <v/>
      </c>
      <c r="M1418" s="19" t="str">
        <f>IFERROR(INDEX('Employee Info'!$C$3:$J$200,MATCH(Data6[[#This Row],[Name:]],'Employee Info'!$B$3:$B$200,0),MATCH(Data6[[#Headers],[Tech]],'Employee Info'!$C$2:$J$2,0)),"")</f>
        <v/>
      </c>
      <c r="N1418" s="19" t="str">
        <f>IFERROR(INDEX('Employee Info'!$C$3:$J$200,MATCH(Data6[[#This Row],[Name:]],'Employee Info'!$B$3:$B$200,0),MATCH(Data6[[#Headers],[Other]],'Employee Info'!$C$2:$J$2,0)),"")</f>
        <v/>
      </c>
      <c r="O1418" s="19">
        <f>IFERROR((Data6[[#This Row],[Hours:]]*SUM(Data6[[#This Row],[Rate]:[Other]])),"")</f>
        <v>0</v>
      </c>
      <c r="P1418" s="7" t="str">
        <f>IF(Data6[[#This Row],[WO'#:]]="","Riley #","WO#")</f>
        <v>WO#</v>
      </c>
      <c r="Q1418" s="7">
        <f>IFERROR(WEEKNUM(Data6[[#This Row],[Date:]]),"")</f>
        <v>31</v>
      </c>
      <c r="R1418" s="6">
        <f t="shared" si="66"/>
        <v>45501</v>
      </c>
      <c r="S1418" s="6">
        <f>Data6[[#This Row],[Week Start]]+7</f>
        <v>45508</v>
      </c>
      <c r="T1418" s="7" t="str">
        <f t="shared" si="67"/>
        <v>7/28/2024 - 8/4/2024</v>
      </c>
      <c r="U1418" s="7" t="str">
        <f t="shared" si="68"/>
        <v>Time Card</v>
      </c>
      <c r="V1418" s="8" t="str">
        <f>RIGHT(TEXT(Data6[[#This Row],[Date:]],"mmddyyyy"),4)</f>
        <v>2024</v>
      </c>
      <c r="W1418" s="8" t="str">
        <f>MID(TEXT(Data6[[#This Row],[Date:]],"mmddyyyy"),3,2)</f>
        <v>29</v>
      </c>
      <c r="X1418" s="8" t="str">
        <f>LEFT(TEXT(Data6[[#This Row],[Date:]],"mmddyyyy"),2)</f>
        <v>07</v>
      </c>
      <c r="Y1418" s="6">
        <f>DATE(Data6[[#This Row],[Year]],Data6[[#This Row],[Month]],Data6[[#This Row],[Day]])</f>
        <v>45502</v>
      </c>
    </row>
    <row r="1419" spans="1:25" x14ac:dyDescent="0.3">
      <c r="A1419" s="5">
        <v>45503.577421527778</v>
      </c>
      <c r="B1419" s="7" t="s">
        <v>35</v>
      </c>
      <c r="C1419" s="6" t="s">
        <v>1943</v>
      </c>
      <c r="D1419" s="7" t="s">
        <v>1947</v>
      </c>
      <c r="E1419" s="8">
        <v>3.5</v>
      </c>
      <c r="F1419" s="7">
        <v>7130048</v>
      </c>
      <c r="G1419" s="7" t="s">
        <v>68</v>
      </c>
      <c r="H1419" s="7" t="s">
        <v>756</v>
      </c>
      <c r="I1419" s="7" t="s">
        <v>44</v>
      </c>
      <c r="J1419" s="19" t="str">
        <f>IFERROR(INDEX('Employee Info'!$C$3:$E$200,MATCH(Data6[[#This Row],[Name:]],'Employee Info'!$B$3:$B$200,0),MATCH(Data6[[#This Row],[Hours Type:]],'Employee Info'!$C$2:$E$2,0)),"")</f>
        <v/>
      </c>
      <c r="K1419" s="19" t="str">
        <f>IFERROR(INDEX('Employee Info'!$C$3:$J$200,MATCH(Data6[[#This Row],[Name:]],'Employee Info'!$B$3:$B$200,0),MATCH(Data6[[#Headers],[Truck]],'Employee Info'!$C$2:$J$2,0)),"")</f>
        <v/>
      </c>
      <c r="L1419" s="19" t="str">
        <f>IFERROR(INDEX('Employee Info'!$C$3:$J$200,MATCH(Data6[[#This Row],[Name:]],'Employee Info'!$B$3:$B$200,0),MATCH(Data6[[#Headers],[Phone]],'Employee Info'!$C$2:$J$2,0)),"")</f>
        <v/>
      </c>
      <c r="M1419" s="19" t="str">
        <f>IFERROR(INDEX('Employee Info'!$C$3:$J$200,MATCH(Data6[[#This Row],[Name:]],'Employee Info'!$B$3:$B$200,0),MATCH(Data6[[#Headers],[Tech]],'Employee Info'!$C$2:$J$2,0)),"")</f>
        <v/>
      </c>
      <c r="N1419" s="19" t="str">
        <f>IFERROR(INDEX('Employee Info'!$C$3:$J$200,MATCH(Data6[[#This Row],[Name:]],'Employee Info'!$B$3:$B$200,0),MATCH(Data6[[#Headers],[Other]],'Employee Info'!$C$2:$J$2,0)),"")</f>
        <v/>
      </c>
      <c r="O1419" s="19">
        <f>IFERROR((Data6[[#This Row],[Hours:]]*SUM(Data6[[#This Row],[Rate]:[Other]])),"")</f>
        <v>0</v>
      </c>
      <c r="P1419" s="7" t="str">
        <f>IF(Data6[[#This Row],[WO'#:]]="","Riley #","WO#")</f>
        <v>WO#</v>
      </c>
      <c r="Q1419" s="7">
        <f>IFERROR(WEEKNUM(Data6[[#This Row],[Date:]]),"")</f>
        <v>31</v>
      </c>
      <c r="R1419" s="6">
        <f t="shared" si="66"/>
        <v>45501</v>
      </c>
      <c r="S1419" s="6">
        <f>Data6[[#This Row],[Week Start]]+7</f>
        <v>45508</v>
      </c>
      <c r="T1419" s="7" t="str">
        <f t="shared" si="67"/>
        <v>7/28/2024 - 8/4/2024</v>
      </c>
      <c r="U1419" s="7" t="str">
        <f t="shared" si="68"/>
        <v>Time Card</v>
      </c>
      <c r="V1419" s="8" t="str">
        <f>RIGHT(TEXT(Data6[[#This Row],[Date:]],"mmddyyyy"),4)</f>
        <v>2024</v>
      </c>
      <c r="W1419" s="8" t="str">
        <f>MID(TEXT(Data6[[#This Row],[Date:]],"mmddyyyy"),3,2)</f>
        <v>29</v>
      </c>
      <c r="X1419" s="8" t="str">
        <f>LEFT(TEXT(Data6[[#This Row],[Date:]],"mmddyyyy"),2)</f>
        <v>07</v>
      </c>
      <c r="Y1419" s="6">
        <f>DATE(Data6[[#This Row],[Year]],Data6[[#This Row],[Month]],Data6[[#This Row],[Day]])</f>
        <v>45502</v>
      </c>
    </row>
    <row r="1420" spans="1:25" x14ac:dyDescent="0.3">
      <c r="A1420" s="5">
        <v>45507.363281828701</v>
      </c>
      <c r="B1420" s="7" t="s">
        <v>66</v>
      </c>
      <c r="C1420" s="6" t="s">
        <v>1943</v>
      </c>
      <c r="D1420" s="7" t="s">
        <v>1992</v>
      </c>
      <c r="E1420" s="8">
        <v>1</v>
      </c>
      <c r="F1420" s="7">
        <v>7130048</v>
      </c>
      <c r="G1420" s="7" t="s">
        <v>68</v>
      </c>
      <c r="H1420" s="7" t="s">
        <v>756</v>
      </c>
      <c r="I1420" s="7" t="s">
        <v>44</v>
      </c>
      <c r="J1420" s="19" t="str">
        <f>IFERROR(INDEX('Employee Info'!$C$3:$E$200,MATCH(Data6[[#This Row],[Name:]],'Employee Info'!$B$3:$B$200,0),MATCH(Data6[[#This Row],[Hours Type:]],'Employee Info'!$C$2:$E$2,0)),"")</f>
        <v/>
      </c>
      <c r="K1420" s="19" t="str">
        <f>IFERROR(INDEX('Employee Info'!$C$3:$J$200,MATCH(Data6[[#This Row],[Name:]],'Employee Info'!$B$3:$B$200,0),MATCH(Data6[[#Headers],[Truck]],'Employee Info'!$C$2:$J$2,0)),"")</f>
        <v/>
      </c>
      <c r="L1420" s="19" t="str">
        <f>IFERROR(INDEX('Employee Info'!$C$3:$J$200,MATCH(Data6[[#This Row],[Name:]],'Employee Info'!$B$3:$B$200,0),MATCH(Data6[[#Headers],[Phone]],'Employee Info'!$C$2:$J$2,0)),"")</f>
        <v/>
      </c>
      <c r="M1420" s="19" t="str">
        <f>IFERROR(INDEX('Employee Info'!$C$3:$J$200,MATCH(Data6[[#This Row],[Name:]],'Employee Info'!$B$3:$B$200,0),MATCH(Data6[[#Headers],[Tech]],'Employee Info'!$C$2:$J$2,0)),"")</f>
        <v/>
      </c>
      <c r="N1420" s="19" t="str">
        <f>IFERROR(INDEX('Employee Info'!$C$3:$J$200,MATCH(Data6[[#This Row],[Name:]],'Employee Info'!$B$3:$B$200,0),MATCH(Data6[[#Headers],[Other]],'Employee Info'!$C$2:$J$2,0)),"")</f>
        <v/>
      </c>
      <c r="O1420" s="19">
        <f>IFERROR((Data6[[#This Row],[Hours:]]*SUM(Data6[[#This Row],[Rate]:[Other]])),"")</f>
        <v>0</v>
      </c>
      <c r="P1420" s="7" t="str">
        <f>IF(Data6[[#This Row],[WO'#:]]="","Riley #","WO#")</f>
        <v>WO#</v>
      </c>
      <c r="Q1420" s="7">
        <f>IFERROR(WEEKNUM(Data6[[#This Row],[Date:]]),"")</f>
        <v>31</v>
      </c>
      <c r="R1420" s="6">
        <f t="shared" si="66"/>
        <v>45501</v>
      </c>
      <c r="S1420" s="6">
        <f>Data6[[#This Row],[Week Start]]+7</f>
        <v>45508</v>
      </c>
      <c r="T1420" s="7" t="str">
        <f t="shared" si="67"/>
        <v>7/28/2024 - 8/4/2024</v>
      </c>
      <c r="U1420" s="7" t="str">
        <f t="shared" si="68"/>
        <v>Time Card</v>
      </c>
      <c r="V1420" s="8" t="str">
        <f>RIGHT(TEXT(Data6[[#This Row],[Date:]],"mmddyyyy"),4)</f>
        <v>2024</v>
      </c>
      <c r="W1420" s="8" t="str">
        <f>MID(TEXT(Data6[[#This Row],[Date:]],"mmddyyyy"),3,2)</f>
        <v>29</v>
      </c>
      <c r="X1420" s="8" t="str">
        <f>LEFT(TEXT(Data6[[#This Row],[Date:]],"mmddyyyy"),2)</f>
        <v>07</v>
      </c>
      <c r="Y1420" s="6">
        <f>DATE(Data6[[#This Row],[Year]],Data6[[#This Row],[Month]],Data6[[#This Row],[Day]])</f>
        <v>45502</v>
      </c>
    </row>
    <row r="1421" spans="1:25" x14ac:dyDescent="0.3">
      <c r="A1421" s="5">
        <v>45502.58629259259</v>
      </c>
      <c r="B1421" s="7" t="s">
        <v>23</v>
      </c>
      <c r="C1421" s="6" t="s">
        <v>1943</v>
      </c>
      <c r="D1421" s="7" t="s">
        <v>1944</v>
      </c>
      <c r="E1421" s="8">
        <v>2</v>
      </c>
      <c r="F1421" s="7">
        <v>7130810</v>
      </c>
      <c r="G1421" s="7" t="s">
        <v>68</v>
      </c>
      <c r="H1421" s="7" t="s">
        <v>756</v>
      </c>
      <c r="I1421" s="7" t="s">
        <v>44</v>
      </c>
      <c r="J1421" s="19" t="str">
        <f>IFERROR(INDEX('Employee Info'!$C$3:$E$200,MATCH(Data6[[#This Row],[Name:]],'Employee Info'!$B$3:$B$200,0),MATCH(Data6[[#This Row],[Hours Type:]],'Employee Info'!$C$2:$E$2,0)),"")</f>
        <v/>
      </c>
      <c r="K1421" s="19" t="str">
        <f>IFERROR(INDEX('Employee Info'!$C$3:$J$200,MATCH(Data6[[#This Row],[Name:]],'Employee Info'!$B$3:$B$200,0),MATCH(Data6[[#Headers],[Truck]],'Employee Info'!$C$2:$J$2,0)),"")</f>
        <v/>
      </c>
      <c r="L1421" s="19" t="str">
        <f>IFERROR(INDEX('Employee Info'!$C$3:$J$200,MATCH(Data6[[#This Row],[Name:]],'Employee Info'!$B$3:$B$200,0),MATCH(Data6[[#Headers],[Phone]],'Employee Info'!$C$2:$J$2,0)),"")</f>
        <v/>
      </c>
      <c r="M1421" s="19" t="str">
        <f>IFERROR(INDEX('Employee Info'!$C$3:$J$200,MATCH(Data6[[#This Row],[Name:]],'Employee Info'!$B$3:$B$200,0),MATCH(Data6[[#Headers],[Tech]],'Employee Info'!$C$2:$J$2,0)),"")</f>
        <v/>
      </c>
      <c r="N1421" s="19" t="str">
        <f>IFERROR(INDEX('Employee Info'!$C$3:$J$200,MATCH(Data6[[#This Row],[Name:]],'Employee Info'!$B$3:$B$200,0),MATCH(Data6[[#Headers],[Other]],'Employee Info'!$C$2:$J$2,0)),"")</f>
        <v/>
      </c>
      <c r="O1421" s="19">
        <f>IFERROR((Data6[[#This Row],[Hours:]]*SUM(Data6[[#This Row],[Rate]:[Other]])),"")</f>
        <v>0</v>
      </c>
      <c r="P1421" s="7" t="str">
        <f>IF(Data6[[#This Row],[WO'#:]]="","Riley #","WO#")</f>
        <v>WO#</v>
      </c>
      <c r="Q1421" s="7">
        <f>IFERROR(WEEKNUM(Data6[[#This Row],[Date:]]),"")</f>
        <v>31</v>
      </c>
      <c r="R1421" s="6">
        <f t="shared" si="66"/>
        <v>45501</v>
      </c>
      <c r="S1421" s="6">
        <f>Data6[[#This Row],[Week Start]]+7</f>
        <v>45508</v>
      </c>
      <c r="T1421" s="7" t="str">
        <f t="shared" si="67"/>
        <v>7/28/2024 - 8/4/2024</v>
      </c>
      <c r="U1421" s="7" t="str">
        <f t="shared" si="68"/>
        <v>Time Card</v>
      </c>
      <c r="V1421" s="8" t="str">
        <f>RIGHT(TEXT(Data6[[#This Row],[Date:]],"mmddyyyy"),4)</f>
        <v>2024</v>
      </c>
      <c r="W1421" s="8" t="str">
        <f>MID(TEXT(Data6[[#This Row],[Date:]],"mmddyyyy"),3,2)</f>
        <v>29</v>
      </c>
      <c r="X1421" s="8" t="str">
        <f>LEFT(TEXT(Data6[[#This Row],[Date:]],"mmddyyyy"),2)</f>
        <v>07</v>
      </c>
      <c r="Y1421" s="6">
        <f>DATE(Data6[[#This Row],[Year]],Data6[[#This Row],[Month]],Data6[[#This Row],[Day]])</f>
        <v>45502</v>
      </c>
    </row>
    <row r="1422" spans="1:25" x14ac:dyDescent="0.3">
      <c r="A1422" s="5">
        <v>45507.364128240741</v>
      </c>
      <c r="B1422" s="7" t="s">
        <v>66</v>
      </c>
      <c r="C1422" s="6" t="s">
        <v>1943</v>
      </c>
      <c r="D1422" s="7" t="s">
        <v>1993</v>
      </c>
      <c r="E1422" s="8">
        <v>1</v>
      </c>
      <c r="F1422" s="7">
        <v>7130810</v>
      </c>
      <c r="G1422" s="7" t="s">
        <v>68</v>
      </c>
      <c r="H1422" s="7" t="s">
        <v>756</v>
      </c>
      <c r="I1422" s="7" t="s">
        <v>44</v>
      </c>
      <c r="J1422" s="19" t="str">
        <f>IFERROR(INDEX('Employee Info'!$C$3:$E$200,MATCH(Data6[[#This Row],[Name:]],'Employee Info'!$B$3:$B$200,0),MATCH(Data6[[#This Row],[Hours Type:]],'Employee Info'!$C$2:$E$2,0)),"")</f>
        <v/>
      </c>
      <c r="K1422" s="19" t="str">
        <f>IFERROR(INDEX('Employee Info'!$C$3:$J$200,MATCH(Data6[[#This Row],[Name:]],'Employee Info'!$B$3:$B$200,0),MATCH(Data6[[#Headers],[Truck]],'Employee Info'!$C$2:$J$2,0)),"")</f>
        <v/>
      </c>
      <c r="L1422" s="19" t="str">
        <f>IFERROR(INDEX('Employee Info'!$C$3:$J$200,MATCH(Data6[[#This Row],[Name:]],'Employee Info'!$B$3:$B$200,0),MATCH(Data6[[#Headers],[Phone]],'Employee Info'!$C$2:$J$2,0)),"")</f>
        <v/>
      </c>
      <c r="M1422" s="19" t="str">
        <f>IFERROR(INDEX('Employee Info'!$C$3:$J$200,MATCH(Data6[[#This Row],[Name:]],'Employee Info'!$B$3:$B$200,0),MATCH(Data6[[#Headers],[Tech]],'Employee Info'!$C$2:$J$2,0)),"")</f>
        <v/>
      </c>
      <c r="N1422" s="19" t="str">
        <f>IFERROR(INDEX('Employee Info'!$C$3:$J$200,MATCH(Data6[[#This Row],[Name:]],'Employee Info'!$B$3:$B$200,0),MATCH(Data6[[#Headers],[Other]],'Employee Info'!$C$2:$J$2,0)),"")</f>
        <v/>
      </c>
      <c r="O1422" s="19">
        <f>IFERROR((Data6[[#This Row],[Hours:]]*SUM(Data6[[#This Row],[Rate]:[Other]])),"")</f>
        <v>0</v>
      </c>
      <c r="P1422" s="7" t="str">
        <f>IF(Data6[[#This Row],[WO'#:]]="","Riley #","WO#")</f>
        <v>WO#</v>
      </c>
      <c r="Q1422" s="7">
        <f>IFERROR(WEEKNUM(Data6[[#This Row],[Date:]]),"")</f>
        <v>31</v>
      </c>
      <c r="R1422" s="6">
        <f t="shared" si="66"/>
        <v>45501</v>
      </c>
      <c r="S1422" s="6">
        <f>Data6[[#This Row],[Week Start]]+7</f>
        <v>45508</v>
      </c>
      <c r="T1422" s="7" t="str">
        <f t="shared" si="67"/>
        <v>7/28/2024 - 8/4/2024</v>
      </c>
      <c r="U1422" s="7" t="str">
        <f t="shared" si="68"/>
        <v>Time Card</v>
      </c>
      <c r="V1422" s="8" t="str">
        <f>RIGHT(TEXT(Data6[[#This Row],[Date:]],"mmddyyyy"),4)</f>
        <v>2024</v>
      </c>
      <c r="W1422" s="8" t="str">
        <f>MID(TEXT(Data6[[#This Row],[Date:]],"mmddyyyy"),3,2)</f>
        <v>29</v>
      </c>
      <c r="X1422" s="8" t="str">
        <f>LEFT(TEXT(Data6[[#This Row],[Date:]],"mmddyyyy"),2)</f>
        <v>07</v>
      </c>
      <c r="Y1422" s="6">
        <f>DATE(Data6[[#This Row],[Year]],Data6[[#This Row],[Month]],Data6[[#This Row],[Day]])</f>
        <v>45502</v>
      </c>
    </row>
    <row r="1423" spans="1:25" x14ac:dyDescent="0.3">
      <c r="A1423" s="5">
        <v>45502.585714930552</v>
      </c>
      <c r="B1423" s="7" t="s">
        <v>23</v>
      </c>
      <c r="C1423" s="6" t="s">
        <v>1943</v>
      </c>
      <c r="D1423" s="7" t="s">
        <v>1881</v>
      </c>
      <c r="E1423" s="8">
        <v>6</v>
      </c>
      <c r="F1423" s="7" t="s">
        <v>68</v>
      </c>
      <c r="G1423" s="7" t="s">
        <v>68</v>
      </c>
      <c r="H1423" s="7" t="s">
        <v>649</v>
      </c>
      <c r="I1423" s="7" t="s">
        <v>44</v>
      </c>
      <c r="J1423" s="19" t="str">
        <f>IFERROR(INDEX('Employee Info'!$C$3:$E$200,MATCH(Data6[[#This Row],[Name:]],'Employee Info'!$B$3:$B$200,0),MATCH(Data6[[#This Row],[Hours Type:]],'Employee Info'!$C$2:$E$2,0)),"")</f>
        <v/>
      </c>
      <c r="K1423" s="19" t="str">
        <f>IFERROR(INDEX('Employee Info'!$C$3:$J$200,MATCH(Data6[[#This Row],[Name:]],'Employee Info'!$B$3:$B$200,0),MATCH(Data6[[#Headers],[Truck]],'Employee Info'!$C$2:$J$2,0)),"")</f>
        <v/>
      </c>
      <c r="L1423" s="19" t="str">
        <f>IFERROR(INDEX('Employee Info'!$C$3:$J$200,MATCH(Data6[[#This Row],[Name:]],'Employee Info'!$B$3:$B$200,0),MATCH(Data6[[#Headers],[Phone]],'Employee Info'!$C$2:$J$2,0)),"")</f>
        <v/>
      </c>
      <c r="M1423" s="19" t="str">
        <f>IFERROR(INDEX('Employee Info'!$C$3:$J$200,MATCH(Data6[[#This Row],[Name:]],'Employee Info'!$B$3:$B$200,0),MATCH(Data6[[#Headers],[Tech]],'Employee Info'!$C$2:$J$2,0)),"")</f>
        <v/>
      </c>
      <c r="N1423" s="19" t="str">
        <f>IFERROR(INDEX('Employee Info'!$C$3:$J$200,MATCH(Data6[[#This Row],[Name:]],'Employee Info'!$B$3:$B$200,0),MATCH(Data6[[#Headers],[Other]],'Employee Info'!$C$2:$J$2,0)),"")</f>
        <v/>
      </c>
      <c r="O1423" s="19">
        <f>IFERROR((Data6[[#This Row],[Hours:]]*SUM(Data6[[#This Row],[Rate]:[Other]])),"")</f>
        <v>0</v>
      </c>
      <c r="P1423" s="7" t="str">
        <f>IF(Data6[[#This Row],[WO'#:]]="","Riley #","WO#")</f>
        <v>Riley #</v>
      </c>
      <c r="Q1423" s="7">
        <f>IFERROR(WEEKNUM(Data6[[#This Row],[Date:]]),"")</f>
        <v>31</v>
      </c>
      <c r="R1423" s="6">
        <f t="shared" si="66"/>
        <v>45501</v>
      </c>
      <c r="S1423" s="6">
        <f>Data6[[#This Row],[Week Start]]+7</f>
        <v>45508</v>
      </c>
      <c r="T1423" s="7" t="str">
        <f t="shared" si="67"/>
        <v>7/28/2024 - 8/4/2024</v>
      </c>
      <c r="U1423" s="7" t="str">
        <f t="shared" si="68"/>
        <v>Time Card</v>
      </c>
      <c r="V1423" s="8" t="str">
        <f>RIGHT(TEXT(Data6[[#This Row],[Date:]],"mmddyyyy"),4)</f>
        <v>2024</v>
      </c>
      <c r="W1423" s="8" t="str">
        <f>MID(TEXT(Data6[[#This Row],[Date:]],"mmddyyyy"),3,2)</f>
        <v>29</v>
      </c>
      <c r="X1423" s="8" t="str">
        <f>LEFT(TEXT(Data6[[#This Row],[Date:]],"mmddyyyy"),2)</f>
        <v>07</v>
      </c>
      <c r="Y1423" s="6">
        <f>DATE(Data6[[#This Row],[Year]],Data6[[#This Row],[Month]],Data6[[#This Row],[Day]])</f>
        <v>45502</v>
      </c>
    </row>
    <row r="1424" spans="1:25" x14ac:dyDescent="0.3">
      <c r="A1424" s="5">
        <v>45503.576582638889</v>
      </c>
      <c r="B1424" s="7" t="s">
        <v>35</v>
      </c>
      <c r="C1424" s="6" t="s">
        <v>1943</v>
      </c>
      <c r="D1424" s="7" t="s">
        <v>1945</v>
      </c>
      <c r="E1424" s="8">
        <v>4</v>
      </c>
      <c r="F1424" s="7" t="s">
        <v>68</v>
      </c>
      <c r="G1424" s="7" t="s">
        <v>68</v>
      </c>
      <c r="H1424" s="7" t="s">
        <v>912</v>
      </c>
      <c r="I1424" s="7" t="s">
        <v>44</v>
      </c>
      <c r="J1424" s="19" t="str">
        <f>IFERROR(INDEX('Employee Info'!$C$3:$E$200,MATCH(Data6[[#This Row],[Name:]],'Employee Info'!$B$3:$B$200,0),MATCH(Data6[[#This Row],[Hours Type:]],'Employee Info'!$C$2:$E$2,0)),"")</f>
        <v/>
      </c>
      <c r="K1424" s="19" t="str">
        <f>IFERROR(INDEX('Employee Info'!$C$3:$J$200,MATCH(Data6[[#This Row],[Name:]],'Employee Info'!$B$3:$B$200,0),MATCH(Data6[[#Headers],[Truck]],'Employee Info'!$C$2:$J$2,0)),"")</f>
        <v/>
      </c>
      <c r="L1424" s="19" t="str">
        <f>IFERROR(INDEX('Employee Info'!$C$3:$J$200,MATCH(Data6[[#This Row],[Name:]],'Employee Info'!$B$3:$B$200,0),MATCH(Data6[[#Headers],[Phone]],'Employee Info'!$C$2:$J$2,0)),"")</f>
        <v/>
      </c>
      <c r="M1424" s="19" t="str">
        <f>IFERROR(INDEX('Employee Info'!$C$3:$J$200,MATCH(Data6[[#This Row],[Name:]],'Employee Info'!$B$3:$B$200,0),MATCH(Data6[[#Headers],[Tech]],'Employee Info'!$C$2:$J$2,0)),"")</f>
        <v/>
      </c>
      <c r="N1424" s="19" t="str">
        <f>IFERROR(INDEX('Employee Info'!$C$3:$J$200,MATCH(Data6[[#This Row],[Name:]],'Employee Info'!$B$3:$B$200,0),MATCH(Data6[[#Headers],[Other]],'Employee Info'!$C$2:$J$2,0)),"")</f>
        <v/>
      </c>
      <c r="O1424" s="19">
        <f>IFERROR((Data6[[#This Row],[Hours:]]*SUM(Data6[[#This Row],[Rate]:[Other]])),"")</f>
        <v>0</v>
      </c>
      <c r="P1424" s="7" t="str">
        <f>IF(Data6[[#This Row],[WO'#:]]="","Riley #","WO#")</f>
        <v>Riley #</v>
      </c>
      <c r="Q1424" s="7">
        <f>IFERROR(WEEKNUM(Data6[[#This Row],[Date:]]),"")</f>
        <v>31</v>
      </c>
      <c r="R1424" s="6">
        <f t="shared" si="66"/>
        <v>45501</v>
      </c>
      <c r="S1424" s="6">
        <f>Data6[[#This Row],[Week Start]]+7</f>
        <v>45508</v>
      </c>
      <c r="T1424" s="7" t="str">
        <f t="shared" si="67"/>
        <v>7/28/2024 - 8/4/2024</v>
      </c>
      <c r="U1424" s="7" t="str">
        <f t="shared" si="68"/>
        <v>Time Card</v>
      </c>
      <c r="V1424" s="8" t="str">
        <f>RIGHT(TEXT(Data6[[#This Row],[Date:]],"mmddyyyy"),4)</f>
        <v>2024</v>
      </c>
      <c r="W1424" s="8" t="str">
        <f>MID(TEXT(Data6[[#This Row],[Date:]],"mmddyyyy"),3,2)</f>
        <v>29</v>
      </c>
      <c r="X1424" s="8" t="str">
        <f>LEFT(TEXT(Data6[[#This Row],[Date:]],"mmddyyyy"),2)</f>
        <v>07</v>
      </c>
      <c r="Y1424" s="6">
        <f>DATE(Data6[[#This Row],[Year]],Data6[[#This Row],[Month]],Data6[[#This Row],[Day]])</f>
        <v>45502</v>
      </c>
    </row>
    <row r="1425" spans="1:25" x14ac:dyDescent="0.3">
      <c r="A1425" s="5">
        <v>45507.372144675923</v>
      </c>
      <c r="B1425" s="7" t="s">
        <v>66</v>
      </c>
      <c r="C1425" s="6" t="s">
        <v>1946</v>
      </c>
      <c r="D1425" s="7" t="s">
        <v>2001</v>
      </c>
      <c r="E1425" s="8">
        <v>1</v>
      </c>
      <c r="F1425" s="7">
        <v>20028</v>
      </c>
      <c r="G1425" s="7" t="s">
        <v>68</v>
      </c>
      <c r="H1425" s="7" t="s">
        <v>756</v>
      </c>
      <c r="I1425" s="7" t="s">
        <v>45</v>
      </c>
      <c r="J1425" s="19" t="str">
        <f>IFERROR(INDEX('Employee Info'!$C$3:$E$200,MATCH(Data6[[#This Row],[Name:]],'Employee Info'!$B$3:$B$200,0),MATCH(Data6[[#This Row],[Hours Type:]],'Employee Info'!$C$2:$E$2,0)),"")</f>
        <v/>
      </c>
      <c r="K1425" s="19" t="str">
        <f>IFERROR(INDEX('Employee Info'!$C$3:$J$200,MATCH(Data6[[#This Row],[Name:]],'Employee Info'!$B$3:$B$200,0),MATCH(Data6[[#Headers],[Truck]],'Employee Info'!$C$2:$J$2,0)),"")</f>
        <v/>
      </c>
      <c r="L1425" s="19" t="str">
        <f>IFERROR(INDEX('Employee Info'!$C$3:$J$200,MATCH(Data6[[#This Row],[Name:]],'Employee Info'!$B$3:$B$200,0),MATCH(Data6[[#Headers],[Phone]],'Employee Info'!$C$2:$J$2,0)),"")</f>
        <v/>
      </c>
      <c r="M1425" s="19" t="str">
        <f>IFERROR(INDEX('Employee Info'!$C$3:$J$200,MATCH(Data6[[#This Row],[Name:]],'Employee Info'!$B$3:$B$200,0),MATCH(Data6[[#Headers],[Tech]],'Employee Info'!$C$2:$J$2,0)),"")</f>
        <v/>
      </c>
      <c r="N1425" s="19" t="str">
        <f>IFERROR(INDEX('Employee Info'!$C$3:$J$200,MATCH(Data6[[#This Row],[Name:]],'Employee Info'!$B$3:$B$200,0),MATCH(Data6[[#Headers],[Other]],'Employee Info'!$C$2:$J$2,0)),"")</f>
        <v/>
      </c>
      <c r="O1425" s="19">
        <f>IFERROR((Data6[[#This Row],[Hours:]]*SUM(Data6[[#This Row],[Rate]:[Other]])),"")</f>
        <v>0</v>
      </c>
      <c r="P1425" s="7" t="str">
        <f>IF(Data6[[#This Row],[WO'#:]]="","Riley #","WO#")</f>
        <v>WO#</v>
      </c>
      <c r="Q1425" s="7">
        <f>IFERROR(WEEKNUM(Data6[[#This Row],[Date:]]),"")</f>
        <v>31</v>
      </c>
      <c r="R1425" s="6">
        <f t="shared" si="66"/>
        <v>45501</v>
      </c>
      <c r="S1425" s="6">
        <f>Data6[[#This Row],[Week Start]]+7</f>
        <v>45508</v>
      </c>
      <c r="T1425" s="7" t="str">
        <f t="shared" si="67"/>
        <v>7/28/2024 - 8/4/2024</v>
      </c>
      <c r="U1425" s="7" t="str">
        <f t="shared" si="68"/>
        <v>Time Card</v>
      </c>
      <c r="V1425" s="8" t="str">
        <f>RIGHT(TEXT(Data6[[#This Row],[Date:]],"mmddyyyy"),4)</f>
        <v>2024</v>
      </c>
      <c r="W1425" s="8" t="str">
        <f>MID(TEXT(Data6[[#This Row],[Date:]],"mmddyyyy"),3,2)</f>
        <v>30</v>
      </c>
      <c r="X1425" s="8" t="str">
        <f>LEFT(TEXT(Data6[[#This Row],[Date:]],"mmddyyyy"),2)</f>
        <v>07</v>
      </c>
      <c r="Y1425" s="6">
        <f>DATE(Data6[[#This Row],[Year]],Data6[[#This Row],[Month]],Data6[[#This Row],[Day]])</f>
        <v>45503</v>
      </c>
    </row>
    <row r="1426" spans="1:25" x14ac:dyDescent="0.3">
      <c r="A1426" s="5">
        <v>45507.353335648149</v>
      </c>
      <c r="B1426" s="7" t="s">
        <v>66</v>
      </c>
      <c r="C1426" s="6" t="s">
        <v>1946</v>
      </c>
      <c r="D1426" s="7" t="s">
        <v>1985</v>
      </c>
      <c r="E1426" s="8">
        <v>4</v>
      </c>
      <c r="F1426" s="7">
        <v>6984733</v>
      </c>
      <c r="G1426" s="7" t="s">
        <v>68</v>
      </c>
      <c r="H1426" s="7" t="s">
        <v>756</v>
      </c>
      <c r="I1426" s="7" t="s">
        <v>44</v>
      </c>
      <c r="J1426" s="19" t="str">
        <f>IFERROR(INDEX('Employee Info'!$C$3:$E$200,MATCH(Data6[[#This Row],[Name:]],'Employee Info'!$B$3:$B$200,0),MATCH(Data6[[#This Row],[Hours Type:]],'Employee Info'!$C$2:$E$2,0)),"")</f>
        <v/>
      </c>
      <c r="K1426" s="19" t="str">
        <f>IFERROR(INDEX('Employee Info'!$C$3:$J$200,MATCH(Data6[[#This Row],[Name:]],'Employee Info'!$B$3:$B$200,0),MATCH(Data6[[#Headers],[Truck]],'Employee Info'!$C$2:$J$2,0)),"")</f>
        <v/>
      </c>
      <c r="L1426" s="19" t="str">
        <f>IFERROR(INDEX('Employee Info'!$C$3:$J$200,MATCH(Data6[[#This Row],[Name:]],'Employee Info'!$B$3:$B$200,0),MATCH(Data6[[#Headers],[Phone]],'Employee Info'!$C$2:$J$2,0)),"")</f>
        <v/>
      </c>
      <c r="M1426" s="19" t="str">
        <f>IFERROR(INDEX('Employee Info'!$C$3:$J$200,MATCH(Data6[[#This Row],[Name:]],'Employee Info'!$B$3:$B$200,0),MATCH(Data6[[#Headers],[Tech]],'Employee Info'!$C$2:$J$2,0)),"")</f>
        <v/>
      </c>
      <c r="N1426" s="19" t="str">
        <f>IFERROR(INDEX('Employee Info'!$C$3:$J$200,MATCH(Data6[[#This Row],[Name:]],'Employee Info'!$B$3:$B$200,0),MATCH(Data6[[#Headers],[Other]],'Employee Info'!$C$2:$J$2,0)),"")</f>
        <v/>
      </c>
      <c r="O1426" s="19">
        <f>IFERROR((Data6[[#This Row],[Hours:]]*SUM(Data6[[#This Row],[Rate]:[Other]])),"")</f>
        <v>0</v>
      </c>
      <c r="P1426" s="7" t="str">
        <f>IF(Data6[[#This Row],[WO'#:]]="","Riley #","WO#")</f>
        <v>WO#</v>
      </c>
      <c r="Q1426" s="7">
        <f>IFERROR(WEEKNUM(Data6[[#This Row],[Date:]]),"")</f>
        <v>31</v>
      </c>
      <c r="R1426" s="6">
        <f t="shared" si="66"/>
        <v>45501</v>
      </c>
      <c r="S1426" s="6">
        <f>Data6[[#This Row],[Week Start]]+7</f>
        <v>45508</v>
      </c>
      <c r="T1426" s="7" t="str">
        <f t="shared" si="67"/>
        <v>7/28/2024 - 8/4/2024</v>
      </c>
      <c r="U1426" s="7" t="str">
        <f t="shared" si="68"/>
        <v>Time Card</v>
      </c>
      <c r="V1426" s="8" t="str">
        <f>RIGHT(TEXT(Data6[[#This Row],[Date:]],"mmddyyyy"),4)</f>
        <v>2024</v>
      </c>
      <c r="W1426" s="8" t="str">
        <f>MID(TEXT(Data6[[#This Row],[Date:]],"mmddyyyy"),3,2)</f>
        <v>30</v>
      </c>
      <c r="X1426" s="8" t="str">
        <f>LEFT(TEXT(Data6[[#This Row],[Date:]],"mmddyyyy"),2)</f>
        <v>07</v>
      </c>
      <c r="Y1426" s="6">
        <f>DATE(Data6[[#This Row],[Year]],Data6[[#This Row],[Month]],Data6[[#This Row],[Day]])</f>
        <v>45503</v>
      </c>
    </row>
    <row r="1427" spans="1:25" x14ac:dyDescent="0.3">
      <c r="A1427" s="5">
        <v>45503.583209375</v>
      </c>
      <c r="B1427" s="7" t="s">
        <v>31</v>
      </c>
      <c r="C1427" s="6" t="s">
        <v>1946</v>
      </c>
      <c r="D1427" s="7" t="s">
        <v>1942</v>
      </c>
      <c r="E1427" s="8">
        <v>8</v>
      </c>
      <c r="F1427" s="7">
        <v>7128629</v>
      </c>
      <c r="G1427" s="7" t="s">
        <v>68</v>
      </c>
      <c r="H1427" s="7" t="s">
        <v>756</v>
      </c>
      <c r="I1427" s="7" t="s">
        <v>44</v>
      </c>
      <c r="J1427" s="19" t="str">
        <f>IFERROR(INDEX('Employee Info'!$C$3:$E$200,MATCH(Data6[[#This Row],[Name:]],'Employee Info'!$B$3:$B$200,0),MATCH(Data6[[#This Row],[Hours Type:]],'Employee Info'!$C$2:$E$2,0)),"")</f>
        <v/>
      </c>
      <c r="K1427" s="19" t="str">
        <f>IFERROR(INDEX('Employee Info'!$C$3:$J$200,MATCH(Data6[[#This Row],[Name:]],'Employee Info'!$B$3:$B$200,0),MATCH(Data6[[#Headers],[Truck]],'Employee Info'!$C$2:$J$2,0)),"")</f>
        <v/>
      </c>
      <c r="L1427" s="19" t="str">
        <f>IFERROR(INDEX('Employee Info'!$C$3:$J$200,MATCH(Data6[[#This Row],[Name:]],'Employee Info'!$B$3:$B$200,0),MATCH(Data6[[#Headers],[Phone]],'Employee Info'!$C$2:$J$2,0)),"")</f>
        <v/>
      </c>
      <c r="M1427" s="19" t="str">
        <f>IFERROR(INDEX('Employee Info'!$C$3:$J$200,MATCH(Data6[[#This Row],[Name:]],'Employee Info'!$B$3:$B$200,0),MATCH(Data6[[#Headers],[Tech]],'Employee Info'!$C$2:$J$2,0)),"")</f>
        <v/>
      </c>
      <c r="N1427" s="19" t="str">
        <f>IFERROR(INDEX('Employee Info'!$C$3:$J$200,MATCH(Data6[[#This Row],[Name:]],'Employee Info'!$B$3:$B$200,0),MATCH(Data6[[#Headers],[Other]],'Employee Info'!$C$2:$J$2,0)),"")</f>
        <v/>
      </c>
      <c r="O1427" s="19">
        <f>IFERROR((Data6[[#This Row],[Hours:]]*SUM(Data6[[#This Row],[Rate]:[Other]])),"")</f>
        <v>0</v>
      </c>
      <c r="P1427" s="7" t="str">
        <f>IF(Data6[[#This Row],[WO'#:]]="","Riley #","WO#")</f>
        <v>WO#</v>
      </c>
      <c r="Q1427" s="7">
        <f>IFERROR(WEEKNUM(Data6[[#This Row],[Date:]]),"")</f>
        <v>31</v>
      </c>
      <c r="R1427" s="6">
        <f t="shared" si="66"/>
        <v>45501</v>
      </c>
      <c r="S1427" s="6">
        <f>Data6[[#This Row],[Week Start]]+7</f>
        <v>45508</v>
      </c>
      <c r="T1427" s="7" t="str">
        <f t="shared" si="67"/>
        <v>7/28/2024 - 8/4/2024</v>
      </c>
      <c r="U1427" s="7" t="str">
        <f t="shared" si="68"/>
        <v>Time Card</v>
      </c>
      <c r="V1427" s="8" t="str">
        <f>RIGHT(TEXT(Data6[[#This Row],[Date:]],"mmddyyyy"),4)</f>
        <v>2024</v>
      </c>
      <c r="W1427" s="8" t="str">
        <f>MID(TEXT(Data6[[#This Row],[Date:]],"mmddyyyy"),3,2)</f>
        <v>30</v>
      </c>
      <c r="X1427" s="8" t="str">
        <f>LEFT(TEXT(Data6[[#This Row],[Date:]],"mmddyyyy"),2)</f>
        <v>07</v>
      </c>
      <c r="Y1427" s="6">
        <f>DATE(Data6[[#This Row],[Year]],Data6[[#This Row],[Month]],Data6[[#This Row],[Day]])</f>
        <v>45503</v>
      </c>
    </row>
    <row r="1428" spans="1:25" x14ac:dyDescent="0.3">
      <c r="A1428" s="5">
        <v>45503.583366319443</v>
      </c>
      <c r="B1428" s="7" t="s">
        <v>34</v>
      </c>
      <c r="C1428" s="6" t="s">
        <v>1946</v>
      </c>
      <c r="D1428" s="7" t="s">
        <v>1942</v>
      </c>
      <c r="E1428" s="8">
        <v>8</v>
      </c>
      <c r="F1428" s="7">
        <v>7128629</v>
      </c>
      <c r="G1428" s="7" t="s">
        <v>68</v>
      </c>
      <c r="H1428" s="7" t="s">
        <v>756</v>
      </c>
      <c r="I1428" s="7" t="s">
        <v>44</v>
      </c>
      <c r="J1428" s="19" t="str">
        <f>IFERROR(INDEX('Employee Info'!$C$3:$E$200,MATCH(Data6[[#This Row],[Name:]],'Employee Info'!$B$3:$B$200,0),MATCH(Data6[[#This Row],[Hours Type:]],'Employee Info'!$C$2:$E$2,0)),"")</f>
        <v/>
      </c>
      <c r="K1428" s="19" t="str">
        <f>IFERROR(INDEX('Employee Info'!$C$3:$J$200,MATCH(Data6[[#This Row],[Name:]],'Employee Info'!$B$3:$B$200,0),MATCH(Data6[[#Headers],[Truck]],'Employee Info'!$C$2:$J$2,0)),"")</f>
        <v/>
      </c>
      <c r="L1428" s="19" t="str">
        <f>IFERROR(INDEX('Employee Info'!$C$3:$J$200,MATCH(Data6[[#This Row],[Name:]],'Employee Info'!$B$3:$B$200,0),MATCH(Data6[[#Headers],[Phone]],'Employee Info'!$C$2:$J$2,0)),"")</f>
        <v/>
      </c>
      <c r="M1428" s="19" t="str">
        <f>IFERROR(INDEX('Employee Info'!$C$3:$J$200,MATCH(Data6[[#This Row],[Name:]],'Employee Info'!$B$3:$B$200,0),MATCH(Data6[[#Headers],[Tech]],'Employee Info'!$C$2:$J$2,0)),"")</f>
        <v/>
      </c>
      <c r="N1428" s="19" t="str">
        <f>IFERROR(INDEX('Employee Info'!$C$3:$J$200,MATCH(Data6[[#This Row],[Name:]],'Employee Info'!$B$3:$B$200,0),MATCH(Data6[[#Headers],[Other]],'Employee Info'!$C$2:$J$2,0)),"")</f>
        <v/>
      </c>
      <c r="O1428" s="19">
        <f>IFERROR((Data6[[#This Row],[Hours:]]*SUM(Data6[[#This Row],[Rate]:[Other]])),"")</f>
        <v>0</v>
      </c>
      <c r="P1428" s="7" t="str">
        <f>IF(Data6[[#This Row],[WO'#:]]="","Riley #","WO#")</f>
        <v>WO#</v>
      </c>
      <c r="Q1428" s="7">
        <f>IFERROR(WEEKNUM(Data6[[#This Row],[Date:]]),"")</f>
        <v>31</v>
      </c>
      <c r="R1428" s="6">
        <f t="shared" si="66"/>
        <v>45501</v>
      </c>
      <c r="S1428" s="6">
        <f>Data6[[#This Row],[Week Start]]+7</f>
        <v>45508</v>
      </c>
      <c r="T1428" s="7" t="str">
        <f t="shared" si="67"/>
        <v>7/28/2024 - 8/4/2024</v>
      </c>
      <c r="U1428" s="7" t="str">
        <f t="shared" si="68"/>
        <v>Time Card</v>
      </c>
      <c r="V1428" s="8" t="str">
        <f>RIGHT(TEXT(Data6[[#This Row],[Date:]],"mmddyyyy"),4)</f>
        <v>2024</v>
      </c>
      <c r="W1428" s="8" t="str">
        <f>MID(TEXT(Data6[[#This Row],[Date:]],"mmddyyyy"),3,2)</f>
        <v>30</v>
      </c>
      <c r="X1428" s="8" t="str">
        <f>LEFT(TEXT(Data6[[#This Row],[Date:]],"mmddyyyy"),2)</f>
        <v>07</v>
      </c>
      <c r="Y1428" s="6">
        <f>DATE(Data6[[#This Row],[Year]],Data6[[#This Row],[Month]],Data6[[#This Row],[Day]])</f>
        <v>45503</v>
      </c>
    </row>
    <row r="1429" spans="1:25" x14ac:dyDescent="0.3">
      <c r="A1429" s="5">
        <v>45507.362634027777</v>
      </c>
      <c r="B1429" s="7" t="s">
        <v>66</v>
      </c>
      <c r="C1429" s="6" t="s">
        <v>1946</v>
      </c>
      <c r="D1429" s="7" t="s">
        <v>1991</v>
      </c>
      <c r="E1429" s="8">
        <v>1</v>
      </c>
      <c r="F1429" s="7">
        <v>7128629</v>
      </c>
      <c r="G1429" s="7" t="s">
        <v>68</v>
      </c>
      <c r="H1429" s="7" t="s">
        <v>756</v>
      </c>
      <c r="I1429" s="7" t="s">
        <v>44</v>
      </c>
      <c r="J1429" s="19" t="str">
        <f>IFERROR(INDEX('Employee Info'!$C$3:$E$200,MATCH(Data6[[#This Row],[Name:]],'Employee Info'!$B$3:$B$200,0),MATCH(Data6[[#This Row],[Hours Type:]],'Employee Info'!$C$2:$E$2,0)),"")</f>
        <v/>
      </c>
      <c r="K1429" s="19" t="str">
        <f>IFERROR(INDEX('Employee Info'!$C$3:$J$200,MATCH(Data6[[#This Row],[Name:]],'Employee Info'!$B$3:$B$200,0),MATCH(Data6[[#Headers],[Truck]],'Employee Info'!$C$2:$J$2,0)),"")</f>
        <v/>
      </c>
      <c r="L1429" s="19" t="str">
        <f>IFERROR(INDEX('Employee Info'!$C$3:$J$200,MATCH(Data6[[#This Row],[Name:]],'Employee Info'!$B$3:$B$200,0),MATCH(Data6[[#Headers],[Phone]],'Employee Info'!$C$2:$J$2,0)),"")</f>
        <v/>
      </c>
      <c r="M1429" s="19" t="str">
        <f>IFERROR(INDEX('Employee Info'!$C$3:$J$200,MATCH(Data6[[#This Row],[Name:]],'Employee Info'!$B$3:$B$200,0),MATCH(Data6[[#Headers],[Tech]],'Employee Info'!$C$2:$J$2,0)),"")</f>
        <v/>
      </c>
      <c r="N1429" s="19" t="str">
        <f>IFERROR(INDEX('Employee Info'!$C$3:$J$200,MATCH(Data6[[#This Row],[Name:]],'Employee Info'!$B$3:$B$200,0),MATCH(Data6[[#Headers],[Other]],'Employee Info'!$C$2:$J$2,0)),"")</f>
        <v/>
      </c>
      <c r="O1429" s="19">
        <f>IFERROR((Data6[[#This Row],[Hours:]]*SUM(Data6[[#This Row],[Rate]:[Other]])),"")</f>
        <v>0</v>
      </c>
      <c r="P1429" s="7" t="str">
        <f>IF(Data6[[#This Row],[WO'#:]]="","Riley #","WO#")</f>
        <v>WO#</v>
      </c>
      <c r="Q1429" s="7">
        <f>IFERROR(WEEKNUM(Data6[[#This Row],[Date:]]),"")</f>
        <v>31</v>
      </c>
      <c r="R1429" s="6">
        <f t="shared" si="66"/>
        <v>45501</v>
      </c>
      <c r="S1429" s="6">
        <f>Data6[[#This Row],[Week Start]]+7</f>
        <v>45508</v>
      </c>
      <c r="T1429" s="7" t="str">
        <f t="shared" si="67"/>
        <v>7/28/2024 - 8/4/2024</v>
      </c>
      <c r="U1429" s="7" t="str">
        <f t="shared" si="68"/>
        <v>Time Card</v>
      </c>
      <c r="V1429" s="8" t="str">
        <f>RIGHT(TEXT(Data6[[#This Row],[Date:]],"mmddyyyy"),4)</f>
        <v>2024</v>
      </c>
      <c r="W1429" s="8" t="str">
        <f>MID(TEXT(Data6[[#This Row],[Date:]],"mmddyyyy"),3,2)</f>
        <v>30</v>
      </c>
      <c r="X1429" s="8" t="str">
        <f>LEFT(TEXT(Data6[[#This Row],[Date:]],"mmddyyyy"),2)</f>
        <v>07</v>
      </c>
      <c r="Y1429" s="6">
        <f>DATE(Data6[[#This Row],[Year]],Data6[[#This Row],[Month]],Data6[[#This Row],[Day]])</f>
        <v>45503</v>
      </c>
    </row>
    <row r="1430" spans="1:25" x14ac:dyDescent="0.3">
      <c r="A1430" s="5">
        <v>45507.37019386574</v>
      </c>
      <c r="B1430" s="7" t="s">
        <v>66</v>
      </c>
      <c r="C1430" s="6" t="s">
        <v>1946</v>
      </c>
      <c r="D1430" s="7" t="s">
        <v>1998</v>
      </c>
      <c r="E1430" s="8">
        <v>3</v>
      </c>
      <c r="F1430" s="7">
        <v>7128669</v>
      </c>
      <c r="G1430" s="7" t="s">
        <v>68</v>
      </c>
      <c r="H1430" s="7" t="s">
        <v>756</v>
      </c>
      <c r="I1430" s="7" t="s">
        <v>45</v>
      </c>
      <c r="J1430" s="19" t="str">
        <f>IFERROR(INDEX('Employee Info'!$C$3:$E$200,MATCH(Data6[[#This Row],[Name:]],'Employee Info'!$B$3:$B$200,0),MATCH(Data6[[#This Row],[Hours Type:]],'Employee Info'!$C$2:$E$2,0)),"")</f>
        <v/>
      </c>
      <c r="K1430" s="19" t="str">
        <f>IFERROR(INDEX('Employee Info'!$C$3:$J$200,MATCH(Data6[[#This Row],[Name:]],'Employee Info'!$B$3:$B$200,0),MATCH(Data6[[#Headers],[Truck]],'Employee Info'!$C$2:$J$2,0)),"")</f>
        <v/>
      </c>
      <c r="L1430" s="19" t="str">
        <f>IFERROR(INDEX('Employee Info'!$C$3:$J$200,MATCH(Data6[[#This Row],[Name:]],'Employee Info'!$B$3:$B$200,0),MATCH(Data6[[#Headers],[Phone]],'Employee Info'!$C$2:$J$2,0)),"")</f>
        <v/>
      </c>
      <c r="M1430" s="19" t="str">
        <f>IFERROR(INDEX('Employee Info'!$C$3:$J$200,MATCH(Data6[[#This Row],[Name:]],'Employee Info'!$B$3:$B$200,0),MATCH(Data6[[#Headers],[Tech]],'Employee Info'!$C$2:$J$2,0)),"")</f>
        <v/>
      </c>
      <c r="N1430" s="19" t="str">
        <f>IFERROR(INDEX('Employee Info'!$C$3:$J$200,MATCH(Data6[[#This Row],[Name:]],'Employee Info'!$B$3:$B$200,0),MATCH(Data6[[#Headers],[Other]],'Employee Info'!$C$2:$J$2,0)),"")</f>
        <v/>
      </c>
      <c r="O1430" s="19">
        <f>IFERROR((Data6[[#This Row],[Hours:]]*SUM(Data6[[#This Row],[Rate]:[Other]])),"")</f>
        <v>0</v>
      </c>
      <c r="P1430" s="7" t="str">
        <f>IF(Data6[[#This Row],[WO'#:]]="","Riley #","WO#")</f>
        <v>WO#</v>
      </c>
      <c r="Q1430" s="7">
        <f>IFERROR(WEEKNUM(Data6[[#This Row],[Date:]]),"")</f>
        <v>31</v>
      </c>
      <c r="R1430" s="6">
        <f t="shared" si="66"/>
        <v>45501</v>
      </c>
      <c r="S1430" s="6">
        <f>Data6[[#This Row],[Week Start]]+7</f>
        <v>45508</v>
      </c>
      <c r="T1430" s="7" t="str">
        <f t="shared" si="67"/>
        <v>7/28/2024 - 8/4/2024</v>
      </c>
      <c r="U1430" s="7" t="str">
        <f t="shared" si="68"/>
        <v>Time Card</v>
      </c>
      <c r="V1430" s="8" t="str">
        <f>RIGHT(TEXT(Data6[[#This Row],[Date:]],"mmddyyyy"),4)</f>
        <v>2024</v>
      </c>
      <c r="W1430" s="8" t="str">
        <f>MID(TEXT(Data6[[#This Row],[Date:]],"mmddyyyy"),3,2)</f>
        <v>30</v>
      </c>
      <c r="X1430" s="8" t="str">
        <f>LEFT(TEXT(Data6[[#This Row],[Date:]],"mmddyyyy"),2)</f>
        <v>07</v>
      </c>
      <c r="Y1430" s="6">
        <f>DATE(Data6[[#This Row],[Year]],Data6[[#This Row],[Month]],Data6[[#This Row],[Day]])</f>
        <v>45503</v>
      </c>
    </row>
    <row r="1431" spans="1:25" x14ac:dyDescent="0.3">
      <c r="A1431" s="5">
        <v>45503.579293981478</v>
      </c>
      <c r="B1431" s="7" t="s">
        <v>35</v>
      </c>
      <c r="C1431" s="6" t="s">
        <v>1946</v>
      </c>
      <c r="D1431" s="7" t="s">
        <v>1950</v>
      </c>
      <c r="E1431" s="8">
        <v>5</v>
      </c>
      <c r="F1431" s="7">
        <v>7130048</v>
      </c>
      <c r="G1431" s="7" t="s">
        <v>68</v>
      </c>
      <c r="H1431" s="7" t="s">
        <v>756</v>
      </c>
      <c r="I1431" s="7" t="s">
        <v>44</v>
      </c>
      <c r="J1431" s="19" t="str">
        <f>IFERROR(INDEX('Employee Info'!$C$3:$E$200,MATCH(Data6[[#This Row],[Name:]],'Employee Info'!$B$3:$B$200,0),MATCH(Data6[[#This Row],[Hours Type:]],'Employee Info'!$C$2:$E$2,0)),"")</f>
        <v/>
      </c>
      <c r="K1431" s="19" t="str">
        <f>IFERROR(INDEX('Employee Info'!$C$3:$J$200,MATCH(Data6[[#This Row],[Name:]],'Employee Info'!$B$3:$B$200,0),MATCH(Data6[[#Headers],[Truck]],'Employee Info'!$C$2:$J$2,0)),"")</f>
        <v/>
      </c>
      <c r="L1431" s="19" t="str">
        <f>IFERROR(INDEX('Employee Info'!$C$3:$J$200,MATCH(Data6[[#This Row],[Name:]],'Employee Info'!$B$3:$B$200,0),MATCH(Data6[[#Headers],[Phone]],'Employee Info'!$C$2:$J$2,0)),"")</f>
        <v/>
      </c>
      <c r="M1431" s="19" t="str">
        <f>IFERROR(INDEX('Employee Info'!$C$3:$J$200,MATCH(Data6[[#This Row],[Name:]],'Employee Info'!$B$3:$B$200,0),MATCH(Data6[[#Headers],[Tech]],'Employee Info'!$C$2:$J$2,0)),"")</f>
        <v/>
      </c>
      <c r="N1431" s="19" t="str">
        <f>IFERROR(INDEX('Employee Info'!$C$3:$J$200,MATCH(Data6[[#This Row],[Name:]],'Employee Info'!$B$3:$B$200,0),MATCH(Data6[[#Headers],[Other]],'Employee Info'!$C$2:$J$2,0)),"")</f>
        <v/>
      </c>
      <c r="O1431" s="19">
        <f>IFERROR((Data6[[#This Row],[Hours:]]*SUM(Data6[[#This Row],[Rate]:[Other]])),"")</f>
        <v>0</v>
      </c>
      <c r="P1431" s="7" t="str">
        <f>IF(Data6[[#This Row],[WO'#:]]="","Riley #","WO#")</f>
        <v>WO#</v>
      </c>
      <c r="Q1431" s="7">
        <f>IFERROR(WEEKNUM(Data6[[#This Row],[Date:]]),"")</f>
        <v>31</v>
      </c>
      <c r="R1431" s="6">
        <f t="shared" si="66"/>
        <v>45501</v>
      </c>
      <c r="S1431" s="6">
        <f>Data6[[#This Row],[Week Start]]+7</f>
        <v>45508</v>
      </c>
      <c r="T1431" s="7" t="str">
        <f t="shared" si="67"/>
        <v>7/28/2024 - 8/4/2024</v>
      </c>
      <c r="U1431" s="7" t="str">
        <f t="shared" si="68"/>
        <v>Time Card</v>
      </c>
      <c r="V1431" s="8" t="str">
        <f>RIGHT(TEXT(Data6[[#This Row],[Date:]],"mmddyyyy"),4)</f>
        <v>2024</v>
      </c>
      <c r="W1431" s="8" t="str">
        <f>MID(TEXT(Data6[[#This Row],[Date:]],"mmddyyyy"),3,2)</f>
        <v>30</v>
      </c>
      <c r="X1431" s="8" t="str">
        <f>LEFT(TEXT(Data6[[#This Row],[Date:]],"mmddyyyy"),2)</f>
        <v>07</v>
      </c>
      <c r="Y1431" s="6">
        <f>DATE(Data6[[#This Row],[Year]],Data6[[#This Row],[Month]],Data6[[#This Row],[Day]])</f>
        <v>45503</v>
      </c>
    </row>
    <row r="1432" spans="1:25" x14ac:dyDescent="0.3">
      <c r="A1432" s="5">
        <v>45507.363226504633</v>
      </c>
      <c r="B1432" s="7" t="s">
        <v>66</v>
      </c>
      <c r="C1432" s="6" t="s">
        <v>1946</v>
      </c>
      <c r="D1432" s="7" t="s">
        <v>1992</v>
      </c>
      <c r="E1432" s="8">
        <v>1</v>
      </c>
      <c r="F1432" s="7">
        <v>7130048</v>
      </c>
      <c r="G1432" s="7" t="s">
        <v>68</v>
      </c>
      <c r="H1432" s="7" t="s">
        <v>756</v>
      </c>
      <c r="I1432" s="7" t="s">
        <v>44</v>
      </c>
      <c r="J1432" s="19" t="str">
        <f>IFERROR(INDEX('Employee Info'!$C$3:$E$200,MATCH(Data6[[#This Row],[Name:]],'Employee Info'!$B$3:$B$200,0),MATCH(Data6[[#This Row],[Hours Type:]],'Employee Info'!$C$2:$E$2,0)),"")</f>
        <v/>
      </c>
      <c r="K1432" s="19" t="str">
        <f>IFERROR(INDEX('Employee Info'!$C$3:$J$200,MATCH(Data6[[#This Row],[Name:]],'Employee Info'!$B$3:$B$200,0),MATCH(Data6[[#Headers],[Truck]],'Employee Info'!$C$2:$J$2,0)),"")</f>
        <v/>
      </c>
      <c r="L1432" s="19" t="str">
        <f>IFERROR(INDEX('Employee Info'!$C$3:$J$200,MATCH(Data6[[#This Row],[Name:]],'Employee Info'!$B$3:$B$200,0),MATCH(Data6[[#Headers],[Phone]],'Employee Info'!$C$2:$J$2,0)),"")</f>
        <v/>
      </c>
      <c r="M1432" s="19" t="str">
        <f>IFERROR(INDEX('Employee Info'!$C$3:$J$200,MATCH(Data6[[#This Row],[Name:]],'Employee Info'!$B$3:$B$200,0),MATCH(Data6[[#Headers],[Tech]],'Employee Info'!$C$2:$J$2,0)),"")</f>
        <v/>
      </c>
      <c r="N1432" s="19" t="str">
        <f>IFERROR(INDEX('Employee Info'!$C$3:$J$200,MATCH(Data6[[#This Row],[Name:]],'Employee Info'!$B$3:$B$200,0),MATCH(Data6[[#Headers],[Other]],'Employee Info'!$C$2:$J$2,0)),"")</f>
        <v/>
      </c>
      <c r="O1432" s="19">
        <f>IFERROR((Data6[[#This Row],[Hours:]]*SUM(Data6[[#This Row],[Rate]:[Other]])),"")</f>
        <v>0</v>
      </c>
      <c r="P1432" s="7" t="str">
        <f>IF(Data6[[#This Row],[WO'#:]]="","Riley #","WO#")</f>
        <v>WO#</v>
      </c>
      <c r="Q1432" s="7">
        <f>IFERROR(WEEKNUM(Data6[[#This Row],[Date:]]),"")</f>
        <v>31</v>
      </c>
      <c r="R1432" s="6">
        <f t="shared" si="66"/>
        <v>45501</v>
      </c>
      <c r="S1432" s="6">
        <f>Data6[[#This Row],[Week Start]]+7</f>
        <v>45508</v>
      </c>
      <c r="T1432" s="7" t="str">
        <f t="shared" si="67"/>
        <v>7/28/2024 - 8/4/2024</v>
      </c>
      <c r="U1432" s="7" t="str">
        <f t="shared" si="68"/>
        <v>Time Card</v>
      </c>
      <c r="V1432" s="8" t="str">
        <f>RIGHT(TEXT(Data6[[#This Row],[Date:]],"mmddyyyy"),4)</f>
        <v>2024</v>
      </c>
      <c r="W1432" s="8" t="str">
        <f>MID(TEXT(Data6[[#This Row],[Date:]],"mmddyyyy"),3,2)</f>
        <v>30</v>
      </c>
      <c r="X1432" s="8" t="str">
        <f>LEFT(TEXT(Data6[[#This Row],[Date:]],"mmddyyyy"),2)</f>
        <v>07</v>
      </c>
      <c r="Y1432" s="6">
        <f>DATE(Data6[[#This Row],[Year]],Data6[[#This Row],[Month]],Data6[[#This Row],[Day]])</f>
        <v>45503</v>
      </c>
    </row>
    <row r="1433" spans="1:25" x14ac:dyDescent="0.3">
      <c r="A1433" s="5">
        <v>45507.366891782411</v>
      </c>
      <c r="B1433" s="7" t="s">
        <v>66</v>
      </c>
      <c r="C1433" s="6" t="s">
        <v>1946</v>
      </c>
      <c r="D1433" s="7" t="s">
        <v>1996</v>
      </c>
      <c r="E1433" s="8">
        <v>1</v>
      </c>
      <c r="F1433" s="7">
        <v>7136490</v>
      </c>
      <c r="G1433" s="7" t="s">
        <v>68</v>
      </c>
      <c r="H1433" s="7" t="s">
        <v>756</v>
      </c>
      <c r="I1433" s="7" t="s">
        <v>44</v>
      </c>
      <c r="J1433" s="19" t="str">
        <f>IFERROR(INDEX('Employee Info'!$C$3:$E$200,MATCH(Data6[[#This Row],[Name:]],'Employee Info'!$B$3:$B$200,0),MATCH(Data6[[#This Row],[Hours Type:]],'Employee Info'!$C$2:$E$2,0)),"")</f>
        <v/>
      </c>
      <c r="K1433" s="19" t="str">
        <f>IFERROR(INDEX('Employee Info'!$C$3:$J$200,MATCH(Data6[[#This Row],[Name:]],'Employee Info'!$B$3:$B$200,0),MATCH(Data6[[#Headers],[Truck]],'Employee Info'!$C$2:$J$2,0)),"")</f>
        <v/>
      </c>
      <c r="L1433" s="19" t="str">
        <f>IFERROR(INDEX('Employee Info'!$C$3:$J$200,MATCH(Data6[[#This Row],[Name:]],'Employee Info'!$B$3:$B$200,0),MATCH(Data6[[#Headers],[Phone]],'Employee Info'!$C$2:$J$2,0)),"")</f>
        <v/>
      </c>
      <c r="M1433" s="19" t="str">
        <f>IFERROR(INDEX('Employee Info'!$C$3:$J$200,MATCH(Data6[[#This Row],[Name:]],'Employee Info'!$B$3:$B$200,0),MATCH(Data6[[#Headers],[Tech]],'Employee Info'!$C$2:$J$2,0)),"")</f>
        <v/>
      </c>
      <c r="N1433" s="19" t="str">
        <f>IFERROR(INDEX('Employee Info'!$C$3:$J$200,MATCH(Data6[[#This Row],[Name:]],'Employee Info'!$B$3:$B$200,0),MATCH(Data6[[#Headers],[Other]],'Employee Info'!$C$2:$J$2,0)),"")</f>
        <v/>
      </c>
      <c r="O1433" s="19">
        <f>IFERROR((Data6[[#This Row],[Hours:]]*SUM(Data6[[#This Row],[Rate]:[Other]])),"")</f>
        <v>0</v>
      </c>
      <c r="P1433" s="7" t="str">
        <f>IF(Data6[[#This Row],[WO'#:]]="","Riley #","WO#")</f>
        <v>WO#</v>
      </c>
      <c r="Q1433" s="7">
        <f>IFERROR(WEEKNUM(Data6[[#This Row],[Date:]]),"")</f>
        <v>31</v>
      </c>
      <c r="R1433" s="6">
        <f t="shared" si="66"/>
        <v>45501</v>
      </c>
      <c r="S1433" s="6">
        <f>Data6[[#This Row],[Week Start]]+7</f>
        <v>45508</v>
      </c>
      <c r="T1433" s="7" t="str">
        <f t="shared" si="67"/>
        <v>7/28/2024 - 8/4/2024</v>
      </c>
      <c r="U1433" s="7" t="str">
        <f t="shared" si="68"/>
        <v>Time Card</v>
      </c>
      <c r="V1433" s="8" t="str">
        <f>RIGHT(TEXT(Data6[[#This Row],[Date:]],"mmddyyyy"),4)</f>
        <v>2024</v>
      </c>
      <c r="W1433" s="8" t="str">
        <f>MID(TEXT(Data6[[#This Row],[Date:]],"mmddyyyy"),3,2)</f>
        <v>30</v>
      </c>
      <c r="X1433" s="8" t="str">
        <f>LEFT(TEXT(Data6[[#This Row],[Date:]],"mmddyyyy"),2)</f>
        <v>07</v>
      </c>
      <c r="Y1433" s="6">
        <f>DATE(Data6[[#This Row],[Year]],Data6[[#This Row],[Month]],Data6[[#This Row],[Day]])</f>
        <v>45503</v>
      </c>
    </row>
    <row r="1434" spans="1:25" x14ac:dyDescent="0.3">
      <c r="A1434" s="5">
        <v>45507.367463888892</v>
      </c>
      <c r="B1434" s="7" t="s">
        <v>66</v>
      </c>
      <c r="C1434" s="6" t="s">
        <v>1946</v>
      </c>
      <c r="D1434" s="7" t="s">
        <v>1997</v>
      </c>
      <c r="E1434" s="8">
        <v>1</v>
      </c>
      <c r="F1434" s="7">
        <v>7137375</v>
      </c>
      <c r="G1434" s="7" t="s">
        <v>68</v>
      </c>
      <c r="H1434" s="7" t="s">
        <v>756</v>
      </c>
      <c r="I1434" s="7" t="s">
        <v>44</v>
      </c>
      <c r="J1434" s="19" t="str">
        <f>IFERROR(INDEX('Employee Info'!$C$3:$E$200,MATCH(Data6[[#This Row],[Name:]],'Employee Info'!$B$3:$B$200,0),MATCH(Data6[[#This Row],[Hours Type:]],'Employee Info'!$C$2:$E$2,0)),"")</f>
        <v/>
      </c>
      <c r="K1434" s="19" t="str">
        <f>IFERROR(INDEX('Employee Info'!$C$3:$J$200,MATCH(Data6[[#This Row],[Name:]],'Employee Info'!$B$3:$B$200,0),MATCH(Data6[[#Headers],[Truck]],'Employee Info'!$C$2:$J$2,0)),"")</f>
        <v/>
      </c>
      <c r="L1434" s="19" t="str">
        <f>IFERROR(INDEX('Employee Info'!$C$3:$J$200,MATCH(Data6[[#This Row],[Name:]],'Employee Info'!$B$3:$B$200,0),MATCH(Data6[[#Headers],[Phone]],'Employee Info'!$C$2:$J$2,0)),"")</f>
        <v/>
      </c>
      <c r="M1434" s="19" t="str">
        <f>IFERROR(INDEX('Employee Info'!$C$3:$J$200,MATCH(Data6[[#This Row],[Name:]],'Employee Info'!$B$3:$B$200,0),MATCH(Data6[[#Headers],[Tech]],'Employee Info'!$C$2:$J$2,0)),"")</f>
        <v/>
      </c>
      <c r="N1434" s="19" t="str">
        <f>IFERROR(INDEX('Employee Info'!$C$3:$J$200,MATCH(Data6[[#This Row],[Name:]],'Employee Info'!$B$3:$B$200,0),MATCH(Data6[[#Headers],[Other]],'Employee Info'!$C$2:$J$2,0)),"")</f>
        <v/>
      </c>
      <c r="O1434" s="19">
        <f>IFERROR((Data6[[#This Row],[Hours:]]*SUM(Data6[[#This Row],[Rate]:[Other]])),"")</f>
        <v>0</v>
      </c>
      <c r="P1434" s="7" t="str">
        <f>IF(Data6[[#This Row],[WO'#:]]="","Riley #","WO#")</f>
        <v>WO#</v>
      </c>
      <c r="Q1434" s="7">
        <f>IFERROR(WEEKNUM(Data6[[#This Row],[Date:]]),"")</f>
        <v>31</v>
      </c>
      <c r="R1434" s="6">
        <f t="shared" si="66"/>
        <v>45501</v>
      </c>
      <c r="S1434" s="6">
        <f>Data6[[#This Row],[Week Start]]+7</f>
        <v>45508</v>
      </c>
      <c r="T1434" s="7" t="str">
        <f t="shared" si="67"/>
        <v>7/28/2024 - 8/4/2024</v>
      </c>
      <c r="U1434" s="7" t="str">
        <f t="shared" si="68"/>
        <v>Time Card</v>
      </c>
      <c r="V1434" s="8" t="str">
        <f>RIGHT(TEXT(Data6[[#This Row],[Date:]],"mmddyyyy"),4)</f>
        <v>2024</v>
      </c>
      <c r="W1434" s="8" t="str">
        <f>MID(TEXT(Data6[[#This Row],[Date:]],"mmddyyyy"),3,2)</f>
        <v>30</v>
      </c>
      <c r="X1434" s="8" t="str">
        <f>LEFT(TEXT(Data6[[#This Row],[Date:]],"mmddyyyy"),2)</f>
        <v>07</v>
      </c>
      <c r="Y1434" s="6">
        <f>DATE(Data6[[#This Row],[Year]],Data6[[#This Row],[Month]],Data6[[#This Row],[Day]])</f>
        <v>45503</v>
      </c>
    </row>
    <row r="1435" spans="1:25" x14ac:dyDescent="0.3">
      <c r="A1435" s="5">
        <v>45503.581501967594</v>
      </c>
      <c r="B1435" s="7" t="s">
        <v>23</v>
      </c>
      <c r="C1435" s="6" t="s">
        <v>1946</v>
      </c>
      <c r="D1435" s="7" t="s">
        <v>1952</v>
      </c>
      <c r="E1435" s="8">
        <v>2</v>
      </c>
      <c r="F1435" s="7" t="s">
        <v>68</v>
      </c>
      <c r="G1435" s="7" t="s">
        <v>68</v>
      </c>
      <c r="H1435" s="7" t="s">
        <v>756</v>
      </c>
      <c r="I1435" s="7" t="s">
        <v>44</v>
      </c>
      <c r="J1435" s="19" t="str">
        <f>IFERROR(INDEX('Employee Info'!$C$3:$E$200,MATCH(Data6[[#This Row],[Name:]],'Employee Info'!$B$3:$B$200,0),MATCH(Data6[[#This Row],[Hours Type:]],'Employee Info'!$C$2:$E$2,0)),"")</f>
        <v/>
      </c>
      <c r="K1435" s="19" t="str">
        <f>IFERROR(INDEX('Employee Info'!$C$3:$J$200,MATCH(Data6[[#This Row],[Name:]],'Employee Info'!$B$3:$B$200,0),MATCH(Data6[[#Headers],[Truck]],'Employee Info'!$C$2:$J$2,0)),"")</f>
        <v/>
      </c>
      <c r="L1435" s="19" t="str">
        <f>IFERROR(INDEX('Employee Info'!$C$3:$J$200,MATCH(Data6[[#This Row],[Name:]],'Employee Info'!$B$3:$B$200,0),MATCH(Data6[[#Headers],[Phone]],'Employee Info'!$C$2:$J$2,0)),"")</f>
        <v/>
      </c>
      <c r="M1435" s="19" t="str">
        <f>IFERROR(INDEX('Employee Info'!$C$3:$J$200,MATCH(Data6[[#This Row],[Name:]],'Employee Info'!$B$3:$B$200,0),MATCH(Data6[[#Headers],[Tech]],'Employee Info'!$C$2:$J$2,0)),"")</f>
        <v/>
      </c>
      <c r="N1435" s="19" t="str">
        <f>IFERROR(INDEX('Employee Info'!$C$3:$J$200,MATCH(Data6[[#This Row],[Name:]],'Employee Info'!$B$3:$B$200,0),MATCH(Data6[[#Headers],[Other]],'Employee Info'!$C$2:$J$2,0)),"")</f>
        <v/>
      </c>
      <c r="O1435" s="19">
        <f>IFERROR((Data6[[#This Row],[Hours:]]*SUM(Data6[[#This Row],[Rate]:[Other]])),"")</f>
        <v>0</v>
      </c>
      <c r="P1435" s="7" t="str">
        <f>IF(Data6[[#This Row],[WO'#:]]="","Riley #","WO#")</f>
        <v>Riley #</v>
      </c>
      <c r="Q1435" s="7">
        <f>IFERROR(WEEKNUM(Data6[[#This Row],[Date:]]),"")</f>
        <v>31</v>
      </c>
      <c r="R1435" s="6">
        <f t="shared" si="66"/>
        <v>45501</v>
      </c>
      <c r="S1435" s="6">
        <f>Data6[[#This Row],[Week Start]]+7</f>
        <v>45508</v>
      </c>
      <c r="T1435" s="7" t="str">
        <f t="shared" si="67"/>
        <v>7/28/2024 - 8/4/2024</v>
      </c>
      <c r="U1435" s="7" t="str">
        <f t="shared" si="68"/>
        <v>Time Card</v>
      </c>
      <c r="V1435" s="8" t="str">
        <f>RIGHT(TEXT(Data6[[#This Row],[Date:]],"mmddyyyy"),4)</f>
        <v>2024</v>
      </c>
      <c r="W1435" s="8" t="str">
        <f>MID(TEXT(Data6[[#This Row],[Date:]],"mmddyyyy"),3,2)</f>
        <v>30</v>
      </c>
      <c r="X1435" s="8" t="str">
        <f>LEFT(TEXT(Data6[[#This Row],[Date:]],"mmddyyyy"),2)</f>
        <v>07</v>
      </c>
      <c r="Y1435" s="6">
        <f>DATE(Data6[[#This Row],[Year]],Data6[[#This Row],[Month]],Data6[[#This Row],[Day]])</f>
        <v>45503</v>
      </c>
    </row>
    <row r="1436" spans="1:25" x14ac:dyDescent="0.3">
      <c r="A1436" s="5">
        <v>45503.578809722225</v>
      </c>
      <c r="B1436" s="7" t="s">
        <v>35</v>
      </c>
      <c r="C1436" s="6" t="s">
        <v>1946</v>
      </c>
      <c r="D1436" s="7" t="s">
        <v>1949</v>
      </c>
      <c r="E1436" s="8">
        <v>3</v>
      </c>
      <c r="F1436" s="7" t="s">
        <v>68</v>
      </c>
      <c r="G1436" s="7" t="s">
        <v>68</v>
      </c>
      <c r="H1436" s="7" t="s">
        <v>1948</v>
      </c>
      <c r="I1436" s="7" t="s">
        <v>44</v>
      </c>
      <c r="J1436" s="19" t="str">
        <f>IFERROR(INDEX('Employee Info'!$C$3:$E$200,MATCH(Data6[[#This Row],[Name:]],'Employee Info'!$B$3:$B$200,0),MATCH(Data6[[#This Row],[Hours Type:]],'Employee Info'!$C$2:$E$2,0)),"")</f>
        <v/>
      </c>
      <c r="K1436" s="19" t="str">
        <f>IFERROR(INDEX('Employee Info'!$C$3:$J$200,MATCH(Data6[[#This Row],[Name:]],'Employee Info'!$B$3:$B$200,0),MATCH(Data6[[#Headers],[Truck]],'Employee Info'!$C$2:$J$2,0)),"")</f>
        <v/>
      </c>
      <c r="L1436" s="19" t="str">
        <f>IFERROR(INDEX('Employee Info'!$C$3:$J$200,MATCH(Data6[[#This Row],[Name:]],'Employee Info'!$B$3:$B$200,0),MATCH(Data6[[#Headers],[Phone]],'Employee Info'!$C$2:$J$2,0)),"")</f>
        <v/>
      </c>
      <c r="M1436" s="19" t="str">
        <f>IFERROR(INDEX('Employee Info'!$C$3:$J$200,MATCH(Data6[[#This Row],[Name:]],'Employee Info'!$B$3:$B$200,0),MATCH(Data6[[#Headers],[Tech]],'Employee Info'!$C$2:$J$2,0)),"")</f>
        <v/>
      </c>
      <c r="N1436" s="19" t="str">
        <f>IFERROR(INDEX('Employee Info'!$C$3:$J$200,MATCH(Data6[[#This Row],[Name:]],'Employee Info'!$B$3:$B$200,0),MATCH(Data6[[#Headers],[Other]],'Employee Info'!$C$2:$J$2,0)),"")</f>
        <v/>
      </c>
      <c r="O1436" s="19">
        <f>IFERROR((Data6[[#This Row],[Hours:]]*SUM(Data6[[#This Row],[Rate]:[Other]])),"")</f>
        <v>0</v>
      </c>
      <c r="P1436" s="7" t="str">
        <f>IF(Data6[[#This Row],[WO'#:]]="","Riley #","WO#")</f>
        <v>Riley #</v>
      </c>
      <c r="Q1436" s="7">
        <f>IFERROR(WEEKNUM(Data6[[#This Row],[Date:]]),"")</f>
        <v>31</v>
      </c>
      <c r="R1436" s="6">
        <f t="shared" si="66"/>
        <v>45501</v>
      </c>
      <c r="S1436" s="6">
        <f>Data6[[#This Row],[Week Start]]+7</f>
        <v>45508</v>
      </c>
      <c r="T1436" s="7" t="str">
        <f t="shared" si="67"/>
        <v>7/28/2024 - 8/4/2024</v>
      </c>
      <c r="U1436" s="7" t="str">
        <f t="shared" si="68"/>
        <v>Time Card</v>
      </c>
      <c r="V1436" s="8" t="str">
        <f>RIGHT(TEXT(Data6[[#This Row],[Date:]],"mmddyyyy"),4)</f>
        <v>2024</v>
      </c>
      <c r="W1436" s="8" t="str">
        <f>MID(TEXT(Data6[[#This Row],[Date:]],"mmddyyyy"),3,2)</f>
        <v>30</v>
      </c>
      <c r="X1436" s="8" t="str">
        <f>LEFT(TEXT(Data6[[#This Row],[Date:]],"mmddyyyy"),2)</f>
        <v>07</v>
      </c>
      <c r="Y1436" s="6">
        <f>DATE(Data6[[#This Row],[Year]],Data6[[#This Row],[Month]],Data6[[#This Row],[Day]])</f>
        <v>45503</v>
      </c>
    </row>
    <row r="1437" spans="1:25" x14ac:dyDescent="0.3">
      <c r="A1437" s="5">
        <v>45503.569946527779</v>
      </c>
      <c r="B1437" s="7" t="s">
        <v>342</v>
      </c>
      <c r="C1437" s="6" t="s">
        <v>1946</v>
      </c>
      <c r="D1437" s="7" t="s">
        <v>1945</v>
      </c>
      <c r="E1437" s="8">
        <v>8</v>
      </c>
      <c r="F1437" s="7" t="s">
        <v>68</v>
      </c>
      <c r="G1437" s="7" t="s">
        <v>68</v>
      </c>
      <c r="H1437" s="7" t="s">
        <v>912</v>
      </c>
      <c r="I1437" s="7" t="s">
        <v>44</v>
      </c>
      <c r="J1437" s="19" t="str">
        <f>IFERROR(INDEX('Employee Info'!$C$3:$E$200,MATCH(Data6[[#This Row],[Name:]],'Employee Info'!$B$3:$B$200,0),MATCH(Data6[[#This Row],[Hours Type:]],'Employee Info'!$C$2:$E$2,0)),"")</f>
        <v/>
      </c>
      <c r="K1437" s="19" t="str">
        <f>IFERROR(INDEX('Employee Info'!$C$3:$J$200,MATCH(Data6[[#This Row],[Name:]],'Employee Info'!$B$3:$B$200,0),MATCH(Data6[[#Headers],[Truck]],'Employee Info'!$C$2:$J$2,0)),"")</f>
        <v/>
      </c>
      <c r="L1437" s="19" t="str">
        <f>IFERROR(INDEX('Employee Info'!$C$3:$J$200,MATCH(Data6[[#This Row],[Name:]],'Employee Info'!$B$3:$B$200,0),MATCH(Data6[[#Headers],[Phone]],'Employee Info'!$C$2:$J$2,0)),"")</f>
        <v/>
      </c>
      <c r="M1437" s="19" t="str">
        <f>IFERROR(INDEX('Employee Info'!$C$3:$J$200,MATCH(Data6[[#This Row],[Name:]],'Employee Info'!$B$3:$B$200,0),MATCH(Data6[[#Headers],[Tech]],'Employee Info'!$C$2:$J$2,0)),"")</f>
        <v/>
      </c>
      <c r="N1437" s="19" t="str">
        <f>IFERROR(INDEX('Employee Info'!$C$3:$J$200,MATCH(Data6[[#This Row],[Name:]],'Employee Info'!$B$3:$B$200,0),MATCH(Data6[[#Headers],[Other]],'Employee Info'!$C$2:$J$2,0)),"")</f>
        <v/>
      </c>
      <c r="O1437" s="19">
        <f>IFERROR((Data6[[#This Row],[Hours:]]*SUM(Data6[[#This Row],[Rate]:[Other]])),"")</f>
        <v>0</v>
      </c>
      <c r="P1437" s="7" t="str">
        <f>IF(Data6[[#This Row],[WO'#:]]="","Riley #","WO#")</f>
        <v>Riley #</v>
      </c>
      <c r="Q1437" s="7">
        <f>IFERROR(WEEKNUM(Data6[[#This Row],[Date:]]),"")</f>
        <v>31</v>
      </c>
      <c r="R1437" s="6">
        <f t="shared" si="66"/>
        <v>45501</v>
      </c>
      <c r="S1437" s="6">
        <f>Data6[[#This Row],[Week Start]]+7</f>
        <v>45508</v>
      </c>
      <c r="T1437" s="7" t="str">
        <f t="shared" si="67"/>
        <v>7/28/2024 - 8/4/2024</v>
      </c>
      <c r="U1437" s="7" t="str">
        <f t="shared" si="68"/>
        <v>Time Card</v>
      </c>
      <c r="V1437" s="8" t="str">
        <f>RIGHT(TEXT(Data6[[#This Row],[Date:]],"mmddyyyy"),4)</f>
        <v>2024</v>
      </c>
      <c r="W1437" s="8" t="str">
        <f>MID(TEXT(Data6[[#This Row],[Date:]],"mmddyyyy"),3,2)</f>
        <v>30</v>
      </c>
      <c r="X1437" s="8" t="str">
        <f>LEFT(TEXT(Data6[[#This Row],[Date:]],"mmddyyyy"),2)</f>
        <v>07</v>
      </c>
      <c r="Y1437" s="6">
        <f>DATE(Data6[[#This Row],[Year]],Data6[[#This Row],[Month]],Data6[[#This Row],[Day]])</f>
        <v>45503</v>
      </c>
    </row>
    <row r="1438" spans="1:25" x14ac:dyDescent="0.3">
      <c r="A1438" s="5">
        <v>45503.580926041664</v>
      </c>
      <c r="B1438" s="7" t="s">
        <v>23</v>
      </c>
      <c r="C1438" s="6" t="s">
        <v>1946</v>
      </c>
      <c r="D1438" s="7" t="s">
        <v>1951</v>
      </c>
      <c r="E1438" s="8">
        <v>3</v>
      </c>
      <c r="F1438" s="7" t="s">
        <v>68</v>
      </c>
      <c r="G1438" s="7" t="s">
        <v>68</v>
      </c>
      <c r="H1438" s="7" t="s">
        <v>912</v>
      </c>
      <c r="I1438" s="7" t="s">
        <v>44</v>
      </c>
      <c r="J1438" s="19" t="str">
        <f>IFERROR(INDEX('Employee Info'!$C$3:$E$200,MATCH(Data6[[#This Row],[Name:]],'Employee Info'!$B$3:$B$200,0),MATCH(Data6[[#This Row],[Hours Type:]],'Employee Info'!$C$2:$E$2,0)),"")</f>
        <v/>
      </c>
      <c r="K1438" s="19" t="str">
        <f>IFERROR(INDEX('Employee Info'!$C$3:$J$200,MATCH(Data6[[#This Row],[Name:]],'Employee Info'!$B$3:$B$200,0),MATCH(Data6[[#Headers],[Truck]],'Employee Info'!$C$2:$J$2,0)),"")</f>
        <v/>
      </c>
      <c r="L1438" s="19" t="str">
        <f>IFERROR(INDEX('Employee Info'!$C$3:$J$200,MATCH(Data6[[#This Row],[Name:]],'Employee Info'!$B$3:$B$200,0),MATCH(Data6[[#Headers],[Phone]],'Employee Info'!$C$2:$J$2,0)),"")</f>
        <v/>
      </c>
      <c r="M1438" s="19" t="str">
        <f>IFERROR(INDEX('Employee Info'!$C$3:$J$200,MATCH(Data6[[#This Row],[Name:]],'Employee Info'!$B$3:$B$200,0),MATCH(Data6[[#Headers],[Tech]],'Employee Info'!$C$2:$J$2,0)),"")</f>
        <v/>
      </c>
      <c r="N1438" s="19" t="str">
        <f>IFERROR(INDEX('Employee Info'!$C$3:$J$200,MATCH(Data6[[#This Row],[Name:]],'Employee Info'!$B$3:$B$200,0),MATCH(Data6[[#Headers],[Other]],'Employee Info'!$C$2:$J$2,0)),"")</f>
        <v/>
      </c>
      <c r="O1438" s="19">
        <f>IFERROR((Data6[[#This Row],[Hours:]]*SUM(Data6[[#This Row],[Rate]:[Other]])),"")</f>
        <v>0</v>
      </c>
      <c r="P1438" s="7" t="str">
        <f>IF(Data6[[#This Row],[WO'#:]]="","Riley #","WO#")</f>
        <v>Riley #</v>
      </c>
      <c r="Q1438" s="7">
        <f>IFERROR(WEEKNUM(Data6[[#This Row],[Date:]]),"")</f>
        <v>31</v>
      </c>
      <c r="R1438" s="6">
        <f t="shared" si="66"/>
        <v>45501</v>
      </c>
      <c r="S1438" s="6">
        <f>Data6[[#This Row],[Week Start]]+7</f>
        <v>45508</v>
      </c>
      <c r="T1438" s="7" t="str">
        <f t="shared" si="67"/>
        <v>7/28/2024 - 8/4/2024</v>
      </c>
      <c r="U1438" s="7" t="str">
        <f t="shared" si="68"/>
        <v>Time Card</v>
      </c>
      <c r="V1438" s="8" t="str">
        <f>RIGHT(TEXT(Data6[[#This Row],[Date:]],"mmddyyyy"),4)</f>
        <v>2024</v>
      </c>
      <c r="W1438" s="8" t="str">
        <f>MID(TEXT(Data6[[#This Row],[Date:]],"mmddyyyy"),3,2)</f>
        <v>30</v>
      </c>
      <c r="X1438" s="8" t="str">
        <f>LEFT(TEXT(Data6[[#This Row],[Date:]],"mmddyyyy"),2)</f>
        <v>07</v>
      </c>
      <c r="Y1438" s="6">
        <f>DATE(Data6[[#This Row],[Year]],Data6[[#This Row],[Month]],Data6[[#This Row],[Day]])</f>
        <v>45503</v>
      </c>
    </row>
    <row r="1439" spans="1:25" x14ac:dyDescent="0.3">
      <c r="A1439" s="5">
        <v>45503.582169675923</v>
      </c>
      <c r="B1439" s="7" t="s">
        <v>23</v>
      </c>
      <c r="C1439" s="6" t="s">
        <v>1946</v>
      </c>
      <c r="D1439" s="7" t="s">
        <v>1881</v>
      </c>
      <c r="E1439" s="8">
        <v>3</v>
      </c>
      <c r="F1439" s="7" t="s">
        <v>68</v>
      </c>
      <c r="G1439" s="7" t="s">
        <v>68</v>
      </c>
      <c r="H1439" s="7" t="s">
        <v>1953</v>
      </c>
      <c r="I1439" s="7" t="s">
        <v>44</v>
      </c>
      <c r="J1439" s="19" t="str">
        <f>IFERROR(INDEX('Employee Info'!$C$3:$E$200,MATCH(Data6[[#This Row],[Name:]],'Employee Info'!$B$3:$B$200,0),MATCH(Data6[[#This Row],[Hours Type:]],'Employee Info'!$C$2:$E$2,0)),"")</f>
        <v/>
      </c>
      <c r="K1439" s="19" t="str">
        <f>IFERROR(INDEX('Employee Info'!$C$3:$J$200,MATCH(Data6[[#This Row],[Name:]],'Employee Info'!$B$3:$B$200,0),MATCH(Data6[[#Headers],[Truck]],'Employee Info'!$C$2:$J$2,0)),"")</f>
        <v/>
      </c>
      <c r="L1439" s="19" t="str">
        <f>IFERROR(INDEX('Employee Info'!$C$3:$J$200,MATCH(Data6[[#This Row],[Name:]],'Employee Info'!$B$3:$B$200,0),MATCH(Data6[[#Headers],[Phone]],'Employee Info'!$C$2:$J$2,0)),"")</f>
        <v/>
      </c>
      <c r="M1439" s="19" t="str">
        <f>IFERROR(INDEX('Employee Info'!$C$3:$J$200,MATCH(Data6[[#This Row],[Name:]],'Employee Info'!$B$3:$B$200,0),MATCH(Data6[[#Headers],[Tech]],'Employee Info'!$C$2:$J$2,0)),"")</f>
        <v/>
      </c>
      <c r="N1439" s="19" t="str">
        <f>IFERROR(INDEX('Employee Info'!$C$3:$J$200,MATCH(Data6[[#This Row],[Name:]],'Employee Info'!$B$3:$B$200,0),MATCH(Data6[[#Headers],[Other]],'Employee Info'!$C$2:$J$2,0)),"")</f>
        <v/>
      </c>
      <c r="O1439" s="19">
        <f>IFERROR((Data6[[#This Row],[Hours:]]*SUM(Data6[[#This Row],[Rate]:[Other]])),"")</f>
        <v>0</v>
      </c>
      <c r="P1439" s="7" t="str">
        <f>IF(Data6[[#This Row],[WO'#:]]="","Riley #","WO#")</f>
        <v>Riley #</v>
      </c>
      <c r="Q1439" s="7">
        <f>IFERROR(WEEKNUM(Data6[[#This Row],[Date:]]),"")</f>
        <v>31</v>
      </c>
      <c r="R1439" s="6">
        <f t="shared" si="66"/>
        <v>45501</v>
      </c>
      <c r="S1439" s="6">
        <f>Data6[[#This Row],[Week Start]]+7</f>
        <v>45508</v>
      </c>
      <c r="T1439" s="7" t="str">
        <f t="shared" si="67"/>
        <v>7/28/2024 - 8/4/2024</v>
      </c>
      <c r="U1439" s="7" t="str">
        <f t="shared" si="68"/>
        <v>Time Card</v>
      </c>
      <c r="V1439" s="8" t="str">
        <f>RIGHT(TEXT(Data6[[#This Row],[Date:]],"mmddyyyy"),4)</f>
        <v>2024</v>
      </c>
      <c r="W1439" s="8" t="str">
        <f>MID(TEXT(Data6[[#This Row],[Date:]],"mmddyyyy"),3,2)</f>
        <v>30</v>
      </c>
      <c r="X1439" s="8" t="str">
        <f>LEFT(TEXT(Data6[[#This Row],[Date:]],"mmddyyyy"),2)</f>
        <v>07</v>
      </c>
      <c r="Y1439" s="6">
        <f>DATE(Data6[[#This Row],[Year]],Data6[[#This Row],[Month]],Data6[[#This Row],[Day]])</f>
        <v>45503</v>
      </c>
    </row>
    <row r="1440" spans="1:25" x14ac:dyDescent="0.3">
      <c r="A1440" s="5">
        <v>45507.371911111113</v>
      </c>
      <c r="B1440" s="7" t="s">
        <v>66</v>
      </c>
      <c r="C1440" s="6" t="s">
        <v>1955</v>
      </c>
      <c r="D1440" s="7" t="s">
        <v>2001</v>
      </c>
      <c r="E1440" s="8">
        <v>1</v>
      </c>
      <c r="F1440" s="7">
        <v>20028</v>
      </c>
      <c r="G1440" s="7" t="s">
        <v>68</v>
      </c>
      <c r="H1440" s="7" t="s">
        <v>756</v>
      </c>
      <c r="I1440" s="7" t="s">
        <v>45</v>
      </c>
      <c r="J1440" s="19" t="str">
        <f>IFERROR(INDEX('Employee Info'!$C$3:$E$200,MATCH(Data6[[#This Row],[Name:]],'Employee Info'!$B$3:$B$200,0),MATCH(Data6[[#This Row],[Hours Type:]],'Employee Info'!$C$2:$E$2,0)),"")</f>
        <v/>
      </c>
      <c r="K1440" s="19" t="str">
        <f>IFERROR(INDEX('Employee Info'!$C$3:$J$200,MATCH(Data6[[#This Row],[Name:]],'Employee Info'!$B$3:$B$200,0),MATCH(Data6[[#Headers],[Truck]],'Employee Info'!$C$2:$J$2,0)),"")</f>
        <v/>
      </c>
      <c r="L1440" s="19" t="str">
        <f>IFERROR(INDEX('Employee Info'!$C$3:$J$200,MATCH(Data6[[#This Row],[Name:]],'Employee Info'!$B$3:$B$200,0),MATCH(Data6[[#Headers],[Phone]],'Employee Info'!$C$2:$J$2,0)),"")</f>
        <v/>
      </c>
      <c r="M1440" s="19" t="str">
        <f>IFERROR(INDEX('Employee Info'!$C$3:$J$200,MATCH(Data6[[#This Row],[Name:]],'Employee Info'!$B$3:$B$200,0),MATCH(Data6[[#Headers],[Tech]],'Employee Info'!$C$2:$J$2,0)),"")</f>
        <v/>
      </c>
      <c r="N1440" s="19" t="str">
        <f>IFERROR(INDEX('Employee Info'!$C$3:$J$200,MATCH(Data6[[#This Row],[Name:]],'Employee Info'!$B$3:$B$200,0),MATCH(Data6[[#Headers],[Other]],'Employee Info'!$C$2:$J$2,0)),"")</f>
        <v/>
      </c>
      <c r="O1440" s="19">
        <f>IFERROR((Data6[[#This Row],[Hours:]]*SUM(Data6[[#This Row],[Rate]:[Other]])),"")</f>
        <v>0</v>
      </c>
      <c r="P1440" s="7" t="str">
        <f>IF(Data6[[#This Row],[WO'#:]]="","Riley #","WO#")</f>
        <v>WO#</v>
      </c>
      <c r="Q1440" s="7">
        <f>IFERROR(WEEKNUM(Data6[[#This Row],[Date:]]),"")</f>
        <v>31</v>
      </c>
      <c r="R1440" s="6">
        <f t="shared" si="66"/>
        <v>45501</v>
      </c>
      <c r="S1440" s="6">
        <f>Data6[[#This Row],[Week Start]]+7</f>
        <v>45508</v>
      </c>
      <c r="T1440" s="7" t="str">
        <f t="shared" si="67"/>
        <v>7/28/2024 - 8/4/2024</v>
      </c>
      <c r="U1440" s="7" t="str">
        <f t="shared" si="68"/>
        <v>Time Card</v>
      </c>
      <c r="V1440" s="8" t="str">
        <f>RIGHT(TEXT(Data6[[#This Row],[Date:]],"mmddyyyy"),4)</f>
        <v>2024</v>
      </c>
      <c r="W1440" s="8" t="str">
        <f>MID(TEXT(Data6[[#This Row],[Date:]],"mmddyyyy"),3,2)</f>
        <v>31</v>
      </c>
      <c r="X1440" s="8" t="str">
        <f>LEFT(TEXT(Data6[[#This Row],[Date:]],"mmddyyyy"),2)</f>
        <v>07</v>
      </c>
      <c r="Y1440" s="6">
        <f>DATE(Data6[[#This Row],[Year]],Data6[[#This Row],[Month]],Data6[[#This Row],[Day]])</f>
        <v>45504</v>
      </c>
    </row>
    <row r="1441" spans="1:25" x14ac:dyDescent="0.3">
      <c r="A1441" s="5">
        <v>45507.372850115738</v>
      </c>
      <c r="B1441" s="7" t="s">
        <v>76</v>
      </c>
      <c r="C1441" s="6" t="s">
        <v>1955</v>
      </c>
      <c r="D1441" s="7" t="s">
        <v>156</v>
      </c>
      <c r="E1441" s="8">
        <v>1</v>
      </c>
      <c r="F1441" s="7">
        <v>20028</v>
      </c>
      <c r="G1441" s="7" t="s">
        <v>68</v>
      </c>
      <c r="H1441" s="7" t="s">
        <v>756</v>
      </c>
      <c r="I1441" s="7" t="s">
        <v>44</v>
      </c>
      <c r="J1441" s="19" t="str">
        <f>IFERROR(INDEX('Employee Info'!$C$3:$E$200,MATCH(Data6[[#This Row],[Name:]],'Employee Info'!$B$3:$B$200,0),MATCH(Data6[[#This Row],[Hours Type:]],'Employee Info'!$C$2:$E$2,0)),"")</f>
        <v/>
      </c>
      <c r="K1441" s="19" t="str">
        <f>IFERROR(INDEX('Employee Info'!$C$3:$J$200,MATCH(Data6[[#This Row],[Name:]],'Employee Info'!$B$3:$B$200,0),MATCH(Data6[[#Headers],[Truck]],'Employee Info'!$C$2:$J$2,0)),"")</f>
        <v/>
      </c>
      <c r="L1441" s="19" t="str">
        <f>IFERROR(INDEX('Employee Info'!$C$3:$J$200,MATCH(Data6[[#This Row],[Name:]],'Employee Info'!$B$3:$B$200,0),MATCH(Data6[[#Headers],[Phone]],'Employee Info'!$C$2:$J$2,0)),"")</f>
        <v/>
      </c>
      <c r="M1441" s="19" t="str">
        <f>IFERROR(INDEX('Employee Info'!$C$3:$J$200,MATCH(Data6[[#This Row],[Name:]],'Employee Info'!$B$3:$B$200,0),MATCH(Data6[[#Headers],[Tech]],'Employee Info'!$C$2:$J$2,0)),"")</f>
        <v/>
      </c>
      <c r="N1441" s="19" t="str">
        <f>IFERROR(INDEX('Employee Info'!$C$3:$J$200,MATCH(Data6[[#This Row],[Name:]],'Employee Info'!$B$3:$B$200,0),MATCH(Data6[[#Headers],[Other]],'Employee Info'!$C$2:$J$2,0)),"")</f>
        <v/>
      </c>
      <c r="O1441" s="19">
        <f>IFERROR((Data6[[#This Row],[Hours:]]*SUM(Data6[[#This Row],[Rate]:[Other]])),"")</f>
        <v>0</v>
      </c>
      <c r="P1441" s="7" t="str">
        <f>IF(Data6[[#This Row],[WO'#:]]="","Riley #","WO#")</f>
        <v>WO#</v>
      </c>
      <c r="Q1441" s="7">
        <f>IFERROR(WEEKNUM(Data6[[#This Row],[Date:]]),"")</f>
        <v>31</v>
      </c>
      <c r="R1441" s="6">
        <f t="shared" si="66"/>
        <v>45501</v>
      </c>
      <c r="S1441" s="6">
        <f>Data6[[#This Row],[Week Start]]+7</f>
        <v>45508</v>
      </c>
      <c r="T1441" s="7" t="str">
        <f t="shared" si="67"/>
        <v>7/28/2024 - 8/4/2024</v>
      </c>
      <c r="U1441" s="7" t="str">
        <f t="shared" si="68"/>
        <v>Time Card</v>
      </c>
      <c r="V1441" s="8" t="str">
        <f>RIGHT(TEXT(Data6[[#This Row],[Date:]],"mmddyyyy"),4)</f>
        <v>2024</v>
      </c>
      <c r="W1441" s="8" t="str">
        <f>MID(TEXT(Data6[[#This Row],[Date:]],"mmddyyyy"),3,2)</f>
        <v>31</v>
      </c>
      <c r="X1441" s="8" t="str">
        <f>LEFT(TEXT(Data6[[#This Row],[Date:]],"mmddyyyy"),2)</f>
        <v>07</v>
      </c>
      <c r="Y1441" s="6">
        <f>DATE(Data6[[#This Row],[Year]],Data6[[#This Row],[Month]],Data6[[#This Row],[Day]])</f>
        <v>45504</v>
      </c>
    </row>
    <row r="1442" spans="1:25" x14ac:dyDescent="0.3">
      <c r="A1442" s="5">
        <v>45507.354620486112</v>
      </c>
      <c r="B1442" s="7" t="s">
        <v>66</v>
      </c>
      <c r="C1442" s="6" t="s">
        <v>1955</v>
      </c>
      <c r="D1442" s="7" t="s">
        <v>1986</v>
      </c>
      <c r="E1442" s="8">
        <v>4</v>
      </c>
      <c r="F1442" s="7">
        <v>6984733</v>
      </c>
      <c r="G1442" s="7" t="s">
        <v>68</v>
      </c>
      <c r="H1442" s="7" t="s">
        <v>756</v>
      </c>
      <c r="I1442" s="7" t="s">
        <v>44</v>
      </c>
      <c r="J1442" s="19" t="str">
        <f>IFERROR(INDEX('Employee Info'!$C$3:$E$200,MATCH(Data6[[#This Row],[Name:]],'Employee Info'!$B$3:$B$200,0),MATCH(Data6[[#This Row],[Hours Type:]],'Employee Info'!$C$2:$E$2,0)),"")</f>
        <v/>
      </c>
      <c r="K1442" s="19" t="str">
        <f>IFERROR(INDEX('Employee Info'!$C$3:$J$200,MATCH(Data6[[#This Row],[Name:]],'Employee Info'!$B$3:$B$200,0),MATCH(Data6[[#Headers],[Truck]],'Employee Info'!$C$2:$J$2,0)),"")</f>
        <v/>
      </c>
      <c r="L1442" s="19" t="str">
        <f>IFERROR(INDEX('Employee Info'!$C$3:$J$200,MATCH(Data6[[#This Row],[Name:]],'Employee Info'!$B$3:$B$200,0),MATCH(Data6[[#Headers],[Phone]],'Employee Info'!$C$2:$J$2,0)),"")</f>
        <v/>
      </c>
      <c r="M1442" s="19" t="str">
        <f>IFERROR(INDEX('Employee Info'!$C$3:$J$200,MATCH(Data6[[#This Row],[Name:]],'Employee Info'!$B$3:$B$200,0),MATCH(Data6[[#Headers],[Tech]],'Employee Info'!$C$2:$J$2,0)),"")</f>
        <v/>
      </c>
      <c r="N1442" s="19" t="str">
        <f>IFERROR(INDEX('Employee Info'!$C$3:$J$200,MATCH(Data6[[#This Row],[Name:]],'Employee Info'!$B$3:$B$200,0),MATCH(Data6[[#Headers],[Other]],'Employee Info'!$C$2:$J$2,0)),"")</f>
        <v/>
      </c>
      <c r="O1442" s="19">
        <f>IFERROR((Data6[[#This Row],[Hours:]]*SUM(Data6[[#This Row],[Rate]:[Other]])),"")</f>
        <v>0</v>
      </c>
      <c r="P1442" s="7" t="str">
        <f>IF(Data6[[#This Row],[WO'#:]]="","Riley #","WO#")</f>
        <v>WO#</v>
      </c>
      <c r="Q1442" s="7">
        <f>IFERROR(WEEKNUM(Data6[[#This Row],[Date:]]),"")</f>
        <v>31</v>
      </c>
      <c r="R1442" s="6">
        <f t="shared" si="66"/>
        <v>45501</v>
      </c>
      <c r="S1442" s="6">
        <f>Data6[[#This Row],[Week Start]]+7</f>
        <v>45508</v>
      </c>
      <c r="T1442" s="7" t="str">
        <f t="shared" si="67"/>
        <v>7/28/2024 - 8/4/2024</v>
      </c>
      <c r="U1442" s="7" t="str">
        <f t="shared" si="68"/>
        <v>Time Card</v>
      </c>
      <c r="V1442" s="8" t="str">
        <f>RIGHT(TEXT(Data6[[#This Row],[Date:]],"mmddyyyy"),4)</f>
        <v>2024</v>
      </c>
      <c r="W1442" s="8" t="str">
        <f>MID(TEXT(Data6[[#This Row],[Date:]],"mmddyyyy"),3,2)</f>
        <v>31</v>
      </c>
      <c r="X1442" s="8" t="str">
        <f>LEFT(TEXT(Data6[[#This Row],[Date:]],"mmddyyyy"),2)</f>
        <v>07</v>
      </c>
      <c r="Y1442" s="6">
        <f>DATE(Data6[[#This Row],[Year]],Data6[[#This Row],[Month]],Data6[[#This Row],[Day]])</f>
        <v>45504</v>
      </c>
    </row>
    <row r="1443" spans="1:25" x14ac:dyDescent="0.3">
      <c r="A1443" s="5">
        <v>45517.491741898149</v>
      </c>
      <c r="B1443" s="7" t="s">
        <v>76</v>
      </c>
      <c r="C1443" s="6" t="s">
        <v>1955</v>
      </c>
      <c r="D1443" s="7" t="s">
        <v>156</v>
      </c>
      <c r="E1443" s="8">
        <v>1</v>
      </c>
      <c r="F1443" s="7">
        <v>6984733</v>
      </c>
      <c r="G1443" s="7" t="s">
        <v>68</v>
      </c>
      <c r="H1443" s="7" t="s">
        <v>756</v>
      </c>
      <c r="I1443" s="7" t="s">
        <v>44</v>
      </c>
      <c r="J1443" s="19" t="str">
        <f>IFERROR(INDEX('Employee Info'!$C$3:$E$200,MATCH(Data6[[#This Row],[Name:]],'Employee Info'!$B$3:$B$200,0),MATCH(Data6[[#This Row],[Hours Type:]],'Employee Info'!$C$2:$E$2,0)),"")</f>
        <v/>
      </c>
      <c r="K1443" s="19" t="str">
        <f>IFERROR(INDEX('Employee Info'!$C$3:$J$200,MATCH(Data6[[#This Row],[Name:]],'Employee Info'!$B$3:$B$200,0),MATCH(Data6[[#Headers],[Truck]],'Employee Info'!$C$2:$J$2,0)),"")</f>
        <v/>
      </c>
      <c r="L1443" s="19" t="str">
        <f>IFERROR(INDEX('Employee Info'!$C$3:$J$200,MATCH(Data6[[#This Row],[Name:]],'Employee Info'!$B$3:$B$200,0),MATCH(Data6[[#Headers],[Phone]],'Employee Info'!$C$2:$J$2,0)),"")</f>
        <v/>
      </c>
      <c r="M1443" s="19" t="str">
        <f>IFERROR(INDEX('Employee Info'!$C$3:$J$200,MATCH(Data6[[#This Row],[Name:]],'Employee Info'!$B$3:$B$200,0),MATCH(Data6[[#Headers],[Tech]],'Employee Info'!$C$2:$J$2,0)),"")</f>
        <v/>
      </c>
      <c r="N1443" s="19" t="str">
        <f>IFERROR(INDEX('Employee Info'!$C$3:$J$200,MATCH(Data6[[#This Row],[Name:]],'Employee Info'!$B$3:$B$200,0),MATCH(Data6[[#Headers],[Other]],'Employee Info'!$C$2:$J$2,0)),"")</f>
        <v/>
      </c>
      <c r="O1443" s="19">
        <f>IFERROR((Data6[[#This Row],[Hours:]]*SUM(Data6[[#This Row],[Rate]:[Other]])),"")</f>
        <v>0</v>
      </c>
      <c r="P1443" s="7" t="str">
        <f>IF(Data6[[#This Row],[WO'#:]]="","Riley #","WO#")</f>
        <v>WO#</v>
      </c>
      <c r="Q1443" s="7">
        <f>IFERROR(WEEKNUM(Data6[[#This Row],[Date:]]),"")</f>
        <v>31</v>
      </c>
      <c r="R1443" s="6">
        <f t="shared" si="66"/>
        <v>45501</v>
      </c>
      <c r="S1443" s="6">
        <f>Data6[[#This Row],[Week Start]]+7</f>
        <v>45508</v>
      </c>
      <c r="T1443" s="7" t="str">
        <f t="shared" si="67"/>
        <v>7/28/2024 - 8/4/2024</v>
      </c>
      <c r="U1443" s="7" t="str">
        <f t="shared" si="68"/>
        <v>Time Card</v>
      </c>
      <c r="V1443" s="8" t="str">
        <f>RIGHT(TEXT(Data6[[#This Row],[Date:]],"mmddyyyy"),4)</f>
        <v>2024</v>
      </c>
      <c r="W1443" s="8" t="str">
        <f>MID(TEXT(Data6[[#This Row],[Date:]],"mmddyyyy"),3,2)</f>
        <v>31</v>
      </c>
      <c r="X1443" s="8" t="str">
        <f>LEFT(TEXT(Data6[[#This Row],[Date:]],"mmddyyyy"),2)</f>
        <v>07</v>
      </c>
      <c r="Y1443" s="6">
        <f>DATE(Data6[[#This Row],[Year]],Data6[[#This Row],[Month]],Data6[[#This Row],[Day]])</f>
        <v>45504</v>
      </c>
    </row>
    <row r="1444" spans="1:25" x14ac:dyDescent="0.3">
      <c r="A1444" s="5">
        <v>45504.57975960648</v>
      </c>
      <c r="B1444" s="7" t="s">
        <v>34</v>
      </c>
      <c r="C1444" s="6" t="s">
        <v>1955</v>
      </c>
      <c r="D1444" s="7" t="s">
        <v>1961</v>
      </c>
      <c r="E1444" s="8">
        <v>2</v>
      </c>
      <c r="F1444" s="7">
        <v>7128629</v>
      </c>
      <c r="G1444" s="7" t="s">
        <v>68</v>
      </c>
      <c r="H1444" s="7" t="s">
        <v>756</v>
      </c>
      <c r="I1444" s="7" t="s">
        <v>44</v>
      </c>
      <c r="J1444" s="19" t="str">
        <f>IFERROR(INDEX('Employee Info'!$C$3:$E$200,MATCH(Data6[[#This Row],[Name:]],'Employee Info'!$B$3:$B$200,0),MATCH(Data6[[#This Row],[Hours Type:]],'Employee Info'!$C$2:$E$2,0)),"")</f>
        <v/>
      </c>
      <c r="K1444" s="19" t="str">
        <f>IFERROR(INDEX('Employee Info'!$C$3:$J$200,MATCH(Data6[[#This Row],[Name:]],'Employee Info'!$B$3:$B$200,0),MATCH(Data6[[#Headers],[Truck]],'Employee Info'!$C$2:$J$2,0)),"")</f>
        <v/>
      </c>
      <c r="L1444" s="19" t="str">
        <f>IFERROR(INDEX('Employee Info'!$C$3:$J$200,MATCH(Data6[[#This Row],[Name:]],'Employee Info'!$B$3:$B$200,0),MATCH(Data6[[#Headers],[Phone]],'Employee Info'!$C$2:$J$2,0)),"")</f>
        <v/>
      </c>
      <c r="M1444" s="19" t="str">
        <f>IFERROR(INDEX('Employee Info'!$C$3:$J$200,MATCH(Data6[[#This Row],[Name:]],'Employee Info'!$B$3:$B$200,0),MATCH(Data6[[#Headers],[Tech]],'Employee Info'!$C$2:$J$2,0)),"")</f>
        <v/>
      </c>
      <c r="N1444" s="19" t="str">
        <f>IFERROR(INDEX('Employee Info'!$C$3:$J$200,MATCH(Data6[[#This Row],[Name:]],'Employee Info'!$B$3:$B$200,0),MATCH(Data6[[#Headers],[Other]],'Employee Info'!$C$2:$J$2,0)),"")</f>
        <v/>
      </c>
      <c r="O1444" s="19">
        <f>IFERROR((Data6[[#This Row],[Hours:]]*SUM(Data6[[#This Row],[Rate]:[Other]])),"")</f>
        <v>0</v>
      </c>
      <c r="P1444" s="7" t="str">
        <f>IF(Data6[[#This Row],[WO'#:]]="","Riley #","WO#")</f>
        <v>WO#</v>
      </c>
      <c r="Q1444" s="7">
        <f>IFERROR(WEEKNUM(Data6[[#This Row],[Date:]]),"")</f>
        <v>31</v>
      </c>
      <c r="R1444" s="6">
        <f t="shared" si="66"/>
        <v>45501</v>
      </c>
      <c r="S1444" s="6">
        <f>Data6[[#This Row],[Week Start]]+7</f>
        <v>45508</v>
      </c>
      <c r="T1444" s="7" t="str">
        <f t="shared" si="67"/>
        <v>7/28/2024 - 8/4/2024</v>
      </c>
      <c r="U1444" s="7" t="str">
        <f t="shared" si="68"/>
        <v>Time Card</v>
      </c>
      <c r="V1444" s="8" t="str">
        <f>RIGHT(TEXT(Data6[[#This Row],[Date:]],"mmddyyyy"),4)</f>
        <v>2024</v>
      </c>
      <c r="W1444" s="8" t="str">
        <f>MID(TEXT(Data6[[#This Row],[Date:]],"mmddyyyy"),3,2)</f>
        <v>31</v>
      </c>
      <c r="X1444" s="8" t="str">
        <f>LEFT(TEXT(Data6[[#This Row],[Date:]],"mmddyyyy"),2)</f>
        <v>07</v>
      </c>
      <c r="Y1444" s="6">
        <f>DATE(Data6[[#This Row],[Year]],Data6[[#This Row],[Month]],Data6[[#This Row],[Day]])</f>
        <v>45504</v>
      </c>
    </row>
    <row r="1445" spans="1:25" x14ac:dyDescent="0.3">
      <c r="A1445" s="5">
        <v>45507.362684953703</v>
      </c>
      <c r="B1445" s="7" t="s">
        <v>66</v>
      </c>
      <c r="C1445" s="6" t="s">
        <v>1955</v>
      </c>
      <c r="D1445" s="7" t="s">
        <v>1991</v>
      </c>
      <c r="E1445" s="8">
        <v>1</v>
      </c>
      <c r="F1445" s="7">
        <v>7128629</v>
      </c>
      <c r="G1445" s="7" t="s">
        <v>68</v>
      </c>
      <c r="H1445" s="7" t="s">
        <v>756</v>
      </c>
      <c r="I1445" s="7" t="s">
        <v>44</v>
      </c>
      <c r="J1445" s="19" t="str">
        <f>IFERROR(INDEX('Employee Info'!$C$3:$E$200,MATCH(Data6[[#This Row],[Name:]],'Employee Info'!$B$3:$B$200,0),MATCH(Data6[[#This Row],[Hours Type:]],'Employee Info'!$C$2:$E$2,0)),"")</f>
        <v/>
      </c>
      <c r="K1445" s="19" t="str">
        <f>IFERROR(INDEX('Employee Info'!$C$3:$J$200,MATCH(Data6[[#This Row],[Name:]],'Employee Info'!$B$3:$B$200,0),MATCH(Data6[[#Headers],[Truck]],'Employee Info'!$C$2:$J$2,0)),"")</f>
        <v/>
      </c>
      <c r="L1445" s="19" t="str">
        <f>IFERROR(INDEX('Employee Info'!$C$3:$J$200,MATCH(Data6[[#This Row],[Name:]],'Employee Info'!$B$3:$B$200,0),MATCH(Data6[[#Headers],[Phone]],'Employee Info'!$C$2:$J$2,0)),"")</f>
        <v/>
      </c>
      <c r="M1445" s="19" t="str">
        <f>IFERROR(INDEX('Employee Info'!$C$3:$J$200,MATCH(Data6[[#This Row],[Name:]],'Employee Info'!$B$3:$B$200,0),MATCH(Data6[[#Headers],[Tech]],'Employee Info'!$C$2:$J$2,0)),"")</f>
        <v/>
      </c>
      <c r="N1445" s="19" t="str">
        <f>IFERROR(INDEX('Employee Info'!$C$3:$J$200,MATCH(Data6[[#This Row],[Name:]],'Employee Info'!$B$3:$B$200,0),MATCH(Data6[[#Headers],[Other]],'Employee Info'!$C$2:$J$2,0)),"")</f>
        <v/>
      </c>
      <c r="O1445" s="19">
        <f>IFERROR((Data6[[#This Row],[Hours:]]*SUM(Data6[[#This Row],[Rate]:[Other]])),"")</f>
        <v>0</v>
      </c>
      <c r="P1445" s="7" t="str">
        <f>IF(Data6[[#This Row],[WO'#:]]="","Riley #","WO#")</f>
        <v>WO#</v>
      </c>
      <c r="Q1445" s="7">
        <f>IFERROR(WEEKNUM(Data6[[#This Row],[Date:]]),"")</f>
        <v>31</v>
      </c>
      <c r="R1445" s="6">
        <f t="shared" si="66"/>
        <v>45501</v>
      </c>
      <c r="S1445" s="6">
        <f>Data6[[#This Row],[Week Start]]+7</f>
        <v>45508</v>
      </c>
      <c r="T1445" s="7" t="str">
        <f t="shared" si="67"/>
        <v>7/28/2024 - 8/4/2024</v>
      </c>
      <c r="U1445" s="7" t="str">
        <f t="shared" si="68"/>
        <v>Time Card</v>
      </c>
      <c r="V1445" s="8" t="str">
        <f>RIGHT(TEXT(Data6[[#This Row],[Date:]],"mmddyyyy"),4)</f>
        <v>2024</v>
      </c>
      <c r="W1445" s="8" t="str">
        <f>MID(TEXT(Data6[[#This Row],[Date:]],"mmddyyyy"),3,2)</f>
        <v>31</v>
      </c>
      <c r="X1445" s="8" t="str">
        <f>LEFT(TEXT(Data6[[#This Row],[Date:]],"mmddyyyy"),2)</f>
        <v>07</v>
      </c>
      <c r="Y1445" s="6">
        <f>DATE(Data6[[#This Row],[Year]],Data6[[#This Row],[Month]],Data6[[#This Row],[Day]])</f>
        <v>45504</v>
      </c>
    </row>
    <row r="1446" spans="1:25" x14ac:dyDescent="0.3">
      <c r="A1446" s="5">
        <v>45504.580322569447</v>
      </c>
      <c r="B1446" s="7" t="s">
        <v>35</v>
      </c>
      <c r="C1446" s="6" t="s">
        <v>1955</v>
      </c>
      <c r="D1446" s="7" t="s">
        <v>1963</v>
      </c>
      <c r="E1446" s="8">
        <v>3</v>
      </c>
      <c r="F1446" s="7">
        <v>7128669</v>
      </c>
      <c r="G1446" s="7" t="s">
        <v>68</v>
      </c>
      <c r="H1446" s="7" t="s">
        <v>756</v>
      </c>
      <c r="I1446" s="7" t="s">
        <v>45</v>
      </c>
      <c r="J1446" s="19" t="str">
        <f>IFERROR(INDEX('Employee Info'!$C$3:$E$200,MATCH(Data6[[#This Row],[Name:]],'Employee Info'!$B$3:$B$200,0),MATCH(Data6[[#This Row],[Hours Type:]],'Employee Info'!$C$2:$E$2,0)),"")</f>
        <v/>
      </c>
      <c r="K1446" s="19" t="str">
        <f>IFERROR(INDEX('Employee Info'!$C$3:$J$200,MATCH(Data6[[#This Row],[Name:]],'Employee Info'!$B$3:$B$200,0),MATCH(Data6[[#Headers],[Truck]],'Employee Info'!$C$2:$J$2,0)),"")</f>
        <v/>
      </c>
      <c r="L1446" s="19" t="str">
        <f>IFERROR(INDEX('Employee Info'!$C$3:$J$200,MATCH(Data6[[#This Row],[Name:]],'Employee Info'!$B$3:$B$200,0),MATCH(Data6[[#Headers],[Phone]],'Employee Info'!$C$2:$J$2,0)),"")</f>
        <v/>
      </c>
      <c r="M1446" s="19" t="str">
        <f>IFERROR(INDEX('Employee Info'!$C$3:$J$200,MATCH(Data6[[#This Row],[Name:]],'Employee Info'!$B$3:$B$200,0),MATCH(Data6[[#Headers],[Tech]],'Employee Info'!$C$2:$J$2,0)),"")</f>
        <v/>
      </c>
      <c r="N1446" s="19" t="str">
        <f>IFERROR(INDEX('Employee Info'!$C$3:$J$200,MATCH(Data6[[#This Row],[Name:]],'Employee Info'!$B$3:$B$200,0),MATCH(Data6[[#Headers],[Other]],'Employee Info'!$C$2:$J$2,0)),"")</f>
        <v/>
      </c>
      <c r="O1446" s="19">
        <f>IFERROR((Data6[[#This Row],[Hours:]]*SUM(Data6[[#This Row],[Rate]:[Other]])),"")</f>
        <v>0</v>
      </c>
      <c r="P1446" s="7" t="str">
        <f>IF(Data6[[#This Row],[WO'#:]]="","Riley #","WO#")</f>
        <v>WO#</v>
      </c>
      <c r="Q1446" s="7">
        <f>IFERROR(WEEKNUM(Data6[[#This Row],[Date:]]),"")</f>
        <v>31</v>
      </c>
      <c r="R1446" s="6">
        <f t="shared" si="66"/>
        <v>45501</v>
      </c>
      <c r="S1446" s="6">
        <f>Data6[[#This Row],[Week Start]]+7</f>
        <v>45508</v>
      </c>
      <c r="T1446" s="7" t="str">
        <f t="shared" si="67"/>
        <v>7/28/2024 - 8/4/2024</v>
      </c>
      <c r="U1446" s="7" t="str">
        <f t="shared" si="68"/>
        <v>Time Card</v>
      </c>
      <c r="V1446" s="8" t="str">
        <f>RIGHT(TEXT(Data6[[#This Row],[Date:]],"mmddyyyy"),4)</f>
        <v>2024</v>
      </c>
      <c r="W1446" s="8" t="str">
        <f>MID(TEXT(Data6[[#This Row],[Date:]],"mmddyyyy"),3,2)</f>
        <v>31</v>
      </c>
      <c r="X1446" s="8" t="str">
        <f>LEFT(TEXT(Data6[[#This Row],[Date:]],"mmddyyyy"),2)</f>
        <v>07</v>
      </c>
      <c r="Y1446" s="6">
        <f>DATE(Data6[[#This Row],[Year]],Data6[[#This Row],[Month]],Data6[[#This Row],[Day]])</f>
        <v>45504</v>
      </c>
    </row>
    <row r="1447" spans="1:25" x14ac:dyDescent="0.3">
      <c r="A1447" s="5">
        <v>45507.37037488426</v>
      </c>
      <c r="B1447" s="7" t="s">
        <v>66</v>
      </c>
      <c r="C1447" s="6" t="s">
        <v>1955</v>
      </c>
      <c r="D1447" s="7" t="s">
        <v>1998</v>
      </c>
      <c r="E1447" s="8">
        <v>3</v>
      </c>
      <c r="F1447" s="7">
        <v>7128669</v>
      </c>
      <c r="G1447" s="7" t="s">
        <v>68</v>
      </c>
      <c r="H1447" s="7" t="s">
        <v>756</v>
      </c>
      <c r="I1447" s="7" t="s">
        <v>45</v>
      </c>
      <c r="J1447" s="19" t="str">
        <f>IFERROR(INDEX('Employee Info'!$C$3:$E$200,MATCH(Data6[[#This Row],[Name:]],'Employee Info'!$B$3:$B$200,0),MATCH(Data6[[#This Row],[Hours Type:]],'Employee Info'!$C$2:$E$2,0)),"")</f>
        <v/>
      </c>
      <c r="K1447" s="19" t="str">
        <f>IFERROR(INDEX('Employee Info'!$C$3:$J$200,MATCH(Data6[[#This Row],[Name:]],'Employee Info'!$B$3:$B$200,0),MATCH(Data6[[#Headers],[Truck]],'Employee Info'!$C$2:$J$2,0)),"")</f>
        <v/>
      </c>
      <c r="L1447" s="19" t="str">
        <f>IFERROR(INDEX('Employee Info'!$C$3:$J$200,MATCH(Data6[[#This Row],[Name:]],'Employee Info'!$B$3:$B$200,0),MATCH(Data6[[#Headers],[Phone]],'Employee Info'!$C$2:$J$2,0)),"")</f>
        <v/>
      </c>
      <c r="M1447" s="19" t="str">
        <f>IFERROR(INDEX('Employee Info'!$C$3:$J$200,MATCH(Data6[[#This Row],[Name:]],'Employee Info'!$B$3:$B$200,0),MATCH(Data6[[#Headers],[Tech]],'Employee Info'!$C$2:$J$2,0)),"")</f>
        <v/>
      </c>
      <c r="N1447" s="19" t="str">
        <f>IFERROR(INDEX('Employee Info'!$C$3:$J$200,MATCH(Data6[[#This Row],[Name:]],'Employee Info'!$B$3:$B$200,0),MATCH(Data6[[#Headers],[Other]],'Employee Info'!$C$2:$J$2,0)),"")</f>
        <v/>
      </c>
      <c r="O1447" s="19">
        <f>IFERROR((Data6[[#This Row],[Hours:]]*SUM(Data6[[#This Row],[Rate]:[Other]])),"")</f>
        <v>0</v>
      </c>
      <c r="P1447" s="7" t="str">
        <f>IF(Data6[[#This Row],[WO'#:]]="","Riley #","WO#")</f>
        <v>WO#</v>
      </c>
      <c r="Q1447" s="7">
        <f>IFERROR(WEEKNUM(Data6[[#This Row],[Date:]]),"")</f>
        <v>31</v>
      </c>
      <c r="R1447" s="6">
        <f t="shared" si="66"/>
        <v>45501</v>
      </c>
      <c r="S1447" s="6">
        <f>Data6[[#This Row],[Week Start]]+7</f>
        <v>45508</v>
      </c>
      <c r="T1447" s="7" t="str">
        <f t="shared" si="67"/>
        <v>7/28/2024 - 8/4/2024</v>
      </c>
      <c r="U1447" s="7" t="str">
        <f t="shared" si="68"/>
        <v>Time Card</v>
      </c>
      <c r="V1447" s="8" t="str">
        <f>RIGHT(TEXT(Data6[[#This Row],[Date:]],"mmddyyyy"),4)</f>
        <v>2024</v>
      </c>
      <c r="W1447" s="8" t="str">
        <f>MID(TEXT(Data6[[#This Row],[Date:]],"mmddyyyy"),3,2)</f>
        <v>31</v>
      </c>
      <c r="X1447" s="8" t="str">
        <f>LEFT(TEXT(Data6[[#This Row],[Date:]],"mmddyyyy"),2)</f>
        <v>07</v>
      </c>
      <c r="Y1447" s="6">
        <f>DATE(Data6[[#This Row],[Year]],Data6[[#This Row],[Month]],Data6[[#This Row],[Day]])</f>
        <v>45504</v>
      </c>
    </row>
    <row r="1448" spans="1:25" x14ac:dyDescent="0.3">
      <c r="A1448" s="5">
        <v>45504.569432986114</v>
      </c>
      <c r="B1448" s="7" t="s">
        <v>35</v>
      </c>
      <c r="C1448" s="6" t="s">
        <v>1955</v>
      </c>
      <c r="D1448" s="7" t="s">
        <v>1954</v>
      </c>
      <c r="E1448" s="8">
        <v>6</v>
      </c>
      <c r="F1448" s="7">
        <v>7130048</v>
      </c>
      <c r="G1448" s="7" t="s">
        <v>68</v>
      </c>
      <c r="H1448" s="7" t="s">
        <v>756</v>
      </c>
      <c r="I1448" s="7" t="s">
        <v>44</v>
      </c>
      <c r="J1448" s="19" t="str">
        <f>IFERROR(INDEX('Employee Info'!$C$3:$E$200,MATCH(Data6[[#This Row],[Name:]],'Employee Info'!$B$3:$B$200,0),MATCH(Data6[[#This Row],[Hours Type:]],'Employee Info'!$C$2:$E$2,0)),"")</f>
        <v/>
      </c>
      <c r="K1448" s="19" t="str">
        <f>IFERROR(INDEX('Employee Info'!$C$3:$J$200,MATCH(Data6[[#This Row],[Name:]],'Employee Info'!$B$3:$B$200,0),MATCH(Data6[[#Headers],[Truck]],'Employee Info'!$C$2:$J$2,0)),"")</f>
        <v/>
      </c>
      <c r="L1448" s="19" t="str">
        <f>IFERROR(INDEX('Employee Info'!$C$3:$J$200,MATCH(Data6[[#This Row],[Name:]],'Employee Info'!$B$3:$B$200,0),MATCH(Data6[[#Headers],[Phone]],'Employee Info'!$C$2:$J$2,0)),"")</f>
        <v/>
      </c>
      <c r="M1448" s="19" t="str">
        <f>IFERROR(INDEX('Employee Info'!$C$3:$J$200,MATCH(Data6[[#This Row],[Name:]],'Employee Info'!$B$3:$B$200,0),MATCH(Data6[[#Headers],[Tech]],'Employee Info'!$C$2:$J$2,0)),"")</f>
        <v/>
      </c>
      <c r="N1448" s="19" t="str">
        <f>IFERROR(INDEX('Employee Info'!$C$3:$J$200,MATCH(Data6[[#This Row],[Name:]],'Employee Info'!$B$3:$B$200,0),MATCH(Data6[[#Headers],[Other]],'Employee Info'!$C$2:$J$2,0)),"")</f>
        <v/>
      </c>
      <c r="O1448" s="19">
        <f>IFERROR((Data6[[#This Row],[Hours:]]*SUM(Data6[[#This Row],[Rate]:[Other]])),"")</f>
        <v>0</v>
      </c>
      <c r="P1448" s="7" t="str">
        <f>IF(Data6[[#This Row],[WO'#:]]="","Riley #","WO#")</f>
        <v>WO#</v>
      </c>
      <c r="Q1448" s="7">
        <f>IFERROR(WEEKNUM(Data6[[#This Row],[Date:]]),"")</f>
        <v>31</v>
      </c>
      <c r="R1448" s="6">
        <f t="shared" si="66"/>
        <v>45501</v>
      </c>
      <c r="S1448" s="6">
        <f>Data6[[#This Row],[Week Start]]+7</f>
        <v>45508</v>
      </c>
      <c r="T1448" s="7" t="str">
        <f t="shared" si="67"/>
        <v>7/28/2024 - 8/4/2024</v>
      </c>
      <c r="U1448" s="7" t="str">
        <f t="shared" si="68"/>
        <v>Time Card</v>
      </c>
      <c r="V1448" s="8" t="str">
        <f>RIGHT(TEXT(Data6[[#This Row],[Date:]],"mmddyyyy"),4)</f>
        <v>2024</v>
      </c>
      <c r="W1448" s="8" t="str">
        <f>MID(TEXT(Data6[[#This Row],[Date:]],"mmddyyyy"),3,2)</f>
        <v>31</v>
      </c>
      <c r="X1448" s="8" t="str">
        <f>LEFT(TEXT(Data6[[#This Row],[Date:]],"mmddyyyy"),2)</f>
        <v>07</v>
      </c>
      <c r="Y1448" s="6">
        <f>DATE(Data6[[#This Row],[Year]],Data6[[#This Row],[Month]],Data6[[#This Row],[Day]])</f>
        <v>45504</v>
      </c>
    </row>
    <row r="1449" spans="1:25" x14ac:dyDescent="0.3">
      <c r="A1449" s="5">
        <v>45507.36319074074</v>
      </c>
      <c r="B1449" s="7" t="s">
        <v>66</v>
      </c>
      <c r="C1449" s="6" t="s">
        <v>1955</v>
      </c>
      <c r="D1449" s="7" t="s">
        <v>1992</v>
      </c>
      <c r="E1449" s="8">
        <v>1</v>
      </c>
      <c r="F1449" s="7">
        <v>7130048</v>
      </c>
      <c r="G1449" s="7" t="s">
        <v>68</v>
      </c>
      <c r="H1449" s="7" t="s">
        <v>756</v>
      </c>
      <c r="I1449" s="7" t="s">
        <v>44</v>
      </c>
      <c r="J1449" s="19" t="str">
        <f>IFERROR(INDEX('Employee Info'!$C$3:$E$200,MATCH(Data6[[#This Row],[Name:]],'Employee Info'!$B$3:$B$200,0),MATCH(Data6[[#This Row],[Hours Type:]],'Employee Info'!$C$2:$E$2,0)),"")</f>
        <v/>
      </c>
      <c r="K1449" s="19" t="str">
        <f>IFERROR(INDEX('Employee Info'!$C$3:$J$200,MATCH(Data6[[#This Row],[Name:]],'Employee Info'!$B$3:$B$200,0),MATCH(Data6[[#Headers],[Truck]],'Employee Info'!$C$2:$J$2,0)),"")</f>
        <v/>
      </c>
      <c r="L1449" s="19" t="str">
        <f>IFERROR(INDEX('Employee Info'!$C$3:$J$200,MATCH(Data6[[#This Row],[Name:]],'Employee Info'!$B$3:$B$200,0),MATCH(Data6[[#Headers],[Phone]],'Employee Info'!$C$2:$J$2,0)),"")</f>
        <v/>
      </c>
      <c r="M1449" s="19" t="str">
        <f>IFERROR(INDEX('Employee Info'!$C$3:$J$200,MATCH(Data6[[#This Row],[Name:]],'Employee Info'!$B$3:$B$200,0),MATCH(Data6[[#Headers],[Tech]],'Employee Info'!$C$2:$J$2,0)),"")</f>
        <v/>
      </c>
      <c r="N1449" s="19" t="str">
        <f>IFERROR(INDEX('Employee Info'!$C$3:$J$200,MATCH(Data6[[#This Row],[Name:]],'Employee Info'!$B$3:$B$200,0),MATCH(Data6[[#Headers],[Other]],'Employee Info'!$C$2:$J$2,0)),"")</f>
        <v/>
      </c>
      <c r="O1449" s="19">
        <f>IFERROR((Data6[[#This Row],[Hours:]]*SUM(Data6[[#This Row],[Rate]:[Other]])),"")</f>
        <v>0</v>
      </c>
      <c r="P1449" s="7" t="str">
        <f>IF(Data6[[#This Row],[WO'#:]]="","Riley #","WO#")</f>
        <v>WO#</v>
      </c>
      <c r="Q1449" s="7">
        <f>IFERROR(WEEKNUM(Data6[[#This Row],[Date:]]),"")</f>
        <v>31</v>
      </c>
      <c r="R1449" s="6">
        <f t="shared" si="66"/>
        <v>45501</v>
      </c>
      <c r="S1449" s="6">
        <f>Data6[[#This Row],[Week Start]]+7</f>
        <v>45508</v>
      </c>
      <c r="T1449" s="7" t="str">
        <f t="shared" si="67"/>
        <v>7/28/2024 - 8/4/2024</v>
      </c>
      <c r="U1449" s="7" t="str">
        <f t="shared" si="68"/>
        <v>Time Card</v>
      </c>
      <c r="V1449" s="8" t="str">
        <f>RIGHT(TEXT(Data6[[#This Row],[Date:]],"mmddyyyy"),4)</f>
        <v>2024</v>
      </c>
      <c r="W1449" s="8" t="str">
        <f>MID(TEXT(Data6[[#This Row],[Date:]],"mmddyyyy"),3,2)</f>
        <v>31</v>
      </c>
      <c r="X1449" s="8" t="str">
        <f>LEFT(TEXT(Data6[[#This Row],[Date:]],"mmddyyyy"),2)</f>
        <v>07</v>
      </c>
      <c r="Y1449" s="6">
        <f>DATE(Data6[[#This Row],[Year]],Data6[[#This Row],[Month]],Data6[[#This Row],[Day]])</f>
        <v>45504</v>
      </c>
    </row>
    <row r="1450" spans="1:25" x14ac:dyDescent="0.3">
      <c r="A1450" s="5">
        <v>45504.578205787038</v>
      </c>
      <c r="B1450" s="7" t="s">
        <v>34</v>
      </c>
      <c r="C1450" s="6" t="s">
        <v>1955</v>
      </c>
      <c r="D1450" s="7" t="s">
        <v>1958</v>
      </c>
      <c r="E1450" s="8">
        <v>3</v>
      </c>
      <c r="F1450" s="7">
        <v>7130988</v>
      </c>
      <c r="G1450" s="7" t="s">
        <v>68</v>
      </c>
      <c r="H1450" s="7" t="s">
        <v>756</v>
      </c>
      <c r="I1450" s="7" t="s">
        <v>44</v>
      </c>
      <c r="J1450" s="19" t="str">
        <f>IFERROR(INDEX('Employee Info'!$C$3:$E$200,MATCH(Data6[[#This Row],[Name:]],'Employee Info'!$B$3:$B$200,0),MATCH(Data6[[#This Row],[Hours Type:]],'Employee Info'!$C$2:$E$2,0)),"")</f>
        <v/>
      </c>
      <c r="K1450" s="19" t="str">
        <f>IFERROR(INDEX('Employee Info'!$C$3:$J$200,MATCH(Data6[[#This Row],[Name:]],'Employee Info'!$B$3:$B$200,0),MATCH(Data6[[#Headers],[Truck]],'Employee Info'!$C$2:$J$2,0)),"")</f>
        <v/>
      </c>
      <c r="L1450" s="19" t="str">
        <f>IFERROR(INDEX('Employee Info'!$C$3:$J$200,MATCH(Data6[[#This Row],[Name:]],'Employee Info'!$B$3:$B$200,0),MATCH(Data6[[#Headers],[Phone]],'Employee Info'!$C$2:$J$2,0)),"")</f>
        <v/>
      </c>
      <c r="M1450" s="19" t="str">
        <f>IFERROR(INDEX('Employee Info'!$C$3:$J$200,MATCH(Data6[[#This Row],[Name:]],'Employee Info'!$B$3:$B$200,0),MATCH(Data6[[#Headers],[Tech]],'Employee Info'!$C$2:$J$2,0)),"")</f>
        <v/>
      </c>
      <c r="N1450" s="19" t="str">
        <f>IFERROR(INDEX('Employee Info'!$C$3:$J$200,MATCH(Data6[[#This Row],[Name:]],'Employee Info'!$B$3:$B$200,0),MATCH(Data6[[#Headers],[Other]],'Employee Info'!$C$2:$J$2,0)),"")</f>
        <v/>
      </c>
      <c r="O1450" s="19">
        <f>IFERROR((Data6[[#This Row],[Hours:]]*SUM(Data6[[#This Row],[Rate]:[Other]])),"")</f>
        <v>0</v>
      </c>
      <c r="P1450" s="7" t="str">
        <f>IF(Data6[[#This Row],[WO'#:]]="","Riley #","WO#")</f>
        <v>WO#</v>
      </c>
      <c r="Q1450" s="7">
        <f>IFERROR(WEEKNUM(Data6[[#This Row],[Date:]]),"")</f>
        <v>31</v>
      </c>
      <c r="R1450" s="6">
        <f t="shared" si="66"/>
        <v>45501</v>
      </c>
      <c r="S1450" s="6">
        <f>Data6[[#This Row],[Week Start]]+7</f>
        <v>45508</v>
      </c>
      <c r="T1450" s="7" t="str">
        <f t="shared" si="67"/>
        <v>7/28/2024 - 8/4/2024</v>
      </c>
      <c r="U1450" s="7" t="str">
        <f t="shared" si="68"/>
        <v>Time Card</v>
      </c>
      <c r="V1450" s="8" t="str">
        <f>RIGHT(TEXT(Data6[[#This Row],[Date:]],"mmddyyyy"),4)</f>
        <v>2024</v>
      </c>
      <c r="W1450" s="8" t="str">
        <f>MID(TEXT(Data6[[#This Row],[Date:]],"mmddyyyy"),3,2)</f>
        <v>31</v>
      </c>
      <c r="X1450" s="8" t="str">
        <f>LEFT(TEXT(Data6[[#This Row],[Date:]],"mmddyyyy"),2)</f>
        <v>07</v>
      </c>
      <c r="Y1450" s="6">
        <f>DATE(Data6[[#This Row],[Year]],Data6[[#This Row],[Month]],Data6[[#This Row],[Day]])</f>
        <v>45504</v>
      </c>
    </row>
    <row r="1451" spans="1:25" x14ac:dyDescent="0.3">
      <c r="A1451" s="5">
        <v>45504.578324652779</v>
      </c>
      <c r="B1451" s="7" t="s">
        <v>31</v>
      </c>
      <c r="C1451" s="6" t="s">
        <v>1955</v>
      </c>
      <c r="D1451" s="7" t="s">
        <v>1958</v>
      </c>
      <c r="E1451" s="8">
        <v>3</v>
      </c>
      <c r="F1451" s="7">
        <v>7130988</v>
      </c>
      <c r="G1451" s="7" t="s">
        <v>68</v>
      </c>
      <c r="H1451" s="7" t="s">
        <v>756</v>
      </c>
      <c r="I1451" s="7" t="s">
        <v>44</v>
      </c>
      <c r="J1451" s="19" t="str">
        <f>IFERROR(INDEX('Employee Info'!$C$3:$E$200,MATCH(Data6[[#This Row],[Name:]],'Employee Info'!$B$3:$B$200,0),MATCH(Data6[[#This Row],[Hours Type:]],'Employee Info'!$C$2:$E$2,0)),"")</f>
        <v/>
      </c>
      <c r="K1451" s="19" t="str">
        <f>IFERROR(INDEX('Employee Info'!$C$3:$J$200,MATCH(Data6[[#This Row],[Name:]],'Employee Info'!$B$3:$B$200,0),MATCH(Data6[[#Headers],[Truck]],'Employee Info'!$C$2:$J$2,0)),"")</f>
        <v/>
      </c>
      <c r="L1451" s="19" t="str">
        <f>IFERROR(INDEX('Employee Info'!$C$3:$J$200,MATCH(Data6[[#This Row],[Name:]],'Employee Info'!$B$3:$B$200,0),MATCH(Data6[[#Headers],[Phone]],'Employee Info'!$C$2:$J$2,0)),"")</f>
        <v/>
      </c>
      <c r="M1451" s="19" t="str">
        <f>IFERROR(INDEX('Employee Info'!$C$3:$J$200,MATCH(Data6[[#This Row],[Name:]],'Employee Info'!$B$3:$B$200,0),MATCH(Data6[[#Headers],[Tech]],'Employee Info'!$C$2:$J$2,0)),"")</f>
        <v/>
      </c>
      <c r="N1451" s="19" t="str">
        <f>IFERROR(INDEX('Employee Info'!$C$3:$J$200,MATCH(Data6[[#This Row],[Name:]],'Employee Info'!$B$3:$B$200,0),MATCH(Data6[[#Headers],[Other]],'Employee Info'!$C$2:$J$2,0)),"")</f>
        <v/>
      </c>
      <c r="O1451" s="19">
        <f>IFERROR((Data6[[#This Row],[Hours:]]*SUM(Data6[[#This Row],[Rate]:[Other]])),"")</f>
        <v>0</v>
      </c>
      <c r="P1451" s="7" t="str">
        <f>IF(Data6[[#This Row],[WO'#:]]="","Riley #","WO#")</f>
        <v>WO#</v>
      </c>
      <c r="Q1451" s="7">
        <f>IFERROR(WEEKNUM(Data6[[#This Row],[Date:]]),"")</f>
        <v>31</v>
      </c>
      <c r="R1451" s="6">
        <f t="shared" si="66"/>
        <v>45501</v>
      </c>
      <c r="S1451" s="6">
        <f>Data6[[#This Row],[Week Start]]+7</f>
        <v>45508</v>
      </c>
      <c r="T1451" s="7" t="str">
        <f t="shared" si="67"/>
        <v>7/28/2024 - 8/4/2024</v>
      </c>
      <c r="U1451" s="7" t="str">
        <f t="shared" si="68"/>
        <v>Time Card</v>
      </c>
      <c r="V1451" s="8" t="str">
        <f>RIGHT(TEXT(Data6[[#This Row],[Date:]],"mmddyyyy"),4)</f>
        <v>2024</v>
      </c>
      <c r="W1451" s="8" t="str">
        <f>MID(TEXT(Data6[[#This Row],[Date:]],"mmddyyyy"),3,2)</f>
        <v>31</v>
      </c>
      <c r="X1451" s="8" t="str">
        <f>LEFT(TEXT(Data6[[#This Row],[Date:]],"mmddyyyy"),2)</f>
        <v>07</v>
      </c>
      <c r="Y1451" s="6">
        <f>DATE(Data6[[#This Row],[Year]],Data6[[#This Row],[Month]],Data6[[#This Row],[Day]])</f>
        <v>45504</v>
      </c>
    </row>
    <row r="1452" spans="1:25" x14ac:dyDescent="0.3">
      <c r="A1452" s="5">
        <v>45507.3645869213</v>
      </c>
      <c r="B1452" s="7" t="s">
        <v>66</v>
      </c>
      <c r="C1452" s="6" t="s">
        <v>1955</v>
      </c>
      <c r="D1452" s="7" t="s">
        <v>1931</v>
      </c>
      <c r="E1452" s="8">
        <v>1</v>
      </c>
      <c r="F1452" s="7">
        <v>7130988</v>
      </c>
      <c r="G1452" s="7" t="s">
        <v>68</v>
      </c>
      <c r="H1452" s="7" t="s">
        <v>756</v>
      </c>
      <c r="I1452" s="7" t="s">
        <v>44</v>
      </c>
      <c r="J1452" s="19" t="str">
        <f>IFERROR(INDEX('Employee Info'!$C$3:$E$200,MATCH(Data6[[#This Row],[Name:]],'Employee Info'!$B$3:$B$200,0),MATCH(Data6[[#This Row],[Hours Type:]],'Employee Info'!$C$2:$E$2,0)),"")</f>
        <v/>
      </c>
      <c r="K1452" s="19" t="str">
        <f>IFERROR(INDEX('Employee Info'!$C$3:$J$200,MATCH(Data6[[#This Row],[Name:]],'Employee Info'!$B$3:$B$200,0),MATCH(Data6[[#Headers],[Truck]],'Employee Info'!$C$2:$J$2,0)),"")</f>
        <v/>
      </c>
      <c r="L1452" s="19" t="str">
        <f>IFERROR(INDEX('Employee Info'!$C$3:$J$200,MATCH(Data6[[#This Row],[Name:]],'Employee Info'!$B$3:$B$200,0),MATCH(Data6[[#Headers],[Phone]],'Employee Info'!$C$2:$J$2,0)),"")</f>
        <v/>
      </c>
      <c r="M1452" s="19" t="str">
        <f>IFERROR(INDEX('Employee Info'!$C$3:$J$200,MATCH(Data6[[#This Row],[Name:]],'Employee Info'!$B$3:$B$200,0),MATCH(Data6[[#Headers],[Tech]],'Employee Info'!$C$2:$J$2,0)),"")</f>
        <v/>
      </c>
      <c r="N1452" s="19" t="str">
        <f>IFERROR(INDEX('Employee Info'!$C$3:$J$200,MATCH(Data6[[#This Row],[Name:]],'Employee Info'!$B$3:$B$200,0),MATCH(Data6[[#Headers],[Other]],'Employee Info'!$C$2:$J$2,0)),"")</f>
        <v/>
      </c>
      <c r="O1452" s="19">
        <f>IFERROR((Data6[[#This Row],[Hours:]]*SUM(Data6[[#This Row],[Rate]:[Other]])),"")</f>
        <v>0</v>
      </c>
      <c r="P1452" s="7" t="str">
        <f>IF(Data6[[#This Row],[WO'#:]]="","Riley #","WO#")</f>
        <v>WO#</v>
      </c>
      <c r="Q1452" s="7">
        <f>IFERROR(WEEKNUM(Data6[[#This Row],[Date:]]),"")</f>
        <v>31</v>
      </c>
      <c r="R1452" s="6">
        <f t="shared" si="66"/>
        <v>45501</v>
      </c>
      <c r="S1452" s="6">
        <f>Data6[[#This Row],[Week Start]]+7</f>
        <v>45508</v>
      </c>
      <c r="T1452" s="7" t="str">
        <f t="shared" si="67"/>
        <v>7/28/2024 - 8/4/2024</v>
      </c>
      <c r="U1452" s="7" t="str">
        <f t="shared" si="68"/>
        <v>Time Card</v>
      </c>
      <c r="V1452" s="8" t="str">
        <f>RIGHT(TEXT(Data6[[#This Row],[Date:]],"mmddyyyy"),4)</f>
        <v>2024</v>
      </c>
      <c r="W1452" s="8" t="str">
        <f>MID(TEXT(Data6[[#This Row],[Date:]],"mmddyyyy"),3,2)</f>
        <v>31</v>
      </c>
      <c r="X1452" s="8" t="str">
        <f>LEFT(TEXT(Data6[[#This Row],[Date:]],"mmddyyyy"),2)</f>
        <v>07</v>
      </c>
      <c r="Y1452" s="6">
        <f>DATE(Data6[[#This Row],[Year]],Data6[[#This Row],[Month]],Data6[[#This Row],[Day]])</f>
        <v>45504</v>
      </c>
    </row>
    <row r="1453" spans="1:25" x14ac:dyDescent="0.3">
      <c r="A1453" s="5">
        <v>45504.570201967595</v>
      </c>
      <c r="B1453" s="7" t="s">
        <v>35</v>
      </c>
      <c r="C1453" s="6" t="s">
        <v>1955</v>
      </c>
      <c r="D1453" s="7" t="s">
        <v>1956</v>
      </c>
      <c r="E1453" s="8">
        <v>2</v>
      </c>
      <c r="F1453" s="7">
        <v>7134640</v>
      </c>
      <c r="G1453" s="7" t="s">
        <v>68</v>
      </c>
      <c r="H1453" s="7" t="s">
        <v>756</v>
      </c>
      <c r="I1453" s="7" t="s">
        <v>44</v>
      </c>
      <c r="J1453" s="19" t="str">
        <f>IFERROR(INDEX('Employee Info'!$C$3:$E$200,MATCH(Data6[[#This Row],[Name:]],'Employee Info'!$B$3:$B$200,0),MATCH(Data6[[#This Row],[Hours Type:]],'Employee Info'!$C$2:$E$2,0)),"")</f>
        <v/>
      </c>
      <c r="K1453" s="19" t="str">
        <f>IFERROR(INDEX('Employee Info'!$C$3:$J$200,MATCH(Data6[[#This Row],[Name:]],'Employee Info'!$B$3:$B$200,0),MATCH(Data6[[#Headers],[Truck]],'Employee Info'!$C$2:$J$2,0)),"")</f>
        <v/>
      </c>
      <c r="L1453" s="19" t="str">
        <f>IFERROR(INDEX('Employee Info'!$C$3:$J$200,MATCH(Data6[[#This Row],[Name:]],'Employee Info'!$B$3:$B$200,0),MATCH(Data6[[#Headers],[Phone]],'Employee Info'!$C$2:$J$2,0)),"")</f>
        <v/>
      </c>
      <c r="M1453" s="19" t="str">
        <f>IFERROR(INDEX('Employee Info'!$C$3:$J$200,MATCH(Data6[[#This Row],[Name:]],'Employee Info'!$B$3:$B$200,0),MATCH(Data6[[#Headers],[Tech]],'Employee Info'!$C$2:$J$2,0)),"")</f>
        <v/>
      </c>
      <c r="N1453" s="19" t="str">
        <f>IFERROR(INDEX('Employee Info'!$C$3:$J$200,MATCH(Data6[[#This Row],[Name:]],'Employee Info'!$B$3:$B$200,0),MATCH(Data6[[#Headers],[Other]],'Employee Info'!$C$2:$J$2,0)),"")</f>
        <v/>
      </c>
      <c r="O1453" s="19">
        <f>IFERROR((Data6[[#This Row],[Hours:]]*SUM(Data6[[#This Row],[Rate]:[Other]])),"")</f>
        <v>0</v>
      </c>
      <c r="P1453" s="7" t="str">
        <f>IF(Data6[[#This Row],[WO'#:]]="","Riley #","WO#")</f>
        <v>WO#</v>
      </c>
      <c r="Q1453" s="7">
        <f>IFERROR(WEEKNUM(Data6[[#This Row],[Date:]]),"")</f>
        <v>31</v>
      </c>
      <c r="R1453" s="6">
        <f t="shared" si="66"/>
        <v>45501</v>
      </c>
      <c r="S1453" s="6">
        <f>Data6[[#This Row],[Week Start]]+7</f>
        <v>45508</v>
      </c>
      <c r="T1453" s="7" t="str">
        <f t="shared" si="67"/>
        <v>7/28/2024 - 8/4/2024</v>
      </c>
      <c r="U1453" s="7" t="str">
        <f t="shared" si="68"/>
        <v>Time Card</v>
      </c>
      <c r="V1453" s="8" t="str">
        <f>RIGHT(TEXT(Data6[[#This Row],[Date:]],"mmddyyyy"),4)</f>
        <v>2024</v>
      </c>
      <c r="W1453" s="8" t="str">
        <f>MID(TEXT(Data6[[#This Row],[Date:]],"mmddyyyy"),3,2)</f>
        <v>31</v>
      </c>
      <c r="X1453" s="8" t="str">
        <f>LEFT(TEXT(Data6[[#This Row],[Date:]],"mmddyyyy"),2)</f>
        <v>07</v>
      </c>
      <c r="Y1453" s="6">
        <f>DATE(Data6[[#This Row],[Year]],Data6[[#This Row],[Month]],Data6[[#This Row],[Day]])</f>
        <v>45504</v>
      </c>
    </row>
    <row r="1454" spans="1:25" x14ac:dyDescent="0.3">
      <c r="A1454" s="5">
        <v>45507.365217245373</v>
      </c>
      <c r="B1454" s="7" t="s">
        <v>66</v>
      </c>
      <c r="C1454" s="6" t="s">
        <v>1955</v>
      </c>
      <c r="D1454" s="7" t="s">
        <v>1994</v>
      </c>
      <c r="E1454" s="8">
        <v>1</v>
      </c>
      <c r="F1454" s="7">
        <v>7134640</v>
      </c>
      <c r="G1454" s="7" t="s">
        <v>68</v>
      </c>
      <c r="H1454" s="7" t="s">
        <v>756</v>
      </c>
      <c r="I1454" s="7" t="s">
        <v>44</v>
      </c>
      <c r="J1454" s="19" t="str">
        <f>IFERROR(INDEX('Employee Info'!$C$3:$E$200,MATCH(Data6[[#This Row],[Name:]],'Employee Info'!$B$3:$B$200,0),MATCH(Data6[[#This Row],[Hours Type:]],'Employee Info'!$C$2:$E$2,0)),"")</f>
        <v/>
      </c>
      <c r="K1454" s="19" t="str">
        <f>IFERROR(INDEX('Employee Info'!$C$3:$J$200,MATCH(Data6[[#This Row],[Name:]],'Employee Info'!$B$3:$B$200,0),MATCH(Data6[[#Headers],[Truck]],'Employee Info'!$C$2:$J$2,0)),"")</f>
        <v/>
      </c>
      <c r="L1454" s="19" t="str">
        <f>IFERROR(INDEX('Employee Info'!$C$3:$J$200,MATCH(Data6[[#This Row],[Name:]],'Employee Info'!$B$3:$B$200,0),MATCH(Data6[[#Headers],[Phone]],'Employee Info'!$C$2:$J$2,0)),"")</f>
        <v/>
      </c>
      <c r="M1454" s="19" t="str">
        <f>IFERROR(INDEX('Employee Info'!$C$3:$J$200,MATCH(Data6[[#This Row],[Name:]],'Employee Info'!$B$3:$B$200,0),MATCH(Data6[[#Headers],[Tech]],'Employee Info'!$C$2:$J$2,0)),"")</f>
        <v/>
      </c>
      <c r="N1454" s="19" t="str">
        <f>IFERROR(INDEX('Employee Info'!$C$3:$J$200,MATCH(Data6[[#This Row],[Name:]],'Employee Info'!$B$3:$B$200,0),MATCH(Data6[[#Headers],[Other]],'Employee Info'!$C$2:$J$2,0)),"")</f>
        <v/>
      </c>
      <c r="O1454" s="19">
        <f>IFERROR((Data6[[#This Row],[Hours:]]*SUM(Data6[[#This Row],[Rate]:[Other]])),"")</f>
        <v>0</v>
      </c>
      <c r="P1454" s="7" t="str">
        <f>IF(Data6[[#This Row],[WO'#:]]="","Riley #","WO#")</f>
        <v>WO#</v>
      </c>
      <c r="Q1454" s="7">
        <f>IFERROR(WEEKNUM(Data6[[#This Row],[Date:]]),"")</f>
        <v>31</v>
      </c>
      <c r="R1454" s="6">
        <f t="shared" si="66"/>
        <v>45501</v>
      </c>
      <c r="S1454" s="6">
        <f>Data6[[#This Row],[Week Start]]+7</f>
        <v>45508</v>
      </c>
      <c r="T1454" s="7" t="str">
        <f t="shared" si="67"/>
        <v>7/28/2024 - 8/4/2024</v>
      </c>
      <c r="U1454" s="7" t="str">
        <f t="shared" si="68"/>
        <v>Time Card</v>
      </c>
      <c r="V1454" s="8" t="str">
        <f>RIGHT(TEXT(Data6[[#This Row],[Date:]],"mmddyyyy"),4)</f>
        <v>2024</v>
      </c>
      <c r="W1454" s="8" t="str">
        <f>MID(TEXT(Data6[[#This Row],[Date:]],"mmddyyyy"),3,2)</f>
        <v>31</v>
      </c>
      <c r="X1454" s="8" t="str">
        <f>LEFT(TEXT(Data6[[#This Row],[Date:]],"mmddyyyy"),2)</f>
        <v>07</v>
      </c>
      <c r="Y1454" s="6">
        <f>DATE(Data6[[#This Row],[Year]],Data6[[#This Row],[Month]],Data6[[#This Row],[Day]])</f>
        <v>45504</v>
      </c>
    </row>
    <row r="1455" spans="1:25" x14ac:dyDescent="0.3">
      <c r="A1455" s="5">
        <v>45504.577386111108</v>
      </c>
      <c r="B1455" s="7" t="s">
        <v>31</v>
      </c>
      <c r="C1455" s="6" t="s">
        <v>1955</v>
      </c>
      <c r="D1455" s="7" t="s">
        <v>1957</v>
      </c>
      <c r="E1455" s="8">
        <v>3</v>
      </c>
      <c r="F1455" s="7">
        <v>7136490</v>
      </c>
      <c r="G1455" s="7" t="s">
        <v>68</v>
      </c>
      <c r="H1455" s="7" t="s">
        <v>756</v>
      </c>
      <c r="I1455" s="7" t="s">
        <v>44</v>
      </c>
      <c r="J1455" s="19" t="str">
        <f>IFERROR(INDEX('Employee Info'!$C$3:$E$200,MATCH(Data6[[#This Row],[Name:]],'Employee Info'!$B$3:$B$200,0),MATCH(Data6[[#This Row],[Hours Type:]],'Employee Info'!$C$2:$E$2,0)),"")</f>
        <v/>
      </c>
      <c r="K1455" s="19" t="str">
        <f>IFERROR(INDEX('Employee Info'!$C$3:$J$200,MATCH(Data6[[#This Row],[Name:]],'Employee Info'!$B$3:$B$200,0),MATCH(Data6[[#Headers],[Truck]],'Employee Info'!$C$2:$J$2,0)),"")</f>
        <v/>
      </c>
      <c r="L1455" s="19" t="str">
        <f>IFERROR(INDEX('Employee Info'!$C$3:$J$200,MATCH(Data6[[#This Row],[Name:]],'Employee Info'!$B$3:$B$200,0),MATCH(Data6[[#Headers],[Phone]],'Employee Info'!$C$2:$J$2,0)),"")</f>
        <v/>
      </c>
      <c r="M1455" s="19" t="str">
        <f>IFERROR(INDEX('Employee Info'!$C$3:$J$200,MATCH(Data6[[#This Row],[Name:]],'Employee Info'!$B$3:$B$200,0),MATCH(Data6[[#Headers],[Tech]],'Employee Info'!$C$2:$J$2,0)),"")</f>
        <v/>
      </c>
      <c r="N1455" s="19" t="str">
        <f>IFERROR(INDEX('Employee Info'!$C$3:$J$200,MATCH(Data6[[#This Row],[Name:]],'Employee Info'!$B$3:$B$200,0),MATCH(Data6[[#Headers],[Other]],'Employee Info'!$C$2:$J$2,0)),"")</f>
        <v/>
      </c>
      <c r="O1455" s="19">
        <f>IFERROR((Data6[[#This Row],[Hours:]]*SUM(Data6[[#This Row],[Rate]:[Other]])),"")</f>
        <v>0</v>
      </c>
      <c r="P1455" s="7" t="str">
        <f>IF(Data6[[#This Row],[WO'#:]]="","Riley #","WO#")</f>
        <v>WO#</v>
      </c>
      <c r="Q1455" s="7">
        <f>IFERROR(WEEKNUM(Data6[[#This Row],[Date:]]),"")</f>
        <v>31</v>
      </c>
      <c r="R1455" s="6">
        <f t="shared" si="66"/>
        <v>45501</v>
      </c>
      <c r="S1455" s="6">
        <f>Data6[[#This Row],[Week Start]]+7</f>
        <v>45508</v>
      </c>
      <c r="T1455" s="7" t="str">
        <f t="shared" si="67"/>
        <v>7/28/2024 - 8/4/2024</v>
      </c>
      <c r="U1455" s="7" t="str">
        <f t="shared" si="68"/>
        <v>Time Card</v>
      </c>
      <c r="V1455" s="8" t="str">
        <f>RIGHT(TEXT(Data6[[#This Row],[Date:]],"mmddyyyy"),4)</f>
        <v>2024</v>
      </c>
      <c r="W1455" s="8" t="str">
        <f>MID(TEXT(Data6[[#This Row],[Date:]],"mmddyyyy"),3,2)</f>
        <v>31</v>
      </c>
      <c r="X1455" s="8" t="str">
        <f>LEFT(TEXT(Data6[[#This Row],[Date:]],"mmddyyyy"),2)</f>
        <v>07</v>
      </c>
      <c r="Y1455" s="6">
        <f>DATE(Data6[[#This Row],[Year]],Data6[[#This Row],[Month]],Data6[[#This Row],[Day]])</f>
        <v>45504</v>
      </c>
    </row>
    <row r="1456" spans="1:25" x14ac:dyDescent="0.3">
      <c r="A1456" s="5">
        <v>45504.577482638888</v>
      </c>
      <c r="B1456" s="7" t="s">
        <v>34</v>
      </c>
      <c r="C1456" s="6" t="s">
        <v>1955</v>
      </c>
      <c r="D1456" s="7" t="s">
        <v>1957</v>
      </c>
      <c r="E1456" s="8">
        <v>3</v>
      </c>
      <c r="F1456" s="7">
        <v>7136490</v>
      </c>
      <c r="G1456" s="7" t="s">
        <v>68</v>
      </c>
      <c r="H1456" s="7" t="s">
        <v>756</v>
      </c>
      <c r="I1456" s="7" t="s">
        <v>44</v>
      </c>
      <c r="J1456" s="19" t="str">
        <f>IFERROR(INDEX('Employee Info'!$C$3:$E$200,MATCH(Data6[[#This Row],[Name:]],'Employee Info'!$B$3:$B$200,0),MATCH(Data6[[#This Row],[Hours Type:]],'Employee Info'!$C$2:$E$2,0)),"")</f>
        <v/>
      </c>
      <c r="K1456" s="19" t="str">
        <f>IFERROR(INDEX('Employee Info'!$C$3:$J$200,MATCH(Data6[[#This Row],[Name:]],'Employee Info'!$B$3:$B$200,0),MATCH(Data6[[#Headers],[Truck]],'Employee Info'!$C$2:$J$2,0)),"")</f>
        <v/>
      </c>
      <c r="L1456" s="19" t="str">
        <f>IFERROR(INDEX('Employee Info'!$C$3:$J$200,MATCH(Data6[[#This Row],[Name:]],'Employee Info'!$B$3:$B$200,0),MATCH(Data6[[#Headers],[Phone]],'Employee Info'!$C$2:$J$2,0)),"")</f>
        <v/>
      </c>
      <c r="M1456" s="19" t="str">
        <f>IFERROR(INDEX('Employee Info'!$C$3:$J$200,MATCH(Data6[[#This Row],[Name:]],'Employee Info'!$B$3:$B$200,0),MATCH(Data6[[#Headers],[Tech]],'Employee Info'!$C$2:$J$2,0)),"")</f>
        <v/>
      </c>
      <c r="N1456" s="19" t="str">
        <f>IFERROR(INDEX('Employee Info'!$C$3:$J$200,MATCH(Data6[[#This Row],[Name:]],'Employee Info'!$B$3:$B$200,0),MATCH(Data6[[#Headers],[Other]],'Employee Info'!$C$2:$J$2,0)),"")</f>
        <v/>
      </c>
      <c r="O1456" s="19">
        <f>IFERROR((Data6[[#This Row],[Hours:]]*SUM(Data6[[#This Row],[Rate]:[Other]])),"")</f>
        <v>0</v>
      </c>
      <c r="P1456" s="7" t="str">
        <f>IF(Data6[[#This Row],[WO'#:]]="","Riley #","WO#")</f>
        <v>WO#</v>
      </c>
      <c r="Q1456" s="7">
        <f>IFERROR(WEEKNUM(Data6[[#This Row],[Date:]]),"")</f>
        <v>31</v>
      </c>
      <c r="R1456" s="6">
        <f t="shared" si="66"/>
        <v>45501</v>
      </c>
      <c r="S1456" s="6">
        <f>Data6[[#This Row],[Week Start]]+7</f>
        <v>45508</v>
      </c>
      <c r="T1456" s="7" t="str">
        <f t="shared" si="67"/>
        <v>7/28/2024 - 8/4/2024</v>
      </c>
      <c r="U1456" s="7" t="str">
        <f t="shared" si="68"/>
        <v>Time Card</v>
      </c>
      <c r="V1456" s="8" t="str">
        <f>RIGHT(TEXT(Data6[[#This Row],[Date:]],"mmddyyyy"),4)</f>
        <v>2024</v>
      </c>
      <c r="W1456" s="8" t="str">
        <f>MID(TEXT(Data6[[#This Row],[Date:]],"mmddyyyy"),3,2)</f>
        <v>31</v>
      </c>
      <c r="X1456" s="8" t="str">
        <f>LEFT(TEXT(Data6[[#This Row],[Date:]],"mmddyyyy"),2)</f>
        <v>07</v>
      </c>
      <c r="Y1456" s="6">
        <f>DATE(Data6[[#This Row],[Year]],Data6[[#This Row],[Month]],Data6[[#This Row],[Day]])</f>
        <v>45504</v>
      </c>
    </row>
    <row r="1457" spans="1:25" x14ac:dyDescent="0.3">
      <c r="A1457" s="5">
        <v>45504.581419560185</v>
      </c>
      <c r="B1457" s="7" t="s">
        <v>23</v>
      </c>
      <c r="C1457" s="6" t="s">
        <v>1955</v>
      </c>
      <c r="D1457" s="7" t="s">
        <v>1881</v>
      </c>
      <c r="E1457" s="8">
        <v>5</v>
      </c>
      <c r="F1457" s="7" t="s">
        <v>68</v>
      </c>
      <c r="G1457" s="7" t="s">
        <v>68</v>
      </c>
      <c r="H1457" s="7" t="s">
        <v>649</v>
      </c>
      <c r="I1457" s="7" t="s">
        <v>44</v>
      </c>
      <c r="J1457" s="19" t="str">
        <f>IFERROR(INDEX('Employee Info'!$C$3:$E$200,MATCH(Data6[[#This Row],[Name:]],'Employee Info'!$B$3:$B$200,0),MATCH(Data6[[#This Row],[Hours Type:]],'Employee Info'!$C$2:$E$2,0)),"")</f>
        <v/>
      </c>
      <c r="K1457" s="19" t="str">
        <f>IFERROR(INDEX('Employee Info'!$C$3:$J$200,MATCH(Data6[[#This Row],[Name:]],'Employee Info'!$B$3:$B$200,0),MATCH(Data6[[#Headers],[Truck]],'Employee Info'!$C$2:$J$2,0)),"")</f>
        <v/>
      </c>
      <c r="L1457" s="19" t="str">
        <f>IFERROR(INDEX('Employee Info'!$C$3:$J$200,MATCH(Data6[[#This Row],[Name:]],'Employee Info'!$B$3:$B$200,0),MATCH(Data6[[#Headers],[Phone]],'Employee Info'!$C$2:$J$2,0)),"")</f>
        <v/>
      </c>
      <c r="M1457" s="19" t="str">
        <f>IFERROR(INDEX('Employee Info'!$C$3:$J$200,MATCH(Data6[[#This Row],[Name:]],'Employee Info'!$B$3:$B$200,0),MATCH(Data6[[#Headers],[Tech]],'Employee Info'!$C$2:$J$2,0)),"")</f>
        <v/>
      </c>
      <c r="N1457" s="19" t="str">
        <f>IFERROR(INDEX('Employee Info'!$C$3:$J$200,MATCH(Data6[[#This Row],[Name:]],'Employee Info'!$B$3:$B$200,0),MATCH(Data6[[#Headers],[Other]],'Employee Info'!$C$2:$J$2,0)),"")</f>
        <v/>
      </c>
      <c r="O1457" s="19">
        <f>IFERROR((Data6[[#This Row],[Hours:]]*SUM(Data6[[#This Row],[Rate]:[Other]])),"")</f>
        <v>0</v>
      </c>
      <c r="P1457" s="7" t="str">
        <f>IF(Data6[[#This Row],[WO'#:]]="","Riley #","WO#")</f>
        <v>Riley #</v>
      </c>
      <c r="Q1457" s="7">
        <f>IFERROR(WEEKNUM(Data6[[#This Row],[Date:]]),"")</f>
        <v>31</v>
      </c>
      <c r="R1457" s="6">
        <f t="shared" si="66"/>
        <v>45501</v>
      </c>
      <c r="S1457" s="6">
        <f>Data6[[#This Row],[Week Start]]+7</f>
        <v>45508</v>
      </c>
      <c r="T1457" s="7" t="str">
        <f t="shared" si="67"/>
        <v>7/28/2024 - 8/4/2024</v>
      </c>
      <c r="U1457" s="7" t="str">
        <f t="shared" si="68"/>
        <v>Time Card</v>
      </c>
      <c r="V1457" s="8" t="str">
        <f>RIGHT(TEXT(Data6[[#This Row],[Date:]],"mmddyyyy"),4)</f>
        <v>2024</v>
      </c>
      <c r="W1457" s="8" t="str">
        <f>MID(TEXT(Data6[[#This Row],[Date:]],"mmddyyyy"),3,2)</f>
        <v>31</v>
      </c>
      <c r="X1457" s="8" t="str">
        <f>LEFT(TEXT(Data6[[#This Row],[Date:]],"mmddyyyy"),2)</f>
        <v>07</v>
      </c>
      <c r="Y1457" s="6">
        <f>DATE(Data6[[#This Row],[Year]],Data6[[#This Row],[Month]],Data6[[#This Row],[Day]])</f>
        <v>45504</v>
      </c>
    </row>
    <row r="1458" spans="1:25" x14ac:dyDescent="0.3">
      <c r="A1458" s="5">
        <v>45504.582633101854</v>
      </c>
      <c r="B1458" s="7" t="s">
        <v>23</v>
      </c>
      <c r="C1458" s="6" t="s">
        <v>1955</v>
      </c>
      <c r="D1458" s="7" t="s">
        <v>1962</v>
      </c>
      <c r="E1458" s="8">
        <v>3</v>
      </c>
      <c r="F1458" s="7" t="s">
        <v>68</v>
      </c>
      <c r="G1458" s="7" t="s">
        <v>68</v>
      </c>
      <c r="H1458" s="7" t="s">
        <v>912</v>
      </c>
      <c r="I1458" s="7" t="s">
        <v>44</v>
      </c>
      <c r="J1458" s="19" t="str">
        <f>IFERROR(INDEX('Employee Info'!$C$3:$E$200,MATCH(Data6[[#This Row],[Name:]],'Employee Info'!$B$3:$B$200,0),MATCH(Data6[[#This Row],[Hours Type:]],'Employee Info'!$C$2:$E$2,0)),"")</f>
        <v/>
      </c>
      <c r="K1458" s="19" t="str">
        <f>IFERROR(INDEX('Employee Info'!$C$3:$J$200,MATCH(Data6[[#This Row],[Name:]],'Employee Info'!$B$3:$B$200,0),MATCH(Data6[[#Headers],[Truck]],'Employee Info'!$C$2:$J$2,0)),"")</f>
        <v/>
      </c>
      <c r="L1458" s="19" t="str">
        <f>IFERROR(INDEX('Employee Info'!$C$3:$J$200,MATCH(Data6[[#This Row],[Name:]],'Employee Info'!$B$3:$B$200,0),MATCH(Data6[[#Headers],[Phone]],'Employee Info'!$C$2:$J$2,0)),"")</f>
        <v/>
      </c>
      <c r="M1458" s="19" t="str">
        <f>IFERROR(INDEX('Employee Info'!$C$3:$J$200,MATCH(Data6[[#This Row],[Name:]],'Employee Info'!$B$3:$B$200,0),MATCH(Data6[[#Headers],[Tech]],'Employee Info'!$C$2:$J$2,0)),"")</f>
        <v/>
      </c>
      <c r="N1458" s="19" t="str">
        <f>IFERROR(INDEX('Employee Info'!$C$3:$J$200,MATCH(Data6[[#This Row],[Name:]],'Employee Info'!$B$3:$B$200,0),MATCH(Data6[[#Headers],[Other]],'Employee Info'!$C$2:$J$2,0)),"")</f>
        <v/>
      </c>
      <c r="O1458" s="19">
        <f>IFERROR((Data6[[#This Row],[Hours:]]*SUM(Data6[[#This Row],[Rate]:[Other]])),"")</f>
        <v>0</v>
      </c>
      <c r="P1458" s="7" t="str">
        <f>IF(Data6[[#This Row],[WO'#:]]="","Riley #","WO#")</f>
        <v>Riley #</v>
      </c>
      <c r="Q1458" s="7">
        <f>IFERROR(WEEKNUM(Data6[[#This Row],[Date:]]),"")</f>
        <v>31</v>
      </c>
      <c r="R1458" s="6">
        <f t="shared" si="66"/>
        <v>45501</v>
      </c>
      <c r="S1458" s="6">
        <f>Data6[[#This Row],[Week Start]]+7</f>
        <v>45508</v>
      </c>
      <c r="T1458" s="7" t="str">
        <f t="shared" si="67"/>
        <v>7/28/2024 - 8/4/2024</v>
      </c>
      <c r="U1458" s="7" t="str">
        <f t="shared" si="68"/>
        <v>Time Card</v>
      </c>
      <c r="V1458" s="8" t="str">
        <f>RIGHT(TEXT(Data6[[#This Row],[Date:]],"mmddyyyy"),4)</f>
        <v>2024</v>
      </c>
      <c r="W1458" s="8" t="str">
        <f>MID(TEXT(Data6[[#This Row],[Date:]],"mmddyyyy"),3,2)</f>
        <v>31</v>
      </c>
      <c r="X1458" s="8" t="str">
        <f>LEFT(TEXT(Data6[[#This Row],[Date:]],"mmddyyyy"),2)</f>
        <v>07</v>
      </c>
      <c r="Y1458" s="6">
        <f>DATE(Data6[[#This Row],[Year]],Data6[[#This Row],[Month]],Data6[[#This Row],[Day]])</f>
        <v>45504</v>
      </c>
    </row>
    <row r="1459" spans="1:25" x14ac:dyDescent="0.3">
      <c r="A1459" s="5">
        <v>45504.579144675925</v>
      </c>
      <c r="B1459" s="7" t="s">
        <v>31</v>
      </c>
      <c r="C1459" s="6" t="s">
        <v>1955</v>
      </c>
      <c r="D1459" s="7" t="s">
        <v>1959</v>
      </c>
      <c r="E1459" s="8">
        <v>2</v>
      </c>
      <c r="F1459" s="7" t="s">
        <v>68</v>
      </c>
      <c r="G1459" s="7" t="s">
        <v>68</v>
      </c>
      <c r="H1459" s="7" t="s">
        <v>1960</v>
      </c>
      <c r="I1459" s="7" t="s">
        <v>44</v>
      </c>
      <c r="J1459" s="19" t="str">
        <f>IFERROR(INDEX('Employee Info'!$C$3:$E$200,MATCH(Data6[[#This Row],[Name:]],'Employee Info'!$B$3:$B$200,0),MATCH(Data6[[#This Row],[Hours Type:]],'Employee Info'!$C$2:$E$2,0)),"")</f>
        <v/>
      </c>
      <c r="K1459" s="19" t="str">
        <f>IFERROR(INDEX('Employee Info'!$C$3:$J$200,MATCH(Data6[[#This Row],[Name:]],'Employee Info'!$B$3:$B$200,0),MATCH(Data6[[#Headers],[Truck]],'Employee Info'!$C$2:$J$2,0)),"")</f>
        <v/>
      </c>
      <c r="L1459" s="19" t="str">
        <f>IFERROR(INDEX('Employee Info'!$C$3:$J$200,MATCH(Data6[[#This Row],[Name:]],'Employee Info'!$B$3:$B$200,0),MATCH(Data6[[#Headers],[Phone]],'Employee Info'!$C$2:$J$2,0)),"")</f>
        <v/>
      </c>
      <c r="M1459" s="19" t="str">
        <f>IFERROR(INDEX('Employee Info'!$C$3:$J$200,MATCH(Data6[[#This Row],[Name:]],'Employee Info'!$B$3:$B$200,0),MATCH(Data6[[#Headers],[Tech]],'Employee Info'!$C$2:$J$2,0)),"")</f>
        <v/>
      </c>
      <c r="N1459" s="19" t="str">
        <f>IFERROR(INDEX('Employee Info'!$C$3:$J$200,MATCH(Data6[[#This Row],[Name:]],'Employee Info'!$B$3:$B$200,0),MATCH(Data6[[#Headers],[Other]],'Employee Info'!$C$2:$J$2,0)),"")</f>
        <v/>
      </c>
      <c r="O1459" s="19">
        <f>IFERROR((Data6[[#This Row],[Hours:]]*SUM(Data6[[#This Row],[Rate]:[Other]])),"")</f>
        <v>0</v>
      </c>
      <c r="P1459" s="7" t="str">
        <f>IF(Data6[[#This Row],[WO'#:]]="","Riley #","WO#")</f>
        <v>Riley #</v>
      </c>
      <c r="Q1459" s="7">
        <f>IFERROR(WEEKNUM(Data6[[#This Row],[Date:]]),"")</f>
        <v>31</v>
      </c>
      <c r="R1459" s="6">
        <f t="shared" si="66"/>
        <v>45501</v>
      </c>
      <c r="S1459" s="6">
        <f>Data6[[#This Row],[Week Start]]+7</f>
        <v>45508</v>
      </c>
      <c r="T1459" s="7" t="str">
        <f t="shared" si="67"/>
        <v>7/28/2024 - 8/4/2024</v>
      </c>
      <c r="U1459" s="7" t="str">
        <f t="shared" si="68"/>
        <v>Time Card</v>
      </c>
      <c r="V1459" s="8" t="str">
        <f>RIGHT(TEXT(Data6[[#This Row],[Date:]],"mmddyyyy"),4)</f>
        <v>2024</v>
      </c>
      <c r="W1459" s="8" t="str">
        <f>MID(TEXT(Data6[[#This Row],[Date:]],"mmddyyyy"),3,2)</f>
        <v>31</v>
      </c>
      <c r="X1459" s="8" t="str">
        <f>LEFT(TEXT(Data6[[#This Row],[Date:]],"mmddyyyy"),2)</f>
        <v>07</v>
      </c>
      <c r="Y1459" s="6">
        <f>DATE(Data6[[#This Row],[Year]],Data6[[#This Row],[Month]],Data6[[#This Row],[Day]])</f>
        <v>45504</v>
      </c>
    </row>
    <row r="1460" spans="1:25" x14ac:dyDescent="0.3">
      <c r="A1460" s="5">
        <v>45507.371799189816</v>
      </c>
      <c r="B1460" s="7" t="s">
        <v>66</v>
      </c>
      <c r="C1460" s="6" t="s">
        <v>1965</v>
      </c>
      <c r="D1460" s="7" t="s">
        <v>2001</v>
      </c>
      <c r="E1460" s="8">
        <v>1</v>
      </c>
      <c r="F1460" s="7">
        <v>20028</v>
      </c>
      <c r="G1460" s="7" t="s">
        <v>68</v>
      </c>
      <c r="H1460" s="7" t="s">
        <v>756</v>
      </c>
      <c r="I1460" s="7" t="s">
        <v>45</v>
      </c>
      <c r="J1460" s="19" t="str">
        <f>IFERROR(INDEX('Employee Info'!$C$3:$E$200,MATCH(Data6[[#This Row],[Name:]],'Employee Info'!$B$3:$B$200,0),MATCH(Data6[[#This Row],[Hours Type:]],'Employee Info'!$C$2:$E$2,0)),"")</f>
        <v/>
      </c>
      <c r="K1460" s="19" t="str">
        <f>IFERROR(INDEX('Employee Info'!$C$3:$J$200,MATCH(Data6[[#This Row],[Name:]],'Employee Info'!$B$3:$B$200,0),MATCH(Data6[[#Headers],[Truck]],'Employee Info'!$C$2:$J$2,0)),"")</f>
        <v/>
      </c>
      <c r="L1460" s="19" t="str">
        <f>IFERROR(INDEX('Employee Info'!$C$3:$J$200,MATCH(Data6[[#This Row],[Name:]],'Employee Info'!$B$3:$B$200,0),MATCH(Data6[[#Headers],[Phone]],'Employee Info'!$C$2:$J$2,0)),"")</f>
        <v/>
      </c>
      <c r="M1460" s="19" t="str">
        <f>IFERROR(INDEX('Employee Info'!$C$3:$J$200,MATCH(Data6[[#This Row],[Name:]],'Employee Info'!$B$3:$B$200,0),MATCH(Data6[[#Headers],[Tech]],'Employee Info'!$C$2:$J$2,0)),"")</f>
        <v/>
      </c>
      <c r="N1460" s="19" t="str">
        <f>IFERROR(INDEX('Employee Info'!$C$3:$J$200,MATCH(Data6[[#This Row],[Name:]],'Employee Info'!$B$3:$B$200,0),MATCH(Data6[[#Headers],[Other]],'Employee Info'!$C$2:$J$2,0)),"")</f>
        <v/>
      </c>
      <c r="O1460" s="19">
        <f>IFERROR((Data6[[#This Row],[Hours:]]*SUM(Data6[[#This Row],[Rate]:[Other]])),"")</f>
        <v>0</v>
      </c>
      <c r="P1460" s="7" t="str">
        <f>IF(Data6[[#This Row],[WO'#:]]="","Riley #","WO#")</f>
        <v>WO#</v>
      </c>
      <c r="Q1460" s="7">
        <f>IFERROR(WEEKNUM(Data6[[#This Row],[Date:]]),"")</f>
        <v>31</v>
      </c>
      <c r="R1460" s="6">
        <f t="shared" si="66"/>
        <v>45501</v>
      </c>
      <c r="S1460" s="6">
        <f>Data6[[#This Row],[Week Start]]+7</f>
        <v>45508</v>
      </c>
      <c r="T1460" s="7" t="str">
        <f t="shared" si="67"/>
        <v>7/28/2024 - 8/4/2024</v>
      </c>
      <c r="U1460" s="7" t="str">
        <f t="shared" si="68"/>
        <v>Time Card</v>
      </c>
      <c r="V1460" s="8" t="str">
        <f>RIGHT(TEXT(Data6[[#This Row],[Date:]],"mmddyyyy"),4)</f>
        <v>2024</v>
      </c>
      <c r="W1460" s="8" t="str">
        <f>MID(TEXT(Data6[[#This Row],[Date:]],"mmddyyyy"),3,2)</f>
        <v>01</v>
      </c>
      <c r="X1460" s="8" t="str">
        <f>LEFT(TEXT(Data6[[#This Row],[Date:]],"mmddyyyy"),2)</f>
        <v>08</v>
      </c>
      <c r="Y1460" s="6">
        <f>DATE(Data6[[#This Row],[Year]],Data6[[#This Row],[Month]],Data6[[#This Row],[Day]])</f>
        <v>45505</v>
      </c>
    </row>
    <row r="1461" spans="1:25" x14ac:dyDescent="0.3">
      <c r="A1461" s="5">
        <v>45507.373532638892</v>
      </c>
      <c r="B1461" s="7" t="s">
        <v>76</v>
      </c>
      <c r="C1461" s="6" t="s">
        <v>1965</v>
      </c>
      <c r="D1461" s="7" t="s">
        <v>896</v>
      </c>
      <c r="E1461" s="8">
        <v>2</v>
      </c>
      <c r="F1461" s="7">
        <v>20028</v>
      </c>
      <c r="G1461" s="7" t="s">
        <v>68</v>
      </c>
      <c r="H1461" s="7" t="s">
        <v>756</v>
      </c>
      <c r="I1461" s="7" t="s">
        <v>44</v>
      </c>
      <c r="J1461" s="19" t="str">
        <f>IFERROR(INDEX('Employee Info'!$C$3:$E$200,MATCH(Data6[[#This Row],[Name:]],'Employee Info'!$B$3:$B$200,0),MATCH(Data6[[#This Row],[Hours Type:]],'Employee Info'!$C$2:$E$2,0)),"")</f>
        <v/>
      </c>
      <c r="K1461" s="19" t="str">
        <f>IFERROR(INDEX('Employee Info'!$C$3:$J$200,MATCH(Data6[[#This Row],[Name:]],'Employee Info'!$B$3:$B$200,0),MATCH(Data6[[#Headers],[Truck]],'Employee Info'!$C$2:$J$2,0)),"")</f>
        <v/>
      </c>
      <c r="L1461" s="19" t="str">
        <f>IFERROR(INDEX('Employee Info'!$C$3:$J$200,MATCH(Data6[[#This Row],[Name:]],'Employee Info'!$B$3:$B$200,0),MATCH(Data6[[#Headers],[Phone]],'Employee Info'!$C$2:$J$2,0)),"")</f>
        <v/>
      </c>
      <c r="M1461" s="19" t="str">
        <f>IFERROR(INDEX('Employee Info'!$C$3:$J$200,MATCH(Data6[[#This Row],[Name:]],'Employee Info'!$B$3:$B$200,0),MATCH(Data6[[#Headers],[Tech]],'Employee Info'!$C$2:$J$2,0)),"")</f>
        <v/>
      </c>
      <c r="N1461" s="19" t="str">
        <f>IFERROR(INDEX('Employee Info'!$C$3:$J$200,MATCH(Data6[[#This Row],[Name:]],'Employee Info'!$B$3:$B$200,0),MATCH(Data6[[#Headers],[Other]],'Employee Info'!$C$2:$J$2,0)),"")</f>
        <v/>
      </c>
      <c r="O1461" s="19">
        <f>IFERROR((Data6[[#This Row],[Hours:]]*SUM(Data6[[#This Row],[Rate]:[Other]])),"")</f>
        <v>0</v>
      </c>
      <c r="P1461" s="7" t="str">
        <f>IF(Data6[[#This Row],[WO'#:]]="","Riley #","WO#")</f>
        <v>WO#</v>
      </c>
      <c r="Q1461" s="7">
        <f>IFERROR(WEEKNUM(Data6[[#This Row],[Date:]]),"")</f>
        <v>31</v>
      </c>
      <c r="R1461" s="6">
        <f t="shared" si="66"/>
        <v>45501</v>
      </c>
      <c r="S1461" s="6">
        <f>Data6[[#This Row],[Week Start]]+7</f>
        <v>45508</v>
      </c>
      <c r="T1461" s="7" t="str">
        <f t="shared" si="67"/>
        <v>7/28/2024 - 8/4/2024</v>
      </c>
      <c r="U1461" s="7" t="str">
        <f t="shared" si="68"/>
        <v>Time Card</v>
      </c>
      <c r="V1461" s="8" t="str">
        <f>RIGHT(TEXT(Data6[[#This Row],[Date:]],"mmddyyyy"),4)</f>
        <v>2024</v>
      </c>
      <c r="W1461" s="8" t="str">
        <f>MID(TEXT(Data6[[#This Row],[Date:]],"mmddyyyy"),3,2)</f>
        <v>01</v>
      </c>
      <c r="X1461" s="8" t="str">
        <f>LEFT(TEXT(Data6[[#This Row],[Date:]],"mmddyyyy"),2)</f>
        <v>08</v>
      </c>
      <c r="Y1461" s="6">
        <f>DATE(Data6[[#This Row],[Year]],Data6[[#This Row],[Month]],Data6[[#This Row],[Day]])</f>
        <v>45505</v>
      </c>
    </row>
    <row r="1462" spans="1:25" x14ac:dyDescent="0.3">
      <c r="A1462" s="5">
        <v>45506.259824537039</v>
      </c>
      <c r="B1462" s="7" t="s">
        <v>23</v>
      </c>
      <c r="C1462" s="6" t="s">
        <v>1965</v>
      </c>
      <c r="D1462" s="7" t="s">
        <v>1974</v>
      </c>
      <c r="E1462" s="8">
        <v>7</v>
      </c>
      <c r="F1462" s="7">
        <v>710743</v>
      </c>
      <c r="G1462" s="7" t="s">
        <v>68</v>
      </c>
      <c r="H1462" s="7" t="s">
        <v>756</v>
      </c>
      <c r="I1462" s="7" t="s">
        <v>44</v>
      </c>
      <c r="J1462" s="19" t="str">
        <f>IFERROR(INDEX('Employee Info'!$C$3:$E$200,MATCH(Data6[[#This Row],[Name:]],'Employee Info'!$B$3:$B$200,0),MATCH(Data6[[#This Row],[Hours Type:]],'Employee Info'!$C$2:$E$2,0)),"")</f>
        <v/>
      </c>
      <c r="K1462" s="19" t="str">
        <f>IFERROR(INDEX('Employee Info'!$C$3:$J$200,MATCH(Data6[[#This Row],[Name:]],'Employee Info'!$B$3:$B$200,0),MATCH(Data6[[#Headers],[Truck]],'Employee Info'!$C$2:$J$2,0)),"")</f>
        <v/>
      </c>
      <c r="L1462" s="19" t="str">
        <f>IFERROR(INDEX('Employee Info'!$C$3:$J$200,MATCH(Data6[[#This Row],[Name:]],'Employee Info'!$B$3:$B$200,0),MATCH(Data6[[#Headers],[Phone]],'Employee Info'!$C$2:$J$2,0)),"")</f>
        <v/>
      </c>
      <c r="M1462" s="19" t="str">
        <f>IFERROR(INDEX('Employee Info'!$C$3:$J$200,MATCH(Data6[[#This Row],[Name:]],'Employee Info'!$B$3:$B$200,0),MATCH(Data6[[#Headers],[Tech]],'Employee Info'!$C$2:$J$2,0)),"")</f>
        <v/>
      </c>
      <c r="N1462" s="19" t="str">
        <f>IFERROR(INDEX('Employee Info'!$C$3:$J$200,MATCH(Data6[[#This Row],[Name:]],'Employee Info'!$B$3:$B$200,0),MATCH(Data6[[#Headers],[Other]],'Employee Info'!$C$2:$J$2,0)),"")</f>
        <v/>
      </c>
      <c r="O1462" s="19">
        <f>IFERROR((Data6[[#This Row],[Hours:]]*SUM(Data6[[#This Row],[Rate]:[Other]])),"")</f>
        <v>0</v>
      </c>
      <c r="P1462" s="7" t="str">
        <f>IF(Data6[[#This Row],[WO'#:]]="","Riley #","WO#")</f>
        <v>WO#</v>
      </c>
      <c r="Q1462" s="7">
        <f>IFERROR(WEEKNUM(Data6[[#This Row],[Date:]]),"")</f>
        <v>31</v>
      </c>
      <c r="R1462" s="6">
        <f t="shared" si="66"/>
        <v>45501</v>
      </c>
      <c r="S1462" s="6">
        <f>Data6[[#This Row],[Week Start]]+7</f>
        <v>45508</v>
      </c>
      <c r="T1462" s="7" t="str">
        <f t="shared" si="67"/>
        <v>7/28/2024 - 8/4/2024</v>
      </c>
      <c r="U1462" s="7" t="str">
        <f t="shared" si="68"/>
        <v>Time Card</v>
      </c>
      <c r="V1462" s="8" t="str">
        <f>RIGHT(TEXT(Data6[[#This Row],[Date:]],"mmddyyyy"),4)</f>
        <v>2024</v>
      </c>
      <c r="W1462" s="8" t="str">
        <f>MID(TEXT(Data6[[#This Row],[Date:]],"mmddyyyy"),3,2)</f>
        <v>01</v>
      </c>
      <c r="X1462" s="8" t="str">
        <f>LEFT(TEXT(Data6[[#This Row],[Date:]],"mmddyyyy"),2)</f>
        <v>08</v>
      </c>
      <c r="Y1462" s="6">
        <f>DATE(Data6[[#This Row],[Year]],Data6[[#This Row],[Month]],Data6[[#This Row],[Day]])</f>
        <v>45505</v>
      </c>
    </row>
    <row r="1463" spans="1:25" x14ac:dyDescent="0.3">
      <c r="A1463" s="5">
        <v>45507.35568310185</v>
      </c>
      <c r="B1463" s="7" t="s">
        <v>66</v>
      </c>
      <c r="C1463" s="6" t="s">
        <v>1965</v>
      </c>
      <c r="D1463" s="7" t="s">
        <v>1987</v>
      </c>
      <c r="E1463" s="8">
        <v>4</v>
      </c>
      <c r="F1463" s="7">
        <v>6984733</v>
      </c>
      <c r="G1463" s="7" t="s">
        <v>68</v>
      </c>
      <c r="H1463" s="7" t="s">
        <v>756</v>
      </c>
      <c r="I1463" s="7" t="s">
        <v>44</v>
      </c>
      <c r="J1463" s="19" t="str">
        <f>IFERROR(INDEX('Employee Info'!$C$3:$E$200,MATCH(Data6[[#This Row],[Name:]],'Employee Info'!$B$3:$B$200,0),MATCH(Data6[[#This Row],[Hours Type:]],'Employee Info'!$C$2:$E$2,0)),"")</f>
        <v/>
      </c>
      <c r="K1463" s="19" t="str">
        <f>IFERROR(INDEX('Employee Info'!$C$3:$J$200,MATCH(Data6[[#This Row],[Name:]],'Employee Info'!$B$3:$B$200,0),MATCH(Data6[[#Headers],[Truck]],'Employee Info'!$C$2:$J$2,0)),"")</f>
        <v/>
      </c>
      <c r="L1463" s="19" t="str">
        <f>IFERROR(INDEX('Employee Info'!$C$3:$J$200,MATCH(Data6[[#This Row],[Name:]],'Employee Info'!$B$3:$B$200,0),MATCH(Data6[[#Headers],[Phone]],'Employee Info'!$C$2:$J$2,0)),"")</f>
        <v/>
      </c>
      <c r="M1463" s="19" t="str">
        <f>IFERROR(INDEX('Employee Info'!$C$3:$J$200,MATCH(Data6[[#This Row],[Name:]],'Employee Info'!$B$3:$B$200,0),MATCH(Data6[[#Headers],[Tech]],'Employee Info'!$C$2:$J$2,0)),"")</f>
        <v/>
      </c>
      <c r="N1463" s="19" t="str">
        <f>IFERROR(INDEX('Employee Info'!$C$3:$J$200,MATCH(Data6[[#This Row],[Name:]],'Employee Info'!$B$3:$B$200,0),MATCH(Data6[[#Headers],[Other]],'Employee Info'!$C$2:$J$2,0)),"")</f>
        <v/>
      </c>
      <c r="O1463" s="19">
        <f>IFERROR((Data6[[#This Row],[Hours:]]*SUM(Data6[[#This Row],[Rate]:[Other]])),"")</f>
        <v>0</v>
      </c>
      <c r="P1463" s="7" t="str">
        <f>IF(Data6[[#This Row],[WO'#:]]="","Riley #","WO#")</f>
        <v>WO#</v>
      </c>
      <c r="Q1463" s="7">
        <f>IFERROR(WEEKNUM(Data6[[#This Row],[Date:]]),"")</f>
        <v>31</v>
      </c>
      <c r="R1463" s="6">
        <f t="shared" si="66"/>
        <v>45501</v>
      </c>
      <c r="S1463" s="6">
        <f>Data6[[#This Row],[Week Start]]+7</f>
        <v>45508</v>
      </c>
      <c r="T1463" s="7" t="str">
        <f t="shared" si="67"/>
        <v>7/28/2024 - 8/4/2024</v>
      </c>
      <c r="U1463" s="7" t="str">
        <f t="shared" si="68"/>
        <v>Time Card</v>
      </c>
      <c r="V1463" s="8" t="str">
        <f>RIGHT(TEXT(Data6[[#This Row],[Date:]],"mmddyyyy"),4)</f>
        <v>2024</v>
      </c>
      <c r="W1463" s="8" t="str">
        <f>MID(TEXT(Data6[[#This Row],[Date:]],"mmddyyyy"),3,2)</f>
        <v>01</v>
      </c>
      <c r="X1463" s="8" t="str">
        <f>LEFT(TEXT(Data6[[#This Row],[Date:]],"mmddyyyy"),2)</f>
        <v>08</v>
      </c>
      <c r="Y1463" s="6">
        <f>DATE(Data6[[#This Row],[Year]],Data6[[#This Row],[Month]],Data6[[#This Row],[Day]])</f>
        <v>45505</v>
      </c>
    </row>
    <row r="1464" spans="1:25" x14ac:dyDescent="0.3">
      <c r="A1464" s="5">
        <v>45507.360315625003</v>
      </c>
      <c r="B1464" s="7" t="s">
        <v>66</v>
      </c>
      <c r="C1464" s="6" t="s">
        <v>1965</v>
      </c>
      <c r="D1464" s="7" t="s">
        <v>122</v>
      </c>
      <c r="E1464" s="8">
        <v>1</v>
      </c>
      <c r="F1464" s="7">
        <v>6984733</v>
      </c>
      <c r="G1464" s="7" t="s">
        <v>68</v>
      </c>
      <c r="H1464" s="7" t="s">
        <v>756</v>
      </c>
      <c r="I1464" s="7" t="s">
        <v>44</v>
      </c>
      <c r="J1464" s="19" t="str">
        <f>IFERROR(INDEX('Employee Info'!$C$3:$E$200,MATCH(Data6[[#This Row],[Name:]],'Employee Info'!$B$3:$B$200,0),MATCH(Data6[[#This Row],[Hours Type:]],'Employee Info'!$C$2:$E$2,0)),"")</f>
        <v/>
      </c>
      <c r="K1464" s="19" t="str">
        <f>IFERROR(INDEX('Employee Info'!$C$3:$J$200,MATCH(Data6[[#This Row],[Name:]],'Employee Info'!$B$3:$B$200,0),MATCH(Data6[[#Headers],[Truck]],'Employee Info'!$C$2:$J$2,0)),"")</f>
        <v/>
      </c>
      <c r="L1464" s="19" t="str">
        <f>IFERROR(INDEX('Employee Info'!$C$3:$J$200,MATCH(Data6[[#This Row],[Name:]],'Employee Info'!$B$3:$B$200,0),MATCH(Data6[[#Headers],[Phone]],'Employee Info'!$C$2:$J$2,0)),"")</f>
        <v/>
      </c>
      <c r="M1464" s="19" t="str">
        <f>IFERROR(INDEX('Employee Info'!$C$3:$J$200,MATCH(Data6[[#This Row],[Name:]],'Employee Info'!$B$3:$B$200,0),MATCH(Data6[[#Headers],[Tech]],'Employee Info'!$C$2:$J$2,0)),"")</f>
        <v/>
      </c>
      <c r="N1464" s="19" t="str">
        <f>IFERROR(INDEX('Employee Info'!$C$3:$J$200,MATCH(Data6[[#This Row],[Name:]],'Employee Info'!$B$3:$B$200,0),MATCH(Data6[[#Headers],[Other]],'Employee Info'!$C$2:$J$2,0)),"")</f>
        <v/>
      </c>
      <c r="O1464" s="19">
        <f>IFERROR((Data6[[#This Row],[Hours:]]*SUM(Data6[[#This Row],[Rate]:[Other]])),"")</f>
        <v>0</v>
      </c>
      <c r="P1464" s="7" t="str">
        <f>IF(Data6[[#This Row],[WO'#:]]="","Riley #","WO#")</f>
        <v>WO#</v>
      </c>
      <c r="Q1464" s="7">
        <f>IFERROR(WEEKNUM(Data6[[#This Row],[Date:]]),"")</f>
        <v>31</v>
      </c>
      <c r="R1464" s="6">
        <f t="shared" si="66"/>
        <v>45501</v>
      </c>
      <c r="S1464" s="6">
        <f>Data6[[#This Row],[Week Start]]+7</f>
        <v>45508</v>
      </c>
      <c r="T1464" s="7" t="str">
        <f t="shared" si="67"/>
        <v>7/28/2024 - 8/4/2024</v>
      </c>
      <c r="U1464" s="7" t="str">
        <f t="shared" si="68"/>
        <v>Time Card</v>
      </c>
      <c r="V1464" s="8" t="str">
        <f>RIGHT(TEXT(Data6[[#This Row],[Date:]],"mmddyyyy"),4)</f>
        <v>2024</v>
      </c>
      <c r="W1464" s="8" t="str">
        <f>MID(TEXT(Data6[[#This Row],[Date:]],"mmddyyyy"),3,2)</f>
        <v>01</v>
      </c>
      <c r="X1464" s="8" t="str">
        <f>LEFT(TEXT(Data6[[#This Row],[Date:]],"mmddyyyy"),2)</f>
        <v>08</v>
      </c>
      <c r="Y1464" s="6">
        <f>DATE(Data6[[#This Row],[Year]],Data6[[#This Row],[Month]],Data6[[#This Row],[Day]])</f>
        <v>45505</v>
      </c>
    </row>
    <row r="1465" spans="1:25" x14ac:dyDescent="0.3">
      <c r="A1465" s="5">
        <v>45517.492084606478</v>
      </c>
      <c r="B1465" s="7" t="s">
        <v>76</v>
      </c>
      <c r="C1465" s="6" t="s">
        <v>1965</v>
      </c>
      <c r="D1465" s="7" t="s">
        <v>156</v>
      </c>
      <c r="E1465" s="8">
        <v>2</v>
      </c>
      <c r="F1465" s="7">
        <v>6984733</v>
      </c>
      <c r="G1465" s="7" t="s">
        <v>68</v>
      </c>
      <c r="H1465" s="7" t="s">
        <v>756</v>
      </c>
      <c r="I1465" s="7" t="s">
        <v>44</v>
      </c>
      <c r="J1465" s="19" t="str">
        <f>IFERROR(INDEX('Employee Info'!$C$3:$E$200,MATCH(Data6[[#This Row],[Name:]],'Employee Info'!$B$3:$B$200,0),MATCH(Data6[[#This Row],[Hours Type:]],'Employee Info'!$C$2:$E$2,0)),"")</f>
        <v/>
      </c>
      <c r="K1465" s="19" t="str">
        <f>IFERROR(INDEX('Employee Info'!$C$3:$J$200,MATCH(Data6[[#This Row],[Name:]],'Employee Info'!$B$3:$B$200,0),MATCH(Data6[[#Headers],[Truck]],'Employee Info'!$C$2:$J$2,0)),"")</f>
        <v/>
      </c>
      <c r="L1465" s="19" t="str">
        <f>IFERROR(INDEX('Employee Info'!$C$3:$J$200,MATCH(Data6[[#This Row],[Name:]],'Employee Info'!$B$3:$B$200,0),MATCH(Data6[[#Headers],[Phone]],'Employee Info'!$C$2:$J$2,0)),"")</f>
        <v/>
      </c>
      <c r="M1465" s="19" t="str">
        <f>IFERROR(INDEX('Employee Info'!$C$3:$J$200,MATCH(Data6[[#This Row],[Name:]],'Employee Info'!$B$3:$B$200,0),MATCH(Data6[[#Headers],[Tech]],'Employee Info'!$C$2:$J$2,0)),"")</f>
        <v/>
      </c>
      <c r="N1465" s="19" t="str">
        <f>IFERROR(INDEX('Employee Info'!$C$3:$J$200,MATCH(Data6[[#This Row],[Name:]],'Employee Info'!$B$3:$B$200,0),MATCH(Data6[[#Headers],[Other]],'Employee Info'!$C$2:$J$2,0)),"")</f>
        <v/>
      </c>
      <c r="O1465" s="19">
        <f>IFERROR((Data6[[#This Row],[Hours:]]*SUM(Data6[[#This Row],[Rate]:[Other]])),"")</f>
        <v>0</v>
      </c>
      <c r="P1465" s="7" t="str">
        <f>IF(Data6[[#This Row],[WO'#:]]="","Riley #","WO#")</f>
        <v>WO#</v>
      </c>
      <c r="Q1465" s="7">
        <f>IFERROR(WEEKNUM(Data6[[#This Row],[Date:]]),"")</f>
        <v>31</v>
      </c>
      <c r="R1465" s="6">
        <f t="shared" si="66"/>
        <v>45501</v>
      </c>
      <c r="S1465" s="6">
        <f>Data6[[#This Row],[Week Start]]+7</f>
        <v>45508</v>
      </c>
      <c r="T1465" s="7" t="str">
        <f t="shared" si="67"/>
        <v>7/28/2024 - 8/4/2024</v>
      </c>
      <c r="U1465" s="7" t="str">
        <f t="shared" si="68"/>
        <v>Time Card</v>
      </c>
      <c r="V1465" s="8" t="str">
        <f>RIGHT(TEXT(Data6[[#This Row],[Date:]],"mmddyyyy"),4)</f>
        <v>2024</v>
      </c>
      <c r="W1465" s="8" t="str">
        <f>MID(TEXT(Data6[[#This Row],[Date:]],"mmddyyyy"),3,2)</f>
        <v>01</v>
      </c>
      <c r="X1465" s="8" t="str">
        <f>LEFT(TEXT(Data6[[#This Row],[Date:]],"mmddyyyy"),2)</f>
        <v>08</v>
      </c>
      <c r="Y1465" s="6">
        <f>DATE(Data6[[#This Row],[Year]],Data6[[#This Row],[Month]],Data6[[#This Row],[Day]])</f>
        <v>45505</v>
      </c>
    </row>
    <row r="1466" spans="1:25" x14ac:dyDescent="0.3">
      <c r="A1466" s="5">
        <v>45505.557945370369</v>
      </c>
      <c r="B1466" s="7" t="s">
        <v>35</v>
      </c>
      <c r="C1466" s="6" t="s">
        <v>1965</v>
      </c>
      <c r="D1466" s="7" t="s">
        <v>1967</v>
      </c>
      <c r="E1466" s="8">
        <v>2</v>
      </c>
      <c r="F1466" s="7">
        <v>7107423</v>
      </c>
      <c r="G1466" s="7" t="s">
        <v>68</v>
      </c>
      <c r="H1466" s="7" t="s">
        <v>756</v>
      </c>
      <c r="I1466" s="7" t="s">
        <v>44</v>
      </c>
      <c r="J1466" s="19" t="str">
        <f>IFERROR(INDEX('Employee Info'!$C$3:$E$200,MATCH(Data6[[#This Row],[Name:]],'Employee Info'!$B$3:$B$200,0),MATCH(Data6[[#This Row],[Hours Type:]],'Employee Info'!$C$2:$E$2,0)),"")</f>
        <v/>
      </c>
      <c r="K1466" s="19" t="str">
        <f>IFERROR(INDEX('Employee Info'!$C$3:$J$200,MATCH(Data6[[#This Row],[Name:]],'Employee Info'!$B$3:$B$200,0),MATCH(Data6[[#Headers],[Truck]],'Employee Info'!$C$2:$J$2,0)),"")</f>
        <v/>
      </c>
      <c r="L1466" s="19" t="str">
        <f>IFERROR(INDEX('Employee Info'!$C$3:$J$200,MATCH(Data6[[#This Row],[Name:]],'Employee Info'!$B$3:$B$200,0),MATCH(Data6[[#Headers],[Phone]],'Employee Info'!$C$2:$J$2,0)),"")</f>
        <v/>
      </c>
      <c r="M1466" s="19" t="str">
        <f>IFERROR(INDEX('Employee Info'!$C$3:$J$200,MATCH(Data6[[#This Row],[Name:]],'Employee Info'!$B$3:$B$200,0),MATCH(Data6[[#Headers],[Tech]],'Employee Info'!$C$2:$J$2,0)),"")</f>
        <v/>
      </c>
      <c r="N1466" s="19" t="str">
        <f>IFERROR(INDEX('Employee Info'!$C$3:$J$200,MATCH(Data6[[#This Row],[Name:]],'Employee Info'!$B$3:$B$200,0),MATCH(Data6[[#Headers],[Other]],'Employee Info'!$C$2:$J$2,0)),"")</f>
        <v/>
      </c>
      <c r="O1466" s="19">
        <f>IFERROR((Data6[[#This Row],[Hours:]]*SUM(Data6[[#This Row],[Rate]:[Other]])),"")</f>
        <v>0</v>
      </c>
      <c r="P1466" s="7" t="str">
        <f>IF(Data6[[#This Row],[WO'#:]]="","Riley #","WO#")</f>
        <v>WO#</v>
      </c>
      <c r="Q1466" s="7">
        <f>IFERROR(WEEKNUM(Data6[[#This Row],[Date:]]),"")</f>
        <v>31</v>
      </c>
      <c r="R1466" s="6">
        <f t="shared" si="66"/>
        <v>45501</v>
      </c>
      <c r="S1466" s="6">
        <f>Data6[[#This Row],[Week Start]]+7</f>
        <v>45508</v>
      </c>
      <c r="T1466" s="7" t="str">
        <f t="shared" si="67"/>
        <v>7/28/2024 - 8/4/2024</v>
      </c>
      <c r="U1466" s="7" t="str">
        <f t="shared" si="68"/>
        <v>Time Card</v>
      </c>
      <c r="V1466" s="8" t="str">
        <f>RIGHT(TEXT(Data6[[#This Row],[Date:]],"mmddyyyy"),4)</f>
        <v>2024</v>
      </c>
      <c r="W1466" s="8" t="str">
        <f>MID(TEXT(Data6[[#This Row],[Date:]],"mmddyyyy"),3,2)</f>
        <v>01</v>
      </c>
      <c r="X1466" s="8" t="str">
        <f>LEFT(TEXT(Data6[[#This Row],[Date:]],"mmddyyyy"),2)</f>
        <v>08</v>
      </c>
      <c r="Y1466" s="6">
        <f>DATE(Data6[[#This Row],[Year]],Data6[[#This Row],[Month]],Data6[[#This Row],[Day]])</f>
        <v>45505</v>
      </c>
    </row>
    <row r="1467" spans="1:25" x14ac:dyDescent="0.3">
      <c r="A1467" s="5">
        <v>45507.36151574074</v>
      </c>
      <c r="B1467" s="7" t="s">
        <v>66</v>
      </c>
      <c r="C1467" s="6" t="s">
        <v>1965</v>
      </c>
      <c r="D1467" s="7" t="s">
        <v>1990</v>
      </c>
      <c r="E1467" s="8">
        <v>1</v>
      </c>
      <c r="F1467" s="7">
        <v>7107423</v>
      </c>
      <c r="G1467" s="7" t="s">
        <v>68</v>
      </c>
      <c r="H1467" s="7" t="s">
        <v>756</v>
      </c>
      <c r="I1467" s="7" t="s">
        <v>44</v>
      </c>
      <c r="J1467" s="19" t="str">
        <f>IFERROR(INDEX('Employee Info'!$C$3:$E$200,MATCH(Data6[[#This Row],[Name:]],'Employee Info'!$B$3:$B$200,0),MATCH(Data6[[#This Row],[Hours Type:]],'Employee Info'!$C$2:$E$2,0)),"")</f>
        <v/>
      </c>
      <c r="K1467" s="19" t="str">
        <f>IFERROR(INDEX('Employee Info'!$C$3:$J$200,MATCH(Data6[[#This Row],[Name:]],'Employee Info'!$B$3:$B$200,0),MATCH(Data6[[#Headers],[Truck]],'Employee Info'!$C$2:$J$2,0)),"")</f>
        <v/>
      </c>
      <c r="L1467" s="19" t="str">
        <f>IFERROR(INDEX('Employee Info'!$C$3:$J$200,MATCH(Data6[[#This Row],[Name:]],'Employee Info'!$B$3:$B$200,0),MATCH(Data6[[#Headers],[Phone]],'Employee Info'!$C$2:$J$2,0)),"")</f>
        <v/>
      </c>
      <c r="M1467" s="19" t="str">
        <f>IFERROR(INDEX('Employee Info'!$C$3:$J$200,MATCH(Data6[[#This Row],[Name:]],'Employee Info'!$B$3:$B$200,0),MATCH(Data6[[#Headers],[Tech]],'Employee Info'!$C$2:$J$2,0)),"")</f>
        <v/>
      </c>
      <c r="N1467" s="19" t="str">
        <f>IFERROR(INDEX('Employee Info'!$C$3:$J$200,MATCH(Data6[[#This Row],[Name:]],'Employee Info'!$B$3:$B$200,0),MATCH(Data6[[#Headers],[Other]],'Employee Info'!$C$2:$J$2,0)),"")</f>
        <v/>
      </c>
      <c r="O1467" s="19">
        <f>IFERROR((Data6[[#This Row],[Hours:]]*SUM(Data6[[#This Row],[Rate]:[Other]])),"")</f>
        <v>0</v>
      </c>
      <c r="P1467" s="7" t="str">
        <f>IF(Data6[[#This Row],[WO'#:]]="","Riley #","WO#")</f>
        <v>WO#</v>
      </c>
      <c r="Q1467" s="7">
        <f>IFERROR(WEEKNUM(Data6[[#This Row],[Date:]]),"")</f>
        <v>31</v>
      </c>
      <c r="R1467" s="6">
        <f t="shared" si="66"/>
        <v>45501</v>
      </c>
      <c r="S1467" s="6">
        <f>Data6[[#This Row],[Week Start]]+7</f>
        <v>45508</v>
      </c>
      <c r="T1467" s="7" t="str">
        <f t="shared" si="67"/>
        <v>7/28/2024 - 8/4/2024</v>
      </c>
      <c r="U1467" s="7" t="str">
        <f t="shared" si="68"/>
        <v>Time Card</v>
      </c>
      <c r="V1467" s="8" t="str">
        <f>RIGHT(TEXT(Data6[[#This Row],[Date:]],"mmddyyyy"),4)</f>
        <v>2024</v>
      </c>
      <c r="W1467" s="8" t="str">
        <f>MID(TEXT(Data6[[#This Row],[Date:]],"mmddyyyy"),3,2)</f>
        <v>01</v>
      </c>
      <c r="X1467" s="8" t="str">
        <f>LEFT(TEXT(Data6[[#This Row],[Date:]],"mmddyyyy"),2)</f>
        <v>08</v>
      </c>
      <c r="Y1467" s="6">
        <f>DATE(Data6[[#This Row],[Year]],Data6[[#This Row],[Month]],Data6[[#This Row],[Day]])</f>
        <v>45505</v>
      </c>
    </row>
    <row r="1468" spans="1:25" x14ac:dyDescent="0.3">
      <c r="A1468" s="5">
        <v>45505.555683333332</v>
      </c>
      <c r="B1468" s="7" t="s">
        <v>35</v>
      </c>
      <c r="C1468" s="6" t="s">
        <v>1965</v>
      </c>
      <c r="D1468" s="7" t="s">
        <v>1964</v>
      </c>
      <c r="E1468" s="8">
        <v>3</v>
      </c>
      <c r="F1468" s="7">
        <v>7128669</v>
      </c>
      <c r="G1468" s="7" t="s">
        <v>68</v>
      </c>
      <c r="H1468" s="7" t="s">
        <v>756</v>
      </c>
      <c r="I1468" s="7" t="s">
        <v>45</v>
      </c>
      <c r="J1468" s="19" t="str">
        <f>IFERROR(INDEX('Employee Info'!$C$3:$E$200,MATCH(Data6[[#This Row],[Name:]],'Employee Info'!$B$3:$B$200,0),MATCH(Data6[[#This Row],[Hours Type:]],'Employee Info'!$C$2:$E$2,0)),"")</f>
        <v/>
      </c>
      <c r="K1468" s="19" t="str">
        <f>IFERROR(INDEX('Employee Info'!$C$3:$J$200,MATCH(Data6[[#This Row],[Name:]],'Employee Info'!$B$3:$B$200,0),MATCH(Data6[[#Headers],[Truck]],'Employee Info'!$C$2:$J$2,0)),"")</f>
        <v/>
      </c>
      <c r="L1468" s="19" t="str">
        <f>IFERROR(INDEX('Employee Info'!$C$3:$J$200,MATCH(Data6[[#This Row],[Name:]],'Employee Info'!$B$3:$B$200,0),MATCH(Data6[[#Headers],[Phone]],'Employee Info'!$C$2:$J$2,0)),"")</f>
        <v/>
      </c>
      <c r="M1468" s="19" t="str">
        <f>IFERROR(INDEX('Employee Info'!$C$3:$J$200,MATCH(Data6[[#This Row],[Name:]],'Employee Info'!$B$3:$B$200,0),MATCH(Data6[[#Headers],[Tech]],'Employee Info'!$C$2:$J$2,0)),"")</f>
        <v/>
      </c>
      <c r="N1468" s="19" t="str">
        <f>IFERROR(INDEX('Employee Info'!$C$3:$J$200,MATCH(Data6[[#This Row],[Name:]],'Employee Info'!$B$3:$B$200,0),MATCH(Data6[[#Headers],[Other]],'Employee Info'!$C$2:$J$2,0)),"")</f>
        <v/>
      </c>
      <c r="O1468" s="19">
        <f>IFERROR((Data6[[#This Row],[Hours:]]*SUM(Data6[[#This Row],[Rate]:[Other]])),"")</f>
        <v>0</v>
      </c>
      <c r="P1468" s="7" t="str">
        <f>IF(Data6[[#This Row],[WO'#:]]="","Riley #","WO#")</f>
        <v>WO#</v>
      </c>
      <c r="Q1468" s="7">
        <f>IFERROR(WEEKNUM(Data6[[#This Row],[Date:]]),"")</f>
        <v>31</v>
      </c>
      <c r="R1468" s="6">
        <f t="shared" si="66"/>
        <v>45501</v>
      </c>
      <c r="S1468" s="6">
        <f>Data6[[#This Row],[Week Start]]+7</f>
        <v>45508</v>
      </c>
      <c r="T1468" s="7" t="str">
        <f t="shared" si="67"/>
        <v>7/28/2024 - 8/4/2024</v>
      </c>
      <c r="U1468" s="7" t="str">
        <f t="shared" si="68"/>
        <v>Time Card</v>
      </c>
      <c r="V1468" s="8" t="str">
        <f>RIGHT(TEXT(Data6[[#This Row],[Date:]],"mmddyyyy"),4)</f>
        <v>2024</v>
      </c>
      <c r="W1468" s="8" t="str">
        <f>MID(TEXT(Data6[[#This Row],[Date:]],"mmddyyyy"),3,2)</f>
        <v>01</v>
      </c>
      <c r="X1468" s="8" t="str">
        <f>LEFT(TEXT(Data6[[#This Row],[Date:]],"mmddyyyy"),2)</f>
        <v>08</v>
      </c>
      <c r="Y1468" s="6">
        <f>DATE(Data6[[#This Row],[Year]],Data6[[#This Row],[Month]],Data6[[#This Row],[Day]])</f>
        <v>45505</v>
      </c>
    </row>
    <row r="1469" spans="1:25" x14ac:dyDescent="0.3">
      <c r="A1469" s="5">
        <v>45507.370497569442</v>
      </c>
      <c r="B1469" s="7" t="s">
        <v>66</v>
      </c>
      <c r="C1469" s="6" t="s">
        <v>1965</v>
      </c>
      <c r="D1469" s="7" t="s">
        <v>1998</v>
      </c>
      <c r="E1469" s="8">
        <v>3</v>
      </c>
      <c r="F1469" s="7">
        <v>7128669</v>
      </c>
      <c r="G1469" s="7" t="s">
        <v>68</v>
      </c>
      <c r="H1469" s="7" t="s">
        <v>756</v>
      </c>
      <c r="I1469" s="7" t="s">
        <v>45</v>
      </c>
      <c r="J1469" s="19" t="str">
        <f>IFERROR(INDEX('Employee Info'!$C$3:$E$200,MATCH(Data6[[#This Row],[Name:]],'Employee Info'!$B$3:$B$200,0),MATCH(Data6[[#This Row],[Hours Type:]],'Employee Info'!$C$2:$E$2,0)),"")</f>
        <v/>
      </c>
      <c r="K1469" s="19" t="str">
        <f>IFERROR(INDEX('Employee Info'!$C$3:$J$200,MATCH(Data6[[#This Row],[Name:]],'Employee Info'!$B$3:$B$200,0),MATCH(Data6[[#Headers],[Truck]],'Employee Info'!$C$2:$J$2,0)),"")</f>
        <v/>
      </c>
      <c r="L1469" s="19" t="str">
        <f>IFERROR(INDEX('Employee Info'!$C$3:$J$200,MATCH(Data6[[#This Row],[Name:]],'Employee Info'!$B$3:$B$200,0),MATCH(Data6[[#Headers],[Phone]],'Employee Info'!$C$2:$J$2,0)),"")</f>
        <v/>
      </c>
      <c r="M1469" s="19" t="str">
        <f>IFERROR(INDEX('Employee Info'!$C$3:$J$200,MATCH(Data6[[#This Row],[Name:]],'Employee Info'!$B$3:$B$200,0),MATCH(Data6[[#Headers],[Tech]],'Employee Info'!$C$2:$J$2,0)),"")</f>
        <v/>
      </c>
      <c r="N1469" s="19" t="str">
        <f>IFERROR(INDEX('Employee Info'!$C$3:$J$200,MATCH(Data6[[#This Row],[Name:]],'Employee Info'!$B$3:$B$200,0),MATCH(Data6[[#Headers],[Other]],'Employee Info'!$C$2:$J$2,0)),"")</f>
        <v/>
      </c>
      <c r="O1469" s="19">
        <f>IFERROR((Data6[[#This Row],[Hours:]]*SUM(Data6[[#This Row],[Rate]:[Other]])),"")</f>
        <v>0</v>
      </c>
      <c r="P1469" s="7" t="str">
        <f>IF(Data6[[#This Row],[WO'#:]]="","Riley #","WO#")</f>
        <v>WO#</v>
      </c>
      <c r="Q1469" s="7">
        <f>IFERROR(WEEKNUM(Data6[[#This Row],[Date:]]),"")</f>
        <v>31</v>
      </c>
      <c r="R1469" s="6">
        <f t="shared" si="66"/>
        <v>45501</v>
      </c>
      <c r="S1469" s="6">
        <f>Data6[[#This Row],[Week Start]]+7</f>
        <v>45508</v>
      </c>
      <c r="T1469" s="7" t="str">
        <f t="shared" si="67"/>
        <v>7/28/2024 - 8/4/2024</v>
      </c>
      <c r="U1469" s="7" t="str">
        <f t="shared" si="68"/>
        <v>Time Card</v>
      </c>
      <c r="V1469" s="8" t="str">
        <f>RIGHT(TEXT(Data6[[#This Row],[Date:]],"mmddyyyy"),4)</f>
        <v>2024</v>
      </c>
      <c r="W1469" s="8" t="str">
        <f>MID(TEXT(Data6[[#This Row],[Date:]],"mmddyyyy"),3,2)</f>
        <v>01</v>
      </c>
      <c r="X1469" s="8" t="str">
        <f>LEFT(TEXT(Data6[[#This Row],[Date:]],"mmddyyyy"),2)</f>
        <v>08</v>
      </c>
      <c r="Y1469" s="6">
        <f>DATE(Data6[[#This Row],[Year]],Data6[[#This Row],[Month]],Data6[[#This Row],[Day]])</f>
        <v>45505</v>
      </c>
    </row>
    <row r="1470" spans="1:25" x14ac:dyDescent="0.3">
      <c r="A1470" s="5">
        <v>45517.492151157407</v>
      </c>
      <c r="B1470" s="7" t="s">
        <v>76</v>
      </c>
      <c r="C1470" s="6" t="s">
        <v>1965</v>
      </c>
      <c r="D1470" s="7" t="s">
        <v>156</v>
      </c>
      <c r="E1470" s="8">
        <v>1</v>
      </c>
      <c r="F1470" s="7">
        <v>7128669</v>
      </c>
      <c r="G1470" s="7" t="s">
        <v>68</v>
      </c>
      <c r="H1470" s="7" t="s">
        <v>756</v>
      </c>
      <c r="I1470" s="7" t="s">
        <v>45</v>
      </c>
      <c r="J1470" s="19" t="str">
        <f>IFERROR(INDEX('Employee Info'!$C$3:$E$200,MATCH(Data6[[#This Row],[Name:]],'Employee Info'!$B$3:$B$200,0),MATCH(Data6[[#This Row],[Hours Type:]],'Employee Info'!$C$2:$E$2,0)),"")</f>
        <v/>
      </c>
      <c r="K1470" s="19" t="str">
        <f>IFERROR(INDEX('Employee Info'!$C$3:$J$200,MATCH(Data6[[#This Row],[Name:]],'Employee Info'!$B$3:$B$200,0),MATCH(Data6[[#Headers],[Truck]],'Employee Info'!$C$2:$J$2,0)),"")</f>
        <v/>
      </c>
      <c r="L1470" s="19" t="str">
        <f>IFERROR(INDEX('Employee Info'!$C$3:$J$200,MATCH(Data6[[#This Row],[Name:]],'Employee Info'!$B$3:$B$200,0),MATCH(Data6[[#Headers],[Phone]],'Employee Info'!$C$2:$J$2,0)),"")</f>
        <v/>
      </c>
      <c r="M1470" s="19" t="str">
        <f>IFERROR(INDEX('Employee Info'!$C$3:$J$200,MATCH(Data6[[#This Row],[Name:]],'Employee Info'!$B$3:$B$200,0),MATCH(Data6[[#Headers],[Tech]],'Employee Info'!$C$2:$J$2,0)),"")</f>
        <v/>
      </c>
      <c r="N1470" s="19" t="str">
        <f>IFERROR(INDEX('Employee Info'!$C$3:$J$200,MATCH(Data6[[#This Row],[Name:]],'Employee Info'!$B$3:$B$200,0),MATCH(Data6[[#Headers],[Other]],'Employee Info'!$C$2:$J$2,0)),"")</f>
        <v/>
      </c>
      <c r="O1470" s="19">
        <f>IFERROR((Data6[[#This Row],[Hours:]]*SUM(Data6[[#This Row],[Rate]:[Other]])),"")</f>
        <v>0</v>
      </c>
      <c r="P1470" s="7" t="str">
        <f>IF(Data6[[#This Row],[WO'#:]]="","Riley #","WO#")</f>
        <v>WO#</v>
      </c>
      <c r="Q1470" s="7">
        <f>IFERROR(WEEKNUM(Data6[[#This Row],[Date:]]),"")</f>
        <v>31</v>
      </c>
      <c r="R1470" s="6">
        <f t="shared" si="66"/>
        <v>45501</v>
      </c>
      <c r="S1470" s="6">
        <f>Data6[[#This Row],[Week Start]]+7</f>
        <v>45508</v>
      </c>
      <c r="T1470" s="7" t="str">
        <f t="shared" si="67"/>
        <v>7/28/2024 - 8/4/2024</v>
      </c>
      <c r="U1470" s="7" t="str">
        <f t="shared" si="68"/>
        <v>Time Card</v>
      </c>
      <c r="V1470" s="8" t="str">
        <f>RIGHT(TEXT(Data6[[#This Row],[Date:]],"mmddyyyy"),4)</f>
        <v>2024</v>
      </c>
      <c r="W1470" s="8" t="str">
        <f>MID(TEXT(Data6[[#This Row],[Date:]],"mmddyyyy"),3,2)</f>
        <v>01</v>
      </c>
      <c r="X1470" s="8" t="str">
        <f>LEFT(TEXT(Data6[[#This Row],[Date:]],"mmddyyyy"),2)</f>
        <v>08</v>
      </c>
      <c r="Y1470" s="6">
        <f>DATE(Data6[[#This Row],[Year]],Data6[[#This Row],[Month]],Data6[[#This Row],[Day]])</f>
        <v>45505</v>
      </c>
    </row>
    <row r="1471" spans="1:25" x14ac:dyDescent="0.3">
      <c r="A1471" s="5">
        <v>45505.559399305559</v>
      </c>
      <c r="B1471" s="7" t="s">
        <v>35</v>
      </c>
      <c r="C1471" s="6" t="s">
        <v>1965</v>
      </c>
      <c r="D1471" s="7" t="s">
        <v>1969</v>
      </c>
      <c r="E1471" s="8">
        <v>1</v>
      </c>
      <c r="F1471" s="7">
        <v>7130048</v>
      </c>
      <c r="G1471" s="7" t="s">
        <v>68</v>
      </c>
      <c r="H1471" s="7" t="s">
        <v>756</v>
      </c>
      <c r="I1471" s="7" t="s">
        <v>44</v>
      </c>
      <c r="J1471" s="19" t="str">
        <f>IFERROR(INDEX('Employee Info'!$C$3:$E$200,MATCH(Data6[[#This Row],[Name:]],'Employee Info'!$B$3:$B$200,0),MATCH(Data6[[#This Row],[Hours Type:]],'Employee Info'!$C$2:$E$2,0)),"")</f>
        <v/>
      </c>
      <c r="K1471" s="19" t="str">
        <f>IFERROR(INDEX('Employee Info'!$C$3:$J$200,MATCH(Data6[[#This Row],[Name:]],'Employee Info'!$B$3:$B$200,0),MATCH(Data6[[#Headers],[Truck]],'Employee Info'!$C$2:$J$2,0)),"")</f>
        <v/>
      </c>
      <c r="L1471" s="19" t="str">
        <f>IFERROR(INDEX('Employee Info'!$C$3:$J$200,MATCH(Data6[[#This Row],[Name:]],'Employee Info'!$B$3:$B$200,0),MATCH(Data6[[#Headers],[Phone]],'Employee Info'!$C$2:$J$2,0)),"")</f>
        <v/>
      </c>
      <c r="M1471" s="19" t="str">
        <f>IFERROR(INDEX('Employee Info'!$C$3:$J$200,MATCH(Data6[[#This Row],[Name:]],'Employee Info'!$B$3:$B$200,0),MATCH(Data6[[#Headers],[Tech]],'Employee Info'!$C$2:$J$2,0)),"")</f>
        <v/>
      </c>
      <c r="N1471" s="19" t="str">
        <f>IFERROR(INDEX('Employee Info'!$C$3:$J$200,MATCH(Data6[[#This Row],[Name:]],'Employee Info'!$B$3:$B$200,0),MATCH(Data6[[#Headers],[Other]],'Employee Info'!$C$2:$J$2,0)),"")</f>
        <v/>
      </c>
      <c r="O1471" s="19">
        <f>IFERROR((Data6[[#This Row],[Hours:]]*SUM(Data6[[#This Row],[Rate]:[Other]])),"")</f>
        <v>0</v>
      </c>
      <c r="P1471" s="7" t="str">
        <f>IF(Data6[[#This Row],[WO'#:]]="","Riley #","WO#")</f>
        <v>WO#</v>
      </c>
      <c r="Q1471" s="7">
        <f>IFERROR(WEEKNUM(Data6[[#This Row],[Date:]]),"")</f>
        <v>31</v>
      </c>
      <c r="R1471" s="6">
        <f t="shared" si="66"/>
        <v>45501</v>
      </c>
      <c r="S1471" s="6">
        <f>Data6[[#This Row],[Week Start]]+7</f>
        <v>45508</v>
      </c>
      <c r="T1471" s="7" t="str">
        <f t="shared" si="67"/>
        <v>7/28/2024 - 8/4/2024</v>
      </c>
      <c r="U1471" s="7" t="str">
        <f t="shared" si="68"/>
        <v>Time Card</v>
      </c>
      <c r="V1471" s="8" t="str">
        <f>RIGHT(TEXT(Data6[[#This Row],[Date:]],"mmddyyyy"),4)</f>
        <v>2024</v>
      </c>
      <c r="W1471" s="8" t="str">
        <f>MID(TEXT(Data6[[#This Row],[Date:]],"mmddyyyy"),3,2)</f>
        <v>01</v>
      </c>
      <c r="X1471" s="8" t="str">
        <f>LEFT(TEXT(Data6[[#This Row],[Date:]],"mmddyyyy"),2)</f>
        <v>08</v>
      </c>
      <c r="Y1471" s="6">
        <f>DATE(Data6[[#This Row],[Year]],Data6[[#This Row],[Month]],Data6[[#This Row],[Day]])</f>
        <v>45505</v>
      </c>
    </row>
    <row r="1472" spans="1:25" x14ac:dyDescent="0.3">
      <c r="A1472" s="5">
        <v>45507.363432638886</v>
      </c>
      <c r="B1472" s="7" t="s">
        <v>66</v>
      </c>
      <c r="C1472" s="6" t="s">
        <v>1965</v>
      </c>
      <c r="D1472" s="7" t="s">
        <v>1992</v>
      </c>
      <c r="E1472" s="8">
        <v>1</v>
      </c>
      <c r="F1472" s="7">
        <v>7130048</v>
      </c>
      <c r="G1472" s="7" t="s">
        <v>68</v>
      </c>
      <c r="H1472" s="7" t="s">
        <v>756</v>
      </c>
      <c r="I1472" s="7" t="s">
        <v>44</v>
      </c>
      <c r="J1472" s="19" t="str">
        <f>IFERROR(INDEX('Employee Info'!$C$3:$E$200,MATCH(Data6[[#This Row],[Name:]],'Employee Info'!$B$3:$B$200,0),MATCH(Data6[[#This Row],[Hours Type:]],'Employee Info'!$C$2:$E$2,0)),"")</f>
        <v/>
      </c>
      <c r="K1472" s="19" t="str">
        <f>IFERROR(INDEX('Employee Info'!$C$3:$J$200,MATCH(Data6[[#This Row],[Name:]],'Employee Info'!$B$3:$B$200,0),MATCH(Data6[[#Headers],[Truck]],'Employee Info'!$C$2:$J$2,0)),"")</f>
        <v/>
      </c>
      <c r="L1472" s="19" t="str">
        <f>IFERROR(INDEX('Employee Info'!$C$3:$J$200,MATCH(Data6[[#This Row],[Name:]],'Employee Info'!$B$3:$B$200,0),MATCH(Data6[[#Headers],[Phone]],'Employee Info'!$C$2:$J$2,0)),"")</f>
        <v/>
      </c>
      <c r="M1472" s="19" t="str">
        <f>IFERROR(INDEX('Employee Info'!$C$3:$J$200,MATCH(Data6[[#This Row],[Name:]],'Employee Info'!$B$3:$B$200,0),MATCH(Data6[[#Headers],[Tech]],'Employee Info'!$C$2:$J$2,0)),"")</f>
        <v/>
      </c>
      <c r="N1472" s="19" t="str">
        <f>IFERROR(INDEX('Employee Info'!$C$3:$J$200,MATCH(Data6[[#This Row],[Name:]],'Employee Info'!$B$3:$B$200,0),MATCH(Data6[[#Headers],[Other]],'Employee Info'!$C$2:$J$2,0)),"")</f>
        <v/>
      </c>
      <c r="O1472" s="19">
        <f>IFERROR((Data6[[#This Row],[Hours:]]*SUM(Data6[[#This Row],[Rate]:[Other]])),"")</f>
        <v>0</v>
      </c>
      <c r="P1472" s="7" t="str">
        <f>IF(Data6[[#This Row],[WO'#:]]="","Riley #","WO#")</f>
        <v>WO#</v>
      </c>
      <c r="Q1472" s="7">
        <f>IFERROR(WEEKNUM(Data6[[#This Row],[Date:]]),"")</f>
        <v>31</v>
      </c>
      <c r="R1472" s="6">
        <f t="shared" si="66"/>
        <v>45501</v>
      </c>
      <c r="S1472" s="6">
        <f>Data6[[#This Row],[Week Start]]+7</f>
        <v>45508</v>
      </c>
      <c r="T1472" s="7" t="str">
        <f t="shared" si="67"/>
        <v>7/28/2024 - 8/4/2024</v>
      </c>
      <c r="U1472" s="7" t="str">
        <f t="shared" si="68"/>
        <v>Time Card</v>
      </c>
      <c r="V1472" s="8" t="str">
        <f>RIGHT(TEXT(Data6[[#This Row],[Date:]],"mmddyyyy"),4)</f>
        <v>2024</v>
      </c>
      <c r="W1472" s="8" t="str">
        <f>MID(TEXT(Data6[[#This Row],[Date:]],"mmddyyyy"),3,2)</f>
        <v>01</v>
      </c>
      <c r="X1472" s="8" t="str">
        <f>LEFT(TEXT(Data6[[#This Row],[Date:]],"mmddyyyy"),2)</f>
        <v>08</v>
      </c>
      <c r="Y1472" s="6">
        <f>DATE(Data6[[#This Row],[Year]],Data6[[#This Row],[Month]],Data6[[#This Row],[Day]])</f>
        <v>45505</v>
      </c>
    </row>
    <row r="1473" spans="1:25" x14ac:dyDescent="0.3">
      <c r="A1473" s="5">
        <v>45505.558687500001</v>
      </c>
      <c r="B1473" s="7" t="s">
        <v>35</v>
      </c>
      <c r="C1473" s="6" t="s">
        <v>1965</v>
      </c>
      <c r="D1473" s="7" t="s">
        <v>1968</v>
      </c>
      <c r="E1473" s="8">
        <v>2</v>
      </c>
      <c r="F1473" s="7">
        <v>7134640</v>
      </c>
      <c r="G1473" s="7" t="s">
        <v>68</v>
      </c>
      <c r="H1473" s="7" t="s">
        <v>756</v>
      </c>
      <c r="I1473" s="7" t="s">
        <v>44</v>
      </c>
      <c r="J1473" s="19" t="str">
        <f>IFERROR(INDEX('Employee Info'!$C$3:$E$200,MATCH(Data6[[#This Row],[Name:]],'Employee Info'!$B$3:$B$200,0),MATCH(Data6[[#This Row],[Hours Type:]],'Employee Info'!$C$2:$E$2,0)),"")</f>
        <v/>
      </c>
      <c r="K1473" s="19" t="str">
        <f>IFERROR(INDEX('Employee Info'!$C$3:$J$200,MATCH(Data6[[#This Row],[Name:]],'Employee Info'!$B$3:$B$200,0),MATCH(Data6[[#Headers],[Truck]],'Employee Info'!$C$2:$J$2,0)),"")</f>
        <v/>
      </c>
      <c r="L1473" s="19" t="str">
        <f>IFERROR(INDEX('Employee Info'!$C$3:$J$200,MATCH(Data6[[#This Row],[Name:]],'Employee Info'!$B$3:$B$200,0),MATCH(Data6[[#Headers],[Phone]],'Employee Info'!$C$2:$J$2,0)),"")</f>
        <v/>
      </c>
      <c r="M1473" s="19" t="str">
        <f>IFERROR(INDEX('Employee Info'!$C$3:$J$200,MATCH(Data6[[#This Row],[Name:]],'Employee Info'!$B$3:$B$200,0),MATCH(Data6[[#Headers],[Tech]],'Employee Info'!$C$2:$J$2,0)),"")</f>
        <v/>
      </c>
      <c r="N1473" s="19" t="str">
        <f>IFERROR(INDEX('Employee Info'!$C$3:$J$200,MATCH(Data6[[#This Row],[Name:]],'Employee Info'!$B$3:$B$200,0),MATCH(Data6[[#Headers],[Other]],'Employee Info'!$C$2:$J$2,0)),"")</f>
        <v/>
      </c>
      <c r="O1473" s="19">
        <f>IFERROR((Data6[[#This Row],[Hours:]]*SUM(Data6[[#This Row],[Rate]:[Other]])),"")</f>
        <v>0</v>
      </c>
      <c r="P1473" s="7" t="str">
        <f>IF(Data6[[#This Row],[WO'#:]]="","Riley #","WO#")</f>
        <v>WO#</v>
      </c>
      <c r="Q1473" s="7">
        <f>IFERROR(WEEKNUM(Data6[[#This Row],[Date:]]),"")</f>
        <v>31</v>
      </c>
      <c r="R1473" s="6">
        <f t="shared" si="66"/>
        <v>45501</v>
      </c>
      <c r="S1473" s="6">
        <f>Data6[[#This Row],[Week Start]]+7</f>
        <v>45508</v>
      </c>
      <c r="T1473" s="7" t="str">
        <f t="shared" si="67"/>
        <v>7/28/2024 - 8/4/2024</v>
      </c>
      <c r="U1473" s="7" t="str">
        <f t="shared" si="68"/>
        <v>Time Card</v>
      </c>
      <c r="V1473" s="8" t="str">
        <f>RIGHT(TEXT(Data6[[#This Row],[Date:]],"mmddyyyy"),4)</f>
        <v>2024</v>
      </c>
      <c r="W1473" s="8" t="str">
        <f>MID(TEXT(Data6[[#This Row],[Date:]],"mmddyyyy"),3,2)</f>
        <v>01</v>
      </c>
      <c r="X1473" s="8" t="str">
        <f>LEFT(TEXT(Data6[[#This Row],[Date:]],"mmddyyyy"),2)</f>
        <v>08</v>
      </c>
      <c r="Y1473" s="6">
        <f>DATE(Data6[[#This Row],[Year]],Data6[[#This Row],[Month]],Data6[[#This Row],[Day]])</f>
        <v>45505</v>
      </c>
    </row>
    <row r="1474" spans="1:25" x14ac:dyDescent="0.3">
      <c r="A1474" s="5">
        <v>45507.365392476851</v>
      </c>
      <c r="B1474" s="7" t="s">
        <v>66</v>
      </c>
      <c r="C1474" s="6" t="s">
        <v>1965</v>
      </c>
      <c r="D1474" s="7" t="s">
        <v>1994</v>
      </c>
      <c r="E1474" s="8">
        <v>1</v>
      </c>
      <c r="F1474" s="7">
        <v>7134640</v>
      </c>
      <c r="G1474" s="7" t="s">
        <v>68</v>
      </c>
      <c r="H1474" s="7" t="s">
        <v>756</v>
      </c>
      <c r="I1474" s="7" t="s">
        <v>44</v>
      </c>
      <c r="J1474" s="19" t="str">
        <f>IFERROR(INDEX('Employee Info'!$C$3:$E$200,MATCH(Data6[[#This Row],[Name:]],'Employee Info'!$B$3:$B$200,0),MATCH(Data6[[#This Row],[Hours Type:]],'Employee Info'!$C$2:$E$2,0)),"")</f>
        <v/>
      </c>
      <c r="K1474" s="19" t="str">
        <f>IFERROR(INDEX('Employee Info'!$C$3:$J$200,MATCH(Data6[[#This Row],[Name:]],'Employee Info'!$B$3:$B$200,0),MATCH(Data6[[#Headers],[Truck]],'Employee Info'!$C$2:$J$2,0)),"")</f>
        <v/>
      </c>
      <c r="L1474" s="19" t="str">
        <f>IFERROR(INDEX('Employee Info'!$C$3:$J$200,MATCH(Data6[[#This Row],[Name:]],'Employee Info'!$B$3:$B$200,0),MATCH(Data6[[#Headers],[Phone]],'Employee Info'!$C$2:$J$2,0)),"")</f>
        <v/>
      </c>
      <c r="M1474" s="19" t="str">
        <f>IFERROR(INDEX('Employee Info'!$C$3:$J$200,MATCH(Data6[[#This Row],[Name:]],'Employee Info'!$B$3:$B$200,0),MATCH(Data6[[#Headers],[Tech]],'Employee Info'!$C$2:$J$2,0)),"")</f>
        <v/>
      </c>
      <c r="N1474" s="19" t="str">
        <f>IFERROR(INDEX('Employee Info'!$C$3:$J$200,MATCH(Data6[[#This Row],[Name:]],'Employee Info'!$B$3:$B$200,0),MATCH(Data6[[#Headers],[Other]],'Employee Info'!$C$2:$J$2,0)),"")</f>
        <v/>
      </c>
      <c r="O1474" s="19">
        <f>IFERROR((Data6[[#This Row],[Hours:]]*SUM(Data6[[#This Row],[Rate]:[Other]])),"")</f>
        <v>0</v>
      </c>
      <c r="P1474" s="7" t="str">
        <f>IF(Data6[[#This Row],[WO'#:]]="","Riley #","WO#")</f>
        <v>WO#</v>
      </c>
      <c r="Q1474" s="7">
        <f>IFERROR(WEEKNUM(Data6[[#This Row],[Date:]]),"")</f>
        <v>31</v>
      </c>
      <c r="R1474" s="6">
        <f t="shared" ref="R1474:R1537" si="69">DATE(RIGHT(TEXT(C1474,"mm/dd/yyyy"),4),1,1)+(Q1474-1)*7-(WEEKDAY(DATE(RIGHT(TEXT(C1474,"mm/dd/yyyy"),4),1,1)))+1</f>
        <v>45501</v>
      </c>
      <c r="S1474" s="6">
        <f>Data6[[#This Row],[Week Start]]+7</f>
        <v>45508</v>
      </c>
      <c r="T1474" s="7" t="str">
        <f t="shared" ref="T1474:T1537" si="70">IFERROR(TEXT(R1474, "m/d/yyyy") &amp; " - " &amp; TEXT(S1474, "m/d/yyyy"),"")</f>
        <v>7/28/2024 - 8/4/2024</v>
      </c>
      <c r="U1474" s="7" t="str">
        <f t="shared" ref="U1474:U1537" si="71">"Time Card"</f>
        <v>Time Card</v>
      </c>
      <c r="V1474" s="8" t="str">
        <f>RIGHT(TEXT(Data6[[#This Row],[Date:]],"mmddyyyy"),4)</f>
        <v>2024</v>
      </c>
      <c r="W1474" s="8" t="str">
        <f>MID(TEXT(Data6[[#This Row],[Date:]],"mmddyyyy"),3,2)</f>
        <v>01</v>
      </c>
      <c r="X1474" s="8" t="str">
        <f>LEFT(TEXT(Data6[[#This Row],[Date:]],"mmddyyyy"),2)</f>
        <v>08</v>
      </c>
      <c r="Y1474" s="6">
        <f>DATE(Data6[[#This Row],[Year]],Data6[[#This Row],[Month]],Data6[[#This Row],[Day]])</f>
        <v>45505</v>
      </c>
    </row>
    <row r="1475" spans="1:25" x14ac:dyDescent="0.3">
      <c r="A1475" s="5">
        <v>45505.560967245372</v>
      </c>
      <c r="B1475" s="7" t="s">
        <v>35</v>
      </c>
      <c r="C1475" s="6" t="s">
        <v>1965</v>
      </c>
      <c r="D1475" s="7" t="s">
        <v>1970</v>
      </c>
      <c r="E1475" s="8">
        <v>1</v>
      </c>
      <c r="F1475" s="7" t="s">
        <v>68</v>
      </c>
      <c r="G1475" s="7" t="s">
        <v>68</v>
      </c>
      <c r="H1475" s="7" t="s">
        <v>756</v>
      </c>
      <c r="I1475" s="7" t="s">
        <v>44</v>
      </c>
      <c r="J1475" s="19" t="str">
        <f>IFERROR(INDEX('Employee Info'!$C$3:$E$200,MATCH(Data6[[#This Row],[Name:]],'Employee Info'!$B$3:$B$200,0),MATCH(Data6[[#This Row],[Hours Type:]],'Employee Info'!$C$2:$E$2,0)),"")</f>
        <v/>
      </c>
      <c r="K1475" s="19" t="str">
        <f>IFERROR(INDEX('Employee Info'!$C$3:$J$200,MATCH(Data6[[#This Row],[Name:]],'Employee Info'!$B$3:$B$200,0),MATCH(Data6[[#Headers],[Truck]],'Employee Info'!$C$2:$J$2,0)),"")</f>
        <v/>
      </c>
      <c r="L1475" s="19" t="str">
        <f>IFERROR(INDEX('Employee Info'!$C$3:$J$200,MATCH(Data6[[#This Row],[Name:]],'Employee Info'!$B$3:$B$200,0),MATCH(Data6[[#Headers],[Phone]],'Employee Info'!$C$2:$J$2,0)),"")</f>
        <v/>
      </c>
      <c r="M1475" s="19" t="str">
        <f>IFERROR(INDEX('Employee Info'!$C$3:$J$200,MATCH(Data6[[#This Row],[Name:]],'Employee Info'!$B$3:$B$200,0),MATCH(Data6[[#Headers],[Tech]],'Employee Info'!$C$2:$J$2,0)),"")</f>
        <v/>
      </c>
      <c r="N1475" s="19" t="str">
        <f>IFERROR(INDEX('Employee Info'!$C$3:$J$200,MATCH(Data6[[#This Row],[Name:]],'Employee Info'!$B$3:$B$200,0),MATCH(Data6[[#Headers],[Other]],'Employee Info'!$C$2:$J$2,0)),"")</f>
        <v/>
      </c>
      <c r="O1475" s="19">
        <f>IFERROR((Data6[[#This Row],[Hours:]]*SUM(Data6[[#This Row],[Rate]:[Other]])),"")</f>
        <v>0</v>
      </c>
      <c r="P1475" s="7" t="str">
        <f>IF(Data6[[#This Row],[WO'#:]]="","Riley #","WO#")</f>
        <v>Riley #</v>
      </c>
      <c r="Q1475" s="7">
        <f>IFERROR(WEEKNUM(Data6[[#This Row],[Date:]]),"")</f>
        <v>31</v>
      </c>
      <c r="R1475" s="6">
        <f t="shared" si="69"/>
        <v>45501</v>
      </c>
      <c r="S1475" s="6">
        <f>Data6[[#This Row],[Week Start]]+7</f>
        <v>45508</v>
      </c>
      <c r="T1475" s="7" t="str">
        <f t="shared" si="70"/>
        <v>7/28/2024 - 8/4/2024</v>
      </c>
      <c r="U1475" s="7" t="str">
        <f t="shared" si="71"/>
        <v>Time Card</v>
      </c>
      <c r="V1475" s="8" t="str">
        <f>RIGHT(TEXT(Data6[[#This Row],[Date:]],"mmddyyyy"),4)</f>
        <v>2024</v>
      </c>
      <c r="W1475" s="8" t="str">
        <f>MID(TEXT(Data6[[#This Row],[Date:]],"mmddyyyy"),3,2)</f>
        <v>01</v>
      </c>
      <c r="X1475" s="8" t="str">
        <f>LEFT(TEXT(Data6[[#This Row],[Date:]],"mmddyyyy"),2)</f>
        <v>08</v>
      </c>
      <c r="Y1475" s="6">
        <f>DATE(Data6[[#This Row],[Year]],Data6[[#This Row],[Month]],Data6[[#This Row],[Day]])</f>
        <v>45505</v>
      </c>
    </row>
    <row r="1476" spans="1:25" x14ac:dyDescent="0.3">
      <c r="A1476" s="5">
        <v>45505.580656018516</v>
      </c>
      <c r="B1476" s="7" t="s">
        <v>342</v>
      </c>
      <c r="C1476" s="6" t="s">
        <v>1965</v>
      </c>
      <c r="D1476" s="7" t="s">
        <v>1923</v>
      </c>
      <c r="E1476" s="8">
        <v>1</v>
      </c>
      <c r="F1476" s="7" t="s">
        <v>68</v>
      </c>
      <c r="G1476" s="7" t="s">
        <v>68</v>
      </c>
      <c r="H1476" s="7" t="s">
        <v>756</v>
      </c>
      <c r="I1476" s="7" t="s">
        <v>44</v>
      </c>
      <c r="J1476" s="19" t="str">
        <f>IFERROR(INDEX('Employee Info'!$C$3:$E$200,MATCH(Data6[[#This Row],[Name:]],'Employee Info'!$B$3:$B$200,0),MATCH(Data6[[#This Row],[Hours Type:]],'Employee Info'!$C$2:$E$2,0)),"")</f>
        <v/>
      </c>
      <c r="K1476" s="19" t="str">
        <f>IFERROR(INDEX('Employee Info'!$C$3:$J$200,MATCH(Data6[[#This Row],[Name:]],'Employee Info'!$B$3:$B$200,0),MATCH(Data6[[#Headers],[Truck]],'Employee Info'!$C$2:$J$2,0)),"")</f>
        <v/>
      </c>
      <c r="L1476" s="19" t="str">
        <f>IFERROR(INDEX('Employee Info'!$C$3:$J$200,MATCH(Data6[[#This Row],[Name:]],'Employee Info'!$B$3:$B$200,0),MATCH(Data6[[#Headers],[Phone]],'Employee Info'!$C$2:$J$2,0)),"")</f>
        <v/>
      </c>
      <c r="M1476" s="19" t="str">
        <f>IFERROR(INDEX('Employee Info'!$C$3:$J$200,MATCH(Data6[[#This Row],[Name:]],'Employee Info'!$B$3:$B$200,0),MATCH(Data6[[#Headers],[Tech]],'Employee Info'!$C$2:$J$2,0)),"")</f>
        <v/>
      </c>
      <c r="N1476" s="19" t="str">
        <f>IFERROR(INDEX('Employee Info'!$C$3:$J$200,MATCH(Data6[[#This Row],[Name:]],'Employee Info'!$B$3:$B$200,0),MATCH(Data6[[#Headers],[Other]],'Employee Info'!$C$2:$J$2,0)),"")</f>
        <v/>
      </c>
      <c r="O1476" s="19">
        <f>IFERROR((Data6[[#This Row],[Hours:]]*SUM(Data6[[#This Row],[Rate]:[Other]])),"")</f>
        <v>0</v>
      </c>
      <c r="P1476" s="7" t="str">
        <f>IF(Data6[[#This Row],[WO'#:]]="","Riley #","WO#")</f>
        <v>Riley #</v>
      </c>
      <c r="Q1476" s="7">
        <f>IFERROR(WEEKNUM(Data6[[#This Row],[Date:]]),"")</f>
        <v>31</v>
      </c>
      <c r="R1476" s="6">
        <f t="shared" si="69"/>
        <v>45501</v>
      </c>
      <c r="S1476" s="6">
        <f>Data6[[#This Row],[Week Start]]+7</f>
        <v>45508</v>
      </c>
      <c r="T1476" s="7" t="str">
        <f t="shared" si="70"/>
        <v>7/28/2024 - 8/4/2024</v>
      </c>
      <c r="U1476" s="7" t="str">
        <f t="shared" si="71"/>
        <v>Time Card</v>
      </c>
      <c r="V1476" s="8" t="str">
        <f>RIGHT(TEXT(Data6[[#This Row],[Date:]],"mmddyyyy"),4)</f>
        <v>2024</v>
      </c>
      <c r="W1476" s="8" t="str">
        <f>MID(TEXT(Data6[[#This Row],[Date:]],"mmddyyyy"),3,2)</f>
        <v>01</v>
      </c>
      <c r="X1476" s="8" t="str">
        <f>LEFT(TEXT(Data6[[#This Row],[Date:]],"mmddyyyy"),2)</f>
        <v>08</v>
      </c>
      <c r="Y1476" s="6">
        <f>DATE(Data6[[#This Row],[Year]],Data6[[#This Row],[Month]],Data6[[#This Row],[Day]])</f>
        <v>45505</v>
      </c>
    </row>
    <row r="1477" spans="1:25" x14ac:dyDescent="0.3">
      <c r="A1477" s="5">
        <v>45505.556923842596</v>
      </c>
      <c r="B1477" s="7" t="s">
        <v>35</v>
      </c>
      <c r="C1477" s="6" t="s">
        <v>1965</v>
      </c>
      <c r="D1477" s="7" t="s">
        <v>1966</v>
      </c>
      <c r="E1477" s="8">
        <v>2</v>
      </c>
      <c r="F1477" s="7" t="s">
        <v>68</v>
      </c>
      <c r="G1477" s="7" t="s">
        <v>68</v>
      </c>
      <c r="H1477" s="7" t="s">
        <v>912</v>
      </c>
      <c r="I1477" s="7" t="s">
        <v>44</v>
      </c>
      <c r="J1477" s="19" t="str">
        <f>IFERROR(INDEX('Employee Info'!$C$3:$E$200,MATCH(Data6[[#This Row],[Name:]],'Employee Info'!$B$3:$B$200,0),MATCH(Data6[[#This Row],[Hours Type:]],'Employee Info'!$C$2:$E$2,0)),"")</f>
        <v/>
      </c>
      <c r="K1477" s="19" t="str">
        <f>IFERROR(INDEX('Employee Info'!$C$3:$J$200,MATCH(Data6[[#This Row],[Name:]],'Employee Info'!$B$3:$B$200,0),MATCH(Data6[[#Headers],[Truck]],'Employee Info'!$C$2:$J$2,0)),"")</f>
        <v/>
      </c>
      <c r="L1477" s="19" t="str">
        <f>IFERROR(INDEX('Employee Info'!$C$3:$J$200,MATCH(Data6[[#This Row],[Name:]],'Employee Info'!$B$3:$B$200,0),MATCH(Data6[[#Headers],[Phone]],'Employee Info'!$C$2:$J$2,0)),"")</f>
        <v/>
      </c>
      <c r="M1477" s="19" t="str">
        <f>IFERROR(INDEX('Employee Info'!$C$3:$J$200,MATCH(Data6[[#This Row],[Name:]],'Employee Info'!$B$3:$B$200,0),MATCH(Data6[[#Headers],[Tech]],'Employee Info'!$C$2:$J$2,0)),"")</f>
        <v/>
      </c>
      <c r="N1477" s="19" t="str">
        <f>IFERROR(INDEX('Employee Info'!$C$3:$J$200,MATCH(Data6[[#This Row],[Name:]],'Employee Info'!$B$3:$B$200,0),MATCH(Data6[[#Headers],[Other]],'Employee Info'!$C$2:$J$2,0)),"")</f>
        <v/>
      </c>
      <c r="O1477" s="19">
        <f>IFERROR((Data6[[#This Row],[Hours:]]*SUM(Data6[[#This Row],[Rate]:[Other]])),"")</f>
        <v>0</v>
      </c>
      <c r="P1477" s="7" t="str">
        <f>IF(Data6[[#This Row],[WO'#:]]="","Riley #","WO#")</f>
        <v>Riley #</v>
      </c>
      <c r="Q1477" s="7">
        <f>IFERROR(WEEKNUM(Data6[[#This Row],[Date:]]),"")</f>
        <v>31</v>
      </c>
      <c r="R1477" s="6">
        <f t="shared" si="69"/>
        <v>45501</v>
      </c>
      <c r="S1477" s="6">
        <f>Data6[[#This Row],[Week Start]]+7</f>
        <v>45508</v>
      </c>
      <c r="T1477" s="7" t="str">
        <f t="shared" si="70"/>
        <v>7/28/2024 - 8/4/2024</v>
      </c>
      <c r="U1477" s="7" t="str">
        <f t="shared" si="71"/>
        <v>Time Card</v>
      </c>
      <c r="V1477" s="8" t="str">
        <f>RIGHT(TEXT(Data6[[#This Row],[Date:]],"mmddyyyy"),4)</f>
        <v>2024</v>
      </c>
      <c r="W1477" s="8" t="str">
        <f>MID(TEXT(Data6[[#This Row],[Date:]],"mmddyyyy"),3,2)</f>
        <v>01</v>
      </c>
      <c r="X1477" s="8" t="str">
        <f>LEFT(TEXT(Data6[[#This Row],[Date:]],"mmddyyyy"),2)</f>
        <v>08</v>
      </c>
      <c r="Y1477" s="6">
        <f>DATE(Data6[[#This Row],[Year]],Data6[[#This Row],[Month]],Data6[[#This Row],[Day]])</f>
        <v>45505</v>
      </c>
    </row>
    <row r="1478" spans="1:25" x14ac:dyDescent="0.3">
      <c r="A1478" s="5">
        <v>45505.581734722226</v>
      </c>
      <c r="B1478" s="7" t="s">
        <v>342</v>
      </c>
      <c r="C1478" s="6" t="s">
        <v>1965</v>
      </c>
      <c r="D1478" s="7" t="s">
        <v>1923</v>
      </c>
      <c r="E1478" s="8">
        <v>7</v>
      </c>
      <c r="F1478" s="7" t="s">
        <v>68</v>
      </c>
      <c r="G1478" s="7" t="s">
        <v>68</v>
      </c>
      <c r="H1478" s="7" t="s">
        <v>912</v>
      </c>
      <c r="I1478" s="7" t="s">
        <v>44</v>
      </c>
      <c r="J1478" s="19" t="str">
        <f>IFERROR(INDEX('Employee Info'!$C$3:$E$200,MATCH(Data6[[#This Row],[Name:]],'Employee Info'!$B$3:$B$200,0),MATCH(Data6[[#This Row],[Hours Type:]],'Employee Info'!$C$2:$E$2,0)),"")</f>
        <v/>
      </c>
      <c r="K1478" s="19" t="str">
        <f>IFERROR(INDEX('Employee Info'!$C$3:$J$200,MATCH(Data6[[#This Row],[Name:]],'Employee Info'!$B$3:$B$200,0),MATCH(Data6[[#Headers],[Truck]],'Employee Info'!$C$2:$J$2,0)),"")</f>
        <v/>
      </c>
      <c r="L1478" s="19" t="str">
        <f>IFERROR(INDEX('Employee Info'!$C$3:$J$200,MATCH(Data6[[#This Row],[Name:]],'Employee Info'!$B$3:$B$200,0),MATCH(Data6[[#Headers],[Phone]],'Employee Info'!$C$2:$J$2,0)),"")</f>
        <v/>
      </c>
      <c r="M1478" s="19" t="str">
        <f>IFERROR(INDEX('Employee Info'!$C$3:$J$200,MATCH(Data6[[#This Row],[Name:]],'Employee Info'!$B$3:$B$200,0),MATCH(Data6[[#Headers],[Tech]],'Employee Info'!$C$2:$J$2,0)),"")</f>
        <v/>
      </c>
      <c r="N1478" s="19" t="str">
        <f>IFERROR(INDEX('Employee Info'!$C$3:$J$200,MATCH(Data6[[#This Row],[Name:]],'Employee Info'!$B$3:$B$200,0),MATCH(Data6[[#Headers],[Other]],'Employee Info'!$C$2:$J$2,0)),"")</f>
        <v/>
      </c>
      <c r="O1478" s="19">
        <f>IFERROR((Data6[[#This Row],[Hours:]]*SUM(Data6[[#This Row],[Rate]:[Other]])),"")</f>
        <v>0</v>
      </c>
      <c r="P1478" s="7" t="str">
        <f>IF(Data6[[#This Row],[WO'#:]]="","Riley #","WO#")</f>
        <v>Riley #</v>
      </c>
      <c r="Q1478" s="7">
        <f>IFERROR(WEEKNUM(Data6[[#This Row],[Date:]]),"")</f>
        <v>31</v>
      </c>
      <c r="R1478" s="6">
        <f t="shared" si="69"/>
        <v>45501</v>
      </c>
      <c r="S1478" s="6">
        <f>Data6[[#This Row],[Week Start]]+7</f>
        <v>45508</v>
      </c>
      <c r="T1478" s="7" t="str">
        <f t="shared" si="70"/>
        <v>7/28/2024 - 8/4/2024</v>
      </c>
      <c r="U1478" s="7" t="str">
        <f t="shared" si="71"/>
        <v>Time Card</v>
      </c>
      <c r="V1478" s="8" t="str">
        <f>RIGHT(TEXT(Data6[[#This Row],[Date:]],"mmddyyyy"),4)</f>
        <v>2024</v>
      </c>
      <c r="W1478" s="8" t="str">
        <f>MID(TEXT(Data6[[#This Row],[Date:]],"mmddyyyy"),3,2)</f>
        <v>01</v>
      </c>
      <c r="X1478" s="8" t="str">
        <f>LEFT(TEXT(Data6[[#This Row],[Date:]],"mmddyyyy"),2)</f>
        <v>08</v>
      </c>
      <c r="Y1478" s="6">
        <f>DATE(Data6[[#This Row],[Year]],Data6[[#This Row],[Month]],Data6[[#This Row],[Day]])</f>
        <v>45505</v>
      </c>
    </row>
    <row r="1479" spans="1:25" x14ac:dyDescent="0.3">
      <c r="A1479" s="5">
        <v>45506.260724305554</v>
      </c>
      <c r="B1479" s="7" t="s">
        <v>23</v>
      </c>
      <c r="C1479" s="6" t="s">
        <v>1965</v>
      </c>
      <c r="D1479" s="7" t="s">
        <v>1975</v>
      </c>
      <c r="E1479" s="8">
        <v>1</v>
      </c>
      <c r="F1479" s="7" t="s">
        <v>68</v>
      </c>
      <c r="G1479" s="7" t="s">
        <v>68</v>
      </c>
      <c r="H1479" s="7" t="s">
        <v>912</v>
      </c>
      <c r="I1479" s="7" t="s">
        <v>44</v>
      </c>
      <c r="J1479" s="19" t="str">
        <f>IFERROR(INDEX('Employee Info'!$C$3:$E$200,MATCH(Data6[[#This Row],[Name:]],'Employee Info'!$B$3:$B$200,0),MATCH(Data6[[#This Row],[Hours Type:]],'Employee Info'!$C$2:$E$2,0)),"")</f>
        <v/>
      </c>
      <c r="K1479" s="19" t="str">
        <f>IFERROR(INDEX('Employee Info'!$C$3:$J$200,MATCH(Data6[[#This Row],[Name:]],'Employee Info'!$B$3:$B$200,0),MATCH(Data6[[#Headers],[Truck]],'Employee Info'!$C$2:$J$2,0)),"")</f>
        <v/>
      </c>
      <c r="L1479" s="19" t="str">
        <f>IFERROR(INDEX('Employee Info'!$C$3:$J$200,MATCH(Data6[[#This Row],[Name:]],'Employee Info'!$B$3:$B$200,0),MATCH(Data6[[#Headers],[Phone]],'Employee Info'!$C$2:$J$2,0)),"")</f>
        <v/>
      </c>
      <c r="M1479" s="19" t="str">
        <f>IFERROR(INDEX('Employee Info'!$C$3:$J$200,MATCH(Data6[[#This Row],[Name:]],'Employee Info'!$B$3:$B$200,0),MATCH(Data6[[#Headers],[Tech]],'Employee Info'!$C$2:$J$2,0)),"")</f>
        <v/>
      </c>
      <c r="N1479" s="19" t="str">
        <f>IFERROR(INDEX('Employee Info'!$C$3:$J$200,MATCH(Data6[[#This Row],[Name:]],'Employee Info'!$B$3:$B$200,0),MATCH(Data6[[#Headers],[Other]],'Employee Info'!$C$2:$J$2,0)),"")</f>
        <v/>
      </c>
      <c r="O1479" s="19">
        <f>IFERROR((Data6[[#This Row],[Hours:]]*SUM(Data6[[#This Row],[Rate]:[Other]])),"")</f>
        <v>0</v>
      </c>
      <c r="P1479" s="7" t="str">
        <f>IF(Data6[[#This Row],[WO'#:]]="","Riley #","WO#")</f>
        <v>Riley #</v>
      </c>
      <c r="Q1479" s="7">
        <f>IFERROR(WEEKNUM(Data6[[#This Row],[Date:]]),"")</f>
        <v>31</v>
      </c>
      <c r="R1479" s="6">
        <f t="shared" si="69"/>
        <v>45501</v>
      </c>
      <c r="S1479" s="6">
        <f>Data6[[#This Row],[Week Start]]+7</f>
        <v>45508</v>
      </c>
      <c r="T1479" s="7" t="str">
        <f t="shared" si="70"/>
        <v>7/28/2024 - 8/4/2024</v>
      </c>
      <c r="U1479" s="7" t="str">
        <f t="shared" si="71"/>
        <v>Time Card</v>
      </c>
      <c r="V1479" s="8" t="str">
        <f>RIGHT(TEXT(Data6[[#This Row],[Date:]],"mmddyyyy"),4)</f>
        <v>2024</v>
      </c>
      <c r="W1479" s="8" t="str">
        <f>MID(TEXT(Data6[[#This Row],[Date:]],"mmddyyyy"),3,2)</f>
        <v>01</v>
      </c>
      <c r="X1479" s="8" t="str">
        <f>LEFT(TEXT(Data6[[#This Row],[Date:]],"mmddyyyy"),2)</f>
        <v>08</v>
      </c>
      <c r="Y1479" s="6">
        <f>DATE(Data6[[#This Row],[Year]],Data6[[#This Row],[Month]],Data6[[#This Row],[Day]])</f>
        <v>45505</v>
      </c>
    </row>
    <row r="1480" spans="1:25" x14ac:dyDescent="0.3">
      <c r="A1480" s="5">
        <v>45506.256670486109</v>
      </c>
      <c r="B1480" s="7" t="s">
        <v>34</v>
      </c>
      <c r="C1480" s="6" t="s">
        <v>1965</v>
      </c>
      <c r="D1480" s="7" t="s">
        <v>1973</v>
      </c>
      <c r="E1480" s="8">
        <v>4.5</v>
      </c>
      <c r="F1480" s="7" t="s">
        <v>68</v>
      </c>
      <c r="G1480" s="7" t="s">
        <v>68</v>
      </c>
      <c r="H1480" s="7" t="s">
        <v>922</v>
      </c>
      <c r="I1480" s="7" t="s">
        <v>44</v>
      </c>
      <c r="J1480" s="19" t="str">
        <f>IFERROR(INDEX('Employee Info'!$C$3:$E$200,MATCH(Data6[[#This Row],[Name:]],'Employee Info'!$B$3:$B$200,0),MATCH(Data6[[#This Row],[Hours Type:]],'Employee Info'!$C$2:$E$2,0)),"")</f>
        <v/>
      </c>
      <c r="K1480" s="19" t="str">
        <f>IFERROR(INDEX('Employee Info'!$C$3:$J$200,MATCH(Data6[[#This Row],[Name:]],'Employee Info'!$B$3:$B$200,0),MATCH(Data6[[#Headers],[Truck]],'Employee Info'!$C$2:$J$2,0)),"")</f>
        <v/>
      </c>
      <c r="L1480" s="19" t="str">
        <f>IFERROR(INDEX('Employee Info'!$C$3:$J$200,MATCH(Data6[[#This Row],[Name:]],'Employee Info'!$B$3:$B$200,0),MATCH(Data6[[#Headers],[Phone]],'Employee Info'!$C$2:$J$2,0)),"")</f>
        <v/>
      </c>
      <c r="M1480" s="19" t="str">
        <f>IFERROR(INDEX('Employee Info'!$C$3:$J$200,MATCH(Data6[[#This Row],[Name:]],'Employee Info'!$B$3:$B$200,0),MATCH(Data6[[#Headers],[Tech]],'Employee Info'!$C$2:$J$2,0)),"")</f>
        <v/>
      </c>
      <c r="N1480" s="19" t="str">
        <f>IFERROR(INDEX('Employee Info'!$C$3:$J$200,MATCH(Data6[[#This Row],[Name:]],'Employee Info'!$B$3:$B$200,0),MATCH(Data6[[#Headers],[Other]],'Employee Info'!$C$2:$J$2,0)),"")</f>
        <v/>
      </c>
      <c r="O1480" s="19">
        <f>IFERROR((Data6[[#This Row],[Hours:]]*SUM(Data6[[#This Row],[Rate]:[Other]])),"")</f>
        <v>0</v>
      </c>
      <c r="P1480" s="7" t="str">
        <f>IF(Data6[[#This Row],[WO'#:]]="","Riley #","WO#")</f>
        <v>Riley #</v>
      </c>
      <c r="Q1480" s="7">
        <f>IFERROR(WEEKNUM(Data6[[#This Row],[Date:]]),"")</f>
        <v>31</v>
      </c>
      <c r="R1480" s="6">
        <f t="shared" si="69"/>
        <v>45501</v>
      </c>
      <c r="S1480" s="6">
        <f>Data6[[#This Row],[Week Start]]+7</f>
        <v>45508</v>
      </c>
      <c r="T1480" s="7" t="str">
        <f t="shared" si="70"/>
        <v>7/28/2024 - 8/4/2024</v>
      </c>
      <c r="U1480" s="7" t="str">
        <f t="shared" si="71"/>
        <v>Time Card</v>
      </c>
      <c r="V1480" s="8" t="str">
        <f>RIGHT(TEXT(Data6[[#This Row],[Date:]],"mmddyyyy"),4)</f>
        <v>2024</v>
      </c>
      <c r="W1480" s="8" t="str">
        <f>MID(TEXT(Data6[[#This Row],[Date:]],"mmddyyyy"),3,2)</f>
        <v>01</v>
      </c>
      <c r="X1480" s="8" t="str">
        <f>LEFT(TEXT(Data6[[#This Row],[Date:]],"mmddyyyy"),2)</f>
        <v>08</v>
      </c>
      <c r="Y1480" s="6">
        <f>DATE(Data6[[#This Row],[Year]],Data6[[#This Row],[Month]],Data6[[#This Row],[Day]])</f>
        <v>45505</v>
      </c>
    </row>
    <row r="1481" spans="1:25" x14ac:dyDescent="0.3">
      <c r="A1481" s="5">
        <v>45506.256774305555</v>
      </c>
      <c r="B1481" s="7" t="s">
        <v>31</v>
      </c>
      <c r="C1481" s="6" t="s">
        <v>1965</v>
      </c>
      <c r="D1481" s="7" t="s">
        <v>1973</v>
      </c>
      <c r="E1481" s="8">
        <v>4.5</v>
      </c>
      <c r="F1481" s="7" t="s">
        <v>68</v>
      </c>
      <c r="G1481" s="7" t="s">
        <v>68</v>
      </c>
      <c r="H1481" s="7" t="s">
        <v>922</v>
      </c>
      <c r="I1481" s="7" t="s">
        <v>44</v>
      </c>
      <c r="J1481" s="19" t="str">
        <f>IFERROR(INDEX('Employee Info'!$C$3:$E$200,MATCH(Data6[[#This Row],[Name:]],'Employee Info'!$B$3:$B$200,0),MATCH(Data6[[#This Row],[Hours Type:]],'Employee Info'!$C$2:$E$2,0)),"")</f>
        <v/>
      </c>
      <c r="K1481" s="19" t="str">
        <f>IFERROR(INDEX('Employee Info'!$C$3:$J$200,MATCH(Data6[[#This Row],[Name:]],'Employee Info'!$B$3:$B$200,0),MATCH(Data6[[#Headers],[Truck]],'Employee Info'!$C$2:$J$2,0)),"")</f>
        <v/>
      </c>
      <c r="L1481" s="19" t="str">
        <f>IFERROR(INDEX('Employee Info'!$C$3:$J$200,MATCH(Data6[[#This Row],[Name:]],'Employee Info'!$B$3:$B$200,0),MATCH(Data6[[#Headers],[Phone]],'Employee Info'!$C$2:$J$2,0)),"")</f>
        <v/>
      </c>
      <c r="M1481" s="19" t="str">
        <f>IFERROR(INDEX('Employee Info'!$C$3:$J$200,MATCH(Data6[[#This Row],[Name:]],'Employee Info'!$B$3:$B$200,0),MATCH(Data6[[#Headers],[Tech]],'Employee Info'!$C$2:$J$2,0)),"")</f>
        <v/>
      </c>
      <c r="N1481" s="19" t="str">
        <f>IFERROR(INDEX('Employee Info'!$C$3:$J$200,MATCH(Data6[[#This Row],[Name:]],'Employee Info'!$B$3:$B$200,0),MATCH(Data6[[#Headers],[Other]],'Employee Info'!$C$2:$J$2,0)),"")</f>
        <v/>
      </c>
      <c r="O1481" s="19">
        <f>IFERROR((Data6[[#This Row],[Hours:]]*SUM(Data6[[#This Row],[Rate]:[Other]])),"")</f>
        <v>0</v>
      </c>
      <c r="P1481" s="7" t="str">
        <f>IF(Data6[[#This Row],[WO'#:]]="","Riley #","WO#")</f>
        <v>Riley #</v>
      </c>
      <c r="Q1481" s="7">
        <f>IFERROR(WEEKNUM(Data6[[#This Row],[Date:]]),"")</f>
        <v>31</v>
      </c>
      <c r="R1481" s="6">
        <f t="shared" si="69"/>
        <v>45501</v>
      </c>
      <c r="S1481" s="6">
        <f>Data6[[#This Row],[Week Start]]+7</f>
        <v>45508</v>
      </c>
      <c r="T1481" s="7" t="str">
        <f t="shared" si="70"/>
        <v>7/28/2024 - 8/4/2024</v>
      </c>
      <c r="U1481" s="7" t="str">
        <f t="shared" si="71"/>
        <v>Time Card</v>
      </c>
      <c r="V1481" s="8" t="str">
        <f>RIGHT(TEXT(Data6[[#This Row],[Date:]],"mmddyyyy"),4)</f>
        <v>2024</v>
      </c>
      <c r="W1481" s="8" t="str">
        <f>MID(TEXT(Data6[[#This Row],[Date:]],"mmddyyyy"),3,2)</f>
        <v>01</v>
      </c>
      <c r="X1481" s="8" t="str">
        <f>LEFT(TEXT(Data6[[#This Row],[Date:]],"mmddyyyy"),2)</f>
        <v>08</v>
      </c>
      <c r="Y1481" s="6">
        <f>DATE(Data6[[#This Row],[Year]],Data6[[#This Row],[Month]],Data6[[#This Row],[Day]])</f>
        <v>45505</v>
      </c>
    </row>
    <row r="1482" spans="1:25" x14ac:dyDescent="0.3">
      <c r="A1482" s="5">
        <v>45506.255746296294</v>
      </c>
      <c r="B1482" s="7" t="s">
        <v>31</v>
      </c>
      <c r="C1482" s="6" t="s">
        <v>1965</v>
      </c>
      <c r="D1482" s="7" t="s">
        <v>1971</v>
      </c>
      <c r="E1482" s="8">
        <v>3.5</v>
      </c>
      <c r="F1482" s="7" t="s">
        <v>68</v>
      </c>
      <c r="G1482" s="7" t="s">
        <v>68</v>
      </c>
      <c r="H1482" s="7" t="s">
        <v>1972</v>
      </c>
      <c r="I1482" s="7" t="s">
        <v>44</v>
      </c>
      <c r="J1482" s="19" t="str">
        <f>IFERROR(INDEX('Employee Info'!$C$3:$E$200,MATCH(Data6[[#This Row],[Name:]],'Employee Info'!$B$3:$B$200,0),MATCH(Data6[[#This Row],[Hours Type:]],'Employee Info'!$C$2:$E$2,0)),"")</f>
        <v/>
      </c>
      <c r="K1482" s="19" t="str">
        <f>IFERROR(INDEX('Employee Info'!$C$3:$J$200,MATCH(Data6[[#This Row],[Name:]],'Employee Info'!$B$3:$B$200,0),MATCH(Data6[[#Headers],[Truck]],'Employee Info'!$C$2:$J$2,0)),"")</f>
        <v/>
      </c>
      <c r="L1482" s="19" t="str">
        <f>IFERROR(INDEX('Employee Info'!$C$3:$J$200,MATCH(Data6[[#This Row],[Name:]],'Employee Info'!$B$3:$B$200,0),MATCH(Data6[[#Headers],[Phone]],'Employee Info'!$C$2:$J$2,0)),"")</f>
        <v/>
      </c>
      <c r="M1482" s="19" t="str">
        <f>IFERROR(INDEX('Employee Info'!$C$3:$J$200,MATCH(Data6[[#This Row],[Name:]],'Employee Info'!$B$3:$B$200,0),MATCH(Data6[[#Headers],[Tech]],'Employee Info'!$C$2:$J$2,0)),"")</f>
        <v/>
      </c>
      <c r="N1482" s="19" t="str">
        <f>IFERROR(INDEX('Employee Info'!$C$3:$J$200,MATCH(Data6[[#This Row],[Name:]],'Employee Info'!$B$3:$B$200,0),MATCH(Data6[[#Headers],[Other]],'Employee Info'!$C$2:$J$2,0)),"")</f>
        <v/>
      </c>
      <c r="O1482" s="19">
        <f>IFERROR((Data6[[#This Row],[Hours:]]*SUM(Data6[[#This Row],[Rate]:[Other]])),"")</f>
        <v>0</v>
      </c>
      <c r="P1482" s="7" t="str">
        <f>IF(Data6[[#This Row],[WO'#:]]="","Riley #","WO#")</f>
        <v>Riley #</v>
      </c>
      <c r="Q1482" s="7">
        <f>IFERROR(WEEKNUM(Data6[[#This Row],[Date:]]),"")</f>
        <v>31</v>
      </c>
      <c r="R1482" s="6">
        <f t="shared" si="69"/>
        <v>45501</v>
      </c>
      <c r="S1482" s="6">
        <f>Data6[[#This Row],[Week Start]]+7</f>
        <v>45508</v>
      </c>
      <c r="T1482" s="7" t="str">
        <f t="shared" si="70"/>
        <v>7/28/2024 - 8/4/2024</v>
      </c>
      <c r="U1482" s="7" t="str">
        <f t="shared" si="71"/>
        <v>Time Card</v>
      </c>
      <c r="V1482" s="8" t="str">
        <f>RIGHT(TEXT(Data6[[#This Row],[Date:]],"mmddyyyy"),4)</f>
        <v>2024</v>
      </c>
      <c r="W1482" s="8" t="str">
        <f>MID(TEXT(Data6[[#This Row],[Date:]],"mmddyyyy"),3,2)</f>
        <v>01</v>
      </c>
      <c r="X1482" s="8" t="str">
        <f>LEFT(TEXT(Data6[[#This Row],[Date:]],"mmddyyyy"),2)</f>
        <v>08</v>
      </c>
      <c r="Y1482" s="6">
        <f>DATE(Data6[[#This Row],[Year]],Data6[[#This Row],[Month]],Data6[[#This Row],[Day]])</f>
        <v>45505</v>
      </c>
    </row>
    <row r="1483" spans="1:25" x14ac:dyDescent="0.3">
      <c r="A1483" s="5">
        <v>45506.255875115741</v>
      </c>
      <c r="B1483" s="7" t="s">
        <v>34</v>
      </c>
      <c r="C1483" s="6" t="s">
        <v>1965</v>
      </c>
      <c r="D1483" s="7" t="s">
        <v>1971</v>
      </c>
      <c r="E1483" s="8">
        <v>3.5</v>
      </c>
      <c r="F1483" s="7" t="s">
        <v>68</v>
      </c>
      <c r="G1483" s="7" t="s">
        <v>68</v>
      </c>
      <c r="H1483" s="7" t="s">
        <v>1972</v>
      </c>
      <c r="I1483" s="7" t="s">
        <v>44</v>
      </c>
      <c r="J1483" s="19" t="str">
        <f>IFERROR(INDEX('Employee Info'!$C$3:$E$200,MATCH(Data6[[#This Row],[Name:]],'Employee Info'!$B$3:$B$200,0),MATCH(Data6[[#This Row],[Hours Type:]],'Employee Info'!$C$2:$E$2,0)),"")</f>
        <v/>
      </c>
      <c r="K1483" s="19" t="str">
        <f>IFERROR(INDEX('Employee Info'!$C$3:$J$200,MATCH(Data6[[#This Row],[Name:]],'Employee Info'!$B$3:$B$200,0),MATCH(Data6[[#Headers],[Truck]],'Employee Info'!$C$2:$J$2,0)),"")</f>
        <v/>
      </c>
      <c r="L1483" s="19" t="str">
        <f>IFERROR(INDEX('Employee Info'!$C$3:$J$200,MATCH(Data6[[#This Row],[Name:]],'Employee Info'!$B$3:$B$200,0),MATCH(Data6[[#Headers],[Phone]],'Employee Info'!$C$2:$J$2,0)),"")</f>
        <v/>
      </c>
      <c r="M1483" s="19" t="str">
        <f>IFERROR(INDEX('Employee Info'!$C$3:$J$200,MATCH(Data6[[#This Row],[Name:]],'Employee Info'!$B$3:$B$200,0),MATCH(Data6[[#Headers],[Tech]],'Employee Info'!$C$2:$J$2,0)),"")</f>
        <v/>
      </c>
      <c r="N1483" s="19" t="str">
        <f>IFERROR(INDEX('Employee Info'!$C$3:$J$200,MATCH(Data6[[#This Row],[Name:]],'Employee Info'!$B$3:$B$200,0),MATCH(Data6[[#Headers],[Other]],'Employee Info'!$C$2:$J$2,0)),"")</f>
        <v/>
      </c>
      <c r="O1483" s="19">
        <f>IFERROR((Data6[[#This Row],[Hours:]]*SUM(Data6[[#This Row],[Rate]:[Other]])),"")</f>
        <v>0</v>
      </c>
      <c r="P1483" s="7" t="str">
        <f>IF(Data6[[#This Row],[WO'#:]]="","Riley #","WO#")</f>
        <v>Riley #</v>
      </c>
      <c r="Q1483" s="7">
        <f>IFERROR(WEEKNUM(Data6[[#This Row],[Date:]]),"")</f>
        <v>31</v>
      </c>
      <c r="R1483" s="6">
        <f t="shared" si="69"/>
        <v>45501</v>
      </c>
      <c r="S1483" s="6">
        <f>Data6[[#This Row],[Week Start]]+7</f>
        <v>45508</v>
      </c>
      <c r="T1483" s="7" t="str">
        <f t="shared" si="70"/>
        <v>7/28/2024 - 8/4/2024</v>
      </c>
      <c r="U1483" s="7" t="str">
        <f t="shared" si="71"/>
        <v>Time Card</v>
      </c>
      <c r="V1483" s="8" t="str">
        <f>RIGHT(TEXT(Data6[[#This Row],[Date:]],"mmddyyyy"),4)</f>
        <v>2024</v>
      </c>
      <c r="W1483" s="8" t="str">
        <f>MID(TEXT(Data6[[#This Row],[Date:]],"mmddyyyy"),3,2)</f>
        <v>01</v>
      </c>
      <c r="X1483" s="8" t="str">
        <f>LEFT(TEXT(Data6[[#This Row],[Date:]],"mmddyyyy"),2)</f>
        <v>08</v>
      </c>
      <c r="Y1483" s="6">
        <f>DATE(Data6[[#This Row],[Year]],Data6[[#This Row],[Month]],Data6[[#This Row],[Day]])</f>
        <v>45505</v>
      </c>
    </row>
    <row r="1484" spans="1:25" x14ac:dyDescent="0.3">
      <c r="A1484" s="5">
        <v>45507.371655439812</v>
      </c>
      <c r="B1484" s="7" t="s">
        <v>66</v>
      </c>
      <c r="C1484" s="6" t="s">
        <v>1976</v>
      </c>
      <c r="D1484" s="7" t="s">
        <v>2001</v>
      </c>
      <c r="E1484" s="8">
        <v>1</v>
      </c>
      <c r="F1484" s="7">
        <v>20028</v>
      </c>
      <c r="G1484" s="7" t="s">
        <v>68</v>
      </c>
      <c r="H1484" s="7" t="s">
        <v>756</v>
      </c>
      <c r="I1484" s="7" t="s">
        <v>45</v>
      </c>
      <c r="J1484" s="19" t="str">
        <f>IFERROR(INDEX('Employee Info'!$C$3:$E$200,MATCH(Data6[[#This Row],[Name:]],'Employee Info'!$B$3:$B$200,0),MATCH(Data6[[#This Row],[Hours Type:]],'Employee Info'!$C$2:$E$2,0)),"")</f>
        <v/>
      </c>
      <c r="K1484" s="19" t="str">
        <f>IFERROR(INDEX('Employee Info'!$C$3:$J$200,MATCH(Data6[[#This Row],[Name:]],'Employee Info'!$B$3:$B$200,0),MATCH(Data6[[#Headers],[Truck]],'Employee Info'!$C$2:$J$2,0)),"")</f>
        <v/>
      </c>
      <c r="L1484" s="19" t="str">
        <f>IFERROR(INDEX('Employee Info'!$C$3:$J$200,MATCH(Data6[[#This Row],[Name:]],'Employee Info'!$B$3:$B$200,0),MATCH(Data6[[#Headers],[Phone]],'Employee Info'!$C$2:$J$2,0)),"")</f>
        <v/>
      </c>
      <c r="M1484" s="19" t="str">
        <f>IFERROR(INDEX('Employee Info'!$C$3:$J$200,MATCH(Data6[[#This Row],[Name:]],'Employee Info'!$B$3:$B$200,0),MATCH(Data6[[#Headers],[Tech]],'Employee Info'!$C$2:$J$2,0)),"")</f>
        <v/>
      </c>
      <c r="N1484" s="19" t="str">
        <f>IFERROR(INDEX('Employee Info'!$C$3:$J$200,MATCH(Data6[[#This Row],[Name:]],'Employee Info'!$B$3:$B$200,0),MATCH(Data6[[#Headers],[Other]],'Employee Info'!$C$2:$J$2,0)),"")</f>
        <v/>
      </c>
      <c r="O1484" s="19">
        <f>IFERROR((Data6[[#This Row],[Hours:]]*SUM(Data6[[#This Row],[Rate]:[Other]])),"")</f>
        <v>0</v>
      </c>
      <c r="P1484" s="7" t="str">
        <f>IF(Data6[[#This Row],[WO'#:]]="","Riley #","WO#")</f>
        <v>WO#</v>
      </c>
      <c r="Q1484" s="7">
        <f>IFERROR(WEEKNUM(Data6[[#This Row],[Date:]]),"")</f>
        <v>31</v>
      </c>
      <c r="R1484" s="6">
        <f t="shared" si="69"/>
        <v>45501</v>
      </c>
      <c r="S1484" s="6">
        <f>Data6[[#This Row],[Week Start]]+7</f>
        <v>45508</v>
      </c>
      <c r="T1484" s="7" t="str">
        <f t="shared" si="70"/>
        <v>7/28/2024 - 8/4/2024</v>
      </c>
      <c r="U1484" s="7" t="str">
        <f t="shared" si="71"/>
        <v>Time Card</v>
      </c>
      <c r="V1484" s="8" t="str">
        <f>RIGHT(TEXT(Data6[[#This Row],[Date:]],"mmddyyyy"),4)</f>
        <v>2024</v>
      </c>
      <c r="W1484" s="8" t="str">
        <f>MID(TEXT(Data6[[#This Row],[Date:]],"mmddyyyy"),3,2)</f>
        <v>02</v>
      </c>
      <c r="X1484" s="8" t="str">
        <f>LEFT(TEXT(Data6[[#This Row],[Date:]],"mmddyyyy"),2)</f>
        <v>08</v>
      </c>
      <c r="Y1484" s="6">
        <f>DATE(Data6[[#This Row],[Year]],Data6[[#This Row],[Month]],Data6[[#This Row],[Day]])</f>
        <v>45506</v>
      </c>
    </row>
    <row r="1485" spans="1:25" x14ac:dyDescent="0.3">
      <c r="A1485" s="5">
        <v>45506.500712499997</v>
      </c>
      <c r="B1485" s="7" t="s">
        <v>23</v>
      </c>
      <c r="C1485" s="6" t="s">
        <v>1976</v>
      </c>
      <c r="D1485" s="7" t="s">
        <v>1979</v>
      </c>
      <c r="E1485" s="8">
        <v>2</v>
      </c>
      <c r="F1485" s="7">
        <v>6984733</v>
      </c>
      <c r="G1485" s="7" t="s">
        <v>68</v>
      </c>
      <c r="H1485" s="7" t="s">
        <v>756</v>
      </c>
      <c r="I1485" s="7" t="s">
        <v>44</v>
      </c>
      <c r="J1485" s="19" t="str">
        <f>IFERROR(INDEX('Employee Info'!$C$3:$E$200,MATCH(Data6[[#This Row],[Name:]],'Employee Info'!$B$3:$B$200,0),MATCH(Data6[[#This Row],[Hours Type:]],'Employee Info'!$C$2:$E$2,0)),"")</f>
        <v/>
      </c>
      <c r="K1485" s="19" t="str">
        <f>IFERROR(INDEX('Employee Info'!$C$3:$J$200,MATCH(Data6[[#This Row],[Name:]],'Employee Info'!$B$3:$B$200,0),MATCH(Data6[[#Headers],[Truck]],'Employee Info'!$C$2:$J$2,0)),"")</f>
        <v/>
      </c>
      <c r="L1485" s="19" t="str">
        <f>IFERROR(INDEX('Employee Info'!$C$3:$J$200,MATCH(Data6[[#This Row],[Name:]],'Employee Info'!$B$3:$B$200,0),MATCH(Data6[[#Headers],[Phone]],'Employee Info'!$C$2:$J$2,0)),"")</f>
        <v/>
      </c>
      <c r="M1485" s="19" t="str">
        <f>IFERROR(INDEX('Employee Info'!$C$3:$J$200,MATCH(Data6[[#This Row],[Name:]],'Employee Info'!$B$3:$B$200,0),MATCH(Data6[[#Headers],[Tech]],'Employee Info'!$C$2:$J$2,0)),"")</f>
        <v/>
      </c>
      <c r="N1485" s="19" t="str">
        <f>IFERROR(INDEX('Employee Info'!$C$3:$J$200,MATCH(Data6[[#This Row],[Name:]],'Employee Info'!$B$3:$B$200,0),MATCH(Data6[[#Headers],[Other]],'Employee Info'!$C$2:$J$2,0)),"")</f>
        <v/>
      </c>
      <c r="O1485" s="19">
        <f>IFERROR((Data6[[#This Row],[Hours:]]*SUM(Data6[[#This Row],[Rate]:[Other]])),"")</f>
        <v>0</v>
      </c>
      <c r="P1485" s="7" t="str">
        <f>IF(Data6[[#This Row],[WO'#:]]="","Riley #","WO#")</f>
        <v>WO#</v>
      </c>
      <c r="Q1485" s="7">
        <f>IFERROR(WEEKNUM(Data6[[#This Row],[Date:]]),"")</f>
        <v>31</v>
      </c>
      <c r="R1485" s="6">
        <f t="shared" si="69"/>
        <v>45501</v>
      </c>
      <c r="S1485" s="6">
        <f>Data6[[#This Row],[Week Start]]+7</f>
        <v>45508</v>
      </c>
      <c r="T1485" s="7" t="str">
        <f t="shared" si="70"/>
        <v>7/28/2024 - 8/4/2024</v>
      </c>
      <c r="U1485" s="7" t="str">
        <f t="shared" si="71"/>
        <v>Time Card</v>
      </c>
      <c r="V1485" s="8" t="str">
        <f>RIGHT(TEXT(Data6[[#This Row],[Date:]],"mmddyyyy"),4)</f>
        <v>2024</v>
      </c>
      <c r="W1485" s="8" t="str">
        <f>MID(TEXT(Data6[[#This Row],[Date:]],"mmddyyyy"),3,2)</f>
        <v>02</v>
      </c>
      <c r="X1485" s="8" t="str">
        <f>LEFT(TEXT(Data6[[#This Row],[Date:]],"mmddyyyy"),2)</f>
        <v>08</v>
      </c>
      <c r="Y1485" s="6">
        <f>DATE(Data6[[#This Row],[Year]],Data6[[#This Row],[Month]],Data6[[#This Row],[Day]])</f>
        <v>45506</v>
      </c>
    </row>
    <row r="1486" spans="1:25" x14ac:dyDescent="0.3">
      <c r="A1486" s="5">
        <v>45507.357392939812</v>
      </c>
      <c r="B1486" s="7" t="s">
        <v>66</v>
      </c>
      <c r="C1486" s="6" t="s">
        <v>1976</v>
      </c>
      <c r="D1486" s="7" t="s">
        <v>1988</v>
      </c>
      <c r="E1486" s="8">
        <v>4</v>
      </c>
      <c r="F1486" s="7">
        <v>6984733</v>
      </c>
      <c r="G1486" s="7" t="s">
        <v>68</v>
      </c>
      <c r="H1486" s="7" t="s">
        <v>756</v>
      </c>
      <c r="I1486" s="7" t="s">
        <v>44</v>
      </c>
      <c r="J1486" s="19" t="str">
        <f>IFERROR(INDEX('Employee Info'!$C$3:$E$200,MATCH(Data6[[#This Row],[Name:]],'Employee Info'!$B$3:$B$200,0),MATCH(Data6[[#This Row],[Hours Type:]],'Employee Info'!$C$2:$E$2,0)),"")</f>
        <v/>
      </c>
      <c r="K1486" s="19" t="str">
        <f>IFERROR(INDEX('Employee Info'!$C$3:$J$200,MATCH(Data6[[#This Row],[Name:]],'Employee Info'!$B$3:$B$200,0),MATCH(Data6[[#Headers],[Truck]],'Employee Info'!$C$2:$J$2,0)),"")</f>
        <v/>
      </c>
      <c r="L1486" s="19" t="str">
        <f>IFERROR(INDEX('Employee Info'!$C$3:$J$200,MATCH(Data6[[#This Row],[Name:]],'Employee Info'!$B$3:$B$200,0),MATCH(Data6[[#Headers],[Phone]],'Employee Info'!$C$2:$J$2,0)),"")</f>
        <v/>
      </c>
      <c r="M1486" s="19" t="str">
        <f>IFERROR(INDEX('Employee Info'!$C$3:$J$200,MATCH(Data6[[#This Row],[Name:]],'Employee Info'!$B$3:$B$200,0),MATCH(Data6[[#Headers],[Tech]],'Employee Info'!$C$2:$J$2,0)),"")</f>
        <v/>
      </c>
      <c r="N1486" s="19" t="str">
        <f>IFERROR(INDEX('Employee Info'!$C$3:$J$200,MATCH(Data6[[#This Row],[Name:]],'Employee Info'!$B$3:$B$200,0),MATCH(Data6[[#Headers],[Other]],'Employee Info'!$C$2:$J$2,0)),"")</f>
        <v/>
      </c>
      <c r="O1486" s="19">
        <f>IFERROR((Data6[[#This Row],[Hours:]]*SUM(Data6[[#This Row],[Rate]:[Other]])),"")</f>
        <v>0</v>
      </c>
      <c r="P1486" s="7" t="str">
        <f>IF(Data6[[#This Row],[WO'#:]]="","Riley #","WO#")</f>
        <v>WO#</v>
      </c>
      <c r="Q1486" s="7">
        <f>IFERROR(WEEKNUM(Data6[[#This Row],[Date:]]),"")</f>
        <v>31</v>
      </c>
      <c r="R1486" s="6">
        <f t="shared" si="69"/>
        <v>45501</v>
      </c>
      <c r="S1486" s="6">
        <f>Data6[[#This Row],[Week Start]]+7</f>
        <v>45508</v>
      </c>
      <c r="T1486" s="7" t="str">
        <f t="shared" si="70"/>
        <v>7/28/2024 - 8/4/2024</v>
      </c>
      <c r="U1486" s="7" t="str">
        <f t="shared" si="71"/>
        <v>Time Card</v>
      </c>
      <c r="V1486" s="8" t="str">
        <f>RIGHT(TEXT(Data6[[#This Row],[Date:]],"mmddyyyy"),4)</f>
        <v>2024</v>
      </c>
      <c r="W1486" s="8" t="str">
        <f>MID(TEXT(Data6[[#This Row],[Date:]],"mmddyyyy"),3,2)</f>
        <v>02</v>
      </c>
      <c r="X1486" s="8" t="str">
        <f>LEFT(TEXT(Data6[[#This Row],[Date:]],"mmddyyyy"),2)</f>
        <v>08</v>
      </c>
      <c r="Y1486" s="6">
        <f>DATE(Data6[[#This Row],[Year]],Data6[[#This Row],[Month]],Data6[[#This Row],[Day]])</f>
        <v>45506</v>
      </c>
    </row>
    <row r="1487" spans="1:25" x14ac:dyDescent="0.3">
      <c r="A1487" s="5">
        <v>45507.360409490742</v>
      </c>
      <c r="B1487" s="7" t="s">
        <v>66</v>
      </c>
      <c r="C1487" s="6" t="s">
        <v>1976</v>
      </c>
      <c r="D1487" s="7" t="s">
        <v>122</v>
      </c>
      <c r="E1487" s="8">
        <v>1</v>
      </c>
      <c r="F1487" s="7">
        <v>6984733</v>
      </c>
      <c r="G1487" s="7" t="s">
        <v>68</v>
      </c>
      <c r="H1487" s="7" t="s">
        <v>756</v>
      </c>
      <c r="I1487" s="7" t="s">
        <v>44</v>
      </c>
      <c r="J1487" s="19" t="str">
        <f>IFERROR(INDEX('Employee Info'!$C$3:$E$200,MATCH(Data6[[#This Row],[Name:]],'Employee Info'!$B$3:$B$200,0),MATCH(Data6[[#This Row],[Hours Type:]],'Employee Info'!$C$2:$E$2,0)),"")</f>
        <v/>
      </c>
      <c r="K1487" s="19" t="str">
        <f>IFERROR(INDEX('Employee Info'!$C$3:$J$200,MATCH(Data6[[#This Row],[Name:]],'Employee Info'!$B$3:$B$200,0),MATCH(Data6[[#Headers],[Truck]],'Employee Info'!$C$2:$J$2,0)),"")</f>
        <v/>
      </c>
      <c r="L1487" s="19" t="str">
        <f>IFERROR(INDEX('Employee Info'!$C$3:$J$200,MATCH(Data6[[#This Row],[Name:]],'Employee Info'!$B$3:$B$200,0),MATCH(Data6[[#Headers],[Phone]],'Employee Info'!$C$2:$J$2,0)),"")</f>
        <v/>
      </c>
      <c r="M1487" s="19" t="str">
        <f>IFERROR(INDEX('Employee Info'!$C$3:$J$200,MATCH(Data6[[#This Row],[Name:]],'Employee Info'!$B$3:$B$200,0),MATCH(Data6[[#Headers],[Tech]],'Employee Info'!$C$2:$J$2,0)),"")</f>
        <v/>
      </c>
      <c r="N1487" s="19" t="str">
        <f>IFERROR(INDEX('Employee Info'!$C$3:$J$200,MATCH(Data6[[#This Row],[Name:]],'Employee Info'!$B$3:$B$200,0),MATCH(Data6[[#Headers],[Other]],'Employee Info'!$C$2:$J$2,0)),"")</f>
        <v/>
      </c>
      <c r="O1487" s="19">
        <f>IFERROR((Data6[[#This Row],[Hours:]]*SUM(Data6[[#This Row],[Rate]:[Other]])),"")</f>
        <v>0</v>
      </c>
      <c r="P1487" s="7" t="str">
        <f>IF(Data6[[#This Row],[WO'#:]]="","Riley #","WO#")</f>
        <v>WO#</v>
      </c>
      <c r="Q1487" s="7">
        <f>IFERROR(WEEKNUM(Data6[[#This Row],[Date:]]),"")</f>
        <v>31</v>
      </c>
      <c r="R1487" s="6">
        <f t="shared" si="69"/>
        <v>45501</v>
      </c>
      <c r="S1487" s="6">
        <f>Data6[[#This Row],[Week Start]]+7</f>
        <v>45508</v>
      </c>
      <c r="T1487" s="7" t="str">
        <f t="shared" si="70"/>
        <v>7/28/2024 - 8/4/2024</v>
      </c>
      <c r="U1487" s="7" t="str">
        <f t="shared" si="71"/>
        <v>Time Card</v>
      </c>
      <c r="V1487" s="8" t="str">
        <f>RIGHT(TEXT(Data6[[#This Row],[Date:]],"mmddyyyy"),4)</f>
        <v>2024</v>
      </c>
      <c r="W1487" s="8" t="str">
        <f>MID(TEXT(Data6[[#This Row],[Date:]],"mmddyyyy"),3,2)</f>
        <v>02</v>
      </c>
      <c r="X1487" s="8" t="str">
        <f>LEFT(TEXT(Data6[[#This Row],[Date:]],"mmddyyyy"),2)</f>
        <v>08</v>
      </c>
      <c r="Y1487" s="6">
        <f>DATE(Data6[[#This Row],[Year]],Data6[[#This Row],[Month]],Data6[[#This Row],[Day]])</f>
        <v>45506</v>
      </c>
    </row>
    <row r="1488" spans="1:25" x14ac:dyDescent="0.3">
      <c r="A1488" s="5">
        <v>45506.559662615742</v>
      </c>
      <c r="B1488" s="7" t="s">
        <v>35</v>
      </c>
      <c r="C1488" s="6" t="s">
        <v>1976</v>
      </c>
      <c r="D1488" s="7" t="s">
        <v>1981</v>
      </c>
      <c r="E1488" s="8">
        <v>4</v>
      </c>
      <c r="F1488" s="7">
        <v>7104571</v>
      </c>
      <c r="G1488" s="7" t="s">
        <v>68</v>
      </c>
      <c r="H1488" s="7" t="s">
        <v>756</v>
      </c>
      <c r="I1488" s="7" t="s">
        <v>44</v>
      </c>
      <c r="J1488" s="19" t="str">
        <f>IFERROR(INDEX('Employee Info'!$C$3:$E$200,MATCH(Data6[[#This Row],[Name:]],'Employee Info'!$B$3:$B$200,0),MATCH(Data6[[#This Row],[Hours Type:]],'Employee Info'!$C$2:$E$2,0)),"")</f>
        <v/>
      </c>
      <c r="K1488" s="19" t="str">
        <f>IFERROR(INDEX('Employee Info'!$C$3:$J$200,MATCH(Data6[[#This Row],[Name:]],'Employee Info'!$B$3:$B$200,0),MATCH(Data6[[#Headers],[Truck]],'Employee Info'!$C$2:$J$2,0)),"")</f>
        <v/>
      </c>
      <c r="L1488" s="19" t="str">
        <f>IFERROR(INDEX('Employee Info'!$C$3:$J$200,MATCH(Data6[[#This Row],[Name:]],'Employee Info'!$B$3:$B$200,0),MATCH(Data6[[#Headers],[Phone]],'Employee Info'!$C$2:$J$2,0)),"")</f>
        <v/>
      </c>
      <c r="M1488" s="19" t="str">
        <f>IFERROR(INDEX('Employee Info'!$C$3:$J$200,MATCH(Data6[[#This Row],[Name:]],'Employee Info'!$B$3:$B$200,0),MATCH(Data6[[#Headers],[Tech]],'Employee Info'!$C$2:$J$2,0)),"")</f>
        <v/>
      </c>
      <c r="N1488" s="19" t="str">
        <f>IFERROR(INDEX('Employee Info'!$C$3:$J$200,MATCH(Data6[[#This Row],[Name:]],'Employee Info'!$B$3:$B$200,0),MATCH(Data6[[#Headers],[Other]],'Employee Info'!$C$2:$J$2,0)),"")</f>
        <v/>
      </c>
      <c r="O1488" s="19">
        <f>IFERROR((Data6[[#This Row],[Hours:]]*SUM(Data6[[#This Row],[Rate]:[Other]])),"")</f>
        <v>0</v>
      </c>
      <c r="P1488" s="7" t="str">
        <f>IF(Data6[[#This Row],[WO'#:]]="","Riley #","WO#")</f>
        <v>WO#</v>
      </c>
      <c r="Q1488" s="7">
        <f>IFERROR(WEEKNUM(Data6[[#This Row],[Date:]]),"")</f>
        <v>31</v>
      </c>
      <c r="R1488" s="6">
        <f t="shared" si="69"/>
        <v>45501</v>
      </c>
      <c r="S1488" s="6">
        <f>Data6[[#This Row],[Week Start]]+7</f>
        <v>45508</v>
      </c>
      <c r="T1488" s="7" t="str">
        <f t="shared" si="70"/>
        <v>7/28/2024 - 8/4/2024</v>
      </c>
      <c r="U1488" s="7" t="str">
        <f t="shared" si="71"/>
        <v>Time Card</v>
      </c>
      <c r="V1488" s="8" t="str">
        <f>RIGHT(TEXT(Data6[[#This Row],[Date:]],"mmddyyyy"),4)</f>
        <v>2024</v>
      </c>
      <c r="W1488" s="8" t="str">
        <f>MID(TEXT(Data6[[#This Row],[Date:]],"mmddyyyy"),3,2)</f>
        <v>02</v>
      </c>
      <c r="X1488" s="8" t="str">
        <f>LEFT(TEXT(Data6[[#This Row],[Date:]],"mmddyyyy"),2)</f>
        <v>08</v>
      </c>
      <c r="Y1488" s="6">
        <f>DATE(Data6[[#This Row],[Year]],Data6[[#This Row],[Month]],Data6[[#This Row],[Day]])</f>
        <v>45506</v>
      </c>
    </row>
    <row r="1489" spans="1:25" x14ac:dyDescent="0.3">
      <c r="A1489" s="5">
        <v>45507.360794328706</v>
      </c>
      <c r="B1489" s="7" t="s">
        <v>66</v>
      </c>
      <c r="C1489" s="6" t="s">
        <v>1976</v>
      </c>
      <c r="D1489" s="7" t="s">
        <v>1989</v>
      </c>
      <c r="E1489" s="8">
        <v>1</v>
      </c>
      <c r="F1489" s="7">
        <v>7104571</v>
      </c>
      <c r="G1489" s="7" t="s">
        <v>68</v>
      </c>
      <c r="H1489" s="7" t="s">
        <v>756</v>
      </c>
      <c r="I1489" s="7" t="s">
        <v>44</v>
      </c>
      <c r="J1489" s="19" t="str">
        <f>IFERROR(INDEX('Employee Info'!$C$3:$E$200,MATCH(Data6[[#This Row],[Name:]],'Employee Info'!$B$3:$B$200,0),MATCH(Data6[[#This Row],[Hours Type:]],'Employee Info'!$C$2:$E$2,0)),"")</f>
        <v/>
      </c>
      <c r="K1489" s="19" t="str">
        <f>IFERROR(INDEX('Employee Info'!$C$3:$J$200,MATCH(Data6[[#This Row],[Name:]],'Employee Info'!$B$3:$B$200,0),MATCH(Data6[[#Headers],[Truck]],'Employee Info'!$C$2:$J$2,0)),"")</f>
        <v/>
      </c>
      <c r="L1489" s="19" t="str">
        <f>IFERROR(INDEX('Employee Info'!$C$3:$J$200,MATCH(Data6[[#This Row],[Name:]],'Employee Info'!$B$3:$B$200,0),MATCH(Data6[[#Headers],[Phone]],'Employee Info'!$C$2:$J$2,0)),"")</f>
        <v/>
      </c>
      <c r="M1489" s="19" t="str">
        <f>IFERROR(INDEX('Employee Info'!$C$3:$J$200,MATCH(Data6[[#This Row],[Name:]],'Employee Info'!$B$3:$B$200,0),MATCH(Data6[[#Headers],[Tech]],'Employee Info'!$C$2:$J$2,0)),"")</f>
        <v/>
      </c>
      <c r="N1489" s="19" t="str">
        <f>IFERROR(INDEX('Employee Info'!$C$3:$J$200,MATCH(Data6[[#This Row],[Name:]],'Employee Info'!$B$3:$B$200,0),MATCH(Data6[[#Headers],[Other]],'Employee Info'!$C$2:$J$2,0)),"")</f>
        <v/>
      </c>
      <c r="O1489" s="19">
        <f>IFERROR((Data6[[#This Row],[Hours:]]*SUM(Data6[[#This Row],[Rate]:[Other]])),"")</f>
        <v>0</v>
      </c>
      <c r="P1489" s="7" t="str">
        <f>IF(Data6[[#This Row],[WO'#:]]="","Riley #","WO#")</f>
        <v>WO#</v>
      </c>
      <c r="Q1489" s="7">
        <f>IFERROR(WEEKNUM(Data6[[#This Row],[Date:]]),"")</f>
        <v>31</v>
      </c>
      <c r="R1489" s="6">
        <f t="shared" si="69"/>
        <v>45501</v>
      </c>
      <c r="S1489" s="6">
        <f>Data6[[#This Row],[Week Start]]+7</f>
        <v>45508</v>
      </c>
      <c r="T1489" s="7" t="str">
        <f t="shared" si="70"/>
        <v>7/28/2024 - 8/4/2024</v>
      </c>
      <c r="U1489" s="7" t="str">
        <f t="shared" si="71"/>
        <v>Time Card</v>
      </c>
      <c r="V1489" s="8" t="str">
        <f>RIGHT(TEXT(Data6[[#This Row],[Date:]],"mmddyyyy"),4)</f>
        <v>2024</v>
      </c>
      <c r="W1489" s="8" t="str">
        <f>MID(TEXT(Data6[[#This Row],[Date:]],"mmddyyyy"),3,2)</f>
        <v>02</v>
      </c>
      <c r="X1489" s="8" t="str">
        <f>LEFT(TEXT(Data6[[#This Row],[Date:]],"mmddyyyy"),2)</f>
        <v>08</v>
      </c>
      <c r="Y1489" s="6">
        <f>DATE(Data6[[#This Row],[Year]],Data6[[#This Row],[Month]],Data6[[#This Row],[Day]])</f>
        <v>45506</v>
      </c>
    </row>
    <row r="1490" spans="1:25" x14ac:dyDescent="0.3">
      <c r="A1490" s="5">
        <v>45506.499847800929</v>
      </c>
      <c r="B1490" s="7" t="s">
        <v>23</v>
      </c>
      <c r="C1490" s="6" t="s">
        <v>1976</v>
      </c>
      <c r="D1490" s="7" t="s">
        <v>1978</v>
      </c>
      <c r="E1490" s="8">
        <v>5</v>
      </c>
      <c r="F1490" s="7">
        <v>7107423</v>
      </c>
      <c r="G1490" s="7" t="s">
        <v>68</v>
      </c>
      <c r="H1490" s="7" t="s">
        <v>756</v>
      </c>
      <c r="I1490" s="7" t="s">
        <v>44</v>
      </c>
      <c r="J1490" s="19" t="str">
        <f>IFERROR(INDEX('Employee Info'!$C$3:$E$200,MATCH(Data6[[#This Row],[Name:]],'Employee Info'!$B$3:$B$200,0),MATCH(Data6[[#This Row],[Hours Type:]],'Employee Info'!$C$2:$E$2,0)),"")</f>
        <v/>
      </c>
      <c r="K1490" s="19" t="str">
        <f>IFERROR(INDEX('Employee Info'!$C$3:$J$200,MATCH(Data6[[#This Row],[Name:]],'Employee Info'!$B$3:$B$200,0),MATCH(Data6[[#Headers],[Truck]],'Employee Info'!$C$2:$J$2,0)),"")</f>
        <v/>
      </c>
      <c r="L1490" s="19" t="str">
        <f>IFERROR(INDEX('Employee Info'!$C$3:$J$200,MATCH(Data6[[#This Row],[Name:]],'Employee Info'!$B$3:$B$200,0),MATCH(Data6[[#Headers],[Phone]],'Employee Info'!$C$2:$J$2,0)),"")</f>
        <v/>
      </c>
      <c r="M1490" s="19" t="str">
        <f>IFERROR(INDEX('Employee Info'!$C$3:$J$200,MATCH(Data6[[#This Row],[Name:]],'Employee Info'!$B$3:$B$200,0),MATCH(Data6[[#Headers],[Tech]],'Employee Info'!$C$2:$J$2,0)),"")</f>
        <v/>
      </c>
      <c r="N1490" s="19" t="str">
        <f>IFERROR(INDEX('Employee Info'!$C$3:$J$200,MATCH(Data6[[#This Row],[Name:]],'Employee Info'!$B$3:$B$200,0),MATCH(Data6[[#Headers],[Other]],'Employee Info'!$C$2:$J$2,0)),"")</f>
        <v/>
      </c>
      <c r="O1490" s="19">
        <f>IFERROR((Data6[[#This Row],[Hours:]]*SUM(Data6[[#This Row],[Rate]:[Other]])),"")</f>
        <v>0</v>
      </c>
      <c r="P1490" s="7" t="str">
        <f>IF(Data6[[#This Row],[WO'#:]]="","Riley #","WO#")</f>
        <v>WO#</v>
      </c>
      <c r="Q1490" s="7">
        <f>IFERROR(WEEKNUM(Data6[[#This Row],[Date:]]),"")</f>
        <v>31</v>
      </c>
      <c r="R1490" s="6">
        <f t="shared" si="69"/>
        <v>45501</v>
      </c>
      <c r="S1490" s="6">
        <f>Data6[[#This Row],[Week Start]]+7</f>
        <v>45508</v>
      </c>
      <c r="T1490" s="7" t="str">
        <f t="shared" si="70"/>
        <v>7/28/2024 - 8/4/2024</v>
      </c>
      <c r="U1490" s="7" t="str">
        <f t="shared" si="71"/>
        <v>Time Card</v>
      </c>
      <c r="V1490" s="8" t="str">
        <f>RIGHT(TEXT(Data6[[#This Row],[Date:]],"mmddyyyy"),4)</f>
        <v>2024</v>
      </c>
      <c r="W1490" s="8" t="str">
        <f>MID(TEXT(Data6[[#This Row],[Date:]],"mmddyyyy"),3,2)</f>
        <v>02</v>
      </c>
      <c r="X1490" s="8" t="str">
        <f>LEFT(TEXT(Data6[[#This Row],[Date:]],"mmddyyyy"),2)</f>
        <v>08</v>
      </c>
      <c r="Y1490" s="6">
        <f>DATE(Data6[[#This Row],[Year]],Data6[[#This Row],[Month]],Data6[[#This Row],[Day]])</f>
        <v>45506</v>
      </c>
    </row>
    <row r="1491" spans="1:25" x14ac:dyDescent="0.3">
      <c r="A1491" s="5">
        <v>45507.361598842595</v>
      </c>
      <c r="B1491" s="7" t="s">
        <v>66</v>
      </c>
      <c r="C1491" s="6" t="s">
        <v>1976</v>
      </c>
      <c r="D1491" s="7" t="s">
        <v>1990</v>
      </c>
      <c r="E1491" s="8">
        <v>1</v>
      </c>
      <c r="F1491" s="7">
        <v>7107423</v>
      </c>
      <c r="G1491" s="7" t="s">
        <v>68</v>
      </c>
      <c r="H1491" s="7" t="s">
        <v>756</v>
      </c>
      <c r="I1491" s="7" t="s">
        <v>44</v>
      </c>
      <c r="J1491" s="19" t="str">
        <f>IFERROR(INDEX('Employee Info'!$C$3:$E$200,MATCH(Data6[[#This Row],[Name:]],'Employee Info'!$B$3:$B$200,0),MATCH(Data6[[#This Row],[Hours Type:]],'Employee Info'!$C$2:$E$2,0)),"")</f>
        <v/>
      </c>
      <c r="K1491" s="19" t="str">
        <f>IFERROR(INDEX('Employee Info'!$C$3:$J$200,MATCH(Data6[[#This Row],[Name:]],'Employee Info'!$B$3:$B$200,0),MATCH(Data6[[#Headers],[Truck]],'Employee Info'!$C$2:$J$2,0)),"")</f>
        <v/>
      </c>
      <c r="L1491" s="19" t="str">
        <f>IFERROR(INDEX('Employee Info'!$C$3:$J$200,MATCH(Data6[[#This Row],[Name:]],'Employee Info'!$B$3:$B$200,0),MATCH(Data6[[#Headers],[Phone]],'Employee Info'!$C$2:$J$2,0)),"")</f>
        <v/>
      </c>
      <c r="M1491" s="19" t="str">
        <f>IFERROR(INDEX('Employee Info'!$C$3:$J$200,MATCH(Data6[[#This Row],[Name:]],'Employee Info'!$B$3:$B$200,0),MATCH(Data6[[#Headers],[Tech]],'Employee Info'!$C$2:$J$2,0)),"")</f>
        <v/>
      </c>
      <c r="N1491" s="19" t="str">
        <f>IFERROR(INDEX('Employee Info'!$C$3:$J$200,MATCH(Data6[[#This Row],[Name:]],'Employee Info'!$B$3:$B$200,0),MATCH(Data6[[#Headers],[Other]],'Employee Info'!$C$2:$J$2,0)),"")</f>
        <v/>
      </c>
      <c r="O1491" s="19">
        <f>IFERROR((Data6[[#This Row],[Hours:]]*SUM(Data6[[#This Row],[Rate]:[Other]])),"")</f>
        <v>0</v>
      </c>
      <c r="P1491" s="7" t="str">
        <f>IF(Data6[[#This Row],[WO'#:]]="","Riley #","WO#")</f>
        <v>WO#</v>
      </c>
      <c r="Q1491" s="7">
        <f>IFERROR(WEEKNUM(Data6[[#This Row],[Date:]]),"")</f>
        <v>31</v>
      </c>
      <c r="R1491" s="6">
        <f t="shared" si="69"/>
        <v>45501</v>
      </c>
      <c r="S1491" s="6">
        <f>Data6[[#This Row],[Week Start]]+7</f>
        <v>45508</v>
      </c>
      <c r="T1491" s="7" t="str">
        <f t="shared" si="70"/>
        <v>7/28/2024 - 8/4/2024</v>
      </c>
      <c r="U1491" s="7" t="str">
        <f t="shared" si="71"/>
        <v>Time Card</v>
      </c>
      <c r="V1491" s="8" t="str">
        <f>RIGHT(TEXT(Data6[[#This Row],[Date:]],"mmddyyyy"),4)</f>
        <v>2024</v>
      </c>
      <c r="W1491" s="8" t="str">
        <f>MID(TEXT(Data6[[#This Row],[Date:]],"mmddyyyy"),3,2)</f>
        <v>02</v>
      </c>
      <c r="X1491" s="8" t="str">
        <f>LEFT(TEXT(Data6[[#This Row],[Date:]],"mmddyyyy"),2)</f>
        <v>08</v>
      </c>
      <c r="Y1491" s="6">
        <f>DATE(Data6[[#This Row],[Year]],Data6[[#This Row],[Month]],Data6[[#This Row],[Day]])</f>
        <v>45506</v>
      </c>
    </row>
    <row r="1492" spans="1:25" x14ac:dyDescent="0.3">
      <c r="A1492" s="5">
        <v>45506.559159837961</v>
      </c>
      <c r="B1492" s="7" t="s">
        <v>35</v>
      </c>
      <c r="C1492" s="6" t="s">
        <v>1976</v>
      </c>
      <c r="D1492" s="7" t="s">
        <v>1980</v>
      </c>
      <c r="E1492" s="8">
        <v>3</v>
      </c>
      <c r="F1492" s="7">
        <v>7128669</v>
      </c>
      <c r="G1492" s="7" t="s">
        <v>68</v>
      </c>
      <c r="H1492" s="7" t="s">
        <v>756</v>
      </c>
      <c r="I1492" s="7" t="s">
        <v>45</v>
      </c>
      <c r="J1492" s="19" t="str">
        <f>IFERROR(INDEX('Employee Info'!$C$3:$E$200,MATCH(Data6[[#This Row],[Name:]],'Employee Info'!$B$3:$B$200,0),MATCH(Data6[[#This Row],[Hours Type:]],'Employee Info'!$C$2:$E$2,0)),"")</f>
        <v/>
      </c>
      <c r="K1492" s="19" t="str">
        <f>IFERROR(INDEX('Employee Info'!$C$3:$J$200,MATCH(Data6[[#This Row],[Name:]],'Employee Info'!$B$3:$B$200,0),MATCH(Data6[[#Headers],[Truck]],'Employee Info'!$C$2:$J$2,0)),"")</f>
        <v/>
      </c>
      <c r="L1492" s="19" t="str">
        <f>IFERROR(INDEX('Employee Info'!$C$3:$J$200,MATCH(Data6[[#This Row],[Name:]],'Employee Info'!$B$3:$B$200,0),MATCH(Data6[[#Headers],[Phone]],'Employee Info'!$C$2:$J$2,0)),"")</f>
        <v/>
      </c>
      <c r="M1492" s="19" t="str">
        <f>IFERROR(INDEX('Employee Info'!$C$3:$J$200,MATCH(Data6[[#This Row],[Name:]],'Employee Info'!$B$3:$B$200,0),MATCH(Data6[[#Headers],[Tech]],'Employee Info'!$C$2:$J$2,0)),"")</f>
        <v/>
      </c>
      <c r="N1492" s="19" t="str">
        <f>IFERROR(INDEX('Employee Info'!$C$3:$J$200,MATCH(Data6[[#This Row],[Name:]],'Employee Info'!$B$3:$B$200,0),MATCH(Data6[[#Headers],[Other]],'Employee Info'!$C$2:$J$2,0)),"")</f>
        <v/>
      </c>
      <c r="O1492" s="19">
        <f>IFERROR((Data6[[#This Row],[Hours:]]*SUM(Data6[[#This Row],[Rate]:[Other]])),"")</f>
        <v>0</v>
      </c>
      <c r="P1492" s="7" t="str">
        <f>IF(Data6[[#This Row],[WO'#:]]="","Riley #","WO#")</f>
        <v>WO#</v>
      </c>
      <c r="Q1492" s="7">
        <f>IFERROR(WEEKNUM(Data6[[#This Row],[Date:]]),"")</f>
        <v>31</v>
      </c>
      <c r="R1492" s="6">
        <f t="shared" si="69"/>
        <v>45501</v>
      </c>
      <c r="S1492" s="6">
        <f>Data6[[#This Row],[Week Start]]+7</f>
        <v>45508</v>
      </c>
      <c r="T1492" s="7" t="str">
        <f t="shared" si="70"/>
        <v>7/28/2024 - 8/4/2024</v>
      </c>
      <c r="U1492" s="7" t="str">
        <f t="shared" si="71"/>
        <v>Time Card</v>
      </c>
      <c r="V1492" s="8" t="str">
        <f>RIGHT(TEXT(Data6[[#This Row],[Date:]],"mmddyyyy"),4)</f>
        <v>2024</v>
      </c>
      <c r="W1492" s="8" t="str">
        <f>MID(TEXT(Data6[[#This Row],[Date:]],"mmddyyyy"),3,2)</f>
        <v>02</v>
      </c>
      <c r="X1492" s="8" t="str">
        <f>LEFT(TEXT(Data6[[#This Row],[Date:]],"mmddyyyy"),2)</f>
        <v>08</v>
      </c>
      <c r="Y1492" s="6">
        <f>DATE(Data6[[#This Row],[Year]],Data6[[#This Row],[Month]],Data6[[#This Row],[Day]])</f>
        <v>45506</v>
      </c>
    </row>
    <row r="1493" spans="1:25" x14ac:dyDescent="0.3">
      <c r="A1493" s="5">
        <v>45507.370589467595</v>
      </c>
      <c r="B1493" s="7" t="s">
        <v>66</v>
      </c>
      <c r="C1493" s="6" t="s">
        <v>1976</v>
      </c>
      <c r="D1493" s="7" t="s">
        <v>1998</v>
      </c>
      <c r="E1493" s="8">
        <v>3</v>
      </c>
      <c r="F1493" s="7">
        <v>7128669</v>
      </c>
      <c r="G1493" s="7" t="s">
        <v>68</v>
      </c>
      <c r="H1493" s="7" t="s">
        <v>756</v>
      </c>
      <c r="I1493" s="7" t="s">
        <v>45</v>
      </c>
      <c r="J1493" s="19" t="str">
        <f>IFERROR(INDEX('Employee Info'!$C$3:$E$200,MATCH(Data6[[#This Row],[Name:]],'Employee Info'!$B$3:$B$200,0),MATCH(Data6[[#This Row],[Hours Type:]],'Employee Info'!$C$2:$E$2,0)),"")</f>
        <v/>
      </c>
      <c r="K1493" s="19" t="str">
        <f>IFERROR(INDEX('Employee Info'!$C$3:$J$200,MATCH(Data6[[#This Row],[Name:]],'Employee Info'!$B$3:$B$200,0),MATCH(Data6[[#Headers],[Truck]],'Employee Info'!$C$2:$J$2,0)),"")</f>
        <v/>
      </c>
      <c r="L1493" s="19" t="str">
        <f>IFERROR(INDEX('Employee Info'!$C$3:$J$200,MATCH(Data6[[#This Row],[Name:]],'Employee Info'!$B$3:$B$200,0),MATCH(Data6[[#Headers],[Phone]],'Employee Info'!$C$2:$J$2,0)),"")</f>
        <v/>
      </c>
      <c r="M1493" s="19" t="str">
        <f>IFERROR(INDEX('Employee Info'!$C$3:$J$200,MATCH(Data6[[#This Row],[Name:]],'Employee Info'!$B$3:$B$200,0),MATCH(Data6[[#Headers],[Tech]],'Employee Info'!$C$2:$J$2,0)),"")</f>
        <v/>
      </c>
      <c r="N1493" s="19" t="str">
        <f>IFERROR(INDEX('Employee Info'!$C$3:$J$200,MATCH(Data6[[#This Row],[Name:]],'Employee Info'!$B$3:$B$200,0),MATCH(Data6[[#Headers],[Other]],'Employee Info'!$C$2:$J$2,0)),"")</f>
        <v/>
      </c>
      <c r="O1493" s="19">
        <f>IFERROR((Data6[[#This Row],[Hours:]]*SUM(Data6[[#This Row],[Rate]:[Other]])),"")</f>
        <v>0</v>
      </c>
      <c r="P1493" s="7" t="str">
        <f>IF(Data6[[#This Row],[WO'#:]]="","Riley #","WO#")</f>
        <v>WO#</v>
      </c>
      <c r="Q1493" s="7">
        <f>IFERROR(WEEKNUM(Data6[[#This Row],[Date:]]),"")</f>
        <v>31</v>
      </c>
      <c r="R1493" s="6">
        <f t="shared" si="69"/>
        <v>45501</v>
      </c>
      <c r="S1493" s="6">
        <f>Data6[[#This Row],[Week Start]]+7</f>
        <v>45508</v>
      </c>
      <c r="T1493" s="7" t="str">
        <f t="shared" si="70"/>
        <v>7/28/2024 - 8/4/2024</v>
      </c>
      <c r="U1493" s="7" t="str">
        <f t="shared" si="71"/>
        <v>Time Card</v>
      </c>
      <c r="V1493" s="8" t="str">
        <f>RIGHT(TEXT(Data6[[#This Row],[Date:]],"mmddyyyy"),4)</f>
        <v>2024</v>
      </c>
      <c r="W1493" s="8" t="str">
        <f>MID(TEXT(Data6[[#This Row],[Date:]],"mmddyyyy"),3,2)</f>
        <v>02</v>
      </c>
      <c r="X1493" s="8" t="str">
        <f>LEFT(TEXT(Data6[[#This Row],[Date:]],"mmddyyyy"),2)</f>
        <v>08</v>
      </c>
      <c r="Y1493" s="6">
        <f>DATE(Data6[[#This Row],[Year]],Data6[[#This Row],[Month]],Data6[[#This Row],[Day]])</f>
        <v>45506</v>
      </c>
    </row>
    <row r="1494" spans="1:25" x14ac:dyDescent="0.3">
      <c r="A1494" s="5">
        <v>45506.561055324077</v>
      </c>
      <c r="B1494" s="7" t="s">
        <v>35</v>
      </c>
      <c r="C1494" s="6" t="s">
        <v>1976</v>
      </c>
      <c r="D1494" s="7" t="s">
        <v>1983</v>
      </c>
      <c r="E1494" s="8">
        <v>2</v>
      </c>
      <c r="F1494" s="7">
        <v>7135769</v>
      </c>
      <c r="G1494" s="7" t="s">
        <v>68</v>
      </c>
      <c r="H1494" s="7" t="s">
        <v>756</v>
      </c>
      <c r="I1494" s="7" t="s">
        <v>44</v>
      </c>
      <c r="J1494" s="19" t="str">
        <f>IFERROR(INDEX('Employee Info'!$C$3:$E$200,MATCH(Data6[[#This Row],[Name:]],'Employee Info'!$B$3:$B$200,0),MATCH(Data6[[#This Row],[Hours Type:]],'Employee Info'!$C$2:$E$2,0)),"")</f>
        <v/>
      </c>
      <c r="K1494" s="19" t="str">
        <f>IFERROR(INDEX('Employee Info'!$C$3:$J$200,MATCH(Data6[[#This Row],[Name:]],'Employee Info'!$B$3:$B$200,0),MATCH(Data6[[#Headers],[Truck]],'Employee Info'!$C$2:$J$2,0)),"")</f>
        <v/>
      </c>
      <c r="L1494" s="19" t="str">
        <f>IFERROR(INDEX('Employee Info'!$C$3:$J$200,MATCH(Data6[[#This Row],[Name:]],'Employee Info'!$B$3:$B$200,0),MATCH(Data6[[#Headers],[Phone]],'Employee Info'!$C$2:$J$2,0)),"")</f>
        <v/>
      </c>
      <c r="M1494" s="19" t="str">
        <f>IFERROR(INDEX('Employee Info'!$C$3:$J$200,MATCH(Data6[[#This Row],[Name:]],'Employee Info'!$B$3:$B$200,0),MATCH(Data6[[#Headers],[Tech]],'Employee Info'!$C$2:$J$2,0)),"")</f>
        <v/>
      </c>
      <c r="N1494" s="19" t="str">
        <f>IFERROR(INDEX('Employee Info'!$C$3:$J$200,MATCH(Data6[[#This Row],[Name:]],'Employee Info'!$B$3:$B$200,0),MATCH(Data6[[#Headers],[Other]],'Employee Info'!$C$2:$J$2,0)),"")</f>
        <v/>
      </c>
      <c r="O1494" s="19">
        <f>IFERROR((Data6[[#This Row],[Hours:]]*SUM(Data6[[#This Row],[Rate]:[Other]])),"")</f>
        <v>0</v>
      </c>
      <c r="P1494" s="7" t="str">
        <f>IF(Data6[[#This Row],[WO'#:]]="","Riley #","WO#")</f>
        <v>WO#</v>
      </c>
      <c r="Q1494" s="7">
        <f>IFERROR(WEEKNUM(Data6[[#This Row],[Date:]]),"")</f>
        <v>31</v>
      </c>
      <c r="R1494" s="6">
        <f t="shared" si="69"/>
        <v>45501</v>
      </c>
      <c r="S1494" s="6">
        <f>Data6[[#This Row],[Week Start]]+7</f>
        <v>45508</v>
      </c>
      <c r="T1494" s="7" t="str">
        <f t="shared" si="70"/>
        <v>7/28/2024 - 8/4/2024</v>
      </c>
      <c r="U1494" s="7" t="str">
        <f t="shared" si="71"/>
        <v>Time Card</v>
      </c>
      <c r="V1494" s="8" t="str">
        <f>RIGHT(TEXT(Data6[[#This Row],[Date:]],"mmddyyyy"),4)</f>
        <v>2024</v>
      </c>
      <c r="W1494" s="8" t="str">
        <f>MID(TEXT(Data6[[#This Row],[Date:]],"mmddyyyy"),3,2)</f>
        <v>02</v>
      </c>
      <c r="X1494" s="8" t="str">
        <f>LEFT(TEXT(Data6[[#This Row],[Date:]],"mmddyyyy"),2)</f>
        <v>08</v>
      </c>
      <c r="Y1494" s="6">
        <f>DATE(Data6[[#This Row],[Year]],Data6[[#This Row],[Month]],Data6[[#This Row],[Day]])</f>
        <v>45506</v>
      </c>
    </row>
    <row r="1495" spans="1:25" x14ac:dyDescent="0.3">
      <c r="A1495" s="5">
        <v>45507.365837500001</v>
      </c>
      <c r="B1495" s="7" t="s">
        <v>66</v>
      </c>
      <c r="C1495" s="6" t="s">
        <v>1976</v>
      </c>
      <c r="D1495" s="7" t="s">
        <v>1995</v>
      </c>
      <c r="E1495" s="8">
        <v>1</v>
      </c>
      <c r="F1495" s="7">
        <v>7135769</v>
      </c>
      <c r="G1495" s="7" t="s">
        <v>68</v>
      </c>
      <c r="H1495" s="7" t="s">
        <v>756</v>
      </c>
      <c r="I1495" s="7" t="s">
        <v>44</v>
      </c>
      <c r="J1495" s="19" t="str">
        <f>IFERROR(INDEX('Employee Info'!$C$3:$E$200,MATCH(Data6[[#This Row],[Name:]],'Employee Info'!$B$3:$B$200,0),MATCH(Data6[[#This Row],[Hours Type:]],'Employee Info'!$C$2:$E$2,0)),"")</f>
        <v/>
      </c>
      <c r="K1495" s="19" t="str">
        <f>IFERROR(INDEX('Employee Info'!$C$3:$J$200,MATCH(Data6[[#This Row],[Name:]],'Employee Info'!$B$3:$B$200,0),MATCH(Data6[[#Headers],[Truck]],'Employee Info'!$C$2:$J$2,0)),"")</f>
        <v/>
      </c>
      <c r="L1495" s="19" t="str">
        <f>IFERROR(INDEX('Employee Info'!$C$3:$J$200,MATCH(Data6[[#This Row],[Name:]],'Employee Info'!$B$3:$B$200,0),MATCH(Data6[[#Headers],[Phone]],'Employee Info'!$C$2:$J$2,0)),"")</f>
        <v/>
      </c>
      <c r="M1495" s="19" t="str">
        <f>IFERROR(INDEX('Employee Info'!$C$3:$J$200,MATCH(Data6[[#This Row],[Name:]],'Employee Info'!$B$3:$B$200,0),MATCH(Data6[[#Headers],[Tech]],'Employee Info'!$C$2:$J$2,0)),"")</f>
        <v/>
      </c>
      <c r="N1495" s="19" t="str">
        <f>IFERROR(INDEX('Employee Info'!$C$3:$J$200,MATCH(Data6[[#This Row],[Name:]],'Employee Info'!$B$3:$B$200,0),MATCH(Data6[[#Headers],[Other]],'Employee Info'!$C$2:$J$2,0)),"")</f>
        <v/>
      </c>
      <c r="O1495" s="19">
        <f>IFERROR((Data6[[#This Row],[Hours:]]*SUM(Data6[[#This Row],[Rate]:[Other]])),"")</f>
        <v>0</v>
      </c>
      <c r="P1495" s="7" t="str">
        <f>IF(Data6[[#This Row],[WO'#:]]="","Riley #","WO#")</f>
        <v>WO#</v>
      </c>
      <c r="Q1495" s="7">
        <f>IFERROR(WEEKNUM(Data6[[#This Row],[Date:]]),"")</f>
        <v>31</v>
      </c>
      <c r="R1495" s="6">
        <f t="shared" si="69"/>
        <v>45501</v>
      </c>
      <c r="S1495" s="6">
        <f>Data6[[#This Row],[Week Start]]+7</f>
        <v>45508</v>
      </c>
      <c r="T1495" s="7" t="str">
        <f t="shared" si="70"/>
        <v>7/28/2024 - 8/4/2024</v>
      </c>
      <c r="U1495" s="7" t="str">
        <f t="shared" si="71"/>
        <v>Time Card</v>
      </c>
      <c r="V1495" s="8" t="str">
        <f>RIGHT(TEXT(Data6[[#This Row],[Date:]],"mmddyyyy"),4)</f>
        <v>2024</v>
      </c>
      <c r="W1495" s="8" t="str">
        <f>MID(TEXT(Data6[[#This Row],[Date:]],"mmddyyyy"),3,2)</f>
        <v>02</v>
      </c>
      <c r="X1495" s="8" t="str">
        <f>LEFT(TEXT(Data6[[#This Row],[Date:]],"mmddyyyy"),2)</f>
        <v>08</v>
      </c>
      <c r="Y1495" s="6">
        <f>DATE(Data6[[#This Row],[Year]],Data6[[#This Row],[Month]],Data6[[#This Row],[Day]])</f>
        <v>45506</v>
      </c>
    </row>
    <row r="1496" spans="1:25" x14ac:dyDescent="0.3">
      <c r="A1496" s="5">
        <v>45506.560248379632</v>
      </c>
      <c r="B1496" s="7" t="s">
        <v>35</v>
      </c>
      <c r="C1496" s="6" t="s">
        <v>1976</v>
      </c>
      <c r="D1496" s="7" t="s">
        <v>1982</v>
      </c>
      <c r="E1496" s="8">
        <v>2</v>
      </c>
      <c r="F1496" s="7">
        <v>7137375</v>
      </c>
      <c r="G1496" s="7" t="s">
        <v>68</v>
      </c>
      <c r="H1496" s="7" t="s">
        <v>756</v>
      </c>
      <c r="I1496" s="7" t="s">
        <v>44</v>
      </c>
      <c r="J1496" s="19" t="str">
        <f>IFERROR(INDEX('Employee Info'!$C$3:$E$200,MATCH(Data6[[#This Row],[Name:]],'Employee Info'!$B$3:$B$200,0),MATCH(Data6[[#This Row],[Hours Type:]],'Employee Info'!$C$2:$E$2,0)),"")</f>
        <v/>
      </c>
      <c r="K1496" s="19" t="str">
        <f>IFERROR(INDEX('Employee Info'!$C$3:$J$200,MATCH(Data6[[#This Row],[Name:]],'Employee Info'!$B$3:$B$200,0),MATCH(Data6[[#Headers],[Truck]],'Employee Info'!$C$2:$J$2,0)),"")</f>
        <v/>
      </c>
      <c r="L1496" s="19" t="str">
        <f>IFERROR(INDEX('Employee Info'!$C$3:$J$200,MATCH(Data6[[#This Row],[Name:]],'Employee Info'!$B$3:$B$200,0),MATCH(Data6[[#Headers],[Phone]],'Employee Info'!$C$2:$J$2,0)),"")</f>
        <v/>
      </c>
      <c r="M1496" s="19" t="str">
        <f>IFERROR(INDEX('Employee Info'!$C$3:$J$200,MATCH(Data6[[#This Row],[Name:]],'Employee Info'!$B$3:$B$200,0),MATCH(Data6[[#Headers],[Tech]],'Employee Info'!$C$2:$J$2,0)),"")</f>
        <v/>
      </c>
      <c r="N1496" s="19" t="str">
        <f>IFERROR(INDEX('Employee Info'!$C$3:$J$200,MATCH(Data6[[#This Row],[Name:]],'Employee Info'!$B$3:$B$200,0),MATCH(Data6[[#Headers],[Other]],'Employee Info'!$C$2:$J$2,0)),"")</f>
        <v/>
      </c>
      <c r="O1496" s="19">
        <f>IFERROR((Data6[[#This Row],[Hours:]]*SUM(Data6[[#This Row],[Rate]:[Other]])),"")</f>
        <v>0</v>
      </c>
      <c r="P1496" s="7" t="str">
        <f>IF(Data6[[#This Row],[WO'#:]]="","Riley #","WO#")</f>
        <v>WO#</v>
      </c>
      <c r="Q1496" s="7">
        <f>IFERROR(WEEKNUM(Data6[[#This Row],[Date:]]),"")</f>
        <v>31</v>
      </c>
      <c r="R1496" s="6">
        <f t="shared" si="69"/>
        <v>45501</v>
      </c>
      <c r="S1496" s="6">
        <f>Data6[[#This Row],[Week Start]]+7</f>
        <v>45508</v>
      </c>
      <c r="T1496" s="7" t="str">
        <f t="shared" si="70"/>
        <v>7/28/2024 - 8/4/2024</v>
      </c>
      <c r="U1496" s="7" t="str">
        <f t="shared" si="71"/>
        <v>Time Card</v>
      </c>
      <c r="V1496" s="8" t="str">
        <f>RIGHT(TEXT(Data6[[#This Row],[Date:]],"mmddyyyy"),4)</f>
        <v>2024</v>
      </c>
      <c r="W1496" s="8" t="str">
        <f>MID(TEXT(Data6[[#This Row],[Date:]],"mmddyyyy"),3,2)</f>
        <v>02</v>
      </c>
      <c r="X1496" s="8" t="str">
        <f>LEFT(TEXT(Data6[[#This Row],[Date:]],"mmddyyyy"),2)</f>
        <v>08</v>
      </c>
      <c r="Y1496" s="6">
        <f>DATE(Data6[[#This Row],[Year]],Data6[[#This Row],[Month]],Data6[[#This Row],[Day]])</f>
        <v>45506</v>
      </c>
    </row>
    <row r="1497" spans="1:25" x14ac:dyDescent="0.3">
      <c r="A1497" s="5">
        <v>45506.498563194444</v>
      </c>
      <c r="B1497" s="7" t="s">
        <v>23</v>
      </c>
      <c r="C1497" s="6" t="s">
        <v>1976</v>
      </c>
      <c r="D1497" s="7" t="s">
        <v>1977</v>
      </c>
      <c r="E1497" s="8">
        <v>1</v>
      </c>
      <c r="F1497" s="7" t="s">
        <v>68</v>
      </c>
      <c r="G1497" s="7" t="s">
        <v>68</v>
      </c>
      <c r="H1497" s="7" t="s">
        <v>649</v>
      </c>
      <c r="I1497" s="7" t="s">
        <v>44</v>
      </c>
      <c r="J1497" s="19" t="str">
        <f>IFERROR(INDEX('Employee Info'!$C$3:$E$200,MATCH(Data6[[#This Row],[Name:]],'Employee Info'!$B$3:$B$200,0),MATCH(Data6[[#This Row],[Hours Type:]],'Employee Info'!$C$2:$E$2,0)),"")</f>
        <v/>
      </c>
      <c r="K1497" s="19" t="str">
        <f>IFERROR(INDEX('Employee Info'!$C$3:$J$200,MATCH(Data6[[#This Row],[Name:]],'Employee Info'!$B$3:$B$200,0),MATCH(Data6[[#Headers],[Truck]],'Employee Info'!$C$2:$J$2,0)),"")</f>
        <v/>
      </c>
      <c r="L1497" s="19" t="str">
        <f>IFERROR(INDEX('Employee Info'!$C$3:$J$200,MATCH(Data6[[#This Row],[Name:]],'Employee Info'!$B$3:$B$200,0),MATCH(Data6[[#Headers],[Phone]],'Employee Info'!$C$2:$J$2,0)),"")</f>
        <v/>
      </c>
      <c r="M1497" s="19" t="str">
        <f>IFERROR(INDEX('Employee Info'!$C$3:$J$200,MATCH(Data6[[#This Row],[Name:]],'Employee Info'!$B$3:$B$200,0),MATCH(Data6[[#Headers],[Tech]],'Employee Info'!$C$2:$J$2,0)),"")</f>
        <v/>
      </c>
      <c r="N1497" s="19" t="str">
        <f>IFERROR(INDEX('Employee Info'!$C$3:$J$200,MATCH(Data6[[#This Row],[Name:]],'Employee Info'!$B$3:$B$200,0),MATCH(Data6[[#Headers],[Other]],'Employee Info'!$C$2:$J$2,0)),"")</f>
        <v/>
      </c>
      <c r="O1497" s="19">
        <f>IFERROR((Data6[[#This Row],[Hours:]]*SUM(Data6[[#This Row],[Rate]:[Other]])),"")</f>
        <v>0</v>
      </c>
      <c r="P1497" s="7" t="str">
        <f>IF(Data6[[#This Row],[WO'#:]]="","Riley #","WO#")</f>
        <v>Riley #</v>
      </c>
      <c r="Q1497" s="7">
        <f>IFERROR(WEEKNUM(Data6[[#This Row],[Date:]]),"")</f>
        <v>31</v>
      </c>
      <c r="R1497" s="6">
        <f t="shared" si="69"/>
        <v>45501</v>
      </c>
      <c r="S1497" s="6">
        <f>Data6[[#This Row],[Week Start]]+7</f>
        <v>45508</v>
      </c>
      <c r="T1497" s="7" t="str">
        <f t="shared" si="70"/>
        <v>7/28/2024 - 8/4/2024</v>
      </c>
      <c r="U1497" s="7" t="str">
        <f t="shared" si="71"/>
        <v>Time Card</v>
      </c>
      <c r="V1497" s="8" t="str">
        <f>RIGHT(TEXT(Data6[[#This Row],[Date:]],"mmddyyyy"),4)</f>
        <v>2024</v>
      </c>
      <c r="W1497" s="8" t="str">
        <f>MID(TEXT(Data6[[#This Row],[Date:]],"mmddyyyy"),3,2)</f>
        <v>02</v>
      </c>
      <c r="X1497" s="8" t="str">
        <f>LEFT(TEXT(Data6[[#This Row],[Date:]],"mmddyyyy"),2)</f>
        <v>08</v>
      </c>
      <c r="Y1497" s="6">
        <f>DATE(Data6[[#This Row],[Year]],Data6[[#This Row],[Month]],Data6[[#This Row],[Day]])</f>
        <v>45506</v>
      </c>
    </row>
    <row r="1498" spans="1:25" x14ac:dyDescent="0.3">
      <c r="A1498" s="5">
        <v>45506.407563194443</v>
      </c>
      <c r="B1498" s="7" t="s">
        <v>31</v>
      </c>
      <c r="C1498" s="6" t="s">
        <v>1976</v>
      </c>
      <c r="D1498" s="7" t="s">
        <v>1923</v>
      </c>
      <c r="E1498" s="8">
        <v>8</v>
      </c>
      <c r="F1498" s="7" t="s">
        <v>68</v>
      </c>
      <c r="G1498" s="7" t="s">
        <v>68</v>
      </c>
      <c r="H1498" s="7" t="s">
        <v>912</v>
      </c>
      <c r="I1498" s="7" t="s">
        <v>44</v>
      </c>
      <c r="J1498" s="19" t="str">
        <f>IFERROR(INDEX('Employee Info'!$C$3:$E$200,MATCH(Data6[[#This Row],[Name:]],'Employee Info'!$B$3:$B$200,0),MATCH(Data6[[#This Row],[Hours Type:]],'Employee Info'!$C$2:$E$2,0)),"")</f>
        <v/>
      </c>
      <c r="K1498" s="19" t="str">
        <f>IFERROR(INDEX('Employee Info'!$C$3:$J$200,MATCH(Data6[[#This Row],[Name:]],'Employee Info'!$B$3:$B$200,0),MATCH(Data6[[#Headers],[Truck]],'Employee Info'!$C$2:$J$2,0)),"")</f>
        <v/>
      </c>
      <c r="L1498" s="19" t="str">
        <f>IFERROR(INDEX('Employee Info'!$C$3:$J$200,MATCH(Data6[[#This Row],[Name:]],'Employee Info'!$B$3:$B$200,0),MATCH(Data6[[#Headers],[Phone]],'Employee Info'!$C$2:$J$2,0)),"")</f>
        <v/>
      </c>
      <c r="M1498" s="19" t="str">
        <f>IFERROR(INDEX('Employee Info'!$C$3:$J$200,MATCH(Data6[[#This Row],[Name:]],'Employee Info'!$B$3:$B$200,0),MATCH(Data6[[#Headers],[Tech]],'Employee Info'!$C$2:$J$2,0)),"")</f>
        <v/>
      </c>
      <c r="N1498" s="19" t="str">
        <f>IFERROR(INDEX('Employee Info'!$C$3:$J$200,MATCH(Data6[[#This Row],[Name:]],'Employee Info'!$B$3:$B$200,0),MATCH(Data6[[#Headers],[Other]],'Employee Info'!$C$2:$J$2,0)),"")</f>
        <v/>
      </c>
      <c r="O1498" s="19">
        <f>IFERROR((Data6[[#This Row],[Hours:]]*SUM(Data6[[#This Row],[Rate]:[Other]])),"")</f>
        <v>0</v>
      </c>
      <c r="P1498" s="7" t="str">
        <f>IF(Data6[[#This Row],[WO'#:]]="","Riley #","WO#")</f>
        <v>Riley #</v>
      </c>
      <c r="Q1498" s="7">
        <f>IFERROR(WEEKNUM(Data6[[#This Row],[Date:]]),"")</f>
        <v>31</v>
      </c>
      <c r="R1498" s="6">
        <f t="shared" si="69"/>
        <v>45501</v>
      </c>
      <c r="S1498" s="6">
        <f>Data6[[#This Row],[Week Start]]+7</f>
        <v>45508</v>
      </c>
      <c r="T1498" s="7" t="str">
        <f t="shared" si="70"/>
        <v>7/28/2024 - 8/4/2024</v>
      </c>
      <c r="U1498" s="7" t="str">
        <f t="shared" si="71"/>
        <v>Time Card</v>
      </c>
      <c r="V1498" s="8" t="str">
        <f>RIGHT(TEXT(Data6[[#This Row],[Date:]],"mmddyyyy"),4)</f>
        <v>2024</v>
      </c>
      <c r="W1498" s="8" t="str">
        <f>MID(TEXT(Data6[[#This Row],[Date:]],"mmddyyyy"),3,2)</f>
        <v>02</v>
      </c>
      <c r="X1498" s="8" t="str">
        <f>LEFT(TEXT(Data6[[#This Row],[Date:]],"mmddyyyy"),2)</f>
        <v>08</v>
      </c>
      <c r="Y1498" s="6">
        <f>DATE(Data6[[#This Row],[Year]],Data6[[#This Row],[Month]],Data6[[#This Row],[Day]])</f>
        <v>45506</v>
      </c>
    </row>
    <row r="1499" spans="1:25" x14ac:dyDescent="0.3">
      <c r="A1499" s="5">
        <v>45506.408734490738</v>
      </c>
      <c r="B1499" s="7" t="s">
        <v>342</v>
      </c>
      <c r="C1499" s="6" t="s">
        <v>1976</v>
      </c>
      <c r="D1499" s="7" t="s">
        <v>1923</v>
      </c>
      <c r="E1499" s="8">
        <v>8</v>
      </c>
      <c r="F1499" s="7" t="s">
        <v>68</v>
      </c>
      <c r="G1499" s="7" t="s">
        <v>68</v>
      </c>
      <c r="H1499" s="7" t="s">
        <v>912</v>
      </c>
      <c r="I1499" s="7" t="s">
        <v>44</v>
      </c>
      <c r="J1499" s="19" t="str">
        <f>IFERROR(INDEX('Employee Info'!$C$3:$E$200,MATCH(Data6[[#This Row],[Name:]],'Employee Info'!$B$3:$B$200,0),MATCH(Data6[[#This Row],[Hours Type:]],'Employee Info'!$C$2:$E$2,0)),"")</f>
        <v/>
      </c>
      <c r="K1499" s="19" t="str">
        <f>IFERROR(INDEX('Employee Info'!$C$3:$J$200,MATCH(Data6[[#This Row],[Name:]],'Employee Info'!$B$3:$B$200,0),MATCH(Data6[[#Headers],[Truck]],'Employee Info'!$C$2:$J$2,0)),"")</f>
        <v/>
      </c>
      <c r="L1499" s="19" t="str">
        <f>IFERROR(INDEX('Employee Info'!$C$3:$J$200,MATCH(Data6[[#This Row],[Name:]],'Employee Info'!$B$3:$B$200,0),MATCH(Data6[[#Headers],[Phone]],'Employee Info'!$C$2:$J$2,0)),"")</f>
        <v/>
      </c>
      <c r="M1499" s="19" t="str">
        <f>IFERROR(INDEX('Employee Info'!$C$3:$J$200,MATCH(Data6[[#This Row],[Name:]],'Employee Info'!$B$3:$B$200,0),MATCH(Data6[[#Headers],[Tech]],'Employee Info'!$C$2:$J$2,0)),"")</f>
        <v/>
      </c>
      <c r="N1499" s="19" t="str">
        <f>IFERROR(INDEX('Employee Info'!$C$3:$J$200,MATCH(Data6[[#This Row],[Name:]],'Employee Info'!$B$3:$B$200,0),MATCH(Data6[[#Headers],[Other]],'Employee Info'!$C$2:$J$2,0)),"")</f>
        <v/>
      </c>
      <c r="O1499" s="19">
        <f>IFERROR((Data6[[#This Row],[Hours:]]*SUM(Data6[[#This Row],[Rate]:[Other]])),"")</f>
        <v>0</v>
      </c>
      <c r="P1499" s="7" t="str">
        <f>IF(Data6[[#This Row],[WO'#:]]="","Riley #","WO#")</f>
        <v>Riley #</v>
      </c>
      <c r="Q1499" s="7">
        <f>IFERROR(WEEKNUM(Data6[[#This Row],[Date:]]),"")</f>
        <v>31</v>
      </c>
      <c r="R1499" s="6">
        <f t="shared" si="69"/>
        <v>45501</v>
      </c>
      <c r="S1499" s="6">
        <f>Data6[[#This Row],[Week Start]]+7</f>
        <v>45508</v>
      </c>
      <c r="T1499" s="7" t="str">
        <f t="shared" si="70"/>
        <v>7/28/2024 - 8/4/2024</v>
      </c>
      <c r="U1499" s="7" t="str">
        <f t="shared" si="71"/>
        <v>Time Card</v>
      </c>
      <c r="V1499" s="8" t="str">
        <f>RIGHT(TEXT(Data6[[#This Row],[Date:]],"mmddyyyy"),4)</f>
        <v>2024</v>
      </c>
      <c r="W1499" s="8" t="str">
        <f>MID(TEXT(Data6[[#This Row],[Date:]],"mmddyyyy"),3,2)</f>
        <v>02</v>
      </c>
      <c r="X1499" s="8" t="str">
        <f>LEFT(TEXT(Data6[[#This Row],[Date:]],"mmddyyyy"),2)</f>
        <v>08</v>
      </c>
      <c r="Y1499" s="6">
        <f>DATE(Data6[[#This Row],[Year]],Data6[[#This Row],[Month]],Data6[[#This Row],[Day]])</f>
        <v>45506</v>
      </c>
    </row>
    <row r="1500" spans="1:25" x14ac:dyDescent="0.3">
      <c r="A1500" s="5">
        <v>45507.371208912038</v>
      </c>
      <c r="B1500" s="7" t="s">
        <v>66</v>
      </c>
      <c r="C1500" s="6" t="s">
        <v>1999</v>
      </c>
      <c r="D1500" s="7" t="s">
        <v>2000</v>
      </c>
      <c r="E1500" s="8">
        <v>2</v>
      </c>
      <c r="F1500" s="7">
        <v>20028</v>
      </c>
      <c r="G1500" s="7" t="s">
        <v>68</v>
      </c>
      <c r="H1500" s="7" t="s">
        <v>756</v>
      </c>
      <c r="I1500" s="7" t="s">
        <v>45</v>
      </c>
      <c r="J1500" s="19" t="str">
        <f>IFERROR(INDEX('Employee Info'!$C$3:$E$200,MATCH(Data6[[#This Row],[Name:]],'Employee Info'!$B$3:$B$200,0),MATCH(Data6[[#This Row],[Hours Type:]],'Employee Info'!$C$2:$E$2,0)),"")</f>
        <v/>
      </c>
      <c r="K1500" s="19" t="str">
        <f>IFERROR(INDEX('Employee Info'!$C$3:$J$200,MATCH(Data6[[#This Row],[Name:]],'Employee Info'!$B$3:$B$200,0),MATCH(Data6[[#Headers],[Truck]],'Employee Info'!$C$2:$J$2,0)),"")</f>
        <v/>
      </c>
      <c r="L1500" s="19" t="str">
        <f>IFERROR(INDEX('Employee Info'!$C$3:$J$200,MATCH(Data6[[#This Row],[Name:]],'Employee Info'!$B$3:$B$200,0),MATCH(Data6[[#Headers],[Phone]],'Employee Info'!$C$2:$J$2,0)),"")</f>
        <v/>
      </c>
      <c r="M1500" s="19" t="str">
        <f>IFERROR(INDEX('Employee Info'!$C$3:$J$200,MATCH(Data6[[#This Row],[Name:]],'Employee Info'!$B$3:$B$200,0),MATCH(Data6[[#Headers],[Tech]],'Employee Info'!$C$2:$J$2,0)),"")</f>
        <v/>
      </c>
      <c r="N1500" s="19" t="str">
        <f>IFERROR(INDEX('Employee Info'!$C$3:$J$200,MATCH(Data6[[#This Row],[Name:]],'Employee Info'!$B$3:$B$200,0),MATCH(Data6[[#Headers],[Other]],'Employee Info'!$C$2:$J$2,0)),"")</f>
        <v/>
      </c>
      <c r="O1500" s="19">
        <f>IFERROR((Data6[[#This Row],[Hours:]]*SUM(Data6[[#This Row],[Rate]:[Other]])),"")</f>
        <v>0</v>
      </c>
      <c r="P1500" s="7" t="str">
        <f>IF(Data6[[#This Row],[WO'#:]]="","Riley #","WO#")</f>
        <v>WO#</v>
      </c>
      <c r="Q1500" s="7">
        <f>IFERROR(WEEKNUM(Data6[[#This Row],[Date:]]),"")</f>
        <v>31</v>
      </c>
      <c r="R1500" s="6">
        <f t="shared" si="69"/>
        <v>45501</v>
      </c>
      <c r="S1500" s="6">
        <f>Data6[[#This Row],[Week Start]]+7</f>
        <v>45508</v>
      </c>
      <c r="T1500" s="7" t="str">
        <f t="shared" si="70"/>
        <v>7/28/2024 - 8/4/2024</v>
      </c>
      <c r="U1500" s="7" t="str">
        <f t="shared" si="71"/>
        <v>Time Card</v>
      </c>
      <c r="V1500" s="8" t="str">
        <f>RIGHT(TEXT(Data6[[#This Row],[Date:]],"mmddyyyy"),4)</f>
        <v>2024</v>
      </c>
      <c r="W1500" s="8" t="str">
        <f>MID(TEXT(Data6[[#This Row],[Date:]],"mmddyyyy"),3,2)</f>
        <v>03</v>
      </c>
      <c r="X1500" s="8" t="str">
        <f>LEFT(TEXT(Data6[[#This Row],[Date:]],"mmddyyyy"),2)</f>
        <v>08</v>
      </c>
      <c r="Y1500" s="6">
        <f>DATE(Data6[[#This Row],[Year]],Data6[[#This Row],[Month]],Data6[[#This Row],[Day]])</f>
        <v>45507</v>
      </c>
    </row>
    <row r="1501" spans="1:25" x14ac:dyDescent="0.3">
      <c r="A1501" s="5">
        <v>45507.370842129632</v>
      </c>
      <c r="B1501" s="7" t="s">
        <v>66</v>
      </c>
      <c r="C1501" s="6" t="s">
        <v>1999</v>
      </c>
      <c r="D1501" s="7" t="s">
        <v>1998</v>
      </c>
      <c r="E1501" s="8">
        <v>6</v>
      </c>
      <c r="F1501" s="7">
        <v>7128669</v>
      </c>
      <c r="G1501" s="7" t="s">
        <v>68</v>
      </c>
      <c r="H1501" s="7" t="s">
        <v>756</v>
      </c>
      <c r="I1501" s="7" t="s">
        <v>45</v>
      </c>
      <c r="J1501" s="19" t="str">
        <f>IFERROR(INDEX('Employee Info'!$C$3:$E$200,MATCH(Data6[[#This Row],[Name:]],'Employee Info'!$B$3:$B$200,0),MATCH(Data6[[#This Row],[Hours Type:]],'Employee Info'!$C$2:$E$2,0)),"")</f>
        <v/>
      </c>
      <c r="K1501" s="19" t="str">
        <f>IFERROR(INDEX('Employee Info'!$C$3:$J$200,MATCH(Data6[[#This Row],[Name:]],'Employee Info'!$B$3:$B$200,0),MATCH(Data6[[#Headers],[Truck]],'Employee Info'!$C$2:$J$2,0)),"")</f>
        <v/>
      </c>
      <c r="L1501" s="19" t="str">
        <f>IFERROR(INDEX('Employee Info'!$C$3:$J$200,MATCH(Data6[[#This Row],[Name:]],'Employee Info'!$B$3:$B$200,0),MATCH(Data6[[#Headers],[Phone]],'Employee Info'!$C$2:$J$2,0)),"")</f>
        <v/>
      </c>
      <c r="M1501" s="19" t="str">
        <f>IFERROR(INDEX('Employee Info'!$C$3:$J$200,MATCH(Data6[[#This Row],[Name:]],'Employee Info'!$B$3:$B$200,0),MATCH(Data6[[#Headers],[Tech]],'Employee Info'!$C$2:$J$2,0)),"")</f>
        <v/>
      </c>
      <c r="N1501" s="19" t="str">
        <f>IFERROR(INDEX('Employee Info'!$C$3:$J$200,MATCH(Data6[[#This Row],[Name:]],'Employee Info'!$B$3:$B$200,0),MATCH(Data6[[#Headers],[Other]],'Employee Info'!$C$2:$J$2,0)),"")</f>
        <v/>
      </c>
      <c r="O1501" s="19">
        <f>IFERROR((Data6[[#This Row],[Hours:]]*SUM(Data6[[#This Row],[Rate]:[Other]])),"")</f>
        <v>0</v>
      </c>
      <c r="P1501" s="7" t="str">
        <f>IF(Data6[[#This Row],[WO'#:]]="","Riley #","WO#")</f>
        <v>WO#</v>
      </c>
      <c r="Q1501" s="7">
        <f>IFERROR(WEEKNUM(Data6[[#This Row],[Date:]]),"")</f>
        <v>31</v>
      </c>
      <c r="R1501" s="6">
        <f t="shared" si="69"/>
        <v>45501</v>
      </c>
      <c r="S1501" s="6">
        <f>Data6[[#This Row],[Week Start]]+7</f>
        <v>45508</v>
      </c>
      <c r="T1501" s="7" t="str">
        <f t="shared" si="70"/>
        <v>7/28/2024 - 8/4/2024</v>
      </c>
      <c r="U1501" s="7" t="str">
        <f t="shared" si="71"/>
        <v>Time Card</v>
      </c>
      <c r="V1501" s="8" t="str">
        <f>RIGHT(TEXT(Data6[[#This Row],[Date:]],"mmddyyyy"),4)</f>
        <v>2024</v>
      </c>
      <c r="W1501" s="8" t="str">
        <f>MID(TEXT(Data6[[#This Row],[Date:]],"mmddyyyy"),3,2)</f>
        <v>03</v>
      </c>
      <c r="X1501" s="8" t="str">
        <f>LEFT(TEXT(Data6[[#This Row],[Date:]],"mmddyyyy"),2)</f>
        <v>08</v>
      </c>
      <c r="Y1501" s="6">
        <f>DATE(Data6[[#This Row],[Year]],Data6[[#This Row],[Month]],Data6[[#This Row],[Day]])</f>
        <v>45507</v>
      </c>
    </row>
    <row r="1502" spans="1:25" x14ac:dyDescent="0.3">
      <c r="A1502" s="5">
        <v>45510.580461111109</v>
      </c>
      <c r="B1502" s="7" t="s">
        <v>23</v>
      </c>
      <c r="C1502" s="6" t="s">
        <v>2002</v>
      </c>
      <c r="D1502" s="7" t="s">
        <v>2005</v>
      </c>
      <c r="E1502" s="8">
        <v>1</v>
      </c>
      <c r="F1502" s="7">
        <v>710423</v>
      </c>
      <c r="G1502" s="7" t="s">
        <v>68</v>
      </c>
      <c r="H1502" s="7" t="s">
        <v>756</v>
      </c>
      <c r="I1502" s="7" t="s">
        <v>44</v>
      </c>
      <c r="J1502" s="19" t="str">
        <f>IFERROR(INDEX('Employee Info'!$C$3:$E$200,MATCH(Data6[[#This Row],[Name:]],'Employee Info'!$B$3:$B$200,0),MATCH(Data6[[#This Row],[Hours Type:]],'Employee Info'!$C$2:$E$2,0)),"")</f>
        <v/>
      </c>
      <c r="K1502" s="19" t="str">
        <f>IFERROR(INDEX('Employee Info'!$C$3:$J$200,MATCH(Data6[[#This Row],[Name:]],'Employee Info'!$B$3:$B$200,0),MATCH(Data6[[#Headers],[Truck]],'Employee Info'!$C$2:$J$2,0)),"")</f>
        <v/>
      </c>
      <c r="L1502" s="19" t="str">
        <f>IFERROR(INDEX('Employee Info'!$C$3:$J$200,MATCH(Data6[[#This Row],[Name:]],'Employee Info'!$B$3:$B$200,0),MATCH(Data6[[#Headers],[Phone]],'Employee Info'!$C$2:$J$2,0)),"")</f>
        <v/>
      </c>
      <c r="M1502" s="19" t="str">
        <f>IFERROR(INDEX('Employee Info'!$C$3:$J$200,MATCH(Data6[[#This Row],[Name:]],'Employee Info'!$B$3:$B$200,0),MATCH(Data6[[#Headers],[Tech]],'Employee Info'!$C$2:$J$2,0)),"")</f>
        <v/>
      </c>
      <c r="N1502" s="19" t="str">
        <f>IFERROR(INDEX('Employee Info'!$C$3:$J$200,MATCH(Data6[[#This Row],[Name:]],'Employee Info'!$B$3:$B$200,0),MATCH(Data6[[#Headers],[Other]],'Employee Info'!$C$2:$J$2,0)),"")</f>
        <v/>
      </c>
      <c r="O1502" s="19">
        <f>IFERROR((Data6[[#This Row],[Hours:]]*SUM(Data6[[#This Row],[Rate]:[Other]])),"")</f>
        <v>0</v>
      </c>
      <c r="P1502" s="7" t="str">
        <f>IF(Data6[[#This Row],[WO'#:]]="","Riley #","WO#")</f>
        <v>WO#</v>
      </c>
      <c r="Q1502" s="7">
        <f>IFERROR(WEEKNUM(Data6[[#This Row],[Date:]]),"")</f>
        <v>32</v>
      </c>
      <c r="R1502" s="6">
        <f t="shared" si="69"/>
        <v>45508</v>
      </c>
      <c r="S1502" s="6">
        <f>Data6[[#This Row],[Week Start]]+7</f>
        <v>45515</v>
      </c>
      <c r="T1502" s="7" t="str">
        <f t="shared" si="70"/>
        <v>8/4/2024 - 8/11/2024</v>
      </c>
      <c r="U1502" s="7" t="str">
        <f t="shared" si="71"/>
        <v>Time Card</v>
      </c>
      <c r="V1502" s="8" t="str">
        <f>RIGHT(TEXT(Data6[[#This Row],[Date:]],"mmddyyyy"),4)</f>
        <v>2024</v>
      </c>
      <c r="W1502" s="8" t="str">
        <f>MID(TEXT(Data6[[#This Row],[Date:]],"mmddyyyy"),3,2)</f>
        <v>05</v>
      </c>
      <c r="X1502" s="8" t="str">
        <f>LEFT(TEXT(Data6[[#This Row],[Date:]],"mmddyyyy"),2)</f>
        <v>08</v>
      </c>
      <c r="Y1502" s="6">
        <f>DATE(Data6[[#This Row],[Year]],Data6[[#This Row],[Month]],Data6[[#This Row],[Day]])</f>
        <v>45509</v>
      </c>
    </row>
    <row r="1503" spans="1:25" x14ac:dyDescent="0.3">
      <c r="A1503" s="5">
        <v>45510.582348958334</v>
      </c>
      <c r="B1503" s="7" t="s">
        <v>23</v>
      </c>
      <c r="C1503" s="6" t="s">
        <v>2002</v>
      </c>
      <c r="D1503" s="7" t="s">
        <v>2006</v>
      </c>
      <c r="E1503" s="8">
        <v>7</v>
      </c>
      <c r="F1503" s="7">
        <v>710423</v>
      </c>
      <c r="G1503" s="7" t="s">
        <v>68</v>
      </c>
      <c r="H1503" s="7" t="s">
        <v>756</v>
      </c>
      <c r="I1503" s="7" t="s">
        <v>44</v>
      </c>
      <c r="J1503" s="19" t="str">
        <f>IFERROR(INDEX('Employee Info'!$C$3:$E$200,MATCH(Data6[[#This Row],[Name:]],'Employee Info'!$B$3:$B$200,0),MATCH(Data6[[#This Row],[Hours Type:]],'Employee Info'!$C$2:$E$2,0)),"")</f>
        <v/>
      </c>
      <c r="K1503" s="19" t="str">
        <f>IFERROR(INDEX('Employee Info'!$C$3:$J$200,MATCH(Data6[[#This Row],[Name:]],'Employee Info'!$B$3:$B$200,0),MATCH(Data6[[#Headers],[Truck]],'Employee Info'!$C$2:$J$2,0)),"")</f>
        <v/>
      </c>
      <c r="L1503" s="19" t="str">
        <f>IFERROR(INDEX('Employee Info'!$C$3:$J$200,MATCH(Data6[[#This Row],[Name:]],'Employee Info'!$B$3:$B$200,0),MATCH(Data6[[#Headers],[Phone]],'Employee Info'!$C$2:$J$2,0)),"")</f>
        <v/>
      </c>
      <c r="M1503" s="19" t="str">
        <f>IFERROR(INDEX('Employee Info'!$C$3:$J$200,MATCH(Data6[[#This Row],[Name:]],'Employee Info'!$B$3:$B$200,0),MATCH(Data6[[#Headers],[Tech]],'Employee Info'!$C$2:$J$2,0)),"")</f>
        <v/>
      </c>
      <c r="N1503" s="19" t="str">
        <f>IFERROR(INDEX('Employee Info'!$C$3:$J$200,MATCH(Data6[[#This Row],[Name:]],'Employee Info'!$B$3:$B$200,0),MATCH(Data6[[#Headers],[Other]],'Employee Info'!$C$2:$J$2,0)),"")</f>
        <v/>
      </c>
      <c r="O1503" s="19">
        <f>IFERROR((Data6[[#This Row],[Hours:]]*SUM(Data6[[#This Row],[Rate]:[Other]])),"")</f>
        <v>0</v>
      </c>
      <c r="P1503" s="7" t="str">
        <f>IF(Data6[[#This Row],[WO'#:]]="","Riley #","WO#")</f>
        <v>WO#</v>
      </c>
      <c r="Q1503" s="7">
        <f>IFERROR(WEEKNUM(Data6[[#This Row],[Date:]]),"")</f>
        <v>32</v>
      </c>
      <c r="R1503" s="6">
        <f t="shared" si="69"/>
        <v>45508</v>
      </c>
      <c r="S1503" s="6">
        <f>Data6[[#This Row],[Week Start]]+7</f>
        <v>45515</v>
      </c>
      <c r="T1503" s="7" t="str">
        <f t="shared" si="70"/>
        <v>8/4/2024 - 8/11/2024</v>
      </c>
      <c r="U1503" s="7" t="str">
        <f t="shared" si="71"/>
        <v>Time Card</v>
      </c>
      <c r="V1503" s="8" t="str">
        <f>RIGHT(TEXT(Data6[[#This Row],[Date:]],"mmddyyyy"),4)</f>
        <v>2024</v>
      </c>
      <c r="W1503" s="8" t="str">
        <f>MID(TEXT(Data6[[#This Row],[Date:]],"mmddyyyy"),3,2)</f>
        <v>05</v>
      </c>
      <c r="X1503" s="8" t="str">
        <f>LEFT(TEXT(Data6[[#This Row],[Date:]],"mmddyyyy"),2)</f>
        <v>08</v>
      </c>
      <c r="Y1503" s="6">
        <f>DATE(Data6[[#This Row],[Year]],Data6[[#This Row],[Month]],Data6[[#This Row],[Day]])</f>
        <v>45509</v>
      </c>
    </row>
    <row r="1504" spans="1:25" x14ac:dyDescent="0.3">
      <c r="A1504" s="5">
        <v>45514.41028009259</v>
      </c>
      <c r="B1504" s="7" t="s">
        <v>66</v>
      </c>
      <c r="C1504" s="6" t="s">
        <v>2002</v>
      </c>
      <c r="D1504" s="7" t="s">
        <v>2030</v>
      </c>
      <c r="E1504" s="8">
        <v>4</v>
      </c>
      <c r="F1504" s="7">
        <v>6984733</v>
      </c>
      <c r="G1504" s="7" t="s">
        <v>68</v>
      </c>
      <c r="H1504" s="7" t="s">
        <v>756</v>
      </c>
      <c r="I1504" s="7" t="s">
        <v>44</v>
      </c>
      <c r="J1504" s="19" t="str">
        <f>IFERROR(INDEX('Employee Info'!$C$3:$E$200,MATCH(Data6[[#This Row],[Name:]],'Employee Info'!$B$3:$B$200,0),MATCH(Data6[[#This Row],[Hours Type:]],'Employee Info'!$C$2:$E$2,0)),"")</f>
        <v/>
      </c>
      <c r="K1504" s="19" t="str">
        <f>IFERROR(INDEX('Employee Info'!$C$3:$J$200,MATCH(Data6[[#This Row],[Name:]],'Employee Info'!$B$3:$B$200,0),MATCH(Data6[[#Headers],[Truck]],'Employee Info'!$C$2:$J$2,0)),"")</f>
        <v/>
      </c>
      <c r="L1504" s="19" t="str">
        <f>IFERROR(INDEX('Employee Info'!$C$3:$J$200,MATCH(Data6[[#This Row],[Name:]],'Employee Info'!$B$3:$B$200,0),MATCH(Data6[[#Headers],[Phone]],'Employee Info'!$C$2:$J$2,0)),"")</f>
        <v/>
      </c>
      <c r="M1504" s="19" t="str">
        <f>IFERROR(INDEX('Employee Info'!$C$3:$J$200,MATCH(Data6[[#This Row],[Name:]],'Employee Info'!$B$3:$B$200,0),MATCH(Data6[[#Headers],[Tech]],'Employee Info'!$C$2:$J$2,0)),"")</f>
        <v/>
      </c>
      <c r="N1504" s="19" t="str">
        <f>IFERROR(INDEX('Employee Info'!$C$3:$J$200,MATCH(Data6[[#This Row],[Name:]],'Employee Info'!$B$3:$B$200,0),MATCH(Data6[[#Headers],[Other]],'Employee Info'!$C$2:$J$2,0)),"")</f>
        <v/>
      </c>
      <c r="O1504" s="19">
        <f>IFERROR((Data6[[#This Row],[Hours:]]*SUM(Data6[[#This Row],[Rate]:[Other]])),"")</f>
        <v>0</v>
      </c>
      <c r="P1504" s="7" t="str">
        <f>IF(Data6[[#This Row],[WO'#:]]="","Riley #","WO#")</f>
        <v>WO#</v>
      </c>
      <c r="Q1504" s="7">
        <f>IFERROR(WEEKNUM(Data6[[#This Row],[Date:]]),"")</f>
        <v>32</v>
      </c>
      <c r="R1504" s="6">
        <f t="shared" si="69"/>
        <v>45508</v>
      </c>
      <c r="S1504" s="6">
        <f>Data6[[#This Row],[Week Start]]+7</f>
        <v>45515</v>
      </c>
      <c r="T1504" s="7" t="str">
        <f t="shared" si="70"/>
        <v>8/4/2024 - 8/11/2024</v>
      </c>
      <c r="U1504" s="7" t="str">
        <f t="shared" si="71"/>
        <v>Time Card</v>
      </c>
      <c r="V1504" s="8" t="str">
        <f>RIGHT(TEXT(Data6[[#This Row],[Date:]],"mmddyyyy"),4)</f>
        <v>2024</v>
      </c>
      <c r="W1504" s="8" t="str">
        <f>MID(TEXT(Data6[[#This Row],[Date:]],"mmddyyyy"),3,2)</f>
        <v>05</v>
      </c>
      <c r="X1504" s="8" t="str">
        <f>LEFT(TEXT(Data6[[#This Row],[Date:]],"mmddyyyy"),2)</f>
        <v>08</v>
      </c>
      <c r="Y1504" s="6">
        <f>DATE(Data6[[#This Row],[Year]],Data6[[#This Row],[Month]],Data6[[#This Row],[Day]])</f>
        <v>45509</v>
      </c>
    </row>
    <row r="1505" spans="1:25" x14ac:dyDescent="0.3">
      <c r="A1505" s="5">
        <v>45509.587017708334</v>
      </c>
      <c r="B1505" s="7" t="s">
        <v>35</v>
      </c>
      <c r="C1505" s="6" t="s">
        <v>2002</v>
      </c>
      <c r="D1505" s="7" t="s">
        <v>2004</v>
      </c>
      <c r="E1505" s="8">
        <v>8</v>
      </c>
      <c r="F1505" s="7">
        <v>7107423</v>
      </c>
      <c r="G1505" s="7" t="s">
        <v>68</v>
      </c>
      <c r="H1505" s="7" t="s">
        <v>756</v>
      </c>
      <c r="I1505" s="7" t="s">
        <v>44</v>
      </c>
      <c r="J1505" s="19" t="str">
        <f>IFERROR(INDEX('Employee Info'!$C$3:$E$200,MATCH(Data6[[#This Row],[Name:]],'Employee Info'!$B$3:$B$200,0),MATCH(Data6[[#This Row],[Hours Type:]],'Employee Info'!$C$2:$E$2,0)),"")</f>
        <v/>
      </c>
      <c r="K1505" s="19" t="str">
        <f>IFERROR(INDEX('Employee Info'!$C$3:$J$200,MATCH(Data6[[#This Row],[Name:]],'Employee Info'!$B$3:$B$200,0),MATCH(Data6[[#Headers],[Truck]],'Employee Info'!$C$2:$J$2,0)),"")</f>
        <v/>
      </c>
      <c r="L1505" s="19" t="str">
        <f>IFERROR(INDEX('Employee Info'!$C$3:$J$200,MATCH(Data6[[#This Row],[Name:]],'Employee Info'!$B$3:$B$200,0),MATCH(Data6[[#Headers],[Phone]],'Employee Info'!$C$2:$J$2,0)),"")</f>
        <v/>
      </c>
      <c r="M1505" s="19" t="str">
        <f>IFERROR(INDEX('Employee Info'!$C$3:$J$200,MATCH(Data6[[#This Row],[Name:]],'Employee Info'!$B$3:$B$200,0),MATCH(Data6[[#Headers],[Tech]],'Employee Info'!$C$2:$J$2,0)),"")</f>
        <v/>
      </c>
      <c r="N1505" s="19" t="str">
        <f>IFERROR(INDEX('Employee Info'!$C$3:$J$200,MATCH(Data6[[#This Row],[Name:]],'Employee Info'!$B$3:$B$200,0),MATCH(Data6[[#Headers],[Other]],'Employee Info'!$C$2:$J$2,0)),"")</f>
        <v/>
      </c>
      <c r="O1505" s="19">
        <f>IFERROR((Data6[[#This Row],[Hours:]]*SUM(Data6[[#This Row],[Rate]:[Other]])),"")</f>
        <v>0</v>
      </c>
      <c r="P1505" s="7" t="str">
        <f>IF(Data6[[#This Row],[WO'#:]]="","Riley #","WO#")</f>
        <v>WO#</v>
      </c>
      <c r="Q1505" s="7">
        <f>IFERROR(WEEKNUM(Data6[[#This Row],[Date:]]),"")</f>
        <v>32</v>
      </c>
      <c r="R1505" s="6">
        <f t="shared" si="69"/>
        <v>45508</v>
      </c>
      <c r="S1505" s="6">
        <f>Data6[[#This Row],[Week Start]]+7</f>
        <v>45515</v>
      </c>
      <c r="T1505" s="7" t="str">
        <f t="shared" si="70"/>
        <v>8/4/2024 - 8/11/2024</v>
      </c>
      <c r="U1505" s="7" t="str">
        <f t="shared" si="71"/>
        <v>Time Card</v>
      </c>
      <c r="V1505" s="8" t="str">
        <f>RIGHT(TEXT(Data6[[#This Row],[Date:]],"mmddyyyy"),4)</f>
        <v>2024</v>
      </c>
      <c r="W1505" s="8" t="str">
        <f>MID(TEXT(Data6[[#This Row],[Date:]],"mmddyyyy"),3,2)</f>
        <v>05</v>
      </c>
      <c r="X1505" s="8" t="str">
        <f>LEFT(TEXT(Data6[[#This Row],[Date:]],"mmddyyyy"),2)</f>
        <v>08</v>
      </c>
      <c r="Y1505" s="6">
        <f>DATE(Data6[[#This Row],[Year]],Data6[[#This Row],[Month]],Data6[[#This Row],[Day]])</f>
        <v>45509</v>
      </c>
    </row>
    <row r="1506" spans="1:25" x14ac:dyDescent="0.3">
      <c r="A1506" s="5">
        <v>45509.58753946759</v>
      </c>
      <c r="B1506" s="7" t="s">
        <v>35</v>
      </c>
      <c r="C1506" s="6" t="s">
        <v>2002</v>
      </c>
      <c r="D1506" s="7" t="s">
        <v>1980</v>
      </c>
      <c r="E1506" s="8">
        <v>3</v>
      </c>
      <c r="F1506" s="7">
        <v>7128669</v>
      </c>
      <c r="G1506" s="7" t="s">
        <v>68</v>
      </c>
      <c r="H1506" s="7" t="s">
        <v>756</v>
      </c>
      <c r="I1506" s="7" t="s">
        <v>45</v>
      </c>
      <c r="J1506" s="19" t="str">
        <f>IFERROR(INDEX('Employee Info'!$C$3:$E$200,MATCH(Data6[[#This Row],[Name:]],'Employee Info'!$B$3:$B$200,0),MATCH(Data6[[#This Row],[Hours Type:]],'Employee Info'!$C$2:$E$2,0)),"")</f>
        <v/>
      </c>
      <c r="K1506" s="19" t="str">
        <f>IFERROR(INDEX('Employee Info'!$C$3:$J$200,MATCH(Data6[[#This Row],[Name:]],'Employee Info'!$B$3:$B$200,0),MATCH(Data6[[#Headers],[Truck]],'Employee Info'!$C$2:$J$2,0)),"")</f>
        <v/>
      </c>
      <c r="L1506" s="19" t="str">
        <f>IFERROR(INDEX('Employee Info'!$C$3:$J$200,MATCH(Data6[[#This Row],[Name:]],'Employee Info'!$B$3:$B$200,0),MATCH(Data6[[#Headers],[Phone]],'Employee Info'!$C$2:$J$2,0)),"")</f>
        <v/>
      </c>
      <c r="M1506" s="19" t="str">
        <f>IFERROR(INDEX('Employee Info'!$C$3:$J$200,MATCH(Data6[[#This Row],[Name:]],'Employee Info'!$B$3:$B$200,0),MATCH(Data6[[#Headers],[Tech]],'Employee Info'!$C$2:$J$2,0)),"")</f>
        <v/>
      </c>
      <c r="N1506" s="19" t="str">
        <f>IFERROR(INDEX('Employee Info'!$C$3:$J$200,MATCH(Data6[[#This Row],[Name:]],'Employee Info'!$B$3:$B$200,0),MATCH(Data6[[#Headers],[Other]],'Employee Info'!$C$2:$J$2,0)),"")</f>
        <v/>
      </c>
      <c r="O1506" s="19">
        <f>IFERROR((Data6[[#This Row],[Hours:]]*SUM(Data6[[#This Row],[Rate]:[Other]])),"")</f>
        <v>0</v>
      </c>
      <c r="P1506" s="7" t="str">
        <f>IF(Data6[[#This Row],[WO'#:]]="","Riley #","WO#")</f>
        <v>WO#</v>
      </c>
      <c r="Q1506" s="7">
        <f>IFERROR(WEEKNUM(Data6[[#This Row],[Date:]]),"")</f>
        <v>32</v>
      </c>
      <c r="R1506" s="6">
        <f t="shared" si="69"/>
        <v>45508</v>
      </c>
      <c r="S1506" s="6">
        <f>Data6[[#This Row],[Week Start]]+7</f>
        <v>45515</v>
      </c>
      <c r="T1506" s="7" t="str">
        <f t="shared" si="70"/>
        <v>8/4/2024 - 8/11/2024</v>
      </c>
      <c r="U1506" s="7" t="str">
        <f t="shared" si="71"/>
        <v>Time Card</v>
      </c>
      <c r="V1506" s="8" t="str">
        <f>RIGHT(TEXT(Data6[[#This Row],[Date:]],"mmddyyyy"),4)</f>
        <v>2024</v>
      </c>
      <c r="W1506" s="8" t="str">
        <f>MID(TEXT(Data6[[#This Row],[Date:]],"mmddyyyy"),3,2)</f>
        <v>05</v>
      </c>
      <c r="X1506" s="8" t="str">
        <f>LEFT(TEXT(Data6[[#This Row],[Date:]],"mmddyyyy"),2)</f>
        <v>08</v>
      </c>
      <c r="Y1506" s="6">
        <f>DATE(Data6[[#This Row],[Year]],Data6[[#This Row],[Month]],Data6[[#This Row],[Day]])</f>
        <v>45509</v>
      </c>
    </row>
    <row r="1507" spans="1:25" x14ac:dyDescent="0.3">
      <c r="A1507" s="5">
        <v>45514.414709375</v>
      </c>
      <c r="B1507" s="7" t="s">
        <v>66</v>
      </c>
      <c r="C1507" s="6" t="s">
        <v>2002</v>
      </c>
      <c r="D1507" s="7" t="s">
        <v>2035</v>
      </c>
      <c r="E1507" s="8">
        <v>2</v>
      </c>
      <c r="F1507" s="7">
        <v>7128669</v>
      </c>
      <c r="G1507" s="7" t="s">
        <v>68</v>
      </c>
      <c r="H1507" s="7" t="s">
        <v>756</v>
      </c>
      <c r="I1507" s="7" t="s">
        <v>45</v>
      </c>
      <c r="J1507" s="19" t="str">
        <f>IFERROR(INDEX('Employee Info'!$C$3:$E$200,MATCH(Data6[[#This Row],[Name:]],'Employee Info'!$B$3:$B$200,0),MATCH(Data6[[#This Row],[Hours Type:]],'Employee Info'!$C$2:$E$2,0)),"")</f>
        <v/>
      </c>
      <c r="K1507" s="19" t="str">
        <f>IFERROR(INDEX('Employee Info'!$C$3:$J$200,MATCH(Data6[[#This Row],[Name:]],'Employee Info'!$B$3:$B$200,0),MATCH(Data6[[#Headers],[Truck]],'Employee Info'!$C$2:$J$2,0)),"")</f>
        <v/>
      </c>
      <c r="L1507" s="19" t="str">
        <f>IFERROR(INDEX('Employee Info'!$C$3:$J$200,MATCH(Data6[[#This Row],[Name:]],'Employee Info'!$B$3:$B$200,0),MATCH(Data6[[#Headers],[Phone]],'Employee Info'!$C$2:$J$2,0)),"")</f>
        <v/>
      </c>
      <c r="M1507" s="19" t="str">
        <f>IFERROR(INDEX('Employee Info'!$C$3:$J$200,MATCH(Data6[[#This Row],[Name:]],'Employee Info'!$B$3:$B$200,0),MATCH(Data6[[#Headers],[Tech]],'Employee Info'!$C$2:$J$2,0)),"")</f>
        <v/>
      </c>
      <c r="N1507" s="19" t="str">
        <f>IFERROR(INDEX('Employee Info'!$C$3:$J$200,MATCH(Data6[[#This Row],[Name:]],'Employee Info'!$B$3:$B$200,0),MATCH(Data6[[#Headers],[Other]],'Employee Info'!$C$2:$J$2,0)),"")</f>
        <v/>
      </c>
      <c r="O1507" s="19">
        <f>IFERROR((Data6[[#This Row],[Hours:]]*SUM(Data6[[#This Row],[Rate]:[Other]])),"")</f>
        <v>0</v>
      </c>
      <c r="P1507" s="7" t="str">
        <f>IF(Data6[[#This Row],[WO'#:]]="","Riley #","WO#")</f>
        <v>WO#</v>
      </c>
      <c r="Q1507" s="7">
        <f>IFERROR(WEEKNUM(Data6[[#This Row],[Date:]]),"")</f>
        <v>32</v>
      </c>
      <c r="R1507" s="6">
        <f t="shared" si="69"/>
        <v>45508</v>
      </c>
      <c r="S1507" s="6">
        <f>Data6[[#This Row],[Week Start]]+7</f>
        <v>45515</v>
      </c>
      <c r="T1507" s="7" t="str">
        <f t="shared" si="70"/>
        <v>8/4/2024 - 8/11/2024</v>
      </c>
      <c r="U1507" s="7" t="str">
        <f t="shared" si="71"/>
        <v>Time Card</v>
      </c>
      <c r="V1507" s="8" t="str">
        <f>RIGHT(TEXT(Data6[[#This Row],[Date:]],"mmddyyyy"),4)</f>
        <v>2024</v>
      </c>
      <c r="W1507" s="8" t="str">
        <f>MID(TEXT(Data6[[#This Row],[Date:]],"mmddyyyy"),3,2)</f>
        <v>05</v>
      </c>
      <c r="X1507" s="8" t="str">
        <f>LEFT(TEXT(Data6[[#This Row],[Date:]],"mmddyyyy"),2)</f>
        <v>08</v>
      </c>
      <c r="Y1507" s="6">
        <f>DATE(Data6[[#This Row],[Year]],Data6[[#This Row],[Month]],Data6[[#This Row],[Day]])</f>
        <v>45509</v>
      </c>
    </row>
    <row r="1508" spans="1:25" x14ac:dyDescent="0.3">
      <c r="A1508" s="5">
        <v>45509.584863888886</v>
      </c>
      <c r="B1508" s="7" t="s">
        <v>34</v>
      </c>
      <c r="C1508" s="6" t="s">
        <v>2002</v>
      </c>
      <c r="D1508" s="7" t="s">
        <v>2003</v>
      </c>
      <c r="E1508" s="8">
        <v>1</v>
      </c>
      <c r="F1508" s="7">
        <v>7137375</v>
      </c>
      <c r="G1508" s="7" t="s">
        <v>68</v>
      </c>
      <c r="H1508" s="7" t="s">
        <v>756</v>
      </c>
      <c r="I1508" s="7" t="s">
        <v>44</v>
      </c>
      <c r="J1508" s="19" t="str">
        <f>IFERROR(INDEX('Employee Info'!$C$3:$E$200,MATCH(Data6[[#This Row],[Name:]],'Employee Info'!$B$3:$B$200,0),MATCH(Data6[[#This Row],[Hours Type:]],'Employee Info'!$C$2:$E$2,0)),"")</f>
        <v/>
      </c>
      <c r="K1508" s="19" t="str">
        <f>IFERROR(INDEX('Employee Info'!$C$3:$J$200,MATCH(Data6[[#This Row],[Name:]],'Employee Info'!$B$3:$B$200,0),MATCH(Data6[[#Headers],[Truck]],'Employee Info'!$C$2:$J$2,0)),"")</f>
        <v/>
      </c>
      <c r="L1508" s="19" t="str">
        <f>IFERROR(INDEX('Employee Info'!$C$3:$J$200,MATCH(Data6[[#This Row],[Name:]],'Employee Info'!$B$3:$B$200,0),MATCH(Data6[[#Headers],[Phone]],'Employee Info'!$C$2:$J$2,0)),"")</f>
        <v/>
      </c>
      <c r="M1508" s="19" t="str">
        <f>IFERROR(INDEX('Employee Info'!$C$3:$J$200,MATCH(Data6[[#This Row],[Name:]],'Employee Info'!$B$3:$B$200,0),MATCH(Data6[[#Headers],[Tech]],'Employee Info'!$C$2:$J$2,0)),"")</f>
        <v/>
      </c>
      <c r="N1508" s="19" t="str">
        <f>IFERROR(INDEX('Employee Info'!$C$3:$J$200,MATCH(Data6[[#This Row],[Name:]],'Employee Info'!$B$3:$B$200,0),MATCH(Data6[[#Headers],[Other]],'Employee Info'!$C$2:$J$2,0)),"")</f>
        <v/>
      </c>
      <c r="O1508" s="19">
        <f>IFERROR((Data6[[#This Row],[Hours:]]*SUM(Data6[[#This Row],[Rate]:[Other]])),"")</f>
        <v>0</v>
      </c>
      <c r="P1508" s="7" t="str">
        <f>IF(Data6[[#This Row],[WO'#:]]="","Riley #","WO#")</f>
        <v>WO#</v>
      </c>
      <c r="Q1508" s="7">
        <f>IFERROR(WEEKNUM(Data6[[#This Row],[Date:]]),"")</f>
        <v>32</v>
      </c>
      <c r="R1508" s="6">
        <f t="shared" si="69"/>
        <v>45508</v>
      </c>
      <c r="S1508" s="6">
        <f>Data6[[#This Row],[Week Start]]+7</f>
        <v>45515</v>
      </c>
      <c r="T1508" s="7" t="str">
        <f t="shared" si="70"/>
        <v>8/4/2024 - 8/11/2024</v>
      </c>
      <c r="U1508" s="7" t="str">
        <f t="shared" si="71"/>
        <v>Time Card</v>
      </c>
      <c r="V1508" s="8" t="str">
        <f>RIGHT(TEXT(Data6[[#This Row],[Date:]],"mmddyyyy"),4)</f>
        <v>2024</v>
      </c>
      <c r="W1508" s="8" t="str">
        <f>MID(TEXT(Data6[[#This Row],[Date:]],"mmddyyyy"),3,2)</f>
        <v>05</v>
      </c>
      <c r="X1508" s="8" t="str">
        <f>LEFT(TEXT(Data6[[#This Row],[Date:]],"mmddyyyy"),2)</f>
        <v>08</v>
      </c>
      <c r="Y1508" s="6">
        <f>DATE(Data6[[#This Row],[Year]],Data6[[#This Row],[Month]],Data6[[#This Row],[Day]])</f>
        <v>45509</v>
      </c>
    </row>
    <row r="1509" spans="1:25" x14ac:dyDescent="0.3">
      <c r="A1509" s="5">
        <v>45509.585003356478</v>
      </c>
      <c r="B1509" s="7" t="s">
        <v>31</v>
      </c>
      <c r="C1509" s="6" t="s">
        <v>2002</v>
      </c>
      <c r="D1509" s="7" t="s">
        <v>2003</v>
      </c>
      <c r="E1509" s="8">
        <v>1</v>
      </c>
      <c r="F1509" s="7">
        <v>7137375</v>
      </c>
      <c r="G1509" s="7" t="s">
        <v>68</v>
      </c>
      <c r="H1509" s="7" t="s">
        <v>756</v>
      </c>
      <c r="I1509" s="7" t="s">
        <v>44</v>
      </c>
      <c r="J1509" s="19" t="str">
        <f>IFERROR(INDEX('Employee Info'!$C$3:$E$200,MATCH(Data6[[#This Row],[Name:]],'Employee Info'!$B$3:$B$200,0),MATCH(Data6[[#This Row],[Hours Type:]],'Employee Info'!$C$2:$E$2,0)),"")</f>
        <v/>
      </c>
      <c r="K1509" s="19" t="str">
        <f>IFERROR(INDEX('Employee Info'!$C$3:$J$200,MATCH(Data6[[#This Row],[Name:]],'Employee Info'!$B$3:$B$200,0),MATCH(Data6[[#Headers],[Truck]],'Employee Info'!$C$2:$J$2,0)),"")</f>
        <v/>
      </c>
      <c r="L1509" s="19" t="str">
        <f>IFERROR(INDEX('Employee Info'!$C$3:$J$200,MATCH(Data6[[#This Row],[Name:]],'Employee Info'!$B$3:$B$200,0),MATCH(Data6[[#Headers],[Phone]],'Employee Info'!$C$2:$J$2,0)),"")</f>
        <v/>
      </c>
      <c r="M1509" s="19" t="str">
        <f>IFERROR(INDEX('Employee Info'!$C$3:$J$200,MATCH(Data6[[#This Row],[Name:]],'Employee Info'!$B$3:$B$200,0),MATCH(Data6[[#Headers],[Tech]],'Employee Info'!$C$2:$J$2,0)),"")</f>
        <v/>
      </c>
      <c r="N1509" s="19" t="str">
        <f>IFERROR(INDEX('Employee Info'!$C$3:$J$200,MATCH(Data6[[#This Row],[Name:]],'Employee Info'!$B$3:$B$200,0),MATCH(Data6[[#Headers],[Other]],'Employee Info'!$C$2:$J$2,0)),"")</f>
        <v/>
      </c>
      <c r="O1509" s="19">
        <f>IFERROR((Data6[[#This Row],[Hours:]]*SUM(Data6[[#This Row],[Rate]:[Other]])),"")</f>
        <v>0</v>
      </c>
      <c r="P1509" s="7" t="str">
        <f>IF(Data6[[#This Row],[WO'#:]]="","Riley #","WO#")</f>
        <v>WO#</v>
      </c>
      <c r="Q1509" s="7">
        <f>IFERROR(WEEKNUM(Data6[[#This Row],[Date:]]),"")</f>
        <v>32</v>
      </c>
      <c r="R1509" s="6">
        <f t="shared" si="69"/>
        <v>45508</v>
      </c>
      <c r="S1509" s="6">
        <f>Data6[[#This Row],[Week Start]]+7</f>
        <v>45515</v>
      </c>
      <c r="T1509" s="7" t="str">
        <f t="shared" si="70"/>
        <v>8/4/2024 - 8/11/2024</v>
      </c>
      <c r="U1509" s="7" t="str">
        <f t="shared" si="71"/>
        <v>Time Card</v>
      </c>
      <c r="V1509" s="8" t="str">
        <f>RIGHT(TEXT(Data6[[#This Row],[Date:]],"mmddyyyy"),4)</f>
        <v>2024</v>
      </c>
      <c r="W1509" s="8" t="str">
        <f>MID(TEXT(Data6[[#This Row],[Date:]],"mmddyyyy"),3,2)</f>
        <v>05</v>
      </c>
      <c r="X1509" s="8" t="str">
        <f>LEFT(TEXT(Data6[[#This Row],[Date:]],"mmddyyyy"),2)</f>
        <v>08</v>
      </c>
      <c r="Y1509" s="6">
        <f>DATE(Data6[[#This Row],[Year]],Data6[[#This Row],[Month]],Data6[[#This Row],[Day]])</f>
        <v>45509</v>
      </c>
    </row>
    <row r="1510" spans="1:25" x14ac:dyDescent="0.3">
      <c r="A1510" s="5">
        <v>45513.622106828705</v>
      </c>
      <c r="B1510" s="7" t="s">
        <v>66</v>
      </c>
      <c r="C1510" s="6" t="s">
        <v>2002</v>
      </c>
      <c r="D1510" s="7" t="s">
        <v>2029</v>
      </c>
      <c r="E1510" s="8">
        <v>1</v>
      </c>
      <c r="F1510" s="7">
        <v>7139590</v>
      </c>
      <c r="G1510" s="7" t="s">
        <v>68</v>
      </c>
      <c r="H1510" s="7" t="s">
        <v>756</v>
      </c>
      <c r="I1510" s="7" t="s">
        <v>44</v>
      </c>
      <c r="J1510" s="19" t="str">
        <f>IFERROR(INDEX('Employee Info'!$C$3:$E$200,MATCH(Data6[[#This Row],[Name:]],'Employee Info'!$B$3:$B$200,0),MATCH(Data6[[#This Row],[Hours Type:]],'Employee Info'!$C$2:$E$2,0)),"")</f>
        <v/>
      </c>
      <c r="K1510" s="19" t="str">
        <f>IFERROR(INDEX('Employee Info'!$C$3:$J$200,MATCH(Data6[[#This Row],[Name:]],'Employee Info'!$B$3:$B$200,0),MATCH(Data6[[#Headers],[Truck]],'Employee Info'!$C$2:$J$2,0)),"")</f>
        <v/>
      </c>
      <c r="L1510" s="19" t="str">
        <f>IFERROR(INDEX('Employee Info'!$C$3:$J$200,MATCH(Data6[[#This Row],[Name:]],'Employee Info'!$B$3:$B$200,0),MATCH(Data6[[#Headers],[Phone]],'Employee Info'!$C$2:$J$2,0)),"")</f>
        <v/>
      </c>
      <c r="M1510" s="19" t="str">
        <f>IFERROR(INDEX('Employee Info'!$C$3:$J$200,MATCH(Data6[[#This Row],[Name:]],'Employee Info'!$B$3:$B$200,0),MATCH(Data6[[#Headers],[Tech]],'Employee Info'!$C$2:$J$2,0)),"")</f>
        <v/>
      </c>
      <c r="N1510" s="19" t="str">
        <f>IFERROR(INDEX('Employee Info'!$C$3:$J$200,MATCH(Data6[[#This Row],[Name:]],'Employee Info'!$B$3:$B$200,0),MATCH(Data6[[#Headers],[Other]],'Employee Info'!$C$2:$J$2,0)),"")</f>
        <v/>
      </c>
      <c r="O1510" s="19">
        <f>IFERROR((Data6[[#This Row],[Hours:]]*SUM(Data6[[#This Row],[Rate]:[Other]])),"")</f>
        <v>0</v>
      </c>
      <c r="P1510" s="7" t="str">
        <f>IF(Data6[[#This Row],[WO'#:]]="","Riley #","WO#")</f>
        <v>WO#</v>
      </c>
      <c r="Q1510" s="7">
        <f>IFERROR(WEEKNUM(Data6[[#This Row],[Date:]]),"")</f>
        <v>32</v>
      </c>
      <c r="R1510" s="6">
        <f t="shared" si="69"/>
        <v>45508</v>
      </c>
      <c r="S1510" s="6">
        <f>Data6[[#This Row],[Week Start]]+7</f>
        <v>45515</v>
      </c>
      <c r="T1510" s="7" t="str">
        <f t="shared" si="70"/>
        <v>8/4/2024 - 8/11/2024</v>
      </c>
      <c r="U1510" s="7" t="str">
        <f t="shared" si="71"/>
        <v>Time Card</v>
      </c>
      <c r="V1510" s="8" t="str">
        <f>RIGHT(TEXT(Data6[[#This Row],[Date:]],"mmddyyyy"),4)</f>
        <v>2024</v>
      </c>
      <c r="W1510" s="8" t="str">
        <f>MID(TEXT(Data6[[#This Row],[Date:]],"mmddyyyy"),3,2)</f>
        <v>05</v>
      </c>
      <c r="X1510" s="8" t="str">
        <f>LEFT(TEXT(Data6[[#This Row],[Date:]],"mmddyyyy"),2)</f>
        <v>08</v>
      </c>
      <c r="Y1510" s="6">
        <f>DATE(Data6[[#This Row],[Year]],Data6[[#This Row],[Month]],Data6[[#This Row],[Day]])</f>
        <v>45509</v>
      </c>
    </row>
    <row r="1511" spans="1:25" x14ac:dyDescent="0.3">
      <c r="A1511" s="5">
        <v>45513.616317476852</v>
      </c>
      <c r="B1511" s="7" t="s">
        <v>66</v>
      </c>
      <c r="C1511" s="6" t="s">
        <v>2002</v>
      </c>
      <c r="D1511" s="7" t="s">
        <v>558</v>
      </c>
      <c r="E1511" s="8">
        <v>1</v>
      </c>
      <c r="F1511" s="7" t="s">
        <v>68</v>
      </c>
      <c r="G1511" s="7" t="s">
        <v>68</v>
      </c>
      <c r="H1511" s="7" t="s">
        <v>536</v>
      </c>
      <c r="I1511" s="7" t="s">
        <v>44</v>
      </c>
      <c r="J1511" s="19" t="str">
        <f>IFERROR(INDEX('Employee Info'!$C$3:$E$200,MATCH(Data6[[#This Row],[Name:]],'Employee Info'!$B$3:$B$200,0),MATCH(Data6[[#This Row],[Hours Type:]],'Employee Info'!$C$2:$E$2,0)),"")</f>
        <v/>
      </c>
      <c r="K1511" s="19" t="str">
        <f>IFERROR(INDEX('Employee Info'!$C$3:$J$200,MATCH(Data6[[#This Row],[Name:]],'Employee Info'!$B$3:$B$200,0),MATCH(Data6[[#Headers],[Truck]],'Employee Info'!$C$2:$J$2,0)),"")</f>
        <v/>
      </c>
      <c r="L1511" s="19" t="str">
        <f>IFERROR(INDEX('Employee Info'!$C$3:$J$200,MATCH(Data6[[#This Row],[Name:]],'Employee Info'!$B$3:$B$200,0),MATCH(Data6[[#Headers],[Phone]],'Employee Info'!$C$2:$J$2,0)),"")</f>
        <v/>
      </c>
      <c r="M1511" s="19" t="str">
        <f>IFERROR(INDEX('Employee Info'!$C$3:$J$200,MATCH(Data6[[#This Row],[Name:]],'Employee Info'!$B$3:$B$200,0),MATCH(Data6[[#Headers],[Tech]],'Employee Info'!$C$2:$J$2,0)),"")</f>
        <v/>
      </c>
      <c r="N1511" s="19" t="str">
        <f>IFERROR(INDEX('Employee Info'!$C$3:$J$200,MATCH(Data6[[#This Row],[Name:]],'Employee Info'!$B$3:$B$200,0),MATCH(Data6[[#Headers],[Other]],'Employee Info'!$C$2:$J$2,0)),"")</f>
        <v/>
      </c>
      <c r="O1511" s="19">
        <f>IFERROR((Data6[[#This Row],[Hours:]]*SUM(Data6[[#This Row],[Rate]:[Other]])),"")</f>
        <v>0</v>
      </c>
      <c r="P1511" s="7" t="str">
        <f>IF(Data6[[#This Row],[WO'#:]]="","Riley #","WO#")</f>
        <v>Riley #</v>
      </c>
      <c r="Q1511" s="7">
        <f>IFERROR(WEEKNUM(Data6[[#This Row],[Date:]]),"")</f>
        <v>32</v>
      </c>
      <c r="R1511" s="6">
        <f t="shared" si="69"/>
        <v>45508</v>
      </c>
      <c r="S1511" s="6">
        <f>Data6[[#This Row],[Week Start]]+7</f>
        <v>45515</v>
      </c>
      <c r="T1511" s="7" t="str">
        <f t="shared" si="70"/>
        <v>8/4/2024 - 8/11/2024</v>
      </c>
      <c r="U1511" s="7" t="str">
        <f t="shared" si="71"/>
        <v>Time Card</v>
      </c>
      <c r="V1511" s="8" t="str">
        <f>RIGHT(TEXT(Data6[[#This Row],[Date:]],"mmddyyyy"),4)</f>
        <v>2024</v>
      </c>
      <c r="W1511" s="8" t="str">
        <f>MID(TEXT(Data6[[#This Row],[Date:]],"mmddyyyy"),3,2)</f>
        <v>05</v>
      </c>
      <c r="X1511" s="8" t="str">
        <f>LEFT(TEXT(Data6[[#This Row],[Date:]],"mmddyyyy"),2)</f>
        <v>08</v>
      </c>
      <c r="Y1511" s="6">
        <f>DATE(Data6[[#This Row],[Year]],Data6[[#This Row],[Month]],Data6[[#This Row],[Day]])</f>
        <v>45509</v>
      </c>
    </row>
    <row r="1512" spans="1:25" x14ac:dyDescent="0.3">
      <c r="A1512" s="5">
        <v>45513.617592129631</v>
      </c>
      <c r="B1512" s="7" t="s">
        <v>66</v>
      </c>
      <c r="C1512" s="6" t="s">
        <v>2002</v>
      </c>
      <c r="D1512" s="7" t="s">
        <v>2024</v>
      </c>
      <c r="E1512" s="8">
        <v>1</v>
      </c>
      <c r="F1512" s="7" t="s">
        <v>68</v>
      </c>
      <c r="G1512" s="7" t="s">
        <v>68</v>
      </c>
      <c r="H1512" s="7" t="s">
        <v>912</v>
      </c>
      <c r="I1512" s="7" t="s">
        <v>44</v>
      </c>
      <c r="J1512" s="19" t="str">
        <f>IFERROR(INDEX('Employee Info'!$C$3:$E$200,MATCH(Data6[[#This Row],[Name:]],'Employee Info'!$B$3:$B$200,0),MATCH(Data6[[#This Row],[Hours Type:]],'Employee Info'!$C$2:$E$2,0)),"")</f>
        <v/>
      </c>
      <c r="K1512" s="19" t="str">
        <f>IFERROR(INDEX('Employee Info'!$C$3:$J$200,MATCH(Data6[[#This Row],[Name:]],'Employee Info'!$B$3:$B$200,0),MATCH(Data6[[#Headers],[Truck]],'Employee Info'!$C$2:$J$2,0)),"")</f>
        <v/>
      </c>
      <c r="L1512" s="19" t="str">
        <f>IFERROR(INDEX('Employee Info'!$C$3:$J$200,MATCH(Data6[[#This Row],[Name:]],'Employee Info'!$B$3:$B$200,0),MATCH(Data6[[#Headers],[Phone]],'Employee Info'!$C$2:$J$2,0)),"")</f>
        <v/>
      </c>
      <c r="M1512" s="19" t="str">
        <f>IFERROR(INDEX('Employee Info'!$C$3:$J$200,MATCH(Data6[[#This Row],[Name:]],'Employee Info'!$B$3:$B$200,0),MATCH(Data6[[#Headers],[Tech]],'Employee Info'!$C$2:$J$2,0)),"")</f>
        <v/>
      </c>
      <c r="N1512" s="19" t="str">
        <f>IFERROR(INDEX('Employee Info'!$C$3:$J$200,MATCH(Data6[[#This Row],[Name:]],'Employee Info'!$B$3:$B$200,0),MATCH(Data6[[#Headers],[Other]],'Employee Info'!$C$2:$J$2,0)),"")</f>
        <v/>
      </c>
      <c r="O1512" s="19">
        <f>IFERROR((Data6[[#This Row],[Hours:]]*SUM(Data6[[#This Row],[Rate]:[Other]])),"")</f>
        <v>0</v>
      </c>
      <c r="P1512" s="7" t="str">
        <f>IF(Data6[[#This Row],[WO'#:]]="","Riley #","WO#")</f>
        <v>Riley #</v>
      </c>
      <c r="Q1512" s="7">
        <f>IFERROR(WEEKNUM(Data6[[#This Row],[Date:]]),"")</f>
        <v>32</v>
      </c>
      <c r="R1512" s="6">
        <f t="shared" si="69"/>
        <v>45508</v>
      </c>
      <c r="S1512" s="6">
        <f>Data6[[#This Row],[Week Start]]+7</f>
        <v>45515</v>
      </c>
      <c r="T1512" s="7" t="str">
        <f t="shared" si="70"/>
        <v>8/4/2024 - 8/11/2024</v>
      </c>
      <c r="U1512" s="7" t="str">
        <f t="shared" si="71"/>
        <v>Time Card</v>
      </c>
      <c r="V1512" s="8" t="str">
        <f>RIGHT(TEXT(Data6[[#This Row],[Date:]],"mmddyyyy"),4)</f>
        <v>2024</v>
      </c>
      <c r="W1512" s="8" t="str">
        <f>MID(TEXT(Data6[[#This Row],[Date:]],"mmddyyyy"),3,2)</f>
        <v>05</v>
      </c>
      <c r="X1512" s="8" t="str">
        <f>LEFT(TEXT(Data6[[#This Row],[Date:]],"mmddyyyy"),2)</f>
        <v>08</v>
      </c>
      <c r="Y1512" s="6">
        <f>DATE(Data6[[#This Row],[Year]],Data6[[#This Row],[Month]],Data6[[#This Row],[Day]])</f>
        <v>45509</v>
      </c>
    </row>
    <row r="1513" spans="1:25" x14ac:dyDescent="0.3">
      <c r="A1513" s="5">
        <v>45513.618088541669</v>
      </c>
      <c r="B1513" s="7" t="s">
        <v>66</v>
      </c>
      <c r="C1513" s="6" t="s">
        <v>2002</v>
      </c>
      <c r="D1513" s="7" t="s">
        <v>2025</v>
      </c>
      <c r="E1513" s="8">
        <v>1</v>
      </c>
      <c r="F1513" s="7" t="s">
        <v>68</v>
      </c>
      <c r="G1513" s="7" t="s">
        <v>68</v>
      </c>
      <c r="H1513" s="7" t="s">
        <v>922</v>
      </c>
      <c r="I1513" s="7" t="s">
        <v>44</v>
      </c>
      <c r="J1513" s="19" t="str">
        <f>IFERROR(INDEX('Employee Info'!$C$3:$E$200,MATCH(Data6[[#This Row],[Name:]],'Employee Info'!$B$3:$B$200,0),MATCH(Data6[[#This Row],[Hours Type:]],'Employee Info'!$C$2:$E$2,0)),"")</f>
        <v/>
      </c>
      <c r="K1513" s="19" t="str">
        <f>IFERROR(INDEX('Employee Info'!$C$3:$J$200,MATCH(Data6[[#This Row],[Name:]],'Employee Info'!$B$3:$B$200,0),MATCH(Data6[[#Headers],[Truck]],'Employee Info'!$C$2:$J$2,0)),"")</f>
        <v/>
      </c>
      <c r="L1513" s="19" t="str">
        <f>IFERROR(INDEX('Employee Info'!$C$3:$J$200,MATCH(Data6[[#This Row],[Name:]],'Employee Info'!$B$3:$B$200,0),MATCH(Data6[[#Headers],[Phone]],'Employee Info'!$C$2:$J$2,0)),"")</f>
        <v/>
      </c>
      <c r="M1513" s="19" t="str">
        <f>IFERROR(INDEX('Employee Info'!$C$3:$J$200,MATCH(Data6[[#This Row],[Name:]],'Employee Info'!$B$3:$B$200,0),MATCH(Data6[[#Headers],[Tech]],'Employee Info'!$C$2:$J$2,0)),"")</f>
        <v/>
      </c>
      <c r="N1513" s="19" t="str">
        <f>IFERROR(INDEX('Employee Info'!$C$3:$J$200,MATCH(Data6[[#This Row],[Name:]],'Employee Info'!$B$3:$B$200,0),MATCH(Data6[[#Headers],[Other]],'Employee Info'!$C$2:$J$2,0)),"")</f>
        <v/>
      </c>
      <c r="O1513" s="19">
        <f>IFERROR((Data6[[#This Row],[Hours:]]*SUM(Data6[[#This Row],[Rate]:[Other]])),"")</f>
        <v>0</v>
      </c>
      <c r="P1513" s="7" t="str">
        <f>IF(Data6[[#This Row],[WO'#:]]="","Riley #","WO#")</f>
        <v>Riley #</v>
      </c>
      <c r="Q1513" s="7">
        <f>IFERROR(WEEKNUM(Data6[[#This Row],[Date:]]),"")</f>
        <v>32</v>
      </c>
      <c r="R1513" s="6">
        <f t="shared" si="69"/>
        <v>45508</v>
      </c>
      <c r="S1513" s="6">
        <f>Data6[[#This Row],[Week Start]]+7</f>
        <v>45515</v>
      </c>
      <c r="T1513" s="7" t="str">
        <f t="shared" si="70"/>
        <v>8/4/2024 - 8/11/2024</v>
      </c>
      <c r="U1513" s="7" t="str">
        <f t="shared" si="71"/>
        <v>Time Card</v>
      </c>
      <c r="V1513" s="8" t="str">
        <f>RIGHT(TEXT(Data6[[#This Row],[Date:]],"mmddyyyy"),4)</f>
        <v>2024</v>
      </c>
      <c r="W1513" s="8" t="str">
        <f>MID(TEXT(Data6[[#This Row],[Date:]],"mmddyyyy"),3,2)</f>
        <v>05</v>
      </c>
      <c r="X1513" s="8" t="str">
        <f>LEFT(TEXT(Data6[[#This Row],[Date:]],"mmddyyyy"),2)</f>
        <v>08</v>
      </c>
      <c r="Y1513" s="6">
        <f>DATE(Data6[[#This Row],[Year]],Data6[[#This Row],[Month]],Data6[[#This Row],[Day]])</f>
        <v>45509</v>
      </c>
    </row>
    <row r="1514" spans="1:25" x14ac:dyDescent="0.3">
      <c r="A1514" s="5">
        <v>45509.584082060188</v>
      </c>
      <c r="B1514" s="7" t="s">
        <v>34</v>
      </c>
      <c r="C1514" s="6" t="s">
        <v>2002</v>
      </c>
      <c r="D1514" s="7" t="s">
        <v>1959</v>
      </c>
      <c r="E1514" s="8">
        <v>7</v>
      </c>
      <c r="F1514" s="7" t="s">
        <v>68</v>
      </c>
      <c r="G1514" s="7" t="s">
        <v>68</v>
      </c>
      <c r="H1514" s="7" t="s">
        <v>1960</v>
      </c>
      <c r="I1514" s="7" t="s">
        <v>44</v>
      </c>
      <c r="J1514" s="19" t="str">
        <f>IFERROR(INDEX('Employee Info'!$C$3:$E$200,MATCH(Data6[[#This Row],[Name:]],'Employee Info'!$B$3:$B$200,0),MATCH(Data6[[#This Row],[Hours Type:]],'Employee Info'!$C$2:$E$2,0)),"")</f>
        <v/>
      </c>
      <c r="K1514" s="19" t="str">
        <f>IFERROR(INDEX('Employee Info'!$C$3:$J$200,MATCH(Data6[[#This Row],[Name:]],'Employee Info'!$B$3:$B$200,0),MATCH(Data6[[#Headers],[Truck]],'Employee Info'!$C$2:$J$2,0)),"")</f>
        <v/>
      </c>
      <c r="L1514" s="19" t="str">
        <f>IFERROR(INDEX('Employee Info'!$C$3:$J$200,MATCH(Data6[[#This Row],[Name:]],'Employee Info'!$B$3:$B$200,0),MATCH(Data6[[#Headers],[Phone]],'Employee Info'!$C$2:$J$2,0)),"")</f>
        <v/>
      </c>
      <c r="M1514" s="19" t="str">
        <f>IFERROR(INDEX('Employee Info'!$C$3:$J$200,MATCH(Data6[[#This Row],[Name:]],'Employee Info'!$B$3:$B$200,0),MATCH(Data6[[#Headers],[Tech]],'Employee Info'!$C$2:$J$2,0)),"")</f>
        <v/>
      </c>
      <c r="N1514" s="19" t="str">
        <f>IFERROR(INDEX('Employee Info'!$C$3:$J$200,MATCH(Data6[[#This Row],[Name:]],'Employee Info'!$B$3:$B$200,0),MATCH(Data6[[#Headers],[Other]],'Employee Info'!$C$2:$J$2,0)),"")</f>
        <v/>
      </c>
      <c r="O1514" s="19">
        <f>IFERROR((Data6[[#This Row],[Hours:]]*SUM(Data6[[#This Row],[Rate]:[Other]])),"")</f>
        <v>0</v>
      </c>
      <c r="P1514" s="7" t="str">
        <f>IF(Data6[[#This Row],[WO'#:]]="","Riley #","WO#")</f>
        <v>Riley #</v>
      </c>
      <c r="Q1514" s="7">
        <f>IFERROR(WEEKNUM(Data6[[#This Row],[Date:]]),"")</f>
        <v>32</v>
      </c>
      <c r="R1514" s="6">
        <f t="shared" si="69"/>
        <v>45508</v>
      </c>
      <c r="S1514" s="6">
        <f>Data6[[#This Row],[Week Start]]+7</f>
        <v>45515</v>
      </c>
      <c r="T1514" s="7" t="str">
        <f t="shared" si="70"/>
        <v>8/4/2024 - 8/11/2024</v>
      </c>
      <c r="U1514" s="7" t="str">
        <f t="shared" si="71"/>
        <v>Time Card</v>
      </c>
      <c r="V1514" s="8" t="str">
        <f>RIGHT(TEXT(Data6[[#This Row],[Date:]],"mmddyyyy"),4)</f>
        <v>2024</v>
      </c>
      <c r="W1514" s="8" t="str">
        <f>MID(TEXT(Data6[[#This Row],[Date:]],"mmddyyyy"),3,2)</f>
        <v>05</v>
      </c>
      <c r="X1514" s="8" t="str">
        <f>LEFT(TEXT(Data6[[#This Row],[Date:]],"mmddyyyy"),2)</f>
        <v>08</v>
      </c>
      <c r="Y1514" s="6">
        <f>DATE(Data6[[#This Row],[Year]],Data6[[#This Row],[Month]],Data6[[#This Row],[Day]])</f>
        <v>45509</v>
      </c>
    </row>
    <row r="1515" spans="1:25" x14ac:dyDescent="0.3">
      <c r="A1515" s="5">
        <v>45510.268423379632</v>
      </c>
      <c r="B1515" s="7" t="s">
        <v>31</v>
      </c>
      <c r="C1515" s="6" t="s">
        <v>2002</v>
      </c>
      <c r="D1515" s="7" t="s">
        <v>1959</v>
      </c>
      <c r="E1515" s="8">
        <v>7</v>
      </c>
      <c r="F1515" s="7" t="s">
        <v>68</v>
      </c>
      <c r="G1515" s="7" t="s">
        <v>68</v>
      </c>
      <c r="H1515" s="7" t="s">
        <v>1960</v>
      </c>
      <c r="I1515" s="7" t="s">
        <v>44</v>
      </c>
      <c r="J1515" s="19" t="str">
        <f>IFERROR(INDEX('Employee Info'!$C$3:$E$200,MATCH(Data6[[#This Row],[Name:]],'Employee Info'!$B$3:$B$200,0),MATCH(Data6[[#This Row],[Hours Type:]],'Employee Info'!$C$2:$E$2,0)),"")</f>
        <v/>
      </c>
      <c r="K1515" s="19" t="str">
        <f>IFERROR(INDEX('Employee Info'!$C$3:$J$200,MATCH(Data6[[#This Row],[Name:]],'Employee Info'!$B$3:$B$200,0),MATCH(Data6[[#Headers],[Truck]],'Employee Info'!$C$2:$J$2,0)),"")</f>
        <v/>
      </c>
      <c r="L1515" s="19" t="str">
        <f>IFERROR(INDEX('Employee Info'!$C$3:$J$200,MATCH(Data6[[#This Row],[Name:]],'Employee Info'!$B$3:$B$200,0),MATCH(Data6[[#Headers],[Phone]],'Employee Info'!$C$2:$J$2,0)),"")</f>
        <v/>
      </c>
      <c r="M1515" s="19" t="str">
        <f>IFERROR(INDEX('Employee Info'!$C$3:$J$200,MATCH(Data6[[#This Row],[Name:]],'Employee Info'!$B$3:$B$200,0),MATCH(Data6[[#Headers],[Tech]],'Employee Info'!$C$2:$J$2,0)),"")</f>
        <v/>
      </c>
      <c r="N1515" s="19" t="str">
        <f>IFERROR(INDEX('Employee Info'!$C$3:$J$200,MATCH(Data6[[#This Row],[Name:]],'Employee Info'!$B$3:$B$200,0),MATCH(Data6[[#Headers],[Other]],'Employee Info'!$C$2:$J$2,0)),"")</f>
        <v/>
      </c>
      <c r="O1515" s="19">
        <f>IFERROR((Data6[[#This Row],[Hours:]]*SUM(Data6[[#This Row],[Rate]:[Other]])),"")</f>
        <v>0</v>
      </c>
      <c r="P1515" s="7" t="str">
        <f>IF(Data6[[#This Row],[WO'#:]]="","Riley #","WO#")</f>
        <v>Riley #</v>
      </c>
      <c r="Q1515" s="7">
        <f>IFERROR(WEEKNUM(Data6[[#This Row],[Date:]]),"")</f>
        <v>32</v>
      </c>
      <c r="R1515" s="6">
        <f t="shared" si="69"/>
        <v>45508</v>
      </c>
      <c r="S1515" s="6">
        <f>Data6[[#This Row],[Week Start]]+7</f>
        <v>45515</v>
      </c>
      <c r="T1515" s="7" t="str">
        <f t="shared" si="70"/>
        <v>8/4/2024 - 8/11/2024</v>
      </c>
      <c r="U1515" s="7" t="str">
        <f t="shared" si="71"/>
        <v>Time Card</v>
      </c>
      <c r="V1515" s="8" t="str">
        <f>RIGHT(TEXT(Data6[[#This Row],[Date:]],"mmddyyyy"),4)</f>
        <v>2024</v>
      </c>
      <c r="W1515" s="8" t="str">
        <f>MID(TEXT(Data6[[#This Row],[Date:]],"mmddyyyy"),3,2)</f>
        <v>05</v>
      </c>
      <c r="X1515" s="8" t="str">
        <f>LEFT(TEXT(Data6[[#This Row],[Date:]],"mmddyyyy"),2)</f>
        <v>08</v>
      </c>
      <c r="Y1515" s="6">
        <f>DATE(Data6[[#This Row],[Year]],Data6[[#This Row],[Month]],Data6[[#This Row],[Day]])</f>
        <v>45509</v>
      </c>
    </row>
    <row r="1516" spans="1:25" x14ac:dyDescent="0.3">
      <c r="A1516" s="5">
        <v>45514.410878935189</v>
      </c>
      <c r="B1516" s="7" t="s">
        <v>66</v>
      </c>
      <c r="C1516" s="6" t="s">
        <v>2007</v>
      </c>
      <c r="D1516" s="7" t="s">
        <v>2031</v>
      </c>
      <c r="E1516" s="8">
        <v>4</v>
      </c>
      <c r="F1516" s="7">
        <v>6984733</v>
      </c>
      <c r="G1516" s="7" t="s">
        <v>68</v>
      </c>
      <c r="H1516" s="7" t="s">
        <v>756</v>
      </c>
      <c r="I1516" s="7" t="s">
        <v>44</v>
      </c>
      <c r="J1516" s="19" t="str">
        <f>IFERROR(INDEX('Employee Info'!$C$3:$E$200,MATCH(Data6[[#This Row],[Name:]],'Employee Info'!$B$3:$B$200,0),MATCH(Data6[[#This Row],[Hours Type:]],'Employee Info'!$C$2:$E$2,0)),"")</f>
        <v/>
      </c>
      <c r="K1516" s="19" t="str">
        <f>IFERROR(INDEX('Employee Info'!$C$3:$J$200,MATCH(Data6[[#This Row],[Name:]],'Employee Info'!$B$3:$B$200,0),MATCH(Data6[[#Headers],[Truck]],'Employee Info'!$C$2:$J$2,0)),"")</f>
        <v/>
      </c>
      <c r="L1516" s="19" t="str">
        <f>IFERROR(INDEX('Employee Info'!$C$3:$J$200,MATCH(Data6[[#This Row],[Name:]],'Employee Info'!$B$3:$B$200,0),MATCH(Data6[[#Headers],[Phone]],'Employee Info'!$C$2:$J$2,0)),"")</f>
        <v/>
      </c>
      <c r="M1516" s="19" t="str">
        <f>IFERROR(INDEX('Employee Info'!$C$3:$J$200,MATCH(Data6[[#This Row],[Name:]],'Employee Info'!$B$3:$B$200,0),MATCH(Data6[[#Headers],[Tech]],'Employee Info'!$C$2:$J$2,0)),"")</f>
        <v/>
      </c>
      <c r="N1516" s="19" t="str">
        <f>IFERROR(INDEX('Employee Info'!$C$3:$J$200,MATCH(Data6[[#This Row],[Name:]],'Employee Info'!$B$3:$B$200,0),MATCH(Data6[[#Headers],[Other]],'Employee Info'!$C$2:$J$2,0)),"")</f>
        <v/>
      </c>
      <c r="O1516" s="19">
        <f>IFERROR((Data6[[#This Row],[Hours:]]*SUM(Data6[[#This Row],[Rate]:[Other]])),"")</f>
        <v>0</v>
      </c>
      <c r="P1516" s="7" t="str">
        <f>IF(Data6[[#This Row],[WO'#:]]="","Riley #","WO#")</f>
        <v>WO#</v>
      </c>
      <c r="Q1516" s="7">
        <f>IFERROR(WEEKNUM(Data6[[#This Row],[Date:]]),"")</f>
        <v>32</v>
      </c>
      <c r="R1516" s="6">
        <f t="shared" si="69"/>
        <v>45508</v>
      </c>
      <c r="S1516" s="6">
        <f>Data6[[#This Row],[Week Start]]+7</f>
        <v>45515</v>
      </c>
      <c r="T1516" s="7" t="str">
        <f t="shared" si="70"/>
        <v>8/4/2024 - 8/11/2024</v>
      </c>
      <c r="U1516" s="7" t="str">
        <f t="shared" si="71"/>
        <v>Time Card</v>
      </c>
      <c r="V1516" s="8" t="str">
        <f>RIGHT(TEXT(Data6[[#This Row],[Date:]],"mmddyyyy"),4)</f>
        <v>2024</v>
      </c>
      <c r="W1516" s="8" t="str">
        <f>MID(TEXT(Data6[[#This Row],[Date:]],"mmddyyyy"),3,2)</f>
        <v>06</v>
      </c>
      <c r="X1516" s="8" t="str">
        <f>LEFT(TEXT(Data6[[#This Row],[Date:]],"mmddyyyy"),2)</f>
        <v>08</v>
      </c>
      <c r="Y1516" s="6">
        <f>DATE(Data6[[#This Row],[Year]],Data6[[#This Row],[Month]],Data6[[#This Row],[Day]])</f>
        <v>45510</v>
      </c>
    </row>
    <row r="1517" spans="1:25" x14ac:dyDescent="0.3">
      <c r="A1517" s="5">
        <v>45511.409901967592</v>
      </c>
      <c r="B1517" s="7" t="s">
        <v>35</v>
      </c>
      <c r="C1517" s="6" t="s">
        <v>2007</v>
      </c>
      <c r="D1517" s="7" t="s">
        <v>1980</v>
      </c>
      <c r="E1517" s="8">
        <v>3</v>
      </c>
      <c r="F1517" s="7">
        <v>7128669</v>
      </c>
      <c r="G1517" s="7" t="s">
        <v>68</v>
      </c>
      <c r="H1517" s="7" t="s">
        <v>756</v>
      </c>
      <c r="I1517" s="7" t="s">
        <v>45</v>
      </c>
      <c r="J1517" s="19" t="str">
        <f>IFERROR(INDEX('Employee Info'!$C$3:$E$200,MATCH(Data6[[#This Row],[Name:]],'Employee Info'!$B$3:$B$200,0),MATCH(Data6[[#This Row],[Hours Type:]],'Employee Info'!$C$2:$E$2,0)),"")</f>
        <v/>
      </c>
      <c r="K1517" s="19" t="str">
        <f>IFERROR(INDEX('Employee Info'!$C$3:$J$200,MATCH(Data6[[#This Row],[Name:]],'Employee Info'!$B$3:$B$200,0),MATCH(Data6[[#Headers],[Truck]],'Employee Info'!$C$2:$J$2,0)),"")</f>
        <v/>
      </c>
      <c r="L1517" s="19" t="str">
        <f>IFERROR(INDEX('Employee Info'!$C$3:$J$200,MATCH(Data6[[#This Row],[Name:]],'Employee Info'!$B$3:$B$200,0),MATCH(Data6[[#Headers],[Phone]],'Employee Info'!$C$2:$J$2,0)),"")</f>
        <v/>
      </c>
      <c r="M1517" s="19" t="str">
        <f>IFERROR(INDEX('Employee Info'!$C$3:$J$200,MATCH(Data6[[#This Row],[Name:]],'Employee Info'!$B$3:$B$200,0),MATCH(Data6[[#Headers],[Tech]],'Employee Info'!$C$2:$J$2,0)),"")</f>
        <v/>
      </c>
      <c r="N1517" s="19" t="str">
        <f>IFERROR(INDEX('Employee Info'!$C$3:$J$200,MATCH(Data6[[#This Row],[Name:]],'Employee Info'!$B$3:$B$200,0),MATCH(Data6[[#Headers],[Other]],'Employee Info'!$C$2:$J$2,0)),"")</f>
        <v/>
      </c>
      <c r="O1517" s="19">
        <f>IFERROR((Data6[[#This Row],[Hours:]]*SUM(Data6[[#This Row],[Rate]:[Other]])),"")</f>
        <v>0</v>
      </c>
      <c r="P1517" s="7" t="str">
        <f>IF(Data6[[#This Row],[WO'#:]]="","Riley #","WO#")</f>
        <v>WO#</v>
      </c>
      <c r="Q1517" s="7">
        <f>IFERROR(WEEKNUM(Data6[[#This Row],[Date:]]),"")</f>
        <v>32</v>
      </c>
      <c r="R1517" s="6">
        <f t="shared" si="69"/>
        <v>45508</v>
      </c>
      <c r="S1517" s="6">
        <f>Data6[[#This Row],[Week Start]]+7</f>
        <v>45515</v>
      </c>
      <c r="T1517" s="7" t="str">
        <f t="shared" si="70"/>
        <v>8/4/2024 - 8/11/2024</v>
      </c>
      <c r="U1517" s="7" t="str">
        <f t="shared" si="71"/>
        <v>Time Card</v>
      </c>
      <c r="V1517" s="8" t="str">
        <f>RIGHT(TEXT(Data6[[#This Row],[Date:]],"mmddyyyy"),4)</f>
        <v>2024</v>
      </c>
      <c r="W1517" s="8" t="str">
        <f>MID(TEXT(Data6[[#This Row],[Date:]],"mmddyyyy"),3,2)</f>
        <v>06</v>
      </c>
      <c r="X1517" s="8" t="str">
        <f>LEFT(TEXT(Data6[[#This Row],[Date:]],"mmddyyyy"),2)</f>
        <v>08</v>
      </c>
      <c r="Y1517" s="6">
        <f>DATE(Data6[[#This Row],[Year]],Data6[[#This Row],[Month]],Data6[[#This Row],[Day]])</f>
        <v>45510</v>
      </c>
    </row>
    <row r="1518" spans="1:25" x14ac:dyDescent="0.3">
      <c r="A1518" s="5">
        <v>45514.414623958335</v>
      </c>
      <c r="B1518" s="7" t="s">
        <v>66</v>
      </c>
      <c r="C1518" s="6" t="s">
        <v>2007</v>
      </c>
      <c r="D1518" s="7" t="s">
        <v>2035</v>
      </c>
      <c r="E1518" s="8">
        <v>4</v>
      </c>
      <c r="F1518" s="7">
        <v>7128669</v>
      </c>
      <c r="G1518" s="7" t="s">
        <v>68</v>
      </c>
      <c r="H1518" s="7" t="s">
        <v>756</v>
      </c>
      <c r="I1518" s="7" t="s">
        <v>45</v>
      </c>
      <c r="J1518" s="19" t="str">
        <f>IFERROR(INDEX('Employee Info'!$C$3:$E$200,MATCH(Data6[[#This Row],[Name:]],'Employee Info'!$B$3:$B$200,0),MATCH(Data6[[#This Row],[Hours Type:]],'Employee Info'!$C$2:$E$2,0)),"")</f>
        <v/>
      </c>
      <c r="K1518" s="19" t="str">
        <f>IFERROR(INDEX('Employee Info'!$C$3:$J$200,MATCH(Data6[[#This Row],[Name:]],'Employee Info'!$B$3:$B$200,0),MATCH(Data6[[#Headers],[Truck]],'Employee Info'!$C$2:$J$2,0)),"")</f>
        <v/>
      </c>
      <c r="L1518" s="19" t="str">
        <f>IFERROR(INDEX('Employee Info'!$C$3:$J$200,MATCH(Data6[[#This Row],[Name:]],'Employee Info'!$B$3:$B$200,0),MATCH(Data6[[#Headers],[Phone]],'Employee Info'!$C$2:$J$2,0)),"")</f>
        <v/>
      </c>
      <c r="M1518" s="19" t="str">
        <f>IFERROR(INDEX('Employee Info'!$C$3:$J$200,MATCH(Data6[[#This Row],[Name:]],'Employee Info'!$B$3:$B$200,0),MATCH(Data6[[#Headers],[Tech]],'Employee Info'!$C$2:$J$2,0)),"")</f>
        <v/>
      </c>
      <c r="N1518" s="19" t="str">
        <f>IFERROR(INDEX('Employee Info'!$C$3:$J$200,MATCH(Data6[[#This Row],[Name:]],'Employee Info'!$B$3:$B$200,0),MATCH(Data6[[#Headers],[Other]],'Employee Info'!$C$2:$J$2,0)),"")</f>
        <v/>
      </c>
      <c r="O1518" s="19">
        <f>IFERROR((Data6[[#This Row],[Hours:]]*SUM(Data6[[#This Row],[Rate]:[Other]])),"")</f>
        <v>0</v>
      </c>
      <c r="P1518" s="7" t="str">
        <f>IF(Data6[[#This Row],[WO'#:]]="","Riley #","WO#")</f>
        <v>WO#</v>
      </c>
      <c r="Q1518" s="7">
        <f>IFERROR(WEEKNUM(Data6[[#This Row],[Date:]]),"")</f>
        <v>32</v>
      </c>
      <c r="R1518" s="6">
        <f t="shared" si="69"/>
        <v>45508</v>
      </c>
      <c r="S1518" s="6">
        <f>Data6[[#This Row],[Week Start]]+7</f>
        <v>45515</v>
      </c>
      <c r="T1518" s="7" t="str">
        <f t="shared" si="70"/>
        <v>8/4/2024 - 8/11/2024</v>
      </c>
      <c r="U1518" s="7" t="str">
        <f t="shared" si="71"/>
        <v>Time Card</v>
      </c>
      <c r="V1518" s="8" t="str">
        <f>RIGHT(TEXT(Data6[[#This Row],[Date:]],"mmddyyyy"),4)</f>
        <v>2024</v>
      </c>
      <c r="W1518" s="8" t="str">
        <f>MID(TEXT(Data6[[#This Row],[Date:]],"mmddyyyy"),3,2)</f>
        <v>06</v>
      </c>
      <c r="X1518" s="8" t="str">
        <f>LEFT(TEXT(Data6[[#This Row],[Date:]],"mmddyyyy"),2)</f>
        <v>08</v>
      </c>
      <c r="Y1518" s="6">
        <f>DATE(Data6[[#This Row],[Year]],Data6[[#This Row],[Month]],Data6[[#This Row],[Day]])</f>
        <v>45510</v>
      </c>
    </row>
    <row r="1519" spans="1:25" x14ac:dyDescent="0.3">
      <c r="A1519" s="5">
        <v>45511.408987731484</v>
      </c>
      <c r="B1519" s="7" t="s">
        <v>35</v>
      </c>
      <c r="C1519" s="6" t="s">
        <v>2007</v>
      </c>
      <c r="D1519" s="7" t="s">
        <v>2009</v>
      </c>
      <c r="E1519" s="8">
        <v>8</v>
      </c>
      <c r="F1519" s="7">
        <v>7135769</v>
      </c>
      <c r="G1519" s="7" t="s">
        <v>68</v>
      </c>
      <c r="H1519" s="7" t="s">
        <v>756</v>
      </c>
      <c r="I1519" s="7" t="s">
        <v>44</v>
      </c>
      <c r="J1519" s="19" t="str">
        <f>IFERROR(INDEX('Employee Info'!$C$3:$E$200,MATCH(Data6[[#This Row],[Name:]],'Employee Info'!$B$3:$B$200,0),MATCH(Data6[[#This Row],[Hours Type:]],'Employee Info'!$C$2:$E$2,0)),"")</f>
        <v/>
      </c>
      <c r="K1519" s="19" t="str">
        <f>IFERROR(INDEX('Employee Info'!$C$3:$J$200,MATCH(Data6[[#This Row],[Name:]],'Employee Info'!$B$3:$B$200,0),MATCH(Data6[[#Headers],[Truck]],'Employee Info'!$C$2:$J$2,0)),"")</f>
        <v/>
      </c>
      <c r="L1519" s="19" t="str">
        <f>IFERROR(INDEX('Employee Info'!$C$3:$J$200,MATCH(Data6[[#This Row],[Name:]],'Employee Info'!$B$3:$B$200,0),MATCH(Data6[[#Headers],[Phone]],'Employee Info'!$C$2:$J$2,0)),"")</f>
        <v/>
      </c>
      <c r="M1519" s="19" t="str">
        <f>IFERROR(INDEX('Employee Info'!$C$3:$J$200,MATCH(Data6[[#This Row],[Name:]],'Employee Info'!$B$3:$B$200,0),MATCH(Data6[[#Headers],[Tech]],'Employee Info'!$C$2:$J$2,0)),"")</f>
        <v/>
      </c>
      <c r="N1519" s="19" t="str">
        <f>IFERROR(INDEX('Employee Info'!$C$3:$J$200,MATCH(Data6[[#This Row],[Name:]],'Employee Info'!$B$3:$B$200,0),MATCH(Data6[[#Headers],[Other]],'Employee Info'!$C$2:$J$2,0)),"")</f>
        <v/>
      </c>
      <c r="O1519" s="19">
        <f>IFERROR((Data6[[#This Row],[Hours:]]*SUM(Data6[[#This Row],[Rate]:[Other]])),"")</f>
        <v>0</v>
      </c>
      <c r="P1519" s="7" t="str">
        <f>IF(Data6[[#This Row],[WO'#:]]="","Riley #","WO#")</f>
        <v>WO#</v>
      </c>
      <c r="Q1519" s="7">
        <f>IFERROR(WEEKNUM(Data6[[#This Row],[Date:]]),"")</f>
        <v>32</v>
      </c>
      <c r="R1519" s="6">
        <f t="shared" si="69"/>
        <v>45508</v>
      </c>
      <c r="S1519" s="6">
        <f>Data6[[#This Row],[Week Start]]+7</f>
        <v>45515</v>
      </c>
      <c r="T1519" s="7" t="str">
        <f t="shared" si="70"/>
        <v>8/4/2024 - 8/11/2024</v>
      </c>
      <c r="U1519" s="7" t="str">
        <f t="shared" si="71"/>
        <v>Time Card</v>
      </c>
      <c r="V1519" s="8" t="str">
        <f>RIGHT(TEXT(Data6[[#This Row],[Date:]],"mmddyyyy"),4)</f>
        <v>2024</v>
      </c>
      <c r="W1519" s="8" t="str">
        <f>MID(TEXT(Data6[[#This Row],[Date:]],"mmddyyyy"),3,2)</f>
        <v>06</v>
      </c>
      <c r="X1519" s="8" t="str">
        <f>LEFT(TEXT(Data6[[#This Row],[Date:]],"mmddyyyy"),2)</f>
        <v>08</v>
      </c>
      <c r="Y1519" s="6">
        <f>DATE(Data6[[#This Row],[Year]],Data6[[#This Row],[Month]],Data6[[#This Row],[Day]])</f>
        <v>45510</v>
      </c>
    </row>
    <row r="1520" spans="1:25" x14ac:dyDescent="0.3">
      <c r="A1520" s="5">
        <v>45513.622271412038</v>
      </c>
      <c r="B1520" s="7" t="s">
        <v>66</v>
      </c>
      <c r="C1520" s="6" t="s">
        <v>2007</v>
      </c>
      <c r="D1520" s="7" t="s">
        <v>2029</v>
      </c>
      <c r="E1520" s="8">
        <v>1</v>
      </c>
      <c r="F1520" s="7">
        <v>7139590</v>
      </c>
      <c r="G1520" s="7" t="s">
        <v>68</v>
      </c>
      <c r="H1520" s="7" t="s">
        <v>756</v>
      </c>
      <c r="I1520" s="7" t="s">
        <v>44</v>
      </c>
      <c r="J1520" s="19" t="str">
        <f>IFERROR(INDEX('Employee Info'!$C$3:$E$200,MATCH(Data6[[#This Row],[Name:]],'Employee Info'!$B$3:$B$200,0),MATCH(Data6[[#This Row],[Hours Type:]],'Employee Info'!$C$2:$E$2,0)),"")</f>
        <v/>
      </c>
      <c r="K1520" s="19" t="str">
        <f>IFERROR(INDEX('Employee Info'!$C$3:$J$200,MATCH(Data6[[#This Row],[Name:]],'Employee Info'!$B$3:$B$200,0),MATCH(Data6[[#Headers],[Truck]],'Employee Info'!$C$2:$J$2,0)),"")</f>
        <v/>
      </c>
      <c r="L1520" s="19" t="str">
        <f>IFERROR(INDEX('Employee Info'!$C$3:$J$200,MATCH(Data6[[#This Row],[Name:]],'Employee Info'!$B$3:$B$200,0),MATCH(Data6[[#Headers],[Phone]],'Employee Info'!$C$2:$J$2,0)),"")</f>
        <v/>
      </c>
      <c r="M1520" s="19" t="str">
        <f>IFERROR(INDEX('Employee Info'!$C$3:$J$200,MATCH(Data6[[#This Row],[Name:]],'Employee Info'!$B$3:$B$200,0),MATCH(Data6[[#Headers],[Tech]],'Employee Info'!$C$2:$J$2,0)),"")</f>
        <v/>
      </c>
      <c r="N1520" s="19" t="str">
        <f>IFERROR(INDEX('Employee Info'!$C$3:$J$200,MATCH(Data6[[#This Row],[Name:]],'Employee Info'!$B$3:$B$200,0),MATCH(Data6[[#Headers],[Other]],'Employee Info'!$C$2:$J$2,0)),"")</f>
        <v/>
      </c>
      <c r="O1520" s="19">
        <f>IFERROR((Data6[[#This Row],[Hours:]]*SUM(Data6[[#This Row],[Rate]:[Other]])),"")</f>
        <v>0</v>
      </c>
      <c r="P1520" s="7" t="str">
        <f>IF(Data6[[#This Row],[WO'#:]]="","Riley #","WO#")</f>
        <v>WO#</v>
      </c>
      <c r="Q1520" s="7">
        <f>IFERROR(WEEKNUM(Data6[[#This Row],[Date:]]),"")</f>
        <v>32</v>
      </c>
      <c r="R1520" s="6">
        <f t="shared" si="69"/>
        <v>45508</v>
      </c>
      <c r="S1520" s="6">
        <f>Data6[[#This Row],[Week Start]]+7</f>
        <v>45515</v>
      </c>
      <c r="T1520" s="7" t="str">
        <f t="shared" si="70"/>
        <v>8/4/2024 - 8/11/2024</v>
      </c>
      <c r="U1520" s="7" t="str">
        <f t="shared" si="71"/>
        <v>Time Card</v>
      </c>
      <c r="V1520" s="8" t="str">
        <f>RIGHT(TEXT(Data6[[#This Row],[Date:]],"mmddyyyy"),4)</f>
        <v>2024</v>
      </c>
      <c r="W1520" s="8" t="str">
        <f>MID(TEXT(Data6[[#This Row],[Date:]],"mmddyyyy"),3,2)</f>
        <v>06</v>
      </c>
      <c r="X1520" s="8" t="str">
        <f>LEFT(TEXT(Data6[[#This Row],[Date:]],"mmddyyyy"),2)</f>
        <v>08</v>
      </c>
      <c r="Y1520" s="6">
        <f>DATE(Data6[[#This Row],[Year]],Data6[[#This Row],[Month]],Data6[[#This Row],[Day]])</f>
        <v>45510</v>
      </c>
    </row>
    <row r="1521" spans="1:25" x14ac:dyDescent="0.3">
      <c r="A1521" s="5">
        <v>45510.583474999999</v>
      </c>
      <c r="B1521" s="7" t="s">
        <v>23</v>
      </c>
      <c r="C1521" s="6" t="s">
        <v>2007</v>
      </c>
      <c r="D1521" s="7" t="s">
        <v>63</v>
      </c>
      <c r="E1521" s="8">
        <v>8</v>
      </c>
      <c r="F1521" s="7" t="s">
        <v>68</v>
      </c>
      <c r="G1521" s="7" t="s">
        <v>68</v>
      </c>
      <c r="H1521" s="7" t="s">
        <v>536</v>
      </c>
      <c r="I1521" s="7" t="s">
        <v>44</v>
      </c>
      <c r="J1521" s="19" t="str">
        <f>IFERROR(INDEX('Employee Info'!$C$3:$E$200,MATCH(Data6[[#This Row],[Name:]],'Employee Info'!$B$3:$B$200,0),MATCH(Data6[[#This Row],[Hours Type:]],'Employee Info'!$C$2:$E$2,0)),"")</f>
        <v/>
      </c>
      <c r="K1521" s="19" t="str">
        <f>IFERROR(INDEX('Employee Info'!$C$3:$J$200,MATCH(Data6[[#This Row],[Name:]],'Employee Info'!$B$3:$B$200,0),MATCH(Data6[[#Headers],[Truck]],'Employee Info'!$C$2:$J$2,0)),"")</f>
        <v/>
      </c>
      <c r="L1521" s="19" t="str">
        <f>IFERROR(INDEX('Employee Info'!$C$3:$J$200,MATCH(Data6[[#This Row],[Name:]],'Employee Info'!$B$3:$B$200,0),MATCH(Data6[[#Headers],[Phone]],'Employee Info'!$C$2:$J$2,0)),"")</f>
        <v/>
      </c>
      <c r="M1521" s="19" t="str">
        <f>IFERROR(INDEX('Employee Info'!$C$3:$J$200,MATCH(Data6[[#This Row],[Name:]],'Employee Info'!$B$3:$B$200,0),MATCH(Data6[[#Headers],[Tech]],'Employee Info'!$C$2:$J$2,0)),"")</f>
        <v/>
      </c>
      <c r="N1521" s="19" t="str">
        <f>IFERROR(INDEX('Employee Info'!$C$3:$J$200,MATCH(Data6[[#This Row],[Name:]],'Employee Info'!$B$3:$B$200,0),MATCH(Data6[[#Headers],[Other]],'Employee Info'!$C$2:$J$2,0)),"")</f>
        <v/>
      </c>
      <c r="O1521" s="19">
        <f>IFERROR((Data6[[#This Row],[Hours:]]*SUM(Data6[[#This Row],[Rate]:[Other]])),"")</f>
        <v>0</v>
      </c>
      <c r="P1521" s="7" t="str">
        <f>IF(Data6[[#This Row],[WO'#:]]="","Riley #","WO#")</f>
        <v>Riley #</v>
      </c>
      <c r="Q1521" s="7">
        <f>IFERROR(WEEKNUM(Data6[[#This Row],[Date:]]),"")</f>
        <v>32</v>
      </c>
      <c r="R1521" s="6">
        <f t="shared" si="69"/>
        <v>45508</v>
      </c>
      <c r="S1521" s="6">
        <f>Data6[[#This Row],[Week Start]]+7</f>
        <v>45515</v>
      </c>
      <c r="T1521" s="7" t="str">
        <f t="shared" si="70"/>
        <v>8/4/2024 - 8/11/2024</v>
      </c>
      <c r="U1521" s="7" t="str">
        <f t="shared" si="71"/>
        <v>Time Card</v>
      </c>
      <c r="V1521" s="8" t="str">
        <f>RIGHT(TEXT(Data6[[#This Row],[Date:]],"mmddyyyy"),4)</f>
        <v>2024</v>
      </c>
      <c r="W1521" s="8" t="str">
        <f>MID(TEXT(Data6[[#This Row],[Date:]],"mmddyyyy"),3,2)</f>
        <v>06</v>
      </c>
      <c r="X1521" s="8" t="str">
        <f>LEFT(TEXT(Data6[[#This Row],[Date:]],"mmddyyyy"),2)</f>
        <v>08</v>
      </c>
      <c r="Y1521" s="6">
        <f>DATE(Data6[[#This Row],[Year]],Data6[[#This Row],[Month]],Data6[[#This Row],[Day]])</f>
        <v>45510</v>
      </c>
    </row>
    <row r="1522" spans="1:25" x14ac:dyDescent="0.3">
      <c r="A1522" s="5">
        <v>45510.585757407411</v>
      </c>
      <c r="B1522" s="7" t="s">
        <v>65</v>
      </c>
      <c r="C1522" s="6" t="s">
        <v>2007</v>
      </c>
      <c r="D1522" s="7" t="s">
        <v>63</v>
      </c>
      <c r="E1522" s="8">
        <v>8</v>
      </c>
      <c r="F1522" s="7" t="s">
        <v>68</v>
      </c>
      <c r="G1522" s="7" t="s">
        <v>68</v>
      </c>
      <c r="H1522" s="7" t="s">
        <v>536</v>
      </c>
      <c r="I1522" s="7" t="s">
        <v>44</v>
      </c>
      <c r="J1522" s="19" t="str">
        <f>IFERROR(INDEX('Employee Info'!$C$3:$E$200,MATCH(Data6[[#This Row],[Name:]],'Employee Info'!$B$3:$B$200,0),MATCH(Data6[[#This Row],[Hours Type:]],'Employee Info'!$C$2:$E$2,0)),"")</f>
        <v/>
      </c>
      <c r="K1522" s="19" t="str">
        <f>IFERROR(INDEX('Employee Info'!$C$3:$J$200,MATCH(Data6[[#This Row],[Name:]],'Employee Info'!$B$3:$B$200,0),MATCH(Data6[[#Headers],[Truck]],'Employee Info'!$C$2:$J$2,0)),"")</f>
        <v/>
      </c>
      <c r="L1522" s="19" t="str">
        <f>IFERROR(INDEX('Employee Info'!$C$3:$J$200,MATCH(Data6[[#This Row],[Name:]],'Employee Info'!$B$3:$B$200,0),MATCH(Data6[[#Headers],[Phone]],'Employee Info'!$C$2:$J$2,0)),"")</f>
        <v/>
      </c>
      <c r="M1522" s="19" t="str">
        <f>IFERROR(INDEX('Employee Info'!$C$3:$J$200,MATCH(Data6[[#This Row],[Name:]],'Employee Info'!$B$3:$B$200,0),MATCH(Data6[[#Headers],[Tech]],'Employee Info'!$C$2:$J$2,0)),"")</f>
        <v/>
      </c>
      <c r="N1522" s="19" t="str">
        <f>IFERROR(INDEX('Employee Info'!$C$3:$J$200,MATCH(Data6[[#This Row],[Name:]],'Employee Info'!$B$3:$B$200,0),MATCH(Data6[[#Headers],[Other]],'Employee Info'!$C$2:$J$2,0)),"")</f>
        <v/>
      </c>
      <c r="O1522" s="19">
        <f>IFERROR((Data6[[#This Row],[Hours:]]*SUM(Data6[[#This Row],[Rate]:[Other]])),"")</f>
        <v>0</v>
      </c>
      <c r="P1522" s="7" t="str">
        <f>IF(Data6[[#This Row],[WO'#:]]="","Riley #","WO#")</f>
        <v>Riley #</v>
      </c>
      <c r="Q1522" s="7">
        <f>IFERROR(WEEKNUM(Data6[[#This Row],[Date:]]),"")</f>
        <v>32</v>
      </c>
      <c r="R1522" s="6">
        <f t="shared" si="69"/>
        <v>45508</v>
      </c>
      <c r="S1522" s="6">
        <f>Data6[[#This Row],[Week Start]]+7</f>
        <v>45515</v>
      </c>
      <c r="T1522" s="7" t="str">
        <f t="shared" si="70"/>
        <v>8/4/2024 - 8/11/2024</v>
      </c>
      <c r="U1522" s="7" t="str">
        <f t="shared" si="71"/>
        <v>Time Card</v>
      </c>
      <c r="V1522" s="8" t="str">
        <f>RIGHT(TEXT(Data6[[#This Row],[Date:]],"mmddyyyy"),4)</f>
        <v>2024</v>
      </c>
      <c r="W1522" s="8" t="str">
        <f>MID(TEXT(Data6[[#This Row],[Date:]],"mmddyyyy"),3,2)</f>
        <v>06</v>
      </c>
      <c r="X1522" s="8" t="str">
        <f>LEFT(TEXT(Data6[[#This Row],[Date:]],"mmddyyyy"),2)</f>
        <v>08</v>
      </c>
      <c r="Y1522" s="6">
        <f>DATE(Data6[[#This Row],[Year]],Data6[[#This Row],[Month]],Data6[[#This Row],[Day]])</f>
        <v>45510</v>
      </c>
    </row>
    <row r="1523" spans="1:25" x14ac:dyDescent="0.3">
      <c r="A1523" s="5">
        <v>45513.616500578704</v>
      </c>
      <c r="B1523" s="7" t="s">
        <v>66</v>
      </c>
      <c r="C1523" s="6" t="s">
        <v>2007</v>
      </c>
      <c r="D1523" s="7" t="s">
        <v>558</v>
      </c>
      <c r="E1523" s="8">
        <v>1</v>
      </c>
      <c r="F1523" s="7" t="s">
        <v>68</v>
      </c>
      <c r="G1523" s="7" t="s">
        <v>68</v>
      </c>
      <c r="H1523" s="7" t="s">
        <v>536</v>
      </c>
      <c r="I1523" s="7" t="s">
        <v>44</v>
      </c>
      <c r="J1523" s="19" t="str">
        <f>IFERROR(INDEX('Employee Info'!$C$3:$E$200,MATCH(Data6[[#This Row],[Name:]],'Employee Info'!$B$3:$B$200,0),MATCH(Data6[[#This Row],[Hours Type:]],'Employee Info'!$C$2:$E$2,0)),"")</f>
        <v/>
      </c>
      <c r="K1523" s="19" t="str">
        <f>IFERROR(INDEX('Employee Info'!$C$3:$J$200,MATCH(Data6[[#This Row],[Name:]],'Employee Info'!$B$3:$B$200,0),MATCH(Data6[[#Headers],[Truck]],'Employee Info'!$C$2:$J$2,0)),"")</f>
        <v/>
      </c>
      <c r="L1523" s="19" t="str">
        <f>IFERROR(INDEX('Employee Info'!$C$3:$J$200,MATCH(Data6[[#This Row],[Name:]],'Employee Info'!$B$3:$B$200,0),MATCH(Data6[[#Headers],[Phone]],'Employee Info'!$C$2:$J$2,0)),"")</f>
        <v/>
      </c>
      <c r="M1523" s="19" t="str">
        <f>IFERROR(INDEX('Employee Info'!$C$3:$J$200,MATCH(Data6[[#This Row],[Name:]],'Employee Info'!$B$3:$B$200,0),MATCH(Data6[[#Headers],[Tech]],'Employee Info'!$C$2:$J$2,0)),"")</f>
        <v/>
      </c>
      <c r="N1523" s="19" t="str">
        <f>IFERROR(INDEX('Employee Info'!$C$3:$J$200,MATCH(Data6[[#This Row],[Name:]],'Employee Info'!$B$3:$B$200,0),MATCH(Data6[[#Headers],[Other]],'Employee Info'!$C$2:$J$2,0)),"")</f>
        <v/>
      </c>
      <c r="O1523" s="19">
        <f>IFERROR((Data6[[#This Row],[Hours:]]*SUM(Data6[[#This Row],[Rate]:[Other]])),"")</f>
        <v>0</v>
      </c>
      <c r="P1523" s="7" t="str">
        <f>IF(Data6[[#This Row],[WO'#:]]="","Riley #","WO#")</f>
        <v>Riley #</v>
      </c>
      <c r="Q1523" s="7">
        <f>IFERROR(WEEKNUM(Data6[[#This Row],[Date:]]),"")</f>
        <v>32</v>
      </c>
      <c r="R1523" s="6">
        <f t="shared" si="69"/>
        <v>45508</v>
      </c>
      <c r="S1523" s="6">
        <f>Data6[[#This Row],[Week Start]]+7</f>
        <v>45515</v>
      </c>
      <c r="T1523" s="7" t="str">
        <f t="shared" si="70"/>
        <v>8/4/2024 - 8/11/2024</v>
      </c>
      <c r="U1523" s="7" t="str">
        <f t="shared" si="71"/>
        <v>Time Card</v>
      </c>
      <c r="V1523" s="8" t="str">
        <f>RIGHT(TEXT(Data6[[#This Row],[Date:]],"mmddyyyy"),4)</f>
        <v>2024</v>
      </c>
      <c r="W1523" s="8" t="str">
        <f>MID(TEXT(Data6[[#This Row],[Date:]],"mmddyyyy"),3,2)</f>
        <v>06</v>
      </c>
      <c r="X1523" s="8" t="str">
        <f>LEFT(TEXT(Data6[[#This Row],[Date:]],"mmddyyyy"),2)</f>
        <v>08</v>
      </c>
      <c r="Y1523" s="6">
        <f>DATE(Data6[[#This Row],[Year]],Data6[[#This Row],[Month]],Data6[[#This Row],[Day]])</f>
        <v>45510</v>
      </c>
    </row>
    <row r="1524" spans="1:25" x14ac:dyDescent="0.3">
      <c r="A1524" s="5">
        <v>45513.617555787037</v>
      </c>
      <c r="B1524" s="7" t="s">
        <v>66</v>
      </c>
      <c r="C1524" s="6" t="s">
        <v>2007</v>
      </c>
      <c r="D1524" s="7" t="s">
        <v>2024</v>
      </c>
      <c r="E1524" s="8">
        <v>1</v>
      </c>
      <c r="F1524" s="7" t="s">
        <v>68</v>
      </c>
      <c r="G1524" s="7" t="s">
        <v>68</v>
      </c>
      <c r="H1524" s="7" t="s">
        <v>912</v>
      </c>
      <c r="I1524" s="7" t="s">
        <v>44</v>
      </c>
      <c r="J1524" s="19" t="str">
        <f>IFERROR(INDEX('Employee Info'!$C$3:$E$200,MATCH(Data6[[#This Row],[Name:]],'Employee Info'!$B$3:$B$200,0),MATCH(Data6[[#This Row],[Hours Type:]],'Employee Info'!$C$2:$E$2,0)),"")</f>
        <v/>
      </c>
      <c r="K1524" s="19" t="str">
        <f>IFERROR(INDEX('Employee Info'!$C$3:$J$200,MATCH(Data6[[#This Row],[Name:]],'Employee Info'!$B$3:$B$200,0),MATCH(Data6[[#Headers],[Truck]],'Employee Info'!$C$2:$J$2,0)),"")</f>
        <v/>
      </c>
      <c r="L1524" s="19" t="str">
        <f>IFERROR(INDEX('Employee Info'!$C$3:$J$200,MATCH(Data6[[#This Row],[Name:]],'Employee Info'!$B$3:$B$200,0),MATCH(Data6[[#Headers],[Phone]],'Employee Info'!$C$2:$J$2,0)),"")</f>
        <v/>
      </c>
      <c r="M1524" s="19" t="str">
        <f>IFERROR(INDEX('Employee Info'!$C$3:$J$200,MATCH(Data6[[#This Row],[Name:]],'Employee Info'!$B$3:$B$200,0),MATCH(Data6[[#Headers],[Tech]],'Employee Info'!$C$2:$J$2,0)),"")</f>
        <v/>
      </c>
      <c r="N1524" s="19" t="str">
        <f>IFERROR(INDEX('Employee Info'!$C$3:$J$200,MATCH(Data6[[#This Row],[Name:]],'Employee Info'!$B$3:$B$200,0),MATCH(Data6[[#Headers],[Other]],'Employee Info'!$C$2:$J$2,0)),"")</f>
        <v/>
      </c>
      <c r="O1524" s="19">
        <f>IFERROR((Data6[[#This Row],[Hours:]]*SUM(Data6[[#This Row],[Rate]:[Other]])),"")</f>
        <v>0</v>
      </c>
      <c r="P1524" s="7" t="str">
        <f>IF(Data6[[#This Row],[WO'#:]]="","Riley #","WO#")</f>
        <v>Riley #</v>
      </c>
      <c r="Q1524" s="7">
        <f>IFERROR(WEEKNUM(Data6[[#This Row],[Date:]]),"")</f>
        <v>32</v>
      </c>
      <c r="R1524" s="6">
        <f t="shared" si="69"/>
        <v>45508</v>
      </c>
      <c r="S1524" s="6">
        <f>Data6[[#This Row],[Week Start]]+7</f>
        <v>45515</v>
      </c>
      <c r="T1524" s="7" t="str">
        <f t="shared" si="70"/>
        <v>8/4/2024 - 8/11/2024</v>
      </c>
      <c r="U1524" s="7" t="str">
        <f t="shared" si="71"/>
        <v>Time Card</v>
      </c>
      <c r="V1524" s="8" t="str">
        <f>RIGHT(TEXT(Data6[[#This Row],[Date:]],"mmddyyyy"),4)</f>
        <v>2024</v>
      </c>
      <c r="W1524" s="8" t="str">
        <f>MID(TEXT(Data6[[#This Row],[Date:]],"mmddyyyy"),3,2)</f>
        <v>06</v>
      </c>
      <c r="X1524" s="8" t="str">
        <f>LEFT(TEXT(Data6[[#This Row],[Date:]],"mmddyyyy"),2)</f>
        <v>08</v>
      </c>
      <c r="Y1524" s="6">
        <f>DATE(Data6[[#This Row],[Year]],Data6[[#This Row],[Month]],Data6[[#This Row],[Day]])</f>
        <v>45510</v>
      </c>
    </row>
    <row r="1525" spans="1:25" x14ac:dyDescent="0.3">
      <c r="A1525" s="5">
        <v>45511.24551724537</v>
      </c>
      <c r="B1525" s="7" t="s">
        <v>31</v>
      </c>
      <c r="C1525" s="6" t="s">
        <v>2007</v>
      </c>
      <c r="D1525" s="7" t="s">
        <v>2008</v>
      </c>
      <c r="E1525" s="8">
        <v>2</v>
      </c>
      <c r="F1525" s="7" t="s">
        <v>68</v>
      </c>
      <c r="G1525" s="7" t="s">
        <v>68</v>
      </c>
      <c r="H1525" s="7" t="s">
        <v>922</v>
      </c>
      <c r="I1525" s="7" t="s">
        <v>44</v>
      </c>
      <c r="J1525" s="19" t="str">
        <f>IFERROR(INDEX('Employee Info'!$C$3:$E$200,MATCH(Data6[[#This Row],[Name:]],'Employee Info'!$B$3:$B$200,0),MATCH(Data6[[#This Row],[Hours Type:]],'Employee Info'!$C$2:$E$2,0)),"")</f>
        <v/>
      </c>
      <c r="K1525" s="19" t="str">
        <f>IFERROR(INDEX('Employee Info'!$C$3:$J$200,MATCH(Data6[[#This Row],[Name:]],'Employee Info'!$B$3:$B$200,0),MATCH(Data6[[#Headers],[Truck]],'Employee Info'!$C$2:$J$2,0)),"")</f>
        <v/>
      </c>
      <c r="L1525" s="19" t="str">
        <f>IFERROR(INDEX('Employee Info'!$C$3:$J$200,MATCH(Data6[[#This Row],[Name:]],'Employee Info'!$B$3:$B$200,0),MATCH(Data6[[#Headers],[Phone]],'Employee Info'!$C$2:$J$2,0)),"")</f>
        <v/>
      </c>
      <c r="M1525" s="19" t="str">
        <f>IFERROR(INDEX('Employee Info'!$C$3:$J$200,MATCH(Data6[[#This Row],[Name:]],'Employee Info'!$B$3:$B$200,0),MATCH(Data6[[#Headers],[Tech]],'Employee Info'!$C$2:$J$2,0)),"")</f>
        <v/>
      </c>
      <c r="N1525" s="19" t="str">
        <f>IFERROR(INDEX('Employee Info'!$C$3:$J$200,MATCH(Data6[[#This Row],[Name:]],'Employee Info'!$B$3:$B$200,0),MATCH(Data6[[#Headers],[Other]],'Employee Info'!$C$2:$J$2,0)),"")</f>
        <v/>
      </c>
      <c r="O1525" s="19">
        <f>IFERROR((Data6[[#This Row],[Hours:]]*SUM(Data6[[#This Row],[Rate]:[Other]])),"")</f>
        <v>0</v>
      </c>
      <c r="P1525" s="7" t="str">
        <f>IF(Data6[[#This Row],[WO'#:]]="","Riley #","WO#")</f>
        <v>Riley #</v>
      </c>
      <c r="Q1525" s="7">
        <f>IFERROR(WEEKNUM(Data6[[#This Row],[Date:]]),"")</f>
        <v>32</v>
      </c>
      <c r="R1525" s="6">
        <f t="shared" si="69"/>
        <v>45508</v>
      </c>
      <c r="S1525" s="6">
        <f>Data6[[#This Row],[Week Start]]+7</f>
        <v>45515</v>
      </c>
      <c r="T1525" s="7" t="str">
        <f t="shared" si="70"/>
        <v>8/4/2024 - 8/11/2024</v>
      </c>
      <c r="U1525" s="7" t="str">
        <f t="shared" si="71"/>
        <v>Time Card</v>
      </c>
      <c r="V1525" s="8" t="str">
        <f>RIGHT(TEXT(Data6[[#This Row],[Date:]],"mmddyyyy"),4)</f>
        <v>2024</v>
      </c>
      <c r="W1525" s="8" t="str">
        <f>MID(TEXT(Data6[[#This Row],[Date:]],"mmddyyyy"),3,2)</f>
        <v>06</v>
      </c>
      <c r="X1525" s="8" t="str">
        <f>LEFT(TEXT(Data6[[#This Row],[Date:]],"mmddyyyy"),2)</f>
        <v>08</v>
      </c>
      <c r="Y1525" s="6">
        <f>DATE(Data6[[#This Row],[Year]],Data6[[#This Row],[Month]],Data6[[#This Row],[Day]])</f>
        <v>45510</v>
      </c>
    </row>
    <row r="1526" spans="1:25" x14ac:dyDescent="0.3">
      <c r="A1526" s="5">
        <v>45511.245660185188</v>
      </c>
      <c r="B1526" s="7" t="s">
        <v>34</v>
      </c>
      <c r="C1526" s="6" t="s">
        <v>2007</v>
      </c>
      <c r="D1526" s="7" t="s">
        <v>2008</v>
      </c>
      <c r="E1526" s="8">
        <v>2</v>
      </c>
      <c r="F1526" s="7" t="s">
        <v>68</v>
      </c>
      <c r="G1526" s="7" t="s">
        <v>68</v>
      </c>
      <c r="H1526" s="7" t="s">
        <v>922</v>
      </c>
      <c r="I1526" s="7" t="s">
        <v>44</v>
      </c>
      <c r="J1526" s="19" t="str">
        <f>IFERROR(INDEX('Employee Info'!$C$3:$E$200,MATCH(Data6[[#This Row],[Name:]],'Employee Info'!$B$3:$B$200,0),MATCH(Data6[[#This Row],[Hours Type:]],'Employee Info'!$C$2:$E$2,0)),"")</f>
        <v/>
      </c>
      <c r="K1526" s="19" t="str">
        <f>IFERROR(INDEX('Employee Info'!$C$3:$J$200,MATCH(Data6[[#This Row],[Name:]],'Employee Info'!$B$3:$B$200,0),MATCH(Data6[[#Headers],[Truck]],'Employee Info'!$C$2:$J$2,0)),"")</f>
        <v/>
      </c>
      <c r="L1526" s="19" t="str">
        <f>IFERROR(INDEX('Employee Info'!$C$3:$J$200,MATCH(Data6[[#This Row],[Name:]],'Employee Info'!$B$3:$B$200,0),MATCH(Data6[[#Headers],[Phone]],'Employee Info'!$C$2:$J$2,0)),"")</f>
        <v/>
      </c>
      <c r="M1526" s="19" t="str">
        <f>IFERROR(INDEX('Employee Info'!$C$3:$J$200,MATCH(Data6[[#This Row],[Name:]],'Employee Info'!$B$3:$B$200,0),MATCH(Data6[[#Headers],[Tech]],'Employee Info'!$C$2:$J$2,0)),"")</f>
        <v/>
      </c>
      <c r="N1526" s="19" t="str">
        <f>IFERROR(INDEX('Employee Info'!$C$3:$J$200,MATCH(Data6[[#This Row],[Name:]],'Employee Info'!$B$3:$B$200,0),MATCH(Data6[[#Headers],[Other]],'Employee Info'!$C$2:$J$2,0)),"")</f>
        <v/>
      </c>
      <c r="O1526" s="19">
        <f>IFERROR((Data6[[#This Row],[Hours:]]*SUM(Data6[[#This Row],[Rate]:[Other]])),"")</f>
        <v>0</v>
      </c>
      <c r="P1526" s="7" t="str">
        <f>IF(Data6[[#This Row],[WO'#:]]="","Riley #","WO#")</f>
        <v>Riley #</v>
      </c>
      <c r="Q1526" s="7">
        <f>IFERROR(WEEKNUM(Data6[[#This Row],[Date:]]),"")</f>
        <v>32</v>
      </c>
      <c r="R1526" s="6">
        <f t="shared" si="69"/>
        <v>45508</v>
      </c>
      <c r="S1526" s="6">
        <f>Data6[[#This Row],[Week Start]]+7</f>
        <v>45515</v>
      </c>
      <c r="T1526" s="7" t="str">
        <f t="shared" si="70"/>
        <v>8/4/2024 - 8/11/2024</v>
      </c>
      <c r="U1526" s="7" t="str">
        <f t="shared" si="71"/>
        <v>Time Card</v>
      </c>
      <c r="V1526" s="8" t="str">
        <f>RIGHT(TEXT(Data6[[#This Row],[Date:]],"mmddyyyy"),4)</f>
        <v>2024</v>
      </c>
      <c r="W1526" s="8" t="str">
        <f>MID(TEXT(Data6[[#This Row],[Date:]],"mmddyyyy"),3,2)</f>
        <v>06</v>
      </c>
      <c r="X1526" s="8" t="str">
        <f>LEFT(TEXT(Data6[[#This Row],[Date:]],"mmddyyyy"),2)</f>
        <v>08</v>
      </c>
      <c r="Y1526" s="6">
        <f>DATE(Data6[[#This Row],[Year]],Data6[[#This Row],[Month]],Data6[[#This Row],[Day]])</f>
        <v>45510</v>
      </c>
    </row>
    <row r="1527" spans="1:25" x14ac:dyDescent="0.3">
      <c r="A1527" s="5">
        <v>45513.618185763888</v>
      </c>
      <c r="B1527" s="7" t="s">
        <v>66</v>
      </c>
      <c r="C1527" s="6" t="s">
        <v>2007</v>
      </c>
      <c r="D1527" s="7" t="s">
        <v>2025</v>
      </c>
      <c r="E1527" s="8">
        <v>1</v>
      </c>
      <c r="F1527" s="7" t="s">
        <v>68</v>
      </c>
      <c r="G1527" s="7" t="s">
        <v>68</v>
      </c>
      <c r="H1527" s="7" t="s">
        <v>922</v>
      </c>
      <c r="I1527" s="7" t="s">
        <v>44</v>
      </c>
      <c r="J1527" s="19" t="str">
        <f>IFERROR(INDEX('Employee Info'!$C$3:$E$200,MATCH(Data6[[#This Row],[Name:]],'Employee Info'!$B$3:$B$200,0),MATCH(Data6[[#This Row],[Hours Type:]],'Employee Info'!$C$2:$E$2,0)),"")</f>
        <v/>
      </c>
      <c r="K1527" s="19" t="str">
        <f>IFERROR(INDEX('Employee Info'!$C$3:$J$200,MATCH(Data6[[#This Row],[Name:]],'Employee Info'!$B$3:$B$200,0),MATCH(Data6[[#Headers],[Truck]],'Employee Info'!$C$2:$J$2,0)),"")</f>
        <v/>
      </c>
      <c r="L1527" s="19" t="str">
        <f>IFERROR(INDEX('Employee Info'!$C$3:$J$200,MATCH(Data6[[#This Row],[Name:]],'Employee Info'!$B$3:$B$200,0),MATCH(Data6[[#Headers],[Phone]],'Employee Info'!$C$2:$J$2,0)),"")</f>
        <v/>
      </c>
      <c r="M1527" s="19" t="str">
        <f>IFERROR(INDEX('Employee Info'!$C$3:$J$200,MATCH(Data6[[#This Row],[Name:]],'Employee Info'!$B$3:$B$200,0),MATCH(Data6[[#Headers],[Tech]],'Employee Info'!$C$2:$J$2,0)),"")</f>
        <v/>
      </c>
      <c r="N1527" s="19" t="str">
        <f>IFERROR(INDEX('Employee Info'!$C$3:$J$200,MATCH(Data6[[#This Row],[Name:]],'Employee Info'!$B$3:$B$200,0),MATCH(Data6[[#Headers],[Other]],'Employee Info'!$C$2:$J$2,0)),"")</f>
        <v/>
      </c>
      <c r="O1527" s="19">
        <f>IFERROR((Data6[[#This Row],[Hours:]]*SUM(Data6[[#This Row],[Rate]:[Other]])),"")</f>
        <v>0</v>
      </c>
      <c r="P1527" s="7" t="str">
        <f>IF(Data6[[#This Row],[WO'#:]]="","Riley #","WO#")</f>
        <v>Riley #</v>
      </c>
      <c r="Q1527" s="7">
        <f>IFERROR(WEEKNUM(Data6[[#This Row],[Date:]]),"")</f>
        <v>32</v>
      </c>
      <c r="R1527" s="6">
        <f t="shared" si="69"/>
        <v>45508</v>
      </c>
      <c r="S1527" s="6">
        <f>Data6[[#This Row],[Week Start]]+7</f>
        <v>45515</v>
      </c>
      <c r="T1527" s="7" t="str">
        <f t="shared" si="70"/>
        <v>8/4/2024 - 8/11/2024</v>
      </c>
      <c r="U1527" s="7" t="str">
        <f t="shared" si="71"/>
        <v>Time Card</v>
      </c>
      <c r="V1527" s="8" t="str">
        <f>RIGHT(TEXT(Data6[[#This Row],[Date:]],"mmddyyyy"),4)</f>
        <v>2024</v>
      </c>
      <c r="W1527" s="8" t="str">
        <f>MID(TEXT(Data6[[#This Row],[Date:]],"mmddyyyy"),3,2)</f>
        <v>06</v>
      </c>
      <c r="X1527" s="8" t="str">
        <f>LEFT(TEXT(Data6[[#This Row],[Date:]],"mmddyyyy"),2)</f>
        <v>08</v>
      </c>
      <c r="Y1527" s="6">
        <f>DATE(Data6[[#This Row],[Year]],Data6[[#This Row],[Month]],Data6[[#This Row],[Day]])</f>
        <v>45510</v>
      </c>
    </row>
    <row r="1528" spans="1:25" x14ac:dyDescent="0.3">
      <c r="A1528" s="5">
        <v>45511.246191666665</v>
      </c>
      <c r="B1528" s="7" t="s">
        <v>34</v>
      </c>
      <c r="C1528" s="6" t="s">
        <v>2007</v>
      </c>
      <c r="D1528" s="7" t="s">
        <v>1959</v>
      </c>
      <c r="E1528" s="8">
        <v>6</v>
      </c>
      <c r="F1528" s="7" t="s">
        <v>68</v>
      </c>
      <c r="G1528" s="7" t="s">
        <v>68</v>
      </c>
      <c r="H1528" s="7" t="s">
        <v>1960</v>
      </c>
      <c r="I1528" s="7" t="s">
        <v>44</v>
      </c>
      <c r="J1528" s="19" t="str">
        <f>IFERROR(INDEX('Employee Info'!$C$3:$E$200,MATCH(Data6[[#This Row],[Name:]],'Employee Info'!$B$3:$B$200,0),MATCH(Data6[[#This Row],[Hours Type:]],'Employee Info'!$C$2:$E$2,0)),"")</f>
        <v/>
      </c>
      <c r="K1528" s="19" t="str">
        <f>IFERROR(INDEX('Employee Info'!$C$3:$J$200,MATCH(Data6[[#This Row],[Name:]],'Employee Info'!$B$3:$B$200,0),MATCH(Data6[[#Headers],[Truck]],'Employee Info'!$C$2:$J$2,0)),"")</f>
        <v/>
      </c>
      <c r="L1528" s="19" t="str">
        <f>IFERROR(INDEX('Employee Info'!$C$3:$J$200,MATCH(Data6[[#This Row],[Name:]],'Employee Info'!$B$3:$B$200,0),MATCH(Data6[[#Headers],[Phone]],'Employee Info'!$C$2:$J$2,0)),"")</f>
        <v/>
      </c>
      <c r="M1528" s="19" t="str">
        <f>IFERROR(INDEX('Employee Info'!$C$3:$J$200,MATCH(Data6[[#This Row],[Name:]],'Employee Info'!$B$3:$B$200,0),MATCH(Data6[[#Headers],[Tech]],'Employee Info'!$C$2:$J$2,0)),"")</f>
        <v/>
      </c>
      <c r="N1528" s="19" t="str">
        <f>IFERROR(INDEX('Employee Info'!$C$3:$J$200,MATCH(Data6[[#This Row],[Name:]],'Employee Info'!$B$3:$B$200,0),MATCH(Data6[[#Headers],[Other]],'Employee Info'!$C$2:$J$2,0)),"")</f>
        <v/>
      </c>
      <c r="O1528" s="19">
        <f>IFERROR((Data6[[#This Row],[Hours:]]*SUM(Data6[[#This Row],[Rate]:[Other]])),"")</f>
        <v>0</v>
      </c>
      <c r="P1528" s="7" t="str">
        <f>IF(Data6[[#This Row],[WO'#:]]="","Riley #","WO#")</f>
        <v>Riley #</v>
      </c>
      <c r="Q1528" s="7">
        <f>IFERROR(WEEKNUM(Data6[[#This Row],[Date:]]),"")</f>
        <v>32</v>
      </c>
      <c r="R1528" s="6">
        <f t="shared" si="69"/>
        <v>45508</v>
      </c>
      <c r="S1528" s="6">
        <f>Data6[[#This Row],[Week Start]]+7</f>
        <v>45515</v>
      </c>
      <c r="T1528" s="7" t="str">
        <f t="shared" si="70"/>
        <v>8/4/2024 - 8/11/2024</v>
      </c>
      <c r="U1528" s="7" t="str">
        <f t="shared" si="71"/>
        <v>Time Card</v>
      </c>
      <c r="V1528" s="8" t="str">
        <f>RIGHT(TEXT(Data6[[#This Row],[Date:]],"mmddyyyy"),4)</f>
        <v>2024</v>
      </c>
      <c r="W1528" s="8" t="str">
        <f>MID(TEXT(Data6[[#This Row],[Date:]],"mmddyyyy"),3,2)</f>
        <v>06</v>
      </c>
      <c r="X1528" s="8" t="str">
        <f>LEFT(TEXT(Data6[[#This Row],[Date:]],"mmddyyyy"),2)</f>
        <v>08</v>
      </c>
      <c r="Y1528" s="6">
        <f>DATE(Data6[[#This Row],[Year]],Data6[[#This Row],[Month]],Data6[[#This Row],[Day]])</f>
        <v>45510</v>
      </c>
    </row>
    <row r="1529" spans="1:25" x14ac:dyDescent="0.3">
      <c r="A1529" s="5">
        <v>45511.246287731483</v>
      </c>
      <c r="B1529" s="7" t="s">
        <v>31</v>
      </c>
      <c r="C1529" s="6" t="s">
        <v>2007</v>
      </c>
      <c r="D1529" s="7" t="s">
        <v>1959</v>
      </c>
      <c r="E1529" s="8">
        <v>6</v>
      </c>
      <c r="F1529" s="7" t="s">
        <v>68</v>
      </c>
      <c r="G1529" s="7" t="s">
        <v>68</v>
      </c>
      <c r="H1529" s="7" t="s">
        <v>1960</v>
      </c>
      <c r="I1529" s="7" t="s">
        <v>44</v>
      </c>
      <c r="J1529" s="19" t="str">
        <f>IFERROR(INDEX('Employee Info'!$C$3:$E$200,MATCH(Data6[[#This Row],[Name:]],'Employee Info'!$B$3:$B$200,0),MATCH(Data6[[#This Row],[Hours Type:]],'Employee Info'!$C$2:$E$2,0)),"")</f>
        <v/>
      </c>
      <c r="K1529" s="19" t="str">
        <f>IFERROR(INDEX('Employee Info'!$C$3:$J$200,MATCH(Data6[[#This Row],[Name:]],'Employee Info'!$B$3:$B$200,0),MATCH(Data6[[#Headers],[Truck]],'Employee Info'!$C$2:$J$2,0)),"")</f>
        <v/>
      </c>
      <c r="L1529" s="19" t="str">
        <f>IFERROR(INDEX('Employee Info'!$C$3:$J$200,MATCH(Data6[[#This Row],[Name:]],'Employee Info'!$B$3:$B$200,0),MATCH(Data6[[#Headers],[Phone]],'Employee Info'!$C$2:$J$2,0)),"")</f>
        <v/>
      </c>
      <c r="M1529" s="19" t="str">
        <f>IFERROR(INDEX('Employee Info'!$C$3:$J$200,MATCH(Data6[[#This Row],[Name:]],'Employee Info'!$B$3:$B$200,0),MATCH(Data6[[#Headers],[Tech]],'Employee Info'!$C$2:$J$2,0)),"")</f>
        <v/>
      </c>
      <c r="N1529" s="19" t="str">
        <f>IFERROR(INDEX('Employee Info'!$C$3:$J$200,MATCH(Data6[[#This Row],[Name:]],'Employee Info'!$B$3:$B$200,0),MATCH(Data6[[#Headers],[Other]],'Employee Info'!$C$2:$J$2,0)),"")</f>
        <v/>
      </c>
      <c r="O1529" s="19">
        <f>IFERROR((Data6[[#This Row],[Hours:]]*SUM(Data6[[#This Row],[Rate]:[Other]])),"")</f>
        <v>0</v>
      </c>
      <c r="P1529" s="7" t="str">
        <f>IF(Data6[[#This Row],[WO'#:]]="","Riley #","WO#")</f>
        <v>Riley #</v>
      </c>
      <c r="Q1529" s="7">
        <f>IFERROR(WEEKNUM(Data6[[#This Row],[Date:]]),"")</f>
        <v>32</v>
      </c>
      <c r="R1529" s="6">
        <f t="shared" si="69"/>
        <v>45508</v>
      </c>
      <c r="S1529" s="6">
        <f>Data6[[#This Row],[Week Start]]+7</f>
        <v>45515</v>
      </c>
      <c r="T1529" s="7" t="str">
        <f t="shared" si="70"/>
        <v>8/4/2024 - 8/11/2024</v>
      </c>
      <c r="U1529" s="7" t="str">
        <f t="shared" si="71"/>
        <v>Time Card</v>
      </c>
      <c r="V1529" s="8" t="str">
        <f>RIGHT(TEXT(Data6[[#This Row],[Date:]],"mmddyyyy"),4)</f>
        <v>2024</v>
      </c>
      <c r="W1529" s="8" t="str">
        <f>MID(TEXT(Data6[[#This Row],[Date:]],"mmddyyyy"),3,2)</f>
        <v>06</v>
      </c>
      <c r="X1529" s="8" t="str">
        <f>LEFT(TEXT(Data6[[#This Row],[Date:]],"mmddyyyy"),2)</f>
        <v>08</v>
      </c>
      <c r="Y1529" s="6">
        <f>DATE(Data6[[#This Row],[Year]],Data6[[#This Row],[Month]],Data6[[#This Row],[Day]])</f>
        <v>45510</v>
      </c>
    </row>
    <row r="1530" spans="1:25" x14ac:dyDescent="0.3">
      <c r="A1530" s="5">
        <v>45514.411701273151</v>
      </c>
      <c r="B1530" s="7" t="s">
        <v>66</v>
      </c>
      <c r="C1530" s="6" t="s">
        <v>2010</v>
      </c>
      <c r="D1530" s="7" t="s">
        <v>2032</v>
      </c>
      <c r="E1530" s="8">
        <v>3</v>
      </c>
      <c r="F1530" s="7">
        <v>6984733</v>
      </c>
      <c r="G1530" s="7" t="s">
        <v>68</v>
      </c>
      <c r="H1530" s="7" t="s">
        <v>756</v>
      </c>
      <c r="I1530" s="7" t="s">
        <v>44</v>
      </c>
      <c r="J1530" s="19" t="str">
        <f>IFERROR(INDEX('Employee Info'!$C$3:$E$200,MATCH(Data6[[#This Row],[Name:]],'Employee Info'!$B$3:$B$200,0),MATCH(Data6[[#This Row],[Hours Type:]],'Employee Info'!$C$2:$E$2,0)),"")</f>
        <v/>
      </c>
      <c r="K1530" s="19" t="str">
        <f>IFERROR(INDEX('Employee Info'!$C$3:$J$200,MATCH(Data6[[#This Row],[Name:]],'Employee Info'!$B$3:$B$200,0),MATCH(Data6[[#Headers],[Truck]],'Employee Info'!$C$2:$J$2,0)),"")</f>
        <v/>
      </c>
      <c r="L1530" s="19" t="str">
        <f>IFERROR(INDEX('Employee Info'!$C$3:$J$200,MATCH(Data6[[#This Row],[Name:]],'Employee Info'!$B$3:$B$200,0),MATCH(Data6[[#Headers],[Phone]],'Employee Info'!$C$2:$J$2,0)),"")</f>
        <v/>
      </c>
      <c r="M1530" s="19" t="str">
        <f>IFERROR(INDEX('Employee Info'!$C$3:$J$200,MATCH(Data6[[#This Row],[Name:]],'Employee Info'!$B$3:$B$200,0),MATCH(Data6[[#Headers],[Tech]],'Employee Info'!$C$2:$J$2,0)),"")</f>
        <v/>
      </c>
      <c r="N1530" s="19" t="str">
        <f>IFERROR(INDEX('Employee Info'!$C$3:$J$200,MATCH(Data6[[#This Row],[Name:]],'Employee Info'!$B$3:$B$200,0),MATCH(Data6[[#Headers],[Other]],'Employee Info'!$C$2:$J$2,0)),"")</f>
        <v/>
      </c>
      <c r="O1530" s="19">
        <f>IFERROR((Data6[[#This Row],[Hours:]]*SUM(Data6[[#This Row],[Rate]:[Other]])),"")</f>
        <v>0</v>
      </c>
      <c r="P1530" s="7" t="str">
        <f>IF(Data6[[#This Row],[WO'#:]]="","Riley #","WO#")</f>
        <v>WO#</v>
      </c>
      <c r="Q1530" s="7">
        <f>IFERROR(WEEKNUM(Data6[[#This Row],[Date:]]),"")</f>
        <v>32</v>
      </c>
      <c r="R1530" s="6">
        <f t="shared" si="69"/>
        <v>45508</v>
      </c>
      <c r="S1530" s="6">
        <f>Data6[[#This Row],[Week Start]]+7</f>
        <v>45515</v>
      </c>
      <c r="T1530" s="7" t="str">
        <f t="shared" si="70"/>
        <v>8/4/2024 - 8/11/2024</v>
      </c>
      <c r="U1530" s="7" t="str">
        <f t="shared" si="71"/>
        <v>Time Card</v>
      </c>
      <c r="V1530" s="8" t="str">
        <f>RIGHT(TEXT(Data6[[#This Row],[Date:]],"mmddyyyy"),4)</f>
        <v>2024</v>
      </c>
      <c r="W1530" s="8" t="str">
        <f>MID(TEXT(Data6[[#This Row],[Date:]],"mmddyyyy"),3,2)</f>
        <v>07</v>
      </c>
      <c r="X1530" s="8" t="str">
        <f>LEFT(TEXT(Data6[[#This Row],[Date:]],"mmddyyyy"),2)</f>
        <v>08</v>
      </c>
      <c r="Y1530" s="6">
        <f>DATE(Data6[[#This Row],[Year]],Data6[[#This Row],[Month]],Data6[[#This Row],[Day]])</f>
        <v>45511</v>
      </c>
    </row>
    <row r="1531" spans="1:25" x14ac:dyDescent="0.3">
      <c r="A1531" s="5">
        <v>45512.530861342595</v>
      </c>
      <c r="B1531" s="7" t="s">
        <v>35</v>
      </c>
      <c r="C1531" s="6" t="s">
        <v>2010</v>
      </c>
      <c r="D1531" s="7" t="s">
        <v>2017</v>
      </c>
      <c r="E1531" s="8">
        <v>3</v>
      </c>
      <c r="F1531" s="7">
        <v>7107423</v>
      </c>
      <c r="G1531" s="7" t="s">
        <v>68</v>
      </c>
      <c r="H1531" s="7" t="s">
        <v>756</v>
      </c>
      <c r="I1531" s="7" t="s">
        <v>44</v>
      </c>
      <c r="J1531" s="19" t="str">
        <f>IFERROR(INDEX('Employee Info'!$C$3:$E$200,MATCH(Data6[[#This Row],[Name:]],'Employee Info'!$B$3:$B$200,0),MATCH(Data6[[#This Row],[Hours Type:]],'Employee Info'!$C$2:$E$2,0)),"")</f>
        <v/>
      </c>
      <c r="K1531" s="19" t="str">
        <f>IFERROR(INDEX('Employee Info'!$C$3:$J$200,MATCH(Data6[[#This Row],[Name:]],'Employee Info'!$B$3:$B$200,0),MATCH(Data6[[#Headers],[Truck]],'Employee Info'!$C$2:$J$2,0)),"")</f>
        <v/>
      </c>
      <c r="L1531" s="19" t="str">
        <f>IFERROR(INDEX('Employee Info'!$C$3:$J$200,MATCH(Data6[[#This Row],[Name:]],'Employee Info'!$B$3:$B$200,0),MATCH(Data6[[#Headers],[Phone]],'Employee Info'!$C$2:$J$2,0)),"")</f>
        <v/>
      </c>
      <c r="M1531" s="19" t="str">
        <f>IFERROR(INDEX('Employee Info'!$C$3:$J$200,MATCH(Data6[[#This Row],[Name:]],'Employee Info'!$B$3:$B$200,0),MATCH(Data6[[#Headers],[Tech]],'Employee Info'!$C$2:$J$2,0)),"")</f>
        <v/>
      </c>
      <c r="N1531" s="19" t="str">
        <f>IFERROR(INDEX('Employee Info'!$C$3:$J$200,MATCH(Data6[[#This Row],[Name:]],'Employee Info'!$B$3:$B$200,0),MATCH(Data6[[#Headers],[Other]],'Employee Info'!$C$2:$J$2,0)),"")</f>
        <v/>
      </c>
      <c r="O1531" s="19">
        <f>IFERROR((Data6[[#This Row],[Hours:]]*SUM(Data6[[#This Row],[Rate]:[Other]])),"")</f>
        <v>0</v>
      </c>
      <c r="P1531" s="7" t="str">
        <f>IF(Data6[[#This Row],[WO'#:]]="","Riley #","WO#")</f>
        <v>WO#</v>
      </c>
      <c r="Q1531" s="7">
        <f>IFERROR(WEEKNUM(Data6[[#This Row],[Date:]]),"")</f>
        <v>32</v>
      </c>
      <c r="R1531" s="6">
        <f t="shared" si="69"/>
        <v>45508</v>
      </c>
      <c r="S1531" s="6">
        <f>Data6[[#This Row],[Week Start]]+7</f>
        <v>45515</v>
      </c>
      <c r="T1531" s="7" t="str">
        <f t="shared" si="70"/>
        <v>8/4/2024 - 8/11/2024</v>
      </c>
      <c r="U1531" s="7" t="str">
        <f t="shared" si="71"/>
        <v>Time Card</v>
      </c>
      <c r="V1531" s="8" t="str">
        <f>RIGHT(TEXT(Data6[[#This Row],[Date:]],"mmddyyyy"),4)</f>
        <v>2024</v>
      </c>
      <c r="W1531" s="8" t="str">
        <f>MID(TEXT(Data6[[#This Row],[Date:]],"mmddyyyy"),3,2)</f>
        <v>07</v>
      </c>
      <c r="X1531" s="8" t="str">
        <f>LEFT(TEXT(Data6[[#This Row],[Date:]],"mmddyyyy"),2)</f>
        <v>08</v>
      </c>
      <c r="Y1531" s="6">
        <f>DATE(Data6[[#This Row],[Year]],Data6[[#This Row],[Month]],Data6[[#This Row],[Day]])</f>
        <v>45511</v>
      </c>
    </row>
    <row r="1532" spans="1:25" x14ac:dyDescent="0.3">
      <c r="A1532" s="5">
        <v>45513.62104027778</v>
      </c>
      <c r="B1532" s="7" t="s">
        <v>66</v>
      </c>
      <c r="C1532" s="6" t="s">
        <v>2010</v>
      </c>
      <c r="D1532" s="7" t="s">
        <v>2027</v>
      </c>
      <c r="E1532" s="8">
        <v>1</v>
      </c>
      <c r="F1532" s="7">
        <v>7107423</v>
      </c>
      <c r="G1532" s="7" t="s">
        <v>68</v>
      </c>
      <c r="H1532" s="7" t="s">
        <v>756</v>
      </c>
      <c r="I1532" s="7" t="s">
        <v>44</v>
      </c>
      <c r="J1532" s="19" t="str">
        <f>IFERROR(INDEX('Employee Info'!$C$3:$E$200,MATCH(Data6[[#This Row],[Name:]],'Employee Info'!$B$3:$B$200,0),MATCH(Data6[[#This Row],[Hours Type:]],'Employee Info'!$C$2:$E$2,0)),"")</f>
        <v/>
      </c>
      <c r="K1532" s="19" t="str">
        <f>IFERROR(INDEX('Employee Info'!$C$3:$J$200,MATCH(Data6[[#This Row],[Name:]],'Employee Info'!$B$3:$B$200,0),MATCH(Data6[[#Headers],[Truck]],'Employee Info'!$C$2:$J$2,0)),"")</f>
        <v/>
      </c>
      <c r="L1532" s="19" t="str">
        <f>IFERROR(INDEX('Employee Info'!$C$3:$J$200,MATCH(Data6[[#This Row],[Name:]],'Employee Info'!$B$3:$B$200,0),MATCH(Data6[[#Headers],[Phone]],'Employee Info'!$C$2:$J$2,0)),"")</f>
        <v/>
      </c>
      <c r="M1532" s="19" t="str">
        <f>IFERROR(INDEX('Employee Info'!$C$3:$J$200,MATCH(Data6[[#This Row],[Name:]],'Employee Info'!$B$3:$B$200,0),MATCH(Data6[[#Headers],[Tech]],'Employee Info'!$C$2:$J$2,0)),"")</f>
        <v/>
      </c>
      <c r="N1532" s="19" t="str">
        <f>IFERROR(INDEX('Employee Info'!$C$3:$J$200,MATCH(Data6[[#This Row],[Name:]],'Employee Info'!$B$3:$B$200,0),MATCH(Data6[[#Headers],[Other]],'Employee Info'!$C$2:$J$2,0)),"")</f>
        <v/>
      </c>
      <c r="O1532" s="19">
        <f>IFERROR((Data6[[#This Row],[Hours:]]*SUM(Data6[[#This Row],[Rate]:[Other]])),"")</f>
        <v>0</v>
      </c>
      <c r="P1532" s="7" t="str">
        <f>IF(Data6[[#This Row],[WO'#:]]="","Riley #","WO#")</f>
        <v>WO#</v>
      </c>
      <c r="Q1532" s="7">
        <f>IFERROR(WEEKNUM(Data6[[#This Row],[Date:]]),"")</f>
        <v>32</v>
      </c>
      <c r="R1532" s="6">
        <f t="shared" si="69"/>
        <v>45508</v>
      </c>
      <c r="S1532" s="6">
        <f>Data6[[#This Row],[Week Start]]+7</f>
        <v>45515</v>
      </c>
      <c r="T1532" s="7" t="str">
        <f t="shared" si="70"/>
        <v>8/4/2024 - 8/11/2024</v>
      </c>
      <c r="U1532" s="7" t="str">
        <f t="shared" si="71"/>
        <v>Time Card</v>
      </c>
      <c r="V1532" s="8" t="str">
        <f>RIGHT(TEXT(Data6[[#This Row],[Date:]],"mmddyyyy"),4)</f>
        <v>2024</v>
      </c>
      <c r="W1532" s="8" t="str">
        <f>MID(TEXT(Data6[[#This Row],[Date:]],"mmddyyyy"),3,2)</f>
        <v>07</v>
      </c>
      <c r="X1532" s="8" t="str">
        <f>LEFT(TEXT(Data6[[#This Row],[Date:]],"mmddyyyy"),2)</f>
        <v>08</v>
      </c>
      <c r="Y1532" s="6">
        <f>DATE(Data6[[#This Row],[Year]],Data6[[#This Row],[Month]],Data6[[#This Row],[Day]])</f>
        <v>45511</v>
      </c>
    </row>
    <row r="1533" spans="1:25" x14ac:dyDescent="0.3">
      <c r="A1533" s="5">
        <v>45511.410046064811</v>
      </c>
      <c r="B1533" s="7" t="s">
        <v>35</v>
      </c>
      <c r="C1533" s="6" t="s">
        <v>2010</v>
      </c>
      <c r="D1533" s="7" t="s">
        <v>1980</v>
      </c>
      <c r="E1533" s="8">
        <v>3</v>
      </c>
      <c r="F1533" s="7">
        <v>7128669</v>
      </c>
      <c r="G1533" s="7" t="s">
        <v>68</v>
      </c>
      <c r="H1533" s="7" t="s">
        <v>756</v>
      </c>
      <c r="I1533" s="7" t="s">
        <v>45</v>
      </c>
      <c r="J1533" s="19" t="str">
        <f>IFERROR(INDEX('Employee Info'!$C$3:$E$200,MATCH(Data6[[#This Row],[Name:]],'Employee Info'!$B$3:$B$200,0),MATCH(Data6[[#This Row],[Hours Type:]],'Employee Info'!$C$2:$E$2,0)),"")</f>
        <v/>
      </c>
      <c r="K1533" s="19" t="str">
        <f>IFERROR(INDEX('Employee Info'!$C$3:$J$200,MATCH(Data6[[#This Row],[Name:]],'Employee Info'!$B$3:$B$200,0),MATCH(Data6[[#Headers],[Truck]],'Employee Info'!$C$2:$J$2,0)),"")</f>
        <v/>
      </c>
      <c r="L1533" s="19" t="str">
        <f>IFERROR(INDEX('Employee Info'!$C$3:$J$200,MATCH(Data6[[#This Row],[Name:]],'Employee Info'!$B$3:$B$200,0),MATCH(Data6[[#Headers],[Phone]],'Employee Info'!$C$2:$J$2,0)),"")</f>
        <v/>
      </c>
      <c r="M1533" s="19" t="str">
        <f>IFERROR(INDEX('Employee Info'!$C$3:$J$200,MATCH(Data6[[#This Row],[Name:]],'Employee Info'!$B$3:$B$200,0),MATCH(Data6[[#Headers],[Tech]],'Employee Info'!$C$2:$J$2,0)),"")</f>
        <v/>
      </c>
      <c r="N1533" s="19" t="str">
        <f>IFERROR(INDEX('Employee Info'!$C$3:$J$200,MATCH(Data6[[#This Row],[Name:]],'Employee Info'!$B$3:$B$200,0),MATCH(Data6[[#Headers],[Other]],'Employee Info'!$C$2:$J$2,0)),"")</f>
        <v/>
      </c>
      <c r="O1533" s="19">
        <f>IFERROR((Data6[[#This Row],[Hours:]]*SUM(Data6[[#This Row],[Rate]:[Other]])),"")</f>
        <v>0</v>
      </c>
      <c r="P1533" s="7" t="str">
        <f>IF(Data6[[#This Row],[WO'#:]]="","Riley #","WO#")</f>
        <v>WO#</v>
      </c>
      <c r="Q1533" s="7">
        <f>IFERROR(WEEKNUM(Data6[[#This Row],[Date:]]),"")</f>
        <v>32</v>
      </c>
      <c r="R1533" s="6">
        <f t="shared" si="69"/>
        <v>45508</v>
      </c>
      <c r="S1533" s="6">
        <f>Data6[[#This Row],[Week Start]]+7</f>
        <v>45515</v>
      </c>
      <c r="T1533" s="7" t="str">
        <f t="shared" si="70"/>
        <v>8/4/2024 - 8/11/2024</v>
      </c>
      <c r="U1533" s="7" t="str">
        <f t="shared" si="71"/>
        <v>Time Card</v>
      </c>
      <c r="V1533" s="8" t="str">
        <f>RIGHT(TEXT(Data6[[#This Row],[Date:]],"mmddyyyy"),4)</f>
        <v>2024</v>
      </c>
      <c r="W1533" s="8" t="str">
        <f>MID(TEXT(Data6[[#This Row],[Date:]],"mmddyyyy"),3,2)</f>
        <v>07</v>
      </c>
      <c r="X1533" s="8" t="str">
        <f>LEFT(TEXT(Data6[[#This Row],[Date:]],"mmddyyyy"),2)</f>
        <v>08</v>
      </c>
      <c r="Y1533" s="6">
        <f>DATE(Data6[[#This Row],[Year]],Data6[[#This Row],[Month]],Data6[[#This Row],[Day]])</f>
        <v>45511</v>
      </c>
    </row>
    <row r="1534" spans="1:25" x14ac:dyDescent="0.3">
      <c r="A1534" s="5">
        <v>45514.414570717592</v>
      </c>
      <c r="B1534" s="7" t="s">
        <v>66</v>
      </c>
      <c r="C1534" s="6" t="s">
        <v>2010</v>
      </c>
      <c r="D1534" s="7" t="s">
        <v>2035</v>
      </c>
      <c r="E1534" s="8">
        <v>4</v>
      </c>
      <c r="F1534" s="7">
        <v>7128669</v>
      </c>
      <c r="G1534" s="7" t="s">
        <v>68</v>
      </c>
      <c r="H1534" s="7" t="s">
        <v>756</v>
      </c>
      <c r="I1534" s="7" t="s">
        <v>45</v>
      </c>
      <c r="J1534" s="19" t="str">
        <f>IFERROR(INDEX('Employee Info'!$C$3:$E$200,MATCH(Data6[[#This Row],[Name:]],'Employee Info'!$B$3:$B$200,0),MATCH(Data6[[#This Row],[Hours Type:]],'Employee Info'!$C$2:$E$2,0)),"")</f>
        <v/>
      </c>
      <c r="K1534" s="19" t="str">
        <f>IFERROR(INDEX('Employee Info'!$C$3:$J$200,MATCH(Data6[[#This Row],[Name:]],'Employee Info'!$B$3:$B$200,0),MATCH(Data6[[#Headers],[Truck]],'Employee Info'!$C$2:$J$2,0)),"")</f>
        <v/>
      </c>
      <c r="L1534" s="19" t="str">
        <f>IFERROR(INDEX('Employee Info'!$C$3:$J$200,MATCH(Data6[[#This Row],[Name:]],'Employee Info'!$B$3:$B$200,0),MATCH(Data6[[#Headers],[Phone]],'Employee Info'!$C$2:$J$2,0)),"")</f>
        <v/>
      </c>
      <c r="M1534" s="19" t="str">
        <f>IFERROR(INDEX('Employee Info'!$C$3:$J$200,MATCH(Data6[[#This Row],[Name:]],'Employee Info'!$B$3:$B$200,0),MATCH(Data6[[#Headers],[Tech]],'Employee Info'!$C$2:$J$2,0)),"")</f>
        <v/>
      </c>
      <c r="N1534" s="19" t="str">
        <f>IFERROR(INDEX('Employee Info'!$C$3:$J$200,MATCH(Data6[[#This Row],[Name:]],'Employee Info'!$B$3:$B$200,0),MATCH(Data6[[#Headers],[Other]],'Employee Info'!$C$2:$J$2,0)),"")</f>
        <v/>
      </c>
      <c r="O1534" s="19">
        <f>IFERROR((Data6[[#This Row],[Hours:]]*SUM(Data6[[#This Row],[Rate]:[Other]])),"")</f>
        <v>0</v>
      </c>
      <c r="P1534" s="7" t="str">
        <f>IF(Data6[[#This Row],[WO'#:]]="","Riley #","WO#")</f>
        <v>WO#</v>
      </c>
      <c r="Q1534" s="7">
        <f>IFERROR(WEEKNUM(Data6[[#This Row],[Date:]]),"")</f>
        <v>32</v>
      </c>
      <c r="R1534" s="6">
        <f t="shared" si="69"/>
        <v>45508</v>
      </c>
      <c r="S1534" s="6">
        <f>Data6[[#This Row],[Week Start]]+7</f>
        <v>45515</v>
      </c>
      <c r="T1534" s="7" t="str">
        <f t="shared" si="70"/>
        <v>8/4/2024 - 8/11/2024</v>
      </c>
      <c r="U1534" s="7" t="str">
        <f t="shared" si="71"/>
        <v>Time Card</v>
      </c>
      <c r="V1534" s="8" t="str">
        <f>RIGHT(TEXT(Data6[[#This Row],[Date:]],"mmddyyyy"),4)</f>
        <v>2024</v>
      </c>
      <c r="W1534" s="8" t="str">
        <f>MID(TEXT(Data6[[#This Row],[Date:]],"mmddyyyy"),3,2)</f>
        <v>07</v>
      </c>
      <c r="X1534" s="8" t="str">
        <f>LEFT(TEXT(Data6[[#This Row],[Date:]],"mmddyyyy"),2)</f>
        <v>08</v>
      </c>
      <c r="Y1534" s="6">
        <f>DATE(Data6[[#This Row],[Year]],Data6[[#This Row],[Month]],Data6[[#This Row],[Day]])</f>
        <v>45511</v>
      </c>
    </row>
    <row r="1535" spans="1:25" x14ac:dyDescent="0.3">
      <c r="A1535" s="5">
        <v>45513.621772569444</v>
      </c>
      <c r="B1535" s="7" t="s">
        <v>66</v>
      </c>
      <c r="C1535" s="6" t="s">
        <v>2010</v>
      </c>
      <c r="D1535" s="7" t="s">
        <v>2028</v>
      </c>
      <c r="E1535" s="8">
        <v>1</v>
      </c>
      <c r="F1535" s="7">
        <v>7135769</v>
      </c>
      <c r="G1535" s="7" t="s">
        <v>68</v>
      </c>
      <c r="H1535" s="7" t="s">
        <v>756</v>
      </c>
      <c r="I1535" s="7" t="s">
        <v>44</v>
      </c>
      <c r="J1535" s="19" t="str">
        <f>IFERROR(INDEX('Employee Info'!$C$3:$E$200,MATCH(Data6[[#This Row],[Name:]],'Employee Info'!$B$3:$B$200,0),MATCH(Data6[[#This Row],[Hours Type:]],'Employee Info'!$C$2:$E$2,0)),"")</f>
        <v/>
      </c>
      <c r="K1535" s="19" t="str">
        <f>IFERROR(INDEX('Employee Info'!$C$3:$J$200,MATCH(Data6[[#This Row],[Name:]],'Employee Info'!$B$3:$B$200,0),MATCH(Data6[[#Headers],[Truck]],'Employee Info'!$C$2:$J$2,0)),"")</f>
        <v/>
      </c>
      <c r="L1535" s="19" t="str">
        <f>IFERROR(INDEX('Employee Info'!$C$3:$J$200,MATCH(Data6[[#This Row],[Name:]],'Employee Info'!$B$3:$B$200,0),MATCH(Data6[[#Headers],[Phone]],'Employee Info'!$C$2:$J$2,0)),"")</f>
        <v/>
      </c>
      <c r="M1535" s="19" t="str">
        <f>IFERROR(INDEX('Employee Info'!$C$3:$J$200,MATCH(Data6[[#This Row],[Name:]],'Employee Info'!$B$3:$B$200,0),MATCH(Data6[[#Headers],[Tech]],'Employee Info'!$C$2:$J$2,0)),"")</f>
        <v/>
      </c>
      <c r="N1535" s="19" t="str">
        <f>IFERROR(INDEX('Employee Info'!$C$3:$J$200,MATCH(Data6[[#This Row],[Name:]],'Employee Info'!$B$3:$B$200,0),MATCH(Data6[[#Headers],[Other]],'Employee Info'!$C$2:$J$2,0)),"")</f>
        <v/>
      </c>
      <c r="O1535" s="19">
        <f>IFERROR((Data6[[#This Row],[Hours:]]*SUM(Data6[[#This Row],[Rate]:[Other]])),"")</f>
        <v>0</v>
      </c>
      <c r="P1535" s="7" t="str">
        <f>IF(Data6[[#This Row],[WO'#:]]="","Riley #","WO#")</f>
        <v>WO#</v>
      </c>
      <c r="Q1535" s="7">
        <f>IFERROR(WEEKNUM(Data6[[#This Row],[Date:]]),"")</f>
        <v>32</v>
      </c>
      <c r="R1535" s="6">
        <f t="shared" si="69"/>
        <v>45508</v>
      </c>
      <c r="S1535" s="6">
        <f>Data6[[#This Row],[Week Start]]+7</f>
        <v>45515</v>
      </c>
      <c r="T1535" s="7" t="str">
        <f t="shared" si="70"/>
        <v>8/4/2024 - 8/11/2024</v>
      </c>
      <c r="U1535" s="7" t="str">
        <f t="shared" si="71"/>
        <v>Time Card</v>
      </c>
      <c r="V1535" s="8" t="str">
        <f>RIGHT(TEXT(Data6[[#This Row],[Date:]],"mmddyyyy"),4)</f>
        <v>2024</v>
      </c>
      <c r="W1535" s="8" t="str">
        <f>MID(TEXT(Data6[[#This Row],[Date:]],"mmddyyyy"),3,2)</f>
        <v>07</v>
      </c>
      <c r="X1535" s="8" t="str">
        <f>LEFT(TEXT(Data6[[#This Row],[Date:]],"mmddyyyy"),2)</f>
        <v>08</v>
      </c>
      <c r="Y1535" s="6">
        <f>DATE(Data6[[#This Row],[Year]],Data6[[#This Row],[Month]],Data6[[#This Row],[Day]])</f>
        <v>45511</v>
      </c>
    </row>
    <row r="1536" spans="1:25" x14ac:dyDescent="0.3">
      <c r="A1536" s="5">
        <v>45512.53029328704</v>
      </c>
      <c r="B1536" s="7" t="s">
        <v>35</v>
      </c>
      <c r="C1536" s="6" t="s">
        <v>2010</v>
      </c>
      <c r="D1536" s="7" t="s">
        <v>2016</v>
      </c>
      <c r="E1536" s="8">
        <v>5</v>
      </c>
      <c r="F1536" s="7">
        <v>7139590</v>
      </c>
      <c r="G1536" s="7" t="s">
        <v>68</v>
      </c>
      <c r="H1536" s="7" t="s">
        <v>756</v>
      </c>
      <c r="I1536" s="7" t="s">
        <v>44</v>
      </c>
      <c r="J1536" s="19" t="str">
        <f>IFERROR(INDEX('Employee Info'!$C$3:$E$200,MATCH(Data6[[#This Row],[Name:]],'Employee Info'!$B$3:$B$200,0),MATCH(Data6[[#This Row],[Hours Type:]],'Employee Info'!$C$2:$E$2,0)),"")</f>
        <v/>
      </c>
      <c r="K1536" s="19" t="str">
        <f>IFERROR(INDEX('Employee Info'!$C$3:$J$200,MATCH(Data6[[#This Row],[Name:]],'Employee Info'!$B$3:$B$200,0),MATCH(Data6[[#Headers],[Truck]],'Employee Info'!$C$2:$J$2,0)),"")</f>
        <v/>
      </c>
      <c r="L1536" s="19" t="str">
        <f>IFERROR(INDEX('Employee Info'!$C$3:$J$200,MATCH(Data6[[#This Row],[Name:]],'Employee Info'!$B$3:$B$200,0),MATCH(Data6[[#Headers],[Phone]],'Employee Info'!$C$2:$J$2,0)),"")</f>
        <v/>
      </c>
      <c r="M1536" s="19" t="str">
        <f>IFERROR(INDEX('Employee Info'!$C$3:$J$200,MATCH(Data6[[#This Row],[Name:]],'Employee Info'!$B$3:$B$200,0),MATCH(Data6[[#Headers],[Tech]],'Employee Info'!$C$2:$J$2,0)),"")</f>
        <v/>
      </c>
      <c r="N1536" s="19" t="str">
        <f>IFERROR(INDEX('Employee Info'!$C$3:$J$200,MATCH(Data6[[#This Row],[Name:]],'Employee Info'!$B$3:$B$200,0),MATCH(Data6[[#Headers],[Other]],'Employee Info'!$C$2:$J$2,0)),"")</f>
        <v/>
      </c>
      <c r="O1536" s="19">
        <f>IFERROR((Data6[[#This Row],[Hours:]]*SUM(Data6[[#This Row],[Rate]:[Other]])),"")</f>
        <v>0</v>
      </c>
      <c r="P1536" s="7" t="str">
        <f>IF(Data6[[#This Row],[WO'#:]]="","Riley #","WO#")</f>
        <v>WO#</v>
      </c>
      <c r="Q1536" s="7">
        <f>IFERROR(WEEKNUM(Data6[[#This Row],[Date:]]),"")</f>
        <v>32</v>
      </c>
      <c r="R1536" s="6">
        <f t="shared" si="69"/>
        <v>45508</v>
      </c>
      <c r="S1536" s="6">
        <f>Data6[[#This Row],[Week Start]]+7</f>
        <v>45515</v>
      </c>
      <c r="T1536" s="7" t="str">
        <f t="shared" si="70"/>
        <v>8/4/2024 - 8/11/2024</v>
      </c>
      <c r="U1536" s="7" t="str">
        <f t="shared" si="71"/>
        <v>Time Card</v>
      </c>
      <c r="V1536" s="8" t="str">
        <f>RIGHT(TEXT(Data6[[#This Row],[Date:]],"mmddyyyy"),4)</f>
        <v>2024</v>
      </c>
      <c r="W1536" s="8" t="str">
        <f>MID(TEXT(Data6[[#This Row],[Date:]],"mmddyyyy"),3,2)</f>
        <v>07</v>
      </c>
      <c r="X1536" s="8" t="str">
        <f>LEFT(TEXT(Data6[[#This Row],[Date:]],"mmddyyyy"),2)</f>
        <v>08</v>
      </c>
      <c r="Y1536" s="6">
        <f>DATE(Data6[[#This Row],[Year]],Data6[[#This Row],[Month]],Data6[[#This Row],[Day]])</f>
        <v>45511</v>
      </c>
    </row>
    <row r="1537" spans="1:25" x14ac:dyDescent="0.3">
      <c r="A1537" s="5">
        <v>45513.622319328701</v>
      </c>
      <c r="B1537" s="7" t="s">
        <v>66</v>
      </c>
      <c r="C1537" s="6" t="s">
        <v>2010</v>
      </c>
      <c r="D1537" s="7" t="s">
        <v>2029</v>
      </c>
      <c r="E1537" s="8">
        <v>1</v>
      </c>
      <c r="F1537" s="7">
        <v>7139590</v>
      </c>
      <c r="G1537" s="7" t="s">
        <v>68</v>
      </c>
      <c r="H1537" s="7" t="s">
        <v>756</v>
      </c>
      <c r="I1537" s="7" t="s">
        <v>44</v>
      </c>
      <c r="J1537" s="19" t="str">
        <f>IFERROR(INDEX('Employee Info'!$C$3:$E$200,MATCH(Data6[[#This Row],[Name:]],'Employee Info'!$B$3:$B$200,0),MATCH(Data6[[#This Row],[Hours Type:]],'Employee Info'!$C$2:$E$2,0)),"")</f>
        <v/>
      </c>
      <c r="K1537" s="19" t="str">
        <f>IFERROR(INDEX('Employee Info'!$C$3:$J$200,MATCH(Data6[[#This Row],[Name:]],'Employee Info'!$B$3:$B$200,0),MATCH(Data6[[#Headers],[Truck]],'Employee Info'!$C$2:$J$2,0)),"")</f>
        <v/>
      </c>
      <c r="L1537" s="19" t="str">
        <f>IFERROR(INDEX('Employee Info'!$C$3:$J$200,MATCH(Data6[[#This Row],[Name:]],'Employee Info'!$B$3:$B$200,0),MATCH(Data6[[#Headers],[Phone]],'Employee Info'!$C$2:$J$2,0)),"")</f>
        <v/>
      </c>
      <c r="M1537" s="19" t="str">
        <f>IFERROR(INDEX('Employee Info'!$C$3:$J$200,MATCH(Data6[[#This Row],[Name:]],'Employee Info'!$B$3:$B$200,0),MATCH(Data6[[#Headers],[Tech]],'Employee Info'!$C$2:$J$2,0)),"")</f>
        <v/>
      </c>
      <c r="N1537" s="19" t="str">
        <f>IFERROR(INDEX('Employee Info'!$C$3:$J$200,MATCH(Data6[[#This Row],[Name:]],'Employee Info'!$B$3:$B$200,0),MATCH(Data6[[#Headers],[Other]],'Employee Info'!$C$2:$J$2,0)),"")</f>
        <v/>
      </c>
      <c r="O1537" s="19">
        <f>IFERROR((Data6[[#This Row],[Hours:]]*SUM(Data6[[#This Row],[Rate]:[Other]])),"")</f>
        <v>0</v>
      </c>
      <c r="P1537" s="7" t="str">
        <f>IF(Data6[[#This Row],[WO'#:]]="","Riley #","WO#")</f>
        <v>WO#</v>
      </c>
      <c r="Q1537" s="7">
        <f>IFERROR(WEEKNUM(Data6[[#This Row],[Date:]]),"")</f>
        <v>32</v>
      </c>
      <c r="R1537" s="6">
        <f t="shared" si="69"/>
        <v>45508</v>
      </c>
      <c r="S1537" s="6">
        <f>Data6[[#This Row],[Week Start]]+7</f>
        <v>45515</v>
      </c>
      <c r="T1537" s="7" t="str">
        <f t="shared" si="70"/>
        <v>8/4/2024 - 8/11/2024</v>
      </c>
      <c r="U1537" s="7" t="str">
        <f t="shared" si="71"/>
        <v>Time Card</v>
      </c>
      <c r="V1537" s="8" t="str">
        <f>RIGHT(TEXT(Data6[[#This Row],[Date:]],"mmddyyyy"),4)</f>
        <v>2024</v>
      </c>
      <c r="W1537" s="8" t="str">
        <f>MID(TEXT(Data6[[#This Row],[Date:]],"mmddyyyy"),3,2)</f>
        <v>07</v>
      </c>
      <c r="X1537" s="8" t="str">
        <f>LEFT(TEXT(Data6[[#This Row],[Date:]],"mmddyyyy"),2)</f>
        <v>08</v>
      </c>
      <c r="Y1537" s="6">
        <f>DATE(Data6[[#This Row],[Year]],Data6[[#This Row],[Month]],Data6[[#This Row],[Day]])</f>
        <v>45511</v>
      </c>
    </row>
    <row r="1538" spans="1:25" x14ac:dyDescent="0.3">
      <c r="A1538" s="5">
        <v>45511.584957638886</v>
      </c>
      <c r="B1538" s="7" t="s">
        <v>65</v>
      </c>
      <c r="C1538" s="6" t="s">
        <v>2010</v>
      </c>
      <c r="D1538" s="7" t="s">
        <v>2013</v>
      </c>
      <c r="E1538" s="8">
        <v>8</v>
      </c>
      <c r="F1538" s="7" t="s">
        <v>68</v>
      </c>
      <c r="G1538" s="7" t="s">
        <v>68</v>
      </c>
      <c r="H1538" s="7" t="s">
        <v>536</v>
      </c>
      <c r="I1538" s="7" t="s">
        <v>44</v>
      </c>
      <c r="J1538" s="19" t="str">
        <f>IFERROR(INDEX('Employee Info'!$C$3:$E$200,MATCH(Data6[[#This Row],[Name:]],'Employee Info'!$B$3:$B$200,0),MATCH(Data6[[#This Row],[Hours Type:]],'Employee Info'!$C$2:$E$2,0)),"")</f>
        <v/>
      </c>
      <c r="K1538" s="19" t="str">
        <f>IFERROR(INDEX('Employee Info'!$C$3:$J$200,MATCH(Data6[[#This Row],[Name:]],'Employee Info'!$B$3:$B$200,0),MATCH(Data6[[#Headers],[Truck]],'Employee Info'!$C$2:$J$2,0)),"")</f>
        <v/>
      </c>
      <c r="L1538" s="19" t="str">
        <f>IFERROR(INDEX('Employee Info'!$C$3:$J$200,MATCH(Data6[[#This Row],[Name:]],'Employee Info'!$B$3:$B$200,0),MATCH(Data6[[#Headers],[Phone]],'Employee Info'!$C$2:$J$2,0)),"")</f>
        <v/>
      </c>
      <c r="M1538" s="19" t="str">
        <f>IFERROR(INDEX('Employee Info'!$C$3:$J$200,MATCH(Data6[[#This Row],[Name:]],'Employee Info'!$B$3:$B$200,0),MATCH(Data6[[#Headers],[Tech]],'Employee Info'!$C$2:$J$2,0)),"")</f>
        <v/>
      </c>
      <c r="N1538" s="19" t="str">
        <f>IFERROR(INDEX('Employee Info'!$C$3:$J$200,MATCH(Data6[[#This Row],[Name:]],'Employee Info'!$B$3:$B$200,0),MATCH(Data6[[#Headers],[Other]],'Employee Info'!$C$2:$J$2,0)),"")</f>
        <v/>
      </c>
      <c r="O1538" s="19">
        <f>IFERROR((Data6[[#This Row],[Hours:]]*SUM(Data6[[#This Row],[Rate]:[Other]])),"")</f>
        <v>0</v>
      </c>
      <c r="P1538" s="7" t="str">
        <f>IF(Data6[[#This Row],[WO'#:]]="","Riley #","WO#")</f>
        <v>Riley #</v>
      </c>
      <c r="Q1538" s="7">
        <f>IFERROR(WEEKNUM(Data6[[#This Row],[Date:]]),"")</f>
        <v>32</v>
      </c>
      <c r="R1538" s="6">
        <f t="shared" ref="R1538:R1601" si="72">DATE(RIGHT(TEXT(C1538,"mm/dd/yyyy"),4),1,1)+(Q1538-1)*7-(WEEKDAY(DATE(RIGHT(TEXT(C1538,"mm/dd/yyyy"),4),1,1)))+1</f>
        <v>45508</v>
      </c>
      <c r="S1538" s="6">
        <f>Data6[[#This Row],[Week Start]]+7</f>
        <v>45515</v>
      </c>
      <c r="T1538" s="7" t="str">
        <f t="shared" ref="T1538:T1601" si="73">IFERROR(TEXT(R1538, "m/d/yyyy") &amp; " - " &amp; TEXT(S1538, "m/d/yyyy"),"")</f>
        <v>8/4/2024 - 8/11/2024</v>
      </c>
      <c r="U1538" s="7" t="str">
        <f t="shared" ref="U1538:U1601" si="74">"Time Card"</f>
        <v>Time Card</v>
      </c>
      <c r="V1538" s="8" t="str">
        <f>RIGHT(TEXT(Data6[[#This Row],[Date:]],"mmddyyyy"),4)</f>
        <v>2024</v>
      </c>
      <c r="W1538" s="8" t="str">
        <f>MID(TEXT(Data6[[#This Row],[Date:]],"mmddyyyy"),3,2)</f>
        <v>07</v>
      </c>
      <c r="X1538" s="8" t="str">
        <f>LEFT(TEXT(Data6[[#This Row],[Date:]],"mmddyyyy"),2)</f>
        <v>08</v>
      </c>
      <c r="Y1538" s="6">
        <f>DATE(Data6[[#This Row],[Year]],Data6[[#This Row],[Month]],Data6[[#This Row],[Day]])</f>
        <v>45511</v>
      </c>
    </row>
    <row r="1539" spans="1:25" x14ac:dyDescent="0.3">
      <c r="A1539" s="5">
        <v>45511.585198263892</v>
      </c>
      <c r="B1539" s="7" t="s">
        <v>23</v>
      </c>
      <c r="C1539" s="6" t="s">
        <v>2010</v>
      </c>
      <c r="D1539" s="7" t="s">
        <v>2013</v>
      </c>
      <c r="E1539" s="8">
        <v>8</v>
      </c>
      <c r="F1539" s="7" t="s">
        <v>68</v>
      </c>
      <c r="G1539" s="7" t="s">
        <v>68</v>
      </c>
      <c r="H1539" s="7" t="s">
        <v>536</v>
      </c>
      <c r="I1539" s="7" t="s">
        <v>44</v>
      </c>
      <c r="J1539" s="19" t="str">
        <f>IFERROR(INDEX('Employee Info'!$C$3:$E$200,MATCH(Data6[[#This Row],[Name:]],'Employee Info'!$B$3:$B$200,0),MATCH(Data6[[#This Row],[Hours Type:]],'Employee Info'!$C$2:$E$2,0)),"")</f>
        <v/>
      </c>
      <c r="K1539" s="19" t="str">
        <f>IFERROR(INDEX('Employee Info'!$C$3:$J$200,MATCH(Data6[[#This Row],[Name:]],'Employee Info'!$B$3:$B$200,0),MATCH(Data6[[#Headers],[Truck]],'Employee Info'!$C$2:$J$2,0)),"")</f>
        <v/>
      </c>
      <c r="L1539" s="19" t="str">
        <f>IFERROR(INDEX('Employee Info'!$C$3:$J$200,MATCH(Data6[[#This Row],[Name:]],'Employee Info'!$B$3:$B$200,0),MATCH(Data6[[#Headers],[Phone]],'Employee Info'!$C$2:$J$2,0)),"")</f>
        <v/>
      </c>
      <c r="M1539" s="19" t="str">
        <f>IFERROR(INDEX('Employee Info'!$C$3:$J$200,MATCH(Data6[[#This Row],[Name:]],'Employee Info'!$B$3:$B$200,0),MATCH(Data6[[#Headers],[Tech]],'Employee Info'!$C$2:$J$2,0)),"")</f>
        <v/>
      </c>
      <c r="N1539" s="19" t="str">
        <f>IFERROR(INDEX('Employee Info'!$C$3:$J$200,MATCH(Data6[[#This Row],[Name:]],'Employee Info'!$B$3:$B$200,0),MATCH(Data6[[#Headers],[Other]],'Employee Info'!$C$2:$J$2,0)),"")</f>
        <v/>
      </c>
      <c r="O1539" s="19">
        <f>IFERROR((Data6[[#This Row],[Hours:]]*SUM(Data6[[#This Row],[Rate]:[Other]])),"")</f>
        <v>0</v>
      </c>
      <c r="P1539" s="7" t="str">
        <f>IF(Data6[[#This Row],[WO'#:]]="","Riley #","WO#")</f>
        <v>Riley #</v>
      </c>
      <c r="Q1539" s="7">
        <f>IFERROR(WEEKNUM(Data6[[#This Row],[Date:]]),"")</f>
        <v>32</v>
      </c>
      <c r="R1539" s="6">
        <f t="shared" si="72"/>
        <v>45508</v>
      </c>
      <c r="S1539" s="6">
        <f>Data6[[#This Row],[Week Start]]+7</f>
        <v>45515</v>
      </c>
      <c r="T1539" s="7" t="str">
        <f t="shared" si="73"/>
        <v>8/4/2024 - 8/11/2024</v>
      </c>
      <c r="U1539" s="7" t="str">
        <f t="shared" si="74"/>
        <v>Time Card</v>
      </c>
      <c r="V1539" s="8" t="str">
        <f>RIGHT(TEXT(Data6[[#This Row],[Date:]],"mmddyyyy"),4)</f>
        <v>2024</v>
      </c>
      <c r="W1539" s="8" t="str">
        <f>MID(TEXT(Data6[[#This Row],[Date:]],"mmddyyyy"),3,2)</f>
        <v>07</v>
      </c>
      <c r="X1539" s="8" t="str">
        <f>LEFT(TEXT(Data6[[#This Row],[Date:]],"mmddyyyy"),2)</f>
        <v>08</v>
      </c>
      <c r="Y1539" s="6">
        <f>DATE(Data6[[#This Row],[Year]],Data6[[#This Row],[Month]],Data6[[#This Row],[Day]])</f>
        <v>45511</v>
      </c>
    </row>
    <row r="1540" spans="1:25" x14ac:dyDescent="0.3">
      <c r="A1540" s="5">
        <v>45513.616550925923</v>
      </c>
      <c r="B1540" s="7" t="s">
        <v>66</v>
      </c>
      <c r="C1540" s="6" t="s">
        <v>2010</v>
      </c>
      <c r="D1540" s="7" t="s">
        <v>558</v>
      </c>
      <c r="E1540" s="8">
        <v>1</v>
      </c>
      <c r="F1540" s="7" t="s">
        <v>68</v>
      </c>
      <c r="G1540" s="7" t="s">
        <v>68</v>
      </c>
      <c r="H1540" s="7" t="s">
        <v>536</v>
      </c>
      <c r="I1540" s="7" t="s">
        <v>44</v>
      </c>
      <c r="J1540" s="19" t="str">
        <f>IFERROR(INDEX('Employee Info'!$C$3:$E$200,MATCH(Data6[[#This Row],[Name:]],'Employee Info'!$B$3:$B$200,0),MATCH(Data6[[#This Row],[Hours Type:]],'Employee Info'!$C$2:$E$2,0)),"")</f>
        <v/>
      </c>
      <c r="K1540" s="19" t="str">
        <f>IFERROR(INDEX('Employee Info'!$C$3:$J$200,MATCH(Data6[[#This Row],[Name:]],'Employee Info'!$B$3:$B$200,0),MATCH(Data6[[#Headers],[Truck]],'Employee Info'!$C$2:$J$2,0)),"")</f>
        <v/>
      </c>
      <c r="L1540" s="19" t="str">
        <f>IFERROR(INDEX('Employee Info'!$C$3:$J$200,MATCH(Data6[[#This Row],[Name:]],'Employee Info'!$B$3:$B$200,0),MATCH(Data6[[#Headers],[Phone]],'Employee Info'!$C$2:$J$2,0)),"")</f>
        <v/>
      </c>
      <c r="M1540" s="19" t="str">
        <f>IFERROR(INDEX('Employee Info'!$C$3:$J$200,MATCH(Data6[[#This Row],[Name:]],'Employee Info'!$B$3:$B$200,0),MATCH(Data6[[#Headers],[Tech]],'Employee Info'!$C$2:$J$2,0)),"")</f>
        <v/>
      </c>
      <c r="N1540" s="19" t="str">
        <f>IFERROR(INDEX('Employee Info'!$C$3:$J$200,MATCH(Data6[[#This Row],[Name:]],'Employee Info'!$B$3:$B$200,0),MATCH(Data6[[#Headers],[Other]],'Employee Info'!$C$2:$J$2,0)),"")</f>
        <v/>
      </c>
      <c r="O1540" s="19">
        <f>IFERROR((Data6[[#This Row],[Hours:]]*SUM(Data6[[#This Row],[Rate]:[Other]])),"")</f>
        <v>0</v>
      </c>
      <c r="P1540" s="7" t="str">
        <f>IF(Data6[[#This Row],[WO'#:]]="","Riley #","WO#")</f>
        <v>Riley #</v>
      </c>
      <c r="Q1540" s="7">
        <f>IFERROR(WEEKNUM(Data6[[#This Row],[Date:]]),"")</f>
        <v>32</v>
      </c>
      <c r="R1540" s="6">
        <f t="shared" si="72"/>
        <v>45508</v>
      </c>
      <c r="S1540" s="6">
        <f>Data6[[#This Row],[Week Start]]+7</f>
        <v>45515</v>
      </c>
      <c r="T1540" s="7" t="str">
        <f t="shared" si="73"/>
        <v>8/4/2024 - 8/11/2024</v>
      </c>
      <c r="U1540" s="7" t="str">
        <f t="shared" si="74"/>
        <v>Time Card</v>
      </c>
      <c r="V1540" s="8" t="str">
        <f>RIGHT(TEXT(Data6[[#This Row],[Date:]],"mmddyyyy"),4)</f>
        <v>2024</v>
      </c>
      <c r="W1540" s="8" t="str">
        <f>MID(TEXT(Data6[[#This Row],[Date:]],"mmddyyyy"),3,2)</f>
        <v>07</v>
      </c>
      <c r="X1540" s="8" t="str">
        <f>LEFT(TEXT(Data6[[#This Row],[Date:]],"mmddyyyy"),2)</f>
        <v>08</v>
      </c>
      <c r="Y1540" s="6">
        <f>DATE(Data6[[#This Row],[Year]],Data6[[#This Row],[Month]],Data6[[#This Row],[Day]])</f>
        <v>45511</v>
      </c>
    </row>
    <row r="1541" spans="1:25" x14ac:dyDescent="0.3">
      <c r="A1541" s="5">
        <v>45511.578380671293</v>
      </c>
      <c r="B1541" s="7" t="s">
        <v>31</v>
      </c>
      <c r="C1541" s="6" t="s">
        <v>2010</v>
      </c>
      <c r="D1541" s="7" t="s">
        <v>2011</v>
      </c>
      <c r="E1541" s="8">
        <v>8</v>
      </c>
      <c r="F1541" s="7" t="s">
        <v>68</v>
      </c>
      <c r="G1541" s="7" t="s">
        <v>68</v>
      </c>
      <c r="H1541" s="7" t="s">
        <v>912</v>
      </c>
      <c r="I1541" s="7" t="s">
        <v>44</v>
      </c>
      <c r="J1541" s="19" t="str">
        <f>IFERROR(INDEX('Employee Info'!$C$3:$E$200,MATCH(Data6[[#This Row],[Name:]],'Employee Info'!$B$3:$B$200,0),MATCH(Data6[[#This Row],[Hours Type:]],'Employee Info'!$C$2:$E$2,0)),"")</f>
        <v/>
      </c>
      <c r="K1541" s="19" t="str">
        <f>IFERROR(INDEX('Employee Info'!$C$3:$J$200,MATCH(Data6[[#This Row],[Name:]],'Employee Info'!$B$3:$B$200,0),MATCH(Data6[[#Headers],[Truck]],'Employee Info'!$C$2:$J$2,0)),"")</f>
        <v/>
      </c>
      <c r="L1541" s="19" t="str">
        <f>IFERROR(INDEX('Employee Info'!$C$3:$J$200,MATCH(Data6[[#This Row],[Name:]],'Employee Info'!$B$3:$B$200,0),MATCH(Data6[[#Headers],[Phone]],'Employee Info'!$C$2:$J$2,0)),"")</f>
        <v/>
      </c>
      <c r="M1541" s="19" t="str">
        <f>IFERROR(INDEX('Employee Info'!$C$3:$J$200,MATCH(Data6[[#This Row],[Name:]],'Employee Info'!$B$3:$B$200,0),MATCH(Data6[[#Headers],[Tech]],'Employee Info'!$C$2:$J$2,0)),"")</f>
        <v/>
      </c>
      <c r="N1541" s="19" t="str">
        <f>IFERROR(INDEX('Employee Info'!$C$3:$J$200,MATCH(Data6[[#This Row],[Name:]],'Employee Info'!$B$3:$B$200,0),MATCH(Data6[[#Headers],[Other]],'Employee Info'!$C$2:$J$2,0)),"")</f>
        <v/>
      </c>
      <c r="O1541" s="19">
        <f>IFERROR((Data6[[#This Row],[Hours:]]*SUM(Data6[[#This Row],[Rate]:[Other]])),"")</f>
        <v>0</v>
      </c>
      <c r="P1541" s="7" t="str">
        <f>IF(Data6[[#This Row],[WO'#:]]="","Riley #","WO#")</f>
        <v>Riley #</v>
      </c>
      <c r="Q1541" s="7">
        <f>IFERROR(WEEKNUM(Data6[[#This Row],[Date:]]),"")</f>
        <v>32</v>
      </c>
      <c r="R1541" s="6">
        <f t="shared" si="72"/>
        <v>45508</v>
      </c>
      <c r="S1541" s="6">
        <f>Data6[[#This Row],[Week Start]]+7</f>
        <v>45515</v>
      </c>
      <c r="T1541" s="7" t="str">
        <f t="shared" si="73"/>
        <v>8/4/2024 - 8/11/2024</v>
      </c>
      <c r="U1541" s="7" t="str">
        <f t="shared" si="74"/>
        <v>Time Card</v>
      </c>
      <c r="V1541" s="8" t="str">
        <f>RIGHT(TEXT(Data6[[#This Row],[Date:]],"mmddyyyy"),4)</f>
        <v>2024</v>
      </c>
      <c r="W1541" s="8" t="str">
        <f>MID(TEXT(Data6[[#This Row],[Date:]],"mmddyyyy"),3,2)</f>
        <v>07</v>
      </c>
      <c r="X1541" s="8" t="str">
        <f>LEFT(TEXT(Data6[[#This Row],[Date:]],"mmddyyyy"),2)</f>
        <v>08</v>
      </c>
      <c r="Y1541" s="6">
        <f>DATE(Data6[[#This Row],[Year]],Data6[[#This Row],[Month]],Data6[[#This Row],[Day]])</f>
        <v>45511</v>
      </c>
    </row>
    <row r="1542" spans="1:25" x14ac:dyDescent="0.3">
      <c r="A1542" s="5">
        <v>45511.57854988426</v>
      </c>
      <c r="B1542" s="7" t="s">
        <v>342</v>
      </c>
      <c r="C1542" s="6" t="s">
        <v>2010</v>
      </c>
      <c r="D1542" s="7" t="s">
        <v>2011</v>
      </c>
      <c r="E1542" s="8">
        <v>8</v>
      </c>
      <c r="F1542" s="7" t="s">
        <v>68</v>
      </c>
      <c r="G1542" s="7" t="s">
        <v>68</v>
      </c>
      <c r="H1542" s="7" t="s">
        <v>912</v>
      </c>
      <c r="I1542" s="7" t="s">
        <v>44</v>
      </c>
      <c r="J1542" s="19" t="str">
        <f>IFERROR(INDEX('Employee Info'!$C$3:$E$200,MATCH(Data6[[#This Row],[Name:]],'Employee Info'!$B$3:$B$200,0),MATCH(Data6[[#This Row],[Hours Type:]],'Employee Info'!$C$2:$E$2,0)),"")</f>
        <v/>
      </c>
      <c r="K1542" s="19" t="str">
        <f>IFERROR(INDEX('Employee Info'!$C$3:$J$200,MATCH(Data6[[#This Row],[Name:]],'Employee Info'!$B$3:$B$200,0),MATCH(Data6[[#Headers],[Truck]],'Employee Info'!$C$2:$J$2,0)),"")</f>
        <v/>
      </c>
      <c r="L1542" s="19" t="str">
        <f>IFERROR(INDEX('Employee Info'!$C$3:$J$200,MATCH(Data6[[#This Row],[Name:]],'Employee Info'!$B$3:$B$200,0),MATCH(Data6[[#Headers],[Phone]],'Employee Info'!$C$2:$J$2,0)),"")</f>
        <v/>
      </c>
      <c r="M1542" s="19" t="str">
        <f>IFERROR(INDEX('Employee Info'!$C$3:$J$200,MATCH(Data6[[#This Row],[Name:]],'Employee Info'!$B$3:$B$200,0),MATCH(Data6[[#Headers],[Tech]],'Employee Info'!$C$2:$J$2,0)),"")</f>
        <v/>
      </c>
      <c r="N1542" s="19" t="str">
        <f>IFERROR(INDEX('Employee Info'!$C$3:$J$200,MATCH(Data6[[#This Row],[Name:]],'Employee Info'!$B$3:$B$200,0),MATCH(Data6[[#Headers],[Other]],'Employee Info'!$C$2:$J$2,0)),"")</f>
        <v/>
      </c>
      <c r="O1542" s="19">
        <f>IFERROR((Data6[[#This Row],[Hours:]]*SUM(Data6[[#This Row],[Rate]:[Other]])),"")</f>
        <v>0</v>
      </c>
      <c r="P1542" s="7" t="str">
        <f>IF(Data6[[#This Row],[WO'#:]]="","Riley #","WO#")</f>
        <v>Riley #</v>
      </c>
      <c r="Q1542" s="7">
        <f>IFERROR(WEEKNUM(Data6[[#This Row],[Date:]]),"")</f>
        <v>32</v>
      </c>
      <c r="R1542" s="6">
        <f t="shared" si="72"/>
        <v>45508</v>
      </c>
      <c r="S1542" s="6">
        <f>Data6[[#This Row],[Week Start]]+7</f>
        <v>45515</v>
      </c>
      <c r="T1542" s="7" t="str">
        <f t="shared" si="73"/>
        <v>8/4/2024 - 8/11/2024</v>
      </c>
      <c r="U1542" s="7" t="str">
        <f t="shared" si="74"/>
        <v>Time Card</v>
      </c>
      <c r="V1542" s="8" t="str">
        <f>RIGHT(TEXT(Data6[[#This Row],[Date:]],"mmddyyyy"),4)</f>
        <v>2024</v>
      </c>
      <c r="W1542" s="8" t="str">
        <f>MID(TEXT(Data6[[#This Row],[Date:]],"mmddyyyy"),3,2)</f>
        <v>07</v>
      </c>
      <c r="X1542" s="8" t="str">
        <f>LEFT(TEXT(Data6[[#This Row],[Date:]],"mmddyyyy"),2)</f>
        <v>08</v>
      </c>
      <c r="Y1542" s="6">
        <f>DATE(Data6[[#This Row],[Year]],Data6[[#This Row],[Month]],Data6[[#This Row],[Day]])</f>
        <v>45511</v>
      </c>
    </row>
    <row r="1543" spans="1:25" x14ac:dyDescent="0.3">
      <c r="A1543" s="5">
        <v>45513.617503935187</v>
      </c>
      <c r="B1543" s="7" t="s">
        <v>66</v>
      </c>
      <c r="C1543" s="6" t="s">
        <v>2010</v>
      </c>
      <c r="D1543" s="7" t="s">
        <v>2024</v>
      </c>
      <c r="E1543" s="8">
        <v>1</v>
      </c>
      <c r="F1543" s="7" t="s">
        <v>68</v>
      </c>
      <c r="G1543" s="7" t="s">
        <v>68</v>
      </c>
      <c r="H1543" s="7" t="s">
        <v>912</v>
      </c>
      <c r="I1543" s="7" t="s">
        <v>44</v>
      </c>
      <c r="J1543" s="19" t="str">
        <f>IFERROR(INDEX('Employee Info'!$C$3:$E$200,MATCH(Data6[[#This Row],[Name:]],'Employee Info'!$B$3:$B$200,0),MATCH(Data6[[#This Row],[Hours Type:]],'Employee Info'!$C$2:$E$2,0)),"")</f>
        <v/>
      </c>
      <c r="K1543" s="19" t="str">
        <f>IFERROR(INDEX('Employee Info'!$C$3:$J$200,MATCH(Data6[[#This Row],[Name:]],'Employee Info'!$B$3:$B$200,0),MATCH(Data6[[#Headers],[Truck]],'Employee Info'!$C$2:$J$2,0)),"")</f>
        <v/>
      </c>
      <c r="L1543" s="19" t="str">
        <f>IFERROR(INDEX('Employee Info'!$C$3:$J$200,MATCH(Data6[[#This Row],[Name:]],'Employee Info'!$B$3:$B$200,0),MATCH(Data6[[#Headers],[Phone]],'Employee Info'!$C$2:$J$2,0)),"")</f>
        <v/>
      </c>
      <c r="M1543" s="19" t="str">
        <f>IFERROR(INDEX('Employee Info'!$C$3:$J$200,MATCH(Data6[[#This Row],[Name:]],'Employee Info'!$B$3:$B$200,0),MATCH(Data6[[#Headers],[Tech]],'Employee Info'!$C$2:$J$2,0)),"")</f>
        <v/>
      </c>
      <c r="N1543" s="19" t="str">
        <f>IFERROR(INDEX('Employee Info'!$C$3:$J$200,MATCH(Data6[[#This Row],[Name:]],'Employee Info'!$B$3:$B$200,0),MATCH(Data6[[#Headers],[Other]],'Employee Info'!$C$2:$J$2,0)),"")</f>
        <v/>
      </c>
      <c r="O1543" s="19">
        <f>IFERROR((Data6[[#This Row],[Hours:]]*SUM(Data6[[#This Row],[Rate]:[Other]])),"")</f>
        <v>0</v>
      </c>
      <c r="P1543" s="7" t="str">
        <f>IF(Data6[[#This Row],[WO'#:]]="","Riley #","WO#")</f>
        <v>Riley #</v>
      </c>
      <c r="Q1543" s="7">
        <f>IFERROR(WEEKNUM(Data6[[#This Row],[Date:]]),"")</f>
        <v>32</v>
      </c>
      <c r="R1543" s="6">
        <f t="shared" si="72"/>
        <v>45508</v>
      </c>
      <c r="S1543" s="6">
        <f>Data6[[#This Row],[Week Start]]+7</f>
        <v>45515</v>
      </c>
      <c r="T1543" s="7" t="str">
        <f t="shared" si="73"/>
        <v>8/4/2024 - 8/11/2024</v>
      </c>
      <c r="U1543" s="7" t="str">
        <f t="shared" si="74"/>
        <v>Time Card</v>
      </c>
      <c r="V1543" s="8" t="str">
        <f>RIGHT(TEXT(Data6[[#This Row],[Date:]],"mmddyyyy"),4)</f>
        <v>2024</v>
      </c>
      <c r="W1543" s="8" t="str">
        <f>MID(TEXT(Data6[[#This Row],[Date:]],"mmddyyyy"),3,2)</f>
        <v>07</v>
      </c>
      <c r="X1543" s="8" t="str">
        <f>LEFT(TEXT(Data6[[#This Row],[Date:]],"mmddyyyy"),2)</f>
        <v>08</v>
      </c>
      <c r="Y1543" s="6">
        <f>DATE(Data6[[#This Row],[Year]],Data6[[#This Row],[Month]],Data6[[#This Row],[Day]])</f>
        <v>45511</v>
      </c>
    </row>
    <row r="1544" spans="1:25" x14ac:dyDescent="0.3">
      <c r="A1544" s="5">
        <v>45511.580515856484</v>
      </c>
      <c r="B1544" s="7" t="s">
        <v>34</v>
      </c>
      <c r="C1544" s="6" t="s">
        <v>2010</v>
      </c>
      <c r="D1544" s="7" t="s">
        <v>2012</v>
      </c>
      <c r="E1544" s="8">
        <v>8</v>
      </c>
      <c r="F1544" s="7" t="s">
        <v>68</v>
      </c>
      <c r="G1544" s="7" t="s">
        <v>68</v>
      </c>
      <c r="H1544" s="7" t="s">
        <v>922</v>
      </c>
      <c r="I1544" s="7" t="s">
        <v>44</v>
      </c>
      <c r="J1544" s="19" t="str">
        <f>IFERROR(INDEX('Employee Info'!$C$3:$E$200,MATCH(Data6[[#This Row],[Name:]],'Employee Info'!$B$3:$B$200,0),MATCH(Data6[[#This Row],[Hours Type:]],'Employee Info'!$C$2:$E$2,0)),"")</f>
        <v/>
      </c>
      <c r="K1544" s="19" t="str">
        <f>IFERROR(INDEX('Employee Info'!$C$3:$J$200,MATCH(Data6[[#This Row],[Name:]],'Employee Info'!$B$3:$B$200,0),MATCH(Data6[[#Headers],[Truck]],'Employee Info'!$C$2:$J$2,0)),"")</f>
        <v/>
      </c>
      <c r="L1544" s="19" t="str">
        <f>IFERROR(INDEX('Employee Info'!$C$3:$J$200,MATCH(Data6[[#This Row],[Name:]],'Employee Info'!$B$3:$B$200,0),MATCH(Data6[[#Headers],[Phone]],'Employee Info'!$C$2:$J$2,0)),"")</f>
        <v/>
      </c>
      <c r="M1544" s="19" t="str">
        <f>IFERROR(INDEX('Employee Info'!$C$3:$J$200,MATCH(Data6[[#This Row],[Name:]],'Employee Info'!$B$3:$B$200,0),MATCH(Data6[[#Headers],[Tech]],'Employee Info'!$C$2:$J$2,0)),"")</f>
        <v/>
      </c>
      <c r="N1544" s="19" t="str">
        <f>IFERROR(INDEX('Employee Info'!$C$3:$J$200,MATCH(Data6[[#This Row],[Name:]],'Employee Info'!$B$3:$B$200,0),MATCH(Data6[[#Headers],[Other]],'Employee Info'!$C$2:$J$2,0)),"")</f>
        <v/>
      </c>
      <c r="O1544" s="19">
        <f>IFERROR((Data6[[#This Row],[Hours:]]*SUM(Data6[[#This Row],[Rate]:[Other]])),"")</f>
        <v>0</v>
      </c>
      <c r="P1544" s="7" t="str">
        <f>IF(Data6[[#This Row],[WO'#:]]="","Riley #","WO#")</f>
        <v>Riley #</v>
      </c>
      <c r="Q1544" s="7">
        <f>IFERROR(WEEKNUM(Data6[[#This Row],[Date:]]),"")</f>
        <v>32</v>
      </c>
      <c r="R1544" s="6">
        <f t="shared" si="72"/>
        <v>45508</v>
      </c>
      <c r="S1544" s="6">
        <f>Data6[[#This Row],[Week Start]]+7</f>
        <v>45515</v>
      </c>
      <c r="T1544" s="7" t="str">
        <f t="shared" si="73"/>
        <v>8/4/2024 - 8/11/2024</v>
      </c>
      <c r="U1544" s="7" t="str">
        <f t="shared" si="74"/>
        <v>Time Card</v>
      </c>
      <c r="V1544" s="8" t="str">
        <f>RIGHT(TEXT(Data6[[#This Row],[Date:]],"mmddyyyy"),4)</f>
        <v>2024</v>
      </c>
      <c r="W1544" s="8" t="str">
        <f>MID(TEXT(Data6[[#This Row],[Date:]],"mmddyyyy"),3,2)</f>
        <v>07</v>
      </c>
      <c r="X1544" s="8" t="str">
        <f>LEFT(TEXT(Data6[[#This Row],[Date:]],"mmddyyyy"),2)</f>
        <v>08</v>
      </c>
      <c r="Y1544" s="6">
        <f>DATE(Data6[[#This Row],[Year]],Data6[[#This Row],[Month]],Data6[[#This Row],[Day]])</f>
        <v>45511</v>
      </c>
    </row>
    <row r="1545" spans="1:25" x14ac:dyDescent="0.3">
      <c r="A1545" s="5">
        <v>45514.412339120368</v>
      </c>
      <c r="B1545" s="7" t="s">
        <v>66</v>
      </c>
      <c r="C1545" s="6" t="s">
        <v>2015</v>
      </c>
      <c r="D1545" s="7" t="s">
        <v>2033</v>
      </c>
      <c r="E1545" s="8">
        <v>4</v>
      </c>
      <c r="F1545" s="7">
        <v>6984733</v>
      </c>
      <c r="G1545" s="7" t="s">
        <v>68</v>
      </c>
      <c r="H1545" s="7" t="s">
        <v>756</v>
      </c>
      <c r="I1545" s="7" t="s">
        <v>44</v>
      </c>
      <c r="J1545" s="19" t="str">
        <f>IFERROR(INDEX('Employee Info'!$C$3:$E$200,MATCH(Data6[[#This Row],[Name:]],'Employee Info'!$B$3:$B$200,0),MATCH(Data6[[#This Row],[Hours Type:]],'Employee Info'!$C$2:$E$2,0)),"")</f>
        <v/>
      </c>
      <c r="K1545" s="19" t="str">
        <f>IFERROR(INDEX('Employee Info'!$C$3:$J$200,MATCH(Data6[[#This Row],[Name:]],'Employee Info'!$B$3:$B$200,0),MATCH(Data6[[#Headers],[Truck]],'Employee Info'!$C$2:$J$2,0)),"")</f>
        <v/>
      </c>
      <c r="L1545" s="19" t="str">
        <f>IFERROR(INDEX('Employee Info'!$C$3:$J$200,MATCH(Data6[[#This Row],[Name:]],'Employee Info'!$B$3:$B$200,0),MATCH(Data6[[#Headers],[Phone]],'Employee Info'!$C$2:$J$2,0)),"")</f>
        <v/>
      </c>
      <c r="M1545" s="19" t="str">
        <f>IFERROR(INDEX('Employee Info'!$C$3:$J$200,MATCH(Data6[[#This Row],[Name:]],'Employee Info'!$B$3:$B$200,0),MATCH(Data6[[#Headers],[Tech]],'Employee Info'!$C$2:$J$2,0)),"")</f>
        <v/>
      </c>
      <c r="N1545" s="19" t="str">
        <f>IFERROR(INDEX('Employee Info'!$C$3:$J$200,MATCH(Data6[[#This Row],[Name:]],'Employee Info'!$B$3:$B$200,0),MATCH(Data6[[#Headers],[Other]],'Employee Info'!$C$2:$J$2,0)),"")</f>
        <v/>
      </c>
      <c r="O1545" s="19">
        <f>IFERROR((Data6[[#This Row],[Hours:]]*SUM(Data6[[#This Row],[Rate]:[Other]])),"")</f>
        <v>0</v>
      </c>
      <c r="P1545" s="7" t="str">
        <f>IF(Data6[[#This Row],[WO'#:]]="","Riley #","WO#")</f>
        <v>WO#</v>
      </c>
      <c r="Q1545" s="7">
        <f>IFERROR(WEEKNUM(Data6[[#This Row],[Date:]]),"")</f>
        <v>32</v>
      </c>
      <c r="R1545" s="6">
        <f t="shared" si="72"/>
        <v>45508</v>
      </c>
      <c r="S1545" s="6">
        <f>Data6[[#This Row],[Week Start]]+7</f>
        <v>45515</v>
      </c>
      <c r="T1545" s="7" t="str">
        <f t="shared" si="73"/>
        <v>8/4/2024 - 8/11/2024</v>
      </c>
      <c r="U1545" s="7" t="str">
        <f t="shared" si="74"/>
        <v>Time Card</v>
      </c>
      <c r="V1545" s="8" t="str">
        <f>RIGHT(TEXT(Data6[[#This Row],[Date:]],"mmddyyyy"),4)</f>
        <v>2024</v>
      </c>
      <c r="W1545" s="8" t="str">
        <f>MID(TEXT(Data6[[#This Row],[Date:]],"mmddyyyy"),3,2)</f>
        <v>08</v>
      </c>
      <c r="X1545" s="8" t="str">
        <f>LEFT(TEXT(Data6[[#This Row],[Date:]],"mmddyyyy"),2)</f>
        <v>08</v>
      </c>
      <c r="Y1545" s="6">
        <f>DATE(Data6[[#This Row],[Year]],Data6[[#This Row],[Month]],Data6[[#This Row],[Day]])</f>
        <v>45512</v>
      </c>
    </row>
    <row r="1546" spans="1:25" x14ac:dyDescent="0.3">
      <c r="A1546" s="5">
        <v>45513.621342592596</v>
      </c>
      <c r="B1546" s="7" t="s">
        <v>66</v>
      </c>
      <c r="C1546" s="6" t="s">
        <v>2015</v>
      </c>
      <c r="D1546" s="7" t="s">
        <v>2027</v>
      </c>
      <c r="E1546" s="8">
        <v>1</v>
      </c>
      <c r="F1546" s="7">
        <v>7107423</v>
      </c>
      <c r="G1546" s="7" t="s">
        <v>68</v>
      </c>
      <c r="H1546" s="7" t="s">
        <v>756</v>
      </c>
      <c r="I1546" s="7" t="s">
        <v>44</v>
      </c>
      <c r="J1546" s="19" t="str">
        <f>IFERROR(INDEX('Employee Info'!$C$3:$E$200,MATCH(Data6[[#This Row],[Name:]],'Employee Info'!$B$3:$B$200,0),MATCH(Data6[[#This Row],[Hours Type:]],'Employee Info'!$C$2:$E$2,0)),"")</f>
        <v/>
      </c>
      <c r="K1546" s="19" t="str">
        <f>IFERROR(INDEX('Employee Info'!$C$3:$J$200,MATCH(Data6[[#This Row],[Name:]],'Employee Info'!$B$3:$B$200,0),MATCH(Data6[[#Headers],[Truck]],'Employee Info'!$C$2:$J$2,0)),"")</f>
        <v/>
      </c>
      <c r="L1546" s="19" t="str">
        <f>IFERROR(INDEX('Employee Info'!$C$3:$J$200,MATCH(Data6[[#This Row],[Name:]],'Employee Info'!$B$3:$B$200,0),MATCH(Data6[[#Headers],[Phone]],'Employee Info'!$C$2:$J$2,0)),"")</f>
        <v/>
      </c>
      <c r="M1546" s="19" t="str">
        <f>IFERROR(INDEX('Employee Info'!$C$3:$J$200,MATCH(Data6[[#This Row],[Name:]],'Employee Info'!$B$3:$B$200,0),MATCH(Data6[[#Headers],[Tech]],'Employee Info'!$C$2:$J$2,0)),"")</f>
        <v/>
      </c>
      <c r="N1546" s="19" t="str">
        <f>IFERROR(INDEX('Employee Info'!$C$3:$J$200,MATCH(Data6[[#This Row],[Name:]],'Employee Info'!$B$3:$B$200,0),MATCH(Data6[[#Headers],[Other]],'Employee Info'!$C$2:$J$2,0)),"")</f>
        <v/>
      </c>
      <c r="O1546" s="19">
        <f>IFERROR((Data6[[#This Row],[Hours:]]*SUM(Data6[[#This Row],[Rate]:[Other]])),"")</f>
        <v>0</v>
      </c>
      <c r="P1546" s="7" t="str">
        <f>IF(Data6[[#This Row],[WO'#:]]="","Riley #","WO#")</f>
        <v>WO#</v>
      </c>
      <c r="Q1546" s="7">
        <f>IFERROR(WEEKNUM(Data6[[#This Row],[Date:]]),"")</f>
        <v>32</v>
      </c>
      <c r="R1546" s="6">
        <f t="shared" si="72"/>
        <v>45508</v>
      </c>
      <c r="S1546" s="6">
        <f>Data6[[#This Row],[Week Start]]+7</f>
        <v>45515</v>
      </c>
      <c r="T1546" s="7" t="str">
        <f t="shared" si="73"/>
        <v>8/4/2024 - 8/11/2024</v>
      </c>
      <c r="U1546" s="7" t="str">
        <f t="shared" si="74"/>
        <v>Time Card</v>
      </c>
      <c r="V1546" s="8" t="str">
        <f>RIGHT(TEXT(Data6[[#This Row],[Date:]],"mmddyyyy"),4)</f>
        <v>2024</v>
      </c>
      <c r="W1546" s="8" t="str">
        <f>MID(TEXT(Data6[[#This Row],[Date:]],"mmddyyyy"),3,2)</f>
        <v>08</v>
      </c>
      <c r="X1546" s="8" t="str">
        <f>LEFT(TEXT(Data6[[#This Row],[Date:]],"mmddyyyy"),2)</f>
        <v>08</v>
      </c>
      <c r="Y1546" s="6">
        <f>DATE(Data6[[#This Row],[Year]],Data6[[#This Row],[Month]],Data6[[#This Row],[Day]])</f>
        <v>45512</v>
      </c>
    </row>
    <row r="1547" spans="1:25" x14ac:dyDescent="0.3">
      <c r="A1547" s="5">
        <v>45512.532137152775</v>
      </c>
      <c r="B1547" s="7" t="s">
        <v>35</v>
      </c>
      <c r="C1547" s="6" t="s">
        <v>2015</v>
      </c>
      <c r="D1547" s="7" t="s">
        <v>1980</v>
      </c>
      <c r="E1547" s="8">
        <v>3</v>
      </c>
      <c r="F1547" s="7">
        <v>7128669</v>
      </c>
      <c r="G1547" s="7" t="s">
        <v>68</v>
      </c>
      <c r="H1547" s="7" t="s">
        <v>756</v>
      </c>
      <c r="I1547" s="7" t="s">
        <v>45</v>
      </c>
      <c r="J1547" s="19" t="str">
        <f>IFERROR(INDEX('Employee Info'!$C$3:$E$200,MATCH(Data6[[#This Row],[Name:]],'Employee Info'!$B$3:$B$200,0),MATCH(Data6[[#This Row],[Hours Type:]],'Employee Info'!$C$2:$E$2,0)),"")</f>
        <v/>
      </c>
      <c r="K1547" s="19" t="str">
        <f>IFERROR(INDEX('Employee Info'!$C$3:$J$200,MATCH(Data6[[#This Row],[Name:]],'Employee Info'!$B$3:$B$200,0),MATCH(Data6[[#Headers],[Truck]],'Employee Info'!$C$2:$J$2,0)),"")</f>
        <v/>
      </c>
      <c r="L1547" s="19" t="str">
        <f>IFERROR(INDEX('Employee Info'!$C$3:$J$200,MATCH(Data6[[#This Row],[Name:]],'Employee Info'!$B$3:$B$200,0),MATCH(Data6[[#Headers],[Phone]],'Employee Info'!$C$2:$J$2,0)),"")</f>
        <v/>
      </c>
      <c r="M1547" s="19" t="str">
        <f>IFERROR(INDEX('Employee Info'!$C$3:$J$200,MATCH(Data6[[#This Row],[Name:]],'Employee Info'!$B$3:$B$200,0),MATCH(Data6[[#Headers],[Tech]],'Employee Info'!$C$2:$J$2,0)),"")</f>
        <v/>
      </c>
      <c r="N1547" s="19" t="str">
        <f>IFERROR(INDEX('Employee Info'!$C$3:$J$200,MATCH(Data6[[#This Row],[Name:]],'Employee Info'!$B$3:$B$200,0),MATCH(Data6[[#Headers],[Other]],'Employee Info'!$C$2:$J$2,0)),"")</f>
        <v/>
      </c>
      <c r="O1547" s="19">
        <f>IFERROR((Data6[[#This Row],[Hours:]]*SUM(Data6[[#This Row],[Rate]:[Other]])),"")</f>
        <v>0</v>
      </c>
      <c r="P1547" s="7" t="str">
        <f>IF(Data6[[#This Row],[WO'#:]]="","Riley #","WO#")</f>
        <v>WO#</v>
      </c>
      <c r="Q1547" s="7">
        <f>IFERROR(WEEKNUM(Data6[[#This Row],[Date:]]),"")</f>
        <v>32</v>
      </c>
      <c r="R1547" s="6">
        <f t="shared" si="72"/>
        <v>45508</v>
      </c>
      <c r="S1547" s="6">
        <f>Data6[[#This Row],[Week Start]]+7</f>
        <v>45515</v>
      </c>
      <c r="T1547" s="7" t="str">
        <f t="shared" si="73"/>
        <v>8/4/2024 - 8/11/2024</v>
      </c>
      <c r="U1547" s="7" t="str">
        <f t="shared" si="74"/>
        <v>Time Card</v>
      </c>
      <c r="V1547" s="8" t="str">
        <f>RIGHT(TEXT(Data6[[#This Row],[Date:]],"mmddyyyy"),4)</f>
        <v>2024</v>
      </c>
      <c r="W1547" s="8" t="str">
        <f>MID(TEXT(Data6[[#This Row],[Date:]],"mmddyyyy"),3,2)</f>
        <v>08</v>
      </c>
      <c r="X1547" s="8" t="str">
        <f>LEFT(TEXT(Data6[[#This Row],[Date:]],"mmddyyyy"),2)</f>
        <v>08</v>
      </c>
      <c r="Y1547" s="6">
        <f>DATE(Data6[[#This Row],[Year]],Data6[[#This Row],[Month]],Data6[[#This Row],[Day]])</f>
        <v>45512</v>
      </c>
    </row>
    <row r="1548" spans="1:25" x14ac:dyDescent="0.3">
      <c r="A1548" s="5">
        <v>45514.414496296296</v>
      </c>
      <c r="B1548" s="7" t="s">
        <v>66</v>
      </c>
      <c r="C1548" s="6" t="s">
        <v>2015</v>
      </c>
      <c r="D1548" s="7" t="s">
        <v>2035</v>
      </c>
      <c r="E1548" s="8">
        <v>4</v>
      </c>
      <c r="F1548" s="7">
        <v>7128669</v>
      </c>
      <c r="G1548" s="7" t="s">
        <v>68</v>
      </c>
      <c r="H1548" s="7" t="s">
        <v>756</v>
      </c>
      <c r="I1548" s="7" t="s">
        <v>45</v>
      </c>
      <c r="J1548" s="19" t="str">
        <f>IFERROR(INDEX('Employee Info'!$C$3:$E$200,MATCH(Data6[[#This Row],[Name:]],'Employee Info'!$B$3:$B$200,0),MATCH(Data6[[#This Row],[Hours Type:]],'Employee Info'!$C$2:$E$2,0)),"")</f>
        <v/>
      </c>
      <c r="K1548" s="19" t="str">
        <f>IFERROR(INDEX('Employee Info'!$C$3:$J$200,MATCH(Data6[[#This Row],[Name:]],'Employee Info'!$B$3:$B$200,0),MATCH(Data6[[#Headers],[Truck]],'Employee Info'!$C$2:$J$2,0)),"")</f>
        <v/>
      </c>
      <c r="L1548" s="19" t="str">
        <f>IFERROR(INDEX('Employee Info'!$C$3:$J$200,MATCH(Data6[[#This Row],[Name:]],'Employee Info'!$B$3:$B$200,0),MATCH(Data6[[#Headers],[Phone]],'Employee Info'!$C$2:$J$2,0)),"")</f>
        <v/>
      </c>
      <c r="M1548" s="19" t="str">
        <f>IFERROR(INDEX('Employee Info'!$C$3:$J$200,MATCH(Data6[[#This Row],[Name:]],'Employee Info'!$B$3:$B$200,0),MATCH(Data6[[#Headers],[Tech]],'Employee Info'!$C$2:$J$2,0)),"")</f>
        <v/>
      </c>
      <c r="N1548" s="19" t="str">
        <f>IFERROR(INDEX('Employee Info'!$C$3:$J$200,MATCH(Data6[[#This Row],[Name:]],'Employee Info'!$B$3:$B$200,0),MATCH(Data6[[#Headers],[Other]],'Employee Info'!$C$2:$J$2,0)),"")</f>
        <v/>
      </c>
      <c r="O1548" s="19">
        <f>IFERROR((Data6[[#This Row],[Hours:]]*SUM(Data6[[#This Row],[Rate]:[Other]])),"")</f>
        <v>0</v>
      </c>
      <c r="P1548" s="7" t="str">
        <f>IF(Data6[[#This Row],[WO'#:]]="","Riley #","WO#")</f>
        <v>WO#</v>
      </c>
      <c r="Q1548" s="7">
        <f>IFERROR(WEEKNUM(Data6[[#This Row],[Date:]]),"")</f>
        <v>32</v>
      </c>
      <c r="R1548" s="6">
        <f t="shared" si="72"/>
        <v>45508</v>
      </c>
      <c r="S1548" s="6">
        <f>Data6[[#This Row],[Week Start]]+7</f>
        <v>45515</v>
      </c>
      <c r="T1548" s="7" t="str">
        <f t="shared" si="73"/>
        <v>8/4/2024 - 8/11/2024</v>
      </c>
      <c r="U1548" s="7" t="str">
        <f t="shared" si="74"/>
        <v>Time Card</v>
      </c>
      <c r="V1548" s="8" t="str">
        <f>RIGHT(TEXT(Data6[[#This Row],[Date:]],"mmddyyyy"),4)</f>
        <v>2024</v>
      </c>
      <c r="W1548" s="8" t="str">
        <f>MID(TEXT(Data6[[#This Row],[Date:]],"mmddyyyy"),3,2)</f>
        <v>08</v>
      </c>
      <c r="X1548" s="8" t="str">
        <f>LEFT(TEXT(Data6[[#This Row],[Date:]],"mmddyyyy"),2)</f>
        <v>08</v>
      </c>
      <c r="Y1548" s="6">
        <f>DATE(Data6[[#This Row],[Year]],Data6[[#This Row],[Month]],Data6[[#This Row],[Day]])</f>
        <v>45512</v>
      </c>
    </row>
    <row r="1549" spans="1:25" x14ac:dyDescent="0.3">
      <c r="A1549" s="5">
        <v>45512.533796296295</v>
      </c>
      <c r="B1549" s="7" t="s">
        <v>35</v>
      </c>
      <c r="C1549" s="6" t="s">
        <v>2015</v>
      </c>
      <c r="D1549" s="7" t="s">
        <v>2018</v>
      </c>
      <c r="E1549" s="8">
        <v>6</v>
      </c>
      <c r="F1549" s="7">
        <v>7139590</v>
      </c>
      <c r="G1549" s="7" t="s">
        <v>68</v>
      </c>
      <c r="H1549" s="7" t="s">
        <v>756</v>
      </c>
      <c r="I1549" s="7" t="s">
        <v>44</v>
      </c>
      <c r="J1549" s="19" t="str">
        <f>IFERROR(INDEX('Employee Info'!$C$3:$E$200,MATCH(Data6[[#This Row],[Name:]],'Employee Info'!$B$3:$B$200,0),MATCH(Data6[[#This Row],[Hours Type:]],'Employee Info'!$C$2:$E$2,0)),"")</f>
        <v/>
      </c>
      <c r="K1549" s="19" t="str">
        <f>IFERROR(INDEX('Employee Info'!$C$3:$J$200,MATCH(Data6[[#This Row],[Name:]],'Employee Info'!$B$3:$B$200,0),MATCH(Data6[[#Headers],[Truck]],'Employee Info'!$C$2:$J$2,0)),"")</f>
        <v/>
      </c>
      <c r="L1549" s="19" t="str">
        <f>IFERROR(INDEX('Employee Info'!$C$3:$J$200,MATCH(Data6[[#This Row],[Name:]],'Employee Info'!$B$3:$B$200,0),MATCH(Data6[[#Headers],[Phone]],'Employee Info'!$C$2:$J$2,0)),"")</f>
        <v/>
      </c>
      <c r="M1549" s="19" t="str">
        <f>IFERROR(INDEX('Employee Info'!$C$3:$J$200,MATCH(Data6[[#This Row],[Name:]],'Employee Info'!$B$3:$B$200,0),MATCH(Data6[[#Headers],[Tech]],'Employee Info'!$C$2:$J$2,0)),"")</f>
        <v/>
      </c>
      <c r="N1549" s="19" t="str">
        <f>IFERROR(INDEX('Employee Info'!$C$3:$J$200,MATCH(Data6[[#This Row],[Name:]],'Employee Info'!$B$3:$B$200,0),MATCH(Data6[[#Headers],[Other]],'Employee Info'!$C$2:$J$2,0)),"")</f>
        <v/>
      </c>
      <c r="O1549" s="19">
        <f>IFERROR((Data6[[#This Row],[Hours:]]*SUM(Data6[[#This Row],[Rate]:[Other]])),"")</f>
        <v>0</v>
      </c>
      <c r="P1549" s="7" t="str">
        <f>IF(Data6[[#This Row],[WO'#:]]="","Riley #","WO#")</f>
        <v>WO#</v>
      </c>
      <c r="Q1549" s="7">
        <f>IFERROR(WEEKNUM(Data6[[#This Row],[Date:]]),"")</f>
        <v>32</v>
      </c>
      <c r="R1549" s="6">
        <f t="shared" si="72"/>
        <v>45508</v>
      </c>
      <c r="S1549" s="6">
        <f>Data6[[#This Row],[Week Start]]+7</f>
        <v>45515</v>
      </c>
      <c r="T1549" s="7" t="str">
        <f t="shared" si="73"/>
        <v>8/4/2024 - 8/11/2024</v>
      </c>
      <c r="U1549" s="7" t="str">
        <f t="shared" si="74"/>
        <v>Time Card</v>
      </c>
      <c r="V1549" s="8" t="str">
        <f>RIGHT(TEXT(Data6[[#This Row],[Date:]],"mmddyyyy"),4)</f>
        <v>2024</v>
      </c>
      <c r="W1549" s="8" t="str">
        <f>MID(TEXT(Data6[[#This Row],[Date:]],"mmddyyyy"),3,2)</f>
        <v>08</v>
      </c>
      <c r="X1549" s="8" t="str">
        <f>LEFT(TEXT(Data6[[#This Row],[Date:]],"mmddyyyy"),2)</f>
        <v>08</v>
      </c>
      <c r="Y1549" s="6">
        <f>DATE(Data6[[#This Row],[Year]],Data6[[#This Row],[Month]],Data6[[#This Row],[Day]])</f>
        <v>45512</v>
      </c>
    </row>
    <row r="1550" spans="1:25" x14ac:dyDescent="0.3">
      <c r="A1550" s="5">
        <v>45513.622360879628</v>
      </c>
      <c r="B1550" s="7" t="s">
        <v>66</v>
      </c>
      <c r="C1550" s="6" t="s">
        <v>2015</v>
      </c>
      <c r="D1550" s="7" t="s">
        <v>2029</v>
      </c>
      <c r="E1550" s="8">
        <v>1</v>
      </c>
      <c r="F1550" s="7">
        <v>7139590</v>
      </c>
      <c r="G1550" s="7" t="s">
        <v>68</v>
      </c>
      <c r="H1550" s="7" t="s">
        <v>756</v>
      </c>
      <c r="I1550" s="7" t="s">
        <v>44</v>
      </c>
      <c r="J1550" s="19" t="str">
        <f>IFERROR(INDEX('Employee Info'!$C$3:$E$200,MATCH(Data6[[#This Row],[Name:]],'Employee Info'!$B$3:$B$200,0),MATCH(Data6[[#This Row],[Hours Type:]],'Employee Info'!$C$2:$E$2,0)),"")</f>
        <v/>
      </c>
      <c r="K1550" s="19" t="str">
        <f>IFERROR(INDEX('Employee Info'!$C$3:$J$200,MATCH(Data6[[#This Row],[Name:]],'Employee Info'!$B$3:$B$200,0),MATCH(Data6[[#Headers],[Truck]],'Employee Info'!$C$2:$J$2,0)),"")</f>
        <v/>
      </c>
      <c r="L1550" s="19" t="str">
        <f>IFERROR(INDEX('Employee Info'!$C$3:$J$200,MATCH(Data6[[#This Row],[Name:]],'Employee Info'!$B$3:$B$200,0),MATCH(Data6[[#Headers],[Phone]],'Employee Info'!$C$2:$J$2,0)),"")</f>
        <v/>
      </c>
      <c r="M1550" s="19" t="str">
        <f>IFERROR(INDEX('Employee Info'!$C$3:$J$200,MATCH(Data6[[#This Row],[Name:]],'Employee Info'!$B$3:$B$200,0),MATCH(Data6[[#Headers],[Tech]],'Employee Info'!$C$2:$J$2,0)),"")</f>
        <v/>
      </c>
      <c r="N1550" s="19" t="str">
        <f>IFERROR(INDEX('Employee Info'!$C$3:$J$200,MATCH(Data6[[#This Row],[Name:]],'Employee Info'!$B$3:$B$200,0),MATCH(Data6[[#Headers],[Other]],'Employee Info'!$C$2:$J$2,0)),"")</f>
        <v/>
      </c>
      <c r="O1550" s="19">
        <f>IFERROR((Data6[[#This Row],[Hours:]]*SUM(Data6[[#This Row],[Rate]:[Other]])),"")</f>
        <v>0</v>
      </c>
      <c r="P1550" s="7" t="str">
        <f>IF(Data6[[#This Row],[WO'#:]]="","Riley #","WO#")</f>
        <v>WO#</v>
      </c>
      <c r="Q1550" s="7">
        <f>IFERROR(WEEKNUM(Data6[[#This Row],[Date:]]),"")</f>
        <v>32</v>
      </c>
      <c r="R1550" s="6">
        <f t="shared" si="72"/>
        <v>45508</v>
      </c>
      <c r="S1550" s="6">
        <f>Data6[[#This Row],[Week Start]]+7</f>
        <v>45515</v>
      </c>
      <c r="T1550" s="7" t="str">
        <f t="shared" si="73"/>
        <v>8/4/2024 - 8/11/2024</v>
      </c>
      <c r="U1550" s="7" t="str">
        <f t="shared" si="74"/>
        <v>Time Card</v>
      </c>
      <c r="V1550" s="8" t="str">
        <f>RIGHT(TEXT(Data6[[#This Row],[Date:]],"mmddyyyy"),4)</f>
        <v>2024</v>
      </c>
      <c r="W1550" s="8" t="str">
        <f>MID(TEXT(Data6[[#This Row],[Date:]],"mmddyyyy"),3,2)</f>
        <v>08</v>
      </c>
      <c r="X1550" s="8" t="str">
        <f>LEFT(TEXT(Data6[[#This Row],[Date:]],"mmddyyyy"),2)</f>
        <v>08</v>
      </c>
      <c r="Y1550" s="6">
        <f>DATE(Data6[[#This Row],[Year]],Data6[[#This Row],[Month]],Data6[[#This Row],[Day]])</f>
        <v>45512</v>
      </c>
    </row>
    <row r="1551" spans="1:25" x14ac:dyDescent="0.3">
      <c r="A1551" s="5">
        <v>45512.582847106481</v>
      </c>
      <c r="B1551" s="7" t="s">
        <v>65</v>
      </c>
      <c r="C1551" s="6" t="s">
        <v>2015</v>
      </c>
      <c r="D1551" s="7" t="s">
        <v>2019</v>
      </c>
      <c r="E1551" s="8">
        <v>8</v>
      </c>
      <c r="F1551" s="7" t="s">
        <v>68</v>
      </c>
      <c r="G1551" s="7" t="s">
        <v>68</v>
      </c>
      <c r="H1551" s="7" t="s">
        <v>536</v>
      </c>
      <c r="I1551" s="7" t="s">
        <v>44</v>
      </c>
      <c r="J1551" s="19" t="str">
        <f>IFERROR(INDEX('Employee Info'!$C$3:$E$200,MATCH(Data6[[#This Row],[Name:]],'Employee Info'!$B$3:$B$200,0),MATCH(Data6[[#This Row],[Hours Type:]],'Employee Info'!$C$2:$E$2,0)),"")</f>
        <v/>
      </c>
      <c r="K1551" s="19" t="str">
        <f>IFERROR(INDEX('Employee Info'!$C$3:$J$200,MATCH(Data6[[#This Row],[Name:]],'Employee Info'!$B$3:$B$200,0),MATCH(Data6[[#Headers],[Truck]],'Employee Info'!$C$2:$J$2,0)),"")</f>
        <v/>
      </c>
      <c r="L1551" s="19" t="str">
        <f>IFERROR(INDEX('Employee Info'!$C$3:$J$200,MATCH(Data6[[#This Row],[Name:]],'Employee Info'!$B$3:$B$200,0),MATCH(Data6[[#Headers],[Phone]],'Employee Info'!$C$2:$J$2,0)),"")</f>
        <v/>
      </c>
      <c r="M1551" s="19" t="str">
        <f>IFERROR(INDEX('Employee Info'!$C$3:$J$200,MATCH(Data6[[#This Row],[Name:]],'Employee Info'!$B$3:$B$200,0),MATCH(Data6[[#Headers],[Tech]],'Employee Info'!$C$2:$J$2,0)),"")</f>
        <v/>
      </c>
      <c r="N1551" s="19" t="str">
        <f>IFERROR(INDEX('Employee Info'!$C$3:$J$200,MATCH(Data6[[#This Row],[Name:]],'Employee Info'!$B$3:$B$200,0),MATCH(Data6[[#Headers],[Other]],'Employee Info'!$C$2:$J$2,0)),"")</f>
        <v/>
      </c>
      <c r="O1551" s="19">
        <f>IFERROR((Data6[[#This Row],[Hours:]]*SUM(Data6[[#This Row],[Rate]:[Other]])),"")</f>
        <v>0</v>
      </c>
      <c r="P1551" s="7" t="str">
        <f>IF(Data6[[#This Row],[WO'#:]]="","Riley #","WO#")</f>
        <v>Riley #</v>
      </c>
      <c r="Q1551" s="7">
        <f>IFERROR(WEEKNUM(Data6[[#This Row],[Date:]]),"")</f>
        <v>32</v>
      </c>
      <c r="R1551" s="6">
        <f t="shared" si="72"/>
        <v>45508</v>
      </c>
      <c r="S1551" s="6">
        <f>Data6[[#This Row],[Week Start]]+7</f>
        <v>45515</v>
      </c>
      <c r="T1551" s="7" t="str">
        <f t="shared" si="73"/>
        <v>8/4/2024 - 8/11/2024</v>
      </c>
      <c r="U1551" s="7" t="str">
        <f t="shared" si="74"/>
        <v>Time Card</v>
      </c>
      <c r="V1551" s="8" t="str">
        <f>RIGHT(TEXT(Data6[[#This Row],[Date:]],"mmddyyyy"),4)</f>
        <v>2024</v>
      </c>
      <c r="W1551" s="8" t="str">
        <f>MID(TEXT(Data6[[#This Row],[Date:]],"mmddyyyy"),3,2)</f>
        <v>08</v>
      </c>
      <c r="X1551" s="8" t="str">
        <f>LEFT(TEXT(Data6[[#This Row],[Date:]],"mmddyyyy"),2)</f>
        <v>08</v>
      </c>
      <c r="Y1551" s="6">
        <f>DATE(Data6[[#This Row],[Year]],Data6[[#This Row],[Month]],Data6[[#This Row],[Day]])</f>
        <v>45512</v>
      </c>
    </row>
    <row r="1552" spans="1:25" x14ac:dyDescent="0.3">
      <c r="A1552" s="5">
        <v>45512.582962037035</v>
      </c>
      <c r="B1552" s="7" t="s">
        <v>23</v>
      </c>
      <c r="C1552" s="6" t="s">
        <v>2015</v>
      </c>
      <c r="D1552" s="7" t="s">
        <v>2019</v>
      </c>
      <c r="E1552" s="8">
        <v>8</v>
      </c>
      <c r="F1552" s="7" t="s">
        <v>68</v>
      </c>
      <c r="G1552" s="7" t="s">
        <v>68</v>
      </c>
      <c r="H1552" s="7" t="s">
        <v>536</v>
      </c>
      <c r="I1552" s="7" t="s">
        <v>44</v>
      </c>
      <c r="J1552" s="19" t="str">
        <f>IFERROR(INDEX('Employee Info'!$C$3:$E$200,MATCH(Data6[[#This Row],[Name:]],'Employee Info'!$B$3:$B$200,0),MATCH(Data6[[#This Row],[Hours Type:]],'Employee Info'!$C$2:$E$2,0)),"")</f>
        <v/>
      </c>
      <c r="K1552" s="19" t="str">
        <f>IFERROR(INDEX('Employee Info'!$C$3:$J$200,MATCH(Data6[[#This Row],[Name:]],'Employee Info'!$B$3:$B$200,0),MATCH(Data6[[#Headers],[Truck]],'Employee Info'!$C$2:$J$2,0)),"")</f>
        <v/>
      </c>
      <c r="L1552" s="19" t="str">
        <f>IFERROR(INDEX('Employee Info'!$C$3:$J$200,MATCH(Data6[[#This Row],[Name:]],'Employee Info'!$B$3:$B$200,0),MATCH(Data6[[#Headers],[Phone]],'Employee Info'!$C$2:$J$2,0)),"")</f>
        <v/>
      </c>
      <c r="M1552" s="19" t="str">
        <f>IFERROR(INDEX('Employee Info'!$C$3:$J$200,MATCH(Data6[[#This Row],[Name:]],'Employee Info'!$B$3:$B$200,0),MATCH(Data6[[#Headers],[Tech]],'Employee Info'!$C$2:$J$2,0)),"")</f>
        <v/>
      </c>
      <c r="N1552" s="19" t="str">
        <f>IFERROR(INDEX('Employee Info'!$C$3:$J$200,MATCH(Data6[[#This Row],[Name:]],'Employee Info'!$B$3:$B$200,0),MATCH(Data6[[#Headers],[Other]],'Employee Info'!$C$2:$J$2,0)),"")</f>
        <v/>
      </c>
      <c r="O1552" s="19">
        <f>IFERROR((Data6[[#This Row],[Hours:]]*SUM(Data6[[#This Row],[Rate]:[Other]])),"")</f>
        <v>0</v>
      </c>
      <c r="P1552" s="7" t="str">
        <f>IF(Data6[[#This Row],[WO'#:]]="","Riley #","WO#")</f>
        <v>Riley #</v>
      </c>
      <c r="Q1552" s="7">
        <f>IFERROR(WEEKNUM(Data6[[#This Row],[Date:]]),"")</f>
        <v>32</v>
      </c>
      <c r="R1552" s="6">
        <f t="shared" si="72"/>
        <v>45508</v>
      </c>
      <c r="S1552" s="6">
        <f>Data6[[#This Row],[Week Start]]+7</f>
        <v>45515</v>
      </c>
      <c r="T1552" s="7" t="str">
        <f t="shared" si="73"/>
        <v>8/4/2024 - 8/11/2024</v>
      </c>
      <c r="U1552" s="7" t="str">
        <f t="shared" si="74"/>
        <v>Time Card</v>
      </c>
      <c r="V1552" s="8" t="str">
        <f>RIGHT(TEXT(Data6[[#This Row],[Date:]],"mmddyyyy"),4)</f>
        <v>2024</v>
      </c>
      <c r="W1552" s="8" t="str">
        <f>MID(TEXT(Data6[[#This Row],[Date:]],"mmddyyyy"),3,2)</f>
        <v>08</v>
      </c>
      <c r="X1552" s="8" t="str">
        <f>LEFT(TEXT(Data6[[#This Row],[Date:]],"mmddyyyy"),2)</f>
        <v>08</v>
      </c>
      <c r="Y1552" s="6">
        <f>DATE(Data6[[#This Row],[Year]],Data6[[#This Row],[Month]],Data6[[#This Row],[Day]])</f>
        <v>45512</v>
      </c>
    </row>
    <row r="1553" spans="1:25" x14ac:dyDescent="0.3">
      <c r="A1553" s="5">
        <v>45513.616596643522</v>
      </c>
      <c r="B1553" s="7" t="s">
        <v>66</v>
      </c>
      <c r="C1553" s="6" t="s">
        <v>2015</v>
      </c>
      <c r="D1553" s="7" t="s">
        <v>558</v>
      </c>
      <c r="E1553" s="8">
        <v>1</v>
      </c>
      <c r="F1553" s="7" t="s">
        <v>68</v>
      </c>
      <c r="G1553" s="7" t="s">
        <v>68</v>
      </c>
      <c r="H1553" s="7" t="s">
        <v>536</v>
      </c>
      <c r="I1553" s="7" t="s">
        <v>44</v>
      </c>
      <c r="J1553" s="19" t="str">
        <f>IFERROR(INDEX('Employee Info'!$C$3:$E$200,MATCH(Data6[[#This Row],[Name:]],'Employee Info'!$B$3:$B$200,0),MATCH(Data6[[#This Row],[Hours Type:]],'Employee Info'!$C$2:$E$2,0)),"")</f>
        <v/>
      </c>
      <c r="K1553" s="19" t="str">
        <f>IFERROR(INDEX('Employee Info'!$C$3:$J$200,MATCH(Data6[[#This Row],[Name:]],'Employee Info'!$B$3:$B$200,0),MATCH(Data6[[#Headers],[Truck]],'Employee Info'!$C$2:$J$2,0)),"")</f>
        <v/>
      </c>
      <c r="L1553" s="19" t="str">
        <f>IFERROR(INDEX('Employee Info'!$C$3:$J$200,MATCH(Data6[[#This Row],[Name:]],'Employee Info'!$B$3:$B$200,0),MATCH(Data6[[#Headers],[Phone]],'Employee Info'!$C$2:$J$2,0)),"")</f>
        <v/>
      </c>
      <c r="M1553" s="19" t="str">
        <f>IFERROR(INDEX('Employee Info'!$C$3:$J$200,MATCH(Data6[[#This Row],[Name:]],'Employee Info'!$B$3:$B$200,0),MATCH(Data6[[#Headers],[Tech]],'Employee Info'!$C$2:$J$2,0)),"")</f>
        <v/>
      </c>
      <c r="N1553" s="19" t="str">
        <f>IFERROR(INDEX('Employee Info'!$C$3:$J$200,MATCH(Data6[[#This Row],[Name:]],'Employee Info'!$B$3:$B$200,0),MATCH(Data6[[#Headers],[Other]],'Employee Info'!$C$2:$J$2,0)),"")</f>
        <v/>
      </c>
      <c r="O1553" s="19">
        <f>IFERROR((Data6[[#This Row],[Hours:]]*SUM(Data6[[#This Row],[Rate]:[Other]])),"")</f>
        <v>0</v>
      </c>
      <c r="P1553" s="7" t="str">
        <f>IF(Data6[[#This Row],[WO'#:]]="","Riley #","WO#")</f>
        <v>Riley #</v>
      </c>
      <c r="Q1553" s="7">
        <f>IFERROR(WEEKNUM(Data6[[#This Row],[Date:]]),"")</f>
        <v>32</v>
      </c>
      <c r="R1553" s="6">
        <f t="shared" si="72"/>
        <v>45508</v>
      </c>
      <c r="S1553" s="6">
        <f>Data6[[#This Row],[Week Start]]+7</f>
        <v>45515</v>
      </c>
      <c r="T1553" s="7" t="str">
        <f t="shared" si="73"/>
        <v>8/4/2024 - 8/11/2024</v>
      </c>
      <c r="U1553" s="7" t="str">
        <f t="shared" si="74"/>
        <v>Time Card</v>
      </c>
      <c r="V1553" s="8" t="str">
        <f>RIGHT(TEXT(Data6[[#This Row],[Date:]],"mmddyyyy"),4)</f>
        <v>2024</v>
      </c>
      <c r="W1553" s="8" t="str">
        <f>MID(TEXT(Data6[[#This Row],[Date:]],"mmddyyyy"),3,2)</f>
        <v>08</v>
      </c>
      <c r="X1553" s="8" t="str">
        <f>LEFT(TEXT(Data6[[#This Row],[Date:]],"mmddyyyy"),2)</f>
        <v>08</v>
      </c>
      <c r="Y1553" s="6">
        <f>DATE(Data6[[#This Row],[Year]],Data6[[#This Row],[Month]],Data6[[#This Row],[Day]])</f>
        <v>45512</v>
      </c>
    </row>
    <row r="1554" spans="1:25" x14ac:dyDescent="0.3">
      <c r="A1554" s="5">
        <v>45512.415417708333</v>
      </c>
      <c r="B1554" s="7" t="s">
        <v>31</v>
      </c>
      <c r="C1554" s="6" t="s">
        <v>2015</v>
      </c>
      <c r="D1554" s="7" t="s">
        <v>2014</v>
      </c>
      <c r="E1554" s="8">
        <v>8</v>
      </c>
      <c r="F1554" s="7" t="s">
        <v>68</v>
      </c>
      <c r="G1554" s="7" t="s">
        <v>68</v>
      </c>
      <c r="H1554" s="7" t="s">
        <v>912</v>
      </c>
      <c r="I1554" s="7" t="s">
        <v>44</v>
      </c>
      <c r="J1554" s="19" t="str">
        <f>IFERROR(INDEX('Employee Info'!$C$3:$E$200,MATCH(Data6[[#This Row],[Name:]],'Employee Info'!$B$3:$B$200,0),MATCH(Data6[[#This Row],[Hours Type:]],'Employee Info'!$C$2:$E$2,0)),"")</f>
        <v/>
      </c>
      <c r="K1554" s="19" t="str">
        <f>IFERROR(INDEX('Employee Info'!$C$3:$J$200,MATCH(Data6[[#This Row],[Name:]],'Employee Info'!$B$3:$B$200,0),MATCH(Data6[[#Headers],[Truck]],'Employee Info'!$C$2:$J$2,0)),"")</f>
        <v/>
      </c>
      <c r="L1554" s="19" t="str">
        <f>IFERROR(INDEX('Employee Info'!$C$3:$J$200,MATCH(Data6[[#This Row],[Name:]],'Employee Info'!$B$3:$B$200,0),MATCH(Data6[[#Headers],[Phone]],'Employee Info'!$C$2:$J$2,0)),"")</f>
        <v/>
      </c>
      <c r="M1554" s="19" t="str">
        <f>IFERROR(INDEX('Employee Info'!$C$3:$J$200,MATCH(Data6[[#This Row],[Name:]],'Employee Info'!$B$3:$B$200,0),MATCH(Data6[[#Headers],[Tech]],'Employee Info'!$C$2:$J$2,0)),"")</f>
        <v/>
      </c>
      <c r="N1554" s="19" t="str">
        <f>IFERROR(INDEX('Employee Info'!$C$3:$J$200,MATCH(Data6[[#This Row],[Name:]],'Employee Info'!$B$3:$B$200,0),MATCH(Data6[[#Headers],[Other]],'Employee Info'!$C$2:$J$2,0)),"")</f>
        <v/>
      </c>
      <c r="O1554" s="19">
        <f>IFERROR((Data6[[#This Row],[Hours:]]*SUM(Data6[[#This Row],[Rate]:[Other]])),"")</f>
        <v>0</v>
      </c>
      <c r="P1554" s="7" t="str">
        <f>IF(Data6[[#This Row],[WO'#:]]="","Riley #","WO#")</f>
        <v>Riley #</v>
      </c>
      <c r="Q1554" s="7">
        <f>IFERROR(WEEKNUM(Data6[[#This Row],[Date:]]),"")</f>
        <v>32</v>
      </c>
      <c r="R1554" s="6">
        <f t="shared" si="72"/>
        <v>45508</v>
      </c>
      <c r="S1554" s="6">
        <f>Data6[[#This Row],[Week Start]]+7</f>
        <v>45515</v>
      </c>
      <c r="T1554" s="7" t="str">
        <f t="shared" si="73"/>
        <v>8/4/2024 - 8/11/2024</v>
      </c>
      <c r="U1554" s="7" t="str">
        <f t="shared" si="74"/>
        <v>Time Card</v>
      </c>
      <c r="V1554" s="8" t="str">
        <f>RIGHT(TEXT(Data6[[#This Row],[Date:]],"mmddyyyy"),4)</f>
        <v>2024</v>
      </c>
      <c r="W1554" s="8" t="str">
        <f>MID(TEXT(Data6[[#This Row],[Date:]],"mmddyyyy"),3,2)</f>
        <v>08</v>
      </c>
      <c r="X1554" s="8" t="str">
        <f>LEFT(TEXT(Data6[[#This Row],[Date:]],"mmddyyyy"),2)</f>
        <v>08</v>
      </c>
      <c r="Y1554" s="6">
        <f>DATE(Data6[[#This Row],[Year]],Data6[[#This Row],[Month]],Data6[[#This Row],[Day]])</f>
        <v>45512</v>
      </c>
    </row>
    <row r="1555" spans="1:25" x14ac:dyDescent="0.3">
      <c r="A1555" s="5">
        <v>45512.41555416667</v>
      </c>
      <c r="B1555" s="7" t="s">
        <v>342</v>
      </c>
      <c r="C1555" s="6" t="s">
        <v>2015</v>
      </c>
      <c r="D1555" s="7" t="s">
        <v>2014</v>
      </c>
      <c r="E1555" s="8">
        <v>8</v>
      </c>
      <c r="F1555" s="7" t="s">
        <v>68</v>
      </c>
      <c r="G1555" s="7" t="s">
        <v>68</v>
      </c>
      <c r="H1555" s="7" t="s">
        <v>912</v>
      </c>
      <c r="I1555" s="7" t="s">
        <v>44</v>
      </c>
      <c r="J1555" s="19" t="str">
        <f>IFERROR(INDEX('Employee Info'!$C$3:$E$200,MATCH(Data6[[#This Row],[Name:]],'Employee Info'!$B$3:$B$200,0),MATCH(Data6[[#This Row],[Hours Type:]],'Employee Info'!$C$2:$E$2,0)),"")</f>
        <v/>
      </c>
      <c r="K1555" s="19" t="str">
        <f>IFERROR(INDEX('Employee Info'!$C$3:$J$200,MATCH(Data6[[#This Row],[Name:]],'Employee Info'!$B$3:$B$200,0),MATCH(Data6[[#Headers],[Truck]],'Employee Info'!$C$2:$J$2,0)),"")</f>
        <v/>
      </c>
      <c r="L1555" s="19" t="str">
        <f>IFERROR(INDEX('Employee Info'!$C$3:$J$200,MATCH(Data6[[#This Row],[Name:]],'Employee Info'!$B$3:$B$200,0),MATCH(Data6[[#Headers],[Phone]],'Employee Info'!$C$2:$J$2,0)),"")</f>
        <v/>
      </c>
      <c r="M1555" s="19" t="str">
        <f>IFERROR(INDEX('Employee Info'!$C$3:$J$200,MATCH(Data6[[#This Row],[Name:]],'Employee Info'!$B$3:$B$200,0),MATCH(Data6[[#Headers],[Tech]],'Employee Info'!$C$2:$J$2,0)),"")</f>
        <v/>
      </c>
      <c r="N1555" s="19" t="str">
        <f>IFERROR(INDEX('Employee Info'!$C$3:$J$200,MATCH(Data6[[#This Row],[Name:]],'Employee Info'!$B$3:$B$200,0),MATCH(Data6[[#Headers],[Other]],'Employee Info'!$C$2:$J$2,0)),"")</f>
        <v/>
      </c>
      <c r="O1555" s="19">
        <f>IFERROR((Data6[[#This Row],[Hours:]]*SUM(Data6[[#This Row],[Rate]:[Other]])),"")</f>
        <v>0</v>
      </c>
      <c r="P1555" s="7" t="str">
        <f>IF(Data6[[#This Row],[WO'#:]]="","Riley #","WO#")</f>
        <v>Riley #</v>
      </c>
      <c r="Q1555" s="7">
        <f>IFERROR(WEEKNUM(Data6[[#This Row],[Date:]]),"")</f>
        <v>32</v>
      </c>
      <c r="R1555" s="6">
        <f t="shared" si="72"/>
        <v>45508</v>
      </c>
      <c r="S1555" s="6">
        <f>Data6[[#This Row],[Week Start]]+7</f>
        <v>45515</v>
      </c>
      <c r="T1555" s="7" t="str">
        <f t="shared" si="73"/>
        <v>8/4/2024 - 8/11/2024</v>
      </c>
      <c r="U1555" s="7" t="str">
        <f t="shared" si="74"/>
        <v>Time Card</v>
      </c>
      <c r="V1555" s="8" t="str">
        <f>RIGHT(TEXT(Data6[[#This Row],[Date:]],"mmddyyyy"),4)</f>
        <v>2024</v>
      </c>
      <c r="W1555" s="8" t="str">
        <f>MID(TEXT(Data6[[#This Row],[Date:]],"mmddyyyy"),3,2)</f>
        <v>08</v>
      </c>
      <c r="X1555" s="8" t="str">
        <f>LEFT(TEXT(Data6[[#This Row],[Date:]],"mmddyyyy"),2)</f>
        <v>08</v>
      </c>
      <c r="Y1555" s="6">
        <f>DATE(Data6[[#This Row],[Year]],Data6[[#This Row],[Month]],Data6[[#This Row],[Day]])</f>
        <v>45512</v>
      </c>
    </row>
    <row r="1556" spans="1:25" x14ac:dyDescent="0.3">
      <c r="A1556" s="5">
        <v>45512.52940324074</v>
      </c>
      <c r="B1556" s="7" t="s">
        <v>35</v>
      </c>
      <c r="C1556" s="6" t="s">
        <v>2015</v>
      </c>
      <c r="D1556" s="7" t="s">
        <v>2014</v>
      </c>
      <c r="E1556" s="8">
        <v>2</v>
      </c>
      <c r="F1556" s="7" t="s">
        <v>68</v>
      </c>
      <c r="G1556" s="7" t="s">
        <v>68</v>
      </c>
      <c r="H1556" s="7" t="s">
        <v>912</v>
      </c>
      <c r="I1556" s="7" t="s">
        <v>44</v>
      </c>
      <c r="J1556" s="19" t="str">
        <f>IFERROR(INDEX('Employee Info'!$C$3:$E$200,MATCH(Data6[[#This Row],[Name:]],'Employee Info'!$B$3:$B$200,0),MATCH(Data6[[#This Row],[Hours Type:]],'Employee Info'!$C$2:$E$2,0)),"")</f>
        <v/>
      </c>
      <c r="K1556" s="19" t="str">
        <f>IFERROR(INDEX('Employee Info'!$C$3:$J$200,MATCH(Data6[[#This Row],[Name:]],'Employee Info'!$B$3:$B$200,0),MATCH(Data6[[#Headers],[Truck]],'Employee Info'!$C$2:$J$2,0)),"")</f>
        <v/>
      </c>
      <c r="L1556" s="19" t="str">
        <f>IFERROR(INDEX('Employee Info'!$C$3:$J$200,MATCH(Data6[[#This Row],[Name:]],'Employee Info'!$B$3:$B$200,0),MATCH(Data6[[#Headers],[Phone]],'Employee Info'!$C$2:$J$2,0)),"")</f>
        <v/>
      </c>
      <c r="M1556" s="19" t="str">
        <f>IFERROR(INDEX('Employee Info'!$C$3:$J$200,MATCH(Data6[[#This Row],[Name:]],'Employee Info'!$B$3:$B$200,0),MATCH(Data6[[#Headers],[Tech]],'Employee Info'!$C$2:$J$2,0)),"")</f>
        <v/>
      </c>
      <c r="N1556" s="19" t="str">
        <f>IFERROR(INDEX('Employee Info'!$C$3:$J$200,MATCH(Data6[[#This Row],[Name:]],'Employee Info'!$B$3:$B$200,0),MATCH(Data6[[#Headers],[Other]],'Employee Info'!$C$2:$J$2,0)),"")</f>
        <v/>
      </c>
      <c r="O1556" s="19">
        <f>IFERROR((Data6[[#This Row],[Hours:]]*SUM(Data6[[#This Row],[Rate]:[Other]])),"")</f>
        <v>0</v>
      </c>
      <c r="P1556" s="7" t="str">
        <f>IF(Data6[[#This Row],[WO'#:]]="","Riley #","WO#")</f>
        <v>Riley #</v>
      </c>
      <c r="Q1556" s="7">
        <f>IFERROR(WEEKNUM(Data6[[#This Row],[Date:]]),"")</f>
        <v>32</v>
      </c>
      <c r="R1556" s="6">
        <f t="shared" si="72"/>
        <v>45508</v>
      </c>
      <c r="S1556" s="6">
        <f>Data6[[#This Row],[Week Start]]+7</f>
        <v>45515</v>
      </c>
      <c r="T1556" s="7" t="str">
        <f t="shared" si="73"/>
        <v>8/4/2024 - 8/11/2024</v>
      </c>
      <c r="U1556" s="7" t="str">
        <f t="shared" si="74"/>
        <v>Time Card</v>
      </c>
      <c r="V1556" s="8" t="str">
        <f>RIGHT(TEXT(Data6[[#This Row],[Date:]],"mmddyyyy"),4)</f>
        <v>2024</v>
      </c>
      <c r="W1556" s="8" t="str">
        <f>MID(TEXT(Data6[[#This Row],[Date:]],"mmddyyyy"),3,2)</f>
        <v>08</v>
      </c>
      <c r="X1556" s="8" t="str">
        <f>LEFT(TEXT(Data6[[#This Row],[Date:]],"mmddyyyy"),2)</f>
        <v>08</v>
      </c>
      <c r="Y1556" s="6">
        <f>DATE(Data6[[#This Row],[Year]],Data6[[#This Row],[Month]],Data6[[#This Row],[Day]])</f>
        <v>45512</v>
      </c>
    </row>
    <row r="1557" spans="1:25" x14ac:dyDescent="0.3">
      <c r="A1557" s="5">
        <v>45513.617466319447</v>
      </c>
      <c r="B1557" s="7" t="s">
        <v>66</v>
      </c>
      <c r="C1557" s="6" t="s">
        <v>2015</v>
      </c>
      <c r="D1557" s="7" t="s">
        <v>2024</v>
      </c>
      <c r="E1557" s="8">
        <v>1</v>
      </c>
      <c r="F1557" s="7" t="s">
        <v>68</v>
      </c>
      <c r="G1557" s="7" t="s">
        <v>68</v>
      </c>
      <c r="H1557" s="7" t="s">
        <v>912</v>
      </c>
      <c r="I1557" s="7" t="s">
        <v>44</v>
      </c>
      <c r="J1557" s="19" t="str">
        <f>IFERROR(INDEX('Employee Info'!$C$3:$E$200,MATCH(Data6[[#This Row],[Name:]],'Employee Info'!$B$3:$B$200,0),MATCH(Data6[[#This Row],[Hours Type:]],'Employee Info'!$C$2:$E$2,0)),"")</f>
        <v/>
      </c>
      <c r="K1557" s="19" t="str">
        <f>IFERROR(INDEX('Employee Info'!$C$3:$J$200,MATCH(Data6[[#This Row],[Name:]],'Employee Info'!$B$3:$B$200,0),MATCH(Data6[[#Headers],[Truck]],'Employee Info'!$C$2:$J$2,0)),"")</f>
        <v/>
      </c>
      <c r="L1557" s="19" t="str">
        <f>IFERROR(INDEX('Employee Info'!$C$3:$J$200,MATCH(Data6[[#This Row],[Name:]],'Employee Info'!$B$3:$B$200,0),MATCH(Data6[[#Headers],[Phone]],'Employee Info'!$C$2:$J$2,0)),"")</f>
        <v/>
      </c>
      <c r="M1557" s="19" t="str">
        <f>IFERROR(INDEX('Employee Info'!$C$3:$J$200,MATCH(Data6[[#This Row],[Name:]],'Employee Info'!$B$3:$B$200,0),MATCH(Data6[[#Headers],[Tech]],'Employee Info'!$C$2:$J$2,0)),"")</f>
        <v/>
      </c>
      <c r="N1557" s="19" t="str">
        <f>IFERROR(INDEX('Employee Info'!$C$3:$J$200,MATCH(Data6[[#This Row],[Name:]],'Employee Info'!$B$3:$B$200,0),MATCH(Data6[[#Headers],[Other]],'Employee Info'!$C$2:$J$2,0)),"")</f>
        <v/>
      </c>
      <c r="O1557" s="19">
        <f>IFERROR((Data6[[#This Row],[Hours:]]*SUM(Data6[[#This Row],[Rate]:[Other]])),"")</f>
        <v>0</v>
      </c>
      <c r="P1557" s="7" t="str">
        <f>IF(Data6[[#This Row],[WO'#:]]="","Riley #","WO#")</f>
        <v>Riley #</v>
      </c>
      <c r="Q1557" s="7">
        <f>IFERROR(WEEKNUM(Data6[[#This Row],[Date:]]),"")</f>
        <v>32</v>
      </c>
      <c r="R1557" s="6">
        <f t="shared" si="72"/>
        <v>45508</v>
      </c>
      <c r="S1557" s="6">
        <f>Data6[[#This Row],[Week Start]]+7</f>
        <v>45515</v>
      </c>
      <c r="T1557" s="7" t="str">
        <f t="shared" si="73"/>
        <v>8/4/2024 - 8/11/2024</v>
      </c>
      <c r="U1557" s="7" t="str">
        <f t="shared" si="74"/>
        <v>Time Card</v>
      </c>
      <c r="V1557" s="8" t="str">
        <f>RIGHT(TEXT(Data6[[#This Row],[Date:]],"mmddyyyy"),4)</f>
        <v>2024</v>
      </c>
      <c r="W1557" s="8" t="str">
        <f>MID(TEXT(Data6[[#This Row],[Date:]],"mmddyyyy"),3,2)</f>
        <v>08</v>
      </c>
      <c r="X1557" s="8" t="str">
        <f>LEFT(TEXT(Data6[[#This Row],[Date:]],"mmddyyyy"),2)</f>
        <v>08</v>
      </c>
      <c r="Y1557" s="6">
        <f>DATE(Data6[[#This Row],[Year]],Data6[[#This Row],[Month]],Data6[[#This Row],[Day]])</f>
        <v>45512</v>
      </c>
    </row>
    <row r="1558" spans="1:25" x14ac:dyDescent="0.3">
      <c r="A1558" s="5">
        <v>45512.584531828703</v>
      </c>
      <c r="B1558" s="7" t="s">
        <v>34</v>
      </c>
      <c r="C1558" s="6" t="s">
        <v>2015</v>
      </c>
      <c r="D1558" s="7" t="s">
        <v>2020</v>
      </c>
      <c r="E1558" s="8">
        <v>8</v>
      </c>
      <c r="F1558" s="7" t="s">
        <v>68</v>
      </c>
      <c r="G1558" s="7" t="s">
        <v>68</v>
      </c>
      <c r="H1558" s="7" t="s">
        <v>1960</v>
      </c>
      <c r="I1558" s="7" t="s">
        <v>44</v>
      </c>
      <c r="J1558" s="19" t="str">
        <f>IFERROR(INDEX('Employee Info'!$C$3:$E$200,MATCH(Data6[[#This Row],[Name:]],'Employee Info'!$B$3:$B$200,0),MATCH(Data6[[#This Row],[Hours Type:]],'Employee Info'!$C$2:$E$2,0)),"")</f>
        <v/>
      </c>
      <c r="K1558" s="19" t="str">
        <f>IFERROR(INDEX('Employee Info'!$C$3:$J$200,MATCH(Data6[[#This Row],[Name:]],'Employee Info'!$B$3:$B$200,0),MATCH(Data6[[#Headers],[Truck]],'Employee Info'!$C$2:$J$2,0)),"")</f>
        <v/>
      </c>
      <c r="L1558" s="19" t="str">
        <f>IFERROR(INDEX('Employee Info'!$C$3:$J$200,MATCH(Data6[[#This Row],[Name:]],'Employee Info'!$B$3:$B$200,0),MATCH(Data6[[#Headers],[Phone]],'Employee Info'!$C$2:$J$2,0)),"")</f>
        <v/>
      </c>
      <c r="M1558" s="19" t="str">
        <f>IFERROR(INDEX('Employee Info'!$C$3:$J$200,MATCH(Data6[[#This Row],[Name:]],'Employee Info'!$B$3:$B$200,0),MATCH(Data6[[#Headers],[Tech]],'Employee Info'!$C$2:$J$2,0)),"")</f>
        <v/>
      </c>
      <c r="N1558" s="19" t="str">
        <f>IFERROR(INDEX('Employee Info'!$C$3:$J$200,MATCH(Data6[[#This Row],[Name:]],'Employee Info'!$B$3:$B$200,0),MATCH(Data6[[#Headers],[Other]],'Employee Info'!$C$2:$J$2,0)),"")</f>
        <v/>
      </c>
      <c r="O1558" s="19">
        <f>IFERROR((Data6[[#This Row],[Hours:]]*SUM(Data6[[#This Row],[Rate]:[Other]])),"")</f>
        <v>0</v>
      </c>
      <c r="P1558" s="7" t="str">
        <f>IF(Data6[[#This Row],[WO'#:]]="","Riley #","WO#")</f>
        <v>Riley #</v>
      </c>
      <c r="Q1558" s="7">
        <f>IFERROR(WEEKNUM(Data6[[#This Row],[Date:]]),"")</f>
        <v>32</v>
      </c>
      <c r="R1558" s="6">
        <f t="shared" si="72"/>
        <v>45508</v>
      </c>
      <c r="S1558" s="6">
        <f>Data6[[#This Row],[Week Start]]+7</f>
        <v>45515</v>
      </c>
      <c r="T1558" s="7" t="str">
        <f t="shared" si="73"/>
        <v>8/4/2024 - 8/11/2024</v>
      </c>
      <c r="U1558" s="7" t="str">
        <f t="shared" si="74"/>
        <v>Time Card</v>
      </c>
      <c r="V1558" s="8" t="str">
        <f>RIGHT(TEXT(Data6[[#This Row],[Date:]],"mmddyyyy"),4)</f>
        <v>2024</v>
      </c>
      <c r="W1558" s="8" t="str">
        <f>MID(TEXT(Data6[[#This Row],[Date:]],"mmddyyyy"),3,2)</f>
        <v>08</v>
      </c>
      <c r="X1558" s="8" t="str">
        <f>LEFT(TEXT(Data6[[#This Row],[Date:]],"mmddyyyy"),2)</f>
        <v>08</v>
      </c>
      <c r="Y1558" s="6">
        <f>DATE(Data6[[#This Row],[Year]],Data6[[#This Row],[Month]],Data6[[#This Row],[Day]])</f>
        <v>45512</v>
      </c>
    </row>
    <row r="1559" spans="1:25" x14ac:dyDescent="0.3">
      <c r="A1559" s="5">
        <v>45514.413596874998</v>
      </c>
      <c r="B1559" s="7" t="s">
        <v>66</v>
      </c>
      <c r="C1559" s="6" t="s">
        <v>2022</v>
      </c>
      <c r="D1559" s="7" t="s">
        <v>2034</v>
      </c>
      <c r="E1559" s="8">
        <v>3</v>
      </c>
      <c r="F1559" s="7">
        <v>6984733</v>
      </c>
      <c r="G1559" s="7" t="s">
        <v>68</v>
      </c>
      <c r="H1559" s="7" t="s">
        <v>756</v>
      </c>
      <c r="I1559" s="7" t="s">
        <v>44</v>
      </c>
      <c r="J1559" s="19" t="str">
        <f>IFERROR(INDEX('Employee Info'!$C$3:$E$200,MATCH(Data6[[#This Row],[Name:]],'Employee Info'!$B$3:$B$200,0),MATCH(Data6[[#This Row],[Hours Type:]],'Employee Info'!$C$2:$E$2,0)),"")</f>
        <v/>
      </c>
      <c r="K1559" s="19" t="str">
        <f>IFERROR(INDEX('Employee Info'!$C$3:$J$200,MATCH(Data6[[#This Row],[Name:]],'Employee Info'!$B$3:$B$200,0),MATCH(Data6[[#Headers],[Truck]],'Employee Info'!$C$2:$J$2,0)),"")</f>
        <v/>
      </c>
      <c r="L1559" s="19" t="str">
        <f>IFERROR(INDEX('Employee Info'!$C$3:$J$200,MATCH(Data6[[#This Row],[Name:]],'Employee Info'!$B$3:$B$200,0),MATCH(Data6[[#Headers],[Phone]],'Employee Info'!$C$2:$J$2,0)),"")</f>
        <v/>
      </c>
      <c r="M1559" s="19" t="str">
        <f>IFERROR(INDEX('Employee Info'!$C$3:$J$200,MATCH(Data6[[#This Row],[Name:]],'Employee Info'!$B$3:$B$200,0),MATCH(Data6[[#Headers],[Tech]],'Employee Info'!$C$2:$J$2,0)),"")</f>
        <v/>
      </c>
      <c r="N1559" s="19" t="str">
        <f>IFERROR(INDEX('Employee Info'!$C$3:$J$200,MATCH(Data6[[#This Row],[Name:]],'Employee Info'!$B$3:$B$200,0),MATCH(Data6[[#Headers],[Other]],'Employee Info'!$C$2:$J$2,0)),"")</f>
        <v/>
      </c>
      <c r="O1559" s="19">
        <f>IFERROR((Data6[[#This Row],[Hours:]]*SUM(Data6[[#This Row],[Rate]:[Other]])),"")</f>
        <v>0</v>
      </c>
      <c r="P1559" s="7" t="str">
        <f>IF(Data6[[#This Row],[WO'#:]]="","Riley #","WO#")</f>
        <v>WO#</v>
      </c>
      <c r="Q1559" s="7">
        <f>IFERROR(WEEKNUM(Data6[[#This Row],[Date:]]),"")</f>
        <v>32</v>
      </c>
      <c r="R1559" s="6">
        <f t="shared" si="72"/>
        <v>45508</v>
      </c>
      <c r="S1559" s="6">
        <f>Data6[[#This Row],[Week Start]]+7</f>
        <v>45515</v>
      </c>
      <c r="T1559" s="7" t="str">
        <f t="shared" si="73"/>
        <v>8/4/2024 - 8/11/2024</v>
      </c>
      <c r="U1559" s="7" t="str">
        <f t="shared" si="74"/>
        <v>Time Card</v>
      </c>
      <c r="V1559" s="8" t="str">
        <f>RIGHT(TEXT(Data6[[#This Row],[Date:]],"mmddyyyy"),4)</f>
        <v>2024</v>
      </c>
      <c r="W1559" s="8" t="str">
        <f>MID(TEXT(Data6[[#This Row],[Date:]],"mmddyyyy"),3,2)</f>
        <v>09</v>
      </c>
      <c r="X1559" s="8" t="str">
        <f>LEFT(TEXT(Data6[[#This Row],[Date:]],"mmddyyyy"),2)</f>
        <v>08</v>
      </c>
      <c r="Y1559" s="6">
        <f>DATE(Data6[[#This Row],[Year]],Data6[[#This Row],[Month]],Data6[[#This Row],[Day]])</f>
        <v>45513</v>
      </c>
    </row>
    <row r="1560" spans="1:25" x14ac:dyDescent="0.3">
      <c r="A1560" s="5">
        <v>45513.572059027778</v>
      </c>
      <c r="B1560" s="7" t="s">
        <v>35</v>
      </c>
      <c r="C1560" s="6" t="s">
        <v>2022</v>
      </c>
      <c r="D1560" s="7" t="s">
        <v>1980</v>
      </c>
      <c r="E1560" s="8">
        <v>3</v>
      </c>
      <c r="F1560" s="7">
        <v>7128669</v>
      </c>
      <c r="G1560" s="7" t="s">
        <v>68</v>
      </c>
      <c r="H1560" s="7" t="s">
        <v>756</v>
      </c>
      <c r="I1560" s="7" t="s">
        <v>45</v>
      </c>
      <c r="J1560" s="19" t="str">
        <f>IFERROR(INDEX('Employee Info'!$C$3:$E$200,MATCH(Data6[[#This Row],[Name:]],'Employee Info'!$B$3:$B$200,0),MATCH(Data6[[#This Row],[Hours Type:]],'Employee Info'!$C$2:$E$2,0)),"")</f>
        <v/>
      </c>
      <c r="K1560" s="19" t="str">
        <f>IFERROR(INDEX('Employee Info'!$C$3:$J$200,MATCH(Data6[[#This Row],[Name:]],'Employee Info'!$B$3:$B$200,0),MATCH(Data6[[#Headers],[Truck]],'Employee Info'!$C$2:$J$2,0)),"")</f>
        <v/>
      </c>
      <c r="L1560" s="19" t="str">
        <f>IFERROR(INDEX('Employee Info'!$C$3:$J$200,MATCH(Data6[[#This Row],[Name:]],'Employee Info'!$B$3:$B$200,0),MATCH(Data6[[#Headers],[Phone]],'Employee Info'!$C$2:$J$2,0)),"")</f>
        <v/>
      </c>
      <c r="M1560" s="19" t="str">
        <f>IFERROR(INDEX('Employee Info'!$C$3:$J$200,MATCH(Data6[[#This Row],[Name:]],'Employee Info'!$B$3:$B$200,0),MATCH(Data6[[#Headers],[Tech]],'Employee Info'!$C$2:$J$2,0)),"")</f>
        <v/>
      </c>
      <c r="N1560" s="19" t="str">
        <f>IFERROR(INDEX('Employee Info'!$C$3:$J$200,MATCH(Data6[[#This Row],[Name:]],'Employee Info'!$B$3:$B$200,0),MATCH(Data6[[#Headers],[Other]],'Employee Info'!$C$2:$J$2,0)),"")</f>
        <v/>
      </c>
      <c r="O1560" s="19">
        <f>IFERROR((Data6[[#This Row],[Hours:]]*SUM(Data6[[#This Row],[Rate]:[Other]])),"")</f>
        <v>0</v>
      </c>
      <c r="P1560" s="7" t="str">
        <f>IF(Data6[[#This Row],[WO'#:]]="","Riley #","WO#")</f>
        <v>WO#</v>
      </c>
      <c r="Q1560" s="7">
        <f>IFERROR(WEEKNUM(Data6[[#This Row],[Date:]]),"")</f>
        <v>32</v>
      </c>
      <c r="R1560" s="6">
        <f t="shared" si="72"/>
        <v>45508</v>
      </c>
      <c r="S1560" s="6">
        <f>Data6[[#This Row],[Week Start]]+7</f>
        <v>45515</v>
      </c>
      <c r="T1560" s="7" t="str">
        <f t="shared" si="73"/>
        <v>8/4/2024 - 8/11/2024</v>
      </c>
      <c r="U1560" s="7" t="str">
        <f t="shared" si="74"/>
        <v>Time Card</v>
      </c>
      <c r="V1560" s="8" t="str">
        <f>RIGHT(TEXT(Data6[[#This Row],[Date:]],"mmddyyyy"),4)</f>
        <v>2024</v>
      </c>
      <c r="W1560" s="8" t="str">
        <f>MID(TEXT(Data6[[#This Row],[Date:]],"mmddyyyy"),3,2)</f>
        <v>09</v>
      </c>
      <c r="X1560" s="8" t="str">
        <f>LEFT(TEXT(Data6[[#This Row],[Date:]],"mmddyyyy"),2)</f>
        <v>08</v>
      </c>
      <c r="Y1560" s="6">
        <f>DATE(Data6[[#This Row],[Year]],Data6[[#This Row],[Month]],Data6[[#This Row],[Day]])</f>
        <v>45513</v>
      </c>
    </row>
    <row r="1561" spans="1:25" x14ac:dyDescent="0.3">
      <c r="A1561" s="5">
        <v>45514.414289120374</v>
      </c>
      <c r="B1561" s="7" t="s">
        <v>66</v>
      </c>
      <c r="C1561" s="6" t="s">
        <v>2022</v>
      </c>
      <c r="D1561" s="7" t="s">
        <v>2035</v>
      </c>
      <c r="E1561" s="8">
        <v>4</v>
      </c>
      <c r="F1561" s="7">
        <v>7128669</v>
      </c>
      <c r="G1561" s="7" t="s">
        <v>68</v>
      </c>
      <c r="H1561" s="7" t="s">
        <v>756</v>
      </c>
      <c r="I1561" s="7" t="s">
        <v>45</v>
      </c>
      <c r="J1561" s="19" t="str">
        <f>IFERROR(INDEX('Employee Info'!$C$3:$E$200,MATCH(Data6[[#This Row],[Name:]],'Employee Info'!$B$3:$B$200,0),MATCH(Data6[[#This Row],[Hours Type:]],'Employee Info'!$C$2:$E$2,0)),"")</f>
        <v/>
      </c>
      <c r="K1561" s="19" t="str">
        <f>IFERROR(INDEX('Employee Info'!$C$3:$J$200,MATCH(Data6[[#This Row],[Name:]],'Employee Info'!$B$3:$B$200,0),MATCH(Data6[[#Headers],[Truck]],'Employee Info'!$C$2:$J$2,0)),"")</f>
        <v/>
      </c>
      <c r="L1561" s="19" t="str">
        <f>IFERROR(INDEX('Employee Info'!$C$3:$J$200,MATCH(Data6[[#This Row],[Name:]],'Employee Info'!$B$3:$B$200,0),MATCH(Data6[[#Headers],[Phone]],'Employee Info'!$C$2:$J$2,0)),"")</f>
        <v/>
      </c>
      <c r="M1561" s="19" t="str">
        <f>IFERROR(INDEX('Employee Info'!$C$3:$J$200,MATCH(Data6[[#This Row],[Name:]],'Employee Info'!$B$3:$B$200,0),MATCH(Data6[[#Headers],[Tech]],'Employee Info'!$C$2:$J$2,0)),"")</f>
        <v/>
      </c>
      <c r="N1561" s="19" t="str">
        <f>IFERROR(INDEX('Employee Info'!$C$3:$J$200,MATCH(Data6[[#This Row],[Name:]],'Employee Info'!$B$3:$B$200,0),MATCH(Data6[[#Headers],[Other]],'Employee Info'!$C$2:$J$2,0)),"")</f>
        <v/>
      </c>
      <c r="O1561" s="19">
        <f>IFERROR((Data6[[#This Row],[Hours:]]*SUM(Data6[[#This Row],[Rate]:[Other]])),"")</f>
        <v>0</v>
      </c>
      <c r="P1561" s="7" t="str">
        <f>IF(Data6[[#This Row],[WO'#:]]="","Riley #","WO#")</f>
        <v>WO#</v>
      </c>
      <c r="Q1561" s="7">
        <f>IFERROR(WEEKNUM(Data6[[#This Row],[Date:]]),"")</f>
        <v>32</v>
      </c>
      <c r="R1561" s="6">
        <f t="shared" si="72"/>
        <v>45508</v>
      </c>
      <c r="S1561" s="6">
        <f>Data6[[#This Row],[Week Start]]+7</f>
        <v>45515</v>
      </c>
      <c r="T1561" s="7" t="str">
        <f t="shared" si="73"/>
        <v>8/4/2024 - 8/11/2024</v>
      </c>
      <c r="U1561" s="7" t="str">
        <f t="shared" si="74"/>
        <v>Time Card</v>
      </c>
      <c r="V1561" s="8" t="str">
        <f>RIGHT(TEXT(Data6[[#This Row],[Date:]],"mmddyyyy"),4)</f>
        <v>2024</v>
      </c>
      <c r="W1561" s="8" t="str">
        <f>MID(TEXT(Data6[[#This Row],[Date:]],"mmddyyyy"),3,2)</f>
        <v>09</v>
      </c>
      <c r="X1561" s="8" t="str">
        <f>LEFT(TEXT(Data6[[#This Row],[Date:]],"mmddyyyy"),2)</f>
        <v>08</v>
      </c>
      <c r="Y1561" s="6">
        <f>DATE(Data6[[#This Row],[Year]],Data6[[#This Row],[Month]],Data6[[#This Row],[Day]])</f>
        <v>45513</v>
      </c>
    </row>
    <row r="1562" spans="1:25" x14ac:dyDescent="0.3">
      <c r="A1562" s="5">
        <v>45513.620585416669</v>
      </c>
      <c r="B1562" s="7" t="s">
        <v>66</v>
      </c>
      <c r="C1562" s="6" t="s">
        <v>2022</v>
      </c>
      <c r="D1562" s="7" t="s">
        <v>2026</v>
      </c>
      <c r="E1562" s="8">
        <v>1</v>
      </c>
      <c r="F1562" s="7">
        <v>7137375</v>
      </c>
      <c r="G1562" s="7" t="s">
        <v>68</v>
      </c>
      <c r="H1562" s="7" t="s">
        <v>756</v>
      </c>
      <c r="I1562" s="7" t="s">
        <v>44</v>
      </c>
      <c r="J1562" s="19" t="str">
        <f>IFERROR(INDEX('Employee Info'!$C$3:$E$200,MATCH(Data6[[#This Row],[Name:]],'Employee Info'!$B$3:$B$200,0),MATCH(Data6[[#This Row],[Hours Type:]],'Employee Info'!$C$2:$E$2,0)),"")</f>
        <v/>
      </c>
      <c r="K1562" s="19" t="str">
        <f>IFERROR(INDEX('Employee Info'!$C$3:$J$200,MATCH(Data6[[#This Row],[Name:]],'Employee Info'!$B$3:$B$200,0),MATCH(Data6[[#Headers],[Truck]],'Employee Info'!$C$2:$J$2,0)),"")</f>
        <v/>
      </c>
      <c r="L1562" s="19" t="str">
        <f>IFERROR(INDEX('Employee Info'!$C$3:$J$200,MATCH(Data6[[#This Row],[Name:]],'Employee Info'!$B$3:$B$200,0),MATCH(Data6[[#Headers],[Phone]],'Employee Info'!$C$2:$J$2,0)),"")</f>
        <v/>
      </c>
      <c r="M1562" s="19" t="str">
        <f>IFERROR(INDEX('Employee Info'!$C$3:$J$200,MATCH(Data6[[#This Row],[Name:]],'Employee Info'!$B$3:$B$200,0),MATCH(Data6[[#Headers],[Tech]],'Employee Info'!$C$2:$J$2,0)),"")</f>
        <v/>
      </c>
      <c r="N1562" s="19" t="str">
        <f>IFERROR(INDEX('Employee Info'!$C$3:$J$200,MATCH(Data6[[#This Row],[Name:]],'Employee Info'!$B$3:$B$200,0),MATCH(Data6[[#Headers],[Other]],'Employee Info'!$C$2:$J$2,0)),"")</f>
        <v/>
      </c>
      <c r="O1562" s="19">
        <f>IFERROR((Data6[[#This Row],[Hours:]]*SUM(Data6[[#This Row],[Rate]:[Other]])),"")</f>
        <v>0</v>
      </c>
      <c r="P1562" s="7" t="str">
        <f>IF(Data6[[#This Row],[WO'#:]]="","Riley #","WO#")</f>
        <v>WO#</v>
      </c>
      <c r="Q1562" s="7">
        <f>IFERROR(WEEKNUM(Data6[[#This Row],[Date:]]),"")</f>
        <v>32</v>
      </c>
      <c r="R1562" s="6">
        <f t="shared" si="72"/>
        <v>45508</v>
      </c>
      <c r="S1562" s="6">
        <f>Data6[[#This Row],[Week Start]]+7</f>
        <v>45515</v>
      </c>
      <c r="T1562" s="7" t="str">
        <f t="shared" si="73"/>
        <v>8/4/2024 - 8/11/2024</v>
      </c>
      <c r="U1562" s="7" t="str">
        <f t="shared" si="74"/>
        <v>Time Card</v>
      </c>
      <c r="V1562" s="8" t="str">
        <f>RIGHT(TEXT(Data6[[#This Row],[Date:]],"mmddyyyy"),4)</f>
        <v>2024</v>
      </c>
      <c r="W1562" s="8" t="str">
        <f>MID(TEXT(Data6[[#This Row],[Date:]],"mmddyyyy"),3,2)</f>
        <v>09</v>
      </c>
      <c r="X1562" s="8" t="str">
        <f>LEFT(TEXT(Data6[[#This Row],[Date:]],"mmddyyyy"),2)</f>
        <v>08</v>
      </c>
      <c r="Y1562" s="6">
        <f>DATE(Data6[[#This Row],[Year]],Data6[[#This Row],[Month]],Data6[[#This Row],[Day]])</f>
        <v>45513</v>
      </c>
    </row>
    <row r="1563" spans="1:25" x14ac:dyDescent="0.3">
      <c r="A1563" s="5">
        <v>45513.622402777779</v>
      </c>
      <c r="B1563" s="7" t="s">
        <v>66</v>
      </c>
      <c r="C1563" s="6" t="s">
        <v>2022</v>
      </c>
      <c r="D1563" s="7" t="s">
        <v>2029</v>
      </c>
      <c r="E1563" s="8">
        <v>1</v>
      </c>
      <c r="F1563" s="7">
        <v>7139590</v>
      </c>
      <c r="G1563" s="7" t="s">
        <v>68</v>
      </c>
      <c r="H1563" s="7" t="s">
        <v>756</v>
      </c>
      <c r="I1563" s="7" t="s">
        <v>44</v>
      </c>
      <c r="J1563" s="19" t="str">
        <f>IFERROR(INDEX('Employee Info'!$C$3:$E$200,MATCH(Data6[[#This Row],[Name:]],'Employee Info'!$B$3:$B$200,0),MATCH(Data6[[#This Row],[Hours Type:]],'Employee Info'!$C$2:$E$2,0)),"")</f>
        <v/>
      </c>
      <c r="K1563" s="19" t="str">
        <f>IFERROR(INDEX('Employee Info'!$C$3:$J$200,MATCH(Data6[[#This Row],[Name:]],'Employee Info'!$B$3:$B$200,0),MATCH(Data6[[#Headers],[Truck]],'Employee Info'!$C$2:$J$2,0)),"")</f>
        <v/>
      </c>
      <c r="L1563" s="19" t="str">
        <f>IFERROR(INDEX('Employee Info'!$C$3:$J$200,MATCH(Data6[[#This Row],[Name:]],'Employee Info'!$B$3:$B$200,0),MATCH(Data6[[#Headers],[Phone]],'Employee Info'!$C$2:$J$2,0)),"")</f>
        <v/>
      </c>
      <c r="M1563" s="19" t="str">
        <f>IFERROR(INDEX('Employee Info'!$C$3:$J$200,MATCH(Data6[[#This Row],[Name:]],'Employee Info'!$B$3:$B$200,0),MATCH(Data6[[#Headers],[Tech]],'Employee Info'!$C$2:$J$2,0)),"")</f>
        <v/>
      </c>
      <c r="N1563" s="19" t="str">
        <f>IFERROR(INDEX('Employee Info'!$C$3:$J$200,MATCH(Data6[[#This Row],[Name:]],'Employee Info'!$B$3:$B$200,0),MATCH(Data6[[#Headers],[Other]],'Employee Info'!$C$2:$J$2,0)),"")</f>
        <v/>
      </c>
      <c r="O1563" s="19">
        <f>IFERROR((Data6[[#This Row],[Hours:]]*SUM(Data6[[#This Row],[Rate]:[Other]])),"")</f>
        <v>0</v>
      </c>
      <c r="P1563" s="7" t="str">
        <f>IF(Data6[[#This Row],[WO'#:]]="","Riley #","WO#")</f>
        <v>WO#</v>
      </c>
      <c r="Q1563" s="7">
        <f>IFERROR(WEEKNUM(Data6[[#This Row],[Date:]]),"")</f>
        <v>32</v>
      </c>
      <c r="R1563" s="6">
        <f t="shared" si="72"/>
        <v>45508</v>
      </c>
      <c r="S1563" s="6">
        <f>Data6[[#This Row],[Week Start]]+7</f>
        <v>45515</v>
      </c>
      <c r="T1563" s="7" t="str">
        <f t="shared" si="73"/>
        <v>8/4/2024 - 8/11/2024</v>
      </c>
      <c r="U1563" s="7" t="str">
        <f t="shared" si="74"/>
        <v>Time Card</v>
      </c>
      <c r="V1563" s="8" t="str">
        <f>RIGHT(TEXT(Data6[[#This Row],[Date:]],"mmddyyyy"),4)</f>
        <v>2024</v>
      </c>
      <c r="W1563" s="8" t="str">
        <f>MID(TEXT(Data6[[#This Row],[Date:]],"mmddyyyy"),3,2)</f>
        <v>09</v>
      </c>
      <c r="X1563" s="8" t="str">
        <f>LEFT(TEXT(Data6[[#This Row],[Date:]],"mmddyyyy"),2)</f>
        <v>08</v>
      </c>
      <c r="Y1563" s="6">
        <f>DATE(Data6[[#This Row],[Year]],Data6[[#This Row],[Month]],Data6[[#This Row],[Day]])</f>
        <v>45513</v>
      </c>
    </row>
    <row r="1564" spans="1:25" x14ac:dyDescent="0.3">
      <c r="A1564" s="5">
        <v>45513.571551273148</v>
      </c>
      <c r="B1564" s="7" t="s">
        <v>35</v>
      </c>
      <c r="C1564" s="6" t="s">
        <v>2022</v>
      </c>
      <c r="D1564" s="7" t="s">
        <v>2021</v>
      </c>
      <c r="E1564" s="8">
        <v>8</v>
      </c>
      <c r="F1564" s="7" t="s">
        <v>68</v>
      </c>
      <c r="G1564" s="7" t="s">
        <v>68</v>
      </c>
      <c r="H1564" s="7" t="s">
        <v>536</v>
      </c>
      <c r="I1564" s="7" t="s">
        <v>44</v>
      </c>
      <c r="J1564" s="19" t="str">
        <f>IFERROR(INDEX('Employee Info'!$C$3:$E$200,MATCH(Data6[[#This Row],[Name:]],'Employee Info'!$B$3:$B$200,0),MATCH(Data6[[#This Row],[Hours Type:]],'Employee Info'!$C$2:$E$2,0)),"")</f>
        <v/>
      </c>
      <c r="K1564" s="19" t="str">
        <f>IFERROR(INDEX('Employee Info'!$C$3:$J$200,MATCH(Data6[[#This Row],[Name:]],'Employee Info'!$B$3:$B$200,0),MATCH(Data6[[#Headers],[Truck]],'Employee Info'!$C$2:$J$2,0)),"")</f>
        <v/>
      </c>
      <c r="L1564" s="19" t="str">
        <f>IFERROR(INDEX('Employee Info'!$C$3:$J$200,MATCH(Data6[[#This Row],[Name:]],'Employee Info'!$B$3:$B$200,0),MATCH(Data6[[#Headers],[Phone]],'Employee Info'!$C$2:$J$2,0)),"")</f>
        <v/>
      </c>
      <c r="M1564" s="19" t="str">
        <f>IFERROR(INDEX('Employee Info'!$C$3:$J$200,MATCH(Data6[[#This Row],[Name:]],'Employee Info'!$B$3:$B$200,0),MATCH(Data6[[#Headers],[Tech]],'Employee Info'!$C$2:$J$2,0)),"")</f>
        <v/>
      </c>
      <c r="N1564" s="19" t="str">
        <f>IFERROR(INDEX('Employee Info'!$C$3:$J$200,MATCH(Data6[[#This Row],[Name:]],'Employee Info'!$B$3:$B$200,0),MATCH(Data6[[#Headers],[Other]],'Employee Info'!$C$2:$J$2,0)),"")</f>
        <v/>
      </c>
      <c r="O1564" s="19">
        <f>IFERROR((Data6[[#This Row],[Hours:]]*SUM(Data6[[#This Row],[Rate]:[Other]])),"")</f>
        <v>0</v>
      </c>
      <c r="P1564" s="7" t="str">
        <f>IF(Data6[[#This Row],[WO'#:]]="","Riley #","WO#")</f>
        <v>Riley #</v>
      </c>
      <c r="Q1564" s="7">
        <f>IFERROR(WEEKNUM(Data6[[#This Row],[Date:]]),"")</f>
        <v>32</v>
      </c>
      <c r="R1564" s="6">
        <f t="shared" si="72"/>
        <v>45508</v>
      </c>
      <c r="S1564" s="6">
        <f>Data6[[#This Row],[Week Start]]+7</f>
        <v>45515</v>
      </c>
      <c r="T1564" s="7" t="str">
        <f t="shared" si="73"/>
        <v>8/4/2024 - 8/11/2024</v>
      </c>
      <c r="U1564" s="7" t="str">
        <f t="shared" si="74"/>
        <v>Time Card</v>
      </c>
      <c r="V1564" s="8" t="str">
        <f>RIGHT(TEXT(Data6[[#This Row],[Date:]],"mmddyyyy"),4)</f>
        <v>2024</v>
      </c>
      <c r="W1564" s="8" t="str">
        <f>MID(TEXT(Data6[[#This Row],[Date:]],"mmddyyyy"),3,2)</f>
        <v>09</v>
      </c>
      <c r="X1564" s="8" t="str">
        <f>LEFT(TEXT(Data6[[#This Row],[Date:]],"mmddyyyy"),2)</f>
        <v>08</v>
      </c>
      <c r="Y1564" s="6">
        <f>DATE(Data6[[#This Row],[Year]],Data6[[#This Row],[Month]],Data6[[#This Row],[Day]])</f>
        <v>45513</v>
      </c>
    </row>
    <row r="1565" spans="1:25" x14ac:dyDescent="0.3">
      <c r="A1565" s="5">
        <v>45513.587446759258</v>
      </c>
      <c r="B1565" s="7" t="s">
        <v>65</v>
      </c>
      <c r="C1565" s="6" t="s">
        <v>2022</v>
      </c>
      <c r="D1565" s="7" t="s">
        <v>2023</v>
      </c>
      <c r="E1565" s="8">
        <v>8</v>
      </c>
      <c r="F1565" s="7" t="s">
        <v>68</v>
      </c>
      <c r="G1565" s="7" t="s">
        <v>68</v>
      </c>
      <c r="H1565" s="7" t="s">
        <v>536</v>
      </c>
      <c r="I1565" s="7" t="s">
        <v>44</v>
      </c>
      <c r="J1565" s="19" t="str">
        <f>IFERROR(INDEX('Employee Info'!$C$3:$E$200,MATCH(Data6[[#This Row],[Name:]],'Employee Info'!$B$3:$B$200,0),MATCH(Data6[[#This Row],[Hours Type:]],'Employee Info'!$C$2:$E$2,0)),"")</f>
        <v/>
      </c>
      <c r="K1565" s="19" t="str">
        <f>IFERROR(INDEX('Employee Info'!$C$3:$J$200,MATCH(Data6[[#This Row],[Name:]],'Employee Info'!$B$3:$B$200,0),MATCH(Data6[[#Headers],[Truck]],'Employee Info'!$C$2:$J$2,0)),"")</f>
        <v/>
      </c>
      <c r="L1565" s="19" t="str">
        <f>IFERROR(INDEX('Employee Info'!$C$3:$J$200,MATCH(Data6[[#This Row],[Name:]],'Employee Info'!$B$3:$B$200,0),MATCH(Data6[[#Headers],[Phone]],'Employee Info'!$C$2:$J$2,0)),"")</f>
        <v/>
      </c>
      <c r="M1565" s="19" t="str">
        <f>IFERROR(INDEX('Employee Info'!$C$3:$J$200,MATCH(Data6[[#This Row],[Name:]],'Employee Info'!$B$3:$B$200,0),MATCH(Data6[[#Headers],[Tech]],'Employee Info'!$C$2:$J$2,0)),"")</f>
        <v/>
      </c>
      <c r="N1565" s="19" t="str">
        <f>IFERROR(INDEX('Employee Info'!$C$3:$J$200,MATCH(Data6[[#This Row],[Name:]],'Employee Info'!$B$3:$B$200,0),MATCH(Data6[[#Headers],[Other]],'Employee Info'!$C$2:$J$2,0)),"")</f>
        <v/>
      </c>
      <c r="O1565" s="19">
        <f>IFERROR((Data6[[#This Row],[Hours:]]*SUM(Data6[[#This Row],[Rate]:[Other]])),"")</f>
        <v>0</v>
      </c>
      <c r="P1565" s="7" t="str">
        <f>IF(Data6[[#This Row],[WO'#:]]="","Riley #","WO#")</f>
        <v>Riley #</v>
      </c>
      <c r="Q1565" s="7">
        <f>IFERROR(WEEKNUM(Data6[[#This Row],[Date:]]),"")</f>
        <v>32</v>
      </c>
      <c r="R1565" s="6">
        <f t="shared" si="72"/>
        <v>45508</v>
      </c>
      <c r="S1565" s="6">
        <f>Data6[[#This Row],[Week Start]]+7</f>
        <v>45515</v>
      </c>
      <c r="T1565" s="7" t="str">
        <f t="shared" si="73"/>
        <v>8/4/2024 - 8/11/2024</v>
      </c>
      <c r="U1565" s="7" t="str">
        <f t="shared" si="74"/>
        <v>Time Card</v>
      </c>
      <c r="V1565" s="8" t="str">
        <f>RIGHT(TEXT(Data6[[#This Row],[Date:]],"mmddyyyy"),4)</f>
        <v>2024</v>
      </c>
      <c r="W1565" s="8" t="str">
        <f>MID(TEXT(Data6[[#This Row],[Date:]],"mmddyyyy"),3,2)</f>
        <v>09</v>
      </c>
      <c r="X1565" s="8" t="str">
        <f>LEFT(TEXT(Data6[[#This Row],[Date:]],"mmddyyyy"),2)</f>
        <v>08</v>
      </c>
      <c r="Y1565" s="6">
        <f>DATE(Data6[[#This Row],[Year]],Data6[[#This Row],[Month]],Data6[[#This Row],[Day]])</f>
        <v>45513</v>
      </c>
    </row>
    <row r="1566" spans="1:25" x14ac:dyDescent="0.3">
      <c r="A1566" s="5">
        <v>45513.616635995371</v>
      </c>
      <c r="B1566" s="7" t="s">
        <v>66</v>
      </c>
      <c r="C1566" s="6" t="s">
        <v>2022</v>
      </c>
      <c r="D1566" s="7" t="s">
        <v>558</v>
      </c>
      <c r="E1566" s="8">
        <v>1</v>
      </c>
      <c r="F1566" s="7" t="s">
        <v>68</v>
      </c>
      <c r="G1566" s="7" t="s">
        <v>68</v>
      </c>
      <c r="H1566" s="7" t="s">
        <v>536</v>
      </c>
      <c r="I1566" s="7" t="s">
        <v>44</v>
      </c>
      <c r="J1566" s="19" t="str">
        <f>IFERROR(INDEX('Employee Info'!$C$3:$E$200,MATCH(Data6[[#This Row],[Name:]],'Employee Info'!$B$3:$B$200,0),MATCH(Data6[[#This Row],[Hours Type:]],'Employee Info'!$C$2:$E$2,0)),"")</f>
        <v/>
      </c>
      <c r="K1566" s="19" t="str">
        <f>IFERROR(INDEX('Employee Info'!$C$3:$J$200,MATCH(Data6[[#This Row],[Name:]],'Employee Info'!$B$3:$B$200,0),MATCH(Data6[[#Headers],[Truck]],'Employee Info'!$C$2:$J$2,0)),"")</f>
        <v/>
      </c>
      <c r="L1566" s="19" t="str">
        <f>IFERROR(INDEX('Employee Info'!$C$3:$J$200,MATCH(Data6[[#This Row],[Name:]],'Employee Info'!$B$3:$B$200,0),MATCH(Data6[[#Headers],[Phone]],'Employee Info'!$C$2:$J$2,0)),"")</f>
        <v/>
      </c>
      <c r="M1566" s="19" t="str">
        <f>IFERROR(INDEX('Employee Info'!$C$3:$J$200,MATCH(Data6[[#This Row],[Name:]],'Employee Info'!$B$3:$B$200,0),MATCH(Data6[[#Headers],[Tech]],'Employee Info'!$C$2:$J$2,0)),"")</f>
        <v/>
      </c>
      <c r="N1566" s="19" t="str">
        <f>IFERROR(INDEX('Employee Info'!$C$3:$J$200,MATCH(Data6[[#This Row],[Name:]],'Employee Info'!$B$3:$B$200,0),MATCH(Data6[[#Headers],[Other]],'Employee Info'!$C$2:$J$2,0)),"")</f>
        <v/>
      </c>
      <c r="O1566" s="19">
        <f>IFERROR((Data6[[#This Row],[Hours:]]*SUM(Data6[[#This Row],[Rate]:[Other]])),"")</f>
        <v>0</v>
      </c>
      <c r="P1566" s="7" t="str">
        <f>IF(Data6[[#This Row],[WO'#:]]="","Riley #","WO#")</f>
        <v>Riley #</v>
      </c>
      <c r="Q1566" s="7">
        <f>IFERROR(WEEKNUM(Data6[[#This Row],[Date:]]),"")</f>
        <v>32</v>
      </c>
      <c r="R1566" s="6">
        <f t="shared" si="72"/>
        <v>45508</v>
      </c>
      <c r="S1566" s="6">
        <f>Data6[[#This Row],[Week Start]]+7</f>
        <v>45515</v>
      </c>
      <c r="T1566" s="7" t="str">
        <f t="shared" si="73"/>
        <v>8/4/2024 - 8/11/2024</v>
      </c>
      <c r="U1566" s="7" t="str">
        <f t="shared" si="74"/>
        <v>Time Card</v>
      </c>
      <c r="V1566" s="8" t="str">
        <f>RIGHT(TEXT(Data6[[#This Row],[Date:]],"mmddyyyy"),4)</f>
        <v>2024</v>
      </c>
      <c r="W1566" s="8" t="str">
        <f>MID(TEXT(Data6[[#This Row],[Date:]],"mmddyyyy"),3,2)</f>
        <v>09</v>
      </c>
      <c r="X1566" s="8" t="str">
        <f>LEFT(TEXT(Data6[[#This Row],[Date:]],"mmddyyyy"),2)</f>
        <v>08</v>
      </c>
      <c r="Y1566" s="6">
        <f>DATE(Data6[[#This Row],[Year]],Data6[[#This Row],[Month]],Data6[[#This Row],[Day]])</f>
        <v>45513</v>
      </c>
    </row>
    <row r="1567" spans="1:25" x14ac:dyDescent="0.3">
      <c r="A1567" s="5">
        <v>45513.616653240744</v>
      </c>
      <c r="B1567" s="7" t="s">
        <v>66</v>
      </c>
      <c r="C1567" s="6" t="s">
        <v>2022</v>
      </c>
      <c r="D1567" s="7" t="s">
        <v>558</v>
      </c>
      <c r="E1567" s="8">
        <v>1</v>
      </c>
      <c r="F1567" s="7" t="s">
        <v>68</v>
      </c>
      <c r="G1567" s="7" t="s">
        <v>68</v>
      </c>
      <c r="H1567" s="7" t="s">
        <v>536</v>
      </c>
      <c r="I1567" s="7" t="s">
        <v>44</v>
      </c>
      <c r="J1567" s="19" t="str">
        <f>IFERROR(INDEX('Employee Info'!$C$3:$E$200,MATCH(Data6[[#This Row],[Name:]],'Employee Info'!$B$3:$B$200,0),MATCH(Data6[[#This Row],[Hours Type:]],'Employee Info'!$C$2:$E$2,0)),"")</f>
        <v/>
      </c>
      <c r="K1567" s="19" t="str">
        <f>IFERROR(INDEX('Employee Info'!$C$3:$J$200,MATCH(Data6[[#This Row],[Name:]],'Employee Info'!$B$3:$B$200,0),MATCH(Data6[[#Headers],[Truck]],'Employee Info'!$C$2:$J$2,0)),"")</f>
        <v/>
      </c>
      <c r="L1567" s="19" t="str">
        <f>IFERROR(INDEX('Employee Info'!$C$3:$J$200,MATCH(Data6[[#This Row],[Name:]],'Employee Info'!$B$3:$B$200,0),MATCH(Data6[[#Headers],[Phone]],'Employee Info'!$C$2:$J$2,0)),"")</f>
        <v/>
      </c>
      <c r="M1567" s="19" t="str">
        <f>IFERROR(INDEX('Employee Info'!$C$3:$J$200,MATCH(Data6[[#This Row],[Name:]],'Employee Info'!$B$3:$B$200,0),MATCH(Data6[[#Headers],[Tech]],'Employee Info'!$C$2:$J$2,0)),"")</f>
        <v/>
      </c>
      <c r="N1567" s="19" t="str">
        <f>IFERROR(INDEX('Employee Info'!$C$3:$J$200,MATCH(Data6[[#This Row],[Name:]],'Employee Info'!$B$3:$B$200,0),MATCH(Data6[[#Headers],[Other]],'Employee Info'!$C$2:$J$2,0)),"")</f>
        <v/>
      </c>
      <c r="O1567" s="19">
        <f>IFERROR((Data6[[#This Row],[Hours:]]*SUM(Data6[[#This Row],[Rate]:[Other]])),"")</f>
        <v>0</v>
      </c>
      <c r="P1567" s="7" t="str">
        <f>IF(Data6[[#This Row],[WO'#:]]="","Riley #","WO#")</f>
        <v>Riley #</v>
      </c>
      <c r="Q1567" s="7">
        <f>IFERROR(WEEKNUM(Data6[[#This Row],[Date:]]),"")</f>
        <v>32</v>
      </c>
      <c r="R1567" s="6">
        <f t="shared" si="72"/>
        <v>45508</v>
      </c>
      <c r="S1567" s="6">
        <f>Data6[[#This Row],[Week Start]]+7</f>
        <v>45515</v>
      </c>
      <c r="T1567" s="7" t="str">
        <f t="shared" si="73"/>
        <v>8/4/2024 - 8/11/2024</v>
      </c>
      <c r="U1567" s="7" t="str">
        <f t="shared" si="74"/>
        <v>Time Card</v>
      </c>
      <c r="V1567" s="8" t="str">
        <f>RIGHT(TEXT(Data6[[#This Row],[Date:]],"mmddyyyy"),4)</f>
        <v>2024</v>
      </c>
      <c r="W1567" s="8" t="str">
        <f>MID(TEXT(Data6[[#This Row],[Date:]],"mmddyyyy"),3,2)</f>
        <v>09</v>
      </c>
      <c r="X1567" s="8" t="str">
        <f>LEFT(TEXT(Data6[[#This Row],[Date:]],"mmddyyyy"),2)</f>
        <v>08</v>
      </c>
      <c r="Y1567" s="6">
        <f>DATE(Data6[[#This Row],[Year]],Data6[[#This Row],[Month]],Data6[[#This Row],[Day]])</f>
        <v>45513</v>
      </c>
    </row>
    <row r="1568" spans="1:25" x14ac:dyDescent="0.3">
      <c r="A1568" s="5">
        <v>45513.586417245373</v>
      </c>
      <c r="B1568" s="7" t="s">
        <v>23</v>
      </c>
      <c r="C1568" s="6" t="s">
        <v>2022</v>
      </c>
      <c r="D1568" s="7" t="s">
        <v>1962</v>
      </c>
      <c r="E1568" s="8">
        <v>8</v>
      </c>
      <c r="F1568" s="7" t="s">
        <v>68</v>
      </c>
      <c r="G1568" s="7" t="s">
        <v>68</v>
      </c>
      <c r="H1568" s="7" t="s">
        <v>912</v>
      </c>
      <c r="I1568" s="7" t="s">
        <v>44</v>
      </c>
      <c r="J1568" s="19" t="str">
        <f>IFERROR(INDEX('Employee Info'!$C$3:$E$200,MATCH(Data6[[#This Row],[Name:]],'Employee Info'!$B$3:$B$200,0),MATCH(Data6[[#This Row],[Hours Type:]],'Employee Info'!$C$2:$E$2,0)),"")</f>
        <v/>
      </c>
      <c r="K1568" s="19" t="str">
        <f>IFERROR(INDEX('Employee Info'!$C$3:$J$200,MATCH(Data6[[#This Row],[Name:]],'Employee Info'!$B$3:$B$200,0),MATCH(Data6[[#Headers],[Truck]],'Employee Info'!$C$2:$J$2,0)),"")</f>
        <v/>
      </c>
      <c r="L1568" s="19" t="str">
        <f>IFERROR(INDEX('Employee Info'!$C$3:$J$200,MATCH(Data6[[#This Row],[Name:]],'Employee Info'!$B$3:$B$200,0),MATCH(Data6[[#Headers],[Phone]],'Employee Info'!$C$2:$J$2,0)),"")</f>
        <v/>
      </c>
      <c r="M1568" s="19" t="str">
        <f>IFERROR(INDEX('Employee Info'!$C$3:$J$200,MATCH(Data6[[#This Row],[Name:]],'Employee Info'!$B$3:$B$200,0),MATCH(Data6[[#Headers],[Tech]],'Employee Info'!$C$2:$J$2,0)),"")</f>
        <v/>
      </c>
      <c r="N1568" s="19" t="str">
        <f>IFERROR(INDEX('Employee Info'!$C$3:$J$200,MATCH(Data6[[#This Row],[Name:]],'Employee Info'!$B$3:$B$200,0),MATCH(Data6[[#Headers],[Other]],'Employee Info'!$C$2:$J$2,0)),"")</f>
        <v/>
      </c>
      <c r="O1568" s="19">
        <f>IFERROR((Data6[[#This Row],[Hours:]]*SUM(Data6[[#This Row],[Rate]:[Other]])),"")</f>
        <v>0</v>
      </c>
      <c r="P1568" s="7" t="str">
        <f>IF(Data6[[#This Row],[WO'#:]]="","Riley #","WO#")</f>
        <v>Riley #</v>
      </c>
      <c r="Q1568" s="7">
        <f>IFERROR(WEEKNUM(Data6[[#This Row],[Date:]]),"")</f>
        <v>32</v>
      </c>
      <c r="R1568" s="6">
        <f t="shared" si="72"/>
        <v>45508</v>
      </c>
      <c r="S1568" s="6">
        <f>Data6[[#This Row],[Week Start]]+7</f>
        <v>45515</v>
      </c>
      <c r="T1568" s="7" t="str">
        <f t="shared" si="73"/>
        <v>8/4/2024 - 8/11/2024</v>
      </c>
      <c r="U1568" s="7" t="str">
        <f t="shared" si="74"/>
        <v>Time Card</v>
      </c>
      <c r="V1568" s="8" t="str">
        <f>RIGHT(TEXT(Data6[[#This Row],[Date:]],"mmddyyyy"),4)</f>
        <v>2024</v>
      </c>
      <c r="W1568" s="8" t="str">
        <f>MID(TEXT(Data6[[#This Row],[Date:]],"mmddyyyy"),3,2)</f>
        <v>09</v>
      </c>
      <c r="X1568" s="8" t="str">
        <f>LEFT(TEXT(Data6[[#This Row],[Date:]],"mmddyyyy"),2)</f>
        <v>08</v>
      </c>
      <c r="Y1568" s="6">
        <f>DATE(Data6[[#This Row],[Year]],Data6[[#This Row],[Month]],Data6[[#This Row],[Day]])</f>
        <v>45513</v>
      </c>
    </row>
    <row r="1569" spans="1:25" x14ac:dyDescent="0.3">
      <c r="A1569" s="5">
        <v>45513.617427662037</v>
      </c>
      <c r="B1569" s="7" t="s">
        <v>66</v>
      </c>
      <c r="C1569" s="6" t="s">
        <v>2022</v>
      </c>
      <c r="D1569" s="7" t="s">
        <v>2024</v>
      </c>
      <c r="E1569" s="8">
        <v>1</v>
      </c>
      <c r="F1569" s="7" t="s">
        <v>68</v>
      </c>
      <c r="G1569" s="7" t="s">
        <v>68</v>
      </c>
      <c r="H1569" s="7" t="s">
        <v>912</v>
      </c>
      <c r="I1569" s="7" t="s">
        <v>44</v>
      </c>
      <c r="J1569" s="19" t="str">
        <f>IFERROR(INDEX('Employee Info'!$C$3:$E$200,MATCH(Data6[[#This Row],[Name:]],'Employee Info'!$B$3:$B$200,0),MATCH(Data6[[#This Row],[Hours Type:]],'Employee Info'!$C$2:$E$2,0)),"")</f>
        <v/>
      </c>
      <c r="K1569" s="19" t="str">
        <f>IFERROR(INDEX('Employee Info'!$C$3:$J$200,MATCH(Data6[[#This Row],[Name:]],'Employee Info'!$B$3:$B$200,0),MATCH(Data6[[#Headers],[Truck]],'Employee Info'!$C$2:$J$2,0)),"")</f>
        <v/>
      </c>
      <c r="L1569" s="19" t="str">
        <f>IFERROR(INDEX('Employee Info'!$C$3:$J$200,MATCH(Data6[[#This Row],[Name:]],'Employee Info'!$B$3:$B$200,0),MATCH(Data6[[#Headers],[Phone]],'Employee Info'!$C$2:$J$2,0)),"")</f>
        <v/>
      </c>
      <c r="M1569" s="19" t="str">
        <f>IFERROR(INDEX('Employee Info'!$C$3:$J$200,MATCH(Data6[[#This Row],[Name:]],'Employee Info'!$B$3:$B$200,0),MATCH(Data6[[#Headers],[Tech]],'Employee Info'!$C$2:$J$2,0)),"")</f>
        <v/>
      </c>
      <c r="N1569" s="19" t="str">
        <f>IFERROR(INDEX('Employee Info'!$C$3:$J$200,MATCH(Data6[[#This Row],[Name:]],'Employee Info'!$B$3:$B$200,0),MATCH(Data6[[#Headers],[Other]],'Employee Info'!$C$2:$J$2,0)),"")</f>
        <v/>
      </c>
      <c r="O1569" s="19">
        <f>IFERROR((Data6[[#This Row],[Hours:]]*SUM(Data6[[#This Row],[Rate]:[Other]])),"")</f>
        <v>0</v>
      </c>
      <c r="P1569" s="7" t="str">
        <f>IF(Data6[[#This Row],[WO'#:]]="","Riley #","WO#")</f>
        <v>Riley #</v>
      </c>
      <c r="Q1569" s="7">
        <f>IFERROR(WEEKNUM(Data6[[#This Row],[Date:]]),"")</f>
        <v>32</v>
      </c>
      <c r="R1569" s="6">
        <f t="shared" si="72"/>
        <v>45508</v>
      </c>
      <c r="S1569" s="6">
        <f>Data6[[#This Row],[Week Start]]+7</f>
        <v>45515</v>
      </c>
      <c r="T1569" s="7" t="str">
        <f t="shared" si="73"/>
        <v>8/4/2024 - 8/11/2024</v>
      </c>
      <c r="U1569" s="7" t="str">
        <f t="shared" si="74"/>
        <v>Time Card</v>
      </c>
      <c r="V1569" s="8" t="str">
        <f>RIGHT(TEXT(Data6[[#This Row],[Date:]],"mmddyyyy"),4)</f>
        <v>2024</v>
      </c>
      <c r="W1569" s="8" t="str">
        <f>MID(TEXT(Data6[[#This Row],[Date:]],"mmddyyyy"),3,2)</f>
        <v>09</v>
      </c>
      <c r="X1569" s="8" t="str">
        <f>LEFT(TEXT(Data6[[#This Row],[Date:]],"mmddyyyy"),2)</f>
        <v>08</v>
      </c>
      <c r="Y1569" s="6">
        <f>DATE(Data6[[#This Row],[Year]],Data6[[#This Row],[Month]],Data6[[#This Row],[Day]])</f>
        <v>45513</v>
      </c>
    </row>
    <row r="1570" spans="1:25" x14ac:dyDescent="0.3">
      <c r="A1570" s="5">
        <v>45513.581663657409</v>
      </c>
      <c r="B1570" s="7" t="s">
        <v>31</v>
      </c>
      <c r="C1570" s="6" t="s">
        <v>2022</v>
      </c>
      <c r="D1570" s="7" t="s">
        <v>1959</v>
      </c>
      <c r="E1570" s="8">
        <v>8</v>
      </c>
      <c r="F1570" s="7" t="s">
        <v>68</v>
      </c>
      <c r="G1570" s="7" t="s">
        <v>68</v>
      </c>
      <c r="H1570" s="7" t="s">
        <v>1960</v>
      </c>
      <c r="I1570" s="7" t="s">
        <v>44</v>
      </c>
      <c r="J1570" s="19" t="str">
        <f>IFERROR(INDEX('Employee Info'!$C$3:$E$200,MATCH(Data6[[#This Row],[Name:]],'Employee Info'!$B$3:$B$200,0),MATCH(Data6[[#This Row],[Hours Type:]],'Employee Info'!$C$2:$E$2,0)),"")</f>
        <v/>
      </c>
      <c r="K1570" s="19" t="str">
        <f>IFERROR(INDEX('Employee Info'!$C$3:$J$200,MATCH(Data6[[#This Row],[Name:]],'Employee Info'!$B$3:$B$200,0),MATCH(Data6[[#Headers],[Truck]],'Employee Info'!$C$2:$J$2,0)),"")</f>
        <v/>
      </c>
      <c r="L1570" s="19" t="str">
        <f>IFERROR(INDEX('Employee Info'!$C$3:$J$200,MATCH(Data6[[#This Row],[Name:]],'Employee Info'!$B$3:$B$200,0),MATCH(Data6[[#Headers],[Phone]],'Employee Info'!$C$2:$J$2,0)),"")</f>
        <v/>
      </c>
      <c r="M1570" s="19" t="str">
        <f>IFERROR(INDEX('Employee Info'!$C$3:$J$200,MATCH(Data6[[#This Row],[Name:]],'Employee Info'!$B$3:$B$200,0),MATCH(Data6[[#Headers],[Tech]],'Employee Info'!$C$2:$J$2,0)),"")</f>
        <v/>
      </c>
      <c r="N1570" s="19" t="str">
        <f>IFERROR(INDEX('Employee Info'!$C$3:$J$200,MATCH(Data6[[#This Row],[Name:]],'Employee Info'!$B$3:$B$200,0),MATCH(Data6[[#Headers],[Other]],'Employee Info'!$C$2:$J$2,0)),"")</f>
        <v/>
      </c>
      <c r="O1570" s="19">
        <f>IFERROR((Data6[[#This Row],[Hours:]]*SUM(Data6[[#This Row],[Rate]:[Other]])),"")</f>
        <v>0</v>
      </c>
      <c r="P1570" s="7" t="str">
        <f>IF(Data6[[#This Row],[WO'#:]]="","Riley #","WO#")</f>
        <v>Riley #</v>
      </c>
      <c r="Q1570" s="7">
        <f>IFERROR(WEEKNUM(Data6[[#This Row],[Date:]]),"")</f>
        <v>32</v>
      </c>
      <c r="R1570" s="6">
        <f t="shared" si="72"/>
        <v>45508</v>
      </c>
      <c r="S1570" s="6">
        <f>Data6[[#This Row],[Week Start]]+7</f>
        <v>45515</v>
      </c>
      <c r="T1570" s="7" t="str">
        <f t="shared" si="73"/>
        <v>8/4/2024 - 8/11/2024</v>
      </c>
      <c r="U1570" s="7" t="str">
        <f t="shared" si="74"/>
        <v>Time Card</v>
      </c>
      <c r="V1570" s="8" t="str">
        <f>RIGHT(TEXT(Data6[[#This Row],[Date:]],"mmddyyyy"),4)</f>
        <v>2024</v>
      </c>
      <c r="W1570" s="8" t="str">
        <f>MID(TEXT(Data6[[#This Row],[Date:]],"mmddyyyy"),3,2)</f>
        <v>09</v>
      </c>
      <c r="X1570" s="8" t="str">
        <f>LEFT(TEXT(Data6[[#This Row],[Date:]],"mmddyyyy"),2)</f>
        <v>08</v>
      </c>
      <c r="Y1570" s="6">
        <f>DATE(Data6[[#This Row],[Year]],Data6[[#This Row],[Month]],Data6[[#This Row],[Day]])</f>
        <v>45513</v>
      </c>
    </row>
    <row r="1571" spans="1:25" x14ac:dyDescent="0.3">
      <c r="A1571" s="5">
        <v>45513.58176296296</v>
      </c>
      <c r="B1571" s="7" t="s">
        <v>34</v>
      </c>
      <c r="C1571" s="6" t="s">
        <v>2022</v>
      </c>
      <c r="D1571" s="7" t="s">
        <v>1959</v>
      </c>
      <c r="E1571" s="8">
        <v>8</v>
      </c>
      <c r="F1571" s="7" t="s">
        <v>68</v>
      </c>
      <c r="G1571" s="7" t="s">
        <v>68</v>
      </c>
      <c r="H1571" s="7" t="s">
        <v>1960</v>
      </c>
      <c r="I1571" s="7" t="s">
        <v>44</v>
      </c>
      <c r="J1571" s="19" t="str">
        <f>IFERROR(INDEX('Employee Info'!$C$3:$E$200,MATCH(Data6[[#This Row],[Name:]],'Employee Info'!$B$3:$B$200,0),MATCH(Data6[[#This Row],[Hours Type:]],'Employee Info'!$C$2:$E$2,0)),"")</f>
        <v/>
      </c>
      <c r="K1571" s="19" t="str">
        <f>IFERROR(INDEX('Employee Info'!$C$3:$J$200,MATCH(Data6[[#This Row],[Name:]],'Employee Info'!$B$3:$B$200,0),MATCH(Data6[[#Headers],[Truck]],'Employee Info'!$C$2:$J$2,0)),"")</f>
        <v/>
      </c>
      <c r="L1571" s="19" t="str">
        <f>IFERROR(INDEX('Employee Info'!$C$3:$J$200,MATCH(Data6[[#This Row],[Name:]],'Employee Info'!$B$3:$B$200,0),MATCH(Data6[[#Headers],[Phone]],'Employee Info'!$C$2:$J$2,0)),"")</f>
        <v/>
      </c>
      <c r="M1571" s="19" t="str">
        <f>IFERROR(INDEX('Employee Info'!$C$3:$J$200,MATCH(Data6[[#This Row],[Name:]],'Employee Info'!$B$3:$B$200,0),MATCH(Data6[[#Headers],[Tech]],'Employee Info'!$C$2:$J$2,0)),"")</f>
        <v/>
      </c>
      <c r="N1571" s="19" t="str">
        <f>IFERROR(INDEX('Employee Info'!$C$3:$J$200,MATCH(Data6[[#This Row],[Name:]],'Employee Info'!$B$3:$B$200,0),MATCH(Data6[[#Headers],[Other]],'Employee Info'!$C$2:$J$2,0)),"")</f>
        <v/>
      </c>
      <c r="O1571" s="19">
        <f>IFERROR((Data6[[#This Row],[Hours:]]*SUM(Data6[[#This Row],[Rate]:[Other]])),"")</f>
        <v>0</v>
      </c>
      <c r="P1571" s="7" t="str">
        <f>IF(Data6[[#This Row],[WO'#:]]="","Riley #","WO#")</f>
        <v>Riley #</v>
      </c>
      <c r="Q1571" s="7">
        <f>IFERROR(WEEKNUM(Data6[[#This Row],[Date:]]),"")</f>
        <v>32</v>
      </c>
      <c r="R1571" s="6">
        <f t="shared" si="72"/>
        <v>45508</v>
      </c>
      <c r="S1571" s="6">
        <f>Data6[[#This Row],[Week Start]]+7</f>
        <v>45515</v>
      </c>
      <c r="T1571" s="7" t="str">
        <f t="shared" si="73"/>
        <v>8/4/2024 - 8/11/2024</v>
      </c>
      <c r="U1571" s="7" t="str">
        <f t="shared" si="74"/>
        <v>Time Card</v>
      </c>
      <c r="V1571" s="8" t="str">
        <f>RIGHT(TEXT(Data6[[#This Row],[Date:]],"mmddyyyy"),4)</f>
        <v>2024</v>
      </c>
      <c r="W1571" s="8" t="str">
        <f>MID(TEXT(Data6[[#This Row],[Date:]],"mmddyyyy"),3,2)</f>
        <v>09</v>
      </c>
      <c r="X1571" s="8" t="str">
        <f>LEFT(TEXT(Data6[[#This Row],[Date:]],"mmddyyyy"),2)</f>
        <v>08</v>
      </c>
      <c r="Y1571" s="6">
        <f>DATE(Data6[[#This Row],[Year]],Data6[[#This Row],[Month]],Data6[[#This Row],[Day]])</f>
        <v>45513</v>
      </c>
    </row>
    <row r="1572" spans="1:25" x14ac:dyDescent="0.3">
      <c r="A1572" s="5">
        <v>45514.415841782407</v>
      </c>
      <c r="B1572" s="7" t="s">
        <v>66</v>
      </c>
      <c r="C1572" s="6" t="s">
        <v>2036</v>
      </c>
      <c r="D1572" s="7" t="s">
        <v>2038</v>
      </c>
      <c r="E1572" s="8">
        <v>1</v>
      </c>
      <c r="F1572" s="7">
        <v>7107423</v>
      </c>
      <c r="G1572" s="7" t="s">
        <v>68</v>
      </c>
      <c r="H1572" s="7" t="s">
        <v>756</v>
      </c>
      <c r="I1572" s="7" t="s">
        <v>45</v>
      </c>
      <c r="J1572" s="19" t="str">
        <f>IFERROR(INDEX('Employee Info'!$C$3:$E$200,MATCH(Data6[[#This Row],[Name:]],'Employee Info'!$B$3:$B$200,0),MATCH(Data6[[#This Row],[Hours Type:]],'Employee Info'!$C$2:$E$2,0)),"")</f>
        <v/>
      </c>
      <c r="K1572" s="19" t="str">
        <f>IFERROR(INDEX('Employee Info'!$C$3:$J$200,MATCH(Data6[[#This Row],[Name:]],'Employee Info'!$B$3:$B$200,0),MATCH(Data6[[#Headers],[Truck]],'Employee Info'!$C$2:$J$2,0)),"")</f>
        <v/>
      </c>
      <c r="L1572" s="19" t="str">
        <f>IFERROR(INDEX('Employee Info'!$C$3:$J$200,MATCH(Data6[[#This Row],[Name:]],'Employee Info'!$B$3:$B$200,0),MATCH(Data6[[#Headers],[Phone]],'Employee Info'!$C$2:$J$2,0)),"")</f>
        <v/>
      </c>
      <c r="M1572" s="19" t="str">
        <f>IFERROR(INDEX('Employee Info'!$C$3:$J$200,MATCH(Data6[[#This Row],[Name:]],'Employee Info'!$B$3:$B$200,0),MATCH(Data6[[#Headers],[Tech]],'Employee Info'!$C$2:$J$2,0)),"")</f>
        <v/>
      </c>
      <c r="N1572" s="19" t="str">
        <f>IFERROR(INDEX('Employee Info'!$C$3:$J$200,MATCH(Data6[[#This Row],[Name:]],'Employee Info'!$B$3:$B$200,0),MATCH(Data6[[#Headers],[Other]],'Employee Info'!$C$2:$J$2,0)),"")</f>
        <v/>
      </c>
      <c r="O1572" s="19">
        <f>IFERROR((Data6[[#This Row],[Hours:]]*SUM(Data6[[#This Row],[Rate]:[Other]])),"")</f>
        <v>0</v>
      </c>
      <c r="P1572" s="7" t="str">
        <f>IF(Data6[[#This Row],[WO'#:]]="","Riley #","WO#")</f>
        <v>WO#</v>
      </c>
      <c r="Q1572" s="7">
        <f>IFERROR(WEEKNUM(Data6[[#This Row],[Date:]]),"")</f>
        <v>32</v>
      </c>
      <c r="R1572" s="6">
        <f t="shared" si="72"/>
        <v>45508</v>
      </c>
      <c r="S1572" s="6">
        <f>Data6[[#This Row],[Week Start]]+7</f>
        <v>45515</v>
      </c>
      <c r="T1572" s="7" t="str">
        <f t="shared" si="73"/>
        <v>8/4/2024 - 8/11/2024</v>
      </c>
      <c r="U1572" s="7" t="str">
        <f t="shared" si="74"/>
        <v>Time Card</v>
      </c>
      <c r="V1572" s="8" t="str">
        <f>RIGHT(TEXT(Data6[[#This Row],[Date:]],"mmddyyyy"),4)</f>
        <v>2024</v>
      </c>
      <c r="W1572" s="8" t="str">
        <f>MID(TEXT(Data6[[#This Row],[Date:]],"mmddyyyy"),3,2)</f>
        <v>10</v>
      </c>
      <c r="X1572" s="8" t="str">
        <f>LEFT(TEXT(Data6[[#This Row],[Date:]],"mmddyyyy"),2)</f>
        <v>08</v>
      </c>
      <c r="Y1572" s="6">
        <f>DATE(Data6[[#This Row],[Year]],Data6[[#This Row],[Month]],Data6[[#This Row],[Day]])</f>
        <v>45514</v>
      </c>
    </row>
    <row r="1573" spans="1:25" x14ac:dyDescent="0.3">
      <c r="A1573" s="5">
        <v>45514.414846990738</v>
      </c>
      <c r="B1573" s="7" t="s">
        <v>66</v>
      </c>
      <c r="C1573" s="6" t="s">
        <v>2036</v>
      </c>
      <c r="D1573" s="7" t="s">
        <v>2035</v>
      </c>
      <c r="E1573" s="8">
        <v>4</v>
      </c>
      <c r="F1573" s="7">
        <v>7128669</v>
      </c>
      <c r="G1573" s="7" t="s">
        <v>68</v>
      </c>
      <c r="H1573" s="7" t="s">
        <v>756</v>
      </c>
      <c r="I1573" s="7" t="s">
        <v>45</v>
      </c>
      <c r="J1573" s="19" t="str">
        <f>IFERROR(INDEX('Employee Info'!$C$3:$E$200,MATCH(Data6[[#This Row],[Name:]],'Employee Info'!$B$3:$B$200,0),MATCH(Data6[[#This Row],[Hours Type:]],'Employee Info'!$C$2:$E$2,0)),"")</f>
        <v/>
      </c>
      <c r="K1573" s="19" t="str">
        <f>IFERROR(INDEX('Employee Info'!$C$3:$J$200,MATCH(Data6[[#This Row],[Name:]],'Employee Info'!$B$3:$B$200,0),MATCH(Data6[[#Headers],[Truck]],'Employee Info'!$C$2:$J$2,0)),"")</f>
        <v/>
      </c>
      <c r="L1573" s="19" t="str">
        <f>IFERROR(INDEX('Employee Info'!$C$3:$J$200,MATCH(Data6[[#This Row],[Name:]],'Employee Info'!$B$3:$B$200,0),MATCH(Data6[[#Headers],[Phone]],'Employee Info'!$C$2:$J$2,0)),"")</f>
        <v/>
      </c>
      <c r="M1573" s="19" t="str">
        <f>IFERROR(INDEX('Employee Info'!$C$3:$J$200,MATCH(Data6[[#This Row],[Name:]],'Employee Info'!$B$3:$B$200,0),MATCH(Data6[[#Headers],[Tech]],'Employee Info'!$C$2:$J$2,0)),"")</f>
        <v/>
      </c>
      <c r="N1573" s="19" t="str">
        <f>IFERROR(INDEX('Employee Info'!$C$3:$J$200,MATCH(Data6[[#This Row],[Name:]],'Employee Info'!$B$3:$B$200,0),MATCH(Data6[[#Headers],[Other]],'Employee Info'!$C$2:$J$2,0)),"")</f>
        <v/>
      </c>
      <c r="O1573" s="19">
        <f>IFERROR((Data6[[#This Row],[Hours:]]*SUM(Data6[[#This Row],[Rate]:[Other]])),"")</f>
        <v>0</v>
      </c>
      <c r="P1573" s="7" t="str">
        <f>IF(Data6[[#This Row],[WO'#:]]="","Riley #","WO#")</f>
        <v>WO#</v>
      </c>
      <c r="Q1573" s="7">
        <f>IFERROR(WEEKNUM(Data6[[#This Row],[Date:]]),"")</f>
        <v>32</v>
      </c>
      <c r="R1573" s="6">
        <f t="shared" si="72"/>
        <v>45508</v>
      </c>
      <c r="S1573" s="6">
        <f>Data6[[#This Row],[Week Start]]+7</f>
        <v>45515</v>
      </c>
      <c r="T1573" s="7" t="str">
        <f t="shared" si="73"/>
        <v>8/4/2024 - 8/11/2024</v>
      </c>
      <c r="U1573" s="7" t="str">
        <f t="shared" si="74"/>
        <v>Time Card</v>
      </c>
      <c r="V1573" s="8" t="str">
        <f>RIGHT(TEXT(Data6[[#This Row],[Date:]],"mmddyyyy"),4)</f>
        <v>2024</v>
      </c>
      <c r="W1573" s="8" t="str">
        <f>MID(TEXT(Data6[[#This Row],[Date:]],"mmddyyyy"),3,2)</f>
        <v>10</v>
      </c>
      <c r="X1573" s="8" t="str">
        <f>LEFT(TEXT(Data6[[#This Row],[Date:]],"mmddyyyy"),2)</f>
        <v>08</v>
      </c>
      <c r="Y1573" s="6">
        <f>DATE(Data6[[#This Row],[Year]],Data6[[#This Row],[Month]],Data6[[#This Row],[Day]])</f>
        <v>45514</v>
      </c>
    </row>
    <row r="1574" spans="1:25" x14ac:dyDescent="0.3">
      <c r="A1574" s="5">
        <v>45514.416339814816</v>
      </c>
      <c r="B1574" s="7" t="s">
        <v>66</v>
      </c>
      <c r="C1574" s="6" t="s">
        <v>2036</v>
      </c>
      <c r="D1574" s="7" t="s">
        <v>2029</v>
      </c>
      <c r="E1574" s="8">
        <v>2</v>
      </c>
      <c r="F1574" s="7">
        <v>7139590</v>
      </c>
      <c r="G1574" s="7" t="s">
        <v>68</v>
      </c>
      <c r="H1574" s="7" t="s">
        <v>756</v>
      </c>
      <c r="I1574" s="7" t="s">
        <v>45</v>
      </c>
      <c r="J1574" s="19" t="str">
        <f>IFERROR(INDEX('Employee Info'!$C$3:$E$200,MATCH(Data6[[#This Row],[Name:]],'Employee Info'!$B$3:$B$200,0),MATCH(Data6[[#This Row],[Hours Type:]],'Employee Info'!$C$2:$E$2,0)),"")</f>
        <v/>
      </c>
      <c r="K1574" s="19" t="str">
        <f>IFERROR(INDEX('Employee Info'!$C$3:$J$200,MATCH(Data6[[#This Row],[Name:]],'Employee Info'!$B$3:$B$200,0),MATCH(Data6[[#Headers],[Truck]],'Employee Info'!$C$2:$J$2,0)),"")</f>
        <v/>
      </c>
      <c r="L1574" s="19" t="str">
        <f>IFERROR(INDEX('Employee Info'!$C$3:$J$200,MATCH(Data6[[#This Row],[Name:]],'Employee Info'!$B$3:$B$200,0),MATCH(Data6[[#Headers],[Phone]],'Employee Info'!$C$2:$J$2,0)),"")</f>
        <v/>
      </c>
      <c r="M1574" s="19" t="str">
        <f>IFERROR(INDEX('Employee Info'!$C$3:$J$200,MATCH(Data6[[#This Row],[Name:]],'Employee Info'!$B$3:$B$200,0),MATCH(Data6[[#Headers],[Tech]],'Employee Info'!$C$2:$J$2,0)),"")</f>
        <v/>
      </c>
      <c r="N1574" s="19" t="str">
        <f>IFERROR(INDEX('Employee Info'!$C$3:$J$200,MATCH(Data6[[#This Row],[Name:]],'Employee Info'!$B$3:$B$200,0),MATCH(Data6[[#Headers],[Other]],'Employee Info'!$C$2:$J$2,0)),"")</f>
        <v/>
      </c>
      <c r="O1574" s="19">
        <f>IFERROR((Data6[[#This Row],[Hours:]]*SUM(Data6[[#This Row],[Rate]:[Other]])),"")</f>
        <v>0</v>
      </c>
      <c r="P1574" s="7" t="str">
        <f>IF(Data6[[#This Row],[WO'#:]]="","Riley #","WO#")</f>
        <v>WO#</v>
      </c>
      <c r="Q1574" s="7">
        <f>IFERROR(WEEKNUM(Data6[[#This Row],[Date:]]),"")</f>
        <v>32</v>
      </c>
      <c r="R1574" s="6">
        <f t="shared" si="72"/>
        <v>45508</v>
      </c>
      <c r="S1574" s="6">
        <f>Data6[[#This Row],[Week Start]]+7</f>
        <v>45515</v>
      </c>
      <c r="T1574" s="7" t="str">
        <f t="shared" si="73"/>
        <v>8/4/2024 - 8/11/2024</v>
      </c>
      <c r="U1574" s="7" t="str">
        <f t="shared" si="74"/>
        <v>Time Card</v>
      </c>
      <c r="V1574" s="8" t="str">
        <f>RIGHT(TEXT(Data6[[#This Row],[Date:]],"mmddyyyy"),4)</f>
        <v>2024</v>
      </c>
      <c r="W1574" s="8" t="str">
        <f>MID(TEXT(Data6[[#This Row],[Date:]],"mmddyyyy"),3,2)</f>
        <v>10</v>
      </c>
      <c r="X1574" s="8" t="str">
        <f>LEFT(TEXT(Data6[[#This Row],[Date:]],"mmddyyyy"),2)</f>
        <v>08</v>
      </c>
      <c r="Y1574" s="6">
        <f>DATE(Data6[[#This Row],[Year]],Data6[[#This Row],[Month]],Data6[[#This Row],[Day]])</f>
        <v>45514</v>
      </c>
    </row>
    <row r="1575" spans="1:25" x14ac:dyDescent="0.3">
      <c r="A1575" s="5">
        <v>45514.415455555558</v>
      </c>
      <c r="B1575" s="7" t="s">
        <v>66</v>
      </c>
      <c r="C1575" s="6" t="s">
        <v>2036</v>
      </c>
      <c r="D1575" s="7" t="s">
        <v>2037</v>
      </c>
      <c r="E1575" s="8">
        <v>1</v>
      </c>
      <c r="F1575" s="7" t="s">
        <v>68</v>
      </c>
      <c r="G1575" s="7" t="s">
        <v>68</v>
      </c>
      <c r="H1575" s="7" t="s">
        <v>536</v>
      </c>
      <c r="I1575" s="7" t="s">
        <v>45</v>
      </c>
      <c r="J1575" s="19" t="str">
        <f>IFERROR(INDEX('Employee Info'!$C$3:$E$200,MATCH(Data6[[#This Row],[Name:]],'Employee Info'!$B$3:$B$200,0),MATCH(Data6[[#This Row],[Hours Type:]],'Employee Info'!$C$2:$E$2,0)),"")</f>
        <v/>
      </c>
      <c r="K1575" s="19" t="str">
        <f>IFERROR(INDEX('Employee Info'!$C$3:$J$200,MATCH(Data6[[#This Row],[Name:]],'Employee Info'!$B$3:$B$200,0),MATCH(Data6[[#Headers],[Truck]],'Employee Info'!$C$2:$J$2,0)),"")</f>
        <v/>
      </c>
      <c r="L1575" s="19" t="str">
        <f>IFERROR(INDEX('Employee Info'!$C$3:$J$200,MATCH(Data6[[#This Row],[Name:]],'Employee Info'!$B$3:$B$200,0),MATCH(Data6[[#Headers],[Phone]],'Employee Info'!$C$2:$J$2,0)),"")</f>
        <v/>
      </c>
      <c r="M1575" s="19" t="str">
        <f>IFERROR(INDEX('Employee Info'!$C$3:$J$200,MATCH(Data6[[#This Row],[Name:]],'Employee Info'!$B$3:$B$200,0),MATCH(Data6[[#Headers],[Tech]],'Employee Info'!$C$2:$J$2,0)),"")</f>
        <v/>
      </c>
      <c r="N1575" s="19" t="str">
        <f>IFERROR(INDEX('Employee Info'!$C$3:$J$200,MATCH(Data6[[#This Row],[Name:]],'Employee Info'!$B$3:$B$200,0),MATCH(Data6[[#Headers],[Other]],'Employee Info'!$C$2:$J$2,0)),"")</f>
        <v/>
      </c>
      <c r="O1575" s="19">
        <f>IFERROR((Data6[[#This Row],[Hours:]]*SUM(Data6[[#This Row],[Rate]:[Other]])),"")</f>
        <v>0</v>
      </c>
      <c r="P1575" s="7" t="str">
        <f>IF(Data6[[#This Row],[WO'#:]]="","Riley #","WO#")</f>
        <v>Riley #</v>
      </c>
      <c r="Q1575" s="7">
        <f>IFERROR(WEEKNUM(Data6[[#This Row],[Date:]]),"")</f>
        <v>32</v>
      </c>
      <c r="R1575" s="6">
        <f t="shared" si="72"/>
        <v>45508</v>
      </c>
      <c r="S1575" s="6">
        <f>Data6[[#This Row],[Week Start]]+7</f>
        <v>45515</v>
      </c>
      <c r="T1575" s="7" t="str">
        <f t="shared" si="73"/>
        <v>8/4/2024 - 8/11/2024</v>
      </c>
      <c r="U1575" s="7" t="str">
        <f t="shared" si="74"/>
        <v>Time Card</v>
      </c>
      <c r="V1575" s="8" t="str">
        <f>RIGHT(TEXT(Data6[[#This Row],[Date:]],"mmddyyyy"),4)</f>
        <v>2024</v>
      </c>
      <c r="W1575" s="8" t="str">
        <f>MID(TEXT(Data6[[#This Row],[Date:]],"mmddyyyy"),3,2)</f>
        <v>10</v>
      </c>
      <c r="X1575" s="8" t="str">
        <f>LEFT(TEXT(Data6[[#This Row],[Date:]],"mmddyyyy"),2)</f>
        <v>08</v>
      </c>
      <c r="Y1575" s="6">
        <f>DATE(Data6[[#This Row],[Year]],Data6[[#This Row],[Month]],Data6[[#This Row],[Day]])</f>
        <v>45514</v>
      </c>
    </row>
    <row r="1576" spans="1:25" x14ac:dyDescent="0.3">
      <c r="A1576" s="5">
        <v>45516.582079050924</v>
      </c>
      <c r="B1576" s="7" t="s">
        <v>35</v>
      </c>
      <c r="C1576" s="6" t="s">
        <v>2040</v>
      </c>
      <c r="D1576" s="7" t="s">
        <v>1980</v>
      </c>
      <c r="E1576" s="8">
        <v>3</v>
      </c>
      <c r="F1576" s="7">
        <v>7128669</v>
      </c>
      <c r="G1576" s="7" t="s">
        <v>68</v>
      </c>
      <c r="H1576" s="7" t="s">
        <v>756</v>
      </c>
      <c r="I1576" s="7" t="s">
        <v>45</v>
      </c>
      <c r="J1576" s="19" t="str">
        <f>IFERROR(INDEX('Employee Info'!$C$3:$E$200,MATCH(Data6[[#This Row],[Name:]],'Employee Info'!$B$3:$B$200,0),MATCH(Data6[[#This Row],[Hours Type:]],'Employee Info'!$C$2:$E$2,0)),"")</f>
        <v/>
      </c>
      <c r="K1576" s="19" t="str">
        <f>IFERROR(INDEX('Employee Info'!$C$3:$J$200,MATCH(Data6[[#This Row],[Name:]],'Employee Info'!$B$3:$B$200,0),MATCH(Data6[[#Headers],[Truck]],'Employee Info'!$C$2:$J$2,0)),"")</f>
        <v/>
      </c>
      <c r="L1576" s="19" t="str">
        <f>IFERROR(INDEX('Employee Info'!$C$3:$J$200,MATCH(Data6[[#This Row],[Name:]],'Employee Info'!$B$3:$B$200,0),MATCH(Data6[[#Headers],[Phone]],'Employee Info'!$C$2:$J$2,0)),"")</f>
        <v/>
      </c>
      <c r="M1576" s="19" t="str">
        <f>IFERROR(INDEX('Employee Info'!$C$3:$J$200,MATCH(Data6[[#This Row],[Name:]],'Employee Info'!$B$3:$B$200,0),MATCH(Data6[[#Headers],[Tech]],'Employee Info'!$C$2:$J$2,0)),"")</f>
        <v/>
      </c>
      <c r="N1576" s="19" t="str">
        <f>IFERROR(INDEX('Employee Info'!$C$3:$J$200,MATCH(Data6[[#This Row],[Name:]],'Employee Info'!$B$3:$B$200,0),MATCH(Data6[[#Headers],[Other]],'Employee Info'!$C$2:$J$2,0)),"")</f>
        <v/>
      </c>
      <c r="O1576" s="19">
        <f>IFERROR((Data6[[#This Row],[Hours:]]*SUM(Data6[[#This Row],[Rate]:[Other]])),"")</f>
        <v>0</v>
      </c>
      <c r="P1576" s="7" t="str">
        <f>IF(Data6[[#This Row],[WO'#:]]="","Riley #","WO#")</f>
        <v>WO#</v>
      </c>
      <c r="Q1576" s="7">
        <f>IFERROR(WEEKNUM(Data6[[#This Row],[Date:]]),"")</f>
        <v>33</v>
      </c>
      <c r="R1576" s="6">
        <f t="shared" si="72"/>
        <v>45515</v>
      </c>
      <c r="S1576" s="6">
        <f>Data6[[#This Row],[Week Start]]+7</f>
        <v>45522</v>
      </c>
      <c r="T1576" s="7" t="str">
        <f t="shared" si="73"/>
        <v>8/11/2024 - 8/18/2024</v>
      </c>
      <c r="U1576" s="7" t="str">
        <f t="shared" si="74"/>
        <v>Time Card</v>
      </c>
      <c r="V1576" s="8" t="str">
        <f>RIGHT(TEXT(Data6[[#This Row],[Date:]],"mmddyyyy"),4)</f>
        <v>2024</v>
      </c>
      <c r="W1576" s="8" t="str">
        <f>MID(TEXT(Data6[[#This Row],[Date:]],"mmddyyyy"),3,2)</f>
        <v>12</v>
      </c>
      <c r="X1576" s="8" t="str">
        <f>LEFT(TEXT(Data6[[#This Row],[Date:]],"mmddyyyy"),2)</f>
        <v>08</v>
      </c>
      <c r="Y1576" s="6">
        <f>DATE(Data6[[#This Row],[Year]],Data6[[#This Row],[Month]],Data6[[#This Row],[Day]])</f>
        <v>45516</v>
      </c>
    </row>
    <row r="1577" spans="1:25" x14ac:dyDescent="0.3">
      <c r="A1577" s="5">
        <v>45516.595479050928</v>
      </c>
      <c r="B1577" s="7" t="s">
        <v>65</v>
      </c>
      <c r="C1577" s="6" t="s">
        <v>2040</v>
      </c>
      <c r="D1577" s="7" t="s">
        <v>2042</v>
      </c>
      <c r="E1577" s="8">
        <v>8</v>
      </c>
      <c r="F1577" s="7" t="s">
        <v>68</v>
      </c>
      <c r="G1577" s="7" t="s">
        <v>68</v>
      </c>
      <c r="H1577" s="7" t="s">
        <v>536</v>
      </c>
      <c r="I1577" s="7" t="s">
        <v>44</v>
      </c>
      <c r="J1577" s="19" t="str">
        <f>IFERROR(INDEX('Employee Info'!$C$3:$E$200,MATCH(Data6[[#This Row],[Name:]],'Employee Info'!$B$3:$B$200,0),MATCH(Data6[[#This Row],[Hours Type:]],'Employee Info'!$C$2:$E$2,0)),"")</f>
        <v/>
      </c>
      <c r="K1577" s="19" t="str">
        <f>IFERROR(INDEX('Employee Info'!$C$3:$J$200,MATCH(Data6[[#This Row],[Name:]],'Employee Info'!$B$3:$B$200,0),MATCH(Data6[[#Headers],[Truck]],'Employee Info'!$C$2:$J$2,0)),"")</f>
        <v/>
      </c>
      <c r="L1577" s="19" t="str">
        <f>IFERROR(INDEX('Employee Info'!$C$3:$J$200,MATCH(Data6[[#This Row],[Name:]],'Employee Info'!$B$3:$B$200,0),MATCH(Data6[[#Headers],[Phone]],'Employee Info'!$C$2:$J$2,0)),"")</f>
        <v/>
      </c>
      <c r="M1577" s="19" t="str">
        <f>IFERROR(INDEX('Employee Info'!$C$3:$J$200,MATCH(Data6[[#This Row],[Name:]],'Employee Info'!$B$3:$B$200,0),MATCH(Data6[[#Headers],[Tech]],'Employee Info'!$C$2:$J$2,0)),"")</f>
        <v/>
      </c>
      <c r="N1577" s="19" t="str">
        <f>IFERROR(INDEX('Employee Info'!$C$3:$J$200,MATCH(Data6[[#This Row],[Name:]],'Employee Info'!$B$3:$B$200,0),MATCH(Data6[[#Headers],[Other]],'Employee Info'!$C$2:$J$2,0)),"")</f>
        <v/>
      </c>
      <c r="O1577" s="19">
        <f>IFERROR((Data6[[#This Row],[Hours:]]*SUM(Data6[[#This Row],[Rate]:[Other]])),"")</f>
        <v>0</v>
      </c>
      <c r="P1577" s="7" t="str">
        <f>IF(Data6[[#This Row],[WO'#:]]="","Riley #","WO#")</f>
        <v>Riley #</v>
      </c>
      <c r="Q1577" s="7">
        <f>IFERROR(WEEKNUM(Data6[[#This Row],[Date:]]),"")</f>
        <v>33</v>
      </c>
      <c r="R1577" s="6">
        <f t="shared" si="72"/>
        <v>45515</v>
      </c>
      <c r="S1577" s="6">
        <f>Data6[[#This Row],[Week Start]]+7</f>
        <v>45522</v>
      </c>
      <c r="T1577" s="7" t="str">
        <f t="shared" si="73"/>
        <v>8/11/2024 - 8/18/2024</v>
      </c>
      <c r="U1577" s="7" t="str">
        <f t="shared" si="74"/>
        <v>Time Card</v>
      </c>
      <c r="V1577" s="8" t="str">
        <f>RIGHT(TEXT(Data6[[#This Row],[Date:]],"mmddyyyy"),4)</f>
        <v>2024</v>
      </c>
      <c r="W1577" s="8" t="str">
        <f>MID(TEXT(Data6[[#This Row],[Date:]],"mmddyyyy"),3,2)</f>
        <v>12</v>
      </c>
      <c r="X1577" s="8" t="str">
        <f>LEFT(TEXT(Data6[[#This Row],[Date:]],"mmddyyyy"),2)</f>
        <v>08</v>
      </c>
      <c r="Y1577" s="6">
        <f>DATE(Data6[[#This Row],[Year]],Data6[[#This Row],[Month]],Data6[[#This Row],[Day]])</f>
        <v>45516</v>
      </c>
    </row>
    <row r="1578" spans="1:25" x14ac:dyDescent="0.3">
      <c r="A1578" s="5">
        <v>45516.58132662037</v>
      </c>
      <c r="B1578" s="7" t="s">
        <v>35</v>
      </c>
      <c r="C1578" s="6" t="s">
        <v>2040</v>
      </c>
      <c r="D1578" s="7" t="s">
        <v>2039</v>
      </c>
      <c r="E1578" s="8">
        <v>8</v>
      </c>
      <c r="F1578" s="7" t="s">
        <v>68</v>
      </c>
      <c r="G1578" s="7" t="s">
        <v>68</v>
      </c>
      <c r="H1578" s="7" t="s">
        <v>912</v>
      </c>
      <c r="I1578" s="7" t="s">
        <v>44</v>
      </c>
      <c r="J1578" s="19" t="str">
        <f>IFERROR(INDEX('Employee Info'!$C$3:$E$200,MATCH(Data6[[#This Row],[Name:]],'Employee Info'!$B$3:$B$200,0),MATCH(Data6[[#This Row],[Hours Type:]],'Employee Info'!$C$2:$E$2,0)),"")</f>
        <v/>
      </c>
      <c r="K1578" s="19" t="str">
        <f>IFERROR(INDEX('Employee Info'!$C$3:$J$200,MATCH(Data6[[#This Row],[Name:]],'Employee Info'!$B$3:$B$200,0),MATCH(Data6[[#Headers],[Truck]],'Employee Info'!$C$2:$J$2,0)),"")</f>
        <v/>
      </c>
      <c r="L1578" s="19" t="str">
        <f>IFERROR(INDEX('Employee Info'!$C$3:$J$200,MATCH(Data6[[#This Row],[Name:]],'Employee Info'!$B$3:$B$200,0),MATCH(Data6[[#Headers],[Phone]],'Employee Info'!$C$2:$J$2,0)),"")</f>
        <v/>
      </c>
      <c r="M1578" s="19" t="str">
        <f>IFERROR(INDEX('Employee Info'!$C$3:$J$200,MATCH(Data6[[#This Row],[Name:]],'Employee Info'!$B$3:$B$200,0),MATCH(Data6[[#Headers],[Tech]],'Employee Info'!$C$2:$J$2,0)),"")</f>
        <v/>
      </c>
      <c r="N1578" s="19" t="str">
        <f>IFERROR(INDEX('Employee Info'!$C$3:$J$200,MATCH(Data6[[#This Row],[Name:]],'Employee Info'!$B$3:$B$200,0),MATCH(Data6[[#Headers],[Other]],'Employee Info'!$C$2:$J$2,0)),"")</f>
        <v/>
      </c>
      <c r="O1578" s="19">
        <f>IFERROR((Data6[[#This Row],[Hours:]]*SUM(Data6[[#This Row],[Rate]:[Other]])),"")</f>
        <v>0</v>
      </c>
      <c r="P1578" s="7" t="str">
        <f>IF(Data6[[#This Row],[WO'#:]]="","Riley #","WO#")</f>
        <v>Riley #</v>
      </c>
      <c r="Q1578" s="7">
        <f>IFERROR(WEEKNUM(Data6[[#This Row],[Date:]]),"")</f>
        <v>33</v>
      </c>
      <c r="R1578" s="6">
        <f t="shared" si="72"/>
        <v>45515</v>
      </c>
      <c r="S1578" s="6">
        <f>Data6[[#This Row],[Week Start]]+7</f>
        <v>45522</v>
      </c>
      <c r="T1578" s="7" t="str">
        <f t="shared" si="73"/>
        <v>8/11/2024 - 8/18/2024</v>
      </c>
      <c r="U1578" s="7" t="str">
        <f t="shared" si="74"/>
        <v>Time Card</v>
      </c>
      <c r="V1578" s="8" t="str">
        <f>RIGHT(TEXT(Data6[[#This Row],[Date:]],"mmddyyyy"),4)</f>
        <v>2024</v>
      </c>
      <c r="W1578" s="8" t="str">
        <f>MID(TEXT(Data6[[#This Row],[Date:]],"mmddyyyy"),3,2)</f>
        <v>12</v>
      </c>
      <c r="X1578" s="8" t="str">
        <f>LEFT(TEXT(Data6[[#This Row],[Date:]],"mmddyyyy"),2)</f>
        <v>08</v>
      </c>
      <c r="Y1578" s="6">
        <f>DATE(Data6[[#This Row],[Year]],Data6[[#This Row],[Month]],Data6[[#This Row],[Day]])</f>
        <v>45516</v>
      </c>
    </row>
    <row r="1579" spans="1:25" x14ac:dyDescent="0.3">
      <c r="A1579" s="5">
        <v>45516.583435995373</v>
      </c>
      <c r="B1579" s="7" t="s">
        <v>34</v>
      </c>
      <c r="C1579" s="6" t="s">
        <v>2040</v>
      </c>
      <c r="D1579" s="7" t="s">
        <v>2041</v>
      </c>
      <c r="E1579" s="8">
        <v>8</v>
      </c>
      <c r="F1579" s="7" t="s">
        <v>68</v>
      </c>
      <c r="G1579" s="7" t="s">
        <v>68</v>
      </c>
      <c r="H1579" s="7" t="s">
        <v>1960</v>
      </c>
      <c r="I1579" s="7" t="s">
        <v>44</v>
      </c>
      <c r="J1579" s="19" t="str">
        <f>IFERROR(INDEX('Employee Info'!$C$3:$E$200,MATCH(Data6[[#This Row],[Name:]],'Employee Info'!$B$3:$B$200,0),MATCH(Data6[[#This Row],[Hours Type:]],'Employee Info'!$C$2:$E$2,0)),"")</f>
        <v/>
      </c>
      <c r="K1579" s="19" t="str">
        <f>IFERROR(INDEX('Employee Info'!$C$3:$J$200,MATCH(Data6[[#This Row],[Name:]],'Employee Info'!$B$3:$B$200,0),MATCH(Data6[[#Headers],[Truck]],'Employee Info'!$C$2:$J$2,0)),"")</f>
        <v/>
      </c>
      <c r="L1579" s="19" t="str">
        <f>IFERROR(INDEX('Employee Info'!$C$3:$J$200,MATCH(Data6[[#This Row],[Name:]],'Employee Info'!$B$3:$B$200,0),MATCH(Data6[[#Headers],[Phone]],'Employee Info'!$C$2:$J$2,0)),"")</f>
        <v/>
      </c>
      <c r="M1579" s="19" t="str">
        <f>IFERROR(INDEX('Employee Info'!$C$3:$J$200,MATCH(Data6[[#This Row],[Name:]],'Employee Info'!$B$3:$B$200,0),MATCH(Data6[[#Headers],[Tech]],'Employee Info'!$C$2:$J$2,0)),"")</f>
        <v/>
      </c>
      <c r="N1579" s="19" t="str">
        <f>IFERROR(INDEX('Employee Info'!$C$3:$J$200,MATCH(Data6[[#This Row],[Name:]],'Employee Info'!$B$3:$B$200,0),MATCH(Data6[[#Headers],[Other]],'Employee Info'!$C$2:$J$2,0)),"")</f>
        <v/>
      </c>
      <c r="O1579" s="19">
        <f>IFERROR((Data6[[#This Row],[Hours:]]*SUM(Data6[[#This Row],[Rate]:[Other]])),"")</f>
        <v>0</v>
      </c>
      <c r="P1579" s="7" t="str">
        <f>IF(Data6[[#This Row],[WO'#:]]="","Riley #","WO#")</f>
        <v>Riley #</v>
      </c>
      <c r="Q1579" s="7">
        <f>IFERROR(WEEKNUM(Data6[[#This Row],[Date:]]),"")</f>
        <v>33</v>
      </c>
      <c r="R1579" s="6">
        <f t="shared" si="72"/>
        <v>45515</v>
      </c>
      <c r="S1579" s="6">
        <f>Data6[[#This Row],[Week Start]]+7</f>
        <v>45522</v>
      </c>
      <c r="T1579" s="7" t="str">
        <f t="shared" si="73"/>
        <v>8/11/2024 - 8/18/2024</v>
      </c>
      <c r="U1579" s="7" t="str">
        <f t="shared" si="74"/>
        <v>Time Card</v>
      </c>
      <c r="V1579" s="8" t="str">
        <f>RIGHT(TEXT(Data6[[#This Row],[Date:]],"mmddyyyy"),4)</f>
        <v>2024</v>
      </c>
      <c r="W1579" s="8" t="str">
        <f>MID(TEXT(Data6[[#This Row],[Date:]],"mmddyyyy"),3,2)</f>
        <v>12</v>
      </c>
      <c r="X1579" s="8" t="str">
        <f>LEFT(TEXT(Data6[[#This Row],[Date:]],"mmddyyyy"),2)</f>
        <v>08</v>
      </c>
      <c r="Y1579" s="6">
        <f>DATE(Data6[[#This Row],[Year]],Data6[[#This Row],[Month]],Data6[[#This Row],[Day]])</f>
        <v>45516</v>
      </c>
    </row>
    <row r="1580" spans="1:25" x14ac:dyDescent="0.3">
      <c r="A1580" s="5">
        <v>45517.409619328704</v>
      </c>
      <c r="B1580" s="7" t="s">
        <v>31</v>
      </c>
      <c r="C1580" s="6" t="s">
        <v>2040</v>
      </c>
      <c r="D1580" s="7" t="s">
        <v>1959</v>
      </c>
      <c r="E1580" s="8">
        <v>8</v>
      </c>
      <c r="F1580" s="7" t="s">
        <v>68</v>
      </c>
      <c r="G1580" s="7" t="s">
        <v>68</v>
      </c>
      <c r="H1580" s="7" t="s">
        <v>1960</v>
      </c>
      <c r="I1580" s="7" t="s">
        <v>44</v>
      </c>
      <c r="J1580" s="19" t="str">
        <f>IFERROR(INDEX('Employee Info'!$C$3:$E$200,MATCH(Data6[[#This Row],[Name:]],'Employee Info'!$B$3:$B$200,0),MATCH(Data6[[#This Row],[Hours Type:]],'Employee Info'!$C$2:$E$2,0)),"")</f>
        <v/>
      </c>
      <c r="K1580" s="19" t="str">
        <f>IFERROR(INDEX('Employee Info'!$C$3:$J$200,MATCH(Data6[[#This Row],[Name:]],'Employee Info'!$B$3:$B$200,0),MATCH(Data6[[#Headers],[Truck]],'Employee Info'!$C$2:$J$2,0)),"")</f>
        <v/>
      </c>
      <c r="L1580" s="19" t="str">
        <f>IFERROR(INDEX('Employee Info'!$C$3:$J$200,MATCH(Data6[[#This Row],[Name:]],'Employee Info'!$B$3:$B$200,0),MATCH(Data6[[#Headers],[Phone]],'Employee Info'!$C$2:$J$2,0)),"")</f>
        <v/>
      </c>
      <c r="M1580" s="19" t="str">
        <f>IFERROR(INDEX('Employee Info'!$C$3:$J$200,MATCH(Data6[[#This Row],[Name:]],'Employee Info'!$B$3:$B$200,0),MATCH(Data6[[#Headers],[Tech]],'Employee Info'!$C$2:$J$2,0)),"")</f>
        <v/>
      </c>
      <c r="N1580" s="19" t="str">
        <f>IFERROR(INDEX('Employee Info'!$C$3:$J$200,MATCH(Data6[[#This Row],[Name:]],'Employee Info'!$B$3:$B$200,0),MATCH(Data6[[#Headers],[Other]],'Employee Info'!$C$2:$J$2,0)),"")</f>
        <v/>
      </c>
      <c r="O1580" s="19">
        <f>IFERROR((Data6[[#This Row],[Hours:]]*SUM(Data6[[#This Row],[Rate]:[Other]])),"")</f>
        <v>0</v>
      </c>
      <c r="P1580" s="7" t="str">
        <f>IF(Data6[[#This Row],[WO'#:]]="","Riley #","WO#")</f>
        <v>Riley #</v>
      </c>
      <c r="Q1580" s="7">
        <f>IFERROR(WEEKNUM(Data6[[#This Row],[Date:]]),"")</f>
        <v>33</v>
      </c>
      <c r="R1580" s="6">
        <f t="shared" si="72"/>
        <v>45515</v>
      </c>
      <c r="S1580" s="6">
        <f>Data6[[#This Row],[Week Start]]+7</f>
        <v>45522</v>
      </c>
      <c r="T1580" s="7" t="str">
        <f t="shared" si="73"/>
        <v>8/11/2024 - 8/18/2024</v>
      </c>
      <c r="U1580" s="7" t="str">
        <f t="shared" si="74"/>
        <v>Time Card</v>
      </c>
      <c r="V1580" s="8" t="str">
        <f>RIGHT(TEXT(Data6[[#This Row],[Date:]],"mmddyyyy"),4)</f>
        <v>2024</v>
      </c>
      <c r="W1580" s="8" t="str">
        <f>MID(TEXT(Data6[[#This Row],[Date:]],"mmddyyyy"),3,2)</f>
        <v>12</v>
      </c>
      <c r="X1580" s="8" t="str">
        <f>LEFT(TEXT(Data6[[#This Row],[Date:]],"mmddyyyy"),2)</f>
        <v>08</v>
      </c>
      <c r="Y1580" s="6">
        <f>DATE(Data6[[#This Row],[Year]],Data6[[#This Row],[Month]],Data6[[#This Row],[Day]])</f>
        <v>45516</v>
      </c>
    </row>
    <row r="1581" spans="1:25" x14ac:dyDescent="0.3">
      <c r="A1581" s="5">
        <v>45521.41115</v>
      </c>
      <c r="B1581" s="7" t="s">
        <v>66</v>
      </c>
      <c r="C1581" s="6" t="s">
        <v>2040</v>
      </c>
      <c r="D1581" s="7" t="s">
        <v>1727</v>
      </c>
      <c r="E1581" s="8">
        <v>1</v>
      </c>
      <c r="F1581" s="7" t="s">
        <v>68</v>
      </c>
      <c r="G1581" s="7" t="s">
        <v>68</v>
      </c>
      <c r="H1581" s="7" t="s">
        <v>536</v>
      </c>
      <c r="I1581" s="7" t="s">
        <v>44</v>
      </c>
      <c r="J1581" s="19" t="str">
        <f>IFERROR(INDEX('Employee Info'!$C$3:$E$200,MATCH(Data6[[#This Row],[Name:]],'Employee Info'!$B$3:$B$200,0),MATCH(Data6[[#This Row],[Hours Type:]],'Employee Info'!$C$2:$E$2,0)),"")</f>
        <v/>
      </c>
      <c r="K1581" s="19" t="str">
        <f>IFERROR(INDEX('Employee Info'!$C$3:$J$200,MATCH(Data6[[#This Row],[Name:]],'Employee Info'!$B$3:$B$200,0),MATCH(Data6[[#Headers],[Truck]],'Employee Info'!$C$2:$J$2,0)),"")</f>
        <v/>
      </c>
      <c r="L1581" s="19" t="str">
        <f>IFERROR(INDEX('Employee Info'!$C$3:$J$200,MATCH(Data6[[#This Row],[Name:]],'Employee Info'!$B$3:$B$200,0),MATCH(Data6[[#Headers],[Phone]],'Employee Info'!$C$2:$J$2,0)),"")</f>
        <v/>
      </c>
      <c r="M1581" s="19" t="str">
        <f>IFERROR(INDEX('Employee Info'!$C$3:$J$200,MATCH(Data6[[#This Row],[Name:]],'Employee Info'!$B$3:$B$200,0),MATCH(Data6[[#Headers],[Tech]],'Employee Info'!$C$2:$J$2,0)),"")</f>
        <v/>
      </c>
      <c r="N1581" s="19" t="str">
        <f>IFERROR(INDEX('Employee Info'!$C$3:$J$200,MATCH(Data6[[#This Row],[Name:]],'Employee Info'!$B$3:$B$200,0),MATCH(Data6[[#Headers],[Other]],'Employee Info'!$C$2:$J$2,0)),"")</f>
        <v/>
      </c>
      <c r="O1581" s="19">
        <f>IFERROR((Data6[[#This Row],[Hours:]]*SUM(Data6[[#This Row],[Rate]:[Other]])),"")</f>
        <v>0</v>
      </c>
      <c r="P1581" s="7" t="str">
        <f>IF(Data6[[#This Row],[WO'#:]]="","Riley #","WO#")</f>
        <v>Riley #</v>
      </c>
      <c r="Q1581" s="7">
        <f>IFERROR(WEEKNUM(Data6[[#This Row],[Date:]]),"")</f>
        <v>33</v>
      </c>
      <c r="R1581" s="6">
        <f t="shared" si="72"/>
        <v>45515</v>
      </c>
      <c r="S1581" s="6">
        <f>Data6[[#This Row],[Week Start]]+7</f>
        <v>45522</v>
      </c>
      <c r="T1581" s="7" t="str">
        <f t="shared" si="73"/>
        <v>8/11/2024 - 8/18/2024</v>
      </c>
      <c r="U1581" s="7" t="str">
        <f t="shared" si="74"/>
        <v>Time Card</v>
      </c>
      <c r="V1581" s="8" t="str">
        <f>RIGHT(TEXT(Data6[[#This Row],[Date:]],"mmddyyyy"),4)</f>
        <v>2024</v>
      </c>
      <c r="W1581" s="8" t="str">
        <f>MID(TEXT(Data6[[#This Row],[Date:]],"mmddyyyy"),3,2)</f>
        <v>12</v>
      </c>
      <c r="X1581" s="8" t="str">
        <f>LEFT(TEXT(Data6[[#This Row],[Date:]],"mmddyyyy"),2)</f>
        <v>08</v>
      </c>
      <c r="Y1581" s="6">
        <f>DATE(Data6[[#This Row],[Year]],Data6[[#This Row],[Month]],Data6[[#This Row],[Day]])</f>
        <v>45516</v>
      </c>
    </row>
    <row r="1582" spans="1:25" x14ac:dyDescent="0.3">
      <c r="A1582" s="5">
        <v>45521.41207233796</v>
      </c>
      <c r="B1582" s="7" t="s">
        <v>66</v>
      </c>
      <c r="C1582" s="6" t="s">
        <v>2040</v>
      </c>
      <c r="D1582" s="7" t="s">
        <v>2081</v>
      </c>
      <c r="E1582" s="8">
        <v>1</v>
      </c>
      <c r="F1582" s="7" t="s">
        <v>68</v>
      </c>
      <c r="G1582" s="7" t="s">
        <v>68</v>
      </c>
      <c r="H1582" s="7" t="s">
        <v>912</v>
      </c>
      <c r="I1582" s="7" t="s">
        <v>44</v>
      </c>
      <c r="J1582" s="19" t="str">
        <f>IFERROR(INDEX('Employee Info'!$C$3:$E$200,MATCH(Data6[[#This Row],[Name:]],'Employee Info'!$B$3:$B$200,0),MATCH(Data6[[#This Row],[Hours Type:]],'Employee Info'!$C$2:$E$2,0)),"")</f>
        <v/>
      </c>
      <c r="K1582" s="19" t="str">
        <f>IFERROR(INDEX('Employee Info'!$C$3:$J$200,MATCH(Data6[[#This Row],[Name:]],'Employee Info'!$B$3:$B$200,0),MATCH(Data6[[#Headers],[Truck]],'Employee Info'!$C$2:$J$2,0)),"")</f>
        <v/>
      </c>
      <c r="L1582" s="19" t="str">
        <f>IFERROR(INDEX('Employee Info'!$C$3:$J$200,MATCH(Data6[[#This Row],[Name:]],'Employee Info'!$B$3:$B$200,0),MATCH(Data6[[#Headers],[Phone]],'Employee Info'!$C$2:$J$2,0)),"")</f>
        <v/>
      </c>
      <c r="M1582" s="19" t="str">
        <f>IFERROR(INDEX('Employee Info'!$C$3:$J$200,MATCH(Data6[[#This Row],[Name:]],'Employee Info'!$B$3:$B$200,0),MATCH(Data6[[#Headers],[Tech]],'Employee Info'!$C$2:$J$2,0)),"")</f>
        <v/>
      </c>
      <c r="N1582" s="19" t="str">
        <f>IFERROR(INDEX('Employee Info'!$C$3:$J$200,MATCH(Data6[[#This Row],[Name:]],'Employee Info'!$B$3:$B$200,0),MATCH(Data6[[#Headers],[Other]],'Employee Info'!$C$2:$J$2,0)),"")</f>
        <v/>
      </c>
      <c r="O1582" s="19">
        <f>IFERROR((Data6[[#This Row],[Hours:]]*SUM(Data6[[#This Row],[Rate]:[Other]])),"")</f>
        <v>0</v>
      </c>
      <c r="P1582" s="7" t="str">
        <f>IF(Data6[[#This Row],[WO'#:]]="","Riley #","WO#")</f>
        <v>Riley #</v>
      </c>
      <c r="Q1582" s="7">
        <f>IFERROR(WEEKNUM(Data6[[#This Row],[Date:]]),"")</f>
        <v>33</v>
      </c>
      <c r="R1582" s="6">
        <f t="shared" si="72"/>
        <v>45515</v>
      </c>
      <c r="S1582" s="6">
        <f>Data6[[#This Row],[Week Start]]+7</f>
        <v>45522</v>
      </c>
      <c r="T1582" s="7" t="str">
        <f t="shared" si="73"/>
        <v>8/11/2024 - 8/18/2024</v>
      </c>
      <c r="U1582" s="7" t="str">
        <f t="shared" si="74"/>
        <v>Time Card</v>
      </c>
      <c r="V1582" s="8" t="str">
        <f>RIGHT(TEXT(Data6[[#This Row],[Date:]],"mmddyyyy"),4)</f>
        <v>2024</v>
      </c>
      <c r="W1582" s="8" t="str">
        <f>MID(TEXT(Data6[[#This Row],[Date:]],"mmddyyyy"),3,2)</f>
        <v>12</v>
      </c>
      <c r="X1582" s="8" t="str">
        <f>LEFT(TEXT(Data6[[#This Row],[Date:]],"mmddyyyy"),2)</f>
        <v>08</v>
      </c>
      <c r="Y1582" s="6">
        <f>DATE(Data6[[#This Row],[Year]],Data6[[#This Row],[Month]],Data6[[#This Row],[Day]])</f>
        <v>45516</v>
      </c>
    </row>
    <row r="1583" spans="1:25" x14ac:dyDescent="0.3">
      <c r="A1583" s="5">
        <v>45521.413384722226</v>
      </c>
      <c r="B1583" s="7" t="s">
        <v>66</v>
      </c>
      <c r="C1583" s="6" t="s">
        <v>2040</v>
      </c>
      <c r="D1583" s="7" t="s">
        <v>2082</v>
      </c>
      <c r="E1583" s="8">
        <v>1</v>
      </c>
      <c r="F1583" s="7" t="s">
        <v>68</v>
      </c>
      <c r="G1583" s="7" t="s">
        <v>68</v>
      </c>
      <c r="H1583" s="7" t="s">
        <v>1960</v>
      </c>
      <c r="I1583" s="7" t="s">
        <v>44</v>
      </c>
      <c r="J1583" s="19" t="str">
        <f>IFERROR(INDEX('Employee Info'!$C$3:$E$200,MATCH(Data6[[#This Row],[Name:]],'Employee Info'!$B$3:$B$200,0),MATCH(Data6[[#This Row],[Hours Type:]],'Employee Info'!$C$2:$E$2,0)),"")</f>
        <v/>
      </c>
      <c r="K1583" s="19" t="str">
        <f>IFERROR(INDEX('Employee Info'!$C$3:$J$200,MATCH(Data6[[#This Row],[Name:]],'Employee Info'!$B$3:$B$200,0),MATCH(Data6[[#Headers],[Truck]],'Employee Info'!$C$2:$J$2,0)),"")</f>
        <v/>
      </c>
      <c r="L1583" s="19" t="str">
        <f>IFERROR(INDEX('Employee Info'!$C$3:$J$200,MATCH(Data6[[#This Row],[Name:]],'Employee Info'!$B$3:$B$200,0),MATCH(Data6[[#Headers],[Phone]],'Employee Info'!$C$2:$J$2,0)),"")</f>
        <v/>
      </c>
      <c r="M1583" s="19" t="str">
        <f>IFERROR(INDEX('Employee Info'!$C$3:$J$200,MATCH(Data6[[#This Row],[Name:]],'Employee Info'!$B$3:$B$200,0),MATCH(Data6[[#Headers],[Tech]],'Employee Info'!$C$2:$J$2,0)),"")</f>
        <v/>
      </c>
      <c r="N1583" s="19" t="str">
        <f>IFERROR(INDEX('Employee Info'!$C$3:$J$200,MATCH(Data6[[#This Row],[Name:]],'Employee Info'!$B$3:$B$200,0),MATCH(Data6[[#Headers],[Other]],'Employee Info'!$C$2:$J$2,0)),"")</f>
        <v/>
      </c>
      <c r="O1583" s="19">
        <f>IFERROR((Data6[[#This Row],[Hours:]]*SUM(Data6[[#This Row],[Rate]:[Other]])),"")</f>
        <v>0</v>
      </c>
      <c r="P1583" s="7" t="str">
        <f>IF(Data6[[#This Row],[WO'#:]]="","Riley #","WO#")</f>
        <v>Riley #</v>
      </c>
      <c r="Q1583" s="7">
        <f>IFERROR(WEEKNUM(Data6[[#This Row],[Date:]]),"")</f>
        <v>33</v>
      </c>
      <c r="R1583" s="6">
        <f t="shared" si="72"/>
        <v>45515</v>
      </c>
      <c r="S1583" s="6">
        <f>Data6[[#This Row],[Week Start]]+7</f>
        <v>45522</v>
      </c>
      <c r="T1583" s="7" t="str">
        <f t="shared" si="73"/>
        <v>8/11/2024 - 8/18/2024</v>
      </c>
      <c r="U1583" s="7" t="str">
        <f t="shared" si="74"/>
        <v>Time Card</v>
      </c>
      <c r="V1583" s="8" t="str">
        <f>RIGHT(TEXT(Data6[[#This Row],[Date:]],"mmddyyyy"),4)</f>
        <v>2024</v>
      </c>
      <c r="W1583" s="8" t="str">
        <f>MID(TEXT(Data6[[#This Row],[Date:]],"mmddyyyy"),3,2)</f>
        <v>12</v>
      </c>
      <c r="X1583" s="8" t="str">
        <f>LEFT(TEXT(Data6[[#This Row],[Date:]],"mmddyyyy"),2)</f>
        <v>08</v>
      </c>
      <c r="Y1583" s="6">
        <f>DATE(Data6[[#This Row],[Year]],Data6[[#This Row],[Month]],Data6[[#This Row],[Day]])</f>
        <v>45516</v>
      </c>
    </row>
    <row r="1584" spans="1:25" x14ac:dyDescent="0.3">
      <c r="A1584" s="5">
        <v>45521.414935995374</v>
      </c>
      <c r="B1584" s="7" t="s">
        <v>66</v>
      </c>
      <c r="C1584" s="6" t="s">
        <v>2040</v>
      </c>
      <c r="D1584" s="7" t="s">
        <v>2084</v>
      </c>
      <c r="E1584" s="8">
        <v>1</v>
      </c>
      <c r="F1584" s="7" t="s">
        <v>68</v>
      </c>
      <c r="G1584" s="7" t="s">
        <v>68</v>
      </c>
      <c r="H1584" s="7" t="s">
        <v>922</v>
      </c>
      <c r="I1584" s="7" t="s">
        <v>44</v>
      </c>
      <c r="J1584" s="19" t="str">
        <f>IFERROR(INDEX('Employee Info'!$C$3:$E$200,MATCH(Data6[[#This Row],[Name:]],'Employee Info'!$B$3:$B$200,0),MATCH(Data6[[#This Row],[Hours Type:]],'Employee Info'!$C$2:$E$2,0)),"")</f>
        <v/>
      </c>
      <c r="K1584" s="19" t="str">
        <f>IFERROR(INDEX('Employee Info'!$C$3:$J$200,MATCH(Data6[[#This Row],[Name:]],'Employee Info'!$B$3:$B$200,0),MATCH(Data6[[#Headers],[Truck]],'Employee Info'!$C$2:$J$2,0)),"")</f>
        <v/>
      </c>
      <c r="L1584" s="19" t="str">
        <f>IFERROR(INDEX('Employee Info'!$C$3:$J$200,MATCH(Data6[[#This Row],[Name:]],'Employee Info'!$B$3:$B$200,0),MATCH(Data6[[#Headers],[Phone]],'Employee Info'!$C$2:$J$2,0)),"")</f>
        <v/>
      </c>
      <c r="M1584" s="19" t="str">
        <f>IFERROR(INDEX('Employee Info'!$C$3:$J$200,MATCH(Data6[[#This Row],[Name:]],'Employee Info'!$B$3:$B$200,0),MATCH(Data6[[#Headers],[Tech]],'Employee Info'!$C$2:$J$2,0)),"")</f>
        <v/>
      </c>
      <c r="N1584" s="19" t="str">
        <f>IFERROR(INDEX('Employee Info'!$C$3:$J$200,MATCH(Data6[[#This Row],[Name:]],'Employee Info'!$B$3:$B$200,0),MATCH(Data6[[#Headers],[Other]],'Employee Info'!$C$2:$J$2,0)),"")</f>
        <v/>
      </c>
      <c r="O1584" s="19">
        <f>IFERROR((Data6[[#This Row],[Hours:]]*SUM(Data6[[#This Row],[Rate]:[Other]])),"")</f>
        <v>0</v>
      </c>
      <c r="P1584" s="7" t="str">
        <f>IF(Data6[[#This Row],[WO'#:]]="","Riley #","WO#")</f>
        <v>Riley #</v>
      </c>
      <c r="Q1584" s="7">
        <f>IFERROR(WEEKNUM(Data6[[#This Row],[Date:]]),"")</f>
        <v>33</v>
      </c>
      <c r="R1584" s="6">
        <f t="shared" si="72"/>
        <v>45515</v>
      </c>
      <c r="S1584" s="6">
        <f>Data6[[#This Row],[Week Start]]+7</f>
        <v>45522</v>
      </c>
      <c r="T1584" s="7" t="str">
        <f t="shared" si="73"/>
        <v>8/11/2024 - 8/18/2024</v>
      </c>
      <c r="U1584" s="7" t="str">
        <f t="shared" si="74"/>
        <v>Time Card</v>
      </c>
      <c r="V1584" s="8" t="str">
        <f>RIGHT(TEXT(Data6[[#This Row],[Date:]],"mmddyyyy"),4)</f>
        <v>2024</v>
      </c>
      <c r="W1584" s="8" t="str">
        <f>MID(TEXT(Data6[[#This Row],[Date:]],"mmddyyyy"),3,2)</f>
        <v>12</v>
      </c>
      <c r="X1584" s="8" t="str">
        <f>LEFT(TEXT(Data6[[#This Row],[Date:]],"mmddyyyy"),2)</f>
        <v>08</v>
      </c>
      <c r="Y1584" s="6">
        <f>DATE(Data6[[#This Row],[Year]],Data6[[#This Row],[Month]],Data6[[#This Row],[Day]])</f>
        <v>45516</v>
      </c>
    </row>
    <row r="1585" spans="1:25" x14ac:dyDescent="0.3">
      <c r="A1585" s="5">
        <v>45521.416814004631</v>
      </c>
      <c r="B1585" s="7" t="s">
        <v>66</v>
      </c>
      <c r="C1585" s="6" t="s">
        <v>2040</v>
      </c>
      <c r="D1585" s="7" t="s">
        <v>2085</v>
      </c>
      <c r="E1585" s="8">
        <v>5</v>
      </c>
      <c r="F1585" s="7">
        <v>7128669</v>
      </c>
      <c r="G1585" s="7" t="s">
        <v>68</v>
      </c>
      <c r="H1585" s="7" t="s">
        <v>756</v>
      </c>
      <c r="I1585" s="7" t="s">
        <v>45</v>
      </c>
      <c r="J1585" s="19" t="str">
        <f>IFERROR(INDEX('Employee Info'!$C$3:$E$200,MATCH(Data6[[#This Row],[Name:]],'Employee Info'!$B$3:$B$200,0),MATCH(Data6[[#This Row],[Hours Type:]],'Employee Info'!$C$2:$E$2,0)),"")</f>
        <v/>
      </c>
      <c r="K1585" s="19" t="str">
        <f>IFERROR(INDEX('Employee Info'!$C$3:$J$200,MATCH(Data6[[#This Row],[Name:]],'Employee Info'!$B$3:$B$200,0),MATCH(Data6[[#Headers],[Truck]],'Employee Info'!$C$2:$J$2,0)),"")</f>
        <v/>
      </c>
      <c r="L1585" s="19" t="str">
        <f>IFERROR(INDEX('Employee Info'!$C$3:$J$200,MATCH(Data6[[#This Row],[Name:]],'Employee Info'!$B$3:$B$200,0),MATCH(Data6[[#Headers],[Phone]],'Employee Info'!$C$2:$J$2,0)),"")</f>
        <v/>
      </c>
      <c r="M1585" s="19" t="str">
        <f>IFERROR(INDEX('Employee Info'!$C$3:$J$200,MATCH(Data6[[#This Row],[Name:]],'Employee Info'!$B$3:$B$200,0),MATCH(Data6[[#Headers],[Tech]],'Employee Info'!$C$2:$J$2,0)),"")</f>
        <v/>
      </c>
      <c r="N1585" s="19" t="str">
        <f>IFERROR(INDEX('Employee Info'!$C$3:$J$200,MATCH(Data6[[#This Row],[Name:]],'Employee Info'!$B$3:$B$200,0),MATCH(Data6[[#Headers],[Other]],'Employee Info'!$C$2:$J$2,0)),"")</f>
        <v/>
      </c>
      <c r="O1585" s="19">
        <f>IFERROR((Data6[[#This Row],[Hours:]]*SUM(Data6[[#This Row],[Rate]:[Other]])),"")</f>
        <v>0</v>
      </c>
      <c r="P1585" s="7" t="str">
        <f>IF(Data6[[#This Row],[WO'#:]]="","Riley #","WO#")</f>
        <v>WO#</v>
      </c>
      <c r="Q1585" s="7">
        <f>IFERROR(WEEKNUM(Data6[[#This Row],[Date:]]),"")</f>
        <v>33</v>
      </c>
      <c r="R1585" s="6">
        <f t="shared" si="72"/>
        <v>45515</v>
      </c>
      <c r="S1585" s="6">
        <f>Data6[[#This Row],[Week Start]]+7</f>
        <v>45522</v>
      </c>
      <c r="T1585" s="7" t="str">
        <f t="shared" si="73"/>
        <v>8/11/2024 - 8/18/2024</v>
      </c>
      <c r="U1585" s="7" t="str">
        <f t="shared" si="74"/>
        <v>Time Card</v>
      </c>
      <c r="V1585" s="8" t="str">
        <f>RIGHT(TEXT(Data6[[#This Row],[Date:]],"mmddyyyy"),4)</f>
        <v>2024</v>
      </c>
      <c r="W1585" s="8" t="str">
        <f>MID(TEXT(Data6[[#This Row],[Date:]],"mmddyyyy"),3,2)</f>
        <v>12</v>
      </c>
      <c r="X1585" s="8" t="str">
        <f>LEFT(TEXT(Data6[[#This Row],[Date:]],"mmddyyyy"),2)</f>
        <v>08</v>
      </c>
      <c r="Y1585" s="6">
        <f>DATE(Data6[[#This Row],[Year]],Data6[[#This Row],[Month]],Data6[[#This Row],[Day]])</f>
        <v>45516</v>
      </c>
    </row>
    <row r="1586" spans="1:25" x14ac:dyDescent="0.3">
      <c r="A1586" s="5">
        <v>45521.417510185187</v>
      </c>
      <c r="B1586" s="7" t="s">
        <v>66</v>
      </c>
      <c r="C1586" s="6" t="s">
        <v>2040</v>
      </c>
      <c r="D1586" s="7" t="s">
        <v>2086</v>
      </c>
      <c r="E1586" s="8">
        <v>4</v>
      </c>
      <c r="F1586" s="7">
        <v>6984733</v>
      </c>
      <c r="G1586" s="7" t="s">
        <v>68</v>
      </c>
      <c r="H1586" s="7" t="s">
        <v>756</v>
      </c>
      <c r="I1586" s="7" t="s">
        <v>44</v>
      </c>
      <c r="J1586" s="19" t="str">
        <f>IFERROR(INDEX('Employee Info'!$C$3:$E$200,MATCH(Data6[[#This Row],[Name:]],'Employee Info'!$B$3:$B$200,0),MATCH(Data6[[#This Row],[Hours Type:]],'Employee Info'!$C$2:$E$2,0)),"")</f>
        <v/>
      </c>
      <c r="K1586" s="19" t="str">
        <f>IFERROR(INDEX('Employee Info'!$C$3:$J$200,MATCH(Data6[[#This Row],[Name:]],'Employee Info'!$B$3:$B$200,0),MATCH(Data6[[#Headers],[Truck]],'Employee Info'!$C$2:$J$2,0)),"")</f>
        <v/>
      </c>
      <c r="L1586" s="19" t="str">
        <f>IFERROR(INDEX('Employee Info'!$C$3:$J$200,MATCH(Data6[[#This Row],[Name:]],'Employee Info'!$B$3:$B$200,0),MATCH(Data6[[#Headers],[Phone]],'Employee Info'!$C$2:$J$2,0)),"")</f>
        <v/>
      </c>
      <c r="M1586" s="19" t="str">
        <f>IFERROR(INDEX('Employee Info'!$C$3:$J$200,MATCH(Data6[[#This Row],[Name:]],'Employee Info'!$B$3:$B$200,0),MATCH(Data6[[#Headers],[Tech]],'Employee Info'!$C$2:$J$2,0)),"")</f>
        <v/>
      </c>
      <c r="N1586" s="19" t="str">
        <f>IFERROR(INDEX('Employee Info'!$C$3:$J$200,MATCH(Data6[[#This Row],[Name:]],'Employee Info'!$B$3:$B$200,0),MATCH(Data6[[#Headers],[Other]],'Employee Info'!$C$2:$J$2,0)),"")</f>
        <v/>
      </c>
      <c r="O1586" s="19">
        <f>IFERROR((Data6[[#This Row],[Hours:]]*SUM(Data6[[#This Row],[Rate]:[Other]])),"")</f>
        <v>0</v>
      </c>
      <c r="P1586" s="7" t="str">
        <f>IF(Data6[[#This Row],[WO'#:]]="","Riley #","WO#")</f>
        <v>WO#</v>
      </c>
      <c r="Q1586" s="7">
        <f>IFERROR(WEEKNUM(Data6[[#This Row],[Date:]]),"")</f>
        <v>33</v>
      </c>
      <c r="R1586" s="6">
        <f t="shared" si="72"/>
        <v>45515</v>
      </c>
      <c r="S1586" s="6">
        <f>Data6[[#This Row],[Week Start]]+7</f>
        <v>45522</v>
      </c>
      <c r="T1586" s="7" t="str">
        <f t="shared" si="73"/>
        <v>8/11/2024 - 8/18/2024</v>
      </c>
      <c r="U1586" s="7" t="str">
        <f t="shared" si="74"/>
        <v>Time Card</v>
      </c>
      <c r="V1586" s="8" t="str">
        <f>RIGHT(TEXT(Data6[[#This Row],[Date:]],"mmddyyyy"),4)</f>
        <v>2024</v>
      </c>
      <c r="W1586" s="8" t="str">
        <f>MID(TEXT(Data6[[#This Row],[Date:]],"mmddyyyy"),3,2)</f>
        <v>12</v>
      </c>
      <c r="X1586" s="8" t="str">
        <f>LEFT(TEXT(Data6[[#This Row],[Date:]],"mmddyyyy"),2)</f>
        <v>08</v>
      </c>
      <c r="Y1586" s="6">
        <f>DATE(Data6[[#This Row],[Year]],Data6[[#This Row],[Month]],Data6[[#This Row],[Day]])</f>
        <v>45516</v>
      </c>
    </row>
    <row r="1587" spans="1:25" x14ac:dyDescent="0.3">
      <c r="A1587" s="5">
        <v>45521.418232175929</v>
      </c>
      <c r="B1587" s="7" t="s">
        <v>66</v>
      </c>
      <c r="C1587" s="6" t="s">
        <v>2040</v>
      </c>
      <c r="D1587" s="7" t="s">
        <v>2086</v>
      </c>
      <c r="E1587" s="8">
        <v>1</v>
      </c>
      <c r="F1587" s="7">
        <v>6984733</v>
      </c>
      <c r="G1587" s="7" t="s">
        <v>68</v>
      </c>
      <c r="H1587" s="7" t="s">
        <v>756</v>
      </c>
      <c r="I1587" s="7" t="s">
        <v>45</v>
      </c>
      <c r="J1587" s="19" t="str">
        <f>IFERROR(INDEX('Employee Info'!$C$3:$E$200,MATCH(Data6[[#This Row],[Name:]],'Employee Info'!$B$3:$B$200,0),MATCH(Data6[[#This Row],[Hours Type:]],'Employee Info'!$C$2:$E$2,0)),"")</f>
        <v/>
      </c>
      <c r="K1587" s="19" t="str">
        <f>IFERROR(INDEX('Employee Info'!$C$3:$J$200,MATCH(Data6[[#This Row],[Name:]],'Employee Info'!$B$3:$B$200,0),MATCH(Data6[[#Headers],[Truck]],'Employee Info'!$C$2:$J$2,0)),"")</f>
        <v/>
      </c>
      <c r="L1587" s="19" t="str">
        <f>IFERROR(INDEX('Employee Info'!$C$3:$J$200,MATCH(Data6[[#This Row],[Name:]],'Employee Info'!$B$3:$B$200,0),MATCH(Data6[[#Headers],[Phone]],'Employee Info'!$C$2:$J$2,0)),"")</f>
        <v/>
      </c>
      <c r="M1587" s="19" t="str">
        <f>IFERROR(INDEX('Employee Info'!$C$3:$J$200,MATCH(Data6[[#This Row],[Name:]],'Employee Info'!$B$3:$B$200,0),MATCH(Data6[[#Headers],[Tech]],'Employee Info'!$C$2:$J$2,0)),"")</f>
        <v/>
      </c>
      <c r="N1587" s="19" t="str">
        <f>IFERROR(INDEX('Employee Info'!$C$3:$J$200,MATCH(Data6[[#This Row],[Name:]],'Employee Info'!$B$3:$B$200,0),MATCH(Data6[[#Headers],[Other]],'Employee Info'!$C$2:$J$2,0)),"")</f>
        <v/>
      </c>
      <c r="O1587" s="19">
        <f>IFERROR((Data6[[#This Row],[Hours:]]*SUM(Data6[[#This Row],[Rate]:[Other]])),"")</f>
        <v>0</v>
      </c>
      <c r="P1587" s="7" t="str">
        <f>IF(Data6[[#This Row],[WO'#:]]="","Riley #","WO#")</f>
        <v>WO#</v>
      </c>
      <c r="Q1587" s="7">
        <f>IFERROR(WEEKNUM(Data6[[#This Row],[Date:]]),"")</f>
        <v>33</v>
      </c>
      <c r="R1587" s="6">
        <f t="shared" si="72"/>
        <v>45515</v>
      </c>
      <c r="S1587" s="6">
        <f>Data6[[#This Row],[Week Start]]+7</f>
        <v>45522</v>
      </c>
      <c r="T1587" s="7" t="str">
        <f t="shared" si="73"/>
        <v>8/11/2024 - 8/18/2024</v>
      </c>
      <c r="U1587" s="7" t="str">
        <f t="shared" si="74"/>
        <v>Time Card</v>
      </c>
      <c r="V1587" s="8" t="str">
        <f>RIGHT(TEXT(Data6[[#This Row],[Date:]],"mmddyyyy"),4)</f>
        <v>2024</v>
      </c>
      <c r="W1587" s="8" t="str">
        <f>MID(TEXT(Data6[[#This Row],[Date:]],"mmddyyyy"),3,2)</f>
        <v>12</v>
      </c>
      <c r="X1587" s="8" t="str">
        <f>LEFT(TEXT(Data6[[#This Row],[Date:]],"mmddyyyy"),2)</f>
        <v>08</v>
      </c>
      <c r="Y1587" s="6">
        <f>DATE(Data6[[#This Row],[Year]],Data6[[#This Row],[Month]],Data6[[#This Row],[Day]])</f>
        <v>45516</v>
      </c>
    </row>
    <row r="1588" spans="1:25" x14ac:dyDescent="0.3">
      <c r="A1588" s="5">
        <v>45517.41</v>
      </c>
      <c r="B1588" s="7" t="s">
        <v>34</v>
      </c>
      <c r="C1588" s="6" t="s">
        <v>2043</v>
      </c>
      <c r="D1588" s="7" t="s">
        <v>1959</v>
      </c>
      <c r="E1588" s="8">
        <v>8</v>
      </c>
      <c r="F1588" s="7" t="s">
        <v>68</v>
      </c>
      <c r="G1588" s="7" t="s">
        <v>68</v>
      </c>
      <c r="H1588" s="7" t="s">
        <v>1960</v>
      </c>
      <c r="I1588" s="7" t="s">
        <v>44</v>
      </c>
      <c r="J1588" s="19" t="str">
        <f>IFERROR(INDEX('Employee Info'!$C$3:$E$200,MATCH(Data6[[#This Row],[Name:]],'Employee Info'!$B$3:$B$200,0),MATCH(Data6[[#This Row],[Hours Type:]],'Employee Info'!$C$2:$E$2,0)),"")</f>
        <v/>
      </c>
      <c r="K1588" s="19" t="str">
        <f>IFERROR(INDEX('Employee Info'!$C$3:$J$200,MATCH(Data6[[#This Row],[Name:]],'Employee Info'!$B$3:$B$200,0),MATCH(Data6[[#Headers],[Truck]],'Employee Info'!$C$2:$J$2,0)),"")</f>
        <v/>
      </c>
      <c r="L1588" s="19" t="str">
        <f>IFERROR(INDEX('Employee Info'!$C$3:$J$200,MATCH(Data6[[#This Row],[Name:]],'Employee Info'!$B$3:$B$200,0),MATCH(Data6[[#Headers],[Phone]],'Employee Info'!$C$2:$J$2,0)),"")</f>
        <v/>
      </c>
      <c r="M1588" s="19" t="str">
        <f>IFERROR(INDEX('Employee Info'!$C$3:$J$200,MATCH(Data6[[#This Row],[Name:]],'Employee Info'!$B$3:$B$200,0),MATCH(Data6[[#Headers],[Tech]],'Employee Info'!$C$2:$J$2,0)),"")</f>
        <v/>
      </c>
      <c r="N1588" s="19" t="str">
        <f>IFERROR(INDEX('Employee Info'!$C$3:$J$200,MATCH(Data6[[#This Row],[Name:]],'Employee Info'!$B$3:$B$200,0),MATCH(Data6[[#Headers],[Other]],'Employee Info'!$C$2:$J$2,0)),"")</f>
        <v/>
      </c>
      <c r="O1588" s="19">
        <f>IFERROR((Data6[[#This Row],[Hours:]]*SUM(Data6[[#This Row],[Rate]:[Other]])),"")</f>
        <v>0</v>
      </c>
      <c r="P1588" s="7" t="str">
        <f>IF(Data6[[#This Row],[WO'#:]]="","Riley #","WO#")</f>
        <v>Riley #</v>
      </c>
      <c r="Q1588" s="7">
        <f>IFERROR(WEEKNUM(Data6[[#This Row],[Date:]]),"")</f>
        <v>33</v>
      </c>
      <c r="R1588" s="6">
        <f t="shared" si="72"/>
        <v>45515</v>
      </c>
      <c r="S1588" s="6">
        <f>Data6[[#This Row],[Week Start]]+7</f>
        <v>45522</v>
      </c>
      <c r="T1588" s="7" t="str">
        <f t="shared" si="73"/>
        <v>8/11/2024 - 8/18/2024</v>
      </c>
      <c r="U1588" s="7" t="str">
        <f t="shared" si="74"/>
        <v>Time Card</v>
      </c>
      <c r="V1588" s="8" t="str">
        <f>RIGHT(TEXT(Data6[[#This Row],[Date:]],"mmddyyyy"),4)</f>
        <v>2024</v>
      </c>
      <c r="W1588" s="8" t="str">
        <f>MID(TEXT(Data6[[#This Row],[Date:]],"mmddyyyy"),3,2)</f>
        <v>13</v>
      </c>
      <c r="X1588" s="8" t="str">
        <f>LEFT(TEXT(Data6[[#This Row],[Date:]],"mmddyyyy"),2)</f>
        <v>08</v>
      </c>
      <c r="Y1588" s="6">
        <f>DATE(Data6[[#This Row],[Year]],Data6[[#This Row],[Month]],Data6[[#This Row],[Day]])</f>
        <v>45517</v>
      </c>
    </row>
    <row r="1589" spans="1:25" x14ac:dyDescent="0.3">
      <c r="A1589" s="5">
        <v>45517.582804976853</v>
      </c>
      <c r="B1589" s="7" t="s">
        <v>35</v>
      </c>
      <c r="C1589" s="6" t="s">
        <v>2043</v>
      </c>
      <c r="D1589" s="7" t="s">
        <v>1897</v>
      </c>
      <c r="E1589" s="8">
        <v>8</v>
      </c>
      <c r="F1589" s="7" t="s">
        <v>68</v>
      </c>
      <c r="G1589" s="7" t="s">
        <v>68</v>
      </c>
      <c r="H1589" s="7" t="s">
        <v>912</v>
      </c>
      <c r="I1589" s="7" t="s">
        <v>44</v>
      </c>
      <c r="J1589" s="19" t="str">
        <f>IFERROR(INDEX('Employee Info'!$C$3:$E$200,MATCH(Data6[[#This Row],[Name:]],'Employee Info'!$B$3:$B$200,0),MATCH(Data6[[#This Row],[Hours Type:]],'Employee Info'!$C$2:$E$2,0)),"")</f>
        <v/>
      </c>
      <c r="K1589" s="19" t="str">
        <f>IFERROR(INDEX('Employee Info'!$C$3:$J$200,MATCH(Data6[[#This Row],[Name:]],'Employee Info'!$B$3:$B$200,0),MATCH(Data6[[#Headers],[Truck]],'Employee Info'!$C$2:$J$2,0)),"")</f>
        <v/>
      </c>
      <c r="L1589" s="19" t="str">
        <f>IFERROR(INDEX('Employee Info'!$C$3:$J$200,MATCH(Data6[[#This Row],[Name:]],'Employee Info'!$B$3:$B$200,0),MATCH(Data6[[#Headers],[Phone]],'Employee Info'!$C$2:$J$2,0)),"")</f>
        <v/>
      </c>
      <c r="M1589" s="19" t="str">
        <f>IFERROR(INDEX('Employee Info'!$C$3:$J$200,MATCH(Data6[[#This Row],[Name:]],'Employee Info'!$B$3:$B$200,0),MATCH(Data6[[#Headers],[Tech]],'Employee Info'!$C$2:$J$2,0)),"")</f>
        <v/>
      </c>
      <c r="N1589" s="19" t="str">
        <f>IFERROR(INDEX('Employee Info'!$C$3:$J$200,MATCH(Data6[[#This Row],[Name:]],'Employee Info'!$B$3:$B$200,0),MATCH(Data6[[#Headers],[Other]],'Employee Info'!$C$2:$J$2,0)),"")</f>
        <v/>
      </c>
      <c r="O1589" s="19">
        <f>IFERROR((Data6[[#This Row],[Hours:]]*SUM(Data6[[#This Row],[Rate]:[Other]])),"")</f>
        <v>0</v>
      </c>
      <c r="P1589" s="7" t="str">
        <f>IF(Data6[[#This Row],[WO'#:]]="","Riley #","WO#")</f>
        <v>Riley #</v>
      </c>
      <c r="Q1589" s="7">
        <f>IFERROR(WEEKNUM(Data6[[#This Row],[Date:]]),"")</f>
        <v>33</v>
      </c>
      <c r="R1589" s="6">
        <f t="shared" si="72"/>
        <v>45515</v>
      </c>
      <c r="S1589" s="6">
        <f>Data6[[#This Row],[Week Start]]+7</f>
        <v>45522</v>
      </c>
      <c r="T1589" s="7" t="str">
        <f t="shared" si="73"/>
        <v>8/11/2024 - 8/18/2024</v>
      </c>
      <c r="U1589" s="7" t="str">
        <f t="shared" si="74"/>
        <v>Time Card</v>
      </c>
      <c r="V1589" s="8" t="str">
        <f>RIGHT(TEXT(Data6[[#This Row],[Date:]],"mmddyyyy"),4)</f>
        <v>2024</v>
      </c>
      <c r="W1589" s="8" t="str">
        <f>MID(TEXT(Data6[[#This Row],[Date:]],"mmddyyyy"),3,2)</f>
        <v>13</v>
      </c>
      <c r="X1589" s="8" t="str">
        <f>LEFT(TEXT(Data6[[#This Row],[Date:]],"mmddyyyy"),2)</f>
        <v>08</v>
      </c>
      <c r="Y1589" s="6">
        <f>DATE(Data6[[#This Row],[Year]],Data6[[#This Row],[Month]],Data6[[#This Row],[Day]])</f>
        <v>45517</v>
      </c>
    </row>
    <row r="1590" spans="1:25" x14ac:dyDescent="0.3">
      <c r="A1590" s="5">
        <v>45518.424528703705</v>
      </c>
      <c r="B1590" s="7" t="s">
        <v>31</v>
      </c>
      <c r="C1590" s="6" t="s">
        <v>2043</v>
      </c>
      <c r="D1590" s="7" t="s">
        <v>1959</v>
      </c>
      <c r="E1590" s="8">
        <v>8</v>
      </c>
      <c r="F1590" s="7" t="s">
        <v>68</v>
      </c>
      <c r="G1590" s="7" t="s">
        <v>68</v>
      </c>
      <c r="H1590" s="7" t="s">
        <v>1960</v>
      </c>
      <c r="I1590" s="7" t="s">
        <v>44</v>
      </c>
      <c r="J1590" s="19" t="str">
        <f>IFERROR(INDEX('Employee Info'!$C$3:$E$200,MATCH(Data6[[#This Row],[Name:]],'Employee Info'!$B$3:$B$200,0),MATCH(Data6[[#This Row],[Hours Type:]],'Employee Info'!$C$2:$E$2,0)),"")</f>
        <v/>
      </c>
      <c r="K1590" s="19" t="str">
        <f>IFERROR(INDEX('Employee Info'!$C$3:$J$200,MATCH(Data6[[#This Row],[Name:]],'Employee Info'!$B$3:$B$200,0),MATCH(Data6[[#Headers],[Truck]],'Employee Info'!$C$2:$J$2,0)),"")</f>
        <v/>
      </c>
      <c r="L1590" s="19" t="str">
        <f>IFERROR(INDEX('Employee Info'!$C$3:$J$200,MATCH(Data6[[#This Row],[Name:]],'Employee Info'!$B$3:$B$200,0),MATCH(Data6[[#Headers],[Phone]],'Employee Info'!$C$2:$J$2,0)),"")</f>
        <v/>
      </c>
      <c r="M1590" s="19" t="str">
        <f>IFERROR(INDEX('Employee Info'!$C$3:$J$200,MATCH(Data6[[#This Row],[Name:]],'Employee Info'!$B$3:$B$200,0),MATCH(Data6[[#Headers],[Tech]],'Employee Info'!$C$2:$J$2,0)),"")</f>
        <v/>
      </c>
      <c r="N1590" s="19" t="str">
        <f>IFERROR(INDEX('Employee Info'!$C$3:$J$200,MATCH(Data6[[#This Row],[Name:]],'Employee Info'!$B$3:$B$200,0),MATCH(Data6[[#Headers],[Other]],'Employee Info'!$C$2:$J$2,0)),"")</f>
        <v/>
      </c>
      <c r="O1590" s="19">
        <f>IFERROR((Data6[[#This Row],[Hours:]]*SUM(Data6[[#This Row],[Rate]:[Other]])),"")</f>
        <v>0</v>
      </c>
      <c r="P1590" s="7" t="str">
        <f>IF(Data6[[#This Row],[WO'#:]]="","Riley #","WO#")</f>
        <v>Riley #</v>
      </c>
      <c r="Q1590" s="7">
        <f>IFERROR(WEEKNUM(Data6[[#This Row],[Date:]]),"")</f>
        <v>33</v>
      </c>
      <c r="R1590" s="6">
        <f t="shared" si="72"/>
        <v>45515</v>
      </c>
      <c r="S1590" s="6">
        <f>Data6[[#This Row],[Week Start]]+7</f>
        <v>45522</v>
      </c>
      <c r="T1590" s="7" t="str">
        <f t="shared" si="73"/>
        <v>8/11/2024 - 8/18/2024</v>
      </c>
      <c r="U1590" s="7" t="str">
        <f t="shared" si="74"/>
        <v>Time Card</v>
      </c>
      <c r="V1590" s="8" t="str">
        <f>RIGHT(TEXT(Data6[[#This Row],[Date:]],"mmddyyyy"),4)</f>
        <v>2024</v>
      </c>
      <c r="W1590" s="8" t="str">
        <f>MID(TEXT(Data6[[#This Row],[Date:]],"mmddyyyy"),3,2)</f>
        <v>13</v>
      </c>
      <c r="X1590" s="8" t="str">
        <f>LEFT(TEXT(Data6[[#This Row],[Date:]],"mmddyyyy"),2)</f>
        <v>08</v>
      </c>
      <c r="Y1590" s="6">
        <f>DATE(Data6[[#This Row],[Year]],Data6[[#This Row],[Month]],Data6[[#This Row],[Day]])</f>
        <v>45517</v>
      </c>
    </row>
    <row r="1591" spans="1:25" x14ac:dyDescent="0.3">
      <c r="A1591" s="5">
        <v>45518.586859953706</v>
      </c>
      <c r="B1591" s="7" t="s">
        <v>65</v>
      </c>
      <c r="C1591" s="6" t="s">
        <v>2043</v>
      </c>
      <c r="D1591" s="7" t="s">
        <v>2073</v>
      </c>
      <c r="E1591" s="8">
        <v>8</v>
      </c>
      <c r="F1591" s="7" t="s">
        <v>68</v>
      </c>
      <c r="G1591" s="7" t="s">
        <v>68</v>
      </c>
      <c r="H1591" s="7" t="s">
        <v>536</v>
      </c>
      <c r="I1591" s="7" t="s">
        <v>44</v>
      </c>
      <c r="J1591" s="19" t="str">
        <f>IFERROR(INDEX('Employee Info'!$C$3:$E$200,MATCH(Data6[[#This Row],[Name:]],'Employee Info'!$B$3:$B$200,0),MATCH(Data6[[#This Row],[Hours Type:]],'Employee Info'!$C$2:$E$2,0)),"")</f>
        <v/>
      </c>
      <c r="K1591" s="19" t="str">
        <f>IFERROR(INDEX('Employee Info'!$C$3:$J$200,MATCH(Data6[[#This Row],[Name:]],'Employee Info'!$B$3:$B$200,0),MATCH(Data6[[#Headers],[Truck]],'Employee Info'!$C$2:$J$2,0)),"")</f>
        <v/>
      </c>
      <c r="L1591" s="19" t="str">
        <f>IFERROR(INDEX('Employee Info'!$C$3:$J$200,MATCH(Data6[[#This Row],[Name:]],'Employee Info'!$B$3:$B$200,0),MATCH(Data6[[#Headers],[Phone]],'Employee Info'!$C$2:$J$2,0)),"")</f>
        <v/>
      </c>
      <c r="M1591" s="19" t="str">
        <f>IFERROR(INDEX('Employee Info'!$C$3:$J$200,MATCH(Data6[[#This Row],[Name:]],'Employee Info'!$B$3:$B$200,0),MATCH(Data6[[#Headers],[Tech]],'Employee Info'!$C$2:$J$2,0)),"")</f>
        <v/>
      </c>
      <c r="N1591" s="19" t="str">
        <f>IFERROR(INDEX('Employee Info'!$C$3:$J$200,MATCH(Data6[[#This Row],[Name:]],'Employee Info'!$B$3:$B$200,0),MATCH(Data6[[#Headers],[Other]],'Employee Info'!$C$2:$J$2,0)),"")</f>
        <v/>
      </c>
      <c r="O1591" s="19">
        <f>IFERROR((Data6[[#This Row],[Hours:]]*SUM(Data6[[#This Row],[Rate]:[Other]])),"")</f>
        <v>0</v>
      </c>
      <c r="P1591" s="7" t="str">
        <f>IF(Data6[[#This Row],[WO'#:]]="","Riley #","WO#")</f>
        <v>Riley #</v>
      </c>
      <c r="Q1591" s="7">
        <f>IFERROR(WEEKNUM(Data6[[#This Row],[Date:]]),"")</f>
        <v>33</v>
      </c>
      <c r="R1591" s="6">
        <f t="shared" si="72"/>
        <v>45515</v>
      </c>
      <c r="S1591" s="6">
        <f>Data6[[#This Row],[Week Start]]+7</f>
        <v>45522</v>
      </c>
      <c r="T1591" s="7" t="str">
        <f t="shared" si="73"/>
        <v>8/11/2024 - 8/18/2024</v>
      </c>
      <c r="U1591" s="7" t="str">
        <f t="shared" si="74"/>
        <v>Time Card</v>
      </c>
      <c r="V1591" s="8" t="str">
        <f>RIGHT(TEXT(Data6[[#This Row],[Date:]],"mmddyyyy"),4)</f>
        <v>2024</v>
      </c>
      <c r="W1591" s="8" t="str">
        <f>MID(TEXT(Data6[[#This Row],[Date:]],"mmddyyyy"),3,2)</f>
        <v>13</v>
      </c>
      <c r="X1591" s="8" t="str">
        <f>LEFT(TEXT(Data6[[#This Row],[Date:]],"mmddyyyy"),2)</f>
        <v>08</v>
      </c>
      <c r="Y1591" s="6">
        <f>DATE(Data6[[#This Row],[Year]],Data6[[#This Row],[Month]],Data6[[#This Row],[Day]])</f>
        <v>45517</v>
      </c>
    </row>
    <row r="1592" spans="1:25" x14ac:dyDescent="0.3">
      <c r="A1592" s="5">
        <v>45521.411243171293</v>
      </c>
      <c r="B1592" s="7" t="s">
        <v>66</v>
      </c>
      <c r="C1592" s="6" t="s">
        <v>2043</v>
      </c>
      <c r="D1592" s="7" t="s">
        <v>1727</v>
      </c>
      <c r="E1592" s="8">
        <v>1</v>
      </c>
      <c r="F1592" s="7" t="s">
        <v>68</v>
      </c>
      <c r="G1592" s="7" t="s">
        <v>68</v>
      </c>
      <c r="H1592" s="7" t="s">
        <v>536</v>
      </c>
      <c r="I1592" s="7" t="s">
        <v>44</v>
      </c>
      <c r="J1592" s="19" t="str">
        <f>IFERROR(INDEX('Employee Info'!$C$3:$E$200,MATCH(Data6[[#This Row],[Name:]],'Employee Info'!$B$3:$B$200,0),MATCH(Data6[[#This Row],[Hours Type:]],'Employee Info'!$C$2:$E$2,0)),"")</f>
        <v/>
      </c>
      <c r="K1592" s="19" t="str">
        <f>IFERROR(INDEX('Employee Info'!$C$3:$J$200,MATCH(Data6[[#This Row],[Name:]],'Employee Info'!$B$3:$B$200,0),MATCH(Data6[[#Headers],[Truck]],'Employee Info'!$C$2:$J$2,0)),"")</f>
        <v/>
      </c>
      <c r="L1592" s="19" t="str">
        <f>IFERROR(INDEX('Employee Info'!$C$3:$J$200,MATCH(Data6[[#This Row],[Name:]],'Employee Info'!$B$3:$B$200,0),MATCH(Data6[[#Headers],[Phone]],'Employee Info'!$C$2:$J$2,0)),"")</f>
        <v/>
      </c>
      <c r="M1592" s="19" t="str">
        <f>IFERROR(INDEX('Employee Info'!$C$3:$J$200,MATCH(Data6[[#This Row],[Name:]],'Employee Info'!$B$3:$B$200,0),MATCH(Data6[[#Headers],[Tech]],'Employee Info'!$C$2:$J$2,0)),"")</f>
        <v/>
      </c>
      <c r="N1592" s="19" t="str">
        <f>IFERROR(INDEX('Employee Info'!$C$3:$J$200,MATCH(Data6[[#This Row],[Name:]],'Employee Info'!$B$3:$B$200,0),MATCH(Data6[[#Headers],[Other]],'Employee Info'!$C$2:$J$2,0)),"")</f>
        <v/>
      </c>
      <c r="O1592" s="19">
        <f>IFERROR((Data6[[#This Row],[Hours:]]*SUM(Data6[[#This Row],[Rate]:[Other]])),"")</f>
        <v>0</v>
      </c>
      <c r="P1592" s="7" t="str">
        <f>IF(Data6[[#This Row],[WO'#:]]="","Riley #","WO#")</f>
        <v>Riley #</v>
      </c>
      <c r="Q1592" s="7">
        <f>IFERROR(WEEKNUM(Data6[[#This Row],[Date:]]),"")</f>
        <v>33</v>
      </c>
      <c r="R1592" s="6">
        <f t="shared" si="72"/>
        <v>45515</v>
      </c>
      <c r="S1592" s="6">
        <f>Data6[[#This Row],[Week Start]]+7</f>
        <v>45522</v>
      </c>
      <c r="T1592" s="7" t="str">
        <f t="shared" si="73"/>
        <v>8/11/2024 - 8/18/2024</v>
      </c>
      <c r="U1592" s="7" t="str">
        <f t="shared" si="74"/>
        <v>Time Card</v>
      </c>
      <c r="V1592" s="8" t="str">
        <f>RIGHT(TEXT(Data6[[#This Row],[Date:]],"mmddyyyy"),4)</f>
        <v>2024</v>
      </c>
      <c r="W1592" s="8" t="str">
        <f>MID(TEXT(Data6[[#This Row],[Date:]],"mmddyyyy"),3,2)</f>
        <v>13</v>
      </c>
      <c r="X1592" s="8" t="str">
        <f>LEFT(TEXT(Data6[[#This Row],[Date:]],"mmddyyyy"),2)</f>
        <v>08</v>
      </c>
      <c r="Y1592" s="6">
        <f>DATE(Data6[[#This Row],[Year]],Data6[[#This Row],[Month]],Data6[[#This Row],[Day]])</f>
        <v>45517</v>
      </c>
    </row>
    <row r="1593" spans="1:25" x14ac:dyDescent="0.3">
      <c r="A1593" s="5">
        <v>45521.412029861109</v>
      </c>
      <c r="B1593" s="7" t="s">
        <v>66</v>
      </c>
      <c r="C1593" s="6" t="s">
        <v>2043</v>
      </c>
      <c r="D1593" s="7" t="s">
        <v>2081</v>
      </c>
      <c r="E1593" s="8">
        <v>1</v>
      </c>
      <c r="F1593" s="7" t="s">
        <v>68</v>
      </c>
      <c r="G1593" s="7" t="s">
        <v>68</v>
      </c>
      <c r="H1593" s="7" t="s">
        <v>912</v>
      </c>
      <c r="I1593" s="7" t="s">
        <v>44</v>
      </c>
      <c r="J1593" s="19" t="str">
        <f>IFERROR(INDEX('Employee Info'!$C$3:$E$200,MATCH(Data6[[#This Row],[Name:]],'Employee Info'!$B$3:$B$200,0),MATCH(Data6[[#This Row],[Hours Type:]],'Employee Info'!$C$2:$E$2,0)),"")</f>
        <v/>
      </c>
      <c r="K1593" s="19" t="str">
        <f>IFERROR(INDEX('Employee Info'!$C$3:$J$200,MATCH(Data6[[#This Row],[Name:]],'Employee Info'!$B$3:$B$200,0),MATCH(Data6[[#Headers],[Truck]],'Employee Info'!$C$2:$J$2,0)),"")</f>
        <v/>
      </c>
      <c r="L1593" s="19" t="str">
        <f>IFERROR(INDEX('Employee Info'!$C$3:$J$200,MATCH(Data6[[#This Row],[Name:]],'Employee Info'!$B$3:$B$200,0),MATCH(Data6[[#Headers],[Phone]],'Employee Info'!$C$2:$J$2,0)),"")</f>
        <v/>
      </c>
      <c r="M1593" s="19" t="str">
        <f>IFERROR(INDEX('Employee Info'!$C$3:$J$200,MATCH(Data6[[#This Row],[Name:]],'Employee Info'!$B$3:$B$200,0),MATCH(Data6[[#Headers],[Tech]],'Employee Info'!$C$2:$J$2,0)),"")</f>
        <v/>
      </c>
      <c r="N1593" s="19" t="str">
        <f>IFERROR(INDEX('Employee Info'!$C$3:$J$200,MATCH(Data6[[#This Row],[Name:]],'Employee Info'!$B$3:$B$200,0),MATCH(Data6[[#Headers],[Other]],'Employee Info'!$C$2:$J$2,0)),"")</f>
        <v/>
      </c>
      <c r="O1593" s="19">
        <f>IFERROR((Data6[[#This Row],[Hours:]]*SUM(Data6[[#This Row],[Rate]:[Other]])),"")</f>
        <v>0</v>
      </c>
      <c r="P1593" s="7" t="str">
        <f>IF(Data6[[#This Row],[WO'#:]]="","Riley #","WO#")</f>
        <v>Riley #</v>
      </c>
      <c r="Q1593" s="7">
        <f>IFERROR(WEEKNUM(Data6[[#This Row],[Date:]]),"")</f>
        <v>33</v>
      </c>
      <c r="R1593" s="6">
        <f t="shared" si="72"/>
        <v>45515</v>
      </c>
      <c r="S1593" s="6">
        <f>Data6[[#This Row],[Week Start]]+7</f>
        <v>45522</v>
      </c>
      <c r="T1593" s="7" t="str">
        <f t="shared" si="73"/>
        <v>8/11/2024 - 8/18/2024</v>
      </c>
      <c r="U1593" s="7" t="str">
        <f t="shared" si="74"/>
        <v>Time Card</v>
      </c>
      <c r="V1593" s="8" t="str">
        <f>RIGHT(TEXT(Data6[[#This Row],[Date:]],"mmddyyyy"),4)</f>
        <v>2024</v>
      </c>
      <c r="W1593" s="8" t="str">
        <f>MID(TEXT(Data6[[#This Row],[Date:]],"mmddyyyy"),3,2)</f>
        <v>13</v>
      </c>
      <c r="X1593" s="8" t="str">
        <f>LEFT(TEXT(Data6[[#This Row],[Date:]],"mmddyyyy"),2)</f>
        <v>08</v>
      </c>
      <c r="Y1593" s="6">
        <f>DATE(Data6[[#This Row],[Year]],Data6[[#This Row],[Month]],Data6[[#This Row],[Day]])</f>
        <v>45517</v>
      </c>
    </row>
    <row r="1594" spans="1:25" x14ac:dyDescent="0.3">
      <c r="A1594" s="5">
        <v>45521.413515277774</v>
      </c>
      <c r="B1594" s="7" t="s">
        <v>66</v>
      </c>
      <c r="C1594" s="6" t="s">
        <v>2043</v>
      </c>
      <c r="D1594" s="7" t="s">
        <v>2082</v>
      </c>
      <c r="E1594" s="8">
        <v>1</v>
      </c>
      <c r="F1594" s="7" t="s">
        <v>68</v>
      </c>
      <c r="G1594" s="7" t="s">
        <v>68</v>
      </c>
      <c r="H1594" s="7" t="s">
        <v>1960</v>
      </c>
      <c r="I1594" s="7" t="s">
        <v>44</v>
      </c>
      <c r="J1594" s="19" t="str">
        <f>IFERROR(INDEX('Employee Info'!$C$3:$E$200,MATCH(Data6[[#This Row],[Name:]],'Employee Info'!$B$3:$B$200,0),MATCH(Data6[[#This Row],[Hours Type:]],'Employee Info'!$C$2:$E$2,0)),"")</f>
        <v/>
      </c>
      <c r="K1594" s="19" t="str">
        <f>IFERROR(INDEX('Employee Info'!$C$3:$J$200,MATCH(Data6[[#This Row],[Name:]],'Employee Info'!$B$3:$B$200,0),MATCH(Data6[[#Headers],[Truck]],'Employee Info'!$C$2:$J$2,0)),"")</f>
        <v/>
      </c>
      <c r="L1594" s="19" t="str">
        <f>IFERROR(INDEX('Employee Info'!$C$3:$J$200,MATCH(Data6[[#This Row],[Name:]],'Employee Info'!$B$3:$B$200,0),MATCH(Data6[[#Headers],[Phone]],'Employee Info'!$C$2:$J$2,0)),"")</f>
        <v/>
      </c>
      <c r="M1594" s="19" t="str">
        <f>IFERROR(INDEX('Employee Info'!$C$3:$J$200,MATCH(Data6[[#This Row],[Name:]],'Employee Info'!$B$3:$B$200,0),MATCH(Data6[[#Headers],[Tech]],'Employee Info'!$C$2:$J$2,0)),"")</f>
        <v/>
      </c>
      <c r="N1594" s="19" t="str">
        <f>IFERROR(INDEX('Employee Info'!$C$3:$J$200,MATCH(Data6[[#This Row],[Name:]],'Employee Info'!$B$3:$B$200,0),MATCH(Data6[[#Headers],[Other]],'Employee Info'!$C$2:$J$2,0)),"")</f>
        <v/>
      </c>
      <c r="O1594" s="19">
        <f>IFERROR((Data6[[#This Row],[Hours:]]*SUM(Data6[[#This Row],[Rate]:[Other]])),"")</f>
        <v>0</v>
      </c>
      <c r="P1594" s="7" t="str">
        <f>IF(Data6[[#This Row],[WO'#:]]="","Riley #","WO#")</f>
        <v>Riley #</v>
      </c>
      <c r="Q1594" s="7">
        <f>IFERROR(WEEKNUM(Data6[[#This Row],[Date:]]),"")</f>
        <v>33</v>
      </c>
      <c r="R1594" s="6">
        <f t="shared" si="72"/>
        <v>45515</v>
      </c>
      <c r="S1594" s="6">
        <f>Data6[[#This Row],[Week Start]]+7</f>
        <v>45522</v>
      </c>
      <c r="T1594" s="7" t="str">
        <f t="shared" si="73"/>
        <v>8/11/2024 - 8/18/2024</v>
      </c>
      <c r="U1594" s="7" t="str">
        <f t="shared" si="74"/>
        <v>Time Card</v>
      </c>
      <c r="V1594" s="8" t="str">
        <f>RIGHT(TEXT(Data6[[#This Row],[Date:]],"mmddyyyy"),4)</f>
        <v>2024</v>
      </c>
      <c r="W1594" s="8" t="str">
        <f>MID(TEXT(Data6[[#This Row],[Date:]],"mmddyyyy"),3,2)</f>
        <v>13</v>
      </c>
      <c r="X1594" s="8" t="str">
        <f>LEFT(TEXT(Data6[[#This Row],[Date:]],"mmddyyyy"),2)</f>
        <v>08</v>
      </c>
      <c r="Y1594" s="6">
        <f>DATE(Data6[[#This Row],[Year]],Data6[[#This Row],[Month]],Data6[[#This Row],[Day]])</f>
        <v>45517</v>
      </c>
    </row>
    <row r="1595" spans="1:25" x14ac:dyDescent="0.3">
      <c r="A1595" s="5">
        <v>45521.414900000003</v>
      </c>
      <c r="B1595" s="7" t="s">
        <v>66</v>
      </c>
      <c r="C1595" s="6" t="s">
        <v>2043</v>
      </c>
      <c r="D1595" s="7" t="s">
        <v>2084</v>
      </c>
      <c r="E1595" s="8">
        <v>1</v>
      </c>
      <c r="F1595" s="7" t="s">
        <v>68</v>
      </c>
      <c r="G1595" s="7" t="s">
        <v>68</v>
      </c>
      <c r="H1595" s="7" t="s">
        <v>922</v>
      </c>
      <c r="I1595" s="7" t="s">
        <v>44</v>
      </c>
      <c r="J1595" s="19" t="str">
        <f>IFERROR(INDEX('Employee Info'!$C$3:$E$200,MATCH(Data6[[#This Row],[Name:]],'Employee Info'!$B$3:$B$200,0),MATCH(Data6[[#This Row],[Hours Type:]],'Employee Info'!$C$2:$E$2,0)),"")</f>
        <v/>
      </c>
      <c r="K1595" s="19" t="str">
        <f>IFERROR(INDEX('Employee Info'!$C$3:$J$200,MATCH(Data6[[#This Row],[Name:]],'Employee Info'!$B$3:$B$200,0),MATCH(Data6[[#Headers],[Truck]],'Employee Info'!$C$2:$J$2,0)),"")</f>
        <v/>
      </c>
      <c r="L1595" s="19" t="str">
        <f>IFERROR(INDEX('Employee Info'!$C$3:$J$200,MATCH(Data6[[#This Row],[Name:]],'Employee Info'!$B$3:$B$200,0),MATCH(Data6[[#Headers],[Phone]],'Employee Info'!$C$2:$J$2,0)),"")</f>
        <v/>
      </c>
      <c r="M1595" s="19" t="str">
        <f>IFERROR(INDEX('Employee Info'!$C$3:$J$200,MATCH(Data6[[#This Row],[Name:]],'Employee Info'!$B$3:$B$200,0),MATCH(Data6[[#Headers],[Tech]],'Employee Info'!$C$2:$J$2,0)),"")</f>
        <v/>
      </c>
      <c r="N1595" s="19" t="str">
        <f>IFERROR(INDEX('Employee Info'!$C$3:$J$200,MATCH(Data6[[#This Row],[Name:]],'Employee Info'!$B$3:$B$200,0),MATCH(Data6[[#Headers],[Other]],'Employee Info'!$C$2:$J$2,0)),"")</f>
        <v/>
      </c>
      <c r="O1595" s="19">
        <f>IFERROR((Data6[[#This Row],[Hours:]]*SUM(Data6[[#This Row],[Rate]:[Other]])),"")</f>
        <v>0</v>
      </c>
      <c r="P1595" s="7" t="str">
        <f>IF(Data6[[#This Row],[WO'#:]]="","Riley #","WO#")</f>
        <v>Riley #</v>
      </c>
      <c r="Q1595" s="7">
        <f>IFERROR(WEEKNUM(Data6[[#This Row],[Date:]]),"")</f>
        <v>33</v>
      </c>
      <c r="R1595" s="6">
        <f t="shared" si="72"/>
        <v>45515</v>
      </c>
      <c r="S1595" s="6">
        <f>Data6[[#This Row],[Week Start]]+7</f>
        <v>45522</v>
      </c>
      <c r="T1595" s="7" t="str">
        <f t="shared" si="73"/>
        <v>8/11/2024 - 8/18/2024</v>
      </c>
      <c r="U1595" s="7" t="str">
        <f t="shared" si="74"/>
        <v>Time Card</v>
      </c>
      <c r="V1595" s="8" t="str">
        <f>RIGHT(TEXT(Data6[[#This Row],[Date:]],"mmddyyyy"),4)</f>
        <v>2024</v>
      </c>
      <c r="W1595" s="8" t="str">
        <f>MID(TEXT(Data6[[#This Row],[Date:]],"mmddyyyy"),3,2)</f>
        <v>13</v>
      </c>
      <c r="X1595" s="8" t="str">
        <f>LEFT(TEXT(Data6[[#This Row],[Date:]],"mmddyyyy"),2)</f>
        <v>08</v>
      </c>
      <c r="Y1595" s="6">
        <f>DATE(Data6[[#This Row],[Year]],Data6[[#This Row],[Month]],Data6[[#This Row],[Day]])</f>
        <v>45517</v>
      </c>
    </row>
    <row r="1596" spans="1:25" x14ac:dyDescent="0.3">
      <c r="A1596" s="5">
        <v>45521.417798958333</v>
      </c>
      <c r="B1596" s="7" t="s">
        <v>66</v>
      </c>
      <c r="C1596" s="6" t="s">
        <v>2043</v>
      </c>
      <c r="D1596" s="7" t="s">
        <v>2086</v>
      </c>
      <c r="E1596" s="8">
        <v>4</v>
      </c>
      <c r="F1596" s="7">
        <v>6984733</v>
      </c>
      <c r="G1596" s="7" t="s">
        <v>68</v>
      </c>
      <c r="H1596" s="7" t="s">
        <v>756</v>
      </c>
      <c r="I1596" s="7" t="s">
        <v>44</v>
      </c>
      <c r="J1596" s="19" t="str">
        <f>IFERROR(INDEX('Employee Info'!$C$3:$E$200,MATCH(Data6[[#This Row],[Name:]],'Employee Info'!$B$3:$B$200,0),MATCH(Data6[[#This Row],[Hours Type:]],'Employee Info'!$C$2:$E$2,0)),"")</f>
        <v/>
      </c>
      <c r="K1596" s="19" t="str">
        <f>IFERROR(INDEX('Employee Info'!$C$3:$J$200,MATCH(Data6[[#This Row],[Name:]],'Employee Info'!$B$3:$B$200,0),MATCH(Data6[[#Headers],[Truck]],'Employee Info'!$C$2:$J$2,0)),"")</f>
        <v/>
      </c>
      <c r="L1596" s="19" t="str">
        <f>IFERROR(INDEX('Employee Info'!$C$3:$J$200,MATCH(Data6[[#This Row],[Name:]],'Employee Info'!$B$3:$B$200,0),MATCH(Data6[[#Headers],[Phone]],'Employee Info'!$C$2:$J$2,0)),"")</f>
        <v/>
      </c>
      <c r="M1596" s="19" t="str">
        <f>IFERROR(INDEX('Employee Info'!$C$3:$J$200,MATCH(Data6[[#This Row],[Name:]],'Employee Info'!$B$3:$B$200,0),MATCH(Data6[[#Headers],[Tech]],'Employee Info'!$C$2:$J$2,0)),"")</f>
        <v/>
      </c>
      <c r="N1596" s="19" t="str">
        <f>IFERROR(INDEX('Employee Info'!$C$3:$J$200,MATCH(Data6[[#This Row],[Name:]],'Employee Info'!$B$3:$B$200,0),MATCH(Data6[[#Headers],[Other]],'Employee Info'!$C$2:$J$2,0)),"")</f>
        <v/>
      </c>
      <c r="O1596" s="19">
        <f>IFERROR((Data6[[#This Row],[Hours:]]*SUM(Data6[[#This Row],[Rate]:[Other]])),"")</f>
        <v>0</v>
      </c>
      <c r="P1596" s="7" t="str">
        <f>IF(Data6[[#This Row],[WO'#:]]="","Riley #","WO#")</f>
        <v>WO#</v>
      </c>
      <c r="Q1596" s="7">
        <f>IFERROR(WEEKNUM(Data6[[#This Row],[Date:]]),"")</f>
        <v>33</v>
      </c>
      <c r="R1596" s="6">
        <f t="shared" si="72"/>
        <v>45515</v>
      </c>
      <c r="S1596" s="6">
        <f>Data6[[#This Row],[Week Start]]+7</f>
        <v>45522</v>
      </c>
      <c r="T1596" s="7" t="str">
        <f t="shared" si="73"/>
        <v>8/11/2024 - 8/18/2024</v>
      </c>
      <c r="U1596" s="7" t="str">
        <f t="shared" si="74"/>
        <v>Time Card</v>
      </c>
      <c r="V1596" s="8" t="str">
        <f>RIGHT(TEXT(Data6[[#This Row],[Date:]],"mmddyyyy"),4)</f>
        <v>2024</v>
      </c>
      <c r="W1596" s="8" t="str">
        <f>MID(TEXT(Data6[[#This Row],[Date:]],"mmddyyyy"),3,2)</f>
        <v>13</v>
      </c>
      <c r="X1596" s="8" t="str">
        <f>LEFT(TEXT(Data6[[#This Row],[Date:]],"mmddyyyy"),2)</f>
        <v>08</v>
      </c>
      <c r="Y1596" s="6">
        <f>DATE(Data6[[#This Row],[Year]],Data6[[#This Row],[Month]],Data6[[#This Row],[Day]])</f>
        <v>45517</v>
      </c>
    </row>
    <row r="1597" spans="1:25" x14ac:dyDescent="0.3">
      <c r="A1597" s="5">
        <v>45521.418189699078</v>
      </c>
      <c r="B1597" s="7" t="s">
        <v>66</v>
      </c>
      <c r="C1597" s="6" t="s">
        <v>2043</v>
      </c>
      <c r="D1597" s="7" t="s">
        <v>2086</v>
      </c>
      <c r="E1597" s="8">
        <v>1</v>
      </c>
      <c r="F1597" s="7">
        <v>6984733</v>
      </c>
      <c r="G1597" s="7" t="s">
        <v>68</v>
      </c>
      <c r="H1597" s="7" t="s">
        <v>756</v>
      </c>
      <c r="I1597" s="7" t="s">
        <v>45</v>
      </c>
      <c r="J1597" s="19" t="str">
        <f>IFERROR(INDEX('Employee Info'!$C$3:$E$200,MATCH(Data6[[#This Row],[Name:]],'Employee Info'!$B$3:$B$200,0),MATCH(Data6[[#This Row],[Hours Type:]],'Employee Info'!$C$2:$E$2,0)),"")</f>
        <v/>
      </c>
      <c r="K1597" s="19" t="str">
        <f>IFERROR(INDEX('Employee Info'!$C$3:$J$200,MATCH(Data6[[#This Row],[Name:]],'Employee Info'!$B$3:$B$200,0),MATCH(Data6[[#Headers],[Truck]],'Employee Info'!$C$2:$J$2,0)),"")</f>
        <v/>
      </c>
      <c r="L1597" s="19" t="str">
        <f>IFERROR(INDEX('Employee Info'!$C$3:$J$200,MATCH(Data6[[#This Row],[Name:]],'Employee Info'!$B$3:$B$200,0),MATCH(Data6[[#Headers],[Phone]],'Employee Info'!$C$2:$J$2,0)),"")</f>
        <v/>
      </c>
      <c r="M1597" s="19" t="str">
        <f>IFERROR(INDEX('Employee Info'!$C$3:$J$200,MATCH(Data6[[#This Row],[Name:]],'Employee Info'!$B$3:$B$200,0),MATCH(Data6[[#Headers],[Tech]],'Employee Info'!$C$2:$J$2,0)),"")</f>
        <v/>
      </c>
      <c r="N1597" s="19" t="str">
        <f>IFERROR(INDEX('Employee Info'!$C$3:$J$200,MATCH(Data6[[#This Row],[Name:]],'Employee Info'!$B$3:$B$200,0),MATCH(Data6[[#Headers],[Other]],'Employee Info'!$C$2:$J$2,0)),"")</f>
        <v/>
      </c>
      <c r="O1597" s="19">
        <f>IFERROR((Data6[[#This Row],[Hours:]]*SUM(Data6[[#This Row],[Rate]:[Other]])),"")</f>
        <v>0</v>
      </c>
      <c r="P1597" s="7" t="str">
        <f>IF(Data6[[#This Row],[WO'#:]]="","Riley #","WO#")</f>
        <v>WO#</v>
      </c>
      <c r="Q1597" s="7">
        <f>IFERROR(WEEKNUM(Data6[[#This Row],[Date:]]),"")</f>
        <v>33</v>
      </c>
      <c r="R1597" s="6">
        <f t="shared" si="72"/>
        <v>45515</v>
      </c>
      <c r="S1597" s="6">
        <f>Data6[[#This Row],[Week Start]]+7</f>
        <v>45522</v>
      </c>
      <c r="T1597" s="7" t="str">
        <f t="shared" si="73"/>
        <v>8/11/2024 - 8/18/2024</v>
      </c>
      <c r="U1597" s="7" t="str">
        <f t="shared" si="74"/>
        <v>Time Card</v>
      </c>
      <c r="V1597" s="8" t="str">
        <f>RIGHT(TEXT(Data6[[#This Row],[Date:]],"mmddyyyy"),4)</f>
        <v>2024</v>
      </c>
      <c r="W1597" s="8" t="str">
        <f>MID(TEXT(Data6[[#This Row],[Date:]],"mmddyyyy"),3,2)</f>
        <v>13</v>
      </c>
      <c r="X1597" s="8" t="str">
        <f>LEFT(TEXT(Data6[[#This Row],[Date:]],"mmddyyyy"),2)</f>
        <v>08</v>
      </c>
      <c r="Y1597" s="6">
        <f>DATE(Data6[[#This Row],[Year]],Data6[[#This Row],[Month]],Data6[[#This Row],[Day]])</f>
        <v>45517</v>
      </c>
    </row>
    <row r="1598" spans="1:25" x14ac:dyDescent="0.3">
      <c r="A1598" s="5">
        <v>45518.425179282407</v>
      </c>
      <c r="B1598" s="7" t="s">
        <v>31</v>
      </c>
      <c r="C1598" s="6" t="s">
        <v>2047</v>
      </c>
      <c r="D1598" s="7" t="s">
        <v>1959</v>
      </c>
      <c r="E1598" s="8">
        <v>8</v>
      </c>
      <c r="F1598" s="7" t="s">
        <v>68</v>
      </c>
      <c r="G1598" s="7" t="s">
        <v>68</v>
      </c>
      <c r="H1598" s="7" t="s">
        <v>1960</v>
      </c>
      <c r="I1598" s="7" t="s">
        <v>44</v>
      </c>
      <c r="J1598" s="19" t="str">
        <f>IFERROR(INDEX('Employee Info'!$C$3:$E$200,MATCH(Data6[[#This Row],[Name:]],'Employee Info'!$B$3:$B$200,0),MATCH(Data6[[#This Row],[Hours Type:]],'Employee Info'!$C$2:$E$2,0)),"")</f>
        <v/>
      </c>
      <c r="K1598" s="19" t="str">
        <f>IFERROR(INDEX('Employee Info'!$C$3:$J$200,MATCH(Data6[[#This Row],[Name:]],'Employee Info'!$B$3:$B$200,0),MATCH(Data6[[#Headers],[Truck]],'Employee Info'!$C$2:$J$2,0)),"")</f>
        <v/>
      </c>
      <c r="L1598" s="19" t="str">
        <f>IFERROR(INDEX('Employee Info'!$C$3:$J$200,MATCH(Data6[[#This Row],[Name:]],'Employee Info'!$B$3:$B$200,0),MATCH(Data6[[#Headers],[Phone]],'Employee Info'!$C$2:$J$2,0)),"")</f>
        <v/>
      </c>
      <c r="M1598" s="19" t="str">
        <f>IFERROR(INDEX('Employee Info'!$C$3:$J$200,MATCH(Data6[[#This Row],[Name:]],'Employee Info'!$B$3:$B$200,0),MATCH(Data6[[#Headers],[Tech]],'Employee Info'!$C$2:$J$2,0)),"")</f>
        <v/>
      </c>
      <c r="N1598" s="19" t="str">
        <f>IFERROR(INDEX('Employee Info'!$C$3:$J$200,MATCH(Data6[[#This Row],[Name:]],'Employee Info'!$B$3:$B$200,0),MATCH(Data6[[#Headers],[Other]],'Employee Info'!$C$2:$J$2,0)),"")</f>
        <v/>
      </c>
      <c r="O1598" s="19">
        <f>IFERROR((Data6[[#This Row],[Hours:]]*SUM(Data6[[#This Row],[Rate]:[Other]])),"")</f>
        <v>0</v>
      </c>
      <c r="P1598" s="7" t="str">
        <f>IF(Data6[[#This Row],[WO'#:]]="","Riley #","WO#")</f>
        <v>Riley #</v>
      </c>
      <c r="Q1598" s="7">
        <f>IFERROR(WEEKNUM(Data6[[#This Row],[Date:]]),"")</f>
        <v>33</v>
      </c>
      <c r="R1598" s="6">
        <f t="shared" si="72"/>
        <v>45515</v>
      </c>
      <c r="S1598" s="6">
        <f>Data6[[#This Row],[Week Start]]+7</f>
        <v>45522</v>
      </c>
      <c r="T1598" s="7" t="str">
        <f t="shared" si="73"/>
        <v>8/11/2024 - 8/18/2024</v>
      </c>
      <c r="U1598" s="7" t="str">
        <f t="shared" si="74"/>
        <v>Time Card</v>
      </c>
      <c r="V1598" s="8" t="str">
        <f>RIGHT(TEXT(Data6[[#This Row],[Date:]],"mmddyyyy"),4)</f>
        <v>2024</v>
      </c>
      <c r="W1598" s="8" t="str">
        <f>MID(TEXT(Data6[[#This Row],[Date:]],"mmddyyyy"),3,2)</f>
        <v>14</v>
      </c>
      <c r="X1598" s="8" t="str">
        <f>LEFT(TEXT(Data6[[#This Row],[Date:]],"mmddyyyy"),2)</f>
        <v>08</v>
      </c>
      <c r="Y1598" s="6">
        <f>DATE(Data6[[#This Row],[Year]],Data6[[#This Row],[Month]],Data6[[#This Row],[Day]])</f>
        <v>45518</v>
      </c>
    </row>
    <row r="1599" spans="1:25" x14ac:dyDescent="0.3">
      <c r="A1599" s="5">
        <v>45518.425450115741</v>
      </c>
      <c r="B1599" s="7" t="s">
        <v>34</v>
      </c>
      <c r="C1599" s="6" t="s">
        <v>2047</v>
      </c>
      <c r="D1599" s="7" t="s">
        <v>1959</v>
      </c>
      <c r="E1599" s="8">
        <v>8</v>
      </c>
      <c r="F1599" s="7" t="s">
        <v>68</v>
      </c>
      <c r="G1599" s="7" t="s">
        <v>68</v>
      </c>
      <c r="H1599" s="7" t="s">
        <v>1960</v>
      </c>
      <c r="I1599" s="7" t="s">
        <v>44</v>
      </c>
      <c r="J1599" s="19" t="str">
        <f>IFERROR(INDEX('Employee Info'!$C$3:$E$200,MATCH(Data6[[#This Row],[Name:]],'Employee Info'!$B$3:$B$200,0),MATCH(Data6[[#This Row],[Hours Type:]],'Employee Info'!$C$2:$E$2,0)),"")</f>
        <v/>
      </c>
      <c r="K1599" s="19" t="str">
        <f>IFERROR(INDEX('Employee Info'!$C$3:$J$200,MATCH(Data6[[#This Row],[Name:]],'Employee Info'!$B$3:$B$200,0),MATCH(Data6[[#Headers],[Truck]],'Employee Info'!$C$2:$J$2,0)),"")</f>
        <v/>
      </c>
      <c r="L1599" s="19" t="str">
        <f>IFERROR(INDEX('Employee Info'!$C$3:$J$200,MATCH(Data6[[#This Row],[Name:]],'Employee Info'!$B$3:$B$200,0),MATCH(Data6[[#Headers],[Phone]],'Employee Info'!$C$2:$J$2,0)),"")</f>
        <v/>
      </c>
      <c r="M1599" s="19" t="str">
        <f>IFERROR(INDEX('Employee Info'!$C$3:$J$200,MATCH(Data6[[#This Row],[Name:]],'Employee Info'!$B$3:$B$200,0),MATCH(Data6[[#Headers],[Tech]],'Employee Info'!$C$2:$J$2,0)),"")</f>
        <v/>
      </c>
      <c r="N1599" s="19" t="str">
        <f>IFERROR(INDEX('Employee Info'!$C$3:$J$200,MATCH(Data6[[#This Row],[Name:]],'Employee Info'!$B$3:$B$200,0),MATCH(Data6[[#Headers],[Other]],'Employee Info'!$C$2:$J$2,0)),"")</f>
        <v/>
      </c>
      <c r="O1599" s="19">
        <f>IFERROR((Data6[[#This Row],[Hours:]]*SUM(Data6[[#This Row],[Rate]:[Other]])),"")</f>
        <v>0</v>
      </c>
      <c r="P1599" s="7" t="str">
        <f>IF(Data6[[#This Row],[WO'#:]]="","Riley #","WO#")</f>
        <v>Riley #</v>
      </c>
      <c r="Q1599" s="7">
        <f>IFERROR(WEEKNUM(Data6[[#This Row],[Date:]]),"")</f>
        <v>33</v>
      </c>
      <c r="R1599" s="6">
        <f t="shared" si="72"/>
        <v>45515</v>
      </c>
      <c r="S1599" s="6">
        <f>Data6[[#This Row],[Week Start]]+7</f>
        <v>45522</v>
      </c>
      <c r="T1599" s="7" t="str">
        <f t="shared" si="73"/>
        <v>8/11/2024 - 8/18/2024</v>
      </c>
      <c r="U1599" s="7" t="str">
        <f t="shared" si="74"/>
        <v>Time Card</v>
      </c>
      <c r="V1599" s="8" t="str">
        <f>RIGHT(TEXT(Data6[[#This Row],[Date:]],"mmddyyyy"),4)</f>
        <v>2024</v>
      </c>
      <c r="W1599" s="8" t="str">
        <f>MID(TEXT(Data6[[#This Row],[Date:]],"mmddyyyy"),3,2)</f>
        <v>14</v>
      </c>
      <c r="X1599" s="8" t="str">
        <f>LEFT(TEXT(Data6[[#This Row],[Date:]],"mmddyyyy"),2)</f>
        <v>08</v>
      </c>
      <c r="Y1599" s="6">
        <f>DATE(Data6[[#This Row],[Year]],Data6[[#This Row],[Month]],Data6[[#This Row],[Day]])</f>
        <v>45518</v>
      </c>
    </row>
    <row r="1600" spans="1:25" x14ac:dyDescent="0.3">
      <c r="A1600" s="5">
        <v>45518.568421875003</v>
      </c>
      <c r="B1600" s="7" t="s">
        <v>35</v>
      </c>
      <c r="C1600" s="6" t="s">
        <v>2047</v>
      </c>
      <c r="D1600" s="7" t="s">
        <v>2072</v>
      </c>
      <c r="E1600" s="8">
        <v>8</v>
      </c>
      <c r="F1600" s="7" t="s">
        <v>68</v>
      </c>
      <c r="G1600" s="7" t="s">
        <v>68</v>
      </c>
      <c r="H1600" s="7" t="s">
        <v>912</v>
      </c>
      <c r="I1600" s="7" t="s">
        <v>44</v>
      </c>
      <c r="J1600" s="19" t="str">
        <f>IFERROR(INDEX('Employee Info'!$C$3:$E$200,MATCH(Data6[[#This Row],[Name:]],'Employee Info'!$B$3:$B$200,0),MATCH(Data6[[#This Row],[Hours Type:]],'Employee Info'!$C$2:$E$2,0)),"")</f>
        <v/>
      </c>
      <c r="K1600" s="19" t="str">
        <f>IFERROR(INDEX('Employee Info'!$C$3:$J$200,MATCH(Data6[[#This Row],[Name:]],'Employee Info'!$B$3:$B$200,0),MATCH(Data6[[#Headers],[Truck]],'Employee Info'!$C$2:$J$2,0)),"")</f>
        <v/>
      </c>
      <c r="L1600" s="19" t="str">
        <f>IFERROR(INDEX('Employee Info'!$C$3:$J$200,MATCH(Data6[[#This Row],[Name:]],'Employee Info'!$B$3:$B$200,0),MATCH(Data6[[#Headers],[Phone]],'Employee Info'!$C$2:$J$2,0)),"")</f>
        <v/>
      </c>
      <c r="M1600" s="19" t="str">
        <f>IFERROR(INDEX('Employee Info'!$C$3:$J$200,MATCH(Data6[[#This Row],[Name:]],'Employee Info'!$B$3:$B$200,0),MATCH(Data6[[#Headers],[Tech]],'Employee Info'!$C$2:$J$2,0)),"")</f>
        <v/>
      </c>
      <c r="N1600" s="19" t="str">
        <f>IFERROR(INDEX('Employee Info'!$C$3:$J$200,MATCH(Data6[[#This Row],[Name:]],'Employee Info'!$B$3:$B$200,0),MATCH(Data6[[#Headers],[Other]],'Employee Info'!$C$2:$J$2,0)),"")</f>
        <v/>
      </c>
      <c r="O1600" s="19">
        <f>IFERROR((Data6[[#This Row],[Hours:]]*SUM(Data6[[#This Row],[Rate]:[Other]])),"")</f>
        <v>0</v>
      </c>
      <c r="P1600" s="7" t="str">
        <f>IF(Data6[[#This Row],[WO'#:]]="","Riley #","WO#")</f>
        <v>Riley #</v>
      </c>
      <c r="Q1600" s="7">
        <f>IFERROR(WEEKNUM(Data6[[#This Row],[Date:]]),"")</f>
        <v>33</v>
      </c>
      <c r="R1600" s="6">
        <f t="shared" si="72"/>
        <v>45515</v>
      </c>
      <c r="S1600" s="6">
        <f>Data6[[#This Row],[Week Start]]+7</f>
        <v>45522</v>
      </c>
      <c r="T1600" s="7" t="str">
        <f t="shared" si="73"/>
        <v>8/11/2024 - 8/18/2024</v>
      </c>
      <c r="U1600" s="7" t="str">
        <f t="shared" si="74"/>
        <v>Time Card</v>
      </c>
      <c r="V1600" s="8" t="str">
        <f>RIGHT(TEXT(Data6[[#This Row],[Date:]],"mmddyyyy"),4)</f>
        <v>2024</v>
      </c>
      <c r="W1600" s="8" t="str">
        <f>MID(TEXT(Data6[[#This Row],[Date:]],"mmddyyyy"),3,2)</f>
        <v>14</v>
      </c>
      <c r="X1600" s="8" t="str">
        <f>LEFT(TEXT(Data6[[#This Row],[Date:]],"mmddyyyy"),2)</f>
        <v>08</v>
      </c>
      <c r="Y1600" s="6">
        <f>DATE(Data6[[#This Row],[Year]],Data6[[#This Row],[Month]],Data6[[#This Row],[Day]])</f>
        <v>45518</v>
      </c>
    </row>
    <row r="1601" spans="1:25" x14ac:dyDescent="0.3">
      <c r="A1601" s="5">
        <v>45518.587445254627</v>
      </c>
      <c r="B1601" s="7" t="s">
        <v>65</v>
      </c>
      <c r="C1601" s="6" t="s">
        <v>2047</v>
      </c>
      <c r="D1601" s="7" t="s">
        <v>2073</v>
      </c>
      <c r="E1601" s="8">
        <v>8</v>
      </c>
      <c r="F1601" s="7" t="s">
        <v>68</v>
      </c>
      <c r="G1601" s="7" t="s">
        <v>68</v>
      </c>
      <c r="H1601" s="7" t="s">
        <v>536</v>
      </c>
      <c r="I1601" s="7" t="s">
        <v>44</v>
      </c>
      <c r="J1601" s="19" t="str">
        <f>IFERROR(INDEX('Employee Info'!$C$3:$E$200,MATCH(Data6[[#This Row],[Name:]],'Employee Info'!$B$3:$B$200,0),MATCH(Data6[[#This Row],[Hours Type:]],'Employee Info'!$C$2:$E$2,0)),"")</f>
        <v/>
      </c>
      <c r="K1601" s="19" t="str">
        <f>IFERROR(INDEX('Employee Info'!$C$3:$J$200,MATCH(Data6[[#This Row],[Name:]],'Employee Info'!$B$3:$B$200,0),MATCH(Data6[[#Headers],[Truck]],'Employee Info'!$C$2:$J$2,0)),"")</f>
        <v/>
      </c>
      <c r="L1601" s="19" t="str">
        <f>IFERROR(INDEX('Employee Info'!$C$3:$J$200,MATCH(Data6[[#This Row],[Name:]],'Employee Info'!$B$3:$B$200,0),MATCH(Data6[[#Headers],[Phone]],'Employee Info'!$C$2:$J$2,0)),"")</f>
        <v/>
      </c>
      <c r="M1601" s="19" t="str">
        <f>IFERROR(INDEX('Employee Info'!$C$3:$J$200,MATCH(Data6[[#This Row],[Name:]],'Employee Info'!$B$3:$B$200,0),MATCH(Data6[[#Headers],[Tech]],'Employee Info'!$C$2:$J$2,0)),"")</f>
        <v/>
      </c>
      <c r="N1601" s="19" t="str">
        <f>IFERROR(INDEX('Employee Info'!$C$3:$J$200,MATCH(Data6[[#This Row],[Name:]],'Employee Info'!$B$3:$B$200,0),MATCH(Data6[[#Headers],[Other]],'Employee Info'!$C$2:$J$2,0)),"")</f>
        <v/>
      </c>
      <c r="O1601" s="19">
        <f>IFERROR((Data6[[#This Row],[Hours:]]*SUM(Data6[[#This Row],[Rate]:[Other]])),"")</f>
        <v>0</v>
      </c>
      <c r="P1601" s="7" t="str">
        <f>IF(Data6[[#This Row],[WO'#:]]="","Riley #","WO#")</f>
        <v>Riley #</v>
      </c>
      <c r="Q1601" s="7">
        <f>IFERROR(WEEKNUM(Data6[[#This Row],[Date:]]),"")</f>
        <v>33</v>
      </c>
      <c r="R1601" s="6">
        <f t="shared" si="72"/>
        <v>45515</v>
      </c>
      <c r="S1601" s="6">
        <f>Data6[[#This Row],[Week Start]]+7</f>
        <v>45522</v>
      </c>
      <c r="T1601" s="7" t="str">
        <f t="shared" si="73"/>
        <v>8/11/2024 - 8/18/2024</v>
      </c>
      <c r="U1601" s="7" t="str">
        <f t="shared" si="74"/>
        <v>Time Card</v>
      </c>
      <c r="V1601" s="8" t="str">
        <f>RIGHT(TEXT(Data6[[#This Row],[Date:]],"mmddyyyy"),4)</f>
        <v>2024</v>
      </c>
      <c r="W1601" s="8" t="str">
        <f>MID(TEXT(Data6[[#This Row],[Date:]],"mmddyyyy"),3,2)</f>
        <v>14</v>
      </c>
      <c r="X1601" s="8" t="str">
        <f>LEFT(TEXT(Data6[[#This Row],[Date:]],"mmddyyyy"),2)</f>
        <v>08</v>
      </c>
      <c r="Y1601" s="6">
        <f>DATE(Data6[[#This Row],[Year]],Data6[[#This Row],[Month]],Data6[[#This Row],[Day]])</f>
        <v>45518</v>
      </c>
    </row>
    <row r="1602" spans="1:25" x14ac:dyDescent="0.3">
      <c r="A1602" s="5">
        <v>45519.251921064817</v>
      </c>
      <c r="B1602" s="7" t="s">
        <v>23</v>
      </c>
      <c r="C1602" s="6" t="s">
        <v>2047</v>
      </c>
      <c r="D1602" s="7" t="s">
        <v>2073</v>
      </c>
      <c r="E1602" s="8">
        <v>8</v>
      </c>
      <c r="F1602" s="7" t="s">
        <v>68</v>
      </c>
      <c r="G1602" s="7" t="s">
        <v>68</v>
      </c>
      <c r="H1602" s="7" t="s">
        <v>536</v>
      </c>
      <c r="I1602" s="7" t="s">
        <v>44</v>
      </c>
      <c r="J1602" s="19" t="str">
        <f>IFERROR(INDEX('Employee Info'!$C$3:$E$200,MATCH(Data6[[#This Row],[Name:]],'Employee Info'!$B$3:$B$200,0),MATCH(Data6[[#This Row],[Hours Type:]],'Employee Info'!$C$2:$E$2,0)),"")</f>
        <v/>
      </c>
      <c r="K1602" s="19" t="str">
        <f>IFERROR(INDEX('Employee Info'!$C$3:$J$200,MATCH(Data6[[#This Row],[Name:]],'Employee Info'!$B$3:$B$200,0),MATCH(Data6[[#Headers],[Truck]],'Employee Info'!$C$2:$J$2,0)),"")</f>
        <v/>
      </c>
      <c r="L1602" s="19" t="str">
        <f>IFERROR(INDEX('Employee Info'!$C$3:$J$200,MATCH(Data6[[#This Row],[Name:]],'Employee Info'!$B$3:$B$200,0),MATCH(Data6[[#Headers],[Phone]],'Employee Info'!$C$2:$J$2,0)),"")</f>
        <v/>
      </c>
      <c r="M1602" s="19" t="str">
        <f>IFERROR(INDEX('Employee Info'!$C$3:$J$200,MATCH(Data6[[#This Row],[Name:]],'Employee Info'!$B$3:$B$200,0),MATCH(Data6[[#Headers],[Tech]],'Employee Info'!$C$2:$J$2,0)),"")</f>
        <v/>
      </c>
      <c r="N1602" s="19" t="str">
        <f>IFERROR(INDEX('Employee Info'!$C$3:$J$200,MATCH(Data6[[#This Row],[Name:]],'Employee Info'!$B$3:$B$200,0),MATCH(Data6[[#Headers],[Other]],'Employee Info'!$C$2:$J$2,0)),"")</f>
        <v/>
      </c>
      <c r="O1602" s="19">
        <f>IFERROR((Data6[[#This Row],[Hours:]]*SUM(Data6[[#This Row],[Rate]:[Other]])),"")</f>
        <v>0</v>
      </c>
      <c r="P1602" s="7" t="str">
        <f>IF(Data6[[#This Row],[WO'#:]]="","Riley #","WO#")</f>
        <v>Riley #</v>
      </c>
      <c r="Q1602" s="7">
        <f>IFERROR(WEEKNUM(Data6[[#This Row],[Date:]]),"")</f>
        <v>33</v>
      </c>
      <c r="R1602" s="6">
        <f t="shared" ref="R1602:R1665" si="75">DATE(RIGHT(TEXT(C1602,"mm/dd/yyyy"),4),1,1)+(Q1602-1)*7-(WEEKDAY(DATE(RIGHT(TEXT(C1602,"mm/dd/yyyy"),4),1,1)))+1</f>
        <v>45515</v>
      </c>
      <c r="S1602" s="6">
        <f>Data6[[#This Row],[Week Start]]+7</f>
        <v>45522</v>
      </c>
      <c r="T1602" s="7" t="str">
        <f t="shared" ref="T1602:T1665" si="76">IFERROR(TEXT(R1602, "m/d/yyyy") &amp; " - " &amp; TEXT(S1602, "m/d/yyyy"),"")</f>
        <v>8/11/2024 - 8/18/2024</v>
      </c>
      <c r="U1602" s="7" t="str">
        <f t="shared" ref="U1602:U1665" si="77">"Time Card"</f>
        <v>Time Card</v>
      </c>
      <c r="V1602" s="8" t="str">
        <f>RIGHT(TEXT(Data6[[#This Row],[Date:]],"mmddyyyy"),4)</f>
        <v>2024</v>
      </c>
      <c r="W1602" s="8" t="str">
        <f>MID(TEXT(Data6[[#This Row],[Date:]],"mmddyyyy"),3,2)</f>
        <v>14</v>
      </c>
      <c r="X1602" s="8" t="str">
        <f>LEFT(TEXT(Data6[[#This Row],[Date:]],"mmddyyyy"),2)</f>
        <v>08</v>
      </c>
      <c r="Y1602" s="6">
        <f>DATE(Data6[[#This Row],[Year]],Data6[[#This Row],[Month]],Data6[[#This Row],[Day]])</f>
        <v>45518</v>
      </c>
    </row>
    <row r="1603" spans="1:25" x14ac:dyDescent="0.3">
      <c r="A1603" s="5">
        <v>45521.41129398148</v>
      </c>
      <c r="B1603" s="7" t="s">
        <v>66</v>
      </c>
      <c r="C1603" s="6" t="s">
        <v>2047</v>
      </c>
      <c r="D1603" s="7" t="s">
        <v>1727</v>
      </c>
      <c r="E1603" s="8">
        <v>1</v>
      </c>
      <c r="F1603" s="7" t="s">
        <v>68</v>
      </c>
      <c r="G1603" s="7" t="s">
        <v>68</v>
      </c>
      <c r="H1603" s="7" t="s">
        <v>536</v>
      </c>
      <c r="I1603" s="7" t="s">
        <v>44</v>
      </c>
      <c r="J1603" s="19" t="str">
        <f>IFERROR(INDEX('Employee Info'!$C$3:$E$200,MATCH(Data6[[#This Row],[Name:]],'Employee Info'!$B$3:$B$200,0),MATCH(Data6[[#This Row],[Hours Type:]],'Employee Info'!$C$2:$E$2,0)),"")</f>
        <v/>
      </c>
      <c r="K1603" s="19" t="str">
        <f>IFERROR(INDEX('Employee Info'!$C$3:$J$200,MATCH(Data6[[#This Row],[Name:]],'Employee Info'!$B$3:$B$200,0),MATCH(Data6[[#Headers],[Truck]],'Employee Info'!$C$2:$J$2,0)),"")</f>
        <v/>
      </c>
      <c r="L1603" s="19" t="str">
        <f>IFERROR(INDEX('Employee Info'!$C$3:$J$200,MATCH(Data6[[#This Row],[Name:]],'Employee Info'!$B$3:$B$200,0),MATCH(Data6[[#Headers],[Phone]],'Employee Info'!$C$2:$J$2,0)),"")</f>
        <v/>
      </c>
      <c r="M1603" s="19" t="str">
        <f>IFERROR(INDEX('Employee Info'!$C$3:$J$200,MATCH(Data6[[#This Row],[Name:]],'Employee Info'!$B$3:$B$200,0),MATCH(Data6[[#Headers],[Tech]],'Employee Info'!$C$2:$J$2,0)),"")</f>
        <v/>
      </c>
      <c r="N1603" s="19" t="str">
        <f>IFERROR(INDEX('Employee Info'!$C$3:$J$200,MATCH(Data6[[#This Row],[Name:]],'Employee Info'!$B$3:$B$200,0),MATCH(Data6[[#Headers],[Other]],'Employee Info'!$C$2:$J$2,0)),"")</f>
        <v/>
      </c>
      <c r="O1603" s="19">
        <f>IFERROR((Data6[[#This Row],[Hours:]]*SUM(Data6[[#This Row],[Rate]:[Other]])),"")</f>
        <v>0</v>
      </c>
      <c r="P1603" s="7" t="str">
        <f>IF(Data6[[#This Row],[WO'#:]]="","Riley #","WO#")</f>
        <v>Riley #</v>
      </c>
      <c r="Q1603" s="7">
        <f>IFERROR(WEEKNUM(Data6[[#This Row],[Date:]]),"")</f>
        <v>33</v>
      </c>
      <c r="R1603" s="6">
        <f t="shared" si="75"/>
        <v>45515</v>
      </c>
      <c r="S1603" s="6">
        <f>Data6[[#This Row],[Week Start]]+7</f>
        <v>45522</v>
      </c>
      <c r="T1603" s="7" t="str">
        <f t="shared" si="76"/>
        <v>8/11/2024 - 8/18/2024</v>
      </c>
      <c r="U1603" s="7" t="str">
        <f t="shared" si="77"/>
        <v>Time Card</v>
      </c>
      <c r="V1603" s="8" t="str">
        <f>RIGHT(TEXT(Data6[[#This Row],[Date:]],"mmddyyyy"),4)</f>
        <v>2024</v>
      </c>
      <c r="W1603" s="8" t="str">
        <f>MID(TEXT(Data6[[#This Row],[Date:]],"mmddyyyy"),3,2)</f>
        <v>14</v>
      </c>
      <c r="X1603" s="8" t="str">
        <f>LEFT(TEXT(Data6[[#This Row],[Date:]],"mmddyyyy"),2)</f>
        <v>08</v>
      </c>
      <c r="Y1603" s="6">
        <f>DATE(Data6[[#This Row],[Year]],Data6[[#This Row],[Month]],Data6[[#This Row],[Day]])</f>
        <v>45518</v>
      </c>
    </row>
    <row r="1604" spans="1:25" x14ac:dyDescent="0.3">
      <c r="A1604" s="5">
        <v>45521.411980902776</v>
      </c>
      <c r="B1604" s="7" t="s">
        <v>66</v>
      </c>
      <c r="C1604" s="6" t="s">
        <v>2047</v>
      </c>
      <c r="D1604" s="7" t="s">
        <v>2081</v>
      </c>
      <c r="E1604" s="8">
        <v>1</v>
      </c>
      <c r="F1604" s="7" t="s">
        <v>68</v>
      </c>
      <c r="G1604" s="7" t="s">
        <v>68</v>
      </c>
      <c r="H1604" s="7" t="s">
        <v>912</v>
      </c>
      <c r="I1604" s="7" t="s">
        <v>44</v>
      </c>
      <c r="J1604" s="19" t="str">
        <f>IFERROR(INDEX('Employee Info'!$C$3:$E$200,MATCH(Data6[[#This Row],[Name:]],'Employee Info'!$B$3:$B$200,0),MATCH(Data6[[#This Row],[Hours Type:]],'Employee Info'!$C$2:$E$2,0)),"")</f>
        <v/>
      </c>
      <c r="K1604" s="19" t="str">
        <f>IFERROR(INDEX('Employee Info'!$C$3:$J$200,MATCH(Data6[[#This Row],[Name:]],'Employee Info'!$B$3:$B$200,0),MATCH(Data6[[#Headers],[Truck]],'Employee Info'!$C$2:$J$2,0)),"")</f>
        <v/>
      </c>
      <c r="L1604" s="19" t="str">
        <f>IFERROR(INDEX('Employee Info'!$C$3:$J$200,MATCH(Data6[[#This Row],[Name:]],'Employee Info'!$B$3:$B$200,0),MATCH(Data6[[#Headers],[Phone]],'Employee Info'!$C$2:$J$2,0)),"")</f>
        <v/>
      </c>
      <c r="M1604" s="19" t="str">
        <f>IFERROR(INDEX('Employee Info'!$C$3:$J$200,MATCH(Data6[[#This Row],[Name:]],'Employee Info'!$B$3:$B$200,0),MATCH(Data6[[#Headers],[Tech]],'Employee Info'!$C$2:$J$2,0)),"")</f>
        <v/>
      </c>
      <c r="N1604" s="19" t="str">
        <f>IFERROR(INDEX('Employee Info'!$C$3:$J$200,MATCH(Data6[[#This Row],[Name:]],'Employee Info'!$B$3:$B$200,0),MATCH(Data6[[#Headers],[Other]],'Employee Info'!$C$2:$J$2,0)),"")</f>
        <v/>
      </c>
      <c r="O1604" s="19">
        <f>IFERROR((Data6[[#This Row],[Hours:]]*SUM(Data6[[#This Row],[Rate]:[Other]])),"")</f>
        <v>0</v>
      </c>
      <c r="P1604" s="7" t="str">
        <f>IF(Data6[[#This Row],[WO'#:]]="","Riley #","WO#")</f>
        <v>Riley #</v>
      </c>
      <c r="Q1604" s="7">
        <f>IFERROR(WEEKNUM(Data6[[#This Row],[Date:]]),"")</f>
        <v>33</v>
      </c>
      <c r="R1604" s="6">
        <f t="shared" si="75"/>
        <v>45515</v>
      </c>
      <c r="S1604" s="6">
        <f>Data6[[#This Row],[Week Start]]+7</f>
        <v>45522</v>
      </c>
      <c r="T1604" s="7" t="str">
        <f t="shared" si="76"/>
        <v>8/11/2024 - 8/18/2024</v>
      </c>
      <c r="U1604" s="7" t="str">
        <f t="shared" si="77"/>
        <v>Time Card</v>
      </c>
      <c r="V1604" s="8" t="str">
        <f>RIGHT(TEXT(Data6[[#This Row],[Date:]],"mmddyyyy"),4)</f>
        <v>2024</v>
      </c>
      <c r="W1604" s="8" t="str">
        <f>MID(TEXT(Data6[[#This Row],[Date:]],"mmddyyyy"),3,2)</f>
        <v>14</v>
      </c>
      <c r="X1604" s="8" t="str">
        <f>LEFT(TEXT(Data6[[#This Row],[Date:]],"mmddyyyy"),2)</f>
        <v>08</v>
      </c>
      <c r="Y1604" s="6">
        <f>DATE(Data6[[#This Row],[Year]],Data6[[#This Row],[Month]],Data6[[#This Row],[Day]])</f>
        <v>45518</v>
      </c>
    </row>
    <row r="1605" spans="1:25" x14ac:dyDescent="0.3">
      <c r="A1605" s="5">
        <v>45521.413575810184</v>
      </c>
      <c r="B1605" s="7" t="s">
        <v>66</v>
      </c>
      <c r="C1605" s="6" t="s">
        <v>2047</v>
      </c>
      <c r="D1605" s="7" t="s">
        <v>2082</v>
      </c>
      <c r="E1605" s="8">
        <v>1</v>
      </c>
      <c r="F1605" s="7" t="s">
        <v>68</v>
      </c>
      <c r="G1605" s="7" t="s">
        <v>68</v>
      </c>
      <c r="H1605" s="7" t="s">
        <v>1960</v>
      </c>
      <c r="I1605" s="7" t="s">
        <v>44</v>
      </c>
      <c r="J1605" s="19" t="str">
        <f>IFERROR(INDEX('Employee Info'!$C$3:$E$200,MATCH(Data6[[#This Row],[Name:]],'Employee Info'!$B$3:$B$200,0),MATCH(Data6[[#This Row],[Hours Type:]],'Employee Info'!$C$2:$E$2,0)),"")</f>
        <v/>
      </c>
      <c r="K1605" s="19" t="str">
        <f>IFERROR(INDEX('Employee Info'!$C$3:$J$200,MATCH(Data6[[#This Row],[Name:]],'Employee Info'!$B$3:$B$200,0),MATCH(Data6[[#Headers],[Truck]],'Employee Info'!$C$2:$J$2,0)),"")</f>
        <v/>
      </c>
      <c r="L1605" s="19" t="str">
        <f>IFERROR(INDEX('Employee Info'!$C$3:$J$200,MATCH(Data6[[#This Row],[Name:]],'Employee Info'!$B$3:$B$200,0),MATCH(Data6[[#Headers],[Phone]],'Employee Info'!$C$2:$J$2,0)),"")</f>
        <v/>
      </c>
      <c r="M1605" s="19" t="str">
        <f>IFERROR(INDEX('Employee Info'!$C$3:$J$200,MATCH(Data6[[#This Row],[Name:]],'Employee Info'!$B$3:$B$200,0),MATCH(Data6[[#Headers],[Tech]],'Employee Info'!$C$2:$J$2,0)),"")</f>
        <v/>
      </c>
      <c r="N1605" s="19" t="str">
        <f>IFERROR(INDEX('Employee Info'!$C$3:$J$200,MATCH(Data6[[#This Row],[Name:]],'Employee Info'!$B$3:$B$200,0),MATCH(Data6[[#Headers],[Other]],'Employee Info'!$C$2:$J$2,0)),"")</f>
        <v/>
      </c>
      <c r="O1605" s="19">
        <f>IFERROR((Data6[[#This Row],[Hours:]]*SUM(Data6[[#This Row],[Rate]:[Other]])),"")</f>
        <v>0</v>
      </c>
      <c r="P1605" s="7" t="str">
        <f>IF(Data6[[#This Row],[WO'#:]]="","Riley #","WO#")</f>
        <v>Riley #</v>
      </c>
      <c r="Q1605" s="7">
        <f>IFERROR(WEEKNUM(Data6[[#This Row],[Date:]]),"")</f>
        <v>33</v>
      </c>
      <c r="R1605" s="6">
        <f t="shared" si="75"/>
        <v>45515</v>
      </c>
      <c r="S1605" s="6">
        <f>Data6[[#This Row],[Week Start]]+7</f>
        <v>45522</v>
      </c>
      <c r="T1605" s="7" t="str">
        <f t="shared" si="76"/>
        <v>8/11/2024 - 8/18/2024</v>
      </c>
      <c r="U1605" s="7" t="str">
        <f t="shared" si="77"/>
        <v>Time Card</v>
      </c>
      <c r="V1605" s="8" t="str">
        <f>RIGHT(TEXT(Data6[[#This Row],[Date:]],"mmddyyyy"),4)</f>
        <v>2024</v>
      </c>
      <c r="W1605" s="8" t="str">
        <f>MID(TEXT(Data6[[#This Row],[Date:]],"mmddyyyy"),3,2)</f>
        <v>14</v>
      </c>
      <c r="X1605" s="8" t="str">
        <f>LEFT(TEXT(Data6[[#This Row],[Date:]],"mmddyyyy"),2)</f>
        <v>08</v>
      </c>
      <c r="Y1605" s="6">
        <f>DATE(Data6[[#This Row],[Year]],Data6[[#This Row],[Month]],Data6[[#This Row],[Day]])</f>
        <v>45518</v>
      </c>
    </row>
    <row r="1606" spans="1:25" x14ac:dyDescent="0.3">
      <c r="A1606" s="5">
        <v>45521.414850462963</v>
      </c>
      <c r="B1606" s="7" t="s">
        <v>66</v>
      </c>
      <c r="C1606" s="6" t="s">
        <v>2047</v>
      </c>
      <c r="D1606" s="7" t="s">
        <v>2084</v>
      </c>
      <c r="E1606" s="8">
        <v>1</v>
      </c>
      <c r="F1606" s="7" t="s">
        <v>68</v>
      </c>
      <c r="G1606" s="7" t="s">
        <v>68</v>
      </c>
      <c r="H1606" s="7" t="s">
        <v>922</v>
      </c>
      <c r="I1606" s="7" t="s">
        <v>44</v>
      </c>
      <c r="J1606" s="19" t="str">
        <f>IFERROR(INDEX('Employee Info'!$C$3:$E$200,MATCH(Data6[[#This Row],[Name:]],'Employee Info'!$B$3:$B$200,0),MATCH(Data6[[#This Row],[Hours Type:]],'Employee Info'!$C$2:$E$2,0)),"")</f>
        <v/>
      </c>
      <c r="K1606" s="19" t="str">
        <f>IFERROR(INDEX('Employee Info'!$C$3:$J$200,MATCH(Data6[[#This Row],[Name:]],'Employee Info'!$B$3:$B$200,0),MATCH(Data6[[#Headers],[Truck]],'Employee Info'!$C$2:$J$2,0)),"")</f>
        <v/>
      </c>
      <c r="L1606" s="19" t="str">
        <f>IFERROR(INDEX('Employee Info'!$C$3:$J$200,MATCH(Data6[[#This Row],[Name:]],'Employee Info'!$B$3:$B$200,0),MATCH(Data6[[#Headers],[Phone]],'Employee Info'!$C$2:$J$2,0)),"")</f>
        <v/>
      </c>
      <c r="M1606" s="19" t="str">
        <f>IFERROR(INDEX('Employee Info'!$C$3:$J$200,MATCH(Data6[[#This Row],[Name:]],'Employee Info'!$B$3:$B$200,0),MATCH(Data6[[#Headers],[Tech]],'Employee Info'!$C$2:$J$2,0)),"")</f>
        <v/>
      </c>
      <c r="N1606" s="19" t="str">
        <f>IFERROR(INDEX('Employee Info'!$C$3:$J$200,MATCH(Data6[[#This Row],[Name:]],'Employee Info'!$B$3:$B$200,0),MATCH(Data6[[#Headers],[Other]],'Employee Info'!$C$2:$J$2,0)),"")</f>
        <v/>
      </c>
      <c r="O1606" s="19">
        <f>IFERROR((Data6[[#This Row],[Hours:]]*SUM(Data6[[#This Row],[Rate]:[Other]])),"")</f>
        <v>0</v>
      </c>
      <c r="P1606" s="7" t="str">
        <f>IF(Data6[[#This Row],[WO'#:]]="","Riley #","WO#")</f>
        <v>Riley #</v>
      </c>
      <c r="Q1606" s="7">
        <f>IFERROR(WEEKNUM(Data6[[#This Row],[Date:]]),"")</f>
        <v>33</v>
      </c>
      <c r="R1606" s="6">
        <f t="shared" si="75"/>
        <v>45515</v>
      </c>
      <c r="S1606" s="6">
        <f>Data6[[#This Row],[Week Start]]+7</f>
        <v>45522</v>
      </c>
      <c r="T1606" s="7" t="str">
        <f t="shared" si="76"/>
        <v>8/11/2024 - 8/18/2024</v>
      </c>
      <c r="U1606" s="7" t="str">
        <f t="shared" si="77"/>
        <v>Time Card</v>
      </c>
      <c r="V1606" s="8" t="str">
        <f>RIGHT(TEXT(Data6[[#This Row],[Date:]],"mmddyyyy"),4)</f>
        <v>2024</v>
      </c>
      <c r="W1606" s="8" t="str">
        <f>MID(TEXT(Data6[[#This Row],[Date:]],"mmddyyyy"),3,2)</f>
        <v>14</v>
      </c>
      <c r="X1606" s="8" t="str">
        <f>LEFT(TEXT(Data6[[#This Row],[Date:]],"mmddyyyy"),2)</f>
        <v>08</v>
      </c>
      <c r="Y1606" s="6">
        <f>DATE(Data6[[#This Row],[Year]],Data6[[#This Row],[Month]],Data6[[#This Row],[Day]])</f>
        <v>45518</v>
      </c>
    </row>
    <row r="1607" spans="1:25" x14ac:dyDescent="0.3">
      <c r="A1607" s="5">
        <v>45521.417847106481</v>
      </c>
      <c r="B1607" s="7" t="s">
        <v>66</v>
      </c>
      <c r="C1607" s="6" t="s">
        <v>2047</v>
      </c>
      <c r="D1607" s="7" t="s">
        <v>2086</v>
      </c>
      <c r="E1607" s="8">
        <v>4</v>
      </c>
      <c r="F1607" s="7">
        <v>6984733</v>
      </c>
      <c r="G1607" s="7" t="s">
        <v>68</v>
      </c>
      <c r="H1607" s="7" t="s">
        <v>756</v>
      </c>
      <c r="I1607" s="7" t="s">
        <v>44</v>
      </c>
      <c r="J1607" s="19" t="str">
        <f>IFERROR(INDEX('Employee Info'!$C$3:$E$200,MATCH(Data6[[#This Row],[Name:]],'Employee Info'!$B$3:$B$200,0),MATCH(Data6[[#This Row],[Hours Type:]],'Employee Info'!$C$2:$E$2,0)),"")</f>
        <v/>
      </c>
      <c r="K1607" s="19" t="str">
        <f>IFERROR(INDEX('Employee Info'!$C$3:$J$200,MATCH(Data6[[#This Row],[Name:]],'Employee Info'!$B$3:$B$200,0),MATCH(Data6[[#Headers],[Truck]],'Employee Info'!$C$2:$J$2,0)),"")</f>
        <v/>
      </c>
      <c r="L1607" s="19" t="str">
        <f>IFERROR(INDEX('Employee Info'!$C$3:$J$200,MATCH(Data6[[#This Row],[Name:]],'Employee Info'!$B$3:$B$200,0),MATCH(Data6[[#Headers],[Phone]],'Employee Info'!$C$2:$J$2,0)),"")</f>
        <v/>
      </c>
      <c r="M1607" s="19" t="str">
        <f>IFERROR(INDEX('Employee Info'!$C$3:$J$200,MATCH(Data6[[#This Row],[Name:]],'Employee Info'!$B$3:$B$200,0),MATCH(Data6[[#Headers],[Tech]],'Employee Info'!$C$2:$J$2,0)),"")</f>
        <v/>
      </c>
      <c r="N1607" s="19" t="str">
        <f>IFERROR(INDEX('Employee Info'!$C$3:$J$200,MATCH(Data6[[#This Row],[Name:]],'Employee Info'!$B$3:$B$200,0),MATCH(Data6[[#Headers],[Other]],'Employee Info'!$C$2:$J$2,0)),"")</f>
        <v/>
      </c>
      <c r="O1607" s="19">
        <f>IFERROR((Data6[[#This Row],[Hours:]]*SUM(Data6[[#This Row],[Rate]:[Other]])),"")</f>
        <v>0</v>
      </c>
      <c r="P1607" s="7" t="str">
        <f>IF(Data6[[#This Row],[WO'#:]]="","Riley #","WO#")</f>
        <v>WO#</v>
      </c>
      <c r="Q1607" s="7">
        <f>IFERROR(WEEKNUM(Data6[[#This Row],[Date:]]),"")</f>
        <v>33</v>
      </c>
      <c r="R1607" s="6">
        <f t="shared" si="75"/>
        <v>45515</v>
      </c>
      <c r="S1607" s="6">
        <f>Data6[[#This Row],[Week Start]]+7</f>
        <v>45522</v>
      </c>
      <c r="T1607" s="7" t="str">
        <f t="shared" si="76"/>
        <v>8/11/2024 - 8/18/2024</v>
      </c>
      <c r="U1607" s="7" t="str">
        <f t="shared" si="77"/>
        <v>Time Card</v>
      </c>
      <c r="V1607" s="8" t="str">
        <f>RIGHT(TEXT(Data6[[#This Row],[Date:]],"mmddyyyy"),4)</f>
        <v>2024</v>
      </c>
      <c r="W1607" s="8" t="str">
        <f>MID(TEXT(Data6[[#This Row],[Date:]],"mmddyyyy"),3,2)</f>
        <v>14</v>
      </c>
      <c r="X1607" s="8" t="str">
        <f>LEFT(TEXT(Data6[[#This Row],[Date:]],"mmddyyyy"),2)</f>
        <v>08</v>
      </c>
      <c r="Y1607" s="6">
        <f>DATE(Data6[[#This Row],[Year]],Data6[[#This Row],[Month]],Data6[[#This Row],[Day]])</f>
        <v>45518</v>
      </c>
    </row>
    <row r="1608" spans="1:25" x14ac:dyDescent="0.3">
      <c r="A1608" s="5">
        <v>45521.418146296295</v>
      </c>
      <c r="B1608" s="7" t="s">
        <v>66</v>
      </c>
      <c r="C1608" s="6" t="s">
        <v>2047</v>
      </c>
      <c r="D1608" s="7" t="s">
        <v>2086</v>
      </c>
      <c r="E1608" s="8">
        <v>1</v>
      </c>
      <c r="F1608" s="7">
        <v>6984733</v>
      </c>
      <c r="G1608" s="7" t="s">
        <v>68</v>
      </c>
      <c r="H1608" s="7" t="s">
        <v>756</v>
      </c>
      <c r="I1608" s="7" t="s">
        <v>45</v>
      </c>
      <c r="J1608" s="19" t="str">
        <f>IFERROR(INDEX('Employee Info'!$C$3:$E$200,MATCH(Data6[[#This Row],[Name:]],'Employee Info'!$B$3:$B$200,0),MATCH(Data6[[#This Row],[Hours Type:]],'Employee Info'!$C$2:$E$2,0)),"")</f>
        <v/>
      </c>
      <c r="K1608" s="19" t="str">
        <f>IFERROR(INDEX('Employee Info'!$C$3:$J$200,MATCH(Data6[[#This Row],[Name:]],'Employee Info'!$B$3:$B$200,0),MATCH(Data6[[#Headers],[Truck]],'Employee Info'!$C$2:$J$2,0)),"")</f>
        <v/>
      </c>
      <c r="L1608" s="19" t="str">
        <f>IFERROR(INDEX('Employee Info'!$C$3:$J$200,MATCH(Data6[[#This Row],[Name:]],'Employee Info'!$B$3:$B$200,0),MATCH(Data6[[#Headers],[Phone]],'Employee Info'!$C$2:$J$2,0)),"")</f>
        <v/>
      </c>
      <c r="M1608" s="19" t="str">
        <f>IFERROR(INDEX('Employee Info'!$C$3:$J$200,MATCH(Data6[[#This Row],[Name:]],'Employee Info'!$B$3:$B$200,0),MATCH(Data6[[#Headers],[Tech]],'Employee Info'!$C$2:$J$2,0)),"")</f>
        <v/>
      </c>
      <c r="N1608" s="19" t="str">
        <f>IFERROR(INDEX('Employee Info'!$C$3:$J$200,MATCH(Data6[[#This Row],[Name:]],'Employee Info'!$B$3:$B$200,0),MATCH(Data6[[#Headers],[Other]],'Employee Info'!$C$2:$J$2,0)),"")</f>
        <v/>
      </c>
      <c r="O1608" s="19">
        <f>IFERROR((Data6[[#This Row],[Hours:]]*SUM(Data6[[#This Row],[Rate]:[Other]])),"")</f>
        <v>0</v>
      </c>
      <c r="P1608" s="7" t="str">
        <f>IF(Data6[[#This Row],[WO'#:]]="","Riley #","WO#")</f>
        <v>WO#</v>
      </c>
      <c r="Q1608" s="7">
        <f>IFERROR(WEEKNUM(Data6[[#This Row],[Date:]]),"")</f>
        <v>33</v>
      </c>
      <c r="R1608" s="6">
        <f t="shared" si="75"/>
        <v>45515</v>
      </c>
      <c r="S1608" s="6">
        <f>Data6[[#This Row],[Week Start]]+7</f>
        <v>45522</v>
      </c>
      <c r="T1608" s="7" t="str">
        <f t="shared" si="76"/>
        <v>8/11/2024 - 8/18/2024</v>
      </c>
      <c r="U1608" s="7" t="str">
        <f t="shared" si="77"/>
        <v>Time Card</v>
      </c>
      <c r="V1608" s="8" t="str">
        <f>RIGHT(TEXT(Data6[[#This Row],[Date:]],"mmddyyyy"),4)</f>
        <v>2024</v>
      </c>
      <c r="W1608" s="8" t="str">
        <f>MID(TEXT(Data6[[#This Row],[Date:]],"mmddyyyy"),3,2)</f>
        <v>14</v>
      </c>
      <c r="X1608" s="8" t="str">
        <f>LEFT(TEXT(Data6[[#This Row],[Date:]],"mmddyyyy"),2)</f>
        <v>08</v>
      </c>
      <c r="Y1608" s="6">
        <f>DATE(Data6[[#This Row],[Year]],Data6[[#This Row],[Month]],Data6[[#This Row],[Day]])</f>
        <v>45518</v>
      </c>
    </row>
    <row r="1609" spans="1:25" x14ac:dyDescent="0.3">
      <c r="A1609" s="5">
        <v>45519.573736226848</v>
      </c>
      <c r="B1609" s="7" t="s">
        <v>31</v>
      </c>
      <c r="C1609" s="6" t="s">
        <v>2075</v>
      </c>
      <c r="D1609" s="7" t="s">
        <v>2074</v>
      </c>
      <c r="E1609" s="8">
        <v>7</v>
      </c>
      <c r="F1609" s="7" t="s">
        <v>68</v>
      </c>
      <c r="G1609" s="7" t="s">
        <v>68</v>
      </c>
      <c r="H1609" s="7" t="s">
        <v>922</v>
      </c>
      <c r="I1609" s="7" t="s">
        <v>44</v>
      </c>
      <c r="J1609" s="19" t="str">
        <f>IFERROR(INDEX('Employee Info'!$C$3:$E$200,MATCH(Data6[[#This Row],[Name:]],'Employee Info'!$B$3:$B$200,0),MATCH(Data6[[#This Row],[Hours Type:]],'Employee Info'!$C$2:$E$2,0)),"")</f>
        <v/>
      </c>
      <c r="K1609" s="19" t="str">
        <f>IFERROR(INDEX('Employee Info'!$C$3:$J$200,MATCH(Data6[[#This Row],[Name:]],'Employee Info'!$B$3:$B$200,0),MATCH(Data6[[#Headers],[Truck]],'Employee Info'!$C$2:$J$2,0)),"")</f>
        <v/>
      </c>
      <c r="L1609" s="19" t="str">
        <f>IFERROR(INDEX('Employee Info'!$C$3:$J$200,MATCH(Data6[[#This Row],[Name:]],'Employee Info'!$B$3:$B$200,0),MATCH(Data6[[#Headers],[Phone]],'Employee Info'!$C$2:$J$2,0)),"")</f>
        <v/>
      </c>
      <c r="M1609" s="19" t="str">
        <f>IFERROR(INDEX('Employee Info'!$C$3:$J$200,MATCH(Data6[[#This Row],[Name:]],'Employee Info'!$B$3:$B$200,0),MATCH(Data6[[#Headers],[Tech]],'Employee Info'!$C$2:$J$2,0)),"")</f>
        <v/>
      </c>
      <c r="N1609" s="19" t="str">
        <f>IFERROR(INDEX('Employee Info'!$C$3:$J$200,MATCH(Data6[[#This Row],[Name:]],'Employee Info'!$B$3:$B$200,0),MATCH(Data6[[#Headers],[Other]],'Employee Info'!$C$2:$J$2,0)),"")</f>
        <v/>
      </c>
      <c r="O1609" s="19">
        <f>IFERROR((Data6[[#This Row],[Hours:]]*SUM(Data6[[#This Row],[Rate]:[Other]])),"")</f>
        <v>0</v>
      </c>
      <c r="P1609" s="7" t="str">
        <f>IF(Data6[[#This Row],[WO'#:]]="","Riley #","WO#")</f>
        <v>Riley #</v>
      </c>
      <c r="Q1609" s="7">
        <f>IFERROR(WEEKNUM(Data6[[#This Row],[Date:]]),"")</f>
        <v>33</v>
      </c>
      <c r="R1609" s="6">
        <f t="shared" si="75"/>
        <v>45515</v>
      </c>
      <c r="S1609" s="6">
        <f>Data6[[#This Row],[Week Start]]+7</f>
        <v>45522</v>
      </c>
      <c r="T1609" s="7" t="str">
        <f t="shared" si="76"/>
        <v>8/11/2024 - 8/18/2024</v>
      </c>
      <c r="U1609" s="7" t="str">
        <f t="shared" si="77"/>
        <v>Time Card</v>
      </c>
      <c r="V1609" s="8" t="str">
        <f>RIGHT(TEXT(Data6[[#This Row],[Date:]],"mmddyyyy"),4)</f>
        <v>2024</v>
      </c>
      <c r="W1609" s="8" t="str">
        <f>MID(TEXT(Data6[[#This Row],[Date:]],"mmddyyyy"),3,2)</f>
        <v>15</v>
      </c>
      <c r="X1609" s="8" t="str">
        <f>LEFT(TEXT(Data6[[#This Row],[Date:]],"mmddyyyy"),2)</f>
        <v>08</v>
      </c>
      <c r="Y1609" s="6">
        <f>DATE(Data6[[#This Row],[Year]],Data6[[#This Row],[Month]],Data6[[#This Row],[Day]])</f>
        <v>45519</v>
      </c>
    </row>
    <row r="1610" spans="1:25" x14ac:dyDescent="0.3">
      <c r="A1610" s="5">
        <v>45519.573954050924</v>
      </c>
      <c r="B1610" s="7" t="s">
        <v>34</v>
      </c>
      <c r="C1610" s="6" t="s">
        <v>2075</v>
      </c>
      <c r="D1610" s="7" t="s">
        <v>2074</v>
      </c>
      <c r="E1610" s="8">
        <v>7</v>
      </c>
      <c r="F1610" s="7" t="s">
        <v>68</v>
      </c>
      <c r="G1610" s="7" t="s">
        <v>68</v>
      </c>
      <c r="H1610" s="7" t="s">
        <v>922</v>
      </c>
      <c r="I1610" s="7" t="s">
        <v>44</v>
      </c>
      <c r="J1610" s="19" t="str">
        <f>IFERROR(INDEX('Employee Info'!$C$3:$E$200,MATCH(Data6[[#This Row],[Name:]],'Employee Info'!$B$3:$B$200,0),MATCH(Data6[[#This Row],[Hours Type:]],'Employee Info'!$C$2:$E$2,0)),"")</f>
        <v/>
      </c>
      <c r="K1610" s="19" t="str">
        <f>IFERROR(INDEX('Employee Info'!$C$3:$J$200,MATCH(Data6[[#This Row],[Name:]],'Employee Info'!$B$3:$B$200,0),MATCH(Data6[[#Headers],[Truck]],'Employee Info'!$C$2:$J$2,0)),"")</f>
        <v/>
      </c>
      <c r="L1610" s="19" t="str">
        <f>IFERROR(INDEX('Employee Info'!$C$3:$J$200,MATCH(Data6[[#This Row],[Name:]],'Employee Info'!$B$3:$B$200,0),MATCH(Data6[[#Headers],[Phone]],'Employee Info'!$C$2:$J$2,0)),"")</f>
        <v/>
      </c>
      <c r="M1610" s="19" t="str">
        <f>IFERROR(INDEX('Employee Info'!$C$3:$J$200,MATCH(Data6[[#This Row],[Name:]],'Employee Info'!$B$3:$B$200,0),MATCH(Data6[[#Headers],[Tech]],'Employee Info'!$C$2:$J$2,0)),"")</f>
        <v/>
      </c>
      <c r="N1610" s="19" t="str">
        <f>IFERROR(INDEX('Employee Info'!$C$3:$J$200,MATCH(Data6[[#This Row],[Name:]],'Employee Info'!$B$3:$B$200,0),MATCH(Data6[[#Headers],[Other]],'Employee Info'!$C$2:$J$2,0)),"")</f>
        <v/>
      </c>
      <c r="O1610" s="19">
        <f>IFERROR((Data6[[#This Row],[Hours:]]*SUM(Data6[[#This Row],[Rate]:[Other]])),"")</f>
        <v>0</v>
      </c>
      <c r="P1610" s="7" t="str">
        <f>IF(Data6[[#This Row],[WO'#:]]="","Riley #","WO#")</f>
        <v>Riley #</v>
      </c>
      <c r="Q1610" s="7">
        <f>IFERROR(WEEKNUM(Data6[[#This Row],[Date:]]),"")</f>
        <v>33</v>
      </c>
      <c r="R1610" s="6">
        <f t="shared" si="75"/>
        <v>45515</v>
      </c>
      <c r="S1610" s="6">
        <f>Data6[[#This Row],[Week Start]]+7</f>
        <v>45522</v>
      </c>
      <c r="T1610" s="7" t="str">
        <f t="shared" si="76"/>
        <v>8/11/2024 - 8/18/2024</v>
      </c>
      <c r="U1610" s="7" t="str">
        <f t="shared" si="77"/>
        <v>Time Card</v>
      </c>
      <c r="V1610" s="8" t="str">
        <f>RIGHT(TEXT(Data6[[#This Row],[Date:]],"mmddyyyy"),4)</f>
        <v>2024</v>
      </c>
      <c r="W1610" s="8" t="str">
        <f>MID(TEXT(Data6[[#This Row],[Date:]],"mmddyyyy"),3,2)</f>
        <v>15</v>
      </c>
      <c r="X1610" s="8" t="str">
        <f>LEFT(TEXT(Data6[[#This Row],[Date:]],"mmddyyyy"),2)</f>
        <v>08</v>
      </c>
      <c r="Y1610" s="6">
        <f>DATE(Data6[[#This Row],[Year]],Data6[[#This Row],[Month]],Data6[[#This Row],[Day]])</f>
        <v>45519</v>
      </c>
    </row>
    <row r="1611" spans="1:25" x14ac:dyDescent="0.3">
      <c r="A1611" s="5">
        <v>45519.574580787033</v>
      </c>
      <c r="B1611" s="7" t="s">
        <v>34</v>
      </c>
      <c r="C1611" s="6" t="s">
        <v>2075</v>
      </c>
      <c r="D1611" s="7" t="s">
        <v>2041</v>
      </c>
      <c r="E1611" s="8">
        <v>1</v>
      </c>
      <c r="F1611" s="7" t="s">
        <v>68</v>
      </c>
      <c r="G1611" s="7" t="s">
        <v>68</v>
      </c>
      <c r="H1611" s="7" t="s">
        <v>1960</v>
      </c>
      <c r="I1611" s="7" t="s">
        <v>44</v>
      </c>
      <c r="J1611" s="19" t="str">
        <f>IFERROR(INDEX('Employee Info'!$C$3:$E$200,MATCH(Data6[[#This Row],[Name:]],'Employee Info'!$B$3:$B$200,0),MATCH(Data6[[#This Row],[Hours Type:]],'Employee Info'!$C$2:$E$2,0)),"")</f>
        <v/>
      </c>
      <c r="K1611" s="19" t="str">
        <f>IFERROR(INDEX('Employee Info'!$C$3:$J$200,MATCH(Data6[[#This Row],[Name:]],'Employee Info'!$B$3:$B$200,0),MATCH(Data6[[#Headers],[Truck]],'Employee Info'!$C$2:$J$2,0)),"")</f>
        <v/>
      </c>
      <c r="L1611" s="19" t="str">
        <f>IFERROR(INDEX('Employee Info'!$C$3:$J$200,MATCH(Data6[[#This Row],[Name:]],'Employee Info'!$B$3:$B$200,0),MATCH(Data6[[#Headers],[Phone]],'Employee Info'!$C$2:$J$2,0)),"")</f>
        <v/>
      </c>
      <c r="M1611" s="19" t="str">
        <f>IFERROR(INDEX('Employee Info'!$C$3:$J$200,MATCH(Data6[[#This Row],[Name:]],'Employee Info'!$B$3:$B$200,0),MATCH(Data6[[#Headers],[Tech]],'Employee Info'!$C$2:$J$2,0)),"")</f>
        <v/>
      </c>
      <c r="N1611" s="19" t="str">
        <f>IFERROR(INDEX('Employee Info'!$C$3:$J$200,MATCH(Data6[[#This Row],[Name:]],'Employee Info'!$B$3:$B$200,0),MATCH(Data6[[#Headers],[Other]],'Employee Info'!$C$2:$J$2,0)),"")</f>
        <v/>
      </c>
      <c r="O1611" s="19">
        <f>IFERROR((Data6[[#This Row],[Hours:]]*SUM(Data6[[#This Row],[Rate]:[Other]])),"")</f>
        <v>0</v>
      </c>
      <c r="P1611" s="7" t="str">
        <f>IF(Data6[[#This Row],[WO'#:]]="","Riley #","WO#")</f>
        <v>Riley #</v>
      </c>
      <c r="Q1611" s="7">
        <f>IFERROR(WEEKNUM(Data6[[#This Row],[Date:]]),"")</f>
        <v>33</v>
      </c>
      <c r="R1611" s="6">
        <f t="shared" si="75"/>
        <v>45515</v>
      </c>
      <c r="S1611" s="6">
        <f>Data6[[#This Row],[Week Start]]+7</f>
        <v>45522</v>
      </c>
      <c r="T1611" s="7" t="str">
        <f t="shared" si="76"/>
        <v>8/11/2024 - 8/18/2024</v>
      </c>
      <c r="U1611" s="7" t="str">
        <f t="shared" si="77"/>
        <v>Time Card</v>
      </c>
      <c r="V1611" s="8" t="str">
        <f>RIGHT(TEXT(Data6[[#This Row],[Date:]],"mmddyyyy"),4)</f>
        <v>2024</v>
      </c>
      <c r="W1611" s="8" t="str">
        <f>MID(TEXT(Data6[[#This Row],[Date:]],"mmddyyyy"),3,2)</f>
        <v>15</v>
      </c>
      <c r="X1611" s="8" t="str">
        <f>LEFT(TEXT(Data6[[#This Row],[Date:]],"mmddyyyy"),2)</f>
        <v>08</v>
      </c>
      <c r="Y1611" s="6">
        <f>DATE(Data6[[#This Row],[Year]],Data6[[#This Row],[Month]],Data6[[#This Row],[Day]])</f>
        <v>45519</v>
      </c>
    </row>
    <row r="1612" spans="1:25" x14ac:dyDescent="0.3">
      <c r="A1612" s="5">
        <v>45519.574691435184</v>
      </c>
      <c r="B1612" s="7" t="s">
        <v>31</v>
      </c>
      <c r="C1612" s="6" t="s">
        <v>2075</v>
      </c>
      <c r="D1612" s="7" t="s">
        <v>2041</v>
      </c>
      <c r="E1612" s="8">
        <v>1</v>
      </c>
      <c r="F1612" s="7" t="s">
        <v>68</v>
      </c>
      <c r="G1612" s="7" t="s">
        <v>68</v>
      </c>
      <c r="H1612" s="7" t="s">
        <v>1960</v>
      </c>
      <c r="I1612" s="7" t="s">
        <v>44</v>
      </c>
      <c r="J1612" s="19" t="str">
        <f>IFERROR(INDEX('Employee Info'!$C$3:$E$200,MATCH(Data6[[#This Row],[Name:]],'Employee Info'!$B$3:$B$200,0),MATCH(Data6[[#This Row],[Hours Type:]],'Employee Info'!$C$2:$E$2,0)),"")</f>
        <v/>
      </c>
      <c r="K1612" s="19" t="str">
        <f>IFERROR(INDEX('Employee Info'!$C$3:$J$200,MATCH(Data6[[#This Row],[Name:]],'Employee Info'!$B$3:$B$200,0),MATCH(Data6[[#Headers],[Truck]],'Employee Info'!$C$2:$J$2,0)),"")</f>
        <v/>
      </c>
      <c r="L1612" s="19" t="str">
        <f>IFERROR(INDEX('Employee Info'!$C$3:$J$200,MATCH(Data6[[#This Row],[Name:]],'Employee Info'!$B$3:$B$200,0),MATCH(Data6[[#Headers],[Phone]],'Employee Info'!$C$2:$J$2,0)),"")</f>
        <v/>
      </c>
      <c r="M1612" s="19" t="str">
        <f>IFERROR(INDEX('Employee Info'!$C$3:$J$200,MATCH(Data6[[#This Row],[Name:]],'Employee Info'!$B$3:$B$200,0),MATCH(Data6[[#Headers],[Tech]],'Employee Info'!$C$2:$J$2,0)),"")</f>
        <v/>
      </c>
      <c r="N1612" s="19" t="str">
        <f>IFERROR(INDEX('Employee Info'!$C$3:$J$200,MATCH(Data6[[#This Row],[Name:]],'Employee Info'!$B$3:$B$200,0),MATCH(Data6[[#Headers],[Other]],'Employee Info'!$C$2:$J$2,0)),"")</f>
        <v/>
      </c>
      <c r="O1612" s="19">
        <f>IFERROR((Data6[[#This Row],[Hours:]]*SUM(Data6[[#This Row],[Rate]:[Other]])),"")</f>
        <v>0</v>
      </c>
      <c r="P1612" s="7" t="str">
        <f>IF(Data6[[#This Row],[WO'#:]]="","Riley #","WO#")</f>
        <v>Riley #</v>
      </c>
      <c r="Q1612" s="7">
        <f>IFERROR(WEEKNUM(Data6[[#This Row],[Date:]]),"")</f>
        <v>33</v>
      </c>
      <c r="R1612" s="6">
        <f t="shared" si="75"/>
        <v>45515</v>
      </c>
      <c r="S1612" s="6">
        <f>Data6[[#This Row],[Week Start]]+7</f>
        <v>45522</v>
      </c>
      <c r="T1612" s="7" t="str">
        <f t="shared" si="76"/>
        <v>8/11/2024 - 8/18/2024</v>
      </c>
      <c r="U1612" s="7" t="str">
        <f t="shared" si="77"/>
        <v>Time Card</v>
      </c>
      <c r="V1612" s="8" t="str">
        <f>RIGHT(TEXT(Data6[[#This Row],[Date:]],"mmddyyyy"),4)</f>
        <v>2024</v>
      </c>
      <c r="W1612" s="8" t="str">
        <f>MID(TEXT(Data6[[#This Row],[Date:]],"mmddyyyy"),3,2)</f>
        <v>15</v>
      </c>
      <c r="X1612" s="8" t="str">
        <f>LEFT(TEXT(Data6[[#This Row],[Date:]],"mmddyyyy"),2)</f>
        <v>08</v>
      </c>
      <c r="Y1612" s="6">
        <f>DATE(Data6[[#This Row],[Year]],Data6[[#This Row],[Month]],Data6[[#This Row],[Day]])</f>
        <v>45519</v>
      </c>
    </row>
    <row r="1613" spans="1:25" x14ac:dyDescent="0.3">
      <c r="A1613" s="5">
        <v>45520.250083101855</v>
      </c>
      <c r="B1613" s="7" t="s">
        <v>35</v>
      </c>
      <c r="C1613" s="6" t="s">
        <v>2075</v>
      </c>
      <c r="D1613" s="7" t="s">
        <v>2072</v>
      </c>
      <c r="E1613" s="8">
        <v>7</v>
      </c>
      <c r="F1613" s="7" t="s">
        <v>68</v>
      </c>
      <c r="G1613" s="7" t="s">
        <v>68</v>
      </c>
      <c r="H1613" s="7" t="s">
        <v>912</v>
      </c>
      <c r="I1613" s="7" t="s">
        <v>44</v>
      </c>
      <c r="J1613" s="19" t="str">
        <f>IFERROR(INDEX('Employee Info'!$C$3:$E$200,MATCH(Data6[[#This Row],[Name:]],'Employee Info'!$B$3:$B$200,0),MATCH(Data6[[#This Row],[Hours Type:]],'Employee Info'!$C$2:$E$2,0)),"")</f>
        <v/>
      </c>
      <c r="K1613" s="19" t="str">
        <f>IFERROR(INDEX('Employee Info'!$C$3:$J$200,MATCH(Data6[[#This Row],[Name:]],'Employee Info'!$B$3:$B$200,0),MATCH(Data6[[#Headers],[Truck]],'Employee Info'!$C$2:$J$2,0)),"")</f>
        <v/>
      </c>
      <c r="L1613" s="19" t="str">
        <f>IFERROR(INDEX('Employee Info'!$C$3:$J$200,MATCH(Data6[[#This Row],[Name:]],'Employee Info'!$B$3:$B$200,0),MATCH(Data6[[#Headers],[Phone]],'Employee Info'!$C$2:$J$2,0)),"")</f>
        <v/>
      </c>
      <c r="M1613" s="19" t="str">
        <f>IFERROR(INDEX('Employee Info'!$C$3:$J$200,MATCH(Data6[[#This Row],[Name:]],'Employee Info'!$B$3:$B$200,0),MATCH(Data6[[#Headers],[Tech]],'Employee Info'!$C$2:$J$2,0)),"")</f>
        <v/>
      </c>
      <c r="N1613" s="19" t="str">
        <f>IFERROR(INDEX('Employee Info'!$C$3:$J$200,MATCH(Data6[[#This Row],[Name:]],'Employee Info'!$B$3:$B$200,0),MATCH(Data6[[#Headers],[Other]],'Employee Info'!$C$2:$J$2,0)),"")</f>
        <v/>
      </c>
      <c r="O1613" s="19">
        <f>IFERROR((Data6[[#This Row],[Hours:]]*SUM(Data6[[#This Row],[Rate]:[Other]])),"")</f>
        <v>0</v>
      </c>
      <c r="P1613" s="7" t="str">
        <f>IF(Data6[[#This Row],[WO'#:]]="","Riley #","WO#")</f>
        <v>Riley #</v>
      </c>
      <c r="Q1613" s="7">
        <f>IFERROR(WEEKNUM(Data6[[#This Row],[Date:]]),"")</f>
        <v>33</v>
      </c>
      <c r="R1613" s="6">
        <f t="shared" si="75"/>
        <v>45515</v>
      </c>
      <c r="S1613" s="6">
        <f>Data6[[#This Row],[Week Start]]+7</f>
        <v>45522</v>
      </c>
      <c r="T1613" s="7" t="str">
        <f t="shared" si="76"/>
        <v>8/11/2024 - 8/18/2024</v>
      </c>
      <c r="U1613" s="7" t="str">
        <f t="shared" si="77"/>
        <v>Time Card</v>
      </c>
      <c r="V1613" s="8" t="str">
        <f>RIGHT(TEXT(Data6[[#This Row],[Date:]],"mmddyyyy"),4)</f>
        <v>2024</v>
      </c>
      <c r="W1613" s="8" t="str">
        <f>MID(TEXT(Data6[[#This Row],[Date:]],"mmddyyyy"),3,2)</f>
        <v>15</v>
      </c>
      <c r="X1613" s="8" t="str">
        <f>LEFT(TEXT(Data6[[#This Row],[Date:]],"mmddyyyy"),2)</f>
        <v>08</v>
      </c>
      <c r="Y1613" s="6">
        <f>DATE(Data6[[#This Row],[Year]],Data6[[#This Row],[Month]],Data6[[#This Row],[Day]])</f>
        <v>45519</v>
      </c>
    </row>
    <row r="1614" spans="1:25" x14ac:dyDescent="0.3">
      <c r="A1614" s="5">
        <v>45520.25064953704</v>
      </c>
      <c r="B1614" s="7" t="s">
        <v>35</v>
      </c>
      <c r="C1614" s="6" t="s">
        <v>2075</v>
      </c>
      <c r="D1614" s="7" t="s">
        <v>2076</v>
      </c>
      <c r="E1614" s="8">
        <v>1</v>
      </c>
      <c r="F1614" s="7">
        <v>7142019</v>
      </c>
      <c r="G1614" s="7" t="s">
        <v>68</v>
      </c>
      <c r="H1614" s="7" t="s">
        <v>756</v>
      </c>
      <c r="I1614" s="7" t="s">
        <v>44</v>
      </c>
      <c r="J1614" s="19" t="str">
        <f>IFERROR(INDEX('Employee Info'!$C$3:$E$200,MATCH(Data6[[#This Row],[Name:]],'Employee Info'!$B$3:$B$200,0),MATCH(Data6[[#This Row],[Hours Type:]],'Employee Info'!$C$2:$E$2,0)),"")</f>
        <v/>
      </c>
      <c r="K1614" s="19" t="str">
        <f>IFERROR(INDEX('Employee Info'!$C$3:$J$200,MATCH(Data6[[#This Row],[Name:]],'Employee Info'!$B$3:$B$200,0),MATCH(Data6[[#Headers],[Truck]],'Employee Info'!$C$2:$J$2,0)),"")</f>
        <v/>
      </c>
      <c r="L1614" s="19" t="str">
        <f>IFERROR(INDEX('Employee Info'!$C$3:$J$200,MATCH(Data6[[#This Row],[Name:]],'Employee Info'!$B$3:$B$200,0),MATCH(Data6[[#Headers],[Phone]],'Employee Info'!$C$2:$J$2,0)),"")</f>
        <v/>
      </c>
      <c r="M1614" s="19" t="str">
        <f>IFERROR(INDEX('Employee Info'!$C$3:$J$200,MATCH(Data6[[#This Row],[Name:]],'Employee Info'!$B$3:$B$200,0),MATCH(Data6[[#Headers],[Tech]],'Employee Info'!$C$2:$J$2,0)),"")</f>
        <v/>
      </c>
      <c r="N1614" s="19" t="str">
        <f>IFERROR(INDEX('Employee Info'!$C$3:$J$200,MATCH(Data6[[#This Row],[Name:]],'Employee Info'!$B$3:$B$200,0),MATCH(Data6[[#Headers],[Other]],'Employee Info'!$C$2:$J$2,0)),"")</f>
        <v/>
      </c>
      <c r="O1614" s="19">
        <f>IFERROR((Data6[[#This Row],[Hours:]]*SUM(Data6[[#This Row],[Rate]:[Other]])),"")</f>
        <v>0</v>
      </c>
      <c r="P1614" s="7" t="str">
        <f>IF(Data6[[#This Row],[WO'#:]]="","Riley #","WO#")</f>
        <v>WO#</v>
      </c>
      <c r="Q1614" s="7">
        <f>IFERROR(WEEKNUM(Data6[[#This Row],[Date:]]),"")</f>
        <v>33</v>
      </c>
      <c r="R1614" s="6">
        <f t="shared" si="75"/>
        <v>45515</v>
      </c>
      <c r="S1614" s="6">
        <f>Data6[[#This Row],[Week Start]]+7</f>
        <v>45522</v>
      </c>
      <c r="T1614" s="7" t="str">
        <f t="shared" si="76"/>
        <v>8/11/2024 - 8/18/2024</v>
      </c>
      <c r="U1614" s="7" t="str">
        <f t="shared" si="77"/>
        <v>Time Card</v>
      </c>
      <c r="V1614" s="8" t="str">
        <f>RIGHT(TEXT(Data6[[#This Row],[Date:]],"mmddyyyy"),4)</f>
        <v>2024</v>
      </c>
      <c r="W1614" s="8" t="str">
        <f>MID(TEXT(Data6[[#This Row],[Date:]],"mmddyyyy"),3,2)</f>
        <v>15</v>
      </c>
      <c r="X1614" s="8" t="str">
        <f>LEFT(TEXT(Data6[[#This Row],[Date:]],"mmddyyyy"),2)</f>
        <v>08</v>
      </c>
      <c r="Y1614" s="6">
        <f>DATE(Data6[[#This Row],[Year]],Data6[[#This Row],[Month]],Data6[[#This Row],[Day]])</f>
        <v>45519</v>
      </c>
    </row>
    <row r="1615" spans="1:25" x14ac:dyDescent="0.3">
      <c r="A1615" s="5">
        <v>45521.409485069446</v>
      </c>
      <c r="B1615" s="7" t="s">
        <v>23</v>
      </c>
      <c r="C1615" s="6" t="s">
        <v>2075</v>
      </c>
      <c r="D1615" s="7" t="s">
        <v>2080</v>
      </c>
      <c r="E1615" s="8">
        <v>8</v>
      </c>
      <c r="F1615" s="7" t="s">
        <v>68</v>
      </c>
      <c r="G1615" s="7" t="s">
        <v>68</v>
      </c>
      <c r="H1615" s="7" t="s">
        <v>536</v>
      </c>
      <c r="I1615" s="7" t="s">
        <v>44</v>
      </c>
      <c r="J1615" s="19" t="str">
        <f>IFERROR(INDEX('Employee Info'!$C$3:$E$200,MATCH(Data6[[#This Row],[Name:]],'Employee Info'!$B$3:$B$200,0),MATCH(Data6[[#This Row],[Hours Type:]],'Employee Info'!$C$2:$E$2,0)),"")</f>
        <v/>
      </c>
      <c r="K1615" s="19" t="str">
        <f>IFERROR(INDEX('Employee Info'!$C$3:$J$200,MATCH(Data6[[#This Row],[Name:]],'Employee Info'!$B$3:$B$200,0),MATCH(Data6[[#Headers],[Truck]],'Employee Info'!$C$2:$J$2,0)),"")</f>
        <v/>
      </c>
      <c r="L1615" s="19" t="str">
        <f>IFERROR(INDEX('Employee Info'!$C$3:$J$200,MATCH(Data6[[#This Row],[Name:]],'Employee Info'!$B$3:$B$200,0),MATCH(Data6[[#Headers],[Phone]],'Employee Info'!$C$2:$J$2,0)),"")</f>
        <v/>
      </c>
      <c r="M1615" s="19" t="str">
        <f>IFERROR(INDEX('Employee Info'!$C$3:$J$200,MATCH(Data6[[#This Row],[Name:]],'Employee Info'!$B$3:$B$200,0),MATCH(Data6[[#Headers],[Tech]],'Employee Info'!$C$2:$J$2,0)),"")</f>
        <v/>
      </c>
      <c r="N1615" s="19" t="str">
        <f>IFERROR(INDEX('Employee Info'!$C$3:$J$200,MATCH(Data6[[#This Row],[Name:]],'Employee Info'!$B$3:$B$200,0),MATCH(Data6[[#Headers],[Other]],'Employee Info'!$C$2:$J$2,0)),"")</f>
        <v/>
      </c>
      <c r="O1615" s="19">
        <f>IFERROR((Data6[[#This Row],[Hours:]]*SUM(Data6[[#This Row],[Rate]:[Other]])),"")</f>
        <v>0</v>
      </c>
      <c r="P1615" s="7" t="str">
        <f>IF(Data6[[#This Row],[WO'#:]]="","Riley #","WO#")</f>
        <v>Riley #</v>
      </c>
      <c r="Q1615" s="7">
        <f>IFERROR(WEEKNUM(Data6[[#This Row],[Date:]]),"")</f>
        <v>33</v>
      </c>
      <c r="R1615" s="6">
        <f t="shared" si="75"/>
        <v>45515</v>
      </c>
      <c r="S1615" s="6">
        <f>Data6[[#This Row],[Week Start]]+7</f>
        <v>45522</v>
      </c>
      <c r="T1615" s="7" t="str">
        <f t="shared" si="76"/>
        <v>8/11/2024 - 8/18/2024</v>
      </c>
      <c r="U1615" s="7" t="str">
        <f t="shared" si="77"/>
        <v>Time Card</v>
      </c>
      <c r="V1615" s="8" t="str">
        <f>RIGHT(TEXT(Data6[[#This Row],[Date:]],"mmddyyyy"),4)</f>
        <v>2024</v>
      </c>
      <c r="W1615" s="8" t="str">
        <f>MID(TEXT(Data6[[#This Row],[Date:]],"mmddyyyy"),3,2)</f>
        <v>15</v>
      </c>
      <c r="X1615" s="8" t="str">
        <f>LEFT(TEXT(Data6[[#This Row],[Date:]],"mmddyyyy"),2)</f>
        <v>08</v>
      </c>
      <c r="Y1615" s="6">
        <f>DATE(Data6[[#This Row],[Year]],Data6[[#This Row],[Month]],Data6[[#This Row],[Day]])</f>
        <v>45519</v>
      </c>
    </row>
    <row r="1616" spans="1:25" x14ac:dyDescent="0.3">
      <c r="A1616" s="5">
        <v>45521.411338888887</v>
      </c>
      <c r="B1616" s="7" t="s">
        <v>66</v>
      </c>
      <c r="C1616" s="6" t="s">
        <v>2075</v>
      </c>
      <c r="D1616" s="7" t="s">
        <v>1727</v>
      </c>
      <c r="E1616" s="8">
        <v>1</v>
      </c>
      <c r="F1616" s="7" t="s">
        <v>68</v>
      </c>
      <c r="G1616" s="7" t="s">
        <v>68</v>
      </c>
      <c r="H1616" s="7" t="s">
        <v>536</v>
      </c>
      <c r="I1616" s="7" t="s">
        <v>44</v>
      </c>
      <c r="J1616" s="19" t="str">
        <f>IFERROR(INDEX('Employee Info'!$C$3:$E$200,MATCH(Data6[[#This Row],[Name:]],'Employee Info'!$B$3:$B$200,0),MATCH(Data6[[#This Row],[Hours Type:]],'Employee Info'!$C$2:$E$2,0)),"")</f>
        <v/>
      </c>
      <c r="K1616" s="19" t="str">
        <f>IFERROR(INDEX('Employee Info'!$C$3:$J$200,MATCH(Data6[[#This Row],[Name:]],'Employee Info'!$B$3:$B$200,0),MATCH(Data6[[#Headers],[Truck]],'Employee Info'!$C$2:$J$2,0)),"")</f>
        <v/>
      </c>
      <c r="L1616" s="19" t="str">
        <f>IFERROR(INDEX('Employee Info'!$C$3:$J$200,MATCH(Data6[[#This Row],[Name:]],'Employee Info'!$B$3:$B$200,0),MATCH(Data6[[#Headers],[Phone]],'Employee Info'!$C$2:$J$2,0)),"")</f>
        <v/>
      </c>
      <c r="M1616" s="19" t="str">
        <f>IFERROR(INDEX('Employee Info'!$C$3:$J$200,MATCH(Data6[[#This Row],[Name:]],'Employee Info'!$B$3:$B$200,0),MATCH(Data6[[#Headers],[Tech]],'Employee Info'!$C$2:$J$2,0)),"")</f>
        <v/>
      </c>
      <c r="N1616" s="19" t="str">
        <f>IFERROR(INDEX('Employee Info'!$C$3:$J$200,MATCH(Data6[[#This Row],[Name:]],'Employee Info'!$B$3:$B$200,0),MATCH(Data6[[#Headers],[Other]],'Employee Info'!$C$2:$J$2,0)),"")</f>
        <v/>
      </c>
      <c r="O1616" s="19">
        <f>IFERROR((Data6[[#This Row],[Hours:]]*SUM(Data6[[#This Row],[Rate]:[Other]])),"")</f>
        <v>0</v>
      </c>
      <c r="P1616" s="7" t="str">
        <f>IF(Data6[[#This Row],[WO'#:]]="","Riley #","WO#")</f>
        <v>Riley #</v>
      </c>
      <c r="Q1616" s="7">
        <f>IFERROR(WEEKNUM(Data6[[#This Row],[Date:]]),"")</f>
        <v>33</v>
      </c>
      <c r="R1616" s="6">
        <f t="shared" si="75"/>
        <v>45515</v>
      </c>
      <c r="S1616" s="6">
        <f>Data6[[#This Row],[Week Start]]+7</f>
        <v>45522</v>
      </c>
      <c r="T1616" s="7" t="str">
        <f t="shared" si="76"/>
        <v>8/11/2024 - 8/18/2024</v>
      </c>
      <c r="U1616" s="7" t="str">
        <f t="shared" si="77"/>
        <v>Time Card</v>
      </c>
      <c r="V1616" s="8" t="str">
        <f>RIGHT(TEXT(Data6[[#This Row],[Date:]],"mmddyyyy"),4)</f>
        <v>2024</v>
      </c>
      <c r="W1616" s="8" t="str">
        <f>MID(TEXT(Data6[[#This Row],[Date:]],"mmddyyyy"),3,2)</f>
        <v>15</v>
      </c>
      <c r="X1616" s="8" t="str">
        <f>LEFT(TEXT(Data6[[#This Row],[Date:]],"mmddyyyy"),2)</f>
        <v>08</v>
      </c>
      <c r="Y1616" s="6">
        <f>DATE(Data6[[#This Row],[Year]],Data6[[#This Row],[Month]],Data6[[#This Row],[Day]])</f>
        <v>45519</v>
      </c>
    </row>
    <row r="1617" spans="1:25" x14ac:dyDescent="0.3">
      <c r="A1617" s="5">
        <v>45521.411918865742</v>
      </c>
      <c r="B1617" s="7" t="s">
        <v>66</v>
      </c>
      <c r="C1617" s="6" t="s">
        <v>2075</v>
      </c>
      <c r="D1617" s="7" t="s">
        <v>2081</v>
      </c>
      <c r="E1617" s="8">
        <v>1</v>
      </c>
      <c r="F1617" s="7" t="s">
        <v>68</v>
      </c>
      <c r="G1617" s="7" t="s">
        <v>68</v>
      </c>
      <c r="H1617" s="7" t="s">
        <v>912</v>
      </c>
      <c r="I1617" s="7" t="s">
        <v>44</v>
      </c>
      <c r="J1617" s="19" t="str">
        <f>IFERROR(INDEX('Employee Info'!$C$3:$E$200,MATCH(Data6[[#This Row],[Name:]],'Employee Info'!$B$3:$B$200,0),MATCH(Data6[[#This Row],[Hours Type:]],'Employee Info'!$C$2:$E$2,0)),"")</f>
        <v/>
      </c>
      <c r="K1617" s="19" t="str">
        <f>IFERROR(INDEX('Employee Info'!$C$3:$J$200,MATCH(Data6[[#This Row],[Name:]],'Employee Info'!$B$3:$B$200,0),MATCH(Data6[[#Headers],[Truck]],'Employee Info'!$C$2:$J$2,0)),"")</f>
        <v/>
      </c>
      <c r="L1617" s="19" t="str">
        <f>IFERROR(INDEX('Employee Info'!$C$3:$J$200,MATCH(Data6[[#This Row],[Name:]],'Employee Info'!$B$3:$B$200,0),MATCH(Data6[[#Headers],[Phone]],'Employee Info'!$C$2:$J$2,0)),"")</f>
        <v/>
      </c>
      <c r="M1617" s="19" t="str">
        <f>IFERROR(INDEX('Employee Info'!$C$3:$J$200,MATCH(Data6[[#This Row],[Name:]],'Employee Info'!$B$3:$B$200,0),MATCH(Data6[[#Headers],[Tech]],'Employee Info'!$C$2:$J$2,0)),"")</f>
        <v/>
      </c>
      <c r="N1617" s="19" t="str">
        <f>IFERROR(INDEX('Employee Info'!$C$3:$J$200,MATCH(Data6[[#This Row],[Name:]],'Employee Info'!$B$3:$B$200,0),MATCH(Data6[[#Headers],[Other]],'Employee Info'!$C$2:$J$2,0)),"")</f>
        <v/>
      </c>
      <c r="O1617" s="19">
        <f>IFERROR((Data6[[#This Row],[Hours:]]*SUM(Data6[[#This Row],[Rate]:[Other]])),"")</f>
        <v>0</v>
      </c>
      <c r="P1617" s="7" t="str">
        <f>IF(Data6[[#This Row],[WO'#:]]="","Riley #","WO#")</f>
        <v>Riley #</v>
      </c>
      <c r="Q1617" s="7">
        <f>IFERROR(WEEKNUM(Data6[[#This Row],[Date:]]),"")</f>
        <v>33</v>
      </c>
      <c r="R1617" s="6">
        <f t="shared" si="75"/>
        <v>45515</v>
      </c>
      <c r="S1617" s="6">
        <f>Data6[[#This Row],[Week Start]]+7</f>
        <v>45522</v>
      </c>
      <c r="T1617" s="7" t="str">
        <f t="shared" si="76"/>
        <v>8/11/2024 - 8/18/2024</v>
      </c>
      <c r="U1617" s="7" t="str">
        <f t="shared" si="77"/>
        <v>Time Card</v>
      </c>
      <c r="V1617" s="8" t="str">
        <f>RIGHT(TEXT(Data6[[#This Row],[Date:]],"mmddyyyy"),4)</f>
        <v>2024</v>
      </c>
      <c r="W1617" s="8" t="str">
        <f>MID(TEXT(Data6[[#This Row],[Date:]],"mmddyyyy"),3,2)</f>
        <v>15</v>
      </c>
      <c r="X1617" s="8" t="str">
        <f>LEFT(TEXT(Data6[[#This Row],[Date:]],"mmddyyyy"),2)</f>
        <v>08</v>
      </c>
      <c r="Y1617" s="6">
        <f>DATE(Data6[[#This Row],[Year]],Data6[[#This Row],[Month]],Data6[[#This Row],[Day]])</f>
        <v>45519</v>
      </c>
    </row>
    <row r="1618" spans="1:25" x14ac:dyDescent="0.3">
      <c r="A1618" s="5">
        <v>45521.413636458332</v>
      </c>
      <c r="B1618" s="7" t="s">
        <v>66</v>
      </c>
      <c r="C1618" s="6" t="s">
        <v>2075</v>
      </c>
      <c r="D1618" s="7" t="s">
        <v>2082</v>
      </c>
      <c r="E1618" s="8">
        <v>1</v>
      </c>
      <c r="F1618" s="7" t="s">
        <v>68</v>
      </c>
      <c r="G1618" s="7" t="s">
        <v>68</v>
      </c>
      <c r="H1618" s="7" t="s">
        <v>1960</v>
      </c>
      <c r="I1618" s="7" t="s">
        <v>44</v>
      </c>
      <c r="J1618" s="19" t="str">
        <f>IFERROR(INDEX('Employee Info'!$C$3:$E$200,MATCH(Data6[[#This Row],[Name:]],'Employee Info'!$B$3:$B$200,0),MATCH(Data6[[#This Row],[Hours Type:]],'Employee Info'!$C$2:$E$2,0)),"")</f>
        <v/>
      </c>
      <c r="K1618" s="19" t="str">
        <f>IFERROR(INDEX('Employee Info'!$C$3:$J$200,MATCH(Data6[[#This Row],[Name:]],'Employee Info'!$B$3:$B$200,0),MATCH(Data6[[#Headers],[Truck]],'Employee Info'!$C$2:$J$2,0)),"")</f>
        <v/>
      </c>
      <c r="L1618" s="19" t="str">
        <f>IFERROR(INDEX('Employee Info'!$C$3:$J$200,MATCH(Data6[[#This Row],[Name:]],'Employee Info'!$B$3:$B$200,0),MATCH(Data6[[#Headers],[Phone]],'Employee Info'!$C$2:$J$2,0)),"")</f>
        <v/>
      </c>
      <c r="M1618" s="19" t="str">
        <f>IFERROR(INDEX('Employee Info'!$C$3:$J$200,MATCH(Data6[[#This Row],[Name:]],'Employee Info'!$B$3:$B$200,0),MATCH(Data6[[#Headers],[Tech]],'Employee Info'!$C$2:$J$2,0)),"")</f>
        <v/>
      </c>
      <c r="N1618" s="19" t="str">
        <f>IFERROR(INDEX('Employee Info'!$C$3:$J$200,MATCH(Data6[[#This Row],[Name:]],'Employee Info'!$B$3:$B$200,0),MATCH(Data6[[#Headers],[Other]],'Employee Info'!$C$2:$J$2,0)),"")</f>
        <v/>
      </c>
      <c r="O1618" s="19">
        <f>IFERROR((Data6[[#This Row],[Hours:]]*SUM(Data6[[#This Row],[Rate]:[Other]])),"")</f>
        <v>0</v>
      </c>
      <c r="P1618" s="7" t="str">
        <f>IF(Data6[[#This Row],[WO'#:]]="","Riley #","WO#")</f>
        <v>Riley #</v>
      </c>
      <c r="Q1618" s="7">
        <f>IFERROR(WEEKNUM(Data6[[#This Row],[Date:]]),"")</f>
        <v>33</v>
      </c>
      <c r="R1618" s="6">
        <f t="shared" si="75"/>
        <v>45515</v>
      </c>
      <c r="S1618" s="6">
        <f>Data6[[#This Row],[Week Start]]+7</f>
        <v>45522</v>
      </c>
      <c r="T1618" s="7" t="str">
        <f t="shared" si="76"/>
        <v>8/11/2024 - 8/18/2024</v>
      </c>
      <c r="U1618" s="7" t="str">
        <f t="shared" si="77"/>
        <v>Time Card</v>
      </c>
      <c r="V1618" s="8" t="str">
        <f>RIGHT(TEXT(Data6[[#This Row],[Date:]],"mmddyyyy"),4)</f>
        <v>2024</v>
      </c>
      <c r="W1618" s="8" t="str">
        <f>MID(TEXT(Data6[[#This Row],[Date:]],"mmddyyyy"),3,2)</f>
        <v>15</v>
      </c>
      <c r="X1618" s="8" t="str">
        <f>LEFT(TEXT(Data6[[#This Row],[Date:]],"mmddyyyy"),2)</f>
        <v>08</v>
      </c>
      <c r="Y1618" s="6">
        <f>DATE(Data6[[#This Row],[Year]],Data6[[#This Row],[Month]],Data6[[#This Row],[Day]])</f>
        <v>45519</v>
      </c>
    </row>
    <row r="1619" spans="1:25" x14ac:dyDescent="0.3">
      <c r="A1619" s="5">
        <v>45521.414229282411</v>
      </c>
      <c r="B1619" s="7" t="s">
        <v>66</v>
      </c>
      <c r="C1619" s="6" t="s">
        <v>2075</v>
      </c>
      <c r="D1619" s="7" t="s">
        <v>2083</v>
      </c>
      <c r="E1619" s="8">
        <v>1</v>
      </c>
      <c r="F1619" s="7" t="s">
        <v>68</v>
      </c>
      <c r="G1619" s="7" t="s">
        <v>68</v>
      </c>
      <c r="H1619" s="7" t="s">
        <v>1948</v>
      </c>
      <c r="I1619" s="7" t="s">
        <v>44</v>
      </c>
      <c r="J1619" s="19" t="str">
        <f>IFERROR(INDEX('Employee Info'!$C$3:$E$200,MATCH(Data6[[#This Row],[Name:]],'Employee Info'!$B$3:$B$200,0),MATCH(Data6[[#This Row],[Hours Type:]],'Employee Info'!$C$2:$E$2,0)),"")</f>
        <v/>
      </c>
      <c r="K1619" s="19" t="str">
        <f>IFERROR(INDEX('Employee Info'!$C$3:$J$200,MATCH(Data6[[#This Row],[Name:]],'Employee Info'!$B$3:$B$200,0),MATCH(Data6[[#Headers],[Truck]],'Employee Info'!$C$2:$J$2,0)),"")</f>
        <v/>
      </c>
      <c r="L1619" s="19" t="str">
        <f>IFERROR(INDEX('Employee Info'!$C$3:$J$200,MATCH(Data6[[#This Row],[Name:]],'Employee Info'!$B$3:$B$200,0),MATCH(Data6[[#Headers],[Phone]],'Employee Info'!$C$2:$J$2,0)),"")</f>
        <v/>
      </c>
      <c r="M1619" s="19" t="str">
        <f>IFERROR(INDEX('Employee Info'!$C$3:$J$200,MATCH(Data6[[#This Row],[Name:]],'Employee Info'!$B$3:$B$200,0),MATCH(Data6[[#Headers],[Tech]],'Employee Info'!$C$2:$J$2,0)),"")</f>
        <v/>
      </c>
      <c r="N1619" s="19" t="str">
        <f>IFERROR(INDEX('Employee Info'!$C$3:$J$200,MATCH(Data6[[#This Row],[Name:]],'Employee Info'!$B$3:$B$200,0),MATCH(Data6[[#Headers],[Other]],'Employee Info'!$C$2:$J$2,0)),"")</f>
        <v/>
      </c>
      <c r="O1619" s="19">
        <f>IFERROR((Data6[[#This Row],[Hours:]]*SUM(Data6[[#This Row],[Rate]:[Other]])),"")</f>
        <v>0</v>
      </c>
      <c r="P1619" s="7" t="str">
        <f>IF(Data6[[#This Row],[WO'#:]]="","Riley #","WO#")</f>
        <v>Riley #</v>
      </c>
      <c r="Q1619" s="7">
        <f>IFERROR(WEEKNUM(Data6[[#This Row],[Date:]]),"")</f>
        <v>33</v>
      </c>
      <c r="R1619" s="6">
        <f t="shared" si="75"/>
        <v>45515</v>
      </c>
      <c r="S1619" s="6">
        <f>Data6[[#This Row],[Week Start]]+7</f>
        <v>45522</v>
      </c>
      <c r="T1619" s="7" t="str">
        <f t="shared" si="76"/>
        <v>8/11/2024 - 8/18/2024</v>
      </c>
      <c r="U1619" s="7" t="str">
        <f t="shared" si="77"/>
        <v>Time Card</v>
      </c>
      <c r="V1619" s="8" t="str">
        <f>RIGHT(TEXT(Data6[[#This Row],[Date:]],"mmddyyyy"),4)</f>
        <v>2024</v>
      </c>
      <c r="W1619" s="8" t="str">
        <f>MID(TEXT(Data6[[#This Row],[Date:]],"mmddyyyy"),3,2)</f>
        <v>15</v>
      </c>
      <c r="X1619" s="8" t="str">
        <f>LEFT(TEXT(Data6[[#This Row],[Date:]],"mmddyyyy"),2)</f>
        <v>08</v>
      </c>
      <c r="Y1619" s="6">
        <f>DATE(Data6[[#This Row],[Year]],Data6[[#This Row],[Month]],Data6[[#This Row],[Day]])</f>
        <v>45519</v>
      </c>
    </row>
    <row r="1620" spans="1:25" x14ac:dyDescent="0.3">
      <c r="A1620" s="5">
        <v>45521.417890625002</v>
      </c>
      <c r="B1620" s="7" t="s">
        <v>66</v>
      </c>
      <c r="C1620" s="6" t="s">
        <v>2075</v>
      </c>
      <c r="D1620" s="7" t="s">
        <v>2086</v>
      </c>
      <c r="E1620" s="8">
        <v>4</v>
      </c>
      <c r="F1620" s="7">
        <v>6984733</v>
      </c>
      <c r="G1620" s="7" t="s">
        <v>68</v>
      </c>
      <c r="H1620" s="7" t="s">
        <v>756</v>
      </c>
      <c r="I1620" s="7" t="s">
        <v>44</v>
      </c>
      <c r="J1620" s="19" t="str">
        <f>IFERROR(INDEX('Employee Info'!$C$3:$E$200,MATCH(Data6[[#This Row],[Name:]],'Employee Info'!$B$3:$B$200,0),MATCH(Data6[[#This Row],[Hours Type:]],'Employee Info'!$C$2:$E$2,0)),"")</f>
        <v/>
      </c>
      <c r="K1620" s="19" t="str">
        <f>IFERROR(INDEX('Employee Info'!$C$3:$J$200,MATCH(Data6[[#This Row],[Name:]],'Employee Info'!$B$3:$B$200,0),MATCH(Data6[[#Headers],[Truck]],'Employee Info'!$C$2:$J$2,0)),"")</f>
        <v/>
      </c>
      <c r="L1620" s="19" t="str">
        <f>IFERROR(INDEX('Employee Info'!$C$3:$J$200,MATCH(Data6[[#This Row],[Name:]],'Employee Info'!$B$3:$B$200,0),MATCH(Data6[[#Headers],[Phone]],'Employee Info'!$C$2:$J$2,0)),"")</f>
        <v/>
      </c>
      <c r="M1620" s="19" t="str">
        <f>IFERROR(INDEX('Employee Info'!$C$3:$J$200,MATCH(Data6[[#This Row],[Name:]],'Employee Info'!$B$3:$B$200,0),MATCH(Data6[[#Headers],[Tech]],'Employee Info'!$C$2:$J$2,0)),"")</f>
        <v/>
      </c>
      <c r="N1620" s="19" t="str">
        <f>IFERROR(INDEX('Employee Info'!$C$3:$J$200,MATCH(Data6[[#This Row],[Name:]],'Employee Info'!$B$3:$B$200,0),MATCH(Data6[[#Headers],[Other]],'Employee Info'!$C$2:$J$2,0)),"")</f>
        <v/>
      </c>
      <c r="O1620" s="19">
        <f>IFERROR((Data6[[#This Row],[Hours:]]*SUM(Data6[[#This Row],[Rate]:[Other]])),"")</f>
        <v>0</v>
      </c>
      <c r="P1620" s="7" t="str">
        <f>IF(Data6[[#This Row],[WO'#:]]="","Riley #","WO#")</f>
        <v>WO#</v>
      </c>
      <c r="Q1620" s="7">
        <f>IFERROR(WEEKNUM(Data6[[#This Row],[Date:]]),"")</f>
        <v>33</v>
      </c>
      <c r="R1620" s="6">
        <f t="shared" si="75"/>
        <v>45515</v>
      </c>
      <c r="S1620" s="6">
        <f>Data6[[#This Row],[Week Start]]+7</f>
        <v>45522</v>
      </c>
      <c r="T1620" s="7" t="str">
        <f t="shared" si="76"/>
        <v>8/11/2024 - 8/18/2024</v>
      </c>
      <c r="U1620" s="7" t="str">
        <f t="shared" si="77"/>
        <v>Time Card</v>
      </c>
      <c r="V1620" s="8" t="str">
        <f>RIGHT(TEXT(Data6[[#This Row],[Date:]],"mmddyyyy"),4)</f>
        <v>2024</v>
      </c>
      <c r="W1620" s="8" t="str">
        <f>MID(TEXT(Data6[[#This Row],[Date:]],"mmddyyyy"),3,2)</f>
        <v>15</v>
      </c>
      <c r="X1620" s="8" t="str">
        <f>LEFT(TEXT(Data6[[#This Row],[Date:]],"mmddyyyy"),2)</f>
        <v>08</v>
      </c>
      <c r="Y1620" s="6">
        <f>DATE(Data6[[#This Row],[Year]],Data6[[#This Row],[Month]],Data6[[#This Row],[Day]])</f>
        <v>45519</v>
      </c>
    </row>
    <row r="1621" spans="1:25" x14ac:dyDescent="0.3">
      <c r="A1621" s="5">
        <v>45521.418101504627</v>
      </c>
      <c r="B1621" s="7" t="s">
        <v>66</v>
      </c>
      <c r="C1621" s="6" t="s">
        <v>2075</v>
      </c>
      <c r="D1621" s="7" t="s">
        <v>2086</v>
      </c>
      <c r="E1621" s="8">
        <v>1</v>
      </c>
      <c r="F1621" s="7">
        <v>6984733</v>
      </c>
      <c r="G1621" s="7" t="s">
        <v>68</v>
      </c>
      <c r="H1621" s="7" t="s">
        <v>756</v>
      </c>
      <c r="I1621" s="7" t="s">
        <v>45</v>
      </c>
      <c r="J1621" s="19" t="str">
        <f>IFERROR(INDEX('Employee Info'!$C$3:$E$200,MATCH(Data6[[#This Row],[Name:]],'Employee Info'!$B$3:$B$200,0),MATCH(Data6[[#This Row],[Hours Type:]],'Employee Info'!$C$2:$E$2,0)),"")</f>
        <v/>
      </c>
      <c r="K1621" s="19" t="str">
        <f>IFERROR(INDEX('Employee Info'!$C$3:$J$200,MATCH(Data6[[#This Row],[Name:]],'Employee Info'!$B$3:$B$200,0),MATCH(Data6[[#Headers],[Truck]],'Employee Info'!$C$2:$J$2,0)),"")</f>
        <v/>
      </c>
      <c r="L1621" s="19" t="str">
        <f>IFERROR(INDEX('Employee Info'!$C$3:$J$200,MATCH(Data6[[#This Row],[Name:]],'Employee Info'!$B$3:$B$200,0),MATCH(Data6[[#Headers],[Phone]],'Employee Info'!$C$2:$J$2,0)),"")</f>
        <v/>
      </c>
      <c r="M1621" s="19" t="str">
        <f>IFERROR(INDEX('Employee Info'!$C$3:$J$200,MATCH(Data6[[#This Row],[Name:]],'Employee Info'!$B$3:$B$200,0),MATCH(Data6[[#Headers],[Tech]],'Employee Info'!$C$2:$J$2,0)),"")</f>
        <v/>
      </c>
      <c r="N1621" s="19" t="str">
        <f>IFERROR(INDEX('Employee Info'!$C$3:$J$200,MATCH(Data6[[#This Row],[Name:]],'Employee Info'!$B$3:$B$200,0),MATCH(Data6[[#Headers],[Other]],'Employee Info'!$C$2:$J$2,0)),"")</f>
        <v/>
      </c>
      <c r="O1621" s="19">
        <f>IFERROR((Data6[[#This Row],[Hours:]]*SUM(Data6[[#This Row],[Rate]:[Other]])),"")</f>
        <v>0</v>
      </c>
      <c r="P1621" s="7" t="str">
        <f>IF(Data6[[#This Row],[WO'#:]]="","Riley #","WO#")</f>
        <v>WO#</v>
      </c>
      <c r="Q1621" s="7">
        <f>IFERROR(WEEKNUM(Data6[[#This Row],[Date:]]),"")</f>
        <v>33</v>
      </c>
      <c r="R1621" s="6">
        <f t="shared" si="75"/>
        <v>45515</v>
      </c>
      <c r="S1621" s="6">
        <f>Data6[[#This Row],[Week Start]]+7</f>
        <v>45522</v>
      </c>
      <c r="T1621" s="7" t="str">
        <f t="shared" si="76"/>
        <v>8/11/2024 - 8/18/2024</v>
      </c>
      <c r="U1621" s="7" t="str">
        <f t="shared" si="77"/>
        <v>Time Card</v>
      </c>
      <c r="V1621" s="8" t="str">
        <f>RIGHT(TEXT(Data6[[#This Row],[Date:]],"mmddyyyy"),4)</f>
        <v>2024</v>
      </c>
      <c r="W1621" s="8" t="str">
        <f>MID(TEXT(Data6[[#This Row],[Date:]],"mmddyyyy"),3,2)</f>
        <v>15</v>
      </c>
      <c r="X1621" s="8" t="str">
        <f>LEFT(TEXT(Data6[[#This Row],[Date:]],"mmddyyyy"),2)</f>
        <v>08</v>
      </c>
      <c r="Y1621" s="6">
        <f>DATE(Data6[[#This Row],[Year]],Data6[[#This Row],[Month]],Data6[[#This Row],[Day]])</f>
        <v>45519</v>
      </c>
    </row>
    <row r="1622" spans="1:25" x14ac:dyDescent="0.3">
      <c r="A1622" s="5">
        <v>45520.499435648147</v>
      </c>
      <c r="B1622" s="7" t="s">
        <v>31</v>
      </c>
      <c r="C1622" s="6" t="s">
        <v>2077</v>
      </c>
      <c r="D1622" s="7" t="s">
        <v>1959</v>
      </c>
      <c r="E1622" s="8">
        <v>3</v>
      </c>
      <c r="F1622" s="7" t="s">
        <v>68</v>
      </c>
      <c r="G1622" s="7" t="s">
        <v>68</v>
      </c>
      <c r="H1622" s="7" t="s">
        <v>1960</v>
      </c>
      <c r="I1622" s="7" t="s">
        <v>44</v>
      </c>
      <c r="J1622" s="19" t="str">
        <f>IFERROR(INDEX('Employee Info'!$C$3:$E$200,MATCH(Data6[[#This Row],[Name:]],'Employee Info'!$B$3:$B$200,0),MATCH(Data6[[#This Row],[Hours Type:]],'Employee Info'!$C$2:$E$2,0)),"")</f>
        <v/>
      </c>
      <c r="K1622" s="19" t="str">
        <f>IFERROR(INDEX('Employee Info'!$C$3:$J$200,MATCH(Data6[[#This Row],[Name:]],'Employee Info'!$B$3:$B$200,0),MATCH(Data6[[#Headers],[Truck]],'Employee Info'!$C$2:$J$2,0)),"")</f>
        <v/>
      </c>
      <c r="L1622" s="19" t="str">
        <f>IFERROR(INDEX('Employee Info'!$C$3:$J$200,MATCH(Data6[[#This Row],[Name:]],'Employee Info'!$B$3:$B$200,0),MATCH(Data6[[#Headers],[Phone]],'Employee Info'!$C$2:$J$2,0)),"")</f>
        <v/>
      </c>
      <c r="M1622" s="19" t="str">
        <f>IFERROR(INDEX('Employee Info'!$C$3:$J$200,MATCH(Data6[[#This Row],[Name:]],'Employee Info'!$B$3:$B$200,0),MATCH(Data6[[#Headers],[Tech]],'Employee Info'!$C$2:$J$2,0)),"")</f>
        <v/>
      </c>
      <c r="N1622" s="19" t="str">
        <f>IFERROR(INDEX('Employee Info'!$C$3:$J$200,MATCH(Data6[[#This Row],[Name:]],'Employee Info'!$B$3:$B$200,0),MATCH(Data6[[#Headers],[Other]],'Employee Info'!$C$2:$J$2,0)),"")</f>
        <v/>
      </c>
      <c r="O1622" s="19">
        <f>IFERROR((Data6[[#This Row],[Hours:]]*SUM(Data6[[#This Row],[Rate]:[Other]])),"")</f>
        <v>0</v>
      </c>
      <c r="P1622" s="7" t="str">
        <f>IF(Data6[[#This Row],[WO'#:]]="","Riley #","WO#")</f>
        <v>Riley #</v>
      </c>
      <c r="Q1622" s="7">
        <f>IFERROR(WEEKNUM(Data6[[#This Row],[Date:]]),"")</f>
        <v>33</v>
      </c>
      <c r="R1622" s="6">
        <f t="shared" si="75"/>
        <v>45515</v>
      </c>
      <c r="S1622" s="6">
        <f>Data6[[#This Row],[Week Start]]+7</f>
        <v>45522</v>
      </c>
      <c r="T1622" s="7" t="str">
        <f t="shared" si="76"/>
        <v>8/11/2024 - 8/18/2024</v>
      </c>
      <c r="U1622" s="7" t="str">
        <f t="shared" si="77"/>
        <v>Time Card</v>
      </c>
      <c r="V1622" s="8" t="str">
        <f>RIGHT(TEXT(Data6[[#This Row],[Date:]],"mmddyyyy"),4)</f>
        <v>2024</v>
      </c>
      <c r="W1622" s="8" t="str">
        <f>MID(TEXT(Data6[[#This Row],[Date:]],"mmddyyyy"),3,2)</f>
        <v>16</v>
      </c>
      <c r="X1622" s="8" t="str">
        <f>LEFT(TEXT(Data6[[#This Row],[Date:]],"mmddyyyy"),2)</f>
        <v>08</v>
      </c>
      <c r="Y1622" s="6">
        <f>DATE(Data6[[#This Row],[Year]],Data6[[#This Row],[Month]],Data6[[#This Row],[Day]])</f>
        <v>45520</v>
      </c>
    </row>
    <row r="1623" spans="1:25" x14ac:dyDescent="0.3">
      <c r="A1623" s="5">
        <v>45520.499599537034</v>
      </c>
      <c r="B1623" s="7" t="s">
        <v>34</v>
      </c>
      <c r="C1623" s="6" t="s">
        <v>2077</v>
      </c>
      <c r="D1623" s="7" t="s">
        <v>1959</v>
      </c>
      <c r="E1623" s="8">
        <v>3</v>
      </c>
      <c r="F1623" s="7" t="s">
        <v>68</v>
      </c>
      <c r="G1623" s="7" t="s">
        <v>68</v>
      </c>
      <c r="H1623" s="7" t="s">
        <v>1960</v>
      </c>
      <c r="I1623" s="7" t="s">
        <v>44</v>
      </c>
      <c r="J1623" s="19" t="str">
        <f>IFERROR(INDEX('Employee Info'!$C$3:$E$200,MATCH(Data6[[#This Row],[Name:]],'Employee Info'!$B$3:$B$200,0),MATCH(Data6[[#This Row],[Hours Type:]],'Employee Info'!$C$2:$E$2,0)),"")</f>
        <v/>
      </c>
      <c r="K1623" s="19" t="str">
        <f>IFERROR(INDEX('Employee Info'!$C$3:$J$200,MATCH(Data6[[#This Row],[Name:]],'Employee Info'!$B$3:$B$200,0),MATCH(Data6[[#Headers],[Truck]],'Employee Info'!$C$2:$J$2,0)),"")</f>
        <v/>
      </c>
      <c r="L1623" s="19" t="str">
        <f>IFERROR(INDEX('Employee Info'!$C$3:$J$200,MATCH(Data6[[#This Row],[Name:]],'Employee Info'!$B$3:$B$200,0),MATCH(Data6[[#Headers],[Phone]],'Employee Info'!$C$2:$J$2,0)),"")</f>
        <v/>
      </c>
      <c r="M1623" s="19" t="str">
        <f>IFERROR(INDEX('Employee Info'!$C$3:$J$200,MATCH(Data6[[#This Row],[Name:]],'Employee Info'!$B$3:$B$200,0),MATCH(Data6[[#Headers],[Tech]],'Employee Info'!$C$2:$J$2,0)),"")</f>
        <v/>
      </c>
      <c r="N1623" s="19" t="str">
        <f>IFERROR(INDEX('Employee Info'!$C$3:$J$200,MATCH(Data6[[#This Row],[Name:]],'Employee Info'!$B$3:$B$200,0),MATCH(Data6[[#Headers],[Other]],'Employee Info'!$C$2:$J$2,0)),"")</f>
        <v/>
      </c>
      <c r="O1623" s="19">
        <f>IFERROR((Data6[[#This Row],[Hours:]]*SUM(Data6[[#This Row],[Rate]:[Other]])),"")</f>
        <v>0</v>
      </c>
      <c r="P1623" s="7" t="str">
        <f>IF(Data6[[#This Row],[WO'#:]]="","Riley #","WO#")</f>
        <v>Riley #</v>
      </c>
      <c r="Q1623" s="7">
        <f>IFERROR(WEEKNUM(Data6[[#This Row],[Date:]]),"")</f>
        <v>33</v>
      </c>
      <c r="R1623" s="6">
        <f t="shared" si="75"/>
        <v>45515</v>
      </c>
      <c r="S1623" s="6">
        <f>Data6[[#This Row],[Week Start]]+7</f>
        <v>45522</v>
      </c>
      <c r="T1623" s="7" t="str">
        <f t="shared" si="76"/>
        <v>8/11/2024 - 8/18/2024</v>
      </c>
      <c r="U1623" s="7" t="str">
        <f t="shared" si="77"/>
        <v>Time Card</v>
      </c>
      <c r="V1623" s="8" t="str">
        <f>RIGHT(TEXT(Data6[[#This Row],[Date:]],"mmddyyyy"),4)</f>
        <v>2024</v>
      </c>
      <c r="W1623" s="8" t="str">
        <f>MID(TEXT(Data6[[#This Row],[Date:]],"mmddyyyy"),3,2)</f>
        <v>16</v>
      </c>
      <c r="X1623" s="8" t="str">
        <f>LEFT(TEXT(Data6[[#This Row],[Date:]],"mmddyyyy"),2)</f>
        <v>08</v>
      </c>
      <c r="Y1623" s="6">
        <f>DATE(Data6[[#This Row],[Year]],Data6[[#This Row],[Month]],Data6[[#This Row],[Day]])</f>
        <v>45520</v>
      </c>
    </row>
    <row r="1624" spans="1:25" x14ac:dyDescent="0.3">
      <c r="A1624" s="5">
        <v>45520.500131018518</v>
      </c>
      <c r="B1624" s="7" t="s">
        <v>34</v>
      </c>
      <c r="C1624" s="6" t="s">
        <v>2077</v>
      </c>
      <c r="D1624" s="7" t="s">
        <v>2078</v>
      </c>
      <c r="E1624" s="8">
        <v>5</v>
      </c>
      <c r="F1624" s="7" t="s">
        <v>68</v>
      </c>
      <c r="G1624" s="7" t="s">
        <v>68</v>
      </c>
      <c r="H1624" s="7" t="s">
        <v>922</v>
      </c>
      <c r="I1624" s="7" t="s">
        <v>44</v>
      </c>
      <c r="J1624" s="19" t="str">
        <f>IFERROR(INDEX('Employee Info'!$C$3:$E$200,MATCH(Data6[[#This Row],[Name:]],'Employee Info'!$B$3:$B$200,0),MATCH(Data6[[#This Row],[Hours Type:]],'Employee Info'!$C$2:$E$2,0)),"")</f>
        <v/>
      </c>
      <c r="K1624" s="19" t="str">
        <f>IFERROR(INDEX('Employee Info'!$C$3:$J$200,MATCH(Data6[[#This Row],[Name:]],'Employee Info'!$B$3:$B$200,0),MATCH(Data6[[#Headers],[Truck]],'Employee Info'!$C$2:$J$2,0)),"")</f>
        <v/>
      </c>
      <c r="L1624" s="19" t="str">
        <f>IFERROR(INDEX('Employee Info'!$C$3:$J$200,MATCH(Data6[[#This Row],[Name:]],'Employee Info'!$B$3:$B$200,0),MATCH(Data6[[#Headers],[Phone]],'Employee Info'!$C$2:$J$2,0)),"")</f>
        <v/>
      </c>
      <c r="M1624" s="19" t="str">
        <f>IFERROR(INDEX('Employee Info'!$C$3:$J$200,MATCH(Data6[[#This Row],[Name:]],'Employee Info'!$B$3:$B$200,0),MATCH(Data6[[#Headers],[Tech]],'Employee Info'!$C$2:$J$2,0)),"")</f>
        <v/>
      </c>
      <c r="N1624" s="19" t="str">
        <f>IFERROR(INDEX('Employee Info'!$C$3:$J$200,MATCH(Data6[[#This Row],[Name:]],'Employee Info'!$B$3:$B$200,0),MATCH(Data6[[#Headers],[Other]],'Employee Info'!$C$2:$J$2,0)),"")</f>
        <v/>
      </c>
      <c r="O1624" s="19">
        <f>IFERROR((Data6[[#This Row],[Hours:]]*SUM(Data6[[#This Row],[Rate]:[Other]])),"")</f>
        <v>0</v>
      </c>
      <c r="P1624" s="7" t="str">
        <f>IF(Data6[[#This Row],[WO'#:]]="","Riley #","WO#")</f>
        <v>Riley #</v>
      </c>
      <c r="Q1624" s="7">
        <f>IFERROR(WEEKNUM(Data6[[#This Row],[Date:]]),"")</f>
        <v>33</v>
      </c>
      <c r="R1624" s="6">
        <f t="shared" si="75"/>
        <v>45515</v>
      </c>
      <c r="S1624" s="6">
        <f>Data6[[#This Row],[Week Start]]+7</f>
        <v>45522</v>
      </c>
      <c r="T1624" s="7" t="str">
        <f t="shared" si="76"/>
        <v>8/11/2024 - 8/18/2024</v>
      </c>
      <c r="U1624" s="7" t="str">
        <f t="shared" si="77"/>
        <v>Time Card</v>
      </c>
      <c r="V1624" s="8" t="str">
        <f>RIGHT(TEXT(Data6[[#This Row],[Date:]],"mmddyyyy"),4)</f>
        <v>2024</v>
      </c>
      <c r="W1624" s="8" t="str">
        <f>MID(TEXT(Data6[[#This Row],[Date:]],"mmddyyyy"),3,2)</f>
        <v>16</v>
      </c>
      <c r="X1624" s="8" t="str">
        <f>LEFT(TEXT(Data6[[#This Row],[Date:]],"mmddyyyy"),2)</f>
        <v>08</v>
      </c>
      <c r="Y1624" s="6">
        <f>DATE(Data6[[#This Row],[Year]],Data6[[#This Row],[Month]],Data6[[#This Row],[Day]])</f>
        <v>45520</v>
      </c>
    </row>
    <row r="1625" spans="1:25" x14ac:dyDescent="0.3">
      <c r="A1625" s="5">
        <v>45520.500382407408</v>
      </c>
      <c r="B1625" s="7" t="s">
        <v>31</v>
      </c>
      <c r="C1625" s="6" t="s">
        <v>2077</v>
      </c>
      <c r="D1625" s="7" t="s">
        <v>2078</v>
      </c>
      <c r="E1625" s="8">
        <v>3</v>
      </c>
      <c r="F1625" s="7" t="s">
        <v>68</v>
      </c>
      <c r="G1625" s="7" t="s">
        <v>68</v>
      </c>
      <c r="H1625" s="7" t="s">
        <v>922</v>
      </c>
      <c r="I1625" s="7" t="s">
        <v>44</v>
      </c>
      <c r="J1625" s="19" t="str">
        <f>IFERROR(INDEX('Employee Info'!$C$3:$E$200,MATCH(Data6[[#This Row],[Name:]],'Employee Info'!$B$3:$B$200,0),MATCH(Data6[[#This Row],[Hours Type:]],'Employee Info'!$C$2:$E$2,0)),"")</f>
        <v/>
      </c>
      <c r="K1625" s="19" t="str">
        <f>IFERROR(INDEX('Employee Info'!$C$3:$J$200,MATCH(Data6[[#This Row],[Name:]],'Employee Info'!$B$3:$B$200,0),MATCH(Data6[[#Headers],[Truck]],'Employee Info'!$C$2:$J$2,0)),"")</f>
        <v/>
      </c>
      <c r="L1625" s="19" t="str">
        <f>IFERROR(INDEX('Employee Info'!$C$3:$J$200,MATCH(Data6[[#This Row],[Name:]],'Employee Info'!$B$3:$B$200,0),MATCH(Data6[[#Headers],[Phone]],'Employee Info'!$C$2:$J$2,0)),"")</f>
        <v/>
      </c>
      <c r="M1625" s="19" t="str">
        <f>IFERROR(INDEX('Employee Info'!$C$3:$J$200,MATCH(Data6[[#This Row],[Name:]],'Employee Info'!$B$3:$B$200,0),MATCH(Data6[[#Headers],[Tech]],'Employee Info'!$C$2:$J$2,0)),"")</f>
        <v/>
      </c>
      <c r="N1625" s="19" t="str">
        <f>IFERROR(INDEX('Employee Info'!$C$3:$J$200,MATCH(Data6[[#This Row],[Name:]],'Employee Info'!$B$3:$B$200,0),MATCH(Data6[[#Headers],[Other]],'Employee Info'!$C$2:$J$2,0)),"")</f>
        <v/>
      </c>
      <c r="O1625" s="19">
        <f>IFERROR((Data6[[#This Row],[Hours:]]*SUM(Data6[[#This Row],[Rate]:[Other]])),"")</f>
        <v>0</v>
      </c>
      <c r="P1625" s="7" t="str">
        <f>IF(Data6[[#This Row],[WO'#:]]="","Riley #","WO#")</f>
        <v>Riley #</v>
      </c>
      <c r="Q1625" s="7">
        <f>IFERROR(WEEKNUM(Data6[[#This Row],[Date:]]),"")</f>
        <v>33</v>
      </c>
      <c r="R1625" s="6">
        <f t="shared" si="75"/>
        <v>45515</v>
      </c>
      <c r="S1625" s="6">
        <f>Data6[[#This Row],[Week Start]]+7</f>
        <v>45522</v>
      </c>
      <c r="T1625" s="7" t="str">
        <f t="shared" si="76"/>
        <v>8/11/2024 - 8/18/2024</v>
      </c>
      <c r="U1625" s="7" t="str">
        <f t="shared" si="77"/>
        <v>Time Card</v>
      </c>
      <c r="V1625" s="8" t="str">
        <f>RIGHT(TEXT(Data6[[#This Row],[Date:]],"mmddyyyy"),4)</f>
        <v>2024</v>
      </c>
      <c r="W1625" s="8" t="str">
        <f>MID(TEXT(Data6[[#This Row],[Date:]],"mmddyyyy"),3,2)</f>
        <v>16</v>
      </c>
      <c r="X1625" s="8" t="str">
        <f>LEFT(TEXT(Data6[[#This Row],[Date:]],"mmddyyyy"),2)</f>
        <v>08</v>
      </c>
      <c r="Y1625" s="6">
        <f>DATE(Data6[[#This Row],[Year]],Data6[[#This Row],[Month]],Data6[[#This Row],[Day]])</f>
        <v>45520</v>
      </c>
    </row>
    <row r="1626" spans="1:25" x14ac:dyDescent="0.3">
      <c r="A1626" s="5">
        <v>45520.580725347223</v>
      </c>
      <c r="B1626" s="7" t="s">
        <v>35</v>
      </c>
      <c r="C1626" s="6" t="s">
        <v>2077</v>
      </c>
      <c r="D1626" s="7" t="s">
        <v>2079</v>
      </c>
      <c r="E1626" s="8">
        <v>8</v>
      </c>
      <c r="F1626" s="7" t="s">
        <v>68</v>
      </c>
      <c r="G1626" s="7" t="s">
        <v>68</v>
      </c>
      <c r="H1626" s="7" t="s">
        <v>1948</v>
      </c>
      <c r="I1626" s="7" t="s">
        <v>44</v>
      </c>
      <c r="J1626" s="19" t="str">
        <f>IFERROR(INDEX('Employee Info'!$C$3:$E$200,MATCH(Data6[[#This Row],[Name:]],'Employee Info'!$B$3:$B$200,0),MATCH(Data6[[#This Row],[Hours Type:]],'Employee Info'!$C$2:$E$2,0)),"")</f>
        <v/>
      </c>
      <c r="K1626" s="19" t="str">
        <f>IFERROR(INDEX('Employee Info'!$C$3:$J$200,MATCH(Data6[[#This Row],[Name:]],'Employee Info'!$B$3:$B$200,0),MATCH(Data6[[#Headers],[Truck]],'Employee Info'!$C$2:$J$2,0)),"")</f>
        <v/>
      </c>
      <c r="L1626" s="19" t="str">
        <f>IFERROR(INDEX('Employee Info'!$C$3:$J$200,MATCH(Data6[[#This Row],[Name:]],'Employee Info'!$B$3:$B$200,0),MATCH(Data6[[#Headers],[Phone]],'Employee Info'!$C$2:$J$2,0)),"")</f>
        <v/>
      </c>
      <c r="M1626" s="19" t="str">
        <f>IFERROR(INDEX('Employee Info'!$C$3:$J$200,MATCH(Data6[[#This Row],[Name:]],'Employee Info'!$B$3:$B$200,0),MATCH(Data6[[#Headers],[Tech]],'Employee Info'!$C$2:$J$2,0)),"")</f>
        <v/>
      </c>
      <c r="N1626" s="19" t="str">
        <f>IFERROR(INDEX('Employee Info'!$C$3:$J$200,MATCH(Data6[[#This Row],[Name:]],'Employee Info'!$B$3:$B$200,0),MATCH(Data6[[#Headers],[Other]],'Employee Info'!$C$2:$J$2,0)),"")</f>
        <v/>
      </c>
      <c r="O1626" s="19">
        <f>IFERROR((Data6[[#This Row],[Hours:]]*SUM(Data6[[#This Row],[Rate]:[Other]])),"")</f>
        <v>0</v>
      </c>
      <c r="P1626" s="7" t="str">
        <f>IF(Data6[[#This Row],[WO'#:]]="","Riley #","WO#")</f>
        <v>Riley #</v>
      </c>
      <c r="Q1626" s="7">
        <f>IFERROR(WEEKNUM(Data6[[#This Row],[Date:]]),"")</f>
        <v>33</v>
      </c>
      <c r="R1626" s="6">
        <f t="shared" si="75"/>
        <v>45515</v>
      </c>
      <c r="S1626" s="6">
        <f>Data6[[#This Row],[Week Start]]+7</f>
        <v>45522</v>
      </c>
      <c r="T1626" s="7" t="str">
        <f t="shared" si="76"/>
        <v>8/11/2024 - 8/18/2024</v>
      </c>
      <c r="U1626" s="7" t="str">
        <f t="shared" si="77"/>
        <v>Time Card</v>
      </c>
      <c r="V1626" s="8" t="str">
        <f>RIGHT(TEXT(Data6[[#This Row],[Date:]],"mmddyyyy"),4)</f>
        <v>2024</v>
      </c>
      <c r="W1626" s="8" t="str">
        <f>MID(TEXT(Data6[[#This Row],[Date:]],"mmddyyyy"),3,2)</f>
        <v>16</v>
      </c>
      <c r="X1626" s="8" t="str">
        <f>LEFT(TEXT(Data6[[#This Row],[Date:]],"mmddyyyy"),2)</f>
        <v>08</v>
      </c>
      <c r="Y1626" s="6">
        <f>DATE(Data6[[#This Row],[Year]],Data6[[#This Row],[Month]],Data6[[#This Row],[Day]])</f>
        <v>45520</v>
      </c>
    </row>
    <row r="1627" spans="1:25" x14ac:dyDescent="0.3">
      <c r="A1627" s="5">
        <v>45520.582350231482</v>
      </c>
      <c r="B1627" s="7" t="s">
        <v>65</v>
      </c>
      <c r="C1627" s="6" t="s">
        <v>2077</v>
      </c>
      <c r="D1627" s="7" t="s">
        <v>2080</v>
      </c>
      <c r="E1627" s="8">
        <v>8</v>
      </c>
      <c r="F1627" s="7" t="s">
        <v>68</v>
      </c>
      <c r="G1627" s="7" t="s">
        <v>68</v>
      </c>
      <c r="H1627" s="7" t="s">
        <v>536</v>
      </c>
      <c r="I1627" s="7" t="s">
        <v>44</v>
      </c>
      <c r="J1627" s="19" t="str">
        <f>IFERROR(INDEX('Employee Info'!$C$3:$E$200,MATCH(Data6[[#This Row],[Name:]],'Employee Info'!$B$3:$B$200,0),MATCH(Data6[[#This Row],[Hours Type:]],'Employee Info'!$C$2:$E$2,0)),"")</f>
        <v/>
      </c>
      <c r="K1627" s="19" t="str">
        <f>IFERROR(INDEX('Employee Info'!$C$3:$J$200,MATCH(Data6[[#This Row],[Name:]],'Employee Info'!$B$3:$B$200,0),MATCH(Data6[[#Headers],[Truck]],'Employee Info'!$C$2:$J$2,0)),"")</f>
        <v/>
      </c>
      <c r="L1627" s="19" t="str">
        <f>IFERROR(INDEX('Employee Info'!$C$3:$J$200,MATCH(Data6[[#This Row],[Name:]],'Employee Info'!$B$3:$B$200,0),MATCH(Data6[[#Headers],[Phone]],'Employee Info'!$C$2:$J$2,0)),"")</f>
        <v/>
      </c>
      <c r="M1627" s="19" t="str">
        <f>IFERROR(INDEX('Employee Info'!$C$3:$J$200,MATCH(Data6[[#This Row],[Name:]],'Employee Info'!$B$3:$B$200,0),MATCH(Data6[[#Headers],[Tech]],'Employee Info'!$C$2:$J$2,0)),"")</f>
        <v/>
      </c>
      <c r="N1627" s="19" t="str">
        <f>IFERROR(INDEX('Employee Info'!$C$3:$J$200,MATCH(Data6[[#This Row],[Name:]],'Employee Info'!$B$3:$B$200,0),MATCH(Data6[[#Headers],[Other]],'Employee Info'!$C$2:$J$2,0)),"")</f>
        <v/>
      </c>
      <c r="O1627" s="19">
        <f>IFERROR((Data6[[#This Row],[Hours:]]*SUM(Data6[[#This Row],[Rate]:[Other]])),"")</f>
        <v>0</v>
      </c>
      <c r="P1627" s="7" t="str">
        <f>IF(Data6[[#This Row],[WO'#:]]="","Riley #","WO#")</f>
        <v>Riley #</v>
      </c>
      <c r="Q1627" s="7">
        <f>IFERROR(WEEKNUM(Data6[[#This Row],[Date:]]),"")</f>
        <v>33</v>
      </c>
      <c r="R1627" s="6">
        <f t="shared" si="75"/>
        <v>45515</v>
      </c>
      <c r="S1627" s="6">
        <f>Data6[[#This Row],[Week Start]]+7</f>
        <v>45522</v>
      </c>
      <c r="T1627" s="7" t="str">
        <f t="shared" si="76"/>
        <v>8/11/2024 - 8/18/2024</v>
      </c>
      <c r="U1627" s="7" t="str">
        <f t="shared" si="77"/>
        <v>Time Card</v>
      </c>
      <c r="V1627" s="8" t="str">
        <f>RIGHT(TEXT(Data6[[#This Row],[Date:]],"mmddyyyy"),4)</f>
        <v>2024</v>
      </c>
      <c r="W1627" s="8" t="str">
        <f>MID(TEXT(Data6[[#This Row],[Date:]],"mmddyyyy"),3,2)</f>
        <v>16</v>
      </c>
      <c r="X1627" s="8" t="str">
        <f>LEFT(TEXT(Data6[[#This Row],[Date:]],"mmddyyyy"),2)</f>
        <v>08</v>
      </c>
      <c r="Y1627" s="6">
        <f>DATE(Data6[[#This Row],[Year]],Data6[[#This Row],[Month]],Data6[[#This Row],[Day]])</f>
        <v>45520</v>
      </c>
    </row>
    <row r="1628" spans="1:25" x14ac:dyDescent="0.3">
      <c r="A1628" s="5">
        <v>45521.411403240738</v>
      </c>
      <c r="B1628" s="7" t="s">
        <v>66</v>
      </c>
      <c r="C1628" s="6" t="s">
        <v>2077</v>
      </c>
      <c r="D1628" s="7" t="s">
        <v>1727</v>
      </c>
      <c r="E1628" s="8">
        <v>1</v>
      </c>
      <c r="F1628" s="7" t="s">
        <v>68</v>
      </c>
      <c r="G1628" s="7" t="s">
        <v>68</v>
      </c>
      <c r="H1628" s="7" t="s">
        <v>536</v>
      </c>
      <c r="I1628" s="7" t="s">
        <v>44</v>
      </c>
      <c r="J1628" s="19" t="str">
        <f>IFERROR(INDEX('Employee Info'!$C$3:$E$200,MATCH(Data6[[#This Row],[Name:]],'Employee Info'!$B$3:$B$200,0),MATCH(Data6[[#This Row],[Hours Type:]],'Employee Info'!$C$2:$E$2,0)),"")</f>
        <v/>
      </c>
      <c r="K1628" s="19" t="str">
        <f>IFERROR(INDEX('Employee Info'!$C$3:$J$200,MATCH(Data6[[#This Row],[Name:]],'Employee Info'!$B$3:$B$200,0),MATCH(Data6[[#Headers],[Truck]],'Employee Info'!$C$2:$J$2,0)),"")</f>
        <v/>
      </c>
      <c r="L1628" s="19" t="str">
        <f>IFERROR(INDEX('Employee Info'!$C$3:$J$200,MATCH(Data6[[#This Row],[Name:]],'Employee Info'!$B$3:$B$200,0),MATCH(Data6[[#Headers],[Phone]],'Employee Info'!$C$2:$J$2,0)),"")</f>
        <v/>
      </c>
      <c r="M1628" s="19" t="str">
        <f>IFERROR(INDEX('Employee Info'!$C$3:$J$200,MATCH(Data6[[#This Row],[Name:]],'Employee Info'!$B$3:$B$200,0),MATCH(Data6[[#Headers],[Tech]],'Employee Info'!$C$2:$J$2,0)),"")</f>
        <v/>
      </c>
      <c r="N1628" s="19" t="str">
        <f>IFERROR(INDEX('Employee Info'!$C$3:$J$200,MATCH(Data6[[#This Row],[Name:]],'Employee Info'!$B$3:$B$200,0),MATCH(Data6[[#Headers],[Other]],'Employee Info'!$C$2:$J$2,0)),"")</f>
        <v/>
      </c>
      <c r="O1628" s="19">
        <f>IFERROR((Data6[[#This Row],[Hours:]]*SUM(Data6[[#This Row],[Rate]:[Other]])),"")</f>
        <v>0</v>
      </c>
      <c r="P1628" s="7" t="str">
        <f>IF(Data6[[#This Row],[WO'#:]]="","Riley #","WO#")</f>
        <v>Riley #</v>
      </c>
      <c r="Q1628" s="7">
        <f>IFERROR(WEEKNUM(Data6[[#This Row],[Date:]]),"")</f>
        <v>33</v>
      </c>
      <c r="R1628" s="6">
        <f t="shared" si="75"/>
        <v>45515</v>
      </c>
      <c r="S1628" s="6">
        <f>Data6[[#This Row],[Week Start]]+7</f>
        <v>45522</v>
      </c>
      <c r="T1628" s="7" t="str">
        <f t="shared" si="76"/>
        <v>8/11/2024 - 8/18/2024</v>
      </c>
      <c r="U1628" s="7" t="str">
        <f t="shared" si="77"/>
        <v>Time Card</v>
      </c>
      <c r="V1628" s="8" t="str">
        <f>RIGHT(TEXT(Data6[[#This Row],[Date:]],"mmddyyyy"),4)</f>
        <v>2024</v>
      </c>
      <c r="W1628" s="8" t="str">
        <f>MID(TEXT(Data6[[#This Row],[Date:]],"mmddyyyy"),3,2)</f>
        <v>16</v>
      </c>
      <c r="X1628" s="8" t="str">
        <f>LEFT(TEXT(Data6[[#This Row],[Date:]],"mmddyyyy"),2)</f>
        <v>08</v>
      </c>
      <c r="Y1628" s="6">
        <f>DATE(Data6[[#This Row],[Year]],Data6[[#This Row],[Month]],Data6[[#This Row],[Day]])</f>
        <v>45520</v>
      </c>
    </row>
    <row r="1629" spans="1:25" x14ac:dyDescent="0.3">
      <c r="A1629" s="5">
        <v>45521.411888657407</v>
      </c>
      <c r="B1629" s="7" t="s">
        <v>66</v>
      </c>
      <c r="C1629" s="6" t="s">
        <v>2077</v>
      </c>
      <c r="D1629" s="7" t="s">
        <v>2081</v>
      </c>
      <c r="E1629" s="8">
        <v>1</v>
      </c>
      <c r="F1629" s="7" t="s">
        <v>68</v>
      </c>
      <c r="G1629" s="7" t="s">
        <v>68</v>
      </c>
      <c r="H1629" s="7" t="s">
        <v>912</v>
      </c>
      <c r="I1629" s="7" t="s">
        <v>44</v>
      </c>
      <c r="J1629" s="19" t="str">
        <f>IFERROR(INDEX('Employee Info'!$C$3:$E$200,MATCH(Data6[[#This Row],[Name:]],'Employee Info'!$B$3:$B$200,0),MATCH(Data6[[#This Row],[Hours Type:]],'Employee Info'!$C$2:$E$2,0)),"")</f>
        <v/>
      </c>
      <c r="K1629" s="19" t="str">
        <f>IFERROR(INDEX('Employee Info'!$C$3:$J$200,MATCH(Data6[[#This Row],[Name:]],'Employee Info'!$B$3:$B$200,0),MATCH(Data6[[#Headers],[Truck]],'Employee Info'!$C$2:$J$2,0)),"")</f>
        <v/>
      </c>
      <c r="L1629" s="19" t="str">
        <f>IFERROR(INDEX('Employee Info'!$C$3:$J$200,MATCH(Data6[[#This Row],[Name:]],'Employee Info'!$B$3:$B$200,0),MATCH(Data6[[#Headers],[Phone]],'Employee Info'!$C$2:$J$2,0)),"")</f>
        <v/>
      </c>
      <c r="M1629" s="19" t="str">
        <f>IFERROR(INDEX('Employee Info'!$C$3:$J$200,MATCH(Data6[[#This Row],[Name:]],'Employee Info'!$B$3:$B$200,0),MATCH(Data6[[#Headers],[Tech]],'Employee Info'!$C$2:$J$2,0)),"")</f>
        <v/>
      </c>
      <c r="N1629" s="19" t="str">
        <f>IFERROR(INDEX('Employee Info'!$C$3:$J$200,MATCH(Data6[[#This Row],[Name:]],'Employee Info'!$B$3:$B$200,0),MATCH(Data6[[#Headers],[Other]],'Employee Info'!$C$2:$J$2,0)),"")</f>
        <v/>
      </c>
      <c r="O1629" s="19">
        <f>IFERROR((Data6[[#This Row],[Hours:]]*SUM(Data6[[#This Row],[Rate]:[Other]])),"")</f>
        <v>0</v>
      </c>
      <c r="P1629" s="7" t="str">
        <f>IF(Data6[[#This Row],[WO'#:]]="","Riley #","WO#")</f>
        <v>Riley #</v>
      </c>
      <c r="Q1629" s="7">
        <f>IFERROR(WEEKNUM(Data6[[#This Row],[Date:]]),"")</f>
        <v>33</v>
      </c>
      <c r="R1629" s="6">
        <f t="shared" si="75"/>
        <v>45515</v>
      </c>
      <c r="S1629" s="6">
        <f>Data6[[#This Row],[Week Start]]+7</f>
        <v>45522</v>
      </c>
      <c r="T1629" s="7" t="str">
        <f t="shared" si="76"/>
        <v>8/11/2024 - 8/18/2024</v>
      </c>
      <c r="U1629" s="7" t="str">
        <f t="shared" si="77"/>
        <v>Time Card</v>
      </c>
      <c r="V1629" s="8" t="str">
        <f>RIGHT(TEXT(Data6[[#This Row],[Date:]],"mmddyyyy"),4)</f>
        <v>2024</v>
      </c>
      <c r="W1629" s="8" t="str">
        <f>MID(TEXT(Data6[[#This Row],[Date:]],"mmddyyyy"),3,2)</f>
        <v>16</v>
      </c>
      <c r="X1629" s="8" t="str">
        <f>LEFT(TEXT(Data6[[#This Row],[Date:]],"mmddyyyy"),2)</f>
        <v>08</v>
      </c>
      <c r="Y1629" s="6">
        <f>DATE(Data6[[#This Row],[Year]],Data6[[#This Row],[Month]],Data6[[#This Row],[Day]])</f>
        <v>45520</v>
      </c>
    </row>
    <row r="1630" spans="1:25" x14ac:dyDescent="0.3">
      <c r="A1630" s="5">
        <v>45521.413684490741</v>
      </c>
      <c r="B1630" s="7" t="s">
        <v>66</v>
      </c>
      <c r="C1630" s="6" t="s">
        <v>2077</v>
      </c>
      <c r="D1630" s="7" t="s">
        <v>2082</v>
      </c>
      <c r="E1630" s="8">
        <v>1</v>
      </c>
      <c r="F1630" s="7" t="s">
        <v>68</v>
      </c>
      <c r="G1630" s="7" t="s">
        <v>68</v>
      </c>
      <c r="H1630" s="7" t="s">
        <v>1960</v>
      </c>
      <c r="I1630" s="7" t="s">
        <v>44</v>
      </c>
      <c r="J1630" s="19" t="str">
        <f>IFERROR(INDEX('Employee Info'!$C$3:$E$200,MATCH(Data6[[#This Row],[Name:]],'Employee Info'!$B$3:$B$200,0),MATCH(Data6[[#This Row],[Hours Type:]],'Employee Info'!$C$2:$E$2,0)),"")</f>
        <v/>
      </c>
      <c r="K1630" s="19" t="str">
        <f>IFERROR(INDEX('Employee Info'!$C$3:$J$200,MATCH(Data6[[#This Row],[Name:]],'Employee Info'!$B$3:$B$200,0),MATCH(Data6[[#Headers],[Truck]],'Employee Info'!$C$2:$J$2,0)),"")</f>
        <v/>
      </c>
      <c r="L1630" s="19" t="str">
        <f>IFERROR(INDEX('Employee Info'!$C$3:$J$200,MATCH(Data6[[#This Row],[Name:]],'Employee Info'!$B$3:$B$200,0),MATCH(Data6[[#Headers],[Phone]],'Employee Info'!$C$2:$J$2,0)),"")</f>
        <v/>
      </c>
      <c r="M1630" s="19" t="str">
        <f>IFERROR(INDEX('Employee Info'!$C$3:$J$200,MATCH(Data6[[#This Row],[Name:]],'Employee Info'!$B$3:$B$200,0),MATCH(Data6[[#Headers],[Tech]],'Employee Info'!$C$2:$J$2,0)),"")</f>
        <v/>
      </c>
      <c r="N1630" s="19" t="str">
        <f>IFERROR(INDEX('Employee Info'!$C$3:$J$200,MATCH(Data6[[#This Row],[Name:]],'Employee Info'!$B$3:$B$200,0),MATCH(Data6[[#Headers],[Other]],'Employee Info'!$C$2:$J$2,0)),"")</f>
        <v/>
      </c>
      <c r="O1630" s="19">
        <f>IFERROR((Data6[[#This Row],[Hours:]]*SUM(Data6[[#This Row],[Rate]:[Other]])),"")</f>
        <v>0</v>
      </c>
      <c r="P1630" s="7" t="str">
        <f>IF(Data6[[#This Row],[WO'#:]]="","Riley #","WO#")</f>
        <v>Riley #</v>
      </c>
      <c r="Q1630" s="7">
        <f>IFERROR(WEEKNUM(Data6[[#This Row],[Date:]]),"")</f>
        <v>33</v>
      </c>
      <c r="R1630" s="6">
        <f t="shared" si="75"/>
        <v>45515</v>
      </c>
      <c r="S1630" s="6">
        <f>Data6[[#This Row],[Week Start]]+7</f>
        <v>45522</v>
      </c>
      <c r="T1630" s="7" t="str">
        <f t="shared" si="76"/>
        <v>8/11/2024 - 8/18/2024</v>
      </c>
      <c r="U1630" s="7" t="str">
        <f t="shared" si="77"/>
        <v>Time Card</v>
      </c>
      <c r="V1630" s="8" t="str">
        <f>RIGHT(TEXT(Data6[[#This Row],[Date:]],"mmddyyyy"),4)</f>
        <v>2024</v>
      </c>
      <c r="W1630" s="8" t="str">
        <f>MID(TEXT(Data6[[#This Row],[Date:]],"mmddyyyy"),3,2)</f>
        <v>16</v>
      </c>
      <c r="X1630" s="8" t="str">
        <f>LEFT(TEXT(Data6[[#This Row],[Date:]],"mmddyyyy"),2)</f>
        <v>08</v>
      </c>
      <c r="Y1630" s="6">
        <f>DATE(Data6[[#This Row],[Year]],Data6[[#This Row],[Month]],Data6[[#This Row],[Day]])</f>
        <v>45520</v>
      </c>
    </row>
    <row r="1631" spans="1:25" x14ac:dyDescent="0.3">
      <c r="A1631" s="5">
        <v>45521.414147685187</v>
      </c>
      <c r="B1631" s="7" t="s">
        <v>66</v>
      </c>
      <c r="C1631" s="6" t="s">
        <v>2077</v>
      </c>
      <c r="D1631" s="7" t="s">
        <v>2083</v>
      </c>
      <c r="E1631" s="8">
        <v>1</v>
      </c>
      <c r="F1631" s="7" t="s">
        <v>68</v>
      </c>
      <c r="G1631" s="7" t="s">
        <v>68</v>
      </c>
      <c r="H1631" s="7" t="s">
        <v>1948</v>
      </c>
      <c r="I1631" s="7" t="s">
        <v>44</v>
      </c>
      <c r="J1631" s="19" t="str">
        <f>IFERROR(INDEX('Employee Info'!$C$3:$E$200,MATCH(Data6[[#This Row],[Name:]],'Employee Info'!$B$3:$B$200,0),MATCH(Data6[[#This Row],[Hours Type:]],'Employee Info'!$C$2:$E$2,0)),"")</f>
        <v/>
      </c>
      <c r="K1631" s="19" t="str">
        <f>IFERROR(INDEX('Employee Info'!$C$3:$J$200,MATCH(Data6[[#This Row],[Name:]],'Employee Info'!$B$3:$B$200,0),MATCH(Data6[[#Headers],[Truck]],'Employee Info'!$C$2:$J$2,0)),"")</f>
        <v/>
      </c>
      <c r="L1631" s="19" t="str">
        <f>IFERROR(INDEX('Employee Info'!$C$3:$J$200,MATCH(Data6[[#This Row],[Name:]],'Employee Info'!$B$3:$B$200,0),MATCH(Data6[[#Headers],[Phone]],'Employee Info'!$C$2:$J$2,0)),"")</f>
        <v/>
      </c>
      <c r="M1631" s="19" t="str">
        <f>IFERROR(INDEX('Employee Info'!$C$3:$J$200,MATCH(Data6[[#This Row],[Name:]],'Employee Info'!$B$3:$B$200,0),MATCH(Data6[[#Headers],[Tech]],'Employee Info'!$C$2:$J$2,0)),"")</f>
        <v/>
      </c>
      <c r="N1631" s="19" t="str">
        <f>IFERROR(INDEX('Employee Info'!$C$3:$J$200,MATCH(Data6[[#This Row],[Name:]],'Employee Info'!$B$3:$B$200,0),MATCH(Data6[[#Headers],[Other]],'Employee Info'!$C$2:$J$2,0)),"")</f>
        <v/>
      </c>
      <c r="O1631" s="19">
        <f>IFERROR((Data6[[#This Row],[Hours:]]*SUM(Data6[[#This Row],[Rate]:[Other]])),"")</f>
        <v>0</v>
      </c>
      <c r="P1631" s="7" t="str">
        <f>IF(Data6[[#This Row],[WO'#:]]="","Riley #","WO#")</f>
        <v>Riley #</v>
      </c>
      <c r="Q1631" s="7">
        <f>IFERROR(WEEKNUM(Data6[[#This Row],[Date:]]),"")</f>
        <v>33</v>
      </c>
      <c r="R1631" s="6">
        <f t="shared" si="75"/>
        <v>45515</v>
      </c>
      <c r="S1631" s="6">
        <f>Data6[[#This Row],[Week Start]]+7</f>
        <v>45522</v>
      </c>
      <c r="T1631" s="7" t="str">
        <f t="shared" si="76"/>
        <v>8/11/2024 - 8/18/2024</v>
      </c>
      <c r="U1631" s="7" t="str">
        <f t="shared" si="77"/>
        <v>Time Card</v>
      </c>
      <c r="V1631" s="8" t="str">
        <f>RIGHT(TEXT(Data6[[#This Row],[Date:]],"mmddyyyy"),4)</f>
        <v>2024</v>
      </c>
      <c r="W1631" s="8" t="str">
        <f>MID(TEXT(Data6[[#This Row],[Date:]],"mmddyyyy"),3,2)</f>
        <v>16</v>
      </c>
      <c r="X1631" s="8" t="str">
        <f>LEFT(TEXT(Data6[[#This Row],[Date:]],"mmddyyyy"),2)</f>
        <v>08</v>
      </c>
      <c r="Y1631" s="6">
        <f>DATE(Data6[[#This Row],[Year]],Data6[[#This Row],[Month]],Data6[[#This Row],[Day]])</f>
        <v>45520</v>
      </c>
    </row>
    <row r="1632" spans="1:25" x14ac:dyDescent="0.3">
      <c r="A1632" s="5">
        <v>45521.417931365744</v>
      </c>
      <c r="B1632" s="7" t="s">
        <v>66</v>
      </c>
      <c r="C1632" s="6" t="s">
        <v>2077</v>
      </c>
      <c r="D1632" s="7" t="s">
        <v>2086</v>
      </c>
      <c r="E1632" s="8">
        <v>4</v>
      </c>
      <c r="F1632" s="7">
        <v>6984733</v>
      </c>
      <c r="G1632" s="7" t="s">
        <v>68</v>
      </c>
      <c r="H1632" s="7" t="s">
        <v>756</v>
      </c>
      <c r="I1632" s="7" t="s">
        <v>44</v>
      </c>
      <c r="J1632" s="19" t="str">
        <f>IFERROR(INDEX('Employee Info'!$C$3:$E$200,MATCH(Data6[[#This Row],[Name:]],'Employee Info'!$B$3:$B$200,0),MATCH(Data6[[#This Row],[Hours Type:]],'Employee Info'!$C$2:$E$2,0)),"")</f>
        <v/>
      </c>
      <c r="K1632" s="19" t="str">
        <f>IFERROR(INDEX('Employee Info'!$C$3:$J$200,MATCH(Data6[[#This Row],[Name:]],'Employee Info'!$B$3:$B$200,0),MATCH(Data6[[#Headers],[Truck]],'Employee Info'!$C$2:$J$2,0)),"")</f>
        <v/>
      </c>
      <c r="L1632" s="19" t="str">
        <f>IFERROR(INDEX('Employee Info'!$C$3:$J$200,MATCH(Data6[[#This Row],[Name:]],'Employee Info'!$B$3:$B$200,0),MATCH(Data6[[#Headers],[Phone]],'Employee Info'!$C$2:$J$2,0)),"")</f>
        <v/>
      </c>
      <c r="M1632" s="19" t="str">
        <f>IFERROR(INDEX('Employee Info'!$C$3:$J$200,MATCH(Data6[[#This Row],[Name:]],'Employee Info'!$B$3:$B$200,0),MATCH(Data6[[#Headers],[Tech]],'Employee Info'!$C$2:$J$2,0)),"")</f>
        <v/>
      </c>
      <c r="N1632" s="19" t="str">
        <f>IFERROR(INDEX('Employee Info'!$C$3:$J$200,MATCH(Data6[[#This Row],[Name:]],'Employee Info'!$B$3:$B$200,0),MATCH(Data6[[#Headers],[Other]],'Employee Info'!$C$2:$J$2,0)),"")</f>
        <v/>
      </c>
      <c r="O1632" s="19">
        <f>IFERROR((Data6[[#This Row],[Hours:]]*SUM(Data6[[#This Row],[Rate]:[Other]])),"")</f>
        <v>0</v>
      </c>
      <c r="P1632" s="7" t="str">
        <f>IF(Data6[[#This Row],[WO'#:]]="","Riley #","WO#")</f>
        <v>WO#</v>
      </c>
      <c r="Q1632" s="7">
        <f>IFERROR(WEEKNUM(Data6[[#This Row],[Date:]]),"")</f>
        <v>33</v>
      </c>
      <c r="R1632" s="6">
        <f t="shared" si="75"/>
        <v>45515</v>
      </c>
      <c r="S1632" s="6">
        <f>Data6[[#This Row],[Week Start]]+7</f>
        <v>45522</v>
      </c>
      <c r="T1632" s="7" t="str">
        <f t="shared" si="76"/>
        <v>8/11/2024 - 8/18/2024</v>
      </c>
      <c r="U1632" s="7" t="str">
        <f t="shared" si="77"/>
        <v>Time Card</v>
      </c>
      <c r="V1632" s="8" t="str">
        <f>RIGHT(TEXT(Data6[[#This Row],[Date:]],"mmddyyyy"),4)</f>
        <v>2024</v>
      </c>
      <c r="W1632" s="8" t="str">
        <f>MID(TEXT(Data6[[#This Row],[Date:]],"mmddyyyy"),3,2)</f>
        <v>16</v>
      </c>
      <c r="X1632" s="8" t="str">
        <f>LEFT(TEXT(Data6[[#This Row],[Date:]],"mmddyyyy"),2)</f>
        <v>08</v>
      </c>
      <c r="Y1632" s="6">
        <f>DATE(Data6[[#This Row],[Year]],Data6[[#This Row],[Month]],Data6[[#This Row],[Day]])</f>
        <v>45520</v>
      </c>
    </row>
    <row r="1633" spans="1:25" x14ac:dyDescent="0.3">
      <c r="A1633" s="5">
        <v>45521.418044444443</v>
      </c>
      <c r="B1633" s="7" t="s">
        <v>66</v>
      </c>
      <c r="C1633" s="6" t="s">
        <v>2077</v>
      </c>
      <c r="D1633" s="7" t="s">
        <v>2086</v>
      </c>
      <c r="E1633" s="8">
        <v>1</v>
      </c>
      <c r="F1633" s="7">
        <v>6984733</v>
      </c>
      <c r="G1633" s="7" t="s">
        <v>68</v>
      </c>
      <c r="H1633" s="7" t="s">
        <v>756</v>
      </c>
      <c r="I1633" s="7" t="s">
        <v>45</v>
      </c>
      <c r="J1633" s="19" t="str">
        <f>IFERROR(INDEX('Employee Info'!$C$3:$E$200,MATCH(Data6[[#This Row],[Name:]],'Employee Info'!$B$3:$B$200,0),MATCH(Data6[[#This Row],[Hours Type:]],'Employee Info'!$C$2:$E$2,0)),"")</f>
        <v/>
      </c>
      <c r="K1633" s="19" t="str">
        <f>IFERROR(INDEX('Employee Info'!$C$3:$J$200,MATCH(Data6[[#This Row],[Name:]],'Employee Info'!$B$3:$B$200,0),MATCH(Data6[[#Headers],[Truck]],'Employee Info'!$C$2:$J$2,0)),"")</f>
        <v/>
      </c>
      <c r="L1633" s="19" t="str">
        <f>IFERROR(INDEX('Employee Info'!$C$3:$J$200,MATCH(Data6[[#This Row],[Name:]],'Employee Info'!$B$3:$B$200,0),MATCH(Data6[[#Headers],[Phone]],'Employee Info'!$C$2:$J$2,0)),"")</f>
        <v/>
      </c>
      <c r="M1633" s="19" t="str">
        <f>IFERROR(INDEX('Employee Info'!$C$3:$J$200,MATCH(Data6[[#This Row],[Name:]],'Employee Info'!$B$3:$B$200,0),MATCH(Data6[[#Headers],[Tech]],'Employee Info'!$C$2:$J$2,0)),"")</f>
        <v/>
      </c>
      <c r="N1633" s="19" t="str">
        <f>IFERROR(INDEX('Employee Info'!$C$3:$J$200,MATCH(Data6[[#This Row],[Name:]],'Employee Info'!$B$3:$B$200,0),MATCH(Data6[[#Headers],[Other]],'Employee Info'!$C$2:$J$2,0)),"")</f>
        <v/>
      </c>
      <c r="O1633" s="19">
        <f>IFERROR((Data6[[#This Row],[Hours:]]*SUM(Data6[[#This Row],[Rate]:[Other]])),"")</f>
        <v>0</v>
      </c>
      <c r="P1633" s="7" t="str">
        <f>IF(Data6[[#This Row],[WO'#:]]="","Riley #","WO#")</f>
        <v>WO#</v>
      </c>
      <c r="Q1633" s="7">
        <f>IFERROR(WEEKNUM(Data6[[#This Row],[Date:]]),"")</f>
        <v>33</v>
      </c>
      <c r="R1633" s="6">
        <f t="shared" si="75"/>
        <v>45515</v>
      </c>
      <c r="S1633" s="6">
        <f>Data6[[#This Row],[Week Start]]+7</f>
        <v>45522</v>
      </c>
      <c r="T1633" s="7" t="str">
        <f t="shared" si="76"/>
        <v>8/11/2024 - 8/18/2024</v>
      </c>
      <c r="U1633" s="7" t="str">
        <f t="shared" si="77"/>
        <v>Time Card</v>
      </c>
      <c r="V1633" s="8" t="str">
        <f>RIGHT(TEXT(Data6[[#This Row],[Date:]],"mmddyyyy"),4)</f>
        <v>2024</v>
      </c>
      <c r="W1633" s="8" t="str">
        <f>MID(TEXT(Data6[[#This Row],[Date:]],"mmddyyyy"),3,2)</f>
        <v>16</v>
      </c>
      <c r="X1633" s="8" t="str">
        <f>LEFT(TEXT(Data6[[#This Row],[Date:]],"mmddyyyy"),2)</f>
        <v>08</v>
      </c>
      <c r="Y1633" s="6">
        <f>DATE(Data6[[#This Row],[Year]],Data6[[#This Row],[Month]],Data6[[#This Row],[Day]])</f>
        <v>45520</v>
      </c>
    </row>
    <row r="1634" spans="1:25" x14ac:dyDescent="0.3">
      <c r="A1634" s="5">
        <v>45521.419306597221</v>
      </c>
      <c r="B1634" s="7" t="s">
        <v>66</v>
      </c>
      <c r="C1634" s="6" t="s">
        <v>2088</v>
      </c>
      <c r="D1634" s="7" t="s">
        <v>2087</v>
      </c>
      <c r="E1634" s="8">
        <v>1</v>
      </c>
      <c r="F1634" s="7" t="s">
        <v>68</v>
      </c>
      <c r="G1634" s="7" t="s">
        <v>68</v>
      </c>
      <c r="H1634" s="7" t="s">
        <v>758</v>
      </c>
      <c r="I1634" s="7" t="s">
        <v>45</v>
      </c>
      <c r="J1634" s="19" t="str">
        <f>IFERROR(INDEX('Employee Info'!$C$3:$E$200,MATCH(Data6[[#This Row],[Name:]],'Employee Info'!$B$3:$B$200,0),MATCH(Data6[[#This Row],[Hours Type:]],'Employee Info'!$C$2:$E$2,0)),"")</f>
        <v/>
      </c>
      <c r="K1634" s="19" t="str">
        <f>IFERROR(INDEX('Employee Info'!$C$3:$J$200,MATCH(Data6[[#This Row],[Name:]],'Employee Info'!$B$3:$B$200,0),MATCH(Data6[[#Headers],[Truck]],'Employee Info'!$C$2:$J$2,0)),"")</f>
        <v/>
      </c>
      <c r="L1634" s="19" t="str">
        <f>IFERROR(INDEX('Employee Info'!$C$3:$J$200,MATCH(Data6[[#This Row],[Name:]],'Employee Info'!$B$3:$B$200,0),MATCH(Data6[[#Headers],[Phone]],'Employee Info'!$C$2:$J$2,0)),"")</f>
        <v/>
      </c>
      <c r="M1634" s="19" t="str">
        <f>IFERROR(INDEX('Employee Info'!$C$3:$J$200,MATCH(Data6[[#This Row],[Name:]],'Employee Info'!$B$3:$B$200,0),MATCH(Data6[[#Headers],[Tech]],'Employee Info'!$C$2:$J$2,0)),"")</f>
        <v/>
      </c>
      <c r="N1634" s="19" t="str">
        <f>IFERROR(INDEX('Employee Info'!$C$3:$J$200,MATCH(Data6[[#This Row],[Name:]],'Employee Info'!$B$3:$B$200,0),MATCH(Data6[[#Headers],[Other]],'Employee Info'!$C$2:$J$2,0)),"")</f>
        <v/>
      </c>
      <c r="O1634" s="19">
        <f>IFERROR((Data6[[#This Row],[Hours:]]*SUM(Data6[[#This Row],[Rate]:[Other]])),"")</f>
        <v>0</v>
      </c>
      <c r="P1634" s="7" t="str">
        <f>IF(Data6[[#This Row],[WO'#:]]="","Riley #","WO#")</f>
        <v>Riley #</v>
      </c>
      <c r="Q1634" s="7">
        <f>IFERROR(WEEKNUM(Data6[[#This Row],[Date:]]),"")</f>
        <v>33</v>
      </c>
      <c r="R1634" s="6">
        <f t="shared" si="75"/>
        <v>45515</v>
      </c>
      <c r="S1634" s="6">
        <f>Data6[[#This Row],[Week Start]]+7</f>
        <v>45522</v>
      </c>
      <c r="T1634" s="7" t="str">
        <f t="shared" si="76"/>
        <v>8/11/2024 - 8/18/2024</v>
      </c>
      <c r="U1634" s="7" t="str">
        <f t="shared" si="77"/>
        <v>Time Card</v>
      </c>
      <c r="V1634" s="8" t="str">
        <f>RIGHT(TEXT(Data6[[#This Row],[Date:]],"mmddyyyy"),4)</f>
        <v>2024</v>
      </c>
      <c r="W1634" s="8" t="str">
        <f>MID(TEXT(Data6[[#This Row],[Date:]],"mmddyyyy"),3,2)</f>
        <v>17</v>
      </c>
      <c r="X1634" s="8" t="str">
        <f>LEFT(TEXT(Data6[[#This Row],[Date:]],"mmddyyyy"),2)</f>
        <v>08</v>
      </c>
      <c r="Y1634" s="6">
        <f>DATE(Data6[[#This Row],[Year]],Data6[[#This Row],[Month]],Data6[[#This Row],[Day]])</f>
        <v>45521</v>
      </c>
    </row>
    <row r="1635" spans="1:25" x14ac:dyDescent="0.3">
      <c r="A1635" s="5">
        <v>45521.419568750003</v>
      </c>
      <c r="B1635" s="7" t="s">
        <v>66</v>
      </c>
      <c r="C1635" s="6" t="s">
        <v>2088</v>
      </c>
      <c r="D1635" s="7" t="s">
        <v>2087</v>
      </c>
      <c r="E1635" s="8">
        <v>3</v>
      </c>
      <c r="F1635" s="7" t="s">
        <v>68</v>
      </c>
      <c r="G1635" s="7" t="s">
        <v>68</v>
      </c>
      <c r="H1635" s="7" t="s">
        <v>763</v>
      </c>
      <c r="I1635" s="7" t="s">
        <v>45</v>
      </c>
      <c r="J1635" s="19" t="str">
        <f>IFERROR(INDEX('Employee Info'!$C$3:$E$200,MATCH(Data6[[#This Row],[Name:]],'Employee Info'!$B$3:$B$200,0),MATCH(Data6[[#This Row],[Hours Type:]],'Employee Info'!$C$2:$E$2,0)),"")</f>
        <v/>
      </c>
      <c r="K1635" s="19" t="str">
        <f>IFERROR(INDEX('Employee Info'!$C$3:$J$200,MATCH(Data6[[#This Row],[Name:]],'Employee Info'!$B$3:$B$200,0),MATCH(Data6[[#Headers],[Truck]],'Employee Info'!$C$2:$J$2,0)),"")</f>
        <v/>
      </c>
      <c r="L1635" s="19" t="str">
        <f>IFERROR(INDEX('Employee Info'!$C$3:$J$200,MATCH(Data6[[#This Row],[Name:]],'Employee Info'!$B$3:$B$200,0),MATCH(Data6[[#Headers],[Phone]],'Employee Info'!$C$2:$J$2,0)),"")</f>
        <v/>
      </c>
      <c r="M1635" s="19" t="str">
        <f>IFERROR(INDEX('Employee Info'!$C$3:$J$200,MATCH(Data6[[#This Row],[Name:]],'Employee Info'!$B$3:$B$200,0),MATCH(Data6[[#Headers],[Tech]],'Employee Info'!$C$2:$J$2,0)),"")</f>
        <v/>
      </c>
      <c r="N1635" s="19" t="str">
        <f>IFERROR(INDEX('Employee Info'!$C$3:$J$200,MATCH(Data6[[#This Row],[Name:]],'Employee Info'!$B$3:$B$200,0),MATCH(Data6[[#Headers],[Other]],'Employee Info'!$C$2:$J$2,0)),"")</f>
        <v/>
      </c>
      <c r="O1635" s="19">
        <f>IFERROR((Data6[[#This Row],[Hours:]]*SUM(Data6[[#This Row],[Rate]:[Other]])),"")</f>
        <v>0</v>
      </c>
      <c r="P1635" s="7" t="str">
        <f>IF(Data6[[#This Row],[WO'#:]]="","Riley #","WO#")</f>
        <v>Riley #</v>
      </c>
      <c r="Q1635" s="7">
        <f>IFERROR(WEEKNUM(Data6[[#This Row],[Date:]]),"")</f>
        <v>33</v>
      </c>
      <c r="R1635" s="6">
        <f t="shared" si="75"/>
        <v>45515</v>
      </c>
      <c r="S1635" s="6">
        <f>Data6[[#This Row],[Week Start]]+7</f>
        <v>45522</v>
      </c>
      <c r="T1635" s="7" t="str">
        <f t="shared" si="76"/>
        <v>8/11/2024 - 8/18/2024</v>
      </c>
      <c r="U1635" s="7" t="str">
        <f t="shared" si="77"/>
        <v>Time Card</v>
      </c>
      <c r="V1635" s="8" t="str">
        <f>RIGHT(TEXT(Data6[[#This Row],[Date:]],"mmddyyyy"),4)</f>
        <v>2024</v>
      </c>
      <c r="W1635" s="8" t="str">
        <f>MID(TEXT(Data6[[#This Row],[Date:]],"mmddyyyy"),3,2)</f>
        <v>17</v>
      </c>
      <c r="X1635" s="8" t="str">
        <f>LEFT(TEXT(Data6[[#This Row],[Date:]],"mmddyyyy"),2)</f>
        <v>08</v>
      </c>
      <c r="Y1635" s="6">
        <f>DATE(Data6[[#This Row],[Year]],Data6[[#This Row],[Month]],Data6[[#This Row],[Day]])</f>
        <v>45521</v>
      </c>
    </row>
    <row r="1636" spans="1:25" x14ac:dyDescent="0.3">
      <c r="A1636" s="5">
        <v>45521.419703356485</v>
      </c>
      <c r="B1636" s="7" t="s">
        <v>66</v>
      </c>
      <c r="C1636" s="6" t="s">
        <v>2088</v>
      </c>
      <c r="D1636" s="7" t="s">
        <v>2087</v>
      </c>
      <c r="E1636" s="8">
        <v>3</v>
      </c>
      <c r="F1636" s="7" t="s">
        <v>68</v>
      </c>
      <c r="G1636" s="7" t="s">
        <v>68</v>
      </c>
      <c r="H1636" s="7" t="s">
        <v>641</v>
      </c>
      <c r="I1636" s="7" t="s">
        <v>45</v>
      </c>
      <c r="J1636" s="19" t="str">
        <f>IFERROR(INDEX('Employee Info'!$C$3:$E$200,MATCH(Data6[[#This Row],[Name:]],'Employee Info'!$B$3:$B$200,0),MATCH(Data6[[#This Row],[Hours Type:]],'Employee Info'!$C$2:$E$2,0)),"")</f>
        <v/>
      </c>
      <c r="K1636" s="19" t="str">
        <f>IFERROR(INDEX('Employee Info'!$C$3:$J$200,MATCH(Data6[[#This Row],[Name:]],'Employee Info'!$B$3:$B$200,0),MATCH(Data6[[#Headers],[Truck]],'Employee Info'!$C$2:$J$2,0)),"")</f>
        <v/>
      </c>
      <c r="L1636" s="19" t="str">
        <f>IFERROR(INDEX('Employee Info'!$C$3:$J$200,MATCH(Data6[[#This Row],[Name:]],'Employee Info'!$B$3:$B$200,0),MATCH(Data6[[#Headers],[Phone]],'Employee Info'!$C$2:$J$2,0)),"")</f>
        <v/>
      </c>
      <c r="M1636" s="19" t="str">
        <f>IFERROR(INDEX('Employee Info'!$C$3:$J$200,MATCH(Data6[[#This Row],[Name:]],'Employee Info'!$B$3:$B$200,0),MATCH(Data6[[#Headers],[Tech]],'Employee Info'!$C$2:$J$2,0)),"")</f>
        <v/>
      </c>
      <c r="N1636" s="19" t="str">
        <f>IFERROR(INDEX('Employee Info'!$C$3:$J$200,MATCH(Data6[[#This Row],[Name:]],'Employee Info'!$B$3:$B$200,0),MATCH(Data6[[#Headers],[Other]],'Employee Info'!$C$2:$J$2,0)),"")</f>
        <v/>
      </c>
      <c r="O1636" s="19">
        <f>IFERROR((Data6[[#This Row],[Hours:]]*SUM(Data6[[#This Row],[Rate]:[Other]])),"")</f>
        <v>0</v>
      </c>
      <c r="P1636" s="7" t="str">
        <f>IF(Data6[[#This Row],[WO'#:]]="","Riley #","WO#")</f>
        <v>Riley #</v>
      </c>
      <c r="Q1636" s="7">
        <f>IFERROR(WEEKNUM(Data6[[#This Row],[Date:]]),"")</f>
        <v>33</v>
      </c>
      <c r="R1636" s="6">
        <f t="shared" si="75"/>
        <v>45515</v>
      </c>
      <c r="S1636" s="6">
        <f>Data6[[#This Row],[Week Start]]+7</f>
        <v>45522</v>
      </c>
      <c r="T1636" s="7" t="str">
        <f t="shared" si="76"/>
        <v>8/11/2024 - 8/18/2024</v>
      </c>
      <c r="U1636" s="7" t="str">
        <f t="shared" si="77"/>
        <v>Time Card</v>
      </c>
      <c r="V1636" s="8" t="str">
        <f>RIGHT(TEXT(Data6[[#This Row],[Date:]],"mmddyyyy"),4)</f>
        <v>2024</v>
      </c>
      <c r="W1636" s="8" t="str">
        <f>MID(TEXT(Data6[[#This Row],[Date:]],"mmddyyyy"),3,2)</f>
        <v>17</v>
      </c>
      <c r="X1636" s="8" t="str">
        <f>LEFT(TEXT(Data6[[#This Row],[Date:]],"mmddyyyy"),2)</f>
        <v>08</v>
      </c>
      <c r="Y1636" s="6">
        <f>DATE(Data6[[#This Row],[Year]],Data6[[#This Row],[Month]],Data6[[#This Row],[Day]])</f>
        <v>45521</v>
      </c>
    </row>
    <row r="1637" spans="1:25" x14ac:dyDescent="0.3">
      <c r="A1637" s="5">
        <v>45521.420115393521</v>
      </c>
      <c r="B1637" s="7" t="s">
        <v>66</v>
      </c>
      <c r="C1637" s="6" t="s">
        <v>2088</v>
      </c>
      <c r="D1637" s="7" t="s">
        <v>2087</v>
      </c>
      <c r="E1637" s="8">
        <v>1</v>
      </c>
      <c r="F1637" s="7">
        <v>6984733</v>
      </c>
      <c r="G1637" s="7" t="s">
        <v>68</v>
      </c>
      <c r="H1637" s="7" t="s">
        <v>756</v>
      </c>
      <c r="I1637" s="7" t="s">
        <v>45</v>
      </c>
      <c r="J1637" s="19" t="str">
        <f>IFERROR(INDEX('Employee Info'!$C$3:$E$200,MATCH(Data6[[#This Row],[Name:]],'Employee Info'!$B$3:$B$200,0),MATCH(Data6[[#This Row],[Hours Type:]],'Employee Info'!$C$2:$E$2,0)),"")</f>
        <v/>
      </c>
      <c r="K1637" s="19" t="str">
        <f>IFERROR(INDEX('Employee Info'!$C$3:$J$200,MATCH(Data6[[#This Row],[Name:]],'Employee Info'!$B$3:$B$200,0),MATCH(Data6[[#Headers],[Truck]],'Employee Info'!$C$2:$J$2,0)),"")</f>
        <v/>
      </c>
      <c r="L1637" s="19" t="str">
        <f>IFERROR(INDEX('Employee Info'!$C$3:$J$200,MATCH(Data6[[#This Row],[Name:]],'Employee Info'!$B$3:$B$200,0),MATCH(Data6[[#Headers],[Phone]],'Employee Info'!$C$2:$J$2,0)),"")</f>
        <v/>
      </c>
      <c r="M1637" s="19" t="str">
        <f>IFERROR(INDEX('Employee Info'!$C$3:$J$200,MATCH(Data6[[#This Row],[Name:]],'Employee Info'!$B$3:$B$200,0),MATCH(Data6[[#Headers],[Tech]],'Employee Info'!$C$2:$J$2,0)),"")</f>
        <v/>
      </c>
      <c r="N1637" s="19" t="str">
        <f>IFERROR(INDEX('Employee Info'!$C$3:$J$200,MATCH(Data6[[#This Row],[Name:]],'Employee Info'!$B$3:$B$200,0),MATCH(Data6[[#Headers],[Other]],'Employee Info'!$C$2:$J$2,0)),"")</f>
        <v/>
      </c>
      <c r="O1637" s="19">
        <f>IFERROR((Data6[[#This Row],[Hours:]]*SUM(Data6[[#This Row],[Rate]:[Other]])),"")</f>
        <v>0</v>
      </c>
      <c r="P1637" s="7" t="str">
        <f>IF(Data6[[#This Row],[WO'#:]]="","Riley #","WO#")</f>
        <v>WO#</v>
      </c>
      <c r="Q1637" s="7">
        <f>IFERROR(WEEKNUM(Data6[[#This Row],[Date:]]),"")</f>
        <v>33</v>
      </c>
      <c r="R1637" s="6">
        <f t="shared" si="75"/>
        <v>45515</v>
      </c>
      <c r="S1637" s="6">
        <f>Data6[[#This Row],[Week Start]]+7</f>
        <v>45522</v>
      </c>
      <c r="T1637" s="7" t="str">
        <f t="shared" si="76"/>
        <v>8/11/2024 - 8/18/2024</v>
      </c>
      <c r="U1637" s="7" t="str">
        <f t="shared" si="77"/>
        <v>Time Card</v>
      </c>
      <c r="V1637" s="8" t="str">
        <f>RIGHT(TEXT(Data6[[#This Row],[Date:]],"mmddyyyy"),4)</f>
        <v>2024</v>
      </c>
      <c r="W1637" s="8" t="str">
        <f>MID(TEXT(Data6[[#This Row],[Date:]],"mmddyyyy"),3,2)</f>
        <v>17</v>
      </c>
      <c r="X1637" s="8" t="str">
        <f>LEFT(TEXT(Data6[[#This Row],[Date:]],"mmddyyyy"),2)</f>
        <v>08</v>
      </c>
      <c r="Y1637" s="6">
        <f>DATE(Data6[[#This Row],[Year]],Data6[[#This Row],[Month]],Data6[[#This Row],[Day]])</f>
        <v>45521</v>
      </c>
    </row>
    <row r="1638" spans="1:25" x14ac:dyDescent="0.3">
      <c r="A1638" s="5">
        <v>45527.529531944441</v>
      </c>
      <c r="B1638" s="7" t="s">
        <v>35</v>
      </c>
      <c r="C1638" s="6" t="s">
        <v>2116</v>
      </c>
      <c r="D1638" s="7" t="s">
        <v>68</v>
      </c>
      <c r="E1638" s="8">
        <v>6</v>
      </c>
      <c r="F1638" s="7" t="s">
        <v>68</v>
      </c>
      <c r="G1638" s="7" t="s">
        <v>68</v>
      </c>
      <c r="H1638" s="7" t="s">
        <v>2114</v>
      </c>
      <c r="I1638" s="7" t="s">
        <v>46</v>
      </c>
      <c r="J1638" s="19" t="str">
        <f>IFERROR(INDEX('Employee Info'!$C$3:$E$200,MATCH(Data6[[#This Row],[Name:]],'Employee Info'!$B$3:$B$200,0),MATCH(Data6[[#This Row],[Hours Type:]],'Employee Info'!$C$2:$E$2,0)),"")</f>
        <v/>
      </c>
      <c r="K1638" s="19" t="str">
        <f>IFERROR(INDEX('Employee Info'!$C$3:$J$200,MATCH(Data6[[#This Row],[Name:]],'Employee Info'!$B$3:$B$200,0),MATCH(Data6[[#Headers],[Truck]],'Employee Info'!$C$2:$J$2,0)),"")</f>
        <v/>
      </c>
      <c r="L1638" s="19" t="str">
        <f>IFERROR(INDEX('Employee Info'!$C$3:$J$200,MATCH(Data6[[#This Row],[Name:]],'Employee Info'!$B$3:$B$200,0),MATCH(Data6[[#Headers],[Phone]],'Employee Info'!$C$2:$J$2,0)),"")</f>
        <v/>
      </c>
      <c r="M1638" s="19" t="str">
        <f>IFERROR(INDEX('Employee Info'!$C$3:$J$200,MATCH(Data6[[#This Row],[Name:]],'Employee Info'!$B$3:$B$200,0),MATCH(Data6[[#Headers],[Tech]],'Employee Info'!$C$2:$J$2,0)),"")</f>
        <v/>
      </c>
      <c r="N1638" s="19" t="str">
        <f>IFERROR(INDEX('Employee Info'!$C$3:$J$200,MATCH(Data6[[#This Row],[Name:]],'Employee Info'!$B$3:$B$200,0),MATCH(Data6[[#Headers],[Other]],'Employee Info'!$C$2:$J$2,0)),"")</f>
        <v/>
      </c>
      <c r="O1638" s="19">
        <f>IFERROR((Data6[[#This Row],[Hours:]]*SUM(Data6[[#This Row],[Rate]:[Other]])),"")</f>
        <v>0</v>
      </c>
      <c r="P1638" s="7" t="str">
        <f>IF(Data6[[#This Row],[WO'#:]]="","Riley #","WO#")</f>
        <v>Riley #</v>
      </c>
      <c r="Q1638" s="7">
        <f>IFERROR(WEEKNUM(Data6[[#This Row],[Date:]]),"")</f>
        <v>34</v>
      </c>
      <c r="R1638" s="6">
        <f t="shared" si="75"/>
        <v>45522</v>
      </c>
      <c r="S1638" s="6">
        <f>Data6[[#This Row],[Week Start]]+7</f>
        <v>45529</v>
      </c>
      <c r="T1638" s="7" t="str">
        <f t="shared" si="76"/>
        <v>8/18/2024 - 8/25/2024</v>
      </c>
      <c r="U1638" s="7" t="str">
        <f t="shared" si="77"/>
        <v>Time Card</v>
      </c>
      <c r="V1638" s="8" t="str">
        <f>RIGHT(TEXT(Data6[[#This Row],[Date:]],"mmddyyyy"),4)</f>
        <v>2024</v>
      </c>
      <c r="W1638" s="8" t="str">
        <f>MID(TEXT(Data6[[#This Row],[Date:]],"mmddyyyy"),3,2)</f>
        <v>18</v>
      </c>
      <c r="X1638" s="8" t="str">
        <f>LEFT(TEXT(Data6[[#This Row],[Date:]],"mmddyyyy"),2)</f>
        <v>08</v>
      </c>
      <c r="Y1638" s="6">
        <f>DATE(Data6[[#This Row],[Year]],Data6[[#This Row],[Month]],Data6[[#This Row],[Day]])</f>
        <v>45522</v>
      </c>
    </row>
    <row r="1639" spans="1:25" x14ac:dyDescent="0.3">
      <c r="A1639" s="5">
        <v>45527.529698842591</v>
      </c>
      <c r="B1639" s="7" t="s">
        <v>66</v>
      </c>
      <c r="C1639" s="6" t="s">
        <v>2116</v>
      </c>
      <c r="D1639" s="7" t="s">
        <v>68</v>
      </c>
      <c r="E1639" s="8">
        <v>6</v>
      </c>
      <c r="F1639" s="7" t="s">
        <v>68</v>
      </c>
      <c r="G1639" s="7" t="s">
        <v>68</v>
      </c>
      <c r="H1639" s="7" t="s">
        <v>2114</v>
      </c>
      <c r="I1639" s="7" t="s">
        <v>46</v>
      </c>
      <c r="J1639" s="19" t="str">
        <f>IFERROR(INDEX('Employee Info'!$C$3:$E$200,MATCH(Data6[[#This Row],[Name:]],'Employee Info'!$B$3:$B$200,0),MATCH(Data6[[#This Row],[Hours Type:]],'Employee Info'!$C$2:$E$2,0)),"")</f>
        <v/>
      </c>
      <c r="K1639" s="19" t="str">
        <f>IFERROR(INDEX('Employee Info'!$C$3:$J$200,MATCH(Data6[[#This Row],[Name:]],'Employee Info'!$B$3:$B$200,0),MATCH(Data6[[#Headers],[Truck]],'Employee Info'!$C$2:$J$2,0)),"")</f>
        <v/>
      </c>
      <c r="L1639" s="19" t="str">
        <f>IFERROR(INDEX('Employee Info'!$C$3:$J$200,MATCH(Data6[[#This Row],[Name:]],'Employee Info'!$B$3:$B$200,0),MATCH(Data6[[#Headers],[Phone]],'Employee Info'!$C$2:$J$2,0)),"")</f>
        <v/>
      </c>
      <c r="M1639" s="19" t="str">
        <f>IFERROR(INDEX('Employee Info'!$C$3:$J$200,MATCH(Data6[[#This Row],[Name:]],'Employee Info'!$B$3:$B$200,0),MATCH(Data6[[#Headers],[Tech]],'Employee Info'!$C$2:$J$2,0)),"")</f>
        <v/>
      </c>
      <c r="N1639" s="19" t="str">
        <f>IFERROR(INDEX('Employee Info'!$C$3:$J$200,MATCH(Data6[[#This Row],[Name:]],'Employee Info'!$B$3:$B$200,0),MATCH(Data6[[#Headers],[Other]],'Employee Info'!$C$2:$J$2,0)),"")</f>
        <v/>
      </c>
      <c r="O1639" s="19">
        <f>IFERROR((Data6[[#This Row],[Hours:]]*SUM(Data6[[#This Row],[Rate]:[Other]])),"")</f>
        <v>0</v>
      </c>
      <c r="P1639" s="7" t="str">
        <f>IF(Data6[[#This Row],[WO'#:]]="","Riley #","WO#")</f>
        <v>Riley #</v>
      </c>
      <c r="Q1639" s="7">
        <f>IFERROR(WEEKNUM(Data6[[#This Row],[Date:]]),"")</f>
        <v>34</v>
      </c>
      <c r="R1639" s="6">
        <f t="shared" si="75"/>
        <v>45522</v>
      </c>
      <c r="S1639" s="6">
        <f>Data6[[#This Row],[Week Start]]+7</f>
        <v>45529</v>
      </c>
      <c r="T1639" s="7" t="str">
        <f t="shared" si="76"/>
        <v>8/18/2024 - 8/25/2024</v>
      </c>
      <c r="U1639" s="7" t="str">
        <f t="shared" si="77"/>
        <v>Time Card</v>
      </c>
      <c r="V1639" s="8" t="str">
        <f>RIGHT(TEXT(Data6[[#This Row],[Date:]],"mmddyyyy"),4)</f>
        <v>2024</v>
      </c>
      <c r="W1639" s="8" t="str">
        <f>MID(TEXT(Data6[[#This Row],[Date:]],"mmddyyyy"),3,2)</f>
        <v>18</v>
      </c>
      <c r="X1639" s="8" t="str">
        <f>LEFT(TEXT(Data6[[#This Row],[Date:]],"mmddyyyy"),2)</f>
        <v>08</v>
      </c>
      <c r="Y1639" s="6">
        <f>DATE(Data6[[#This Row],[Year]],Data6[[#This Row],[Month]],Data6[[#This Row],[Day]])</f>
        <v>45522</v>
      </c>
    </row>
    <row r="1640" spans="1:25" x14ac:dyDescent="0.3">
      <c r="A1640" s="5">
        <v>45523.581014120369</v>
      </c>
      <c r="B1640" s="7" t="s">
        <v>31</v>
      </c>
      <c r="C1640" s="6" t="s">
        <v>2089</v>
      </c>
      <c r="D1640" s="7" t="s">
        <v>2078</v>
      </c>
      <c r="E1640" s="8">
        <v>8</v>
      </c>
      <c r="F1640" s="7" t="s">
        <v>68</v>
      </c>
      <c r="G1640" s="7" t="s">
        <v>68</v>
      </c>
      <c r="H1640" s="7" t="s">
        <v>922</v>
      </c>
      <c r="I1640" s="7" t="s">
        <v>45</v>
      </c>
      <c r="J1640" s="19" t="str">
        <f>IFERROR(INDEX('Employee Info'!$C$3:$E$200,MATCH(Data6[[#This Row],[Name:]],'Employee Info'!$B$3:$B$200,0),MATCH(Data6[[#This Row],[Hours Type:]],'Employee Info'!$C$2:$E$2,0)),"")</f>
        <v/>
      </c>
      <c r="K1640" s="19" t="str">
        <f>IFERROR(INDEX('Employee Info'!$C$3:$J$200,MATCH(Data6[[#This Row],[Name:]],'Employee Info'!$B$3:$B$200,0),MATCH(Data6[[#Headers],[Truck]],'Employee Info'!$C$2:$J$2,0)),"")</f>
        <v/>
      </c>
      <c r="L1640" s="19" t="str">
        <f>IFERROR(INDEX('Employee Info'!$C$3:$J$200,MATCH(Data6[[#This Row],[Name:]],'Employee Info'!$B$3:$B$200,0),MATCH(Data6[[#Headers],[Phone]],'Employee Info'!$C$2:$J$2,0)),"")</f>
        <v/>
      </c>
      <c r="M1640" s="19" t="str">
        <f>IFERROR(INDEX('Employee Info'!$C$3:$J$200,MATCH(Data6[[#This Row],[Name:]],'Employee Info'!$B$3:$B$200,0),MATCH(Data6[[#Headers],[Tech]],'Employee Info'!$C$2:$J$2,0)),"")</f>
        <v/>
      </c>
      <c r="N1640" s="19" t="str">
        <f>IFERROR(INDEX('Employee Info'!$C$3:$J$200,MATCH(Data6[[#This Row],[Name:]],'Employee Info'!$B$3:$B$200,0),MATCH(Data6[[#Headers],[Other]],'Employee Info'!$C$2:$J$2,0)),"")</f>
        <v/>
      </c>
      <c r="O1640" s="19">
        <f>IFERROR((Data6[[#This Row],[Hours:]]*SUM(Data6[[#This Row],[Rate]:[Other]])),"")</f>
        <v>0</v>
      </c>
      <c r="P1640" s="7" t="str">
        <f>IF(Data6[[#This Row],[WO'#:]]="","Riley #","WO#")</f>
        <v>Riley #</v>
      </c>
      <c r="Q1640" s="7">
        <f>IFERROR(WEEKNUM(Data6[[#This Row],[Date:]]),"")</f>
        <v>34</v>
      </c>
      <c r="R1640" s="6">
        <f t="shared" si="75"/>
        <v>45522</v>
      </c>
      <c r="S1640" s="6">
        <f>Data6[[#This Row],[Week Start]]+7</f>
        <v>45529</v>
      </c>
      <c r="T1640" s="7" t="str">
        <f t="shared" si="76"/>
        <v>8/18/2024 - 8/25/2024</v>
      </c>
      <c r="U1640" s="7" t="str">
        <f t="shared" si="77"/>
        <v>Time Card</v>
      </c>
      <c r="V1640" s="8" t="str">
        <f>RIGHT(TEXT(Data6[[#This Row],[Date:]],"mmddyyyy"),4)</f>
        <v>2024</v>
      </c>
      <c r="W1640" s="8" t="str">
        <f>MID(TEXT(Data6[[#This Row],[Date:]],"mmddyyyy"),3,2)</f>
        <v>19</v>
      </c>
      <c r="X1640" s="8" t="str">
        <f>LEFT(TEXT(Data6[[#This Row],[Date:]],"mmddyyyy"),2)</f>
        <v>08</v>
      </c>
      <c r="Y1640" s="6">
        <f>DATE(Data6[[#This Row],[Year]],Data6[[#This Row],[Month]],Data6[[#This Row],[Day]])</f>
        <v>45523</v>
      </c>
    </row>
    <row r="1641" spans="1:25" x14ac:dyDescent="0.3">
      <c r="A1641" s="5">
        <v>45523.581301273145</v>
      </c>
      <c r="B1641" s="7" t="s">
        <v>34</v>
      </c>
      <c r="C1641" s="6" t="s">
        <v>2089</v>
      </c>
      <c r="D1641" s="7" t="s">
        <v>2078</v>
      </c>
      <c r="E1641" s="8">
        <v>8</v>
      </c>
      <c r="F1641" s="7" t="s">
        <v>68</v>
      </c>
      <c r="G1641" s="7" t="s">
        <v>68</v>
      </c>
      <c r="H1641" s="7" t="s">
        <v>922</v>
      </c>
      <c r="I1641" s="7" t="s">
        <v>44</v>
      </c>
      <c r="J1641" s="19" t="str">
        <f>IFERROR(INDEX('Employee Info'!$C$3:$E$200,MATCH(Data6[[#This Row],[Name:]],'Employee Info'!$B$3:$B$200,0),MATCH(Data6[[#This Row],[Hours Type:]],'Employee Info'!$C$2:$E$2,0)),"")</f>
        <v/>
      </c>
      <c r="K1641" s="19" t="str">
        <f>IFERROR(INDEX('Employee Info'!$C$3:$J$200,MATCH(Data6[[#This Row],[Name:]],'Employee Info'!$B$3:$B$200,0),MATCH(Data6[[#Headers],[Truck]],'Employee Info'!$C$2:$J$2,0)),"")</f>
        <v/>
      </c>
      <c r="L1641" s="19" t="str">
        <f>IFERROR(INDEX('Employee Info'!$C$3:$J$200,MATCH(Data6[[#This Row],[Name:]],'Employee Info'!$B$3:$B$200,0),MATCH(Data6[[#Headers],[Phone]],'Employee Info'!$C$2:$J$2,0)),"")</f>
        <v/>
      </c>
      <c r="M1641" s="19" t="str">
        <f>IFERROR(INDEX('Employee Info'!$C$3:$J$200,MATCH(Data6[[#This Row],[Name:]],'Employee Info'!$B$3:$B$200,0),MATCH(Data6[[#Headers],[Tech]],'Employee Info'!$C$2:$J$2,0)),"")</f>
        <v/>
      </c>
      <c r="N1641" s="19" t="str">
        <f>IFERROR(INDEX('Employee Info'!$C$3:$J$200,MATCH(Data6[[#This Row],[Name:]],'Employee Info'!$B$3:$B$200,0),MATCH(Data6[[#Headers],[Other]],'Employee Info'!$C$2:$J$2,0)),"")</f>
        <v/>
      </c>
      <c r="O1641" s="19">
        <f>IFERROR((Data6[[#This Row],[Hours:]]*SUM(Data6[[#This Row],[Rate]:[Other]])),"")</f>
        <v>0</v>
      </c>
      <c r="P1641" s="7" t="str">
        <f>IF(Data6[[#This Row],[WO'#:]]="","Riley #","WO#")</f>
        <v>Riley #</v>
      </c>
      <c r="Q1641" s="7">
        <f>IFERROR(WEEKNUM(Data6[[#This Row],[Date:]]),"")</f>
        <v>34</v>
      </c>
      <c r="R1641" s="6">
        <f t="shared" si="75"/>
        <v>45522</v>
      </c>
      <c r="S1641" s="6">
        <f>Data6[[#This Row],[Week Start]]+7</f>
        <v>45529</v>
      </c>
      <c r="T1641" s="7" t="str">
        <f t="shared" si="76"/>
        <v>8/18/2024 - 8/25/2024</v>
      </c>
      <c r="U1641" s="7" t="str">
        <f t="shared" si="77"/>
        <v>Time Card</v>
      </c>
      <c r="V1641" s="8" t="str">
        <f>RIGHT(TEXT(Data6[[#This Row],[Date:]],"mmddyyyy"),4)</f>
        <v>2024</v>
      </c>
      <c r="W1641" s="8" t="str">
        <f>MID(TEXT(Data6[[#This Row],[Date:]],"mmddyyyy"),3,2)</f>
        <v>19</v>
      </c>
      <c r="X1641" s="8" t="str">
        <f>LEFT(TEXT(Data6[[#This Row],[Date:]],"mmddyyyy"),2)</f>
        <v>08</v>
      </c>
      <c r="Y1641" s="6">
        <f>DATE(Data6[[#This Row],[Year]],Data6[[#This Row],[Month]],Data6[[#This Row],[Day]])</f>
        <v>45523</v>
      </c>
    </row>
    <row r="1642" spans="1:25" x14ac:dyDescent="0.3">
      <c r="A1642" s="5">
        <v>45523.587185532408</v>
      </c>
      <c r="B1642" s="7" t="s">
        <v>65</v>
      </c>
      <c r="C1642" s="6" t="s">
        <v>2089</v>
      </c>
      <c r="D1642" s="7" t="s">
        <v>2090</v>
      </c>
      <c r="E1642" s="8">
        <v>8</v>
      </c>
      <c r="F1642" s="7" t="s">
        <v>68</v>
      </c>
      <c r="G1642" s="7" t="s">
        <v>68</v>
      </c>
      <c r="H1642" s="7" t="s">
        <v>536</v>
      </c>
      <c r="I1642" s="7" t="s">
        <v>44</v>
      </c>
      <c r="J1642" s="19" t="str">
        <f>IFERROR(INDEX('Employee Info'!$C$3:$E$200,MATCH(Data6[[#This Row],[Name:]],'Employee Info'!$B$3:$B$200,0),MATCH(Data6[[#This Row],[Hours Type:]],'Employee Info'!$C$2:$E$2,0)),"")</f>
        <v/>
      </c>
      <c r="K1642" s="19" t="str">
        <f>IFERROR(INDEX('Employee Info'!$C$3:$J$200,MATCH(Data6[[#This Row],[Name:]],'Employee Info'!$B$3:$B$200,0),MATCH(Data6[[#Headers],[Truck]],'Employee Info'!$C$2:$J$2,0)),"")</f>
        <v/>
      </c>
      <c r="L1642" s="19" t="str">
        <f>IFERROR(INDEX('Employee Info'!$C$3:$J$200,MATCH(Data6[[#This Row],[Name:]],'Employee Info'!$B$3:$B$200,0),MATCH(Data6[[#Headers],[Phone]],'Employee Info'!$C$2:$J$2,0)),"")</f>
        <v/>
      </c>
      <c r="M1642" s="19" t="str">
        <f>IFERROR(INDEX('Employee Info'!$C$3:$J$200,MATCH(Data6[[#This Row],[Name:]],'Employee Info'!$B$3:$B$200,0),MATCH(Data6[[#Headers],[Tech]],'Employee Info'!$C$2:$J$2,0)),"")</f>
        <v/>
      </c>
      <c r="N1642" s="19" t="str">
        <f>IFERROR(INDEX('Employee Info'!$C$3:$J$200,MATCH(Data6[[#This Row],[Name:]],'Employee Info'!$B$3:$B$200,0),MATCH(Data6[[#Headers],[Other]],'Employee Info'!$C$2:$J$2,0)),"")</f>
        <v/>
      </c>
      <c r="O1642" s="19">
        <f>IFERROR((Data6[[#This Row],[Hours:]]*SUM(Data6[[#This Row],[Rate]:[Other]])),"")</f>
        <v>0</v>
      </c>
      <c r="P1642" s="7" t="str">
        <f>IF(Data6[[#This Row],[WO'#:]]="","Riley #","WO#")</f>
        <v>Riley #</v>
      </c>
      <c r="Q1642" s="7">
        <f>IFERROR(WEEKNUM(Data6[[#This Row],[Date:]]),"")</f>
        <v>34</v>
      </c>
      <c r="R1642" s="6">
        <f t="shared" si="75"/>
        <v>45522</v>
      </c>
      <c r="S1642" s="6">
        <f>Data6[[#This Row],[Week Start]]+7</f>
        <v>45529</v>
      </c>
      <c r="T1642" s="7" t="str">
        <f t="shared" si="76"/>
        <v>8/18/2024 - 8/25/2024</v>
      </c>
      <c r="U1642" s="7" t="str">
        <f t="shared" si="77"/>
        <v>Time Card</v>
      </c>
      <c r="V1642" s="8" t="str">
        <f>RIGHT(TEXT(Data6[[#This Row],[Date:]],"mmddyyyy"),4)</f>
        <v>2024</v>
      </c>
      <c r="W1642" s="8" t="str">
        <f>MID(TEXT(Data6[[#This Row],[Date:]],"mmddyyyy"),3,2)</f>
        <v>19</v>
      </c>
      <c r="X1642" s="8" t="str">
        <f>LEFT(TEXT(Data6[[#This Row],[Date:]],"mmddyyyy"),2)</f>
        <v>08</v>
      </c>
      <c r="Y1642" s="6">
        <f>DATE(Data6[[#This Row],[Year]],Data6[[#This Row],[Month]],Data6[[#This Row],[Day]])</f>
        <v>45523</v>
      </c>
    </row>
    <row r="1643" spans="1:25" x14ac:dyDescent="0.3">
      <c r="A1643" s="5">
        <v>45523.587295949073</v>
      </c>
      <c r="B1643" s="7" t="s">
        <v>23</v>
      </c>
      <c r="C1643" s="6" t="s">
        <v>2089</v>
      </c>
      <c r="D1643" s="7" t="s">
        <v>2090</v>
      </c>
      <c r="E1643" s="8">
        <v>8</v>
      </c>
      <c r="F1643" s="7" t="s">
        <v>68</v>
      </c>
      <c r="G1643" s="7" t="s">
        <v>68</v>
      </c>
      <c r="H1643" s="7" t="s">
        <v>536</v>
      </c>
      <c r="I1643" s="7" t="s">
        <v>44</v>
      </c>
      <c r="J1643" s="19" t="str">
        <f>IFERROR(INDEX('Employee Info'!$C$3:$E$200,MATCH(Data6[[#This Row],[Name:]],'Employee Info'!$B$3:$B$200,0),MATCH(Data6[[#This Row],[Hours Type:]],'Employee Info'!$C$2:$E$2,0)),"")</f>
        <v/>
      </c>
      <c r="K1643" s="19" t="str">
        <f>IFERROR(INDEX('Employee Info'!$C$3:$J$200,MATCH(Data6[[#This Row],[Name:]],'Employee Info'!$B$3:$B$200,0),MATCH(Data6[[#Headers],[Truck]],'Employee Info'!$C$2:$J$2,0)),"")</f>
        <v/>
      </c>
      <c r="L1643" s="19" t="str">
        <f>IFERROR(INDEX('Employee Info'!$C$3:$J$200,MATCH(Data6[[#This Row],[Name:]],'Employee Info'!$B$3:$B$200,0),MATCH(Data6[[#Headers],[Phone]],'Employee Info'!$C$2:$J$2,0)),"")</f>
        <v/>
      </c>
      <c r="M1643" s="19" t="str">
        <f>IFERROR(INDEX('Employee Info'!$C$3:$J$200,MATCH(Data6[[#This Row],[Name:]],'Employee Info'!$B$3:$B$200,0),MATCH(Data6[[#Headers],[Tech]],'Employee Info'!$C$2:$J$2,0)),"")</f>
        <v/>
      </c>
      <c r="N1643" s="19" t="str">
        <f>IFERROR(INDEX('Employee Info'!$C$3:$J$200,MATCH(Data6[[#This Row],[Name:]],'Employee Info'!$B$3:$B$200,0),MATCH(Data6[[#Headers],[Other]],'Employee Info'!$C$2:$J$2,0)),"")</f>
        <v/>
      </c>
      <c r="O1643" s="19">
        <f>IFERROR((Data6[[#This Row],[Hours:]]*SUM(Data6[[#This Row],[Rate]:[Other]])),"")</f>
        <v>0</v>
      </c>
      <c r="P1643" s="7" t="str">
        <f>IF(Data6[[#This Row],[WO'#:]]="","Riley #","WO#")</f>
        <v>Riley #</v>
      </c>
      <c r="Q1643" s="7">
        <f>IFERROR(WEEKNUM(Data6[[#This Row],[Date:]]),"")</f>
        <v>34</v>
      </c>
      <c r="R1643" s="6">
        <f t="shared" si="75"/>
        <v>45522</v>
      </c>
      <c r="S1643" s="6">
        <f>Data6[[#This Row],[Week Start]]+7</f>
        <v>45529</v>
      </c>
      <c r="T1643" s="7" t="str">
        <f t="shared" si="76"/>
        <v>8/18/2024 - 8/25/2024</v>
      </c>
      <c r="U1643" s="7" t="str">
        <f t="shared" si="77"/>
        <v>Time Card</v>
      </c>
      <c r="V1643" s="8" t="str">
        <f>RIGHT(TEXT(Data6[[#This Row],[Date:]],"mmddyyyy"),4)</f>
        <v>2024</v>
      </c>
      <c r="W1643" s="8" t="str">
        <f>MID(TEXT(Data6[[#This Row],[Date:]],"mmddyyyy"),3,2)</f>
        <v>19</v>
      </c>
      <c r="X1643" s="8" t="str">
        <f>LEFT(TEXT(Data6[[#This Row],[Date:]],"mmddyyyy"),2)</f>
        <v>08</v>
      </c>
      <c r="Y1643" s="6">
        <f>DATE(Data6[[#This Row],[Year]],Data6[[#This Row],[Month]],Data6[[#This Row],[Day]])</f>
        <v>45523</v>
      </c>
    </row>
    <row r="1644" spans="1:25" x14ac:dyDescent="0.3">
      <c r="A1644" s="5">
        <v>45524.376094560183</v>
      </c>
      <c r="B1644" s="7" t="s">
        <v>35</v>
      </c>
      <c r="C1644" s="6" t="s">
        <v>2089</v>
      </c>
      <c r="D1644" s="7" t="s">
        <v>2091</v>
      </c>
      <c r="E1644" s="8">
        <v>6</v>
      </c>
      <c r="F1644" s="7" t="s">
        <v>68</v>
      </c>
      <c r="G1644" s="7" t="s">
        <v>68</v>
      </c>
      <c r="H1644" s="7" t="s">
        <v>1948</v>
      </c>
      <c r="I1644" s="7" t="s">
        <v>44</v>
      </c>
      <c r="J1644" s="19" t="str">
        <f>IFERROR(INDEX('Employee Info'!$C$3:$E$200,MATCH(Data6[[#This Row],[Name:]],'Employee Info'!$B$3:$B$200,0),MATCH(Data6[[#This Row],[Hours Type:]],'Employee Info'!$C$2:$E$2,0)),"")</f>
        <v/>
      </c>
      <c r="K1644" s="19" t="str">
        <f>IFERROR(INDEX('Employee Info'!$C$3:$J$200,MATCH(Data6[[#This Row],[Name:]],'Employee Info'!$B$3:$B$200,0),MATCH(Data6[[#Headers],[Truck]],'Employee Info'!$C$2:$J$2,0)),"")</f>
        <v/>
      </c>
      <c r="L1644" s="19" t="str">
        <f>IFERROR(INDEX('Employee Info'!$C$3:$J$200,MATCH(Data6[[#This Row],[Name:]],'Employee Info'!$B$3:$B$200,0),MATCH(Data6[[#Headers],[Phone]],'Employee Info'!$C$2:$J$2,0)),"")</f>
        <v/>
      </c>
      <c r="M1644" s="19" t="str">
        <f>IFERROR(INDEX('Employee Info'!$C$3:$J$200,MATCH(Data6[[#This Row],[Name:]],'Employee Info'!$B$3:$B$200,0),MATCH(Data6[[#Headers],[Tech]],'Employee Info'!$C$2:$J$2,0)),"")</f>
        <v/>
      </c>
      <c r="N1644" s="19" t="str">
        <f>IFERROR(INDEX('Employee Info'!$C$3:$J$200,MATCH(Data6[[#This Row],[Name:]],'Employee Info'!$B$3:$B$200,0),MATCH(Data6[[#Headers],[Other]],'Employee Info'!$C$2:$J$2,0)),"")</f>
        <v/>
      </c>
      <c r="O1644" s="19">
        <f>IFERROR((Data6[[#This Row],[Hours:]]*SUM(Data6[[#This Row],[Rate]:[Other]])),"")</f>
        <v>0</v>
      </c>
      <c r="P1644" s="7" t="str">
        <f>IF(Data6[[#This Row],[WO'#:]]="","Riley #","WO#")</f>
        <v>Riley #</v>
      </c>
      <c r="Q1644" s="7">
        <f>IFERROR(WEEKNUM(Data6[[#This Row],[Date:]]),"")</f>
        <v>34</v>
      </c>
      <c r="R1644" s="6">
        <f t="shared" si="75"/>
        <v>45522</v>
      </c>
      <c r="S1644" s="6">
        <f>Data6[[#This Row],[Week Start]]+7</f>
        <v>45529</v>
      </c>
      <c r="T1644" s="7" t="str">
        <f t="shared" si="76"/>
        <v>8/18/2024 - 8/25/2024</v>
      </c>
      <c r="U1644" s="7" t="str">
        <f t="shared" si="77"/>
        <v>Time Card</v>
      </c>
      <c r="V1644" s="8" t="str">
        <f>RIGHT(TEXT(Data6[[#This Row],[Date:]],"mmddyyyy"),4)</f>
        <v>2024</v>
      </c>
      <c r="W1644" s="8" t="str">
        <f>MID(TEXT(Data6[[#This Row],[Date:]],"mmddyyyy"),3,2)</f>
        <v>19</v>
      </c>
      <c r="X1644" s="8" t="str">
        <f>LEFT(TEXT(Data6[[#This Row],[Date:]],"mmddyyyy"),2)</f>
        <v>08</v>
      </c>
      <c r="Y1644" s="6">
        <f>DATE(Data6[[#This Row],[Year]],Data6[[#This Row],[Month]],Data6[[#This Row],[Day]])</f>
        <v>45523</v>
      </c>
    </row>
    <row r="1645" spans="1:25" x14ac:dyDescent="0.3">
      <c r="A1645" s="5">
        <v>45526.573030324071</v>
      </c>
      <c r="B1645" s="7" t="s">
        <v>35</v>
      </c>
      <c r="C1645" s="6" t="s">
        <v>2089</v>
      </c>
      <c r="D1645" s="7" t="s">
        <v>2102</v>
      </c>
      <c r="E1645" s="8">
        <v>1</v>
      </c>
      <c r="F1645" s="7">
        <v>7053182</v>
      </c>
      <c r="G1645" s="7" t="s">
        <v>68</v>
      </c>
      <c r="H1645" s="7" t="s">
        <v>756</v>
      </c>
      <c r="I1645" s="7" t="s">
        <v>44</v>
      </c>
      <c r="J1645" s="19" t="str">
        <f>IFERROR(INDEX('Employee Info'!$C$3:$E$200,MATCH(Data6[[#This Row],[Name:]],'Employee Info'!$B$3:$B$200,0),MATCH(Data6[[#This Row],[Hours Type:]],'Employee Info'!$C$2:$E$2,0)),"")</f>
        <v/>
      </c>
      <c r="K1645" s="19" t="str">
        <f>IFERROR(INDEX('Employee Info'!$C$3:$J$200,MATCH(Data6[[#This Row],[Name:]],'Employee Info'!$B$3:$B$200,0),MATCH(Data6[[#Headers],[Truck]],'Employee Info'!$C$2:$J$2,0)),"")</f>
        <v/>
      </c>
      <c r="L1645" s="19" t="str">
        <f>IFERROR(INDEX('Employee Info'!$C$3:$J$200,MATCH(Data6[[#This Row],[Name:]],'Employee Info'!$B$3:$B$200,0),MATCH(Data6[[#Headers],[Phone]],'Employee Info'!$C$2:$J$2,0)),"")</f>
        <v/>
      </c>
      <c r="M1645" s="19" t="str">
        <f>IFERROR(INDEX('Employee Info'!$C$3:$J$200,MATCH(Data6[[#This Row],[Name:]],'Employee Info'!$B$3:$B$200,0),MATCH(Data6[[#Headers],[Tech]],'Employee Info'!$C$2:$J$2,0)),"")</f>
        <v/>
      </c>
      <c r="N1645" s="19" t="str">
        <f>IFERROR(INDEX('Employee Info'!$C$3:$J$200,MATCH(Data6[[#This Row],[Name:]],'Employee Info'!$B$3:$B$200,0),MATCH(Data6[[#Headers],[Other]],'Employee Info'!$C$2:$J$2,0)),"")</f>
        <v/>
      </c>
      <c r="O1645" s="19">
        <f>IFERROR((Data6[[#This Row],[Hours:]]*SUM(Data6[[#This Row],[Rate]:[Other]])),"")</f>
        <v>0</v>
      </c>
      <c r="P1645" s="7" t="str">
        <f>IF(Data6[[#This Row],[WO'#:]]="","Riley #","WO#")</f>
        <v>WO#</v>
      </c>
      <c r="Q1645" s="7">
        <f>IFERROR(WEEKNUM(Data6[[#This Row],[Date:]]),"")</f>
        <v>34</v>
      </c>
      <c r="R1645" s="6">
        <f t="shared" si="75"/>
        <v>45522</v>
      </c>
      <c r="S1645" s="6">
        <f>Data6[[#This Row],[Week Start]]+7</f>
        <v>45529</v>
      </c>
      <c r="T1645" s="7" t="str">
        <f t="shared" si="76"/>
        <v>8/18/2024 - 8/25/2024</v>
      </c>
      <c r="U1645" s="7" t="str">
        <f t="shared" si="77"/>
        <v>Time Card</v>
      </c>
      <c r="V1645" s="8" t="str">
        <f>RIGHT(TEXT(Data6[[#This Row],[Date:]],"mmddyyyy"),4)</f>
        <v>2024</v>
      </c>
      <c r="W1645" s="8" t="str">
        <f>MID(TEXT(Data6[[#This Row],[Date:]],"mmddyyyy"),3,2)</f>
        <v>19</v>
      </c>
      <c r="X1645" s="8" t="str">
        <f>LEFT(TEXT(Data6[[#This Row],[Date:]],"mmddyyyy"),2)</f>
        <v>08</v>
      </c>
      <c r="Y1645" s="6">
        <f>DATE(Data6[[#This Row],[Year]],Data6[[#This Row],[Month]],Data6[[#This Row],[Day]])</f>
        <v>45523</v>
      </c>
    </row>
    <row r="1646" spans="1:25" x14ac:dyDescent="0.3">
      <c r="A1646" s="5">
        <v>45526.573589236112</v>
      </c>
      <c r="B1646" s="7" t="s">
        <v>35</v>
      </c>
      <c r="C1646" s="6" t="s">
        <v>2089</v>
      </c>
      <c r="D1646" s="7" t="s">
        <v>2103</v>
      </c>
      <c r="E1646" s="8">
        <v>1</v>
      </c>
      <c r="F1646" s="7">
        <v>7130810</v>
      </c>
      <c r="G1646" s="7" t="s">
        <v>68</v>
      </c>
      <c r="H1646" s="7" t="s">
        <v>756</v>
      </c>
      <c r="I1646" s="7" t="s">
        <v>44</v>
      </c>
      <c r="J1646" s="19" t="str">
        <f>IFERROR(INDEX('Employee Info'!$C$3:$E$200,MATCH(Data6[[#This Row],[Name:]],'Employee Info'!$B$3:$B$200,0),MATCH(Data6[[#This Row],[Hours Type:]],'Employee Info'!$C$2:$E$2,0)),"")</f>
        <v/>
      </c>
      <c r="K1646" s="19" t="str">
        <f>IFERROR(INDEX('Employee Info'!$C$3:$J$200,MATCH(Data6[[#This Row],[Name:]],'Employee Info'!$B$3:$B$200,0),MATCH(Data6[[#Headers],[Truck]],'Employee Info'!$C$2:$J$2,0)),"")</f>
        <v/>
      </c>
      <c r="L1646" s="19" t="str">
        <f>IFERROR(INDEX('Employee Info'!$C$3:$J$200,MATCH(Data6[[#This Row],[Name:]],'Employee Info'!$B$3:$B$200,0),MATCH(Data6[[#Headers],[Phone]],'Employee Info'!$C$2:$J$2,0)),"")</f>
        <v/>
      </c>
      <c r="M1646" s="19" t="str">
        <f>IFERROR(INDEX('Employee Info'!$C$3:$J$200,MATCH(Data6[[#This Row],[Name:]],'Employee Info'!$B$3:$B$200,0),MATCH(Data6[[#Headers],[Tech]],'Employee Info'!$C$2:$J$2,0)),"")</f>
        <v/>
      </c>
      <c r="N1646" s="19" t="str">
        <f>IFERROR(INDEX('Employee Info'!$C$3:$J$200,MATCH(Data6[[#This Row],[Name:]],'Employee Info'!$B$3:$B$200,0),MATCH(Data6[[#Headers],[Other]],'Employee Info'!$C$2:$J$2,0)),"")</f>
        <v/>
      </c>
      <c r="O1646" s="19">
        <f>IFERROR((Data6[[#This Row],[Hours:]]*SUM(Data6[[#This Row],[Rate]:[Other]])),"")</f>
        <v>0</v>
      </c>
      <c r="P1646" s="7" t="str">
        <f>IF(Data6[[#This Row],[WO'#:]]="","Riley #","WO#")</f>
        <v>WO#</v>
      </c>
      <c r="Q1646" s="7">
        <f>IFERROR(WEEKNUM(Data6[[#This Row],[Date:]]),"")</f>
        <v>34</v>
      </c>
      <c r="R1646" s="6">
        <f t="shared" si="75"/>
        <v>45522</v>
      </c>
      <c r="S1646" s="6">
        <f>Data6[[#This Row],[Week Start]]+7</f>
        <v>45529</v>
      </c>
      <c r="T1646" s="7" t="str">
        <f t="shared" si="76"/>
        <v>8/18/2024 - 8/25/2024</v>
      </c>
      <c r="U1646" s="7" t="str">
        <f t="shared" si="77"/>
        <v>Time Card</v>
      </c>
      <c r="V1646" s="8" t="str">
        <f>RIGHT(TEXT(Data6[[#This Row],[Date:]],"mmddyyyy"),4)</f>
        <v>2024</v>
      </c>
      <c r="W1646" s="8" t="str">
        <f>MID(TEXT(Data6[[#This Row],[Date:]],"mmddyyyy"),3,2)</f>
        <v>19</v>
      </c>
      <c r="X1646" s="8" t="str">
        <f>LEFT(TEXT(Data6[[#This Row],[Date:]],"mmddyyyy"),2)</f>
        <v>08</v>
      </c>
      <c r="Y1646" s="6">
        <f>DATE(Data6[[#This Row],[Year]],Data6[[#This Row],[Month]],Data6[[#This Row],[Day]])</f>
        <v>45523</v>
      </c>
    </row>
    <row r="1647" spans="1:25" x14ac:dyDescent="0.3">
      <c r="A1647" s="5">
        <v>45527.531847916667</v>
      </c>
      <c r="B1647" s="7" t="s">
        <v>66</v>
      </c>
      <c r="C1647" s="6" t="s">
        <v>2089</v>
      </c>
      <c r="D1647" s="7" t="s">
        <v>2117</v>
      </c>
      <c r="E1647" s="8">
        <v>1</v>
      </c>
      <c r="F1647" s="7" t="s">
        <v>68</v>
      </c>
      <c r="G1647" s="7" t="s">
        <v>68</v>
      </c>
      <c r="H1647" s="7" t="s">
        <v>536</v>
      </c>
      <c r="I1647" s="7" t="s">
        <v>44</v>
      </c>
      <c r="J1647" s="19" t="str">
        <f>IFERROR(INDEX('Employee Info'!$C$3:$E$200,MATCH(Data6[[#This Row],[Name:]],'Employee Info'!$B$3:$B$200,0),MATCH(Data6[[#This Row],[Hours Type:]],'Employee Info'!$C$2:$E$2,0)),"")</f>
        <v/>
      </c>
      <c r="K1647" s="19" t="str">
        <f>IFERROR(INDEX('Employee Info'!$C$3:$J$200,MATCH(Data6[[#This Row],[Name:]],'Employee Info'!$B$3:$B$200,0),MATCH(Data6[[#Headers],[Truck]],'Employee Info'!$C$2:$J$2,0)),"")</f>
        <v/>
      </c>
      <c r="L1647" s="19" t="str">
        <f>IFERROR(INDEX('Employee Info'!$C$3:$J$200,MATCH(Data6[[#This Row],[Name:]],'Employee Info'!$B$3:$B$200,0),MATCH(Data6[[#Headers],[Phone]],'Employee Info'!$C$2:$J$2,0)),"")</f>
        <v/>
      </c>
      <c r="M1647" s="19" t="str">
        <f>IFERROR(INDEX('Employee Info'!$C$3:$J$200,MATCH(Data6[[#This Row],[Name:]],'Employee Info'!$B$3:$B$200,0),MATCH(Data6[[#Headers],[Tech]],'Employee Info'!$C$2:$J$2,0)),"")</f>
        <v/>
      </c>
      <c r="N1647" s="19" t="str">
        <f>IFERROR(INDEX('Employee Info'!$C$3:$J$200,MATCH(Data6[[#This Row],[Name:]],'Employee Info'!$B$3:$B$200,0),MATCH(Data6[[#Headers],[Other]],'Employee Info'!$C$2:$J$2,0)),"")</f>
        <v/>
      </c>
      <c r="O1647" s="19">
        <f>IFERROR((Data6[[#This Row],[Hours:]]*SUM(Data6[[#This Row],[Rate]:[Other]])),"")</f>
        <v>0</v>
      </c>
      <c r="P1647" s="7" t="str">
        <f>IF(Data6[[#This Row],[WO'#:]]="","Riley #","WO#")</f>
        <v>Riley #</v>
      </c>
      <c r="Q1647" s="7">
        <f>IFERROR(WEEKNUM(Data6[[#This Row],[Date:]]),"")</f>
        <v>34</v>
      </c>
      <c r="R1647" s="6">
        <f t="shared" si="75"/>
        <v>45522</v>
      </c>
      <c r="S1647" s="6">
        <f>Data6[[#This Row],[Week Start]]+7</f>
        <v>45529</v>
      </c>
      <c r="T1647" s="7" t="str">
        <f t="shared" si="76"/>
        <v>8/18/2024 - 8/25/2024</v>
      </c>
      <c r="U1647" s="7" t="str">
        <f t="shared" si="77"/>
        <v>Time Card</v>
      </c>
      <c r="V1647" s="8" t="str">
        <f>RIGHT(TEXT(Data6[[#This Row],[Date:]],"mmddyyyy"),4)</f>
        <v>2024</v>
      </c>
      <c r="W1647" s="8" t="str">
        <f>MID(TEXT(Data6[[#This Row],[Date:]],"mmddyyyy"),3,2)</f>
        <v>19</v>
      </c>
      <c r="X1647" s="8" t="str">
        <f>LEFT(TEXT(Data6[[#This Row],[Date:]],"mmddyyyy"),2)</f>
        <v>08</v>
      </c>
      <c r="Y1647" s="6">
        <f>DATE(Data6[[#This Row],[Year]],Data6[[#This Row],[Month]],Data6[[#This Row],[Day]])</f>
        <v>45523</v>
      </c>
    </row>
    <row r="1648" spans="1:25" x14ac:dyDescent="0.3">
      <c r="A1648" s="5">
        <v>45527.53323645833</v>
      </c>
      <c r="B1648" s="7" t="s">
        <v>66</v>
      </c>
      <c r="C1648" s="6" t="s">
        <v>2089</v>
      </c>
      <c r="D1648" s="7" t="s">
        <v>2118</v>
      </c>
      <c r="E1648" s="8">
        <v>1</v>
      </c>
      <c r="F1648" s="7" t="s">
        <v>68</v>
      </c>
      <c r="G1648" s="7" t="s">
        <v>68</v>
      </c>
      <c r="H1648" s="7" t="s">
        <v>1960</v>
      </c>
      <c r="I1648" s="7" t="s">
        <v>44</v>
      </c>
      <c r="J1648" s="19" t="str">
        <f>IFERROR(INDEX('Employee Info'!$C$3:$E$200,MATCH(Data6[[#This Row],[Name:]],'Employee Info'!$B$3:$B$200,0),MATCH(Data6[[#This Row],[Hours Type:]],'Employee Info'!$C$2:$E$2,0)),"")</f>
        <v/>
      </c>
      <c r="K1648" s="19" t="str">
        <f>IFERROR(INDEX('Employee Info'!$C$3:$J$200,MATCH(Data6[[#This Row],[Name:]],'Employee Info'!$B$3:$B$200,0),MATCH(Data6[[#Headers],[Truck]],'Employee Info'!$C$2:$J$2,0)),"")</f>
        <v/>
      </c>
      <c r="L1648" s="19" t="str">
        <f>IFERROR(INDEX('Employee Info'!$C$3:$J$200,MATCH(Data6[[#This Row],[Name:]],'Employee Info'!$B$3:$B$200,0),MATCH(Data6[[#Headers],[Phone]],'Employee Info'!$C$2:$J$2,0)),"")</f>
        <v/>
      </c>
      <c r="M1648" s="19" t="str">
        <f>IFERROR(INDEX('Employee Info'!$C$3:$J$200,MATCH(Data6[[#This Row],[Name:]],'Employee Info'!$B$3:$B$200,0),MATCH(Data6[[#Headers],[Tech]],'Employee Info'!$C$2:$J$2,0)),"")</f>
        <v/>
      </c>
      <c r="N1648" s="19" t="str">
        <f>IFERROR(INDEX('Employee Info'!$C$3:$J$200,MATCH(Data6[[#This Row],[Name:]],'Employee Info'!$B$3:$B$200,0),MATCH(Data6[[#Headers],[Other]],'Employee Info'!$C$2:$J$2,0)),"")</f>
        <v/>
      </c>
      <c r="O1648" s="19">
        <f>IFERROR((Data6[[#This Row],[Hours:]]*SUM(Data6[[#This Row],[Rate]:[Other]])),"")</f>
        <v>0</v>
      </c>
      <c r="P1648" s="7" t="str">
        <f>IF(Data6[[#This Row],[WO'#:]]="","Riley #","WO#")</f>
        <v>Riley #</v>
      </c>
      <c r="Q1648" s="7">
        <f>IFERROR(WEEKNUM(Data6[[#This Row],[Date:]]),"")</f>
        <v>34</v>
      </c>
      <c r="R1648" s="6">
        <f t="shared" si="75"/>
        <v>45522</v>
      </c>
      <c r="S1648" s="6">
        <f>Data6[[#This Row],[Week Start]]+7</f>
        <v>45529</v>
      </c>
      <c r="T1648" s="7" t="str">
        <f t="shared" si="76"/>
        <v>8/18/2024 - 8/25/2024</v>
      </c>
      <c r="U1648" s="7" t="str">
        <f t="shared" si="77"/>
        <v>Time Card</v>
      </c>
      <c r="V1648" s="8" t="str">
        <f>RIGHT(TEXT(Data6[[#This Row],[Date:]],"mmddyyyy"),4)</f>
        <v>2024</v>
      </c>
      <c r="W1648" s="8" t="str">
        <f>MID(TEXT(Data6[[#This Row],[Date:]],"mmddyyyy"),3,2)</f>
        <v>19</v>
      </c>
      <c r="X1648" s="8" t="str">
        <f>LEFT(TEXT(Data6[[#This Row],[Date:]],"mmddyyyy"),2)</f>
        <v>08</v>
      </c>
      <c r="Y1648" s="6">
        <f>DATE(Data6[[#This Row],[Year]],Data6[[#This Row],[Month]],Data6[[#This Row],[Day]])</f>
        <v>45523</v>
      </c>
    </row>
    <row r="1649" spans="1:25" x14ac:dyDescent="0.3">
      <c r="A1649" s="5">
        <v>45527.53414664352</v>
      </c>
      <c r="B1649" s="7" t="s">
        <v>66</v>
      </c>
      <c r="C1649" s="6" t="s">
        <v>2089</v>
      </c>
      <c r="D1649" s="7" t="s">
        <v>2119</v>
      </c>
      <c r="E1649" s="8">
        <v>1</v>
      </c>
      <c r="F1649" s="7" t="s">
        <v>68</v>
      </c>
      <c r="G1649" s="7" t="s">
        <v>68</v>
      </c>
      <c r="H1649" s="7" t="s">
        <v>922</v>
      </c>
      <c r="I1649" s="7" t="s">
        <v>44</v>
      </c>
      <c r="J1649" s="19" t="str">
        <f>IFERROR(INDEX('Employee Info'!$C$3:$E$200,MATCH(Data6[[#This Row],[Name:]],'Employee Info'!$B$3:$B$200,0),MATCH(Data6[[#This Row],[Hours Type:]],'Employee Info'!$C$2:$E$2,0)),"")</f>
        <v/>
      </c>
      <c r="K1649" s="19" t="str">
        <f>IFERROR(INDEX('Employee Info'!$C$3:$J$200,MATCH(Data6[[#This Row],[Name:]],'Employee Info'!$B$3:$B$200,0),MATCH(Data6[[#Headers],[Truck]],'Employee Info'!$C$2:$J$2,0)),"")</f>
        <v/>
      </c>
      <c r="L1649" s="19" t="str">
        <f>IFERROR(INDEX('Employee Info'!$C$3:$J$200,MATCH(Data6[[#This Row],[Name:]],'Employee Info'!$B$3:$B$200,0),MATCH(Data6[[#Headers],[Phone]],'Employee Info'!$C$2:$J$2,0)),"")</f>
        <v/>
      </c>
      <c r="M1649" s="19" t="str">
        <f>IFERROR(INDEX('Employee Info'!$C$3:$J$200,MATCH(Data6[[#This Row],[Name:]],'Employee Info'!$B$3:$B$200,0),MATCH(Data6[[#Headers],[Tech]],'Employee Info'!$C$2:$J$2,0)),"")</f>
        <v/>
      </c>
      <c r="N1649" s="19" t="str">
        <f>IFERROR(INDEX('Employee Info'!$C$3:$J$200,MATCH(Data6[[#This Row],[Name:]],'Employee Info'!$B$3:$B$200,0),MATCH(Data6[[#Headers],[Other]],'Employee Info'!$C$2:$J$2,0)),"")</f>
        <v/>
      </c>
      <c r="O1649" s="19">
        <f>IFERROR((Data6[[#This Row],[Hours:]]*SUM(Data6[[#This Row],[Rate]:[Other]])),"")</f>
        <v>0</v>
      </c>
      <c r="P1649" s="7" t="str">
        <f>IF(Data6[[#This Row],[WO'#:]]="","Riley #","WO#")</f>
        <v>Riley #</v>
      </c>
      <c r="Q1649" s="7">
        <f>IFERROR(WEEKNUM(Data6[[#This Row],[Date:]]),"")</f>
        <v>34</v>
      </c>
      <c r="R1649" s="6">
        <f t="shared" si="75"/>
        <v>45522</v>
      </c>
      <c r="S1649" s="6">
        <f>Data6[[#This Row],[Week Start]]+7</f>
        <v>45529</v>
      </c>
      <c r="T1649" s="7" t="str">
        <f t="shared" si="76"/>
        <v>8/18/2024 - 8/25/2024</v>
      </c>
      <c r="U1649" s="7" t="str">
        <f t="shared" si="77"/>
        <v>Time Card</v>
      </c>
      <c r="V1649" s="8" t="str">
        <f>RIGHT(TEXT(Data6[[#This Row],[Date:]],"mmddyyyy"),4)</f>
        <v>2024</v>
      </c>
      <c r="W1649" s="8" t="str">
        <f>MID(TEXT(Data6[[#This Row],[Date:]],"mmddyyyy"),3,2)</f>
        <v>19</v>
      </c>
      <c r="X1649" s="8" t="str">
        <f>LEFT(TEXT(Data6[[#This Row],[Date:]],"mmddyyyy"),2)</f>
        <v>08</v>
      </c>
      <c r="Y1649" s="6">
        <f>DATE(Data6[[#This Row],[Year]],Data6[[#This Row],[Month]],Data6[[#This Row],[Day]])</f>
        <v>45523</v>
      </c>
    </row>
    <row r="1650" spans="1:25" x14ac:dyDescent="0.3">
      <c r="A1650" s="5">
        <v>45527.536291319448</v>
      </c>
      <c r="B1650" s="7" t="s">
        <v>66</v>
      </c>
      <c r="C1650" s="6" t="s">
        <v>2089</v>
      </c>
      <c r="D1650" s="7" t="s">
        <v>2121</v>
      </c>
      <c r="E1650" s="8">
        <v>1</v>
      </c>
      <c r="F1650" s="7" t="s">
        <v>68</v>
      </c>
      <c r="G1650" s="7" t="s">
        <v>68</v>
      </c>
      <c r="H1650" s="7" t="s">
        <v>1941</v>
      </c>
      <c r="I1650" s="7" t="s">
        <v>44</v>
      </c>
      <c r="J1650" s="19" t="str">
        <f>IFERROR(INDEX('Employee Info'!$C$3:$E$200,MATCH(Data6[[#This Row],[Name:]],'Employee Info'!$B$3:$B$200,0),MATCH(Data6[[#This Row],[Hours Type:]],'Employee Info'!$C$2:$E$2,0)),"")</f>
        <v/>
      </c>
      <c r="K1650" s="19" t="str">
        <f>IFERROR(INDEX('Employee Info'!$C$3:$J$200,MATCH(Data6[[#This Row],[Name:]],'Employee Info'!$B$3:$B$200,0),MATCH(Data6[[#Headers],[Truck]],'Employee Info'!$C$2:$J$2,0)),"")</f>
        <v/>
      </c>
      <c r="L1650" s="19" t="str">
        <f>IFERROR(INDEX('Employee Info'!$C$3:$J$200,MATCH(Data6[[#This Row],[Name:]],'Employee Info'!$B$3:$B$200,0),MATCH(Data6[[#Headers],[Phone]],'Employee Info'!$C$2:$J$2,0)),"")</f>
        <v/>
      </c>
      <c r="M1650" s="19" t="str">
        <f>IFERROR(INDEX('Employee Info'!$C$3:$J$200,MATCH(Data6[[#This Row],[Name:]],'Employee Info'!$B$3:$B$200,0),MATCH(Data6[[#Headers],[Tech]],'Employee Info'!$C$2:$J$2,0)),"")</f>
        <v/>
      </c>
      <c r="N1650" s="19" t="str">
        <f>IFERROR(INDEX('Employee Info'!$C$3:$J$200,MATCH(Data6[[#This Row],[Name:]],'Employee Info'!$B$3:$B$200,0),MATCH(Data6[[#Headers],[Other]],'Employee Info'!$C$2:$J$2,0)),"")</f>
        <v/>
      </c>
      <c r="O1650" s="19">
        <f>IFERROR((Data6[[#This Row],[Hours:]]*SUM(Data6[[#This Row],[Rate]:[Other]])),"")</f>
        <v>0</v>
      </c>
      <c r="P1650" s="7" t="str">
        <f>IF(Data6[[#This Row],[WO'#:]]="","Riley #","WO#")</f>
        <v>Riley #</v>
      </c>
      <c r="Q1650" s="7">
        <f>IFERROR(WEEKNUM(Data6[[#This Row],[Date:]]),"")</f>
        <v>34</v>
      </c>
      <c r="R1650" s="6">
        <f t="shared" si="75"/>
        <v>45522</v>
      </c>
      <c r="S1650" s="6">
        <f>Data6[[#This Row],[Week Start]]+7</f>
        <v>45529</v>
      </c>
      <c r="T1650" s="7" t="str">
        <f t="shared" si="76"/>
        <v>8/18/2024 - 8/25/2024</v>
      </c>
      <c r="U1650" s="7" t="str">
        <f t="shared" si="77"/>
        <v>Time Card</v>
      </c>
      <c r="V1650" s="8" t="str">
        <f>RIGHT(TEXT(Data6[[#This Row],[Date:]],"mmddyyyy"),4)</f>
        <v>2024</v>
      </c>
      <c r="W1650" s="8" t="str">
        <f>MID(TEXT(Data6[[#This Row],[Date:]],"mmddyyyy"),3,2)</f>
        <v>19</v>
      </c>
      <c r="X1650" s="8" t="str">
        <f>LEFT(TEXT(Data6[[#This Row],[Date:]],"mmddyyyy"),2)</f>
        <v>08</v>
      </c>
      <c r="Y1650" s="6">
        <f>DATE(Data6[[#This Row],[Year]],Data6[[#This Row],[Month]],Data6[[#This Row],[Day]])</f>
        <v>45523</v>
      </c>
    </row>
    <row r="1651" spans="1:25" x14ac:dyDescent="0.3">
      <c r="A1651" s="5">
        <v>45527.54100798611</v>
      </c>
      <c r="B1651" s="7" t="s">
        <v>66</v>
      </c>
      <c r="C1651" s="6" t="s">
        <v>2089</v>
      </c>
      <c r="D1651" s="7" t="s">
        <v>1559</v>
      </c>
      <c r="E1651" s="8">
        <v>1</v>
      </c>
      <c r="F1651" s="7">
        <v>7053182</v>
      </c>
      <c r="G1651" s="7" t="s">
        <v>68</v>
      </c>
      <c r="H1651" s="7" t="s">
        <v>756</v>
      </c>
      <c r="I1651" s="7" t="s">
        <v>44</v>
      </c>
      <c r="J1651" s="19" t="str">
        <f>IFERROR(INDEX('Employee Info'!$C$3:$E$200,MATCH(Data6[[#This Row],[Name:]],'Employee Info'!$B$3:$B$200,0),MATCH(Data6[[#This Row],[Hours Type:]],'Employee Info'!$C$2:$E$2,0)),"")</f>
        <v/>
      </c>
      <c r="K1651" s="19" t="str">
        <f>IFERROR(INDEX('Employee Info'!$C$3:$J$200,MATCH(Data6[[#This Row],[Name:]],'Employee Info'!$B$3:$B$200,0),MATCH(Data6[[#Headers],[Truck]],'Employee Info'!$C$2:$J$2,0)),"")</f>
        <v/>
      </c>
      <c r="L1651" s="19" t="str">
        <f>IFERROR(INDEX('Employee Info'!$C$3:$J$200,MATCH(Data6[[#This Row],[Name:]],'Employee Info'!$B$3:$B$200,0),MATCH(Data6[[#Headers],[Phone]],'Employee Info'!$C$2:$J$2,0)),"")</f>
        <v/>
      </c>
      <c r="M1651" s="19" t="str">
        <f>IFERROR(INDEX('Employee Info'!$C$3:$J$200,MATCH(Data6[[#This Row],[Name:]],'Employee Info'!$B$3:$B$200,0),MATCH(Data6[[#Headers],[Tech]],'Employee Info'!$C$2:$J$2,0)),"")</f>
        <v/>
      </c>
      <c r="N1651" s="19" t="str">
        <f>IFERROR(INDEX('Employee Info'!$C$3:$J$200,MATCH(Data6[[#This Row],[Name:]],'Employee Info'!$B$3:$B$200,0),MATCH(Data6[[#Headers],[Other]],'Employee Info'!$C$2:$J$2,0)),"")</f>
        <v/>
      </c>
      <c r="O1651" s="19">
        <f>IFERROR((Data6[[#This Row],[Hours:]]*SUM(Data6[[#This Row],[Rate]:[Other]])),"")</f>
        <v>0</v>
      </c>
      <c r="P1651" s="7" t="str">
        <f>IF(Data6[[#This Row],[WO'#:]]="","Riley #","WO#")</f>
        <v>WO#</v>
      </c>
      <c r="Q1651" s="7">
        <f>IFERROR(WEEKNUM(Data6[[#This Row],[Date:]]),"")</f>
        <v>34</v>
      </c>
      <c r="R1651" s="6">
        <f t="shared" si="75"/>
        <v>45522</v>
      </c>
      <c r="S1651" s="6">
        <f>Data6[[#This Row],[Week Start]]+7</f>
        <v>45529</v>
      </c>
      <c r="T1651" s="7" t="str">
        <f t="shared" si="76"/>
        <v>8/18/2024 - 8/25/2024</v>
      </c>
      <c r="U1651" s="7" t="str">
        <f t="shared" si="77"/>
        <v>Time Card</v>
      </c>
      <c r="V1651" s="8" t="str">
        <f>RIGHT(TEXT(Data6[[#This Row],[Date:]],"mmddyyyy"),4)</f>
        <v>2024</v>
      </c>
      <c r="W1651" s="8" t="str">
        <f>MID(TEXT(Data6[[#This Row],[Date:]],"mmddyyyy"),3,2)</f>
        <v>19</v>
      </c>
      <c r="X1651" s="8" t="str">
        <f>LEFT(TEXT(Data6[[#This Row],[Date:]],"mmddyyyy"),2)</f>
        <v>08</v>
      </c>
      <c r="Y1651" s="6">
        <f>DATE(Data6[[#This Row],[Year]],Data6[[#This Row],[Month]],Data6[[#This Row],[Day]])</f>
        <v>45523</v>
      </c>
    </row>
    <row r="1652" spans="1:25" x14ac:dyDescent="0.3">
      <c r="A1652" s="5">
        <v>45527.559391087962</v>
      </c>
      <c r="B1652" s="7" t="s">
        <v>66</v>
      </c>
      <c r="C1652" s="6" t="s">
        <v>2089</v>
      </c>
      <c r="D1652" s="7" t="s">
        <v>2129</v>
      </c>
      <c r="E1652" s="8">
        <v>3</v>
      </c>
      <c r="F1652" s="7">
        <v>6984733</v>
      </c>
      <c r="G1652" s="7" t="s">
        <v>68</v>
      </c>
      <c r="H1652" s="7" t="s">
        <v>756</v>
      </c>
      <c r="I1652" s="7" t="s">
        <v>44</v>
      </c>
      <c r="J1652" s="19" t="str">
        <f>IFERROR(INDEX('Employee Info'!$C$3:$E$200,MATCH(Data6[[#This Row],[Name:]],'Employee Info'!$B$3:$B$200,0),MATCH(Data6[[#This Row],[Hours Type:]],'Employee Info'!$C$2:$E$2,0)),"")</f>
        <v/>
      </c>
      <c r="K1652" s="19" t="str">
        <f>IFERROR(INDEX('Employee Info'!$C$3:$J$200,MATCH(Data6[[#This Row],[Name:]],'Employee Info'!$B$3:$B$200,0),MATCH(Data6[[#Headers],[Truck]],'Employee Info'!$C$2:$J$2,0)),"")</f>
        <v/>
      </c>
      <c r="L1652" s="19" t="str">
        <f>IFERROR(INDEX('Employee Info'!$C$3:$J$200,MATCH(Data6[[#This Row],[Name:]],'Employee Info'!$B$3:$B$200,0),MATCH(Data6[[#Headers],[Phone]],'Employee Info'!$C$2:$J$2,0)),"")</f>
        <v/>
      </c>
      <c r="M1652" s="19" t="str">
        <f>IFERROR(INDEX('Employee Info'!$C$3:$J$200,MATCH(Data6[[#This Row],[Name:]],'Employee Info'!$B$3:$B$200,0),MATCH(Data6[[#Headers],[Tech]],'Employee Info'!$C$2:$J$2,0)),"")</f>
        <v/>
      </c>
      <c r="N1652" s="19" t="str">
        <f>IFERROR(INDEX('Employee Info'!$C$3:$J$200,MATCH(Data6[[#This Row],[Name:]],'Employee Info'!$B$3:$B$200,0),MATCH(Data6[[#Headers],[Other]],'Employee Info'!$C$2:$J$2,0)),"")</f>
        <v/>
      </c>
      <c r="O1652" s="19">
        <f>IFERROR((Data6[[#This Row],[Hours:]]*SUM(Data6[[#This Row],[Rate]:[Other]])),"")</f>
        <v>0</v>
      </c>
      <c r="P1652" s="7" t="str">
        <f>IF(Data6[[#This Row],[WO'#:]]="","Riley #","WO#")</f>
        <v>WO#</v>
      </c>
      <c r="Q1652" s="7">
        <f>IFERROR(WEEKNUM(Data6[[#This Row],[Date:]]),"")</f>
        <v>34</v>
      </c>
      <c r="R1652" s="6">
        <f t="shared" si="75"/>
        <v>45522</v>
      </c>
      <c r="S1652" s="6">
        <f>Data6[[#This Row],[Week Start]]+7</f>
        <v>45529</v>
      </c>
      <c r="T1652" s="7" t="str">
        <f t="shared" si="76"/>
        <v>8/18/2024 - 8/25/2024</v>
      </c>
      <c r="U1652" s="7" t="str">
        <f t="shared" si="77"/>
        <v>Time Card</v>
      </c>
      <c r="V1652" s="8" t="str">
        <f>RIGHT(TEXT(Data6[[#This Row],[Date:]],"mmddyyyy"),4)</f>
        <v>2024</v>
      </c>
      <c r="W1652" s="8" t="str">
        <f>MID(TEXT(Data6[[#This Row],[Date:]],"mmddyyyy"),3,2)</f>
        <v>19</v>
      </c>
      <c r="X1652" s="8" t="str">
        <f>LEFT(TEXT(Data6[[#This Row],[Date:]],"mmddyyyy"),2)</f>
        <v>08</v>
      </c>
      <c r="Y1652" s="6">
        <f>DATE(Data6[[#This Row],[Year]],Data6[[#This Row],[Month]],Data6[[#This Row],[Day]])</f>
        <v>45523</v>
      </c>
    </row>
    <row r="1653" spans="1:25" x14ac:dyDescent="0.3">
      <c r="A1653" s="5">
        <v>45527.559508333332</v>
      </c>
      <c r="B1653" s="7" t="s">
        <v>66</v>
      </c>
      <c r="C1653" s="6" t="s">
        <v>2089</v>
      </c>
      <c r="D1653" s="7" t="s">
        <v>2129</v>
      </c>
      <c r="E1653" s="8">
        <v>1</v>
      </c>
      <c r="F1653" s="7">
        <v>6984733</v>
      </c>
      <c r="G1653" s="7" t="s">
        <v>68</v>
      </c>
      <c r="H1653" s="7" t="s">
        <v>756</v>
      </c>
      <c r="I1653" s="7" t="s">
        <v>45</v>
      </c>
      <c r="J1653" s="19" t="str">
        <f>IFERROR(INDEX('Employee Info'!$C$3:$E$200,MATCH(Data6[[#This Row],[Name:]],'Employee Info'!$B$3:$B$200,0),MATCH(Data6[[#This Row],[Hours Type:]],'Employee Info'!$C$2:$E$2,0)),"")</f>
        <v/>
      </c>
      <c r="K1653" s="19" t="str">
        <f>IFERROR(INDEX('Employee Info'!$C$3:$J$200,MATCH(Data6[[#This Row],[Name:]],'Employee Info'!$B$3:$B$200,0),MATCH(Data6[[#Headers],[Truck]],'Employee Info'!$C$2:$J$2,0)),"")</f>
        <v/>
      </c>
      <c r="L1653" s="19" t="str">
        <f>IFERROR(INDEX('Employee Info'!$C$3:$J$200,MATCH(Data6[[#This Row],[Name:]],'Employee Info'!$B$3:$B$200,0),MATCH(Data6[[#Headers],[Phone]],'Employee Info'!$C$2:$J$2,0)),"")</f>
        <v/>
      </c>
      <c r="M1653" s="19" t="str">
        <f>IFERROR(INDEX('Employee Info'!$C$3:$J$200,MATCH(Data6[[#This Row],[Name:]],'Employee Info'!$B$3:$B$200,0),MATCH(Data6[[#Headers],[Tech]],'Employee Info'!$C$2:$J$2,0)),"")</f>
        <v/>
      </c>
      <c r="N1653" s="19" t="str">
        <f>IFERROR(INDEX('Employee Info'!$C$3:$J$200,MATCH(Data6[[#This Row],[Name:]],'Employee Info'!$B$3:$B$200,0),MATCH(Data6[[#Headers],[Other]],'Employee Info'!$C$2:$J$2,0)),"")</f>
        <v/>
      </c>
      <c r="O1653" s="19">
        <f>IFERROR((Data6[[#This Row],[Hours:]]*SUM(Data6[[#This Row],[Rate]:[Other]])),"")</f>
        <v>0</v>
      </c>
      <c r="P1653" s="7" t="str">
        <f>IF(Data6[[#This Row],[WO'#:]]="","Riley #","WO#")</f>
        <v>WO#</v>
      </c>
      <c r="Q1653" s="7">
        <f>IFERROR(WEEKNUM(Data6[[#This Row],[Date:]]),"")</f>
        <v>34</v>
      </c>
      <c r="R1653" s="6">
        <f t="shared" si="75"/>
        <v>45522</v>
      </c>
      <c r="S1653" s="6">
        <f>Data6[[#This Row],[Week Start]]+7</f>
        <v>45529</v>
      </c>
      <c r="T1653" s="7" t="str">
        <f t="shared" si="76"/>
        <v>8/18/2024 - 8/25/2024</v>
      </c>
      <c r="U1653" s="7" t="str">
        <f t="shared" si="77"/>
        <v>Time Card</v>
      </c>
      <c r="V1653" s="8" t="str">
        <f>RIGHT(TEXT(Data6[[#This Row],[Date:]],"mmddyyyy"),4)</f>
        <v>2024</v>
      </c>
      <c r="W1653" s="8" t="str">
        <f>MID(TEXT(Data6[[#This Row],[Date:]],"mmddyyyy"),3,2)</f>
        <v>19</v>
      </c>
      <c r="X1653" s="8" t="str">
        <f>LEFT(TEXT(Data6[[#This Row],[Date:]],"mmddyyyy"),2)</f>
        <v>08</v>
      </c>
      <c r="Y1653" s="6">
        <f>DATE(Data6[[#This Row],[Year]],Data6[[#This Row],[Month]],Data6[[#This Row],[Day]])</f>
        <v>45523</v>
      </c>
    </row>
    <row r="1654" spans="1:25" x14ac:dyDescent="0.3">
      <c r="A1654" s="5">
        <v>45524.376756365738</v>
      </c>
      <c r="B1654" s="7" t="s">
        <v>35</v>
      </c>
      <c r="C1654" s="6" t="s">
        <v>2093</v>
      </c>
      <c r="D1654" s="7" t="s">
        <v>2092</v>
      </c>
      <c r="E1654" s="8">
        <v>3</v>
      </c>
      <c r="F1654" s="7" t="s">
        <v>68</v>
      </c>
      <c r="G1654" s="7" t="s">
        <v>68</v>
      </c>
      <c r="H1654" s="7" t="s">
        <v>536</v>
      </c>
      <c r="I1654" s="7" t="s">
        <v>44</v>
      </c>
      <c r="J1654" s="19" t="str">
        <f>IFERROR(INDEX('Employee Info'!$C$3:$E$200,MATCH(Data6[[#This Row],[Name:]],'Employee Info'!$B$3:$B$200,0),MATCH(Data6[[#This Row],[Hours Type:]],'Employee Info'!$C$2:$E$2,0)),"")</f>
        <v/>
      </c>
      <c r="K1654" s="19" t="str">
        <f>IFERROR(INDEX('Employee Info'!$C$3:$J$200,MATCH(Data6[[#This Row],[Name:]],'Employee Info'!$B$3:$B$200,0),MATCH(Data6[[#Headers],[Truck]],'Employee Info'!$C$2:$J$2,0)),"")</f>
        <v/>
      </c>
      <c r="L1654" s="19" t="str">
        <f>IFERROR(INDEX('Employee Info'!$C$3:$J$200,MATCH(Data6[[#This Row],[Name:]],'Employee Info'!$B$3:$B$200,0),MATCH(Data6[[#Headers],[Phone]],'Employee Info'!$C$2:$J$2,0)),"")</f>
        <v/>
      </c>
      <c r="M1654" s="19" t="str">
        <f>IFERROR(INDEX('Employee Info'!$C$3:$J$200,MATCH(Data6[[#This Row],[Name:]],'Employee Info'!$B$3:$B$200,0),MATCH(Data6[[#Headers],[Tech]],'Employee Info'!$C$2:$J$2,0)),"")</f>
        <v/>
      </c>
      <c r="N1654" s="19" t="str">
        <f>IFERROR(INDEX('Employee Info'!$C$3:$J$200,MATCH(Data6[[#This Row],[Name:]],'Employee Info'!$B$3:$B$200,0),MATCH(Data6[[#Headers],[Other]],'Employee Info'!$C$2:$J$2,0)),"")</f>
        <v/>
      </c>
      <c r="O1654" s="19">
        <f>IFERROR((Data6[[#This Row],[Hours:]]*SUM(Data6[[#This Row],[Rate]:[Other]])),"")</f>
        <v>0</v>
      </c>
      <c r="P1654" s="7" t="str">
        <f>IF(Data6[[#This Row],[WO'#:]]="","Riley #","WO#")</f>
        <v>Riley #</v>
      </c>
      <c r="Q1654" s="7">
        <f>IFERROR(WEEKNUM(Data6[[#This Row],[Date:]]),"")</f>
        <v>34</v>
      </c>
      <c r="R1654" s="6">
        <f t="shared" si="75"/>
        <v>45522</v>
      </c>
      <c r="S1654" s="6">
        <f>Data6[[#This Row],[Week Start]]+7</f>
        <v>45529</v>
      </c>
      <c r="T1654" s="7" t="str">
        <f t="shared" si="76"/>
        <v>8/18/2024 - 8/25/2024</v>
      </c>
      <c r="U1654" s="7" t="str">
        <f t="shared" si="77"/>
        <v>Time Card</v>
      </c>
      <c r="V1654" s="8" t="str">
        <f>RIGHT(TEXT(Data6[[#This Row],[Date:]],"mmddyyyy"),4)</f>
        <v>2024</v>
      </c>
      <c r="W1654" s="8" t="str">
        <f>MID(TEXT(Data6[[#This Row],[Date:]],"mmddyyyy"),3,2)</f>
        <v>20</v>
      </c>
      <c r="X1654" s="8" t="str">
        <f>LEFT(TEXT(Data6[[#This Row],[Date:]],"mmddyyyy"),2)</f>
        <v>08</v>
      </c>
      <c r="Y1654" s="6">
        <f>DATE(Data6[[#This Row],[Year]],Data6[[#This Row],[Month]],Data6[[#This Row],[Day]])</f>
        <v>45524</v>
      </c>
    </row>
    <row r="1655" spans="1:25" x14ac:dyDescent="0.3">
      <c r="A1655" s="5">
        <v>45524.426409375003</v>
      </c>
      <c r="B1655" s="7" t="s">
        <v>31</v>
      </c>
      <c r="C1655" s="6" t="s">
        <v>2093</v>
      </c>
      <c r="D1655" s="7" t="s">
        <v>2008</v>
      </c>
      <c r="E1655" s="8">
        <v>4</v>
      </c>
      <c r="F1655" s="7" t="s">
        <v>68</v>
      </c>
      <c r="G1655" s="7" t="s">
        <v>68</v>
      </c>
      <c r="H1655" s="7" t="s">
        <v>922</v>
      </c>
      <c r="I1655" s="7" t="s">
        <v>44</v>
      </c>
      <c r="J1655" s="19" t="str">
        <f>IFERROR(INDEX('Employee Info'!$C$3:$E$200,MATCH(Data6[[#This Row],[Name:]],'Employee Info'!$B$3:$B$200,0),MATCH(Data6[[#This Row],[Hours Type:]],'Employee Info'!$C$2:$E$2,0)),"")</f>
        <v/>
      </c>
      <c r="K1655" s="19" t="str">
        <f>IFERROR(INDEX('Employee Info'!$C$3:$J$200,MATCH(Data6[[#This Row],[Name:]],'Employee Info'!$B$3:$B$200,0),MATCH(Data6[[#Headers],[Truck]],'Employee Info'!$C$2:$J$2,0)),"")</f>
        <v/>
      </c>
      <c r="L1655" s="19" t="str">
        <f>IFERROR(INDEX('Employee Info'!$C$3:$J$200,MATCH(Data6[[#This Row],[Name:]],'Employee Info'!$B$3:$B$200,0),MATCH(Data6[[#Headers],[Phone]],'Employee Info'!$C$2:$J$2,0)),"")</f>
        <v/>
      </c>
      <c r="M1655" s="19" t="str">
        <f>IFERROR(INDEX('Employee Info'!$C$3:$J$200,MATCH(Data6[[#This Row],[Name:]],'Employee Info'!$B$3:$B$200,0),MATCH(Data6[[#Headers],[Tech]],'Employee Info'!$C$2:$J$2,0)),"")</f>
        <v/>
      </c>
      <c r="N1655" s="19" t="str">
        <f>IFERROR(INDEX('Employee Info'!$C$3:$J$200,MATCH(Data6[[#This Row],[Name:]],'Employee Info'!$B$3:$B$200,0),MATCH(Data6[[#Headers],[Other]],'Employee Info'!$C$2:$J$2,0)),"")</f>
        <v/>
      </c>
      <c r="O1655" s="19">
        <f>IFERROR((Data6[[#This Row],[Hours:]]*SUM(Data6[[#This Row],[Rate]:[Other]])),"")</f>
        <v>0</v>
      </c>
      <c r="P1655" s="7" t="str">
        <f>IF(Data6[[#This Row],[WO'#:]]="","Riley #","WO#")</f>
        <v>Riley #</v>
      </c>
      <c r="Q1655" s="7">
        <f>IFERROR(WEEKNUM(Data6[[#This Row],[Date:]]),"")</f>
        <v>34</v>
      </c>
      <c r="R1655" s="6">
        <f t="shared" si="75"/>
        <v>45522</v>
      </c>
      <c r="S1655" s="6">
        <f>Data6[[#This Row],[Week Start]]+7</f>
        <v>45529</v>
      </c>
      <c r="T1655" s="7" t="str">
        <f t="shared" si="76"/>
        <v>8/18/2024 - 8/25/2024</v>
      </c>
      <c r="U1655" s="7" t="str">
        <f t="shared" si="77"/>
        <v>Time Card</v>
      </c>
      <c r="V1655" s="8" t="str">
        <f>RIGHT(TEXT(Data6[[#This Row],[Date:]],"mmddyyyy"),4)</f>
        <v>2024</v>
      </c>
      <c r="W1655" s="8" t="str">
        <f>MID(TEXT(Data6[[#This Row],[Date:]],"mmddyyyy"),3,2)</f>
        <v>20</v>
      </c>
      <c r="X1655" s="8" t="str">
        <f>LEFT(TEXT(Data6[[#This Row],[Date:]],"mmddyyyy"),2)</f>
        <v>08</v>
      </c>
      <c r="Y1655" s="6">
        <f>DATE(Data6[[#This Row],[Year]],Data6[[#This Row],[Month]],Data6[[#This Row],[Day]])</f>
        <v>45524</v>
      </c>
    </row>
    <row r="1656" spans="1:25" x14ac:dyDescent="0.3">
      <c r="A1656" s="5">
        <v>45524.426546643517</v>
      </c>
      <c r="B1656" s="7" t="s">
        <v>34</v>
      </c>
      <c r="C1656" s="6" t="s">
        <v>2093</v>
      </c>
      <c r="D1656" s="7" t="s">
        <v>2008</v>
      </c>
      <c r="E1656" s="8">
        <v>4</v>
      </c>
      <c r="F1656" s="7" t="s">
        <v>68</v>
      </c>
      <c r="G1656" s="7" t="s">
        <v>68</v>
      </c>
      <c r="H1656" s="7" t="s">
        <v>922</v>
      </c>
      <c r="I1656" s="7" t="s">
        <v>44</v>
      </c>
      <c r="J1656" s="19" t="str">
        <f>IFERROR(INDEX('Employee Info'!$C$3:$E$200,MATCH(Data6[[#This Row],[Name:]],'Employee Info'!$B$3:$B$200,0),MATCH(Data6[[#This Row],[Hours Type:]],'Employee Info'!$C$2:$E$2,0)),"")</f>
        <v/>
      </c>
      <c r="K1656" s="19" t="str">
        <f>IFERROR(INDEX('Employee Info'!$C$3:$J$200,MATCH(Data6[[#This Row],[Name:]],'Employee Info'!$B$3:$B$200,0),MATCH(Data6[[#Headers],[Truck]],'Employee Info'!$C$2:$J$2,0)),"")</f>
        <v/>
      </c>
      <c r="L1656" s="19" t="str">
        <f>IFERROR(INDEX('Employee Info'!$C$3:$J$200,MATCH(Data6[[#This Row],[Name:]],'Employee Info'!$B$3:$B$200,0),MATCH(Data6[[#Headers],[Phone]],'Employee Info'!$C$2:$J$2,0)),"")</f>
        <v/>
      </c>
      <c r="M1656" s="19" t="str">
        <f>IFERROR(INDEX('Employee Info'!$C$3:$J$200,MATCH(Data6[[#This Row],[Name:]],'Employee Info'!$B$3:$B$200,0),MATCH(Data6[[#Headers],[Tech]],'Employee Info'!$C$2:$J$2,0)),"")</f>
        <v/>
      </c>
      <c r="N1656" s="19" t="str">
        <f>IFERROR(INDEX('Employee Info'!$C$3:$J$200,MATCH(Data6[[#This Row],[Name:]],'Employee Info'!$B$3:$B$200,0),MATCH(Data6[[#Headers],[Other]],'Employee Info'!$C$2:$J$2,0)),"")</f>
        <v/>
      </c>
      <c r="O1656" s="19">
        <f>IFERROR((Data6[[#This Row],[Hours:]]*SUM(Data6[[#This Row],[Rate]:[Other]])),"")</f>
        <v>0</v>
      </c>
      <c r="P1656" s="7" t="str">
        <f>IF(Data6[[#This Row],[WO'#:]]="","Riley #","WO#")</f>
        <v>Riley #</v>
      </c>
      <c r="Q1656" s="7">
        <f>IFERROR(WEEKNUM(Data6[[#This Row],[Date:]]),"")</f>
        <v>34</v>
      </c>
      <c r="R1656" s="6">
        <f t="shared" si="75"/>
        <v>45522</v>
      </c>
      <c r="S1656" s="6">
        <f>Data6[[#This Row],[Week Start]]+7</f>
        <v>45529</v>
      </c>
      <c r="T1656" s="7" t="str">
        <f t="shared" si="76"/>
        <v>8/18/2024 - 8/25/2024</v>
      </c>
      <c r="U1656" s="7" t="str">
        <f t="shared" si="77"/>
        <v>Time Card</v>
      </c>
      <c r="V1656" s="8" t="str">
        <f>RIGHT(TEXT(Data6[[#This Row],[Date:]],"mmddyyyy"),4)</f>
        <v>2024</v>
      </c>
      <c r="W1656" s="8" t="str">
        <f>MID(TEXT(Data6[[#This Row],[Date:]],"mmddyyyy"),3,2)</f>
        <v>20</v>
      </c>
      <c r="X1656" s="8" t="str">
        <f>LEFT(TEXT(Data6[[#This Row],[Date:]],"mmddyyyy"),2)</f>
        <v>08</v>
      </c>
      <c r="Y1656" s="6">
        <f>DATE(Data6[[#This Row],[Year]],Data6[[#This Row],[Month]],Data6[[#This Row],[Day]])</f>
        <v>45524</v>
      </c>
    </row>
    <row r="1657" spans="1:25" x14ac:dyDescent="0.3">
      <c r="A1657" s="5">
        <v>45524.580039583336</v>
      </c>
      <c r="B1657" s="7" t="s">
        <v>34</v>
      </c>
      <c r="C1657" s="6" t="s">
        <v>2093</v>
      </c>
      <c r="D1657" s="7" t="s">
        <v>2094</v>
      </c>
      <c r="E1657" s="8">
        <v>1</v>
      </c>
      <c r="F1657" s="7" t="s">
        <v>68</v>
      </c>
      <c r="G1657" s="7" t="s">
        <v>68</v>
      </c>
      <c r="H1657" s="7" t="s">
        <v>202</v>
      </c>
      <c r="I1657" s="7" t="s">
        <v>44</v>
      </c>
      <c r="J1657" s="19" t="str">
        <f>IFERROR(INDEX('Employee Info'!$C$3:$E$200,MATCH(Data6[[#This Row],[Name:]],'Employee Info'!$B$3:$B$200,0),MATCH(Data6[[#This Row],[Hours Type:]],'Employee Info'!$C$2:$E$2,0)),"")</f>
        <v/>
      </c>
      <c r="K1657" s="19" t="str">
        <f>IFERROR(INDEX('Employee Info'!$C$3:$J$200,MATCH(Data6[[#This Row],[Name:]],'Employee Info'!$B$3:$B$200,0),MATCH(Data6[[#Headers],[Truck]],'Employee Info'!$C$2:$J$2,0)),"")</f>
        <v/>
      </c>
      <c r="L1657" s="19" t="str">
        <f>IFERROR(INDEX('Employee Info'!$C$3:$J$200,MATCH(Data6[[#This Row],[Name:]],'Employee Info'!$B$3:$B$200,0),MATCH(Data6[[#Headers],[Phone]],'Employee Info'!$C$2:$J$2,0)),"")</f>
        <v/>
      </c>
      <c r="M1657" s="19" t="str">
        <f>IFERROR(INDEX('Employee Info'!$C$3:$J$200,MATCH(Data6[[#This Row],[Name:]],'Employee Info'!$B$3:$B$200,0),MATCH(Data6[[#Headers],[Tech]],'Employee Info'!$C$2:$J$2,0)),"")</f>
        <v/>
      </c>
      <c r="N1657" s="19" t="str">
        <f>IFERROR(INDEX('Employee Info'!$C$3:$J$200,MATCH(Data6[[#This Row],[Name:]],'Employee Info'!$B$3:$B$200,0),MATCH(Data6[[#Headers],[Other]],'Employee Info'!$C$2:$J$2,0)),"")</f>
        <v/>
      </c>
      <c r="O1657" s="19">
        <f>IFERROR((Data6[[#This Row],[Hours:]]*SUM(Data6[[#This Row],[Rate]:[Other]])),"")</f>
        <v>0</v>
      </c>
      <c r="P1657" s="7" t="str">
        <f>IF(Data6[[#This Row],[WO'#:]]="","Riley #","WO#")</f>
        <v>Riley #</v>
      </c>
      <c r="Q1657" s="7">
        <f>IFERROR(WEEKNUM(Data6[[#This Row],[Date:]]),"")</f>
        <v>34</v>
      </c>
      <c r="R1657" s="6">
        <f t="shared" si="75"/>
        <v>45522</v>
      </c>
      <c r="S1657" s="6">
        <f>Data6[[#This Row],[Week Start]]+7</f>
        <v>45529</v>
      </c>
      <c r="T1657" s="7" t="str">
        <f t="shared" si="76"/>
        <v>8/18/2024 - 8/25/2024</v>
      </c>
      <c r="U1657" s="7" t="str">
        <f t="shared" si="77"/>
        <v>Time Card</v>
      </c>
      <c r="V1657" s="8" t="str">
        <f>RIGHT(TEXT(Data6[[#This Row],[Date:]],"mmddyyyy"),4)</f>
        <v>2024</v>
      </c>
      <c r="W1657" s="8" t="str">
        <f>MID(TEXT(Data6[[#This Row],[Date:]],"mmddyyyy"),3,2)</f>
        <v>20</v>
      </c>
      <c r="X1657" s="8" t="str">
        <f>LEFT(TEXT(Data6[[#This Row],[Date:]],"mmddyyyy"),2)</f>
        <v>08</v>
      </c>
      <c r="Y1657" s="6">
        <f>DATE(Data6[[#This Row],[Year]],Data6[[#This Row],[Month]],Data6[[#This Row],[Day]])</f>
        <v>45524</v>
      </c>
    </row>
    <row r="1658" spans="1:25" x14ac:dyDescent="0.3">
      <c r="A1658" s="5">
        <v>45524.580178703705</v>
      </c>
      <c r="B1658" s="7" t="s">
        <v>31</v>
      </c>
      <c r="C1658" s="6" t="s">
        <v>2093</v>
      </c>
      <c r="D1658" s="7" t="s">
        <v>2094</v>
      </c>
      <c r="E1658" s="8">
        <v>1</v>
      </c>
      <c r="F1658" s="7" t="s">
        <v>68</v>
      </c>
      <c r="G1658" s="7" t="s">
        <v>68</v>
      </c>
      <c r="H1658" s="7" t="s">
        <v>202</v>
      </c>
      <c r="I1658" s="7" t="s">
        <v>44</v>
      </c>
      <c r="J1658" s="19" t="str">
        <f>IFERROR(INDEX('Employee Info'!$C$3:$E$200,MATCH(Data6[[#This Row],[Name:]],'Employee Info'!$B$3:$B$200,0),MATCH(Data6[[#This Row],[Hours Type:]],'Employee Info'!$C$2:$E$2,0)),"")</f>
        <v/>
      </c>
      <c r="K1658" s="19" t="str">
        <f>IFERROR(INDEX('Employee Info'!$C$3:$J$200,MATCH(Data6[[#This Row],[Name:]],'Employee Info'!$B$3:$B$200,0),MATCH(Data6[[#Headers],[Truck]],'Employee Info'!$C$2:$J$2,0)),"")</f>
        <v/>
      </c>
      <c r="L1658" s="19" t="str">
        <f>IFERROR(INDEX('Employee Info'!$C$3:$J$200,MATCH(Data6[[#This Row],[Name:]],'Employee Info'!$B$3:$B$200,0),MATCH(Data6[[#Headers],[Phone]],'Employee Info'!$C$2:$J$2,0)),"")</f>
        <v/>
      </c>
      <c r="M1658" s="19" t="str">
        <f>IFERROR(INDEX('Employee Info'!$C$3:$J$200,MATCH(Data6[[#This Row],[Name:]],'Employee Info'!$B$3:$B$200,0),MATCH(Data6[[#Headers],[Tech]],'Employee Info'!$C$2:$J$2,0)),"")</f>
        <v/>
      </c>
      <c r="N1658" s="19" t="str">
        <f>IFERROR(INDEX('Employee Info'!$C$3:$J$200,MATCH(Data6[[#This Row],[Name:]],'Employee Info'!$B$3:$B$200,0),MATCH(Data6[[#Headers],[Other]],'Employee Info'!$C$2:$J$2,0)),"")</f>
        <v/>
      </c>
      <c r="O1658" s="19">
        <f>IFERROR((Data6[[#This Row],[Hours:]]*SUM(Data6[[#This Row],[Rate]:[Other]])),"")</f>
        <v>0</v>
      </c>
      <c r="P1658" s="7" t="str">
        <f>IF(Data6[[#This Row],[WO'#:]]="","Riley #","WO#")</f>
        <v>Riley #</v>
      </c>
      <c r="Q1658" s="7">
        <f>IFERROR(WEEKNUM(Data6[[#This Row],[Date:]]),"")</f>
        <v>34</v>
      </c>
      <c r="R1658" s="6">
        <f t="shared" si="75"/>
        <v>45522</v>
      </c>
      <c r="S1658" s="6">
        <f>Data6[[#This Row],[Week Start]]+7</f>
        <v>45529</v>
      </c>
      <c r="T1658" s="7" t="str">
        <f t="shared" si="76"/>
        <v>8/18/2024 - 8/25/2024</v>
      </c>
      <c r="U1658" s="7" t="str">
        <f t="shared" si="77"/>
        <v>Time Card</v>
      </c>
      <c r="V1658" s="8" t="str">
        <f>RIGHT(TEXT(Data6[[#This Row],[Date:]],"mmddyyyy"),4)</f>
        <v>2024</v>
      </c>
      <c r="W1658" s="8" t="str">
        <f>MID(TEXT(Data6[[#This Row],[Date:]],"mmddyyyy"),3,2)</f>
        <v>20</v>
      </c>
      <c r="X1658" s="8" t="str">
        <f>LEFT(TEXT(Data6[[#This Row],[Date:]],"mmddyyyy"),2)</f>
        <v>08</v>
      </c>
      <c r="Y1658" s="6">
        <f>DATE(Data6[[#This Row],[Year]],Data6[[#This Row],[Month]],Data6[[#This Row],[Day]])</f>
        <v>45524</v>
      </c>
    </row>
    <row r="1659" spans="1:25" x14ac:dyDescent="0.3">
      <c r="A1659" s="5">
        <v>45524.581375578702</v>
      </c>
      <c r="B1659" s="7" t="s">
        <v>65</v>
      </c>
      <c r="C1659" s="6" t="s">
        <v>2093</v>
      </c>
      <c r="D1659" s="7" t="s">
        <v>2095</v>
      </c>
      <c r="E1659" s="8">
        <v>8</v>
      </c>
      <c r="F1659" s="7" t="s">
        <v>68</v>
      </c>
      <c r="G1659" s="7" t="s">
        <v>68</v>
      </c>
      <c r="H1659" s="7" t="s">
        <v>536</v>
      </c>
      <c r="I1659" s="7" t="s">
        <v>44</v>
      </c>
      <c r="J1659" s="19" t="str">
        <f>IFERROR(INDEX('Employee Info'!$C$3:$E$200,MATCH(Data6[[#This Row],[Name:]],'Employee Info'!$B$3:$B$200,0),MATCH(Data6[[#This Row],[Hours Type:]],'Employee Info'!$C$2:$E$2,0)),"")</f>
        <v/>
      </c>
      <c r="K1659" s="19" t="str">
        <f>IFERROR(INDEX('Employee Info'!$C$3:$J$200,MATCH(Data6[[#This Row],[Name:]],'Employee Info'!$B$3:$B$200,0),MATCH(Data6[[#Headers],[Truck]],'Employee Info'!$C$2:$J$2,0)),"")</f>
        <v/>
      </c>
      <c r="L1659" s="19" t="str">
        <f>IFERROR(INDEX('Employee Info'!$C$3:$J$200,MATCH(Data6[[#This Row],[Name:]],'Employee Info'!$B$3:$B$200,0),MATCH(Data6[[#Headers],[Phone]],'Employee Info'!$C$2:$J$2,0)),"")</f>
        <v/>
      </c>
      <c r="M1659" s="19" t="str">
        <f>IFERROR(INDEX('Employee Info'!$C$3:$J$200,MATCH(Data6[[#This Row],[Name:]],'Employee Info'!$B$3:$B$200,0),MATCH(Data6[[#Headers],[Tech]],'Employee Info'!$C$2:$J$2,0)),"")</f>
        <v/>
      </c>
      <c r="N1659" s="19" t="str">
        <f>IFERROR(INDEX('Employee Info'!$C$3:$J$200,MATCH(Data6[[#This Row],[Name:]],'Employee Info'!$B$3:$B$200,0),MATCH(Data6[[#Headers],[Other]],'Employee Info'!$C$2:$J$2,0)),"")</f>
        <v/>
      </c>
      <c r="O1659" s="19">
        <f>IFERROR((Data6[[#This Row],[Hours:]]*SUM(Data6[[#This Row],[Rate]:[Other]])),"")</f>
        <v>0</v>
      </c>
      <c r="P1659" s="7" t="str">
        <f>IF(Data6[[#This Row],[WO'#:]]="","Riley #","WO#")</f>
        <v>Riley #</v>
      </c>
      <c r="Q1659" s="7">
        <f>IFERROR(WEEKNUM(Data6[[#This Row],[Date:]]),"")</f>
        <v>34</v>
      </c>
      <c r="R1659" s="6">
        <f t="shared" si="75"/>
        <v>45522</v>
      </c>
      <c r="S1659" s="6">
        <f>Data6[[#This Row],[Week Start]]+7</f>
        <v>45529</v>
      </c>
      <c r="T1659" s="7" t="str">
        <f t="shared" si="76"/>
        <v>8/18/2024 - 8/25/2024</v>
      </c>
      <c r="U1659" s="7" t="str">
        <f t="shared" si="77"/>
        <v>Time Card</v>
      </c>
      <c r="V1659" s="8" t="str">
        <f>RIGHT(TEXT(Data6[[#This Row],[Date:]],"mmddyyyy"),4)</f>
        <v>2024</v>
      </c>
      <c r="W1659" s="8" t="str">
        <f>MID(TEXT(Data6[[#This Row],[Date:]],"mmddyyyy"),3,2)</f>
        <v>20</v>
      </c>
      <c r="X1659" s="8" t="str">
        <f>LEFT(TEXT(Data6[[#This Row],[Date:]],"mmddyyyy"),2)</f>
        <v>08</v>
      </c>
      <c r="Y1659" s="6">
        <f>DATE(Data6[[#This Row],[Year]],Data6[[#This Row],[Month]],Data6[[#This Row],[Day]])</f>
        <v>45524</v>
      </c>
    </row>
    <row r="1660" spans="1:25" x14ac:dyDescent="0.3">
      <c r="A1660" s="5">
        <v>45524.58413703704</v>
      </c>
      <c r="B1660" s="7" t="s">
        <v>31</v>
      </c>
      <c r="C1660" s="6" t="s">
        <v>2093</v>
      </c>
      <c r="D1660" s="7" t="s">
        <v>2096</v>
      </c>
      <c r="E1660" s="8">
        <v>3</v>
      </c>
      <c r="F1660" s="7" t="s">
        <v>68</v>
      </c>
      <c r="G1660" s="7" t="s">
        <v>68</v>
      </c>
      <c r="H1660" s="7" t="s">
        <v>2097</v>
      </c>
      <c r="I1660" s="7" t="s">
        <v>44</v>
      </c>
      <c r="J1660" s="19" t="str">
        <f>IFERROR(INDEX('Employee Info'!$C$3:$E$200,MATCH(Data6[[#This Row],[Name:]],'Employee Info'!$B$3:$B$200,0),MATCH(Data6[[#This Row],[Hours Type:]],'Employee Info'!$C$2:$E$2,0)),"")</f>
        <v/>
      </c>
      <c r="K1660" s="19" t="str">
        <f>IFERROR(INDEX('Employee Info'!$C$3:$J$200,MATCH(Data6[[#This Row],[Name:]],'Employee Info'!$B$3:$B$200,0),MATCH(Data6[[#Headers],[Truck]],'Employee Info'!$C$2:$J$2,0)),"")</f>
        <v/>
      </c>
      <c r="L1660" s="19" t="str">
        <f>IFERROR(INDEX('Employee Info'!$C$3:$J$200,MATCH(Data6[[#This Row],[Name:]],'Employee Info'!$B$3:$B$200,0),MATCH(Data6[[#Headers],[Phone]],'Employee Info'!$C$2:$J$2,0)),"")</f>
        <v/>
      </c>
      <c r="M1660" s="19" t="str">
        <f>IFERROR(INDEX('Employee Info'!$C$3:$J$200,MATCH(Data6[[#This Row],[Name:]],'Employee Info'!$B$3:$B$200,0),MATCH(Data6[[#Headers],[Tech]],'Employee Info'!$C$2:$J$2,0)),"")</f>
        <v/>
      </c>
      <c r="N1660" s="19" t="str">
        <f>IFERROR(INDEX('Employee Info'!$C$3:$J$200,MATCH(Data6[[#This Row],[Name:]],'Employee Info'!$B$3:$B$200,0),MATCH(Data6[[#Headers],[Other]],'Employee Info'!$C$2:$J$2,0)),"")</f>
        <v/>
      </c>
      <c r="O1660" s="19">
        <f>IFERROR((Data6[[#This Row],[Hours:]]*SUM(Data6[[#This Row],[Rate]:[Other]])),"")</f>
        <v>0</v>
      </c>
      <c r="P1660" s="7" t="str">
        <f>IF(Data6[[#This Row],[WO'#:]]="","Riley #","WO#")</f>
        <v>Riley #</v>
      </c>
      <c r="Q1660" s="7">
        <f>IFERROR(WEEKNUM(Data6[[#This Row],[Date:]]),"")</f>
        <v>34</v>
      </c>
      <c r="R1660" s="6">
        <f t="shared" si="75"/>
        <v>45522</v>
      </c>
      <c r="S1660" s="6">
        <f>Data6[[#This Row],[Week Start]]+7</f>
        <v>45529</v>
      </c>
      <c r="T1660" s="7" t="str">
        <f t="shared" si="76"/>
        <v>8/18/2024 - 8/25/2024</v>
      </c>
      <c r="U1660" s="7" t="str">
        <f t="shared" si="77"/>
        <v>Time Card</v>
      </c>
      <c r="V1660" s="8" t="str">
        <f>RIGHT(TEXT(Data6[[#This Row],[Date:]],"mmddyyyy"),4)</f>
        <v>2024</v>
      </c>
      <c r="W1660" s="8" t="str">
        <f>MID(TEXT(Data6[[#This Row],[Date:]],"mmddyyyy"),3,2)</f>
        <v>20</v>
      </c>
      <c r="X1660" s="8" t="str">
        <f>LEFT(TEXT(Data6[[#This Row],[Date:]],"mmddyyyy"),2)</f>
        <v>08</v>
      </c>
      <c r="Y1660" s="6">
        <f>DATE(Data6[[#This Row],[Year]],Data6[[#This Row],[Month]],Data6[[#This Row],[Day]])</f>
        <v>45524</v>
      </c>
    </row>
    <row r="1661" spans="1:25" x14ac:dyDescent="0.3">
      <c r="A1661" s="5">
        <v>45524.584243518519</v>
      </c>
      <c r="B1661" s="7" t="s">
        <v>34</v>
      </c>
      <c r="C1661" s="6" t="s">
        <v>2093</v>
      </c>
      <c r="D1661" s="7" t="s">
        <v>2096</v>
      </c>
      <c r="E1661" s="8">
        <v>3</v>
      </c>
      <c r="F1661" s="7" t="s">
        <v>68</v>
      </c>
      <c r="G1661" s="7" t="s">
        <v>68</v>
      </c>
      <c r="H1661" s="7" t="s">
        <v>2097</v>
      </c>
      <c r="I1661" s="7" t="s">
        <v>44</v>
      </c>
      <c r="J1661" s="19" t="str">
        <f>IFERROR(INDEX('Employee Info'!$C$3:$E$200,MATCH(Data6[[#This Row],[Name:]],'Employee Info'!$B$3:$B$200,0),MATCH(Data6[[#This Row],[Hours Type:]],'Employee Info'!$C$2:$E$2,0)),"")</f>
        <v/>
      </c>
      <c r="K1661" s="19" t="str">
        <f>IFERROR(INDEX('Employee Info'!$C$3:$J$200,MATCH(Data6[[#This Row],[Name:]],'Employee Info'!$B$3:$B$200,0),MATCH(Data6[[#Headers],[Truck]],'Employee Info'!$C$2:$J$2,0)),"")</f>
        <v/>
      </c>
      <c r="L1661" s="19" t="str">
        <f>IFERROR(INDEX('Employee Info'!$C$3:$J$200,MATCH(Data6[[#This Row],[Name:]],'Employee Info'!$B$3:$B$200,0),MATCH(Data6[[#Headers],[Phone]],'Employee Info'!$C$2:$J$2,0)),"")</f>
        <v/>
      </c>
      <c r="M1661" s="19" t="str">
        <f>IFERROR(INDEX('Employee Info'!$C$3:$J$200,MATCH(Data6[[#This Row],[Name:]],'Employee Info'!$B$3:$B$200,0),MATCH(Data6[[#Headers],[Tech]],'Employee Info'!$C$2:$J$2,0)),"")</f>
        <v/>
      </c>
      <c r="N1661" s="19" t="str">
        <f>IFERROR(INDEX('Employee Info'!$C$3:$J$200,MATCH(Data6[[#This Row],[Name:]],'Employee Info'!$B$3:$B$200,0),MATCH(Data6[[#Headers],[Other]],'Employee Info'!$C$2:$J$2,0)),"")</f>
        <v/>
      </c>
      <c r="O1661" s="19">
        <f>IFERROR((Data6[[#This Row],[Hours:]]*SUM(Data6[[#This Row],[Rate]:[Other]])),"")</f>
        <v>0</v>
      </c>
      <c r="P1661" s="7" t="str">
        <f>IF(Data6[[#This Row],[WO'#:]]="","Riley #","WO#")</f>
        <v>Riley #</v>
      </c>
      <c r="Q1661" s="7">
        <f>IFERROR(WEEKNUM(Data6[[#This Row],[Date:]]),"")</f>
        <v>34</v>
      </c>
      <c r="R1661" s="6">
        <f t="shared" si="75"/>
        <v>45522</v>
      </c>
      <c r="S1661" s="6">
        <f>Data6[[#This Row],[Week Start]]+7</f>
        <v>45529</v>
      </c>
      <c r="T1661" s="7" t="str">
        <f t="shared" si="76"/>
        <v>8/18/2024 - 8/25/2024</v>
      </c>
      <c r="U1661" s="7" t="str">
        <f t="shared" si="77"/>
        <v>Time Card</v>
      </c>
      <c r="V1661" s="8" t="str">
        <f>RIGHT(TEXT(Data6[[#This Row],[Date:]],"mmddyyyy"),4)</f>
        <v>2024</v>
      </c>
      <c r="W1661" s="8" t="str">
        <f>MID(TEXT(Data6[[#This Row],[Date:]],"mmddyyyy"),3,2)</f>
        <v>20</v>
      </c>
      <c r="X1661" s="8" t="str">
        <f>LEFT(TEXT(Data6[[#This Row],[Date:]],"mmddyyyy"),2)</f>
        <v>08</v>
      </c>
      <c r="Y1661" s="6">
        <f>DATE(Data6[[#This Row],[Year]],Data6[[#This Row],[Month]],Data6[[#This Row],[Day]])</f>
        <v>45524</v>
      </c>
    </row>
    <row r="1662" spans="1:25" x14ac:dyDescent="0.3">
      <c r="A1662" s="5">
        <v>45527.531891782404</v>
      </c>
      <c r="B1662" s="7" t="s">
        <v>66</v>
      </c>
      <c r="C1662" s="6" t="s">
        <v>2093</v>
      </c>
      <c r="D1662" s="7" t="s">
        <v>2117</v>
      </c>
      <c r="E1662" s="8">
        <v>1</v>
      </c>
      <c r="F1662" s="7" t="s">
        <v>68</v>
      </c>
      <c r="G1662" s="7" t="s">
        <v>68</v>
      </c>
      <c r="H1662" s="7" t="s">
        <v>536</v>
      </c>
      <c r="I1662" s="7" t="s">
        <v>44</v>
      </c>
      <c r="J1662" s="19" t="str">
        <f>IFERROR(INDEX('Employee Info'!$C$3:$E$200,MATCH(Data6[[#This Row],[Name:]],'Employee Info'!$B$3:$B$200,0),MATCH(Data6[[#This Row],[Hours Type:]],'Employee Info'!$C$2:$E$2,0)),"")</f>
        <v/>
      </c>
      <c r="K1662" s="19" t="str">
        <f>IFERROR(INDEX('Employee Info'!$C$3:$J$200,MATCH(Data6[[#This Row],[Name:]],'Employee Info'!$B$3:$B$200,0),MATCH(Data6[[#Headers],[Truck]],'Employee Info'!$C$2:$J$2,0)),"")</f>
        <v/>
      </c>
      <c r="L1662" s="19" t="str">
        <f>IFERROR(INDEX('Employee Info'!$C$3:$J$200,MATCH(Data6[[#This Row],[Name:]],'Employee Info'!$B$3:$B$200,0),MATCH(Data6[[#Headers],[Phone]],'Employee Info'!$C$2:$J$2,0)),"")</f>
        <v/>
      </c>
      <c r="M1662" s="19" t="str">
        <f>IFERROR(INDEX('Employee Info'!$C$3:$J$200,MATCH(Data6[[#This Row],[Name:]],'Employee Info'!$B$3:$B$200,0),MATCH(Data6[[#Headers],[Tech]],'Employee Info'!$C$2:$J$2,0)),"")</f>
        <v/>
      </c>
      <c r="N1662" s="19" t="str">
        <f>IFERROR(INDEX('Employee Info'!$C$3:$J$200,MATCH(Data6[[#This Row],[Name:]],'Employee Info'!$B$3:$B$200,0),MATCH(Data6[[#Headers],[Other]],'Employee Info'!$C$2:$J$2,0)),"")</f>
        <v/>
      </c>
      <c r="O1662" s="19">
        <f>IFERROR((Data6[[#This Row],[Hours:]]*SUM(Data6[[#This Row],[Rate]:[Other]])),"")</f>
        <v>0</v>
      </c>
      <c r="P1662" s="7" t="str">
        <f>IF(Data6[[#This Row],[WO'#:]]="","Riley #","WO#")</f>
        <v>Riley #</v>
      </c>
      <c r="Q1662" s="7">
        <f>IFERROR(WEEKNUM(Data6[[#This Row],[Date:]]),"")</f>
        <v>34</v>
      </c>
      <c r="R1662" s="6">
        <f t="shared" si="75"/>
        <v>45522</v>
      </c>
      <c r="S1662" s="6">
        <f>Data6[[#This Row],[Week Start]]+7</f>
        <v>45529</v>
      </c>
      <c r="T1662" s="7" t="str">
        <f t="shared" si="76"/>
        <v>8/18/2024 - 8/25/2024</v>
      </c>
      <c r="U1662" s="7" t="str">
        <f t="shared" si="77"/>
        <v>Time Card</v>
      </c>
      <c r="V1662" s="8" t="str">
        <f>RIGHT(TEXT(Data6[[#This Row],[Date:]],"mmddyyyy"),4)</f>
        <v>2024</v>
      </c>
      <c r="W1662" s="8" t="str">
        <f>MID(TEXT(Data6[[#This Row],[Date:]],"mmddyyyy"),3,2)</f>
        <v>20</v>
      </c>
      <c r="X1662" s="8" t="str">
        <f>LEFT(TEXT(Data6[[#This Row],[Date:]],"mmddyyyy"),2)</f>
        <v>08</v>
      </c>
      <c r="Y1662" s="6">
        <f>DATE(Data6[[#This Row],[Year]],Data6[[#This Row],[Month]],Data6[[#This Row],[Day]])</f>
        <v>45524</v>
      </c>
    </row>
    <row r="1663" spans="1:25" x14ac:dyDescent="0.3">
      <c r="A1663" s="5">
        <v>45527.533310185187</v>
      </c>
      <c r="B1663" s="7" t="s">
        <v>66</v>
      </c>
      <c r="C1663" s="6" t="s">
        <v>2093</v>
      </c>
      <c r="D1663" s="7" t="s">
        <v>2118</v>
      </c>
      <c r="E1663" s="8">
        <v>1</v>
      </c>
      <c r="F1663" s="7" t="s">
        <v>68</v>
      </c>
      <c r="G1663" s="7" t="s">
        <v>68</v>
      </c>
      <c r="H1663" s="7" t="s">
        <v>1960</v>
      </c>
      <c r="I1663" s="7" t="s">
        <v>44</v>
      </c>
      <c r="J1663" s="19" t="str">
        <f>IFERROR(INDEX('Employee Info'!$C$3:$E$200,MATCH(Data6[[#This Row],[Name:]],'Employee Info'!$B$3:$B$200,0),MATCH(Data6[[#This Row],[Hours Type:]],'Employee Info'!$C$2:$E$2,0)),"")</f>
        <v/>
      </c>
      <c r="K1663" s="19" t="str">
        <f>IFERROR(INDEX('Employee Info'!$C$3:$J$200,MATCH(Data6[[#This Row],[Name:]],'Employee Info'!$B$3:$B$200,0),MATCH(Data6[[#Headers],[Truck]],'Employee Info'!$C$2:$J$2,0)),"")</f>
        <v/>
      </c>
      <c r="L1663" s="19" t="str">
        <f>IFERROR(INDEX('Employee Info'!$C$3:$J$200,MATCH(Data6[[#This Row],[Name:]],'Employee Info'!$B$3:$B$200,0),MATCH(Data6[[#Headers],[Phone]],'Employee Info'!$C$2:$J$2,0)),"")</f>
        <v/>
      </c>
      <c r="M1663" s="19" t="str">
        <f>IFERROR(INDEX('Employee Info'!$C$3:$J$200,MATCH(Data6[[#This Row],[Name:]],'Employee Info'!$B$3:$B$200,0),MATCH(Data6[[#Headers],[Tech]],'Employee Info'!$C$2:$J$2,0)),"")</f>
        <v/>
      </c>
      <c r="N1663" s="19" t="str">
        <f>IFERROR(INDEX('Employee Info'!$C$3:$J$200,MATCH(Data6[[#This Row],[Name:]],'Employee Info'!$B$3:$B$200,0),MATCH(Data6[[#Headers],[Other]],'Employee Info'!$C$2:$J$2,0)),"")</f>
        <v/>
      </c>
      <c r="O1663" s="19">
        <f>IFERROR((Data6[[#This Row],[Hours:]]*SUM(Data6[[#This Row],[Rate]:[Other]])),"")</f>
        <v>0</v>
      </c>
      <c r="P1663" s="7" t="str">
        <f>IF(Data6[[#This Row],[WO'#:]]="","Riley #","WO#")</f>
        <v>Riley #</v>
      </c>
      <c r="Q1663" s="7">
        <f>IFERROR(WEEKNUM(Data6[[#This Row],[Date:]]),"")</f>
        <v>34</v>
      </c>
      <c r="R1663" s="6">
        <f t="shared" si="75"/>
        <v>45522</v>
      </c>
      <c r="S1663" s="6">
        <f>Data6[[#This Row],[Week Start]]+7</f>
        <v>45529</v>
      </c>
      <c r="T1663" s="7" t="str">
        <f t="shared" si="76"/>
        <v>8/18/2024 - 8/25/2024</v>
      </c>
      <c r="U1663" s="7" t="str">
        <f t="shared" si="77"/>
        <v>Time Card</v>
      </c>
      <c r="V1663" s="8" t="str">
        <f>RIGHT(TEXT(Data6[[#This Row],[Date:]],"mmddyyyy"),4)</f>
        <v>2024</v>
      </c>
      <c r="W1663" s="8" t="str">
        <f>MID(TEXT(Data6[[#This Row],[Date:]],"mmddyyyy"),3,2)</f>
        <v>20</v>
      </c>
      <c r="X1663" s="8" t="str">
        <f>LEFT(TEXT(Data6[[#This Row],[Date:]],"mmddyyyy"),2)</f>
        <v>08</v>
      </c>
      <c r="Y1663" s="6">
        <f>DATE(Data6[[#This Row],[Year]],Data6[[#This Row],[Month]],Data6[[#This Row],[Day]])</f>
        <v>45524</v>
      </c>
    </row>
    <row r="1664" spans="1:25" x14ac:dyDescent="0.3">
      <c r="A1664" s="5">
        <v>45527.534640393518</v>
      </c>
      <c r="B1664" s="7" t="s">
        <v>66</v>
      </c>
      <c r="C1664" s="6" t="s">
        <v>2093</v>
      </c>
      <c r="D1664" s="7" t="s">
        <v>2120</v>
      </c>
      <c r="E1664" s="8">
        <v>1</v>
      </c>
      <c r="F1664" s="7" t="s">
        <v>68</v>
      </c>
      <c r="G1664" s="7" t="s">
        <v>68</v>
      </c>
      <c r="H1664" s="7" t="s">
        <v>2097</v>
      </c>
      <c r="I1664" s="7" t="s">
        <v>44</v>
      </c>
      <c r="J1664" s="19" t="str">
        <f>IFERROR(INDEX('Employee Info'!$C$3:$E$200,MATCH(Data6[[#This Row],[Name:]],'Employee Info'!$B$3:$B$200,0),MATCH(Data6[[#This Row],[Hours Type:]],'Employee Info'!$C$2:$E$2,0)),"")</f>
        <v/>
      </c>
      <c r="K1664" s="19" t="str">
        <f>IFERROR(INDEX('Employee Info'!$C$3:$J$200,MATCH(Data6[[#This Row],[Name:]],'Employee Info'!$B$3:$B$200,0),MATCH(Data6[[#Headers],[Truck]],'Employee Info'!$C$2:$J$2,0)),"")</f>
        <v/>
      </c>
      <c r="L1664" s="19" t="str">
        <f>IFERROR(INDEX('Employee Info'!$C$3:$J$200,MATCH(Data6[[#This Row],[Name:]],'Employee Info'!$B$3:$B$200,0),MATCH(Data6[[#Headers],[Phone]],'Employee Info'!$C$2:$J$2,0)),"")</f>
        <v/>
      </c>
      <c r="M1664" s="19" t="str">
        <f>IFERROR(INDEX('Employee Info'!$C$3:$J$200,MATCH(Data6[[#This Row],[Name:]],'Employee Info'!$B$3:$B$200,0),MATCH(Data6[[#Headers],[Tech]],'Employee Info'!$C$2:$J$2,0)),"")</f>
        <v/>
      </c>
      <c r="N1664" s="19" t="str">
        <f>IFERROR(INDEX('Employee Info'!$C$3:$J$200,MATCH(Data6[[#This Row],[Name:]],'Employee Info'!$B$3:$B$200,0),MATCH(Data6[[#Headers],[Other]],'Employee Info'!$C$2:$J$2,0)),"")</f>
        <v/>
      </c>
      <c r="O1664" s="19">
        <f>IFERROR((Data6[[#This Row],[Hours:]]*SUM(Data6[[#This Row],[Rate]:[Other]])),"")</f>
        <v>0</v>
      </c>
      <c r="P1664" s="7" t="str">
        <f>IF(Data6[[#This Row],[WO'#:]]="","Riley #","WO#")</f>
        <v>Riley #</v>
      </c>
      <c r="Q1664" s="7">
        <f>IFERROR(WEEKNUM(Data6[[#This Row],[Date:]]),"")</f>
        <v>34</v>
      </c>
      <c r="R1664" s="6">
        <f t="shared" si="75"/>
        <v>45522</v>
      </c>
      <c r="S1664" s="6">
        <f>Data6[[#This Row],[Week Start]]+7</f>
        <v>45529</v>
      </c>
      <c r="T1664" s="7" t="str">
        <f t="shared" si="76"/>
        <v>8/18/2024 - 8/25/2024</v>
      </c>
      <c r="U1664" s="7" t="str">
        <f t="shared" si="77"/>
        <v>Time Card</v>
      </c>
      <c r="V1664" s="8" t="str">
        <f>RIGHT(TEXT(Data6[[#This Row],[Date:]],"mmddyyyy"),4)</f>
        <v>2024</v>
      </c>
      <c r="W1664" s="8" t="str">
        <f>MID(TEXT(Data6[[#This Row],[Date:]],"mmddyyyy"),3,2)</f>
        <v>20</v>
      </c>
      <c r="X1664" s="8" t="str">
        <f>LEFT(TEXT(Data6[[#This Row],[Date:]],"mmddyyyy"),2)</f>
        <v>08</v>
      </c>
      <c r="Y1664" s="6">
        <f>DATE(Data6[[#This Row],[Year]],Data6[[#This Row],[Month]],Data6[[#This Row],[Day]])</f>
        <v>45524</v>
      </c>
    </row>
    <row r="1665" spans="1:25" x14ac:dyDescent="0.3">
      <c r="A1665" s="5">
        <v>45527.541405787037</v>
      </c>
      <c r="B1665" s="7" t="s">
        <v>66</v>
      </c>
      <c r="C1665" s="6" t="s">
        <v>2093</v>
      </c>
      <c r="D1665" s="7" t="s">
        <v>2122</v>
      </c>
      <c r="E1665" s="8">
        <v>1</v>
      </c>
      <c r="F1665" s="7">
        <v>7130810</v>
      </c>
      <c r="G1665" s="7" t="s">
        <v>68</v>
      </c>
      <c r="H1665" s="7" t="s">
        <v>756</v>
      </c>
      <c r="I1665" s="7" t="s">
        <v>44</v>
      </c>
      <c r="J1665" s="19" t="str">
        <f>IFERROR(INDEX('Employee Info'!$C$3:$E$200,MATCH(Data6[[#This Row],[Name:]],'Employee Info'!$B$3:$B$200,0),MATCH(Data6[[#This Row],[Hours Type:]],'Employee Info'!$C$2:$E$2,0)),"")</f>
        <v/>
      </c>
      <c r="K1665" s="19" t="str">
        <f>IFERROR(INDEX('Employee Info'!$C$3:$J$200,MATCH(Data6[[#This Row],[Name:]],'Employee Info'!$B$3:$B$200,0),MATCH(Data6[[#Headers],[Truck]],'Employee Info'!$C$2:$J$2,0)),"")</f>
        <v/>
      </c>
      <c r="L1665" s="19" t="str">
        <f>IFERROR(INDEX('Employee Info'!$C$3:$J$200,MATCH(Data6[[#This Row],[Name:]],'Employee Info'!$B$3:$B$200,0),MATCH(Data6[[#Headers],[Phone]],'Employee Info'!$C$2:$J$2,0)),"")</f>
        <v/>
      </c>
      <c r="M1665" s="19" t="str">
        <f>IFERROR(INDEX('Employee Info'!$C$3:$J$200,MATCH(Data6[[#This Row],[Name:]],'Employee Info'!$B$3:$B$200,0),MATCH(Data6[[#Headers],[Tech]],'Employee Info'!$C$2:$J$2,0)),"")</f>
        <v/>
      </c>
      <c r="N1665" s="19" t="str">
        <f>IFERROR(INDEX('Employee Info'!$C$3:$J$200,MATCH(Data6[[#This Row],[Name:]],'Employee Info'!$B$3:$B$200,0),MATCH(Data6[[#Headers],[Other]],'Employee Info'!$C$2:$J$2,0)),"")</f>
        <v/>
      </c>
      <c r="O1665" s="19">
        <f>IFERROR((Data6[[#This Row],[Hours:]]*SUM(Data6[[#This Row],[Rate]:[Other]])),"")</f>
        <v>0</v>
      </c>
      <c r="P1665" s="7" t="str">
        <f>IF(Data6[[#This Row],[WO'#:]]="","Riley #","WO#")</f>
        <v>WO#</v>
      </c>
      <c r="Q1665" s="7">
        <f>IFERROR(WEEKNUM(Data6[[#This Row],[Date:]]),"")</f>
        <v>34</v>
      </c>
      <c r="R1665" s="6">
        <f t="shared" si="75"/>
        <v>45522</v>
      </c>
      <c r="S1665" s="6">
        <f>Data6[[#This Row],[Week Start]]+7</f>
        <v>45529</v>
      </c>
      <c r="T1665" s="7" t="str">
        <f t="shared" si="76"/>
        <v>8/18/2024 - 8/25/2024</v>
      </c>
      <c r="U1665" s="7" t="str">
        <f t="shared" si="77"/>
        <v>Time Card</v>
      </c>
      <c r="V1665" s="8" t="str">
        <f>RIGHT(TEXT(Data6[[#This Row],[Date:]],"mmddyyyy"),4)</f>
        <v>2024</v>
      </c>
      <c r="W1665" s="8" t="str">
        <f>MID(TEXT(Data6[[#This Row],[Date:]],"mmddyyyy"),3,2)</f>
        <v>20</v>
      </c>
      <c r="X1665" s="8" t="str">
        <f>LEFT(TEXT(Data6[[#This Row],[Date:]],"mmddyyyy"),2)</f>
        <v>08</v>
      </c>
      <c r="Y1665" s="6">
        <f>DATE(Data6[[#This Row],[Year]],Data6[[#This Row],[Month]],Data6[[#This Row],[Day]])</f>
        <v>45524</v>
      </c>
    </row>
    <row r="1666" spans="1:25" x14ac:dyDescent="0.3">
      <c r="A1666" s="5">
        <v>45527.542994560186</v>
      </c>
      <c r="B1666" s="7" t="s">
        <v>66</v>
      </c>
      <c r="C1666" s="6" t="s">
        <v>2093</v>
      </c>
      <c r="D1666" s="7" t="s">
        <v>2124</v>
      </c>
      <c r="E1666" s="8">
        <v>1</v>
      </c>
      <c r="F1666" s="7">
        <v>7144401</v>
      </c>
      <c r="G1666" s="7" t="s">
        <v>68</v>
      </c>
      <c r="H1666" s="7" t="s">
        <v>756</v>
      </c>
      <c r="I1666" s="7" t="s">
        <v>44</v>
      </c>
      <c r="J1666" s="19" t="str">
        <f>IFERROR(INDEX('Employee Info'!$C$3:$E$200,MATCH(Data6[[#This Row],[Name:]],'Employee Info'!$B$3:$B$200,0),MATCH(Data6[[#This Row],[Hours Type:]],'Employee Info'!$C$2:$E$2,0)),"")</f>
        <v/>
      </c>
      <c r="K1666" s="19" t="str">
        <f>IFERROR(INDEX('Employee Info'!$C$3:$J$200,MATCH(Data6[[#This Row],[Name:]],'Employee Info'!$B$3:$B$200,0),MATCH(Data6[[#Headers],[Truck]],'Employee Info'!$C$2:$J$2,0)),"")</f>
        <v/>
      </c>
      <c r="L1666" s="19" t="str">
        <f>IFERROR(INDEX('Employee Info'!$C$3:$J$200,MATCH(Data6[[#This Row],[Name:]],'Employee Info'!$B$3:$B$200,0),MATCH(Data6[[#Headers],[Phone]],'Employee Info'!$C$2:$J$2,0)),"")</f>
        <v/>
      </c>
      <c r="M1666" s="19" t="str">
        <f>IFERROR(INDEX('Employee Info'!$C$3:$J$200,MATCH(Data6[[#This Row],[Name:]],'Employee Info'!$B$3:$B$200,0),MATCH(Data6[[#Headers],[Tech]],'Employee Info'!$C$2:$J$2,0)),"")</f>
        <v/>
      </c>
      <c r="N1666" s="19" t="str">
        <f>IFERROR(INDEX('Employee Info'!$C$3:$J$200,MATCH(Data6[[#This Row],[Name:]],'Employee Info'!$B$3:$B$200,0),MATCH(Data6[[#Headers],[Other]],'Employee Info'!$C$2:$J$2,0)),"")</f>
        <v/>
      </c>
      <c r="O1666" s="19">
        <f>IFERROR((Data6[[#This Row],[Hours:]]*SUM(Data6[[#This Row],[Rate]:[Other]])),"")</f>
        <v>0</v>
      </c>
      <c r="P1666" s="7" t="str">
        <f>IF(Data6[[#This Row],[WO'#:]]="","Riley #","WO#")</f>
        <v>WO#</v>
      </c>
      <c r="Q1666" s="7">
        <f>IFERROR(WEEKNUM(Data6[[#This Row],[Date:]]),"")</f>
        <v>34</v>
      </c>
      <c r="R1666" s="6">
        <f t="shared" ref="R1666:R1729" si="78">DATE(RIGHT(TEXT(C1666,"mm/dd/yyyy"),4),1,1)+(Q1666-1)*7-(WEEKDAY(DATE(RIGHT(TEXT(C1666,"mm/dd/yyyy"),4),1,1)))+1</f>
        <v>45522</v>
      </c>
      <c r="S1666" s="6">
        <f>Data6[[#This Row],[Week Start]]+7</f>
        <v>45529</v>
      </c>
      <c r="T1666" s="7" t="str">
        <f t="shared" ref="T1666:T1729" si="79">IFERROR(TEXT(R1666, "m/d/yyyy") &amp; " - " &amp; TEXT(S1666, "m/d/yyyy"),"")</f>
        <v>8/18/2024 - 8/25/2024</v>
      </c>
      <c r="U1666" s="7" t="str">
        <f t="shared" ref="U1666:U1729" si="80">"Time Card"</f>
        <v>Time Card</v>
      </c>
      <c r="V1666" s="8" t="str">
        <f>RIGHT(TEXT(Data6[[#This Row],[Date:]],"mmddyyyy"),4)</f>
        <v>2024</v>
      </c>
      <c r="W1666" s="8" t="str">
        <f>MID(TEXT(Data6[[#This Row],[Date:]],"mmddyyyy"),3,2)</f>
        <v>20</v>
      </c>
      <c r="X1666" s="8" t="str">
        <f>LEFT(TEXT(Data6[[#This Row],[Date:]],"mmddyyyy"),2)</f>
        <v>08</v>
      </c>
      <c r="Y1666" s="6">
        <f>DATE(Data6[[#This Row],[Year]],Data6[[#This Row],[Month]],Data6[[#This Row],[Day]])</f>
        <v>45524</v>
      </c>
    </row>
    <row r="1667" spans="1:25" x14ac:dyDescent="0.3">
      <c r="A1667" s="5">
        <v>45527.559983333333</v>
      </c>
      <c r="B1667" s="7" t="s">
        <v>66</v>
      </c>
      <c r="C1667" s="6" t="s">
        <v>2093</v>
      </c>
      <c r="D1667" s="7" t="s">
        <v>2130</v>
      </c>
      <c r="E1667" s="8">
        <v>1</v>
      </c>
      <c r="F1667" s="7">
        <v>6984733</v>
      </c>
      <c r="G1667" s="7" t="s">
        <v>68</v>
      </c>
      <c r="H1667" s="7" t="s">
        <v>756</v>
      </c>
      <c r="I1667" s="7" t="s">
        <v>45</v>
      </c>
      <c r="J1667" s="19" t="str">
        <f>IFERROR(INDEX('Employee Info'!$C$3:$E$200,MATCH(Data6[[#This Row],[Name:]],'Employee Info'!$B$3:$B$200,0),MATCH(Data6[[#This Row],[Hours Type:]],'Employee Info'!$C$2:$E$2,0)),"")</f>
        <v/>
      </c>
      <c r="K1667" s="19" t="str">
        <f>IFERROR(INDEX('Employee Info'!$C$3:$J$200,MATCH(Data6[[#This Row],[Name:]],'Employee Info'!$B$3:$B$200,0),MATCH(Data6[[#Headers],[Truck]],'Employee Info'!$C$2:$J$2,0)),"")</f>
        <v/>
      </c>
      <c r="L1667" s="19" t="str">
        <f>IFERROR(INDEX('Employee Info'!$C$3:$J$200,MATCH(Data6[[#This Row],[Name:]],'Employee Info'!$B$3:$B$200,0),MATCH(Data6[[#Headers],[Phone]],'Employee Info'!$C$2:$J$2,0)),"")</f>
        <v/>
      </c>
      <c r="M1667" s="19" t="str">
        <f>IFERROR(INDEX('Employee Info'!$C$3:$J$200,MATCH(Data6[[#This Row],[Name:]],'Employee Info'!$B$3:$B$200,0),MATCH(Data6[[#Headers],[Tech]],'Employee Info'!$C$2:$J$2,0)),"")</f>
        <v/>
      </c>
      <c r="N1667" s="19" t="str">
        <f>IFERROR(INDEX('Employee Info'!$C$3:$J$200,MATCH(Data6[[#This Row],[Name:]],'Employee Info'!$B$3:$B$200,0),MATCH(Data6[[#Headers],[Other]],'Employee Info'!$C$2:$J$2,0)),"")</f>
        <v/>
      </c>
      <c r="O1667" s="19">
        <f>IFERROR((Data6[[#This Row],[Hours:]]*SUM(Data6[[#This Row],[Rate]:[Other]])),"")</f>
        <v>0</v>
      </c>
      <c r="P1667" s="7" t="str">
        <f>IF(Data6[[#This Row],[WO'#:]]="","Riley #","WO#")</f>
        <v>WO#</v>
      </c>
      <c r="Q1667" s="7">
        <f>IFERROR(WEEKNUM(Data6[[#This Row],[Date:]]),"")</f>
        <v>34</v>
      </c>
      <c r="R1667" s="6">
        <f t="shared" si="78"/>
        <v>45522</v>
      </c>
      <c r="S1667" s="6">
        <f>Data6[[#This Row],[Week Start]]+7</f>
        <v>45529</v>
      </c>
      <c r="T1667" s="7" t="str">
        <f t="shared" si="79"/>
        <v>8/18/2024 - 8/25/2024</v>
      </c>
      <c r="U1667" s="7" t="str">
        <f t="shared" si="80"/>
        <v>Time Card</v>
      </c>
      <c r="V1667" s="8" t="str">
        <f>RIGHT(TEXT(Data6[[#This Row],[Date:]],"mmddyyyy"),4)</f>
        <v>2024</v>
      </c>
      <c r="W1667" s="8" t="str">
        <f>MID(TEXT(Data6[[#This Row],[Date:]],"mmddyyyy"),3,2)</f>
        <v>20</v>
      </c>
      <c r="X1667" s="8" t="str">
        <f>LEFT(TEXT(Data6[[#This Row],[Date:]],"mmddyyyy"),2)</f>
        <v>08</v>
      </c>
      <c r="Y1667" s="6">
        <f>DATE(Data6[[#This Row],[Year]],Data6[[#This Row],[Month]],Data6[[#This Row],[Day]])</f>
        <v>45524</v>
      </c>
    </row>
    <row r="1668" spans="1:25" x14ac:dyDescent="0.3">
      <c r="A1668" s="5">
        <v>45527.560097453701</v>
      </c>
      <c r="B1668" s="7" t="s">
        <v>66</v>
      </c>
      <c r="C1668" s="6" t="s">
        <v>2093</v>
      </c>
      <c r="D1668" s="7" t="s">
        <v>2130</v>
      </c>
      <c r="E1668" s="8">
        <v>3</v>
      </c>
      <c r="F1668" s="7">
        <v>6984733</v>
      </c>
      <c r="G1668" s="7" t="s">
        <v>68</v>
      </c>
      <c r="H1668" s="7" t="s">
        <v>756</v>
      </c>
      <c r="I1668" s="7" t="s">
        <v>44</v>
      </c>
      <c r="J1668" s="19" t="str">
        <f>IFERROR(INDEX('Employee Info'!$C$3:$E$200,MATCH(Data6[[#This Row],[Name:]],'Employee Info'!$B$3:$B$200,0),MATCH(Data6[[#This Row],[Hours Type:]],'Employee Info'!$C$2:$E$2,0)),"")</f>
        <v/>
      </c>
      <c r="K1668" s="19" t="str">
        <f>IFERROR(INDEX('Employee Info'!$C$3:$J$200,MATCH(Data6[[#This Row],[Name:]],'Employee Info'!$B$3:$B$200,0),MATCH(Data6[[#Headers],[Truck]],'Employee Info'!$C$2:$J$2,0)),"")</f>
        <v/>
      </c>
      <c r="L1668" s="19" t="str">
        <f>IFERROR(INDEX('Employee Info'!$C$3:$J$200,MATCH(Data6[[#This Row],[Name:]],'Employee Info'!$B$3:$B$200,0),MATCH(Data6[[#Headers],[Phone]],'Employee Info'!$C$2:$J$2,0)),"")</f>
        <v/>
      </c>
      <c r="M1668" s="19" t="str">
        <f>IFERROR(INDEX('Employee Info'!$C$3:$J$200,MATCH(Data6[[#This Row],[Name:]],'Employee Info'!$B$3:$B$200,0),MATCH(Data6[[#Headers],[Tech]],'Employee Info'!$C$2:$J$2,0)),"")</f>
        <v/>
      </c>
      <c r="N1668" s="19" t="str">
        <f>IFERROR(INDEX('Employee Info'!$C$3:$J$200,MATCH(Data6[[#This Row],[Name:]],'Employee Info'!$B$3:$B$200,0),MATCH(Data6[[#Headers],[Other]],'Employee Info'!$C$2:$J$2,0)),"")</f>
        <v/>
      </c>
      <c r="O1668" s="19">
        <f>IFERROR((Data6[[#This Row],[Hours:]]*SUM(Data6[[#This Row],[Rate]:[Other]])),"")</f>
        <v>0</v>
      </c>
      <c r="P1668" s="7" t="str">
        <f>IF(Data6[[#This Row],[WO'#:]]="","Riley #","WO#")</f>
        <v>WO#</v>
      </c>
      <c r="Q1668" s="7">
        <f>IFERROR(WEEKNUM(Data6[[#This Row],[Date:]]),"")</f>
        <v>34</v>
      </c>
      <c r="R1668" s="6">
        <f t="shared" si="78"/>
        <v>45522</v>
      </c>
      <c r="S1668" s="6">
        <f>Data6[[#This Row],[Week Start]]+7</f>
        <v>45529</v>
      </c>
      <c r="T1668" s="7" t="str">
        <f t="shared" si="79"/>
        <v>8/18/2024 - 8/25/2024</v>
      </c>
      <c r="U1668" s="7" t="str">
        <f t="shared" si="80"/>
        <v>Time Card</v>
      </c>
      <c r="V1668" s="8" t="str">
        <f>RIGHT(TEXT(Data6[[#This Row],[Date:]],"mmddyyyy"),4)</f>
        <v>2024</v>
      </c>
      <c r="W1668" s="8" t="str">
        <f>MID(TEXT(Data6[[#This Row],[Date:]],"mmddyyyy"),3,2)</f>
        <v>20</v>
      </c>
      <c r="X1668" s="8" t="str">
        <f>LEFT(TEXT(Data6[[#This Row],[Date:]],"mmddyyyy"),2)</f>
        <v>08</v>
      </c>
      <c r="Y1668" s="6">
        <f>DATE(Data6[[#This Row],[Year]],Data6[[#This Row],[Month]],Data6[[#This Row],[Day]])</f>
        <v>45524</v>
      </c>
    </row>
    <row r="1669" spans="1:25" x14ac:dyDescent="0.3">
      <c r="A1669" s="5">
        <v>45527.584761111109</v>
      </c>
      <c r="B1669" s="7" t="s">
        <v>23</v>
      </c>
      <c r="C1669" s="6" t="s">
        <v>2093</v>
      </c>
      <c r="D1669" s="7" t="s">
        <v>2073</v>
      </c>
      <c r="E1669" s="8">
        <v>8</v>
      </c>
      <c r="F1669" s="7" t="s">
        <v>68</v>
      </c>
      <c r="G1669" s="7" t="s">
        <v>68</v>
      </c>
      <c r="H1669" s="7" t="s">
        <v>536</v>
      </c>
      <c r="I1669" s="7" t="s">
        <v>44</v>
      </c>
      <c r="J1669" s="19" t="str">
        <f>IFERROR(INDEX('Employee Info'!$C$3:$E$200,MATCH(Data6[[#This Row],[Name:]],'Employee Info'!$B$3:$B$200,0),MATCH(Data6[[#This Row],[Hours Type:]],'Employee Info'!$C$2:$E$2,0)),"")</f>
        <v/>
      </c>
      <c r="K1669" s="19" t="str">
        <f>IFERROR(INDEX('Employee Info'!$C$3:$J$200,MATCH(Data6[[#This Row],[Name:]],'Employee Info'!$B$3:$B$200,0),MATCH(Data6[[#Headers],[Truck]],'Employee Info'!$C$2:$J$2,0)),"")</f>
        <v/>
      </c>
      <c r="L1669" s="19" t="str">
        <f>IFERROR(INDEX('Employee Info'!$C$3:$J$200,MATCH(Data6[[#This Row],[Name:]],'Employee Info'!$B$3:$B$200,0),MATCH(Data6[[#Headers],[Phone]],'Employee Info'!$C$2:$J$2,0)),"")</f>
        <v/>
      </c>
      <c r="M1669" s="19" t="str">
        <f>IFERROR(INDEX('Employee Info'!$C$3:$J$200,MATCH(Data6[[#This Row],[Name:]],'Employee Info'!$B$3:$B$200,0),MATCH(Data6[[#Headers],[Tech]],'Employee Info'!$C$2:$J$2,0)),"")</f>
        <v/>
      </c>
      <c r="N1669" s="19" t="str">
        <f>IFERROR(INDEX('Employee Info'!$C$3:$J$200,MATCH(Data6[[#This Row],[Name:]],'Employee Info'!$B$3:$B$200,0),MATCH(Data6[[#Headers],[Other]],'Employee Info'!$C$2:$J$2,0)),"")</f>
        <v/>
      </c>
      <c r="O1669" s="19">
        <f>IFERROR((Data6[[#This Row],[Hours:]]*SUM(Data6[[#This Row],[Rate]:[Other]])),"")</f>
        <v>0</v>
      </c>
      <c r="P1669" s="7" t="str">
        <f>IF(Data6[[#This Row],[WO'#:]]="","Riley #","WO#")</f>
        <v>Riley #</v>
      </c>
      <c r="Q1669" s="7">
        <f>IFERROR(WEEKNUM(Data6[[#This Row],[Date:]]),"")</f>
        <v>34</v>
      </c>
      <c r="R1669" s="6">
        <f t="shared" si="78"/>
        <v>45522</v>
      </c>
      <c r="S1669" s="6">
        <f>Data6[[#This Row],[Week Start]]+7</f>
        <v>45529</v>
      </c>
      <c r="T1669" s="7" t="str">
        <f t="shared" si="79"/>
        <v>8/18/2024 - 8/25/2024</v>
      </c>
      <c r="U1669" s="7" t="str">
        <f t="shared" si="80"/>
        <v>Time Card</v>
      </c>
      <c r="V1669" s="8" t="str">
        <f>RIGHT(TEXT(Data6[[#This Row],[Date:]],"mmddyyyy"),4)</f>
        <v>2024</v>
      </c>
      <c r="W1669" s="8" t="str">
        <f>MID(TEXT(Data6[[#This Row],[Date:]],"mmddyyyy"),3,2)</f>
        <v>20</v>
      </c>
      <c r="X1669" s="8" t="str">
        <f>LEFT(TEXT(Data6[[#This Row],[Date:]],"mmddyyyy"),2)</f>
        <v>08</v>
      </c>
      <c r="Y1669" s="6">
        <f>DATE(Data6[[#This Row],[Year]],Data6[[#This Row],[Month]],Data6[[#This Row],[Day]])</f>
        <v>45524</v>
      </c>
    </row>
    <row r="1670" spans="1:25" x14ac:dyDescent="0.3">
      <c r="A1670" s="5">
        <v>45525.579091898151</v>
      </c>
      <c r="B1670" s="7" t="s">
        <v>34</v>
      </c>
      <c r="C1670" s="6" t="s">
        <v>2098</v>
      </c>
      <c r="D1670" s="7" t="s">
        <v>2096</v>
      </c>
      <c r="E1670" s="8">
        <v>5</v>
      </c>
      <c r="F1670" s="7" t="s">
        <v>68</v>
      </c>
      <c r="G1670" s="7" t="s">
        <v>68</v>
      </c>
      <c r="H1670" s="7" t="s">
        <v>2097</v>
      </c>
      <c r="I1670" s="7" t="s">
        <v>44</v>
      </c>
      <c r="J1670" s="19" t="str">
        <f>IFERROR(INDEX('Employee Info'!$C$3:$E$200,MATCH(Data6[[#This Row],[Name:]],'Employee Info'!$B$3:$B$200,0),MATCH(Data6[[#This Row],[Hours Type:]],'Employee Info'!$C$2:$E$2,0)),"")</f>
        <v/>
      </c>
      <c r="K1670" s="19" t="str">
        <f>IFERROR(INDEX('Employee Info'!$C$3:$J$200,MATCH(Data6[[#This Row],[Name:]],'Employee Info'!$B$3:$B$200,0),MATCH(Data6[[#Headers],[Truck]],'Employee Info'!$C$2:$J$2,0)),"")</f>
        <v/>
      </c>
      <c r="L1670" s="19" t="str">
        <f>IFERROR(INDEX('Employee Info'!$C$3:$J$200,MATCH(Data6[[#This Row],[Name:]],'Employee Info'!$B$3:$B$200,0),MATCH(Data6[[#Headers],[Phone]],'Employee Info'!$C$2:$J$2,0)),"")</f>
        <v/>
      </c>
      <c r="M1670" s="19" t="str">
        <f>IFERROR(INDEX('Employee Info'!$C$3:$J$200,MATCH(Data6[[#This Row],[Name:]],'Employee Info'!$B$3:$B$200,0),MATCH(Data6[[#Headers],[Tech]],'Employee Info'!$C$2:$J$2,0)),"")</f>
        <v/>
      </c>
      <c r="N1670" s="19" t="str">
        <f>IFERROR(INDEX('Employee Info'!$C$3:$J$200,MATCH(Data6[[#This Row],[Name:]],'Employee Info'!$B$3:$B$200,0),MATCH(Data6[[#Headers],[Other]],'Employee Info'!$C$2:$J$2,0)),"")</f>
        <v/>
      </c>
      <c r="O1670" s="19">
        <f>IFERROR((Data6[[#This Row],[Hours:]]*SUM(Data6[[#This Row],[Rate]:[Other]])),"")</f>
        <v>0</v>
      </c>
      <c r="P1670" s="7" t="str">
        <f>IF(Data6[[#This Row],[WO'#:]]="","Riley #","WO#")</f>
        <v>Riley #</v>
      </c>
      <c r="Q1670" s="7">
        <f>IFERROR(WEEKNUM(Data6[[#This Row],[Date:]]),"")</f>
        <v>34</v>
      </c>
      <c r="R1670" s="6">
        <f t="shared" si="78"/>
        <v>45522</v>
      </c>
      <c r="S1670" s="6">
        <f>Data6[[#This Row],[Week Start]]+7</f>
        <v>45529</v>
      </c>
      <c r="T1670" s="7" t="str">
        <f t="shared" si="79"/>
        <v>8/18/2024 - 8/25/2024</v>
      </c>
      <c r="U1670" s="7" t="str">
        <f t="shared" si="80"/>
        <v>Time Card</v>
      </c>
      <c r="V1670" s="8" t="str">
        <f>RIGHT(TEXT(Data6[[#This Row],[Date:]],"mmddyyyy"),4)</f>
        <v>2024</v>
      </c>
      <c r="W1670" s="8" t="str">
        <f>MID(TEXT(Data6[[#This Row],[Date:]],"mmddyyyy"),3,2)</f>
        <v>21</v>
      </c>
      <c r="X1670" s="8" t="str">
        <f>LEFT(TEXT(Data6[[#This Row],[Date:]],"mmddyyyy"),2)</f>
        <v>08</v>
      </c>
      <c r="Y1670" s="6">
        <f>DATE(Data6[[#This Row],[Year]],Data6[[#This Row],[Month]],Data6[[#This Row],[Day]])</f>
        <v>45525</v>
      </c>
    </row>
    <row r="1671" spans="1:25" x14ac:dyDescent="0.3">
      <c r="A1671" s="5">
        <v>45525.579337962961</v>
      </c>
      <c r="B1671" s="7" t="s">
        <v>31</v>
      </c>
      <c r="C1671" s="6" t="s">
        <v>2098</v>
      </c>
      <c r="D1671" s="7" t="s">
        <v>2096</v>
      </c>
      <c r="E1671" s="8">
        <v>3.5</v>
      </c>
      <c r="F1671" s="7" t="s">
        <v>68</v>
      </c>
      <c r="G1671" s="7" t="s">
        <v>68</v>
      </c>
      <c r="H1671" s="7" t="s">
        <v>2097</v>
      </c>
      <c r="I1671" s="7" t="s">
        <v>44</v>
      </c>
      <c r="J1671" s="19" t="str">
        <f>IFERROR(INDEX('Employee Info'!$C$3:$E$200,MATCH(Data6[[#This Row],[Name:]],'Employee Info'!$B$3:$B$200,0),MATCH(Data6[[#This Row],[Hours Type:]],'Employee Info'!$C$2:$E$2,0)),"")</f>
        <v/>
      </c>
      <c r="K1671" s="19" t="str">
        <f>IFERROR(INDEX('Employee Info'!$C$3:$J$200,MATCH(Data6[[#This Row],[Name:]],'Employee Info'!$B$3:$B$200,0),MATCH(Data6[[#Headers],[Truck]],'Employee Info'!$C$2:$J$2,0)),"")</f>
        <v/>
      </c>
      <c r="L1671" s="19" t="str">
        <f>IFERROR(INDEX('Employee Info'!$C$3:$J$200,MATCH(Data6[[#This Row],[Name:]],'Employee Info'!$B$3:$B$200,0),MATCH(Data6[[#Headers],[Phone]],'Employee Info'!$C$2:$J$2,0)),"")</f>
        <v/>
      </c>
      <c r="M1671" s="19" t="str">
        <f>IFERROR(INDEX('Employee Info'!$C$3:$J$200,MATCH(Data6[[#This Row],[Name:]],'Employee Info'!$B$3:$B$200,0),MATCH(Data6[[#Headers],[Tech]],'Employee Info'!$C$2:$J$2,0)),"")</f>
        <v/>
      </c>
      <c r="N1671" s="19" t="str">
        <f>IFERROR(INDEX('Employee Info'!$C$3:$J$200,MATCH(Data6[[#This Row],[Name:]],'Employee Info'!$B$3:$B$200,0),MATCH(Data6[[#Headers],[Other]],'Employee Info'!$C$2:$J$2,0)),"")</f>
        <v/>
      </c>
      <c r="O1671" s="19">
        <f>IFERROR((Data6[[#This Row],[Hours:]]*SUM(Data6[[#This Row],[Rate]:[Other]])),"")</f>
        <v>0</v>
      </c>
      <c r="P1671" s="7" t="str">
        <f>IF(Data6[[#This Row],[WO'#:]]="","Riley #","WO#")</f>
        <v>Riley #</v>
      </c>
      <c r="Q1671" s="7">
        <f>IFERROR(WEEKNUM(Data6[[#This Row],[Date:]]),"")</f>
        <v>34</v>
      </c>
      <c r="R1671" s="6">
        <f t="shared" si="78"/>
        <v>45522</v>
      </c>
      <c r="S1671" s="6">
        <f>Data6[[#This Row],[Week Start]]+7</f>
        <v>45529</v>
      </c>
      <c r="T1671" s="7" t="str">
        <f t="shared" si="79"/>
        <v>8/18/2024 - 8/25/2024</v>
      </c>
      <c r="U1671" s="7" t="str">
        <f t="shared" si="80"/>
        <v>Time Card</v>
      </c>
      <c r="V1671" s="8" t="str">
        <f>RIGHT(TEXT(Data6[[#This Row],[Date:]],"mmddyyyy"),4)</f>
        <v>2024</v>
      </c>
      <c r="W1671" s="8" t="str">
        <f>MID(TEXT(Data6[[#This Row],[Date:]],"mmddyyyy"),3,2)</f>
        <v>21</v>
      </c>
      <c r="X1671" s="8" t="str">
        <f>LEFT(TEXT(Data6[[#This Row],[Date:]],"mmddyyyy"),2)</f>
        <v>08</v>
      </c>
      <c r="Y1671" s="6">
        <f>DATE(Data6[[#This Row],[Year]],Data6[[#This Row],[Month]],Data6[[#This Row],[Day]])</f>
        <v>45525</v>
      </c>
    </row>
    <row r="1672" spans="1:25" x14ac:dyDescent="0.3">
      <c r="A1672" s="5">
        <v>45525.579997800924</v>
      </c>
      <c r="B1672" s="7" t="s">
        <v>31</v>
      </c>
      <c r="C1672" s="6" t="s">
        <v>2098</v>
      </c>
      <c r="D1672" s="7" t="s">
        <v>2099</v>
      </c>
      <c r="E1672" s="8">
        <v>4.5</v>
      </c>
      <c r="F1672" s="7" t="s">
        <v>68</v>
      </c>
      <c r="G1672" s="7" t="s">
        <v>68</v>
      </c>
      <c r="H1672" s="7" t="s">
        <v>1948</v>
      </c>
      <c r="I1672" s="7" t="s">
        <v>44</v>
      </c>
      <c r="J1672" s="19" t="str">
        <f>IFERROR(INDEX('Employee Info'!$C$3:$E$200,MATCH(Data6[[#This Row],[Name:]],'Employee Info'!$B$3:$B$200,0),MATCH(Data6[[#This Row],[Hours Type:]],'Employee Info'!$C$2:$E$2,0)),"")</f>
        <v/>
      </c>
      <c r="K1672" s="19" t="str">
        <f>IFERROR(INDEX('Employee Info'!$C$3:$J$200,MATCH(Data6[[#This Row],[Name:]],'Employee Info'!$B$3:$B$200,0),MATCH(Data6[[#Headers],[Truck]],'Employee Info'!$C$2:$J$2,0)),"")</f>
        <v/>
      </c>
      <c r="L1672" s="19" t="str">
        <f>IFERROR(INDEX('Employee Info'!$C$3:$J$200,MATCH(Data6[[#This Row],[Name:]],'Employee Info'!$B$3:$B$200,0),MATCH(Data6[[#Headers],[Phone]],'Employee Info'!$C$2:$J$2,0)),"")</f>
        <v/>
      </c>
      <c r="M1672" s="19" t="str">
        <f>IFERROR(INDEX('Employee Info'!$C$3:$J$200,MATCH(Data6[[#This Row],[Name:]],'Employee Info'!$B$3:$B$200,0),MATCH(Data6[[#Headers],[Tech]],'Employee Info'!$C$2:$J$2,0)),"")</f>
        <v/>
      </c>
      <c r="N1672" s="19" t="str">
        <f>IFERROR(INDEX('Employee Info'!$C$3:$J$200,MATCH(Data6[[#This Row],[Name:]],'Employee Info'!$B$3:$B$200,0),MATCH(Data6[[#Headers],[Other]],'Employee Info'!$C$2:$J$2,0)),"")</f>
        <v/>
      </c>
      <c r="O1672" s="19">
        <f>IFERROR((Data6[[#This Row],[Hours:]]*SUM(Data6[[#This Row],[Rate]:[Other]])),"")</f>
        <v>0</v>
      </c>
      <c r="P1672" s="7" t="str">
        <f>IF(Data6[[#This Row],[WO'#:]]="","Riley #","WO#")</f>
        <v>Riley #</v>
      </c>
      <c r="Q1672" s="7">
        <f>IFERROR(WEEKNUM(Data6[[#This Row],[Date:]]),"")</f>
        <v>34</v>
      </c>
      <c r="R1672" s="6">
        <f t="shared" si="78"/>
        <v>45522</v>
      </c>
      <c r="S1672" s="6">
        <f>Data6[[#This Row],[Week Start]]+7</f>
        <v>45529</v>
      </c>
      <c r="T1672" s="7" t="str">
        <f t="shared" si="79"/>
        <v>8/18/2024 - 8/25/2024</v>
      </c>
      <c r="U1672" s="7" t="str">
        <f t="shared" si="80"/>
        <v>Time Card</v>
      </c>
      <c r="V1672" s="8" t="str">
        <f>RIGHT(TEXT(Data6[[#This Row],[Date:]],"mmddyyyy"),4)</f>
        <v>2024</v>
      </c>
      <c r="W1672" s="8" t="str">
        <f>MID(TEXT(Data6[[#This Row],[Date:]],"mmddyyyy"),3,2)</f>
        <v>21</v>
      </c>
      <c r="X1672" s="8" t="str">
        <f>LEFT(TEXT(Data6[[#This Row],[Date:]],"mmddyyyy"),2)</f>
        <v>08</v>
      </c>
      <c r="Y1672" s="6">
        <f>DATE(Data6[[#This Row],[Year]],Data6[[#This Row],[Month]],Data6[[#This Row],[Day]])</f>
        <v>45525</v>
      </c>
    </row>
    <row r="1673" spans="1:25" x14ac:dyDescent="0.3">
      <c r="A1673" s="5">
        <v>45525.580213425928</v>
      </c>
      <c r="B1673" s="7" t="s">
        <v>34</v>
      </c>
      <c r="C1673" s="6" t="s">
        <v>2098</v>
      </c>
      <c r="D1673" s="7" t="s">
        <v>2099</v>
      </c>
      <c r="E1673" s="8">
        <v>1</v>
      </c>
      <c r="F1673" s="7" t="s">
        <v>68</v>
      </c>
      <c r="G1673" s="7" t="s">
        <v>68</v>
      </c>
      <c r="H1673" s="7" t="s">
        <v>1948</v>
      </c>
      <c r="I1673" s="7" t="s">
        <v>44</v>
      </c>
      <c r="J1673" s="19" t="str">
        <f>IFERROR(INDEX('Employee Info'!$C$3:$E$200,MATCH(Data6[[#This Row],[Name:]],'Employee Info'!$B$3:$B$200,0),MATCH(Data6[[#This Row],[Hours Type:]],'Employee Info'!$C$2:$E$2,0)),"")</f>
        <v/>
      </c>
      <c r="K1673" s="19" t="str">
        <f>IFERROR(INDEX('Employee Info'!$C$3:$J$200,MATCH(Data6[[#This Row],[Name:]],'Employee Info'!$B$3:$B$200,0),MATCH(Data6[[#Headers],[Truck]],'Employee Info'!$C$2:$J$2,0)),"")</f>
        <v/>
      </c>
      <c r="L1673" s="19" t="str">
        <f>IFERROR(INDEX('Employee Info'!$C$3:$J$200,MATCH(Data6[[#This Row],[Name:]],'Employee Info'!$B$3:$B$200,0),MATCH(Data6[[#Headers],[Phone]],'Employee Info'!$C$2:$J$2,0)),"")</f>
        <v/>
      </c>
      <c r="M1673" s="19" t="str">
        <f>IFERROR(INDEX('Employee Info'!$C$3:$J$200,MATCH(Data6[[#This Row],[Name:]],'Employee Info'!$B$3:$B$200,0),MATCH(Data6[[#Headers],[Tech]],'Employee Info'!$C$2:$J$2,0)),"")</f>
        <v/>
      </c>
      <c r="N1673" s="19" t="str">
        <f>IFERROR(INDEX('Employee Info'!$C$3:$J$200,MATCH(Data6[[#This Row],[Name:]],'Employee Info'!$B$3:$B$200,0),MATCH(Data6[[#Headers],[Other]],'Employee Info'!$C$2:$J$2,0)),"")</f>
        <v/>
      </c>
      <c r="O1673" s="19">
        <f>IFERROR((Data6[[#This Row],[Hours:]]*SUM(Data6[[#This Row],[Rate]:[Other]])),"")</f>
        <v>0</v>
      </c>
      <c r="P1673" s="7" t="str">
        <f>IF(Data6[[#This Row],[WO'#:]]="","Riley #","WO#")</f>
        <v>Riley #</v>
      </c>
      <c r="Q1673" s="7">
        <f>IFERROR(WEEKNUM(Data6[[#This Row],[Date:]]),"")</f>
        <v>34</v>
      </c>
      <c r="R1673" s="6">
        <f t="shared" si="78"/>
        <v>45522</v>
      </c>
      <c r="S1673" s="6">
        <f>Data6[[#This Row],[Week Start]]+7</f>
        <v>45529</v>
      </c>
      <c r="T1673" s="7" t="str">
        <f t="shared" si="79"/>
        <v>8/18/2024 - 8/25/2024</v>
      </c>
      <c r="U1673" s="7" t="str">
        <f t="shared" si="80"/>
        <v>Time Card</v>
      </c>
      <c r="V1673" s="8" t="str">
        <f>RIGHT(TEXT(Data6[[#This Row],[Date:]],"mmddyyyy"),4)</f>
        <v>2024</v>
      </c>
      <c r="W1673" s="8" t="str">
        <f>MID(TEXT(Data6[[#This Row],[Date:]],"mmddyyyy"),3,2)</f>
        <v>21</v>
      </c>
      <c r="X1673" s="8" t="str">
        <f>LEFT(TEXT(Data6[[#This Row],[Date:]],"mmddyyyy"),2)</f>
        <v>08</v>
      </c>
      <c r="Y1673" s="6">
        <f>DATE(Data6[[#This Row],[Year]],Data6[[#This Row],[Month]],Data6[[#This Row],[Day]])</f>
        <v>45525</v>
      </c>
    </row>
    <row r="1674" spans="1:25" x14ac:dyDescent="0.3">
      <c r="A1674" s="5">
        <v>45525.580624074071</v>
      </c>
      <c r="B1674" s="7" t="s">
        <v>34</v>
      </c>
      <c r="C1674" s="6" t="s">
        <v>2098</v>
      </c>
      <c r="D1674" s="7" t="s">
        <v>2100</v>
      </c>
      <c r="E1674" s="8">
        <v>2</v>
      </c>
      <c r="F1674" s="7" t="s">
        <v>68</v>
      </c>
      <c r="G1674" s="7" t="s">
        <v>68</v>
      </c>
      <c r="H1674" s="7" t="s">
        <v>536</v>
      </c>
      <c r="I1674" s="7" t="s">
        <v>44</v>
      </c>
      <c r="J1674" s="19" t="str">
        <f>IFERROR(INDEX('Employee Info'!$C$3:$E$200,MATCH(Data6[[#This Row],[Name:]],'Employee Info'!$B$3:$B$200,0),MATCH(Data6[[#This Row],[Hours Type:]],'Employee Info'!$C$2:$E$2,0)),"")</f>
        <v/>
      </c>
      <c r="K1674" s="19" t="str">
        <f>IFERROR(INDEX('Employee Info'!$C$3:$J$200,MATCH(Data6[[#This Row],[Name:]],'Employee Info'!$B$3:$B$200,0),MATCH(Data6[[#Headers],[Truck]],'Employee Info'!$C$2:$J$2,0)),"")</f>
        <v/>
      </c>
      <c r="L1674" s="19" t="str">
        <f>IFERROR(INDEX('Employee Info'!$C$3:$J$200,MATCH(Data6[[#This Row],[Name:]],'Employee Info'!$B$3:$B$200,0),MATCH(Data6[[#Headers],[Phone]],'Employee Info'!$C$2:$J$2,0)),"")</f>
        <v/>
      </c>
      <c r="M1674" s="19" t="str">
        <f>IFERROR(INDEX('Employee Info'!$C$3:$J$200,MATCH(Data6[[#This Row],[Name:]],'Employee Info'!$B$3:$B$200,0),MATCH(Data6[[#Headers],[Tech]],'Employee Info'!$C$2:$J$2,0)),"")</f>
        <v/>
      </c>
      <c r="N1674" s="19" t="str">
        <f>IFERROR(INDEX('Employee Info'!$C$3:$J$200,MATCH(Data6[[#This Row],[Name:]],'Employee Info'!$B$3:$B$200,0),MATCH(Data6[[#Headers],[Other]],'Employee Info'!$C$2:$J$2,0)),"")</f>
        <v/>
      </c>
      <c r="O1674" s="19">
        <f>IFERROR((Data6[[#This Row],[Hours:]]*SUM(Data6[[#This Row],[Rate]:[Other]])),"")</f>
        <v>0</v>
      </c>
      <c r="P1674" s="7" t="str">
        <f>IF(Data6[[#This Row],[WO'#:]]="","Riley #","WO#")</f>
        <v>Riley #</v>
      </c>
      <c r="Q1674" s="7">
        <f>IFERROR(WEEKNUM(Data6[[#This Row],[Date:]]),"")</f>
        <v>34</v>
      </c>
      <c r="R1674" s="6">
        <f t="shared" si="78"/>
        <v>45522</v>
      </c>
      <c r="S1674" s="6">
        <f>Data6[[#This Row],[Week Start]]+7</f>
        <v>45529</v>
      </c>
      <c r="T1674" s="7" t="str">
        <f t="shared" si="79"/>
        <v>8/18/2024 - 8/25/2024</v>
      </c>
      <c r="U1674" s="7" t="str">
        <f t="shared" si="80"/>
        <v>Time Card</v>
      </c>
      <c r="V1674" s="8" t="str">
        <f>RIGHT(TEXT(Data6[[#This Row],[Date:]],"mmddyyyy"),4)</f>
        <v>2024</v>
      </c>
      <c r="W1674" s="8" t="str">
        <f>MID(TEXT(Data6[[#This Row],[Date:]],"mmddyyyy"),3,2)</f>
        <v>21</v>
      </c>
      <c r="X1674" s="8" t="str">
        <f>LEFT(TEXT(Data6[[#This Row],[Date:]],"mmddyyyy"),2)</f>
        <v>08</v>
      </c>
      <c r="Y1674" s="6">
        <f>DATE(Data6[[#This Row],[Year]],Data6[[#This Row],[Month]],Data6[[#This Row],[Day]])</f>
        <v>45525</v>
      </c>
    </row>
    <row r="1675" spans="1:25" x14ac:dyDescent="0.3">
      <c r="A1675" s="5">
        <v>45525.581387731479</v>
      </c>
      <c r="B1675" s="7" t="s">
        <v>23</v>
      </c>
      <c r="C1675" s="6" t="s">
        <v>2098</v>
      </c>
      <c r="D1675" s="7" t="s">
        <v>2101</v>
      </c>
      <c r="E1675" s="8">
        <v>2</v>
      </c>
      <c r="F1675" s="7" t="s">
        <v>68</v>
      </c>
      <c r="G1675" s="7" t="s">
        <v>68</v>
      </c>
      <c r="H1675" s="7" t="s">
        <v>1948</v>
      </c>
      <c r="I1675" s="7" t="s">
        <v>44</v>
      </c>
      <c r="J1675" s="19" t="str">
        <f>IFERROR(INDEX('Employee Info'!$C$3:$E$200,MATCH(Data6[[#This Row],[Name:]],'Employee Info'!$B$3:$B$200,0),MATCH(Data6[[#This Row],[Hours Type:]],'Employee Info'!$C$2:$E$2,0)),"")</f>
        <v/>
      </c>
      <c r="K1675" s="19" t="str">
        <f>IFERROR(INDEX('Employee Info'!$C$3:$J$200,MATCH(Data6[[#This Row],[Name:]],'Employee Info'!$B$3:$B$200,0),MATCH(Data6[[#Headers],[Truck]],'Employee Info'!$C$2:$J$2,0)),"")</f>
        <v/>
      </c>
      <c r="L1675" s="19" t="str">
        <f>IFERROR(INDEX('Employee Info'!$C$3:$J$200,MATCH(Data6[[#This Row],[Name:]],'Employee Info'!$B$3:$B$200,0),MATCH(Data6[[#Headers],[Phone]],'Employee Info'!$C$2:$J$2,0)),"")</f>
        <v/>
      </c>
      <c r="M1675" s="19" t="str">
        <f>IFERROR(INDEX('Employee Info'!$C$3:$J$200,MATCH(Data6[[#This Row],[Name:]],'Employee Info'!$B$3:$B$200,0),MATCH(Data6[[#Headers],[Tech]],'Employee Info'!$C$2:$J$2,0)),"")</f>
        <v/>
      </c>
      <c r="N1675" s="19" t="str">
        <f>IFERROR(INDEX('Employee Info'!$C$3:$J$200,MATCH(Data6[[#This Row],[Name:]],'Employee Info'!$B$3:$B$200,0),MATCH(Data6[[#Headers],[Other]],'Employee Info'!$C$2:$J$2,0)),"")</f>
        <v/>
      </c>
      <c r="O1675" s="19">
        <f>IFERROR((Data6[[#This Row],[Hours:]]*SUM(Data6[[#This Row],[Rate]:[Other]])),"")</f>
        <v>0</v>
      </c>
      <c r="P1675" s="7" t="str">
        <f>IF(Data6[[#This Row],[WO'#:]]="","Riley #","WO#")</f>
        <v>Riley #</v>
      </c>
      <c r="Q1675" s="7">
        <f>IFERROR(WEEKNUM(Data6[[#This Row],[Date:]]),"")</f>
        <v>34</v>
      </c>
      <c r="R1675" s="6">
        <f t="shared" si="78"/>
        <v>45522</v>
      </c>
      <c r="S1675" s="6">
        <f>Data6[[#This Row],[Week Start]]+7</f>
        <v>45529</v>
      </c>
      <c r="T1675" s="7" t="str">
        <f t="shared" si="79"/>
        <v>8/18/2024 - 8/25/2024</v>
      </c>
      <c r="U1675" s="7" t="str">
        <f t="shared" si="80"/>
        <v>Time Card</v>
      </c>
      <c r="V1675" s="8" t="str">
        <f>RIGHT(TEXT(Data6[[#This Row],[Date:]],"mmddyyyy"),4)</f>
        <v>2024</v>
      </c>
      <c r="W1675" s="8" t="str">
        <f>MID(TEXT(Data6[[#This Row],[Date:]],"mmddyyyy"),3,2)</f>
        <v>21</v>
      </c>
      <c r="X1675" s="8" t="str">
        <f>LEFT(TEXT(Data6[[#This Row],[Date:]],"mmddyyyy"),2)</f>
        <v>08</v>
      </c>
      <c r="Y1675" s="6">
        <f>DATE(Data6[[#This Row],[Year]],Data6[[#This Row],[Month]],Data6[[#This Row],[Day]])</f>
        <v>45525</v>
      </c>
    </row>
    <row r="1676" spans="1:25" x14ac:dyDescent="0.3">
      <c r="A1676" s="5">
        <v>45525.582167708337</v>
      </c>
      <c r="B1676" s="7" t="s">
        <v>23</v>
      </c>
      <c r="C1676" s="6" t="s">
        <v>2098</v>
      </c>
      <c r="D1676" s="7" t="s">
        <v>2100</v>
      </c>
      <c r="E1676" s="8">
        <v>6</v>
      </c>
      <c r="F1676" s="7" t="s">
        <v>68</v>
      </c>
      <c r="G1676" s="7" t="s">
        <v>68</v>
      </c>
      <c r="H1676" s="7" t="s">
        <v>536</v>
      </c>
      <c r="I1676" s="7" t="s">
        <v>44</v>
      </c>
      <c r="J1676" s="19" t="str">
        <f>IFERROR(INDEX('Employee Info'!$C$3:$E$200,MATCH(Data6[[#This Row],[Name:]],'Employee Info'!$B$3:$B$200,0),MATCH(Data6[[#This Row],[Hours Type:]],'Employee Info'!$C$2:$E$2,0)),"")</f>
        <v/>
      </c>
      <c r="K1676" s="19" t="str">
        <f>IFERROR(INDEX('Employee Info'!$C$3:$J$200,MATCH(Data6[[#This Row],[Name:]],'Employee Info'!$B$3:$B$200,0),MATCH(Data6[[#Headers],[Truck]],'Employee Info'!$C$2:$J$2,0)),"")</f>
        <v/>
      </c>
      <c r="L1676" s="19" t="str">
        <f>IFERROR(INDEX('Employee Info'!$C$3:$J$200,MATCH(Data6[[#This Row],[Name:]],'Employee Info'!$B$3:$B$200,0),MATCH(Data6[[#Headers],[Phone]],'Employee Info'!$C$2:$J$2,0)),"")</f>
        <v/>
      </c>
      <c r="M1676" s="19" t="str">
        <f>IFERROR(INDEX('Employee Info'!$C$3:$J$200,MATCH(Data6[[#This Row],[Name:]],'Employee Info'!$B$3:$B$200,0),MATCH(Data6[[#Headers],[Tech]],'Employee Info'!$C$2:$J$2,0)),"")</f>
        <v/>
      </c>
      <c r="N1676" s="19" t="str">
        <f>IFERROR(INDEX('Employee Info'!$C$3:$J$200,MATCH(Data6[[#This Row],[Name:]],'Employee Info'!$B$3:$B$200,0),MATCH(Data6[[#Headers],[Other]],'Employee Info'!$C$2:$J$2,0)),"")</f>
        <v/>
      </c>
      <c r="O1676" s="19">
        <f>IFERROR((Data6[[#This Row],[Hours:]]*SUM(Data6[[#This Row],[Rate]:[Other]])),"")</f>
        <v>0</v>
      </c>
      <c r="P1676" s="7" t="str">
        <f>IF(Data6[[#This Row],[WO'#:]]="","Riley #","WO#")</f>
        <v>Riley #</v>
      </c>
      <c r="Q1676" s="7">
        <f>IFERROR(WEEKNUM(Data6[[#This Row],[Date:]]),"")</f>
        <v>34</v>
      </c>
      <c r="R1676" s="6">
        <f t="shared" si="78"/>
        <v>45522</v>
      </c>
      <c r="S1676" s="6">
        <f>Data6[[#This Row],[Week Start]]+7</f>
        <v>45529</v>
      </c>
      <c r="T1676" s="7" t="str">
        <f t="shared" si="79"/>
        <v>8/18/2024 - 8/25/2024</v>
      </c>
      <c r="U1676" s="7" t="str">
        <f t="shared" si="80"/>
        <v>Time Card</v>
      </c>
      <c r="V1676" s="8" t="str">
        <f>RIGHT(TEXT(Data6[[#This Row],[Date:]],"mmddyyyy"),4)</f>
        <v>2024</v>
      </c>
      <c r="W1676" s="8" t="str">
        <f>MID(TEXT(Data6[[#This Row],[Date:]],"mmddyyyy"),3,2)</f>
        <v>21</v>
      </c>
      <c r="X1676" s="8" t="str">
        <f>LEFT(TEXT(Data6[[#This Row],[Date:]],"mmddyyyy"),2)</f>
        <v>08</v>
      </c>
      <c r="Y1676" s="6">
        <f>DATE(Data6[[#This Row],[Year]],Data6[[#This Row],[Month]],Data6[[#This Row],[Day]])</f>
        <v>45525</v>
      </c>
    </row>
    <row r="1677" spans="1:25" x14ac:dyDescent="0.3">
      <c r="A1677" s="5">
        <v>45525.582392245371</v>
      </c>
      <c r="B1677" s="7" t="s">
        <v>65</v>
      </c>
      <c r="C1677" s="6" t="s">
        <v>2098</v>
      </c>
      <c r="D1677" s="7" t="s">
        <v>2100</v>
      </c>
      <c r="E1677" s="8">
        <v>8</v>
      </c>
      <c r="F1677" s="7" t="s">
        <v>68</v>
      </c>
      <c r="G1677" s="7" t="s">
        <v>68</v>
      </c>
      <c r="H1677" s="7" t="s">
        <v>536</v>
      </c>
      <c r="I1677" s="7" t="s">
        <v>44</v>
      </c>
      <c r="J1677" s="19" t="str">
        <f>IFERROR(INDEX('Employee Info'!$C$3:$E$200,MATCH(Data6[[#This Row],[Name:]],'Employee Info'!$B$3:$B$200,0),MATCH(Data6[[#This Row],[Hours Type:]],'Employee Info'!$C$2:$E$2,0)),"")</f>
        <v/>
      </c>
      <c r="K1677" s="19" t="str">
        <f>IFERROR(INDEX('Employee Info'!$C$3:$J$200,MATCH(Data6[[#This Row],[Name:]],'Employee Info'!$B$3:$B$200,0),MATCH(Data6[[#Headers],[Truck]],'Employee Info'!$C$2:$J$2,0)),"")</f>
        <v/>
      </c>
      <c r="L1677" s="19" t="str">
        <f>IFERROR(INDEX('Employee Info'!$C$3:$J$200,MATCH(Data6[[#This Row],[Name:]],'Employee Info'!$B$3:$B$200,0),MATCH(Data6[[#Headers],[Phone]],'Employee Info'!$C$2:$J$2,0)),"")</f>
        <v/>
      </c>
      <c r="M1677" s="19" t="str">
        <f>IFERROR(INDEX('Employee Info'!$C$3:$J$200,MATCH(Data6[[#This Row],[Name:]],'Employee Info'!$B$3:$B$200,0),MATCH(Data6[[#Headers],[Tech]],'Employee Info'!$C$2:$J$2,0)),"")</f>
        <v/>
      </c>
      <c r="N1677" s="19" t="str">
        <f>IFERROR(INDEX('Employee Info'!$C$3:$J$200,MATCH(Data6[[#This Row],[Name:]],'Employee Info'!$B$3:$B$200,0),MATCH(Data6[[#Headers],[Other]],'Employee Info'!$C$2:$J$2,0)),"")</f>
        <v/>
      </c>
      <c r="O1677" s="19">
        <f>IFERROR((Data6[[#This Row],[Hours:]]*SUM(Data6[[#This Row],[Rate]:[Other]])),"")</f>
        <v>0</v>
      </c>
      <c r="P1677" s="7" t="str">
        <f>IF(Data6[[#This Row],[WO'#:]]="","Riley #","WO#")</f>
        <v>Riley #</v>
      </c>
      <c r="Q1677" s="7">
        <f>IFERROR(WEEKNUM(Data6[[#This Row],[Date:]]),"")</f>
        <v>34</v>
      </c>
      <c r="R1677" s="6">
        <f t="shared" si="78"/>
        <v>45522</v>
      </c>
      <c r="S1677" s="6">
        <f>Data6[[#This Row],[Week Start]]+7</f>
        <v>45529</v>
      </c>
      <c r="T1677" s="7" t="str">
        <f t="shared" si="79"/>
        <v>8/18/2024 - 8/25/2024</v>
      </c>
      <c r="U1677" s="7" t="str">
        <f t="shared" si="80"/>
        <v>Time Card</v>
      </c>
      <c r="V1677" s="8" t="str">
        <f>RIGHT(TEXT(Data6[[#This Row],[Date:]],"mmddyyyy"),4)</f>
        <v>2024</v>
      </c>
      <c r="W1677" s="8" t="str">
        <f>MID(TEXT(Data6[[#This Row],[Date:]],"mmddyyyy"),3,2)</f>
        <v>21</v>
      </c>
      <c r="X1677" s="8" t="str">
        <f>LEFT(TEXT(Data6[[#This Row],[Date:]],"mmddyyyy"),2)</f>
        <v>08</v>
      </c>
      <c r="Y1677" s="6">
        <f>DATE(Data6[[#This Row],[Year]],Data6[[#This Row],[Month]],Data6[[#This Row],[Day]])</f>
        <v>45525</v>
      </c>
    </row>
    <row r="1678" spans="1:25" x14ac:dyDescent="0.3">
      <c r="A1678" s="5">
        <v>45525.583498148146</v>
      </c>
      <c r="B1678" s="7" t="s">
        <v>35</v>
      </c>
      <c r="C1678" s="6" t="s">
        <v>2098</v>
      </c>
      <c r="D1678" s="7" t="s">
        <v>299</v>
      </c>
      <c r="E1678" s="8">
        <v>6</v>
      </c>
      <c r="F1678" s="7" t="s">
        <v>68</v>
      </c>
      <c r="G1678" s="7" t="s">
        <v>68</v>
      </c>
      <c r="H1678" s="7" t="s">
        <v>1948</v>
      </c>
      <c r="I1678" s="7" t="s">
        <v>44</v>
      </c>
      <c r="J1678" s="19" t="str">
        <f>IFERROR(INDEX('Employee Info'!$C$3:$E$200,MATCH(Data6[[#This Row],[Name:]],'Employee Info'!$B$3:$B$200,0),MATCH(Data6[[#This Row],[Hours Type:]],'Employee Info'!$C$2:$E$2,0)),"")</f>
        <v/>
      </c>
      <c r="K1678" s="19" t="str">
        <f>IFERROR(INDEX('Employee Info'!$C$3:$J$200,MATCH(Data6[[#This Row],[Name:]],'Employee Info'!$B$3:$B$200,0),MATCH(Data6[[#Headers],[Truck]],'Employee Info'!$C$2:$J$2,0)),"")</f>
        <v/>
      </c>
      <c r="L1678" s="19" t="str">
        <f>IFERROR(INDEX('Employee Info'!$C$3:$J$200,MATCH(Data6[[#This Row],[Name:]],'Employee Info'!$B$3:$B$200,0),MATCH(Data6[[#Headers],[Phone]],'Employee Info'!$C$2:$J$2,0)),"")</f>
        <v/>
      </c>
      <c r="M1678" s="19" t="str">
        <f>IFERROR(INDEX('Employee Info'!$C$3:$J$200,MATCH(Data6[[#This Row],[Name:]],'Employee Info'!$B$3:$B$200,0),MATCH(Data6[[#Headers],[Tech]],'Employee Info'!$C$2:$J$2,0)),"")</f>
        <v/>
      </c>
      <c r="N1678" s="19" t="str">
        <f>IFERROR(INDEX('Employee Info'!$C$3:$J$200,MATCH(Data6[[#This Row],[Name:]],'Employee Info'!$B$3:$B$200,0),MATCH(Data6[[#Headers],[Other]],'Employee Info'!$C$2:$J$2,0)),"")</f>
        <v/>
      </c>
      <c r="O1678" s="19">
        <f>IFERROR((Data6[[#This Row],[Hours:]]*SUM(Data6[[#This Row],[Rate]:[Other]])),"")</f>
        <v>0</v>
      </c>
      <c r="P1678" s="7" t="str">
        <f>IF(Data6[[#This Row],[WO'#:]]="","Riley #","WO#")</f>
        <v>Riley #</v>
      </c>
      <c r="Q1678" s="7">
        <f>IFERROR(WEEKNUM(Data6[[#This Row],[Date:]]),"")</f>
        <v>34</v>
      </c>
      <c r="R1678" s="6">
        <f t="shared" si="78"/>
        <v>45522</v>
      </c>
      <c r="S1678" s="6">
        <f>Data6[[#This Row],[Week Start]]+7</f>
        <v>45529</v>
      </c>
      <c r="T1678" s="7" t="str">
        <f t="shared" si="79"/>
        <v>8/18/2024 - 8/25/2024</v>
      </c>
      <c r="U1678" s="7" t="str">
        <f t="shared" si="80"/>
        <v>Time Card</v>
      </c>
      <c r="V1678" s="8" t="str">
        <f>RIGHT(TEXT(Data6[[#This Row],[Date:]],"mmddyyyy"),4)</f>
        <v>2024</v>
      </c>
      <c r="W1678" s="8" t="str">
        <f>MID(TEXT(Data6[[#This Row],[Date:]],"mmddyyyy"),3,2)</f>
        <v>21</v>
      </c>
      <c r="X1678" s="8" t="str">
        <f>LEFT(TEXT(Data6[[#This Row],[Date:]],"mmddyyyy"),2)</f>
        <v>08</v>
      </c>
      <c r="Y1678" s="6">
        <f>DATE(Data6[[#This Row],[Year]],Data6[[#This Row],[Month]],Data6[[#This Row],[Day]])</f>
        <v>45525</v>
      </c>
    </row>
    <row r="1679" spans="1:25" x14ac:dyDescent="0.3">
      <c r="A1679" s="5">
        <v>45526.574266087962</v>
      </c>
      <c r="B1679" s="7" t="s">
        <v>35</v>
      </c>
      <c r="C1679" s="6" t="s">
        <v>2098</v>
      </c>
      <c r="D1679" s="7" t="s">
        <v>2104</v>
      </c>
      <c r="E1679" s="8">
        <v>2</v>
      </c>
      <c r="F1679" s="7">
        <v>7053182</v>
      </c>
      <c r="G1679" s="7" t="s">
        <v>68</v>
      </c>
      <c r="H1679" s="7" t="s">
        <v>756</v>
      </c>
      <c r="I1679" s="7" t="s">
        <v>44</v>
      </c>
      <c r="J1679" s="19" t="str">
        <f>IFERROR(INDEX('Employee Info'!$C$3:$E$200,MATCH(Data6[[#This Row],[Name:]],'Employee Info'!$B$3:$B$200,0),MATCH(Data6[[#This Row],[Hours Type:]],'Employee Info'!$C$2:$E$2,0)),"")</f>
        <v/>
      </c>
      <c r="K1679" s="19" t="str">
        <f>IFERROR(INDEX('Employee Info'!$C$3:$J$200,MATCH(Data6[[#This Row],[Name:]],'Employee Info'!$B$3:$B$200,0),MATCH(Data6[[#Headers],[Truck]],'Employee Info'!$C$2:$J$2,0)),"")</f>
        <v/>
      </c>
      <c r="L1679" s="19" t="str">
        <f>IFERROR(INDEX('Employee Info'!$C$3:$J$200,MATCH(Data6[[#This Row],[Name:]],'Employee Info'!$B$3:$B$200,0),MATCH(Data6[[#Headers],[Phone]],'Employee Info'!$C$2:$J$2,0)),"")</f>
        <v/>
      </c>
      <c r="M1679" s="19" t="str">
        <f>IFERROR(INDEX('Employee Info'!$C$3:$J$200,MATCH(Data6[[#This Row],[Name:]],'Employee Info'!$B$3:$B$200,0),MATCH(Data6[[#Headers],[Tech]],'Employee Info'!$C$2:$J$2,0)),"")</f>
        <v/>
      </c>
      <c r="N1679" s="19" t="str">
        <f>IFERROR(INDEX('Employee Info'!$C$3:$J$200,MATCH(Data6[[#This Row],[Name:]],'Employee Info'!$B$3:$B$200,0),MATCH(Data6[[#Headers],[Other]],'Employee Info'!$C$2:$J$2,0)),"")</f>
        <v/>
      </c>
      <c r="O1679" s="19">
        <f>IFERROR((Data6[[#This Row],[Hours:]]*SUM(Data6[[#This Row],[Rate]:[Other]])),"")</f>
        <v>0</v>
      </c>
      <c r="P1679" s="7" t="str">
        <f>IF(Data6[[#This Row],[WO'#:]]="","Riley #","WO#")</f>
        <v>WO#</v>
      </c>
      <c r="Q1679" s="7">
        <f>IFERROR(WEEKNUM(Data6[[#This Row],[Date:]]),"")</f>
        <v>34</v>
      </c>
      <c r="R1679" s="6">
        <f t="shared" si="78"/>
        <v>45522</v>
      </c>
      <c r="S1679" s="6">
        <f>Data6[[#This Row],[Week Start]]+7</f>
        <v>45529</v>
      </c>
      <c r="T1679" s="7" t="str">
        <f t="shared" si="79"/>
        <v>8/18/2024 - 8/25/2024</v>
      </c>
      <c r="U1679" s="7" t="str">
        <f t="shared" si="80"/>
        <v>Time Card</v>
      </c>
      <c r="V1679" s="8" t="str">
        <f>RIGHT(TEXT(Data6[[#This Row],[Date:]],"mmddyyyy"),4)</f>
        <v>2024</v>
      </c>
      <c r="W1679" s="8" t="str">
        <f>MID(TEXT(Data6[[#This Row],[Date:]],"mmddyyyy"),3,2)</f>
        <v>21</v>
      </c>
      <c r="X1679" s="8" t="str">
        <f>LEFT(TEXT(Data6[[#This Row],[Date:]],"mmddyyyy"),2)</f>
        <v>08</v>
      </c>
      <c r="Y1679" s="6">
        <f>DATE(Data6[[#This Row],[Year]],Data6[[#This Row],[Month]],Data6[[#This Row],[Day]])</f>
        <v>45525</v>
      </c>
    </row>
    <row r="1680" spans="1:25" x14ac:dyDescent="0.3">
      <c r="A1680" s="5">
        <v>45527.531951504629</v>
      </c>
      <c r="B1680" s="7" t="s">
        <v>66</v>
      </c>
      <c r="C1680" s="6" t="s">
        <v>2098</v>
      </c>
      <c r="D1680" s="7" t="s">
        <v>2117</v>
      </c>
      <c r="E1680" s="8">
        <v>1</v>
      </c>
      <c r="F1680" s="7" t="s">
        <v>68</v>
      </c>
      <c r="G1680" s="7" t="s">
        <v>68</v>
      </c>
      <c r="H1680" s="7" t="s">
        <v>536</v>
      </c>
      <c r="I1680" s="7" t="s">
        <v>44</v>
      </c>
      <c r="J1680" s="19" t="str">
        <f>IFERROR(INDEX('Employee Info'!$C$3:$E$200,MATCH(Data6[[#This Row],[Name:]],'Employee Info'!$B$3:$B$200,0),MATCH(Data6[[#This Row],[Hours Type:]],'Employee Info'!$C$2:$E$2,0)),"")</f>
        <v/>
      </c>
      <c r="K1680" s="19" t="str">
        <f>IFERROR(INDEX('Employee Info'!$C$3:$J$200,MATCH(Data6[[#This Row],[Name:]],'Employee Info'!$B$3:$B$200,0),MATCH(Data6[[#Headers],[Truck]],'Employee Info'!$C$2:$J$2,0)),"")</f>
        <v/>
      </c>
      <c r="L1680" s="19" t="str">
        <f>IFERROR(INDEX('Employee Info'!$C$3:$J$200,MATCH(Data6[[#This Row],[Name:]],'Employee Info'!$B$3:$B$200,0),MATCH(Data6[[#Headers],[Phone]],'Employee Info'!$C$2:$J$2,0)),"")</f>
        <v/>
      </c>
      <c r="M1680" s="19" t="str">
        <f>IFERROR(INDEX('Employee Info'!$C$3:$J$200,MATCH(Data6[[#This Row],[Name:]],'Employee Info'!$B$3:$B$200,0),MATCH(Data6[[#Headers],[Tech]],'Employee Info'!$C$2:$J$2,0)),"")</f>
        <v/>
      </c>
      <c r="N1680" s="19" t="str">
        <f>IFERROR(INDEX('Employee Info'!$C$3:$J$200,MATCH(Data6[[#This Row],[Name:]],'Employee Info'!$B$3:$B$200,0),MATCH(Data6[[#Headers],[Other]],'Employee Info'!$C$2:$J$2,0)),"")</f>
        <v/>
      </c>
      <c r="O1680" s="19">
        <f>IFERROR((Data6[[#This Row],[Hours:]]*SUM(Data6[[#This Row],[Rate]:[Other]])),"")</f>
        <v>0</v>
      </c>
      <c r="P1680" s="7" t="str">
        <f>IF(Data6[[#This Row],[WO'#:]]="","Riley #","WO#")</f>
        <v>Riley #</v>
      </c>
      <c r="Q1680" s="7">
        <f>IFERROR(WEEKNUM(Data6[[#This Row],[Date:]]),"")</f>
        <v>34</v>
      </c>
      <c r="R1680" s="6">
        <f t="shared" si="78"/>
        <v>45522</v>
      </c>
      <c r="S1680" s="6">
        <f>Data6[[#This Row],[Week Start]]+7</f>
        <v>45529</v>
      </c>
      <c r="T1680" s="7" t="str">
        <f t="shared" si="79"/>
        <v>8/18/2024 - 8/25/2024</v>
      </c>
      <c r="U1680" s="7" t="str">
        <f t="shared" si="80"/>
        <v>Time Card</v>
      </c>
      <c r="V1680" s="8" t="str">
        <f>RIGHT(TEXT(Data6[[#This Row],[Date:]],"mmddyyyy"),4)</f>
        <v>2024</v>
      </c>
      <c r="W1680" s="8" t="str">
        <f>MID(TEXT(Data6[[#This Row],[Date:]],"mmddyyyy"),3,2)</f>
        <v>21</v>
      </c>
      <c r="X1680" s="8" t="str">
        <f>LEFT(TEXT(Data6[[#This Row],[Date:]],"mmddyyyy"),2)</f>
        <v>08</v>
      </c>
      <c r="Y1680" s="6">
        <f>DATE(Data6[[#This Row],[Year]],Data6[[#This Row],[Month]],Data6[[#This Row],[Day]])</f>
        <v>45525</v>
      </c>
    </row>
    <row r="1681" spans="1:25" x14ac:dyDescent="0.3">
      <c r="A1681" s="5">
        <v>45527.533352893515</v>
      </c>
      <c r="B1681" s="7" t="s">
        <v>66</v>
      </c>
      <c r="C1681" s="6" t="s">
        <v>2098</v>
      </c>
      <c r="D1681" s="7" t="s">
        <v>2118</v>
      </c>
      <c r="E1681" s="8">
        <v>1</v>
      </c>
      <c r="F1681" s="7" t="s">
        <v>68</v>
      </c>
      <c r="G1681" s="7" t="s">
        <v>68</v>
      </c>
      <c r="H1681" s="7" t="s">
        <v>1960</v>
      </c>
      <c r="I1681" s="7" t="s">
        <v>44</v>
      </c>
      <c r="J1681" s="19" t="str">
        <f>IFERROR(INDEX('Employee Info'!$C$3:$E$200,MATCH(Data6[[#This Row],[Name:]],'Employee Info'!$B$3:$B$200,0),MATCH(Data6[[#This Row],[Hours Type:]],'Employee Info'!$C$2:$E$2,0)),"")</f>
        <v/>
      </c>
      <c r="K1681" s="19" t="str">
        <f>IFERROR(INDEX('Employee Info'!$C$3:$J$200,MATCH(Data6[[#This Row],[Name:]],'Employee Info'!$B$3:$B$200,0),MATCH(Data6[[#Headers],[Truck]],'Employee Info'!$C$2:$J$2,0)),"")</f>
        <v/>
      </c>
      <c r="L1681" s="19" t="str">
        <f>IFERROR(INDEX('Employee Info'!$C$3:$J$200,MATCH(Data6[[#This Row],[Name:]],'Employee Info'!$B$3:$B$200,0),MATCH(Data6[[#Headers],[Phone]],'Employee Info'!$C$2:$J$2,0)),"")</f>
        <v/>
      </c>
      <c r="M1681" s="19" t="str">
        <f>IFERROR(INDEX('Employee Info'!$C$3:$J$200,MATCH(Data6[[#This Row],[Name:]],'Employee Info'!$B$3:$B$200,0),MATCH(Data6[[#Headers],[Tech]],'Employee Info'!$C$2:$J$2,0)),"")</f>
        <v/>
      </c>
      <c r="N1681" s="19" t="str">
        <f>IFERROR(INDEX('Employee Info'!$C$3:$J$200,MATCH(Data6[[#This Row],[Name:]],'Employee Info'!$B$3:$B$200,0),MATCH(Data6[[#Headers],[Other]],'Employee Info'!$C$2:$J$2,0)),"")</f>
        <v/>
      </c>
      <c r="O1681" s="19">
        <f>IFERROR((Data6[[#This Row],[Hours:]]*SUM(Data6[[#This Row],[Rate]:[Other]])),"")</f>
        <v>0</v>
      </c>
      <c r="P1681" s="7" t="str">
        <f>IF(Data6[[#This Row],[WO'#:]]="","Riley #","WO#")</f>
        <v>Riley #</v>
      </c>
      <c r="Q1681" s="7">
        <f>IFERROR(WEEKNUM(Data6[[#This Row],[Date:]]),"")</f>
        <v>34</v>
      </c>
      <c r="R1681" s="6">
        <f t="shared" si="78"/>
        <v>45522</v>
      </c>
      <c r="S1681" s="6">
        <f>Data6[[#This Row],[Week Start]]+7</f>
        <v>45529</v>
      </c>
      <c r="T1681" s="7" t="str">
        <f t="shared" si="79"/>
        <v>8/18/2024 - 8/25/2024</v>
      </c>
      <c r="U1681" s="7" t="str">
        <f t="shared" si="80"/>
        <v>Time Card</v>
      </c>
      <c r="V1681" s="8" t="str">
        <f>RIGHT(TEXT(Data6[[#This Row],[Date:]],"mmddyyyy"),4)</f>
        <v>2024</v>
      </c>
      <c r="W1681" s="8" t="str">
        <f>MID(TEXT(Data6[[#This Row],[Date:]],"mmddyyyy"),3,2)</f>
        <v>21</v>
      </c>
      <c r="X1681" s="8" t="str">
        <f>LEFT(TEXT(Data6[[#This Row],[Date:]],"mmddyyyy"),2)</f>
        <v>08</v>
      </c>
      <c r="Y1681" s="6">
        <f>DATE(Data6[[#This Row],[Year]],Data6[[#This Row],[Month]],Data6[[#This Row],[Day]])</f>
        <v>45525</v>
      </c>
    </row>
    <row r="1682" spans="1:25" x14ac:dyDescent="0.3">
      <c r="A1682" s="5">
        <v>45527.534712152781</v>
      </c>
      <c r="B1682" s="7" t="s">
        <v>66</v>
      </c>
      <c r="C1682" s="6" t="s">
        <v>2098</v>
      </c>
      <c r="D1682" s="7" t="s">
        <v>2120</v>
      </c>
      <c r="E1682" s="8">
        <v>1</v>
      </c>
      <c r="F1682" s="7" t="s">
        <v>68</v>
      </c>
      <c r="G1682" s="7" t="s">
        <v>68</v>
      </c>
      <c r="H1682" s="7" t="s">
        <v>2097</v>
      </c>
      <c r="I1682" s="7" t="s">
        <v>44</v>
      </c>
      <c r="J1682" s="19" t="str">
        <f>IFERROR(INDEX('Employee Info'!$C$3:$E$200,MATCH(Data6[[#This Row],[Name:]],'Employee Info'!$B$3:$B$200,0),MATCH(Data6[[#This Row],[Hours Type:]],'Employee Info'!$C$2:$E$2,0)),"")</f>
        <v/>
      </c>
      <c r="K1682" s="19" t="str">
        <f>IFERROR(INDEX('Employee Info'!$C$3:$J$200,MATCH(Data6[[#This Row],[Name:]],'Employee Info'!$B$3:$B$200,0),MATCH(Data6[[#Headers],[Truck]],'Employee Info'!$C$2:$J$2,0)),"")</f>
        <v/>
      </c>
      <c r="L1682" s="19" t="str">
        <f>IFERROR(INDEX('Employee Info'!$C$3:$J$200,MATCH(Data6[[#This Row],[Name:]],'Employee Info'!$B$3:$B$200,0),MATCH(Data6[[#Headers],[Phone]],'Employee Info'!$C$2:$J$2,0)),"")</f>
        <v/>
      </c>
      <c r="M1682" s="19" t="str">
        <f>IFERROR(INDEX('Employee Info'!$C$3:$J$200,MATCH(Data6[[#This Row],[Name:]],'Employee Info'!$B$3:$B$200,0),MATCH(Data6[[#Headers],[Tech]],'Employee Info'!$C$2:$J$2,0)),"")</f>
        <v/>
      </c>
      <c r="N1682" s="19" t="str">
        <f>IFERROR(INDEX('Employee Info'!$C$3:$J$200,MATCH(Data6[[#This Row],[Name:]],'Employee Info'!$B$3:$B$200,0),MATCH(Data6[[#Headers],[Other]],'Employee Info'!$C$2:$J$2,0)),"")</f>
        <v/>
      </c>
      <c r="O1682" s="19">
        <f>IFERROR((Data6[[#This Row],[Hours:]]*SUM(Data6[[#This Row],[Rate]:[Other]])),"")</f>
        <v>0</v>
      </c>
      <c r="P1682" s="7" t="str">
        <f>IF(Data6[[#This Row],[WO'#:]]="","Riley #","WO#")</f>
        <v>Riley #</v>
      </c>
      <c r="Q1682" s="7">
        <f>IFERROR(WEEKNUM(Data6[[#This Row],[Date:]]),"")</f>
        <v>34</v>
      </c>
      <c r="R1682" s="6">
        <f t="shared" si="78"/>
        <v>45522</v>
      </c>
      <c r="S1682" s="6">
        <f>Data6[[#This Row],[Week Start]]+7</f>
        <v>45529</v>
      </c>
      <c r="T1682" s="7" t="str">
        <f t="shared" si="79"/>
        <v>8/18/2024 - 8/25/2024</v>
      </c>
      <c r="U1682" s="7" t="str">
        <f t="shared" si="80"/>
        <v>Time Card</v>
      </c>
      <c r="V1682" s="8" t="str">
        <f>RIGHT(TEXT(Data6[[#This Row],[Date:]],"mmddyyyy"),4)</f>
        <v>2024</v>
      </c>
      <c r="W1682" s="8" t="str">
        <f>MID(TEXT(Data6[[#This Row],[Date:]],"mmddyyyy"),3,2)</f>
        <v>21</v>
      </c>
      <c r="X1682" s="8" t="str">
        <f>LEFT(TEXT(Data6[[#This Row],[Date:]],"mmddyyyy"),2)</f>
        <v>08</v>
      </c>
      <c r="Y1682" s="6">
        <f>DATE(Data6[[#This Row],[Year]],Data6[[#This Row],[Month]],Data6[[#This Row],[Day]])</f>
        <v>45525</v>
      </c>
    </row>
    <row r="1683" spans="1:25" x14ac:dyDescent="0.3">
      <c r="A1683" s="5">
        <v>45527.541854745374</v>
      </c>
      <c r="B1683" s="7" t="s">
        <v>66</v>
      </c>
      <c r="C1683" s="6" t="s">
        <v>2098</v>
      </c>
      <c r="D1683" s="7" t="s">
        <v>1559</v>
      </c>
      <c r="E1683" s="8">
        <v>1</v>
      </c>
      <c r="F1683" s="7">
        <v>7053182</v>
      </c>
      <c r="G1683" s="7" t="s">
        <v>68</v>
      </c>
      <c r="H1683" s="7" t="s">
        <v>756</v>
      </c>
      <c r="I1683" s="7" t="s">
        <v>44</v>
      </c>
      <c r="J1683" s="19" t="str">
        <f>IFERROR(INDEX('Employee Info'!$C$3:$E$200,MATCH(Data6[[#This Row],[Name:]],'Employee Info'!$B$3:$B$200,0),MATCH(Data6[[#This Row],[Hours Type:]],'Employee Info'!$C$2:$E$2,0)),"")</f>
        <v/>
      </c>
      <c r="K1683" s="19" t="str">
        <f>IFERROR(INDEX('Employee Info'!$C$3:$J$200,MATCH(Data6[[#This Row],[Name:]],'Employee Info'!$B$3:$B$200,0),MATCH(Data6[[#Headers],[Truck]],'Employee Info'!$C$2:$J$2,0)),"")</f>
        <v/>
      </c>
      <c r="L1683" s="19" t="str">
        <f>IFERROR(INDEX('Employee Info'!$C$3:$J$200,MATCH(Data6[[#This Row],[Name:]],'Employee Info'!$B$3:$B$200,0),MATCH(Data6[[#Headers],[Phone]],'Employee Info'!$C$2:$J$2,0)),"")</f>
        <v/>
      </c>
      <c r="M1683" s="19" t="str">
        <f>IFERROR(INDEX('Employee Info'!$C$3:$J$200,MATCH(Data6[[#This Row],[Name:]],'Employee Info'!$B$3:$B$200,0),MATCH(Data6[[#Headers],[Tech]],'Employee Info'!$C$2:$J$2,0)),"")</f>
        <v/>
      </c>
      <c r="N1683" s="19" t="str">
        <f>IFERROR(INDEX('Employee Info'!$C$3:$J$200,MATCH(Data6[[#This Row],[Name:]],'Employee Info'!$B$3:$B$200,0),MATCH(Data6[[#Headers],[Other]],'Employee Info'!$C$2:$J$2,0)),"")</f>
        <v/>
      </c>
      <c r="O1683" s="19">
        <f>IFERROR((Data6[[#This Row],[Hours:]]*SUM(Data6[[#This Row],[Rate]:[Other]])),"")</f>
        <v>0</v>
      </c>
      <c r="P1683" s="7" t="str">
        <f>IF(Data6[[#This Row],[WO'#:]]="","Riley #","WO#")</f>
        <v>WO#</v>
      </c>
      <c r="Q1683" s="7">
        <f>IFERROR(WEEKNUM(Data6[[#This Row],[Date:]]),"")</f>
        <v>34</v>
      </c>
      <c r="R1683" s="6">
        <f t="shared" si="78"/>
        <v>45522</v>
      </c>
      <c r="S1683" s="6">
        <f>Data6[[#This Row],[Week Start]]+7</f>
        <v>45529</v>
      </c>
      <c r="T1683" s="7" t="str">
        <f t="shared" si="79"/>
        <v>8/18/2024 - 8/25/2024</v>
      </c>
      <c r="U1683" s="7" t="str">
        <f t="shared" si="80"/>
        <v>Time Card</v>
      </c>
      <c r="V1683" s="8" t="str">
        <f>RIGHT(TEXT(Data6[[#This Row],[Date:]],"mmddyyyy"),4)</f>
        <v>2024</v>
      </c>
      <c r="W1683" s="8" t="str">
        <f>MID(TEXT(Data6[[#This Row],[Date:]],"mmddyyyy"),3,2)</f>
        <v>21</v>
      </c>
      <c r="X1683" s="8" t="str">
        <f>LEFT(TEXT(Data6[[#This Row],[Date:]],"mmddyyyy"),2)</f>
        <v>08</v>
      </c>
      <c r="Y1683" s="6">
        <f>DATE(Data6[[#This Row],[Year]],Data6[[#This Row],[Month]],Data6[[#This Row],[Day]])</f>
        <v>45525</v>
      </c>
    </row>
    <row r="1684" spans="1:25" x14ac:dyDescent="0.3">
      <c r="A1684" s="5">
        <v>45527.543370833337</v>
      </c>
      <c r="B1684" s="7" t="s">
        <v>66</v>
      </c>
      <c r="C1684" s="6" t="s">
        <v>2098</v>
      </c>
      <c r="D1684" s="7" t="s">
        <v>2125</v>
      </c>
      <c r="E1684" s="8">
        <v>1</v>
      </c>
      <c r="F1684" s="7">
        <v>7145203</v>
      </c>
      <c r="G1684" s="7" t="s">
        <v>68</v>
      </c>
      <c r="H1684" s="7" t="s">
        <v>756</v>
      </c>
      <c r="I1684" s="7" t="s">
        <v>44</v>
      </c>
      <c r="J1684" s="19" t="str">
        <f>IFERROR(INDEX('Employee Info'!$C$3:$E$200,MATCH(Data6[[#This Row],[Name:]],'Employee Info'!$B$3:$B$200,0),MATCH(Data6[[#This Row],[Hours Type:]],'Employee Info'!$C$2:$E$2,0)),"")</f>
        <v/>
      </c>
      <c r="K1684" s="19" t="str">
        <f>IFERROR(INDEX('Employee Info'!$C$3:$J$200,MATCH(Data6[[#This Row],[Name:]],'Employee Info'!$B$3:$B$200,0),MATCH(Data6[[#Headers],[Truck]],'Employee Info'!$C$2:$J$2,0)),"")</f>
        <v/>
      </c>
      <c r="L1684" s="19" t="str">
        <f>IFERROR(INDEX('Employee Info'!$C$3:$J$200,MATCH(Data6[[#This Row],[Name:]],'Employee Info'!$B$3:$B$200,0),MATCH(Data6[[#Headers],[Phone]],'Employee Info'!$C$2:$J$2,0)),"")</f>
        <v/>
      </c>
      <c r="M1684" s="19" t="str">
        <f>IFERROR(INDEX('Employee Info'!$C$3:$J$200,MATCH(Data6[[#This Row],[Name:]],'Employee Info'!$B$3:$B$200,0),MATCH(Data6[[#Headers],[Tech]],'Employee Info'!$C$2:$J$2,0)),"")</f>
        <v/>
      </c>
      <c r="N1684" s="19" t="str">
        <f>IFERROR(INDEX('Employee Info'!$C$3:$J$200,MATCH(Data6[[#This Row],[Name:]],'Employee Info'!$B$3:$B$200,0),MATCH(Data6[[#Headers],[Other]],'Employee Info'!$C$2:$J$2,0)),"")</f>
        <v/>
      </c>
      <c r="O1684" s="19">
        <f>IFERROR((Data6[[#This Row],[Hours:]]*SUM(Data6[[#This Row],[Rate]:[Other]])),"")</f>
        <v>0</v>
      </c>
      <c r="P1684" s="7" t="str">
        <f>IF(Data6[[#This Row],[WO'#:]]="","Riley #","WO#")</f>
        <v>WO#</v>
      </c>
      <c r="Q1684" s="7">
        <f>IFERROR(WEEKNUM(Data6[[#This Row],[Date:]]),"")</f>
        <v>34</v>
      </c>
      <c r="R1684" s="6">
        <f t="shared" si="78"/>
        <v>45522</v>
      </c>
      <c r="S1684" s="6">
        <f>Data6[[#This Row],[Week Start]]+7</f>
        <v>45529</v>
      </c>
      <c r="T1684" s="7" t="str">
        <f t="shared" si="79"/>
        <v>8/18/2024 - 8/25/2024</v>
      </c>
      <c r="U1684" s="7" t="str">
        <f t="shared" si="80"/>
        <v>Time Card</v>
      </c>
      <c r="V1684" s="8" t="str">
        <f>RIGHT(TEXT(Data6[[#This Row],[Date:]],"mmddyyyy"),4)</f>
        <v>2024</v>
      </c>
      <c r="W1684" s="8" t="str">
        <f>MID(TEXT(Data6[[#This Row],[Date:]],"mmddyyyy"),3,2)</f>
        <v>21</v>
      </c>
      <c r="X1684" s="8" t="str">
        <f>LEFT(TEXT(Data6[[#This Row],[Date:]],"mmddyyyy"),2)</f>
        <v>08</v>
      </c>
      <c r="Y1684" s="6">
        <f>DATE(Data6[[#This Row],[Year]],Data6[[#This Row],[Month]],Data6[[#This Row],[Day]])</f>
        <v>45525</v>
      </c>
    </row>
    <row r="1685" spans="1:25" x14ac:dyDescent="0.3">
      <c r="A1685" s="5">
        <v>45527.560485185182</v>
      </c>
      <c r="B1685" s="7" t="s">
        <v>66</v>
      </c>
      <c r="C1685" s="6" t="s">
        <v>2098</v>
      </c>
      <c r="D1685" s="7" t="s">
        <v>2130</v>
      </c>
      <c r="E1685" s="8">
        <v>1</v>
      </c>
      <c r="F1685" s="7">
        <v>6984733</v>
      </c>
      <c r="G1685" s="7" t="s">
        <v>68</v>
      </c>
      <c r="H1685" s="7" t="s">
        <v>756</v>
      </c>
      <c r="I1685" s="7" t="s">
        <v>45</v>
      </c>
      <c r="J1685" s="19" t="str">
        <f>IFERROR(INDEX('Employee Info'!$C$3:$E$200,MATCH(Data6[[#This Row],[Name:]],'Employee Info'!$B$3:$B$200,0),MATCH(Data6[[#This Row],[Hours Type:]],'Employee Info'!$C$2:$E$2,0)),"")</f>
        <v/>
      </c>
      <c r="K1685" s="19" t="str">
        <f>IFERROR(INDEX('Employee Info'!$C$3:$J$200,MATCH(Data6[[#This Row],[Name:]],'Employee Info'!$B$3:$B$200,0),MATCH(Data6[[#Headers],[Truck]],'Employee Info'!$C$2:$J$2,0)),"")</f>
        <v/>
      </c>
      <c r="L1685" s="19" t="str">
        <f>IFERROR(INDEX('Employee Info'!$C$3:$J$200,MATCH(Data6[[#This Row],[Name:]],'Employee Info'!$B$3:$B$200,0),MATCH(Data6[[#Headers],[Phone]],'Employee Info'!$C$2:$J$2,0)),"")</f>
        <v/>
      </c>
      <c r="M1685" s="19" t="str">
        <f>IFERROR(INDEX('Employee Info'!$C$3:$J$200,MATCH(Data6[[#This Row],[Name:]],'Employee Info'!$B$3:$B$200,0),MATCH(Data6[[#Headers],[Tech]],'Employee Info'!$C$2:$J$2,0)),"")</f>
        <v/>
      </c>
      <c r="N1685" s="19" t="str">
        <f>IFERROR(INDEX('Employee Info'!$C$3:$J$200,MATCH(Data6[[#This Row],[Name:]],'Employee Info'!$B$3:$B$200,0),MATCH(Data6[[#Headers],[Other]],'Employee Info'!$C$2:$J$2,0)),"")</f>
        <v/>
      </c>
      <c r="O1685" s="19">
        <f>IFERROR((Data6[[#This Row],[Hours:]]*SUM(Data6[[#This Row],[Rate]:[Other]])),"")</f>
        <v>0</v>
      </c>
      <c r="P1685" s="7" t="str">
        <f>IF(Data6[[#This Row],[WO'#:]]="","Riley #","WO#")</f>
        <v>WO#</v>
      </c>
      <c r="Q1685" s="7">
        <f>IFERROR(WEEKNUM(Data6[[#This Row],[Date:]]),"")</f>
        <v>34</v>
      </c>
      <c r="R1685" s="6">
        <f t="shared" si="78"/>
        <v>45522</v>
      </c>
      <c r="S1685" s="6">
        <f>Data6[[#This Row],[Week Start]]+7</f>
        <v>45529</v>
      </c>
      <c r="T1685" s="7" t="str">
        <f t="shared" si="79"/>
        <v>8/18/2024 - 8/25/2024</v>
      </c>
      <c r="U1685" s="7" t="str">
        <f t="shared" si="80"/>
        <v>Time Card</v>
      </c>
      <c r="V1685" s="8" t="str">
        <f>RIGHT(TEXT(Data6[[#This Row],[Date:]],"mmddyyyy"),4)</f>
        <v>2024</v>
      </c>
      <c r="W1685" s="8" t="str">
        <f>MID(TEXT(Data6[[#This Row],[Date:]],"mmddyyyy"),3,2)</f>
        <v>21</v>
      </c>
      <c r="X1685" s="8" t="str">
        <f>LEFT(TEXT(Data6[[#This Row],[Date:]],"mmddyyyy"),2)</f>
        <v>08</v>
      </c>
      <c r="Y1685" s="6">
        <f>DATE(Data6[[#This Row],[Year]],Data6[[#This Row],[Month]],Data6[[#This Row],[Day]])</f>
        <v>45525</v>
      </c>
    </row>
    <row r="1686" spans="1:25" x14ac:dyDescent="0.3">
      <c r="A1686" s="5">
        <v>45527.560611342589</v>
      </c>
      <c r="B1686" s="7" t="s">
        <v>66</v>
      </c>
      <c r="C1686" s="6" t="s">
        <v>2098</v>
      </c>
      <c r="D1686" s="7" t="s">
        <v>2130</v>
      </c>
      <c r="E1686" s="8">
        <v>3</v>
      </c>
      <c r="F1686" s="7">
        <v>6984733</v>
      </c>
      <c r="G1686" s="7" t="s">
        <v>68</v>
      </c>
      <c r="H1686" s="7" t="s">
        <v>756</v>
      </c>
      <c r="I1686" s="7" t="s">
        <v>44</v>
      </c>
      <c r="J1686" s="19" t="str">
        <f>IFERROR(INDEX('Employee Info'!$C$3:$E$200,MATCH(Data6[[#This Row],[Name:]],'Employee Info'!$B$3:$B$200,0),MATCH(Data6[[#This Row],[Hours Type:]],'Employee Info'!$C$2:$E$2,0)),"")</f>
        <v/>
      </c>
      <c r="K1686" s="19" t="str">
        <f>IFERROR(INDEX('Employee Info'!$C$3:$J$200,MATCH(Data6[[#This Row],[Name:]],'Employee Info'!$B$3:$B$200,0),MATCH(Data6[[#Headers],[Truck]],'Employee Info'!$C$2:$J$2,0)),"")</f>
        <v/>
      </c>
      <c r="L1686" s="19" t="str">
        <f>IFERROR(INDEX('Employee Info'!$C$3:$J$200,MATCH(Data6[[#This Row],[Name:]],'Employee Info'!$B$3:$B$200,0),MATCH(Data6[[#Headers],[Phone]],'Employee Info'!$C$2:$J$2,0)),"")</f>
        <v/>
      </c>
      <c r="M1686" s="19" t="str">
        <f>IFERROR(INDEX('Employee Info'!$C$3:$J$200,MATCH(Data6[[#This Row],[Name:]],'Employee Info'!$B$3:$B$200,0),MATCH(Data6[[#Headers],[Tech]],'Employee Info'!$C$2:$J$2,0)),"")</f>
        <v/>
      </c>
      <c r="N1686" s="19" t="str">
        <f>IFERROR(INDEX('Employee Info'!$C$3:$J$200,MATCH(Data6[[#This Row],[Name:]],'Employee Info'!$B$3:$B$200,0),MATCH(Data6[[#Headers],[Other]],'Employee Info'!$C$2:$J$2,0)),"")</f>
        <v/>
      </c>
      <c r="O1686" s="19">
        <f>IFERROR((Data6[[#This Row],[Hours:]]*SUM(Data6[[#This Row],[Rate]:[Other]])),"")</f>
        <v>0</v>
      </c>
      <c r="P1686" s="7" t="str">
        <f>IF(Data6[[#This Row],[WO'#:]]="","Riley #","WO#")</f>
        <v>WO#</v>
      </c>
      <c r="Q1686" s="7">
        <f>IFERROR(WEEKNUM(Data6[[#This Row],[Date:]]),"")</f>
        <v>34</v>
      </c>
      <c r="R1686" s="6">
        <f t="shared" si="78"/>
        <v>45522</v>
      </c>
      <c r="S1686" s="6">
        <f>Data6[[#This Row],[Week Start]]+7</f>
        <v>45529</v>
      </c>
      <c r="T1686" s="7" t="str">
        <f t="shared" si="79"/>
        <v>8/18/2024 - 8/25/2024</v>
      </c>
      <c r="U1686" s="7" t="str">
        <f t="shared" si="80"/>
        <v>Time Card</v>
      </c>
      <c r="V1686" s="8" t="str">
        <f>RIGHT(TEXT(Data6[[#This Row],[Date:]],"mmddyyyy"),4)</f>
        <v>2024</v>
      </c>
      <c r="W1686" s="8" t="str">
        <f>MID(TEXT(Data6[[#This Row],[Date:]],"mmddyyyy"),3,2)</f>
        <v>21</v>
      </c>
      <c r="X1686" s="8" t="str">
        <f>LEFT(TEXT(Data6[[#This Row],[Date:]],"mmddyyyy"),2)</f>
        <v>08</v>
      </c>
      <c r="Y1686" s="6">
        <f>DATE(Data6[[#This Row],[Year]],Data6[[#This Row],[Month]],Data6[[#This Row],[Day]])</f>
        <v>45525</v>
      </c>
    </row>
    <row r="1687" spans="1:25" x14ac:dyDescent="0.3">
      <c r="A1687" s="5">
        <v>45526.575036921298</v>
      </c>
      <c r="B1687" s="7" t="s">
        <v>35</v>
      </c>
      <c r="C1687" s="6" t="s">
        <v>2106</v>
      </c>
      <c r="D1687" s="7" t="s">
        <v>2105</v>
      </c>
      <c r="E1687" s="8">
        <v>5</v>
      </c>
      <c r="F1687" s="7" t="s">
        <v>68</v>
      </c>
      <c r="G1687" s="7" t="s">
        <v>68</v>
      </c>
      <c r="H1687" s="7" t="s">
        <v>1948</v>
      </c>
      <c r="I1687" s="7" t="s">
        <v>44</v>
      </c>
      <c r="J1687" s="19" t="str">
        <f>IFERROR(INDEX('Employee Info'!$C$3:$E$200,MATCH(Data6[[#This Row],[Name:]],'Employee Info'!$B$3:$B$200,0),MATCH(Data6[[#This Row],[Hours Type:]],'Employee Info'!$C$2:$E$2,0)),"")</f>
        <v/>
      </c>
      <c r="K1687" s="19" t="str">
        <f>IFERROR(INDEX('Employee Info'!$C$3:$J$200,MATCH(Data6[[#This Row],[Name:]],'Employee Info'!$B$3:$B$200,0),MATCH(Data6[[#Headers],[Truck]],'Employee Info'!$C$2:$J$2,0)),"")</f>
        <v/>
      </c>
      <c r="L1687" s="19" t="str">
        <f>IFERROR(INDEX('Employee Info'!$C$3:$J$200,MATCH(Data6[[#This Row],[Name:]],'Employee Info'!$B$3:$B$200,0),MATCH(Data6[[#Headers],[Phone]],'Employee Info'!$C$2:$J$2,0)),"")</f>
        <v/>
      </c>
      <c r="M1687" s="19" t="str">
        <f>IFERROR(INDEX('Employee Info'!$C$3:$J$200,MATCH(Data6[[#This Row],[Name:]],'Employee Info'!$B$3:$B$200,0),MATCH(Data6[[#Headers],[Tech]],'Employee Info'!$C$2:$J$2,0)),"")</f>
        <v/>
      </c>
      <c r="N1687" s="19" t="str">
        <f>IFERROR(INDEX('Employee Info'!$C$3:$J$200,MATCH(Data6[[#This Row],[Name:]],'Employee Info'!$B$3:$B$200,0),MATCH(Data6[[#Headers],[Other]],'Employee Info'!$C$2:$J$2,0)),"")</f>
        <v/>
      </c>
      <c r="O1687" s="19">
        <f>IFERROR((Data6[[#This Row],[Hours:]]*SUM(Data6[[#This Row],[Rate]:[Other]])),"")</f>
        <v>0</v>
      </c>
      <c r="P1687" s="7" t="str">
        <f>IF(Data6[[#This Row],[WO'#:]]="","Riley #","WO#")</f>
        <v>Riley #</v>
      </c>
      <c r="Q1687" s="7">
        <f>IFERROR(WEEKNUM(Data6[[#This Row],[Date:]]),"")</f>
        <v>34</v>
      </c>
      <c r="R1687" s="6">
        <f t="shared" si="78"/>
        <v>45522</v>
      </c>
      <c r="S1687" s="6">
        <f>Data6[[#This Row],[Week Start]]+7</f>
        <v>45529</v>
      </c>
      <c r="T1687" s="7" t="str">
        <f t="shared" si="79"/>
        <v>8/18/2024 - 8/25/2024</v>
      </c>
      <c r="U1687" s="7" t="str">
        <f t="shared" si="80"/>
        <v>Time Card</v>
      </c>
      <c r="V1687" s="8" t="str">
        <f>RIGHT(TEXT(Data6[[#This Row],[Date:]],"mmddyyyy"),4)</f>
        <v>2024</v>
      </c>
      <c r="W1687" s="8" t="str">
        <f>MID(TEXT(Data6[[#This Row],[Date:]],"mmddyyyy"),3,2)</f>
        <v>22</v>
      </c>
      <c r="X1687" s="8" t="str">
        <f>LEFT(TEXT(Data6[[#This Row],[Date:]],"mmddyyyy"),2)</f>
        <v>08</v>
      </c>
      <c r="Y1687" s="6">
        <f>DATE(Data6[[#This Row],[Year]],Data6[[#This Row],[Month]],Data6[[#This Row],[Day]])</f>
        <v>45526</v>
      </c>
    </row>
    <row r="1688" spans="1:25" x14ac:dyDescent="0.3">
      <c r="A1688" s="5">
        <v>45526.578322453701</v>
      </c>
      <c r="B1688" s="7" t="s">
        <v>35</v>
      </c>
      <c r="C1688" s="6" t="s">
        <v>2106</v>
      </c>
      <c r="D1688" s="7" t="s">
        <v>2107</v>
      </c>
      <c r="E1688" s="8">
        <v>3</v>
      </c>
      <c r="F1688" s="7">
        <v>7134585</v>
      </c>
      <c r="G1688" s="7" t="s">
        <v>68</v>
      </c>
      <c r="H1688" s="7" t="s">
        <v>756</v>
      </c>
      <c r="I1688" s="7" t="s">
        <v>44</v>
      </c>
      <c r="J1688" s="19" t="str">
        <f>IFERROR(INDEX('Employee Info'!$C$3:$E$200,MATCH(Data6[[#This Row],[Name:]],'Employee Info'!$B$3:$B$200,0),MATCH(Data6[[#This Row],[Hours Type:]],'Employee Info'!$C$2:$E$2,0)),"")</f>
        <v/>
      </c>
      <c r="K1688" s="19" t="str">
        <f>IFERROR(INDEX('Employee Info'!$C$3:$J$200,MATCH(Data6[[#This Row],[Name:]],'Employee Info'!$B$3:$B$200,0),MATCH(Data6[[#Headers],[Truck]],'Employee Info'!$C$2:$J$2,0)),"")</f>
        <v/>
      </c>
      <c r="L1688" s="19" t="str">
        <f>IFERROR(INDEX('Employee Info'!$C$3:$J$200,MATCH(Data6[[#This Row],[Name:]],'Employee Info'!$B$3:$B$200,0),MATCH(Data6[[#Headers],[Phone]],'Employee Info'!$C$2:$J$2,0)),"")</f>
        <v/>
      </c>
      <c r="M1688" s="19" t="str">
        <f>IFERROR(INDEX('Employee Info'!$C$3:$J$200,MATCH(Data6[[#This Row],[Name:]],'Employee Info'!$B$3:$B$200,0),MATCH(Data6[[#Headers],[Tech]],'Employee Info'!$C$2:$J$2,0)),"")</f>
        <v/>
      </c>
      <c r="N1688" s="19" t="str">
        <f>IFERROR(INDEX('Employee Info'!$C$3:$J$200,MATCH(Data6[[#This Row],[Name:]],'Employee Info'!$B$3:$B$200,0),MATCH(Data6[[#Headers],[Other]],'Employee Info'!$C$2:$J$2,0)),"")</f>
        <v/>
      </c>
      <c r="O1688" s="19">
        <f>IFERROR((Data6[[#This Row],[Hours:]]*SUM(Data6[[#This Row],[Rate]:[Other]])),"")</f>
        <v>0</v>
      </c>
      <c r="P1688" s="7" t="str">
        <f>IF(Data6[[#This Row],[WO'#:]]="","Riley #","WO#")</f>
        <v>WO#</v>
      </c>
      <c r="Q1688" s="7">
        <f>IFERROR(WEEKNUM(Data6[[#This Row],[Date:]]),"")</f>
        <v>34</v>
      </c>
      <c r="R1688" s="6">
        <f t="shared" si="78"/>
        <v>45522</v>
      </c>
      <c r="S1688" s="6">
        <f>Data6[[#This Row],[Week Start]]+7</f>
        <v>45529</v>
      </c>
      <c r="T1688" s="7" t="str">
        <f t="shared" si="79"/>
        <v>8/18/2024 - 8/25/2024</v>
      </c>
      <c r="U1688" s="7" t="str">
        <f t="shared" si="80"/>
        <v>Time Card</v>
      </c>
      <c r="V1688" s="8" t="str">
        <f>RIGHT(TEXT(Data6[[#This Row],[Date:]],"mmddyyyy"),4)</f>
        <v>2024</v>
      </c>
      <c r="W1688" s="8" t="str">
        <f>MID(TEXT(Data6[[#This Row],[Date:]],"mmddyyyy"),3,2)</f>
        <v>22</v>
      </c>
      <c r="X1688" s="8" t="str">
        <f>LEFT(TEXT(Data6[[#This Row],[Date:]],"mmddyyyy"),2)</f>
        <v>08</v>
      </c>
      <c r="Y1688" s="6">
        <f>DATE(Data6[[#This Row],[Year]],Data6[[#This Row],[Month]],Data6[[#This Row],[Day]])</f>
        <v>45526</v>
      </c>
    </row>
    <row r="1689" spans="1:25" x14ac:dyDescent="0.3">
      <c r="A1689" s="5">
        <v>45526.579835879631</v>
      </c>
      <c r="B1689" s="7" t="s">
        <v>31</v>
      </c>
      <c r="C1689" s="6" t="s">
        <v>2106</v>
      </c>
      <c r="D1689" s="7" t="s">
        <v>2108</v>
      </c>
      <c r="E1689" s="8">
        <v>2</v>
      </c>
      <c r="F1689" s="7" t="s">
        <v>68</v>
      </c>
      <c r="G1689" s="7" t="s">
        <v>68</v>
      </c>
      <c r="H1689" s="7" t="s">
        <v>2097</v>
      </c>
      <c r="I1689" s="7" t="s">
        <v>44</v>
      </c>
      <c r="J1689" s="19" t="str">
        <f>IFERROR(INDEX('Employee Info'!$C$3:$E$200,MATCH(Data6[[#This Row],[Name:]],'Employee Info'!$B$3:$B$200,0),MATCH(Data6[[#This Row],[Hours Type:]],'Employee Info'!$C$2:$E$2,0)),"")</f>
        <v/>
      </c>
      <c r="K1689" s="19" t="str">
        <f>IFERROR(INDEX('Employee Info'!$C$3:$J$200,MATCH(Data6[[#This Row],[Name:]],'Employee Info'!$B$3:$B$200,0),MATCH(Data6[[#Headers],[Truck]],'Employee Info'!$C$2:$J$2,0)),"")</f>
        <v/>
      </c>
      <c r="L1689" s="19" t="str">
        <f>IFERROR(INDEX('Employee Info'!$C$3:$J$200,MATCH(Data6[[#This Row],[Name:]],'Employee Info'!$B$3:$B$200,0),MATCH(Data6[[#Headers],[Phone]],'Employee Info'!$C$2:$J$2,0)),"")</f>
        <v/>
      </c>
      <c r="M1689" s="19" t="str">
        <f>IFERROR(INDEX('Employee Info'!$C$3:$J$200,MATCH(Data6[[#This Row],[Name:]],'Employee Info'!$B$3:$B$200,0),MATCH(Data6[[#Headers],[Tech]],'Employee Info'!$C$2:$J$2,0)),"")</f>
        <v/>
      </c>
      <c r="N1689" s="19" t="str">
        <f>IFERROR(INDEX('Employee Info'!$C$3:$J$200,MATCH(Data6[[#This Row],[Name:]],'Employee Info'!$B$3:$B$200,0),MATCH(Data6[[#Headers],[Other]],'Employee Info'!$C$2:$J$2,0)),"")</f>
        <v/>
      </c>
      <c r="O1689" s="19">
        <f>IFERROR((Data6[[#This Row],[Hours:]]*SUM(Data6[[#This Row],[Rate]:[Other]])),"")</f>
        <v>0</v>
      </c>
      <c r="P1689" s="7" t="str">
        <f>IF(Data6[[#This Row],[WO'#:]]="","Riley #","WO#")</f>
        <v>Riley #</v>
      </c>
      <c r="Q1689" s="7">
        <f>IFERROR(WEEKNUM(Data6[[#This Row],[Date:]]),"")</f>
        <v>34</v>
      </c>
      <c r="R1689" s="6">
        <f t="shared" si="78"/>
        <v>45522</v>
      </c>
      <c r="S1689" s="6">
        <f>Data6[[#This Row],[Week Start]]+7</f>
        <v>45529</v>
      </c>
      <c r="T1689" s="7" t="str">
        <f t="shared" si="79"/>
        <v>8/18/2024 - 8/25/2024</v>
      </c>
      <c r="U1689" s="7" t="str">
        <f t="shared" si="80"/>
        <v>Time Card</v>
      </c>
      <c r="V1689" s="8" t="str">
        <f>RIGHT(TEXT(Data6[[#This Row],[Date:]],"mmddyyyy"),4)</f>
        <v>2024</v>
      </c>
      <c r="W1689" s="8" t="str">
        <f>MID(TEXT(Data6[[#This Row],[Date:]],"mmddyyyy"),3,2)</f>
        <v>22</v>
      </c>
      <c r="X1689" s="8" t="str">
        <f>LEFT(TEXT(Data6[[#This Row],[Date:]],"mmddyyyy"),2)</f>
        <v>08</v>
      </c>
      <c r="Y1689" s="6">
        <f>DATE(Data6[[#This Row],[Year]],Data6[[#This Row],[Month]],Data6[[#This Row],[Day]])</f>
        <v>45526</v>
      </c>
    </row>
    <row r="1690" spans="1:25" x14ac:dyDescent="0.3">
      <c r="A1690" s="5">
        <v>45526.579919560187</v>
      </c>
      <c r="B1690" s="7" t="s">
        <v>34</v>
      </c>
      <c r="C1690" s="6" t="s">
        <v>2106</v>
      </c>
      <c r="D1690" s="7" t="s">
        <v>2108</v>
      </c>
      <c r="E1690" s="8">
        <v>2</v>
      </c>
      <c r="F1690" s="7" t="s">
        <v>68</v>
      </c>
      <c r="G1690" s="7" t="s">
        <v>68</v>
      </c>
      <c r="H1690" s="7" t="s">
        <v>2097</v>
      </c>
      <c r="I1690" s="7" t="s">
        <v>44</v>
      </c>
      <c r="J1690" s="19" t="str">
        <f>IFERROR(INDEX('Employee Info'!$C$3:$E$200,MATCH(Data6[[#This Row],[Name:]],'Employee Info'!$B$3:$B$200,0),MATCH(Data6[[#This Row],[Hours Type:]],'Employee Info'!$C$2:$E$2,0)),"")</f>
        <v/>
      </c>
      <c r="K1690" s="19" t="str">
        <f>IFERROR(INDEX('Employee Info'!$C$3:$J$200,MATCH(Data6[[#This Row],[Name:]],'Employee Info'!$B$3:$B$200,0),MATCH(Data6[[#Headers],[Truck]],'Employee Info'!$C$2:$J$2,0)),"")</f>
        <v/>
      </c>
      <c r="L1690" s="19" t="str">
        <f>IFERROR(INDEX('Employee Info'!$C$3:$J$200,MATCH(Data6[[#This Row],[Name:]],'Employee Info'!$B$3:$B$200,0),MATCH(Data6[[#Headers],[Phone]],'Employee Info'!$C$2:$J$2,0)),"")</f>
        <v/>
      </c>
      <c r="M1690" s="19" t="str">
        <f>IFERROR(INDEX('Employee Info'!$C$3:$J$200,MATCH(Data6[[#This Row],[Name:]],'Employee Info'!$B$3:$B$200,0),MATCH(Data6[[#Headers],[Tech]],'Employee Info'!$C$2:$J$2,0)),"")</f>
        <v/>
      </c>
      <c r="N1690" s="19" t="str">
        <f>IFERROR(INDEX('Employee Info'!$C$3:$J$200,MATCH(Data6[[#This Row],[Name:]],'Employee Info'!$B$3:$B$200,0),MATCH(Data6[[#Headers],[Other]],'Employee Info'!$C$2:$J$2,0)),"")</f>
        <v/>
      </c>
      <c r="O1690" s="19">
        <f>IFERROR((Data6[[#This Row],[Hours:]]*SUM(Data6[[#This Row],[Rate]:[Other]])),"")</f>
        <v>0</v>
      </c>
      <c r="P1690" s="7" t="str">
        <f>IF(Data6[[#This Row],[WO'#:]]="","Riley #","WO#")</f>
        <v>Riley #</v>
      </c>
      <c r="Q1690" s="7">
        <f>IFERROR(WEEKNUM(Data6[[#This Row],[Date:]]),"")</f>
        <v>34</v>
      </c>
      <c r="R1690" s="6">
        <f t="shared" si="78"/>
        <v>45522</v>
      </c>
      <c r="S1690" s="6">
        <f>Data6[[#This Row],[Week Start]]+7</f>
        <v>45529</v>
      </c>
      <c r="T1690" s="7" t="str">
        <f t="shared" si="79"/>
        <v>8/18/2024 - 8/25/2024</v>
      </c>
      <c r="U1690" s="7" t="str">
        <f t="shared" si="80"/>
        <v>Time Card</v>
      </c>
      <c r="V1690" s="8" t="str">
        <f>RIGHT(TEXT(Data6[[#This Row],[Date:]],"mmddyyyy"),4)</f>
        <v>2024</v>
      </c>
      <c r="W1690" s="8" t="str">
        <f>MID(TEXT(Data6[[#This Row],[Date:]],"mmddyyyy"),3,2)</f>
        <v>22</v>
      </c>
      <c r="X1690" s="8" t="str">
        <f>LEFT(TEXT(Data6[[#This Row],[Date:]],"mmddyyyy"),2)</f>
        <v>08</v>
      </c>
      <c r="Y1690" s="6">
        <f>DATE(Data6[[#This Row],[Year]],Data6[[#This Row],[Month]],Data6[[#This Row],[Day]])</f>
        <v>45526</v>
      </c>
    </row>
    <row r="1691" spans="1:25" x14ac:dyDescent="0.3">
      <c r="A1691" s="5">
        <v>45526.580699652775</v>
      </c>
      <c r="B1691" s="7" t="s">
        <v>34</v>
      </c>
      <c r="C1691" s="6" t="s">
        <v>2106</v>
      </c>
      <c r="D1691" s="7" t="s">
        <v>2109</v>
      </c>
      <c r="E1691" s="8">
        <v>3</v>
      </c>
      <c r="F1691" s="7">
        <v>7144401</v>
      </c>
      <c r="G1691" s="7" t="s">
        <v>68</v>
      </c>
      <c r="H1691" s="7" t="s">
        <v>756</v>
      </c>
      <c r="I1691" s="7" t="s">
        <v>44</v>
      </c>
      <c r="J1691" s="19" t="str">
        <f>IFERROR(INDEX('Employee Info'!$C$3:$E$200,MATCH(Data6[[#This Row],[Name:]],'Employee Info'!$B$3:$B$200,0),MATCH(Data6[[#This Row],[Hours Type:]],'Employee Info'!$C$2:$E$2,0)),"")</f>
        <v/>
      </c>
      <c r="K1691" s="19" t="str">
        <f>IFERROR(INDEX('Employee Info'!$C$3:$J$200,MATCH(Data6[[#This Row],[Name:]],'Employee Info'!$B$3:$B$200,0),MATCH(Data6[[#Headers],[Truck]],'Employee Info'!$C$2:$J$2,0)),"")</f>
        <v/>
      </c>
      <c r="L1691" s="19" t="str">
        <f>IFERROR(INDEX('Employee Info'!$C$3:$J$200,MATCH(Data6[[#This Row],[Name:]],'Employee Info'!$B$3:$B$200,0),MATCH(Data6[[#Headers],[Phone]],'Employee Info'!$C$2:$J$2,0)),"")</f>
        <v/>
      </c>
      <c r="M1691" s="19" t="str">
        <f>IFERROR(INDEX('Employee Info'!$C$3:$J$200,MATCH(Data6[[#This Row],[Name:]],'Employee Info'!$B$3:$B$200,0),MATCH(Data6[[#Headers],[Tech]],'Employee Info'!$C$2:$J$2,0)),"")</f>
        <v/>
      </c>
      <c r="N1691" s="19" t="str">
        <f>IFERROR(INDEX('Employee Info'!$C$3:$J$200,MATCH(Data6[[#This Row],[Name:]],'Employee Info'!$B$3:$B$200,0),MATCH(Data6[[#Headers],[Other]],'Employee Info'!$C$2:$J$2,0)),"")</f>
        <v/>
      </c>
      <c r="O1691" s="19">
        <f>IFERROR((Data6[[#This Row],[Hours:]]*SUM(Data6[[#This Row],[Rate]:[Other]])),"")</f>
        <v>0</v>
      </c>
      <c r="P1691" s="7" t="str">
        <f>IF(Data6[[#This Row],[WO'#:]]="","Riley #","WO#")</f>
        <v>WO#</v>
      </c>
      <c r="Q1691" s="7">
        <f>IFERROR(WEEKNUM(Data6[[#This Row],[Date:]]),"")</f>
        <v>34</v>
      </c>
      <c r="R1691" s="6">
        <f t="shared" si="78"/>
        <v>45522</v>
      </c>
      <c r="S1691" s="6">
        <f>Data6[[#This Row],[Week Start]]+7</f>
        <v>45529</v>
      </c>
      <c r="T1691" s="7" t="str">
        <f t="shared" si="79"/>
        <v>8/18/2024 - 8/25/2024</v>
      </c>
      <c r="U1691" s="7" t="str">
        <f t="shared" si="80"/>
        <v>Time Card</v>
      </c>
      <c r="V1691" s="8" t="str">
        <f>RIGHT(TEXT(Data6[[#This Row],[Date:]],"mmddyyyy"),4)</f>
        <v>2024</v>
      </c>
      <c r="W1691" s="8" t="str">
        <f>MID(TEXT(Data6[[#This Row],[Date:]],"mmddyyyy"),3,2)</f>
        <v>22</v>
      </c>
      <c r="X1691" s="8" t="str">
        <f>LEFT(TEXT(Data6[[#This Row],[Date:]],"mmddyyyy"),2)</f>
        <v>08</v>
      </c>
      <c r="Y1691" s="6">
        <f>DATE(Data6[[#This Row],[Year]],Data6[[#This Row],[Month]],Data6[[#This Row],[Day]])</f>
        <v>45526</v>
      </c>
    </row>
    <row r="1692" spans="1:25" x14ac:dyDescent="0.3">
      <c r="A1692" s="5">
        <v>45526.580835995373</v>
      </c>
      <c r="B1692" s="7" t="s">
        <v>31</v>
      </c>
      <c r="C1692" s="6" t="s">
        <v>2106</v>
      </c>
      <c r="D1692" s="7" t="s">
        <v>2109</v>
      </c>
      <c r="E1692" s="8">
        <v>3</v>
      </c>
      <c r="F1692" s="7">
        <v>7144401</v>
      </c>
      <c r="G1692" s="7" t="s">
        <v>68</v>
      </c>
      <c r="H1692" s="7" t="s">
        <v>756</v>
      </c>
      <c r="I1692" s="7" t="s">
        <v>44</v>
      </c>
      <c r="J1692" s="19" t="str">
        <f>IFERROR(INDEX('Employee Info'!$C$3:$E$200,MATCH(Data6[[#This Row],[Name:]],'Employee Info'!$B$3:$B$200,0),MATCH(Data6[[#This Row],[Hours Type:]],'Employee Info'!$C$2:$E$2,0)),"")</f>
        <v/>
      </c>
      <c r="K1692" s="19" t="str">
        <f>IFERROR(INDEX('Employee Info'!$C$3:$J$200,MATCH(Data6[[#This Row],[Name:]],'Employee Info'!$B$3:$B$200,0),MATCH(Data6[[#Headers],[Truck]],'Employee Info'!$C$2:$J$2,0)),"")</f>
        <v/>
      </c>
      <c r="L1692" s="19" t="str">
        <f>IFERROR(INDEX('Employee Info'!$C$3:$J$200,MATCH(Data6[[#This Row],[Name:]],'Employee Info'!$B$3:$B$200,0),MATCH(Data6[[#Headers],[Phone]],'Employee Info'!$C$2:$J$2,0)),"")</f>
        <v/>
      </c>
      <c r="M1692" s="19" t="str">
        <f>IFERROR(INDEX('Employee Info'!$C$3:$J$200,MATCH(Data6[[#This Row],[Name:]],'Employee Info'!$B$3:$B$200,0),MATCH(Data6[[#Headers],[Tech]],'Employee Info'!$C$2:$J$2,0)),"")</f>
        <v/>
      </c>
      <c r="N1692" s="19" t="str">
        <f>IFERROR(INDEX('Employee Info'!$C$3:$J$200,MATCH(Data6[[#This Row],[Name:]],'Employee Info'!$B$3:$B$200,0),MATCH(Data6[[#Headers],[Other]],'Employee Info'!$C$2:$J$2,0)),"")</f>
        <v/>
      </c>
      <c r="O1692" s="19">
        <f>IFERROR((Data6[[#This Row],[Hours:]]*SUM(Data6[[#This Row],[Rate]:[Other]])),"")</f>
        <v>0</v>
      </c>
      <c r="P1692" s="7" t="str">
        <f>IF(Data6[[#This Row],[WO'#:]]="","Riley #","WO#")</f>
        <v>WO#</v>
      </c>
      <c r="Q1692" s="7">
        <f>IFERROR(WEEKNUM(Data6[[#This Row],[Date:]]),"")</f>
        <v>34</v>
      </c>
      <c r="R1692" s="6">
        <f t="shared" si="78"/>
        <v>45522</v>
      </c>
      <c r="S1692" s="6">
        <f>Data6[[#This Row],[Week Start]]+7</f>
        <v>45529</v>
      </c>
      <c r="T1692" s="7" t="str">
        <f t="shared" si="79"/>
        <v>8/18/2024 - 8/25/2024</v>
      </c>
      <c r="U1692" s="7" t="str">
        <f t="shared" si="80"/>
        <v>Time Card</v>
      </c>
      <c r="V1692" s="8" t="str">
        <f>RIGHT(TEXT(Data6[[#This Row],[Date:]],"mmddyyyy"),4)</f>
        <v>2024</v>
      </c>
      <c r="W1692" s="8" t="str">
        <f>MID(TEXT(Data6[[#This Row],[Date:]],"mmddyyyy"),3,2)</f>
        <v>22</v>
      </c>
      <c r="X1692" s="8" t="str">
        <f>LEFT(TEXT(Data6[[#This Row],[Date:]],"mmddyyyy"),2)</f>
        <v>08</v>
      </c>
      <c r="Y1692" s="6">
        <f>DATE(Data6[[#This Row],[Year]],Data6[[#This Row],[Month]],Data6[[#This Row],[Day]])</f>
        <v>45526</v>
      </c>
    </row>
    <row r="1693" spans="1:25" x14ac:dyDescent="0.3">
      <c r="A1693" s="5">
        <v>45526.581506249997</v>
      </c>
      <c r="B1693" s="7" t="s">
        <v>31</v>
      </c>
      <c r="C1693" s="6" t="s">
        <v>2106</v>
      </c>
      <c r="D1693" s="7" t="s">
        <v>2110</v>
      </c>
      <c r="E1693" s="8">
        <v>3</v>
      </c>
      <c r="F1693" s="7">
        <v>7145203</v>
      </c>
      <c r="G1693" s="7" t="s">
        <v>68</v>
      </c>
      <c r="H1693" s="7" t="s">
        <v>756</v>
      </c>
      <c r="I1693" s="7" t="s">
        <v>44</v>
      </c>
      <c r="J1693" s="19" t="str">
        <f>IFERROR(INDEX('Employee Info'!$C$3:$E$200,MATCH(Data6[[#This Row],[Name:]],'Employee Info'!$B$3:$B$200,0),MATCH(Data6[[#This Row],[Hours Type:]],'Employee Info'!$C$2:$E$2,0)),"")</f>
        <v/>
      </c>
      <c r="K1693" s="19" t="str">
        <f>IFERROR(INDEX('Employee Info'!$C$3:$J$200,MATCH(Data6[[#This Row],[Name:]],'Employee Info'!$B$3:$B$200,0),MATCH(Data6[[#Headers],[Truck]],'Employee Info'!$C$2:$J$2,0)),"")</f>
        <v/>
      </c>
      <c r="L1693" s="19" t="str">
        <f>IFERROR(INDEX('Employee Info'!$C$3:$J$200,MATCH(Data6[[#This Row],[Name:]],'Employee Info'!$B$3:$B$200,0),MATCH(Data6[[#Headers],[Phone]],'Employee Info'!$C$2:$J$2,0)),"")</f>
        <v/>
      </c>
      <c r="M1693" s="19" t="str">
        <f>IFERROR(INDEX('Employee Info'!$C$3:$J$200,MATCH(Data6[[#This Row],[Name:]],'Employee Info'!$B$3:$B$200,0),MATCH(Data6[[#Headers],[Tech]],'Employee Info'!$C$2:$J$2,0)),"")</f>
        <v/>
      </c>
      <c r="N1693" s="19" t="str">
        <f>IFERROR(INDEX('Employee Info'!$C$3:$J$200,MATCH(Data6[[#This Row],[Name:]],'Employee Info'!$B$3:$B$200,0),MATCH(Data6[[#Headers],[Other]],'Employee Info'!$C$2:$J$2,0)),"")</f>
        <v/>
      </c>
      <c r="O1693" s="19">
        <f>IFERROR((Data6[[#This Row],[Hours:]]*SUM(Data6[[#This Row],[Rate]:[Other]])),"")</f>
        <v>0</v>
      </c>
      <c r="P1693" s="7" t="str">
        <f>IF(Data6[[#This Row],[WO'#:]]="","Riley #","WO#")</f>
        <v>WO#</v>
      </c>
      <c r="Q1693" s="7">
        <f>IFERROR(WEEKNUM(Data6[[#This Row],[Date:]]),"")</f>
        <v>34</v>
      </c>
      <c r="R1693" s="6">
        <f t="shared" si="78"/>
        <v>45522</v>
      </c>
      <c r="S1693" s="6">
        <f>Data6[[#This Row],[Week Start]]+7</f>
        <v>45529</v>
      </c>
      <c r="T1693" s="7" t="str">
        <f t="shared" si="79"/>
        <v>8/18/2024 - 8/25/2024</v>
      </c>
      <c r="U1693" s="7" t="str">
        <f t="shared" si="80"/>
        <v>Time Card</v>
      </c>
      <c r="V1693" s="8" t="str">
        <f>RIGHT(TEXT(Data6[[#This Row],[Date:]],"mmddyyyy"),4)</f>
        <v>2024</v>
      </c>
      <c r="W1693" s="8" t="str">
        <f>MID(TEXT(Data6[[#This Row],[Date:]],"mmddyyyy"),3,2)</f>
        <v>22</v>
      </c>
      <c r="X1693" s="8" t="str">
        <f>LEFT(TEXT(Data6[[#This Row],[Date:]],"mmddyyyy"),2)</f>
        <v>08</v>
      </c>
      <c r="Y1693" s="6">
        <f>DATE(Data6[[#This Row],[Year]],Data6[[#This Row],[Month]],Data6[[#This Row],[Day]])</f>
        <v>45526</v>
      </c>
    </row>
    <row r="1694" spans="1:25" x14ac:dyDescent="0.3">
      <c r="A1694" s="5">
        <v>45526.581620254627</v>
      </c>
      <c r="B1694" s="7" t="s">
        <v>34</v>
      </c>
      <c r="C1694" s="6" t="s">
        <v>2106</v>
      </c>
      <c r="D1694" s="7" t="s">
        <v>2110</v>
      </c>
      <c r="E1694" s="8">
        <v>3</v>
      </c>
      <c r="F1694" s="7">
        <v>7145203</v>
      </c>
      <c r="G1694" s="7" t="s">
        <v>68</v>
      </c>
      <c r="H1694" s="7" t="s">
        <v>756</v>
      </c>
      <c r="I1694" s="7" t="s">
        <v>44</v>
      </c>
      <c r="J1694" s="19" t="str">
        <f>IFERROR(INDEX('Employee Info'!$C$3:$E$200,MATCH(Data6[[#This Row],[Name:]],'Employee Info'!$B$3:$B$200,0),MATCH(Data6[[#This Row],[Hours Type:]],'Employee Info'!$C$2:$E$2,0)),"")</f>
        <v/>
      </c>
      <c r="K1694" s="19" t="str">
        <f>IFERROR(INDEX('Employee Info'!$C$3:$J$200,MATCH(Data6[[#This Row],[Name:]],'Employee Info'!$B$3:$B$200,0),MATCH(Data6[[#Headers],[Truck]],'Employee Info'!$C$2:$J$2,0)),"")</f>
        <v/>
      </c>
      <c r="L1694" s="19" t="str">
        <f>IFERROR(INDEX('Employee Info'!$C$3:$J$200,MATCH(Data6[[#This Row],[Name:]],'Employee Info'!$B$3:$B$200,0),MATCH(Data6[[#Headers],[Phone]],'Employee Info'!$C$2:$J$2,0)),"")</f>
        <v/>
      </c>
      <c r="M1694" s="19" t="str">
        <f>IFERROR(INDEX('Employee Info'!$C$3:$J$200,MATCH(Data6[[#This Row],[Name:]],'Employee Info'!$B$3:$B$200,0),MATCH(Data6[[#Headers],[Tech]],'Employee Info'!$C$2:$J$2,0)),"")</f>
        <v/>
      </c>
      <c r="N1694" s="19" t="str">
        <f>IFERROR(INDEX('Employee Info'!$C$3:$J$200,MATCH(Data6[[#This Row],[Name:]],'Employee Info'!$B$3:$B$200,0),MATCH(Data6[[#Headers],[Other]],'Employee Info'!$C$2:$J$2,0)),"")</f>
        <v/>
      </c>
      <c r="O1694" s="19">
        <f>IFERROR((Data6[[#This Row],[Hours:]]*SUM(Data6[[#This Row],[Rate]:[Other]])),"")</f>
        <v>0</v>
      </c>
      <c r="P1694" s="7" t="str">
        <f>IF(Data6[[#This Row],[WO'#:]]="","Riley #","WO#")</f>
        <v>WO#</v>
      </c>
      <c r="Q1694" s="7">
        <f>IFERROR(WEEKNUM(Data6[[#This Row],[Date:]]),"")</f>
        <v>34</v>
      </c>
      <c r="R1694" s="6">
        <f t="shared" si="78"/>
        <v>45522</v>
      </c>
      <c r="S1694" s="6">
        <f>Data6[[#This Row],[Week Start]]+7</f>
        <v>45529</v>
      </c>
      <c r="T1694" s="7" t="str">
        <f t="shared" si="79"/>
        <v>8/18/2024 - 8/25/2024</v>
      </c>
      <c r="U1694" s="7" t="str">
        <f t="shared" si="80"/>
        <v>Time Card</v>
      </c>
      <c r="V1694" s="8" t="str">
        <f>RIGHT(TEXT(Data6[[#This Row],[Date:]],"mmddyyyy"),4)</f>
        <v>2024</v>
      </c>
      <c r="W1694" s="8" t="str">
        <f>MID(TEXT(Data6[[#This Row],[Date:]],"mmddyyyy"),3,2)</f>
        <v>22</v>
      </c>
      <c r="X1694" s="8" t="str">
        <f>LEFT(TEXT(Data6[[#This Row],[Date:]],"mmddyyyy"),2)</f>
        <v>08</v>
      </c>
      <c r="Y1694" s="6">
        <f>DATE(Data6[[#This Row],[Year]],Data6[[#This Row],[Month]],Data6[[#This Row],[Day]])</f>
        <v>45526</v>
      </c>
    </row>
    <row r="1695" spans="1:25" x14ac:dyDescent="0.3">
      <c r="A1695" s="5">
        <v>45526.584688194445</v>
      </c>
      <c r="B1695" s="7" t="s">
        <v>65</v>
      </c>
      <c r="C1695" s="6" t="s">
        <v>2106</v>
      </c>
      <c r="D1695" s="7" t="s">
        <v>2095</v>
      </c>
      <c r="E1695" s="8">
        <v>8</v>
      </c>
      <c r="F1695" s="7" t="s">
        <v>68</v>
      </c>
      <c r="G1695" s="7" t="s">
        <v>68</v>
      </c>
      <c r="H1695" s="7" t="s">
        <v>536</v>
      </c>
      <c r="I1695" s="7" t="s">
        <v>44</v>
      </c>
      <c r="J1695" s="19" t="str">
        <f>IFERROR(INDEX('Employee Info'!$C$3:$E$200,MATCH(Data6[[#This Row],[Name:]],'Employee Info'!$B$3:$B$200,0),MATCH(Data6[[#This Row],[Hours Type:]],'Employee Info'!$C$2:$E$2,0)),"")</f>
        <v/>
      </c>
      <c r="K1695" s="19" t="str">
        <f>IFERROR(INDEX('Employee Info'!$C$3:$J$200,MATCH(Data6[[#This Row],[Name:]],'Employee Info'!$B$3:$B$200,0),MATCH(Data6[[#Headers],[Truck]],'Employee Info'!$C$2:$J$2,0)),"")</f>
        <v/>
      </c>
      <c r="L1695" s="19" t="str">
        <f>IFERROR(INDEX('Employee Info'!$C$3:$J$200,MATCH(Data6[[#This Row],[Name:]],'Employee Info'!$B$3:$B$200,0),MATCH(Data6[[#Headers],[Phone]],'Employee Info'!$C$2:$J$2,0)),"")</f>
        <v/>
      </c>
      <c r="M1695" s="19" t="str">
        <f>IFERROR(INDEX('Employee Info'!$C$3:$J$200,MATCH(Data6[[#This Row],[Name:]],'Employee Info'!$B$3:$B$200,0),MATCH(Data6[[#Headers],[Tech]],'Employee Info'!$C$2:$J$2,0)),"")</f>
        <v/>
      </c>
      <c r="N1695" s="19" t="str">
        <f>IFERROR(INDEX('Employee Info'!$C$3:$J$200,MATCH(Data6[[#This Row],[Name:]],'Employee Info'!$B$3:$B$200,0),MATCH(Data6[[#Headers],[Other]],'Employee Info'!$C$2:$J$2,0)),"")</f>
        <v/>
      </c>
      <c r="O1695" s="19">
        <f>IFERROR((Data6[[#This Row],[Hours:]]*SUM(Data6[[#This Row],[Rate]:[Other]])),"")</f>
        <v>0</v>
      </c>
      <c r="P1695" s="7" t="str">
        <f>IF(Data6[[#This Row],[WO'#:]]="","Riley #","WO#")</f>
        <v>Riley #</v>
      </c>
      <c r="Q1695" s="7">
        <f>IFERROR(WEEKNUM(Data6[[#This Row],[Date:]]),"")</f>
        <v>34</v>
      </c>
      <c r="R1695" s="6">
        <f t="shared" si="78"/>
        <v>45522</v>
      </c>
      <c r="S1695" s="6">
        <f>Data6[[#This Row],[Week Start]]+7</f>
        <v>45529</v>
      </c>
      <c r="T1695" s="7" t="str">
        <f t="shared" si="79"/>
        <v>8/18/2024 - 8/25/2024</v>
      </c>
      <c r="U1695" s="7" t="str">
        <f t="shared" si="80"/>
        <v>Time Card</v>
      </c>
      <c r="V1695" s="8" t="str">
        <f>RIGHT(TEXT(Data6[[#This Row],[Date:]],"mmddyyyy"),4)</f>
        <v>2024</v>
      </c>
      <c r="W1695" s="8" t="str">
        <f>MID(TEXT(Data6[[#This Row],[Date:]],"mmddyyyy"),3,2)</f>
        <v>22</v>
      </c>
      <c r="X1695" s="8" t="str">
        <f>LEFT(TEXT(Data6[[#This Row],[Date:]],"mmddyyyy"),2)</f>
        <v>08</v>
      </c>
      <c r="Y1695" s="6">
        <f>DATE(Data6[[#This Row],[Year]],Data6[[#This Row],[Month]],Data6[[#This Row],[Day]])</f>
        <v>45526</v>
      </c>
    </row>
    <row r="1696" spans="1:25" x14ac:dyDescent="0.3">
      <c r="A1696" s="5">
        <v>45526.584934143517</v>
      </c>
      <c r="B1696" s="7" t="s">
        <v>23</v>
      </c>
      <c r="C1696" s="6" t="s">
        <v>2106</v>
      </c>
      <c r="D1696" s="7" t="s">
        <v>2095</v>
      </c>
      <c r="E1696" s="8">
        <v>8</v>
      </c>
      <c r="F1696" s="7" t="s">
        <v>68</v>
      </c>
      <c r="G1696" s="7" t="s">
        <v>68</v>
      </c>
      <c r="H1696" s="7" t="s">
        <v>536</v>
      </c>
      <c r="I1696" s="7" t="s">
        <v>44</v>
      </c>
      <c r="J1696" s="19" t="str">
        <f>IFERROR(INDEX('Employee Info'!$C$3:$E$200,MATCH(Data6[[#This Row],[Name:]],'Employee Info'!$B$3:$B$200,0),MATCH(Data6[[#This Row],[Hours Type:]],'Employee Info'!$C$2:$E$2,0)),"")</f>
        <v/>
      </c>
      <c r="K1696" s="19" t="str">
        <f>IFERROR(INDEX('Employee Info'!$C$3:$J$200,MATCH(Data6[[#This Row],[Name:]],'Employee Info'!$B$3:$B$200,0),MATCH(Data6[[#Headers],[Truck]],'Employee Info'!$C$2:$J$2,0)),"")</f>
        <v/>
      </c>
      <c r="L1696" s="19" t="str">
        <f>IFERROR(INDEX('Employee Info'!$C$3:$J$200,MATCH(Data6[[#This Row],[Name:]],'Employee Info'!$B$3:$B$200,0),MATCH(Data6[[#Headers],[Phone]],'Employee Info'!$C$2:$J$2,0)),"")</f>
        <v/>
      </c>
      <c r="M1696" s="19" t="str">
        <f>IFERROR(INDEX('Employee Info'!$C$3:$J$200,MATCH(Data6[[#This Row],[Name:]],'Employee Info'!$B$3:$B$200,0),MATCH(Data6[[#Headers],[Tech]],'Employee Info'!$C$2:$J$2,0)),"")</f>
        <v/>
      </c>
      <c r="N1696" s="19" t="str">
        <f>IFERROR(INDEX('Employee Info'!$C$3:$J$200,MATCH(Data6[[#This Row],[Name:]],'Employee Info'!$B$3:$B$200,0),MATCH(Data6[[#Headers],[Other]],'Employee Info'!$C$2:$J$2,0)),"")</f>
        <v/>
      </c>
      <c r="O1696" s="19">
        <f>IFERROR((Data6[[#This Row],[Hours:]]*SUM(Data6[[#This Row],[Rate]:[Other]])),"")</f>
        <v>0</v>
      </c>
      <c r="P1696" s="7" t="str">
        <f>IF(Data6[[#This Row],[WO'#:]]="","Riley #","WO#")</f>
        <v>Riley #</v>
      </c>
      <c r="Q1696" s="7">
        <f>IFERROR(WEEKNUM(Data6[[#This Row],[Date:]]),"")</f>
        <v>34</v>
      </c>
      <c r="R1696" s="6">
        <f t="shared" si="78"/>
        <v>45522</v>
      </c>
      <c r="S1696" s="6">
        <f>Data6[[#This Row],[Week Start]]+7</f>
        <v>45529</v>
      </c>
      <c r="T1696" s="7" t="str">
        <f t="shared" si="79"/>
        <v>8/18/2024 - 8/25/2024</v>
      </c>
      <c r="U1696" s="7" t="str">
        <f t="shared" si="80"/>
        <v>Time Card</v>
      </c>
      <c r="V1696" s="8" t="str">
        <f>RIGHT(TEXT(Data6[[#This Row],[Date:]],"mmddyyyy"),4)</f>
        <v>2024</v>
      </c>
      <c r="W1696" s="8" t="str">
        <f>MID(TEXT(Data6[[#This Row],[Date:]],"mmddyyyy"),3,2)</f>
        <v>22</v>
      </c>
      <c r="X1696" s="8" t="str">
        <f>LEFT(TEXT(Data6[[#This Row],[Date:]],"mmddyyyy"),2)</f>
        <v>08</v>
      </c>
      <c r="Y1696" s="6">
        <f>DATE(Data6[[#This Row],[Year]],Data6[[#This Row],[Month]],Data6[[#This Row],[Day]])</f>
        <v>45526</v>
      </c>
    </row>
    <row r="1697" spans="1:25" x14ac:dyDescent="0.3">
      <c r="A1697" s="5">
        <v>45527.532012037038</v>
      </c>
      <c r="B1697" s="7" t="s">
        <v>66</v>
      </c>
      <c r="C1697" s="6" t="s">
        <v>2106</v>
      </c>
      <c r="D1697" s="7" t="s">
        <v>2117</v>
      </c>
      <c r="E1697" s="8">
        <v>1</v>
      </c>
      <c r="F1697" s="7" t="s">
        <v>68</v>
      </c>
      <c r="G1697" s="7" t="s">
        <v>68</v>
      </c>
      <c r="H1697" s="7" t="s">
        <v>536</v>
      </c>
      <c r="I1697" s="7" t="s">
        <v>44</v>
      </c>
      <c r="J1697" s="19" t="str">
        <f>IFERROR(INDEX('Employee Info'!$C$3:$E$200,MATCH(Data6[[#This Row],[Name:]],'Employee Info'!$B$3:$B$200,0),MATCH(Data6[[#This Row],[Hours Type:]],'Employee Info'!$C$2:$E$2,0)),"")</f>
        <v/>
      </c>
      <c r="K1697" s="19" t="str">
        <f>IFERROR(INDEX('Employee Info'!$C$3:$J$200,MATCH(Data6[[#This Row],[Name:]],'Employee Info'!$B$3:$B$200,0),MATCH(Data6[[#Headers],[Truck]],'Employee Info'!$C$2:$J$2,0)),"")</f>
        <v/>
      </c>
      <c r="L1697" s="19" t="str">
        <f>IFERROR(INDEX('Employee Info'!$C$3:$J$200,MATCH(Data6[[#This Row],[Name:]],'Employee Info'!$B$3:$B$200,0),MATCH(Data6[[#Headers],[Phone]],'Employee Info'!$C$2:$J$2,0)),"")</f>
        <v/>
      </c>
      <c r="M1697" s="19" t="str">
        <f>IFERROR(INDEX('Employee Info'!$C$3:$J$200,MATCH(Data6[[#This Row],[Name:]],'Employee Info'!$B$3:$B$200,0),MATCH(Data6[[#Headers],[Tech]],'Employee Info'!$C$2:$J$2,0)),"")</f>
        <v/>
      </c>
      <c r="N1697" s="19" t="str">
        <f>IFERROR(INDEX('Employee Info'!$C$3:$J$200,MATCH(Data6[[#This Row],[Name:]],'Employee Info'!$B$3:$B$200,0),MATCH(Data6[[#Headers],[Other]],'Employee Info'!$C$2:$J$2,0)),"")</f>
        <v/>
      </c>
      <c r="O1697" s="19">
        <f>IFERROR((Data6[[#This Row],[Hours:]]*SUM(Data6[[#This Row],[Rate]:[Other]])),"")</f>
        <v>0</v>
      </c>
      <c r="P1697" s="7" t="str">
        <f>IF(Data6[[#This Row],[WO'#:]]="","Riley #","WO#")</f>
        <v>Riley #</v>
      </c>
      <c r="Q1697" s="7">
        <f>IFERROR(WEEKNUM(Data6[[#This Row],[Date:]]),"")</f>
        <v>34</v>
      </c>
      <c r="R1697" s="6">
        <f t="shared" si="78"/>
        <v>45522</v>
      </c>
      <c r="S1697" s="6">
        <f>Data6[[#This Row],[Week Start]]+7</f>
        <v>45529</v>
      </c>
      <c r="T1697" s="7" t="str">
        <f t="shared" si="79"/>
        <v>8/18/2024 - 8/25/2024</v>
      </c>
      <c r="U1697" s="7" t="str">
        <f t="shared" si="80"/>
        <v>Time Card</v>
      </c>
      <c r="V1697" s="8" t="str">
        <f>RIGHT(TEXT(Data6[[#This Row],[Date:]],"mmddyyyy"),4)</f>
        <v>2024</v>
      </c>
      <c r="W1697" s="8" t="str">
        <f>MID(TEXT(Data6[[#This Row],[Date:]],"mmddyyyy"),3,2)</f>
        <v>22</v>
      </c>
      <c r="X1697" s="8" t="str">
        <f>LEFT(TEXT(Data6[[#This Row],[Date:]],"mmddyyyy"),2)</f>
        <v>08</v>
      </c>
      <c r="Y1697" s="6">
        <f>DATE(Data6[[#This Row],[Year]],Data6[[#This Row],[Month]],Data6[[#This Row],[Day]])</f>
        <v>45526</v>
      </c>
    </row>
    <row r="1698" spans="1:25" x14ac:dyDescent="0.3">
      <c r="A1698" s="5">
        <v>45527.533416319442</v>
      </c>
      <c r="B1698" s="7" t="s">
        <v>66</v>
      </c>
      <c r="C1698" s="6" t="s">
        <v>2106</v>
      </c>
      <c r="D1698" s="7" t="s">
        <v>2118</v>
      </c>
      <c r="E1698" s="8">
        <v>1</v>
      </c>
      <c r="F1698" s="7" t="s">
        <v>68</v>
      </c>
      <c r="G1698" s="7" t="s">
        <v>68</v>
      </c>
      <c r="H1698" s="7" t="s">
        <v>1960</v>
      </c>
      <c r="I1698" s="7" t="s">
        <v>44</v>
      </c>
      <c r="J1698" s="19" t="str">
        <f>IFERROR(INDEX('Employee Info'!$C$3:$E$200,MATCH(Data6[[#This Row],[Name:]],'Employee Info'!$B$3:$B$200,0),MATCH(Data6[[#This Row],[Hours Type:]],'Employee Info'!$C$2:$E$2,0)),"")</f>
        <v/>
      </c>
      <c r="K1698" s="19" t="str">
        <f>IFERROR(INDEX('Employee Info'!$C$3:$J$200,MATCH(Data6[[#This Row],[Name:]],'Employee Info'!$B$3:$B$200,0),MATCH(Data6[[#Headers],[Truck]],'Employee Info'!$C$2:$J$2,0)),"")</f>
        <v/>
      </c>
      <c r="L1698" s="19" t="str">
        <f>IFERROR(INDEX('Employee Info'!$C$3:$J$200,MATCH(Data6[[#This Row],[Name:]],'Employee Info'!$B$3:$B$200,0),MATCH(Data6[[#Headers],[Phone]],'Employee Info'!$C$2:$J$2,0)),"")</f>
        <v/>
      </c>
      <c r="M1698" s="19" t="str">
        <f>IFERROR(INDEX('Employee Info'!$C$3:$J$200,MATCH(Data6[[#This Row],[Name:]],'Employee Info'!$B$3:$B$200,0),MATCH(Data6[[#Headers],[Tech]],'Employee Info'!$C$2:$J$2,0)),"")</f>
        <v/>
      </c>
      <c r="N1698" s="19" t="str">
        <f>IFERROR(INDEX('Employee Info'!$C$3:$J$200,MATCH(Data6[[#This Row],[Name:]],'Employee Info'!$B$3:$B$200,0),MATCH(Data6[[#Headers],[Other]],'Employee Info'!$C$2:$J$2,0)),"")</f>
        <v/>
      </c>
      <c r="O1698" s="19">
        <f>IFERROR((Data6[[#This Row],[Hours:]]*SUM(Data6[[#This Row],[Rate]:[Other]])),"")</f>
        <v>0</v>
      </c>
      <c r="P1698" s="7" t="str">
        <f>IF(Data6[[#This Row],[WO'#:]]="","Riley #","WO#")</f>
        <v>Riley #</v>
      </c>
      <c r="Q1698" s="7">
        <f>IFERROR(WEEKNUM(Data6[[#This Row],[Date:]]),"")</f>
        <v>34</v>
      </c>
      <c r="R1698" s="6">
        <f t="shared" si="78"/>
        <v>45522</v>
      </c>
      <c r="S1698" s="6">
        <f>Data6[[#This Row],[Week Start]]+7</f>
        <v>45529</v>
      </c>
      <c r="T1698" s="7" t="str">
        <f t="shared" si="79"/>
        <v>8/18/2024 - 8/25/2024</v>
      </c>
      <c r="U1698" s="7" t="str">
        <f t="shared" si="80"/>
        <v>Time Card</v>
      </c>
      <c r="V1698" s="8" t="str">
        <f>RIGHT(TEXT(Data6[[#This Row],[Date:]],"mmddyyyy"),4)</f>
        <v>2024</v>
      </c>
      <c r="W1698" s="8" t="str">
        <f>MID(TEXT(Data6[[#This Row],[Date:]],"mmddyyyy"),3,2)</f>
        <v>22</v>
      </c>
      <c r="X1698" s="8" t="str">
        <f>LEFT(TEXT(Data6[[#This Row],[Date:]],"mmddyyyy"),2)</f>
        <v>08</v>
      </c>
      <c r="Y1698" s="6">
        <f>DATE(Data6[[#This Row],[Year]],Data6[[#This Row],[Month]],Data6[[#This Row],[Day]])</f>
        <v>45526</v>
      </c>
    </row>
    <row r="1699" spans="1:25" x14ac:dyDescent="0.3">
      <c r="A1699" s="5">
        <v>45527.534771527775</v>
      </c>
      <c r="B1699" s="7" t="s">
        <v>66</v>
      </c>
      <c r="C1699" s="6" t="s">
        <v>2106</v>
      </c>
      <c r="D1699" s="7" t="s">
        <v>2120</v>
      </c>
      <c r="E1699" s="8">
        <v>1</v>
      </c>
      <c r="F1699" s="7" t="s">
        <v>68</v>
      </c>
      <c r="G1699" s="7" t="s">
        <v>68</v>
      </c>
      <c r="H1699" s="7" t="s">
        <v>2097</v>
      </c>
      <c r="I1699" s="7" t="s">
        <v>44</v>
      </c>
      <c r="J1699" s="19" t="str">
        <f>IFERROR(INDEX('Employee Info'!$C$3:$E$200,MATCH(Data6[[#This Row],[Name:]],'Employee Info'!$B$3:$B$200,0),MATCH(Data6[[#This Row],[Hours Type:]],'Employee Info'!$C$2:$E$2,0)),"")</f>
        <v/>
      </c>
      <c r="K1699" s="19" t="str">
        <f>IFERROR(INDEX('Employee Info'!$C$3:$J$200,MATCH(Data6[[#This Row],[Name:]],'Employee Info'!$B$3:$B$200,0),MATCH(Data6[[#Headers],[Truck]],'Employee Info'!$C$2:$J$2,0)),"")</f>
        <v/>
      </c>
      <c r="L1699" s="19" t="str">
        <f>IFERROR(INDEX('Employee Info'!$C$3:$J$200,MATCH(Data6[[#This Row],[Name:]],'Employee Info'!$B$3:$B$200,0),MATCH(Data6[[#Headers],[Phone]],'Employee Info'!$C$2:$J$2,0)),"")</f>
        <v/>
      </c>
      <c r="M1699" s="19" t="str">
        <f>IFERROR(INDEX('Employee Info'!$C$3:$J$200,MATCH(Data6[[#This Row],[Name:]],'Employee Info'!$B$3:$B$200,0),MATCH(Data6[[#Headers],[Tech]],'Employee Info'!$C$2:$J$2,0)),"")</f>
        <v/>
      </c>
      <c r="N1699" s="19" t="str">
        <f>IFERROR(INDEX('Employee Info'!$C$3:$J$200,MATCH(Data6[[#This Row],[Name:]],'Employee Info'!$B$3:$B$200,0),MATCH(Data6[[#Headers],[Other]],'Employee Info'!$C$2:$J$2,0)),"")</f>
        <v/>
      </c>
      <c r="O1699" s="19">
        <f>IFERROR((Data6[[#This Row],[Hours:]]*SUM(Data6[[#This Row],[Rate]:[Other]])),"")</f>
        <v>0</v>
      </c>
      <c r="P1699" s="7" t="str">
        <f>IF(Data6[[#This Row],[WO'#:]]="","Riley #","WO#")</f>
        <v>Riley #</v>
      </c>
      <c r="Q1699" s="7">
        <f>IFERROR(WEEKNUM(Data6[[#This Row],[Date:]]),"")</f>
        <v>34</v>
      </c>
      <c r="R1699" s="6">
        <f t="shared" si="78"/>
        <v>45522</v>
      </c>
      <c r="S1699" s="6">
        <f>Data6[[#This Row],[Week Start]]+7</f>
        <v>45529</v>
      </c>
      <c r="T1699" s="7" t="str">
        <f t="shared" si="79"/>
        <v>8/18/2024 - 8/25/2024</v>
      </c>
      <c r="U1699" s="7" t="str">
        <f t="shared" si="80"/>
        <v>Time Card</v>
      </c>
      <c r="V1699" s="8" t="str">
        <f>RIGHT(TEXT(Data6[[#This Row],[Date:]],"mmddyyyy"),4)</f>
        <v>2024</v>
      </c>
      <c r="W1699" s="8" t="str">
        <f>MID(TEXT(Data6[[#This Row],[Date:]],"mmddyyyy"),3,2)</f>
        <v>22</v>
      </c>
      <c r="X1699" s="8" t="str">
        <f>LEFT(TEXT(Data6[[#This Row],[Date:]],"mmddyyyy"),2)</f>
        <v>08</v>
      </c>
      <c r="Y1699" s="6">
        <f>DATE(Data6[[#This Row],[Year]],Data6[[#This Row],[Month]],Data6[[#This Row],[Day]])</f>
        <v>45526</v>
      </c>
    </row>
    <row r="1700" spans="1:25" x14ac:dyDescent="0.3">
      <c r="A1700" s="5">
        <v>45527.542327314812</v>
      </c>
      <c r="B1700" s="7" t="s">
        <v>66</v>
      </c>
      <c r="C1700" s="6" t="s">
        <v>2106</v>
      </c>
      <c r="D1700" s="7" t="s">
        <v>2123</v>
      </c>
      <c r="E1700" s="8">
        <v>1</v>
      </c>
      <c r="F1700" s="7">
        <v>7134585</v>
      </c>
      <c r="G1700" s="7" t="s">
        <v>68</v>
      </c>
      <c r="H1700" s="7" t="s">
        <v>756</v>
      </c>
      <c r="I1700" s="7" t="s">
        <v>44</v>
      </c>
      <c r="J1700" s="19" t="str">
        <f>IFERROR(INDEX('Employee Info'!$C$3:$E$200,MATCH(Data6[[#This Row],[Name:]],'Employee Info'!$B$3:$B$200,0),MATCH(Data6[[#This Row],[Hours Type:]],'Employee Info'!$C$2:$E$2,0)),"")</f>
        <v/>
      </c>
      <c r="K1700" s="19" t="str">
        <f>IFERROR(INDEX('Employee Info'!$C$3:$J$200,MATCH(Data6[[#This Row],[Name:]],'Employee Info'!$B$3:$B$200,0),MATCH(Data6[[#Headers],[Truck]],'Employee Info'!$C$2:$J$2,0)),"")</f>
        <v/>
      </c>
      <c r="L1700" s="19" t="str">
        <f>IFERROR(INDEX('Employee Info'!$C$3:$J$200,MATCH(Data6[[#This Row],[Name:]],'Employee Info'!$B$3:$B$200,0),MATCH(Data6[[#Headers],[Phone]],'Employee Info'!$C$2:$J$2,0)),"")</f>
        <v/>
      </c>
      <c r="M1700" s="19" t="str">
        <f>IFERROR(INDEX('Employee Info'!$C$3:$J$200,MATCH(Data6[[#This Row],[Name:]],'Employee Info'!$B$3:$B$200,0),MATCH(Data6[[#Headers],[Tech]],'Employee Info'!$C$2:$J$2,0)),"")</f>
        <v/>
      </c>
      <c r="N1700" s="19" t="str">
        <f>IFERROR(INDEX('Employee Info'!$C$3:$J$200,MATCH(Data6[[#This Row],[Name:]],'Employee Info'!$B$3:$B$200,0),MATCH(Data6[[#Headers],[Other]],'Employee Info'!$C$2:$J$2,0)),"")</f>
        <v/>
      </c>
      <c r="O1700" s="19">
        <f>IFERROR((Data6[[#This Row],[Hours:]]*SUM(Data6[[#This Row],[Rate]:[Other]])),"")</f>
        <v>0</v>
      </c>
      <c r="P1700" s="7" t="str">
        <f>IF(Data6[[#This Row],[WO'#:]]="","Riley #","WO#")</f>
        <v>WO#</v>
      </c>
      <c r="Q1700" s="7">
        <f>IFERROR(WEEKNUM(Data6[[#This Row],[Date:]]),"")</f>
        <v>34</v>
      </c>
      <c r="R1700" s="6">
        <f t="shared" si="78"/>
        <v>45522</v>
      </c>
      <c r="S1700" s="6">
        <f>Data6[[#This Row],[Week Start]]+7</f>
        <v>45529</v>
      </c>
      <c r="T1700" s="7" t="str">
        <f t="shared" si="79"/>
        <v>8/18/2024 - 8/25/2024</v>
      </c>
      <c r="U1700" s="7" t="str">
        <f t="shared" si="80"/>
        <v>Time Card</v>
      </c>
      <c r="V1700" s="8" t="str">
        <f>RIGHT(TEXT(Data6[[#This Row],[Date:]],"mmddyyyy"),4)</f>
        <v>2024</v>
      </c>
      <c r="W1700" s="8" t="str">
        <f>MID(TEXT(Data6[[#This Row],[Date:]],"mmddyyyy"),3,2)</f>
        <v>22</v>
      </c>
      <c r="X1700" s="8" t="str">
        <f>LEFT(TEXT(Data6[[#This Row],[Date:]],"mmddyyyy"),2)</f>
        <v>08</v>
      </c>
      <c r="Y1700" s="6">
        <f>DATE(Data6[[#This Row],[Year]],Data6[[#This Row],[Month]],Data6[[#This Row],[Day]])</f>
        <v>45526</v>
      </c>
    </row>
    <row r="1701" spans="1:25" x14ac:dyDescent="0.3">
      <c r="A1701" s="5">
        <v>45527.543446875003</v>
      </c>
      <c r="B1701" s="7" t="s">
        <v>66</v>
      </c>
      <c r="C1701" s="6" t="s">
        <v>2106</v>
      </c>
      <c r="D1701" s="7" t="s">
        <v>2125</v>
      </c>
      <c r="E1701" s="8">
        <v>1</v>
      </c>
      <c r="F1701" s="7">
        <v>7145203</v>
      </c>
      <c r="G1701" s="7" t="s">
        <v>68</v>
      </c>
      <c r="H1701" s="7" t="s">
        <v>756</v>
      </c>
      <c r="I1701" s="7" t="s">
        <v>44</v>
      </c>
      <c r="J1701" s="19" t="str">
        <f>IFERROR(INDEX('Employee Info'!$C$3:$E$200,MATCH(Data6[[#This Row],[Name:]],'Employee Info'!$B$3:$B$200,0),MATCH(Data6[[#This Row],[Hours Type:]],'Employee Info'!$C$2:$E$2,0)),"")</f>
        <v/>
      </c>
      <c r="K1701" s="19" t="str">
        <f>IFERROR(INDEX('Employee Info'!$C$3:$J$200,MATCH(Data6[[#This Row],[Name:]],'Employee Info'!$B$3:$B$200,0),MATCH(Data6[[#Headers],[Truck]],'Employee Info'!$C$2:$J$2,0)),"")</f>
        <v/>
      </c>
      <c r="L1701" s="19" t="str">
        <f>IFERROR(INDEX('Employee Info'!$C$3:$J$200,MATCH(Data6[[#This Row],[Name:]],'Employee Info'!$B$3:$B$200,0),MATCH(Data6[[#Headers],[Phone]],'Employee Info'!$C$2:$J$2,0)),"")</f>
        <v/>
      </c>
      <c r="M1701" s="19" t="str">
        <f>IFERROR(INDEX('Employee Info'!$C$3:$J$200,MATCH(Data6[[#This Row],[Name:]],'Employee Info'!$B$3:$B$200,0),MATCH(Data6[[#Headers],[Tech]],'Employee Info'!$C$2:$J$2,0)),"")</f>
        <v/>
      </c>
      <c r="N1701" s="19" t="str">
        <f>IFERROR(INDEX('Employee Info'!$C$3:$J$200,MATCH(Data6[[#This Row],[Name:]],'Employee Info'!$B$3:$B$200,0),MATCH(Data6[[#Headers],[Other]],'Employee Info'!$C$2:$J$2,0)),"")</f>
        <v/>
      </c>
      <c r="O1701" s="19">
        <f>IFERROR((Data6[[#This Row],[Hours:]]*SUM(Data6[[#This Row],[Rate]:[Other]])),"")</f>
        <v>0</v>
      </c>
      <c r="P1701" s="7" t="str">
        <f>IF(Data6[[#This Row],[WO'#:]]="","Riley #","WO#")</f>
        <v>WO#</v>
      </c>
      <c r="Q1701" s="7">
        <f>IFERROR(WEEKNUM(Data6[[#This Row],[Date:]]),"")</f>
        <v>34</v>
      </c>
      <c r="R1701" s="6">
        <f t="shared" si="78"/>
        <v>45522</v>
      </c>
      <c r="S1701" s="6">
        <f>Data6[[#This Row],[Week Start]]+7</f>
        <v>45529</v>
      </c>
      <c r="T1701" s="7" t="str">
        <f t="shared" si="79"/>
        <v>8/18/2024 - 8/25/2024</v>
      </c>
      <c r="U1701" s="7" t="str">
        <f t="shared" si="80"/>
        <v>Time Card</v>
      </c>
      <c r="V1701" s="8" t="str">
        <f>RIGHT(TEXT(Data6[[#This Row],[Date:]],"mmddyyyy"),4)</f>
        <v>2024</v>
      </c>
      <c r="W1701" s="8" t="str">
        <f>MID(TEXT(Data6[[#This Row],[Date:]],"mmddyyyy"),3,2)</f>
        <v>22</v>
      </c>
      <c r="X1701" s="8" t="str">
        <f>LEFT(TEXT(Data6[[#This Row],[Date:]],"mmddyyyy"),2)</f>
        <v>08</v>
      </c>
      <c r="Y1701" s="6">
        <f>DATE(Data6[[#This Row],[Year]],Data6[[#This Row],[Month]],Data6[[#This Row],[Day]])</f>
        <v>45526</v>
      </c>
    </row>
    <row r="1702" spans="1:25" x14ac:dyDescent="0.3">
      <c r="A1702" s="5">
        <v>45527.561512152781</v>
      </c>
      <c r="B1702" s="7" t="s">
        <v>66</v>
      </c>
      <c r="C1702" s="6" t="s">
        <v>2106</v>
      </c>
      <c r="D1702" s="7" t="s">
        <v>2131</v>
      </c>
      <c r="E1702" s="8">
        <v>3</v>
      </c>
      <c r="F1702" s="7">
        <v>6984733</v>
      </c>
      <c r="G1702" s="7" t="s">
        <v>68</v>
      </c>
      <c r="H1702" s="7" t="s">
        <v>756</v>
      </c>
      <c r="I1702" s="7" t="s">
        <v>44</v>
      </c>
      <c r="J1702" s="19" t="str">
        <f>IFERROR(INDEX('Employee Info'!$C$3:$E$200,MATCH(Data6[[#This Row],[Name:]],'Employee Info'!$B$3:$B$200,0),MATCH(Data6[[#This Row],[Hours Type:]],'Employee Info'!$C$2:$E$2,0)),"")</f>
        <v/>
      </c>
      <c r="K1702" s="19" t="str">
        <f>IFERROR(INDEX('Employee Info'!$C$3:$J$200,MATCH(Data6[[#This Row],[Name:]],'Employee Info'!$B$3:$B$200,0),MATCH(Data6[[#Headers],[Truck]],'Employee Info'!$C$2:$J$2,0)),"")</f>
        <v/>
      </c>
      <c r="L1702" s="19" t="str">
        <f>IFERROR(INDEX('Employee Info'!$C$3:$J$200,MATCH(Data6[[#This Row],[Name:]],'Employee Info'!$B$3:$B$200,0),MATCH(Data6[[#Headers],[Phone]],'Employee Info'!$C$2:$J$2,0)),"")</f>
        <v/>
      </c>
      <c r="M1702" s="19" t="str">
        <f>IFERROR(INDEX('Employee Info'!$C$3:$J$200,MATCH(Data6[[#This Row],[Name:]],'Employee Info'!$B$3:$B$200,0),MATCH(Data6[[#Headers],[Tech]],'Employee Info'!$C$2:$J$2,0)),"")</f>
        <v/>
      </c>
      <c r="N1702" s="19" t="str">
        <f>IFERROR(INDEX('Employee Info'!$C$3:$J$200,MATCH(Data6[[#This Row],[Name:]],'Employee Info'!$B$3:$B$200,0),MATCH(Data6[[#Headers],[Other]],'Employee Info'!$C$2:$J$2,0)),"")</f>
        <v/>
      </c>
      <c r="O1702" s="19">
        <f>IFERROR((Data6[[#This Row],[Hours:]]*SUM(Data6[[#This Row],[Rate]:[Other]])),"")</f>
        <v>0</v>
      </c>
      <c r="P1702" s="7" t="str">
        <f>IF(Data6[[#This Row],[WO'#:]]="","Riley #","WO#")</f>
        <v>WO#</v>
      </c>
      <c r="Q1702" s="7">
        <f>IFERROR(WEEKNUM(Data6[[#This Row],[Date:]]),"")</f>
        <v>34</v>
      </c>
      <c r="R1702" s="6">
        <f t="shared" si="78"/>
        <v>45522</v>
      </c>
      <c r="S1702" s="6">
        <f>Data6[[#This Row],[Week Start]]+7</f>
        <v>45529</v>
      </c>
      <c r="T1702" s="7" t="str">
        <f t="shared" si="79"/>
        <v>8/18/2024 - 8/25/2024</v>
      </c>
      <c r="U1702" s="7" t="str">
        <f t="shared" si="80"/>
        <v>Time Card</v>
      </c>
      <c r="V1702" s="8" t="str">
        <f>RIGHT(TEXT(Data6[[#This Row],[Date:]],"mmddyyyy"),4)</f>
        <v>2024</v>
      </c>
      <c r="W1702" s="8" t="str">
        <f>MID(TEXT(Data6[[#This Row],[Date:]],"mmddyyyy"),3,2)</f>
        <v>22</v>
      </c>
      <c r="X1702" s="8" t="str">
        <f>LEFT(TEXT(Data6[[#This Row],[Date:]],"mmddyyyy"),2)</f>
        <v>08</v>
      </c>
      <c r="Y1702" s="6">
        <f>DATE(Data6[[#This Row],[Year]],Data6[[#This Row],[Month]],Data6[[#This Row],[Day]])</f>
        <v>45526</v>
      </c>
    </row>
    <row r="1703" spans="1:25" x14ac:dyDescent="0.3">
      <c r="A1703" s="5">
        <v>45527.561556597226</v>
      </c>
      <c r="B1703" s="7" t="s">
        <v>66</v>
      </c>
      <c r="C1703" s="6" t="s">
        <v>2106</v>
      </c>
      <c r="D1703" s="7" t="s">
        <v>2131</v>
      </c>
      <c r="E1703" s="8">
        <v>1</v>
      </c>
      <c r="F1703" s="7">
        <v>6984733</v>
      </c>
      <c r="G1703" s="7" t="s">
        <v>68</v>
      </c>
      <c r="H1703" s="7" t="s">
        <v>756</v>
      </c>
      <c r="I1703" s="7" t="s">
        <v>45</v>
      </c>
      <c r="J1703" s="19" t="str">
        <f>IFERROR(INDEX('Employee Info'!$C$3:$E$200,MATCH(Data6[[#This Row],[Name:]],'Employee Info'!$B$3:$B$200,0),MATCH(Data6[[#This Row],[Hours Type:]],'Employee Info'!$C$2:$E$2,0)),"")</f>
        <v/>
      </c>
      <c r="K1703" s="19" t="str">
        <f>IFERROR(INDEX('Employee Info'!$C$3:$J$200,MATCH(Data6[[#This Row],[Name:]],'Employee Info'!$B$3:$B$200,0),MATCH(Data6[[#Headers],[Truck]],'Employee Info'!$C$2:$J$2,0)),"")</f>
        <v/>
      </c>
      <c r="L1703" s="19" t="str">
        <f>IFERROR(INDEX('Employee Info'!$C$3:$J$200,MATCH(Data6[[#This Row],[Name:]],'Employee Info'!$B$3:$B$200,0),MATCH(Data6[[#Headers],[Phone]],'Employee Info'!$C$2:$J$2,0)),"")</f>
        <v/>
      </c>
      <c r="M1703" s="19" t="str">
        <f>IFERROR(INDEX('Employee Info'!$C$3:$J$200,MATCH(Data6[[#This Row],[Name:]],'Employee Info'!$B$3:$B$200,0),MATCH(Data6[[#Headers],[Tech]],'Employee Info'!$C$2:$J$2,0)),"")</f>
        <v/>
      </c>
      <c r="N1703" s="19" t="str">
        <f>IFERROR(INDEX('Employee Info'!$C$3:$J$200,MATCH(Data6[[#This Row],[Name:]],'Employee Info'!$B$3:$B$200,0),MATCH(Data6[[#Headers],[Other]],'Employee Info'!$C$2:$J$2,0)),"")</f>
        <v/>
      </c>
      <c r="O1703" s="19">
        <f>IFERROR((Data6[[#This Row],[Hours:]]*SUM(Data6[[#This Row],[Rate]:[Other]])),"")</f>
        <v>0</v>
      </c>
      <c r="P1703" s="7" t="str">
        <f>IF(Data6[[#This Row],[WO'#:]]="","Riley #","WO#")</f>
        <v>WO#</v>
      </c>
      <c r="Q1703" s="7">
        <f>IFERROR(WEEKNUM(Data6[[#This Row],[Date:]]),"")</f>
        <v>34</v>
      </c>
      <c r="R1703" s="6">
        <f t="shared" si="78"/>
        <v>45522</v>
      </c>
      <c r="S1703" s="6">
        <f>Data6[[#This Row],[Week Start]]+7</f>
        <v>45529</v>
      </c>
      <c r="T1703" s="7" t="str">
        <f t="shared" si="79"/>
        <v>8/18/2024 - 8/25/2024</v>
      </c>
      <c r="U1703" s="7" t="str">
        <f t="shared" si="80"/>
        <v>Time Card</v>
      </c>
      <c r="V1703" s="8" t="str">
        <f>RIGHT(TEXT(Data6[[#This Row],[Date:]],"mmddyyyy"),4)</f>
        <v>2024</v>
      </c>
      <c r="W1703" s="8" t="str">
        <f>MID(TEXT(Data6[[#This Row],[Date:]],"mmddyyyy"),3,2)</f>
        <v>22</v>
      </c>
      <c r="X1703" s="8" t="str">
        <f>LEFT(TEXT(Data6[[#This Row],[Date:]],"mmddyyyy"),2)</f>
        <v>08</v>
      </c>
      <c r="Y1703" s="6">
        <f>DATE(Data6[[#This Row],[Year]],Data6[[#This Row],[Month]],Data6[[#This Row],[Day]])</f>
        <v>45526</v>
      </c>
    </row>
    <row r="1704" spans="1:25" x14ac:dyDescent="0.3">
      <c r="A1704" s="5">
        <v>45527.491919444445</v>
      </c>
      <c r="B1704" s="7" t="s">
        <v>31</v>
      </c>
      <c r="C1704" s="6" t="s">
        <v>2112</v>
      </c>
      <c r="D1704" s="7" t="s">
        <v>2111</v>
      </c>
      <c r="E1704" s="8">
        <v>5.5</v>
      </c>
      <c r="F1704" s="7">
        <v>7145203</v>
      </c>
      <c r="G1704" s="7" t="s">
        <v>68</v>
      </c>
      <c r="H1704" s="7" t="s">
        <v>756</v>
      </c>
      <c r="I1704" s="7" t="s">
        <v>44</v>
      </c>
      <c r="J1704" s="19" t="str">
        <f>IFERROR(INDEX('Employee Info'!$C$3:$E$200,MATCH(Data6[[#This Row],[Name:]],'Employee Info'!$B$3:$B$200,0),MATCH(Data6[[#This Row],[Hours Type:]],'Employee Info'!$C$2:$E$2,0)),"")</f>
        <v/>
      </c>
      <c r="K1704" s="19" t="str">
        <f>IFERROR(INDEX('Employee Info'!$C$3:$J$200,MATCH(Data6[[#This Row],[Name:]],'Employee Info'!$B$3:$B$200,0),MATCH(Data6[[#Headers],[Truck]],'Employee Info'!$C$2:$J$2,0)),"")</f>
        <v/>
      </c>
      <c r="L1704" s="19" t="str">
        <f>IFERROR(INDEX('Employee Info'!$C$3:$J$200,MATCH(Data6[[#This Row],[Name:]],'Employee Info'!$B$3:$B$200,0),MATCH(Data6[[#Headers],[Phone]],'Employee Info'!$C$2:$J$2,0)),"")</f>
        <v/>
      </c>
      <c r="M1704" s="19" t="str">
        <f>IFERROR(INDEX('Employee Info'!$C$3:$J$200,MATCH(Data6[[#This Row],[Name:]],'Employee Info'!$B$3:$B$200,0),MATCH(Data6[[#Headers],[Tech]],'Employee Info'!$C$2:$J$2,0)),"")</f>
        <v/>
      </c>
      <c r="N1704" s="19" t="str">
        <f>IFERROR(INDEX('Employee Info'!$C$3:$J$200,MATCH(Data6[[#This Row],[Name:]],'Employee Info'!$B$3:$B$200,0),MATCH(Data6[[#Headers],[Other]],'Employee Info'!$C$2:$J$2,0)),"")</f>
        <v/>
      </c>
      <c r="O1704" s="19">
        <f>IFERROR((Data6[[#This Row],[Hours:]]*SUM(Data6[[#This Row],[Rate]:[Other]])),"")</f>
        <v>0</v>
      </c>
      <c r="P1704" s="7" t="str">
        <f>IF(Data6[[#This Row],[WO'#:]]="","Riley #","WO#")</f>
        <v>WO#</v>
      </c>
      <c r="Q1704" s="7">
        <f>IFERROR(WEEKNUM(Data6[[#This Row],[Date:]]),"")</f>
        <v>34</v>
      </c>
      <c r="R1704" s="6">
        <f t="shared" si="78"/>
        <v>45522</v>
      </c>
      <c r="S1704" s="6">
        <f>Data6[[#This Row],[Week Start]]+7</f>
        <v>45529</v>
      </c>
      <c r="T1704" s="7" t="str">
        <f t="shared" si="79"/>
        <v>8/18/2024 - 8/25/2024</v>
      </c>
      <c r="U1704" s="7" t="str">
        <f t="shared" si="80"/>
        <v>Time Card</v>
      </c>
      <c r="V1704" s="8" t="str">
        <f>RIGHT(TEXT(Data6[[#This Row],[Date:]],"mmddyyyy"),4)</f>
        <v>2024</v>
      </c>
      <c r="W1704" s="8" t="str">
        <f>MID(TEXT(Data6[[#This Row],[Date:]],"mmddyyyy"),3,2)</f>
        <v>23</v>
      </c>
      <c r="X1704" s="8" t="str">
        <f>LEFT(TEXT(Data6[[#This Row],[Date:]],"mmddyyyy"),2)</f>
        <v>08</v>
      </c>
      <c r="Y1704" s="6">
        <f>DATE(Data6[[#This Row],[Year]],Data6[[#This Row],[Month]],Data6[[#This Row],[Day]])</f>
        <v>45527</v>
      </c>
    </row>
    <row r="1705" spans="1:25" x14ac:dyDescent="0.3">
      <c r="A1705" s="5">
        <v>45527.49204016204</v>
      </c>
      <c r="B1705" s="7" t="s">
        <v>34</v>
      </c>
      <c r="C1705" s="6" t="s">
        <v>2112</v>
      </c>
      <c r="D1705" s="7" t="s">
        <v>2111</v>
      </c>
      <c r="E1705" s="8">
        <v>5.5</v>
      </c>
      <c r="F1705" s="7">
        <v>7145203</v>
      </c>
      <c r="G1705" s="7" t="s">
        <v>68</v>
      </c>
      <c r="H1705" s="7" t="s">
        <v>756</v>
      </c>
      <c r="I1705" s="7" t="s">
        <v>44</v>
      </c>
      <c r="J1705" s="19" t="str">
        <f>IFERROR(INDEX('Employee Info'!$C$3:$E$200,MATCH(Data6[[#This Row],[Name:]],'Employee Info'!$B$3:$B$200,0),MATCH(Data6[[#This Row],[Hours Type:]],'Employee Info'!$C$2:$E$2,0)),"")</f>
        <v/>
      </c>
      <c r="K1705" s="19" t="str">
        <f>IFERROR(INDEX('Employee Info'!$C$3:$J$200,MATCH(Data6[[#This Row],[Name:]],'Employee Info'!$B$3:$B$200,0),MATCH(Data6[[#Headers],[Truck]],'Employee Info'!$C$2:$J$2,0)),"")</f>
        <v/>
      </c>
      <c r="L1705" s="19" t="str">
        <f>IFERROR(INDEX('Employee Info'!$C$3:$J$200,MATCH(Data6[[#This Row],[Name:]],'Employee Info'!$B$3:$B$200,0),MATCH(Data6[[#Headers],[Phone]],'Employee Info'!$C$2:$J$2,0)),"")</f>
        <v/>
      </c>
      <c r="M1705" s="19" t="str">
        <f>IFERROR(INDEX('Employee Info'!$C$3:$J$200,MATCH(Data6[[#This Row],[Name:]],'Employee Info'!$B$3:$B$200,0),MATCH(Data6[[#Headers],[Tech]],'Employee Info'!$C$2:$J$2,0)),"")</f>
        <v/>
      </c>
      <c r="N1705" s="19" t="str">
        <f>IFERROR(INDEX('Employee Info'!$C$3:$J$200,MATCH(Data6[[#This Row],[Name:]],'Employee Info'!$B$3:$B$200,0),MATCH(Data6[[#Headers],[Other]],'Employee Info'!$C$2:$J$2,0)),"")</f>
        <v/>
      </c>
      <c r="O1705" s="19">
        <f>IFERROR((Data6[[#This Row],[Hours:]]*SUM(Data6[[#This Row],[Rate]:[Other]])),"")</f>
        <v>0</v>
      </c>
      <c r="P1705" s="7" t="str">
        <f>IF(Data6[[#This Row],[WO'#:]]="","Riley #","WO#")</f>
        <v>WO#</v>
      </c>
      <c r="Q1705" s="7">
        <f>IFERROR(WEEKNUM(Data6[[#This Row],[Date:]]),"")</f>
        <v>34</v>
      </c>
      <c r="R1705" s="6">
        <f t="shared" si="78"/>
        <v>45522</v>
      </c>
      <c r="S1705" s="6">
        <f>Data6[[#This Row],[Week Start]]+7</f>
        <v>45529</v>
      </c>
      <c r="T1705" s="7" t="str">
        <f t="shared" si="79"/>
        <v>8/18/2024 - 8/25/2024</v>
      </c>
      <c r="U1705" s="7" t="str">
        <f t="shared" si="80"/>
        <v>Time Card</v>
      </c>
      <c r="V1705" s="8" t="str">
        <f>RIGHT(TEXT(Data6[[#This Row],[Date:]],"mmddyyyy"),4)</f>
        <v>2024</v>
      </c>
      <c r="W1705" s="8" t="str">
        <f>MID(TEXT(Data6[[#This Row],[Date:]],"mmddyyyy"),3,2)</f>
        <v>23</v>
      </c>
      <c r="X1705" s="8" t="str">
        <f>LEFT(TEXT(Data6[[#This Row],[Date:]],"mmddyyyy"),2)</f>
        <v>08</v>
      </c>
      <c r="Y1705" s="6">
        <f>DATE(Data6[[#This Row],[Year]],Data6[[#This Row],[Month]],Data6[[#This Row],[Day]])</f>
        <v>45527</v>
      </c>
    </row>
    <row r="1706" spans="1:25" x14ac:dyDescent="0.3">
      <c r="A1706" s="5">
        <v>45527.492562500003</v>
      </c>
      <c r="B1706" s="7" t="s">
        <v>34</v>
      </c>
      <c r="C1706" s="6" t="s">
        <v>2112</v>
      </c>
      <c r="D1706" s="7" t="s">
        <v>2096</v>
      </c>
      <c r="E1706" s="8">
        <v>2.5</v>
      </c>
      <c r="F1706" s="7" t="s">
        <v>68</v>
      </c>
      <c r="G1706" s="7" t="s">
        <v>68</v>
      </c>
      <c r="H1706" s="7" t="s">
        <v>2097</v>
      </c>
      <c r="I1706" s="7" t="s">
        <v>44</v>
      </c>
      <c r="J1706" s="19" t="str">
        <f>IFERROR(INDEX('Employee Info'!$C$3:$E$200,MATCH(Data6[[#This Row],[Name:]],'Employee Info'!$B$3:$B$200,0),MATCH(Data6[[#This Row],[Hours Type:]],'Employee Info'!$C$2:$E$2,0)),"")</f>
        <v/>
      </c>
      <c r="K1706" s="19" t="str">
        <f>IFERROR(INDEX('Employee Info'!$C$3:$J$200,MATCH(Data6[[#This Row],[Name:]],'Employee Info'!$B$3:$B$200,0),MATCH(Data6[[#Headers],[Truck]],'Employee Info'!$C$2:$J$2,0)),"")</f>
        <v/>
      </c>
      <c r="L1706" s="19" t="str">
        <f>IFERROR(INDEX('Employee Info'!$C$3:$J$200,MATCH(Data6[[#This Row],[Name:]],'Employee Info'!$B$3:$B$200,0),MATCH(Data6[[#Headers],[Phone]],'Employee Info'!$C$2:$J$2,0)),"")</f>
        <v/>
      </c>
      <c r="M1706" s="19" t="str">
        <f>IFERROR(INDEX('Employee Info'!$C$3:$J$200,MATCH(Data6[[#This Row],[Name:]],'Employee Info'!$B$3:$B$200,0),MATCH(Data6[[#Headers],[Tech]],'Employee Info'!$C$2:$J$2,0)),"")</f>
        <v/>
      </c>
      <c r="N1706" s="19" t="str">
        <f>IFERROR(INDEX('Employee Info'!$C$3:$J$200,MATCH(Data6[[#This Row],[Name:]],'Employee Info'!$B$3:$B$200,0),MATCH(Data6[[#Headers],[Other]],'Employee Info'!$C$2:$J$2,0)),"")</f>
        <v/>
      </c>
      <c r="O1706" s="19">
        <f>IFERROR((Data6[[#This Row],[Hours:]]*SUM(Data6[[#This Row],[Rate]:[Other]])),"")</f>
        <v>0</v>
      </c>
      <c r="P1706" s="7" t="str">
        <f>IF(Data6[[#This Row],[WO'#:]]="","Riley #","WO#")</f>
        <v>Riley #</v>
      </c>
      <c r="Q1706" s="7">
        <f>IFERROR(WEEKNUM(Data6[[#This Row],[Date:]]),"")</f>
        <v>34</v>
      </c>
      <c r="R1706" s="6">
        <f t="shared" si="78"/>
        <v>45522</v>
      </c>
      <c r="S1706" s="6">
        <f>Data6[[#This Row],[Week Start]]+7</f>
        <v>45529</v>
      </c>
      <c r="T1706" s="7" t="str">
        <f t="shared" si="79"/>
        <v>8/18/2024 - 8/25/2024</v>
      </c>
      <c r="U1706" s="7" t="str">
        <f t="shared" si="80"/>
        <v>Time Card</v>
      </c>
      <c r="V1706" s="8" t="str">
        <f>RIGHT(TEXT(Data6[[#This Row],[Date:]],"mmddyyyy"),4)</f>
        <v>2024</v>
      </c>
      <c r="W1706" s="8" t="str">
        <f>MID(TEXT(Data6[[#This Row],[Date:]],"mmddyyyy"),3,2)</f>
        <v>23</v>
      </c>
      <c r="X1706" s="8" t="str">
        <f>LEFT(TEXT(Data6[[#This Row],[Date:]],"mmddyyyy"),2)</f>
        <v>08</v>
      </c>
      <c r="Y1706" s="6">
        <f>DATE(Data6[[#This Row],[Year]],Data6[[#This Row],[Month]],Data6[[#This Row],[Day]])</f>
        <v>45527</v>
      </c>
    </row>
    <row r="1707" spans="1:25" x14ac:dyDescent="0.3">
      <c r="A1707" s="5">
        <v>45527.492640972225</v>
      </c>
      <c r="B1707" s="7" t="s">
        <v>31</v>
      </c>
      <c r="C1707" s="6" t="s">
        <v>2112</v>
      </c>
      <c r="D1707" s="7" t="s">
        <v>2096</v>
      </c>
      <c r="E1707" s="8">
        <v>2.5</v>
      </c>
      <c r="F1707" s="7" t="s">
        <v>68</v>
      </c>
      <c r="G1707" s="7" t="s">
        <v>68</v>
      </c>
      <c r="H1707" s="7" t="s">
        <v>2097</v>
      </c>
      <c r="I1707" s="7" t="s">
        <v>44</v>
      </c>
      <c r="J1707" s="19" t="str">
        <f>IFERROR(INDEX('Employee Info'!$C$3:$E$200,MATCH(Data6[[#This Row],[Name:]],'Employee Info'!$B$3:$B$200,0),MATCH(Data6[[#This Row],[Hours Type:]],'Employee Info'!$C$2:$E$2,0)),"")</f>
        <v/>
      </c>
      <c r="K1707" s="19" t="str">
        <f>IFERROR(INDEX('Employee Info'!$C$3:$J$200,MATCH(Data6[[#This Row],[Name:]],'Employee Info'!$B$3:$B$200,0),MATCH(Data6[[#Headers],[Truck]],'Employee Info'!$C$2:$J$2,0)),"")</f>
        <v/>
      </c>
      <c r="L1707" s="19" t="str">
        <f>IFERROR(INDEX('Employee Info'!$C$3:$J$200,MATCH(Data6[[#This Row],[Name:]],'Employee Info'!$B$3:$B$200,0),MATCH(Data6[[#Headers],[Phone]],'Employee Info'!$C$2:$J$2,0)),"")</f>
        <v/>
      </c>
      <c r="M1707" s="19" t="str">
        <f>IFERROR(INDEX('Employee Info'!$C$3:$J$200,MATCH(Data6[[#This Row],[Name:]],'Employee Info'!$B$3:$B$200,0),MATCH(Data6[[#Headers],[Tech]],'Employee Info'!$C$2:$J$2,0)),"")</f>
        <v/>
      </c>
      <c r="N1707" s="19" t="str">
        <f>IFERROR(INDEX('Employee Info'!$C$3:$J$200,MATCH(Data6[[#This Row],[Name:]],'Employee Info'!$B$3:$B$200,0),MATCH(Data6[[#Headers],[Other]],'Employee Info'!$C$2:$J$2,0)),"")</f>
        <v/>
      </c>
      <c r="O1707" s="19">
        <f>IFERROR((Data6[[#This Row],[Hours:]]*SUM(Data6[[#This Row],[Rate]:[Other]])),"")</f>
        <v>0</v>
      </c>
      <c r="P1707" s="7" t="str">
        <f>IF(Data6[[#This Row],[WO'#:]]="","Riley #","WO#")</f>
        <v>Riley #</v>
      </c>
      <c r="Q1707" s="7">
        <f>IFERROR(WEEKNUM(Data6[[#This Row],[Date:]]),"")</f>
        <v>34</v>
      </c>
      <c r="R1707" s="6">
        <f t="shared" si="78"/>
        <v>45522</v>
      </c>
      <c r="S1707" s="6">
        <f>Data6[[#This Row],[Week Start]]+7</f>
        <v>45529</v>
      </c>
      <c r="T1707" s="7" t="str">
        <f t="shared" si="79"/>
        <v>8/18/2024 - 8/25/2024</v>
      </c>
      <c r="U1707" s="7" t="str">
        <f t="shared" si="80"/>
        <v>Time Card</v>
      </c>
      <c r="V1707" s="8" t="str">
        <f>RIGHT(TEXT(Data6[[#This Row],[Date:]],"mmddyyyy"),4)</f>
        <v>2024</v>
      </c>
      <c r="W1707" s="8" t="str">
        <f>MID(TEXT(Data6[[#This Row],[Date:]],"mmddyyyy"),3,2)</f>
        <v>23</v>
      </c>
      <c r="X1707" s="8" t="str">
        <f>LEFT(TEXT(Data6[[#This Row],[Date:]],"mmddyyyy"),2)</f>
        <v>08</v>
      </c>
      <c r="Y1707" s="6">
        <f>DATE(Data6[[#This Row],[Year]],Data6[[#This Row],[Month]],Data6[[#This Row],[Day]])</f>
        <v>45527</v>
      </c>
    </row>
    <row r="1708" spans="1:25" x14ac:dyDescent="0.3">
      <c r="A1708" s="5">
        <v>45527.532066203705</v>
      </c>
      <c r="B1708" s="7" t="s">
        <v>66</v>
      </c>
      <c r="C1708" s="6" t="s">
        <v>2112</v>
      </c>
      <c r="D1708" s="7" t="s">
        <v>2117</v>
      </c>
      <c r="E1708" s="8">
        <v>1</v>
      </c>
      <c r="F1708" s="7" t="s">
        <v>68</v>
      </c>
      <c r="G1708" s="7" t="s">
        <v>68</v>
      </c>
      <c r="H1708" s="7" t="s">
        <v>536</v>
      </c>
      <c r="I1708" s="7" t="s">
        <v>44</v>
      </c>
      <c r="J1708" s="19" t="str">
        <f>IFERROR(INDEX('Employee Info'!$C$3:$E$200,MATCH(Data6[[#This Row],[Name:]],'Employee Info'!$B$3:$B$200,0),MATCH(Data6[[#This Row],[Hours Type:]],'Employee Info'!$C$2:$E$2,0)),"")</f>
        <v/>
      </c>
      <c r="K1708" s="19" t="str">
        <f>IFERROR(INDEX('Employee Info'!$C$3:$J$200,MATCH(Data6[[#This Row],[Name:]],'Employee Info'!$B$3:$B$200,0),MATCH(Data6[[#Headers],[Truck]],'Employee Info'!$C$2:$J$2,0)),"")</f>
        <v/>
      </c>
      <c r="L1708" s="19" t="str">
        <f>IFERROR(INDEX('Employee Info'!$C$3:$J$200,MATCH(Data6[[#This Row],[Name:]],'Employee Info'!$B$3:$B$200,0),MATCH(Data6[[#Headers],[Phone]],'Employee Info'!$C$2:$J$2,0)),"")</f>
        <v/>
      </c>
      <c r="M1708" s="19" t="str">
        <f>IFERROR(INDEX('Employee Info'!$C$3:$J$200,MATCH(Data6[[#This Row],[Name:]],'Employee Info'!$B$3:$B$200,0),MATCH(Data6[[#Headers],[Tech]],'Employee Info'!$C$2:$J$2,0)),"")</f>
        <v/>
      </c>
      <c r="N1708" s="19" t="str">
        <f>IFERROR(INDEX('Employee Info'!$C$3:$J$200,MATCH(Data6[[#This Row],[Name:]],'Employee Info'!$B$3:$B$200,0),MATCH(Data6[[#Headers],[Other]],'Employee Info'!$C$2:$J$2,0)),"")</f>
        <v/>
      </c>
      <c r="O1708" s="19">
        <f>IFERROR((Data6[[#This Row],[Hours:]]*SUM(Data6[[#This Row],[Rate]:[Other]])),"")</f>
        <v>0</v>
      </c>
      <c r="P1708" s="7" t="str">
        <f>IF(Data6[[#This Row],[WO'#:]]="","Riley #","WO#")</f>
        <v>Riley #</v>
      </c>
      <c r="Q1708" s="7">
        <f>IFERROR(WEEKNUM(Data6[[#This Row],[Date:]]),"")</f>
        <v>34</v>
      </c>
      <c r="R1708" s="6">
        <f t="shared" si="78"/>
        <v>45522</v>
      </c>
      <c r="S1708" s="6">
        <f>Data6[[#This Row],[Week Start]]+7</f>
        <v>45529</v>
      </c>
      <c r="T1708" s="7" t="str">
        <f t="shared" si="79"/>
        <v>8/18/2024 - 8/25/2024</v>
      </c>
      <c r="U1708" s="7" t="str">
        <f t="shared" si="80"/>
        <v>Time Card</v>
      </c>
      <c r="V1708" s="8" t="str">
        <f>RIGHT(TEXT(Data6[[#This Row],[Date:]],"mmddyyyy"),4)</f>
        <v>2024</v>
      </c>
      <c r="W1708" s="8" t="str">
        <f>MID(TEXT(Data6[[#This Row],[Date:]],"mmddyyyy"),3,2)</f>
        <v>23</v>
      </c>
      <c r="X1708" s="8" t="str">
        <f>LEFT(TEXT(Data6[[#This Row],[Date:]],"mmddyyyy"),2)</f>
        <v>08</v>
      </c>
      <c r="Y1708" s="6">
        <f>DATE(Data6[[#This Row],[Year]],Data6[[#This Row],[Month]],Data6[[#This Row],[Day]])</f>
        <v>45527</v>
      </c>
    </row>
    <row r="1709" spans="1:25" x14ac:dyDescent="0.3">
      <c r="A1709" s="5">
        <v>45527.533461226849</v>
      </c>
      <c r="B1709" s="7" t="s">
        <v>66</v>
      </c>
      <c r="C1709" s="6" t="s">
        <v>2112</v>
      </c>
      <c r="D1709" s="7" t="s">
        <v>2118</v>
      </c>
      <c r="E1709" s="8">
        <v>1</v>
      </c>
      <c r="F1709" s="7" t="s">
        <v>68</v>
      </c>
      <c r="G1709" s="7" t="s">
        <v>68</v>
      </c>
      <c r="H1709" s="7" t="s">
        <v>1960</v>
      </c>
      <c r="I1709" s="7" t="s">
        <v>44</v>
      </c>
      <c r="J1709" s="19" t="str">
        <f>IFERROR(INDEX('Employee Info'!$C$3:$E$200,MATCH(Data6[[#This Row],[Name:]],'Employee Info'!$B$3:$B$200,0),MATCH(Data6[[#This Row],[Hours Type:]],'Employee Info'!$C$2:$E$2,0)),"")</f>
        <v/>
      </c>
      <c r="K1709" s="19" t="str">
        <f>IFERROR(INDEX('Employee Info'!$C$3:$J$200,MATCH(Data6[[#This Row],[Name:]],'Employee Info'!$B$3:$B$200,0),MATCH(Data6[[#Headers],[Truck]],'Employee Info'!$C$2:$J$2,0)),"")</f>
        <v/>
      </c>
      <c r="L1709" s="19" t="str">
        <f>IFERROR(INDEX('Employee Info'!$C$3:$J$200,MATCH(Data6[[#This Row],[Name:]],'Employee Info'!$B$3:$B$200,0),MATCH(Data6[[#Headers],[Phone]],'Employee Info'!$C$2:$J$2,0)),"")</f>
        <v/>
      </c>
      <c r="M1709" s="19" t="str">
        <f>IFERROR(INDEX('Employee Info'!$C$3:$J$200,MATCH(Data6[[#This Row],[Name:]],'Employee Info'!$B$3:$B$200,0),MATCH(Data6[[#Headers],[Tech]],'Employee Info'!$C$2:$J$2,0)),"")</f>
        <v/>
      </c>
      <c r="N1709" s="19" t="str">
        <f>IFERROR(INDEX('Employee Info'!$C$3:$J$200,MATCH(Data6[[#This Row],[Name:]],'Employee Info'!$B$3:$B$200,0),MATCH(Data6[[#Headers],[Other]],'Employee Info'!$C$2:$J$2,0)),"")</f>
        <v/>
      </c>
      <c r="O1709" s="19">
        <f>IFERROR((Data6[[#This Row],[Hours:]]*SUM(Data6[[#This Row],[Rate]:[Other]])),"")</f>
        <v>0</v>
      </c>
      <c r="P1709" s="7" t="str">
        <f>IF(Data6[[#This Row],[WO'#:]]="","Riley #","WO#")</f>
        <v>Riley #</v>
      </c>
      <c r="Q1709" s="7">
        <f>IFERROR(WEEKNUM(Data6[[#This Row],[Date:]]),"")</f>
        <v>34</v>
      </c>
      <c r="R1709" s="6">
        <f t="shared" si="78"/>
        <v>45522</v>
      </c>
      <c r="S1709" s="6">
        <f>Data6[[#This Row],[Week Start]]+7</f>
        <v>45529</v>
      </c>
      <c r="T1709" s="7" t="str">
        <f t="shared" si="79"/>
        <v>8/18/2024 - 8/25/2024</v>
      </c>
      <c r="U1709" s="7" t="str">
        <f t="shared" si="80"/>
        <v>Time Card</v>
      </c>
      <c r="V1709" s="8" t="str">
        <f>RIGHT(TEXT(Data6[[#This Row],[Date:]],"mmddyyyy"),4)</f>
        <v>2024</v>
      </c>
      <c r="W1709" s="8" t="str">
        <f>MID(TEXT(Data6[[#This Row],[Date:]],"mmddyyyy"),3,2)</f>
        <v>23</v>
      </c>
      <c r="X1709" s="8" t="str">
        <f>LEFT(TEXT(Data6[[#This Row],[Date:]],"mmddyyyy"),2)</f>
        <v>08</v>
      </c>
      <c r="Y1709" s="6">
        <f>DATE(Data6[[#This Row],[Year]],Data6[[#This Row],[Month]],Data6[[#This Row],[Day]])</f>
        <v>45527</v>
      </c>
    </row>
    <row r="1710" spans="1:25" x14ac:dyDescent="0.3">
      <c r="A1710" s="5">
        <v>45527.534816898151</v>
      </c>
      <c r="B1710" s="7" t="s">
        <v>66</v>
      </c>
      <c r="C1710" s="6" t="s">
        <v>2112</v>
      </c>
      <c r="D1710" s="7" t="s">
        <v>2120</v>
      </c>
      <c r="E1710" s="8">
        <v>1</v>
      </c>
      <c r="F1710" s="7" t="s">
        <v>68</v>
      </c>
      <c r="G1710" s="7" t="s">
        <v>68</v>
      </c>
      <c r="H1710" s="7" t="s">
        <v>2097</v>
      </c>
      <c r="I1710" s="7" t="s">
        <v>44</v>
      </c>
      <c r="J1710" s="19" t="str">
        <f>IFERROR(INDEX('Employee Info'!$C$3:$E$200,MATCH(Data6[[#This Row],[Name:]],'Employee Info'!$B$3:$B$200,0),MATCH(Data6[[#This Row],[Hours Type:]],'Employee Info'!$C$2:$E$2,0)),"")</f>
        <v/>
      </c>
      <c r="K1710" s="19" t="str">
        <f>IFERROR(INDEX('Employee Info'!$C$3:$J$200,MATCH(Data6[[#This Row],[Name:]],'Employee Info'!$B$3:$B$200,0),MATCH(Data6[[#Headers],[Truck]],'Employee Info'!$C$2:$J$2,0)),"")</f>
        <v/>
      </c>
      <c r="L1710" s="19" t="str">
        <f>IFERROR(INDEX('Employee Info'!$C$3:$J$200,MATCH(Data6[[#This Row],[Name:]],'Employee Info'!$B$3:$B$200,0),MATCH(Data6[[#Headers],[Phone]],'Employee Info'!$C$2:$J$2,0)),"")</f>
        <v/>
      </c>
      <c r="M1710" s="19" t="str">
        <f>IFERROR(INDEX('Employee Info'!$C$3:$J$200,MATCH(Data6[[#This Row],[Name:]],'Employee Info'!$B$3:$B$200,0),MATCH(Data6[[#Headers],[Tech]],'Employee Info'!$C$2:$J$2,0)),"")</f>
        <v/>
      </c>
      <c r="N1710" s="19" t="str">
        <f>IFERROR(INDEX('Employee Info'!$C$3:$J$200,MATCH(Data6[[#This Row],[Name:]],'Employee Info'!$B$3:$B$200,0),MATCH(Data6[[#Headers],[Other]],'Employee Info'!$C$2:$J$2,0)),"")</f>
        <v/>
      </c>
      <c r="O1710" s="19">
        <f>IFERROR((Data6[[#This Row],[Hours:]]*SUM(Data6[[#This Row],[Rate]:[Other]])),"")</f>
        <v>0</v>
      </c>
      <c r="P1710" s="7" t="str">
        <f>IF(Data6[[#This Row],[WO'#:]]="","Riley #","WO#")</f>
        <v>Riley #</v>
      </c>
      <c r="Q1710" s="7">
        <f>IFERROR(WEEKNUM(Data6[[#This Row],[Date:]]),"")</f>
        <v>34</v>
      </c>
      <c r="R1710" s="6">
        <f t="shared" si="78"/>
        <v>45522</v>
      </c>
      <c r="S1710" s="6">
        <f>Data6[[#This Row],[Week Start]]+7</f>
        <v>45529</v>
      </c>
      <c r="T1710" s="7" t="str">
        <f t="shared" si="79"/>
        <v>8/18/2024 - 8/25/2024</v>
      </c>
      <c r="U1710" s="7" t="str">
        <f t="shared" si="80"/>
        <v>Time Card</v>
      </c>
      <c r="V1710" s="8" t="str">
        <f>RIGHT(TEXT(Data6[[#This Row],[Date:]],"mmddyyyy"),4)</f>
        <v>2024</v>
      </c>
      <c r="W1710" s="8" t="str">
        <f>MID(TEXT(Data6[[#This Row],[Date:]],"mmddyyyy"),3,2)</f>
        <v>23</v>
      </c>
      <c r="X1710" s="8" t="str">
        <f>LEFT(TEXT(Data6[[#This Row],[Date:]],"mmddyyyy"),2)</f>
        <v>08</v>
      </c>
      <c r="Y1710" s="6">
        <f>DATE(Data6[[#This Row],[Year]],Data6[[#This Row],[Month]],Data6[[#This Row],[Day]])</f>
        <v>45527</v>
      </c>
    </row>
    <row r="1711" spans="1:25" x14ac:dyDescent="0.3">
      <c r="A1711" s="5">
        <v>45527.536520486108</v>
      </c>
      <c r="B1711" s="7" t="s">
        <v>66</v>
      </c>
      <c r="C1711" s="6" t="s">
        <v>2112</v>
      </c>
      <c r="D1711" s="7" t="s">
        <v>2121</v>
      </c>
      <c r="E1711" s="8">
        <v>1</v>
      </c>
      <c r="F1711" s="7" t="s">
        <v>68</v>
      </c>
      <c r="G1711" s="7" t="s">
        <v>68</v>
      </c>
      <c r="H1711" s="7" t="s">
        <v>1941</v>
      </c>
      <c r="I1711" s="7" t="s">
        <v>44</v>
      </c>
      <c r="J1711" s="19" t="str">
        <f>IFERROR(INDEX('Employee Info'!$C$3:$E$200,MATCH(Data6[[#This Row],[Name:]],'Employee Info'!$B$3:$B$200,0),MATCH(Data6[[#This Row],[Hours Type:]],'Employee Info'!$C$2:$E$2,0)),"")</f>
        <v/>
      </c>
      <c r="K1711" s="19" t="str">
        <f>IFERROR(INDEX('Employee Info'!$C$3:$J$200,MATCH(Data6[[#This Row],[Name:]],'Employee Info'!$B$3:$B$200,0),MATCH(Data6[[#Headers],[Truck]],'Employee Info'!$C$2:$J$2,0)),"")</f>
        <v/>
      </c>
      <c r="L1711" s="19" t="str">
        <f>IFERROR(INDEX('Employee Info'!$C$3:$J$200,MATCH(Data6[[#This Row],[Name:]],'Employee Info'!$B$3:$B$200,0),MATCH(Data6[[#Headers],[Phone]],'Employee Info'!$C$2:$J$2,0)),"")</f>
        <v/>
      </c>
      <c r="M1711" s="19" t="str">
        <f>IFERROR(INDEX('Employee Info'!$C$3:$J$200,MATCH(Data6[[#This Row],[Name:]],'Employee Info'!$B$3:$B$200,0),MATCH(Data6[[#Headers],[Tech]],'Employee Info'!$C$2:$J$2,0)),"")</f>
        <v/>
      </c>
      <c r="N1711" s="19" t="str">
        <f>IFERROR(INDEX('Employee Info'!$C$3:$J$200,MATCH(Data6[[#This Row],[Name:]],'Employee Info'!$B$3:$B$200,0),MATCH(Data6[[#Headers],[Other]],'Employee Info'!$C$2:$J$2,0)),"")</f>
        <v/>
      </c>
      <c r="O1711" s="19">
        <f>IFERROR((Data6[[#This Row],[Hours:]]*SUM(Data6[[#This Row],[Rate]:[Other]])),"")</f>
        <v>0</v>
      </c>
      <c r="P1711" s="7" t="str">
        <f>IF(Data6[[#This Row],[WO'#:]]="","Riley #","WO#")</f>
        <v>Riley #</v>
      </c>
      <c r="Q1711" s="7">
        <f>IFERROR(WEEKNUM(Data6[[#This Row],[Date:]]),"")</f>
        <v>34</v>
      </c>
      <c r="R1711" s="6">
        <f t="shared" si="78"/>
        <v>45522</v>
      </c>
      <c r="S1711" s="6">
        <f>Data6[[#This Row],[Week Start]]+7</f>
        <v>45529</v>
      </c>
      <c r="T1711" s="7" t="str">
        <f t="shared" si="79"/>
        <v>8/18/2024 - 8/25/2024</v>
      </c>
      <c r="U1711" s="7" t="str">
        <f t="shared" si="80"/>
        <v>Time Card</v>
      </c>
      <c r="V1711" s="8" t="str">
        <f>RIGHT(TEXT(Data6[[#This Row],[Date:]],"mmddyyyy"),4)</f>
        <v>2024</v>
      </c>
      <c r="W1711" s="8" t="str">
        <f>MID(TEXT(Data6[[#This Row],[Date:]],"mmddyyyy"),3,2)</f>
        <v>23</v>
      </c>
      <c r="X1711" s="8" t="str">
        <f>LEFT(TEXT(Data6[[#This Row],[Date:]],"mmddyyyy"),2)</f>
        <v>08</v>
      </c>
      <c r="Y1711" s="6">
        <f>DATE(Data6[[#This Row],[Year]],Data6[[#This Row],[Month]],Data6[[#This Row],[Day]])</f>
        <v>45527</v>
      </c>
    </row>
    <row r="1712" spans="1:25" x14ac:dyDescent="0.3">
      <c r="A1712" s="5">
        <v>45527.543501388885</v>
      </c>
      <c r="B1712" s="7" t="s">
        <v>66</v>
      </c>
      <c r="C1712" s="6" t="s">
        <v>2112</v>
      </c>
      <c r="D1712" s="7" t="s">
        <v>2125</v>
      </c>
      <c r="E1712" s="8">
        <v>1</v>
      </c>
      <c r="F1712" s="7">
        <v>7145203</v>
      </c>
      <c r="G1712" s="7" t="s">
        <v>68</v>
      </c>
      <c r="H1712" s="7" t="s">
        <v>756</v>
      </c>
      <c r="I1712" s="7" t="s">
        <v>44</v>
      </c>
      <c r="J1712" s="19" t="str">
        <f>IFERROR(INDEX('Employee Info'!$C$3:$E$200,MATCH(Data6[[#This Row],[Name:]],'Employee Info'!$B$3:$B$200,0),MATCH(Data6[[#This Row],[Hours Type:]],'Employee Info'!$C$2:$E$2,0)),"")</f>
        <v/>
      </c>
      <c r="K1712" s="19" t="str">
        <f>IFERROR(INDEX('Employee Info'!$C$3:$J$200,MATCH(Data6[[#This Row],[Name:]],'Employee Info'!$B$3:$B$200,0),MATCH(Data6[[#Headers],[Truck]],'Employee Info'!$C$2:$J$2,0)),"")</f>
        <v/>
      </c>
      <c r="L1712" s="19" t="str">
        <f>IFERROR(INDEX('Employee Info'!$C$3:$J$200,MATCH(Data6[[#This Row],[Name:]],'Employee Info'!$B$3:$B$200,0),MATCH(Data6[[#Headers],[Phone]],'Employee Info'!$C$2:$J$2,0)),"")</f>
        <v/>
      </c>
      <c r="M1712" s="19" t="str">
        <f>IFERROR(INDEX('Employee Info'!$C$3:$J$200,MATCH(Data6[[#This Row],[Name:]],'Employee Info'!$B$3:$B$200,0),MATCH(Data6[[#Headers],[Tech]],'Employee Info'!$C$2:$J$2,0)),"")</f>
        <v/>
      </c>
      <c r="N1712" s="19" t="str">
        <f>IFERROR(INDEX('Employee Info'!$C$3:$J$200,MATCH(Data6[[#This Row],[Name:]],'Employee Info'!$B$3:$B$200,0),MATCH(Data6[[#Headers],[Other]],'Employee Info'!$C$2:$J$2,0)),"")</f>
        <v/>
      </c>
      <c r="O1712" s="19">
        <f>IFERROR((Data6[[#This Row],[Hours:]]*SUM(Data6[[#This Row],[Rate]:[Other]])),"")</f>
        <v>0</v>
      </c>
      <c r="P1712" s="7" t="str">
        <f>IF(Data6[[#This Row],[WO'#:]]="","Riley #","WO#")</f>
        <v>WO#</v>
      </c>
      <c r="Q1712" s="7">
        <f>IFERROR(WEEKNUM(Data6[[#This Row],[Date:]]),"")</f>
        <v>34</v>
      </c>
      <c r="R1712" s="6">
        <f t="shared" si="78"/>
        <v>45522</v>
      </c>
      <c r="S1712" s="6">
        <f>Data6[[#This Row],[Week Start]]+7</f>
        <v>45529</v>
      </c>
      <c r="T1712" s="7" t="str">
        <f t="shared" si="79"/>
        <v>8/18/2024 - 8/25/2024</v>
      </c>
      <c r="U1712" s="7" t="str">
        <f t="shared" si="80"/>
        <v>Time Card</v>
      </c>
      <c r="V1712" s="8" t="str">
        <f>RIGHT(TEXT(Data6[[#This Row],[Date:]],"mmddyyyy"),4)</f>
        <v>2024</v>
      </c>
      <c r="W1712" s="8" t="str">
        <f>MID(TEXT(Data6[[#This Row],[Date:]],"mmddyyyy"),3,2)</f>
        <v>23</v>
      </c>
      <c r="X1712" s="8" t="str">
        <f>LEFT(TEXT(Data6[[#This Row],[Date:]],"mmddyyyy"),2)</f>
        <v>08</v>
      </c>
      <c r="Y1712" s="6">
        <f>DATE(Data6[[#This Row],[Year]],Data6[[#This Row],[Month]],Data6[[#This Row],[Day]])</f>
        <v>45527</v>
      </c>
    </row>
    <row r="1713" spans="1:25" x14ac:dyDescent="0.3">
      <c r="A1713" s="5">
        <v>45527.555089120367</v>
      </c>
      <c r="B1713" s="7" t="s">
        <v>35</v>
      </c>
      <c r="C1713" s="6" t="s">
        <v>2112</v>
      </c>
      <c r="D1713" s="7" t="s">
        <v>2126</v>
      </c>
      <c r="E1713" s="8">
        <v>4</v>
      </c>
      <c r="F1713" s="7" t="s">
        <v>68</v>
      </c>
      <c r="G1713" s="7" t="s">
        <v>68</v>
      </c>
      <c r="H1713" s="7" t="s">
        <v>1948</v>
      </c>
      <c r="I1713" s="7" t="s">
        <v>44</v>
      </c>
      <c r="J1713" s="19" t="str">
        <f>IFERROR(INDEX('Employee Info'!$C$3:$E$200,MATCH(Data6[[#This Row],[Name:]],'Employee Info'!$B$3:$B$200,0),MATCH(Data6[[#This Row],[Hours Type:]],'Employee Info'!$C$2:$E$2,0)),"")</f>
        <v/>
      </c>
      <c r="K1713" s="19" t="str">
        <f>IFERROR(INDEX('Employee Info'!$C$3:$J$200,MATCH(Data6[[#This Row],[Name:]],'Employee Info'!$B$3:$B$200,0),MATCH(Data6[[#Headers],[Truck]],'Employee Info'!$C$2:$J$2,0)),"")</f>
        <v/>
      </c>
      <c r="L1713" s="19" t="str">
        <f>IFERROR(INDEX('Employee Info'!$C$3:$J$200,MATCH(Data6[[#This Row],[Name:]],'Employee Info'!$B$3:$B$200,0),MATCH(Data6[[#Headers],[Phone]],'Employee Info'!$C$2:$J$2,0)),"")</f>
        <v/>
      </c>
      <c r="M1713" s="19" t="str">
        <f>IFERROR(INDEX('Employee Info'!$C$3:$J$200,MATCH(Data6[[#This Row],[Name:]],'Employee Info'!$B$3:$B$200,0),MATCH(Data6[[#Headers],[Tech]],'Employee Info'!$C$2:$J$2,0)),"")</f>
        <v/>
      </c>
      <c r="N1713" s="19" t="str">
        <f>IFERROR(INDEX('Employee Info'!$C$3:$J$200,MATCH(Data6[[#This Row],[Name:]],'Employee Info'!$B$3:$B$200,0),MATCH(Data6[[#Headers],[Other]],'Employee Info'!$C$2:$J$2,0)),"")</f>
        <v/>
      </c>
      <c r="O1713" s="19">
        <f>IFERROR((Data6[[#This Row],[Hours:]]*SUM(Data6[[#This Row],[Rate]:[Other]])),"")</f>
        <v>0</v>
      </c>
      <c r="P1713" s="7" t="str">
        <f>IF(Data6[[#This Row],[WO'#:]]="","Riley #","WO#")</f>
        <v>Riley #</v>
      </c>
      <c r="Q1713" s="7">
        <f>IFERROR(WEEKNUM(Data6[[#This Row],[Date:]]),"")</f>
        <v>34</v>
      </c>
      <c r="R1713" s="6">
        <f t="shared" si="78"/>
        <v>45522</v>
      </c>
      <c r="S1713" s="6">
        <f>Data6[[#This Row],[Week Start]]+7</f>
        <v>45529</v>
      </c>
      <c r="T1713" s="7" t="str">
        <f t="shared" si="79"/>
        <v>8/18/2024 - 8/25/2024</v>
      </c>
      <c r="U1713" s="7" t="str">
        <f t="shared" si="80"/>
        <v>Time Card</v>
      </c>
      <c r="V1713" s="8" t="str">
        <f>RIGHT(TEXT(Data6[[#This Row],[Date:]],"mmddyyyy"),4)</f>
        <v>2024</v>
      </c>
      <c r="W1713" s="8" t="str">
        <f>MID(TEXT(Data6[[#This Row],[Date:]],"mmddyyyy"),3,2)</f>
        <v>23</v>
      </c>
      <c r="X1713" s="8" t="str">
        <f>LEFT(TEXT(Data6[[#This Row],[Date:]],"mmddyyyy"),2)</f>
        <v>08</v>
      </c>
      <c r="Y1713" s="6">
        <f>DATE(Data6[[#This Row],[Year]],Data6[[#This Row],[Month]],Data6[[#This Row],[Day]])</f>
        <v>45527</v>
      </c>
    </row>
    <row r="1714" spans="1:25" x14ac:dyDescent="0.3">
      <c r="A1714" s="5">
        <v>45527.557321875</v>
      </c>
      <c r="B1714" s="7" t="s">
        <v>35</v>
      </c>
      <c r="C1714" s="6" t="s">
        <v>2112</v>
      </c>
      <c r="D1714" s="7" t="s">
        <v>2127</v>
      </c>
      <c r="E1714" s="8">
        <v>2</v>
      </c>
      <c r="F1714" s="7">
        <v>7134585</v>
      </c>
      <c r="G1714" s="7" t="s">
        <v>68</v>
      </c>
      <c r="H1714" s="7" t="s">
        <v>1948</v>
      </c>
      <c r="I1714" s="7" t="s">
        <v>44</v>
      </c>
      <c r="J1714" s="19" t="str">
        <f>IFERROR(INDEX('Employee Info'!$C$3:$E$200,MATCH(Data6[[#This Row],[Name:]],'Employee Info'!$B$3:$B$200,0),MATCH(Data6[[#This Row],[Hours Type:]],'Employee Info'!$C$2:$E$2,0)),"")</f>
        <v/>
      </c>
      <c r="K1714" s="19" t="str">
        <f>IFERROR(INDEX('Employee Info'!$C$3:$J$200,MATCH(Data6[[#This Row],[Name:]],'Employee Info'!$B$3:$B$200,0),MATCH(Data6[[#Headers],[Truck]],'Employee Info'!$C$2:$J$2,0)),"")</f>
        <v/>
      </c>
      <c r="L1714" s="19" t="str">
        <f>IFERROR(INDEX('Employee Info'!$C$3:$J$200,MATCH(Data6[[#This Row],[Name:]],'Employee Info'!$B$3:$B$200,0),MATCH(Data6[[#Headers],[Phone]],'Employee Info'!$C$2:$J$2,0)),"")</f>
        <v/>
      </c>
      <c r="M1714" s="19" t="str">
        <f>IFERROR(INDEX('Employee Info'!$C$3:$J$200,MATCH(Data6[[#This Row],[Name:]],'Employee Info'!$B$3:$B$200,0),MATCH(Data6[[#Headers],[Tech]],'Employee Info'!$C$2:$J$2,0)),"")</f>
        <v/>
      </c>
      <c r="N1714" s="19" t="str">
        <f>IFERROR(INDEX('Employee Info'!$C$3:$J$200,MATCH(Data6[[#This Row],[Name:]],'Employee Info'!$B$3:$B$200,0),MATCH(Data6[[#Headers],[Other]],'Employee Info'!$C$2:$J$2,0)),"")</f>
        <v/>
      </c>
      <c r="O1714" s="19">
        <f>IFERROR((Data6[[#This Row],[Hours:]]*SUM(Data6[[#This Row],[Rate]:[Other]])),"")</f>
        <v>0</v>
      </c>
      <c r="P1714" s="7" t="str">
        <f>IF(Data6[[#This Row],[WO'#:]]="","Riley #","WO#")</f>
        <v>WO#</v>
      </c>
      <c r="Q1714" s="7">
        <f>IFERROR(WEEKNUM(Data6[[#This Row],[Date:]]),"")</f>
        <v>34</v>
      </c>
      <c r="R1714" s="6">
        <f t="shared" si="78"/>
        <v>45522</v>
      </c>
      <c r="S1714" s="6">
        <f>Data6[[#This Row],[Week Start]]+7</f>
        <v>45529</v>
      </c>
      <c r="T1714" s="7" t="str">
        <f t="shared" si="79"/>
        <v>8/18/2024 - 8/25/2024</v>
      </c>
      <c r="U1714" s="7" t="str">
        <f t="shared" si="80"/>
        <v>Time Card</v>
      </c>
      <c r="V1714" s="8" t="str">
        <f>RIGHT(TEXT(Data6[[#This Row],[Date:]],"mmddyyyy"),4)</f>
        <v>2024</v>
      </c>
      <c r="W1714" s="8" t="str">
        <f>MID(TEXT(Data6[[#This Row],[Date:]],"mmddyyyy"),3,2)</f>
        <v>23</v>
      </c>
      <c r="X1714" s="8" t="str">
        <f>LEFT(TEXT(Data6[[#This Row],[Date:]],"mmddyyyy"),2)</f>
        <v>08</v>
      </c>
      <c r="Y1714" s="6">
        <f>DATE(Data6[[#This Row],[Year]],Data6[[#This Row],[Month]],Data6[[#This Row],[Day]])</f>
        <v>45527</v>
      </c>
    </row>
    <row r="1715" spans="1:25" x14ac:dyDescent="0.3">
      <c r="A1715" s="5">
        <v>45527.557841782407</v>
      </c>
      <c r="B1715" s="7" t="s">
        <v>35</v>
      </c>
      <c r="C1715" s="6" t="s">
        <v>2112</v>
      </c>
      <c r="D1715" s="7" t="s">
        <v>2128</v>
      </c>
      <c r="E1715" s="8">
        <v>2</v>
      </c>
      <c r="F1715" s="7" t="s">
        <v>68</v>
      </c>
      <c r="G1715" s="7" t="s">
        <v>68</v>
      </c>
      <c r="H1715" s="7" t="s">
        <v>2114</v>
      </c>
      <c r="I1715" s="7" t="s">
        <v>44</v>
      </c>
      <c r="J1715" s="19" t="str">
        <f>IFERROR(INDEX('Employee Info'!$C$3:$E$200,MATCH(Data6[[#This Row],[Name:]],'Employee Info'!$B$3:$B$200,0),MATCH(Data6[[#This Row],[Hours Type:]],'Employee Info'!$C$2:$E$2,0)),"")</f>
        <v/>
      </c>
      <c r="K1715" s="19" t="str">
        <f>IFERROR(INDEX('Employee Info'!$C$3:$J$200,MATCH(Data6[[#This Row],[Name:]],'Employee Info'!$B$3:$B$200,0),MATCH(Data6[[#Headers],[Truck]],'Employee Info'!$C$2:$J$2,0)),"")</f>
        <v/>
      </c>
      <c r="L1715" s="19" t="str">
        <f>IFERROR(INDEX('Employee Info'!$C$3:$J$200,MATCH(Data6[[#This Row],[Name:]],'Employee Info'!$B$3:$B$200,0),MATCH(Data6[[#Headers],[Phone]],'Employee Info'!$C$2:$J$2,0)),"")</f>
        <v/>
      </c>
      <c r="M1715" s="19" t="str">
        <f>IFERROR(INDEX('Employee Info'!$C$3:$J$200,MATCH(Data6[[#This Row],[Name:]],'Employee Info'!$B$3:$B$200,0),MATCH(Data6[[#Headers],[Tech]],'Employee Info'!$C$2:$J$2,0)),"")</f>
        <v/>
      </c>
      <c r="N1715" s="19" t="str">
        <f>IFERROR(INDEX('Employee Info'!$C$3:$J$200,MATCH(Data6[[#This Row],[Name:]],'Employee Info'!$B$3:$B$200,0),MATCH(Data6[[#Headers],[Other]],'Employee Info'!$C$2:$J$2,0)),"")</f>
        <v/>
      </c>
      <c r="O1715" s="19">
        <f>IFERROR((Data6[[#This Row],[Hours:]]*SUM(Data6[[#This Row],[Rate]:[Other]])),"")</f>
        <v>0</v>
      </c>
      <c r="P1715" s="7" t="str">
        <f>IF(Data6[[#This Row],[WO'#:]]="","Riley #","WO#")</f>
        <v>Riley #</v>
      </c>
      <c r="Q1715" s="7">
        <f>IFERROR(WEEKNUM(Data6[[#This Row],[Date:]]),"")</f>
        <v>34</v>
      </c>
      <c r="R1715" s="6">
        <f t="shared" si="78"/>
        <v>45522</v>
      </c>
      <c r="S1715" s="6">
        <f>Data6[[#This Row],[Week Start]]+7</f>
        <v>45529</v>
      </c>
      <c r="T1715" s="7" t="str">
        <f t="shared" si="79"/>
        <v>8/18/2024 - 8/25/2024</v>
      </c>
      <c r="U1715" s="7" t="str">
        <f t="shared" si="80"/>
        <v>Time Card</v>
      </c>
      <c r="V1715" s="8" t="str">
        <f>RIGHT(TEXT(Data6[[#This Row],[Date:]],"mmddyyyy"),4)</f>
        <v>2024</v>
      </c>
      <c r="W1715" s="8" t="str">
        <f>MID(TEXT(Data6[[#This Row],[Date:]],"mmddyyyy"),3,2)</f>
        <v>23</v>
      </c>
      <c r="X1715" s="8" t="str">
        <f>LEFT(TEXT(Data6[[#This Row],[Date:]],"mmddyyyy"),2)</f>
        <v>08</v>
      </c>
      <c r="Y1715" s="6">
        <f>DATE(Data6[[#This Row],[Year]],Data6[[#This Row],[Month]],Data6[[#This Row],[Day]])</f>
        <v>45527</v>
      </c>
    </row>
    <row r="1716" spans="1:25" x14ac:dyDescent="0.3">
      <c r="A1716" s="5">
        <v>45527.562190972225</v>
      </c>
      <c r="B1716" s="7" t="s">
        <v>66</v>
      </c>
      <c r="C1716" s="6" t="s">
        <v>2112</v>
      </c>
      <c r="D1716" s="7" t="s">
        <v>2132</v>
      </c>
      <c r="E1716" s="8">
        <v>1</v>
      </c>
      <c r="F1716" s="7">
        <v>6984733</v>
      </c>
      <c r="G1716" s="7" t="s">
        <v>68</v>
      </c>
      <c r="H1716" s="7" t="s">
        <v>756</v>
      </c>
      <c r="I1716" s="7" t="s">
        <v>45</v>
      </c>
      <c r="J1716" s="19" t="str">
        <f>IFERROR(INDEX('Employee Info'!$C$3:$E$200,MATCH(Data6[[#This Row],[Name:]],'Employee Info'!$B$3:$B$200,0),MATCH(Data6[[#This Row],[Hours Type:]],'Employee Info'!$C$2:$E$2,0)),"")</f>
        <v/>
      </c>
      <c r="K1716" s="19" t="str">
        <f>IFERROR(INDEX('Employee Info'!$C$3:$J$200,MATCH(Data6[[#This Row],[Name:]],'Employee Info'!$B$3:$B$200,0),MATCH(Data6[[#Headers],[Truck]],'Employee Info'!$C$2:$J$2,0)),"")</f>
        <v/>
      </c>
      <c r="L1716" s="19" t="str">
        <f>IFERROR(INDEX('Employee Info'!$C$3:$J$200,MATCH(Data6[[#This Row],[Name:]],'Employee Info'!$B$3:$B$200,0),MATCH(Data6[[#Headers],[Phone]],'Employee Info'!$C$2:$J$2,0)),"")</f>
        <v/>
      </c>
      <c r="M1716" s="19" t="str">
        <f>IFERROR(INDEX('Employee Info'!$C$3:$J$200,MATCH(Data6[[#This Row],[Name:]],'Employee Info'!$B$3:$B$200,0),MATCH(Data6[[#Headers],[Tech]],'Employee Info'!$C$2:$J$2,0)),"")</f>
        <v/>
      </c>
      <c r="N1716" s="19" t="str">
        <f>IFERROR(INDEX('Employee Info'!$C$3:$J$200,MATCH(Data6[[#This Row],[Name:]],'Employee Info'!$B$3:$B$200,0),MATCH(Data6[[#Headers],[Other]],'Employee Info'!$C$2:$J$2,0)),"")</f>
        <v/>
      </c>
      <c r="O1716" s="19">
        <f>IFERROR((Data6[[#This Row],[Hours:]]*SUM(Data6[[#This Row],[Rate]:[Other]])),"")</f>
        <v>0</v>
      </c>
      <c r="P1716" s="7" t="str">
        <f>IF(Data6[[#This Row],[WO'#:]]="","Riley #","WO#")</f>
        <v>WO#</v>
      </c>
      <c r="Q1716" s="7">
        <f>IFERROR(WEEKNUM(Data6[[#This Row],[Date:]]),"")</f>
        <v>34</v>
      </c>
      <c r="R1716" s="6">
        <f t="shared" si="78"/>
        <v>45522</v>
      </c>
      <c r="S1716" s="6">
        <f>Data6[[#This Row],[Week Start]]+7</f>
        <v>45529</v>
      </c>
      <c r="T1716" s="7" t="str">
        <f t="shared" si="79"/>
        <v>8/18/2024 - 8/25/2024</v>
      </c>
      <c r="U1716" s="7" t="str">
        <f t="shared" si="80"/>
        <v>Time Card</v>
      </c>
      <c r="V1716" s="8" t="str">
        <f>RIGHT(TEXT(Data6[[#This Row],[Date:]],"mmddyyyy"),4)</f>
        <v>2024</v>
      </c>
      <c r="W1716" s="8" t="str">
        <f>MID(TEXT(Data6[[#This Row],[Date:]],"mmddyyyy"),3,2)</f>
        <v>23</v>
      </c>
      <c r="X1716" s="8" t="str">
        <f>LEFT(TEXT(Data6[[#This Row],[Date:]],"mmddyyyy"),2)</f>
        <v>08</v>
      </c>
      <c r="Y1716" s="6">
        <f>DATE(Data6[[#This Row],[Year]],Data6[[#This Row],[Month]],Data6[[#This Row],[Day]])</f>
        <v>45527</v>
      </c>
    </row>
    <row r="1717" spans="1:25" x14ac:dyDescent="0.3">
      <c r="A1717" s="5">
        <v>45527.562272106479</v>
      </c>
      <c r="B1717" s="7" t="s">
        <v>66</v>
      </c>
      <c r="C1717" s="6" t="s">
        <v>2112</v>
      </c>
      <c r="D1717" s="7" t="s">
        <v>2132</v>
      </c>
      <c r="E1717" s="8">
        <v>3</v>
      </c>
      <c r="F1717" s="7">
        <v>6984733</v>
      </c>
      <c r="G1717" s="7" t="s">
        <v>68</v>
      </c>
      <c r="H1717" s="7" t="s">
        <v>756</v>
      </c>
      <c r="I1717" s="7" t="s">
        <v>44</v>
      </c>
      <c r="J1717" s="19" t="str">
        <f>IFERROR(INDEX('Employee Info'!$C$3:$E$200,MATCH(Data6[[#This Row],[Name:]],'Employee Info'!$B$3:$B$200,0),MATCH(Data6[[#This Row],[Hours Type:]],'Employee Info'!$C$2:$E$2,0)),"")</f>
        <v/>
      </c>
      <c r="K1717" s="19" t="str">
        <f>IFERROR(INDEX('Employee Info'!$C$3:$J$200,MATCH(Data6[[#This Row],[Name:]],'Employee Info'!$B$3:$B$200,0),MATCH(Data6[[#Headers],[Truck]],'Employee Info'!$C$2:$J$2,0)),"")</f>
        <v/>
      </c>
      <c r="L1717" s="19" t="str">
        <f>IFERROR(INDEX('Employee Info'!$C$3:$J$200,MATCH(Data6[[#This Row],[Name:]],'Employee Info'!$B$3:$B$200,0),MATCH(Data6[[#Headers],[Phone]],'Employee Info'!$C$2:$J$2,0)),"")</f>
        <v/>
      </c>
      <c r="M1717" s="19" t="str">
        <f>IFERROR(INDEX('Employee Info'!$C$3:$J$200,MATCH(Data6[[#This Row],[Name:]],'Employee Info'!$B$3:$B$200,0),MATCH(Data6[[#Headers],[Tech]],'Employee Info'!$C$2:$J$2,0)),"")</f>
        <v/>
      </c>
      <c r="N1717" s="19" t="str">
        <f>IFERROR(INDEX('Employee Info'!$C$3:$J$200,MATCH(Data6[[#This Row],[Name:]],'Employee Info'!$B$3:$B$200,0),MATCH(Data6[[#Headers],[Other]],'Employee Info'!$C$2:$J$2,0)),"")</f>
        <v/>
      </c>
      <c r="O1717" s="19">
        <f>IFERROR((Data6[[#This Row],[Hours:]]*SUM(Data6[[#This Row],[Rate]:[Other]])),"")</f>
        <v>0</v>
      </c>
      <c r="P1717" s="7" t="str">
        <f>IF(Data6[[#This Row],[WO'#:]]="","Riley #","WO#")</f>
        <v>WO#</v>
      </c>
      <c r="Q1717" s="7">
        <f>IFERROR(WEEKNUM(Data6[[#This Row],[Date:]]),"")</f>
        <v>34</v>
      </c>
      <c r="R1717" s="6">
        <f t="shared" si="78"/>
        <v>45522</v>
      </c>
      <c r="S1717" s="6">
        <f>Data6[[#This Row],[Week Start]]+7</f>
        <v>45529</v>
      </c>
      <c r="T1717" s="7" t="str">
        <f t="shared" si="79"/>
        <v>8/18/2024 - 8/25/2024</v>
      </c>
      <c r="U1717" s="7" t="str">
        <f t="shared" si="80"/>
        <v>Time Card</v>
      </c>
      <c r="V1717" s="8" t="str">
        <f>RIGHT(TEXT(Data6[[#This Row],[Date:]],"mmddyyyy"),4)</f>
        <v>2024</v>
      </c>
      <c r="W1717" s="8" t="str">
        <f>MID(TEXT(Data6[[#This Row],[Date:]],"mmddyyyy"),3,2)</f>
        <v>23</v>
      </c>
      <c r="X1717" s="8" t="str">
        <f>LEFT(TEXT(Data6[[#This Row],[Date:]],"mmddyyyy"),2)</f>
        <v>08</v>
      </c>
      <c r="Y1717" s="6">
        <f>DATE(Data6[[#This Row],[Year]],Data6[[#This Row],[Month]],Data6[[#This Row],[Day]])</f>
        <v>45527</v>
      </c>
    </row>
    <row r="1718" spans="1:25" x14ac:dyDescent="0.3">
      <c r="A1718" s="5">
        <v>45527.583858680555</v>
      </c>
      <c r="B1718" s="7" t="s">
        <v>65</v>
      </c>
      <c r="C1718" s="6" t="s">
        <v>2112</v>
      </c>
      <c r="D1718" s="7" t="s">
        <v>2073</v>
      </c>
      <c r="E1718" s="8">
        <v>8</v>
      </c>
      <c r="F1718" s="7" t="s">
        <v>68</v>
      </c>
      <c r="G1718" s="7" t="s">
        <v>68</v>
      </c>
      <c r="H1718" s="7" t="s">
        <v>536</v>
      </c>
      <c r="I1718" s="7" t="s">
        <v>44</v>
      </c>
      <c r="J1718" s="19" t="str">
        <f>IFERROR(INDEX('Employee Info'!$C$3:$E$200,MATCH(Data6[[#This Row],[Name:]],'Employee Info'!$B$3:$B$200,0),MATCH(Data6[[#This Row],[Hours Type:]],'Employee Info'!$C$2:$E$2,0)),"")</f>
        <v/>
      </c>
      <c r="K1718" s="19" t="str">
        <f>IFERROR(INDEX('Employee Info'!$C$3:$J$200,MATCH(Data6[[#This Row],[Name:]],'Employee Info'!$B$3:$B$200,0),MATCH(Data6[[#Headers],[Truck]],'Employee Info'!$C$2:$J$2,0)),"")</f>
        <v/>
      </c>
      <c r="L1718" s="19" t="str">
        <f>IFERROR(INDEX('Employee Info'!$C$3:$J$200,MATCH(Data6[[#This Row],[Name:]],'Employee Info'!$B$3:$B$200,0),MATCH(Data6[[#Headers],[Phone]],'Employee Info'!$C$2:$J$2,0)),"")</f>
        <v/>
      </c>
      <c r="M1718" s="19" t="str">
        <f>IFERROR(INDEX('Employee Info'!$C$3:$J$200,MATCH(Data6[[#This Row],[Name:]],'Employee Info'!$B$3:$B$200,0),MATCH(Data6[[#Headers],[Tech]],'Employee Info'!$C$2:$J$2,0)),"")</f>
        <v/>
      </c>
      <c r="N1718" s="19" t="str">
        <f>IFERROR(INDEX('Employee Info'!$C$3:$J$200,MATCH(Data6[[#This Row],[Name:]],'Employee Info'!$B$3:$B$200,0),MATCH(Data6[[#Headers],[Other]],'Employee Info'!$C$2:$J$2,0)),"")</f>
        <v/>
      </c>
      <c r="O1718" s="19">
        <f>IFERROR((Data6[[#This Row],[Hours:]]*SUM(Data6[[#This Row],[Rate]:[Other]])),"")</f>
        <v>0</v>
      </c>
      <c r="P1718" s="7" t="str">
        <f>IF(Data6[[#This Row],[WO'#:]]="","Riley #","WO#")</f>
        <v>Riley #</v>
      </c>
      <c r="Q1718" s="7">
        <f>IFERROR(WEEKNUM(Data6[[#This Row],[Date:]]),"")</f>
        <v>34</v>
      </c>
      <c r="R1718" s="6">
        <f t="shared" si="78"/>
        <v>45522</v>
      </c>
      <c r="S1718" s="6">
        <f>Data6[[#This Row],[Week Start]]+7</f>
        <v>45529</v>
      </c>
      <c r="T1718" s="7" t="str">
        <f t="shared" si="79"/>
        <v>8/18/2024 - 8/25/2024</v>
      </c>
      <c r="U1718" s="7" t="str">
        <f t="shared" si="80"/>
        <v>Time Card</v>
      </c>
      <c r="V1718" s="8" t="str">
        <f>RIGHT(TEXT(Data6[[#This Row],[Date:]],"mmddyyyy"),4)</f>
        <v>2024</v>
      </c>
      <c r="W1718" s="8" t="str">
        <f>MID(TEXT(Data6[[#This Row],[Date:]],"mmddyyyy"),3,2)</f>
        <v>23</v>
      </c>
      <c r="X1718" s="8" t="str">
        <f>LEFT(TEXT(Data6[[#This Row],[Date:]],"mmddyyyy"),2)</f>
        <v>08</v>
      </c>
      <c r="Y1718" s="6">
        <f>DATE(Data6[[#This Row],[Year]],Data6[[#This Row],[Month]],Data6[[#This Row],[Day]])</f>
        <v>45527</v>
      </c>
    </row>
    <row r="1719" spans="1:25" x14ac:dyDescent="0.3">
      <c r="A1719" s="5">
        <v>45527.584384259259</v>
      </c>
      <c r="B1719" s="7" t="s">
        <v>23</v>
      </c>
      <c r="C1719" s="6" t="s">
        <v>2112</v>
      </c>
      <c r="D1719" s="7" t="s">
        <v>2073</v>
      </c>
      <c r="E1719" s="8">
        <v>8</v>
      </c>
      <c r="F1719" s="7" t="s">
        <v>68</v>
      </c>
      <c r="G1719" s="7" t="s">
        <v>68</v>
      </c>
      <c r="H1719" s="7" t="s">
        <v>536</v>
      </c>
      <c r="I1719" s="7" t="s">
        <v>44</v>
      </c>
      <c r="J1719" s="19" t="str">
        <f>IFERROR(INDEX('Employee Info'!$C$3:$E$200,MATCH(Data6[[#This Row],[Name:]],'Employee Info'!$B$3:$B$200,0),MATCH(Data6[[#This Row],[Hours Type:]],'Employee Info'!$C$2:$E$2,0)),"")</f>
        <v/>
      </c>
      <c r="K1719" s="19" t="str">
        <f>IFERROR(INDEX('Employee Info'!$C$3:$J$200,MATCH(Data6[[#This Row],[Name:]],'Employee Info'!$B$3:$B$200,0),MATCH(Data6[[#Headers],[Truck]],'Employee Info'!$C$2:$J$2,0)),"")</f>
        <v/>
      </c>
      <c r="L1719" s="19" t="str">
        <f>IFERROR(INDEX('Employee Info'!$C$3:$J$200,MATCH(Data6[[#This Row],[Name:]],'Employee Info'!$B$3:$B$200,0),MATCH(Data6[[#Headers],[Phone]],'Employee Info'!$C$2:$J$2,0)),"")</f>
        <v/>
      </c>
      <c r="M1719" s="19" t="str">
        <f>IFERROR(INDEX('Employee Info'!$C$3:$J$200,MATCH(Data6[[#This Row],[Name:]],'Employee Info'!$B$3:$B$200,0),MATCH(Data6[[#Headers],[Tech]],'Employee Info'!$C$2:$J$2,0)),"")</f>
        <v/>
      </c>
      <c r="N1719" s="19" t="str">
        <f>IFERROR(INDEX('Employee Info'!$C$3:$J$200,MATCH(Data6[[#This Row],[Name:]],'Employee Info'!$B$3:$B$200,0),MATCH(Data6[[#Headers],[Other]],'Employee Info'!$C$2:$J$2,0)),"")</f>
        <v/>
      </c>
      <c r="O1719" s="19">
        <f>IFERROR((Data6[[#This Row],[Hours:]]*SUM(Data6[[#This Row],[Rate]:[Other]])),"")</f>
        <v>0</v>
      </c>
      <c r="P1719" s="7" t="str">
        <f>IF(Data6[[#This Row],[WO'#:]]="","Riley #","WO#")</f>
        <v>Riley #</v>
      </c>
      <c r="Q1719" s="7">
        <f>IFERROR(WEEKNUM(Data6[[#This Row],[Date:]]),"")</f>
        <v>34</v>
      </c>
      <c r="R1719" s="6">
        <f t="shared" si="78"/>
        <v>45522</v>
      </c>
      <c r="S1719" s="6">
        <f>Data6[[#This Row],[Week Start]]+7</f>
        <v>45529</v>
      </c>
      <c r="T1719" s="7" t="str">
        <f t="shared" si="79"/>
        <v>8/18/2024 - 8/25/2024</v>
      </c>
      <c r="U1719" s="7" t="str">
        <f t="shared" si="80"/>
        <v>Time Card</v>
      </c>
      <c r="V1719" s="8" t="str">
        <f>RIGHT(TEXT(Data6[[#This Row],[Date:]],"mmddyyyy"),4)</f>
        <v>2024</v>
      </c>
      <c r="W1719" s="8" t="str">
        <f>MID(TEXT(Data6[[#This Row],[Date:]],"mmddyyyy"),3,2)</f>
        <v>23</v>
      </c>
      <c r="X1719" s="8" t="str">
        <f>LEFT(TEXT(Data6[[#This Row],[Date:]],"mmddyyyy"),2)</f>
        <v>08</v>
      </c>
      <c r="Y1719" s="6">
        <f>DATE(Data6[[#This Row],[Year]],Data6[[#This Row],[Month]],Data6[[#This Row],[Day]])</f>
        <v>45527</v>
      </c>
    </row>
    <row r="1720" spans="1:25" x14ac:dyDescent="0.3">
      <c r="A1720" s="5">
        <v>45527.527363425928</v>
      </c>
      <c r="B1720" s="7" t="s">
        <v>35</v>
      </c>
      <c r="C1720" s="6" t="s">
        <v>2115</v>
      </c>
      <c r="D1720" s="7" t="s">
        <v>2113</v>
      </c>
      <c r="E1720" s="8">
        <v>6</v>
      </c>
      <c r="F1720" s="7" t="s">
        <v>68</v>
      </c>
      <c r="G1720" s="7" t="s">
        <v>68</v>
      </c>
      <c r="H1720" s="7" t="s">
        <v>2114</v>
      </c>
      <c r="I1720" s="7" t="s">
        <v>45</v>
      </c>
      <c r="J1720" s="19" t="str">
        <f>IFERROR(INDEX('Employee Info'!$C$3:$E$200,MATCH(Data6[[#This Row],[Name:]],'Employee Info'!$B$3:$B$200,0),MATCH(Data6[[#This Row],[Hours Type:]],'Employee Info'!$C$2:$E$2,0)),"")</f>
        <v/>
      </c>
      <c r="K1720" s="19" t="str">
        <f>IFERROR(INDEX('Employee Info'!$C$3:$J$200,MATCH(Data6[[#This Row],[Name:]],'Employee Info'!$B$3:$B$200,0),MATCH(Data6[[#Headers],[Truck]],'Employee Info'!$C$2:$J$2,0)),"")</f>
        <v/>
      </c>
      <c r="L1720" s="19" t="str">
        <f>IFERROR(INDEX('Employee Info'!$C$3:$J$200,MATCH(Data6[[#This Row],[Name:]],'Employee Info'!$B$3:$B$200,0),MATCH(Data6[[#Headers],[Phone]],'Employee Info'!$C$2:$J$2,0)),"")</f>
        <v/>
      </c>
      <c r="M1720" s="19" t="str">
        <f>IFERROR(INDEX('Employee Info'!$C$3:$J$200,MATCH(Data6[[#This Row],[Name:]],'Employee Info'!$B$3:$B$200,0),MATCH(Data6[[#Headers],[Tech]],'Employee Info'!$C$2:$J$2,0)),"")</f>
        <v/>
      </c>
      <c r="N1720" s="19" t="str">
        <f>IFERROR(INDEX('Employee Info'!$C$3:$J$200,MATCH(Data6[[#This Row],[Name:]],'Employee Info'!$B$3:$B$200,0),MATCH(Data6[[#Headers],[Other]],'Employee Info'!$C$2:$J$2,0)),"")</f>
        <v/>
      </c>
      <c r="O1720" s="19">
        <f>IFERROR((Data6[[#This Row],[Hours:]]*SUM(Data6[[#This Row],[Rate]:[Other]])),"")</f>
        <v>0</v>
      </c>
      <c r="P1720" s="7" t="str">
        <f>IF(Data6[[#This Row],[WO'#:]]="","Riley #","WO#")</f>
        <v>Riley #</v>
      </c>
      <c r="Q1720" s="7">
        <f>IFERROR(WEEKNUM(Data6[[#This Row],[Date:]]),"")</f>
        <v>34</v>
      </c>
      <c r="R1720" s="6">
        <f t="shared" si="78"/>
        <v>45522</v>
      </c>
      <c r="S1720" s="6">
        <f>Data6[[#This Row],[Week Start]]+7</f>
        <v>45529</v>
      </c>
      <c r="T1720" s="7" t="str">
        <f t="shared" si="79"/>
        <v>8/18/2024 - 8/25/2024</v>
      </c>
      <c r="U1720" s="7" t="str">
        <f t="shared" si="80"/>
        <v>Time Card</v>
      </c>
      <c r="V1720" s="8" t="str">
        <f>RIGHT(TEXT(Data6[[#This Row],[Date:]],"mmddyyyy"),4)</f>
        <v>2024</v>
      </c>
      <c r="W1720" s="8" t="str">
        <f>MID(TEXT(Data6[[#This Row],[Date:]],"mmddyyyy"),3,2)</f>
        <v>24</v>
      </c>
      <c r="X1720" s="8" t="str">
        <f>LEFT(TEXT(Data6[[#This Row],[Date:]],"mmddyyyy"),2)</f>
        <v>08</v>
      </c>
      <c r="Y1720" s="6">
        <f>DATE(Data6[[#This Row],[Year]],Data6[[#This Row],[Month]],Data6[[#This Row],[Day]])</f>
        <v>45528</v>
      </c>
    </row>
    <row r="1721" spans="1:25" x14ac:dyDescent="0.3">
      <c r="A1721" s="5">
        <v>45527.563633449077</v>
      </c>
      <c r="B1721" s="7" t="s">
        <v>66</v>
      </c>
      <c r="C1721" s="6" t="s">
        <v>2115</v>
      </c>
      <c r="D1721" s="7" t="s">
        <v>2113</v>
      </c>
      <c r="E1721" s="8">
        <v>6</v>
      </c>
      <c r="F1721" s="7" t="s">
        <v>68</v>
      </c>
      <c r="G1721" s="7" t="s">
        <v>68</v>
      </c>
      <c r="H1721" s="7" t="s">
        <v>2114</v>
      </c>
      <c r="I1721" s="7" t="s">
        <v>45</v>
      </c>
      <c r="J1721" s="19" t="str">
        <f>IFERROR(INDEX('Employee Info'!$C$3:$E$200,MATCH(Data6[[#This Row],[Name:]],'Employee Info'!$B$3:$B$200,0),MATCH(Data6[[#This Row],[Hours Type:]],'Employee Info'!$C$2:$E$2,0)),"")</f>
        <v/>
      </c>
      <c r="K1721" s="19" t="str">
        <f>IFERROR(INDEX('Employee Info'!$C$3:$J$200,MATCH(Data6[[#This Row],[Name:]],'Employee Info'!$B$3:$B$200,0),MATCH(Data6[[#Headers],[Truck]],'Employee Info'!$C$2:$J$2,0)),"")</f>
        <v/>
      </c>
      <c r="L1721" s="19" t="str">
        <f>IFERROR(INDEX('Employee Info'!$C$3:$J$200,MATCH(Data6[[#This Row],[Name:]],'Employee Info'!$B$3:$B$200,0),MATCH(Data6[[#Headers],[Phone]],'Employee Info'!$C$2:$J$2,0)),"")</f>
        <v/>
      </c>
      <c r="M1721" s="19" t="str">
        <f>IFERROR(INDEX('Employee Info'!$C$3:$J$200,MATCH(Data6[[#This Row],[Name:]],'Employee Info'!$B$3:$B$200,0),MATCH(Data6[[#Headers],[Tech]],'Employee Info'!$C$2:$J$2,0)),"")</f>
        <v/>
      </c>
      <c r="N1721" s="19" t="str">
        <f>IFERROR(INDEX('Employee Info'!$C$3:$J$200,MATCH(Data6[[#This Row],[Name:]],'Employee Info'!$B$3:$B$200,0),MATCH(Data6[[#Headers],[Other]],'Employee Info'!$C$2:$J$2,0)),"")</f>
        <v/>
      </c>
      <c r="O1721" s="19">
        <f>IFERROR((Data6[[#This Row],[Hours:]]*SUM(Data6[[#This Row],[Rate]:[Other]])),"")</f>
        <v>0</v>
      </c>
      <c r="P1721" s="7" t="str">
        <f>IF(Data6[[#This Row],[WO'#:]]="","Riley #","WO#")</f>
        <v>Riley #</v>
      </c>
      <c r="Q1721" s="7">
        <f>IFERROR(WEEKNUM(Data6[[#This Row],[Date:]]),"")</f>
        <v>34</v>
      </c>
      <c r="R1721" s="6">
        <f t="shared" si="78"/>
        <v>45522</v>
      </c>
      <c r="S1721" s="6">
        <f>Data6[[#This Row],[Week Start]]+7</f>
        <v>45529</v>
      </c>
      <c r="T1721" s="7" t="str">
        <f t="shared" si="79"/>
        <v>8/18/2024 - 8/25/2024</v>
      </c>
      <c r="U1721" s="7" t="str">
        <f t="shared" si="80"/>
        <v>Time Card</v>
      </c>
      <c r="V1721" s="8" t="str">
        <f>RIGHT(TEXT(Data6[[#This Row],[Date:]],"mmddyyyy"),4)</f>
        <v>2024</v>
      </c>
      <c r="W1721" s="8" t="str">
        <f>MID(TEXT(Data6[[#This Row],[Date:]],"mmddyyyy"),3,2)</f>
        <v>24</v>
      </c>
      <c r="X1721" s="8" t="str">
        <f>LEFT(TEXT(Data6[[#This Row],[Date:]],"mmddyyyy"),2)</f>
        <v>08</v>
      </c>
      <c r="Y1721" s="6">
        <f>DATE(Data6[[#This Row],[Year]],Data6[[#This Row],[Month]],Data6[[#This Row],[Day]])</f>
        <v>45528</v>
      </c>
    </row>
    <row r="1722" spans="1:25" x14ac:dyDescent="0.3">
      <c r="A1722" s="5">
        <v>45527.564024421299</v>
      </c>
      <c r="B1722" s="7" t="s">
        <v>66</v>
      </c>
      <c r="C1722" s="6" t="s">
        <v>2115</v>
      </c>
      <c r="D1722" s="7" t="s">
        <v>2133</v>
      </c>
      <c r="E1722" s="8">
        <v>2</v>
      </c>
      <c r="F1722" s="7">
        <v>6984733</v>
      </c>
      <c r="G1722" s="7" t="s">
        <v>68</v>
      </c>
      <c r="H1722" s="7" t="s">
        <v>756</v>
      </c>
      <c r="I1722" s="7" t="s">
        <v>45</v>
      </c>
      <c r="J1722" s="19" t="str">
        <f>IFERROR(INDEX('Employee Info'!$C$3:$E$200,MATCH(Data6[[#This Row],[Name:]],'Employee Info'!$B$3:$B$200,0),MATCH(Data6[[#This Row],[Hours Type:]],'Employee Info'!$C$2:$E$2,0)),"")</f>
        <v/>
      </c>
      <c r="K1722" s="19" t="str">
        <f>IFERROR(INDEX('Employee Info'!$C$3:$J$200,MATCH(Data6[[#This Row],[Name:]],'Employee Info'!$B$3:$B$200,0),MATCH(Data6[[#Headers],[Truck]],'Employee Info'!$C$2:$J$2,0)),"")</f>
        <v/>
      </c>
      <c r="L1722" s="19" t="str">
        <f>IFERROR(INDEX('Employee Info'!$C$3:$J$200,MATCH(Data6[[#This Row],[Name:]],'Employee Info'!$B$3:$B$200,0),MATCH(Data6[[#Headers],[Phone]],'Employee Info'!$C$2:$J$2,0)),"")</f>
        <v/>
      </c>
      <c r="M1722" s="19" t="str">
        <f>IFERROR(INDEX('Employee Info'!$C$3:$J$200,MATCH(Data6[[#This Row],[Name:]],'Employee Info'!$B$3:$B$200,0),MATCH(Data6[[#Headers],[Tech]],'Employee Info'!$C$2:$J$2,0)),"")</f>
        <v/>
      </c>
      <c r="N1722" s="19" t="str">
        <f>IFERROR(INDEX('Employee Info'!$C$3:$J$200,MATCH(Data6[[#This Row],[Name:]],'Employee Info'!$B$3:$B$200,0),MATCH(Data6[[#Headers],[Other]],'Employee Info'!$C$2:$J$2,0)),"")</f>
        <v/>
      </c>
      <c r="O1722" s="19">
        <f>IFERROR((Data6[[#This Row],[Hours:]]*SUM(Data6[[#This Row],[Rate]:[Other]])),"")</f>
        <v>0</v>
      </c>
      <c r="P1722" s="7" t="str">
        <f>IF(Data6[[#This Row],[WO'#:]]="","Riley #","WO#")</f>
        <v>WO#</v>
      </c>
      <c r="Q1722" s="7">
        <f>IFERROR(WEEKNUM(Data6[[#This Row],[Date:]]),"")</f>
        <v>34</v>
      </c>
      <c r="R1722" s="6">
        <f t="shared" si="78"/>
        <v>45522</v>
      </c>
      <c r="S1722" s="6">
        <f>Data6[[#This Row],[Week Start]]+7</f>
        <v>45529</v>
      </c>
      <c r="T1722" s="7" t="str">
        <f t="shared" si="79"/>
        <v>8/18/2024 - 8/25/2024</v>
      </c>
      <c r="U1722" s="7" t="str">
        <f t="shared" si="80"/>
        <v>Time Card</v>
      </c>
      <c r="V1722" s="8" t="str">
        <f>RIGHT(TEXT(Data6[[#This Row],[Date:]],"mmddyyyy"),4)</f>
        <v>2024</v>
      </c>
      <c r="W1722" s="8" t="str">
        <f>MID(TEXT(Data6[[#This Row],[Date:]],"mmddyyyy"),3,2)</f>
        <v>24</v>
      </c>
      <c r="X1722" s="8" t="str">
        <f>LEFT(TEXT(Data6[[#This Row],[Date:]],"mmddyyyy"),2)</f>
        <v>08</v>
      </c>
      <c r="Y1722" s="6">
        <f>DATE(Data6[[#This Row],[Year]],Data6[[#This Row],[Month]],Data6[[#This Row],[Day]])</f>
        <v>45528</v>
      </c>
    </row>
    <row r="1723" spans="1:25" x14ac:dyDescent="0.3">
      <c r="A1723" s="5">
        <v>45530.546210069442</v>
      </c>
      <c r="B1723" s="7" t="s">
        <v>31</v>
      </c>
      <c r="C1723" s="6" t="s">
        <v>2134</v>
      </c>
      <c r="D1723" s="7" t="s">
        <v>1959</v>
      </c>
      <c r="E1723" s="8">
        <v>3</v>
      </c>
      <c r="F1723" s="7" t="s">
        <v>68</v>
      </c>
      <c r="G1723" s="7" t="s">
        <v>68</v>
      </c>
      <c r="H1723" s="7" t="s">
        <v>1960</v>
      </c>
      <c r="I1723" s="7" t="s">
        <v>44</v>
      </c>
      <c r="J1723" s="19" t="str">
        <f>IFERROR(INDEX('Employee Info'!$C$3:$E$200,MATCH(Data6[[#This Row],[Name:]],'Employee Info'!$B$3:$B$200,0),MATCH(Data6[[#This Row],[Hours Type:]],'Employee Info'!$C$2:$E$2,0)),"")</f>
        <v/>
      </c>
      <c r="K1723" s="19" t="str">
        <f>IFERROR(INDEX('Employee Info'!$C$3:$J$200,MATCH(Data6[[#This Row],[Name:]],'Employee Info'!$B$3:$B$200,0),MATCH(Data6[[#Headers],[Truck]],'Employee Info'!$C$2:$J$2,0)),"")</f>
        <v/>
      </c>
      <c r="L1723" s="19" t="str">
        <f>IFERROR(INDEX('Employee Info'!$C$3:$J$200,MATCH(Data6[[#This Row],[Name:]],'Employee Info'!$B$3:$B$200,0),MATCH(Data6[[#Headers],[Phone]],'Employee Info'!$C$2:$J$2,0)),"")</f>
        <v/>
      </c>
      <c r="M1723" s="19" t="str">
        <f>IFERROR(INDEX('Employee Info'!$C$3:$J$200,MATCH(Data6[[#This Row],[Name:]],'Employee Info'!$B$3:$B$200,0),MATCH(Data6[[#Headers],[Tech]],'Employee Info'!$C$2:$J$2,0)),"")</f>
        <v/>
      </c>
      <c r="N1723" s="19" t="str">
        <f>IFERROR(INDEX('Employee Info'!$C$3:$J$200,MATCH(Data6[[#This Row],[Name:]],'Employee Info'!$B$3:$B$200,0),MATCH(Data6[[#Headers],[Other]],'Employee Info'!$C$2:$J$2,0)),"")</f>
        <v/>
      </c>
      <c r="O1723" s="19">
        <f>IFERROR((Data6[[#This Row],[Hours:]]*SUM(Data6[[#This Row],[Rate]:[Other]])),"")</f>
        <v>0</v>
      </c>
      <c r="P1723" s="7" t="str">
        <f>IF(Data6[[#This Row],[WO'#:]]="","Riley #","WO#")</f>
        <v>Riley #</v>
      </c>
      <c r="Q1723" s="7">
        <f>IFERROR(WEEKNUM(Data6[[#This Row],[Date:]]),"")</f>
        <v>35</v>
      </c>
      <c r="R1723" s="6">
        <f t="shared" si="78"/>
        <v>45529</v>
      </c>
      <c r="S1723" s="6">
        <f>Data6[[#This Row],[Week Start]]+7</f>
        <v>45536</v>
      </c>
      <c r="T1723" s="7" t="str">
        <f t="shared" si="79"/>
        <v>8/25/2024 - 9/1/2024</v>
      </c>
      <c r="U1723" s="7" t="str">
        <f t="shared" si="80"/>
        <v>Time Card</v>
      </c>
      <c r="V1723" s="8" t="str">
        <f>RIGHT(TEXT(Data6[[#This Row],[Date:]],"mmddyyyy"),4)</f>
        <v>2024</v>
      </c>
      <c r="W1723" s="8" t="str">
        <f>MID(TEXT(Data6[[#This Row],[Date:]],"mmddyyyy"),3,2)</f>
        <v>26</v>
      </c>
      <c r="X1723" s="8" t="str">
        <f>LEFT(TEXT(Data6[[#This Row],[Date:]],"mmddyyyy"),2)</f>
        <v>08</v>
      </c>
      <c r="Y1723" s="6">
        <f>DATE(Data6[[#This Row],[Year]],Data6[[#This Row],[Month]],Data6[[#This Row],[Day]])</f>
        <v>45530</v>
      </c>
    </row>
    <row r="1724" spans="1:25" x14ac:dyDescent="0.3">
      <c r="A1724" s="5">
        <v>45530.546417592595</v>
      </c>
      <c r="B1724" s="7" t="s">
        <v>34</v>
      </c>
      <c r="C1724" s="6" t="s">
        <v>2134</v>
      </c>
      <c r="D1724" s="7" t="s">
        <v>1959</v>
      </c>
      <c r="E1724" s="8">
        <v>3</v>
      </c>
      <c r="F1724" s="7" t="s">
        <v>68</v>
      </c>
      <c r="G1724" s="7" t="s">
        <v>68</v>
      </c>
      <c r="H1724" s="7" t="s">
        <v>1960</v>
      </c>
      <c r="I1724" s="7" t="s">
        <v>44</v>
      </c>
      <c r="J1724" s="19" t="str">
        <f>IFERROR(INDEX('Employee Info'!$C$3:$E$200,MATCH(Data6[[#This Row],[Name:]],'Employee Info'!$B$3:$B$200,0),MATCH(Data6[[#This Row],[Hours Type:]],'Employee Info'!$C$2:$E$2,0)),"")</f>
        <v/>
      </c>
      <c r="K1724" s="19" t="str">
        <f>IFERROR(INDEX('Employee Info'!$C$3:$J$200,MATCH(Data6[[#This Row],[Name:]],'Employee Info'!$B$3:$B$200,0),MATCH(Data6[[#Headers],[Truck]],'Employee Info'!$C$2:$J$2,0)),"")</f>
        <v/>
      </c>
      <c r="L1724" s="19" t="str">
        <f>IFERROR(INDEX('Employee Info'!$C$3:$J$200,MATCH(Data6[[#This Row],[Name:]],'Employee Info'!$B$3:$B$200,0),MATCH(Data6[[#Headers],[Phone]],'Employee Info'!$C$2:$J$2,0)),"")</f>
        <v/>
      </c>
      <c r="M1724" s="19" t="str">
        <f>IFERROR(INDEX('Employee Info'!$C$3:$J$200,MATCH(Data6[[#This Row],[Name:]],'Employee Info'!$B$3:$B$200,0),MATCH(Data6[[#Headers],[Tech]],'Employee Info'!$C$2:$J$2,0)),"")</f>
        <v/>
      </c>
      <c r="N1724" s="19" t="str">
        <f>IFERROR(INDEX('Employee Info'!$C$3:$J$200,MATCH(Data6[[#This Row],[Name:]],'Employee Info'!$B$3:$B$200,0),MATCH(Data6[[#Headers],[Other]],'Employee Info'!$C$2:$J$2,0)),"")</f>
        <v/>
      </c>
      <c r="O1724" s="19">
        <f>IFERROR((Data6[[#This Row],[Hours:]]*SUM(Data6[[#This Row],[Rate]:[Other]])),"")</f>
        <v>0</v>
      </c>
      <c r="P1724" s="7" t="str">
        <f>IF(Data6[[#This Row],[WO'#:]]="","Riley #","WO#")</f>
        <v>Riley #</v>
      </c>
      <c r="Q1724" s="7">
        <f>IFERROR(WEEKNUM(Data6[[#This Row],[Date:]]),"")</f>
        <v>35</v>
      </c>
      <c r="R1724" s="6">
        <f t="shared" si="78"/>
        <v>45529</v>
      </c>
      <c r="S1724" s="6">
        <f>Data6[[#This Row],[Week Start]]+7</f>
        <v>45536</v>
      </c>
      <c r="T1724" s="7" t="str">
        <f t="shared" si="79"/>
        <v>8/25/2024 - 9/1/2024</v>
      </c>
      <c r="U1724" s="7" t="str">
        <f t="shared" si="80"/>
        <v>Time Card</v>
      </c>
      <c r="V1724" s="8" t="str">
        <f>RIGHT(TEXT(Data6[[#This Row],[Date:]],"mmddyyyy"),4)</f>
        <v>2024</v>
      </c>
      <c r="W1724" s="8" t="str">
        <f>MID(TEXT(Data6[[#This Row],[Date:]],"mmddyyyy"),3,2)</f>
        <v>26</v>
      </c>
      <c r="X1724" s="8" t="str">
        <f>LEFT(TEXT(Data6[[#This Row],[Date:]],"mmddyyyy"),2)</f>
        <v>08</v>
      </c>
      <c r="Y1724" s="6">
        <f>DATE(Data6[[#This Row],[Year]],Data6[[#This Row],[Month]],Data6[[#This Row],[Day]])</f>
        <v>45530</v>
      </c>
    </row>
    <row r="1725" spans="1:25" x14ac:dyDescent="0.3">
      <c r="A1725" s="5">
        <v>45530.546932754631</v>
      </c>
      <c r="B1725" s="7" t="s">
        <v>34</v>
      </c>
      <c r="C1725" s="6" t="s">
        <v>2134</v>
      </c>
      <c r="D1725" s="7" t="s">
        <v>2096</v>
      </c>
      <c r="E1725" s="8">
        <v>5</v>
      </c>
      <c r="F1725" s="7" t="s">
        <v>68</v>
      </c>
      <c r="G1725" s="7" t="s">
        <v>68</v>
      </c>
      <c r="H1725" s="7" t="s">
        <v>2097</v>
      </c>
      <c r="I1725" s="7" t="s">
        <v>44</v>
      </c>
      <c r="J1725" s="19" t="str">
        <f>IFERROR(INDEX('Employee Info'!$C$3:$E$200,MATCH(Data6[[#This Row],[Name:]],'Employee Info'!$B$3:$B$200,0),MATCH(Data6[[#This Row],[Hours Type:]],'Employee Info'!$C$2:$E$2,0)),"")</f>
        <v/>
      </c>
      <c r="K1725" s="19" t="str">
        <f>IFERROR(INDEX('Employee Info'!$C$3:$J$200,MATCH(Data6[[#This Row],[Name:]],'Employee Info'!$B$3:$B$200,0),MATCH(Data6[[#Headers],[Truck]],'Employee Info'!$C$2:$J$2,0)),"")</f>
        <v/>
      </c>
      <c r="L1725" s="19" t="str">
        <f>IFERROR(INDEX('Employee Info'!$C$3:$J$200,MATCH(Data6[[#This Row],[Name:]],'Employee Info'!$B$3:$B$200,0),MATCH(Data6[[#Headers],[Phone]],'Employee Info'!$C$2:$J$2,0)),"")</f>
        <v/>
      </c>
      <c r="M1725" s="19" t="str">
        <f>IFERROR(INDEX('Employee Info'!$C$3:$J$200,MATCH(Data6[[#This Row],[Name:]],'Employee Info'!$B$3:$B$200,0),MATCH(Data6[[#Headers],[Tech]],'Employee Info'!$C$2:$J$2,0)),"")</f>
        <v/>
      </c>
      <c r="N1725" s="19" t="str">
        <f>IFERROR(INDEX('Employee Info'!$C$3:$J$200,MATCH(Data6[[#This Row],[Name:]],'Employee Info'!$B$3:$B$200,0),MATCH(Data6[[#Headers],[Other]],'Employee Info'!$C$2:$J$2,0)),"")</f>
        <v/>
      </c>
      <c r="O1725" s="19">
        <f>IFERROR((Data6[[#This Row],[Hours:]]*SUM(Data6[[#This Row],[Rate]:[Other]])),"")</f>
        <v>0</v>
      </c>
      <c r="P1725" s="7" t="str">
        <f>IF(Data6[[#This Row],[WO'#:]]="","Riley #","WO#")</f>
        <v>Riley #</v>
      </c>
      <c r="Q1725" s="7">
        <f>IFERROR(WEEKNUM(Data6[[#This Row],[Date:]]),"")</f>
        <v>35</v>
      </c>
      <c r="R1725" s="6">
        <f t="shared" si="78"/>
        <v>45529</v>
      </c>
      <c r="S1725" s="6">
        <f>Data6[[#This Row],[Week Start]]+7</f>
        <v>45536</v>
      </c>
      <c r="T1725" s="7" t="str">
        <f t="shared" si="79"/>
        <v>8/25/2024 - 9/1/2024</v>
      </c>
      <c r="U1725" s="7" t="str">
        <f t="shared" si="80"/>
        <v>Time Card</v>
      </c>
      <c r="V1725" s="8" t="str">
        <f>RIGHT(TEXT(Data6[[#This Row],[Date:]],"mmddyyyy"),4)</f>
        <v>2024</v>
      </c>
      <c r="W1725" s="8" t="str">
        <f>MID(TEXT(Data6[[#This Row],[Date:]],"mmddyyyy"),3,2)</f>
        <v>26</v>
      </c>
      <c r="X1725" s="8" t="str">
        <f>LEFT(TEXT(Data6[[#This Row],[Date:]],"mmddyyyy"),2)</f>
        <v>08</v>
      </c>
      <c r="Y1725" s="6">
        <f>DATE(Data6[[#This Row],[Year]],Data6[[#This Row],[Month]],Data6[[#This Row],[Day]])</f>
        <v>45530</v>
      </c>
    </row>
    <row r="1726" spans="1:25" x14ac:dyDescent="0.3">
      <c r="A1726" s="5">
        <v>45530.547181944443</v>
      </c>
      <c r="B1726" s="7" t="s">
        <v>31</v>
      </c>
      <c r="C1726" s="6" t="s">
        <v>2134</v>
      </c>
      <c r="D1726" s="7" t="s">
        <v>2096</v>
      </c>
      <c r="E1726" s="8">
        <v>4.5</v>
      </c>
      <c r="F1726" s="7" t="s">
        <v>68</v>
      </c>
      <c r="G1726" s="7" t="s">
        <v>68</v>
      </c>
      <c r="H1726" s="7" t="s">
        <v>2097</v>
      </c>
      <c r="I1726" s="7" t="s">
        <v>44</v>
      </c>
      <c r="J1726" s="19" t="str">
        <f>IFERROR(INDEX('Employee Info'!$C$3:$E$200,MATCH(Data6[[#This Row],[Name:]],'Employee Info'!$B$3:$B$200,0),MATCH(Data6[[#This Row],[Hours Type:]],'Employee Info'!$C$2:$E$2,0)),"")</f>
        <v/>
      </c>
      <c r="K1726" s="19" t="str">
        <f>IFERROR(INDEX('Employee Info'!$C$3:$J$200,MATCH(Data6[[#This Row],[Name:]],'Employee Info'!$B$3:$B$200,0),MATCH(Data6[[#Headers],[Truck]],'Employee Info'!$C$2:$J$2,0)),"")</f>
        <v/>
      </c>
      <c r="L1726" s="19" t="str">
        <f>IFERROR(INDEX('Employee Info'!$C$3:$J$200,MATCH(Data6[[#This Row],[Name:]],'Employee Info'!$B$3:$B$200,0),MATCH(Data6[[#Headers],[Phone]],'Employee Info'!$C$2:$J$2,0)),"")</f>
        <v/>
      </c>
      <c r="M1726" s="19" t="str">
        <f>IFERROR(INDEX('Employee Info'!$C$3:$J$200,MATCH(Data6[[#This Row],[Name:]],'Employee Info'!$B$3:$B$200,0),MATCH(Data6[[#Headers],[Tech]],'Employee Info'!$C$2:$J$2,0)),"")</f>
        <v/>
      </c>
      <c r="N1726" s="19" t="str">
        <f>IFERROR(INDEX('Employee Info'!$C$3:$J$200,MATCH(Data6[[#This Row],[Name:]],'Employee Info'!$B$3:$B$200,0),MATCH(Data6[[#Headers],[Other]],'Employee Info'!$C$2:$J$2,0)),"")</f>
        <v/>
      </c>
      <c r="O1726" s="19">
        <f>IFERROR((Data6[[#This Row],[Hours:]]*SUM(Data6[[#This Row],[Rate]:[Other]])),"")</f>
        <v>0</v>
      </c>
      <c r="P1726" s="7" t="str">
        <f>IF(Data6[[#This Row],[WO'#:]]="","Riley #","WO#")</f>
        <v>Riley #</v>
      </c>
      <c r="Q1726" s="7">
        <f>IFERROR(WEEKNUM(Data6[[#This Row],[Date:]]),"")</f>
        <v>35</v>
      </c>
      <c r="R1726" s="6">
        <f t="shared" si="78"/>
        <v>45529</v>
      </c>
      <c r="S1726" s="6">
        <f>Data6[[#This Row],[Week Start]]+7</f>
        <v>45536</v>
      </c>
      <c r="T1726" s="7" t="str">
        <f t="shared" si="79"/>
        <v>8/25/2024 - 9/1/2024</v>
      </c>
      <c r="U1726" s="7" t="str">
        <f t="shared" si="80"/>
        <v>Time Card</v>
      </c>
      <c r="V1726" s="8" t="str">
        <f>RIGHT(TEXT(Data6[[#This Row],[Date:]],"mmddyyyy"),4)</f>
        <v>2024</v>
      </c>
      <c r="W1726" s="8" t="str">
        <f>MID(TEXT(Data6[[#This Row],[Date:]],"mmddyyyy"),3,2)</f>
        <v>26</v>
      </c>
      <c r="X1726" s="8" t="str">
        <f>LEFT(TEXT(Data6[[#This Row],[Date:]],"mmddyyyy"),2)</f>
        <v>08</v>
      </c>
      <c r="Y1726" s="6">
        <f>DATE(Data6[[#This Row],[Year]],Data6[[#This Row],[Month]],Data6[[#This Row],[Day]])</f>
        <v>45530</v>
      </c>
    </row>
    <row r="1727" spans="1:25" x14ac:dyDescent="0.3">
      <c r="A1727" s="5">
        <v>45530.572513425926</v>
      </c>
      <c r="B1727" s="7" t="s">
        <v>65</v>
      </c>
      <c r="C1727" s="6" t="s">
        <v>2134</v>
      </c>
      <c r="D1727" s="7" t="s">
        <v>2135</v>
      </c>
      <c r="E1727" s="8">
        <v>8</v>
      </c>
      <c r="F1727" s="7" t="s">
        <v>68</v>
      </c>
      <c r="G1727" s="7" t="s">
        <v>68</v>
      </c>
      <c r="H1727" s="7" t="s">
        <v>536</v>
      </c>
      <c r="I1727" s="7" t="s">
        <v>44</v>
      </c>
      <c r="J1727" s="19" t="str">
        <f>IFERROR(INDEX('Employee Info'!$C$3:$E$200,MATCH(Data6[[#This Row],[Name:]],'Employee Info'!$B$3:$B$200,0),MATCH(Data6[[#This Row],[Hours Type:]],'Employee Info'!$C$2:$E$2,0)),"")</f>
        <v/>
      </c>
      <c r="K1727" s="19" t="str">
        <f>IFERROR(INDEX('Employee Info'!$C$3:$J$200,MATCH(Data6[[#This Row],[Name:]],'Employee Info'!$B$3:$B$200,0),MATCH(Data6[[#Headers],[Truck]],'Employee Info'!$C$2:$J$2,0)),"")</f>
        <v/>
      </c>
      <c r="L1727" s="19" t="str">
        <f>IFERROR(INDEX('Employee Info'!$C$3:$J$200,MATCH(Data6[[#This Row],[Name:]],'Employee Info'!$B$3:$B$200,0),MATCH(Data6[[#Headers],[Phone]],'Employee Info'!$C$2:$J$2,0)),"")</f>
        <v/>
      </c>
      <c r="M1727" s="19" t="str">
        <f>IFERROR(INDEX('Employee Info'!$C$3:$J$200,MATCH(Data6[[#This Row],[Name:]],'Employee Info'!$B$3:$B$200,0),MATCH(Data6[[#Headers],[Tech]],'Employee Info'!$C$2:$J$2,0)),"")</f>
        <v/>
      </c>
      <c r="N1727" s="19" t="str">
        <f>IFERROR(INDEX('Employee Info'!$C$3:$J$200,MATCH(Data6[[#This Row],[Name:]],'Employee Info'!$B$3:$B$200,0),MATCH(Data6[[#Headers],[Other]],'Employee Info'!$C$2:$J$2,0)),"")</f>
        <v/>
      </c>
      <c r="O1727" s="19">
        <f>IFERROR((Data6[[#This Row],[Hours:]]*SUM(Data6[[#This Row],[Rate]:[Other]])),"")</f>
        <v>0</v>
      </c>
      <c r="P1727" s="7" t="str">
        <f>IF(Data6[[#This Row],[WO'#:]]="","Riley #","WO#")</f>
        <v>Riley #</v>
      </c>
      <c r="Q1727" s="7">
        <f>IFERROR(WEEKNUM(Data6[[#This Row],[Date:]]),"")</f>
        <v>35</v>
      </c>
      <c r="R1727" s="6">
        <f t="shared" si="78"/>
        <v>45529</v>
      </c>
      <c r="S1727" s="6">
        <f>Data6[[#This Row],[Week Start]]+7</f>
        <v>45536</v>
      </c>
      <c r="T1727" s="7" t="str">
        <f t="shared" si="79"/>
        <v>8/25/2024 - 9/1/2024</v>
      </c>
      <c r="U1727" s="7" t="str">
        <f t="shared" si="80"/>
        <v>Time Card</v>
      </c>
      <c r="V1727" s="8" t="str">
        <f>RIGHT(TEXT(Data6[[#This Row],[Date:]],"mmddyyyy"),4)</f>
        <v>2024</v>
      </c>
      <c r="W1727" s="8" t="str">
        <f>MID(TEXT(Data6[[#This Row],[Date:]],"mmddyyyy"),3,2)</f>
        <v>26</v>
      </c>
      <c r="X1727" s="8" t="str">
        <f>LEFT(TEXT(Data6[[#This Row],[Date:]],"mmddyyyy"),2)</f>
        <v>08</v>
      </c>
      <c r="Y1727" s="6">
        <f>DATE(Data6[[#This Row],[Year]],Data6[[#This Row],[Month]],Data6[[#This Row],[Day]])</f>
        <v>45530</v>
      </c>
    </row>
    <row r="1728" spans="1:25" x14ac:dyDescent="0.3">
      <c r="A1728" s="5">
        <v>45530.578207754632</v>
      </c>
      <c r="B1728" s="7" t="s">
        <v>23</v>
      </c>
      <c r="C1728" s="6" t="s">
        <v>2134</v>
      </c>
      <c r="D1728" s="7" t="s">
        <v>2135</v>
      </c>
      <c r="E1728" s="8">
        <v>8</v>
      </c>
      <c r="F1728" s="7" t="s">
        <v>68</v>
      </c>
      <c r="G1728" s="7" t="s">
        <v>68</v>
      </c>
      <c r="H1728" s="7" t="s">
        <v>536</v>
      </c>
      <c r="I1728" s="7" t="s">
        <v>44</v>
      </c>
      <c r="J1728" s="19" t="str">
        <f>IFERROR(INDEX('Employee Info'!$C$3:$E$200,MATCH(Data6[[#This Row],[Name:]],'Employee Info'!$B$3:$B$200,0),MATCH(Data6[[#This Row],[Hours Type:]],'Employee Info'!$C$2:$E$2,0)),"")</f>
        <v/>
      </c>
      <c r="K1728" s="19" t="str">
        <f>IFERROR(INDEX('Employee Info'!$C$3:$J$200,MATCH(Data6[[#This Row],[Name:]],'Employee Info'!$B$3:$B$200,0),MATCH(Data6[[#Headers],[Truck]],'Employee Info'!$C$2:$J$2,0)),"")</f>
        <v/>
      </c>
      <c r="L1728" s="19" t="str">
        <f>IFERROR(INDEX('Employee Info'!$C$3:$J$200,MATCH(Data6[[#This Row],[Name:]],'Employee Info'!$B$3:$B$200,0),MATCH(Data6[[#Headers],[Phone]],'Employee Info'!$C$2:$J$2,0)),"")</f>
        <v/>
      </c>
      <c r="M1728" s="19" t="str">
        <f>IFERROR(INDEX('Employee Info'!$C$3:$J$200,MATCH(Data6[[#This Row],[Name:]],'Employee Info'!$B$3:$B$200,0),MATCH(Data6[[#Headers],[Tech]],'Employee Info'!$C$2:$J$2,0)),"")</f>
        <v/>
      </c>
      <c r="N1728" s="19" t="str">
        <f>IFERROR(INDEX('Employee Info'!$C$3:$J$200,MATCH(Data6[[#This Row],[Name:]],'Employee Info'!$B$3:$B$200,0),MATCH(Data6[[#Headers],[Other]],'Employee Info'!$C$2:$J$2,0)),"")</f>
        <v/>
      </c>
      <c r="O1728" s="19">
        <f>IFERROR((Data6[[#This Row],[Hours:]]*SUM(Data6[[#This Row],[Rate]:[Other]])),"")</f>
        <v>0</v>
      </c>
      <c r="P1728" s="7" t="str">
        <f>IF(Data6[[#This Row],[WO'#:]]="","Riley #","WO#")</f>
        <v>Riley #</v>
      </c>
      <c r="Q1728" s="7">
        <f>IFERROR(WEEKNUM(Data6[[#This Row],[Date:]]),"")</f>
        <v>35</v>
      </c>
      <c r="R1728" s="6">
        <f t="shared" si="78"/>
        <v>45529</v>
      </c>
      <c r="S1728" s="6">
        <f>Data6[[#This Row],[Week Start]]+7</f>
        <v>45536</v>
      </c>
      <c r="T1728" s="7" t="str">
        <f t="shared" si="79"/>
        <v>8/25/2024 - 9/1/2024</v>
      </c>
      <c r="U1728" s="7" t="str">
        <f t="shared" si="80"/>
        <v>Time Card</v>
      </c>
      <c r="V1728" s="8" t="str">
        <f>RIGHT(TEXT(Data6[[#This Row],[Date:]],"mmddyyyy"),4)</f>
        <v>2024</v>
      </c>
      <c r="W1728" s="8" t="str">
        <f>MID(TEXT(Data6[[#This Row],[Date:]],"mmddyyyy"),3,2)</f>
        <v>26</v>
      </c>
      <c r="X1728" s="8" t="str">
        <f>LEFT(TEXT(Data6[[#This Row],[Date:]],"mmddyyyy"),2)</f>
        <v>08</v>
      </c>
      <c r="Y1728" s="6">
        <f>DATE(Data6[[#This Row],[Year]],Data6[[#This Row],[Month]],Data6[[#This Row],[Day]])</f>
        <v>45530</v>
      </c>
    </row>
    <row r="1729" spans="1:25" x14ac:dyDescent="0.3">
      <c r="A1729" s="5">
        <v>45531.583614467592</v>
      </c>
      <c r="B1729" s="7" t="s">
        <v>35</v>
      </c>
      <c r="C1729" s="6" t="s">
        <v>2134</v>
      </c>
      <c r="D1729" s="7" t="s">
        <v>2138</v>
      </c>
      <c r="E1729" s="8">
        <v>2</v>
      </c>
      <c r="F1729" s="7">
        <v>7134585</v>
      </c>
      <c r="G1729" s="7" t="s">
        <v>68</v>
      </c>
      <c r="H1729" s="7" t="s">
        <v>756</v>
      </c>
      <c r="I1729" s="7" t="s">
        <v>44</v>
      </c>
      <c r="J1729" s="19" t="str">
        <f>IFERROR(INDEX('Employee Info'!$C$3:$E$200,MATCH(Data6[[#This Row],[Name:]],'Employee Info'!$B$3:$B$200,0),MATCH(Data6[[#This Row],[Hours Type:]],'Employee Info'!$C$2:$E$2,0)),"")</f>
        <v/>
      </c>
      <c r="K1729" s="19" t="str">
        <f>IFERROR(INDEX('Employee Info'!$C$3:$J$200,MATCH(Data6[[#This Row],[Name:]],'Employee Info'!$B$3:$B$200,0),MATCH(Data6[[#Headers],[Truck]],'Employee Info'!$C$2:$J$2,0)),"")</f>
        <v/>
      </c>
      <c r="L1729" s="19" t="str">
        <f>IFERROR(INDEX('Employee Info'!$C$3:$J$200,MATCH(Data6[[#This Row],[Name:]],'Employee Info'!$B$3:$B$200,0),MATCH(Data6[[#Headers],[Phone]],'Employee Info'!$C$2:$J$2,0)),"")</f>
        <v/>
      </c>
      <c r="M1729" s="19" t="str">
        <f>IFERROR(INDEX('Employee Info'!$C$3:$J$200,MATCH(Data6[[#This Row],[Name:]],'Employee Info'!$B$3:$B$200,0),MATCH(Data6[[#Headers],[Tech]],'Employee Info'!$C$2:$J$2,0)),"")</f>
        <v/>
      </c>
      <c r="N1729" s="19" t="str">
        <f>IFERROR(INDEX('Employee Info'!$C$3:$J$200,MATCH(Data6[[#This Row],[Name:]],'Employee Info'!$B$3:$B$200,0),MATCH(Data6[[#Headers],[Other]],'Employee Info'!$C$2:$J$2,0)),"")</f>
        <v/>
      </c>
      <c r="O1729" s="19">
        <f>IFERROR((Data6[[#This Row],[Hours:]]*SUM(Data6[[#This Row],[Rate]:[Other]])),"")</f>
        <v>0</v>
      </c>
      <c r="P1729" s="7" t="str">
        <f>IF(Data6[[#This Row],[WO'#:]]="","Riley #","WO#")</f>
        <v>WO#</v>
      </c>
      <c r="Q1729" s="7">
        <f>IFERROR(WEEKNUM(Data6[[#This Row],[Date:]]),"")</f>
        <v>35</v>
      </c>
      <c r="R1729" s="6">
        <f t="shared" si="78"/>
        <v>45529</v>
      </c>
      <c r="S1729" s="6">
        <f>Data6[[#This Row],[Week Start]]+7</f>
        <v>45536</v>
      </c>
      <c r="T1729" s="7" t="str">
        <f t="shared" si="79"/>
        <v>8/25/2024 - 9/1/2024</v>
      </c>
      <c r="U1729" s="7" t="str">
        <f t="shared" si="80"/>
        <v>Time Card</v>
      </c>
      <c r="V1729" s="8" t="str">
        <f>RIGHT(TEXT(Data6[[#This Row],[Date:]],"mmddyyyy"),4)</f>
        <v>2024</v>
      </c>
      <c r="W1729" s="8" t="str">
        <f>MID(TEXT(Data6[[#This Row],[Date:]],"mmddyyyy"),3,2)</f>
        <v>26</v>
      </c>
      <c r="X1729" s="8" t="str">
        <f>LEFT(TEXT(Data6[[#This Row],[Date:]],"mmddyyyy"),2)</f>
        <v>08</v>
      </c>
      <c r="Y1729" s="6">
        <f>DATE(Data6[[#This Row],[Year]],Data6[[#This Row],[Month]],Data6[[#This Row],[Day]])</f>
        <v>45530</v>
      </c>
    </row>
    <row r="1730" spans="1:25" x14ac:dyDescent="0.3">
      <c r="A1730" s="5">
        <v>45531.584161226849</v>
      </c>
      <c r="B1730" s="7" t="s">
        <v>35</v>
      </c>
      <c r="C1730" s="6" t="s">
        <v>2134</v>
      </c>
      <c r="D1730" s="7" t="s">
        <v>2139</v>
      </c>
      <c r="E1730" s="8">
        <v>4.5</v>
      </c>
      <c r="F1730" s="7">
        <v>7130810</v>
      </c>
      <c r="G1730" s="7" t="s">
        <v>68</v>
      </c>
      <c r="H1730" s="7" t="s">
        <v>756</v>
      </c>
      <c r="I1730" s="7" t="s">
        <v>44</v>
      </c>
      <c r="J1730" s="19" t="str">
        <f>IFERROR(INDEX('Employee Info'!$C$3:$E$200,MATCH(Data6[[#This Row],[Name:]],'Employee Info'!$B$3:$B$200,0),MATCH(Data6[[#This Row],[Hours Type:]],'Employee Info'!$C$2:$E$2,0)),"")</f>
        <v/>
      </c>
      <c r="K1730" s="19" t="str">
        <f>IFERROR(INDEX('Employee Info'!$C$3:$J$200,MATCH(Data6[[#This Row],[Name:]],'Employee Info'!$B$3:$B$200,0),MATCH(Data6[[#Headers],[Truck]],'Employee Info'!$C$2:$J$2,0)),"")</f>
        <v/>
      </c>
      <c r="L1730" s="19" t="str">
        <f>IFERROR(INDEX('Employee Info'!$C$3:$J$200,MATCH(Data6[[#This Row],[Name:]],'Employee Info'!$B$3:$B$200,0),MATCH(Data6[[#Headers],[Phone]],'Employee Info'!$C$2:$J$2,0)),"")</f>
        <v/>
      </c>
      <c r="M1730" s="19" t="str">
        <f>IFERROR(INDEX('Employee Info'!$C$3:$J$200,MATCH(Data6[[#This Row],[Name:]],'Employee Info'!$B$3:$B$200,0),MATCH(Data6[[#Headers],[Tech]],'Employee Info'!$C$2:$J$2,0)),"")</f>
        <v/>
      </c>
      <c r="N1730" s="19" t="str">
        <f>IFERROR(INDEX('Employee Info'!$C$3:$J$200,MATCH(Data6[[#This Row],[Name:]],'Employee Info'!$B$3:$B$200,0),MATCH(Data6[[#Headers],[Other]],'Employee Info'!$C$2:$J$2,0)),"")</f>
        <v/>
      </c>
      <c r="O1730" s="19">
        <f>IFERROR((Data6[[#This Row],[Hours:]]*SUM(Data6[[#This Row],[Rate]:[Other]])),"")</f>
        <v>0</v>
      </c>
      <c r="P1730" s="7" t="str">
        <f>IF(Data6[[#This Row],[WO'#:]]="","Riley #","WO#")</f>
        <v>WO#</v>
      </c>
      <c r="Q1730" s="7">
        <f>IFERROR(WEEKNUM(Data6[[#This Row],[Date:]]),"")</f>
        <v>35</v>
      </c>
      <c r="R1730" s="6">
        <f t="shared" ref="R1730:R1793" si="81">DATE(RIGHT(TEXT(C1730,"mm/dd/yyyy"),4),1,1)+(Q1730-1)*7-(WEEKDAY(DATE(RIGHT(TEXT(C1730,"mm/dd/yyyy"),4),1,1)))+1</f>
        <v>45529</v>
      </c>
      <c r="S1730" s="6">
        <f>Data6[[#This Row],[Week Start]]+7</f>
        <v>45536</v>
      </c>
      <c r="T1730" s="7" t="str">
        <f t="shared" ref="T1730:T1793" si="82">IFERROR(TEXT(R1730, "m/d/yyyy") &amp; " - " &amp; TEXT(S1730, "m/d/yyyy"),"")</f>
        <v>8/25/2024 - 9/1/2024</v>
      </c>
      <c r="U1730" s="7" t="str">
        <f t="shared" ref="U1730:U1793" si="83">"Time Card"</f>
        <v>Time Card</v>
      </c>
      <c r="V1730" s="8" t="str">
        <f>RIGHT(TEXT(Data6[[#This Row],[Date:]],"mmddyyyy"),4)</f>
        <v>2024</v>
      </c>
      <c r="W1730" s="8" t="str">
        <f>MID(TEXT(Data6[[#This Row],[Date:]],"mmddyyyy"),3,2)</f>
        <v>26</v>
      </c>
      <c r="X1730" s="8" t="str">
        <f>LEFT(TEXT(Data6[[#This Row],[Date:]],"mmddyyyy"),2)</f>
        <v>08</v>
      </c>
      <c r="Y1730" s="6">
        <f>DATE(Data6[[#This Row],[Year]],Data6[[#This Row],[Month]],Data6[[#This Row],[Day]])</f>
        <v>45530</v>
      </c>
    </row>
    <row r="1731" spans="1:25" x14ac:dyDescent="0.3">
      <c r="A1731" s="5">
        <v>45534.577472916666</v>
      </c>
      <c r="B1731" s="7" t="s">
        <v>2143</v>
      </c>
      <c r="C1731" s="6" t="s">
        <v>2134</v>
      </c>
      <c r="D1731" s="7" t="s">
        <v>2139</v>
      </c>
      <c r="E1731" s="8">
        <v>2</v>
      </c>
      <c r="F1731" s="7">
        <v>7130810</v>
      </c>
      <c r="G1731" s="7" t="s">
        <v>68</v>
      </c>
      <c r="H1731" s="7" t="s">
        <v>756</v>
      </c>
      <c r="I1731" s="7" t="s">
        <v>44</v>
      </c>
      <c r="J1731" s="19" t="str">
        <f>IFERROR(INDEX('Employee Info'!$C$3:$E$200,MATCH(Data6[[#This Row],[Name:]],'Employee Info'!$B$3:$B$200,0),MATCH(Data6[[#This Row],[Hours Type:]],'Employee Info'!$C$2:$E$2,0)),"")</f>
        <v/>
      </c>
      <c r="K1731" s="19" t="str">
        <f>IFERROR(INDEX('Employee Info'!$C$3:$J$200,MATCH(Data6[[#This Row],[Name:]],'Employee Info'!$B$3:$B$200,0),MATCH(Data6[[#Headers],[Truck]],'Employee Info'!$C$2:$J$2,0)),"")</f>
        <v/>
      </c>
      <c r="L1731" s="19" t="str">
        <f>IFERROR(INDEX('Employee Info'!$C$3:$J$200,MATCH(Data6[[#This Row],[Name:]],'Employee Info'!$B$3:$B$200,0),MATCH(Data6[[#Headers],[Phone]],'Employee Info'!$C$2:$J$2,0)),"")</f>
        <v/>
      </c>
      <c r="M1731" s="19" t="str">
        <f>IFERROR(INDEX('Employee Info'!$C$3:$J$200,MATCH(Data6[[#This Row],[Name:]],'Employee Info'!$B$3:$B$200,0),MATCH(Data6[[#Headers],[Tech]],'Employee Info'!$C$2:$J$2,0)),"")</f>
        <v/>
      </c>
      <c r="N1731" s="19" t="str">
        <f>IFERROR(INDEX('Employee Info'!$C$3:$J$200,MATCH(Data6[[#This Row],[Name:]],'Employee Info'!$B$3:$B$200,0),MATCH(Data6[[#Headers],[Other]],'Employee Info'!$C$2:$J$2,0)),"")</f>
        <v/>
      </c>
      <c r="O1731" s="19">
        <f>IFERROR((Data6[[#This Row],[Hours:]]*SUM(Data6[[#This Row],[Rate]:[Other]])),"")</f>
        <v>0</v>
      </c>
      <c r="P1731" s="7" t="str">
        <f>IF(Data6[[#This Row],[WO'#:]]="","Riley #","WO#")</f>
        <v>WO#</v>
      </c>
      <c r="Q1731" s="7">
        <f>IFERROR(WEEKNUM(Data6[[#This Row],[Date:]]),"")</f>
        <v>35</v>
      </c>
      <c r="R1731" s="6">
        <f t="shared" si="81"/>
        <v>45529</v>
      </c>
      <c r="S1731" s="6">
        <f>Data6[[#This Row],[Week Start]]+7</f>
        <v>45536</v>
      </c>
      <c r="T1731" s="7" t="str">
        <f t="shared" si="82"/>
        <v>8/25/2024 - 9/1/2024</v>
      </c>
      <c r="U1731" s="7" t="str">
        <f t="shared" si="83"/>
        <v>Time Card</v>
      </c>
      <c r="V1731" s="8" t="str">
        <f>RIGHT(TEXT(Data6[[#This Row],[Date:]],"mmddyyyy"),4)</f>
        <v>2024</v>
      </c>
      <c r="W1731" s="8" t="str">
        <f>MID(TEXT(Data6[[#This Row],[Date:]],"mmddyyyy"),3,2)</f>
        <v>26</v>
      </c>
      <c r="X1731" s="8" t="str">
        <f>LEFT(TEXT(Data6[[#This Row],[Date:]],"mmddyyyy"),2)</f>
        <v>08</v>
      </c>
      <c r="Y1731" s="6">
        <f>DATE(Data6[[#This Row],[Year]],Data6[[#This Row],[Month]],Data6[[#This Row],[Day]])</f>
        <v>45530</v>
      </c>
    </row>
    <row r="1732" spans="1:25" x14ac:dyDescent="0.3">
      <c r="A1732" s="5">
        <v>45534.593532638886</v>
      </c>
      <c r="B1732" s="7" t="s">
        <v>2143</v>
      </c>
      <c r="C1732" s="6" t="s">
        <v>2134</v>
      </c>
      <c r="D1732" s="7" t="s">
        <v>2166</v>
      </c>
      <c r="E1732" s="8">
        <v>6</v>
      </c>
      <c r="F1732" s="7" t="s">
        <v>68</v>
      </c>
      <c r="G1732" s="7" t="s">
        <v>68</v>
      </c>
      <c r="H1732" s="7" t="s">
        <v>536</v>
      </c>
      <c r="I1732" s="7" t="s">
        <v>44</v>
      </c>
      <c r="J1732" s="19" t="str">
        <f>IFERROR(INDEX('Employee Info'!$C$3:$E$200,MATCH(Data6[[#This Row],[Name:]],'Employee Info'!$B$3:$B$200,0),MATCH(Data6[[#This Row],[Hours Type:]],'Employee Info'!$C$2:$E$2,0)),"")</f>
        <v/>
      </c>
      <c r="K1732" s="19" t="str">
        <f>IFERROR(INDEX('Employee Info'!$C$3:$J$200,MATCH(Data6[[#This Row],[Name:]],'Employee Info'!$B$3:$B$200,0),MATCH(Data6[[#Headers],[Truck]],'Employee Info'!$C$2:$J$2,0)),"")</f>
        <v/>
      </c>
      <c r="L1732" s="19" t="str">
        <f>IFERROR(INDEX('Employee Info'!$C$3:$J$200,MATCH(Data6[[#This Row],[Name:]],'Employee Info'!$B$3:$B$200,0),MATCH(Data6[[#Headers],[Phone]],'Employee Info'!$C$2:$J$2,0)),"")</f>
        <v/>
      </c>
      <c r="M1732" s="19" t="str">
        <f>IFERROR(INDEX('Employee Info'!$C$3:$J$200,MATCH(Data6[[#This Row],[Name:]],'Employee Info'!$B$3:$B$200,0),MATCH(Data6[[#Headers],[Tech]],'Employee Info'!$C$2:$J$2,0)),"")</f>
        <v/>
      </c>
      <c r="N1732" s="19" t="str">
        <f>IFERROR(INDEX('Employee Info'!$C$3:$J$200,MATCH(Data6[[#This Row],[Name:]],'Employee Info'!$B$3:$B$200,0),MATCH(Data6[[#Headers],[Other]],'Employee Info'!$C$2:$J$2,0)),"")</f>
        <v/>
      </c>
      <c r="O1732" s="19">
        <f>IFERROR((Data6[[#This Row],[Hours:]]*SUM(Data6[[#This Row],[Rate]:[Other]])),"")</f>
        <v>0</v>
      </c>
      <c r="P1732" s="7" t="str">
        <f>IF(Data6[[#This Row],[WO'#:]]="","Riley #","WO#")</f>
        <v>Riley #</v>
      </c>
      <c r="Q1732" s="7">
        <f>IFERROR(WEEKNUM(Data6[[#This Row],[Date:]]),"")</f>
        <v>35</v>
      </c>
      <c r="R1732" s="6">
        <f t="shared" si="81"/>
        <v>45529</v>
      </c>
      <c r="S1732" s="6">
        <f>Data6[[#This Row],[Week Start]]+7</f>
        <v>45536</v>
      </c>
      <c r="T1732" s="7" t="str">
        <f t="shared" si="82"/>
        <v>8/25/2024 - 9/1/2024</v>
      </c>
      <c r="U1732" s="7" t="str">
        <f t="shared" si="83"/>
        <v>Time Card</v>
      </c>
      <c r="V1732" s="8" t="str">
        <f>RIGHT(TEXT(Data6[[#This Row],[Date:]],"mmddyyyy"),4)</f>
        <v>2024</v>
      </c>
      <c r="W1732" s="8" t="str">
        <f>MID(TEXT(Data6[[#This Row],[Date:]],"mmddyyyy"),3,2)</f>
        <v>26</v>
      </c>
      <c r="X1732" s="8" t="str">
        <f>LEFT(TEXT(Data6[[#This Row],[Date:]],"mmddyyyy"),2)</f>
        <v>08</v>
      </c>
      <c r="Y1732" s="6">
        <f>DATE(Data6[[#This Row],[Year]],Data6[[#This Row],[Month]],Data6[[#This Row],[Day]])</f>
        <v>45530</v>
      </c>
    </row>
    <row r="1733" spans="1:25" x14ac:dyDescent="0.3">
      <c r="A1733" s="5">
        <v>45534.597738888886</v>
      </c>
      <c r="B1733" s="7" t="s">
        <v>66</v>
      </c>
      <c r="C1733" s="6" t="s">
        <v>2134</v>
      </c>
      <c r="D1733" s="7" t="s">
        <v>2168</v>
      </c>
      <c r="E1733" s="8">
        <v>1</v>
      </c>
      <c r="F1733" s="7" t="s">
        <v>68</v>
      </c>
      <c r="G1733" s="7" t="s">
        <v>68</v>
      </c>
      <c r="H1733" s="7" t="s">
        <v>42</v>
      </c>
      <c r="I1733" s="7" t="s">
        <v>44</v>
      </c>
      <c r="J1733" s="19" t="str">
        <f>IFERROR(INDEX('Employee Info'!$C$3:$E$200,MATCH(Data6[[#This Row],[Name:]],'Employee Info'!$B$3:$B$200,0),MATCH(Data6[[#This Row],[Hours Type:]],'Employee Info'!$C$2:$E$2,0)),"")</f>
        <v/>
      </c>
      <c r="K1733" s="19" t="str">
        <f>IFERROR(INDEX('Employee Info'!$C$3:$J$200,MATCH(Data6[[#This Row],[Name:]],'Employee Info'!$B$3:$B$200,0),MATCH(Data6[[#Headers],[Truck]],'Employee Info'!$C$2:$J$2,0)),"")</f>
        <v/>
      </c>
      <c r="L1733" s="19" t="str">
        <f>IFERROR(INDEX('Employee Info'!$C$3:$J$200,MATCH(Data6[[#This Row],[Name:]],'Employee Info'!$B$3:$B$200,0),MATCH(Data6[[#Headers],[Phone]],'Employee Info'!$C$2:$J$2,0)),"")</f>
        <v/>
      </c>
      <c r="M1733" s="19" t="str">
        <f>IFERROR(INDEX('Employee Info'!$C$3:$J$200,MATCH(Data6[[#This Row],[Name:]],'Employee Info'!$B$3:$B$200,0),MATCH(Data6[[#Headers],[Tech]],'Employee Info'!$C$2:$J$2,0)),"")</f>
        <v/>
      </c>
      <c r="N1733" s="19" t="str">
        <f>IFERROR(INDEX('Employee Info'!$C$3:$J$200,MATCH(Data6[[#This Row],[Name:]],'Employee Info'!$B$3:$B$200,0),MATCH(Data6[[#Headers],[Other]],'Employee Info'!$C$2:$J$2,0)),"")</f>
        <v/>
      </c>
      <c r="O1733" s="19">
        <f>IFERROR((Data6[[#This Row],[Hours:]]*SUM(Data6[[#This Row],[Rate]:[Other]])),"")</f>
        <v>0</v>
      </c>
      <c r="P1733" s="7" t="str">
        <f>IF(Data6[[#This Row],[WO'#:]]="","Riley #","WO#")</f>
        <v>Riley #</v>
      </c>
      <c r="Q1733" s="7">
        <f>IFERROR(WEEKNUM(Data6[[#This Row],[Date:]]),"")</f>
        <v>35</v>
      </c>
      <c r="R1733" s="6">
        <f t="shared" si="81"/>
        <v>45529</v>
      </c>
      <c r="S1733" s="6">
        <f>Data6[[#This Row],[Week Start]]+7</f>
        <v>45536</v>
      </c>
      <c r="T1733" s="7" t="str">
        <f t="shared" si="82"/>
        <v>8/25/2024 - 9/1/2024</v>
      </c>
      <c r="U1733" s="7" t="str">
        <f t="shared" si="83"/>
        <v>Time Card</v>
      </c>
      <c r="V1733" s="8" t="str">
        <f>RIGHT(TEXT(Data6[[#This Row],[Date:]],"mmddyyyy"),4)</f>
        <v>2024</v>
      </c>
      <c r="W1733" s="8" t="str">
        <f>MID(TEXT(Data6[[#This Row],[Date:]],"mmddyyyy"),3,2)</f>
        <v>26</v>
      </c>
      <c r="X1733" s="8" t="str">
        <f>LEFT(TEXT(Data6[[#This Row],[Date:]],"mmddyyyy"),2)</f>
        <v>08</v>
      </c>
      <c r="Y1733" s="6">
        <f>DATE(Data6[[#This Row],[Year]],Data6[[#This Row],[Month]],Data6[[#This Row],[Day]])</f>
        <v>45530</v>
      </c>
    </row>
    <row r="1734" spans="1:25" x14ac:dyDescent="0.3">
      <c r="A1734" s="5">
        <v>45534.601854976849</v>
      </c>
      <c r="B1734" s="7" t="s">
        <v>66</v>
      </c>
      <c r="C1734" s="6" t="s">
        <v>2134</v>
      </c>
      <c r="D1734" s="7" t="s">
        <v>2171</v>
      </c>
      <c r="E1734" s="8">
        <v>1</v>
      </c>
      <c r="F1734" s="7">
        <v>7148628</v>
      </c>
      <c r="G1734" s="7" t="s">
        <v>68</v>
      </c>
      <c r="H1734" s="7" t="s">
        <v>756</v>
      </c>
      <c r="I1734" s="7" t="s">
        <v>44</v>
      </c>
      <c r="J1734" s="19" t="str">
        <f>IFERROR(INDEX('Employee Info'!$C$3:$E$200,MATCH(Data6[[#This Row],[Name:]],'Employee Info'!$B$3:$B$200,0),MATCH(Data6[[#This Row],[Hours Type:]],'Employee Info'!$C$2:$E$2,0)),"")</f>
        <v/>
      </c>
      <c r="K1734" s="19" t="str">
        <f>IFERROR(INDEX('Employee Info'!$C$3:$J$200,MATCH(Data6[[#This Row],[Name:]],'Employee Info'!$B$3:$B$200,0),MATCH(Data6[[#Headers],[Truck]],'Employee Info'!$C$2:$J$2,0)),"")</f>
        <v/>
      </c>
      <c r="L1734" s="19" t="str">
        <f>IFERROR(INDEX('Employee Info'!$C$3:$J$200,MATCH(Data6[[#This Row],[Name:]],'Employee Info'!$B$3:$B$200,0),MATCH(Data6[[#Headers],[Phone]],'Employee Info'!$C$2:$J$2,0)),"")</f>
        <v/>
      </c>
      <c r="M1734" s="19" t="str">
        <f>IFERROR(INDEX('Employee Info'!$C$3:$J$200,MATCH(Data6[[#This Row],[Name:]],'Employee Info'!$B$3:$B$200,0),MATCH(Data6[[#Headers],[Tech]],'Employee Info'!$C$2:$J$2,0)),"")</f>
        <v/>
      </c>
      <c r="N1734" s="19" t="str">
        <f>IFERROR(INDEX('Employee Info'!$C$3:$J$200,MATCH(Data6[[#This Row],[Name:]],'Employee Info'!$B$3:$B$200,0),MATCH(Data6[[#Headers],[Other]],'Employee Info'!$C$2:$J$2,0)),"")</f>
        <v/>
      </c>
      <c r="O1734" s="19">
        <f>IFERROR((Data6[[#This Row],[Hours:]]*SUM(Data6[[#This Row],[Rate]:[Other]])),"")</f>
        <v>0</v>
      </c>
      <c r="P1734" s="7" t="str">
        <f>IF(Data6[[#This Row],[WO'#:]]="","Riley #","WO#")</f>
        <v>WO#</v>
      </c>
      <c r="Q1734" s="7">
        <f>IFERROR(WEEKNUM(Data6[[#This Row],[Date:]]),"")</f>
        <v>35</v>
      </c>
      <c r="R1734" s="6">
        <f t="shared" si="81"/>
        <v>45529</v>
      </c>
      <c r="S1734" s="6">
        <f>Data6[[#This Row],[Week Start]]+7</f>
        <v>45536</v>
      </c>
      <c r="T1734" s="7" t="str">
        <f t="shared" si="82"/>
        <v>8/25/2024 - 9/1/2024</v>
      </c>
      <c r="U1734" s="7" t="str">
        <f t="shared" si="83"/>
        <v>Time Card</v>
      </c>
      <c r="V1734" s="8" t="str">
        <f>RIGHT(TEXT(Data6[[#This Row],[Date:]],"mmddyyyy"),4)</f>
        <v>2024</v>
      </c>
      <c r="W1734" s="8" t="str">
        <f>MID(TEXT(Data6[[#This Row],[Date:]],"mmddyyyy"),3,2)</f>
        <v>26</v>
      </c>
      <c r="X1734" s="8" t="str">
        <f>LEFT(TEXT(Data6[[#This Row],[Date:]],"mmddyyyy"),2)</f>
        <v>08</v>
      </c>
      <c r="Y1734" s="6">
        <f>DATE(Data6[[#This Row],[Year]],Data6[[#This Row],[Month]],Data6[[#This Row],[Day]])</f>
        <v>45530</v>
      </c>
    </row>
    <row r="1735" spans="1:25" x14ac:dyDescent="0.3">
      <c r="A1735" s="5">
        <v>45534.604098611111</v>
      </c>
      <c r="B1735" s="7" t="s">
        <v>66</v>
      </c>
      <c r="C1735" s="6" t="s">
        <v>2134</v>
      </c>
      <c r="D1735" s="7" t="s">
        <v>2173</v>
      </c>
      <c r="E1735" s="8">
        <v>1</v>
      </c>
      <c r="F1735" s="7">
        <v>7088147</v>
      </c>
      <c r="G1735" s="7" t="s">
        <v>68</v>
      </c>
      <c r="H1735" s="7" t="s">
        <v>756</v>
      </c>
      <c r="I1735" s="7" t="s">
        <v>44</v>
      </c>
      <c r="J1735" s="19" t="str">
        <f>IFERROR(INDEX('Employee Info'!$C$3:$E$200,MATCH(Data6[[#This Row],[Name:]],'Employee Info'!$B$3:$B$200,0),MATCH(Data6[[#This Row],[Hours Type:]],'Employee Info'!$C$2:$E$2,0)),"")</f>
        <v/>
      </c>
      <c r="K1735" s="19" t="str">
        <f>IFERROR(INDEX('Employee Info'!$C$3:$J$200,MATCH(Data6[[#This Row],[Name:]],'Employee Info'!$B$3:$B$200,0),MATCH(Data6[[#Headers],[Truck]],'Employee Info'!$C$2:$J$2,0)),"")</f>
        <v/>
      </c>
      <c r="L1735" s="19" t="str">
        <f>IFERROR(INDEX('Employee Info'!$C$3:$J$200,MATCH(Data6[[#This Row],[Name:]],'Employee Info'!$B$3:$B$200,0),MATCH(Data6[[#Headers],[Phone]],'Employee Info'!$C$2:$J$2,0)),"")</f>
        <v/>
      </c>
      <c r="M1735" s="19" t="str">
        <f>IFERROR(INDEX('Employee Info'!$C$3:$J$200,MATCH(Data6[[#This Row],[Name:]],'Employee Info'!$B$3:$B$200,0),MATCH(Data6[[#Headers],[Tech]],'Employee Info'!$C$2:$J$2,0)),"")</f>
        <v/>
      </c>
      <c r="N1735" s="19" t="str">
        <f>IFERROR(INDEX('Employee Info'!$C$3:$J$200,MATCH(Data6[[#This Row],[Name:]],'Employee Info'!$B$3:$B$200,0),MATCH(Data6[[#Headers],[Other]],'Employee Info'!$C$2:$J$2,0)),"")</f>
        <v/>
      </c>
      <c r="O1735" s="19">
        <f>IFERROR((Data6[[#This Row],[Hours:]]*SUM(Data6[[#This Row],[Rate]:[Other]])),"")</f>
        <v>0</v>
      </c>
      <c r="P1735" s="7" t="str">
        <f>IF(Data6[[#This Row],[WO'#:]]="","Riley #","WO#")</f>
        <v>WO#</v>
      </c>
      <c r="Q1735" s="7">
        <f>IFERROR(WEEKNUM(Data6[[#This Row],[Date:]]),"")</f>
        <v>35</v>
      </c>
      <c r="R1735" s="6">
        <f t="shared" si="81"/>
        <v>45529</v>
      </c>
      <c r="S1735" s="6">
        <f>Data6[[#This Row],[Week Start]]+7</f>
        <v>45536</v>
      </c>
      <c r="T1735" s="7" t="str">
        <f t="shared" si="82"/>
        <v>8/25/2024 - 9/1/2024</v>
      </c>
      <c r="U1735" s="7" t="str">
        <f t="shared" si="83"/>
        <v>Time Card</v>
      </c>
      <c r="V1735" s="8" t="str">
        <f>RIGHT(TEXT(Data6[[#This Row],[Date:]],"mmddyyyy"),4)</f>
        <v>2024</v>
      </c>
      <c r="W1735" s="8" t="str">
        <f>MID(TEXT(Data6[[#This Row],[Date:]],"mmddyyyy"),3,2)</f>
        <v>26</v>
      </c>
      <c r="X1735" s="8" t="str">
        <f>LEFT(TEXT(Data6[[#This Row],[Date:]],"mmddyyyy"),2)</f>
        <v>08</v>
      </c>
      <c r="Y1735" s="6">
        <f>DATE(Data6[[#This Row],[Year]],Data6[[#This Row],[Month]],Data6[[#This Row],[Day]])</f>
        <v>45530</v>
      </c>
    </row>
    <row r="1736" spans="1:25" x14ac:dyDescent="0.3">
      <c r="A1736" s="5">
        <v>45534.605077199078</v>
      </c>
      <c r="B1736" s="7" t="s">
        <v>66</v>
      </c>
      <c r="C1736" s="6" t="s">
        <v>2134</v>
      </c>
      <c r="D1736" s="7" t="s">
        <v>2174</v>
      </c>
      <c r="E1736" s="8">
        <v>1</v>
      </c>
      <c r="F1736" s="7">
        <v>7148632</v>
      </c>
      <c r="G1736" s="7" t="s">
        <v>68</v>
      </c>
      <c r="H1736" s="7" t="s">
        <v>756</v>
      </c>
      <c r="I1736" s="7" t="s">
        <v>44</v>
      </c>
      <c r="J1736" s="19" t="str">
        <f>IFERROR(INDEX('Employee Info'!$C$3:$E$200,MATCH(Data6[[#This Row],[Name:]],'Employee Info'!$B$3:$B$200,0),MATCH(Data6[[#This Row],[Hours Type:]],'Employee Info'!$C$2:$E$2,0)),"")</f>
        <v/>
      </c>
      <c r="K1736" s="19" t="str">
        <f>IFERROR(INDEX('Employee Info'!$C$3:$J$200,MATCH(Data6[[#This Row],[Name:]],'Employee Info'!$B$3:$B$200,0),MATCH(Data6[[#Headers],[Truck]],'Employee Info'!$C$2:$J$2,0)),"")</f>
        <v/>
      </c>
      <c r="L1736" s="19" t="str">
        <f>IFERROR(INDEX('Employee Info'!$C$3:$J$200,MATCH(Data6[[#This Row],[Name:]],'Employee Info'!$B$3:$B$200,0),MATCH(Data6[[#Headers],[Phone]],'Employee Info'!$C$2:$J$2,0)),"")</f>
        <v/>
      </c>
      <c r="M1736" s="19" t="str">
        <f>IFERROR(INDEX('Employee Info'!$C$3:$J$200,MATCH(Data6[[#This Row],[Name:]],'Employee Info'!$B$3:$B$200,0),MATCH(Data6[[#Headers],[Tech]],'Employee Info'!$C$2:$J$2,0)),"")</f>
        <v/>
      </c>
      <c r="N1736" s="19" t="str">
        <f>IFERROR(INDEX('Employee Info'!$C$3:$J$200,MATCH(Data6[[#This Row],[Name:]],'Employee Info'!$B$3:$B$200,0),MATCH(Data6[[#Headers],[Other]],'Employee Info'!$C$2:$J$2,0)),"")</f>
        <v/>
      </c>
      <c r="O1736" s="19">
        <f>IFERROR((Data6[[#This Row],[Hours:]]*SUM(Data6[[#This Row],[Rate]:[Other]])),"")</f>
        <v>0</v>
      </c>
      <c r="P1736" s="7" t="str">
        <f>IF(Data6[[#This Row],[WO'#:]]="","Riley #","WO#")</f>
        <v>WO#</v>
      </c>
      <c r="Q1736" s="7">
        <f>IFERROR(WEEKNUM(Data6[[#This Row],[Date:]]),"")</f>
        <v>35</v>
      </c>
      <c r="R1736" s="6">
        <f t="shared" si="81"/>
        <v>45529</v>
      </c>
      <c r="S1736" s="6">
        <f>Data6[[#This Row],[Week Start]]+7</f>
        <v>45536</v>
      </c>
      <c r="T1736" s="7" t="str">
        <f t="shared" si="82"/>
        <v>8/25/2024 - 9/1/2024</v>
      </c>
      <c r="U1736" s="7" t="str">
        <f t="shared" si="83"/>
        <v>Time Card</v>
      </c>
      <c r="V1736" s="8" t="str">
        <f>RIGHT(TEXT(Data6[[#This Row],[Date:]],"mmddyyyy"),4)</f>
        <v>2024</v>
      </c>
      <c r="W1736" s="8" t="str">
        <f>MID(TEXT(Data6[[#This Row],[Date:]],"mmddyyyy"),3,2)</f>
        <v>26</v>
      </c>
      <c r="X1736" s="8" t="str">
        <f>LEFT(TEXT(Data6[[#This Row],[Date:]],"mmddyyyy"),2)</f>
        <v>08</v>
      </c>
      <c r="Y1736" s="6">
        <f>DATE(Data6[[#This Row],[Year]],Data6[[#This Row],[Month]],Data6[[#This Row],[Day]])</f>
        <v>45530</v>
      </c>
    </row>
    <row r="1737" spans="1:25" x14ac:dyDescent="0.3">
      <c r="A1737" s="5">
        <v>45534.60702974537</v>
      </c>
      <c r="B1737" s="7" t="s">
        <v>66</v>
      </c>
      <c r="C1737" s="6" t="s">
        <v>2134</v>
      </c>
      <c r="D1737" s="7" t="s">
        <v>2175</v>
      </c>
      <c r="E1737" s="8">
        <v>1</v>
      </c>
      <c r="F1737" s="7" t="s">
        <v>68</v>
      </c>
      <c r="G1737" s="7" t="s">
        <v>68</v>
      </c>
      <c r="H1737" s="7" t="s">
        <v>1941</v>
      </c>
      <c r="I1737" s="7" t="s">
        <v>44</v>
      </c>
      <c r="J1737" s="19" t="str">
        <f>IFERROR(INDEX('Employee Info'!$C$3:$E$200,MATCH(Data6[[#This Row],[Name:]],'Employee Info'!$B$3:$B$200,0),MATCH(Data6[[#This Row],[Hours Type:]],'Employee Info'!$C$2:$E$2,0)),"")</f>
        <v/>
      </c>
      <c r="K1737" s="19" t="str">
        <f>IFERROR(INDEX('Employee Info'!$C$3:$J$200,MATCH(Data6[[#This Row],[Name:]],'Employee Info'!$B$3:$B$200,0),MATCH(Data6[[#Headers],[Truck]],'Employee Info'!$C$2:$J$2,0)),"")</f>
        <v/>
      </c>
      <c r="L1737" s="19" t="str">
        <f>IFERROR(INDEX('Employee Info'!$C$3:$J$200,MATCH(Data6[[#This Row],[Name:]],'Employee Info'!$B$3:$B$200,0),MATCH(Data6[[#Headers],[Phone]],'Employee Info'!$C$2:$J$2,0)),"")</f>
        <v/>
      </c>
      <c r="M1737" s="19" t="str">
        <f>IFERROR(INDEX('Employee Info'!$C$3:$J$200,MATCH(Data6[[#This Row],[Name:]],'Employee Info'!$B$3:$B$200,0),MATCH(Data6[[#Headers],[Tech]],'Employee Info'!$C$2:$J$2,0)),"")</f>
        <v/>
      </c>
      <c r="N1737" s="19" t="str">
        <f>IFERROR(INDEX('Employee Info'!$C$3:$J$200,MATCH(Data6[[#This Row],[Name:]],'Employee Info'!$B$3:$B$200,0),MATCH(Data6[[#Headers],[Other]],'Employee Info'!$C$2:$J$2,0)),"")</f>
        <v/>
      </c>
      <c r="O1737" s="19">
        <f>IFERROR((Data6[[#This Row],[Hours:]]*SUM(Data6[[#This Row],[Rate]:[Other]])),"")</f>
        <v>0</v>
      </c>
      <c r="P1737" s="7" t="str">
        <f>IF(Data6[[#This Row],[WO'#:]]="","Riley #","WO#")</f>
        <v>Riley #</v>
      </c>
      <c r="Q1737" s="7">
        <f>IFERROR(WEEKNUM(Data6[[#This Row],[Date:]]),"")</f>
        <v>35</v>
      </c>
      <c r="R1737" s="6">
        <f t="shared" si="81"/>
        <v>45529</v>
      </c>
      <c r="S1737" s="6">
        <f>Data6[[#This Row],[Week Start]]+7</f>
        <v>45536</v>
      </c>
      <c r="T1737" s="7" t="str">
        <f t="shared" si="82"/>
        <v>8/25/2024 - 9/1/2024</v>
      </c>
      <c r="U1737" s="7" t="str">
        <f t="shared" si="83"/>
        <v>Time Card</v>
      </c>
      <c r="V1737" s="8" t="str">
        <f>RIGHT(TEXT(Data6[[#This Row],[Date:]],"mmddyyyy"),4)</f>
        <v>2024</v>
      </c>
      <c r="W1737" s="8" t="str">
        <f>MID(TEXT(Data6[[#This Row],[Date:]],"mmddyyyy"),3,2)</f>
        <v>26</v>
      </c>
      <c r="X1737" s="8" t="str">
        <f>LEFT(TEXT(Data6[[#This Row],[Date:]],"mmddyyyy"),2)</f>
        <v>08</v>
      </c>
      <c r="Y1737" s="6">
        <f>DATE(Data6[[#This Row],[Year]],Data6[[#This Row],[Month]],Data6[[#This Row],[Day]])</f>
        <v>45530</v>
      </c>
    </row>
    <row r="1738" spans="1:25" x14ac:dyDescent="0.3">
      <c r="A1738" s="5">
        <v>45534.615499421299</v>
      </c>
      <c r="B1738" s="7" t="s">
        <v>66</v>
      </c>
      <c r="C1738" s="6" t="s">
        <v>2134</v>
      </c>
      <c r="D1738" s="7" t="s">
        <v>2176</v>
      </c>
      <c r="E1738" s="8">
        <v>3</v>
      </c>
      <c r="F1738" s="7">
        <v>6984733</v>
      </c>
      <c r="G1738" s="7" t="s">
        <v>68</v>
      </c>
      <c r="H1738" s="7" t="s">
        <v>756</v>
      </c>
      <c r="I1738" s="7" t="s">
        <v>44</v>
      </c>
      <c r="J1738" s="19" t="str">
        <f>IFERROR(INDEX('Employee Info'!$C$3:$E$200,MATCH(Data6[[#This Row],[Name:]],'Employee Info'!$B$3:$B$200,0),MATCH(Data6[[#This Row],[Hours Type:]],'Employee Info'!$C$2:$E$2,0)),"")</f>
        <v/>
      </c>
      <c r="K1738" s="19" t="str">
        <f>IFERROR(INDEX('Employee Info'!$C$3:$J$200,MATCH(Data6[[#This Row],[Name:]],'Employee Info'!$B$3:$B$200,0),MATCH(Data6[[#Headers],[Truck]],'Employee Info'!$C$2:$J$2,0)),"")</f>
        <v/>
      </c>
      <c r="L1738" s="19" t="str">
        <f>IFERROR(INDEX('Employee Info'!$C$3:$J$200,MATCH(Data6[[#This Row],[Name:]],'Employee Info'!$B$3:$B$200,0),MATCH(Data6[[#Headers],[Phone]],'Employee Info'!$C$2:$J$2,0)),"")</f>
        <v/>
      </c>
      <c r="M1738" s="19" t="str">
        <f>IFERROR(INDEX('Employee Info'!$C$3:$J$200,MATCH(Data6[[#This Row],[Name:]],'Employee Info'!$B$3:$B$200,0),MATCH(Data6[[#Headers],[Tech]],'Employee Info'!$C$2:$J$2,0)),"")</f>
        <v/>
      </c>
      <c r="N1738" s="19" t="str">
        <f>IFERROR(INDEX('Employee Info'!$C$3:$J$200,MATCH(Data6[[#This Row],[Name:]],'Employee Info'!$B$3:$B$200,0),MATCH(Data6[[#Headers],[Other]],'Employee Info'!$C$2:$J$2,0)),"")</f>
        <v/>
      </c>
      <c r="O1738" s="19">
        <f>IFERROR((Data6[[#This Row],[Hours:]]*SUM(Data6[[#This Row],[Rate]:[Other]])),"")</f>
        <v>0</v>
      </c>
      <c r="P1738" s="7" t="str">
        <f>IF(Data6[[#This Row],[WO'#:]]="","Riley #","WO#")</f>
        <v>WO#</v>
      </c>
      <c r="Q1738" s="7">
        <f>IFERROR(WEEKNUM(Data6[[#This Row],[Date:]]),"")</f>
        <v>35</v>
      </c>
      <c r="R1738" s="6">
        <f t="shared" si="81"/>
        <v>45529</v>
      </c>
      <c r="S1738" s="6">
        <f>Data6[[#This Row],[Week Start]]+7</f>
        <v>45536</v>
      </c>
      <c r="T1738" s="7" t="str">
        <f t="shared" si="82"/>
        <v>8/25/2024 - 9/1/2024</v>
      </c>
      <c r="U1738" s="7" t="str">
        <f t="shared" si="83"/>
        <v>Time Card</v>
      </c>
      <c r="V1738" s="8" t="str">
        <f>RIGHT(TEXT(Data6[[#This Row],[Date:]],"mmddyyyy"),4)</f>
        <v>2024</v>
      </c>
      <c r="W1738" s="8" t="str">
        <f>MID(TEXT(Data6[[#This Row],[Date:]],"mmddyyyy"),3,2)</f>
        <v>26</v>
      </c>
      <c r="X1738" s="8" t="str">
        <f>LEFT(TEXT(Data6[[#This Row],[Date:]],"mmddyyyy"),2)</f>
        <v>08</v>
      </c>
      <c r="Y1738" s="6">
        <f>DATE(Data6[[#This Row],[Year]],Data6[[#This Row],[Month]],Data6[[#This Row],[Day]])</f>
        <v>45530</v>
      </c>
    </row>
    <row r="1739" spans="1:25" x14ac:dyDescent="0.3">
      <c r="A1739" s="5">
        <v>45534.615650810185</v>
      </c>
      <c r="B1739" s="7" t="s">
        <v>66</v>
      </c>
      <c r="C1739" s="6" t="s">
        <v>2134</v>
      </c>
      <c r="D1739" s="7" t="s">
        <v>2176</v>
      </c>
      <c r="E1739" s="8">
        <v>1</v>
      </c>
      <c r="F1739" s="7">
        <v>6984733</v>
      </c>
      <c r="G1739" s="7" t="s">
        <v>68</v>
      </c>
      <c r="H1739" s="7" t="s">
        <v>756</v>
      </c>
      <c r="I1739" s="7" t="s">
        <v>45</v>
      </c>
      <c r="J1739" s="19" t="str">
        <f>IFERROR(INDEX('Employee Info'!$C$3:$E$200,MATCH(Data6[[#This Row],[Name:]],'Employee Info'!$B$3:$B$200,0),MATCH(Data6[[#This Row],[Hours Type:]],'Employee Info'!$C$2:$E$2,0)),"")</f>
        <v/>
      </c>
      <c r="K1739" s="19" t="str">
        <f>IFERROR(INDEX('Employee Info'!$C$3:$J$200,MATCH(Data6[[#This Row],[Name:]],'Employee Info'!$B$3:$B$200,0),MATCH(Data6[[#Headers],[Truck]],'Employee Info'!$C$2:$J$2,0)),"")</f>
        <v/>
      </c>
      <c r="L1739" s="19" t="str">
        <f>IFERROR(INDEX('Employee Info'!$C$3:$J$200,MATCH(Data6[[#This Row],[Name:]],'Employee Info'!$B$3:$B$200,0),MATCH(Data6[[#Headers],[Phone]],'Employee Info'!$C$2:$J$2,0)),"")</f>
        <v/>
      </c>
      <c r="M1739" s="19" t="str">
        <f>IFERROR(INDEX('Employee Info'!$C$3:$J$200,MATCH(Data6[[#This Row],[Name:]],'Employee Info'!$B$3:$B$200,0),MATCH(Data6[[#Headers],[Tech]],'Employee Info'!$C$2:$J$2,0)),"")</f>
        <v/>
      </c>
      <c r="N1739" s="19" t="str">
        <f>IFERROR(INDEX('Employee Info'!$C$3:$J$200,MATCH(Data6[[#This Row],[Name:]],'Employee Info'!$B$3:$B$200,0),MATCH(Data6[[#Headers],[Other]],'Employee Info'!$C$2:$J$2,0)),"")</f>
        <v/>
      </c>
      <c r="O1739" s="19">
        <f>IFERROR((Data6[[#This Row],[Hours:]]*SUM(Data6[[#This Row],[Rate]:[Other]])),"")</f>
        <v>0</v>
      </c>
      <c r="P1739" s="7" t="str">
        <f>IF(Data6[[#This Row],[WO'#:]]="","Riley #","WO#")</f>
        <v>WO#</v>
      </c>
      <c r="Q1739" s="7">
        <f>IFERROR(WEEKNUM(Data6[[#This Row],[Date:]]),"")</f>
        <v>35</v>
      </c>
      <c r="R1739" s="6">
        <f t="shared" si="81"/>
        <v>45529</v>
      </c>
      <c r="S1739" s="6">
        <f>Data6[[#This Row],[Week Start]]+7</f>
        <v>45536</v>
      </c>
      <c r="T1739" s="7" t="str">
        <f t="shared" si="82"/>
        <v>8/25/2024 - 9/1/2024</v>
      </c>
      <c r="U1739" s="7" t="str">
        <f t="shared" si="83"/>
        <v>Time Card</v>
      </c>
      <c r="V1739" s="8" t="str">
        <f>RIGHT(TEXT(Data6[[#This Row],[Date:]],"mmddyyyy"),4)</f>
        <v>2024</v>
      </c>
      <c r="W1739" s="8" t="str">
        <f>MID(TEXT(Data6[[#This Row],[Date:]],"mmddyyyy"),3,2)</f>
        <v>26</v>
      </c>
      <c r="X1739" s="8" t="str">
        <f>LEFT(TEXT(Data6[[#This Row],[Date:]],"mmddyyyy"),2)</f>
        <v>08</v>
      </c>
      <c r="Y1739" s="6">
        <f>DATE(Data6[[#This Row],[Year]],Data6[[#This Row],[Month]],Data6[[#This Row],[Day]])</f>
        <v>45530</v>
      </c>
    </row>
    <row r="1740" spans="1:25" x14ac:dyDescent="0.3">
      <c r="A1740" s="5">
        <v>45531.518403009257</v>
      </c>
      <c r="B1740" s="7" t="s">
        <v>31</v>
      </c>
      <c r="C1740" s="6" t="s">
        <v>2136</v>
      </c>
      <c r="D1740" s="7" t="s">
        <v>2096</v>
      </c>
      <c r="E1740" s="8">
        <v>2.5</v>
      </c>
      <c r="F1740" s="7" t="s">
        <v>68</v>
      </c>
      <c r="G1740" s="7" t="s">
        <v>68</v>
      </c>
      <c r="H1740" s="7" t="s">
        <v>2097</v>
      </c>
      <c r="I1740" s="7" t="s">
        <v>44</v>
      </c>
      <c r="J1740" s="19" t="str">
        <f>IFERROR(INDEX('Employee Info'!$C$3:$E$200,MATCH(Data6[[#This Row],[Name:]],'Employee Info'!$B$3:$B$200,0),MATCH(Data6[[#This Row],[Hours Type:]],'Employee Info'!$C$2:$E$2,0)),"")</f>
        <v/>
      </c>
      <c r="K1740" s="19" t="str">
        <f>IFERROR(INDEX('Employee Info'!$C$3:$J$200,MATCH(Data6[[#This Row],[Name:]],'Employee Info'!$B$3:$B$200,0),MATCH(Data6[[#Headers],[Truck]],'Employee Info'!$C$2:$J$2,0)),"")</f>
        <v/>
      </c>
      <c r="L1740" s="19" t="str">
        <f>IFERROR(INDEX('Employee Info'!$C$3:$J$200,MATCH(Data6[[#This Row],[Name:]],'Employee Info'!$B$3:$B$200,0),MATCH(Data6[[#Headers],[Phone]],'Employee Info'!$C$2:$J$2,0)),"")</f>
        <v/>
      </c>
      <c r="M1740" s="19" t="str">
        <f>IFERROR(INDEX('Employee Info'!$C$3:$J$200,MATCH(Data6[[#This Row],[Name:]],'Employee Info'!$B$3:$B$200,0),MATCH(Data6[[#Headers],[Tech]],'Employee Info'!$C$2:$J$2,0)),"")</f>
        <v/>
      </c>
      <c r="N1740" s="19" t="str">
        <f>IFERROR(INDEX('Employee Info'!$C$3:$J$200,MATCH(Data6[[#This Row],[Name:]],'Employee Info'!$B$3:$B$200,0),MATCH(Data6[[#Headers],[Other]],'Employee Info'!$C$2:$J$2,0)),"")</f>
        <v/>
      </c>
      <c r="O1740" s="19">
        <f>IFERROR((Data6[[#This Row],[Hours:]]*SUM(Data6[[#This Row],[Rate]:[Other]])),"")</f>
        <v>0</v>
      </c>
      <c r="P1740" s="7" t="str">
        <f>IF(Data6[[#This Row],[WO'#:]]="","Riley #","WO#")</f>
        <v>Riley #</v>
      </c>
      <c r="Q1740" s="7">
        <f>IFERROR(WEEKNUM(Data6[[#This Row],[Date:]]),"")</f>
        <v>35</v>
      </c>
      <c r="R1740" s="6">
        <f t="shared" si="81"/>
        <v>45529</v>
      </c>
      <c r="S1740" s="6">
        <f>Data6[[#This Row],[Week Start]]+7</f>
        <v>45536</v>
      </c>
      <c r="T1740" s="7" t="str">
        <f t="shared" si="82"/>
        <v>8/25/2024 - 9/1/2024</v>
      </c>
      <c r="U1740" s="7" t="str">
        <f t="shared" si="83"/>
        <v>Time Card</v>
      </c>
      <c r="V1740" s="8" t="str">
        <f>RIGHT(TEXT(Data6[[#This Row],[Date:]],"mmddyyyy"),4)</f>
        <v>2024</v>
      </c>
      <c r="W1740" s="8" t="str">
        <f>MID(TEXT(Data6[[#This Row],[Date:]],"mmddyyyy"),3,2)</f>
        <v>27</v>
      </c>
      <c r="X1740" s="8" t="str">
        <f>LEFT(TEXT(Data6[[#This Row],[Date:]],"mmddyyyy"),2)</f>
        <v>08</v>
      </c>
      <c r="Y1740" s="6">
        <f>DATE(Data6[[#This Row],[Year]],Data6[[#This Row],[Month]],Data6[[#This Row],[Day]])</f>
        <v>45531</v>
      </c>
    </row>
    <row r="1741" spans="1:25" x14ac:dyDescent="0.3">
      <c r="A1741" s="5">
        <v>45531.518675347223</v>
      </c>
      <c r="B1741" s="7" t="s">
        <v>34</v>
      </c>
      <c r="C1741" s="6" t="s">
        <v>2136</v>
      </c>
      <c r="D1741" s="7" t="s">
        <v>2096</v>
      </c>
      <c r="E1741" s="8">
        <v>2.5</v>
      </c>
      <c r="F1741" s="7" t="s">
        <v>68</v>
      </c>
      <c r="G1741" s="7" t="s">
        <v>68</v>
      </c>
      <c r="H1741" s="7" t="s">
        <v>2097</v>
      </c>
      <c r="I1741" s="7" t="s">
        <v>44</v>
      </c>
      <c r="J1741" s="19" t="str">
        <f>IFERROR(INDEX('Employee Info'!$C$3:$E$200,MATCH(Data6[[#This Row],[Name:]],'Employee Info'!$B$3:$B$200,0),MATCH(Data6[[#This Row],[Hours Type:]],'Employee Info'!$C$2:$E$2,0)),"")</f>
        <v/>
      </c>
      <c r="K1741" s="19" t="str">
        <f>IFERROR(INDEX('Employee Info'!$C$3:$J$200,MATCH(Data6[[#This Row],[Name:]],'Employee Info'!$B$3:$B$200,0),MATCH(Data6[[#Headers],[Truck]],'Employee Info'!$C$2:$J$2,0)),"")</f>
        <v/>
      </c>
      <c r="L1741" s="19" t="str">
        <f>IFERROR(INDEX('Employee Info'!$C$3:$J$200,MATCH(Data6[[#This Row],[Name:]],'Employee Info'!$B$3:$B$200,0),MATCH(Data6[[#Headers],[Phone]],'Employee Info'!$C$2:$J$2,0)),"")</f>
        <v/>
      </c>
      <c r="M1741" s="19" t="str">
        <f>IFERROR(INDEX('Employee Info'!$C$3:$J$200,MATCH(Data6[[#This Row],[Name:]],'Employee Info'!$B$3:$B$200,0),MATCH(Data6[[#Headers],[Tech]],'Employee Info'!$C$2:$J$2,0)),"")</f>
        <v/>
      </c>
      <c r="N1741" s="19" t="str">
        <f>IFERROR(INDEX('Employee Info'!$C$3:$J$200,MATCH(Data6[[#This Row],[Name:]],'Employee Info'!$B$3:$B$200,0),MATCH(Data6[[#Headers],[Other]],'Employee Info'!$C$2:$J$2,0)),"")</f>
        <v/>
      </c>
      <c r="O1741" s="19">
        <f>IFERROR((Data6[[#This Row],[Hours:]]*SUM(Data6[[#This Row],[Rate]:[Other]])),"")</f>
        <v>0</v>
      </c>
      <c r="P1741" s="7" t="str">
        <f>IF(Data6[[#This Row],[WO'#:]]="","Riley #","WO#")</f>
        <v>Riley #</v>
      </c>
      <c r="Q1741" s="7">
        <f>IFERROR(WEEKNUM(Data6[[#This Row],[Date:]]),"")</f>
        <v>35</v>
      </c>
      <c r="R1741" s="6">
        <f t="shared" si="81"/>
        <v>45529</v>
      </c>
      <c r="S1741" s="6">
        <f>Data6[[#This Row],[Week Start]]+7</f>
        <v>45536</v>
      </c>
      <c r="T1741" s="7" t="str">
        <f t="shared" si="82"/>
        <v>8/25/2024 - 9/1/2024</v>
      </c>
      <c r="U1741" s="7" t="str">
        <f t="shared" si="83"/>
        <v>Time Card</v>
      </c>
      <c r="V1741" s="8" t="str">
        <f>RIGHT(TEXT(Data6[[#This Row],[Date:]],"mmddyyyy"),4)</f>
        <v>2024</v>
      </c>
      <c r="W1741" s="8" t="str">
        <f>MID(TEXT(Data6[[#This Row],[Date:]],"mmddyyyy"),3,2)</f>
        <v>27</v>
      </c>
      <c r="X1741" s="8" t="str">
        <f>LEFT(TEXT(Data6[[#This Row],[Date:]],"mmddyyyy"),2)</f>
        <v>08</v>
      </c>
      <c r="Y1741" s="6">
        <f>DATE(Data6[[#This Row],[Year]],Data6[[#This Row],[Month]],Data6[[#This Row],[Day]])</f>
        <v>45531</v>
      </c>
    </row>
    <row r="1742" spans="1:25" x14ac:dyDescent="0.3">
      <c r="A1742" s="5">
        <v>45531.519186805555</v>
      </c>
      <c r="B1742" s="7" t="s">
        <v>34</v>
      </c>
      <c r="C1742" s="6" t="s">
        <v>2136</v>
      </c>
      <c r="D1742" s="7" t="s">
        <v>2137</v>
      </c>
      <c r="E1742" s="8">
        <v>5.5</v>
      </c>
      <c r="F1742" s="7" t="s">
        <v>68</v>
      </c>
      <c r="G1742" s="7" t="s">
        <v>68</v>
      </c>
      <c r="H1742" s="7" t="s">
        <v>42</v>
      </c>
      <c r="I1742" s="7" t="s">
        <v>44</v>
      </c>
      <c r="J1742" s="19" t="str">
        <f>IFERROR(INDEX('Employee Info'!$C$3:$E$200,MATCH(Data6[[#This Row],[Name:]],'Employee Info'!$B$3:$B$200,0),MATCH(Data6[[#This Row],[Hours Type:]],'Employee Info'!$C$2:$E$2,0)),"")</f>
        <v/>
      </c>
      <c r="K1742" s="19" t="str">
        <f>IFERROR(INDEX('Employee Info'!$C$3:$J$200,MATCH(Data6[[#This Row],[Name:]],'Employee Info'!$B$3:$B$200,0),MATCH(Data6[[#Headers],[Truck]],'Employee Info'!$C$2:$J$2,0)),"")</f>
        <v/>
      </c>
      <c r="L1742" s="19" t="str">
        <f>IFERROR(INDEX('Employee Info'!$C$3:$J$200,MATCH(Data6[[#This Row],[Name:]],'Employee Info'!$B$3:$B$200,0),MATCH(Data6[[#Headers],[Phone]],'Employee Info'!$C$2:$J$2,0)),"")</f>
        <v/>
      </c>
      <c r="M1742" s="19" t="str">
        <f>IFERROR(INDEX('Employee Info'!$C$3:$J$200,MATCH(Data6[[#This Row],[Name:]],'Employee Info'!$B$3:$B$200,0),MATCH(Data6[[#Headers],[Tech]],'Employee Info'!$C$2:$J$2,0)),"")</f>
        <v/>
      </c>
      <c r="N1742" s="19" t="str">
        <f>IFERROR(INDEX('Employee Info'!$C$3:$J$200,MATCH(Data6[[#This Row],[Name:]],'Employee Info'!$B$3:$B$200,0),MATCH(Data6[[#Headers],[Other]],'Employee Info'!$C$2:$J$2,0)),"")</f>
        <v/>
      </c>
      <c r="O1742" s="19">
        <f>IFERROR((Data6[[#This Row],[Hours:]]*SUM(Data6[[#This Row],[Rate]:[Other]])),"")</f>
        <v>0</v>
      </c>
      <c r="P1742" s="7" t="str">
        <f>IF(Data6[[#This Row],[WO'#:]]="","Riley #","WO#")</f>
        <v>Riley #</v>
      </c>
      <c r="Q1742" s="7">
        <f>IFERROR(WEEKNUM(Data6[[#This Row],[Date:]]),"")</f>
        <v>35</v>
      </c>
      <c r="R1742" s="6">
        <f t="shared" si="81"/>
        <v>45529</v>
      </c>
      <c r="S1742" s="6">
        <f>Data6[[#This Row],[Week Start]]+7</f>
        <v>45536</v>
      </c>
      <c r="T1742" s="7" t="str">
        <f t="shared" si="82"/>
        <v>8/25/2024 - 9/1/2024</v>
      </c>
      <c r="U1742" s="7" t="str">
        <f t="shared" si="83"/>
        <v>Time Card</v>
      </c>
      <c r="V1742" s="8" t="str">
        <f>RIGHT(TEXT(Data6[[#This Row],[Date:]],"mmddyyyy"),4)</f>
        <v>2024</v>
      </c>
      <c r="W1742" s="8" t="str">
        <f>MID(TEXT(Data6[[#This Row],[Date:]],"mmddyyyy"),3,2)</f>
        <v>27</v>
      </c>
      <c r="X1742" s="8" t="str">
        <f>LEFT(TEXT(Data6[[#This Row],[Date:]],"mmddyyyy"),2)</f>
        <v>08</v>
      </c>
      <c r="Y1742" s="6">
        <f>DATE(Data6[[#This Row],[Year]],Data6[[#This Row],[Month]],Data6[[#This Row],[Day]])</f>
        <v>45531</v>
      </c>
    </row>
    <row r="1743" spans="1:25" x14ac:dyDescent="0.3">
      <c r="A1743" s="5">
        <v>45531.519286111114</v>
      </c>
      <c r="B1743" s="7" t="s">
        <v>31</v>
      </c>
      <c r="C1743" s="6" t="s">
        <v>2136</v>
      </c>
      <c r="D1743" s="7" t="s">
        <v>2137</v>
      </c>
      <c r="E1743" s="8">
        <v>5.5</v>
      </c>
      <c r="F1743" s="7" t="s">
        <v>68</v>
      </c>
      <c r="G1743" s="7" t="s">
        <v>68</v>
      </c>
      <c r="H1743" s="7" t="s">
        <v>42</v>
      </c>
      <c r="I1743" s="7" t="s">
        <v>44</v>
      </c>
      <c r="J1743" s="19" t="str">
        <f>IFERROR(INDEX('Employee Info'!$C$3:$E$200,MATCH(Data6[[#This Row],[Name:]],'Employee Info'!$B$3:$B$200,0),MATCH(Data6[[#This Row],[Hours Type:]],'Employee Info'!$C$2:$E$2,0)),"")</f>
        <v/>
      </c>
      <c r="K1743" s="19" t="str">
        <f>IFERROR(INDEX('Employee Info'!$C$3:$J$200,MATCH(Data6[[#This Row],[Name:]],'Employee Info'!$B$3:$B$200,0),MATCH(Data6[[#Headers],[Truck]],'Employee Info'!$C$2:$J$2,0)),"")</f>
        <v/>
      </c>
      <c r="L1743" s="19" t="str">
        <f>IFERROR(INDEX('Employee Info'!$C$3:$J$200,MATCH(Data6[[#This Row],[Name:]],'Employee Info'!$B$3:$B$200,0),MATCH(Data6[[#Headers],[Phone]],'Employee Info'!$C$2:$J$2,0)),"")</f>
        <v/>
      </c>
      <c r="M1743" s="19" t="str">
        <f>IFERROR(INDEX('Employee Info'!$C$3:$J$200,MATCH(Data6[[#This Row],[Name:]],'Employee Info'!$B$3:$B$200,0),MATCH(Data6[[#Headers],[Tech]],'Employee Info'!$C$2:$J$2,0)),"")</f>
        <v/>
      </c>
      <c r="N1743" s="19" t="str">
        <f>IFERROR(INDEX('Employee Info'!$C$3:$J$200,MATCH(Data6[[#This Row],[Name:]],'Employee Info'!$B$3:$B$200,0),MATCH(Data6[[#Headers],[Other]],'Employee Info'!$C$2:$J$2,0)),"")</f>
        <v/>
      </c>
      <c r="O1743" s="19">
        <f>IFERROR((Data6[[#This Row],[Hours:]]*SUM(Data6[[#This Row],[Rate]:[Other]])),"")</f>
        <v>0</v>
      </c>
      <c r="P1743" s="7" t="str">
        <f>IF(Data6[[#This Row],[WO'#:]]="","Riley #","WO#")</f>
        <v>Riley #</v>
      </c>
      <c r="Q1743" s="7">
        <f>IFERROR(WEEKNUM(Data6[[#This Row],[Date:]]),"")</f>
        <v>35</v>
      </c>
      <c r="R1743" s="6">
        <f t="shared" si="81"/>
        <v>45529</v>
      </c>
      <c r="S1743" s="6">
        <f>Data6[[#This Row],[Week Start]]+7</f>
        <v>45536</v>
      </c>
      <c r="T1743" s="7" t="str">
        <f t="shared" si="82"/>
        <v>8/25/2024 - 9/1/2024</v>
      </c>
      <c r="U1743" s="7" t="str">
        <f t="shared" si="83"/>
        <v>Time Card</v>
      </c>
      <c r="V1743" s="8" t="str">
        <f>RIGHT(TEXT(Data6[[#This Row],[Date:]],"mmddyyyy"),4)</f>
        <v>2024</v>
      </c>
      <c r="W1743" s="8" t="str">
        <f>MID(TEXT(Data6[[#This Row],[Date:]],"mmddyyyy"),3,2)</f>
        <v>27</v>
      </c>
      <c r="X1743" s="8" t="str">
        <f>LEFT(TEXT(Data6[[#This Row],[Date:]],"mmddyyyy"),2)</f>
        <v>08</v>
      </c>
      <c r="Y1743" s="6">
        <f>DATE(Data6[[#This Row],[Year]],Data6[[#This Row],[Month]],Data6[[#This Row],[Day]])</f>
        <v>45531</v>
      </c>
    </row>
    <row r="1744" spans="1:25" x14ac:dyDescent="0.3">
      <c r="A1744" s="5">
        <v>45531.584455555552</v>
      </c>
      <c r="B1744" s="7" t="s">
        <v>35</v>
      </c>
      <c r="C1744" s="6" t="s">
        <v>2136</v>
      </c>
      <c r="D1744" s="7" t="s">
        <v>2139</v>
      </c>
      <c r="E1744" s="8">
        <v>6</v>
      </c>
      <c r="F1744" s="7">
        <v>7130810</v>
      </c>
      <c r="G1744" s="7" t="s">
        <v>68</v>
      </c>
      <c r="H1744" s="7" t="s">
        <v>756</v>
      </c>
      <c r="I1744" s="7" t="s">
        <v>44</v>
      </c>
      <c r="J1744" s="19" t="str">
        <f>IFERROR(INDEX('Employee Info'!$C$3:$E$200,MATCH(Data6[[#This Row],[Name:]],'Employee Info'!$B$3:$B$200,0),MATCH(Data6[[#This Row],[Hours Type:]],'Employee Info'!$C$2:$E$2,0)),"")</f>
        <v/>
      </c>
      <c r="K1744" s="19" t="str">
        <f>IFERROR(INDEX('Employee Info'!$C$3:$J$200,MATCH(Data6[[#This Row],[Name:]],'Employee Info'!$B$3:$B$200,0),MATCH(Data6[[#Headers],[Truck]],'Employee Info'!$C$2:$J$2,0)),"")</f>
        <v/>
      </c>
      <c r="L1744" s="19" t="str">
        <f>IFERROR(INDEX('Employee Info'!$C$3:$J$200,MATCH(Data6[[#This Row],[Name:]],'Employee Info'!$B$3:$B$200,0),MATCH(Data6[[#Headers],[Phone]],'Employee Info'!$C$2:$J$2,0)),"")</f>
        <v/>
      </c>
      <c r="M1744" s="19" t="str">
        <f>IFERROR(INDEX('Employee Info'!$C$3:$J$200,MATCH(Data6[[#This Row],[Name:]],'Employee Info'!$B$3:$B$200,0),MATCH(Data6[[#Headers],[Tech]],'Employee Info'!$C$2:$J$2,0)),"")</f>
        <v/>
      </c>
      <c r="N1744" s="19" t="str">
        <f>IFERROR(INDEX('Employee Info'!$C$3:$J$200,MATCH(Data6[[#This Row],[Name:]],'Employee Info'!$B$3:$B$200,0),MATCH(Data6[[#Headers],[Other]],'Employee Info'!$C$2:$J$2,0)),"")</f>
        <v/>
      </c>
      <c r="O1744" s="19">
        <f>IFERROR((Data6[[#This Row],[Hours:]]*SUM(Data6[[#This Row],[Rate]:[Other]])),"")</f>
        <v>0</v>
      </c>
      <c r="P1744" s="7" t="str">
        <f>IF(Data6[[#This Row],[WO'#:]]="","Riley #","WO#")</f>
        <v>WO#</v>
      </c>
      <c r="Q1744" s="7">
        <f>IFERROR(WEEKNUM(Data6[[#This Row],[Date:]]),"")</f>
        <v>35</v>
      </c>
      <c r="R1744" s="6">
        <f t="shared" si="81"/>
        <v>45529</v>
      </c>
      <c r="S1744" s="6">
        <f>Data6[[#This Row],[Week Start]]+7</f>
        <v>45536</v>
      </c>
      <c r="T1744" s="7" t="str">
        <f t="shared" si="82"/>
        <v>8/25/2024 - 9/1/2024</v>
      </c>
      <c r="U1744" s="7" t="str">
        <f t="shared" si="83"/>
        <v>Time Card</v>
      </c>
      <c r="V1744" s="8" t="str">
        <f>RIGHT(TEXT(Data6[[#This Row],[Date:]],"mmddyyyy"),4)</f>
        <v>2024</v>
      </c>
      <c r="W1744" s="8" t="str">
        <f>MID(TEXT(Data6[[#This Row],[Date:]],"mmddyyyy"),3,2)</f>
        <v>27</v>
      </c>
      <c r="X1744" s="8" t="str">
        <f>LEFT(TEXT(Data6[[#This Row],[Date:]],"mmddyyyy"),2)</f>
        <v>08</v>
      </c>
      <c r="Y1744" s="6">
        <f>DATE(Data6[[#This Row],[Year]],Data6[[#This Row],[Month]],Data6[[#This Row],[Day]])</f>
        <v>45531</v>
      </c>
    </row>
    <row r="1745" spans="1:25" x14ac:dyDescent="0.3">
      <c r="A1745" s="5">
        <v>45532.444117129628</v>
      </c>
      <c r="B1745" s="7" t="s">
        <v>23</v>
      </c>
      <c r="C1745" s="6" t="s">
        <v>2136</v>
      </c>
      <c r="D1745" s="7" t="s">
        <v>2140</v>
      </c>
      <c r="E1745" s="8">
        <v>6.5</v>
      </c>
      <c r="F1745" s="7">
        <v>7147631</v>
      </c>
      <c r="G1745" s="7" t="s">
        <v>68</v>
      </c>
      <c r="H1745" s="7" t="s">
        <v>756</v>
      </c>
      <c r="I1745" s="7" t="s">
        <v>44</v>
      </c>
      <c r="J1745" s="19" t="str">
        <f>IFERROR(INDEX('Employee Info'!$C$3:$E$200,MATCH(Data6[[#This Row],[Name:]],'Employee Info'!$B$3:$B$200,0),MATCH(Data6[[#This Row],[Hours Type:]],'Employee Info'!$C$2:$E$2,0)),"")</f>
        <v/>
      </c>
      <c r="K1745" s="19" t="str">
        <f>IFERROR(INDEX('Employee Info'!$C$3:$J$200,MATCH(Data6[[#This Row],[Name:]],'Employee Info'!$B$3:$B$200,0),MATCH(Data6[[#Headers],[Truck]],'Employee Info'!$C$2:$J$2,0)),"")</f>
        <v/>
      </c>
      <c r="L1745" s="19" t="str">
        <f>IFERROR(INDEX('Employee Info'!$C$3:$J$200,MATCH(Data6[[#This Row],[Name:]],'Employee Info'!$B$3:$B$200,0),MATCH(Data6[[#Headers],[Phone]],'Employee Info'!$C$2:$J$2,0)),"")</f>
        <v/>
      </c>
      <c r="M1745" s="19" t="str">
        <f>IFERROR(INDEX('Employee Info'!$C$3:$J$200,MATCH(Data6[[#This Row],[Name:]],'Employee Info'!$B$3:$B$200,0),MATCH(Data6[[#Headers],[Tech]],'Employee Info'!$C$2:$J$2,0)),"")</f>
        <v/>
      </c>
      <c r="N1745" s="19" t="str">
        <f>IFERROR(INDEX('Employee Info'!$C$3:$J$200,MATCH(Data6[[#This Row],[Name:]],'Employee Info'!$B$3:$B$200,0),MATCH(Data6[[#Headers],[Other]],'Employee Info'!$C$2:$J$2,0)),"")</f>
        <v/>
      </c>
      <c r="O1745" s="19">
        <f>IFERROR((Data6[[#This Row],[Hours:]]*SUM(Data6[[#This Row],[Rate]:[Other]])),"")</f>
        <v>0</v>
      </c>
      <c r="P1745" s="7" t="str">
        <f>IF(Data6[[#This Row],[WO'#:]]="","Riley #","WO#")</f>
        <v>WO#</v>
      </c>
      <c r="Q1745" s="7">
        <f>IFERROR(WEEKNUM(Data6[[#This Row],[Date:]]),"")</f>
        <v>35</v>
      </c>
      <c r="R1745" s="6">
        <f t="shared" si="81"/>
        <v>45529</v>
      </c>
      <c r="S1745" s="6">
        <f>Data6[[#This Row],[Week Start]]+7</f>
        <v>45536</v>
      </c>
      <c r="T1745" s="7" t="str">
        <f t="shared" si="82"/>
        <v>8/25/2024 - 9/1/2024</v>
      </c>
      <c r="U1745" s="7" t="str">
        <f t="shared" si="83"/>
        <v>Time Card</v>
      </c>
      <c r="V1745" s="8" t="str">
        <f>RIGHT(TEXT(Data6[[#This Row],[Date:]],"mmddyyyy"),4)</f>
        <v>2024</v>
      </c>
      <c r="W1745" s="8" t="str">
        <f>MID(TEXT(Data6[[#This Row],[Date:]],"mmddyyyy"),3,2)</f>
        <v>27</v>
      </c>
      <c r="X1745" s="8" t="str">
        <f>LEFT(TEXT(Data6[[#This Row],[Date:]],"mmddyyyy"),2)</f>
        <v>08</v>
      </c>
      <c r="Y1745" s="6">
        <f>DATE(Data6[[#This Row],[Year]],Data6[[#This Row],[Month]],Data6[[#This Row],[Day]])</f>
        <v>45531</v>
      </c>
    </row>
    <row r="1746" spans="1:25" x14ac:dyDescent="0.3">
      <c r="A1746" s="5">
        <v>45534.535892824075</v>
      </c>
      <c r="B1746" s="7" t="s">
        <v>35</v>
      </c>
      <c r="C1746" s="6" t="s">
        <v>2136</v>
      </c>
      <c r="D1746" s="7" t="s">
        <v>2154</v>
      </c>
      <c r="E1746" s="8">
        <v>2</v>
      </c>
      <c r="F1746" s="7" t="s">
        <v>68</v>
      </c>
      <c r="G1746" s="7" t="s">
        <v>68</v>
      </c>
      <c r="H1746" s="7" t="s">
        <v>2155</v>
      </c>
      <c r="I1746" s="7" t="s">
        <v>44</v>
      </c>
      <c r="J1746" s="19" t="str">
        <f>IFERROR(INDEX('Employee Info'!$C$3:$E$200,MATCH(Data6[[#This Row],[Name:]],'Employee Info'!$B$3:$B$200,0),MATCH(Data6[[#This Row],[Hours Type:]],'Employee Info'!$C$2:$E$2,0)),"")</f>
        <v/>
      </c>
      <c r="K1746" s="19" t="str">
        <f>IFERROR(INDEX('Employee Info'!$C$3:$J$200,MATCH(Data6[[#This Row],[Name:]],'Employee Info'!$B$3:$B$200,0),MATCH(Data6[[#Headers],[Truck]],'Employee Info'!$C$2:$J$2,0)),"")</f>
        <v/>
      </c>
      <c r="L1746" s="19" t="str">
        <f>IFERROR(INDEX('Employee Info'!$C$3:$J$200,MATCH(Data6[[#This Row],[Name:]],'Employee Info'!$B$3:$B$200,0),MATCH(Data6[[#Headers],[Phone]],'Employee Info'!$C$2:$J$2,0)),"")</f>
        <v/>
      </c>
      <c r="M1746" s="19" t="str">
        <f>IFERROR(INDEX('Employee Info'!$C$3:$J$200,MATCH(Data6[[#This Row],[Name:]],'Employee Info'!$B$3:$B$200,0),MATCH(Data6[[#Headers],[Tech]],'Employee Info'!$C$2:$J$2,0)),"")</f>
        <v/>
      </c>
      <c r="N1746" s="19" t="str">
        <f>IFERROR(INDEX('Employee Info'!$C$3:$J$200,MATCH(Data6[[#This Row],[Name:]],'Employee Info'!$B$3:$B$200,0),MATCH(Data6[[#Headers],[Other]],'Employee Info'!$C$2:$J$2,0)),"")</f>
        <v/>
      </c>
      <c r="O1746" s="19">
        <f>IFERROR((Data6[[#This Row],[Hours:]]*SUM(Data6[[#This Row],[Rate]:[Other]])),"")</f>
        <v>0</v>
      </c>
      <c r="P1746" s="7" t="str">
        <f>IF(Data6[[#This Row],[WO'#:]]="","Riley #","WO#")</f>
        <v>Riley #</v>
      </c>
      <c r="Q1746" s="7">
        <f>IFERROR(WEEKNUM(Data6[[#This Row],[Date:]]),"")</f>
        <v>35</v>
      </c>
      <c r="R1746" s="6">
        <f t="shared" si="81"/>
        <v>45529</v>
      </c>
      <c r="S1746" s="6">
        <f>Data6[[#This Row],[Week Start]]+7</f>
        <v>45536</v>
      </c>
      <c r="T1746" s="7" t="str">
        <f t="shared" si="82"/>
        <v>8/25/2024 - 9/1/2024</v>
      </c>
      <c r="U1746" s="7" t="str">
        <f t="shared" si="83"/>
        <v>Time Card</v>
      </c>
      <c r="V1746" s="8" t="str">
        <f>RIGHT(TEXT(Data6[[#This Row],[Date:]],"mmddyyyy"),4)</f>
        <v>2024</v>
      </c>
      <c r="W1746" s="8" t="str">
        <f>MID(TEXT(Data6[[#This Row],[Date:]],"mmddyyyy"),3,2)</f>
        <v>27</v>
      </c>
      <c r="X1746" s="8" t="str">
        <f>LEFT(TEXT(Data6[[#This Row],[Date:]],"mmddyyyy"),2)</f>
        <v>08</v>
      </c>
      <c r="Y1746" s="6">
        <f>DATE(Data6[[#This Row],[Year]],Data6[[#This Row],[Month]],Data6[[#This Row],[Day]])</f>
        <v>45531</v>
      </c>
    </row>
    <row r="1747" spans="1:25" x14ac:dyDescent="0.3">
      <c r="A1747" s="5">
        <v>45534.578029050928</v>
      </c>
      <c r="B1747" s="7" t="s">
        <v>2143</v>
      </c>
      <c r="C1747" s="6" t="s">
        <v>2136</v>
      </c>
      <c r="D1747" s="7" t="s">
        <v>2139</v>
      </c>
      <c r="E1747" s="8">
        <v>6</v>
      </c>
      <c r="F1747" s="7">
        <v>7130810</v>
      </c>
      <c r="G1747" s="7" t="s">
        <v>68</v>
      </c>
      <c r="H1747" s="7" t="s">
        <v>756</v>
      </c>
      <c r="I1747" s="7" t="s">
        <v>44</v>
      </c>
      <c r="J1747" s="19" t="str">
        <f>IFERROR(INDEX('Employee Info'!$C$3:$E$200,MATCH(Data6[[#This Row],[Name:]],'Employee Info'!$B$3:$B$200,0),MATCH(Data6[[#This Row],[Hours Type:]],'Employee Info'!$C$2:$E$2,0)),"")</f>
        <v/>
      </c>
      <c r="K1747" s="19" t="str">
        <f>IFERROR(INDEX('Employee Info'!$C$3:$J$200,MATCH(Data6[[#This Row],[Name:]],'Employee Info'!$B$3:$B$200,0),MATCH(Data6[[#Headers],[Truck]],'Employee Info'!$C$2:$J$2,0)),"")</f>
        <v/>
      </c>
      <c r="L1747" s="19" t="str">
        <f>IFERROR(INDEX('Employee Info'!$C$3:$J$200,MATCH(Data6[[#This Row],[Name:]],'Employee Info'!$B$3:$B$200,0),MATCH(Data6[[#Headers],[Phone]],'Employee Info'!$C$2:$J$2,0)),"")</f>
        <v/>
      </c>
      <c r="M1747" s="19" t="str">
        <f>IFERROR(INDEX('Employee Info'!$C$3:$J$200,MATCH(Data6[[#This Row],[Name:]],'Employee Info'!$B$3:$B$200,0),MATCH(Data6[[#Headers],[Tech]],'Employee Info'!$C$2:$J$2,0)),"")</f>
        <v/>
      </c>
      <c r="N1747" s="19" t="str">
        <f>IFERROR(INDEX('Employee Info'!$C$3:$J$200,MATCH(Data6[[#This Row],[Name:]],'Employee Info'!$B$3:$B$200,0),MATCH(Data6[[#Headers],[Other]],'Employee Info'!$C$2:$J$2,0)),"")</f>
        <v/>
      </c>
      <c r="O1747" s="19">
        <f>IFERROR((Data6[[#This Row],[Hours:]]*SUM(Data6[[#This Row],[Rate]:[Other]])),"")</f>
        <v>0</v>
      </c>
      <c r="P1747" s="7" t="str">
        <f>IF(Data6[[#This Row],[WO'#:]]="","Riley #","WO#")</f>
        <v>WO#</v>
      </c>
      <c r="Q1747" s="7">
        <f>IFERROR(WEEKNUM(Data6[[#This Row],[Date:]]),"")</f>
        <v>35</v>
      </c>
      <c r="R1747" s="6">
        <f t="shared" si="81"/>
        <v>45529</v>
      </c>
      <c r="S1747" s="6">
        <f>Data6[[#This Row],[Week Start]]+7</f>
        <v>45536</v>
      </c>
      <c r="T1747" s="7" t="str">
        <f t="shared" si="82"/>
        <v>8/25/2024 - 9/1/2024</v>
      </c>
      <c r="U1747" s="7" t="str">
        <f t="shared" si="83"/>
        <v>Time Card</v>
      </c>
      <c r="V1747" s="8" t="str">
        <f>RIGHT(TEXT(Data6[[#This Row],[Date:]],"mmddyyyy"),4)</f>
        <v>2024</v>
      </c>
      <c r="W1747" s="8" t="str">
        <f>MID(TEXT(Data6[[#This Row],[Date:]],"mmddyyyy"),3,2)</f>
        <v>27</v>
      </c>
      <c r="X1747" s="8" t="str">
        <f>LEFT(TEXT(Data6[[#This Row],[Date:]],"mmddyyyy"),2)</f>
        <v>08</v>
      </c>
      <c r="Y1747" s="6">
        <f>DATE(Data6[[#This Row],[Year]],Data6[[#This Row],[Month]],Data6[[#This Row],[Day]])</f>
        <v>45531</v>
      </c>
    </row>
    <row r="1748" spans="1:25" x14ac:dyDescent="0.3">
      <c r="A1748" s="5">
        <v>45534.578598611108</v>
      </c>
      <c r="B1748" s="7" t="s">
        <v>2143</v>
      </c>
      <c r="C1748" s="6" t="s">
        <v>2136</v>
      </c>
      <c r="D1748" s="7" t="s">
        <v>2154</v>
      </c>
      <c r="E1748" s="8">
        <v>2</v>
      </c>
      <c r="F1748" s="7" t="s">
        <v>68</v>
      </c>
      <c r="G1748" s="7" t="s">
        <v>68</v>
      </c>
      <c r="H1748" s="7" t="s">
        <v>2155</v>
      </c>
      <c r="I1748" s="7" t="s">
        <v>44</v>
      </c>
      <c r="J1748" s="19" t="str">
        <f>IFERROR(INDEX('Employee Info'!$C$3:$E$200,MATCH(Data6[[#This Row],[Name:]],'Employee Info'!$B$3:$B$200,0),MATCH(Data6[[#This Row],[Hours Type:]],'Employee Info'!$C$2:$E$2,0)),"")</f>
        <v/>
      </c>
      <c r="K1748" s="19" t="str">
        <f>IFERROR(INDEX('Employee Info'!$C$3:$J$200,MATCH(Data6[[#This Row],[Name:]],'Employee Info'!$B$3:$B$200,0),MATCH(Data6[[#Headers],[Truck]],'Employee Info'!$C$2:$J$2,0)),"")</f>
        <v/>
      </c>
      <c r="L1748" s="19" t="str">
        <f>IFERROR(INDEX('Employee Info'!$C$3:$J$200,MATCH(Data6[[#This Row],[Name:]],'Employee Info'!$B$3:$B$200,0),MATCH(Data6[[#Headers],[Phone]],'Employee Info'!$C$2:$J$2,0)),"")</f>
        <v/>
      </c>
      <c r="M1748" s="19" t="str">
        <f>IFERROR(INDEX('Employee Info'!$C$3:$J$200,MATCH(Data6[[#This Row],[Name:]],'Employee Info'!$B$3:$B$200,0),MATCH(Data6[[#Headers],[Tech]],'Employee Info'!$C$2:$J$2,0)),"")</f>
        <v/>
      </c>
      <c r="N1748" s="19" t="str">
        <f>IFERROR(INDEX('Employee Info'!$C$3:$J$200,MATCH(Data6[[#This Row],[Name:]],'Employee Info'!$B$3:$B$200,0),MATCH(Data6[[#Headers],[Other]],'Employee Info'!$C$2:$J$2,0)),"")</f>
        <v/>
      </c>
      <c r="O1748" s="19">
        <f>IFERROR((Data6[[#This Row],[Hours:]]*SUM(Data6[[#This Row],[Rate]:[Other]])),"")</f>
        <v>0</v>
      </c>
      <c r="P1748" s="7" t="str">
        <f>IF(Data6[[#This Row],[WO'#:]]="","Riley #","WO#")</f>
        <v>Riley #</v>
      </c>
      <c r="Q1748" s="7">
        <f>IFERROR(WEEKNUM(Data6[[#This Row],[Date:]]),"")</f>
        <v>35</v>
      </c>
      <c r="R1748" s="6">
        <f t="shared" si="81"/>
        <v>45529</v>
      </c>
      <c r="S1748" s="6">
        <f>Data6[[#This Row],[Week Start]]+7</f>
        <v>45536</v>
      </c>
      <c r="T1748" s="7" t="str">
        <f t="shared" si="82"/>
        <v>8/25/2024 - 9/1/2024</v>
      </c>
      <c r="U1748" s="7" t="str">
        <f t="shared" si="83"/>
        <v>Time Card</v>
      </c>
      <c r="V1748" s="8" t="str">
        <f>RIGHT(TEXT(Data6[[#This Row],[Date:]],"mmddyyyy"),4)</f>
        <v>2024</v>
      </c>
      <c r="W1748" s="8" t="str">
        <f>MID(TEXT(Data6[[#This Row],[Date:]],"mmddyyyy"),3,2)</f>
        <v>27</v>
      </c>
      <c r="X1748" s="8" t="str">
        <f>LEFT(TEXT(Data6[[#This Row],[Date:]],"mmddyyyy"),2)</f>
        <v>08</v>
      </c>
      <c r="Y1748" s="6">
        <f>DATE(Data6[[#This Row],[Year]],Data6[[#This Row],[Month]],Data6[[#This Row],[Day]])</f>
        <v>45531</v>
      </c>
    </row>
    <row r="1749" spans="1:25" x14ac:dyDescent="0.3">
      <c r="A1749" s="5">
        <v>45534.595306365743</v>
      </c>
      <c r="B1749" s="7" t="s">
        <v>66</v>
      </c>
      <c r="C1749" s="6" t="s">
        <v>2136</v>
      </c>
      <c r="D1749" s="7" t="s">
        <v>2167</v>
      </c>
      <c r="E1749" s="8">
        <v>1</v>
      </c>
      <c r="F1749" s="7" t="s">
        <v>68</v>
      </c>
      <c r="G1749" s="7" t="s">
        <v>68</v>
      </c>
      <c r="H1749" s="7" t="s">
        <v>2155</v>
      </c>
      <c r="I1749" s="7" t="s">
        <v>44</v>
      </c>
      <c r="J1749" s="19" t="str">
        <f>IFERROR(INDEX('Employee Info'!$C$3:$E$200,MATCH(Data6[[#This Row],[Name:]],'Employee Info'!$B$3:$B$200,0),MATCH(Data6[[#This Row],[Hours Type:]],'Employee Info'!$C$2:$E$2,0)),"")</f>
        <v/>
      </c>
      <c r="K1749" s="19" t="str">
        <f>IFERROR(INDEX('Employee Info'!$C$3:$J$200,MATCH(Data6[[#This Row],[Name:]],'Employee Info'!$B$3:$B$200,0),MATCH(Data6[[#Headers],[Truck]],'Employee Info'!$C$2:$J$2,0)),"")</f>
        <v/>
      </c>
      <c r="L1749" s="19" t="str">
        <f>IFERROR(INDEX('Employee Info'!$C$3:$J$200,MATCH(Data6[[#This Row],[Name:]],'Employee Info'!$B$3:$B$200,0),MATCH(Data6[[#Headers],[Phone]],'Employee Info'!$C$2:$J$2,0)),"")</f>
        <v/>
      </c>
      <c r="M1749" s="19" t="str">
        <f>IFERROR(INDEX('Employee Info'!$C$3:$J$200,MATCH(Data6[[#This Row],[Name:]],'Employee Info'!$B$3:$B$200,0),MATCH(Data6[[#Headers],[Tech]],'Employee Info'!$C$2:$J$2,0)),"")</f>
        <v/>
      </c>
      <c r="N1749" s="19" t="str">
        <f>IFERROR(INDEX('Employee Info'!$C$3:$J$200,MATCH(Data6[[#This Row],[Name:]],'Employee Info'!$B$3:$B$200,0),MATCH(Data6[[#Headers],[Other]],'Employee Info'!$C$2:$J$2,0)),"")</f>
        <v/>
      </c>
      <c r="O1749" s="19">
        <f>IFERROR((Data6[[#This Row],[Hours:]]*SUM(Data6[[#This Row],[Rate]:[Other]])),"")</f>
        <v>0</v>
      </c>
      <c r="P1749" s="7" t="str">
        <f>IF(Data6[[#This Row],[WO'#:]]="","Riley #","WO#")</f>
        <v>Riley #</v>
      </c>
      <c r="Q1749" s="7">
        <f>IFERROR(WEEKNUM(Data6[[#This Row],[Date:]]),"")</f>
        <v>35</v>
      </c>
      <c r="R1749" s="6">
        <f t="shared" si="81"/>
        <v>45529</v>
      </c>
      <c r="S1749" s="6">
        <f>Data6[[#This Row],[Week Start]]+7</f>
        <v>45536</v>
      </c>
      <c r="T1749" s="7" t="str">
        <f t="shared" si="82"/>
        <v>8/25/2024 - 9/1/2024</v>
      </c>
      <c r="U1749" s="7" t="str">
        <f t="shared" si="83"/>
        <v>Time Card</v>
      </c>
      <c r="V1749" s="8" t="str">
        <f>RIGHT(TEXT(Data6[[#This Row],[Date:]],"mmddyyyy"),4)</f>
        <v>2024</v>
      </c>
      <c r="W1749" s="8" t="str">
        <f>MID(TEXT(Data6[[#This Row],[Date:]],"mmddyyyy"),3,2)</f>
        <v>27</v>
      </c>
      <c r="X1749" s="8" t="str">
        <f>LEFT(TEXT(Data6[[#This Row],[Date:]],"mmddyyyy"),2)</f>
        <v>08</v>
      </c>
      <c r="Y1749" s="6">
        <f>DATE(Data6[[#This Row],[Year]],Data6[[#This Row],[Month]],Data6[[#This Row],[Day]])</f>
        <v>45531</v>
      </c>
    </row>
    <row r="1750" spans="1:25" x14ac:dyDescent="0.3">
      <c r="A1750" s="5">
        <v>45534.597823958335</v>
      </c>
      <c r="B1750" s="7" t="s">
        <v>66</v>
      </c>
      <c r="C1750" s="6" t="s">
        <v>2136</v>
      </c>
      <c r="D1750" s="7" t="s">
        <v>2168</v>
      </c>
      <c r="E1750" s="8">
        <v>1</v>
      </c>
      <c r="F1750" s="7" t="s">
        <v>68</v>
      </c>
      <c r="G1750" s="7" t="s">
        <v>68</v>
      </c>
      <c r="H1750" s="7" t="s">
        <v>42</v>
      </c>
      <c r="I1750" s="7" t="s">
        <v>44</v>
      </c>
      <c r="J1750" s="19" t="str">
        <f>IFERROR(INDEX('Employee Info'!$C$3:$E$200,MATCH(Data6[[#This Row],[Name:]],'Employee Info'!$B$3:$B$200,0),MATCH(Data6[[#This Row],[Hours Type:]],'Employee Info'!$C$2:$E$2,0)),"")</f>
        <v/>
      </c>
      <c r="K1750" s="19" t="str">
        <f>IFERROR(INDEX('Employee Info'!$C$3:$J$200,MATCH(Data6[[#This Row],[Name:]],'Employee Info'!$B$3:$B$200,0),MATCH(Data6[[#Headers],[Truck]],'Employee Info'!$C$2:$J$2,0)),"")</f>
        <v/>
      </c>
      <c r="L1750" s="19" t="str">
        <f>IFERROR(INDEX('Employee Info'!$C$3:$J$200,MATCH(Data6[[#This Row],[Name:]],'Employee Info'!$B$3:$B$200,0),MATCH(Data6[[#Headers],[Phone]],'Employee Info'!$C$2:$J$2,0)),"")</f>
        <v/>
      </c>
      <c r="M1750" s="19" t="str">
        <f>IFERROR(INDEX('Employee Info'!$C$3:$J$200,MATCH(Data6[[#This Row],[Name:]],'Employee Info'!$B$3:$B$200,0),MATCH(Data6[[#Headers],[Tech]],'Employee Info'!$C$2:$J$2,0)),"")</f>
        <v/>
      </c>
      <c r="N1750" s="19" t="str">
        <f>IFERROR(INDEX('Employee Info'!$C$3:$J$200,MATCH(Data6[[#This Row],[Name:]],'Employee Info'!$B$3:$B$200,0),MATCH(Data6[[#Headers],[Other]],'Employee Info'!$C$2:$J$2,0)),"")</f>
        <v/>
      </c>
      <c r="O1750" s="19">
        <f>IFERROR((Data6[[#This Row],[Hours:]]*SUM(Data6[[#This Row],[Rate]:[Other]])),"")</f>
        <v>0</v>
      </c>
      <c r="P1750" s="7" t="str">
        <f>IF(Data6[[#This Row],[WO'#:]]="","Riley #","WO#")</f>
        <v>Riley #</v>
      </c>
      <c r="Q1750" s="7">
        <f>IFERROR(WEEKNUM(Data6[[#This Row],[Date:]]),"")</f>
        <v>35</v>
      </c>
      <c r="R1750" s="6">
        <f t="shared" si="81"/>
        <v>45529</v>
      </c>
      <c r="S1750" s="6">
        <f>Data6[[#This Row],[Week Start]]+7</f>
        <v>45536</v>
      </c>
      <c r="T1750" s="7" t="str">
        <f t="shared" si="82"/>
        <v>8/25/2024 - 9/1/2024</v>
      </c>
      <c r="U1750" s="7" t="str">
        <f t="shared" si="83"/>
        <v>Time Card</v>
      </c>
      <c r="V1750" s="8" t="str">
        <f>RIGHT(TEXT(Data6[[#This Row],[Date:]],"mmddyyyy"),4)</f>
        <v>2024</v>
      </c>
      <c r="W1750" s="8" t="str">
        <f>MID(TEXT(Data6[[#This Row],[Date:]],"mmddyyyy"),3,2)</f>
        <v>27</v>
      </c>
      <c r="X1750" s="8" t="str">
        <f>LEFT(TEXT(Data6[[#This Row],[Date:]],"mmddyyyy"),2)</f>
        <v>08</v>
      </c>
      <c r="Y1750" s="6">
        <f>DATE(Data6[[#This Row],[Year]],Data6[[#This Row],[Month]],Data6[[#This Row],[Day]])</f>
        <v>45531</v>
      </c>
    </row>
    <row r="1751" spans="1:25" x14ac:dyDescent="0.3">
      <c r="A1751" s="5">
        <v>45534.597874999999</v>
      </c>
      <c r="B1751" s="7" t="s">
        <v>66</v>
      </c>
      <c r="C1751" s="6" t="s">
        <v>2136</v>
      </c>
      <c r="D1751" s="7" t="s">
        <v>2168</v>
      </c>
      <c r="E1751" s="8">
        <v>1</v>
      </c>
      <c r="F1751" s="7" t="s">
        <v>68</v>
      </c>
      <c r="G1751" s="7" t="s">
        <v>68</v>
      </c>
      <c r="H1751" s="7" t="s">
        <v>42</v>
      </c>
      <c r="I1751" s="7" t="s">
        <v>44</v>
      </c>
      <c r="J1751" s="19" t="str">
        <f>IFERROR(INDEX('Employee Info'!$C$3:$E$200,MATCH(Data6[[#This Row],[Name:]],'Employee Info'!$B$3:$B$200,0),MATCH(Data6[[#This Row],[Hours Type:]],'Employee Info'!$C$2:$E$2,0)),"")</f>
        <v/>
      </c>
      <c r="K1751" s="19" t="str">
        <f>IFERROR(INDEX('Employee Info'!$C$3:$J$200,MATCH(Data6[[#This Row],[Name:]],'Employee Info'!$B$3:$B$200,0),MATCH(Data6[[#Headers],[Truck]],'Employee Info'!$C$2:$J$2,0)),"")</f>
        <v/>
      </c>
      <c r="L1751" s="19" t="str">
        <f>IFERROR(INDEX('Employee Info'!$C$3:$J$200,MATCH(Data6[[#This Row],[Name:]],'Employee Info'!$B$3:$B$200,0),MATCH(Data6[[#Headers],[Phone]],'Employee Info'!$C$2:$J$2,0)),"")</f>
        <v/>
      </c>
      <c r="M1751" s="19" t="str">
        <f>IFERROR(INDEX('Employee Info'!$C$3:$J$200,MATCH(Data6[[#This Row],[Name:]],'Employee Info'!$B$3:$B$200,0),MATCH(Data6[[#Headers],[Tech]],'Employee Info'!$C$2:$J$2,0)),"")</f>
        <v/>
      </c>
      <c r="N1751" s="19" t="str">
        <f>IFERROR(INDEX('Employee Info'!$C$3:$J$200,MATCH(Data6[[#This Row],[Name:]],'Employee Info'!$B$3:$B$200,0),MATCH(Data6[[#Headers],[Other]],'Employee Info'!$C$2:$J$2,0)),"")</f>
        <v/>
      </c>
      <c r="O1751" s="19">
        <f>IFERROR((Data6[[#This Row],[Hours:]]*SUM(Data6[[#This Row],[Rate]:[Other]])),"")</f>
        <v>0</v>
      </c>
      <c r="P1751" s="7" t="str">
        <f>IF(Data6[[#This Row],[WO'#:]]="","Riley #","WO#")</f>
        <v>Riley #</v>
      </c>
      <c r="Q1751" s="7">
        <f>IFERROR(WEEKNUM(Data6[[#This Row],[Date:]]),"")</f>
        <v>35</v>
      </c>
      <c r="R1751" s="6">
        <f t="shared" si="81"/>
        <v>45529</v>
      </c>
      <c r="S1751" s="6">
        <f>Data6[[#This Row],[Week Start]]+7</f>
        <v>45536</v>
      </c>
      <c r="T1751" s="7" t="str">
        <f t="shared" si="82"/>
        <v>8/25/2024 - 9/1/2024</v>
      </c>
      <c r="U1751" s="7" t="str">
        <f t="shared" si="83"/>
        <v>Time Card</v>
      </c>
      <c r="V1751" s="8" t="str">
        <f>RIGHT(TEXT(Data6[[#This Row],[Date:]],"mmddyyyy"),4)</f>
        <v>2024</v>
      </c>
      <c r="W1751" s="8" t="str">
        <f>MID(TEXT(Data6[[#This Row],[Date:]],"mmddyyyy"),3,2)</f>
        <v>27</v>
      </c>
      <c r="X1751" s="8" t="str">
        <f>LEFT(TEXT(Data6[[#This Row],[Date:]],"mmddyyyy"),2)</f>
        <v>08</v>
      </c>
      <c r="Y1751" s="6">
        <f>DATE(Data6[[#This Row],[Year]],Data6[[#This Row],[Month]],Data6[[#This Row],[Day]])</f>
        <v>45531</v>
      </c>
    </row>
    <row r="1752" spans="1:25" x14ac:dyDescent="0.3">
      <c r="A1752" s="5">
        <v>45534.604493634259</v>
      </c>
      <c r="B1752" s="7" t="s">
        <v>66</v>
      </c>
      <c r="C1752" s="6" t="s">
        <v>2136</v>
      </c>
      <c r="D1752" s="7" t="s">
        <v>2173</v>
      </c>
      <c r="E1752" s="8">
        <v>1</v>
      </c>
      <c r="F1752" s="7">
        <v>7088147</v>
      </c>
      <c r="G1752" s="7" t="s">
        <v>68</v>
      </c>
      <c r="H1752" s="7" t="s">
        <v>756</v>
      </c>
      <c r="I1752" s="7" t="s">
        <v>44</v>
      </c>
      <c r="J1752" s="19" t="str">
        <f>IFERROR(INDEX('Employee Info'!$C$3:$E$200,MATCH(Data6[[#This Row],[Name:]],'Employee Info'!$B$3:$B$200,0),MATCH(Data6[[#This Row],[Hours Type:]],'Employee Info'!$C$2:$E$2,0)),"")</f>
        <v/>
      </c>
      <c r="K1752" s="19" t="str">
        <f>IFERROR(INDEX('Employee Info'!$C$3:$J$200,MATCH(Data6[[#This Row],[Name:]],'Employee Info'!$B$3:$B$200,0),MATCH(Data6[[#Headers],[Truck]],'Employee Info'!$C$2:$J$2,0)),"")</f>
        <v/>
      </c>
      <c r="L1752" s="19" t="str">
        <f>IFERROR(INDEX('Employee Info'!$C$3:$J$200,MATCH(Data6[[#This Row],[Name:]],'Employee Info'!$B$3:$B$200,0),MATCH(Data6[[#Headers],[Phone]],'Employee Info'!$C$2:$J$2,0)),"")</f>
        <v/>
      </c>
      <c r="M1752" s="19" t="str">
        <f>IFERROR(INDEX('Employee Info'!$C$3:$J$200,MATCH(Data6[[#This Row],[Name:]],'Employee Info'!$B$3:$B$200,0),MATCH(Data6[[#Headers],[Tech]],'Employee Info'!$C$2:$J$2,0)),"")</f>
        <v/>
      </c>
      <c r="N1752" s="19" t="str">
        <f>IFERROR(INDEX('Employee Info'!$C$3:$J$200,MATCH(Data6[[#This Row],[Name:]],'Employee Info'!$B$3:$B$200,0),MATCH(Data6[[#Headers],[Other]],'Employee Info'!$C$2:$J$2,0)),"")</f>
        <v/>
      </c>
      <c r="O1752" s="19">
        <f>IFERROR((Data6[[#This Row],[Hours:]]*SUM(Data6[[#This Row],[Rate]:[Other]])),"")</f>
        <v>0</v>
      </c>
      <c r="P1752" s="7" t="str">
        <f>IF(Data6[[#This Row],[WO'#:]]="","Riley #","WO#")</f>
        <v>WO#</v>
      </c>
      <c r="Q1752" s="7">
        <f>IFERROR(WEEKNUM(Data6[[#This Row],[Date:]]),"")</f>
        <v>35</v>
      </c>
      <c r="R1752" s="6">
        <f t="shared" si="81"/>
        <v>45529</v>
      </c>
      <c r="S1752" s="6">
        <f>Data6[[#This Row],[Week Start]]+7</f>
        <v>45536</v>
      </c>
      <c r="T1752" s="7" t="str">
        <f t="shared" si="82"/>
        <v>8/25/2024 - 9/1/2024</v>
      </c>
      <c r="U1752" s="7" t="str">
        <f t="shared" si="83"/>
        <v>Time Card</v>
      </c>
      <c r="V1752" s="8" t="str">
        <f>RIGHT(TEXT(Data6[[#This Row],[Date:]],"mmddyyyy"),4)</f>
        <v>2024</v>
      </c>
      <c r="W1752" s="8" t="str">
        <f>MID(TEXT(Data6[[#This Row],[Date:]],"mmddyyyy"),3,2)</f>
        <v>27</v>
      </c>
      <c r="X1752" s="8" t="str">
        <f>LEFT(TEXT(Data6[[#This Row],[Date:]],"mmddyyyy"),2)</f>
        <v>08</v>
      </c>
      <c r="Y1752" s="6">
        <f>DATE(Data6[[#This Row],[Year]],Data6[[#This Row],[Month]],Data6[[#This Row],[Day]])</f>
        <v>45531</v>
      </c>
    </row>
    <row r="1753" spans="1:25" x14ac:dyDescent="0.3">
      <c r="A1753" s="5">
        <v>45534.617429166668</v>
      </c>
      <c r="B1753" s="7" t="s">
        <v>66</v>
      </c>
      <c r="C1753" s="6" t="s">
        <v>2136</v>
      </c>
      <c r="D1753" s="7" t="s">
        <v>2177</v>
      </c>
      <c r="E1753" s="8">
        <v>1</v>
      </c>
      <c r="F1753" s="7">
        <v>6984733</v>
      </c>
      <c r="G1753" s="7" t="s">
        <v>68</v>
      </c>
      <c r="H1753" s="7" t="s">
        <v>756</v>
      </c>
      <c r="I1753" s="7" t="s">
        <v>45</v>
      </c>
      <c r="J1753" s="19" t="str">
        <f>IFERROR(INDEX('Employee Info'!$C$3:$E$200,MATCH(Data6[[#This Row],[Name:]],'Employee Info'!$B$3:$B$200,0),MATCH(Data6[[#This Row],[Hours Type:]],'Employee Info'!$C$2:$E$2,0)),"")</f>
        <v/>
      </c>
      <c r="K1753" s="19" t="str">
        <f>IFERROR(INDEX('Employee Info'!$C$3:$J$200,MATCH(Data6[[#This Row],[Name:]],'Employee Info'!$B$3:$B$200,0),MATCH(Data6[[#Headers],[Truck]],'Employee Info'!$C$2:$J$2,0)),"")</f>
        <v/>
      </c>
      <c r="L1753" s="19" t="str">
        <f>IFERROR(INDEX('Employee Info'!$C$3:$J$200,MATCH(Data6[[#This Row],[Name:]],'Employee Info'!$B$3:$B$200,0),MATCH(Data6[[#Headers],[Phone]],'Employee Info'!$C$2:$J$2,0)),"")</f>
        <v/>
      </c>
      <c r="M1753" s="19" t="str">
        <f>IFERROR(INDEX('Employee Info'!$C$3:$J$200,MATCH(Data6[[#This Row],[Name:]],'Employee Info'!$B$3:$B$200,0),MATCH(Data6[[#Headers],[Tech]],'Employee Info'!$C$2:$J$2,0)),"")</f>
        <v/>
      </c>
      <c r="N1753" s="19" t="str">
        <f>IFERROR(INDEX('Employee Info'!$C$3:$J$200,MATCH(Data6[[#This Row],[Name:]],'Employee Info'!$B$3:$B$200,0),MATCH(Data6[[#Headers],[Other]],'Employee Info'!$C$2:$J$2,0)),"")</f>
        <v/>
      </c>
      <c r="O1753" s="19">
        <f>IFERROR((Data6[[#This Row],[Hours:]]*SUM(Data6[[#This Row],[Rate]:[Other]])),"")</f>
        <v>0</v>
      </c>
      <c r="P1753" s="7" t="str">
        <f>IF(Data6[[#This Row],[WO'#:]]="","Riley #","WO#")</f>
        <v>WO#</v>
      </c>
      <c r="Q1753" s="7">
        <f>IFERROR(WEEKNUM(Data6[[#This Row],[Date:]]),"")</f>
        <v>35</v>
      </c>
      <c r="R1753" s="6">
        <f t="shared" si="81"/>
        <v>45529</v>
      </c>
      <c r="S1753" s="6">
        <f>Data6[[#This Row],[Week Start]]+7</f>
        <v>45536</v>
      </c>
      <c r="T1753" s="7" t="str">
        <f t="shared" si="82"/>
        <v>8/25/2024 - 9/1/2024</v>
      </c>
      <c r="U1753" s="7" t="str">
        <f t="shared" si="83"/>
        <v>Time Card</v>
      </c>
      <c r="V1753" s="8" t="str">
        <f>RIGHT(TEXT(Data6[[#This Row],[Date:]],"mmddyyyy"),4)</f>
        <v>2024</v>
      </c>
      <c r="W1753" s="8" t="str">
        <f>MID(TEXT(Data6[[#This Row],[Date:]],"mmddyyyy"),3,2)</f>
        <v>27</v>
      </c>
      <c r="X1753" s="8" t="str">
        <f>LEFT(TEXT(Data6[[#This Row],[Date:]],"mmddyyyy"),2)</f>
        <v>08</v>
      </c>
      <c r="Y1753" s="6">
        <f>DATE(Data6[[#This Row],[Year]],Data6[[#This Row],[Month]],Data6[[#This Row],[Day]])</f>
        <v>45531</v>
      </c>
    </row>
    <row r="1754" spans="1:25" x14ac:dyDescent="0.3">
      <c r="A1754" s="5">
        <v>45534.617540740743</v>
      </c>
      <c r="B1754" s="7" t="s">
        <v>66</v>
      </c>
      <c r="C1754" s="6" t="s">
        <v>2136</v>
      </c>
      <c r="D1754" s="7" t="s">
        <v>2177</v>
      </c>
      <c r="E1754" s="8">
        <v>4</v>
      </c>
      <c r="F1754" s="7">
        <v>6984733</v>
      </c>
      <c r="G1754" s="7" t="s">
        <v>68</v>
      </c>
      <c r="H1754" s="7" t="s">
        <v>756</v>
      </c>
      <c r="I1754" s="7" t="s">
        <v>44</v>
      </c>
      <c r="J1754" s="19" t="str">
        <f>IFERROR(INDEX('Employee Info'!$C$3:$E$200,MATCH(Data6[[#This Row],[Name:]],'Employee Info'!$B$3:$B$200,0),MATCH(Data6[[#This Row],[Hours Type:]],'Employee Info'!$C$2:$E$2,0)),"")</f>
        <v/>
      </c>
      <c r="K1754" s="19" t="str">
        <f>IFERROR(INDEX('Employee Info'!$C$3:$J$200,MATCH(Data6[[#This Row],[Name:]],'Employee Info'!$B$3:$B$200,0),MATCH(Data6[[#Headers],[Truck]],'Employee Info'!$C$2:$J$2,0)),"")</f>
        <v/>
      </c>
      <c r="L1754" s="19" t="str">
        <f>IFERROR(INDEX('Employee Info'!$C$3:$J$200,MATCH(Data6[[#This Row],[Name:]],'Employee Info'!$B$3:$B$200,0),MATCH(Data6[[#Headers],[Phone]],'Employee Info'!$C$2:$J$2,0)),"")</f>
        <v/>
      </c>
      <c r="M1754" s="19" t="str">
        <f>IFERROR(INDEX('Employee Info'!$C$3:$J$200,MATCH(Data6[[#This Row],[Name:]],'Employee Info'!$B$3:$B$200,0),MATCH(Data6[[#Headers],[Tech]],'Employee Info'!$C$2:$J$2,0)),"")</f>
        <v/>
      </c>
      <c r="N1754" s="19" t="str">
        <f>IFERROR(INDEX('Employee Info'!$C$3:$J$200,MATCH(Data6[[#This Row],[Name:]],'Employee Info'!$B$3:$B$200,0),MATCH(Data6[[#Headers],[Other]],'Employee Info'!$C$2:$J$2,0)),"")</f>
        <v/>
      </c>
      <c r="O1754" s="19">
        <f>IFERROR((Data6[[#This Row],[Hours:]]*SUM(Data6[[#This Row],[Rate]:[Other]])),"")</f>
        <v>0</v>
      </c>
      <c r="P1754" s="7" t="str">
        <f>IF(Data6[[#This Row],[WO'#:]]="","Riley #","WO#")</f>
        <v>WO#</v>
      </c>
      <c r="Q1754" s="7">
        <f>IFERROR(WEEKNUM(Data6[[#This Row],[Date:]]),"")</f>
        <v>35</v>
      </c>
      <c r="R1754" s="6">
        <f t="shared" si="81"/>
        <v>45529</v>
      </c>
      <c r="S1754" s="6">
        <f>Data6[[#This Row],[Week Start]]+7</f>
        <v>45536</v>
      </c>
      <c r="T1754" s="7" t="str">
        <f t="shared" si="82"/>
        <v>8/25/2024 - 9/1/2024</v>
      </c>
      <c r="U1754" s="7" t="str">
        <f t="shared" si="83"/>
        <v>Time Card</v>
      </c>
      <c r="V1754" s="8" t="str">
        <f>RIGHT(TEXT(Data6[[#This Row],[Date:]],"mmddyyyy"),4)</f>
        <v>2024</v>
      </c>
      <c r="W1754" s="8" t="str">
        <f>MID(TEXT(Data6[[#This Row],[Date:]],"mmddyyyy"),3,2)</f>
        <v>27</v>
      </c>
      <c r="X1754" s="8" t="str">
        <f>LEFT(TEXT(Data6[[#This Row],[Date:]],"mmddyyyy"),2)</f>
        <v>08</v>
      </c>
      <c r="Y1754" s="6">
        <f>DATE(Data6[[#This Row],[Year]],Data6[[#This Row],[Month]],Data6[[#This Row],[Day]])</f>
        <v>45531</v>
      </c>
    </row>
    <row r="1755" spans="1:25" x14ac:dyDescent="0.3">
      <c r="A1755" s="5">
        <v>45532.445358680554</v>
      </c>
      <c r="B1755" s="7" t="s">
        <v>23</v>
      </c>
      <c r="C1755" s="6" t="s">
        <v>2141</v>
      </c>
      <c r="D1755" s="7" t="s">
        <v>2140</v>
      </c>
      <c r="E1755" s="8">
        <v>2</v>
      </c>
      <c r="F1755" s="7">
        <v>7147631</v>
      </c>
      <c r="G1755" s="7" t="s">
        <v>68</v>
      </c>
      <c r="H1755" s="7" t="s">
        <v>756</v>
      </c>
      <c r="I1755" s="7" t="s">
        <v>44</v>
      </c>
      <c r="J1755" s="19" t="str">
        <f>IFERROR(INDEX('Employee Info'!$C$3:$E$200,MATCH(Data6[[#This Row],[Name:]],'Employee Info'!$B$3:$B$200,0),MATCH(Data6[[#This Row],[Hours Type:]],'Employee Info'!$C$2:$E$2,0)),"")</f>
        <v/>
      </c>
      <c r="K1755" s="19" t="str">
        <f>IFERROR(INDEX('Employee Info'!$C$3:$J$200,MATCH(Data6[[#This Row],[Name:]],'Employee Info'!$B$3:$B$200,0),MATCH(Data6[[#Headers],[Truck]],'Employee Info'!$C$2:$J$2,0)),"")</f>
        <v/>
      </c>
      <c r="L1755" s="19" t="str">
        <f>IFERROR(INDEX('Employee Info'!$C$3:$J$200,MATCH(Data6[[#This Row],[Name:]],'Employee Info'!$B$3:$B$200,0),MATCH(Data6[[#Headers],[Phone]],'Employee Info'!$C$2:$J$2,0)),"")</f>
        <v/>
      </c>
      <c r="M1755" s="19" t="str">
        <f>IFERROR(INDEX('Employee Info'!$C$3:$J$200,MATCH(Data6[[#This Row],[Name:]],'Employee Info'!$B$3:$B$200,0),MATCH(Data6[[#Headers],[Tech]],'Employee Info'!$C$2:$J$2,0)),"")</f>
        <v/>
      </c>
      <c r="N1755" s="19" t="str">
        <f>IFERROR(INDEX('Employee Info'!$C$3:$J$200,MATCH(Data6[[#This Row],[Name:]],'Employee Info'!$B$3:$B$200,0),MATCH(Data6[[#Headers],[Other]],'Employee Info'!$C$2:$J$2,0)),"")</f>
        <v/>
      </c>
      <c r="O1755" s="19">
        <f>IFERROR((Data6[[#This Row],[Hours:]]*SUM(Data6[[#This Row],[Rate]:[Other]])),"")</f>
        <v>0</v>
      </c>
      <c r="P1755" s="7" t="str">
        <f>IF(Data6[[#This Row],[WO'#:]]="","Riley #","WO#")</f>
        <v>WO#</v>
      </c>
      <c r="Q1755" s="7">
        <f>IFERROR(WEEKNUM(Data6[[#This Row],[Date:]]),"")</f>
        <v>35</v>
      </c>
      <c r="R1755" s="6">
        <f t="shared" si="81"/>
        <v>45529</v>
      </c>
      <c r="S1755" s="6">
        <f>Data6[[#This Row],[Week Start]]+7</f>
        <v>45536</v>
      </c>
      <c r="T1755" s="7" t="str">
        <f t="shared" si="82"/>
        <v>8/25/2024 - 9/1/2024</v>
      </c>
      <c r="U1755" s="7" t="str">
        <f t="shared" si="83"/>
        <v>Time Card</v>
      </c>
      <c r="V1755" s="8" t="str">
        <f>RIGHT(TEXT(Data6[[#This Row],[Date:]],"mmddyyyy"),4)</f>
        <v>2024</v>
      </c>
      <c r="W1755" s="8" t="str">
        <f>MID(TEXT(Data6[[#This Row],[Date:]],"mmddyyyy"),3,2)</f>
        <v>28</v>
      </c>
      <c r="X1755" s="8" t="str">
        <f>LEFT(TEXT(Data6[[#This Row],[Date:]],"mmddyyyy"),2)</f>
        <v>08</v>
      </c>
      <c r="Y1755" s="6">
        <f>DATE(Data6[[#This Row],[Year]],Data6[[#This Row],[Month]],Data6[[#This Row],[Day]])</f>
        <v>45532</v>
      </c>
    </row>
    <row r="1756" spans="1:25" x14ac:dyDescent="0.3">
      <c r="A1756" s="5">
        <v>45532.44798611111</v>
      </c>
      <c r="B1756" s="7" t="s">
        <v>23</v>
      </c>
      <c r="C1756" s="6" t="s">
        <v>2141</v>
      </c>
      <c r="D1756" s="7" t="s">
        <v>1881</v>
      </c>
      <c r="E1756" s="8">
        <v>2</v>
      </c>
      <c r="F1756" s="7" t="s">
        <v>68</v>
      </c>
      <c r="G1756" s="7" t="s">
        <v>68</v>
      </c>
      <c r="H1756" s="7" t="s">
        <v>649</v>
      </c>
      <c r="I1756" s="7" t="s">
        <v>44</v>
      </c>
      <c r="J1756" s="19" t="str">
        <f>IFERROR(INDEX('Employee Info'!$C$3:$E$200,MATCH(Data6[[#This Row],[Name:]],'Employee Info'!$B$3:$B$200,0),MATCH(Data6[[#This Row],[Hours Type:]],'Employee Info'!$C$2:$E$2,0)),"")</f>
        <v/>
      </c>
      <c r="K1756" s="19" t="str">
        <f>IFERROR(INDEX('Employee Info'!$C$3:$J$200,MATCH(Data6[[#This Row],[Name:]],'Employee Info'!$B$3:$B$200,0),MATCH(Data6[[#Headers],[Truck]],'Employee Info'!$C$2:$J$2,0)),"")</f>
        <v/>
      </c>
      <c r="L1756" s="19" t="str">
        <f>IFERROR(INDEX('Employee Info'!$C$3:$J$200,MATCH(Data6[[#This Row],[Name:]],'Employee Info'!$B$3:$B$200,0),MATCH(Data6[[#Headers],[Phone]],'Employee Info'!$C$2:$J$2,0)),"")</f>
        <v/>
      </c>
      <c r="M1756" s="19" t="str">
        <f>IFERROR(INDEX('Employee Info'!$C$3:$J$200,MATCH(Data6[[#This Row],[Name:]],'Employee Info'!$B$3:$B$200,0),MATCH(Data6[[#Headers],[Tech]],'Employee Info'!$C$2:$J$2,0)),"")</f>
        <v/>
      </c>
      <c r="N1756" s="19" t="str">
        <f>IFERROR(INDEX('Employee Info'!$C$3:$J$200,MATCH(Data6[[#This Row],[Name:]],'Employee Info'!$B$3:$B$200,0),MATCH(Data6[[#Headers],[Other]],'Employee Info'!$C$2:$J$2,0)),"")</f>
        <v/>
      </c>
      <c r="O1756" s="19">
        <f>IFERROR((Data6[[#This Row],[Hours:]]*SUM(Data6[[#This Row],[Rate]:[Other]])),"")</f>
        <v>0</v>
      </c>
      <c r="P1756" s="7" t="str">
        <f>IF(Data6[[#This Row],[WO'#:]]="","Riley #","WO#")</f>
        <v>Riley #</v>
      </c>
      <c r="Q1756" s="7">
        <f>IFERROR(WEEKNUM(Data6[[#This Row],[Date:]]),"")</f>
        <v>35</v>
      </c>
      <c r="R1756" s="6">
        <f t="shared" si="81"/>
        <v>45529</v>
      </c>
      <c r="S1756" s="6">
        <f>Data6[[#This Row],[Week Start]]+7</f>
        <v>45536</v>
      </c>
      <c r="T1756" s="7" t="str">
        <f t="shared" si="82"/>
        <v>8/25/2024 - 9/1/2024</v>
      </c>
      <c r="U1756" s="7" t="str">
        <f t="shared" si="83"/>
        <v>Time Card</v>
      </c>
      <c r="V1756" s="8" t="str">
        <f>RIGHT(TEXT(Data6[[#This Row],[Date:]],"mmddyyyy"),4)</f>
        <v>2024</v>
      </c>
      <c r="W1756" s="8" t="str">
        <f>MID(TEXT(Data6[[#This Row],[Date:]],"mmddyyyy"),3,2)</f>
        <v>28</v>
      </c>
      <c r="X1756" s="8" t="str">
        <f>LEFT(TEXT(Data6[[#This Row],[Date:]],"mmddyyyy"),2)</f>
        <v>08</v>
      </c>
      <c r="Y1756" s="6">
        <f>DATE(Data6[[#This Row],[Year]],Data6[[#This Row],[Month]],Data6[[#This Row],[Day]])</f>
        <v>45532</v>
      </c>
    </row>
    <row r="1757" spans="1:25" x14ac:dyDescent="0.3">
      <c r="A1757" s="5">
        <v>45532.582226620369</v>
      </c>
      <c r="B1757" s="7" t="s">
        <v>31</v>
      </c>
      <c r="C1757" s="6" t="s">
        <v>2141</v>
      </c>
      <c r="D1757" s="7" t="s">
        <v>2137</v>
      </c>
      <c r="E1757" s="8">
        <v>8</v>
      </c>
      <c r="F1757" s="7" t="s">
        <v>68</v>
      </c>
      <c r="G1757" s="7" t="s">
        <v>68</v>
      </c>
      <c r="H1757" s="7" t="s">
        <v>42</v>
      </c>
      <c r="I1757" s="7" t="s">
        <v>44</v>
      </c>
      <c r="J1757" s="19" t="str">
        <f>IFERROR(INDEX('Employee Info'!$C$3:$E$200,MATCH(Data6[[#This Row],[Name:]],'Employee Info'!$B$3:$B$200,0),MATCH(Data6[[#This Row],[Hours Type:]],'Employee Info'!$C$2:$E$2,0)),"")</f>
        <v/>
      </c>
      <c r="K1757" s="19" t="str">
        <f>IFERROR(INDEX('Employee Info'!$C$3:$J$200,MATCH(Data6[[#This Row],[Name:]],'Employee Info'!$B$3:$B$200,0),MATCH(Data6[[#Headers],[Truck]],'Employee Info'!$C$2:$J$2,0)),"")</f>
        <v/>
      </c>
      <c r="L1757" s="19" t="str">
        <f>IFERROR(INDEX('Employee Info'!$C$3:$J$200,MATCH(Data6[[#This Row],[Name:]],'Employee Info'!$B$3:$B$200,0),MATCH(Data6[[#Headers],[Phone]],'Employee Info'!$C$2:$J$2,0)),"")</f>
        <v/>
      </c>
      <c r="M1757" s="19" t="str">
        <f>IFERROR(INDEX('Employee Info'!$C$3:$J$200,MATCH(Data6[[#This Row],[Name:]],'Employee Info'!$B$3:$B$200,0),MATCH(Data6[[#Headers],[Tech]],'Employee Info'!$C$2:$J$2,0)),"")</f>
        <v/>
      </c>
      <c r="N1757" s="19" t="str">
        <f>IFERROR(INDEX('Employee Info'!$C$3:$J$200,MATCH(Data6[[#This Row],[Name:]],'Employee Info'!$B$3:$B$200,0),MATCH(Data6[[#Headers],[Other]],'Employee Info'!$C$2:$J$2,0)),"")</f>
        <v/>
      </c>
      <c r="O1757" s="19">
        <f>IFERROR((Data6[[#This Row],[Hours:]]*SUM(Data6[[#This Row],[Rate]:[Other]])),"")</f>
        <v>0</v>
      </c>
      <c r="P1757" s="7" t="str">
        <f>IF(Data6[[#This Row],[WO'#:]]="","Riley #","WO#")</f>
        <v>Riley #</v>
      </c>
      <c r="Q1757" s="7">
        <f>IFERROR(WEEKNUM(Data6[[#This Row],[Date:]]),"")</f>
        <v>35</v>
      </c>
      <c r="R1757" s="6">
        <f t="shared" si="81"/>
        <v>45529</v>
      </c>
      <c r="S1757" s="6">
        <f>Data6[[#This Row],[Week Start]]+7</f>
        <v>45536</v>
      </c>
      <c r="T1757" s="7" t="str">
        <f t="shared" si="82"/>
        <v>8/25/2024 - 9/1/2024</v>
      </c>
      <c r="U1757" s="7" t="str">
        <f t="shared" si="83"/>
        <v>Time Card</v>
      </c>
      <c r="V1757" s="8" t="str">
        <f>RIGHT(TEXT(Data6[[#This Row],[Date:]],"mmddyyyy"),4)</f>
        <v>2024</v>
      </c>
      <c r="W1757" s="8" t="str">
        <f>MID(TEXT(Data6[[#This Row],[Date:]],"mmddyyyy"),3,2)</f>
        <v>28</v>
      </c>
      <c r="X1757" s="8" t="str">
        <f>LEFT(TEXT(Data6[[#This Row],[Date:]],"mmddyyyy"),2)</f>
        <v>08</v>
      </c>
      <c r="Y1757" s="6">
        <f>DATE(Data6[[#This Row],[Year]],Data6[[#This Row],[Month]],Data6[[#This Row],[Day]])</f>
        <v>45532</v>
      </c>
    </row>
    <row r="1758" spans="1:25" x14ac:dyDescent="0.3">
      <c r="A1758" s="5">
        <v>45532.582340972222</v>
      </c>
      <c r="B1758" s="7" t="s">
        <v>34</v>
      </c>
      <c r="C1758" s="6" t="s">
        <v>2141</v>
      </c>
      <c r="D1758" s="7" t="s">
        <v>2137</v>
      </c>
      <c r="E1758" s="8">
        <v>8</v>
      </c>
      <c r="F1758" s="7" t="s">
        <v>68</v>
      </c>
      <c r="G1758" s="7" t="s">
        <v>68</v>
      </c>
      <c r="H1758" s="7" t="s">
        <v>42</v>
      </c>
      <c r="I1758" s="7" t="s">
        <v>44</v>
      </c>
      <c r="J1758" s="19" t="str">
        <f>IFERROR(INDEX('Employee Info'!$C$3:$E$200,MATCH(Data6[[#This Row],[Name:]],'Employee Info'!$B$3:$B$200,0),MATCH(Data6[[#This Row],[Hours Type:]],'Employee Info'!$C$2:$E$2,0)),"")</f>
        <v/>
      </c>
      <c r="K1758" s="19" t="str">
        <f>IFERROR(INDEX('Employee Info'!$C$3:$J$200,MATCH(Data6[[#This Row],[Name:]],'Employee Info'!$B$3:$B$200,0),MATCH(Data6[[#Headers],[Truck]],'Employee Info'!$C$2:$J$2,0)),"")</f>
        <v/>
      </c>
      <c r="L1758" s="19" t="str">
        <f>IFERROR(INDEX('Employee Info'!$C$3:$J$200,MATCH(Data6[[#This Row],[Name:]],'Employee Info'!$B$3:$B$200,0),MATCH(Data6[[#Headers],[Phone]],'Employee Info'!$C$2:$J$2,0)),"")</f>
        <v/>
      </c>
      <c r="M1758" s="19" t="str">
        <f>IFERROR(INDEX('Employee Info'!$C$3:$J$200,MATCH(Data6[[#This Row],[Name:]],'Employee Info'!$B$3:$B$200,0),MATCH(Data6[[#Headers],[Tech]],'Employee Info'!$C$2:$J$2,0)),"")</f>
        <v/>
      </c>
      <c r="N1758" s="19" t="str">
        <f>IFERROR(INDEX('Employee Info'!$C$3:$J$200,MATCH(Data6[[#This Row],[Name:]],'Employee Info'!$B$3:$B$200,0),MATCH(Data6[[#Headers],[Other]],'Employee Info'!$C$2:$J$2,0)),"")</f>
        <v/>
      </c>
      <c r="O1758" s="19">
        <f>IFERROR((Data6[[#This Row],[Hours:]]*SUM(Data6[[#This Row],[Rate]:[Other]])),"")</f>
        <v>0</v>
      </c>
      <c r="P1758" s="7" t="str">
        <f>IF(Data6[[#This Row],[WO'#:]]="","Riley #","WO#")</f>
        <v>Riley #</v>
      </c>
      <c r="Q1758" s="7">
        <f>IFERROR(WEEKNUM(Data6[[#This Row],[Date:]]),"")</f>
        <v>35</v>
      </c>
      <c r="R1758" s="6">
        <f t="shared" si="81"/>
        <v>45529</v>
      </c>
      <c r="S1758" s="6">
        <f>Data6[[#This Row],[Week Start]]+7</f>
        <v>45536</v>
      </c>
      <c r="T1758" s="7" t="str">
        <f t="shared" si="82"/>
        <v>8/25/2024 - 9/1/2024</v>
      </c>
      <c r="U1758" s="7" t="str">
        <f t="shared" si="83"/>
        <v>Time Card</v>
      </c>
      <c r="V1758" s="8" t="str">
        <f>RIGHT(TEXT(Data6[[#This Row],[Date:]],"mmddyyyy"),4)</f>
        <v>2024</v>
      </c>
      <c r="W1758" s="8" t="str">
        <f>MID(TEXT(Data6[[#This Row],[Date:]],"mmddyyyy"),3,2)</f>
        <v>28</v>
      </c>
      <c r="X1758" s="8" t="str">
        <f>LEFT(TEXT(Data6[[#This Row],[Date:]],"mmddyyyy"),2)</f>
        <v>08</v>
      </c>
      <c r="Y1758" s="6">
        <f>DATE(Data6[[#This Row],[Year]],Data6[[#This Row],[Month]],Data6[[#This Row],[Day]])</f>
        <v>45532</v>
      </c>
    </row>
    <row r="1759" spans="1:25" x14ac:dyDescent="0.3">
      <c r="A1759" s="5">
        <v>45532.583982638891</v>
      </c>
      <c r="B1759" s="7" t="s">
        <v>35</v>
      </c>
      <c r="C1759" s="6" t="s">
        <v>2141</v>
      </c>
      <c r="D1759" s="7" t="s">
        <v>2142</v>
      </c>
      <c r="E1759" s="8">
        <v>6</v>
      </c>
      <c r="F1759" s="7" t="s">
        <v>68</v>
      </c>
      <c r="G1759" s="7" t="s">
        <v>68</v>
      </c>
      <c r="H1759" s="7" t="s">
        <v>1972</v>
      </c>
      <c r="I1759" s="7" t="s">
        <v>44</v>
      </c>
      <c r="J1759" s="19" t="str">
        <f>IFERROR(INDEX('Employee Info'!$C$3:$E$200,MATCH(Data6[[#This Row],[Name:]],'Employee Info'!$B$3:$B$200,0),MATCH(Data6[[#This Row],[Hours Type:]],'Employee Info'!$C$2:$E$2,0)),"")</f>
        <v/>
      </c>
      <c r="K1759" s="19" t="str">
        <f>IFERROR(INDEX('Employee Info'!$C$3:$J$200,MATCH(Data6[[#This Row],[Name:]],'Employee Info'!$B$3:$B$200,0),MATCH(Data6[[#Headers],[Truck]],'Employee Info'!$C$2:$J$2,0)),"")</f>
        <v/>
      </c>
      <c r="L1759" s="19" t="str">
        <f>IFERROR(INDEX('Employee Info'!$C$3:$J$200,MATCH(Data6[[#This Row],[Name:]],'Employee Info'!$B$3:$B$200,0),MATCH(Data6[[#Headers],[Phone]],'Employee Info'!$C$2:$J$2,0)),"")</f>
        <v/>
      </c>
      <c r="M1759" s="19" t="str">
        <f>IFERROR(INDEX('Employee Info'!$C$3:$J$200,MATCH(Data6[[#This Row],[Name:]],'Employee Info'!$B$3:$B$200,0),MATCH(Data6[[#Headers],[Tech]],'Employee Info'!$C$2:$J$2,0)),"")</f>
        <v/>
      </c>
      <c r="N1759" s="19" t="str">
        <f>IFERROR(INDEX('Employee Info'!$C$3:$J$200,MATCH(Data6[[#This Row],[Name:]],'Employee Info'!$B$3:$B$200,0),MATCH(Data6[[#Headers],[Other]],'Employee Info'!$C$2:$J$2,0)),"")</f>
        <v/>
      </c>
      <c r="O1759" s="19">
        <f>IFERROR((Data6[[#This Row],[Hours:]]*SUM(Data6[[#This Row],[Rate]:[Other]])),"")</f>
        <v>0</v>
      </c>
      <c r="P1759" s="7" t="str">
        <f>IF(Data6[[#This Row],[WO'#:]]="","Riley #","WO#")</f>
        <v>Riley #</v>
      </c>
      <c r="Q1759" s="7">
        <f>IFERROR(WEEKNUM(Data6[[#This Row],[Date:]]),"")</f>
        <v>35</v>
      </c>
      <c r="R1759" s="6">
        <f t="shared" si="81"/>
        <v>45529</v>
      </c>
      <c r="S1759" s="6">
        <f>Data6[[#This Row],[Week Start]]+7</f>
        <v>45536</v>
      </c>
      <c r="T1759" s="7" t="str">
        <f t="shared" si="82"/>
        <v>8/25/2024 - 9/1/2024</v>
      </c>
      <c r="U1759" s="7" t="str">
        <f t="shared" si="83"/>
        <v>Time Card</v>
      </c>
      <c r="V1759" s="8" t="str">
        <f>RIGHT(TEXT(Data6[[#This Row],[Date:]],"mmddyyyy"),4)</f>
        <v>2024</v>
      </c>
      <c r="W1759" s="8" t="str">
        <f>MID(TEXT(Data6[[#This Row],[Date:]],"mmddyyyy"),3,2)</f>
        <v>28</v>
      </c>
      <c r="X1759" s="8" t="str">
        <f>LEFT(TEXT(Data6[[#This Row],[Date:]],"mmddyyyy"),2)</f>
        <v>08</v>
      </c>
      <c r="Y1759" s="6">
        <f>DATE(Data6[[#This Row],[Year]],Data6[[#This Row],[Month]],Data6[[#This Row],[Day]])</f>
        <v>45532</v>
      </c>
    </row>
    <row r="1760" spans="1:25" x14ac:dyDescent="0.3">
      <c r="A1760" s="5">
        <v>45532.588706828705</v>
      </c>
      <c r="B1760" s="7" t="s">
        <v>23</v>
      </c>
      <c r="C1760" s="6" t="s">
        <v>2141</v>
      </c>
      <c r="D1760" s="7" t="s">
        <v>2140</v>
      </c>
      <c r="E1760" s="8">
        <v>4</v>
      </c>
      <c r="F1760" s="7">
        <v>7147631</v>
      </c>
      <c r="G1760" s="7" t="s">
        <v>68</v>
      </c>
      <c r="H1760" s="7" t="s">
        <v>756</v>
      </c>
      <c r="I1760" s="7" t="s">
        <v>44</v>
      </c>
      <c r="J1760" s="19" t="str">
        <f>IFERROR(INDEX('Employee Info'!$C$3:$E$200,MATCH(Data6[[#This Row],[Name:]],'Employee Info'!$B$3:$B$200,0),MATCH(Data6[[#This Row],[Hours Type:]],'Employee Info'!$C$2:$E$2,0)),"")</f>
        <v/>
      </c>
      <c r="K1760" s="19" t="str">
        <f>IFERROR(INDEX('Employee Info'!$C$3:$J$200,MATCH(Data6[[#This Row],[Name:]],'Employee Info'!$B$3:$B$200,0),MATCH(Data6[[#Headers],[Truck]],'Employee Info'!$C$2:$J$2,0)),"")</f>
        <v/>
      </c>
      <c r="L1760" s="19" t="str">
        <f>IFERROR(INDEX('Employee Info'!$C$3:$J$200,MATCH(Data6[[#This Row],[Name:]],'Employee Info'!$B$3:$B$200,0),MATCH(Data6[[#Headers],[Phone]],'Employee Info'!$C$2:$J$2,0)),"")</f>
        <v/>
      </c>
      <c r="M1760" s="19" t="str">
        <f>IFERROR(INDEX('Employee Info'!$C$3:$J$200,MATCH(Data6[[#This Row],[Name:]],'Employee Info'!$B$3:$B$200,0),MATCH(Data6[[#Headers],[Tech]],'Employee Info'!$C$2:$J$2,0)),"")</f>
        <v/>
      </c>
      <c r="N1760" s="19" t="str">
        <f>IFERROR(INDEX('Employee Info'!$C$3:$J$200,MATCH(Data6[[#This Row],[Name:]],'Employee Info'!$B$3:$B$200,0),MATCH(Data6[[#Headers],[Other]],'Employee Info'!$C$2:$J$2,0)),"")</f>
        <v/>
      </c>
      <c r="O1760" s="19">
        <f>IFERROR((Data6[[#This Row],[Hours:]]*SUM(Data6[[#This Row],[Rate]:[Other]])),"")</f>
        <v>0</v>
      </c>
      <c r="P1760" s="7" t="str">
        <f>IF(Data6[[#This Row],[WO'#:]]="","Riley #","WO#")</f>
        <v>WO#</v>
      </c>
      <c r="Q1760" s="7">
        <f>IFERROR(WEEKNUM(Data6[[#This Row],[Date:]]),"")</f>
        <v>35</v>
      </c>
      <c r="R1760" s="6">
        <f t="shared" si="81"/>
        <v>45529</v>
      </c>
      <c r="S1760" s="6">
        <f>Data6[[#This Row],[Week Start]]+7</f>
        <v>45536</v>
      </c>
      <c r="T1760" s="7" t="str">
        <f t="shared" si="82"/>
        <v>8/25/2024 - 9/1/2024</v>
      </c>
      <c r="U1760" s="7" t="str">
        <f t="shared" si="83"/>
        <v>Time Card</v>
      </c>
      <c r="V1760" s="8" t="str">
        <f>RIGHT(TEXT(Data6[[#This Row],[Date:]],"mmddyyyy"),4)</f>
        <v>2024</v>
      </c>
      <c r="W1760" s="8" t="str">
        <f>MID(TEXT(Data6[[#This Row],[Date:]],"mmddyyyy"),3,2)</f>
        <v>28</v>
      </c>
      <c r="X1760" s="8" t="str">
        <f>LEFT(TEXT(Data6[[#This Row],[Date:]],"mmddyyyy"),2)</f>
        <v>08</v>
      </c>
      <c r="Y1760" s="6">
        <f>DATE(Data6[[#This Row],[Year]],Data6[[#This Row],[Month]],Data6[[#This Row],[Day]])</f>
        <v>45532</v>
      </c>
    </row>
    <row r="1761" spans="1:25" x14ac:dyDescent="0.3">
      <c r="A1761" s="5">
        <v>45534.536084143518</v>
      </c>
      <c r="B1761" s="7" t="s">
        <v>35</v>
      </c>
      <c r="C1761" s="6" t="s">
        <v>2141</v>
      </c>
      <c r="D1761" s="7" t="s">
        <v>2154</v>
      </c>
      <c r="E1761" s="8">
        <v>2</v>
      </c>
      <c r="F1761" s="7" t="s">
        <v>68</v>
      </c>
      <c r="G1761" s="7" t="s">
        <v>68</v>
      </c>
      <c r="H1761" s="7" t="s">
        <v>2155</v>
      </c>
      <c r="I1761" s="7" t="s">
        <v>44</v>
      </c>
      <c r="J1761" s="19" t="str">
        <f>IFERROR(INDEX('Employee Info'!$C$3:$E$200,MATCH(Data6[[#This Row],[Name:]],'Employee Info'!$B$3:$B$200,0),MATCH(Data6[[#This Row],[Hours Type:]],'Employee Info'!$C$2:$E$2,0)),"")</f>
        <v/>
      </c>
      <c r="K1761" s="19" t="str">
        <f>IFERROR(INDEX('Employee Info'!$C$3:$J$200,MATCH(Data6[[#This Row],[Name:]],'Employee Info'!$B$3:$B$200,0),MATCH(Data6[[#Headers],[Truck]],'Employee Info'!$C$2:$J$2,0)),"")</f>
        <v/>
      </c>
      <c r="L1761" s="19" t="str">
        <f>IFERROR(INDEX('Employee Info'!$C$3:$J$200,MATCH(Data6[[#This Row],[Name:]],'Employee Info'!$B$3:$B$200,0),MATCH(Data6[[#Headers],[Phone]],'Employee Info'!$C$2:$J$2,0)),"")</f>
        <v/>
      </c>
      <c r="M1761" s="19" t="str">
        <f>IFERROR(INDEX('Employee Info'!$C$3:$J$200,MATCH(Data6[[#This Row],[Name:]],'Employee Info'!$B$3:$B$200,0),MATCH(Data6[[#Headers],[Tech]],'Employee Info'!$C$2:$J$2,0)),"")</f>
        <v/>
      </c>
      <c r="N1761" s="19" t="str">
        <f>IFERROR(INDEX('Employee Info'!$C$3:$J$200,MATCH(Data6[[#This Row],[Name:]],'Employee Info'!$B$3:$B$200,0),MATCH(Data6[[#Headers],[Other]],'Employee Info'!$C$2:$J$2,0)),"")</f>
        <v/>
      </c>
      <c r="O1761" s="19">
        <f>IFERROR((Data6[[#This Row],[Hours:]]*SUM(Data6[[#This Row],[Rate]:[Other]])),"")</f>
        <v>0</v>
      </c>
      <c r="P1761" s="7" t="str">
        <f>IF(Data6[[#This Row],[WO'#:]]="","Riley #","WO#")</f>
        <v>Riley #</v>
      </c>
      <c r="Q1761" s="7">
        <f>IFERROR(WEEKNUM(Data6[[#This Row],[Date:]]),"")</f>
        <v>35</v>
      </c>
      <c r="R1761" s="6">
        <f t="shared" si="81"/>
        <v>45529</v>
      </c>
      <c r="S1761" s="6">
        <f>Data6[[#This Row],[Week Start]]+7</f>
        <v>45536</v>
      </c>
      <c r="T1761" s="7" t="str">
        <f t="shared" si="82"/>
        <v>8/25/2024 - 9/1/2024</v>
      </c>
      <c r="U1761" s="7" t="str">
        <f t="shared" si="83"/>
        <v>Time Card</v>
      </c>
      <c r="V1761" s="8" t="str">
        <f>RIGHT(TEXT(Data6[[#This Row],[Date:]],"mmddyyyy"),4)</f>
        <v>2024</v>
      </c>
      <c r="W1761" s="8" t="str">
        <f>MID(TEXT(Data6[[#This Row],[Date:]],"mmddyyyy"),3,2)</f>
        <v>28</v>
      </c>
      <c r="X1761" s="8" t="str">
        <f>LEFT(TEXT(Data6[[#This Row],[Date:]],"mmddyyyy"),2)</f>
        <v>08</v>
      </c>
      <c r="Y1761" s="6">
        <f>DATE(Data6[[#This Row],[Year]],Data6[[#This Row],[Month]],Data6[[#This Row],[Day]])</f>
        <v>45532</v>
      </c>
    </row>
    <row r="1762" spans="1:25" x14ac:dyDescent="0.3">
      <c r="A1762" s="5">
        <v>45534.57954525463</v>
      </c>
      <c r="B1762" s="7" t="s">
        <v>2143</v>
      </c>
      <c r="C1762" s="6" t="s">
        <v>2141</v>
      </c>
      <c r="D1762" s="7" t="s">
        <v>2142</v>
      </c>
      <c r="E1762" s="8">
        <v>8</v>
      </c>
      <c r="F1762" s="7" t="s">
        <v>68</v>
      </c>
      <c r="G1762" s="7" t="s">
        <v>68</v>
      </c>
      <c r="H1762" s="7" t="s">
        <v>1972</v>
      </c>
      <c r="I1762" s="7" t="s">
        <v>44</v>
      </c>
      <c r="J1762" s="19" t="str">
        <f>IFERROR(INDEX('Employee Info'!$C$3:$E$200,MATCH(Data6[[#This Row],[Name:]],'Employee Info'!$B$3:$B$200,0),MATCH(Data6[[#This Row],[Hours Type:]],'Employee Info'!$C$2:$E$2,0)),"")</f>
        <v/>
      </c>
      <c r="K1762" s="19" t="str">
        <f>IFERROR(INDEX('Employee Info'!$C$3:$J$200,MATCH(Data6[[#This Row],[Name:]],'Employee Info'!$B$3:$B$200,0),MATCH(Data6[[#Headers],[Truck]],'Employee Info'!$C$2:$J$2,0)),"")</f>
        <v/>
      </c>
      <c r="L1762" s="19" t="str">
        <f>IFERROR(INDEX('Employee Info'!$C$3:$J$200,MATCH(Data6[[#This Row],[Name:]],'Employee Info'!$B$3:$B$200,0),MATCH(Data6[[#Headers],[Phone]],'Employee Info'!$C$2:$J$2,0)),"")</f>
        <v/>
      </c>
      <c r="M1762" s="19" t="str">
        <f>IFERROR(INDEX('Employee Info'!$C$3:$J$200,MATCH(Data6[[#This Row],[Name:]],'Employee Info'!$B$3:$B$200,0),MATCH(Data6[[#Headers],[Tech]],'Employee Info'!$C$2:$J$2,0)),"")</f>
        <v/>
      </c>
      <c r="N1762" s="19" t="str">
        <f>IFERROR(INDEX('Employee Info'!$C$3:$J$200,MATCH(Data6[[#This Row],[Name:]],'Employee Info'!$B$3:$B$200,0),MATCH(Data6[[#Headers],[Other]],'Employee Info'!$C$2:$J$2,0)),"")</f>
        <v/>
      </c>
      <c r="O1762" s="19">
        <f>IFERROR((Data6[[#This Row],[Hours:]]*SUM(Data6[[#This Row],[Rate]:[Other]])),"")</f>
        <v>0</v>
      </c>
      <c r="P1762" s="7" t="str">
        <f>IF(Data6[[#This Row],[WO'#:]]="","Riley #","WO#")</f>
        <v>Riley #</v>
      </c>
      <c r="Q1762" s="7">
        <f>IFERROR(WEEKNUM(Data6[[#This Row],[Date:]]),"")</f>
        <v>35</v>
      </c>
      <c r="R1762" s="6">
        <f t="shared" si="81"/>
        <v>45529</v>
      </c>
      <c r="S1762" s="6">
        <f>Data6[[#This Row],[Week Start]]+7</f>
        <v>45536</v>
      </c>
      <c r="T1762" s="7" t="str">
        <f t="shared" si="82"/>
        <v>8/25/2024 - 9/1/2024</v>
      </c>
      <c r="U1762" s="7" t="str">
        <f t="shared" si="83"/>
        <v>Time Card</v>
      </c>
      <c r="V1762" s="8" t="str">
        <f>RIGHT(TEXT(Data6[[#This Row],[Date:]],"mmddyyyy"),4)</f>
        <v>2024</v>
      </c>
      <c r="W1762" s="8" t="str">
        <f>MID(TEXT(Data6[[#This Row],[Date:]],"mmddyyyy"),3,2)</f>
        <v>28</v>
      </c>
      <c r="X1762" s="8" t="str">
        <f>LEFT(TEXT(Data6[[#This Row],[Date:]],"mmddyyyy"),2)</f>
        <v>08</v>
      </c>
      <c r="Y1762" s="6">
        <f>DATE(Data6[[#This Row],[Year]],Data6[[#This Row],[Month]],Data6[[#This Row],[Day]])</f>
        <v>45532</v>
      </c>
    </row>
    <row r="1763" spans="1:25" x14ac:dyDescent="0.3">
      <c r="A1763" s="5">
        <v>45534.595382870371</v>
      </c>
      <c r="B1763" s="7" t="s">
        <v>66</v>
      </c>
      <c r="C1763" s="6" t="s">
        <v>2141</v>
      </c>
      <c r="D1763" s="7" t="s">
        <v>2167</v>
      </c>
      <c r="E1763" s="8">
        <v>1</v>
      </c>
      <c r="F1763" s="7" t="s">
        <v>68</v>
      </c>
      <c r="G1763" s="7" t="s">
        <v>68</v>
      </c>
      <c r="H1763" s="7" t="s">
        <v>2155</v>
      </c>
      <c r="I1763" s="7" t="s">
        <v>44</v>
      </c>
      <c r="J1763" s="19" t="str">
        <f>IFERROR(INDEX('Employee Info'!$C$3:$E$200,MATCH(Data6[[#This Row],[Name:]],'Employee Info'!$B$3:$B$200,0),MATCH(Data6[[#This Row],[Hours Type:]],'Employee Info'!$C$2:$E$2,0)),"")</f>
        <v/>
      </c>
      <c r="K1763" s="19" t="str">
        <f>IFERROR(INDEX('Employee Info'!$C$3:$J$200,MATCH(Data6[[#This Row],[Name:]],'Employee Info'!$B$3:$B$200,0),MATCH(Data6[[#Headers],[Truck]],'Employee Info'!$C$2:$J$2,0)),"")</f>
        <v/>
      </c>
      <c r="L1763" s="19" t="str">
        <f>IFERROR(INDEX('Employee Info'!$C$3:$J$200,MATCH(Data6[[#This Row],[Name:]],'Employee Info'!$B$3:$B$200,0),MATCH(Data6[[#Headers],[Phone]],'Employee Info'!$C$2:$J$2,0)),"")</f>
        <v/>
      </c>
      <c r="M1763" s="19" t="str">
        <f>IFERROR(INDEX('Employee Info'!$C$3:$J$200,MATCH(Data6[[#This Row],[Name:]],'Employee Info'!$B$3:$B$200,0),MATCH(Data6[[#Headers],[Tech]],'Employee Info'!$C$2:$J$2,0)),"")</f>
        <v/>
      </c>
      <c r="N1763" s="19" t="str">
        <f>IFERROR(INDEX('Employee Info'!$C$3:$J$200,MATCH(Data6[[#This Row],[Name:]],'Employee Info'!$B$3:$B$200,0),MATCH(Data6[[#Headers],[Other]],'Employee Info'!$C$2:$J$2,0)),"")</f>
        <v/>
      </c>
      <c r="O1763" s="19">
        <f>IFERROR((Data6[[#This Row],[Hours:]]*SUM(Data6[[#This Row],[Rate]:[Other]])),"")</f>
        <v>0</v>
      </c>
      <c r="P1763" s="7" t="str">
        <f>IF(Data6[[#This Row],[WO'#:]]="","Riley #","WO#")</f>
        <v>Riley #</v>
      </c>
      <c r="Q1763" s="7">
        <f>IFERROR(WEEKNUM(Data6[[#This Row],[Date:]]),"")</f>
        <v>35</v>
      </c>
      <c r="R1763" s="6">
        <f t="shared" si="81"/>
        <v>45529</v>
      </c>
      <c r="S1763" s="6">
        <f>Data6[[#This Row],[Week Start]]+7</f>
        <v>45536</v>
      </c>
      <c r="T1763" s="7" t="str">
        <f t="shared" si="82"/>
        <v>8/25/2024 - 9/1/2024</v>
      </c>
      <c r="U1763" s="7" t="str">
        <f t="shared" si="83"/>
        <v>Time Card</v>
      </c>
      <c r="V1763" s="8" t="str">
        <f>RIGHT(TEXT(Data6[[#This Row],[Date:]],"mmddyyyy"),4)</f>
        <v>2024</v>
      </c>
      <c r="W1763" s="8" t="str">
        <f>MID(TEXT(Data6[[#This Row],[Date:]],"mmddyyyy"),3,2)</f>
        <v>28</v>
      </c>
      <c r="X1763" s="8" t="str">
        <f>LEFT(TEXT(Data6[[#This Row],[Date:]],"mmddyyyy"),2)</f>
        <v>08</v>
      </c>
      <c r="Y1763" s="6">
        <f>DATE(Data6[[#This Row],[Year]],Data6[[#This Row],[Month]],Data6[[#This Row],[Day]])</f>
        <v>45532</v>
      </c>
    </row>
    <row r="1764" spans="1:25" x14ac:dyDescent="0.3">
      <c r="A1764" s="5">
        <v>45534.59793113426</v>
      </c>
      <c r="B1764" s="7" t="s">
        <v>66</v>
      </c>
      <c r="C1764" s="6" t="s">
        <v>2141</v>
      </c>
      <c r="D1764" s="7" t="s">
        <v>2168</v>
      </c>
      <c r="E1764" s="8">
        <v>1</v>
      </c>
      <c r="F1764" s="7" t="s">
        <v>68</v>
      </c>
      <c r="G1764" s="7" t="s">
        <v>68</v>
      </c>
      <c r="H1764" s="7" t="s">
        <v>42</v>
      </c>
      <c r="I1764" s="7" t="s">
        <v>44</v>
      </c>
      <c r="J1764" s="19" t="str">
        <f>IFERROR(INDEX('Employee Info'!$C$3:$E$200,MATCH(Data6[[#This Row],[Name:]],'Employee Info'!$B$3:$B$200,0),MATCH(Data6[[#This Row],[Hours Type:]],'Employee Info'!$C$2:$E$2,0)),"")</f>
        <v/>
      </c>
      <c r="K1764" s="19" t="str">
        <f>IFERROR(INDEX('Employee Info'!$C$3:$J$200,MATCH(Data6[[#This Row],[Name:]],'Employee Info'!$B$3:$B$200,0),MATCH(Data6[[#Headers],[Truck]],'Employee Info'!$C$2:$J$2,0)),"")</f>
        <v/>
      </c>
      <c r="L1764" s="19" t="str">
        <f>IFERROR(INDEX('Employee Info'!$C$3:$J$200,MATCH(Data6[[#This Row],[Name:]],'Employee Info'!$B$3:$B$200,0),MATCH(Data6[[#Headers],[Phone]],'Employee Info'!$C$2:$J$2,0)),"")</f>
        <v/>
      </c>
      <c r="M1764" s="19" t="str">
        <f>IFERROR(INDEX('Employee Info'!$C$3:$J$200,MATCH(Data6[[#This Row],[Name:]],'Employee Info'!$B$3:$B$200,0),MATCH(Data6[[#Headers],[Tech]],'Employee Info'!$C$2:$J$2,0)),"")</f>
        <v/>
      </c>
      <c r="N1764" s="19" t="str">
        <f>IFERROR(INDEX('Employee Info'!$C$3:$J$200,MATCH(Data6[[#This Row],[Name:]],'Employee Info'!$B$3:$B$200,0),MATCH(Data6[[#Headers],[Other]],'Employee Info'!$C$2:$J$2,0)),"")</f>
        <v/>
      </c>
      <c r="O1764" s="19">
        <f>IFERROR((Data6[[#This Row],[Hours:]]*SUM(Data6[[#This Row],[Rate]:[Other]])),"")</f>
        <v>0</v>
      </c>
      <c r="P1764" s="7" t="str">
        <f>IF(Data6[[#This Row],[WO'#:]]="","Riley #","WO#")</f>
        <v>Riley #</v>
      </c>
      <c r="Q1764" s="7">
        <f>IFERROR(WEEKNUM(Data6[[#This Row],[Date:]]),"")</f>
        <v>35</v>
      </c>
      <c r="R1764" s="6">
        <f t="shared" si="81"/>
        <v>45529</v>
      </c>
      <c r="S1764" s="6">
        <f>Data6[[#This Row],[Week Start]]+7</f>
        <v>45536</v>
      </c>
      <c r="T1764" s="7" t="str">
        <f t="shared" si="82"/>
        <v>8/25/2024 - 9/1/2024</v>
      </c>
      <c r="U1764" s="7" t="str">
        <f t="shared" si="83"/>
        <v>Time Card</v>
      </c>
      <c r="V1764" s="8" t="str">
        <f>RIGHT(TEXT(Data6[[#This Row],[Date:]],"mmddyyyy"),4)</f>
        <v>2024</v>
      </c>
      <c r="W1764" s="8" t="str">
        <f>MID(TEXT(Data6[[#This Row],[Date:]],"mmddyyyy"),3,2)</f>
        <v>28</v>
      </c>
      <c r="X1764" s="8" t="str">
        <f>LEFT(TEXT(Data6[[#This Row],[Date:]],"mmddyyyy"),2)</f>
        <v>08</v>
      </c>
      <c r="Y1764" s="6">
        <f>DATE(Data6[[#This Row],[Year]],Data6[[#This Row],[Month]],Data6[[#This Row],[Day]])</f>
        <v>45532</v>
      </c>
    </row>
    <row r="1765" spans="1:25" x14ac:dyDescent="0.3">
      <c r="A1765" s="5">
        <v>45534.601686805552</v>
      </c>
      <c r="B1765" s="7" t="s">
        <v>66</v>
      </c>
      <c r="C1765" s="6" t="s">
        <v>2141</v>
      </c>
      <c r="D1765" s="7" t="s">
        <v>2171</v>
      </c>
      <c r="E1765" s="8">
        <v>1</v>
      </c>
      <c r="F1765" s="7">
        <v>7148628</v>
      </c>
      <c r="G1765" s="7" t="s">
        <v>68</v>
      </c>
      <c r="H1765" s="7" t="s">
        <v>756</v>
      </c>
      <c r="I1765" s="7" t="s">
        <v>44</v>
      </c>
      <c r="J1765" s="19" t="str">
        <f>IFERROR(INDEX('Employee Info'!$C$3:$E$200,MATCH(Data6[[#This Row],[Name:]],'Employee Info'!$B$3:$B$200,0),MATCH(Data6[[#This Row],[Hours Type:]],'Employee Info'!$C$2:$E$2,0)),"")</f>
        <v/>
      </c>
      <c r="K1765" s="19" t="str">
        <f>IFERROR(INDEX('Employee Info'!$C$3:$J$200,MATCH(Data6[[#This Row],[Name:]],'Employee Info'!$B$3:$B$200,0),MATCH(Data6[[#Headers],[Truck]],'Employee Info'!$C$2:$J$2,0)),"")</f>
        <v/>
      </c>
      <c r="L1765" s="19" t="str">
        <f>IFERROR(INDEX('Employee Info'!$C$3:$J$200,MATCH(Data6[[#This Row],[Name:]],'Employee Info'!$B$3:$B$200,0),MATCH(Data6[[#Headers],[Phone]],'Employee Info'!$C$2:$J$2,0)),"")</f>
        <v/>
      </c>
      <c r="M1765" s="19" t="str">
        <f>IFERROR(INDEX('Employee Info'!$C$3:$J$200,MATCH(Data6[[#This Row],[Name:]],'Employee Info'!$B$3:$B$200,0),MATCH(Data6[[#Headers],[Tech]],'Employee Info'!$C$2:$J$2,0)),"")</f>
        <v/>
      </c>
      <c r="N1765" s="19" t="str">
        <f>IFERROR(INDEX('Employee Info'!$C$3:$J$200,MATCH(Data6[[#This Row],[Name:]],'Employee Info'!$B$3:$B$200,0),MATCH(Data6[[#Headers],[Other]],'Employee Info'!$C$2:$J$2,0)),"")</f>
        <v/>
      </c>
      <c r="O1765" s="19">
        <f>IFERROR((Data6[[#This Row],[Hours:]]*SUM(Data6[[#This Row],[Rate]:[Other]])),"")</f>
        <v>0</v>
      </c>
      <c r="P1765" s="7" t="str">
        <f>IF(Data6[[#This Row],[WO'#:]]="","Riley #","WO#")</f>
        <v>WO#</v>
      </c>
      <c r="Q1765" s="7">
        <f>IFERROR(WEEKNUM(Data6[[#This Row],[Date:]]),"")</f>
        <v>35</v>
      </c>
      <c r="R1765" s="6">
        <f t="shared" si="81"/>
        <v>45529</v>
      </c>
      <c r="S1765" s="6">
        <f>Data6[[#This Row],[Week Start]]+7</f>
        <v>45536</v>
      </c>
      <c r="T1765" s="7" t="str">
        <f t="shared" si="82"/>
        <v>8/25/2024 - 9/1/2024</v>
      </c>
      <c r="U1765" s="7" t="str">
        <f t="shared" si="83"/>
        <v>Time Card</v>
      </c>
      <c r="V1765" s="8" t="str">
        <f>RIGHT(TEXT(Data6[[#This Row],[Date:]],"mmddyyyy"),4)</f>
        <v>2024</v>
      </c>
      <c r="W1765" s="8" t="str">
        <f>MID(TEXT(Data6[[#This Row],[Date:]],"mmddyyyy"),3,2)</f>
        <v>28</v>
      </c>
      <c r="X1765" s="8" t="str">
        <f>LEFT(TEXT(Data6[[#This Row],[Date:]],"mmddyyyy"),2)</f>
        <v>08</v>
      </c>
      <c r="Y1765" s="6">
        <f>DATE(Data6[[#This Row],[Year]],Data6[[#This Row],[Month]],Data6[[#This Row],[Day]])</f>
        <v>45532</v>
      </c>
    </row>
    <row r="1766" spans="1:25" x14ac:dyDescent="0.3">
      <c r="A1766" s="5">
        <v>45534.604670601853</v>
      </c>
      <c r="B1766" s="7" t="s">
        <v>66</v>
      </c>
      <c r="C1766" s="6" t="s">
        <v>2141</v>
      </c>
      <c r="D1766" s="7" t="s">
        <v>2173</v>
      </c>
      <c r="E1766" s="8">
        <v>1</v>
      </c>
      <c r="F1766" s="7">
        <v>7088147</v>
      </c>
      <c r="G1766" s="7" t="s">
        <v>68</v>
      </c>
      <c r="H1766" s="7" t="s">
        <v>756</v>
      </c>
      <c r="I1766" s="7" t="s">
        <v>44</v>
      </c>
      <c r="J1766" s="19" t="str">
        <f>IFERROR(INDEX('Employee Info'!$C$3:$E$200,MATCH(Data6[[#This Row],[Name:]],'Employee Info'!$B$3:$B$200,0),MATCH(Data6[[#This Row],[Hours Type:]],'Employee Info'!$C$2:$E$2,0)),"")</f>
        <v/>
      </c>
      <c r="K1766" s="19" t="str">
        <f>IFERROR(INDEX('Employee Info'!$C$3:$J$200,MATCH(Data6[[#This Row],[Name:]],'Employee Info'!$B$3:$B$200,0),MATCH(Data6[[#Headers],[Truck]],'Employee Info'!$C$2:$J$2,0)),"")</f>
        <v/>
      </c>
      <c r="L1766" s="19" t="str">
        <f>IFERROR(INDEX('Employee Info'!$C$3:$J$200,MATCH(Data6[[#This Row],[Name:]],'Employee Info'!$B$3:$B$200,0),MATCH(Data6[[#Headers],[Phone]],'Employee Info'!$C$2:$J$2,0)),"")</f>
        <v/>
      </c>
      <c r="M1766" s="19" t="str">
        <f>IFERROR(INDEX('Employee Info'!$C$3:$J$200,MATCH(Data6[[#This Row],[Name:]],'Employee Info'!$B$3:$B$200,0),MATCH(Data6[[#Headers],[Tech]],'Employee Info'!$C$2:$J$2,0)),"")</f>
        <v/>
      </c>
      <c r="N1766" s="19" t="str">
        <f>IFERROR(INDEX('Employee Info'!$C$3:$J$200,MATCH(Data6[[#This Row],[Name:]],'Employee Info'!$B$3:$B$200,0),MATCH(Data6[[#Headers],[Other]],'Employee Info'!$C$2:$J$2,0)),"")</f>
        <v/>
      </c>
      <c r="O1766" s="19">
        <f>IFERROR((Data6[[#This Row],[Hours:]]*SUM(Data6[[#This Row],[Rate]:[Other]])),"")</f>
        <v>0</v>
      </c>
      <c r="P1766" s="7" t="str">
        <f>IF(Data6[[#This Row],[WO'#:]]="","Riley #","WO#")</f>
        <v>WO#</v>
      </c>
      <c r="Q1766" s="7">
        <f>IFERROR(WEEKNUM(Data6[[#This Row],[Date:]]),"")</f>
        <v>35</v>
      </c>
      <c r="R1766" s="6">
        <f t="shared" si="81"/>
        <v>45529</v>
      </c>
      <c r="S1766" s="6">
        <f>Data6[[#This Row],[Week Start]]+7</f>
        <v>45536</v>
      </c>
      <c r="T1766" s="7" t="str">
        <f t="shared" si="82"/>
        <v>8/25/2024 - 9/1/2024</v>
      </c>
      <c r="U1766" s="7" t="str">
        <f t="shared" si="83"/>
        <v>Time Card</v>
      </c>
      <c r="V1766" s="8" t="str">
        <f>RIGHT(TEXT(Data6[[#This Row],[Date:]],"mmddyyyy"),4)</f>
        <v>2024</v>
      </c>
      <c r="W1766" s="8" t="str">
        <f>MID(TEXT(Data6[[#This Row],[Date:]],"mmddyyyy"),3,2)</f>
        <v>28</v>
      </c>
      <c r="X1766" s="8" t="str">
        <f>LEFT(TEXT(Data6[[#This Row],[Date:]],"mmddyyyy"),2)</f>
        <v>08</v>
      </c>
      <c r="Y1766" s="6">
        <f>DATE(Data6[[#This Row],[Year]],Data6[[#This Row],[Month]],Data6[[#This Row],[Day]])</f>
        <v>45532</v>
      </c>
    </row>
    <row r="1767" spans="1:25" x14ac:dyDescent="0.3">
      <c r="A1767" s="5">
        <v>45534.619498726854</v>
      </c>
      <c r="B1767" s="7" t="s">
        <v>66</v>
      </c>
      <c r="C1767" s="6" t="s">
        <v>2141</v>
      </c>
      <c r="D1767" s="7" t="s">
        <v>2178</v>
      </c>
      <c r="E1767" s="8">
        <v>4</v>
      </c>
      <c r="F1767" s="7">
        <v>6984733</v>
      </c>
      <c r="G1767" s="7" t="s">
        <v>68</v>
      </c>
      <c r="H1767" s="7" t="s">
        <v>756</v>
      </c>
      <c r="I1767" s="7" t="s">
        <v>44</v>
      </c>
      <c r="J1767" s="19" t="str">
        <f>IFERROR(INDEX('Employee Info'!$C$3:$E$200,MATCH(Data6[[#This Row],[Name:]],'Employee Info'!$B$3:$B$200,0),MATCH(Data6[[#This Row],[Hours Type:]],'Employee Info'!$C$2:$E$2,0)),"")</f>
        <v/>
      </c>
      <c r="K1767" s="19" t="str">
        <f>IFERROR(INDEX('Employee Info'!$C$3:$J$200,MATCH(Data6[[#This Row],[Name:]],'Employee Info'!$B$3:$B$200,0),MATCH(Data6[[#Headers],[Truck]],'Employee Info'!$C$2:$J$2,0)),"")</f>
        <v/>
      </c>
      <c r="L1767" s="19" t="str">
        <f>IFERROR(INDEX('Employee Info'!$C$3:$J$200,MATCH(Data6[[#This Row],[Name:]],'Employee Info'!$B$3:$B$200,0),MATCH(Data6[[#Headers],[Phone]],'Employee Info'!$C$2:$J$2,0)),"")</f>
        <v/>
      </c>
      <c r="M1767" s="19" t="str">
        <f>IFERROR(INDEX('Employee Info'!$C$3:$J$200,MATCH(Data6[[#This Row],[Name:]],'Employee Info'!$B$3:$B$200,0),MATCH(Data6[[#Headers],[Tech]],'Employee Info'!$C$2:$J$2,0)),"")</f>
        <v/>
      </c>
      <c r="N1767" s="19" t="str">
        <f>IFERROR(INDEX('Employee Info'!$C$3:$J$200,MATCH(Data6[[#This Row],[Name:]],'Employee Info'!$B$3:$B$200,0),MATCH(Data6[[#Headers],[Other]],'Employee Info'!$C$2:$J$2,0)),"")</f>
        <v/>
      </c>
      <c r="O1767" s="19">
        <f>IFERROR((Data6[[#This Row],[Hours:]]*SUM(Data6[[#This Row],[Rate]:[Other]])),"")</f>
        <v>0</v>
      </c>
      <c r="P1767" s="7" t="str">
        <f>IF(Data6[[#This Row],[WO'#:]]="","Riley #","WO#")</f>
        <v>WO#</v>
      </c>
      <c r="Q1767" s="7">
        <f>IFERROR(WEEKNUM(Data6[[#This Row],[Date:]]),"")</f>
        <v>35</v>
      </c>
      <c r="R1767" s="6">
        <f t="shared" si="81"/>
        <v>45529</v>
      </c>
      <c r="S1767" s="6">
        <f>Data6[[#This Row],[Week Start]]+7</f>
        <v>45536</v>
      </c>
      <c r="T1767" s="7" t="str">
        <f t="shared" si="82"/>
        <v>8/25/2024 - 9/1/2024</v>
      </c>
      <c r="U1767" s="7" t="str">
        <f t="shared" si="83"/>
        <v>Time Card</v>
      </c>
      <c r="V1767" s="8" t="str">
        <f>RIGHT(TEXT(Data6[[#This Row],[Date:]],"mmddyyyy"),4)</f>
        <v>2024</v>
      </c>
      <c r="W1767" s="8" t="str">
        <f>MID(TEXT(Data6[[#This Row],[Date:]],"mmddyyyy"),3,2)</f>
        <v>28</v>
      </c>
      <c r="X1767" s="8" t="str">
        <f>LEFT(TEXT(Data6[[#This Row],[Date:]],"mmddyyyy"),2)</f>
        <v>08</v>
      </c>
      <c r="Y1767" s="6">
        <f>DATE(Data6[[#This Row],[Year]],Data6[[#This Row],[Month]],Data6[[#This Row],[Day]])</f>
        <v>45532</v>
      </c>
    </row>
    <row r="1768" spans="1:25" x14ac:dyDescent="0.3">
      <c r="A1768" s="5">
        <v>45534.619537615741</v>
      </c>
      <c r="B1768" s="7" t="s">
        <v>66</v>
      </c>
      <c r="C1768" s="6" t="s">
        <v>2141</v>
      </c>
      <c r="D1768" s="7" t="s">
        <v>2178</v>
      </c>
      <c r="E1768" s="8">
        <v>1</v>
      </c>
      <c r="F1768" s="7">
        <v>6984733</v>
      </c>
      <c r="G1768" s="7" t="s">
        <v>68</v>
      </c>
      <c r="H1768" s="7" t="s">
        <v>756</v>
      </c>
      <c r="I1768" s="7" t="s">
        <v>45</v>
      </c>
      <c r="J1768" s="19" t="str">
        <f>IFERROR(INDEX('Employee Info'!$C$3:$E$200,MATCH(Data6[[#This Row],[Name:]],'Employee Info'!$B$3:$B$200,0),MATCH(Data6[[#This Row],[Hours Type:]],'Employee Info'!$C$2:$E$2,0)),"")</f>
        <v/>
      </c>
      <c r="K1768" s="19" t="str">
        <f>IFERROR(INDEX('Employee Info'!$C$3:$J$200,MATCH(Data6[[#This Row],[Name:]],'Employee Info'!$B$3:$B$200,0),MATCH(Data6[[#Headers],[Truck]],'Employee Info'!$C$2:$J$2,0)),"")</f>
        <v/>
      </c>
      <c r="L1768" s="19" t="str">
        <f>IFERROR(INDEX('Employee Info'!$C$3:$J$200,MATCH(Data6[[#This Row],[Name:]],'Employee Info'!$B$3:$B$200,0),MATCH(Data6[[#Headers],[Phone]],'Employee Info'!$C$2:$J$2,0)),"")</f>
        <v/>
      </c>
      <c r="M1768" s="19" t="str">
        <f>IFERROR(INDEX('Employee Info'!$C$3:$J$200,MATCH(Data6[[#This Row],[Name:]],'Employee Info'!$B$3:$B$200,0),MATCH(Data6[[#Headers],[Tech]],'Employee Info'!$C$2:$J$2,0)),"")</f>
        <v/>
      </c>
      <c r="N1768" s="19" t="str">
        <f>IFERROR(INDEX('Employee Info'!$C$3:$J$200,MATCH(Data6[[#This Row],[Name:]],'Employee Info'!$B$3:$B$200,0),MATCH(Data6[[#Headers],[Other]],'Employee Info'!$C$2:$J$2,0)),"")</f>
        <v/>
      </c>
      <c r="O1768" s="19">
        <f>IFERROR((Data6[[#This Row],[Hours:]]*SUM(Data6[[#This Row],[Rate]:[Other]])),"")</f>
        <v>0</v>
      </c>
      <c r="P1768" s="7" t="str">
        <f>IF(Data6[[#This Row],[WO'#:]]="","Riley #","WO#")</f>
        <v>WO#</v>
      </c>
      <c r="Q1768" s="7">
        <f>IFERROR(WEEKNUM(Data6[[#This Row],[Date:]]),"")</f>
        <v>35</v>
      </c>
      <c r="R1768" s="6">
        <f t="shared" si="81"/>
        <v>45529</v>
      </c>
      <c r="S1768" s="6">
        <f>Data6[[#This Row],[Week Start]]+7</f>
        <v>45536</v>
      </c>
      <c r="T1768" s="7" t="str">
        <f t="shared" si="82"/>
        <v>8/25/2024 - 9/1/2024</v>
      </c>
      <c r="U1768" s="7" t="str">
        <f t="shared" si="83"/>
        <v>Time Card</v>
      </c>
      <c r="V1768" s="8" t="str">
        <f>RIGHT(TEXT(Data6[[#This Row],[Date:]],"mmddyyyy"),4)</f>
        <v>2024</v>
      </c>
      <c r="W1768" s="8" t="str">
        <f>MID(TEXT(Data6[[#This Row],[Date:]],"mmddyyyy"),3,2)</f>
        <v>28</v>
      </c>
      <c r="X1768" s="8" t="str">
        <f>LEFT(TEXT(Data6[[#This Row],[Date:]],"mmddyyyy"),2)</f>
        <v>08</v>
      </c>
      <c r="Y1768" s="6">
        <f>DATE(Data6[[#This Row],[Year]],Data6[[#This Row],[Month]],Data6[[#This Row],[Day]])</f>
        <v>45532</v>
      </c>
    </row>
    <row r="1769" spans="1:25" x14ac:dyDescent="0.3">
      <c r="A1769" s="5">
        <v>45533.551124652775</v>
      </c>
      <c r="B1769" s="7" t="s">
        <v>35</v>
      </c>
      <c r="C1769" s="6" t="s">
        <v>2145</v>
      </c>
      <c r="D1769" s="7" t="s">
        <v>2146</v>
      </c>
      <c r="E1769" s="8">
        <v>4</v>
      </c>
      <c r="F1769" s="7">
        <v>7129674</v>
      </c>
      <c r="G1769" s="7" t="s">
        <v>68</v>
      </c>
      <c r="H1769" s="7" t="s">
        <v>756</v>
      </c>
      <c r="I1769" s="7" t="s">
        <v>44</v>
      </c>
      <c r="J1769" s="19" t="str">
        <f>IFERROR(INDEX('Employee Info'!$C$3:$E$200,MATCH(Data6[[#This Row],[Name:]],'Employee Info'!$B$3:$B$200,0),MATCH(Data6[[#This Row],[Hours Type:]],'Employee Info'!$C$2:$E$2,0)),"")</f>
        <v/>
      </c>
      <c r="K1769" s="19" t="str">
        <f>IFERROR(INDEX('Employee Info'!$C$3:$J$200,MATCH(Data6[[#This Row],[Name:]],'Employee Info'!$B$3:$B$200,0),MATCH(Data6[[#Headers],[Truck]],'Employee Info'!$C$2:$J$2,0)),"")</f>
        <v/>
      </c>
      <c r="L1769" s="19" t="str">
        <f>IFERROR(INDEX('Employee Info'!$C$3:$J$200,MATCH(Data6[[#This Row],[Name:]],'Employee Info'!$B$3:$B$200,0),MATCH(Data6[[#Headers],[Phone]],'Employee Info'!$C$2:$J$2,0)),"")</f>
        <v/>
      </c>
      <c r="M1769" s="19" t="str">
        <f>IFERROR(INDEX('Employee Info'!$C$3:$J$200,MATCH(Data6[[#This Row],[Name:]],'Employee Info'!$B$3:$B$200,0),MATCH(Data6[[#Headers],[Tech]],'Employee Info'!$C$2:$J$2,0)),"")</f>
        <v/>
      </c>
      <c r="N1769" s="19" t="str">
        <f>IFERROR(INDEX('Employee Info'!$C$3:$J$200,MATCH(Data6[[#This Row],[Name:]],'Employee Info'!$B$3:$B$200,0),MATCH(Data6[[#Headers],[Other]],'Employee Info'!$C$2:$J$2,0)),"")</f>
        <v/>
      </c>
      <c r="O1769" s="19">
        <f>IFERROR((Data6[[#This Row],[Hours:]]*SUM(Data6[[#This Row],[Rate]:[Other]])),"")</f>
        <v>0</v>
      </c>
      <c r="P1769" s="7" t="str">
        <f>IF(Data6[[#This Row],[WO'#:]]="","Riley #","WO#")</f>
        <v>WO#</v>
      </c>
      <c r="Q1769" s="7">
        <f>IFERROR(WEEKNUM(Data6[[#This Row],[Date:]]),"")</f>
        <v>35</v>
      </c>
      <c r="R1769" s="6">
        <f t="shared" si="81"/>
        <v>45529</v>
      </c>
      <c r="S1769" s="6">
        <f>Data6[[#This Row],[Week Start]]+7</f>
        <v>45536</v>
      </c>
      <c r="T1769" s="7" t="str">
        <f t="shared" si="82"/>
        <v>8/25/2024 - 9/1/2024</v>
      </c>
      <c r="U1769" s="7" t="str">
        <f t="shared" si="83"/>
        <v>Time Card</v>
      </c>
      <c r="V1769" s="8" t="str">
        <f>RIGHT(TEXT(Data6[[#This Row],[Date:]],"mmddyyyy"),4)</f>
        <v>2024</v>
      </c>
      <c r="W1769" s="8" t="str">
        <f>MID(TEXT(Data6[[#This Row],[Date:]],"mmddyyyy"),3,2)</f>
        <v>29</v>
      </c>
      <c r="X1769" s="8" t="str">
        <f>LEFT(TEXT(Data6[[#This Row],[Date:]],"mmddyyyy"),2)</f>
        <v>08</v>
      </c>
      <c r="Y1769" s="6">
        <f>DATE(Data6[[#This Row],[Year]],Data6[[#This Row],[Month]],Data6[[#This Row],[Day]])</f>
        <v>45533</v>
      </c>
    </row>
    <row r="1770" spans="1:25" x14ac:dyDescent="0.3">
      <c r="A1770" s="5">
        <v>45533.551532060184</v>
      </c>
      <c r="B1770" s="7" t="s">
        <v>35</v>
      </c>
      <c r="C1770" s="6" t="s">
        <v>2145</v>
      </c>
      <c r="D1770" s="7" t="s">
        <v>2144</v>
      </c>
      <c r="E1770" s="8">
        <v>3</v>
      </c>
      <c r="F1770" s="7">
        <v>7088147</v>
      </c>
      <c r="G1770" s="7" t="s">
        <v>68</v>
      </c>
      <c r="H1770" s="7" t="s">
        <v>756</v>
      </c>
      <c r="I1770" s="7" t="s">
        <v>44</v>
      </c>
      <c r="J1770" s="19" t="str">
        <f>IFERROR(INDEX('Employee Info'!$C$3:$E$200,MATCH(Data6[[#This Row],[Name:]],'Employee Info'!$B$3:$B$200,0),MATCH(Data6[[#This Row],[Hours Type:]],'Employee Info'!$C$2:$E$2,0)),"")</f>
        <v/>
      </c>
      <c r="K1770" s="19" t="str">
        <f>IFERROR(INDEX('Employee Info'!$C$3:$J$200,MATCH(Data6[[#This Row],[Name:]],'Employee Info'!$B$3:$B$200,0),MATCH(Data6[[#Headers],[Truck]],'Employee Info'!$C$2:$J$2,0)),"")</f>
        <v/>
      </c>
      <c r="L1770" s="19" t="str">
        <f>IFERROR(INDEX('Employee Info'!$C$3:$J$200,MATCH(Data6[[#This Row],[Name:]],'Employee Info'!$B$3:$B$200,0),MATCH(Data6[[#Headers],[Phone]],'Employee Info'!$C$2:$J$2,0)),"")</f>
        <v/>
      </c>
      <c r="M1770" s="19" t="str">
        <f>IFERROR(INDEX('Employee Info'!$C$3:$J$200,MATCH(Data6[[#This Row],[Name:]],'Employee Info'!$B$3:$B$200,0),MATCH(Data6[[#Headers],[Tech]],'Employee Info'!$C$2:$J$2,0)),"")</f>
        <v/>
      </c>
      <c r="N1770" s="19" t="str">
        <f>IFERROR(INDEX('Employee Info'!$C$3:$J$200,MATCH(Data6[[#This Row],[Name:]],'Employee Info'!$B$3:$B$200,0),MATCH(Data6[[#Headers],[Other]],'Employee Info'!$C$2:$J$2,0)),"")</f>
        <v/>
      </c>
      <c r="O1770" s="19">
        <f>IFERROR((Data6[[#This Row],[Hours:]]*SUM(Data6[[#This Row],[Rate]:[Other]])),"")</f>
        <v>0</v>
      </c>
      <c r="P1770" s="7" t="str">
        <f>IF(Data6[[#This Row],[WO'#:]]="","Riley #","WO#")</f>
        <v>WO#</v>
      </c>
      <c r="Q1770" s="7">
        <f>IFERROR(WEEKNUM(Data6[[#This Row],[Date:]]),"")</f>
        <v>35</v>
      </c>
      <c r="R1770" s="6">
        <f t="shared" si="81"/>
        <v>45529</v>
      </c>
      <c r="S1770" s="6">
        <f>Data6[[#This Row],[Week Start]]+7</f>
        <v>45536</v>
      </c>
      <c r="T1770" s="7" t="str">
        <f t="shared" si="82"/>
        <v>8/25/2024 - 9/1/2024</v>
      </c>
      <c r="U1770" s="7" t="str">
        <f t="shared" si="83"/>
        <v>Time Card</v>
      </c>
      <c r="V1770" s="8" t="str">
        <f>RIGHT(TEXT(Data6[[#This Row],[Date:]],"mmddyyyy"),4)</f>
        <v>2024</v>
      </c>
      <c r="W1770" s="8" t="str">
        <f>MID(TEXT(Data6[[#This Row],[Date:]],"mmddyyyy"),3,2)</f>
        <v>29</v>
      </c>
      <c r="X1770" s="8" t="str">
        <f>LEFT(TEXT(Data6[[#This Row],[Date:]],"mmddyyyy"),2)</f>
        <v>08</v>
      </c>
      <c r="Y1770" s="6">
        <f>DATE(Data6[[#This Row],[Year]],Data6[[#This Row],[Month]],Data6[[#This Row],[Day]])</f>
        <v>45533</v>
      </c>
    </row>
    <row r="1771" spans="1:25" x14ac:dyDescent="0.3">
      <c r="A1771" s="5">
        <v>45533.552208796296</v>
      </c>
      <c r="B1771" s="7" t="s">
        <v>35</v>
      </c>
      <c r="C1771" s="6" t="s">
        <v>2145</v>
      </c>
      <c r="D1771" s="7" t="s">
        <v>2147</v>
      </c>
      <c r="E1771" s="8">
        <v>1</v>
      </c>
      <c r="F1771" s="7" t="s">
        <v>68</v>
      </c>
      <c r="G1771" s="7" t="s">
        <v>68</v>
      </c>
      <c r="H1771" s="7" t="s">
        <v>2148</v>
      </c>
      <c r="I1771" s="7" t="s">
        <v>44</v>
      </c>
      <c r="J1771" s="19" t="str">
        <f>IFERROR(INDEX('Employee Info'!$C$3:$E$200,MATCH(Data6[[#This Row],[Name:]],'Employee Info'!$B$3:$B$200,0),MATCH(Data6[[#This Row],[Hours Type:]],'Employee Info'!$C$2:$E$2,0)),"")</f>
        <v/>
      </c>
      <c r="K1771" s="19" t="str">
        <f>IFERROR(INDEX('Employee Info'!$C$3:$J$200,MATCH(Data6[[#This Row],[Name:]],'Employee Info'!$B$3:$B$200,0),MATCH(Data6[[#Headers],[Truck]],'Employee Info'!$C$2:$J$2,0)),"")</f>
        <v/>
      </c>
      <c r="L1771" s="19" t="str">
        <f>IFERROR(INDEX('Employee Info'!$C$3:$J$200,MATCH(Data6[[#This Row],[Name:]],'Employee Info'!$B$3:$B$200,0),MATCH(Data6[[#Headers],[Phone]],'Employee Info'!$C$2:$J$2,0)),"")</f>
        <v/>
      </c>
      <c r="M1771" s="19" t="str">
        <f>IFERROR(INDEX('Employee Info'!$C$3:$J$200,MATCH(Data6[[#This Row],[Name:]],'Employee Info'!$B$3:$B$200,0),MATCH(Data6[[#Headers],[Tech]],'Employee Info'!$C$2:$J$2,0)),"")</f>
        <v/>
      </c>
      <c r="N1771" s="19" t="str">
        <f>IFERROR(INDEX('Employee Info'!$C$3:$J$200,MATCH(Data6[[#This Row],[Name:]],'Employee Info'!$B$3:$B$200,0),MATCH(Data6[[#Headers],[Other]],'Employee Info'!$C$2:$J$2,0)),"")</f>
        <v/>
      </c>
      <c r="O1771" s="19">
        <f>IFERROR((Data6[[#This Row],[Hours:]]*SUM(Data6[[#This Row],[Rate]:[Other]])),"")</f>
        <v>0</v>
      </c>
      <c r="P1771" s="7" t="str">
        <f>IF(Data6[[#This Row],[WO'#:]]="","Riley #","WO#")</f>
        <v>Riley #</v>
      </c>
      <c r="Q1771" s="7">
        <f>IFERROR(WEEKNUM(Data6[[#This Row],[Date:]]),"")</f>
        <v>35</v>
      </c>
      <c r="R1771" s="6">
        <f t="shared" si="81"/>
        <v>45529</v>
      </c>
      <c r="S1771" s="6">
        <f>Data6[[#This Row],[Week Start]]+7</f>
        <v>45536</v>
      </c>
      <c r="T1771" s="7" t="str">
        <f t="shared" si="82"/>
        <v>8/25/2024 - 9/1/2024</v>
      </c>
      <c r="U1771" s="7" t="str">
        <f t="shared" si="83"/>
        <v>Time Card</v>
      </c>
      <c r="V1771" s="8" t="str">
        <f>RIGHT(TEXT(Data6[[#This Row],[Date:]],"mmddyyyy"),4)</f>
        <v>2024</v>
      </c>
      <c r="W1771" s="8" t="str">
        <f>MID(TEXT(Data6[[#This Row],[Date:]],"mmddyyyy"),3,2)</f>
        <v>29</v>
      </c>
      <c r="X1771" s="8" t="str">
        <f>LEFT(TEXT(Data6[[#This Row],[Date:]],"mmddyyyy"),2)</f>
        <v>08</v>
      </c>
      <c r="Y1771" s="6">
        <f>DATE(Data6[[#This Row],[Year]],Data6[[#This Row],[Month]],Data6[[#This Row],[Day]])</f>
        <v>45533</v>
      </c>
    </row>
    <row r="1772" spans="1:25" x14ac:dyDescent="0.3">
      <c r="A1772" s="5">
        <v>45533.556640277777</v>
      </c>
      <c r="B1772" s="7" t="s">
        <v>31</v>
      </c>
      <c r="C1772" s="6" t="s">
        <v>2145</v>
      </c>
      <c r="D1772" s="7" t="s">
        <v>1959</v>
      </c>
      <c r="E1772" s="8">
        <v>7</v>
      </c>
      <c r="F1772" s="7">
        <v>7088147</v>
      </c>
      <c r="G1772" s="7" t="s">
        <v>68</v>
      </c>
      <c r="H1772" s="7" t="s">
        <v>756</v>
      </c>
      <c r="I1772" s="7" t="s">
        <v>44</v>
      </c>
      <c r="J1772" s="19" t="str">
        <f>IFERROR(INDEX('Employee Info'!$C$3:$E$200,MATCH(Data6[[#This Row],[Name:]],'Employee Info'!$B$3:$B$200,0),MATCH(Data6[[#This Row],[Hours Type:]],'Employee Info'!$C$2:$E$2,0)),"")</f>
        <v/>
      </c>
      <c r="K1772" s="19" t="str">
        <f>IFERROR(INDEX('Employee Info'!$C$3:$J$200,MATCH(Data6[[#This Row],[Name:]],'Employee Info'!$B$3:$B$200,0),MATCH(Data6[[#Headers],[Truck]],'Employee Info'!$C$2:$J$2,0)),"")</f>
        <v/>
      </c>
      <c r="L1772" s="19" t="str">
        <f>IFERROR(INDEX('Employee Info'!$C$3:$J$200,MATCH(Data6[[#This Row],[Name:]],'Employee Info'!$B$3:$B$200,0),MATCH(Data6[[#Headers],[Phone]],'Employee Info'!$C$2:$J$2,0)),"")</f>
        <v/>
      </c>
      <c r="M1772" s="19" t="str">
        <f>IFERROR(INDEX('Employee Info'!$C$3:$J$200,MATCH(Data6[[#This Row],[Name:]],'Employee Info'!$B$3:$B$200,0),MATCH(Data6[[#Headers],[Tech]],'Employee Info'!$C$2:$J$2,0)),"")</f>
        <v/>
      </c>
      <c r="N1772" s="19" t="str">
        <f>IFERROR(INDEX('Employee Info'!$C$3:$J$200,MATCH(Data6[[#This Row],[Name:]],'Employee Info'!$B$3:$B$200,0),MATCH(Data6[[#Headers],[Other]],'Employee Info'!$C$2:$J$2,0)),"")</f>
        <v/>
      </c>
      <c r="O1772" s="19">
        <f>IFERROR((Data6[[#This Row],[Hours:]]*SUM(Data6[[#This Row],[Rate]:[Other]])),"")</f>
        <v>0</v>
      </c>
      <c r="P1772" s="7" t="str">
        <f>IF(Data6[[#This Row],[WO'#:]]="","Riley #","WO#")</f>
        <v>WO#</v>
      </c>
      <c r="Q1772" s="7">
        <f>IFERROR(WEEKNUM(Data6[[#This Row],[Date:]]),"")</f>
        <v>35</v>
      </c>
      <c r="R1772" s="6">
        <f t="shared" si="81"/>
        <v>45529</v>
      </c>
      <c r="S1772" s="6">
        <f>Data6[[#This Row],[Week Start]]+7</f>
        <v>45536</v>
      </c>
      <c r="T1772" s="7" t="str">
        <f t="shared" si="82"/>
        <v>8/25/2024 - 9/1/2024</v>
      </c>
      <c r="U1772" s="7" t="str">
        <f t="shared" si="83"/>
        <v>Time Card</v>
      </c>
      <c r="V1772" s="8" t="str">
        <f>RIGHT(TEXT(Data6[[#This Row],[Date:]],"mmddyyyy"),4)</f>
        <v>2024</v>
      </c>
      <c r="W1772" s="8" t="str">
        <f>MID(TEXT(Data6[[#This Row],[Date:]],"mmddyyyy"),3,2)</f>
        <v>29</v>
      </c>
      <c r="X1772" s="8" t="str">
        <f>LEFT(TEXT(Data6[[#This Row],[Date:]],"mmddyyyy"),2)</f>
        <v>08</v>
      </c>
      <c r="Y1772" s="6">
        <f>DATE(Data6[[#This Row],[Year]],Data6[[#This Row],[Month]],Data6[[#This Row],[Day]])</f>
        <v>45533</v>
      </c>
    </row>
    <row r="1773" spans="1:25" x14ac:dyDescent="0.3">
      <c r="A1773" s="5">
        <v>45533.58016597222</v>
      </c>
      <c r="B1773" s="7" t="s">
        <v>34</v>
      </c>
      <c r="C1773" s="6" t="s">
        <v>2145</v>
      </c>
      <c r="D1773" s="7" t="s">
        <v>2150</v>
      </c>
      <c r="E1773" s="8">
        <v>8</v>
      </c>
      <c r="F1773" s="7" t="s">
        <v>68</v>
      </c>
      <c r="G1773" s="7" t="s">
        <v>68</v>
      </c>
      <c r="H1773" s="7" t="s">
        <v>42</v>
      </c>
      <c r="I1773" s="7" t="s">
        <v>44</v>
      </c>
      <c r="J1773" s="19" t="str">
        <f>IFERROR(INDEX('Employee Info'!$C$3:$E$200,MATCH(Data6[[#This Row],[Name:]],'Employee Info'!$B$3:$B$200,0),MATCH(Data6[[#This Row],[Hours Type:]],'Employee Info'!$C$2:$E$2,0)),"")</f>
        <v/>
      </c>
      <c r="K1773" s="19" t="str">
        <f>IFERROR(INDEX('Employee Info'!$C$3:$J$200,MATCH(Data6[[#This Row],[Name:]],'Employee Info'!$B$3:$B$200,0),MATCH(Data6[[#Headers],[Truck]],'Employee Info'!$C$2:$J$2,0)),"")</f>
        <v/>
      </c>
      <c r="L1773" s="19" t="str">
        <f>IFERROR(INDEX('Employee Info'!$C$3:$J$200,MATCH(Data6[[#This Row],[Name:]],'Employee Info'!$B$3:$B$200,0),MATCH(Data6[[#Headers],[Phone]],'Employee Info'!$C$2:$J$2,0)),"")</f>
        <v/>
      </c>
      <c r="M1773" s="19" t="str">
        <f>IFERROR(INDEX('Employee Info'!$C$3:$J$200,MATCH(Data6[[#This Row],[Name:]],'Employee Info'!$B$3:$B$200,0),MATCH(Data6[[#Headers],[Tech]],'Employee Info'!$C$2:$J$2,0)),"")</f>
        <v/>
      </c>
      <c r="N1773" s="19" t="str">
        <f>IFERROR(INDEX('Employee Info'!$C$3:$J$200,MATCH(Data6[[#This Row],[Name:]],'Employee Info'!$B$3:$B$200,0),MATCH(Data6[[#Headers],[Other]],'Employee Info'!$C$2:$J$2,0)),"")</f>
        <v/>
      </c>
      <c r="O1773" s="19">
        <f>IFERROR((Data6[[#This Row],[Hours:]]*SUM(Data6[[#This Row],[Rate]:[Other]])),"")</f>
        <v>0</v>
      </c>
      <c r="P1773" s="7" t="str">
        <f>IF(Data6[[#This Row],[WO'#:]]="","Riley #","WO#")</f>
        <v>Riley #</v>
      </c>
      <c r="Q1773" s="7">
        <f>IFERROR(WEEKNUM(Data6[[#This Row],[Date:]]),"")</f>
        <v>35</v>
      </c>
      <c r="R1773" s="6">
        <f t="shared" si="81"/>
        <v>45529</v>
      </c>
      <c r="S1773" s="6">
        <f>Data6[[#This Row],[Week Start]]+7</f>
        <v>45536</v>
      </c>
      <c r="T1773" s="7" t="str">
        <f t="shared" si="82"/>
        <v>8/25/2024 - 9/1/2024</v>
      </c>
      <c r="U1773" s="7" t="str">
        <f t="shared" si="83"/>
        <v>Time Card</v>
      </c>
      <c r="V1773" s="8" t="str">
        <f>RIGHT(TEXT(Data6[[#This Row],[Date:]],"mmddyyyy"),4)</f>
        <v>2024</v>
      </c>
      <c r="W1773" s="8" t="str">
        <f>MID(TEXT(Data6[[#This Row],[Date:]],"mmddyyyy"),3,2)</f>
        <v>29</v>
      </c>
      <c r="X1773" s="8" t="str">
        <f>LEFT(TEXT(Data6[[#This Row],[Date:]],"mmddyyyy"),2)</f>
        <v>08</v>
      </c>
      <c r="Y1773" s="6">
        <f>DATE(Data6[[#This Row],[Year]],Data6[[#This Row],[Month]],Data6[[#This Row],[Day]])</f>
        <v>45533</v>
      </c>
    </row>
    <row r="1774" spans="1:25" x14ac:dyDescent="0.3">
      <c r="A1774" s="5">
        <v>45533.58098726852</v>
      </c>
      <c r="B1774" s="7" t="s">
        <v>2143</v>
      </c>
      <c r="C1774" s="6" t="s">
        <v>2145</v>
      </c>
      <c r="D1774" s="7" t="s">
        <v>2150</v>
      </c>
      <c r="E1774" s="8">
        <v>8</v>
      </c>
      <c r="F1774" s="7" t="s">
        <v>68</v>
      </c>
      <c r="G1774" s="7" t="s">
        <v>68</v>
      </c>
      <c r="H1774" s="7" t="s">
        <v>42</v>
      </c>
      <c r="I1774" s="7" t="s">
        <v>44</v>
      </c>
      <c r="J1774" s="19" t="str">
        <f>IFERROR(INDEX('Employee Info'!$C$3:$E$200,MATCH(Data6[[#This Row],[Name:]],'Employee Info'!$B$3:$B$200,0),MATCH(Data6[[#This Row],[Hours Type:]],'Employee Info'!$C$2:$E$2,0)),"")</f>
        <v/>
      </c>
      <c r="K1774" s="19" t="str">
        <f>IFERROR(INDEX('Employee Info'!$C$3:$J$200,MATCH(Data6[[#This Row],[Name:]],'Employee Info'!$B$3:$B$200,0),MATCH(Data6[[#Headers],[Truck]],'Employee Info'!$C$2:$J$2,0)),"")</f>
        <v/>
      </c>
      <c r="L1774" s="19" t="str">
        <f>IFERROR(INDEX('Employee Info'!$C$3:$J$200,MATCH(Data6[[#This Row],[Name:]],'Employee Info'!$B$3:$B$200,0),MATCH(Data6[[#Headers],[Phone]],'Employee Info'!$C$2:$J$2,0)),"")</f>
        <v/>
      </c>
      <c r="M1774" s="19" t="str">
        <f>IFERROR(INDEX('Employee Info'!$C$3:$J$200,MATCH(Data6[[#This Row],[Name:]],'Employee Info'!$B$3:$B$200,0),MATCH(Data6[[#Headers],[Tech]],'Employee Info'!$C$2:$J$2,0)),"")</f>
        <v/>
      </c>
      <c r="N1774" s="19" t="str">
        <f>IFERROR(INDEX('Employee Info'!$C$3:$J$200,MATCH(Data6[[#This Row],[Name:]],'Employee Info'!$B$3:$B$200,0),MATCH(Data6[[#Headers],[Other]],'Employee Info'!$C$2:$J$2,0)),"")</f>
        <v/>
      </c>
      <c r="O1774" s="19">
        <f>IFERROR((Data6[[#This Row],[Hours:]]*SUM(Data6[[#This Row],[Rate]:[Other]])),"")</f>
        <v>0</v>
      </c>
      <c r="P1774" s="7" t="str">
        <f>IF(Data6[[#This Row],[WO'#:]]="","Riley #","WO#")</f>
        <v>Riley #</v>
      </c>
      <c r="Q1774" s="7">
        <f>IFERROR(WEEKNUM(Data6[[#This Row],[Date:]]),"")</f>
        <v>35</v>
      </c>
      <c r="R1774" s="6">
        <f t="shared" si="81"/>
        <v>45529</v>
      </c>
      <c r="S1774" s="6">
        <f>Data6[[#This Row],[Week Start]]+7</f>
        <v>45536</v>
      </c>
      <c r="T1774" s="7" t="str">
        <f t="shared" si="82"/>
        <v>8/25/2024 - 9/1/2024</v>
      </c>
      <c r="U1774" s="7" t="str">
        <f t="shared" si="83"/>
        <v>Time Card</v>
      </c>
      <c r="V1774" s="8" t="str">
        <f>RIGHT(TEXT(Data6[[#This Row],[Date:]],"mmddyyyy"),4)</f>
        <v>2024</v>
      </c>
      <c r="W1774" s="8" t="str">
        <f>MID(TEXT(Data6[[#This Row],[Date:]],"mmddyyyy"),3,2)</f>
        <v>29</v>
      </c>
      <c r="X1774" s="8" t="str">
        <f>LEFT(TEXT(Data6[[#This Row],[Date:]],"mmddyyyy"),2)</f>
        <v>08</v>
      </c>
      <c r="Y1774" s="6">
        <f>DATE(Data6[[#This Row],[Year]],Data6[[#This Row],[Month]],Data6[[#This Row],[Day]])</f>
        <v>45533</v>
      </c>
    </row>
    <row r="1775" spans="1:25" x14ac:dyDescent="0.3">
      <c r="A1775" s="5">
        <v>45533.581817013888</v>
      </c>
      <c r="B1775" s="7" t="s">
        <v>31</v>
      </c>
      <c r="C1775" s="6" t="s">
        <v>2145</v>
      </c>
      <c r="D1775" s="7" t="s">
        <v>2149</v>
      </c>
      <c r="E1775" s="8">
        <v>1</v>
      </c>
      <c r="F1775" s="7" t="s">
        <v>68</v>
      </c>
      <c r="G1775" s="7" t="s">
        <v>68</v>
      </c>
      <c r="H1775" s="7" t="s">
        <v>2148</v>
      </c>
      <c r="I1775" s="7" t="s">
        <v>44</v>
      </c>
      <c r="J1775" s="19" t="str">
        <f>IFERROR(INDEX('Employee Info'!$C$3:$E$200,MATCH(Data6[[#This Row],[Name:]],'Employee Info'!$B$3:$B$200,0),MATCH(Data6[[#This Row],[Hours Type:]],'Employee Info'!$C$2:$E$2,0)),"")</f>
        <v/>
      </c>
      <c r="K1775" s="19" t="str">
        <f>IFERROR(INDEX('Employee Info'!$C$3:$J$200,MATCH(Data6[[#This Row],[Name:]],'Employee Info'!$B$3:$B$200,0),MATCH(Data6[[#Headers],[Truck]],'Employee Info'!$C$2:$J$2,0)),"")</f>
        <v/>
      </c>
      <c r="L1775" s="19" t="str">
        <f>IFERROR(INDEX('Employee Info'!$C$3:$J$200,MATCH(Data6[[#This Row],[Name:]],'Employee Info'!$B$3:$B$200,0),MATCH(Data6[[#Headers],[Phone]],'Employee Info'!$C$2:$J$2,0)),"")</f>
        <v/>
      </c>
      <c r="M1775" s="19" t="str">
        <f>IFERROR(INDEX('Employee Info'!$C$3:$J$200,MATCH(Data6[[#This Row],[Name:]],'Employee Info'!$B$3:$B$200,0),MATCH(Data6[[#Headers],[Tech]],'Employee Info'!$C$2:$J$2,0)),"")</f>
        <v/>
      </c>
      <c r="N1775" s="19" t="str">
        <f>IFERROR(INDEX('Employee Info'!$C$3:$J$200,MATCH(Data6[[#This Row],[Name:]],'Employee Info'!$B$3:$B$200,0),MATCH(Data6[[#Headers],[Other]],'Employee Info'!$C$2:$J$2,0)),"")</f>
        <v/>
      </c>
      <c r="O1775" s="19">
        <f>IFERROR((Data6[[#This Row],[Hours:]]*SUM(Data6[[#This Row],[Rate]:[Other]])),"")</f>
        <v>0</v>
      </c>
      <c r="P1775" s="7" t="str">
        <f>IF(Data6[[#This Row],[WO'#:]]="","Riley #","WO#")</f>
        <v>Riley #</v>
      </c>
      <c r="Q1775" s="7">
        <f>IFERROR(WEEKNUM(Data6[[#This Row],[Date:]]),"")</f>
        <v>35</v>
      </c>
      <c r="R1775" s="6">
        <f t="shared" si="81"/>
        <v>45529</v>
      </c>
      <c r="S1775" s="6">
        <f>Data6[[#This Row],[Week Start]]+7</f>
        <v>45536</v>
      </c>
      <c r="T1775" s="7" t="str">
        <f t="shared" si="82"/>
        <v>8/25/2024 - 9/1/2024</v>
      </c>
      <c r="U1775" s="7" t="str">
        <f t="shared" si="83"/>
        <v>Time Card</v>
      </c>
      <c r="V1775" s="8" t="str">
        <f>RIGHT(TEXT(Data6[[#This Row],[Date:]],"mmddyyyy"),4)</f>
        <v>2024</v>
      </c>
      <c r="W1775" s="8" t="str">
        <f>MID(TEXT(Data6[[#This Row],[Date:]],"mmddyyyy"),3,2)</f>
        <v>29</v>
      </c>
      <c r="X1775" s="8" t="str">
        <f>LEFT(TEXT(Data6[[#This Row],[Date:]],"mmddyyyy"),2)</f>
        <v>08</v>
      </c>
      <c r="Y1775" s="6">
        <f>DATE(Data6[[#This Row],[Year]],Data6[[#This Row],[Month]],Data6[[#This Row],[Day]])</f>
        <v>45533</v>
      </c>
    </row>
    <row r="1776" spans="1:25" x14ac:dyDescent="0.3">
      <c r="A1776" s="5">
        <v>45533.588746064815</v>
      </c>
      <c r="B1776" s="7" t="s">
        <v>23</v>
      </c>
      <c r="C1776" s="6" t="s">
        <v>2145</v>
      </c>
      <c r="D1776" s="7" t="s">
        <v>1881</v>
      </c>
      <c r="E1776" s="8">
        <v>8</v>
      </c>
      <c r="F1776" s="7" t="s">
        <v>68</v>
      </c>
      <c r="G1776" s="7" t="s">
        <v>68</v>
      </c>
      <c r="H1776" s="7" t="s">
        <v>649</v>
      </c>
      <c r="I1776" s="7" t="s">
        <v>44</v>
      </c>
      <c r="J1776" s="19" t="str">
        <f>IFERROR(INDEX('Employee Info'!$C$3:$E$200,MATCH(Data6[[#This Row],[Name:]],'Employee Info'!$B$3:$B$200,0),MATCH(Data6[[#This Row],[Hours Type:]],'Employee Info'!$C$2:$E$2,0)),"")</f>
        <v/>
      </c>
      <c r="K1776" s="19" t="str">
        <f>IFERROR(INDEX('Employee Info'!$C$3:$J$200,MATCH(Data6[[#This Row],[Name:]],'Employee Info'!$B$3:$B$200,0),MATCH(Data6[[#Headers],[Truck]],'Employee Info'!$C$2:$J$2,0)),"")</f>
        <v/>
      </c>
      <c r="L1776" s="19" t="str">
        <f>IFERROR(INDEX('Employee Info'!$C$3:$J$200,MATCH(Data6[[#This Row],[Name:]],'Employee Info'!$B$3:$B$200,0),MATCH(Data6[[#Headers],[Phone]],'Employee Info'!$C$2:$J$2,0)),"")</f>
        <v/>
      </c>
      <c r="M1776" s="19" t="str">
        <f>IFERROR(INDEX('Employee Info'!$C$3:$J$200,MATCH(Data6[[#This Row],[Name:]],'Employee Info'!$B$3:$B$200,0),MATCH(Data6[[#Headers],[Tech]],'Employee Info'!$C$2:$J$2,0)),"")</f>
        <v/>
      </c>
      <c r="N1776" s="19" t="str">
        <f>IFERROR(INDEX('Employee Info'!$C$3:$J$200,MATCH(Data6[[#This Row],[Name:]],'Employee Info'!$B$3:$B$200,0),MATCH(Data6[[#Headers],[Other]],'Employee Info'!$C$2:$J$2,0)),"")</f>
        <v/>
      </c>
      <c r="O1776" s="19">
        <f>IFERROR((Data6[[#This Row],[Hours:]]*SUM(Data6[[#This Row],[Rate]:[Other]])),"")</f>
        <v>0</v>
      </c>
      <c r="P1776" s="7" t="str">
        <f>IF(Data6[[#This Row],[WO'#:]]="","Riley #","WO#")</f>
        <v>Riley #</v>
      </c>
      <c r="Q1776" s="7">
        <f>IFERROR(WEEKNUM(Data6[[#This Row],[Date:]]),"")</f>
        <v>35</v>
      </c>
      <c r="R1776" s="6">
        <f t="shared" si="81"/>
        <v>45529</v>
      </c>
      <c r="S1776" s="6">
        <f>Data6[[#This Row],[Week Start]]+7</f>
        <v>45536</v>
      </c>
      <c r="T1776" s="7" t="str">
        <f t="shared" si="82"/>
        <v>8/25/2024 - 9/1/2024</v>
      </c>
      <c r="U1776" s="7" t="str">
        <f t="shared" si="83"/>
        <v>Time Card</v>
      </c>
      <c r="V1776" s="8" t="str">
        <f>RIGHT(TEXT(Data6[[#This Row],[Date:]],"mmddyyyy"),4)</f>
        <v>2024</v>
      </c>
      <c r="W1776" s="8" t="str">
        <f>MID(TEXT(Data6[[#This Row],[Date:]],"mmddyyyy"),3,2)</f>
        <v>29</v>
      </c>
      <c r="X1776" s="8" t="str">
        <f>LEFT(TEXT(Data6[[#This Row],[Date:]],"mmddyyyy"),2)</f>
        <v>08</v>
      </c>
      <c r="Y1776" s="6">
        <f>DATE(Data6[[#This Row],[Year]],Data6[[#This Row],[Month]],Data6[[#This Row],[Day]])</f>
        <v>45533</v>
      </c>
    </row>
    <row r="1777" spans="1:25" x14ac:dyDescent="0.3">
      <c r="A1777" s="5">
        <v>45534.595456365743</v>
      </c>
      <c r="B1777" s="7" t="s">
        <v>66</v>
      </c>
      <c r="C1777" s="6" t="s">
        <v>2145</v>
      </c>
      <c r="D1777" s="7" t="s">
        <v>2167</v>
      </c>
      <c r="E1777" s="8">
        <v>1</v>
      </c>
      <c r="F1777" s="7" t="s">
        <v>68</v>
      </c>
      <c r="G1777" s="7" t="s">
        <v>68</v>
      </c>
      <c r="H1777" s="7" t="s">
        <v>2155</v>
      </c>
      <c r="I1777" s="7" t="s">
        <v>44</v>
      </c>
      <c r="J1777" s="19" t="str">
        <f>IFERROR(INDEX('Employee Info'!$C$3:$E$200,MATCH(Data6[[#This Row],[Name:]],'Employee Info'!$B$3:$B$200,0),MATCH(Data6[[#This Row],[Hours Type:]],'Employee Info'!$C$2:$E$2,0)),"")</f>
        <v/>
      </c>
      <c r="K1777" s="19" t="str">
        <f>IFERROR(INDEX('Employee Info'!$C$3:$J$200,MATCH(Data6[[#This Row],[Name:]],'Employee Info'!$B$3:$B$200,0),MATCH(Data6[[#Headers],[Truck]],'Employee Info'!$C$2:$J$2,0)),"")</f>
        <v/>
      </c>
      <c r="L1777" s="19" t="str">
        <f>IFERROR(INDEX('Employee Info'!$C$3:$J$200,MATCH(Data6[[#This Row],[Name:]],'Employee Info'!$B$3:$B$200,0),MATCH(Data6[[#Headers],[Phone]],'Employee Info'!$C$2:$J$2,0)),"")</f>
        <v/>
      </c>
      <c r="M1777" s="19" t="str">
        <f>IFERROR(INDEX('Employee Info'!$C$3:$J$200,MATCH(Data6[[#This Row],[Name:]],'Employee Info'!$B$3:$B$200,0),MATCH(Data6[[#Headers],[Tech]],'Employee Info'!$C$2:$J$2,0)),"")</f>
        <v/>
      </c>
      <c r="N1777" s="19" t="str">
        <f>IFERROR(INDEX('Employee Info'!$C$3:$J$200,MATCH(Data6[[#This Row],[Name:]],'Employee Info'!$B$3:$B$200,0),MATCH(Data6[[#Headers],[Other]],'Employee Info'!$C$2:$J$2,0)),"")</f>
        <v/>
      </c>
      <c r="O1777" s="19">
        <f>IFERROR((Data6[[#This Row],[Hours:]]*SUM(Data6[[#This Row],[Rate]:[Other]])),"")</f>
        <v>0</v>
      </c>
      <c r="P1777" s="7" t="str">
        <f>IF(Data6[[#This Row],[WO'#:]]="","Riley #","WO#")</f>
        <v>Riley #</v>
      </c>
      <c r="Q1777" s="7">
        <f>IFERROR(WEEKNUM(Data6[[#This Row],[Date:]]),"")</f>
        <v>35</v>
      </c>
      <c r="R1777" s="6">
        <f t="shared" si="81"/>
        <v>45529</v>
      </c>
      <c r="S1777" s="6">
        <f>Data6[[#This Row],[Week Start]]+7</f>
        <v>45536</v>
      </c>
      <c r="T1777" s="7" t="str">
        <f t="shared" si="82"/>
        <v>8/25/2024 - 9/1/2024</v>
      </c>
      <c r="U1777" s="7" t="str">
        <f t="shared" si="83"/>
        <v>Time Card</v>
      </c>
      <c r="V1777" s="8" t="str">
        <f>RIGHT(TEXT(Data6[[#This Row],[Date:]],"mmddyyyy"),4)</f>
        <v>2024</v>
      </c>
      <c r="W1777" s="8" t="str">
        <f>MID(TEXT(Data6[[#This Row],[Date:]],"mmddyyyy"),3,2)</f>
        <v>29</v>
      </c>
      <c r="X1777" s="8" t="str">
        <f>LEFT(TEXT(Data6[[#This Row],[Date:]],"mmddyyyy"),2)</f>
        <v>08</v>
      </c>
      <c r="Y1777" s="6">
        <f>DATE(Data6[[#This Row],[Year]],Data6[[#This Row],[Month]],Data6[[#This Row],[Day]])</f>
        <v>45533</v>
      </c>
    </row>
    <row r="1778" spans="1:25" x14ac:dyDescent="0.3">
      <c r="A1778" s="5">
        <v>45534.598001041668</v>
      </c>
      <c r="B1778" s="7" t="s">
        <v>66</v>
      </c>
      <c r="C1778" s="6" t="s">
        <v>2145</v>
      </c>
      <c r="D1778" s="7" t="s">
        <v>2168</v>
      </c>
      <c r="E1778" s="8">
        <v>1</v>
      </c>
      <c r="F1778" s="7" t="s">
        <v>68</v>
      </c>
      <c r="G1778" s="7" t="s">
        <v>68</v>
      </c>
      <c r="H1778" s="7" t="s">
        <v>42</v>
      </c>
      <c r="I1778" s="7" t="s">
        <v>44</v>
      </c>
      <c r="J1778" s="19" t="str">
        <f>IFERROR(INDEX('Employee Info'!$C$3:$E$200,MATCH(Data6[[#This Row],[Name:]],'Employee Info'!$B$3:$B$200,0),MATCH(Data6[[#This Row],[Hours Type:]],'Employee Info'!$C$2:$E$2,0)),"")</f>
        <v/>
      </c>
      <c r="K1778" s="19" t="str">
        <f>IFERROR(INDEX('Employee Info'!$C$3:$J$200,MATCH(Data6[[#This Row],[Name:]],'Employee Info'!$B$3:$B$200,0),MATCH(Data6[[#Headers],[Truck]],'Employee Info'!$C$2:$J$2,0)),"")</f>
        <v/>
      </c>
      <c r="L1778" s="19" t="str">
        <f>IFERROR(INDEX('Employee Info'!$C$3:$J$200,MATCH(Data6[[#This Row],[Name:]],'Employee Info'!$B$3:$B$200,0),MATCH(Data6[[#Headers],[Phone]],'Employee Info'!$C$2:$J$2,0)),"")</f>
        <v/>
      </c>
      <c r="M1778" s="19" t="str">
        <f>IFERROR(INDEX('Employee Info'!$C$3:$J$200,MATCH(Data6[[#This Row],[Name:]],'Employee Info'!$B$3:$B$200,0),MATCH(Data6[[#Headers],[Tech]],'Employee Info'!$C$2:$J$2,0)),"")</f>
        <v/>
      </c>
      <c r="N1778" s="19" t="str">
        <f>IFERROR(INDEX('Employee Info'!$C$3:$J$200,MATCH(Data6[[#This Row],[Name:]],'Employee Info'!$B$3:$B$200,0),MATCH(Data6[[#Headers],[Other]],'Employee Info'!$C$2:$J$2,0)),"")</f>
        <v/>
      </c>
      <c r="O1778" s="19">
        <f>IFERROR((Data6[[#This Row],[Hours:]]*SUM(Data6[[#This Row],[Rate]:[Other]])),"")</f>
        <v>0</v>
      </c>
      <c r="P1778" s="7" t="str">
        <f>IF(Data6[[#This Row],[WO'#:]]="","Riley #","WO#")</f>
        <v>Riley #</v>
      </c>
      <c r="Q1778" s="7">
        <f>IFERROR(WEEKNUM(Data6[[#This Row],[Date:]]),"")</f>
        <v>35</v>
      </c>
      <c r="R1778" s="6">
        <f t="shared" si="81"/>
        <v>45529</v>
      </c>
      <c r="S1778" s="6">
        <f>Data6[[#This Row],[Week Start]]+7</f>
        <v>45536</v>
      </c>
      <c r="T1778" s="7" t="str">
        <f t="shared" si="82"/>
        <v>8/25/2024 - 9/1/2024</v>
      </c>
      <c r="U1778" s="7" t="str">
        <f t="shared" si="83"/>
        <v>Time Card</v>
      </c>
      <c r="V1778" s="8" t="str">
        <f>RIGHT(TEXT(Data6[[#This Row],[Date:]],"mmddyyyy"),4)</f>
        <v>2024</v>
      </c>
      <c r="W1778" s="8" t="str">
        <f>MID(TEXT(Data6[[#This Row],[Date:]],"mmddyyyy"),3,2)</f>
        <v>29</v>
      </c>
      <c r="X1778" s="8" t="str">
        <f>LEFT(TEXT(Data6[[#This Row],[Date:]],"mmddyyyy"),2)</f>
        <v>08</v>
      </c>
      <c r="Y1778" s="6">
        <f>DATE(Data6[[#This Row],[Year]],Data6[[#This Row],[Month]],Data6[[#This Row],[Day]])</f>
        <v>45533</v>
      </c>
    </row>
    <row r="1779" spans="1:25" x14ac:dyDescent="0.3">
      <c r="A1779" s="5">
        <v>45534.60109178241</v>
      </c>
      <c r="B1779" s="7" t="s">
        <v>66</v>
      </c>
      <c r="C1779" s="6" t="s">
        <v>2145</v>
      </c>
      <c r="D1779" s="7" t="s">
        <v>2170</v>
      </c>
      <c r="E1779" s="8">
        <v>1</v>
      </c>
      <c r="F1779" s="7">
        <v>7148629</v>
      </c>
      <c r="G1779" s="7" t="s">
        <v>68</v>
      </c>
      <c r="H1779" s="7" t="s">
        <v>756</v>
      </c>
      <c r="I1779" s="7" t="s">
        <v>44</v>
      </c>
      <c r="J1779" s="19" t="str">
        <f>IFERROR(INDEX('Employee Info'!$C$3:$E$200,MATCH(Data6[[#This Row],[Name:]],'Employee Info'!$B$3:$B$200,0),MATCH(Data6[[#This Row],[Hours Type:]],'Employee Info'!$C$2:$E$2,0)),"")</f>
        <v/>
      </c>
      <c r="K1779" s="19" t="str">
        <f>IFERROR(INDEX('Employee Info'!$C$3:$J$200,MATCH(Data6[[#This Row],[Name:]],'Employee Info'!$B$3:$B$200,0),MATCH(Data6[[#Headers],[Truck]],'Employee Info'!$C$2:$J$2,0)),"")</f>
        <v/>
      </c>
      <c r="L1779" s="19" t="str">
        <f>IFERROR(INDEX('Employee Info'!$C$3:$J$200,MATCH(Data6[[#This Row],[Name:]],'Employee Info'!$B$3:$B$200,0),MATCH(Data6[[#Headers],[Phone]],'Employee Info'!$C$2:$J$2,0)),"")</f>
        <v/>
      </c>
      <c r="M1779" s="19" t="str">
        <f>IFERROR(INDEX('Employee Info'!$C$3:$J$200,MATCH(Data6[[#This Row],[Name:]],'Employee Info'!$B$3:$B$200,0),MATCH(Data6[[#Headers],[Tech]],'Employee Info'!$C$2:$J$2,0)),"")</f>
        <v/>
      </c>
      <c r="N1779" s="19" t="str">
        <f>IFERROR(INDEX('Employee Info'!$C$3:$J$200,MATCH(Data6[[#This Row],[Name:]],'Employee Info'!$B$3:$B$200,0),MATCH(Data6[[#Headers],[Other]],'Employee Info'!$C$2:$J$2,0)),"")</f>
        <v/>
      </c>
      <c r="O1779" s="19">
        <f>IFERROR((Data6[[#This Row],[Hours:]]*SUM(Data6[[#This Row],[Rate]:[Other]])),"")</f>
        <v>0</v>
      </c>
      <c r="P1779" s="7" t="str">
        <f>IF(Data6[[#This Row],[WO'#:]]="","Riley #","WO#")</f>
        <v>WO#</v>
      </c>
      <c r="Q1779" s="7">
        <f>IFERROR(WEEKNUM(Data6[[#This Row],[Date:]]),"")</f>
        <v>35</v>
      </c>
      <c r="R1779" s="6">
        <f t="shared" si="81"/>
        <v>45529</v>
      </c>
      <c r="S1779" s="6">
        <f>Data6[[#This Row],[Week Start]]+7</f>
        <v>45536</v>
      </c>
      <c r="T1779" s="7" t="str">
        <f t="shared" si="82"/>
        <v>8/25/2024 - 9/1/2024</v>
      </c>
      <c r="U1779" s="7" t="str">
        <f t="shared" si="83"/>
        <v>Time Card</v>
      </c>
      <c r="V1779" s="8" t="str">
        <f>RIGHT(TEXT(Data6[[#This Row],[Date:]],"mmddyyyy"),4)</f>
        <v>2024</v>
      </c>
      <c r="W1779" s="8" t="str">
        <f>MID(TEXT(Data6[[#This Row],[Date:]],"mmddyyyy"),3,2)</f>
        <v>29</v>
      </c>
      <c r="X1779" s="8" t="str">
        <f>LEFT(TEXT(Data6[[#This Row],[Date:]],"mmddyyyy"),2)</f>
        <v>08</v>
      </c>
      <c r="Y1779" s="6">
        <f>DATE(Data6[[#This Row],[Year]],Data6[[#This Row],[Month]],Data6[[#This Row],[Day]])</f>
        <v>45533</v>
      </c>
    </row>
    <row r="1780" spans="1:25" x14ac:dyDescent="0.3">
      <c r="A1780" s="5">
        <v>45534.601605787037</v>
      </c>
      <c r="B1780" s="7" t="s">
        <v>66</v>
      </c>
      <c r="C1780" s="6" t="s">
        <v>2145</v>
      </c>
      <c r="D1780" s="7" t="s">
        <v>2171</v>
      </c>
      <c r="E1780" s="8">
        <v>1</v>
      </c>
      <c r="F1780" s="7">
        <v>7148628</v>
      </c>
      <c r="G1780" s="7" t="s">
        <v>68</v>
      </c>
      <c r="H1780" s="7" t="s">
        <v>756</v>
      </c>
      <c r="I1780" s="7" t="s">
        <v>44</v>
      </c>
      <c r="J1780" s="19" t="str">
        <f>IFERROR(INDEX('Employee Info'!$C$3:$E$200,MATCH(Data6[[#This Row],[Name:]],'Employee Info'!$B$3:$B$200,0),MATCH(Data6[[#This Row],[Hours Type:]],'Employee Info'!$C$2:$E$2,0)),"")</f>
        <v/>
      </c>
      <c r="K1780" s="19" t="str">
        <f>IFERROR(INDEX('Employee Info'!$C$3:$J$200,MATCH(Data6[[#This Row],[Name:]],'Employee Info'!$B$3:$B$200,0),MATCH(Data6[[#Headers],[Truck]],'Employee Info'!$C$2:$J$2,0)),"")</f>
        <v/>
      </c>
      <c r="L1780" s="19" t="str">
        <f>IFERROR(INDEX('Employee Info'!$C$3:$J$200,MATCH(Data6[[#This Row],[Name:]],'Employee Info'!$B$3:$B$200,0),MATCH(Data6[[#Headers],[Phone]],'Employee Info'!$C$2:$J$2,0)),"")</f>
        <v/>
      </c>
      <c r="M1780" s="19" t="str">
        <f>IFERROR(INDEX('Employee Info'!$C$3:$J$200,MATCH(Data6[[#This Row],[Name:]],'Employee Info'!$B$3:$B$200,0),MATCH(Data6[[#Headers],[Tech]],'Employee Info'!$C$2:$J$2,0)),"")</f>
        <v/>
      </c>
      <c r="N1780" s="19" t="str">
        <f>IFERROR(INDEX('Employee Info'!$C$3:$J$200,MATCH(Data6[[#This Row],[Name:]],'Employee Info'!$B$3:$B$200,0),MATCH(Data6[[#Headers],[Other]],'Employee Info'!$C$2:$J$2,0)),"")</f>
        <v/>
      </c>
      <c r="O1780" s="19">
        <f>IFERROR((Data6[[#This Row],[Hours:]]*SUM(Data6[[#This Row],[Rate]:[Other]])),"")</f>
        <v>0</v>
      </c>
      <c r="P1780" s="7" t="str">
        <f>IF(Data6[[#This Row],[WO'#:]]="","Riley #","WO#")</f>
        <v>WO#</v>
      </c>
      <c r="Q1780" s="7">
        <f>IFERROR(WEEKNUM(Data6[[#This Row],[Date:]]),"")</f>
        <v>35</v>
      </c>
      <c r="R1780" s="6">
        <f t="shared" si="81"/>
        <v>45529</v>
      </c>
      <c r="S1780" s="6">
        <f>Data6[[#This Row],[Week Start]]+7</f>
        <v>45536</v>
      </c>
      <c r="T1780" s="7" t="str">
        <f t="shared" si="82"/>
        <v>8/25/2024 - 9/1/2024</v>
      </c>
      <c r="U1780" s="7" t="str">
        <f t="shared" si="83"/>
        <v>Time Card</v>
      </c>
      <c r="V1780" s="8" t="str">
        <f>RIGHT(TEXT(Data6[[#This Row],[Date:]],"mmddyyyy"),4)</f>
        <v>2024</v>
      </c>
      <c r="W1780" s="8" t="str">
        <f>MID(TEXT(Data6[[#This Row],[Date:]],"mmddyyyy"),3,2)</f>
        <v>29</v>
      </c>
      <c r="X1780" s="8" t="str">
        <f>LEFT(TEXT(Data6[[#This Row],[Date:]],"mmddyyyy"),2)</f>
        <v>08</v>
      </c>
      <c r="Y1780" s="6">
        <f>DATE(Data6[[#This Row],[Year]],Data6[[#This Row],[Month]],Data6[[#This Row],[Day]])</f>
        <v>45533</v>
      </c>
    </row>
    <row r="1781" spans="1:25" x14ac:dyDescent="0.3">
      <c r="A1781" s="5">
        <v>45534.607176157406</v>
      </c>
      <c r="B1781" s="7" t="s">
        <v>66</v>
      </c>
      <c r="C1781" s="6" t="s">
        <v>2145</v>
      </c>
      <c r="D1781" s="7" t="s">
        <v>2175</v>
      </c>
      <c r="E1781" s="8">
        <v>1</v>
      </c>
      <c r="F1781" s="7" t="s">
        <v>68</v>
      </c>
      <c r="G1781" s="7" t="s">
        <v>68</v>
      </c>
      <c r="H1781" s="7" t="s">
        <v>1941</v>
      </c>
      <c r="I1781" s="7" t="s">
        <v>44</v>
      </c>
      <c r="J1781" s="19" t="str">
        <f>IFERROR(INDEX('Employee Info'!$C$3:$E$200,MATCH(Data6[[#This Row],[Name:]],'Employee Info'!$B$3:$B$200,0),MATCH(Data6[[#This Row],[Hours Type:]],'Employee Info'!$C$2:$E$2,0)),"")</f>
        <v/>
      </c>
      <c r="K1781" s="19" t="str">
        <f>IFERROR(INDEX('Employee Info'!$C$3:$J$200,MATCH(Data6[[#This Row],[Name:]],'Employee Info'!$B$3:$B$200,0),MATCH(Data6[[#Headers],[Truck]],'Employee Info'!$C$2:$J$2,0)),"")</f>
        <v/>
      </c>
      <c r="L1781" s="19" t="str">
        <f>IFERROR(INDEX('Employee Info'!$C$3:$J$200,MATCH(Data6[[#This Row],[Name:]],'Employee Info'!$B$3:$B$200,0),MATCH(Data6[[#Headers],[Phone]],'Employee Info'!$C$2:$J$2,0)),"")</f>
        <v/>
      </c>
      <c r="M1781" s="19" t="str">
        <f>IFERROR(INDEX('Employee Info'!$C$3:$J$200,MATCH(Data6[[#This Row],[Name:]],'Employee Info'!$B$3:$B$200,0),MATCH(Data6[[#Headers],[Tech]],'Employee Info'!$C$2:$J$2,0)),"")</f>
        <v/>
      </c>
      <c r="N1781" s="19" t="str">
        <f>IFERROR(INDEX('Employee Info'!$C$3:$J$200,MATCH(Data6[[#This Row],[Name:]],'Employee Info'!$B$3:$B$200,0),MATCH(Data6[[#Headers],[Other]],'Employee Info'!$C$2:$J$2,0)),"")</f>
        <v/>
      </c>
      <c r="O1781" s="19">
        <f>IFERROR((Data6[[#This Row],[Hours:]]*SUM(Data6[[#This Row],[Rate]:[Other]])),"")</f>
        <v>0</v>
      </c>
      <c r="P1781" s="7" t="str">
        <f>IF(Data6[[#This Row],[WO'#:]]="","Riley #","WO#")</f>
        <v>Riley #</v>
      </c>
      <c r="Q1781" s="7">
        <f>IFERROR(WEEKNUM(Data6[[#This Row],[Date:]]),"")</f>
        <v>35</v>
      </c>
      <c r="R1781" s="6">
        <f t="shared" si="81"/>
        <v>45529</v>
      </c>
      <c r="S1781" s="6">
        <f>Data6[[#This Row],[Week Start]]+7</f>
        <v>45536</v>
      </c>
      <c r="T1781" s="7" t="str">
        <f t="shared" si="82"/>
        <v>8/25/2024 - 9/1/2024</v>
      </c>
      <c r="U1781" s="7" t="str">
        <f t="shared" si="83"/>
        <v>Time Card</v>
      </c>
      <c r="V1781" s="8" t="str">
        <f>RIGHT(TEXT(Data6[[#This Row],[Date:]],"mmddyyyy"),4)</f>
        <v>2024</v>
      </c>
      <c r="W1781" s="8" t="str">
        <f>MID(TEXT(Data6[[#This Row],[Date:]],"mmddyyyy"),3,2)</f>
        <v>29</v>
      </c>
      <c r="X1781" s="8" t="str">
        <f>LEFT(TEXT(Data6[[#This Row],[Date:]],"mmddyyyy"),2)</f>
        <v>08</v>
      </c>
      <c r="Y1781" s="6">
        <f>DATE(Data6[[#This Row],[Year]],Data6[[#This Row],[Month]],Data6[[#This Row],[Day]])</f>
        <v>45533</v>
      </c>
    </row>
    <row r="1782" spans="1:25" x14ac:dyDescent="0.3">
      <c r="A1782" s="5">
        <v>45534.620986689813</v>
      </c>
      <c r="B1782" s="7" t="s">
        <v>66</v>
      </c>
      <c r="C1782" s="6" t="s">
        <v>2145</v>
      </c>
      <c r="D1782" s="7" t="s">
        <v>2179</v>
      </c>
      <c r="E1782" s="8">
        <v>1</v>
      </c>
      <c r="F1782" s="7">
        <v>6984733</v>
      </c>
      <c r="G1782" s="7" t="s">
        <v>68</v>
      </c>
      <c r="H1782" s="7" t="s">
        <v>756</v>
      </c>
      <c r="I1782" s="7" t="s">
        <v>45</v>
      </c>
      <c r="J1782" s="19" t="str">
        <f>IFERROR(INDEX('Employee Info'!$C$3:$E$200,MATCH(Data6[[#This Row],[Name:]],'Employee Info'!$B$3:$B$200,0),MATCH(Data6[[#This Row],[Hours Type:]],'Employee Info'!$C$2:$E$2,0)),"")</f>
        <v/>
      </c>
      <c r="K1782" s="19" t="str">
        <f>IFERROR(INDEX('Employee Info'!$C$3:$J$200,MATCH(Data6[[#This Row],[Name:]],'Employee Info'!$B$3:$B$200,0),MATCH(Data6[[#Headers],[Truck]],'Employee Info'!$C$2:$J$2,0)),"")</f>
        <v/>
      </c>
      <c r="L1782" s="19" t="str">
        <f>IFERROR(INDEX('Employee Info'!$C$3:$J$200,MATCH(Data6[[#This Row],[Name:]],'Employee Info'!$B$3:$B$200,0),MATCH(Data6[[#Headers],[Phone]],'Employee Info'!$C$2:$J$2,0)),"")</f>
        <v/>
      </c>
      <c r="M1782" s="19" t="str">
        <f>IFERROR(INDEX('Employee Info'!$C$3:$J$200,MATCH(Data6[[#This Row],[Name:]],'Employee Info'!$B$3:$B$200,0),MATCH(Data6[[#Headers],[Tech]],'Employee Info'!$C$2:$J$2,0)),"")</f>
        <v/>
      </c>
      <c r="N1782" s="19" t="str">
        <f>IFERROR(INDEX('Employee Info'!$C$3:$J$200,MATCH(Data6[[#This Row],[Name:]],'Employee Info'!$B$3:$B$200,0),MATCH(Data6[[#Headers],[Other]],'Employee Info'!$C$2:$J$2,0)),"")</f>
        <v/>
      </c>
      <c r="O1782" s="19">
        <f>IFERROR((Data6[[#This Row],[Hours:]]*SUM(Data6[[#This Row],[Rate]:[Other]])),"")</f>
        <v>0</v>
      </c>
      <c r="P1782" s="7" t="str">
        <f>IF(Data6[[#This Row],[WO'#:]]="","Riley #","WO#")</f>
        <v>WO#</v>
      </c>
      <c r="Q1782" s="7">
        <f>IFERROR(WEEKNUM(Data6[[#This Row],[Date:]]),"")</f>
        <v>35</v>
      </c>
      <c r="R1782" s="6">
        <f t="shared" si="81"/>
        <v>45529</v>
      </c>
      <c r="S1782" s="6">
        <f>Data6[[#This Row],[Week Start]]+7</f>
        <v>45536</v>
      </c>
      <c r="T1782" s="7" t="str">
        <f t="shared" si="82"/>
        <v>8/25/2024 - 9/1/2024</v>
      </c>
      <c r="U1782" s="7" t="str">
        <f t="shared" si="83"/>
        <v>Time Card</v>
      </c>
      <c r="V1782" s="8" t="str">
        <f>RIGHT(TEXT(Data6[[#This Row],[Date:]],"mmddyyyy"),4)</f>
        <v>2024</v>
      </c>
      <c r="W1782" s="8" t="str">
        <f>MID(TEXT(Data6[[#This Row],[Date:]],"mmddyyyy"),3,2)</f>
        <v>29</v>
      </c>
      <c r="X1782" s="8" t="str">
        <f>LEFT(TEXT(Data6[[#This Row],[Date:]],"mmddyyyy"),2)</f>
        <v>08</v>
      </c>
      <c r="Y1782" s="6">
        <f>DATE(Data6[[#This Row],[Year]],Data6[[#This Row],[Month]],Data6[[#This Row],[Day]])</f>
        <v>45533</v>
      </c>
    </row>
    <row r="1783" spans="1:25" x14ac:dyDescent="0.3">
      <c r="A1783" s="5">
        <v>45534.621101041666</v>
      </c>
      <c r="B1783" s="7" t="s">
        <v>66</v>
      </c>
      <c r="C1783" s="6" t="s">
        <v>2145</v>
      </c>
      <c r="D1783" s="7" t="s">
        <v>2179</v>
      </c>
      <c r="E1783" s="8">
        <v>3</v>
      </c>
      <c r="F1783" s="7">
        <v>6984733</v>
      </c>
      <c r="G1783" s="7" t="s">
        <v>68</v>
      </c>
      <c r="H1783" s="7" t="s">
        <v>756</v>
      </c>
      <c r="I1783" s="7" t="s">
        <v>44</v>
      </c>
      <c r="J1783" s="19" t="str">
        <f>IFERROR(INDEX('Employee Info'!$C$3:$E$200,MATCH(Data6[[#This Row],[Name:]],'Employee Info'!$B$3:$B$200,0),MATCH(Data6[[#This Row],[Hours Type:]],'Employee Info'!$C$2:$E$2,0)),"")</f>
        <v/>
      </c>
      <c r="K1783" s="19" t="str">
        <f>IFERROR(INDEX('Employee Info'!$C$3:$J$200,MATCH(Data6[[#This Row],[Name:]],'Employee Info'!$B$3:$B$200,0),MATCH(Data6[[#Headers],[Truck]],'Employee Info'!$C$2:$J$2,0)),"")</f>
        <v/>
      </c>
      <c r="L1783" s="19" t="str">
        <f>IFERROR(INDEX('Employee Info'!$C$3:$J$200,MATCH(Data6[[#This Row],[Name:]],'Employee Info'!$B$3:$B$200,0),MATCH(Data6[[#Headers],[Phone]],'Employee Info'!$C$2:$J$2,0)),"")</f>
        <v/>
      </c>
      <c r="M1783" s="19" t="str">
        <f>IFERROR(INDEX('Employee Info'!$C$3:$J$200,MATCH(Data6[[#This Row],[Name:]],'Employee Info'!$B$3:$B$200,0),MATCH(Data6[[#Headers],[Tech]],'Employee Info'!$C$2:$J$2,0)),"")</f>
        <v/>
      </c>
      <c r="N1783" s="19" t="str">
        <f>IFERROR(INDEX('Employee Info'!$C$3:$J$200,MATCH(Data6[[#This Row],[Name:]],'Employee Info'!$B$3:$B$200,0),MATCH(Data6[[#Headers],[Other]],'Employee Info'!$C$2:$J$2,0)),"")</f>
        <v/>
      </c>
      <c r="O1783" s="19">
        <f>IFERROR((Data6[[#This Row],[Hours:]]*SUM(Data6[[#This Row],[Rate]:[Other]])),"")</f>
        <v>0</v>
      </c>
      <c r="P1783" s="7" t="str">
        <f>IF(Data6[[#This Row],[WO'#:]]="","Riley #","WO#")</f>
        <v>WO#</v>
      </c>
      <c r="Q1783" s="7">
        <f>IFERROR(WEEKNUM(Data6[[#This Row],[Date:]]),"")</f>
        <v>35</v>
      </c>
      <c r="R1783" s="6">
        <f t="shared" si="81"/>
        <v>45529</v>
      </c>
      <c r="S1783" s="6">
        <f>Data6[[#This Row],[Week Start]]+7</f>
        <v>45536</v>
      </c>
      <c r="T1783" s="7" t="str">
        <f t="shared" si="82"/>
        <v>8/25/2024 - 9/1/2024</v>
      </c>
      <c r="U1783" s="7" t="str">
        <f t="shared" si="83"/>
        <v>Time Card</v>
      </c>
      <c r="V1783" s="8" t="str">
        <f>RIGHT(TEXT(Data6[[#This Row],[Date:]],"mmddyyyy"),4)</f>
        <v>2024</v>
      </c>
      <c r="W1783" s="8" t="str">
        <f>MID(TEXT(Data6[[#This Row],[Date:]],"mmddyyyy"),3,2)</f>
        <v>29</v>
      </c>
      <c r="X1783" s="8" t="str">
        <f>LEFT(TEXT(Data6[[#This Row],[Date:]],"mmddyyyy"),2)</f>
        <v>08</v>
      </c>
      <c r="Y1783" s="6">
        <f>DATE(Data6[[#This Row],[Year]],Data6[[#This Row],[Month]],Data6[[#This Row],[Day]])</f>
        <v>45533</v>
      </c>
    </row>
    <row r="1784" spans="1:25" x14ac:dyDescent="0.3">
      <c r="A1784" s="5">
        <v>45534.530889930553</v>
      </c>
      <c r="B1784" s="7" t="s">
        <v>35</v>
      </c>
      <c r="C1784" s="6" t="s">
        <v>2152</v>
      </c>
      <c r="D1784" s="7" t="s">
        <v>2153</v>
      </c>
      <c r="E1784" s="8">
        <v>1</v>
      </c>
      <c r="F1784" s="7" t="s">
        <v>68</v>
      </c>
      <c r="G1784" s="7" t="s">
        <v>68</v>
      </c>
      <c r="H1784" s="7" t="s">
        <v>579</v>
      </c>
      <c r="I1784" s="7" t="s">
        <v>44</v>
      </c>
      <c r="J1784" s="19" t="str">
        <f>IFERROR(INDEX('Employee Info'!$C$3:$E$200,MATCH(Data6[[#This Row],[Name:]],'Employee Info'!$B$3:$B$200,0),MATCH(Data6[[#This Row],[Hours Type:]],'Employee Info'!$C$2:$E$2,0)),"")</f>
        <v/>
      </c>
      <c r="K1784" s="19" t="str">
        <f>IFERROR(INDEX('Employee Info'!$C$3:$J$200,MATCH(Data6[[#This Row],[Name:]],'Employee Info'!$B$3:$B$200,0),MATCH(Data6[[#Headers],[Truck]],'Employee Info'!$C$2:$J$2,0)),"")</f>
        <v/>
      </c>
      <c r="L1784" s="19" t="str">
        <f>IFERROR(INDEX('Employee Info'!$C$3:$J$200,MATCH(Data6[[#This Row],[Name:]],'Employee Info'!$B$3:$B$200,0),MATCH(Data6[[#Headers],[Phone]],'Employee Info'!$C$2:$J$2,0)),"")</f>
        <v/>
      </c>
      <c r="M1784" s="19" t="str">
        <f>IFERROR(INDEX('Employee Info'!$C$3:$J$200,MATCH(Data6[[#This Row],[Name:]],'Employee Info'!$B$3:$B$200,0),MATCH(Data6[[#Headers],[Tech]],'Employee Info'!$C$2:$J$2,0)),"")</f>
        <v/>
      </c>
      <c r="N1784" s="19" t="str">
        <f>IFERROR(INDEX('Employee Info'!$C$3:$J$200,MATCH(Data6[[#This Row],[Name:]],'Employee Info'!$B$3:$B$200,0),MATCH(Data6[[#Headers],[Other]],'Employee Info'!$C$2:$J$2,0)),"")</f>
        <v/>
      </c>
      <c r="O1784" s="19">
        <f>IFERROR((Data6[[#This Row],[Hours:]]*SUM(Data6[[#This Row],[Rate]:[Other]])),"")</f>
        <v>0</v>
      </c>
      <c r="P1784" s="7" t="str">
        <f>IF(Data6[[#This Row],[WO'#:]]="","Riley #","WO#")</f>
        <v>Riley #</v>
      </c>
      <c r="Q1784" s="7">
        <f>IFERROR(WEEKNUM(Data6[[#This Row],[Date:]]),"")</f>
        <v>35</v>
      </c>
      <c r="R1784" s="6">
        <f t="shared" si="81"/>
        <v>45529</v>
      </c>
      <c r="S1784" s="6">
        <f>Data6[[#This Row],[Week Start]]+7</f>
        <v>45536</v>
      </c>
      <c r="T1784" s="7" t="str">
        <f t="shared" si="82"/>
        <v>8/25/2024 - 9/1/2024</v>
      </c>
      <c r="U1784" s="7" t="str">
        <f t="shared" si="83"/>
        <v>Time Card</v>
      </c>
      <c r="V1784" s="8" t="str">
        <f>RIGHT(TEXT(Data6[[#This Row],[Date:]],"mmddyyyy"),4)</f>
        <v>2024</v>
      </c>
      <c r="W1784" s="8" t="str">
        <f>MID(TEXT(Data6[[#This Row],[Date:]],"mmddyyyy"),3,2)</f>
        <v>30</v>
      </c>
      <c r="X1784" s="8" t="str">
        <f>LEFT(TEXT(Data6[[#This Row],[Date:]],"mmddyyyy"),2)</f>
        <v>08</v>
      </c>
      <c r="Y1784" s="6">
        <f>DATE(Data6[[#This Row],[Year]],Data6[[#This Row],[Month]],Data6[[#This Row],[Day]])</f>
        <v>45534</v>
      </c>
    </row>
    <row r="1785" spans="1:25" x14ac:dyDescent="0.3">
      <c r="A1785" s="5">
        <v>45534.534838425927</v>
      </c>
      <c r="B1785" s="7" t="s">
        <v>35</v>
      </c>
      <c r="C1785" s="6" t="s">
        <v>2152</v>
      </c>
      <c r="D1785" s="7" t="s">
        <v>2151</v>
      </c>
      <c r="E1785" s="8">
        <v>4</v>
      </c>
      <c r="F1785" s="7">
        <v>6984733</v>
      </c>
      <c r="G1785" s="7" t="s">
        <v>68</v>
      </c>
      <c r="H1785" s="7" t="s">
        <v>756</v>
      </c>
      <c r="I1785" s="7" t="s">
        <v>44</v>
      </c>
      <c r="J1785" s="19" t="str">
        <f>IFERROR(INDEX('Employee Info'!$C$3:$E$200,MATCH(Data6[[#This Row],[Name:]],'Employee Info'!$B$3:$B$200,0),MATCH(Data6[[#This Row],[Hours Type:]],'Employee Info'!$C$2:$E$2,0)),"")</f>
        <v/>
      </c>
      <c r="K1785" s="19" t="str">
        <f>IFERROR(INDEX('Employee Info'!$C$3:$J$200,MATCH(Data6[[#This Row],[Name:]],'Employee Info'!$B$3:$B$200,0),MATCH(Data6[[#Headers],[Truck]],'Employee Info'!$C$2:$J$2,0)),"")</f>
        <v/>
      </c>
      <c r="L1785" s="19" t="str">
        <f>IFERROR(INDEX('Employee Info'!$C$3:$J$200,MATCH(Data6[[#This Row],[Name:]],'Employee Info'!$B$3:$B$200,0),MATCH(Data6[[#Headers],[Phone]],'Employee Info'!$C$2:$J$2,0)),"")</f>
        <v/>
      </c>
      <c r="M1785" s="19" t="str">
        <f>IFERROR(INDEX('Employee Info'!$C$3:$J$200,MATCH(Data6[[#This Row],[Name:]],'Employee Info'!$B$3:$B$200,0),MATCH(Data6[[#Headers],[Tech]],'Employee Info'!$C$2:$J$2,0)),"")</f>
        <v/>
      </c>
      <c r="N1785" s="19" t="str">
        <f>IFERROR(INDEX('Employee Info'!$C$3:$J$200,MATCH(Data6[[#This Row],[Name:]],'Employee Info'!$B$3:$B$200,0),MATCH(Data6[[#Headers],[Other]],'Employee Info'!$C$2:$J$2,0)),"")</f>
        <v/>
      </c>
      <c r="O1785" s="19">
        <f>IFERROR((Data6[[#This Row],[Hours:]]*SUM(Data6[[#This Row],[Rate]:[Other]])),"")</f>
        <v>0</v>
      </c>
      <c r="P1785" s="7" t="str">
        <f>IF(Data6[[#This Row],[WO'#:]]="","Riley #","WO#")</f>
        <v>WO#</v>
      </c>
      <c r="Q1785" s="7">
        <f>IFERROR(WEEKNUM(Data6[[#This Row],[Date:]]),"")</f>
        <v>35</v>
      </c>
      <c r="R1785" s="6">
        <f t="shared" si="81"/>
        <v>45529</v>
      </c>
      <c r="S1785" s="6">
        <f>Data6[[#This Row],[Week Start]]+7</f>
        <v>45536</v>
      </c>
      <c r="T1785" s="7" t="str">
        <f t="shared" si="82"/>
        <v>8/25/2024 - 9/1/2024</v>
      </c>
      <c r="U1785" s="7" t="str">
        <f t="shared" si="83"/>
        <v>Time Card</v>
      </c>
      <c r="V1785" s="8" t="str">
        <f>RIGHT(TEXT(Data6[[#This Row],[Date:]],"mmddyyyy"),4)</f>
        <v>2024</v>
      </c>
      <c r="W1785" s="8" t="str">
        <f>MID(TEXT(Data6[[#This Row],[Date:]],"mmddyyyy"),3,2)</f>
        <v>30</v>
      </c>
      <c r="X1785" s="8" t="str">
        <f>LEFT(TEXT(Data6[[#This Row],[Date:]],"mmddyyyy"),2)</f>
        <v>08</v>
      </c>
      <c r="Y1785" s="6">
        <f>DATE(Data6[[#This Row],[Year]],Data6[[#This Row],[Month]],Data6[[#This Row],[Day]])</f>
        <v>45534</v>
      </c>
    </row>
    <row r="1786" spans="1:25" x14ac:dyDescent="0.3">
      <c r="A1786" s="5">
        <v>45534.566970486114</v>
      </c>
      <c r="B1786" s="7" t="s">
        <v>31</v>
      </c>
      <c r="C1786" s="6" t="s">
        <v>2152</v>
      </c>
      <c r="D1786" s="7" t="s">
        <v>2156</v>
      </c>
      <c r="E1786" s="8">
        <v>3</v>
      </c>
      <c r="F1786" s="7">
        <v>7148629</v>
      </c>
      <c r="G1786" s="7" t="s">
        <v>68</v>
      </c>
      <c r="H1786" s="7" t="s">
        <v>756</v>
      </c>
      <c r="I1786" s="7" t="s">
        <v>44</v>
      </c>
      <c r="J1786" s="19" t="str">
        <f>IFERROR(INDEX('Employee Info'!$C$3:$E$200,MATCH(Data6[[#This Row],[Name:]],'Employee Info'!$B$3:$B$200,0),MATCH(Data6[[#This Row],[Hours Type:]],'Employee Info'!$C$2:$E$2,0)),"")</f>
        <v/>
      </c>
      <c r="K1786" s="19" t="str">
        <f>IFERROR(INDEX('Employee Info'!$C$3:$J$200,MATCH(Data6[[#This Row],[Name:]],'Employee Info'!$B$3:$B$200,0),MATCH(Data6[[#Headers],[Truck]],'Employee Info'!$C$2:$J$2,0)),"")</f>
        <v/>
      </c>
      <c r="L1786" s="19" t="str">
        <f>IFERROR(INDEX('Employee Info'!$C$3:$J$200,MATCH(Data6[[#This Row],[Name:]],'Employee Info'!$B$3:$B$200,0),MATCH(Data6[[#Headers],[Phone]],'Employee Info'!$C$2:$J$2,0)),"")</f>
        <v/>
      </c>
      <c r="M1786" s="19" t="str">
        <f>IFERROR(INDEX('Employee Info'!$C$3:$J$200,MATCH(Data6[[#This Row],[Name:]],'Employee Info'!$B$3:$B$200,0),MATCH(Data6[[#Headers],[Tech]],'Employee Info'!$C$2:$J$2,0)),"")</f>
        <v/>
      </c>
      <c r="N1786" s="19" t="str">
        <f>IFERROR(INDEX('Employee Info'!$C$3:$J$200,MATCH(Data6[[#This Row],[Name:]],'Employee Info'!$B$3:$B$200,0),MATCH(Data6[[#Headers],[Other]],'Employee Info'!$C$2:$J$2,0)),"")</f>
        <v/>
      </c>
      <c r="O1786" s="19">
        <f>IFERROR((Data6[[#This Row],[Hours:]]*SUM(Data6[[#This Row],[Rate]:[Other]])),"")</f>
        <v>0</v>
      </c>
      <c r="P1786" s="7" t="str">
        <f>IF(Data6[[#This Row],[WO'#:]]="","Riley #","WO#")</f>
        <v>WO#</v>
      </c>
      <c r="Q1786" s="7">
        <f>IFERROR(WEEKNUM(Data6[[#This Row],[Date:]]),"")</f>
        <v>35</v>
      </c>
      <c r="R1786" s="6">
        <f t="shared" si="81"/>
        <v>45529</v>
      </c>
      <c r="S1786" s="6">
        <f>Data6[[#This Row],[Week Start]]+7</f>
        <v>45536</v>
      </c>
      <c r="T1786" s="7" t="str">
        <f t="shared" si="82"/>
        <v>8/25/2024 - 9/1/2024</v>
      </c>
      <c r="U1786" s="7" t="str">
        <f t="shared" si="83"/>
        <v>Time Card</v>
      </c>
      <c r="V1786" s="8" t="str">
        <f>RIGHT(TEXT(Data6[[#This Row],[Date:]],"mmddyyyy"),4)</f>
        <v>2024</v>
      </c>
      <c r="W1786" s="8" t="str">
        <f>MID(TEXT(Data6[[#This Row],[Date:]],"mmddyyyy"),3,2)</f>
        <v>30</v>
      </c>
      <c r="X1786" s="8" t="str">
        <f>LEFT(TEXT(Data6[[#This Row],[Date:]],"mmddyyyy"),2)</f>
        <v>08</v>
      </c>
      <c r="Y1786" s="6">
        <f>DATE(Data6[[#This Row],[Year]],Data6[[#This Row],[Month]],Data6[[#This Row],[Day]])</f>
        <v>45534</v>
      </c>
    </row>
    <row r="1787" spans="1:25" x14ac:dyDescent="0.3">
      <c r="A1787" s="5">
        <v>45534.567710648145</v>
      </c>
      <c r="B1787" s="7" t="s">
        <v>31</v>
      </c>
      <c r="C1787" s="6" t="s">
        <v>2152</v>
      </c>
      <c r="D1787" s="7" t="s">
        <v>2157</v>
      </c>
      <c r="E1787" s="8">
        <v>1</v>
      </c>
      <c r="F1787" s="7">
        <v>7148628</v>
      </c>
      <c r="G1787" s="7" t="s">
        <v>68</v>
      </c>
      <c r="H1787" s="7" t="s">
        <v>756</v>
      </c>
      <c r="I1787" s="7" t="s">
        <v>44</v>
      </c>
      <c r="J1787" s="19" t="str">
        <f>IFERROR(INDEX('Employee Info'!$C$3:$E$200,MATCH(Data6[[#This Row],[Name:]],'Employee Info'!$B$3:$B$200,0),MATCH(Data6[[#This Row],[Hours Type:]],'Employee Info'!$C$2:$E$2,0)),"")</f>
        <v/>
      </c>
      <c r="K1787" s="19" t="str">
        <f>IFERROR(INDEX('Employee Info'!$C$3:$J$200,MATCH(Data6[[#This Row],[Name:]],'Employee Info'!$B$3:$B$200,0),MATCH(Data6[[#Headers],[Truck]],'Employee Info'!$C$2:$J$2,0)),"")</f>
        <v/>
      </c>
      <c r="L1787" s="19" t="str">
        <f>IFERROR(INDEX('Employee Info'!$C$3:$J$200,MATCH(Data6[[#This Row],[Name:]],'Employee Info'!$B$3:$B$200,0),MATCH(Data6[[#Headers],[Phone]],'Employee Info'!$C$2:$J$2,0)),"")</f>
        <v/>
      </c>
      <c r="M1787" s="19" t="str">
        <f>IFERROR(INDEX('Employee Info'!$C$3:$J$200,MATCH(Data6[[#This Row],[Name:]],'Employee Info'!$B$3:$B$200,0),MATCH(Data6[[#Headers],[Tech]],'Employee Info'!$C$2:$J$2,0)),"")</f>
        <v/>
      </c>
      <c r="N1787" s="19" t="str">
        <f>IFERROR(INDEX('Employee Info'!$C$3:$J$200,MATCH(Data6[[#This Row],[Name:]],'Employee Info'!$B$3:$B$200,0),MATCH(Data6[[#Headers],[Other]],'Employee Info'!$C$2:$J$2,0)),"")</f>
        <v/>
      </c>
      <c r="O1787" s="19">
        <f>IFERROR((Data6[[#This Row],[Hours:]]*SUM(Data6[[#This Row],[Rate]:[Other]])),"")</f>
        <v>0</v>
      </c>
      <c r="P1787" s="7" t="str">
        <f>IF(Data6[[#This Row],[WO'#:]]="","Riley #","WO#")</f>
        <v>WO#</v>
      </c>
      <c r="Q1787" s="7">
        <f>IFERROR(WEEKNUM(Data6[[#This Row],[Date:]]),"")</f>
        <v>35</v>
      </c>
      <c r="R1787" s="6">
        <f t="shared" si="81"/>
        <v>45529</v>
      </c>
      <c r="S1787" s="6">
        <f>Data6[[#This Row],[Week Start]]+7</f>
        <v>45536</v>
      </c>
      <c r="T1787" s="7" t="str">
        <f t="shared" si="82"/>
        <v>8/25/2024 - 9/1/2024</v>
      </c>
      <c r="U1787" s="7" t="str">
        <f t="shared" si="83"/>
        <v>Time Card</v>
      </c>
      <c r="V1787" s="8" t="str">
        <f>RIGHT(TEXT(Data6[[#This Row],[Date:]],"mmddyyyy"),4)</f>
        <v>2024</v>
      </c>
      <c r="W1787" s="8" t="str">
        <f>MID(TEXT(Data6[[#This Row],[Date:]],"mmddyyyy"),3,2)</f>
        <v>30</v>
      </c>
      <c r="X1787" s="8" t="str">
        <f>LEFT(TEXT(Data6[[#This Row],[Date:]],"mmddyyyy"),2)</f>
        <v>08</v>
      </c>
      <c r="Y1787" s="6">
        <f>DATE(Data6[[#This Row],[Year]],Data6[[#This Row],[Month]],Data6[[#This Row],[Day]])</f>
        <v>45534</v>
      </c>
    </row>
    <row r="1788" spans="1:25" x14ac:dyDescent="0.3">
      <c r="A1788" s="5">
        <v>45534.56862071759</v>
      </c>
      <c r="B1788" s="7" t="s">
        <v>31</v>
      </c>
      <c r="C1788" s="6" t="s">
        <v>2152</v>
      </c>
      <c r="D1788" s="7" t="s">
        <v>2158</v>
      </c>
      <c r="E1788" s="8">
        <v>4</v>
      </c>
      <c r="F1788" s="7" t="s">
        <v>68</v>
      </c>
      <c r="G1788" s="7" t="s">
        <v>68</v>
      </c>
      <c r="H1788" s="7" t="s">
        <v>2159</v>
      </c>
      <c r="I1788" s="7" t="s">
        <v>44</v>
      </c>
      <c r="J1788" s="19" t="str">
        <f>IFERROR(INDEX('Employee Info'!$C$3:$E$200,MATCH(Data6[[#This Row],[Name:]],'Employee Info'!$B$3:$B$200,0),MATCH(Data6[[#This Row],[Hours Type:]],'Employee Info'!$C$2:$E$2,0)),"")</f>
        <v/>
      </c>
      <c r="K1788" s="19" t="str">
        <f>IFERROR(INDEX('Employee Info'!$C$3:$J$200,MATCH(Data6[[#This Row],[Name:]],'Employee Info'!$B$3:$B$200,0),MATCH(Data6[[#Headers],[Truck]],'Employee Info'!$C$2:$J$2,0)),"")</f>
        <v/>
      </c>
      <c r="L1788" s="19" t="str">
        <f>IFERROR(INDEX('Employee Info'!$C$3:$J$200,MATCH(Data6[[#This Row],[Name:]],'Employee Info'!$B$3:$B$200,0),MATCH(Data6[[#Headers],[Phone]],'Employee Info'!$C$2:$J$2,0)),"")</f>
        <v/>
      </c>
      <c r="M1788" s="19" t="str">
        <f>IFERROR(INDEX('Employee Info'!$C$3:$J$200,MATCH(Data6[[#This Row],[Name:]],'Employee Info'!$B$3:$B$200,0),MATCH(Data6[[#Headers],[Tech]],'Employee Info'!$C$2:$J$2,0)),"")</f>
        <v/>
      </c>
      <c r="N1788" s="19" t="str">
        <f>IFERROR(INDEX('Employee Info'!$C$3:$J$200,MATCH(Data6[[#This Row],[Name:]],'Employee Info'!$B$3:$B$200,0),MATCH(Data6[[#Headers],[Other]],'Employee Info'!$C$2:$J$2,0)),"")</f>
        <v/>
      </c>
      <c r="O1788" s="19">
        <f>IFERROR((Data6[[#This Row],[Hours:]]*SUM(Data6[[#This Row],[Rate]:[Other]])),"")</f>
        <v>0</v>
      </c>
      <c r="P1788" s="7" t="str">
        <f>IF(Data6[[#This Row],[WO'#:]]="","Riley #","WO#")</f>
        <v>Riley #</v>
      </c>
      <c r="Q1788" s="7">
        <f>IFERROR(WEEKNUM(Data6[[#This Row],[Date:]]),"")</f>
        <v>35</v>
      </c>
      <c r="R1788" s="6">
        <f t="shared" si="81"/>
        <v>45529</v>
      </c>
      <c r="S1788" s="6">
        <f>Data6[[#This Row],[Week Start]]+7</f>
        <v>45536</v>
      </c>
      <c r="T1788" s="7" t="str">
        <f t="shared" si="82"/>
        <v>8/25/2024 - 9/1/2024</v>
      </c>
      <c r="U1788" s="7" t="str">
        <f t="shared" si="83"/>
        <v>Time Card</v>
      </c>
      <c r="V1788" s="8" t="str">
        <f>RIGHT(TEXT(Data6[[#This Row],[Date:]],"mmddyyyy"),4)</f>
        <v>2024</v>
      </c>
      <c r="W1788" s="8" t="str">
        <f>MID(TEXT(Data6[[#This Row],[Date:]],"mmddyyyy"),3,2)</f>
        <v>30</v>
      </c>
      <c r="X1788" s="8" t="str">
        <f>LEFT(TEXT(Data6[[#This Row],[Date:]],"mmddyyyy"),2)</f>
        <v>08</v>
      </c>
      <c r="Y1788" s="6">
        <f>DATE(Data6[[#This Row],[Year]],Data6[[#This Row],[Month]],Data6[[#This Row],[Day]])</f>
        <v>45534</v>
      </c>
    </row>
    <row r="1789" spans="1:25" x14ac:dyDescent="0.3">
      <c r="A1789" s="5">
        <v>45534.571238310185</v>
      </c>
      <c r="B1789" s="7" t="s">
        <v>2143</v>
      </c>
      <c r="C1789" s="6" t="s">
        <v>2152</v>
      </c>
      <c r="D1789" s="7" t="s">
        <v>2158</v>
      </c>
      <c r="E1789" s="8">
        <v>4</v>
      </c>
      <c r="F1789" s="7" t="s">
        <v>68</v>
      </c>
      <c r="G1789" s="7" t="s">
        <v>68</v>
      </c>
      <c r="H1789" s="7" t="s">
        <v>42</v>
      </c>
      <c r="I1789" s="7" t="s">
        <v>44</v>
      </c>
      <c r="J1789" s="19" t="str">
        <f>IFERROR(INDEX('Employee Info'!$C$3:$E$200,MATCH(Data6[[#This Row],[Name:]],'Employee Info'!$B$3:$B$200,0),MATCH(Data6[[#This Row],[Hours Type:]],'Employee Info'!$C$2:$E$2,0)),"")</f>
        <v/>
      </c>
      <c r="K1789" s="19" t="str">
        <f>IFERROR(INDEX('Employee Info'!$C$3:$J$200,MATCH(Data6[[#This Row],[Name:]],'Employee Info'!$B$3:$B$200,0),MATCH(Data6[[#Headers],[Truck]],'Employee Info'!$C$2:$J$2,0)),"")</f>
        <v/>
      </c>
      <c r="L1789" s="19" t="str">
        <f>IFERROR(INDEX('Employee Info'!$C$3:$J$200,MATCH(Data6[[#This Row],[Name:]],'Employee Info'!$B$3:$B$200,0),MATCH(Data6[[#Headers],[Phone]],'Employee Info'!$C$2:$J$2,0)),"")</f>
        <v/>
      </c>
      <c r="M1789" s="19" t="str">
        <f>IFERROR(INDEX('Employee Info'!$C$3:$J$200,MATCH(Data6[[#This Row],[Name:]],'Employee Info'!$B$3:$B$200,0),MATCH(Data6[[#Headers],[Tech]],'Employee Info'!$C$2:$J$2,0)),"")</f>
        <v/>
      </c>
      <c r="N1789" s="19" t="str">
        <f>IFERROR(INDEX('Employee Info'!$C$3:$J$200,MATCH(Data6[[#This Row],[Name:]],'Employee Info'!$B$3:$B$200,0),MATCH(Data6[[#Headers],[Other]],'Employee Info'!$C$2:$J$2,0)),"")</f>
        <v/>
      </c>
      <c r="O1789" s="19">
        <f>IFERROR((Data6[[#This Row],[Hours:]]*SUM(Data6[[#This Row],[Rate]:[Other]])),"")</f>
        <v>0</v>
      </c>
      <c r="P1789" s="7" t="str">
        <f>IF(Data6[[#This Row],[WO'#:]]="","Riley #","WO#")</f>
        <v>Riley #</v>
      </c>
      <c r="Q1789" s="7">
        <f>IFERROR(WEEKNUM(Data6[[#This Row],[Date:]]),"")</f>
        <v>35</v>
      </c>
      <c r="R1789" s="6">
        <f t="shared" si="81"/>
        <v>45529</v>
      </c>
      <c r="S1789" s="6">
        <f>Data6[[#This Row],[Week Start]]+7</f>
        <v>45536</v>
      </c>
      <c r="T1789" s="7" t="str">
        <f t="shared" si="82"/>
        <v>8/25/2024 - 9/1/2024</v>
      </c>
      <c r="U1789" s="7" t="str">
        <f t="shared" si="83"/>
        <v>Time Card</v>
      </c>
      <c r="V1789" s="8" t="str">
        <f>RIGHT(TEXT(Data6[[#This Row],[Date:]],"mmddyyyy"),4)</f>
        <v>2024</v>
      </c>
      <c r="W1789" s="8" t="str">
        <f>MID(TEXT(Data6[[#This Row],[Date:]],"mmddyyyy"),3,2)</f>
        <v>30</v>
      </c>
      <c r="X1789" s="8" t="str">
        <f>LEFT(TEXT(Data6[[#This Row],[Date:]],"mmddyyyy"),2)</f>
        <v>08</v>
      </c>
      <c r="Y1789" s="6">
        <f>DATE(Data6[[#This Row],[Year]],Data6[[#This Row],[Month]],Data6[[#This Row],[Day]])</f>
        <v>45534</v>
      </c>
    </row>
    <row r="1790" spans="1:25" x14ac:dyDescent="0.3">
      <c r="A1790" s="5">
        <v>45534.574315046295</v>
      </c>
      <c r="B1790" s="7" t="s">
        <v>2143</v>
      </c>
      <c r="C1790" s="6" t="s">
        <v>2152</v>
      </c>
      <c r="D1790" s="7" t="s">
        <v>2161</v>
      </c>
      <c r="E1790" s="8">
        <v>2</v>
      </c>
      <c r="F1790" s="7">
        <v>7148628</v>
      </c>
      <c r="G1790" s="7" t="s">
        <v>68</v>
      </c>
      <c r="H1790" s="7" t="s">
        <v>756</v>
      </c>
      <c r="I1790" s="7" t="s">
        <v>44</v>
      </c>
      <c r="J1790" s="19" t="str">
        <f>IFERROR(INDEX('Employee Info'!$C$3:$E$200,MATCH(Data6[[#This Row],[Name:]],'Employee Info'!$B$3:$B$200,0),MATCH(Data6[[#This Row],[Hours Type:]],'Employee Info'!$C$2:$E$2,0)),"")</f>
        <v/>
      </c>
      <c r="K1790" s="19" t="str">
        <f>IFERROR(INDEX('Employee Info'!$C$3:$J$200,MATCH(Data6[[#This Row],[Name:]],'Employee Info'!$B$3:$B$200,0),MATCH(Data6[[#Headers],[Truck]],'Employee Info'!$C$2:$J$2,0)),"")</f>
        <v/>
      </c>
      <c r="L1790" s="19" t="str">
        <f>IFERROR(INDEX('Employee Info'!$C$3:$J$200,MATCH(Data6[[#This Row],[Name:]],'Employee Info'!$B$3:$B$200,0),MATCH(Data6[[#Headers],[Phone]],'Employee Info'!$C$2:$J$2,0)),"")</f>
        <v/>
      </c>
      <c r="M1790" s="19" t="str">
        <f>IFERROR(INDEX('Employee Info'!$C$3:$J$200,MATCH(Data6[[#This Row],[Name:]],'Employee Info'!$B$3:$B$200,0),MATCH(Data6[[#Headers],[Tech]],'Employee Info'!$C$2:$J$2,0)),"")</f>
        <v/>
      </c>
      <c r="N1790" s="19" t="str">
        <f>IFERROR(INDEX('Employee Info'!$C$3:$J$200,MATCH(Data6[[#This Row],[Name:]],'Employee Info'!$B$3:$B$200,0),MATCH(Data6[[#Headers],[Other]],'Employee Info'!$C$2:$J$2,0)),"")</f>
        <v/>
      </c>
      <c r="O1790" s="19">
        <f>IFERROR((Data6[[#This Row],[Hours:]]*SUM(Data6[[#This Row],[Rate]:[Other]])),"")</f>
        <v>0</v>
      </c>
      <c r="P1790" s="7" t="str">
        <f>IF(Data6[[#This Row],[WO'#:]]="","Riley #","WO#")</f>
        <v>WO#</v>
      </c>
      <c r="Q1790" s="7">
        <f>IFERROR(WEEKNUM(Data6[[#This Row],[Date:]]),"")</f>
        <v>35</v>
      </c>
      <c r="R1790" s="6">
        <f t="shared" si="81"/>
        <v>45529</v>
      </c>
      <c r="S1790" s="6">
        <f>Data6[[#This Row],[Week Start]]+7</f>
        <v>45536</v>
      </c>
      <c r="T1790" s="7" t="str">
        <f t="shared" si="82"/>
        <v>8/25/2024 - 9/1/2024</v>
      </c>
      <c r="U1790" s="7" t="str">
        <f t="shared" si="83"/>
        <v>Time Card</v>
      </c>
      <c r="V1790" s="8" t="str">
        <f>RIGHT(TEXT(Data6[[#This Row],[Date:]],"mmddyyyy"),4)</f>
        <v>2024</v>
      </c>
      <c r="W1790" s="8" t="str">
        <f>MID(TEXT(Data6[[#This Row],[Date:]],"mmddyyyy"),3,2)</f>
        <v>30</v>
      </c>
      <c r="X1790" s="8" t="str">
        <f>LEFT(TEXT(Data6[[#This Row],[Date:]],"mmddyyyy"),2)</f>
        <v>08</v>
      </c>
      <c r="Y1790" s="6">
        <f>DATE(Data6[[#This Row],[Year]],Data6[[#This Row],[Month]],Data6[[#This Row],[Day]])</f>
        <v>45534</v>
      </c>
    </row>
    <row r="1791" spans="1:25" x14ac:dyDescent="0.3">
      <c r="A1791" s="5">
        <v>45534.575853935188</v>
      </c>
      <c r="B1791" s="7" t="s">
        <v>2143</v>
      </c>
      <c r="C1791" s="6" t="s">
        <v>2152</v>
      </c>
      <c r="D1791" s="7" t="s">
        <v>2160</v>
      </c>
      <c r="E1791" s="8">
        <v>2</v>
      </c>
      <c r="F1791" s="7">
        <v>7053182</v>
      </c>
      <c r="G1791" s="7" t="s">
        <v>68</v>
      </c>
      <c r="H1791" s="7" t="s">
        <v>756</v>
      </c>
      <c r="I1791" s="7" t="s">
        <v>44</v>
      </c>
      <c r="J1791" s="19" t="str">
        <f>IFERROR(INDEX('Employee Info'!$C$3:$E$200,MATCH(Data6[[#This Row],[Name:]],'Employee Info'!$B$3:$B$200,0),MATCH(Data6[[#This Row],[Hours Type:]],'Employee Info'!$C$2:$E$2,0)),"")</f>
        <v/>
      </c>
      <c r="K1791" s="19" t="str">
        <f>IFERROR(INDEX('Employee Info'!$C$3:$J$200,MATCH(Data6[[#This Row],[Name:]],'Employee Info'!$B$3:$B$200,0),MATCH(Data6[[#Headers],[Truck]],'Employee Info'!$C$2:$J$2,0)),"")</f>
        <v/>
      </c>
      <c r="L1791" s="19" t="str">
        <f>IFERROR(INDEX('Employee Info'!$C$3:$J$200,MATCH(Data6[[#This Row],[Name:]],'Employee Info'!$B$3:$B$200,0),MATCH(Data6[[#Headers],[Phone]],'Employee Info'!$C$2:$J$2,0)),"")</f>
        <v/>
      </c>
      <c r="M1791" s="19" t="str">
        <f>IFERROR(INDEX('Employee Info'!$C$3:$J$200,MATCH(Data6[[#This Row],[Name:]],'Employee Info'!$B$3:$B$200,0),MATCH(Data6[[#Headers],[Tech]],'Employee Info'!$C$2:$J$2,0)),"")</f>
        <v/>
      </c>
      <c r="N1791" s="19" t="str">
        <f>IFERROR(INDEX('Employee Info'!$C$3:$J$200,MATCH(Data6[[#This Row],[Name:]],'Employee Info'!$B$3:$B$200,0),MATCH(Data6[[#Headers],[Other]],'Employee Info'!$C$2:$J$2,0)),"")</f>
        <v/>
      </c>
      <c r="O1791" s="19">
        <f>IFERROR((Data6[[#This Row],[Hours:]]*SUM(Data6[[#This Row],[Rate]:[Other]])),"")</f>
        <v>0</v>
      </c>
      <c r="P1791" s="7" t="str">
        <f>IF(Data6[[#This Row],[WO'#:]]="","Riley #","WO#")</f>
        <v>WO#</v>
      </c>
      <c r="Q1791" s="7">
        <f>IFERROR(WEEKNUM(Data6[[#This Row],[Date:]]),"")</f>
        <v>35</v>
      </c>
      <c r="R1791" s="6">
        <f t="shared" si="81"/>
        <v>45529</v>
      </c>
      <c r="S1791" s="6">
        <f>Data6[[#This Row],[Week Start]]+7</f>
        <v>45536</v>
      </c>
      <c r="T1791" s="7" t="str">
        <f t="shared" si="82"/>
        <v>8/25/2024 - 9/1/2024</v>
      </c>
      <c r="U1791" s="7" t="str">
        <f t="shared" si="83"/>
        <v>Time Card</v>
      </c>
      <c r="V1791" s="8" t="str">
        <f>RIGHT(TEXT(Data6[[#This Row],[Date:]],"mmddyyyy"),4)</f>
        <v>2024</v>
      </c>
      <c r="W1791" s="8" t="str">
        <f>MID(TEXT(Data6[[#This Row],[Date:]],"mmddyyyy"),3,2)</f>
        <v>30</v>
      </c>
      <c r="X1791" s="8" t="str">
        <f>LEFT(TEXT(Data6[[#This Row],[Date:]],"mmddyyyy"),2)</f>
        <v>08</v>
      </c>
      <c r="Y1791" s="6">
        <f>DATE(Data6[[#This Row],[Year]],Data6[[#This Row],[Month]],Data6[[#This Row],[Day]])</f>
        <v>45534</v>
      </c>
    </row>
    <row r="1792" spans="1:25" x14ac:dyDescent="0.3">
      <c r="A1792" s="5">
        <v>45534.581918981479</v>
      </c>
      <c r="B1792" s="7" t="s">
        <v>23</v>
      </c>
      <c r="C1792" s="6" t="s">
        <v>2152</v>
      </c>
      <c r="D1792" s="7" t="s">
        <v>2162</v>
      </c>
      <c r="E1792" s="8">
        <v>6</v>
      </c>
      <c r="F1792" s="7">
        <v>7148628</v>
      </c>
      <c r="G1792" s="7" t="s">
        <v>68</v>
      </c>
      <c r="H1792" s="7" t="s">
        <v>756</v>
      </c>
      <c r="I1792" s="7" t="s">
        <v>44</v>
      </c>
      <c r="J1792" s="19" t="str">
        <f>IFERROR(INDEX('Employee Info'!$C$3:$E$200,MATCH(Data6[[#This Row],[Name:]],'Employee Info'!$B$3:$B$200,0),MATCH(Data6[[#This Row],[Hours Type:]],'Employee Info'!$C$2:$E$2,0)),"")</f>
        <v/>
      </c>
      <c r="K1792" s="19" t="str">
        <f>IFERROR(INDEX('Employee Info'!$C$3:$J$200,MATCH(Data6[[#This Row],[Name:]],'Employee Info'!$B$3:$B$200,0),MATCH(Data6[[#Headers],[Truck]],'Employee Info'!$C$2:$J$2,0)),"")</f>
        <v/>
      </c>
      <c r="L1792" s="19" t="str">
        <f>IFERROR(INDEX('Employee Info'!$C$3:$J$200,MATCH(Data6[[#This Row],[Name:]],'Employee Info'!$B$3:$B$200,0),MATCH(Data6[[#Headers],[Phone]],'Employee Info'!$C$2:$J$2,0)),"")</f>
        <v/>
      </c>
      <c r="M1792" s="19" t="str">
        <f>IFERROR(INDEX('Employee Info'!$C$3:$J$200,MATCH(Data6[[#This Row],[Name:]],'Employee Info'!$B$3:$B$200,0),MATCH(Data6[[#Headers],[Tech]],'Employee Info'!$C$2:$J$2,0)),"")</f>
        <v/>
      </c>
      <c r="N1792" s="19" t="str">
        <f>IFERROR(INDEX('Employee Info'!$C$3:$J$200,MATCH(Data6[[#This Row],[Name:]],'Employee Info'!$B$3:$B$200,0),MATCH(Data6[[#Headers],[Other]],'Employee Info'!$C$2:$J$2,0)),"")</f>
        <v/>
      </c>
      <c r="O1792" s="19">
        <f>IFERROR((Data6[[#This Row],[Hours:]]*SUM(Data6[[#This Row],[Rate]:[Other]])),"")</f>
        <v>0</v>
      </c>
      <c r="P1792" s="7" t="str">
        <f>IF(Data6[[#This Row],[WO'#:]]="","Riley #","WO#")</f>
        <v>WO#</v>
      </c>
      <c r="Q1792" s="7">
        <f>IFERROR(WEEKNUM(Data6[[#This Row],[Date:]]),"")</f>
        <v>35</v>
      </c>
      <c r="R1792" s="6">
        <f t="shared" si="81"/>
        <v>45529</v>
      </c>
      <c r="S1792" s="6">
        <f>Data6[[#This Row],[Week Start]]+7</f>
        <v>45536</v>
      </c>
      <c r="T1792" s="7" t="str">
        <f t="shared" si="82"/>
        <v>8/25/2024 - 9/1/2024</v>
      </c>
      <c r="U1792" s="7" t="str">
        <f t="shared" si="83"/>
        <v>Time Card</v>
      </c>
      <c r="V1792" s="8" t="str">
        <f>RIGHT(TEXT(Data6[[#This Row],[Date:]],"mmddyyyy"),4)</f>
        <v>2024</v>
      </c>
      <c r="W1792" s="8" t="str">
        <f>MID(TEXT(Data6[[#This Row],[Date:]],"mmddyyyy"),3,2)</f>
        <v>30</v>
      </c>
      <c r="X1792" s="8" t="str">
        <f>LEFT(TEXT(Data6[[#This Row],[Date:]],"mmddyyyy"),2)</f>
        <v>08</v>
      </c>
      <c r="Y1792" s="6">
        <f>DATE(Data6[[#This Row],[Year]],Data6[[#This Row],[Month]],Data6[[#This Row],[Day]])</f>
        <v>45534</v>
      </c>
    </row>
    <row r="1793" spans="1:25" x14ac:dyDescent="0.3">
      <c r="A1793" s="5">
        <v>45534.583342129627</v>
      </c>
      <c r="B1793" s="7" t="s">
        <v>23</v>
      </c>
      <c r="C1793" s="6" t="s">
        <v>2152</v>
      </c>
      <c r="D1793" s="7" t="s">
        <v>2163</v>
      </c>
      <c r="E1793" s="8">
        <v>2</v>
      </c>
      <c r="F1793" s="7">
        <v>7053182</v>
      </c>
      <c r="G1793" s="7" t="s">
        <v>68</v>
      </c>
      <c r="H1793" s="7" t="s">
        <v>756</v>
      </c>
      <c r="I1793" s="7" t="s">
        <v>44</v>
      </c>
      <c r="J1793" s="19" t="str">
        <f>IFERROR(INDEX('Employee Info'!$C$3:$E$200,MATCH(Data6[[#This Row],[Name:]],'Employee Info'!$B$3:$B$200,0),MATCH(Data6[[#This Row],[Hours Type:]],'Employee Info'!$C$2:$E$2,0)),"")</f>
        <v/>
      </c>
      <c r="K1793" s="19" t="str">
        <f>IFERROR(INDEX('Employee Info'!$C$3:$J$200,MATCH(Data6[[#This Row],[Name:]],'Employee Info'!$B$3:$B$200,0),MATCH(Data6[[#Headers],[Truck]],'Employee Info'!$C$2:$J$2,0)),"")</f>
        <v/>
      </c>
      <c r="L1793" s="19" t="str">
        <f>IFERROR(INDEX('Employee Info'!$C$3:$J$200,MATCH(Data6[[#This Row],[Name:]],'Employee Info'!$B$3:$B$200,0),MATCH(Data6[[#Headers],[Phone]],'Employee Info'!$C$2:$J$2,0)),"")</f>
        <v/>
      </c>
      <c r="M1793" s="19" t="str">
        <f>IFERROR(INDEX('Employee Info'!$C$3:$J$200,MATCH(Data6[[#This Row],[Name:]],'Employee Info'!$B$3:$B$200,0),MATCH(Data6[[#Headers],[Tech]],'Employee Info'!$C$2:$J$2,0)),"")</f>
        <v/>
      </c>
      <c r="N1793" s="19" t="str">
        <f>IFERROR(INDEX('Employee Info'!$C$3:$J$200,MATCH(Data6[[#This Row],[Name:]],'Employee Info'!$B$3:$B$200,0),MATCH(Data6[[#Headers],[Other]],'Employee Info'!$C$2:$J$2,0)),"")</f>
        <v/>
      </c>
      <c r="O1793" s="19">
        <f>IFERROR((Data6[[#This Row],[Hours:]]*SUM(Data6[[#This Row],[Rate]:[Other]])),"")</f>
        <v>0</v>
      </c>
      <c r="P1793" s="7" t="str">
        <f>IF(Data6[[#This Row],[WO'#:]]="","Riley #","WO#")</f>
        <v>WO#</v>
      </c>
      <c r="Q1793" s="7">
        <f>IFERROR(WEEKNUM(Data6[[#This Row],[Date:]]),"")</f>
        <v>35</v>
      </c>
      <c r="R1793" s="6">
        <f t="shared" si="81"/>
        <v>45529</v>
      </c>
      <c r="S1793" s="6">
        <f>Data6[[#This Row],[Week Start]]+7</f>
        <v>45536</v>
      </c>
      <c r="T1793" s="7" t="str">
        <f t="shared" si="82"/>
        <v>8/25/2024 - 9/1/2024</v>
      </c>
      <c r="U1793" s="7" t="str">
        <f t="shared" si="83"/>
        <v>Time Card</v>
      </c>
      <c r="V1793" s="8" t="str">
        <f>RIGHT(TEXT(Data6[[#This Row],[Date:]],"mmddyyyy"),4)</f>
        <v>2024</v>
      </c>
      <c r="W1793" s="8" t="str">
        <f>MID(TEXT(Data6[[#This Row],[Date:]],"mmddyyyy"),3,2)</f>
        <v>30</v>
      </c>
      <c r="X1793" s="8" t="str">
        <f>LEFT(TEXT(Data6[[#This Row],[Date:]],"mmddyyyy"),2)</f>
        <v>08</v>
      </c>
      <c r="Y1793" s="6">
        <f>DATE(Data6[[#This Row],[Year]],Data6[[#This Row],[Month]],Data6[[#This Row],[Day]])</f>
        <v>45534</v>
      </c>
    </row>
    <row r="1794" spans="1:25" x14ac:dyDescent="0.3">
      <c r="A1794" s="5">
        <v>45534.5847587963</v>
      </c>
      <c r="B1794" s="7" t="s">
        <v>35</v>
      </c>
      <c r="C1794" s="6" t="s">
        <v>2152</v>
      </c>
      <c r="D1794" s="7" t="s">
        <v>2164</v>
      </c>
      <c r="E1794" s="8">
        <v>1</v>
      </c>
      <c r="F1794" s="7">
        <v>7148632</v>
      </c>
      <c r="G1794" s="7" t="s">
        <v>68</v>
      </c>
      <c r="H1794" s="7" t="s">
        <v>756</v>
      </c>
      <c r="I1794" s="7" t="s">
        <v>44</v>
      </c>
      <c r="J1794" s="19" t="str">
        <f>IFERROR(INDEX('Employee Info'!$C$3:$E$200,MATCH(Data6[[#This Row],[Name:]],'Employee Info'!$B$3:$B$200,0),MATCH(Data6[[#This Row],[Hours Type:]],'Employee Info'!$C$2:$E$2,0)),"")</f>
        <v/>
      </c>
      <c r="K1794" s="19" t="str">
        <f>IFERROR(INDEX('Employee Info'!$C$3:$J$200,MATCH(Data6[[#This Row],[Name:]],'Employee Info'!$B$3:$B$200,0),MATCH(Data6[[#Headers],[Truck]],'Employee Info'!$C$2:$J$2,0)),"")</f>
        <v/>
      </c>
      <c r="L1794" s="19" t="str">
        <f>IFERROR(INDEX('Employee Info'!$C$3:$J$200,MATCH(Data6[[#This Row],[Name:]],'Employee Info'!$B$3:$B$200,0),MATCH(Data6[[#Headers],[Phone]],'Employee Info'!$C$2:$J$2,0)),"")</f>
        <v/>
      </c>
      <c r="M1794" s="19" t="str">
        <f>IFERROR(INDEX('Employee Info'!$C$3:$J$200,MATCH(Data6[[#This Row],[Name:]],'Employee Info'!$B$3:$B$200,0),MATCH(Data6[[#Headers],[Tech]],'Employee Info'!$C$2:$J$2,0)),"")</f>
        <v/>
      </c>
      <c r="N1794" s="19" t="str">
        <f>IFERROR(INDEX('Employee Info'!$C$3:$J$200,MATCH(Data6[[#This Row],[Name:]],'Employee Info'!$B$3:$B$200,0),MATCH(Data6[[#Headers],[Other]],'Employee Info'!$C$2:$J$2,0)),"")</f>
        <v/>
      </c>
      <c r="O1794" s="19">
        <f>IFERROR((Data6[[#This Row],[Hours:]]*SUM(Data6[[#This Row],[Rate]:[Other]])),"")</f>
        <v>0</v>
      </c>
      <c r="P1794" s="7" t="str">
        <f>IF(Data6[[#This Row],[WO'#:]]="","Riley #","WO#")</f>
        <v>WO#</v>
      </c>
      <c r="Q1794" s="7">
        <f>IFERROR(WEEKNUM(Data6[[#This Row],[Date:]]),"")</f>
        <v>35</v>
      </c>
      <c r="R1794" s="6">
        <f t="shared" ref="R1794:R1857" si="84">DATE(RIGHT(TEXT(C1794,"mm/dd/yyyy"),4),1,1)+(Q1794-1)*7-(WEEKDAY(DATE(RIGHT(TEXT(C1794,"mm/dd/yyyy"),4),1,1)))+1</f>
        <v>45529</v>
      </c>
      <c r="S1794" s="6">
        <f>Data6[[#This Row],[Week Start]]+7</f>
        <v>45536</v>
      </c>
      <c r="T1794" s="7" t="str">
        <f t="shared" ref="T1794:T1857" si="85">IFERROR(TEXT(R1794, "m/d/yyyy") &amp; " - " &amp; TEXT(S1794, "m/d/yyyy"),"")</f>
        <v>8/25/2024 - 9/1/2024</v>
      </c>
      <c r="U1794" s="7" t="str">
        <f t="shared" ref="U1794:U1857" si="86">"Time Card"</f>
        <v>Time Card</v>
      </c>
      <c r="V1794" s="8" t="str">
        <f>RIGHT(TEXT(Data6[[#This Row],[Date:]],"mmddyyyy"),4)</f>
        <v>2024</v>
      </c>
      <c r="W1794" s="8" t="str">
        <f>MID(TEXT(Data6[[#This Row],[Date:]],"mmddyyyy"),3,2)</f>
        <v>30</v>
      </c>
      <c r="X1794" s="8" t="str">
        <f>LEFT(TEXT(Data6[[#This Row],[Date:]],"mmddyyyy"),2)</f>
        <v>08</v>
      </c>
      <c r="Y1794" s="6">
        <f>DATE(Data6[[#This Row],[Year]],Data6[[#This Row],[Month]],Data6[[#This Row],[Day]])</f>
        <v>45534</v>
      </c>
    </row>
    <row r="1795" spans="1:25" x14ac:dyDescent="0.3">
      <c r="A1795" s="5">
        <v>45534.585430324078</v>
      </c>
      <c r="B1795" s="7" t="s">
        <v>35</v>
      </c>
      <c r="C1795" s="6" t="s">
        <v>2152</v>
      </c>
      <c r="D1795" s="7" t="s">
        <v>2165</v>
      </c>
      <c r="E1795" s="8">
        <v>2</v>
      </c>
      <c r="F1795" s="7">
        <v>7148628</v>
      </c>
      <c r="G1795" s="7" t="s">
        <v>68</v>
      </c>
      <c r="H1795" s="7" t="s">
        <v>756</v>
      </c>
      <c r="I1795" s="7" t="s">
        <v>44</v>
      </c>
      <c r="J1795" s="19" t="str">
        <f>IFERROR(INDEX('Employee Info'!$C$3:$E$200,MATCH(Data6[[#This Row],[Name:]],'Employee Info'!$B$3:$B$200,0),MATCH(Data6[[#This Row],[Hours Type:]],'Employee Info'!$C$2:$E$2,0)),"")</f>
        <v/>
      </c>
      <c r="K1795" s="19" t="str">
        <f>IFERROR(INDEX('Employee Info'!$C$3:$J$200,MATCH(Data6[[#This Row],[Name:]],'Employee Info'!$B$3:$B$200,0),MATCH(Data6[[#Headers],[Truck]],'Employee Info'!$C$2:$J$2,0)),"")</f>
        <v/>
      </c>
      <c r="L1795" s="19" t="str">
        <f>IFERROR(INDEX('Employee Info'!$C$3:$J$200,MATCH(Data6[[#This Row],[Name:]],'Employee Info'!$B$3:$B$200,0),MATCH(Data6[[#Headers],[Phone]],'Employee Info'!$C$2:$J$2,0)),"")</f>
        <v/>
      </c>
      <c r="M1795" s="19" t="str">
        <f>IFERROR(INDEX('Employee Info'!$C$3:$J$200,MATCH(Data6[[#This Row],[Name:]],'Employee Info'!$B$3:$B$200,0),MATCH(Data6[[#Headers],[Tech]],'Employee Info'!$C$2:$J$2,0)),"")</f>
        <v/>
      </c>
      <c r="N1795" s="19" t="str">
        <f>IFERROR(INDEX('Employee Info'!$C$3:$J$200,MATCH(Data6[[#This Row],[Name:]],'Employee Info'!$B$3:$B$200,0),MATCH(Data6[[#Headers],[Other]],'Employee Info'!$C$2:$J$2,0)),"")</f>
        <v/>
      </c>
      <c r="O1795" s="19">
        <f>IFERROR((Data6[[#This Row],[Hours:]]*SUM(Data6[[#This Row],[Rate]:[Other]])),"")</f>
        <v>0</v>
      </c>
      <c r="P1795" s="7" t="str">
        <f>IF(Data6[[#This Row],[WO'#:]]="","Riley #","WO#")</f>
        <v>WO#</v>
      </c>
      <c r="Q1795" s="7">
        <f>IFERROR(WEEKNUM(Data6[[#This Row],[Date:]]),"")</f>
        <v>35</v>
      </c>
      <c r="R1795" s="6">
        <f t="shared" si="84"/>
        <v>45529</v>
      </c>
      <c r="S1795" s="6">
        <f>Data6[[#This Row],[Week Start]]+7</f>
        <v>45536</v>
      </c>
      <c r="T1795" s="7" t="str">
        <f t="shared" si="85"/>
        <v>8/25/2024 - 9/1/2024</v>
      </c>
      <c r="U1795" s="7" t="str">
        <f t="shared" si="86"/>
        <v>Time Card</v>
      </c>
      <c r="V1795" s="8" t="str">
        <f>RIGHT(TEXT(Data6[[#This Row],[Date:]],"mmddyyyy"),4)</f>
        <v>2024</v>
      </c>
      <c r="W1795" s="8" t="str">
        <f>MID(TEXT(Data6[[#This Row],[Date:]],"mmddyyyy"),3,2)</f>
        <v>30</v>
      </c>
      <c r="X1795" s="8" t="str">
        <f>LEFT(TEXT(Data6[[#This Row],[Date:]],"mmddyyyy"),2)</f>
        <v>08</v>
      </c>
      <c r="Y1795" s="6">
        <f>DATE(Data6[[#This Row],[Year]],Data6[[#This Row],[Month]],Data6[[#This Row],[Day]])</f>
        <v>45534</v>
      </c>
    </row>
    <row r="1796" spans="1:25" x14ac:dyDescent="0.3">
      <c r="A1796" s="5">
        <v>45534.598127662037</v>
      </c>
      <c r="B1796" s="7" t="s">
        <v>66</v>
      </c>
      <c r="C1796" s="6" t="s">
        <v>2152</v>
      </c>
      <c r="D1796" s="7" t="s">
        <v>2168</v>
      </c>
      <c r="E1796" s="8">
        <v>1</v>
      </c>
      <c r="F1796" s="7" t="s">
        <v>68</v>
      </c>
      <c r="G1796" s="7" t="s">
        <v>68</v>
      </c>
      <c r="H1796" s="7" t="s">
        <v>42</v>
      </c>
      <c r="I1796" s="7" t="s">
        <v>44</v>
      </c>
      <c r="J1796" s="19" t="str">
        <f>IFERROR(INDEX('Employee Info'!$C$3:$E$200,MATCH(Data6[[#This Row],[Name:]],'Employee Info'!$B$3:$B$200,0),MATCH(Data6[[#This Row],[Hours Type:]],'Employee Info'!$C$2:$E$2,0)),"")</f>
        <v/>
      </c>
      <c r="K1796" s="19" t="str">
        <f>IFERROR(INDEX('Employee Info'!$C$3:$J$200,MATCH(Data6[[#This Row],[Name:]],'Employee Info'!$B$3:$B$200,0),MATCH(Data6[[#Headers],[Truck]],'Employee Info'!$C$2:$J$2,0)),"")</f>
        <v/>
      </c>
      <c r="L1796" s="19" t="str">
        <f>IFERROR(INDEX('Employee Info'!$C$3:$J$200,MATCH(Data6[[#This Row],[Name:]],'Employee Info'!$B$3:$B$200,0),MATCH(Data6[[#Headers],[Phone]],'Employee Info'!$C$2:$J$2,0)),"")</f>
        <v/>
      </c>
      <c r="M1796" s="19" t="str">
        <f>IFERROR(INDEX('Employee Info'!$C$3:$J$200,MATCH(Data6[[#This Row],[Name:]],'Employee Info'!$B$3:$B$200,0),MATCH(Data6[[#Headers],[Tech]],'Employee Info'!$C$2:$J$2,0)),"")</f>
        <v/>
      </c>
      <c r="N1796" s="19" t="str">
        <f>IFERROR(INDEX('Employee Info'!$C$3:$J$200,MATCH(Data6[[#This Row],[Name:]],'Employee Info'!$B$3:$B$200,0),MATCH(Data6[[#Headers],[Other]],'Employee Info'!$C$2:$J$2,0)),"")</f>
        <v/>
      </c>
      <c r="O1796" s="19">
        <f>IFERROR((Data6[[#This Row],[Hours:]]*SUM(Data6[[#This Row],[Rate]:[Other]])),"")</f>
        <v>0</v>
      </c>
      <c r="P1796" s="7" t="str">
        <f>IF(Data6[[#This Row],[WO'#:]]="","Riley #","WO#")</f>
        <v>Riley #</v>
      </c>
      <c r="Q1796" s="7">
        <f>IFERROR(WEEKNUM(Data6[[#This Row],[Date:]]),"")</f>
        <v>35</v>
      </c>
      <c r="R1796" s="6">
        <f t="shared" si="84"/>
        <v>45529</v>
      </c>
      <c r="S1796" s="6">
        <f>Data6[[#This Row],[Week Start]]+7</f>
        <v>45536</v>
      </c>
      <c r="T1796" s="7" t="str">
        <f t="shared" si="85"/>
        <v>8/25/2024 - 9/1/2024</v>
      </c>
      <c r="U1796" s="7" t="str">
        <f t="shared" si="86"/>
        <v>Time Card</v>
      </c>
      <c r="V1796" s="8" t="str">
        <f>RIGHT(TEXT(Data6[[#This Row],[Date:]],"mmddyyyy"),4)</f>
        <v>2024</v>
      </c>
      <c r="W1796" s="8" t="str">
        <f>MID(TEXT(Data6[[#This Row],[Date:]],"mmddyyyy"),3,2)</f>
        <v>30</v>
      </c>
      <c r="X1796" s="8" t="str">
        <f>LEFT(TEXT(Data6[[#This Row],[Date:]],"mmddyyyy"),2)</f>
        <v>08</v>
      </c>
      <c r="Y1796" s="6">
        <f>DATE(Data6[[#This Row],[Year]],Data6[[#This Row],[Month]],Data6[[#This Row],[Day]])</f>
        <v>45534</v>
      </c>
    </row>
    <row r="1797" spans="1:25" x14ac:dyDescent="0.3">
      <c r="A1797" s="5">
        <v>45534.60053009259</v>
      </c>
      <c r="B1797" s="7" t="s">
        <v>66</v>
      </c>
      <c r="C1797" s="6" t="s">
        <v>2152</v>
      </c>
      <c r="D1797" s="7" t="s">
        <v>2169</v>
      </c>
      <c r="E1797" s="8">
        <v>1</v>
      </c>
      <c r="F1797" s="7">
        <v>7148629</v>
      </c>
      <c r="G1797" s="7" t="s">
        <v>68</v>
      </c>
      <c r="H1797" s="7" t="s">
        <v>756</v>
      </c>
      <c r="I1797" s="7" t="s">
        <v>44</v>
      </c>
      <c r="J1797" s="19" t="str">
        <f>IFERROR(INDEX('Employee Info'!$C$3:$E$200,MATCH(Data6[[#This Row],[Name:]],'Employee Info'!$B$3:$B$200,0),MATCH(Data6[[#This Row],[Hours Type:]],'Employee Info'!$C$2:$E$2,0)),"")</f>
        <v/>
      </c>
      <c r="K1797" s="19" t="str">
        <f>IFERROR(INDEX('Employee Info'!$C$3:$J$200,MATCH(Data6[[#This Row],[Name:]],'Employee Info'!$B$3:$B$200,0),MATCH(Data6[[#Headers],[Truck]],'Employee Info'!$C$2:$J$2,0)),"")</f>
        <v/>
      </c>
      <c r="L1797" s="19" t="str">
        <f>IFERROR(INDEX('Employee Info'!$C$3:$J$200,MATCH(Data6[[#This Row],[Name:]],'Employee Info'!$B$3:$B$200,0),MATCH(Data6[[#Headers],[Phone]],'Employee Info'!$C$2:$J$2,0)),"")</f>
        <v/>
      </c>
      <c r="M1797" s="19" t="str">
        <f>IFERROR(INDEX('Employee Info'!$C$3:$J$200,MATCH(Data6[[#This Row],[Name:]],'Employee Info'!$B$3:$B$200,0),MATCH(Data6[[#Headers],[Tech]],'Employee Info'!$C$2:$J$2,0)),"")</f>
        <v/>
      </c>
      <c r="N1797" s="19" t="str">
        <f>IFERROR(INDEX('Employee Info'!$C$3:$J$200,MATCH(Data6[[#This Row],[Name:]],'Employee Info'!$B$3:$B$200,0),MATCH(Data6[[#Headers],[Other]],'Employee Info'!$C$2:$J$2,0)),"")</f>
        <v/>
      </c>
      <c r="O1797" s="19">
        <f>IFERROR((Data6[[#This Row],[Hours:]]*SUM(Data6[[#This Row],[Rate]:[Other]])),"")</f>
        <v>0</v>
      </c>
      <c r="P1797" s="7" t="str">
        <f>IF(Data6[[#This Row],[WO'#:]]="","Riley #","WO#")</f>
        <v>WO#</v>
      </c>
      <c r="Q1797" s="7">
        <f>IFERROR(WEEKNUM(Data6[[#This Row],[Date:]]),"")</f>
        <v>35</v>
      </c>
      <c r="R1797" s="6">
        <f t="shared" si="84"/>
        <v>45529</v>
      </c>
      <c r="S1797" s="6">
        <f>Data6[[#This Row],[Week Start]]+7</f>
        <v>45536</v>
      </c>
      <c r="T1797" s="7" t="str">
        <f t="shared" si="85"/>
        <v>8/25/2024 - 9/1/2024</v>
      </c>
      <c r="U1797" s="7" t="str">
        <f t="shared" si="86"/>
        <v>Time Card</v>
      </c>
      <c r="V1797" s="8" t="str">
        <f>RIGHT(TEXT(Data6[[#This Row],[Date:]],"mmddyyyy"),4)</f>
        <v>2024</v>
      </c>
      <c r="W1797" s="8" t="str">
        <f>MID(TEXT(Data6[[#This Row],[Date:]],"mmddyyyy"),3,2)</f>
        <v>30</v>
      </c>
      <c r="X1797" s="8" t="str">
        <f>LEFT(TEXT(Data6[[#This Row],[Date:]],"mmddyyyy"),2)</f>
        <v>08</v>
      </c>
      <c r="Y1797" s="6">
        <f>DATE(Data6[[#This Row],[Year]],Data6[[#This Row],[Month]],Data6[[#This Row],[Day]])</f>
        <v>45534</v>
      </c>
    </row>
    <row r="1798" spans="1:25" x14ac:dyDescent="0.3">
      <c r="A1798" s="5">
        <v>45534.60333391204</v>
      </c>
      <c r="B1798" s="7" t="s">
        <v>66</v>
      </c>
      <c r="C1798" s="6" t="s">
        <v>2152</v>
      </c>
      <c r="D1798" s="7" t="s">
        <v>2172</v>
      </c>
      <c r="E1798" s="8">
        <v>1</v>
      </c>
      <c r="F1798" s="7">
        <v>7129674</v>
      </c>
      <c r="G1798" s="7" t="s">
        <v>68</v>
      </c>
      <c r="H1798" s="7" t="s">
        <v>756</v>
      </c>
      <c r="I1798" s="7" t="s">
        <v>44</v>
      </c>
      <c r="J1798" s="19" t="str">
        <f>IFERROR(INDEX('Employee Info'!$C$3:$E$200,MATCH(Data6[[#This Row],[Name:]],'Employee Info'!$B$3:$B$200,0),MATCH(Data6[[#This Row],[Hours Type:]],'Employee Info'!$C$2:$E$2,0)),"")</f>
        <v/>
      </c>
      <c r="K1798" s="19" t="str">
        <f>IFERROR(INDEX('Employee Info'!$C$3:$J$200,MATCH(Data6[[#This Row],[Name:]],'Employee Info'!$B$3:$B$200,0),MATCH(Data6[[#Headers],[Truck]],'Employee Info'!$C$2:$J$2,0)),"")</f>
        <v/>
      </c>
      <c r="L1798" s="19" t="str">
        <f>IFERROR(INDEX('Employee Info'!$C$3:$J$200,MATCH(Data6[[#This Row],[Name:]],'Employee Info'!$B$3:$B$200,0),MATCH(Data6[[#Headers],[Phone]],'Employee Info'!$C$2:$J$2,0)),"")</f>
        <v/>
      </c>
      <c r="M1798" s="19" t="str">
        <f>IFERROR(INDEX('Employee Info'!$C$3:$J$200,MATCH(Data6[[#This Row],[Name:]],'Employee Info'!$B$3:$B$200,0),MATCH(Data6[[#Headers],[Tech]],'Employee Info'!$C$2:$J$2,0)),"")</f>
        <v/>
      </c>
      <c r="N1798" s="19" t="str">
        <f>IFERROR(INDEX('Employee Info'!$C$3:$J$200,MATCH(Data6[[#This Row],[Name:]],'Employee Info'!$B$3:$B$200,0),MATCH(Data6[[#Headers],[Other]],'Employee Info'!$C$2:$J$2,0)),"")</f>
        <v/>
      </c>
      <c r="O1798" s="19">
        <f>IFERROR((Data6[[#This Row],[Hours:]]*SUM(Data6[[#This Row],[Rate]:[Other]])),"")</f>
        <v>0</v>
      </c>
      <c r="P1798" s="7" t="str">
        <f>IF(Data6[[#This Row],[WO'#:]]="","Riley #","WO#")</f>
        <v>WO#</v>
      </c>
      <c r="Q1798" s="7">
        <f>IFERROR(WEEKNUM(Data6[[#This Row],[Date:]]),"")</f>
        <v>35</v>
      </c>
      <c r="R1798" s="6">
        <f t="shared" si="84"/>
        <v>45529</v>
      </c>
      <c r="S1798" s="6">
        <f>Data6[[#This Row],[Week Start]]+7</f>
        <v>45536</v>
      </c>
      <c r="T1798" s="7" t="str">
        <f t="shared" si="85"/>
        <v>8/25/2024 - 9/1/2024</v>
      </c>
      <c r="U1798" s="7" t="str">
        <f t="shared" si="86"/>
        <v>Time Card</v>
      </c>
      <c r="V1798" s="8" t="str">
        <f>RIGHT(TEXT(Data6[[#This Row],[Date:]],"mmddyyyy"),4)</f>
        <v>2024</v>
      </c>
      <c r="W1798" s="8" t="str">
        <f>MID(TEXT(Data6[[#This Row],[Date:]],"mmddyyyy"),3,2)</f>
        <v>30</v>
      </c>
      <c r="X1798" s="8" t="str">
        <f>LEFT(TEXT(Data6[[#This Row],[Date:]],"mmddyyyy"),2)</f>
        <v>08</v>
      </c>
      <c r="Y1798" s="6">
        <f>DATE(Data6[[#This Row],[Year]],Data6[[#This Row],[Month]],Data6[[#This Row],[Day]])</f>
        <v>45534</v>
      </c>
    </row>
    <row r="1799" spans="1:25" x14ac:dyDescent="0.3">
      <c r="A1799" s="5">
        <v>45534.605338194444</v>
      </c>
      <c r="B1799" s="7" t="s">
        <v>66</v>
      </c>
      <c r="C1799" s="6" t="s">
        <v>2152</v>
      </c>
      <c r="D1799" s="7" t="s">
        <v>2174</v>
      </c>
      <c r="E1799" s="8">
        <v>1</v>
      </c>
      <c r="F1799" s="7">
        <v>7148632</v>
      </c>
      <c r="G1799" s="7" t="s">
        <v>68</v>
      </c>
      <c r="H1799" s="7" t="s">
        <v>756</v>
      </c>
      <c r="I1799" s="7" t="s">
        <v>44</v>
      </c>
      <c r="J1799" s="19" t="str">
        <f>IFERROR(INDEX('Employee Info'!$C$3:$E$200,MATCH(Data6[[#This Row],[Name:]],'Employee Info'!$B$3:$B$200,0),MATCH(Data6[[#This Row],[Hours Type:]],'Employee Info'!$C$2:$E$2,0)),"")</f>
        <v/>
      </c>
      <c r="K1799" s="19" t="str">
        <f>IFERROR(INDEX('Employee Info'!$C$3:$J$200,MATCH(Data6[[#This Row],[Name:]],'Employee Info'!$B$3:$B$200,0),MATCH(Data6[[#Headers],[Truck]],'Employee Info'!$C$2:$J$2,0)),"")</f>
        <v/>
      </c>
      <c r="L1799" s="19" t="str">
        <f>IFERROR(INDEX('Employee Info'!$C$3:$J$200,MATCH(Data6[[#This Row],[Name:]],'Employee Info'!$B$3:$B$200,0),MATCH(Data6[[#Headers],[Phone]],'Employee Info'!$C$2:$J$2,0)),"")</f>
        <v/>
      </c>
      <c r="M1799" s="19" t="str">
        <f>IFERROR(INDEX('Employee Info'!$C$3:$J$200,MATCH(Data6[[#This Row],[Name:]],'Employee Info'!$B$3:$B$200,0),MATCH(Data6[[#Headers],[Tech]],'Employee Info'!$C$2:$J$2,0)),"")</f>
        <v/>
      </c>
      <c r="N1799" s="19" t="str">
        <f>IFERROR(INDEX('Employee Info'!$C$3:$J$200,MATCH(Data6[[#This Row],[Name:]],'Employee Info'!$B$3:$B$200,0),MATCH(Data6[[#Headers],[Other]],'Employee Info'!$C$2:$J$2,0)),"")</f>
        <v/>
      </c>
      <c r="O1799" s="19">
        <f>IFERROR((Data6[[#This Row],[Hours:]]*SUM(Data6[[#This Row],[Rate]:[Other]])),"")</f>
        <v>0</v>
      </c>
      <c r="P1799" s="7" t="str">
        <f>IF(Data6[[#This Row],[WO'#:]]="","Riley #","WO#")</f>
        <v>WO#</v>
      </c>
      <c r="Q1799" s="7">
        <f>IFERROR(WEEKNUM(Data6[[#This Row],[Date:]]),"")</f>
        <v>35</v>
      </c>
      <c r="R1799" s="6">
        <f t="shared" si="84"/>
        <v>45529</v>
      </c>
      <c r="S1799" s="6">
        <f>Data6[[#This Row],[Week Start]]+7</f>
        <v>45536</v>
      </c>
      <c r="T1799" s="7" t="str">
        <f t="shared" si="85"/>
        <v>8/25/2024 - 9/1/2024</v>
      </c>
      <c r="U1799" s="7" t="str">
        <f t="shared" si="86"/>
        <v>Time Card</v>
      </c>
      <c r="V1799" s="8" t="str">
        <f>RIGHT(TEXT(Data6[[#This Row],[Date:]],"mmddyyyy"),4)</f>
        <v>2024</v>
      </c>
      <c r="W1799" s="8" t="str">
        <f>MID(TEXT(Data6[[#This Row],[Date:]],"mmddyyyy"),3,2)</f>
        <v>30</v>
      </c>
      <c r="X1799" s="8" t="str">
        <f>LEFT(TEXT(Data6[[#This Row],[Date:]],"mmddyyyy"),2)</f>
        <v>08</v>
      </c>
      <c r="Y1799" s="6">
        <f>DATE(Data6[[#This Row],[Year]],Data6[[#This Row],[Month]],Data6[[#This Row],[Day]])</f>
        <v>45534</v>
      </c>
    </row>
    <row r="1800" spans="1:25" x14ac:dyDescent="0.3">
      <c r="A1800" s="5">
        <v>45534.622975810184</v>
      </c>
      <c r="B1800" s="7" t="s">
        <v>66</v>
      </c>
      <c r="C1800" s="6" t="s">
        <v>2152</v>
      </c>
      <c r="D1800" s="7" t="s">
        <v>2180</v>
      </c>
      <c r="E1800" s="8">
        <v>4</v>
      </c>
      <c r="F1800" s="7">
        <v>6984733</v>
      </c>
      <c r="G1800" s="7" t="s">
        <v>68</v>
      </c>
      <c r="H1800" s="7" t="s">
        <v>756</v>
      </c>
      <c r="I1800" s="7" t="s">
        <v>44</v>
      </c>
      <c r="J1800" s="19" t="str">
        <f>IFERROR(INDEX('Employee Info'!$C$3:$E$200,MATCH(Data6[[#This Row],[Name:]],'Employee Info'!$B$3:$B$200,0),MATCH(Data6[[#This Row],[Hours Type:]],'Employee Info'!$C$2:$E$2,0)),"")</f>
        <v/>
      </c>
      <c r="K1800" s="19" t="str">
        <f>IFERROR(INDEX('Employee Info'!$C$3:$J$200,MATCH(Data6[[#This Row],[Name:]],'Employee Info'!$B$3:$B$200,0),MATCH(Data6[[#Headers],[Truck]],'Employee Info'!$C$2:$J$2,0)),"")</f>
        <v/>
      </c>
      <c r="L1800" s="19" t="str">
        <f>IFERROR(INDEX('Employee Info'!$C$3:$J$200,MATCH(Data6[[#This Row],[Name:]],'Employee Info'!$B$3:$B$200,0),MATCH(Data6[[#Headers],[Phone]],'Employee Info'!$C$2:$J$2,0)),"")</f>
        <v/>
      </c>
      <c r="M1800" s="19" t="str">
        <f>IFERROR(INDEX('Employee Info'!$C$3:$J$200,MATCH(Data6[[#This Row],[Name:]],'Employee Info'!$B$3:$B$200,0),MATCH(Data6[[#Headers],[Tech]],'Employee Info'!$C$2:$J$2,0)),"")</f>
        <v/>
      </c>
      <c r="N1800" s="19" t="str">
        <f>IFERROR(INDEX('Employee Info'!$C$3:$J$200,MATCH(Data6[[#This Row],[Name:]],'Employee Info'!$B$3:$B$200,0),MATCH(Data6[[#Headers],[Other]],'Employee Info'!$C$2:$J$2,0)),"")</f>
        <v/>
      </c>
      <c r="O1800" s="19">
        <f>IFERROR((Data6[[#This Row],[Hours:]]*SUM(Data6[[#This Row],[Rate]:[Other]])),"")</f>
        <v>0</v>
      </c>
      <c r="P1800" s="7" t="str">
        <f>IF(Data6[[#This Row],[WO'#:]]="","Riley #","WO#")</f>
        <v>WO#</v>
      </c>
      <c r="Q1800" s="7">
        <f>IFERROR(WEEKNUM(Data6[[#This Row],[Date:]]),"")</f>
        <v>35</v>
      </c>
      <c r="R1800" s="6">
        <f t="shared" si="84"/>
        <v>45529</v>
      </c>
      <c r="S1800" s="6">
        <f>Data6[[#This Row],[Week Start]]+7</f>
        <v>45536</v>
      </c>
      <c r="T1800" s="7" t="str">
        <f t="shared" si="85"/>
        <v>8/25/2024 - 9/1/2024</v>
      </c>
      <c r="U1800" s="7" t="str">
        <f t="shared" si="86"/>
        <v>Time Card</v>
      </c>
      <c r="V1800" s="8" t="str">
        <f>RIGHT(TEXT(Data6[[#This Row],[Date:]],"mmddyyyy"),4)</f>
        <v>2024</v>
      </c>
      <c r="W1800" s="8" t="str">
        <f>MID(TEXT(Data6[[#This Row],[Date:]],"mmddyyyy"),3,2)</f>
        <v>30</v>
      </c>
      <c r="X1800" s="8" t="str">
        <f>LEFT(TEXT(Data6[[#This Row],[Date:]],"mmddyyyy"),2)</f>
        <v>08</v>
      </c>
      <c r="Y1800" s="6">
        <f>DATE(Data6[[#This Row],[Year]],Data6[[#This Row],[Month]],Data6[[#This Row],[Day]])</f>
        <v>45534</v>
      </c>
    </row>
    <row r="1801" spans="1:25" x14ac:dyDescent="0.3">
      <c r="A1801" s="5">
        <v>45534.623511111109</v>
      </c>
      <c r="B1801" s="7" t="s">
        <v>66</v>
      </c>
      <c r="C1801" s="6" t="s">
        <v>2152</v>
      </c>
      <c r="D1801" s="7" t="s">
        <v>2180</v>
      </c>
      <c r="E1801" s="8">
        <v>2</v>
      </c>
      <c r="F1801" s="7">
        <v>6984733</v>
      </c>
      <c r="G1801" s="7" t="s">
        <v>68</v>
      </c>
      <c r="H1801" s="7" t="s">
        <v>756</v>
      </c>
      <c r="I1801" s="7" t="s">
        <v>45</v>
      </c>
      <c r="J1801" s="19" t="str">
        <f>IFERROR(INDEX('Employee Info'!$C$3:$E$200,MATCH(Data6[[#This Row],[Name:]],'Employee Info'!$B$3:$B$200,0),MATCH(Data6[[#This Row],[Hours Type:]],'Employee Info'!$C$2:$E$2,0)),"")</f>
        <v/>
      </c>
      <c r="K1801" s="19" t="str">
        <f>IFERROR(INDEX('Employee Info'!$C$3:$J$200,MATCH(Data6[[#This Row],[Name:]],'Employee Info'!$B$3:$B$200,0),MATCH(Data6[[#Headers],[Truck]],'Employee Info'!$C$2:$J$2,0)),"")</f>
        <v/>
      </c>
      <c r="L1801" s="19" t="str">
        <f>IFERROR(INDEX('Employee Info'!$C$3:$J$200,MATCH(Data6[[#This Row],[Name:]],'Employee Info'!$B$3:$B$200,0),MATCH(Data6[[#Headers],[Phone]],'Employee Info'!$C$2:$J$2,0)),"")</f>
        <v/>
      </c>
      <c r="M1801" s="19" t="str">
        <f>IFERROR(INDEX('Employee Info'!$C$3:$J$200,MATCH(Data6[[#This Row],[Name:]],'Employee Info'!$B$3:$B$200,0),MATCH(Data6[[#Headers],[Tech]],'Employee Info'!$C$2:$J$2,0)),"")</f>
        <v/>
      </c>
      <c r="N1801" s="19" t="str">
        <f>IFERROR(INDEX('Employee Info'!$C$3:$J$200,MATCH(Data6[[#This Row],[Name:]],'Employee Info'!$B$3:$B$200,0),MATCH(Data6[[#Headers],[Other]],'Employee Info'!$C$2:$J$2,0)),"")</f>
        <v/>
      </c>
      <c r="O1801" s="19">
        <f>IFERROR((Data6[[#This Row],[Hours:]]*SUM(Data6[[#This Row],[Rate]:[Other]])),"")</f>
        <v>0</v>
      </c>
      <c r="P1801" s="7" t="str">
        <f>IF(Data6[[#This Row],[WO'#:]]="","Riley #","WO#")</f>
        <v>WO#</v>
      </c>
      <c r="Q1801" s="7">
        <f>IFERROR(WEEKNUM(Data6[[#This Row],[Date:]]),"")</f>
        <v>35</v>
      </c>
      <c r="R1801" s="6">
        <f t="shared" si="84"/>
        <v>45529</v>
      </c>
      <c r="S1801" s="6">
        <f>Data6[[#This Row],[Week Start]]+7</f>
        <v>45536</v>
      </c>
      <c r="T1801" s="7" t="str">
        <f t="shared" si="85"/>
        <v>8/25/2024 - 9/1/2024</v>
      </c>
      <c r="U1801" s="7" t="str">
        <f t="shared" si="86"/>
        <v>Time Card</v>
      </c>
      <c r="V1801" s="8" t="str">
        <f>RIGHT(TEXT(Data6[[#This Row],[Date:]],"mmddyyyy"),4)</f>
        <v>2024</v>
      </c>
      <c r="W1801" s="8" t="str">
        <f>MID(TEXT(Data6[[#This Row],[Date:]],"mmddyyyy"),3,2)</f>
        <v>30</v>
      </c>
      <c r="X1801" s="8" t="str">
        <f>LEFT(TEXT(Data6[[#This Row],[Date:]],"mmddyyyy"),2)</f>
        <v>08</v>
      </c>
      <c r="Y1801" s="6">
        <f>DATE(Data6[[#This Row],[Year]],Data6[[#This Row],[Month]],Data6[[#This Row],[Day]])</f>
        <v>45534</v>
      </c>
    </row>
    <row r="1802" spans="1:25" x14ac:dyDescent="0.3">
      <c r="A1802" s="5">
        <v>45535.36394722222</v>
      </c>
      <c r="B1802" s="7" t="s">
        <v>35</v>
      </c>
      <c r="C1802" s="6" t="s">
        <v>2182</v>
      </c>
      <c r="D1802" s="7" t="s">
        <v>2181</v>
      </c>
      <c r="E1802" s="8">
        <v>4</v>
      </c>
      <c r="F1802" s="7">
        <v>7148632</v>
      </c>
      <c r="G1802" s="7" t="s">
        <v>68</v>
      </c>
      <c r="H1802" s="7" t="s">
        <v>756</v>
      </c>
      <c r="I1802" s="7" t="s">
        <v>45</v>
      </c>
      <c r="J1802" s="19" t="str">
        <f>IFERROR(INDEX('Employee Info'!$C$3:$E$200,MATCH(Data6[[#This Row],[Name:]],'Employee Info'!$B$3:$B$200,0),MATCH(Data6[[#This Row],[Hours Type:]],'Employee Info'!$C$2:$E$2,0)),"")</f>
        <v/>
      </c>
      <c r="K1802" s="19" t="str">
        <f>IFERROR(INDEX('Employee Info'!$C$3:$J$200,MATCH(Data6[[#This Row],[Name:]],'Employee Info'!$B$3:$B$200,0),MATCH(Data6[[#Headers],[Truck]],'Employee Info'!$C$2:$J$2,0)),"")</f>
        <v/>
      </c>
      <c r="L1802" s="19" t="str">
        <f>IFERROR(INDEX('Employee Info'!$C$3:$J$200,MATCH(Data6[[#This Row],[Name:]],'Employee Info'!$B$3:$B$200,0),MATCH(Data6[[#Headers],[Phone]],'Employee Info'!$C$2:$J$2,0)),"")</f>
        <v/>
      </c>
      <c r="M1802" s="19" t="str">
        <f>IFERROR(INDEX('Employee Info'!$C$3:$J$200,MATCH(Data6[[#This Row],[Name:]],'Employee Info'!$B$3:$B$200,0),MATCH(Data6[[#Headers],[Tech]],'Employee Info'!$C$2:$J$2,0)),"")</f>
        <v/>
      </c>
      <c r="N1802" s="19" t="str">
        <f>IFERROR(INDEX('Employee Info'!$C$3:$J$200,MATCH(Data6[[#This Row],[Name:]],'Employee Info'!$B$3:$B$200,0),MATCH(Data6[[#Headers],[Other]],'Employee Info'!$C$2:$J$2,0)),"")</f>
        <v/>
      </c>
      <c r="O1802" s="19">
        <f>IFERROR((Data6[[#This Row],[Hours:]]*SUM(Data6[[#This Row],[Rate]:[Other]])),"")</f>
        <v>0</v>
      </c>
      <c r="P1802" s="7" t="str">
        <f>IF(Data6[[#This Row],[WO'#:]]="","Riley #","WO#")</f>
        <v>WO#</v>
      </c>
      <c r="Q1802" s="7">
        <f>IFERROR(WEEKNUM(Data6[[#This Row],[Date:]]),"")</f>
        <v>35</v>
      </c>
      <c r="R1802" s="6">
        <f t="shared" si="84"/>
        <v>45529</v>
      </c>
      <c r="S1802" s="6">
        <f>Data6[[#This Row],[Week Start]]+7</f>
        <v>45536</v>
      </c>
      <c r="T1802" s="7" t="str">
        <f t="shared" si="85"/>
        <v>8/25/2024 - 9/1/2024</v>
      </c>
      <c r="U1802" s="7" t="str">
        <f t="shared" si="86"/>
        <v>Time Card</v>
      </c>
      <c r="V1802" s="8" t="str">
        <f>RIGHT(TEXT(Data6[[#This Row],[Date:]],"mmddyyyy"),4)</f>
        <v>2024</v>
      </c>
      <c r="W1802" s="8" t="str">
        <f>MID(TEXT(Data6[[#This Row],[Date:]],"mmddyyyy"),3,2)</f>
        <v>31</v>
      </c>
      <c r="X1802" s="8" t="str">
        <f>LEFT(TEXT(Data6[[#This Row],[Date:]],"mmddyyyy"),2)</f>
        <v>08</v>
      </c>
      <c r="Y1802" s="6">
        <f>DATE(Data6[[#This Row],[Year]],Data6[[#This Row],[Month]],Data6[[#This Row],[Day]])</f>
        <v>45535</v>
      </c>
    </row>
    <row r="1803" spans="1:25" x14ac:dyDescent="0.3">
      <c r="A1803" s="5">
        <v>45535.364075231482</v>
      </c>
      <c r="B1803" s="7" t="s">
        <v>66</v>
      </c>
      <c r="C1803" s="6" t="s">
        <v>2182</v>
      </c>
      <c r="D1803" s="7" t="s">
        <v>2181</v>
      </c>
      <c r="E1803" s="8">
        <v>4</v>
      </c>
      <c r="F1803" s="7">
        <v>7148632</v>
      </c>
      <c r="G1803" s="7" t="s">
        <v>68</v>
      </c>
      <c r="H1803" s="7" t="s">
        <v>756</v>
      </c>
      <c r="I1803" s="7" t="s">
        <v>45</v>
      </c>
      <c r="J1803" s="19" t="str">
        <f>IFERROR(INDEX('Employee Info'!$C$3:$E$200,MATCH(Data6[[#This Row],[Name:]],'Employee Info'!$B$3:$B$200,0),MATCH(Data6[[#This Row],[Hours Type:]],'Employee Info'!$C$2:$E$2,0)),"")</f>
        <v/>
      </c>
      <c r="K1803" s="19" t="str">
        <f>IFERROR(INDEX('Employee Info'!$C$3:$J$200,MATCH(Data6[[#This Row],[Name:]],'Employee Info'!$B$3:$B$200,0),MATCH(Data6[[#Headers],[Truck]],'Employee Info'!$C$2:$J$2,0)),"")</f>
        <v/>
      </c>
      <c r="L1803" s="19" t="str">
        <f>IFERROR(INDEX('Employee Info'!$C$3:$J$200,MATCH(Data6[[#This Row],[Name:]],'Employee Info'!$B$3:$B$200,0),MATCH(Data6[[#Headers],[Phone]],'Employee Info'!$C$2:$J$2,0)),"")</f>
        <v/>
      </c>
      <c r="M1803" s="19" t="str">
        <f>IFERROR(INDEX('Employee Info'!$C$3:$J$200,MATCH(Data6[[#This Row],[Name:]],'Employee Info'!$B$3:$B$200,0),MATCH(Data6[[#Headers],[Tech]],'Employee Info'!$C$2:$J$2,0)),"")</f>
        <v/>
      </c>
      <c r="N1803" s="19" t="str">
        <f>IFERROR(INDEX('Employee Info'!$C$3:$J$200,MATCH(Data6[[#This Row],[Name:]],'Employee Info'!$B$3:$B$200,0),MATCH(Data6[[#Headers],[Other]],'Employee Info'!$C$2:$J$2,0)),"")</f>
        <v/>
      </c>
      <c r="O1803" s="19">
        <f>IFERROR((Data6[[#This Row],[Hours:]]*SUM(Data6[[#This Row],[Rate]:[Other]])),"")</f>
        <v>0</v>
      </c>
      <c r="P1803" s="7" t="str">
        <f>IF(Data6[[#This Row],[WO'#:]]="","Riley #","WO#")</f>
        <v>WO#</v>
      </c>
      <c r="Q1803" s="7">
        <f>IFERROR(WEEKNUM(Data6[[#This Row],[Date:]]),"")</f>
        <v>35</v>
      </c>
      <c r="R1803" s="6">
        <f t="shared" si="84"/>
        <v>45529</v>
      </c>
      <c r="S1803" s="6">
        <f>Data6[[#This Row],[Week Start]]+7</f>
        <v>45536</v>
      </c>
      <c r="T1803" s="7" t="str">
        <f t="shared" si="85"/>
        <v>8/25/2024 - 9/1/2024</v>
      </c>
      <c r="U1803" s="7" t="str">
        <f t="shared" si="86"/>
        <v>Time Card</v>
      </c>
      <c r="V1803" s="8" t="str">
        <f>RIGHT(TEXT(Data6[[#This Row],[Date:]],"mmddyyyy"),4)</f>
        <v>2024</v>
      </c>
      <c r="W1803" s="8" t="str">
        <f>MID(TEXT(Data6[[#This Row],[Date:]],"mmddyyyy"),3,2)</f>
        <v>31</v>
      </c>
      <c r="X1803" s="8" t="str">
        <f>LEFT(TEXT(Data6[[#This Row],[Date:]],"mmddyyyy"),2)</f>
        <v>08</v>
      </c>
      <c r="Y1803" s="6">
        <f>DATE(Data6[[#This Row],[Year]],Data6[[#This Row],[Month]],Data6[[#This Row],[Day]])</f>
        <v>45535</v>
      </c>
    </row>
    <row r="1804" spans="1:25" x14ac:dyDescent="0.3">
      <c r="A1804" s="5">
        <v>45538.57690428241</v>
      </c>
      <c r="B1804" s="7" t="s">
        <v>35</v>
      </c>
      <c r="C1804" s="6" t="s">
        <v>2184</v>
      </c>
      <c r="D1804" s="7" t="s">
        <v>2183</v>
      </c>
      <c r="E1804" s="8">
        <v>2</v>
      </c>
      <c r="F1804" s="7">
        <v>7148628</v>
      </c>
      <c r="G1804" s="7" t="s">
        <v>68</v>
      </c>
      <c r="H1804" s="7" t="s">
        <v>756</v>
      </c>
      <c r="I1804" s="7" t="s">
        <v>44</v>
      </c>
      <c r="J1804" s="19" t="str">
        <f>IFERROR(INDEX('Employee Info'!$C$3:$E$200,MATCH(Data6[[#This Row],[Name:]],'Employee Info'!$B$3:$B$200,0),MATCH(Data6[[#This Row],[Hours Type:]],'Employee Info'!$C$2:$E$2,0)),"")</f>
        <v/>
      </c>
      <c r="K1804" s="19" t="str">
        <f>IFERROR(INDEX('Employee Info'!$C$3:$J$200,MATCH(Data6[[#This Row],[Name:]],'Employee Info'!$B$3:$B$200,0),MATCH(Data6[[#Headers],[Truck]],'Employee Info'!$C$2:$J$2,0)),"")</f>
        <v/>
      </c>
      <c r="L1804" s="19" t="str">
        <f>IFERROR(INDEX('Employee Info'!$C$3:$J$200,MATCH(Data6[[#This Row],[Name:]],'Employee Info'!$B$3:$B$200,0),MATCH(Data6[[#Headers],[Phone]],'Employee Info'!$C$2:$J$2,0)),"")</f>
        <v/>
      </c>
      <c r="M1804" s="19" t="str">
        <f>IFERROR(INDEX('Employee Info'!$C$3:$J$200,MATCH(Data6[[#This Row],[Name:]],'Employee Info'!$B$3:$B$200,0),MATCH(Data6[[#Headers],[Tech]],'Employee Info'!$C$2:$J$2,0)),"")</f>
        <v/>
      </c>
      <c r="N1804" s="19" t="str">
        <f>IFERROR(INDEX('Employee Info'!$C$3:$J$200,MATCH(Data6[[#This Row],[Name:]],'Employee Info'!$B$3:$B$200,0),MATCH(Data6[[#Headers],[Other]],'Employee Info'!$C$2:$J$2,0)),"")</f>
        <v/>
      </c>
      <c r="O1804" s="19">
        <f>IFERROR((Data6[[#This Row],[Hours:]]*SUM(Data6[[#This Row],[Rate]:[Other]])),"")</f>
        <v>0</v>
      </c>
      <c r="P1804" s="7" t="str">
        <f>IF(Data6[[#This Row],[WO'#:]]="","Riley #","WO#")</f>
        <v>WO#</v>
      </c>
      <c r="Q1804" s="7">
        <f>IFERROR(WEEKNUM(Data6[[#This Row],[Date:]]),"")</f>
        <v>36</v>
      </c>
      <c r="R1804" s="6">
        <f t="shared" si="84"/>
        <v>45536</v>
      </c>
      <c r="S1804" s="6">
        <f>Data6[[#This Row],[Week Start]]+7</f>
        <v>45543</v>
      </c>
      <c r="T1804" s="7" t="str">
        <f t="shared" si="85"/>
        <v>9/1/2024 - 9/8/2024</v>
      </c>
      <c r="U1804" s="7" t="str">
        <f t="shared" si="86"/>
        <v>Time Card</v>
      </c>
      <c r="V1804" s="8" t="str">
        <f>RIGHT(TEXT(Data6[[#This Row],[Date:]],"mmddyyyy"),4)</f>
        <v>2024</v>
      </c>
      <c r="W1804" s="8" t="str">
        <f>MID(TEXT(Data6[[#This Row],[Date:]],"mmddyyyy"),3,2)</f>
        <v>03</v>
      </c>
      <c r="X1804" s="8" t="str">
        <f>LEFT(TEXT(Data6[[#This Row],[Date:]],"mmddyyyy"),2)</f>
        <v>09</v>
      </c>
      <c r="Y1804" s="6">
        <f>DATE(Data6[[#This Row],[Year]],Data6[[#This Row],[Month]],Data6[[#This Row],[Day]])</f>
        <v>45538</v>
      </c>
    </row>
    <row r="1805" spans="1:25" x14ac:dyDescent="0.3">
      <c r="A1805" s="5">
        <v>45538.577629282408</v>
      </c>
      <c r="B1805" s="7" t="s">
        <v>35</v>
      </c>
      <c r="C1805" s="6" t="s">
        <v>2184</v>
      </c>
      <c r="D1805" s="7" t="s">
        <v>2185</v>
      </c>
      <c r="E1805" s="8">
        <v>6</v>
      </c>
      <c r="F1805" s="7" t="s">
        <v>68</v>
      </c>
      <c r="G1805" s="7" t="s">
        <v>68</v>
      </c>
      <c r="H1805" s="7" t="s">
        <v>536</v>
      </c>
      <c r="I1805" s="7" t="s">
        <v>44</v>
      </c>
      <c r="J1805" s="19" t="str">
        <f>IFERROR(INDEX('Employee Info'!$C$3:$E$200,MATCH(Data6[[#This Row],[Name:]],'Employee Info'!$B$3:$B$200,0),MATCH(Data6[[#This Row],[Hours Type:]],'Employee Info'!$C$2:$E$2,0)),"")</f>
        <v/>
      </c>
      <c r="K1805" s="19" t="str">
        <f>IFERROR(INDEX('Employee Info'!$C$3:$J$200,MATCH(Data6[[#This Row],[Name:]],'Employee Info'!$B$3:$B$200,0),MATCH(Data6[[#Headers],[Truck]],'Employee Info'!$C$2:$J$2,0)),"")</f>
        <v/>
      </c>
      <c r="L1805" s="19" t="str">
        <f>IFERROR(INDEX('Employee Info'!$C$3:$J$200,MATCH(Data6[[#This Row],[Name:]],'Employee Info'!$B$3:$B$200,0),MATCH(Data6[[#Headers],[Phone]],'Employee Info'!$C$2:$J$2,0)),"")</f>
        <v/>
      </c>
      <c r="M1805" s="19" t="str">
        <f>IFERROR(INDEX('Employee Info'!$C$3:$J$200,MATCH(Data6[[#This Row],[Name:]],'Employee Info'!$B$3:$B$200,0),MATCH(Data6[[#Headers],[Tech]],'Employee Info'!$C$2:$J$2,0)),"")</f>
        <v/>
      </c>
      <c r="N1805" s="19" t="str">
        <f>IFERROR(INDEX('Employee Info'!$C$3:$J$200,MATCH(Data6[[#This Row],[Name:]],'Employee Info'!$B$3:$B$200,0),MATCH(Data6[[#Headers],[Other]],'Employee Info'!$C$2:$J$2,0)),"")</f>
        <v/>
      </c>
      <c r="O1805" s="19">
        <f>IFERROR((Data6[[#This Row],[Hours:]]*SUM(Data6[[#This Row],[Rate]:[Other]])),"")</f>
        <v>0</v>
      </c>
      <c r="P1805" s="7" t="str">
        <f>IF(Data6[[#This Row],[WO'#:]]="","Riley #","WO#")</f>
        <v>Riley #</v>
      </c>
      <c r="Q1805" s="7">
        <f>IFERROR(WEEKNUM(Data6[[#This Row],[Date:]]),"")</f>
        <v>36</v>
      </c>
      <c r="R1805" s="6">
        <f t="shared" si="84"/>
        <v>45536</v>
      </c>
      <c r="S1805" s="6">
        <f>Data6[[#This Row],[Week Start]]+7</f>
        <v>45543</v>
      </c>
      <c r="T1805" s="7" t="str">
        <f t="shared" si="85"/>
        <v>9/1/2024 - 9/8/2024</v>
      </c>
      <c r="U1805" s="7" t="str">
        <f t="shared" si="86"/>
        <v>Time Card</v>
      </c>
      <c r="V1805" s="8" t="str">
        <f>RIGHT(TEXT(Data6[[#This Row],[Date:]],"mmddyyyy"),4)</f>
        <v>2024</v>
      </c>
      <c r="W1805" s="8" t="str">
        <f>MID(TEXT(Data6[[#This Row],[Date:]],"mmddyyyy"),3,2)</f>
        <v>03</v>
      </c>
      <c r="X1805" s="8" t="str">
        <f>LEFT(TEXT(Data6[[#This Row],[Date:]],"mmddyyyy"),2)</f>
        <v>09</v>
      </c>
      <c r="Y1805" s="6">
        <f>DATE(Data6[[#This Row],[Year]],Data6[[#This Row],[Month]],Data6[[#This Row],[Day]])</f>
        <v>45538</v>
      </c>
    </row>
    <row r="1806" spans="1:25" x14ac:dyDescent="0.3">
      <c r="A1806" s="5">
        <v>45538.577939351853</v>
      </c>
      <c r="B1806" s="7" t="s">
        <v>2143</v>
      </c>
      <c r="C1806" s="6" t="s">
        <v>2184</v>
      </c>
      <c r="D1806" s="7" t="s">
        <v>2185</v>
      </c>
      <c r="E1806" s="8">
        <v>6</v>
      </c>
      <c r="F1806" s="7" t="s">
        <v>68</v>
      </c>
      <c r="G1806" s="7" t="s">
        <v>68</v>
      </c>
      <c r="H1806" s="7" t="s">
        <v>536</v>
      </c>
      <c r="I1806" s="7" t="s">
        <v>44</v>
      </c>
      <c r="J1806" s="19" t="str">
        <f>IFERROR(INDEX('Employee Info'!$C$3:$E$200,MATCH(Data6[[#This Row],[Name:]],'Employee Info'!$B$3:$B$200,0),MATCH(Data6[[#This Row],[Hours Type:]],'Employee Info'!$C$2:$E$2,0)),"")</f>
        <v/>
      </c>
      <c r="K1806" s="19" t="str">
        <f>IFERROR(INDEX('Employee Info'!$C$3:$J$200,MATCH(Data6[[#This Row],[Name:]],'Employee Info'!$B$3:$B$200,0),MATCH(Data6[[#Headers],[Truck]],'Employee Info'!$C$2:$J$2,0)),"")</f>
        <v/>
      </c>
      <c r="L1806" s="19" t="str">
        <f>IFERROR(INDEX('Employee Info'!$C$3:$J$200,MATCH(Data6[[#This Row],[Name:]],'Employee Info'!$B$3:$B$200,0),MATCH(Data6[[#Headers],[Phone]],'Employee Info'!$C$2:$J$2,0)),"")</f>
        <v/>
      </c>
      <c r="M1806" s="19" t="str">
        <f>IFERROR(INDEX('Employee Info'!$C$3:$J$200,MATCH(Data6[[#This Row],[Name:]],'Employee Info'!$B$3:$B$200,0),MATCH(Data6[[#Headers],[Tech]],'Employee Info'!$C$2:$J$2,0)),"")</f>
        <v/>
      </c>
      <c r="N1806" s="19" t="str">
        <f>IFERROR(INDEX('Employee Info'!$C$3:$J$200,MATCH(Data6[[#This Row],[Name:]],'Employee Info'!$B$3:$B$200,0),MATCH(Data6[[#Headers],[Other]],'Employee Info'!$C$2:$J$2,0)),"")</f>
        <v/>
      </c>
      <c r="O1806" s="19">
        <f>IFERROR((Data6[[#This Row],[Hours:]]*SUM(Data6[[#This Row],[Rate]:[Other]])),"")</f>
        <v>0</v>
      </c>
      <c r="P1806" s="7" t="str">
        <f>IF(Data6[[#This Row],[WO'#:]]="","Riley #","WO#")</f>
        <v>Riley #</v>
      </c>
      <c r="Q1806" s="7">
        <f>IFERROR(WEEKNUM(Data6[[#This Row],[Date:]]),"")</f>
        <v>36</v>
      </c>
      <c r="R1806" s="6">
        <f t="shared" si="84"/>
        <v>45536</v>
      </c>
      <c r="S1806" s="6">
        <f>Data6[[#This Row],[Week Start]]+7</f>
        <v>45543</v>
      </c>
      <c r="T1806" s="7" t="str">
        <f t="shared" si="85"/>
        <v>9/1/2024 - 9/8/2024</v>
      </c>
      <c r="U1806" s="7" t="str">
        <f t="shared" si="86"/>
        <v>Time Card</v>
      </c>
      <c r="V1806" s="8" t="str">
        <f>RIGHT(TEXT(Data6[[#This Row],[Date:]],"mmddyyyy"),4)</f>
        <v>2024</v>
      </c>
      <c r="W1806" s="8" t="str">
        <f>MID(TEXT(Data6[[#This Row],[Date:]],"mmddyyyy"),3,2)</f>
        <v>03</v>
      </c>
      <c r="X1806" s="8" t="str">
        <f>LEFT(TEXT(Data6[[#This Row],[Date:]],"mmddyyyy"),2)</f>
        <v>09</v>
      </c>
      <c r="Y1806" s="6">
        <f>DATE(Data6[[#This Row],[Year]],Data6[[#This Row],[Month]],Data6[[#This Row],[Day]])</f>
        <v>45538</v>
      </c>
    </row>
    <row r="1807" spans="1:25" x14ac:dyDescent="0.3">
      <c r="A1807" s="5">
        <v>45538.57853240741</v>
      </c>
      <c r="B1807" s="7" t="s">
        <v>2143</v>
      </c>
      <c r="C1807" s="6" t="s">
        <v>2184</v>
      </c>
      <c r="D1807" s="7" t="s">
        <v>2186</v>
      </c>
      <c r="E1807" s="8">
        <v>2</v>
      </c>
      <c r="F1807" s="7">
        <v>7148628</v>
      </c>
      <c r="G1807" s="7" t="s">
        <v>68</v>
      </c>
      <c r="H1807" s="7" t="s">
        <v>756</v>
      </c>
      <c r="I1807" s="7" t="s">
        <v>44</v>
      </c>
      <c r="J1807" s="19" t="str">
        <f>IFERROR(INDEX('Employee Info'!$C$3:$E$200,MATCH(Data6[[#This Row],[Name:]],'Employee Info'!$B$3:$B$200,0),MATCH(Data6[[#This Row],[Hours Type:]],'Employee Info'!$C$2:$E$2,0)),"")</f>
        <v/>
      </c>
      <c r="K1807" s="19" t="str">
        <f>IFERROR(INDEX('Employee Info'!$C$3:$J$200,MATCH(Data6[[#This Row],[Name:]],'Employee Info'!$B$3:$B$200,0),MATCH(Data6[[#Headers],[Truck]],'Employee Info'!$C$2:$J$2,0)),"")</f>
        <v/>
      </c>
      <c r="L1807" s="19" t="str">
        <f>IFERROR(INDEX('Employee Info'!$C$3:$J$200,MATCH(Data6[[#This Row],[Name:]],'Employee Info'!$B$3:$B$200,0),MATCH(Data6[[#Headers],[Phone]],'Employee Info'!$C$2:$J$2,0)),"")</f>
        <v/>
      </c>
      <c r="M1807" s="19" t="str">
        <f>IFERROR(INDEX('Employee Info'!$C$3:$J$200,MATCH(Data6[[#This Row],[Name:]],'Employee Info'!$B$3:$B$200,0),MATCH(Data6[[#Headers],[Tech]],'Employee Info'!$C$2:$J$2,0)),"")</f>
        <v/>
      </c>
      <c r="N1807" s="19" t="str">
        <f>IFERROR(INDEX('Employee Info'!$C$3:$J$200,MATCH(Data6[[#This Row],[Name:]],'Employee Info'!$B$3:$B$200,0),MATCH(Data6[[#Headers],[Other]],'Employee Info'!$C$2:$J$2,0)),"")</f>
        <v/>
      </c>
      <c r="O1807" s="19">
        <f>IFERROR((Data6[[#This Row],[Hours:]]*SUM(Data6[[#This Row],[Rate]:[Other]])),"")</f>
        <v>0</v>
      </c>
      <c r="P1807" s="7" t="str">
        <f>IF(Data6[[#This Row],[WO'#:]]="","Riley #","WO#")</f>
        <v>WO#</v>
      </c>
      <c r="Q1807" s="7">
        <f>IFERROR(WEEKNUM(Data6[[#This Row],[Date:]]),"")</f>
        <v>36</v>
      </c>
      <c r="R1807" s="6">
        <f t="shared" si="84"/>
        <v>45536</v>
      </c>
      <c r="S1807" s="6">
        <f>Data6[[#This Row],[Week Start]]+7</f>
        <v>45543</v>
      </c>
      <c r="T1807" s="7" t="str">
        <f t="shared" si="85"/>
        <v>9/1/2024 - 9/8/2024</v>
      </c>
      <c r="U1807" s="7" t="str">
        <f t="shared" si="86"/>
        <v>Time Card</v>
      </c>
      <c r="V1807" s="8" t="str">
        <f>RIGHT(TEXT(Data6[[#This Row],[Date:]],"mmddyyyy"),4)</f>
        <v>2024</v>
      </c>
      <c r="W1807" s="8" t="str">
        <f>MID(TEXT(Data6[[#This Row],[Date:]],"mmddyyyy"),3,2)</f>
        <v>03</v>
      </c>
      <c r="X1807" s="8" t="str">
        <f>LEFT(TEXT(Data6[[#This Row],[Date:]],"mmddyyyy"),2)</f>
        <v>09</v>
      </c>
      <c r="Y1807" s="6">
        <f>DATE(Data6[[#This Row],[Year]],Data6[[#This Row],[Month]],Data6[[#This Row],[Day]])</f>
        <v>45538</v>
      </c>
    </row>
    <row r="1808" spans="1:25" x14ac:dyDescent="0.3">
      <c r="A1808" s="5">
        <v>45538.582179282406</v>
      </c>
      <c r="B1808" s="7" t="s">
        <v>34</v>
      </c>
      <c r="C1808" s="6" t="s">
        <v>2184</v>
      </c>
      <c r="D1808" s="7" t="s">
        <v>2187</v>
      </c>
      <c r="E1808" s="8">
        <v>5.5</v>
      </c>
      <c r="F1808" s="7">
        <v>7142019</v>
      </c>
      <c r="G1808" s="7" t="s">
        <v>68</v>
      </c>
      <c r="H1808" s="7" t="s">
        <v>756</v>
      </c>
      <c r="I1808" s="7" t="s">
        <v>44</v>
      </c>
      <c r="J1808" s="19" t="str">
        <f>IFERROR(INDEX('Employee Info'!$C$3:$E$200,MATCH(Data6[[#This Row],[Name:]],'Employee Info'!$B$3:$B$200,0),MATCH(Data6[[#This Row],[Hours Type:]],'Employee Info'!$C$2:$E$2,0)),"")</f>
        <v/>
      </c>
      <c r="K1808" s="19" t="str">
        <f>IFERROR(INDEX('Employee Info'!$C$3:$J$200,MATCH(Data6[[#This Row],[Name:]],'Employee Info'!$B$3:$B$200,0),MATCH(Data6[[#Headers],[Truck]],'Employee Info'!$C$2:$J$2,0)),"")</f>
        <v/>
      </c>
      <c r="L1808" s="19" t="str">
        <f>IFERROR(INDEX('Employee Info'!$C$3:$J$200,MATCH(Data6[[#This Row],[Name:]],'Employee Info'!$B$3:$B$200,0),MATCH(Data6[[#Headers],[Phone]],'Employee Info'!$C$2:$J$2,0)),"")</f>
        <v/>
      </c>
      <c r="M1808" s="19" t="str">
        <f>IFERROR(INDEX('Employee Info'!$C$3:$J$200,MATCH(Data6[[#This Row],[Name:]],'Employee Info'!$B$3:$B$200,0),MATCH(Data6[[#Headers],[Tech]],'Employee Info'!$C$2:$J$2,0)),"")</f>
        <v/>
      </c>
      <c r="N1808" s="19" t="str">
        <f>IFERROR(INDEX('Employee Info'!$C$3:$J$200,MATCH(Data6[[#This Row],[Name:]],'Employee Info'!$B$3:$B$200,0),MATCH(Data6[[#Headers],[Other]],'Employee Info'!$C$2:$J$2,0)),"")</f>
        <v/>
      </c>
      <c r="O1808" s="19">
        <f>IFERROR((Data6[[#This Row],[Hours:]]*SUM(Data6[[#This Row],[Rate]:[Other]])),"")</f>
        <v>0</v>
      </c>
      <c r="P1808" s="7" t="str">
        <f>IF(Data6[[#This Row],[WO'#:]]="","Riley #","WO#")</f>
        <v>WO#</v>
      </c>
      <c r="Q1808" s="7">
        <f>IFERROR(WEEKNUM(Data6[[#This Row],[Date:]]),"")</f>
        <v>36</v>
      </c>
      <c r="R1808" s="6">
        <f t="shared" si="84"/>
        <v>45536</v>
      </c>
      <c r="S1808" s="6">
        <f>Data6[[#This Row],[Week Start]]+7</f>
        <v>45543</v>
      </c>
      <c r="T1808" s="7" t="str">
        <f t="shared" si="85"/>
        <v>9/1/2024 - 9/8/2024</v>
      </c>
      <c r="U1808" s="7" t="str">
        <f t="shared" si="86"/>
        <v>Time Card</v>
      </c>
      <c r="V1808" s="8" t="str">
        <f>RIGHT(TEXT(Data6[[#This Row],[Date:]],"mmddyyyy"),4)</f>
        <v>2024</v>
      </c>
      <c r="W1808" s="8" t="str">
        <f>MID(TEXT(Data6[[#This Row],[Date:]],"mmddyyyy"),3,2)</f>
        <v>03</v>
      </c>
      <c r="X1808" s="8" t="str">
        <f>LEFT(TEXT(Data6[[#This Row],[Date:]],"mmddyyyy"),2)</f>
        <v>09</v>
      </c>
      <c r="Y1808" s="6">
        <f>DATE(Data6[[#This Row],[Year]],Data6[[#This Row],[Month]],Data6[[#This Row],[Day]])</f>
        <v>45538</v>
      </c>
    </row>
    <row r="1809" spans="1:25" x14ac:dyDescent="0.3">
      <c r="A1809" s="5">
        <v>45538.583385879632</v>
      </c>
      <c r="B1809" s="7" t="s">
        <v>34</v>
      </c>
      <c r="C1809" s="6" t="s">
        <v>2184</v>
      </c>
      <c r="D1809" s="7" t="s">
        <v>2188</v>
      </c>
      <c r="E1809" s="8">
        <v>2.5</v>
      </c>
      <c r="F1809" s="7" t="s">
        <v>68</v>
      </c>
      <c r="G1809" s="7" t="s">
        <v>68</v>
      </c>
      <c r="H1809" s="7" t="s">
        <v>42</v>
      </c>
      <c r="I1809" s="7" t="s">
        <v>44</v>
      </c>
      <c r="J1809" s="19" t="str">
        <f>IFERROR(INDEX('Employee Info'!$C$3:$E$200,MATCH(Data6[[#This Row],[Name:]],'Employee Info'!$B$3:$B$200,0),MATCH(Data6[[#This Row],[Hours Type:]],'Employee Info'!$C$2:$E$2,0)),"")</f>
        <v/>
      </c>
      <c r="K1809" s="19" t="str">
        <f>IFERROR(INDEX('Employee Info'!$C$3:$J$200,MATCH(Data6[[#This Row],[Name:]],'Employee Info'!$B$3:$B$200,0),MATCH(Data6[[#Headers],[Truck]],'Employee Info'!$C$2:$J$2,0)),"")</f>
        <v/>
      </c>
      <c r="L1809" s="19" t="str">
        <f>IFERROR(INDEX('Employee Info'!$C$3:$J$200,MATCH(Data6[[#This Row],[Name:]],'Employee Info'!$B$3:$B$200,0),MATCH(Data6[[#Headers],[Phone]],'Employee Info'!$C$2:$J$2,0)),"")</f>
        <v/>
      </c>
      <c r="M1809" s="19" t="str">
        <f>IFERROR(INDEX('Employee Info'!$C$3:$J$200,MATCH(Data6[[#This Row],[Name:]],'Employee Info'!$B$3:$B$200,0),MATCH(Data6[[#Headers],[Tech]],'Employee Info'!$C$2:$J$2,0)),"")</f>
        <v/>
      </c>
      <c r="N1809" s="19" t="str">
        <f>IFERROR(INDEX('Employee Info'!$C$3:$J$200,MATCH(Data6[[#This Row],[Name:]],'Employee Info'!$B$3:$B$200,0),MATCH(Data6[[#Headers],[Other]],'Employee Info'!$C$2:$J$2,0)),"")</f>
        <v/>
      </c>
      <c r="O1809" s="19">
        <f>IFERROR((Data6[[#This Row],[Hours:]]*SUM(Data6[[#This Row],[Rate]:[Other]])),"")</f>
        <v>0</v>
      </c>
      <c r="P1809" s="7" t="str">
        <f>IF(Data6[[#This Row],[WO'#:]]="","Riley #","WO#")</f>
        <v>Riley #</v>
      </c>
      <c r="Q1809" s="7">
        <f>IFERROR(WEEKNUM(Data6[[#This Row],[Date:]]),"")</f>
        <v>36</v>
      </c>
      <c r="R1809" s="6">
        <f t="shared" si="84"/>
        <v>45536</v>
      </c>
      <c r="S1809" s="6">
        <f>Data6[[#This Row],[Week Start]]+7</f>
        <v>45543</v>
      </c>
      <c r="T1809" s="7" t="str">
        <f t="shared" si="85"/>
        <v>9/1/2024 - 9/8/2024</v>
      </c>
      <c r="U1809" s="7" t="str">
        <f t="shared" si="86"/>
        <v>Time Card</v>
      </c>
      <c r="V1809" s="8" t="str">
        <f>RIGHT(TEXT(Data6[[#This Row],[Date:]],"mmddyyyy"),4)</f>
        <v>2024</v>
      </c>
      <c r="W1809" s="8" t="str">
        <f>MID(TEXT(Data6[[#This Row],[Date:]],"mmddyyyy"),3,2)</f>
        <v>03</v>
      </c>
      <c r="X1809" s="8" t="str">
        <f>LEFT(TEXT(Data6[[#This Row],[Date:]],"mmddyyyy"),2)</f>
        <v>09</v>
      </c>
      <c r="Y1809" s="6">
        <f>DATE(Data6[[#This Row],[Year]],Data6[[#This Row],[Month]],Data6[[#This Row],[Day]])</f>
        <v>45538</v>
      </c>
    </row>
    <row r="1810" spans="1:25" x14ac:dyDescent="0.3">
      <c r="A1810" s="5">
        <v>45538.585267476854</v>
      </c>
      <c r="B1810" s="7" t="s">
        <v>23</v>
      </c>
      <c r="C1810" s="6" t="s">
        <v>2184</v>
      </c>
      <c r="D1810" s="7" t="s">
        <v>2189</v>
      </c>
      <c r="E1810" s="8">
        <v>5.5</v>
      </c>
      <c r="F1810" s="7">
        <v>7142019</v>
      </c>
      <c r="G1810" s="7" t="s">
        <v>68</v>
      </c>
      <c r="H1810" s="7" t="s">
        <v>756</v>
      </c>
      <c r="I1810" s="7" t="s">
        <v>44</v>
      </c>
      <c r="J1810" s="19" t="str">
        <f>IFERROR(INDEX('Employee Info'!$C$3:$E$200,MATCH(Data6[[#This Row],[Name:]],'Employee Info'!$B$3:$B$200,0),MATCH(Data6[[#This Row],[Hours Type:]],'Employee Info'!$C$2:$E$2,0)),"")</f>
        <v/>
      </c>
      <c r="K1810" s="19" t="str">
        <f>IFERROR(INDEX('Employee Info'!$C$3:$J$200,MATCH(Data6[[#This Row],[Name:]],'Employee Info'!$B$3:$B$200,0),MATCH(Data6[[#Headers],[Truck]],'Employee Info'!$C$2:$J$2,0)),"")</f>
        <v/>
      </c>
      <c r="L1810" s="19" t="str">
        <f>IFERROR(INDEX('Employee Info'!$C$3:$J$200,MATCH(Data6[[#This Row],[Name:]],'Employee Info'!$B$3:$B$200,0),MATCH(Data6[[#Headers],[Phone]],'Employee Info'!$C$2:$J$2,0)),"")</f>
        <v/>
      </c>
      <c r="M1810" s="19" t="str">
        <f>IFERROR(INDEX('Employee Info'!$C$3:$J$200,MATCH(Data6[[#This Row],[Name:]],'Employee Info'!$B$3:$B$200,0),MATCH(Data6[[#Headers],[Tech]],'Employee Info'!$C$2:$J$2,0)),"")</f>
        <v/>
      </c>
      <c r="N1810" s="19" t="str">
        <f>IFERROR(INDEX('Employee Info'!$C$3:$J$200,MATCH(Data6[[#This Row],[Name:]],'Employee Info'!$B$3:$B$200,0),MATCH(Data6[[#Headers],[Other]],'Employee Info'!$C$2:$J$2,0)),"")</f>
        <v/>
      </c>
      <c r="O1810" s="19">
        <f>IFERROR((Data6[[#This Row],[Hours:]]*SUM(Data6[[#This Row],[Rate]:[Other]])),"")</f>
        <v>0</v>
      </c>
      <c r="P1810" s="7" t="str">
        <f>IF(Data6[[#This Row],[WO'#:]]="","Riley #","WO#")</f>
        <v>WO#</v>
      </c>
      <c r="Q1810" s="7">
        <f>IFERROR(WEEKNUM(Data6[[#This Row],[Date:]]),"")</f>
        <v>36</v>
      </c>
      <c r="R1810" s="6">
        <f t="shared" si="84"/>
        <v>45536</v>
      </c>
      <c r="S1810" s="6">
        <f>Data6[[#This Row],[Week Start]]+7</f>
        <v>45543</v>
      </c>
      <c r="T1810" s="7" t="str">
        <f t="shared" si="85"/>
        <v>9/1/2024 - 9/8/2024</v>
      </c>
      <c r="U1810" s="7" t="str">
        <f t="shared" si="86"/>
        <v>Time Card</v>
      </c>
      <c r="V1810" s="8" t="str">
        <f>RIGHT(TEXT(Data6[[#This Row],[Date:]],"mmddyyyy"),4)</f>
        <v>2024</v>
      </c>
      <c r="W1810" s="8" t="str">
        <f>MID(TEXT(Data6[[#This Row],[Date:]],"mmddyyyy"),3,2)</f>
        <v>03</v>
      </c>
      <c r="X1810" s="8" t="str">
        <f>LEFT(TEXT(Data6[[#This Row],[Date:]],"mmddyyyy"),2)</f>
        <v>09</v>
      </c>
      <c r="Y1810" s="6">
        <f>DATE(Data6[[#This Row],[Year]],Data6[[#This Row],[Month]],Data6[[#This Row],[Day]])</f>
        <v>45538</v>
      </c>
    </row>
    <row r="1811" spans="1:25" x14ac:dyDescent="0.3">
      <c r="A1811" s="5">
        <v>45538.58678391204</v>
      </c>
      <c r="B1811" s="7" t="s">
        <v>23</v>
      </c>
      <c r="C1811" s="6" t="s">
        <v>2184</v>
      </c>
      <c r="D1811" s="7" t="s">
        <v>2190</v>
      </c>
      <c r="E1811" s="8">
        <v>2.5</v>
      </c>
      <c r="F1811" s="7" t="s">
        <v>68</v>
      </c>
      <c r="G1811" s="7" t="s">
        <v>68</v>
      </c>
      <c r="H1811" s="7" t="s">
        <v>649</v>
      </c>
      <c r="I1811" s="7" t="s">
        <v>44</v>
      </c>
      <c r="J1811" s="19" t="str">
        <f>IFERROR(INDEX('Employee Info'!$C$3:$E$200,MATCH(Data6[[#This Row],[Name:]],'Employee Info'!$B$3:$B$200,0),MATCH(Data6[[#This Row],[Hours Type:]],'Employee Info'!$C$2:$E$2,0)),"")</f>
        <v/>
      </c>
      <c r="K1811" s="19" t="str">
        <f>IFERROR(INDEX('Employee Info'!$C$3:$J$200,MATCH(Data6[[#This Row],[Name:]],'Employee Info'!$B$3:$B$200,0),MATCH(Data6[[#Headers],[Truck]],'Employee Info'!$C$2:$J$2,0)),"")</f>
        <v/>
      </c>
      <c r="L1811" s="19" t="str">
        <f>IFERROR(INDEX('Employee Info'!$C$3:$J$200,MATCH(Data6[[#This Row],[Name:]],'Employee Info'!$B$3:$B$200,0),MATCH(Data6[[#Headers],[Phone]],'Employee Info'!$C$2:$J$2,0)),"")</f>
        <v/>
      </c>
      <c r="M1811" s="19" t="str">
        <f>IFERROR(INDEX('Employee Info'!$C$3:$J$200,MATCH(Data6[[#This Row],[Name:]],'Employee Info'!$B$3:$B$200,0),MATCH(Data6[[#Headers],[Tech]],'Employee Info'!$C$2:$J$2,0)),"")</f>
        <v/>
      </c>
      <c r="N1811" s="19" t="str">
        <f>IFERROR(INDEX('Employee Info'!$C$3:$J$200,MATCH(Data6[[#This Row],[Name:]],'Employee Info'!$B$3:$B$200,0),MATCH(Data6[[#Headers],[Other]],'Employee Info'!$C$2:$J$2,0)),"")</f>
        <v/>
      </c>
      <c r="O1811" s="19">
        <f>IFERROR((Data6[[#This Row],[Hours:]]*SUM(Data6[[#This Row],[Rate]:[Other]])),"")</f>
        <v>0</v>
      </c>
      <c r="P1811" s="7" t="str">
        <f>IF(Data6[[#This Row],[WO'#:]]="","Riley #","WO#")</f>
        <v>Riley #</v>
      </c>
      <c r="Q1811" s="7">
        <f>IFERROR(WEEKNUM(Data6[[#This Row],[Date:]]),"")</f>
        <v>36</v>
      </c>
      <c r="R1811" s="6">
        <f t="shared" si="84"/>
        <v>45536</v>
      </c>
      <c r="S1811" s="6">
        <f>Data6[[#This Row],[Week Start]]+7</f>
        <v>45543</v>
      </c>
      <c r="T1811" s="7" t="str">
        <f t="shared" si="85"/>
        <v>9/1/2024 - 9/8/2024</v>
      </c>
      <c r="U1811" s="7" t="str">
        <f t="shared" si="86"/>
        <v>Time Card</v>
      </c>
      <c r="V1811" s="8" t="str">
        <f>RIGHT(TEXT(Data6[[#This Row],[Date:]],"mmddyyyy"),4)</f>
        <v>2024</v>
      </c>
      <c r="W1811" s="8" t="str">
        <f>MID(TEXT(Data6[[#This Row],[Date:]],"mmddyyyy"),3,2)</f>
        <v>03</v>
      </c>
      <c r="X1811" s="8" t="str">
        <f>LEFT(TEXT(Data6[[#This Row],[Date:]],"mmddyyyy"),2)</f>
        <v>09</v>
      </c>
      <c r="Y1811" s="6">
        <f>DATE(Data6[[#This Row],[Year]],Data6[[#This Row],[Month]],Data6[[#This Row],[Day]])</f>
        <v>45538</v>
      </c>
    </row>
    <row r="1812" spans="1:25" x14ac:dyDescent="0.3">
      <c r="A1812" s="5">
        <v>45539.583562268519</v>
      </c>
      <c r="B1812" s="7" t="s">
        <v>23</v>
      </c>
      <c r="C1812" s="6" t="s">
        <v>2191</v>
      </c>
      <c r="D1812" s="7" t="s">
        <v>2190</v>
      </c>
      <c r="E1812" s="8">
        <v>8</v>
      </c>
      <c r="F1812" s="7">
        <v>7142019</v>
      </c>
      <c r="G1812" s="7" t="s">
        <v>68</v>
      </c>
      <c r="H1812" s="7" t="s">
        <v>756</v>
      </c>
      <c r="I1812" s="7" t="s">
        <v>44</v>
      </c>
      <c r="J1812" s="19" t="str">
        <f>IFERROR(INDEX('Employee Info'!$C$3:$E$200,MATCH(Data6[[#This Row],[Name:]],'Employee Info'!$B$3:$B$200,0),MATCH(Data6[[#This Row],[Hours Type:]],'Employee Info'!$C$2:$E$2,0)),"")</f>
        <v/>
      </c>
      <c r="K1812" s="19" t="str">
        <f>IFERROR(INDEX('Employee Info'!$C$3:$J$200,MATCH(Data6[[#This Row],[Name:]],'Employee Info'!$B$3:$B$200,0),MATCH(Data6[[#Headers],[Truck]],'Employee Info'!$C$2:$J$2,0)),"")</f>
        <v/>
      </c>
      <c r="L1812" s="19" t="str">
        <f>IFERROR(INDEX('Employee Info'!$C$3:$J$200,MATCH(Data6[[#This Row],[Name:]],'Employee Info'!$B$3:$B$200,0),MATCH(Data6[[#Headers],[Phone]],'Employee Info'!$C$2:$J$2,0)),"")</f>
        <v/>
      </c>
      <c r="M1812" s="19" t="str">
        <f>IFERROR(INDEX('Employee Info'!$C$3:$J$200,MATCH(Data6[[#This Row],[Name:]],'Employee Info'!$B$3:$B$200,0),MATCH(Data6[[#Headers],[Tech]],'Employee Info'!$C$2:$J$2,0)),"")</f>
        <v/>
      </c>
      <c r="N1812" s="19" t="str">
        <f>IFERROR(INDEX('Employee Info'!$C$3:$J$200,MATCH(Data6[[#This Row],[Name:]],'Employee Info'!$B$3:$B$200,0),MATCH(Data6[[#Headers],[Other]],'Employee Info'!$C$2:$J$2,0)),"")</f>
        <v/>
      </c>
      <c r="O1812" s="19">
        <f>IFERROR((Data6[[#This Row],[Hours:]]*SUM(Data6[[#This Row],[Rate]:[Other]])),"")</f>
        <v>0</v>
      </c>
      <c r="P1812" s="7" t="str">
        <f>IF(Data6[[#This Row],[WO'#:]]="","Riley #","WO#")</f>
        <v>WO#</v>
      </c>
      <c r="Q1812" s="7">
        <f>IFERROR(WEEKNUM(Data6[[#This Row],[Date:]]),"")</f>
        <v>36</v>
      </c>
      <c r="R1812" s="6">
        <f t="shared" si="84"/>
        <v>45536</v>
      </c>
      <c r="S1812" s="6">
        <f>Data6[[#This Row],[Week Start]]+7</f>
        <v>45543</v>
      </c>
      <c r="T1812" s="7" t="str">
        <f t="shared" si="85"/>
        <v>9/1/2024 - 9/8/2024</v>
      </c>
      <c r="U1812" s="7" t="str">
        <f t="shared" si="86"/>
        <v>Time Card</v>
      </c>
      <c r="V1812" s="8" t="str">
        <f>RIGHT(TEXT(Data6[[#This Row],[Date:]],"mmddyyyy"),4)</f>
        <v>2024</v>
      </c>
      <c r="W1812" s="8" t="str">
        <f>MID(TEXT(Data6[[#This Row],[Date:]],"mmddyyyy"),3,2)</f>
        <v>04</v>
      </c>
      <c r="X1812" s="8" t="str">
        <f>LEFT(TEXT(Data6[[#This Row],[Date:]],"mmddyyyy"),2)</f>
        <v>09</v>
      </c>
      <c r="Y1812" s="6">
        <f>DATE(Data6[[#This Row],[Year]],Data6[[#This Row],[Month]],Data6[[#This Row],[Day]])</f>
        <v>45539</v>
      </c>
    </row>
    <row r="1813" spans="1:25" x14ac:dyDescent="0.3">
      <c r="A1813" s="5">
        <v>45539.584020138886</v>
      </c>
      <c r="B1813" s="7" t="s">
        <v>34</v>
      </c>
      <c r="C1813" s="6" t="s">
        <v>2191</v>
      </c>
      <c r="D1813" s="7" t="s">
        <v>2192</v>
      </c>
      <c r="E1813" s="8">
        <v>8</v>
      </c>
      <c r="F1813" s="7">
        <v>7142019</v>
      </c>
      <c r="G1813" s="7" t="s">
        <v>68</v>
      </c>
      <c r="H1813" s="7" t="s">
        <v>756</v>
      </c>
      <c r="I1813" s="7" t="s">
        <v>44</v>
      </c>
      <c r="J1813" s="19" t="str">
        <f>IFERROR(INDEX('Employee Info'!$C$3:$E$200,MATCH(Data6[[#This Row],[Name:]],'Employee Info'!$B$3:$B$200,0),MATCH(Data6[[#This Row],[Hours Type:]],'Employee Info'!$C$2:$E$2,0)),"")</f>
        <v/>
      </c>
      <c r="K1813" s="19" t="str">
        <f>IFERROR(INDEX('Employee Info'!$C$3:$J$200,MATCH(Data6[[#This Row],[Name:]],'Employee Info'!$B$3:$B$200,0),MATCH(Data6[[#Headers],[Truck]],'Employee Info'!$C$2:$J$2,0)),"")</f>
        <v/>
      </c>
      <c r="L1813" s="19" t="str">
        <f>IFERROR(INDEX('Employee Info'!$C$3:$J$200,MATCH(Data6[[#This Row],[Name:]],'Employee Info'!$B$3:$B$200,0),MATCH(Data6[[#Headers],[Phone]],'Employee Info'!$C$2:$J$2,0)),"")</f>
        <v/>
      </c>
      <c r="M1813" s="19" t="str">
        <f>IFERROR(INDEX('Employee Info'!$C$3:$J$200,MATCH(Data6[[#This Row],[Name:]],'Employee Info'!$B$3:$B$200,0),MATCH(Data6[[#Headers],[Tech]],'Employee Info'!$C$2:$J$2,0)),"")</f>
        <v/>
      </c>
      <c r="N1813" s="19" t="str">
        <f>IFERROR(INDEX('Employee Info'!$C$3:$J$200,MATCH(Data6[[#This Row],[Name:]],'Employee Info'!$B$3:$B$200,0),MATCH(Data6[[#Headers],[Other]],'Employee Info'!$C$2:$J$2,0)),"")</f>
        <v/>
      </c>
      <c r="O1813" s="19">
        <f>IFERROR((Data6[[#This Row],[Hours:]]*SUM(Data6[[#This Row],[Rate]:[Other]])),"")</f>
        <v>0</v>
      </c>
      <c r="P1813" s="7" t="str">
        <f>IF(Data6[[#This Row],[WO'#:]]="","Riley #","WO#")</f>
        <v>WO#</v>
      </c>
      <c r="Q1813" s="7">
        <f>IFERROR(WEEKNUM(Data6[[#This Row],[Date:]]),"")</f>
        <v>36</v>
      </c>
      <c r="R1813" s="6">
        <f t="shared" si="84"/>
        <v>45536</v>
      </c>
      <c r="S1813" s="6">
        <f>Data6[[#This Row],[Week Start]]+7</f>
        <v>45543</v>
      </c>
      <c r="T1813" s="7" t="str">
        <f t="shared" si="85"/>
        <v>9/1/2024 - 9/8/2024</v>
      </c>
      <c r="U1813" s="7" t="str">
        <f t="shared" si="86"/>
        <v>Time Card</v>
      </c>
      <c r="V1813" s="8" t="str">
        <f>RIGHT(TEXT(Data6[[#This Row],[Date:]],"mmddyyyy"),4)</f>
        <v>2024</v>
      </c>
      <c r="W1813" s="8" t="str">
        <f>MID(TEXT(Data6[[#This Row],[Date:]],"mmddyyyy"),3,2)</f>
        <v>04</v>
      </c>
      <c r="X1813" s="8" t="str">
        <f>LEFT(TEXT(Data6[[#This Row],[Date:]],"mmddyyyy"),2)</f>
        <v>09</v>
      </c>
      <c r="Y1813" s="6">
        <f>DATE(Data6[[#This Row],[Year]],Data6[[#This Row],[Month]],Data6[[#This Row],[Day]])</f>
        <v>45539</v>
      </c>
    </row>
    <row r="1814" spans="1:25" x14ac:dyDescent="0.3">
      <c r="A1814" s="5">
        <v>45539.584692245371</v>
      </c>
      <c r="B1814" s="7" t="s">
        <v>35</v>
      </c>
      <c r="C1814" s="6" t="s">
        <v>2191</v>
      </c>
      <c r="D1814" s="7" t="s">
        <v>2193</v>
      </c>
      <c r="E1814" s="8">
        <v>8</v>
      </c>
      <c r="F1814" s="7" t="s">
        <v>68</v>
      </c>
      <c r="G1814" s="7" t="s">
        <v>68</v>
      </c>
      <c r="H1814" s="7" t="s">
        <v>536</v>
      </c>
      <c r="I1814" s="7" t="s">
        <v>44</v>
      </c>
      <c r="J1814" s="19" t="str">
        <f>IFERROR(INDEX('Employee Info'!$C$3:$E$200,MATCH(Data6[[#This Row],[Name:]],'Employee Info'!$B$3:$B$200,0),MATCH(Data6[[#This Row],[Hours Type:]],'Employee Info'!$C$2:$E$2,0)),"")</f>
        <v/>
      </c>
      <c r="K1814" s="19" t="str">
        <f>IFERROR(INDEX('Employee Info'!$C$3:$J$200,MATCH(Data6[[#This Row],[Name:]],'Employee Info'!$B$3:$B$200,0),MATCH(Data6[[#Headers],[Truck]],'Employee Info'!$C$2:$J$2,0)),"")</f>
        <v/>
      </c>
      <c r="L1814" s="19" t="str">
        <f>IFERROR(INDEX('Employee Info'!$C$3:$J$200,MATCH(Data6[[#This Row],[Name:]],'Employee Info'!$B$3:$B$200,0),MATCH(Data6[[#Headers],[Phone]],'Employee Info'!$C$2:$J$2,0)),"")</f>
        <v/>
      </c>
      <c r="M1814" s="19" t="str">
        <f>IFERROR(INDEX('Employee Info'!$C$3:$J$200,MATCH(Data6[[#This Row],[Name:]],'Employee Info'!$B$3:$B$200,0),MATCH(Data6[[#Headers],[Tech]],'Employee Info'!$C$2:$J$2,0)),"")</f>
        <v/>
      </c>
      <c r="N1814" s="19" t="str">
        <f>IFERROR(INDEX('Employee Info'!$C$3:$J$200,MATCH(Data6[[#This Row],[Name:]],'Employee Info'!$B$3:$B$200,0),MATCH(Data6[[#Headers],[Other]],'Employee Info'!$C$2:$J$2,0)),"")</f>
        <v/>
      </c>
      <c r="O1814" s="19">
        <f>IFERROR((Data6[[#This Row],[Hours:]]*SUM(Data6[[#This Row],[Rate]:[Other]])),"")</f>
        <v>0</v>
      </c>
      <c r="P1814" s="7" t="str">
        <f>IF(Data6[[#This Row],[WO'#:]]="","Riley #","WO#")</f>
        <v>Riley #</v>
      </c>
      <c r="Q1814" s="7">
        <f>IFERROR(WEEKNUM(Data6[[#This Row],[Date:]]),"")</f>
        <v>36</v>
      </c>
      <c r="R1814" s="6">
        <f t="shared" si="84"/>
        <v>45536</v>
      </c>
      <c r="S1814" s="6">
        <f>Data6[[#This Row],[Week Start]]+7</f>
        <v>45543</v>
      </c>
      <c r="T1814" s="7" t="str">
        <f t="shared" si="85"/>
        <v>9/1/2024 - 9/8/2024</v>
      </c>
      <c r="U1814" s="7" t="str">
        <f t="shared" si="86"/>
        <v>Time Card</v>
      </c>
      <c r="V1814" s="8" t="str">
        <f>RIGHT(TEXT(Data6[[#This Row],[Date:]],"mmddyyyy"),4)</f>
        <v>2024</v>
      </c>
      <c r="W1814" s="8" t="str">
        <f>MID(TEXT(Data6[[#This Row],[Date:]],"mmddyyyy"),3,2)</f>
        <v>04</v>
      </c>
      <c r="X1814" s="8" t="str">
        <f>LEFT(TEXT(Data6[[#This Row],[Date:]],"mmddyyyy"),2)</f>
        <v>09</v>
      </c>
      <c r="Y1814" s="6">
        <f>DATE(Data6[[#This Row],[Year]],Data6[[#This Row],[Month]],Data6[[#This Row],[Day]])</f>
        <v>45539</v>
      </c>
    </row>
    <row r="1815" spans="1:25" x14ac:dyDescent="0.3">
      <c r="A1815" s="5">
        <v>45539.584785185187</v>
      </c>
      <c r="B1815" s="7" t="s">
        <v>2143</v>
      </c>
      <c r="C1815" s="6" t="s">
        <v>2191</v>
      </c>
      <c r="D1815" s="7" t="s">
        <v>2193</v>
      </c>
      <c r="E1815" s="8">
        <v>8</v>
      </c>
      <c r="F1815" s="7" t="s">
        <v>68</v>
      </c>
      <c r="G1815" s="7" t="s">
        <v>68</v>
      </c>
      <c r="H1815" s="7" t="s">
        <v>536</v>
      </c>
      <c r="I1815" s="7" t="s">
        <v>44</v>
      </c>
      <c r="J1815" s="19" t="str">
        <f>IFERROR(INDEX('Employee Info'!$C$3:$E$200,MATCH(Data6[[#This Row],[Name:]],'Employee Info'!$B$3:$B$200,0),MATCH(Data6[[#This Row],[Hours Type:]],'Employee Info'!$C$2:$E$2,0)),"")</f>
        <v/>
      </c>
      <c r="K1815" s="19" t="str">
        <f>IFERROR(INDEX('Employee Info'!$C$3:$J$200,MATCH(Data6[[#This Row],[Name:]],'Employee Info'!$B$3:$B$200,0),MATCH(Data6[[#Headers],[Truck]],'Employee Info'!$C$2:$J$2,0)),"")</f>
        <v/>
      </c>
      <c r="L1815" s="19" t="str">
        <f>IFERROR(INDEX('Employee Info'!$C$3:$J$200,MATCH(Data6[[#This Row],[Name:]],'Employee Info'!$B$3:$B$200,0),MATCH(Data6[[#Headers],[Phone]],'Employee Info'!$C$2:$J$2,0)),"")</f>
        <v/>
      </c>
      <c r="M1815" s="19" t="str">
        <f>IFERROR(INDEX('Employee Info'!$C$3:$J$200,MATCH(Data6[[#This Row],[Name:]],'Employee Info'!$B$3:$B$200,0),MATCH(Data6[[#Headers],[Tech]],'Employee Info'!$C$2:$J$2,0)),"")</f>
        <v/>
      </c>
      <c r="N1815" s="19" t="str">
        <f>IFERROR(INDEX('Employee Info'!$C$3:$J$200,MATCH(Data6[[#This Row],[Name:]],'Employee Info'!$B$3:$B$200,0),MATCH(Data6[[#Headers],[Other]],'Employee Info'!$C$2:$J$2,0)),"")</f>
        <v/>
      </c>
      <c r="O1815" s="19">
        <f>IFERROR((Data6[[#This Row],[Hours:]]*SUM(Data6[[#This Row],[Rate]:[Other]])),"")</f>
        <v>0</v>
      </c>
      <c r="P1815" s="7" t="str">
        <f>IF(Data6[[#This Row],[WO'#:]]="","Riley #","WO#")</f>
        <v>Riley #</v>
      </c>
      <c r="Q1815" s="7">
        <f>IFERROR(WEEKNUM(Data6[[#This Row],[Date:]]),"")</f>
        <v>36</v>
      </c>
      <c r="R1815" s="6">
        <f t="shared" si="84"/>
        <v>45536</v>
      </c>
      <c r="S1815" s="6">
        <f>Data6[[#This Row],[Week Start]]+7</f>
        <v>45543</v>
      </c>
      <c r="T1815" s="7" t="str">
        <f t="shared" si="85"/>
        <v>9/1/2024 - 9/8/2024</v>
      </c>
      <c r="U1815" s="7" t="str">
        <f t="shared" si="86"/>
        <v>Time Card</v>
      </c>
      <c r="V1815" s="8" t="str">
        <f>RIGHT(TEXT(Data6[[#This Row],[Date:]],"mmddyyyy"),4)</f>
        <v>2024</v>
      </c>
      <c r="W1815" s="8" t="str">
        <f>MID(TEXT(Data6[[#This Row],[Date:]],"mmddyyyy"),3,2)</f>
        <v>04</v>
      </c>
      <c r="X1815" s="8" t="str">
        <f>LEFT(TEXT(Data6[[#This Row],[Date:]],"mmddyyyy"),2)</f>
        <v>09</v>
      </c>
      <c r="Y1815" s="6">
        <f>DATE(Data6[[#This Row],[Year]],Data6[[#This Row],[Month]],Data6[[#This Row],[Day]])</f>
        <v>45539</v>
      </c>
    </row>
    <row r="1816" spans="1:25" x14ac:dyDescent="0.3">
      <c r="A1816" s="5">
        <v>45548.509095833331</v>
      </c>
      <c r="B1816" s="7" t="s">
        <v>31</v>
      </c>
      <c r="C1816" s="6" t="s">
        <v>2199</v>
      </c>
      <c r="D1816" s="7" t="s">
        <v>2198</v>
      </c>
      <c r="E1816" s="8">
        <v>6.5</v>
      </c>
      <c r="F1816" s="7">
        <v>79024</v>
      </c>
      <c r="G1816" s="7" t="s">
        <v>68</v>
      </c>
      <c r="H1816" s="7" t="s">
        <v>756</v>
      </c>
      <c r="I1816" s="7" t="s">
        <v>44</v>
      </c>
      <c r="J1816" s="19" t="str">
        <f>IFERROR(INDEX('Employee Info'!$C$3:$E$200,MATCH(Data6[[#This Row],[Name:]],'Employee Info'!$B$3:$B$200,0),MATCH(Data6[[#This Row],[Hours Type:]],'Employee Info'!$C$2:$E$2,0)),"")</f>
        <v/>
      </c>
      <c r="K1816" s="19" t="str">
        <f>IFERROR(INDEX('Employee Info'!$C$3:$J$200,MATCH(Data6[[#This Row],[Name:]],'Employee Info'!$B$3:$B$200,0),MATCH(Data6[[#Headers],[Truck]],'Employee Info'!$C$2:$J$2,0)),"")</f>
        <v/>
      </c>
      <c r="L1816" s="19" t="str">
        <f>IFERROR(INDEX('Employee Info'!$C$3:$J$200,MATCH(Data6[[#This Row],[Name:]],'Employee Info'!$B$3:$B$200,0),MATCH(Data6[[#Headers],[Phone]],'Employee Info'!$C$2:$J$2,0)),"")</f>
        <v/>
      </c>
      <c r="M1816" s="19" t="str">
        <f>IFERROR(INDEX('Employee Info'!$C$3:$J$200,MATCH(Data6[[#This Row],[Name:]],'Employee Info'!$B$3:$B$200,0),MATCH(Data6[[#Headers],[Tech]],'Employee Info'!$C$2:$J$2,0)),"")</f>
        <v/>
      </c>
      <c r="N1816" s="19" t="str">
        <f>IFERROR(INDEX('Employee Info'!$C$3:$J$200,MATCH(Data6[[#This Row],[Name:]],'Employee Info'!$B$3:$B$200,0),MATCH(Data6[[#Headers],[Other]],'Employee Info'!$C$2:$J$2,0)),"")</f>
        <v/>
      </c>
      <c r="O1816" s="19">
        <f>IFERROR((Data6[[#This Row],[Hours:]]*SUM(Data6[[#This Row],[Rate]:[Other]])),"")</f>
        <v>0</v>
      </c>
      <c r="P1816" s="7" t="str">
        <f>IF(Data6[[#This Row],[WO'#:]]="","Riley #","WO#")</f>
        <v>WO#</v>
      </c>
      <c r="Q1816" s="7">
        <f>IFERROR(WEEKNUM(Data6[[#This Row],[Date:]]),"")</f>
        <v>37</v>
      </c>
      <c r="R1816" s="6">
        <f t="shared" si="84"/>
        <v>45543</v>
      </c>
      <c r="S1816" s="6">
        <f>Data6[[#This Row],[Week Start]]+7</f>
        <v>45550</v>
      </c>
      <c r="T1816" s="7" t="str">
        <f t="shared" si="85"/>
        <v>9/8/2024 - 9/15/2024</v>
      </c>
      <c r="U1816" s="7" t="str">
        <f t="shared" si="86"/>
        <v>Time Card</v>
      </c>
      <c r="V1816" s="8" t="str">
        <f>RIGHT(TEXT(Data6[[#This Row],[Date:]],"mmddyyyy"),4)</f>
        <v>2024</v>
      </c>
      <c r="W1816" s="8" t="str">
        <f>MID(TEXT(Data6[[#This Row],[Date:]],"mmddyyyy"),3,2)</f>
        <v>09</v>
      </c>
      <c r="X1816" s="8" t="str">
        <f>LEFT(TEXT(Data6[[#This Row],[Date:]],"mmddyyyy"),2)</f>
        <v>09</v>
      </c>
      <c r="Y1816" s="6">
        <f>DATE(Data6[[#This Row],[Year]],Data6[[#This Row],[Month]],Data6[[#This Row],[Day]])</f>
        <v>45544</v>
      </c>
    </row>
    <row r="1817" spans="1:25" x14ac:dyDescent="0.3">
      <c r="A1817" s="5">
        <v>45548.509483449074</v>
      </c>
      <c r="B1817" s="7" t="s">
        <v>31</v>
      </c>
      <c r="C1817" s="6" t="s">
        <v>2199</v>
      </c>
      <c r="D1817" s="7" t="s">
        <v>2198</v>
      </c>
      <c r="E1817" s="8">
        <v>1.5</v>
      </c>
      <c r="F1817" s="7">
        <v>79024</v>
      </c>
      <c r="G1817" s="7" t="s">
        <v>68</v>
      </c>
      <c r="H1817" s="7" t="s">
        <v>756</v>
      </c>
      <c r="I1817" s="7" t="s">
        <v>44</v>
      </c>
      <c r="J1817" s="19" t="str">
        <f>IFERROR(INDEX('Employee Info'!$C$3:$E$200,MATCH(Data6[[#This Row],[Name:]],'Employee Info'!$B$3:$B$200,0),MATCH(Data6[[#This Row],[Hours Type:]],'Employee Info'!$C$2:$E$2,0)),"")</f>
        <v/>
      </c>
      <c r="K1817" s="19" t="str">
        <f>IFERROR(INDEX('Employee Info'!$C$3:$J$200,MATCH(Data6[[#This Row],[Name:]],'Employee Info'!$B$3:$B$200,0),MATCH(Data6[[#Headers],[Truck]],'Employee Info'!$C$2:$J$2,0)),"")</f>
        <v/>
      </c>
      <c r="L1817" s="19" t="str">
        <f>IFERROR(INDEX('Employee Info'!$C$3:$J$200,MATCH(Data6[[#This Row],[Name:]],'Employee Info'!$B$3:$B$200,0),MATCH(Data6[[#Headers],[Phone]],'Employee Info'!$C$2:$J$2,0)),"")</f>
        <v/>
      </c>
      <c r="M1817" s="19" t="str">
        <f>IFERROR(INDEX('Employee Info'!$C$3:$J$200,MATCH(Data6[[#This Row],[Name:]],'Employee Info'!$B$3:$B$200,0),MATCH(Data6[[#Headers],[Tech]],'Employee Info'!$C$2:$J$2,0)),"")</f>
        <v/>
      </c>
      <c r="N1817" s="19" t="str">
        <f>IFERROR(INDEX('Employee Info'!$C$3:$J$200,MATCH(Data6[[#This Row],[Name:]],'Employee Info'!$B$3:$B$200,0),MATCH(Data6[[#Headers],[Other]],'Employee Info'!$C$2:$J$2,0)),"")</f>
        <v/>
      </c>
      <c r="O1817" s="19">
        <f>IFERROR((Data6[[#This Row],[Hours:]]*SUM(Data6[[#This Row],[Rate]:[Other]])),"")</f>
        <v>0</v>
      </c>
      <c r="P1817" s="7" t="str">
        <f>IF(Data6[[#This Row],[WO'#:]]="","Riley #","WO#")</f>
        <v>WO#</v>
      </c>
      <c r="Q1817" s="7">
        <f>IFERROR(WEEKNUM(Data6[[#This Row],[Date:]]),"")</f>
        <v>37</v>
      </c>
      <c r="R1817" s="6">
        <f t="shared" si="84"/>
        <v>45543</v>
      </c>
      <c r="S1817" s="6">
        <f>Data6[[#This Row],[Week Start]]+7</f>
        <v>45550</v>
      </c>
      <c r="T1817" s="7" t="str">
        <f t="shared" si="85"/>
        <v>9/8/2024 - 9/15/2024</v>
      </c>
      <c r="U1817" s="7" t="str">
        <f t="shared" si="86"/>
        <v>Time Card</v>
      </c>
      <c r="V1817" s="8" t="str">
        <f>RIGHT(TEXT(Data6[[#This Row],[Date:]],"mmddyyyy"),4)</f>
        <v>2024</v>
      </c>
      <c r="W1817" s="8" t="str">
        <f>MID(TEXT(Data6[[#This Row],[Date:]],"mmddyyyy"),3,2)</f>
        <v>09</v>
      </c>
      <c r="X1817" s="8" t="str">
        <f>LEFT(TEXT(Data6[[#This Row],[Date:]],"mmddyyyy"),2)</f>
        <v>09</v>
      </c>
      <c r="Y1817" s="6">
        <f>DATE(Data6[[#This Row],[Year]],Data6[[#This Row],[Month]],Data6[[#This Row],[Day]])</f>
        <v>45544</v>
      </c>
    </row>
    <row r="1818" spans="1:25" x14ac:dyDescent="0.3">
      <c r="A1818" s="5">
        <v>45548.510139004633</v>
      </c>
      <c r="B1818" s="7" t="s">
        <v>31</v>
      </c>
      <c r="C1818" s="6" t="s">
        <v>2202</v>
      </c>
      <c r="D1818" s="7" t="s">
        <v>2200</v>
      </c>
      <c r="E1818" s="8">
        <v>8</v>
      </c>
      <c r="F1818" s="7" t="s">
        <v>68</v>
      </c>
      <c r="G1818" s="7" t="s">
        <v>68</v>
      </c>
      <c r="H1818" s="7" t="s">
        <v>2201</v>
      </c>
      <c r="I1818" s="7" t="s">
        <v>44</v>
      </c>
      <c r="J1818" s="19" t="str">
        <f>IFERROR(INDEX('Employee Info'!$C$3:$E$200,MATCH(Data6[[#This Row],[Name:]],'Employee Info'!$B$3:$B$200,0),MATCH(Data6[[#This Row],[Hours Type:]],'Employee Info'!$C$2:$E$2,0)),"")</f>
        <v/>
      </c>
      <c r="K1818" s="19" t="str">
        <f>IFERROR(INDEX('Employee Info'!$C$3:$J$200,MATCH(Data6[[#This Row],[Name:]],'Employee Info'!$B$3:$B$200,0),MATCH(Data6[[#Headers],[Truck]],'Employee Info'!$C$2:$J$2,0)),"")</f>
        <v/>
      </c>
      <c r="L1818" s="19" t="str">
        <f>IFERROR(INDEX('Employee Info'!$C$3:$J$200,MATCH(Data6[[#This Row],[Name:]],'Employee Info'!$B$3:$B$200,0),MATCH(Data6[[#Headers],[Phone]],'Employee Info'!$C$2:$J$2,0)),"")</f>
        <v/>
      </c>
      <c r="M1818" s="19" t="str">
        <f>IFERROR(INDEX('Employee Info'!$C$3:$J$200,MATCH(Data6[[#This Row],[Name:]],'Employee Info'!$B$3:$B$200,0),MATCH(Data6[[#Headers],[Tech]],'Employee Info'!$C$2:$J$2,0)),"")</f>
        <v/>
      </c>
      <c r="N1818" s="19" t="str">
        <f>IFERROR(INDEX('Employee Info'!$C$3:$J$200,MATCH(Data6[[#This Row],[Name:]],'Employee Info'!$B$3:$B$200,0),MATCH(Data6[[#Headers],[Other]],'Employee Info'!$C$2:$J$2,0)),"")</f>
        <v/>
      </c>
      <c r="O1818" s="19">
        <f>IFERROR((Data6[[#This Row],[Hours:]]*SUM(Data6[[#This Row],[Rate]:[Other]])),"")</f>
        <v>0</v>
      </c>
      <c r="P1818" s="7" t="str">
        <f>IF(Data6[[#This Row],[WO'#:]]="","Riley #","WO#")</f>
        <v>Riley #</v>
      </c>
      <c r="Q1818" s="7">
        <f>IFERROR(WEEKNUM(Data6[[#This Row],[Date:]]),"")</f>
        <v>37</v>
      </c>
      <c r="R1818" s="6">
        <f t="shared" si="84"/>
        <v>45543</v>
      </c>
      <c r="S1818" s="6">
        <f>Data6[[#This Row],[Week Start]]+7</f>
        <v>45550</v>
      </c>
      <c r="T1818" s="7" t="str">
        <f t="shared" si="85"/>
        <v>9/8/2024 - 9/15/2024</v>
      </c>
      <c r="U1818" s="7" t="str">
        <f t="shared" si="86"/>
        <v>Time Card</v>
      </c>
      <c r="V1818" s="8" t="str">
        <f>RIGHT(TEXT(Data6[[#This Row],[Date:]],"mmddyyyy"),4)</f>
        <v>2024</v>
      </c>
      <c r="W1818" s="8" t="str">
        <f>MID(TEXT(Data6[[#This Row],[Date:]],"mmddyyyy"),3,2)</f>
        <v>10</v>
      </c>
      <c r="X1818" s="8" t="str">
        <f>LEFT(TEXT(Data6[[#This Row],[Date:]],"mmddyyyy"),2)</f>
        <v>09</v>
      </c>
      <c r="Y1818" s="6">
        <f>DATE(Data6[[#This Row],[Year]],Data6[[#This Row],[Month]],Data6[[#This Row],[Day]])</f>
        <v>45545</v>
      </c>
    </row>
    <row r="1819" spans="1:25" x14ac:dyDescent="0.3">
      <c r="A1819" s="5">
        <v>45548.511271990741</v>
      </c>
      <c r="B1819" s="7" t="s">
        <v>31</v>
      </c>
      <c r="C1819" s="6" t="s">
        <v>2203</v>
      </c>
      <c r="D1819" s="7" t="s">
        <v>2200</v>
      </c>
      <c r="E1819" s="8">
        <v>6</v>
      </c>
      <c r="F1819" s="7">
        <v>79024</v>
      </c>
      <c r="G1819" s="7" t="s">
        <v>68</v>
      </c>
      <c r="H1819" s="7" t="s">
        <v>756</v>
      </c>
      <c r="I1819" s="7" t="s">
        <v>44</v>
      </c>
      <c r="J1819" s="19" t="str">
        <f>IFERROR(INDEX('Employee Info'!$C$3:$E$200,MATCH(Data6[[#This Row],[Name:]],'Employee Info'!$B$3:$B$200,0),MATCH(Data6[[#This Row],[Hours Type:]],'Employee Info'!$C$2:$E$2,0)),"")</f>
        <v/>
      </c>
      <c r="K1819" s="19" t="str">
        <f>IFERROR(INDEX('Employee Info'!$C$3:$J$200,MATCH(Data6[[#This Row],[Name:]],'Employee Info'!$B$3:$B$200,0),MATCH(Data6[[#Headers],[Truck]],'Employee Info'!$C$2:$J$2,0)),"")</f>
        <v/>
      </c>
      <c r="L1819" s="19" t="str">
        <f>IFERROR(INDEX('Employee Info'!$C$3:$J$200,MATCH(Data6[[#This Row],[Name:]],'Employee Info'!$B$3:$B$200,0),MATCH(Data6[[#Headers],[Phone]],'Employee Info'!$C$2:$J$2,0)),"")</f>
        <v/>
      </c>
      <c r="M1819" s="19" t="str">
        <f>IFERROR(INDEX('Employee Info'!$C$3:$J$200,MATCH(Data6[[#This Row],[Name:]],'Employee Info'!$B$3:$B$200,0),MATCH(Data6[[#Headers],[Tech]],'Employee Info'!$C$2:$J$2,0)),"")</f>
        <v/>
      </c>
      <c r="N1819" s="19" t="str">
        <f>IFERROR(INDEX('Employee Info'!$C$3:$J$200,MATCH(Data6[[#This Row],[Name:]],'Employee Info'!$B$3:$B$200,0),MATCH(Data6[[#Headers],[Other]],'Employee Info'!$C$2:$J$2,0)),"")</f>
        <v/>
      </c>
      <c r="O1819" s="19">
        <f>IFERROR((Data6[[#This Row],[Hours:]]*SUM(Data6[[#This Row],[Rate]:[Other]])),"")</f>
        <v>0</v>
      </c>
      <c r="P1819" s="7" t="str">
        <f>IF(Data6[[#This Row],[WO'#:]]="","Riley #","WO#")</f>
        <v>WO#</v>
      </c>
      <c r="Q1819" s="7">
        <f>IFERROR(WEEKNUM(Data6[[#This Row],[Date:]]),"")</f>
        <v>37</v>
      </c>
      <c r="R1819" s="6">
        <f t="shared" si="84"/>
        <v>45543</v>
      </c>
      <c r="S1819" s="6">
        <f>Data6[[#This Row],[Week Start]]+7</f>
        <v>45550</v>
      </c>
      <c r="T1819" s="7" t="str">
        <f t="shared" si="85"/>
        <v>9/8/2024 - 9/15/2024</v>
      </c>
      <c r="U1819" s="7" t="str">
        <f t="shared" si="86"/>
        <v>Time Card</v>
      </c>
      <c r="V1819" s="8" t="str">
        <f>RIGHT(TEXT(Data6[[#This Row],[Date:]],"mmddyyyy"),4)</f>
        <v>2024</v>
      </c>
      <c r="W1819" s="8" t="str">
        <f>MID(TEXT(Data6[[#This Row],[Date:]],"mmddyyyy"),3,2)</f>
        <v>11</v>
      </c>
      <c r="X1819" s="8" t="str">
        <f>LEFT(TEXT(Data6[[#This Row],[Date:]],"mmddyyyy"),2)</f>
        <v>09</v>
      </c>
      <c r="Y1819" s="6">
        <f>DATE(Data6[[#This Row],[Year]],Data6[[#This Row],[Month]],Data6[[#This Row],[Day]])</f>
        <v>45546</v>
      </c>
    </row>
    <row r="1820" spans="1:25" x14ac:dyDescent="0.3">
      <c r="A1820" s="5">
        <v>45548.512997800928</v>
      </c>
      <c r="B1820" s="7" t="s">
        <v>31</v>
      </c>
      <c r="C1820" s="6" t="s">
        <v>2204</v>
      </c>
      <c r="D1820" s="7" t="s">
        <v>2200</v>
      </c>
      <c r="E1820" s="8">
        <v>6</v>
      </c>
      <c r="F1820" s="7">
        <v>79024</v>
      </c>
      <c r="G1820" s="7" t="s">
        <v>68</v>
      </c>
      <c r="H1820" s="7" t="s">
        <v>756</v>
      </c>
      <c r="I1820" s="7" t="s">
        <v>44</v>
      </c>
      <c r="J1820" s="19" t="str">
        <f>IFERROR(INDEX('Employee Info'!$C$3:$E$200,MATCH(Data6[[#This Row],[Name:]],'Employee Info'!$B$3:$B$200,0),MATCH(Data6[[#This Row],[Hours Type:]],'Employee Info'!$C$2:$E$2,0)),"")</f>
        <v/>
      </c>
      <c r="K1820" s="19" t="str">
        <f>IFERROR(INDEX('Employee Info'!$C$3:$J$200,MATCH(Data6[[#This Row],[Name:]],'Employee Info'!$B$3:$B$200,0),MATCH(Data6[[#Headers],[Truck]],'Employee Info'!$C$2:$J$2,0)),"")</f>
        <v/>
      </c>
      <c r="L1820" s="19" t="str">
        <f>IFERROR(INDEX('Employee Info'!$C$3:$J$200,MATCH(Data6[[#This Row],[Name:]],'Employee Info'!$B$3:$B$200,0),MATCH(Data6[[#Headers],[Phone]],'Employee Info'!$C$2:$J$2,0)),"")</f>
        <v/>
      </c>
      <c r="M1820" s="19" t="str">
        <f>IFERROR(INDEX('Employee Info'!$C$3:$J$200,MATCH(Data6[[#This Row],[Name:]],'Employee Info'!$B$3:$B$200,0),MATCH(Data6[[#Headers],[Tech]],'Employee Info'!$C$2:$J$2,0)),"")</f>
        <v/>
      </c>
      <c r="N1820" s="19" t="str">
        <f>IFERROR(INDEX('Employee Info'!$C$3:$J$200,MATCH(Data6[[#This Row],[Name:]],'Employee Info'!$B$3:$B$200,0),MATCH(Data6[[#Headers],[Other]],'Employee Info'!$C$2:$J$2,0)),"")</f>
        <v/>
      </c>
      <c r="O1820" s="19">
        <f>IFERROR((Data6[[#This Row],[Hours:]]*SUM(Data6[[#This Row],[Rate]:[Other]])),"")</f>
        <v>0</v>
      </c>
      <c r="P1820" s="7" t="str">
        <f>IF(Data6[[#This Row],[WO'#:]]="","Riley #","WO#")</f>
        <v>WO#</v>
      </c>
      <c r="Q1820" s="7">
        <f>IFERROR(WEEKNUM(Data6[[#This Row],[Date:]]),"")</f>
        <v>37</v>
      </c>
      <c r="R1820" s="6">
        <f t="shared" si="84"/>
        <v>45543</v>
      </c>
      <c r="S1820" s="6">
        <f>Data6[[#This Row],[Week Start]]+7</f>
        <v>45550</v>
      </c>
      <c r="T1820" s="7" t="str">
        <f t="shared" si="85"/>
        <v>9/8/2024 - 9/15/2024</v>
      </c>
      <c r="U1820" s="7" t="str">
        <f t="shared" si="86"/>
        <v>Time Card</v>
      </c>
      <c r="V1820" s="8" t="str">
        <f>RIGHT(TEXT(Data6[[#This Row],[Date:]],"mmddyyyy"),4)</f>
        <v>2024</v>
      </c>
      <c r="W1820" s="8" t="str">
        <f>MID(TEXT(Data6[[#This Row],[Date:]],"mmddyyyy"),3,2)</f>
        <v>12</v>
      </c>
      <c r="X1820" s="8" t="str">
        <f>LEFT(TEXT(Data6[[#This Row],[Date:]],"mmddyyyy"),2)</f>
        <v>09</v>
      </c>
      <c r="Y1820" s="6">
        <f>DATE(Data6[[#This Row],[Year]],Data6[[#This Row],[Month]],Data6[[#This Row],[Day]])</f>
        <v>45547</v>
      </c>
    </row>
    <row r="1821" spans="1:25" x14ac:dyDescent="0.3">
      <c r="A1821" s="5">
        <v>45548.513399305557</v>
      </c>
      <c r="B1821" s="7" t="s">
        <v>31</v>
      </c>
      <c r="C1821" s="6" t="s">
        <v>2204</v>
      </c>
      <c r="D1821" s="7" t="s">
        <v>2200</v>
      </c>
      <c r="E1821" s="8">
        <v>2</v>
      </c>
      <c r="F1821" s="7" t="s">
        <v>68</v>
      </c>
      <c r="G1821" s="7" t="s">
        <v>68</v>
      </c>
      <c r="H1821" s="7" t="s">
        <v>2201</v>
      </c>
      <c r="I1821" s="7" t="s">
        <v>44</v>
      </c>
      <c r="J1821" s="19" t="str">
        <f>IFERROR(INDEX('Employee Info'!$C$3:$E$200,MATCH(Data6[[#This Row],[Name:]],'Employee Info'!$B$3:$B$200,0),MATCH(Data6[[#This Row],[Hours Type:]],'Employee Info'!$C$2:$E$2,0)),"")</f>
        <v/>
      </c>
      <c r="K1821" s="19" t="str">
        <f>IFERROR(INDEX('Employee Info'!$C$3:$J$200,MATCH(Data6[[#This Row],[Name:]],'Employee Info'!$B$3:$B$200,0),MATCH(Data6[[#Headers],[Truck]],'Employee Info'!$C$2:$J$2,0)),"")</f>
        <v/>
      </c>
      <c r="L1821" s="19" t="str">
        <f>IFERROR(INDEX('Employee Info'!$C$3:$J$200,MATCH(Data6[[#This Row],[Name:]],'Employee Info'!$B$3:$B$200,0),MATCH(Data6[[#Headers],[Phone]],'Employee Info'!$C$2:$J$2,0)),"")</f>
        <v/>
      </c>
      <c r="M1821" s="19" t="str">
        <f>IFERROR(INDEX('Employee Info'!$C$3:$J$200,MATCH(Data6[[#This Row],[Name:]],'Employee Info'!$B$3:$B$200,0),MATCH(Data6[[#Headers],[Tech]],'Employee Info'!$C$2:$J$2,0)),"")</f>
        <v/>
      </c>
      <c r="N1821" s="19" t="str">
        <f>IFERROR(INDEX('Employee Info'!$C$3:$J$200,MATCH(Data6[[#This Row],[Name:]],'Employee Info'!$B$3:$B$200,0),MATCH(Data6[[#Headers],[Other]],'Employee Info'!$C$2:$J$2,0)),"")</f>
        <v/>
      </c>
      <c r="O1821" s="19">
        <f>IFERROR((Data6[[#This Row],[Hours:]]*SUM(Data6[[#This Row],[Rate]:[Other]])),"")</f>
        <v>0</v>
      </c>
      <c r="P1821" s="7" t="str">
        <f>IF(Data6[[#This Row],[WO'#:]]="","Riley #","WO#")</f>
        <v>Riley #</v>
      </c>
      <c r="Q1821" s="7">
        <f>IFERROR(WEEKNUM(Data6[[#This Row],[Date:]]),"")</f>
        <v>37</v>
      </c>
      <c r="R1821" s="6">
        <f t="shared" si="84"/>
        <v>45543</v>
      </c>
      <c r="S1821" s="6">
        <f>Data6[[#This Row],[Week Start]]+7</f>
        <v>45550</v>
      </c>
      <c r="T1821" s="7" t="str">
        <f t="shared" si="85"/>
        <v>9/8/2024 - 9/15/2024</v>
      </c>
      <c r="U1821" s="7" t="str">
        <f t="shared" si="86"/>
        <v>Time Card</v>
      </c>
      <c r="V1821" s="8" t="str">
        <f>RIGHT(TEXT(Data6[[#This Row],[Date:]],"mmddyyyy"),4)</f>
        <v>2024</v>
      </c>
      <c r="W1821" s="8" t="str">
        <f>MID(TEXT(Data6[[#This Row],[Date:]],"mmddyyyy"),3,2)</f>
        <v>12</v>
      </c>
      <c r="X1821" s="8" t="str">
        <f>LEFT(TEXT(Data6[[#This Row],[Date:]],"mmddyyyy"),2)</f>
        <v>09</v>
      </c>
      <c r="Y1821" s="6">
        <f>DATE(Data6[[#This Row],[Year]],Data6[[#This Row],[Month]],Data6[[#This Row],[Day]])</f>
        <v>45547</v>
      </c>
    </row>
    <row r="1822" spans="1:25" x14ac:dyDescent="0.3">
      <c r="A1822" s="5">
        <v>45548.514062615737</v>
      </c>
      <c r="B1822" s="7" t="s">
        <v>31</v>
      </c>
      <c r="C1822" s="6" t="s">
        <v>2206</v>
      </c>
      <c r="D1822" s="7" t="s">
        <v>2205</v>
      </c>
      <c r="E1822" s="8">
        <v>4</v>
      </c>
      <c r="F1822" s="7" t="s">
        <v>68</v>
      </c>
      <c r="G1822" s="7" t="s">
        <v>68</v>
      </c>
      <c r="H1822" s="7" t="s">
        <v>2148</v>
      </c>
      <c r="I1822" s="7" t="s">
        <v>44</v>
      </c>
      <c r="J1822" s="19" t="str">
        <f>IFERROR(INDEX('Employee Info'!$C$3:$E$200,MATCH(Data6[[#This Row],[Name:]],'Employee Info'!$B$3:$B$200,0),MATCH(Data6[[#This Row],[Hours Type:]],'Employee Info'!$C$2:$E$2,0)),"")</f>
        <v/>
      </c>
      <c r="K1822" s="19" t="str">
        <f>IFERROR(INDEX('Employee Info'!$C$3:$J$200,MATCH(Data6[[#This Row],[Name:]],'Employee Info'!$B$3:$B$200,0),MATCH(Data6[[#Headers],[Truck]],'Employee Info'!$C$2:$J$2,0)),"")</f>
        <v/>
      </c>
      <c r="L1822" s="19" t="str">
        <f>IFERROR(INDEX('Employee Info'!$C$3:$J$200,MATCH(Data6[[#This Row],[Name:]],'Employee Info'!$B$3:$B$200,0),MATCH(Data6[[#Headers],[Phone]],'Employee Info'!$C$2:$J$2,0)),"")</f>
        <v/>
      </c>
      <c r="M1822" s="19" t="str">
        <f>IFERROR(INDEX('Employee Info'!$C$3:$J$200,MATCH(Data6[[#This Row],[Name:]],'Employee Info'!$B$3:$B$200,0),MATCH(Data6[[#Headers],[Tech]],'Employee Info'!$C$2:$J$2,0)),"")</f>
        <v/>
      </c>
      <c r="N1822" s="19" t="str">
        <f>IFERROR(INDEX('Employee Info'!$C$3:$J$200,MATCH(Data6[[#This Row],[Name:]],'Employee Info'!$B$3:$B$200,0),MATCH(Data6[[#Headers],[Other]],'Employee Info'!$C$2:$J$2,0)),"")</f>
        <v/>
      </c>
      <c r="O1822" s="19">
        <f>IFERROR((Data6[[#This Row],[Hours:]]*SUM(Data6[[#This Row],[Rate]:[Other]])),"")</f>
        <v>0</v>
      </c>
      <c r="P1822" s="7" t="str">
        <f>IF(Data6[[#This Row],[WO'#:]]="","Riley #","WO#")</f>
        <v>Riley #</v>
      </c>
      <c r="Q1822" s="7">
        <f>IFERROR(WEEKNUM(Data6[[#This Row],[Date:]]),"")</f>
        <v>37</v>
      </c>
      <c r="R1822" s="6">
        <f t="shared" si="84"/>
        <v>45543</v>
      </c>
      <c r="S1822" s="6">
        <f>Data6[[#This Row],[Week Start]]+7</f>
        <v>45550</v>
      </c>
      <c r="T1822" s="7" t="str">
        <f t="shared" si="85"/>
        <v>9/8/2024 - 9/15/2024</v>
      </c>
      <c r="U1822" s="7" t="str">
        <f t="shared" si="86"/>
        <v>Time Card</v>
      </c>
      <c r="V1822" s="8" t="str">
        <f>RIGHT(TEXT(Data6[[#This Row],[Date:]],"mmddyyyy"),4)</f>
        <v>2024</v>
      </c>
      <c r="W1822" s="8" t="str">
        <f>MID(TEXT(Data6[[#This Row],[Date:]],"mmddyyyy"),3,2)</f>
        <v>13</v>
      </c>
      <c r="X1822" s="8" t="str">
        <f>LEFT(TEXT(Data6[[#This Row],[Date:]],"mmddyyyy"),2)</f>
        <v>09</v>
      </c>
      <c r="Y1822" s="6">
        <f>DATE(Data6[[#This Row],[Year]],Data6[[#This Row],[Month]],Data6[[#This Row],[Day]])</f>
        <v>45548</v>
      </c>
    </row>
    <row r="1823" spans="1:25" x14ac:dyDescent="0.3">
      <c r="A1823" s="5">
        <v>45548.514324305557</v>
      </c>
      <c r="B1823" s="7" t="s">
        <v>31</v>
      </c>
      <c r="C1823" s="6" t="s">
        <v>2206</v>
      </c>
      <c r="D1823" s="7" t="s">
        <v>2207</v>
      </c>
      <c r="E1823" s="8">
        <v>2</v>
      </c>
      <c r="F1823" s="7" t="s">
        <v>68</v>
      </c>
      <c r="G1823" s="7" t="s">
        <v>68</v>
      </c>
      <c r="H1823" s="7" t="s">
        <v>536</v>
      </c>
      <c r="I1823" s="7" t="s">
        <v>44</v>
      </c>
      <c r="J1823" s="19" t="str">
        <f>IFERROR(INDEX('Employee Info'!$C$3:$E$200,MATCH(Data6[[#This Row],[Name:]],'Employee Info'!$B$3:$B$200,0),MATCH(Data6[[#This Row],[Hours Type:]],'Employee Info'!$C$2:$E$2,0)),"")</f>
        <v/>
      </c>
      <c r="K1823" s="19" t="str">
        <f>IFERROR(INDEX('Employee Info'!$C$3:$J$200,MATCH(Data6[[#This Row],[Name:]],'Employee Info'!$B$3:$B$200,0),MATCH(Data6[[#Headers],[Truck]],'Employee Info'!$C$2:$J$2,0)),"")</f>
        <v/>
      </c>
      <c r="L1823" s="19" t="str">
        <f>IFERROR(INDEX('Employee Info'!$C$3:$J$200,MATCH(Data6[[#This Row],[Name:]],'Employee Info'!$B$3:$B$200,0),MATCH(Data6[[#Headers],[Phone]],'Employee Info'!$C$2:$J$2,0)),"")</f>
        <v/>
      </c>
      <c r="M1823" s="19" t="str">
        <f>IFERROR(INDEX('Employee Info'!$C$3:$J$200,MATCH(Data6[[#This Row],[Name:]],'Employee Info'!$B$3:$B$200,0),MATCH(Data6[[#Headers],[Tech]],'Employee Info'!$C$2:$J$2,0)),"")</f>
        <v/>
      </c>
      <c r="N1823" s="19" t="str">
        <f>IFERROR(INDEX('Employee Info'!$C$3:$J$200,MATCH(Data6[[#This Row],[Name:]],'Employee Info'!$B$3:$B$200,0),MATCH(Data6[[#Headers],[Other]],'Employee Info'!$C$2:$J$2,0)),"")</f>
        <v/>
      </c>
      <c r="O1823" s="19">
        <f>IFERROR((Data6[[#This Row],[Hours:]]*SUM(Data6[[#This Row],[Rate]:[Other]])),"")</f>
        <v>0</v>
      </c>
      <c r="P1823" s="7" t="str">
        <f>IF(Data6[[#This Row],[WO'#:]]="","Riley #","WO#")</f>
        <v>Riley #</v>
      </c>
      <c r="Q1823" s="7">
        <f>IFERROR(WEEKNUM(Data6[[#This Row],[Date:]]),"")</f>
        <v>37</v>
      </c>
      <c r="R1823" s="6">
        <f t="shared" si="84"/>
        <v>45543</v>
      </c>
      <c r="S1823" s="6">
        <f>Data6[[#This Row],[Week Start]]+7</f>
        <v>45550</v>
      </c>
      <c r="T1823" s="7" t="str">
        <f t="shared" si="85"/>
        <v>9/8/2024 - 9/15/2024</v>
      </c>
      <c r="U1823" s="7" t="str">
        <f t="shared" si="86"/>
        <v>Time Card</v>
      </c>
      <c r="V1823" s="8" t="str">
        <f>RIGHT(TEXT(Data6[[#This Row],[Date:]],"mmddyyyy"),4)</f>
        <v>2024</v>
      </c>
      <c r="W1823" s="8" t="str">
        <f>MID(TEXT(Data6[[#This Row],[Date:]],"mmddyyyy"),3,2)</f>
        <v>13</v>
      </c>
      <c r="X1823" s="8" t="str">
        <f>LEFT(TEXT(Data6[[#This Row],[Date:]],"mmddyyyy"),2)</f>
        <v>09</v>
      </c>
      <c r="Y1823" s="6">
        <f>DATE(Data6[[#This Row],[Year]],Data6[[#This Row],[Month]],Data6[[#This Row],[Day]])</f>
        <v>45548</v>
      </c>
    </row>
    <row r="1824" spans="1:25" x14ac:dyDescent="0.3">
      <c r="A1824" s="5">
        <v>45548.51548923611</v>
      </c>
      <c r="B1824" s="7" t="s">
        <v>31</v>
      </c>
      <c r="C1824" s="6" t="s">
        <v>2206</v>
      </c>
      <c r="D1824" s="7" t="s">
        <v>2208</v>
      </c>
      <c r="E1824" s="8">
        <v>2</v>
      </c>
      <c r="F1824" s="7" t="s">
        <v>68</v>
      </c>
      <c r="G1824" s="7" t="s">
        <v>68</v>
      </c>
      <c r="H1824" s="7" t="s">
        <v>1941</v>
      </c>
      <c r="I1824" s="7" t="s">
        <v>44</v>
      </c>
      <c r="J1824" s="19" t="str">
        <f>IFERROR(INDEX('Employee Info'!$C$3:$E$200,MATCH(Data6[[#This Row],[Name:]],'Employee Info'!$B$3:$B$200,0),MATCH(Data6[[#This Row],[Hours Type:]],'Employee Info'!$C$2:$E$2,0)),"")</f>
        <v/>
      </c>
      <c r="K1824" s="19" t="str">
        <f>IFERROR(INDEX('Employee Info'!$C$3:$J$200,MATCH(Data6[[#This Row],[Name:]],'Employee Info'!$B$3:$B$200,0),MATCH(Data6[[#Headers],[Truck]],'Employee Info'!$C$2:$J$2,0)),"")</f>
        <v/>
      </c>
      <c r="L1824" s="19" t="str">
        <f>IFERROR(INDEX('Employee Info'!$C$3:$J$200,MATCH(Data6[[#This Row],[Name:]],'Employee Info'!$B$3:$B$200,0),MATCH(Data6[[#Headers],[Phone]],'Employee Info'!$C$2:$J$2,0)),"")</f>
        <v/>
      </c>
      <c r="M1824" s="19" t="str">
        <f>IFERROR(INDEX('Employee Info'!$C$3:$J$200,MATCH(Data6[[#This Row],[Name:]],'Employee Info'!$B$3:$B$200,0),MATCH(Data6[[#Headers],[Tech]],'Employee Info'!$C$2:$J$2,0)),"")</f>
        <v/>
      </c>
      <c r="N1824" s="19" t="str">
        <f>IFERROR(INDEX('Employee Info'!$C$3:$J$200,MATCH(Data6[[#This Row],[Name:]],'Employee Info'!$B$3:$B$200,0),MATCH(Data6[[#Headers],[Other]],'Employee Info'!$C$2:$J$2,0)),"")</f>
        <v/>
      </c>
      <c r="O1824" s="19">
        <f>IFERROR((Data6[[#This Row],[Hours:]]*SUM(Data6[[#This Row],[Rate]:[Other]])),"")</f>
        <v>0</v>
      </c>
      <c r="P1824" s="7" t="str">
        <f>IF(Data6[[#This Row],[WO'#:]]="","Riley #","WO#")</f>
        <v>Riley #</v>
      </c>
      <c r="Q1824" s="7">
        <f>IFERROR(WEEKNUM(Data6[[#This Row],[Date:]]),"")</f>
        <v>37</v>
      </c>
      <c r="R1824" s="6">
        <f t="shared" si="84"/>
        <v>45543</v>
      </c>
      <c r="S1824" s="6">
        <f>Data6[[#This Row],[Week Start]]+7</f>
        <v>45550</v>
      </c>
      <c r="T1824" s="7" t="str">
        <f t="shared" si="85"/>
        <v>9/8/2024 - 9/15/2024</v>
      </c>
      <c r="U1824" s="7" t="str">
        <f t="shared" si="86"/>
        <v>Time Card</v>
      </c>
      <c r="V1824" s="8" t="str">
        <f>RIGHT(TEXT(Data6[[#This Row],[Date:]],"mmddyyyy"),4)</f>
        <v>2024</v>
      </c>
      <c r="W1824" s="8" t="str">
        <f>MID(TEXT(Data6[[#This Row],[Date:]],"mmddyyyy"),3,2)</f>
        <v>13</v>
      </c>
      <c r="X1824" s="8" t="str">
        <f>LEFT(TEXT(Data6[[#This Row],[Date:]],"mmddyyyy"),2)</f>
        <v>09</v>
      </c>
      <c r="Y1824" s="6">
        <f>DATE(Data6[[#This Row],[Year]],Data6[[#This Row],[Month]],Data6[[#This Row],[Day]])</f>
        <v>45548</v>
      </c>
    </row>
    <row r="1825" spans="1:25" x14ac:dyDescent="0.3">
      <c r="A1825" s="5">
        <v>45548.521179745374</v>
      </c>
      <c r="B1825" s="7" t="s">
        <v>23</v>
      </c>
      <c r="C1825" s="6" t="s">
        <v>2199</v>
      </c>
      <c r="D1825" s="7" t="s">
        <v>2209</v>
      </c>
      <c r="E1825" s="8">
        <v>2</v>
      </c>
      <c r="F1825" s="7" t="s">
        <v>68</v>
      </c>
      <c r="G1825" s="7" t="s">
        <v>68</v>
      </c>
      <c r="H1825" s="7" t="s">
        <v>2210</v>
      </c>
      <c r="I1825" s="7" t="s">
        <v>44</v>
      </c>
      <c r="J1825" s="19" t="str">
        <f>IFERROR(INDEX('Employee Info'!$C$3:$E$200,MATCH(Data6[[#This Row],[Name:]],'Employee Info'!$B$3:$B$200,0),MATCH(Data6[[#This Row],[Hours Type:]],'Employee Info'!$C$2:$E$2,0)),"")</f>
        <v/>
      </c>
      <c r="K1825" s="19" t="str">
        <f>IFERROR(INDEX('Employee Info'!$C$3:$J$200,MATCH(Data6[[#This Row],[Name:]],'Employee Info'!$B$3:$B$200,0),MATCH(Data6[[#Headers],[Truck]],'Employee Info'!$C$2:$J$2,0)),"")</f>
        <v/>
      </c>
      <c r="L1825" s="19" t="str">
        <f>IFERROR(INDEX('Employee Info'!$C$3:$J$200,MATCH(Data6[[#This Row],[Name:]],'Employee Info'!$B$3:$B$200,0),MATCH(Data6[[#Headers],[Phone]],'Employee Info'!$C$2:$J$2,0)),"")</f>
        <v/>
      </c>
      <c r="M1825" s="19" t="str">
        <f>IFERROR(INDEX('Employee Info'!$C$3:$J$200,MATCH(Data6[[#This Row],[Name:]],'Employee Info'!$B$3:$B$200,0),MATCH(Data6[[#Headers],[Tech]],'Employee Info'!$C$2:$J$2,0)),"")</f>
        <v/>
      </c>
      <c r="N1825" s="19" t="str">
        <f>IFERROR(INDEX('Employee Info'!$C$3:$J$200,MATCH(Data6[[#This Row],[Name:]],'Employee Info'!$B$3:$B$200,0),MATCH(Data6[[#Headers],[Other]],'Employee Info'!$C$2:$J$2,0)),"")</f>
        <v/>
      </c>
      <c r="O1825" s="19">
        <f>IFERROR((Data6[[#This Row],[Hours:]]*SUM(Data6[[#This Row],[Rate]:[Other]])),"")</f>
        <v>0</v>
      </c>
      <c r="P1825" s="7" t="str">
        <f>IF(Data6[[#This Row],[WO'#:]]="","Riley #","WO#")</f>
        <v>Riley #</v>
      </c>
      <c r="Q1825" s="7">
        <f>IFERROR(WEEKNUM(Data6[[#This Row],[Date:]]),"")</f>
        <v>37</v>
      </c>
      <c r="R1825" s="6">
        <f t="shared" si="84"/>
        <v>45543</v>
      </c>
      <c r="S1825" s="6">
        <f>Data6[[#This Row],[Week Start]]+7</f>
        <v>45550</v>
      </c>
      <c r="T1825" s="7" t="str">
        <f t="shared" si="85"/>
        <v>9/8/2024 - 9/15/2024</v>
      </c>
      <c r="U1825" s="7" t="str">
        <f t="shared" si="86"/>
        <v>Time Card</v>
      </c>
      <c r="V1825" s="8" t="str">
        <f>RIGHT(TEXT(Data6[[#This Row],[Date:]],"mmddyyyy"),4)</f>
        <v>2024</v>
      </c>
      <c r="W1825" s="8" t="str">
        <f>MID(TEXT(Data6[[#This Row],[Date:]],"mmddyyyy"),3,2)</f>
        <v>09</v>
      </c>
      <c r="X1825" s="8" t="str">
        <f>LEFT(TEXT(Data6[[#This Row],[Date:]],"mmddyyyy"),2)</f>
        <v>09</v>
      </c>
      <c r="Y1825" s="6">
        <f>DATE(Data6[[#This Row],[Year]],Data6[[#This Row],[Month]],Data6[[#This Row],[Day]])</f>
        <v>45544</v>
      </c>
    </row>
    <row r="1826" spans="1:25" x14ac:dyDescent="0.3">
      <c r="A1826" s="5">
        <v>45548.521584490743</v>
      </c>
      <c r="B1826" s="7" t="s">
        <v>23</v>
      </c>
      <c r="C1826" s="6" t="s">
        <v>2199</v>
      </c>
      <c r="D1826" s="7" t="s">
        <v>2211</v>
      </c>
      <c r="E1826" s="8">
        <v>2</v>
      </c>
      <c r="F1826" s="7" t="s">
        <v>68</v>
      </c>
      <c r="G1826" s="7" t="s">
        <v>68</v>
      </c>
      <c r="H1826" s="7" t="s">
        <v>2212</v>
      </c>
      <c r="I1826" s="7" t="s">
        <v>44</v>
      </c>
      <c r="J1826" s="19" t="str">
        <f>IFERROR(INDEX('Employee Info'!$C$3:$E$200,MATCH(Data6[[#This Row],[Name:]],'Employee Info'!$B$3:$B$200,0),MATCH(Data6[[#This Row],[Hours Type:]],'Employee Info'!$C$2:$E$2,0)),"")</f>
        <v/>
      </c>
      <c r="K1826" s="19" t="str">
        <f>IFERROR(INDEX('Employee Info'!$C$3:$J$200,MATCH(Data6[[#This Row],[Name:]],'Employee Info'!$B$3:$B$200,0),MATCH(Data6[[#Headers],[Truck]],'Employee Info'!$C$2:$J$2,0)),"")</f>
        <v/>
      </c>
      <c r="L1826" s="19" t="str">
        <f>IFERROR(INDEX('Employee Info'!$C$3:$J$200,MATCH(Data6[[#This Row],[Name:]],'Employee Info'!$B$3:$B$200,0),MATCH(Data6[[#Headers],[Phone]],'Employee Info'!$C$2:$J$2,0)),"")</f>
        <v/>
      </c>
      <c r="M1826" s="19" t="str">
        <f>IFERROR(INDEX('Employee Info'!$C$3:$J$200,MATCH(Data6[[#This Row],[Name:]],'Employee Info'!$B$3:$B$200,0),MATCH(Data6[[#Headers],[Tech]],'Employee Info'!$C$2:$J$2,0)),"")</f>
        <v/>
      </c>
      <c r="N1826" s="19" t="str">
        <f>IFERROR(INDEX('Employee Info'!$C$3:$J$200,MATCH(Data6[[#This Row],[Name:]],'Employee Info'!$B$3:$B$200,0),MATCH(Data6[[#Headers],[Other]],'Employee Info'!$C$2:$J$2,0)),"")</f>
        <v/>
      </c>
      <c r="O1826" s="19">
        <f>IFERROR((Data6[[#This Row],[Hours:]]*SUM(Data6[[#This Row],[Rate]:[Other]])),"")</f>
        <v>0</v>
      </c>
      <c r="P1826" s="7" t="str">
        <f>IF(Data6[[#This Row],[WO'#:]]="","Riley #","WO#")</f>
        <v>Riley #</v>
      </c>
      <c r="Q1826" s="7">
        <f>IFERROR(WEEKNUM(Data6[[#This Row],[Date:]]),"")</f>
        <v>37</v>
      </c>
      <c r="R1826" s="6">
        <f t="shared" si="84"/>
        <v>45543</v>
      </c>
      <c r="S1826" s="6">
        <f>Data6[[#This Row],[Week Start]]+7</f>
        <v>45550</v>
      </c>
      <c r="T1826" s="7" t="str">
        <f t="shared" si="85"/>
        <v>9/8/2024 - 9/15/2024</v>
      </c>
      <c r="U1826" s="7" t="str">
        <f t="shared" si="86"/>
        <v>Time Card</v>
      </c>
      <c r="V1826" s="8" t="str">
        <f>RIGHT(TEXT(Data6[[#This Row],[Date:]],"mmddyyyy"),4)</f>
        <v>2024</v>
      </c>
      <c r="W1826" s="8" t="str">
        <f>MID(TEXT(Data6[[#This Row],[Date:]],"mmddyyyy"),3,2)</f>
        <v>09</v>
      </c>
      <c r="X1826" s="8" t="str">
        <f>LEFT(TEXT(Data6[[#This Row],[Date:]],"mmddyyyy"),2)</f>
        <v>09</v>
      </c>
      <c r="Y1826" s="6">
        <f>DATE(Data6[[#This Row],[Year]],Data6[[#This Row],[Month]],Data6[[#This Row],[Day]])</f>
        <v>45544</v>
      </c>
    </row>
    <row r="1827" spans="1:25" x14ac:dyDescent="0.3">
      <c r="A1827" s="5">
        <v>45548.522496759259</v>
      </c>
      <c r="B1827" s="7" t="s">
        <v>23</v>
      </c>
      <c r="C1827" s="6" t="s">
        <v>2199</v>
      </c>
      <c r="D1827" s="7" t="s">
        <v>2213</v>
      </c>
      <c r="E1827" s="8">
        <v>4</v>
      </c>
      <c r="F1827" s="7">
        <v>7148628</v>
      </c>
      <c r="G1827" s="7" t="s">
        <v>68</v>
      </c>
      <c r="H1827" s="7" t="s">
        <v>756</v>
      </c>
      <c r="I1827" s="7" t="s">
        <v>44</v>
      </c>
      <c r="J1827" s="19" t="str">
        <f>IFERROR(INDEX('Employee Info'!$C$3:$E$200,MATCH(Data6[[#This Row],[Name:]],'Employee Info'!$B$3:$B$200,0),MATCH(Data6[[#This Row],[Hours Type:]],'Employee Info'!$C$2:$E$2,0)),"")</f>
        <v/>
      </c>
      <c r="K1827" s="19" t="str">
        <f>IFERROR(INDEX('Employee Info'!$C$3:$J$200,MATCH(Data6[[#This Row],[Name:]],'Employee Info'!$B$3:$B$200,0),MATCH(Data6[[#Headers],[Truck]],'Employee Info'!$C$2:$J$2,0)),"")</f>
        <v/>
      </c>
      <c r="L1827" s="19" t="str">
        <f>IFERROR(INDEX('Employee Info'!$C$3:$J$200,MATCH(Data6[[#This Row],[Name:]],'Employee Info'!$B$3:$B$200,0),MATCH(Data6[[#Headers],[Phone]],'Employee Info'!$C$2:$J$2,0)),"")</f>
        <v/>
      </c>
      <c r="M1827" s="19" t="str">
        <f>IFERROR(INDEX('Employee Info'!$C$3:$J$200,MATCH(Data6[[#This Row],[Name:]],'Employee Info'!$B$3:$B$200,0),MATCH(Data6[[#Headers],[Tech]],'Employee Info'!$C$2:$J$2,0)),"")</f>
        <v/>
      </c>
      <c r="N1827" s="19" t="str">
        <f>IFERROR(INDEX('Employee Info'!$C$3:$J$200,MATCH(Data6[[#This Row],[Name:]],'Employee Info'!$B$3:$B$200,0),MATCH(Data6[[#Headers],[Other]],'Employee Info'!$C$2:$J$2,0)),"")</f>
        <v/>
      </c>
      <c r="O1827" s="19">
        <f>IFERROR((Data6[[#This Row],[Hours:]]*SUM(Data6[[#This Row],[Rate]:[Other]])),"")</f>
        <v>0</v>
      </c>
      <c r="P1827" s="7" t="str">
        <f>IF(Data6[[#This Row],[WO'#:]]="","Riley #","WO#")</f>
        <v>WO#</v>
      </c>
      <c r="Q1827" s="7">
        <f>IFERROR(WEEKNUM(Data6[[#This Row],[Date:]]),"")</f>
        <v>37</v>
      </c>
      <c r="R1827" s="6">
        <f t="shared" si="84"/>
        <v>45543</v>
      </c>
      <c r="S1827" s="6">
        <f>Data6[[#This Row],[Week Start]]+7</f>
        <v>45550</v>
      </c>
      <c r="T1827" s="7" t="str">
        <f t="shared" si="85"/>
        <v>9/8/2024 - 9/15/2024</v>
      </c>
      <c r="U1827" s="7" t="str">
        <f t="shared" si="86"/>
        <v>Time Card</v>
      </c>
      <c r="V1827" s="8" t="str">
        <f>RIGHT(TEXT(Data6[[#This Row],[Date:]],"mmddyyyy"),4)</f>
        <v>2024</v>
      </c>
      <c r="W1827" s="8" t="str">
        <f>MID(TEXT(Data6[[#This Row],[Date:]],"mmddyyyy"),3,2)</f>
        <v>09</v>
      </c>
      <c r="X1827" s="8" t="str">
        <f>LEFT(TEXT(Data6[[#This Row],[Date:]],"mmddyyyy"),2)</f>
        <v>09</v>
      </c>
      <c r="Y1827" s="6">
        <f>DATE(Data6[[#This Row],[Year]],Data6[[#This Row],[Month]],Data6[[#This Row],[Day]])</f>
        <v>45544</v>
      </c>
    </row>
    <row r="1828" spans="1:25" x14ac:dyDescent="0.3">
      <c r="A1828" s="5">
        <v>45548.523098379628</v>
      </c>
      <c r="B1828" s="7" t="s">
        <v>23</v>
      </c>
      <c r="C1828" s="6" t="s">
        <v>2203</v>
      </c>
      <c r="D1828" s="7" t="s">
        <v>2214</v>
      </c>
      <c r="E1828" s="8">
        <v>1</v>
      </c>
      <c r="F1828" s="7" t="s">
        <v>68</v>
      </c>
      <c r="G1828" s="7" t="s">
        <v>68</v>
      </c>
      <c r="H1828" s="7" t="s">
        <v>2148</v>
      </c>
      <c r="I1828" s="7" t="s">
        <v>44</v>
      </c>
      <c r="J1828" s="19" t="str">
        <f>IFERROR(INDEX('Employee Info'!$C$3:$E$200,MATCH(Data6[[#This Row],[Name:]],'Employee Info'!$B$3:$B$200,0),MATCH(Data6[[#This Row],[Hours Type:]],'Employee Info'!$C$2:$E$2,0)),"")</f>
        <v/>
      </c>
      <c r="K1828" s="19" t="str">
        <f>IFERROR(INDEX('Employee Info'!$C$3:$J$200,MATCH(Data6[[#This Row],[Name:]],'Employee Info'!$B$3:$B$200,0),MATCH(Data6[[#Headers],[Truck]],'Employee Info'!$C$2:$J$2,0)),"")</f>
        <v/>
      </c>
      <c r="L1828" s="19" t="str">
        <f>IFERROR(INDEX('Employee Info'!$C$3:$J$200,MATCH(Data6[[#This Row],[Name:]],'Employee Info'!$B$3:$B$200,0),MATCH(Data6[[#Headers],[Phone]],'Employee Info'!$C$2:$J$2,0)),"")</f>
        <v/>
      </c>
      <c r="M1828" s="19" t="str">
        <f>IFERROR(INDEX('Employee Info'!$C$3:$J$200,MATCH(Data6[[#This Row],[Name:]],'Employee Info'!$B$3:$B$200,0),MATCH(Data6[[#Headers],[Tech]],'Employee Info'!$C$2:$J$2,0)),"")</f>
        <v/>
      </c>
      <c r="N1828" s="19" t="str">
        <f>IFERROR(INDEX('Employee Info'!$C$3:$J$200,MATCH(Data6[[#This Row],[Name:]],'Employee Info'!$B$3:$B$200,0),MATCH(Data6[[#Headers],[Other]],'Employee Info'!$C$2:$J$2,0)),"")</f>
        <v/>
      </c>
      <c r="O1828" s="19">
        <f>IFERROR((Data6[[#This Row],[Hours:]]*SUM(Data6[[#This Row],[Rate]:[Other]])),"")</f>
        <v>0</v>
      </c>
      <c r="P1828" s="7" t="str">
        <f>IF(Data6[[#This Row],[WO'#:]]="","Riley #","WO#")</f>
        <v>Riley #</v>
      </c>
      <c r="Q1828" s="7">
        <f>IFERROR(WEEKNUM(Data6[[#This Row],[Date:]]),"")</f>
        <v>37</v>
      </c>
      <c r="R1828" s="6">
        <f t="shared" si="84"/>
        <v>45543</v>
      </c>
      <c r="S1828" s="6">
        <f>Data6[[#This Row],[Week Start]]+7</f>
        <v>45550</v>
      </c>
      <c r="T1828" s="7" t="str">
        <f t="shared" si="85"/>
        <v>9/8/2024 - 9/15/2024</v>
      </c>
      <c r="U1828" s="7" t="str">
        <f t="shared" si="86"/>
        <v>Time Card</v>
      </c>
      <c r="V1828" s="8" t="str">
        <f>RIGHT(TEXT(Data6[[#This Row],[Date:]],"mmddyyyy"),4)</f>
        <v>2024</v>
      </c>
      <c r="W1828" s="8" t="str">
        <f>MID(TEXT(Data6[[#This Row],[Date:]],"mmddyyyy"),3,2)</f>
        <v>11</v>
      </c>
      <c r="X1828" s="8" t="str">
        <f>LEFT(TEXT(Data6[[#This Row],[Date:]],"mmddyyyy"),2)</f>
        <v>09</v>
      </c>
      <c r="Y1828" s="6">
        <f>DATE(Data6[[#This Row],[Year]],Data6[[#This Row],[Month]],Data6[[#This Row],[Day]])</f>
        <v>45546</v>
      </c>
    </row>
    <row r="1829" spans="1:25" x14ac:dyDescent="0.3">
      <c r="A1829" s="5">
        <v>45548.523499189818</v>
      </c>
      <c r="B1829" s="7" t="s">
        <v>23</v>
      </c>
      <c r="C1829" s="6" t="s">
        <v>2203</v>
      </c>
      <c r="D1829" s="7" t="s">
        <v>2215</v>
      </c>
      <c r="E1829" s="8">
        <v>7</v>
      </c>
      <c r="F1829" s="7" t="s">
        <v>68</v>
      </c>
      <c r="G1829" s="7" t="s">
        <v>68</v>
      </c>
      <c r="H1829" s="7" t="s">
        <v>2201</v>
      </c>
      <c r="I1829" s="7" t="s">
        <v>44</v>
      </c>
      <c r="J1829" s="19" t="str">
        <f>IFERROR(INDEX('Employee Info'!$C$3:$E$200,MATCH(Data6[[#This Row],[Name:]],'Employee Info'!$B$3:$B$200,0),MATCH(Data6[[#This Row],[Hours Type:]],'Employee Info'!$C$2:$E$2,0)),"")</f>
        <v/>
      </c>
      <c r="K1829" s="19" t="str">
        <f>IFERROR(INDEX('Employee Info'!$C$3:$J$200,MATCH(Data6[[#This Row],[Name:]],'Employee Info'!$B$3:$B$200,0),MATCH(Data6[[#Headers],[Truck]],'Employee Info'!$C$2:$J$2,0)),"")</f>
        <v/>
      </c>
      <c r="L1829" s="19" t="str">
        <f>IFERROR(INDEX('Employee Info'!$C$3:$J$200,MATCH(Data6[[#This Row],[Name:]],'Employee Info'!$B$3:$B$200,0),MATCH(Data6[[#Headers],[Phone]],'Employee Info'!$C$2:$J$2,0)),"")</f>
        <v/>
      </c>
      <c r="M1829" s="19" t="str">
        <f>IFERROR(INDEX('Employee Info'!$C$3:$J$200,MATCH(Data6[[#This Row],[Name:]],'Employee Info'!$B$3:$B$200,0),MATCH(Data6[[#Headers],[Tech]],'Employee Info'!$C$2:$J$2,0)),"")</f>
        <v/>
      </c>
      <c r="N1829" s="19" t="str">
        <f>IFERROR(INDEX('Employee Info'!$C$3:$J$200,MATCH(Data6[[#This Row],[Name:]],'Employee Info'!$B$3:$B$200,0),MATCH(Data6[[#Headers],[Other]],'Employee Info'!$C$2:$J$2,0)),"")</f>
        <v/>
      </c>
      <c r="O1829" s="19">
        <f>IFERROR((Data6[[#This Row],[Hours:]]*SUM(Data6[[#This Row],[Rate]:[Other]])),"")</f>
        <v>0</v>
      </c>
      <c r="P1829" s="7" t="str">
        <f>IF(Data6[[#This Row],[WO'#:]]="","Riley #","WO#")</f>
        <v>Riley #</v>
      </c>
      <c r="Q1829" s="7">
        <f>IFERROR(WEEKNUM(Data6[[#This Row],[Date:]]),"")</f>
        <v>37</v>
      </c>
      <c r="R1829" s="6">
        <f t="shared" si="84"/>
        <v>45543</v>
      </c>
      <c r="S1829" s="6">
        <f>Data6[[#This Row],[Week Start]]+7</f>
        <v>45550</v>
      </c>
      <c r="T1829" s="7" t="str">
        <f t="shared" si="85"/>
        <v>9/8/2024 - 9/15/2024</v>
      </c>
      <c r="U1829" s="7" t="str">
        <f t="shared" si="86"/>
        <v>Time Card</v>
      </c>
      <c r="V1829" s="8" t="str">
        <f>RIGHT(TEXT(Data6[[#This Row],[Date:]],"mmddyyyy"),4)</f>
        <v>2024</v>
      </c>
      <c r="W1829" s="8" t="str">
        <f>MID(TEXT(Data6[[#This Row],[Date:]],"mmddyyyy"),3,2)</f>
        <v>11</v>
      </c>
      <c r="X1829" s="8" t="str">
        <f>LEFT(TEXT(Data6[[#This Row],[Date:]],"mmddyyyy"),2)</f>
        <v>09</v>
      </c>
      <c r="Y1829" s="6">
        <f>DATE(Data6[[#This Row],[Year]],Data6[[#This Row],[Month]],Data6[[#This Row],[Day]])</f>
        <v>45546</v>
      </c>
    </row>
    <row r="1830" spans="1:25" x14ac:dyDescent="0.3">
      <c r="A1830" s="5">
        <v>45548.523666898145</v>
      </c>
      <c r="B1830" s="7" t="s">
        <v>23</v>
      </c>
      <c r="C1830" s="6" t="s">
        <v>2204</v>
      </c>
      <c r="D1830" s="7" t="s">
        <v>2215</v>
      </c>
      <c r="E1830" s="8">
        <v>8</v>
      </c>
      <c r="F1830" s="7" t="s">
        <v>68</v>
      </c>
      <c r="G1830" s="7" t="s">
        <v>68</v>
      </c>
      <c r="H1830" s="7" t="s">
        <v>2201</v>
      </c>
      <c r="I1830" s="7" t="s">
        <v>44</v>
      </c>
      <c r="J1830" s="19" t="str">
        <f>IFERROR(INDEX('Employee Info'!$C$3:$E$200,MATCH(Data6[[#This Row],[Name:]],'Employee Info'!$B$3:$B$200,0),MATCH(Data6[[#This Row],[Hours Type:]],'Employee Info'!$C$2:$E$2,0)),"")</f>
        <v/>
      </c>
      <c r="K1830" s="19" t="str">
        <f>IFERROR(INDEX('Employee Info'!$C$3:$J$200,MATCH(Data6[[#This Row],[Name:]],'Employee Info'!$B$3:$B$200,0),MATCH(Data6[[#Headers],[Truck]],'Employee Info'!$C$2:$J$2,0)),"")</f>
        <v/>
      </c>
      <c r="L1830" s="19" t="str">
        <f>IFERROR(INDEX('Employee Info'!$C$3:$J$200,MATCH(Data6[[#This Row],[Name:]],'Employee Info'!$B$3:$B$200,0),MATCH(Data6[[#Headers],[Phone]],'Employee Info'!$C$2:$J$2,0)),"")</f>
        <v/>
      </c>
      <c r="M1830" s="19" t="str">
        <f>IFERROR(INDEX('Employee Info'!$C$3:$J$200,MATCH(Data6[[#This Row],[Name:]],'Employee Info'!$B$3:$B$200,0),MATCH(Data6[[#Headers],[Tech]],'Employee Info'!$C$2:$J$2,0)),"")</f>
        <v/>
      </c>
      <c r="N1830" s="19" t="str">
        <f>IFERROR(INDEX('Employee Info'!$C$3:$J$200,MATCH(Data6[[#This Row],[Name:]],'Employee Info'!$B$3:$B$200,0),MATCH(Data6[[#Headers],[Other]],'Employee Info'!$C$2:$J$2,0)),"")</f>
        <v/>
      </c>
      <c r="O1830" s="19">
        <f>IFERROR((Data6[[#This Row],[Hours:]]*SUM(Data6[[#This Row],[Rate]:[Other]])),"")</f>
        <v>0</v>
      </c>
      <c r="P1830" s="7" t="str">
        <f>IF(Data6[[#This Row],[WO'#:]]="","Riley #","WO#")</f>
        <v>Riley #</v>
      </c>
      <c r="Q1830" s="7">
        <f>IFERROR(WEEKNUM(Data6[[#This Row],[Date:]]),"")</f>
        <v>37</v>
      </c>
      <c r="R1830" s="6">
        <f t="shared" si="84"/>
        <v>45543</v>
      </c>
      <c r="S1830" s="6">
        <f>Data6[[#This Row],[Week Start]]+7</f>
        <v>45550</v>
      </c>
      <c r="T1830" s="7" t="str">
        <f t="shared" si="85"/>
        <v>9/8/2024 - 9/15/2024</v>
      </c>
      <c r="U1830" s="7" t="str">
        <f t="shared" si="86"/>
        <v>Time Card</v>
      </c>
      <c r="V1830" s="8" t="str">
        <f>RIGHT(TEXT(Data6[[#This Row],[Date:]],"mmddyyyy"),4)</f>
        <v>2024</v>
      </c>
      <c r="W1830" s="8" t="str">
        <f>MID(TEXT(Data6[[#This Row],[Date:]],"mmddyyyy"),3,2)</f>
        <v>12</v>
      </c>
      <c r="X1830" s="8" t="str">
        <f>LEFT(TEXT(Data6[[#This Row],[Date:]],"mmddyyyy"),2)</f>
        <v>09</v>
      </c>
      <c r="Y1830" s="6">
        <f>DATE(Data6[[#This Row],[Year]],Data6[[#This Row],[Month]],Data6[[#This Row],[Day]])</f>
        <v>45547</v>
      </c>
    </row>
    <row r="1831" spans="1:25" x14ac:dyDescent="0.3">
      <c r="A1831" s="5">
        <v>45548.523773958332</v>
      </c>
      <c r="B1831" s="7" t="s">
        <v>23</v>
      </c>
      <c r="C1831" s="6" t="s">
        <v>2206</v>
      </c>
      <c r="D1831" s="7" t="s">
        <v>2215</v>
      </c>
      <c r="E1831" s="8">
        <v>8</v>
      </c>
      <c r="F1831" s="7" t="s">
        <v>68</v>
      </c>
      <c r="G1831" s="7" t="s">
        <v>68</v>
      </c>
      <c r="H1831" s="7" t="s">
        <v>2201</v>
      </c>
      <c r="I1831" s="7" t="s">
        <v>44</v>
      </c>
      <c r="J1831" s="19" t="str">
        <f>IFERROR(INDEX('Employee Info'!$C$3:$E$200,MATCH(Data6[[#This Row],[Name:]],'Employee Info'!$B$3:$B$200,0),MATCH(Data6[[#This Row],[Hours Type:]],'Employee Info'!$C$2:$E$2,0)),"")</f>
        <v/>
      </c>
      <c r="K1831" s="19" t="str">
        <f>IFERROR(INDEX('Employee Info'!$C$3:$J$200,MATCH(Data6[[#This Row],[Name:]],'Employee Info'!$B$3:$B$200,0),MATCH(Data6[[#Headers],[Truck]],'Employee Info'!$C$2:$J$2,0)),"")</f>
        <v/>
      </c>
      <c r="L1831" s="19" t="str">
        <f>IFERROR(INDEX('Employee Info'!$C$3:$J$200,MATCH(Data6[[#This Row],[Name:]],'Employee Info'!$B$3:$B$200,0),MATCH(Data6[[#Headers],[Phone]],'Employee Info'!$C$2:$J$2,0)),"")</f>
        <v/>
      </c>
      <c r="M1831" s="19" t="str">
        <f>IFERROR(INDEX('Employee Info'!$C$3:$J$200,MATCH(Data6[[#This Row],[Name:]],'Employee Info'!$B$3:$B$200,0),MATCH(Data6[[#Headers],[Tech]],'Employee Info'!$C$2:$J$2,0)),"")</f>
        <v/>
      </c>
      <c r="N1831" s="19" t="str">
        <f>IFERROR(INDEX('Employee Info'!$C$3:$J$200,MATCH(Data6[[#This Row],[Name:]],'Employee Info'!$B$3:$B$200,0),MATCH(Data6[[#Headers],[Other]],'Employee Info'!$C$2:$J$2,0)),"")</f>
        <v/>
      </c>
      <c r="O1831" s="19">
        <f>IFERROR((Data6[[#This Row],[Hours:]]*SUM(Data6[[#This Row],[Rate]:[Other]])),"")</f>
        <v>0</v>
      </c>
      <c r="P1831" s="7" t="str">
        <f>IF(Data6[[#This Row],[WO'#:]]="","Riley #","WO#")</f>
        <v>Riley #</v>
      </c>
      <c r="Q1831" s="7">
        <f>IFERROR(WEEKNUM(Data6[[#This Row],[Date:]]),"")</f>
        <v>37</v>
      </c>
      <c r="R1831" s="6">
        <f t="shared" si="84"/>
        <v>45543</v>
      </c>
      <c r="S1831" s="6">
        <f>Data6[[#This Row],[Week Start]]+7</f>
        <v>45550</v>
      </c>
      <c r="T1831" s="7" t="str">
        <f t="shared" si="85"/>
        <v>9/8/2024 - 9/15/2024</v>
      </c>
      <c r="U1831" s="7" t="str">
        <f t="shared" si="86"/>
        <v>Time Card</v>
      </c>
      <c r="V1831" s="8" t="str">
        <f>RIGHT(TEXT(Data6[[#This Row],[Date:]],"mmddyyyy"),4)</f>
        <v>2024</v>
      </c>
      <c r="W1831" s="8" t="str">
        <f>MID(TEXT(Data6[[#This Row],[Date:]],"mmddyyyy"),3,2)</f>
        <v>13</v>
      </c>
      <c r="X1831" s="8" t="str">
        <f>LEFT(TEXT(Data6[[#This Row],[Date:]],"mmddyyyy"),2)</f>
        <v>09</v>
      </c>
      <c r="Y1831" s="6">
        <f>DATE(Data6[[#This Row],[Year]],Data6[[#This Row],[Month]],Data6[[#This Row],[Day]])</f>
        <v>45548</v>
      </c>
    </row>
    <row r="1832" spans="1:25" x14ac:dyDescent="0.3">
      <c r="A1832" s="5">
        <v>45548.524803703702</v>
      </c>
      <c r="B1832" s="7" t="s">
        <v>2216</v>
      </c>
      <c r="C1832" s="6" t="s">
        <v>2206</v>
      </c>
      <c r="D1832" s="7" t="s">
        <v>2215</v>
      </c>
      <c r="E1832" s="8">
        <v>8</v>
      </c>
      <c r="F1832" s="7" t="s">
        <v>68</v>
      </c>
      <c r="G1832" s="7" t="s">
        <v>68</v>
      </c>
      <c r="H1832" s="7" t="s">
        <v>2201</v>
      </c>
      <c r="I1832" s="7" t="s">
        <v>44</v>
      </c>
      <c r="J1832" s="19" t="str">
        <f>IFERROR(INDEX('Employee Info'!$C$3:$E$200,MATCH(Data6[[#This Row],[Name:]],'Employee Info'!$B$3:$B$200,0),MATCH(Data6[[#This Row],[Hours Type:]],'Employee Info'!$C$2:$E$2,0)),"")</f>
        <v/>
      </c>
      <c r="K1832" s="19" t="str">
        <f>IFERROR(INDEX('Employee Info'!$C$3:$J$200,MATCH(Data6[[#This Row],[Name:]],'Employee Info'!$B$3:$B$200,0),MATCH(Data6[[#Headers],[Truck]],'Employee Info'!$C$2:$J$2,0)),"")</f>
        <v/>
      </c>
      <c r="L1832" s="19" t="str">
        <f>IFERROR(INDEX('Employee Info'!$C$3:$J$200,MATCH(Data6[[#This Row],[Name:]],'Employee Info'!$B$3:$B$200,0),MATCH(Data6[[#Headers],[Phone]],'Employee Info'!$C$2:$J$2,0)),"")</f>
        <v/>
      </c>
      <c r="M1832" s="19" t="str">
        <f>IFERROR(INDEX('Employee Info'!$C$3:$J$200,MATCH(Data6[[#This Row],[Name:]],'Employee Info'!$B$3:$B$200,0),MATCH(Data6[[#Headers],[Tech]],'Employee Info'!$C$2:$J$2,0)),"")</f>
        <v/>
      </c>
      <c r="N1832" s="19" t="str">
        <f>IFERROR(INDEX('Employee Info'!$C$3:$J$200,MATCH(Data6[[#This Row],[Name:]],'Employee Info'!$B$3:$B$200,0),MATCH(Data6[[#Headers],[Other]],'Employee Info'!$C$2:$J$2,0)),"")</f>
        <v/>
      </c>
      <c r="O1832" s="19">
        <f>IFERROR((Data6[[#This Row],[Hours:]]*SUM(Data6[[#This Row],[Rate]:[Other]])),"")</f>
        <v>0</v>
      </c>
      <c r="P1832" s="7" t="str">
        <f>IF(Data6[[#This Row],[WO'#:]]="","Riley #","WO#")</f>
        <v>Riley #</v>
      </c>
      <c r="Q1832" s="7">
        <f>IFERROR(WEEKNUM(Data6[[#This Row],[Date:]]),"")</f>
        <v>37</v>
      </c>
      <c r="R1832" s="6">
        <f t="shared" si="84"/>
        <v>45543</v>
      </c>
      <c r="S1832" s="6">
        <f>Data6[[#This Row],[Week Start]]+7</f>
        <v>45550</v>
      </c>
      <c r="T1832" s="7" t="str">
        <f t="shared" si="85"/>
        <v>9/8/2024 - 9/15/2024</v>
      </c>
      <c r="U1832" s="7" t="str">
        <f t="shared" si="86"/>
        <v>Time Card</v>
      </c>
      <c r="V1832" s="8" t="str">
        <f>RIGHT(TEXT(Data6[[#This Row],[Date:]],"mmddyyyy"),4)</f>
        <v>2024</v>
      </c>
      <c r="W1832" s="8" t="str">
        <f>MID(TEXT(Data6[[#This Row],[Date:]],"mmddyyyy"),3,2)</f>
        <v>13</v>
      </c>
      <c r="X1832" s="8" t="str">
        <f>LEFT(TEXT(Data6[[#This Row],[Date:]],"mmddyyyy"),2)</f>
        <v>09</v>
      </c>
      <c r="Y1832" s="6">
        <f>DATE(Data6[[#This Row],[Year]],Data6[[#This Row],[Month]],Data6[[#This Row],[Day]])</f>
        <v>45548</v>
      </c>
    </row>
    <row r="1833" spans="1:25" x14ac:dyDescent="0.3">
      <c r="A1833" s="5">
        <v>45548.524899537035</v>
      </c>
      <c r="B1833" s="7" t="s">
        <v>2216</v>
      </c>
      <c r="C1833" s="6" t="s">
        <v>2204</v>
      </c>
      <c r="D1833" s="7" t="s">
        <v>2215</v>
      </c>
      <c r="E1833" s="8">
        <v>8</v>
      </c>
      <c r="F1833" s="7" t="s">
        <v>68</v>
      </c>
      <c r="G1833" s="7" t="s">
        <v>68</v>
      </c>
      <c r="H1833" s="7" t="s">
        <v>2201</v>
      </c>
      <c r="I1833" s="7" t="s">
        <v>44</v>
      </c>
      <c r="J1833" s="19" t="str">
        <f>IFERROR(INDEX('Employee Info'!$C$3:$E$200,MATCH(Data6[[#This Row],[Name:]],'Employee Info'!$B$3:$B$200,0),MATCH(Data6[[#This Row],[Hours Type:]],'Employee Info'!$C$2:$E$2,0)),"")</f>
        <v/>
      </c>
      <c r="K1833" s="19" t="str">
        <f>IFERROR(INDEX('Employee Info'!$C$3:$J$200,MATCH(Data6[[#This Row],[Name:]],'Employee Info'!$B$3:$B$200,0),MATCH(Data6[[#Headers],[Truck]],'Employee Info'!$C$2:$J$2,0)),"")</f>
        <v/>
      </c>
      <c r="L1833" s="19" t="str">
        <f>IFERROR(INDEX('Employee Info'!$C$3:$J$200,MATCH(Data6[[#This Row],[Name:]],'Employee Info'!$B$3:$B$200,0),MATCH(Data6[[#Headers],[Phone]],'Employee Info'!$C$2:$J$2,0)),"")</f>
        <v/>
      </c>
      <c r="M1833" s="19" t="str">
        <f>IFERROR(INDEX('Employee Info'!$C$3:$J$200,MATCH(Data6[[#This Row],[Name:]],'Employee Info'!$B$3:$B$200,0),MATCH(Data6[[#Headers],[Tech]],'Employee Info'!$C$2:$J$2,0)),"")</f>
        <v/>
      </c>
      <c r="N1833" s="19" t="str">
        <f>IFERROR(INDEX('Employee Info'!$C$3:$J$200,MATCH(Data6[[#This Row],[Name:]],'Employee Info'!$B$3:$B$200,0),MATCH(Data6[[#Headers],[Other]],'Employee Info'!$C$2:$J$2,0)),"")</f>
        <v/>
      </c>
      <c r="O1833" s="19">
        <f>IFERROR((Data6[[#This Row],[Hours:]]*SUM(Data6[[#This Row],[Rate]:[Other]])),"")</f>
        <v>0</v>
      </c>
      <c r="P1833" s="7" t="str">
        <f>IF(Data6[[#This Row],[WO'#:]]="","Riley #","WO#")</f>
        <v>Riley #</v>
      </c>
      <c r="Q1833" s="7">
        <f>IFERROR(WEEKNUM(Data6[[#This Row],[Date:]]),"")</f>
        <v>37</v>
      </c>
      <c r="R1833" s="6">
        <f t="shared" si="84"/>
        <v>45543</v>
      </c>
      <c r="S1833" s="6">
        <f>Data6[[#This Row],[Week Start]]+7</f>
        <v>45550</v>
      </c>
      <c r="T1833" s="7" t="str">
        <f t="shared" si="85"/>
        <v>9/8/2024 - 9/15/2024</v>
      </c>
      <c r="U1833" s="7" t="str">
        <f t="shared" si="86"/>
        <v>Time Card</v>
      </c>
      <c r="V1833" s="8" t="str">
        <f>RIGHT(TEXT(Data6[[#This Row],[Date:]],"mmddyyyy"),4)</f>
        <v>2024</v>
      </c>
      <c r="W1833" s="8" t="str">
        <f>MID(TEXT(Data6[[#This Row],[Date:]],"mmddyyyy"),3,2)</f>
        <v>12</v>
      </c>
      <c r="X1833" s="8" t="str">
        <f>LEFT(TEXT(Data6[[#This Row],[Date:]],"mmddyyyy"),2)</f>
        <v>09</v>
      </c>
      <c r="Y1833" s="6">
        <f>DATE(Data6[[#This Row],[Year]],Data6[[#This Row],[Month]],Data6[[#This Row],[Day]])</f>
        <v>45547</v>
      </c>
    </row>
    <row r="1834" spans="1:25" x14ac:dyDescent="0.3">
      <c r="A1834" s="5">
        <v>45548.524957986112</v>
      </c>
      <c r="B1834" s="7" t="s">
        <v>2216</v>
      </c>
      <c r="C1834" s="6" t="s">
        <v>2203</v>
      </c>
      <c r="D1834" s="7" t="s">
        <v>2215</v>
      </c>
      <c r="E1834" s="8">
        <v>8</v>
      </c>
      <c r="F1834" s="7" t="s">
        <v>68</v>
      </c>
      <c r="G1834" s="7" t="s">
        <v>68</v>
      </c>
      <c r="H1834" s="7" t="s">
        <v>2201</v>
      </c>
      <c r="I1834" s="7" t="s">
        <v>44</v>
      </c>
      <c r="J1834" s="19" t="str">
        <f>IFERROR(INDEX('Employee Info'!$C$3:$E$200,MATCH(Data6[[#This Row],[Name:]],'Employee Info'!$B$3:$B$200,0),MATCH(Data6[[#This Row],[Hours Type:]],'Employee Info'!$C$2:$E$2,0)),"")</f>
        <v/>
      </c>
      <c r="K1834" s="19" t="str">
        <f>IFERROR(INDEX('Employee Info'!$C$3:$J$200,MATCH(Data6[[#This Row],[Name:]],'Employee Info'!$B$3:$B$200,0),MATCH(Data6[[#Headers],[Truck]],'Employee Info'!$C$2:$J$2,0)),"")</f>
        <v/>
      </c>
      <c r="L1834" s="19" t="str">
        <f>IFERROR(INDEX('Employee Info'!$C$3:$J$200,MATCH(Data6[[#This Row],[Name:]],'Employee Info'!$B$3:$B$200,0),MATCH(Data6[[#Headers],[Phone]],'Employee Info'!$C$2:$J$2,0)),"")</f>
        <v/>
      </c>
      <c r="M1834" s="19" t="str">
        <f>IFERROR(INDEX('Employee Info'!$C$3:$J$200,MATCH(Data6[[#This Row],[Name:]],'Employee Info'!$B$3:$B$200,0),MATCH(Data6[[#Headers],[Tech]],'Employee Info'!$C$2:$J$2,0)),"")</f>
        <v/>
      </c>
      <c r="N1834" s="19" t="str">
        <f>IFERROR(INDEX('Employee Info'!$C$3:$J$200,MATCH(Data6[[#This Row],[Name:]],'Employee Info'!$B$3:$B$200,0),MATCH(Data6[[#Headers],[Other]],'Employee Info'!$C$2:$J$2,0)),"")</f>
        <v/>
      </c>
      <c r="O1834" s="19">
        <f>IFERROR((Data6[[#This Row],[Hours:]]*SUM(Data6[[#This Row],[Rate]:[Other]])),"")</f>
        <v>0</v>
      </c>
      <c r="P1834" s="7" t="str">
        <f>IF(Data6[[#This Row],[WO'#:]]="","Riley #","WO#")</f>
        <v>Riley #</v>
      </c>
      <c r="Q1834" s="7">
        <f>IFERROR(WEEKNUM(Data6[[#This Row],[Date:]]),"")</f>
        <v>37</v>
      </c>
      <c r="R1834" s="6">
        <f t="shared" si="84"/>
        <v>45543</v>
      </c>
      <c r="S1834" s="6">
        <f>Data6[[#This Row],[Week Start]]+7</f>
        <v>45550</v>
      </c>
      <c r="T1834" s="7" t="str">
        <f t="shared" si="85"/>
        <v>9/8/2024 - 9/15/2024</v>
      </c>
      <c r="U1834" s="7" t="str">
        <f t="shared" si="86"/>
        <v>Time Card</v>
      </c>
      <c r="V1834" s="8" t="str">
        <f>RIGHT(TEXT(Data6[[#This Row],[Date:]],"mmddyyyy"),4)</f>
        <v>2024</v>
      </c>
      <c r="W1834" s="8" t="str">
        <f>MID(TEXT(Data6[[#This Row],[Date:]],"mmddyyyy"),3,2)</f>
        <v>11</v>
      </c>
      <c r="X1834" s="8" t="str">
        <f>LEFT(TEXT(Data6[[#This Row],[Date:]],"mmddyyyy"),2)</f>
        <v>09</v>
      </c>
      <c r="Y1834" s="6">
        <f>DATE(Data6[[#This Row],[Year]],Data6[[#This Row],[Month]],Data6[[#This Row],[Day]])</f>
        <v>45546</v>
      </c>
    </row>
    <row r="1835" spans="1:25" x14ac:dyDescent="0.3">
      <c r="A1835" s="5">
        <v>45548.524998611108</v>
      </c>
      <c r="B1835" s="7" t="s">
        <v>2216</v>
      </c>
      <c r="C1835" s="6" t="s">
        <v>2202</v>
      </c>
      <c r="D1835" s="7" t="s">
        <v>2215</v>
      </c>
      <c r="E1835" s="8">
        <v>8</v>
      </c>
      <c r="F1835" s="7" t="s">
        <v>68</v>
      </c>
      <c r="G1835" s="7" t="s">
        <v>68</v>
      </c>
      <c r="H1835" s="7" t="s">
        <v>2201</v>
      </c>
      <c r="I1835" s="7" t="s">
        <v>44</v>
      </c>
      <c r="J1835" s="19" t="str">
        <f>IFERROR(INDEX('Employee Info'!$C$3:$E$200,MATCH(Data6[[#This Row],[Name:]],'Employee Info'!$B$3:$B$200,0),MATCH(Data6[[#This Row],[Hours Type:]],'Employee Info'!$C$2:$E$2,0)),"")</f>
        <v/>
      </c>
      <c r="K1835" s="19" t="str">
        <f>IFERROR(INDEX('Employee Info'!$C$3:$J$200,MATCH(Data6[[#This Row],[Name:]],'Employee Info'!$B$3:$B$200,0),MATCH(Data6[[#Headers],[Truck]],'Employee Info'!$C$2:$J$2,0)),"")</f>
        <v/>
      </c>
      <c r="L1835" s="19" t="str">
        <f>IFERROR(INDEX('Employee Info'!$C$3:$J$200,MATCH(Data6[[#This Row],[Name:]],'Employee Info'!$B$3:$B$200,0),MATCH(Data6[[#Headers],[Phone]],'Employee Info'!$C$2:$J$2,0)),"")</f>
        <v/>
      </c>
      <c r="M1835" s="19" t="str">
        <f>IFERROR(INDEX('Employee Info'!$C$3:$J$200,MATCH(Data6[[#This Row],[Name:]],'Employee Info'!$B$3:$B$200,0),MATCH(Data6[[#Headers],[Tech]],'Employee Info'!$C$2:$J$2,0)),"")</f>
        <v/>
      </c>
      <c r="N1835" s="19" t="str">
        <f>IFERROR(INDEX('Employee Info'!$C$3:$J$200,MATCH(Data6[[#This Row],[Name:]],'Employee Info'!$B$3:$B$200,0),MATCH(Data6[[#Headers],[Other]],'Employee Info'!$C$2:$J$2,0)),"")</f>
        <v/>
      </c>
      <c r="O1835" s="19">
        <f>IFERROR((Data6[[#This Row],[Hours:]]*SUM(Data6[[#This Row],[Rate]:[Other]])),"")</f>
        <v>0</v>
      </c>
      <c r="P1835" s="7" t="str">
        <f>IF(Data6[[#This Row],[WO'#:]]="","Riley #","WO#")</f>
        <v>Riley #</v>
      </c>
      <c r="Q1835" s="7">
        <f>IFERROR(WEEKNUM(Data6[[#This Row],[Date:]]),"")</f>
        <v>37</v>
      </c>
      <c r="R1835" s="6">
        <f t="shared" si="84"/>
        <v>45543</v>
      </c>
      <c r="S1835" s="6">
        <f>Data6[[#This Row],[Week Start]]+7</f>
        <v>45550</v>
      </c>
      <c r="T1835" s="7" t="str">
        <f t="shared" si="85"/>
        <v>9/8/2024 - 9/15/2024</v>
      </c>
      <c r="U1835" s="7" t="str">
        <f t="shared" si="86"/>
        <v>Time Card</v>
      </c>
      <c r="V1835" s="8" t="str">
        <f>RIGHT(TEXT(Data6[[#This Row],[Date:]],"mmddyyyy"),4)</f>
        <v>2024</v>
      </c>
      <c r="W1835" s="8" t="str">
        <f>MID(TEXT(Data6[[#This Row],[Date:]],"mmddyyyy"),3,2)</f>
        <v>10</v>
      </c>
      <c r="X1835" s="8" t="str">
        <f>LEFT(TEXT(Data6[[#This Row],[Date:]],"mmddyyyy"),2)</f>
        <v>09</v>
      </c>
      <c r="Y1835" s="6">
        <f>DATE(Data6[[#This Row],[Year]],Data6[[#This Row],[Month]],Data6[[#This Row],[Day]])</f>
        <v>45545</v>
      </c>
    </row>
    <row r="1836" spans="1:25" x14ac:dyDescent="0.3">
      <c r="A1836" s="5">
        <v>45548.525080555555</v>
      </c>
      <c r="B1836" s="7" t="s">
        <v>2216</v>
      </c>
      <c r="C1836" s="6" t="s">
        <v>2199</v>
      </c>
      <c r="D1836" s="7" t="s">
        <v>2215</v>
      </c>
      <c r="E1836" s="8">
        <v>8</v>
      </c>
      <c r="F1836" s="7" t="s">
        <v>68</v>
      </c>
      <c r="G1836" s="7" t="s">
        <v>68</v>
      </c>
      <c r="H1836" s="7" t="s">
        <v>2201</v>
      </c>
      <c r="I1836" s="7" t="s">
        <v>44</v>
      </c>
      <c r="J1836" s="19" t="str">
        <f>IFERROR(INDEX('Employee Info'!$C$3:$E$200,MATCH(Data6[[#This Row],[Name:]],'Employee Info'!$B$3:$B$200,0),MATCH(Data6[[#This Row],[Hours Type:]],'Employee Info'!$C$2:$E$2,0)),"")</f>
        <v/>
      </c>
      <c r="K1836" s="19" t="str">
        <f>IFERROR(INDEX('Employee Info'!$C$3:$J$200,MATCH(Data6[[#This Row],[Name:]],'Employee Info'!$B$3:$B$200,0),MATCH(Data6[[#Headers],[Truck]],'Employee Info'!$C$2:$J$2,0)),"")</f>
        <v/>
      </c>
      <c r="L1836" s="19" t="str">
        <f>IFERROR(INDEX('Employee Info'!$C$3:$J$200,MATCH(Data6[[#This Row],[Name:]],'Employee Info'!$B$3:$B$200,0),MATCH(Data6[[#Headers],[Phone]],'Employee Info'!$C$2:$J$2,0)),"")</f>
        <v/>
      </c>
      <c r="M1836" s="19" t="str">
        <f>IFERROR(INDEX('Employee Info'!$C$3:$J$200,MATCH(Data6[[#This Row],[Name:]],'Employee Info'!$B$3:$B$200,0),MATCH(Data6[[#Headers],[Tech]],'Employee Info'!$C$2:$J$2,0)),"")</f>
        <v/>
      </c>
      <c r="N1836" s="19" t="str">
        <f>IFERROR(INDEX('Employee Info'!$C$3:$J$200,MATCH(Data6[[#This Row],[Name:]],'Employee Info'!$B$3:$B$200,0),MATCH(Data6[[#Headers],[Other]],'Employee Info'!$C$2:$J$2,0)),"")</f>
        <v/>
      </c>
      <c r="O1836" s="19">
        <f>IFERROR((Data6[[#This Row],[Hours:]]*SUM(Data6[[#This Row],[Rate]:[Other]])),"")</f>
        <v>0</v>
      </c>
      <c r="P1836" s="7" t="str">
        <f>IF(Data6[[#This Row],[WO'#:]]="","Riley #","WO#")</f>
        <v>Riley #</v>
      </c>
      <c r="Q1836" s="7">
        <f>IFERROR(WEEKNUM(Data6[[#This Row],[Date:]]),"")</f>
        <v>37</v>
      </c>
      <c r="R1836" s="6">
        <f t="shared" si="84"/>
        <v>45543</v>
      </c>
      <c r="S1836" s="6">
        <f>Data6[[#This Row],[Week Start]]+7</f>
        <v>45550</v>
      </c>
      <c r="T1836" s="7" t="str">
        <f t="shared" si="85"/>
        <v>9/8/2024 - 9/15/2024</v>
      </c>
      <c r="U1836" s="7" t="str">
        <f t="shared" si="86"/>
        <v>Time Card</v>
      </c>
      <c r="V1836" s="8" t="str">
        <f>RIGHT(TEXT(Data6[[#This Row],[Date:]],"mmddyyyy"),4)</f>
        <v>2024</v>
      </c>
      <c r="W1836" s="8" t="str">
        <f>MID(TEXT(Data6[[#This Row],[Date:]],"mmddyyyy"),3,2)</f>
        <v>09</v>
      </c>
      <c r="X1836" s="8" t="str">
        <f>LEFT(TEXT(Data6[[#This Row],[Date:]],"mmddyyyy"),2)</f>
        <v>09</v>
      </c>
      <c r="Y1836" s="6">
        <f>DATE(Data6[[#This Row],[Year]],Data6[[#This Row],[Month]],Data6[[#This Row],[Day]])</f>
        <v>45544</v>
      </c>
    </row>
    <row r="1837" spans="1:25" x14ac:dyDescent="0.3">
      <c r="A1837" s="5">
        <v>45548.526842245374</v>
      </c>
      <c r="B1837" s="7" t="s">
        <v>2143</v>
      </c>
      <c r="C1837" s="6" t="s">
        <v>2199</v>
      </c>
      <c r="D1837" s="7" t="s">
        <v>2217</v>
      </c>
      <c r="E1837" s="8">
        <v>2</v>
      </c>
      <c r="F1837" s="7" t="s">
        <v>68</v>
      </c>
      <c r="G1837" s="7" t="s">
        <v>68</v>
      </c>
      <c r="H1837" s="7" t="s">
        <v>2218</v>
      </c>
      <c r="I1837" s="7" t="s">
        <v>44</v>
      </c>
      <c r="J1837" s="19" t="str">
        <f>IFERROR(INDEX('Employee Info'!$C$3:$E$200,MATCH(Data6[[#This Row],[Name:]],'Employee Info'!$B$3:$B$200,0),MATCH(Data6[[#This Row],[Hours Type:]],'Employee Info'!$C$2:$E$2,0)),"")</f>
        <v/>
      </c>
      <c r="K1837" s="19" t="str">
        <f>IFERROR(INDEX('Employee Info'!$C$3:$J$200,MATCH(Data6[[#This Row],[Name:]],'Employee Info'!$B$3:$B$200,0),MATCH(Data6[[#Headers],[Truck]],'Employee Info'!$C$2:$J$2,0)),"")</f>
        <v/>
      </c>
      <c r="L1837" s="19" t="str">
        <f>IFERROR(INDEX('Employee Info'!$C$3:$J$200,MATCH(Data6[[#This Row],[Name:]],'Employee Info'!$B$3:$B$200,0),MATCH(Data6[[#Headers],[Phone]],'Employee Info'!$C$2:$J$2,0)),"")</f>
        <v/>
      </c>
      <c r="M1837" s="19" t="str">
        <f>IFERROR(INDEX('Employee Info'!$C$3:$J$200,MATCH(Data6[[#This Row],[Name:]],'Employee Info'!$B$3:$B$200,0),MATCH(Data6[[#Headers],[Tech]],'Employee Info'!$C$2:$J$2,0)),"")</f>
        <v/>
      </c>
      <c r="N1837" s="19" t="str">
        <f>IFERROR(INDEX('Employee Info'!$C$3:$J$200,MATCH(Data6[[#This Row],[Name:]],'Employee Info'!$B$3:$B$200,0),MATCH(Data6[[#Headers],[Other]],'Employee Info'!$C$2:$J$2,0)),"")</f>
        <v/>
      </c>
      <c r="O1837" s="19">
        <f>IFERROR((Data6[[#This Row],[Hours:]]*SUM(Data6[[#This Row],[Rate]:[Other]])),"")</f>
        <v>0</v>
      </c>
      <c r="P1837" s="7" t="str">
        <f>IF(Data6[[#This Row],[WO'#:]]="","Riley #","WO#")</f>
        <v>Riley #</v>
      </c>
      <c r="Q1837" s="7">
        <f>IFERROR(WEEKNUM(Data6[[#This Row],[Date:]]),"")</f>
        <v>37</v>
      </c>
      <c r="R1837" s="6">
        <f t="shared" si="84"/>
        <v>45543</v>
      </c>
      <c r="S1837" s="6">
        <f>Data6[[#This Row],[Week Start]]+7</f>
        <v>45550</v>
      </c>
      <c r="T1837" s="7" t="str">
        <f t="shared" si="85"/>
        <v>9/8/2024 - 9/15/2024</v>
      </c>
      <c r="U1837" s="7" t="str">
        <f t="shared" si="86"/>
        <v>Time Card</v>
      </c>
      <c r="V1837" s="8" t="str">
        <f>RIGHT(TEXT(Data6[[#This Row],[Date:]],"mmddyyyy"),4)</f>
        <v>2024</v>
      </c>
      <c r="W1837" s="8" t="str">
        <f>MID(TEXT(Data6[[#This Row],[Date:]],"mmddyyyy"),3,2)</f>
        <v>09</v>
      </c>
      <c r="X1837" s="8" t="str">
        <f>LEFT(TEXT(Data6[[#This Row],[Date:]],"mmddyyyy"),2)</f>
        <v>09</v>
      </c>
      <c r="Y1837" s="6">
        <f>DATE(Data6[[#This Row],[Year]],Data6[[#This Row],[Month]],Data6[[#This Row],[Day]])</f>
        <v>45544</v>
      </c>
    </row>
    <row r="1838" spans="1:25" x14ac:dyDescent="0.3">
      <c r="A1838" s="5">
        <v>45548.527280555558</v>
      </c>
      <c r="B1838" s="7" t="s">
        <v>2143</v>
      </c>
      <c r="C1838" s="6" t="s">
        <v>2199</v>
      </c>
      <c r="D1838" s="7" t="s">
        <v>2219</v>
      </c>
      <c r="E1838" s="8">
        <v>2</v>
      </c>
      <c r="F1838" s="7" t="s">
        <v>68</v>
      </c>
      <c r="G1838" s="7" t="s">
        <v>68</v>
      </c>
      <c r="H1838" s="7" t="s">
        <v>2210</v>
      </c>
      <c r="I1838" s="7" t="s">
        <v>44</v>
      </c>
      <c r="J1838" s="19" t="str">
        <f>IFERROR(INDEX('Employee Info'!$C$3:$E$200,MATCH(Data6[[#This Row],[Name:]],'Employee Info'!$B$3:$B$200,0),MATCH(Data6[[#This Row],[Hours Type:]],'Employee Info'!$C$2:$E$2,0)),"")</f>
        <v/>
      </c>
      <c r="K1838" s="19" t="str">
        <f>IFERROR(INDEX('Employee Info'!$C$3:$J$200,MATCH(Data6[[#This Row],[Name:]],'Employee Info'!$B$3:$B$200,0),MATCH(Data6[[#Headers],[Truck]],'Employee Info'!$C$2:$J$2,0)),"")</f>
        <v/>
      </c>
      <c r="L1838" s="19" t="str">
        <f>IFERROR(INDEX('Employee Info'!$C$3:$J$200,MATCH(Data6[[#This Row],[Name:]],'Employee Info'!$B$3:$B$200,0),MATCH(Data6[[#Headers],[Phone]],'Employee Info'!$C$2:$J$2,0)),"")</f>
        <v/>
      </c>
      <c r="M1838" s="19" t="str">
        <f>IFERROR(INDEX('Employee Info'!$C$3:$J$200,MATCH(Data6[[#This Row],[Name:]],'Employee Info'!$B$3:$B$200,0),MATCH(Data6[[#Headers],[Tech]],'Employee Info'!$C$2:$J$2,0)),"")</f>
        <v/>
      </c>
      <c r="N1838" s="19" t="str">
        <f>IFERROR(INDEX('Employee Info'!$C$3:$J$200,MATCH(Data6[[#This Row],[Name:]],'Employee Info'!$B$3:$B$200,0),MATCH(Data6[[#Headers],[Other]],'Employee Info'!$C$2:$J$2,0)),"")</f>
        <v/>
      </c>
      <c r="O1838" s="19">
        <f>IFERROR((Data6[[#This Row],[Hours:]]*SUM(Data6[[#This Row],[Rate]:[Other]])),"")</f>
        <v>0</v>
      </c>
      <c r="P1838" s="7" t="str">
        <f>IF(Data6[[#This Row],[WO'#:]]="","Riley #","WO#")</f>
        <v>Riley #</v>
      </c>
      <c r="Q1838" s="7">
        <f>IFERROR(WEEKNUM(Data6[[#This Row],[Date:]]),"")</f>
        <v>37</v>
      </c>
      <c r="R1838" s="6">
        <f t="shared" si="84"/>
        <v>45543</v>
      </c>
      <c r="S1838" s="6">
        <f>Data6[[#This Row],[Week Start]]+7</f>
        <v>45550</v>
      </c>
      <c r="T1838" s="7" t="str">
        <f t="shared" si="85"/>
        <v>9/8/2024 - 9/15/2024</v>
      </c>
      <c r="U1838" s="7" t="str">
        <f t="shared" si="86"/>
        <v>Time Card</v>
      </c>
      <c r="V1838" s="8" t="str">
        <f>RIGHT(TEXT(Data6[[#This Row],[Date:]],"mmddyyyy"),4)</f>
        <v>2024</v>
      </c>
      <c r="W1838" s="8" t="str">
        <f>MID(TEXT(Data6[[#This Row],[Date:]],"mmddyyyy"),3,2)</f>
        <v>09</v>
      </c>
      <c r="X1838" s="8" t="str">
        <f>LEFT(TEXT(Data6[[#This Row],[Date:]],"mmddyyyy"),2)</f>
        <v>09</v>
      </c>
      <c r="Y1838" s="6">
        <f>DATE(Data6[[#This Row],[Year]],Data6[[#This Row],[Month]],Data6[[#This Row],[Day]])</f>
        <v>45544</v>
      </c>
    </row>
    <row r="1839" spans="1:25" x14ac:dyDescent="0.3">
      <c r="A1839" s="5">
        <v>45548.527723495368</v>
      </c>
      <c r="B1839" s="7" t="s">
        <v>2143</v>
      </c>
      <c r="C1839" s="6" t="s">
        <v>2199</v>
      </c>
      <c r="D1839" s="7" t="s">
        <v>2213</v>
      </c>
      <c r="E1839" s="8">
        <v>4</v>
      </c>
      <c r="F1839" s="7">
        <v>7148628</v>
      </c>
      <c r="G1839" s="7" t="s">
        <v>68</v>
      </c>
      <c r="H1839" s="7" t="s">
        <v>756</v>
      </c>
      <c r="I1839" s="7" t="s">
        <v>44</v>
      </c>
      <c r="J1839" s="19" t="str">
        <f>IFERROR(INDEX('Employee Info'!$C$3:$E$200,MATCH(Data6[[#This Row],[Name:]],'Employee Info'!$B$3:$B$200,0),MATCH(Data6[[#This Row],[Hours Type:]],'Employee Info'!$C$2:$E$2,0)),"")</f>
        <v/>
      </c>
      <c r="K1839" s="19" t="str">
        <f>IFERROR(INDEX('Employee Info'!$C$3:$J$200,MATCH(Data6[[#This Row],[Name:]],'Employee Info'!$B$3:$B$200,0),MATCH(Data6[[#Headers],[Truck]],'Employee Info'!$C$2:$J$2,0)),"")</f>
        <v/>
      </c>
      <c r="L1839" s="19" t="str">
        <f>IFERROR(INDEX('Employee Info'!$C$3:$J$200,MATCH(Data6[[#This Row],[Name:]],'Employee Info'!$B$3:$B$200,0),MATCH(Data6[[#Headers],[Phone]],'Employee Info'!$C$2:$J$2,0)),"")</f>
        <v/>
      </c>
      <c r="M1839" s="19" t="str">
        <f>IFERROR(INDEX('Employee Info'!$C$3:$J$200,MATCH(Data6[[#This Row],[Name:]],'Employee Info'!$B$3:$B$200,0),MATCH(Data6[[#Headers],[Tech]],'Employee Info'!$C$2:$J$2,0)),"")</f>
        <v/>
      </c>
      <c r="N1839" s="19" t="str">
        <f>IFERROR(INDEX('Employee Info'!$C$3:$J$200,MATCH(Data6[[#This Row],[Name:]],'Employee Info'!$B$3:$B$200,0),MATCH(Data6[[#Headers],[Other]],'Employee Info'!$C$2:$J$2,0)),"")</f>
        <v/>
      </c>
      <c r="O1839" s="19">
        <f>IFERROR((Data6[[#This Row],[Hours:]]*SUM(Data6[[#This Row],[Rate]:[Other]])),"")</f>
        <v>0</v>
      </c>
      <c r="P1839" s="7" t="str">
        <f>IF(Data6[[#This Row],[WO'#:]]="","Riley #","WO#")</f>
        <v>WO#</v>
      </c>
      <c r="Q1839" s="7">
        <f>IFERROR(WEEKNUM(Data6[[#This Row],[Date:]]),"")</f>
        <v>37</v>
      </c>
      <c r="R1839" s="6">
        <f t="shared" si="84"/>
        <v>45543</v>
      </c>
      <c r="S1839" s="6">
        <f>Data6[[#This Row],[Week Start]]+7</f>
        <v>45550</v>
      </c>
      <c r="T1839" s="7" t="str">
        <f t="shared" si="85"/>
        <v>9/8/2024 - 9/15/2024</v>
      </c>
      <c r="U1839" s="7" t="str">
        <f t="shared" si="86"/>
        <v>Time Card</v>
      </c>
      <c r="V1839" s="8" t="str">
        <f>RIGHT(TEXT(Data6[[#This Row],[Date:]],"mmddyyyy"),4)</f>
        <v>2024</v>
      </c>
      <c r="W1839" s="8" t="str">
        <f>MID(TEXT(Data6[[#This Row],[Date:]],"mmddyyyy"),3,2)</f>
        <v>09</v>
      </c>
      <c r="X1839" s="8" t="str">
        <f>LEFT(TEXT(Data6[[#This Row],[Date:]],"mmddyyyy"),2)</f>
        <v>09</v>
      </c>
      <c r="Y1839" s="6">
        <f>DATE(Data6[[#This Row],[Year]],Data6[[#This Row],[Month]],Data6[[#This Row],[Day]])</f>
        <v>45544</v>
      </c>
    </row>
    <row r="1840" spans="1:25" x14ac:dyDescent="0.3">
      <c r="A1840" s="5">
        <v>45548.535771990741</v>
      </c>
      <c r="B1840" s="7" t="s">
        <v>2143</v>
      </c>
      <c r="C1840" s="6" t="s">
        <v>2202</v>
      </c>
      <c r="D1840" s="7" t="s">
        <v>2220</v>
      </c>
      <c r="E1840" s="8">
        <v>8</v>
      </c>
      <c r="F1840" s="7" t="s">
        <v>68</v>
      </c>
      <c r="G1840" s="7" t="s">
        <v>68</v>
      </c>
      <c r="H1840" s="7" t="s">
        <v>1941</v>
      </c>
      <c r="I1840" s="7" t="s">
        <v>44</v>
      </c>
      <c r="J1840" s="19" t="str">
        <f>IFERROR(INDEX('Employee Info'!$C$3:$E$200,MATCH(Data6[[#This Row],[Name:]],'Employee Info'!$B$3:$B$200,0),MATCH(Data6[[#This Row],[Hours Type:]],'Employee Info'!$C$2:$E$2,0)),"")</f>
        <v/>
      </c>
      <c r="K1840" s="19" t="str">
        <f>IFERROR(INDEX('Employee Info'!$C$3:$J$200,MATCH(Data6[[#This Row],[Name:]],'Employee Info'!$B$3:$B$200,0),MATCH(Data6[[#Headers],[Truck]],'Employee Info'!$C$2:$J$2,0)),"")</f>
        <v/>
      </c>
      <c r="L1840" s="19" t="str">
        <f>IFERROR(INDEX('Employee Info'!$C$3:$J$200,MATCH(Data6[[#This Row],[Name:]],'Employee Info'!$B$3:$B$200,0),MATCH(Data6[[#Headers],[Phone]],'Employee Info'!$C$2:$J$2,0)),"")</f>
        <v/>
      </c>
      <c r="M1840" s="19" t="str">
        <f>IFERROR(INDEX('Employee Info'!$C$3:$J$200,MATCH(Data6[[#This Row],[Name:]],'Employee Info'!$B$3:$B$200,0),MATCH(Data6[[#Headers],[Tech]],'Employee Info'!$C$2:$J$2,0)),"")</f>
        <v/>
      </c>
      <c r="N1840" s="19" t="str">
        <f>IFERROR(INDEX('Employee Info'!$C$3:$J$200,MATCH(Data6[[#This Row],[Name:]],'Employee Info'!$B$3:$B$200,0),MATCH(Data6[[#Headers],[Other]],'Employee Info'!$C$2:$J$2,0)),"")</f>
        <v/>
      </c>
      <c r="O1840" s="19">
        <f>IFERROR((Data6[[#This Row],[Hours:]]*SUM(Data6[[#This Row],[Rate]:[Other]])),"")</f>
        <v>0</v>
      </c>
      <c r="P1840" s="7" t="str">
        <f>IF(Data6[[#This Row],[WO'#:]]="","Riley #","WO#")</f>
        <v>Riley #</v>
      </c>
      <c r="Q1840" s="7">
        <f>IFERROR(WEEKNUM(Data6[[#This Row],[Date:]]),"")</f>
        <v>37</v>
      </c>
      <c r="R1840" s="6">
        <f t="shared" si="84"/>
        <v>45543</v>
      </c>
      <c r="S1840" s="6">
        <f>Data6[[#This Row],[Week Start]]+7</f>
        <v>45550</v>
      </c>
      <c r="T1840" s="7" t="str">
        <f t="shared" si="85"/>
        <v>9/8/2024 - 9/15/2024</v>
      </c>
      <c r="U1840" s="7" t="str">
        <f t="shared" si="86"/>
        <v>Time Card</v>
      </c>
      <c r="V1840" s="8" t="str">
        <f>RIGHT(TEXT(Data6[[#This Row],[Date:]],"mmddyyyy"),4)</f>
        <v>2024</v>
      </c>
      <c r="W1840" s="8" t="str">
        <f>MID(TEXT(Data6[[#This Row],[Date:]],"mmddyyyy"),3,2)</f>
        <v>10</v>
      </c>
      <c r="X1840" s="8" t="str">
        <f>LEFT(TEXT(Data6[[#This Row],[Date:]],"mmddyyyy"),2)</f>
        <v>09</v>
      </c>
      <c r="Y1840" s="6">
        <f>DATE(Data6[[#This Row],[Year]],Data6[[#This Row],[Month]],Data6[[#This Row],[Day]])</f>
        <v>45545</v>
      </c>
    </row>
    <row r="1841" spans="1:25" x14ac:dyDescent="0.3">
      <c r="A1841" s="5">
        <v>45548.536509606478</v>
      </c>
      <c r="B1841" s="7" t="s">
        <v>2143</v>
      </c>
      <c r="C1841" s="6" t="s">
        <v>2203</v>
      </c>
      <c r="D1841" s="7" t="s">
        <v>2221</v>
      </c>
      <c r="E1841" s="8">
        <v>3</v>
      </c>
      <c r="F1841" s="7" t="s">
        <v>68</v>
      </c>
      <c r="G1841" s="7" t="s">
        <v>68</v>
      </c>
      <c r="H1841" s="7" t="s">
        <v>1972</v>
      </c>
      <c r="I1841" s="7" t="s">
        <v>44</v>
      </c>
      <c r="J1841" s="19" t="str">
        <f>IFERROR(INDEX('Employee Info'!$C$3:$E$200,MATCH(Data6[[#This Row],[Name:]],'Employee Info'!$B$3:$B$200,0),MATCH(Data6[[#This Row],[Hours Type:]],'Employee Info'!$C$2:$E$2,0)),"")</f>
        <v/>
      </c>
      <c r="K1841" s="19" t="str">
        <f>IFERROR(INDEX('Employee Info'!$C$3:$J$200,MATCH(Data6[[#This Row],[Name:]],'Employee Info'!$B$3:$B$200,0),MATCH(Data6[[#Headers],[Truck]],'Employee Info'!$C$2:$J$2,0)),"")</f>
        <v/>
      </c>
      <c r="L1841" s="19" t="str">
        <f>IFERROR(INDEX('Employee Info'!$C$3:$J$200,MATCH(Data6[[#This Row],[Name:]],'Employee Info'!$B$3:$B$200,0),MATCH(Data6[[#Headers],[Phone]],'Employee Info'!$C$2:$J$2,0)),"")</f>
        <v/>
      </c>
      <c r="M1841" s="19" t="str">
        <f>IFERROR(INDEX('Employee Info'!$C$3:$J$200,MATCH(Data6[[#This Row],[Name:]],'Employee Info'!$B$3:$B$200,0),MATCH(Data6[[#Headers],[Tech]],'Employee Info'!$C$2:$J$2,0)),"")</f>
        <v/>
      </c>
      <c r="N1841" s="19" t="str">
        <f>IFERROR(INDEX('Employee Info'!$C$3:$J$200,MATCH(Data6[[#This Row],[Name:]],'Employee Info'!$B$3:$B$200,0),MATCH(Data6[[#Headers],[Other]],'Employee Info'!$C$2:$J$2,0)),"")</f>
        <v/>
      </c>
      <c r="O1841" s="19">
        <f>IFERROR((Data6[[#This Row],[Hours:]]*SUM(Data6[[#This Row],[Rate]:[Other]])),"")</f>
        <v>0</v>
      </c>
      <c r="P1841" s="7" t="str">
        <f>IF(Data6[[#This Row],[WO'#:]]="","Riley #","WO#")</f>
        <v>Riley #</v>
      </c>
      <c r="Q1841" s="7">
        <f>IFERROR(WEEKNUM(Data6[[#This Row],[Date:]]),"")</f>
        <v>37</v>
      </c>
      <c r="R1841" s="6">
        <f t="shared" si="84"/>
        <v>45543</v>
      </c>
      <c r="S1841" s="6">
        <f>Data6[[#This Row],[Week Start]]+7</f>
        <v>45550</v>
      </c>
      <c r="T1841" s="7" t="str">
        <f t="shared" si="85"/>
        <v>9/8/2024 - 9/15/2024</v>
      </c>
      <c r="U1841" s="7" t="str">
        <f t="shared" si="86"/>
        <v>Time Card</v>
      </c>
      <c r="V1841" s="8" t="str">
        <f>RIGHT(TEXT(Data6[[#This Row],[Date:]],"mmddyyyy"),4)</f>
        <v>2024</v>
      </c>
      <c r="W1841" s="8" t="str">
        <f>MID(TEXT(Data6[[#This Row],[Date:]],"mmddyyyy"),3,2)</f>
        <v>11</v>
      </c>
      <c r="X1841" s="8" t="str">
        <f>LEFT(TEXT(Data6[[#This Row],[Date:]],"mmddyyyy"),2)</f>
        <v>09</v>
      </c>
      <c r="Y1841" s="6">
        <f>DATE(Data6[[#This Row],[Year]],Data6[[#This Row],[Month]],Data6[[#This Row],[Day]])</f>
        <v>45546</v>
      </c>
    </row>
    <row r="1842" spans="1:25" x14ac:dyDescent="0.3">
      <c r="A1842" s="5">
        <v>45548.537038541668</v>
      </c>
      <c r="B1842" s="7" t="s">
        <v>2143</v>
      </c>
      <c r="C1842" s="6" t="s">
        <v>2203</v>
      </c>
      <c r="D1842" s="7" t="s">
        <v>2222</v>
      </c>
      <c r="E1842" s="8">
        <v>5</v>
      </c>
      <c r="F1842" s="7">
        <v>7148628</v>
      </c>
      <c r="G1842" s="7" t="s">
        <v>68</v>
      </c>
      <c r="H1842" s="7" t="s">
        <v>756</v>
      </c>
      <c r="I1842" s="7" t="s">
        <v>44</v>
      </c>
      <c r="J1842" s="19" t="str">
        <f>IFERROR(INDEX('Employee Info'!$C$3:$E$200,MATCH(Data6[[#This Row],[Name:]],'Employee Info'!$B$3:$B$200,0),MATCH(Data6[[#This Row],[Hours Type:]],'Employee Info'!$C$2:$E$2,0)),"")</f>
        <v/>
      </c>
      <c r="K1842" s="19" t="str">
        <f>IFERROR(INDEX('Employee Info'!$C$3:$J$200,MATCH(Data6[[#This Row],[Name:]],'Employee Info'!$B$3:$B$200,0),MATCH(Data6[[#Headers],[Truck]],'Employee Info'!$C$2:$J$2,0)),"")</f>
        <v/>
      </c>
      <c r="L1842" s="19" t="str">
        <f>IFERROR(INDEX('Employee Info'!$C$3:$J$200,MATCH(Data6[[#This Row],[Name:]],'Employee Info'!$B$3:$B$200,0),MATCH(Data6[[#Headers],[Phone]],'Employee Info'!$C$2:$J$2,0)),"")</f>
        <v/>
      </c>
      <c r="M1842" s="19" t="str">
        <f>IFERROR(INDEX('Employee Info'!$C$3:$J$200,MATCH(Data6[[#This Row],[Name:]],'Employee Info'!$B$3:$B$200,0),MATCH(Data6[[#Headers],[Tech]],'Employee Info'!$C$2:$J$2,0)),"")</f>
        <v/>
      </c>
      <c r="N1842" s="19" t="str">
        <f>IFERROR(INDEX('Employee Info'!$C$3:$J$200,MATCH(Data6[[#This Row],[Name:]],'Employee Info'!$B$3:$B$200,0),MATCH(Data6[[#Headers],[Other]],'Employee Info'!$C$2:$J$2,0)),"")</f>
        <v/>
      </c>
      <c r="O1842" s="19">
        <f>IFERROR((Data6[[#This Row],[Hours:]]*SUM(Data6[[#This Row],[Rate]:[Other]])),"")</f>
        <v>0</v>
      </c>
      <c r="P1842" s="7" t="str">
        <f>IF(Data6[[#This Row],[WO'#:]]="","Riley #","WO#")</f>
        <v>WO#</v>
      </c>
      <c r="Q1842" s="7">
        <f>IFERROR(WEEKNUM(Data6[[#This Row],[Date:]]),"")</f>
        <v>37</v>
      </c>
      <c r="R1842" s="6">
        <f t="shared" si="84"/>
        <v>45543</v>
      </c>
      <c r="S1842" s="6">
        <f>Data6[[#This Row],[Week Start]]+7</f>
        <v>45550</v>
      </c>
      <c r="T1842" s="7" t="str">
        <f t="shared" si="85"/>
        <v>9/8/2024 - 9/15/2024</v>
      </c>
      <c r="U1842" s="7" t="str">
        <f t="shared" si="86"/>
        <v>Time Card</v>
      </c>
      <c r="V1842" s="8" t="str">
        <f>RIGHT(TEXT(Data6[[#This Row],[Date:]],"mmddyyyy"),4)</f>
        <v>2024</v>
      </c>
      <c r="W1842" s="8" t="str">
        <f>MID(TEXT(Data6[[#This Row],[Date:]],"mmddyyyy"),3,2)</f>
        <v>11</v>
      </c>
      <c r="X1842" s="8" t="str">
        <f>LEFT(TEXT(Data6[[#This Row],[Date:]],"mmddyyyy"),2)</f>
        <v>09</v>
      </c>
      <c r="Y1842" s="6">
        <f>DATE(Data6[[#This Row],[Year]],Data6[[#This Row],[Month]],Data6[[#This Row],[Day]])</f>
        <v>45546</v>
      </c>
    </row>
    <row r="1843" spans="1:25" x14ac:dyDescent="0.3">
      <c r="A1843" s="5">
        <v>45548.537878935182</v>
      </c>
      <c r="B1843" s="7" t="s">
        <v>2143</v>
      </c>
      <c r="C1843" s="6" t="s">
        <v>2204</v>
      </c>
      <c r="D1843" s="7" t="s">
        <v>2223</v>
      </c>
      <c r="E1843" s="8">
        <v>8</v>
      </c>
      <c r="F1843" s="7" t="s">
        <v>68</v>
      </c>
      <c r="G1843" s="7" t="s">
        <v>68</v>
      </c>
      <c r="H1843" s="7" t="s">
        <v>2224</v>
      </c>
      <c r="I1843" s="7" t="s">
        <v>44</v>
      </c>
      <c r="J1843" s="19" t="str">
        <f>IFERROR(INDEX('Employee Info'!$C$3:$E$200,MATCH(Data6[[#This Row],[Name:]],'Employee Info'!$B$3:$B$200,0),MATCH(Data6[[#This Row],[Hours Type:]],'Employee Info'!$C$2:$E$2,0)),"")</f>
        <v/>
      </c>
      <c r="K1843" s="19" t="str">
        <f>IFERROR(INDEX('Employee Info'!$C$3:$J$200,MATCH(Data6[[#This Row],[Name:]],'Employee Info'!$B$3:$B$200,0),MATCH(Data6[[#Headers],[Truck]],'Employee Info'!$C$2:$J$2,0)),"")</f>
        <v/>
      </c>
      <c r="L1843" s="19" t="str">
        <f>IFERROR(INDEX('Employee Info'!$C$3:$J$200,MATCH(Data6[[#This Row],[Name:]],'Employee Info'!$B$3:$B$200,0),MATCH(Data6[[#Headers],[Phone]],'Employee Info'!$C$2:$J$2,0)),"")</f>
        <v/>
      </c>
      <c r="M1843" s="19" t="str">
        <f>IFERROR(INDEX('Employee Info'!$C$3:$J$200,MATCH(Data6[[#This Row],[Name:]],'Employee Info'!$B$3:$B$200,0),MATCH(Data6[[#Headers],[Tech]],'Employee Info'!$C$2:$J$2,0)),"")</f>
        <v/>
      </c>
      <c r="N1843" s="19" t="str">
        <f>IFERROR(INDEX('Employee Info'!$C$3:$J$200,MATCH(Data6[[#This Row],[Name:]],'Employee Info'!$B$3:$B$200,0),MATCH(Data6[[#Headers],[Other]],'Employee Info'!$C$2:$J$2,0)),"")</f>
        <v/>
      </c>
      <c r="O1843" s="19">
        <f>IFERROR((Data6[[#This Row],[Hours:]]*SUM(Data6[[#This Row],[Rate]:[Other]])),"")</f>
        <v>0</v>
      </c>
      <c r="P1843" s="7" t="str">
        <f>IF(Data6[[#This Row],[WO'#:]]="","Riley #","WO#")</f>
        <v>Riley #</v>
      </c>
      <c r="Q1843" s="7">
        <f>IFERROR(WEEKNUM(Data6[[#This Row],[Date:]]),"")</f>
        <v>37</v>
      </c>
      <c r="R1843" s="6">
        <f t="shared" si="84"/>
        <v>45543</v>
      </c>
      <c r="S1843" s="6">
        <f>Data6[[#This Row],[Week Start]]+7</f>
        <v>45550</v>
      </c>
      <c r="T1843" s="7" t="str">
        <f t="shared" si="85"/>
        <v>9/8/2024 - 9/15/2024</v>
      </c>
      <c r="U1843" s="7" t="str">
        <f t="shared" si="86"/>
        <v>Time Card</v>
      </c>
      <c r="V1843" s="8" t="str">
        <f>RIGHT(TEXT(Data6[[#This Row],[Date:]],"mmddyyyy"),4)</f>
        <v>2024</v>
      </c>
      <c r="W1843" s="8" t="str">
        <f>MID(TEXT(Data6[[#This Row],[Date:]],"mmddyyyy"),3,2)</f>
        <v>12</v>
      </c>
      <c r="X1843" s="8" t="str">
        <f>LEFT(TEXT(Data6[[#This Row],[Date:]],"mmddyyyy"),2)</f>
        <v>09</v>
      </c>
      <c r="Y1843" s="6">
        <f>DATE(Data6[[#This Row],[Year]],Data6[[#This Row],[Month]],Data6[[#This Row],[Day]])</f>
        <v>45547</v>
      </c>
    </row>
    <row r="1844" spans="1:25" x14ac:dyDescent="0.3">
      <c r="A1844" s="5">
        <v>45548.538057175923</v>
      </c>
      <c r="B1844" s="7" t="s">
        <v>34</v>
      </c>
      <c r="C1844" s="6" t="s">
        <v>2204</v>
      </c>
      <c r="D1844" s="7" t="s">
        <v>2223</v>
      </c>
      <c r="E1844" s="8">
        <v>8</v>
      </c>
      <c r="F1844" s="7" t="s">
        <v>68</v>
      </c>
      <c r="G1844" s="7" t="s">
        <v>68</v>
      </c>
      <c r="H1844" s="7" t="s">
        <v>2224</v>
      </c>
      <c r="I1844" s="7" t="s">
        <v>44</v>
      </c>
      <c r="J1844" s="19" t="str">
        <f>IFERROR(INDEX('Employee Info'!$C$3:$E$200,MATCH(Data6[[#This Row],[Name:]],'Employee Info'!$B$3:$B$200,0),MATCH(Data6[[#This Row],[Hours Type:]],'Employee Info'!$C$2:$E$2,0)),"")</f>
        <v/>
      </c>
      <c r="K1844" s="19" t="str">
        <f>IFERROR(INDEX('Employee Info'!$C$3:$J$200,MATCH(Data6[[#This Row],[Name:]],'Employee Info'!$B$3:$B$200,0),MATCH(Data6[[#Headers],[Truck]],'Employee Info'!$C$2:$J$2,0)),"")</f>
        <v/>
      </c>
      <c r="L1844" s="19" t="str">
        <f>IFERROR(INDEX('Employee Info'!$C$3:$J$200,MATCH(Data6[[#This Row],[Name:]],'Employee Info'!$B$3:$B$200,0),MATCH(Data6[[#Headers],[Phone]],'Employee Info'!$C$2:$J$2,0)),"")</f>
        <v/>
      </c>
      <c r="M1844" s="19" t="str">
        <f>IFERROR(INDEX('Employee Info'!$C$3:$J$200,MATCH(Data6[[#This Row],[Name:]],'Employee Info'!$B$3:$B$200,0),MATCH(Data6[[#Headers],[Tech]],'Employee Info'!$C$2:$J$2,0)),"")</f>
        <v/>
      </c>
      <c r="N1844" s="19" t="str">
        <f>IFERROR(INDEX('Employee Info'!$C$3:$J$200,MATCH(Data6[[#This Row],[Name:]],'Employee Info'!$B$3:$B$200,0),MATCH(Data6[[#Headers],[Other]],'Employee Info'!$C$2:$J$2,0)),"")</f>
        <v/>
      </c>
      <c r="O1844" s="19">
        <f>IFERROR((Data6[[#This Row],[Hours:]]*SUM(Data6[[#This Row],[Rate]:[Other]])),"")</f>
        <v>0</v>
      </c>
      <c r="P1844" s="7" t="str">
        <f>IF(Data6[[#This Row],[WO'#:]]="","Riley #","WO#")</f>
        <v>Riley #</v>
      </c>
      <c r="Q1844" s="7">
        <f>IFERROR(WEEKNUM(Data6[[#This Row],[Date:]]),"")</f>
        <v>37</v>
      </c>
      <c r="R1844" s="6">
        <f t="shared" si="84"/>
        <v>45543</v>
      </c>
      <c r="S1844" s="6">
        <f>Data6[[#This Row],[Week Start]]+7</f>
        <v>45550</v>
      </c>
      <c r="T1844" s="7" t="str">
        <f t="shared" si="85"/>
        <v>9/8/2024 - 9/15/2024</v>
      </c>
      <c r="U1844" s="7" t="str">
        <f t="shared" si="86"/>
        <v>Time Card</v>
      </c>
      <c r="V1844" s="8" t="str">
        <f>RIGHT(TEXT(Data6[[#This Row],[Date:]],"mmddyyyy"),4)</f>
        <v>2024</v>
      </c>
      <c r="W1844" s="8" t="str">
        <f>MID(TEXT(Data6[[#This Row],[Date:]],"mmddyyyy"),3,2)</f>
        <v>12</v>
      </c>
      <c r="X1844" s="8" t="str">
        <f>LEFT(TEXT(Data6[[#This Row],[Date:]],"mmddyyyy"),2)</f>
        <v>09</v>
      </c>
      <c r="Y1844" s="6">
        <f>DATE(Data6[[#This Row],[Year]],Data6[[#This Row],[Month]],Data6[[#This Row],[Day]])</f>
        <v>45547</v>
      </c>
    </row>
    <row r="1845" spans="1:25" x14ac:dyDescent="0.3">
      <c r="A1845" s="5">
        <v>45548.538709490742</v>
      </c>
      <c r="B1845" s="7" t="s">
        <v>34</v>
      </c>
      <c r="C1845" s="6" t="s">
        <v>2206</v>
      </c>
      <c r="D1845" s="7" t="s">
        <v>2223</v>
      </c>
      <c r="E1845" s="8">
        <v>3</v>
      </c>
      <c r="F1845" s="7" t="s">
        <v>68</v>
      </c>
      <c r="G1845" s="7" t="s">
        <v>68</v>
      </c>
      <c r="H1845" s="7" t="s">
        <v>2224</v>
      </c>
      <c r="I1845" s="7" t="s">
        <v>44</v>
      </c>
      <c r="J1845" s="19" t="str">
        <f>IFERROR(INDEX('Employee Info'!$C$3:$E$200,MATCH(Data6[[#This Row],[Name:]],'Employee Info'!$B$3:$B$200,0),MATCH(Data6[[#This Row],[Hours Type:]],'Employee Info'!$C$2:$E$2,0)),"")</f>
        <v/>
      </c>
      <c r="K1845" s="19" t="str">
        <f>IFERROR(INDEX('Employee Info'!$C$3:$J$200,MATCH(Data6[[#This Row],[Name:]],'Employee Info'!$B$3:$B$200,0),MATCH(Data6[[#Headers],[Truck]],'Employee Info'!$C$2:$J$2,0)),"")</f>
        <v/>
      </c>
      <c r="L1845" s="19" t="str">
        <f>IFERROR(INDEX('Employee Info'!$C$3:$J$200,MATCH(Data6[[#This Row],[Name:]],'Employee Info'!$B$3:$B$200,0),MATCH(Data6[[#Headers],[Phone]],'Employee Info'!$C$2:$J$2,0)),"")</f>
        <v/>
      </c>
      <c r="M1845" s="19" t="str">
        <f>IFERROR(INDEX('Employee Info'!$C$3:$J$200,MATCH(Data6[[#This Row],[Name:]],'Employee Info'!$B$3:$B$200,0),MATCH(Data6[[#Headers],[Tech]],'Employee Info'!$C$2:$J$2,0)),"")</f>
        <v/>
      </c>
      <c r="N1845" s="19" t="str">
        <f>IFERROR(INDEX('Employee Info'!$C$3:$J$200,MATCH(Data6[[#This Row],[Name:]],'Employee Info'!$B$3:$B$200,0),MATCH(Data6[[#Headers],[Other]],'Employee Info'!$C$2:$J$2,0)),"")</f>
        <v/>
      </c>
      <c r="O1845" s="19">
        <f>IFERROR((Data6[[#This Row],[Hours:]]*SUM(Data6[[#This Row],[Rate]:[Other]])),"")</f>
        <v>0</v>
      </c>
      <c r="P1845" s="7" t="str">
        <f>IF(Data6[[#This Row],[WO'#:]]="","Riley #","WO#")</f>
        <v>Riley #</v>
      </c>
      <c r="Q1845" s="7">
        <f>IFERROR(WEEKNUM(Data6[[#This Row],[Date:]]),"")</f>
        <v>37</v>
      </c>
      <c r="R1845" s="6">
        <f t="shared" si="84"/>
        <v>45543</v>
      </c>
      <c r="S1845" s="6">
        <f>Data6[[#This Row],[Week Start]]+7</f>
        <v>45550</v>
      </c>
      <c r="T1845" s="7" t="str">
        <f t="shared" si="85"/>
        <v>9/8/2024 - 9/15/2024</v>
      </c>
      <c r="U1845" s="7" t="str">
        <f t="shared" si="86"/>
        <v>Time Card</v>
      </c>
      <c r="V1845" s="8" t="str">
        <f>RIGHT(TEXT(Data6[[#This Row],[Date:]],"mmddyyyy"),4)</f>
        <v>2024</v>
      </c>
      <c r="W1845" s="8" t="str">
        <f>MID(TEXT(Data6[[#This Row],[Date:]],"mmddyyyy"),3,2)</f>
        <v>13</v>
      </c>
      <c r="X1845" s="8" t="str">
        <f>LEFT(TEXT(Data6[[#This Row],[Date:]],"mmddyyyy"),2)</f>
        <v>09</v>
      </c>
      <c r="Y1845" s="6">
        <f>DATE(Data6[[#This Row],[Year]],Data6[[#This Row],[Month]],Data6[[#This Row],[Day]])</f>
        <v>45548</v>
      </c>
    </row>
    <row r="1846" spans="1:25" x14ac:dyDescent="0.3">
      <c r="A1846" s="5">
        <v>45548.538794560183</v>
      </c>
      <c r="B1846" s="7" t="s">
        <v>2143</v>
      </c>
      <c r="C1846" s="6" t="s">
        <v>2206</v>
      </c>
      <c r="D1846" s="7" t="s">
        <v>2223</v>
      </c>
      <c r="E1846" s="8">
        <v>3</v>
      </c>
      <c r="F1846" s="7" t="s">
        <v>68</v>
      </c>
      <c r="G1846" s="7" t="s">
        <v>68</v>
      </c>
      <c r="H1846" s="7" t="s">
        <v>2224</v>
      </c>
      <c r="I1846" s="7" t="s">
        <v>44</v>
      </c>
      <c r="J1846" s="19" t="str">
        <f>IFERROR(INDEX('Employee Info'!$C$3:$E$200,MATCH(Data6[[#This Row],[Name:]],'Employee Info'!$B$3:$B$200,0),MATCH(Data6[[#This Row],[Hours Type:]],'Employee Info'!$C$2:$E$2,0)),"")</f>
        <v/>
      </c>
      <c r="K1846" s="19" t="str">
        <f>IFERROR(INDEX('Employee Info'!$C$3:$J$200,MATCH(Data6[[#This Row],[Name:]],'Employee Info'!$B$3:$B$200,0),MATCH(Data6[[#Headers],[Truck]],'Employee Info'!$C$2:$J$2,0)),"")</f>
        <v/>
      </c>
      <c r="L1846" s="19" t="str">
        <f>IFERROR(INDEX('Employee Info'!$C$3:$J$200,MATCH(Data6[[#This Row],[Name:]],'Employee Info'!$B$3:$B$200,0),MATCH(Data6[[#Headers],[Phone]],'Employee Info'!$C$2:$J$2,0)),"")</f>
        <v/>
      </c>
      <c r="M1846" s="19" t="str">
        <f>IFERROR(INDEX('Employee Info'!$C$3:$J$200,MATCH(Data6[[#This Row],[Name:]],'Employee Info'!$B$3:$B$200,0),MATCH(Data6[[#Headers],[Tech]],'Employee Info'!$C$2:$J$2,0)),"")</f>
        <v/>
      </c>
      <c r="N1846" s="19" t="str">
        <f>IFERROR(INDEX('Employee Info'!$C$3:$J$200,MATCH(Data6[[#This Row],[Name:]],'Employee Info'!$B$3:$B$200,0),MATCH(Data6[[#Headers],[Other]],'Employee Info'!$C$2:$J$2,0)),"")</f>
        <v/>
      </c>
      <c r="O1846" s="19">
        <f>IFERROR((Data6[[#This Row],[Hours:]]*SUM(Data6[[#This Row],[Rate]:[Other]])),"")</f>
        <v>0</v>
      </c>
      <c r="P1846" s="7" t="str">
        <f>IF(Data6[[#This Row],[WO'#:]]="","Riley #","WO#")</f>
        <v>Riley #</v>
      </c>
      <c r="Q1846" s="7">
        <f>IFERROR(WEEKNUM(Data6[[#This Row],[Date:]]),"")</f>
        <v>37</v>
      </c>
      <c r="R1846" s="6">
        <f t="shared" si="84"/>
        <v>45543</v>
      </c>
      <c r="S1846" s="6">
        <f>Data6[[#This Row],[Week Start]]+7</f>
        <v>45550</v>
      </c>
      <c r="T1846" s="7" t="str">
        <f t="shared" si="85"/>
        <v>9/8/2024 - 9/15/2024</v>
      </c>
      <c r="U1846" s="7" t="str">
        <f t="shared" si="86"/>
        <v>Time Card</v>
      </c>
      <c r="V1846" s="8" t="str">
        <f>RIGHT(TEXT(Data6[[#This Row],[Date:]],"mmddyyyy"),4)</f>
        <v>2024</v>
      </c>
      <c r="W1846" s="8" t="str">
        <f>MID(TEXT(Data6[[#This Row],[Date:]],"mmddyyyy"),3,2)</f>
        <v>13</v>
      </c>
      <c r="X1846" s="8" t="str">
        <f>LEFT(TEXT(Data6[[#This Row],[Date:]],"mmddyyyy"),2)</f>
        <v>09</v>
      </c>
      <c r="Y1846" s="6">
        <f>DATE(Data6[[#This Row],[Year]],Data6[[#This Row],[Month]],Data6[[#This Row],[Day]])</f>
        <v>45548</v>
      </c>
    </row>
    <row r="1847" spans="1:25" x14ac:dyDescent="0.3">
      <c r="A1847" s="5">
        <v>45548.539370254628</v>
      </c>
      <c r="B1847" s="7" t="s">
        <v>2143</v>
      </c>
      <c r="C1847" s="6" t="s">
        <v>2206</v>
      </c>
      <c r="D1847" s="7" t="s">
        <v>2213</v>
      </c>
      <c r="E1847" s="8">
        <v>5</v>
      </c>
      <c r="F1847" s="7">
        <v>7148628</v>
      </c>
      <c r="G1847" s="7" t="s">
        <v>68</v>
      </c>
      <c r="H1847" s="7" t="s">
        <v>756</v>
      </c>
      <c r="I1847" s="7" t="s">
        <v>44</v>
      </c>
      <c r="J1847" s="19" t="str">
        <f>IFERROR(INDEX('Employee Info'!$C$3:$E$200,MATCH(Data6[[#This Row],[Name:]],'Employee Info'!$B$3:$B$200,0),MATCH(Data6[[#This Row],[Hours Type:]],'Employee Info'!$C$2:$E$2,0)),"")</f>
        <v/>
      </c>
      <c r="K1847" s="19" t="str">
        <f>IFERROR(INDEX('Employee Info'!$C$3:$J$200,MATCH(Data6[[#This Row],[Name:]],'Employee Info'!$B$3:$B$200,0),MATCH(Data6[[#Headers],[Truck]],'Employee Info'!$C$2:$J$2,0)),"")</f>
        <v/>
      </c>
      <c r="L1847" s="19" t="str">
        <f>IFERROR(INDEX('Employee Info'!$C$3:$J$200,MATCH(Data6[[#This Row],[Name:]],'Employee Info'!$B$3:$B$200,0),MATCH(Data6[[#Headers],[Phone]],'Employee Info'!$C$2:$J$2,0)),"")</f>
        <v/>
      </c>
      <c r="M1847" s="19" t="str">
        <f>IFERROR(INDEX('Employee Info'!$C$3:$J$200,MATCH(Data6[[#This Row],[Name:]],'Employee Info'!$B$3:$B$200,0),MATCH(Data6[[#Headers],[Tech]],'Employee Info'!$C$2:$J$2,0)),"")</f>
        <v/>
      </c>
      <c r="N1847" s="19" t="str">
        <f>IFERROR(INDEX('Employee Info'!$C$3:$J$200,MATCH(Data6[[#This Row],[Name:]],'Employee Info'!$B$3:$B$200,0),MATCH(Data6[[#Headers],[Other]],'Employee Info'!$C$2:$J$2,0)),"")</f>
        <v/>
      </c>
      <c r="O1847" s="19">
        <f>IFERROR((Data6[[#This Row],[Hours:]]*SUM(Data6[[#This Row],[Rate]:[Other]])),"")</f>
        <v>0</v>
      </c>
      <c r="P1847" s="7" t="str">
        <f>IF(Data6[[#This Row],[WO'#:]]="","Riley #","WO#")</f>
        <v>WO#</v>
      </c>
      <c r="Q1847" s="7">
        <f>IFERROR(WEEKNUM(Data6[[#This Row],[Date:]]),"")</f>
        <v>37</v>
      </c>
      <c r="R1847" s="6">
        <f t="shared" si="84"/>
        <v>45543</v>
      </c>
      <c r="S1847" s="6">
        <f>Data6[[#This Row],[Week Start]]+7</f>
        <v>45550</v>
      </c>
      <c r="T1847" s="7" t="str">
        <f t="shared" si="85"/>
        <v>9/8/2024 - 9/15/2024</v>
      </c>
      <c r="U1847" s="7" t="str">
        <f t="shared" si="86"/>
        <v>Time Card</v>
      </c>
      <c r="V1847" s="8" t="str">
        <f>RIGHT(TEXT(Data6[[#This Row],[Date:]],"mmddyyyy"),4)</f>
        <v>2024</v>
      </c>
      <c r="W1847" s="8" t="str">
        <f>MID(TEXT(Data6[[#This Row],[Date:]],"mmddyyyy"),3,2)</f>
        <v>13</v>
      </c>
      <c r="X1847" s="8" t="str">
        <f>LEFT(TEXT(Data6[[#This Row],[Date:]],"mmddyyyy"),2)</f>
        <v>09</v>
      </c>
      <c r="Y1847" s="6">
        <f>DATE(Data6[[#This Row],[Year]],Data6[[#This Row],[Month]],Data6[[#This Row],[Day]])</f>
        <v>45548</v>
      </c>
    </row>
    <row r="1848" spans="1:25" x14ac:dyDescent="0.3">
      <c r="A1848" s="5">
        <v>45548.53943877315</v>
      </c>
      <c r="B1848" s="7" t="s">
        <v>34</v>
      </c>
      <c r="C1848" s="6" t="s">
        <v>2206</v>
      </c>
      <c r="D1848" s="7" t="s">
        <v>2213</v>
      </c>
      <c r="E1848" s="8">
        <v>5</v>
      </c>
      <c r="F1848" s="7">
        <v>7148628</v>
      </c>
      <c r="G1848" s="7" t="s">
        <v>68</v>
      </c>
      <c r="H1848" s="7" t="s">
        <v>756</v>
      </c>
      <c r="I1848" s="7" t="s">
        <v>44</v>
      </c>
      <c r="J1848" s="19" t="str">
        <f>IFERROR(INDEX('Employee Info'!$C$3:$E$200,MATCH(Data6[[#This Row],[Name:]],'Employee Info'!$B$3:$B$200,0),MATCH(Data6[[#This Row],[Hours Type:]],'Employee Info'!$C$2:$E$2,0)),"")</f>
        <v/>
      </c>
      <c r="K1848" s="19" t="str">
        <f>IFERROR(INDEX('Employee Info'!$C$3:$J$200,MATCH(Data6[[#This Row],[Name:]],'Employee Info'!$B$3:$B$200,0),MATCH(Data6[[#Headers],[Truck]],'Employee Info'!$C$2:$J$2,0)),"")</f>
        <v/>
      </c>
      <c r="L1848" s="19" t="str">
        <f>IFERROR(INDEX('Employee Info'!$C$3:$J$200,MATCH(Data6[[#This Row],[Name:]],'Employee Info'!$B$3:$B$200,0),MATCH(Data6[[#Headers],[Phone]],'Employee Info'!$C$2:$J$2,0)),"")</f>
        <v/>
      </c>
      <c r="M1848" s="19" t="str">
        <f>IFERROR(INDEX('Employee Info'!$C$3:$J$200,MATCH(Data6[[#This Row],[Name:]],'Employee Info'!$B$3:$B$200,0),MATCH(Data6[[#Headers],[Tech]],'Employee Info'!$C$2:$J$2,0)),"")</f>
        <v/>
      </c>
      <c r="N1848" s="19" t="str">
        <f>IFERROR(INDEX('Employee Info'!$C$3:$J$200,MATCH(Data6[[#This Row],[Name:]],'Employee Info'!$B$3:$B$200,0),MATCH(Data6[[#Headers],[Other]],'Employee Info'!$C$2:$J$2,0)),"")</f>
        <v/>
      </c>
      <c r="O1848" s="19">
        <f>IFERROR((Data6[[#This Row],[Hours:]]*SUM(Data6[[#This Row],[Rate]:[Other]])),"")</f>
        <v>0</v>
      </c>
      <c r="P1848" s="7" t="str">
        <f>IF(Data6[[#This Row],[WO'#:]]="","Riley #","WO#")</f>
        <v>WO#</v>
      </c>
      <c r="Q1848" s="7">
        <f>IFERROR(WEEKNUM(Data6[[#This Row],[Date:]]),"")</f>
        <v>37</v>
      </c>
      <c r="R1848" s="6">
        <f t="shared" si="84"/>
        <v>45543</v>
      </c>
      <c r="S1848" s="6">
        <f>Data6[[#This Row],[Week Start]]+7</f>
        <v>45550</v>
      </c>
      <c r="T1848" s="7" t="str">
        <f t="shared" si="85"/>
        <v>9/8/2024 - 9/15/2024</v>
      </c>
      <c r="U1848" s="7" t="str">
        <f t="shared" si="86"/>
        <v>Time Card</v>
      </c>
      <c r="V1848" s="8" t="str">
        <f>RIGHT(TEXT(Data6[[#This Row],[Date:]],"mmddyyyy"),4)</f>
        <v>2024</v>
      </c>
      <c r="W1848" s="8" t="str">
        <f>MID(TEXT(Data6[[#This Row],[Date:]],"mmddyyyy"),3,2)</f>
        <v>13</v>
      </c>
      <c r="X1848" s="8" t="str">
        <f>LEFT(TEXT(Data6[[#This Row],[Date:]],"mmddyyyy"),2)</f>
        <v>09</v>
      </c>
      <c r="Y1848" s="6">
        <f>DATE(Data6[[#This Row],[Year]],Data6[[#This Row],[Month]],Data6[[#This Row],[Day]])</f>
        <v>45548</v>
      </c>
    </row>
    <row r="1849" spans="1:25" x14ac:dyDescent="0.3">
      <c r="A1849" s="5">
        <v>45548.5399869213</v>
      </c>
      <c r="B1849" s="7" t="s">
        <v>34</v>
      </c>
      <c r="C1849" s="6" t="s">
        <v>2199</v>
      </c>
      <c r="D1849" s="7" t="s">
        <v>2213</v>
      </c>
      <c r="E1849" s="8">
        <v>8</v>
      </c>
      <c r="F1849" s="7">
        <v>7148628</v>
      </c>
      <c r="G1849" s="7" t="s">
        <v>68</v>
      </c>
      <c r="H1849" s="7" t="s">
        <v>756</v>
      </c>
      <c r="I1849" s="7" t="s">
        <v>44</v>
      </c>
      <c r="J1849" s="19" t="str">
        <f>IFERROR(INDEX('Employee Info'!$C$3:$E$200,MATCH(Data6[[#This Row],[Name:]],'Employee Info'!$B$3:$B$200,0),MATCH(Data6[[#This Row],[Hours Type:]],'Employee Info'!$C$2:$E$2,0)),"")</f>
        <v/>
      </c>
      <c r="K1849" s="19" t="str">
        <f>IFERROR(INDEX('Employee Info'!$C$3:$J$200,MATCH(Data6[[#This Row],[Name:]],'Employee Info'!$B$3:$B$200,0),MATCH(Data6[[#Headers],[Truck]],'Employee Info'!$C$2:$J$2,0)),"")</f>
        <v/>
      </c>
      <c r="L1849" s="19" t="str">
        <f>IFERROR(INDEX('Employee Info'!$C$3:$J$200,MATCH(Data6[[#This Row],[Name:]],'Employee Info'!$B$3:$B$200,0),MATCH(Data6[[#Headers],[Phone]],'Employee Info'!$C$2:$J$2,0)),"")</f>
        <v/>
      </c>
      <c r="M1849" s="19" t="str">
        <f>IFERROR(INDEX('Employee Info'!$C$3:$J$200,MATCH(Data6[[#This Row],[Name:]],'Employee Info'!$B$3:$B$200,0),MATCH(Data6[[#Headers],[Tech]],'Employee Info'!$C$2:$J$2,0)),"")</f>
        <v/>
      </c>
      <c r="N1849" s="19" t="str">
        <f>IFERROR(INDEX('Employee Info'!$C$3:$J$200,MATCH(Data6[[#This Row],[Name:]],'Employee Info'!$B$3:$B$200,0),MATCH(Data6[[#Headers],[Other]],'Employee Info'!$C$2:$J$2,0)),"")</f>
        <v/>
      </c>
      <c r="O1849" s="19">
        <f>IFERROR((Data6[[#This Row],[Hours:]]*SUM(Data6[[#This Row],[Rate]:[Other]])),"")</f>
        <v>0</v>
      </c>
      <c r="P1849" s="7" t="str">
        <f>IF(Data6[[#This Row],[WO'#:]]="","Riley #","WO#")</f>
        <v>WO#</v>
      </c>
      <c r="Q1849" s="7">
        <f>IFERROR(WEEKNUM(Data6[[#This Row],[Date:]]),"")</f>
        <v>37</v>
      </c>
      <c r="R1849" s="6">
        <f t="shared" si="84"/>
        <v>45543</v>
      </c>
      <c r="S1849" s="6">
        <f>Data6[[#This Row],[Week Start]]+7</f>
        <v>45550</v>
      </c>
      <c r="T1849" s="7" t="str">
        <f t="shared" si="85"/>
        <v>9/8/2024 - 9/15/2024</v>
      </c>
      <c r="U1849" s="7" t="str">
        <f t="shared" si="86"/>
        <v>Time Card</v>
      </c>
      <c r="V1849" s="8" t="str">
        <f>RIGHT(TEXT(Data6[[#This Row],[Date:]],"mmddyyyy"),4)</f>
        <v>2024</v>
      </c>
      <c r="W1849" s="8" t="str">
        <f>MID(TEXT(Data6[[#This Row],[Date:]],"mmddyyyy"),3,2)</f>
        <v>09</v>
      </c>
      <c r="X1849" s="8" t="str">
        <f>LEFT(TEXT(Data6[[#This Row],[Date:]],"mmddyyyy"),2)</f>
        <v>09</v>
      </c>
      <c r="Y1849" s="6">
        <f>DATE(Data6[[#This Row],[Year]],Data6[[#This Row],[Month]],Data6[[#This Row],[Day]])</f>
        <v>45544</v>
      </c>
    </row>
    <row r="1850" spans="1:25" x14ac:dyDescent="0.3">
      <c r="A1850" s="5">
        <v>45548.54065949074</v>
      </c>
      <c r="B1850" s="7" t="s">
        <v>34</v>
      </c>
      <c r="C1850" s="6" t="s">
        <v>2202</v>
      </c>
      <c r="D1850" s="7" t="s">
        <v>2225</v>
      </c>
      <c r="E1850" s="8">
        <v>8</v>
      </c>
      <c r="F1850" s="7" t="s">
        <v>68</v>
      </c>
      <c r="G1850" s="7" t="s">
        <v>68</v>
      </c>
      <c r="H1850" s="7" t="s">
        <v>1941</v>
      </c>
      <c r="I1850" s="7" t="s">
        <v>44</v>
      </c>
      <c r="J1850" s="19" t="str">
        <f>IFERROR(INDEX('Employee Info'!$C$3:$E$200,MATCH(Data6[[#This Row],[Name:]],'Employee Info'!$B$3:$B$200,0),MATCH(Data6[[#This Row],[Hours Type:]],'Employee Info'!$C$2:$E$2,0)),"")</f>
        <v/>
      </c>
      <c r="K1850" s="19" t="str">
        <f>IFERROR(INDEX('Employee Info'!$C$3:$J$200,MATCH(Data6[[#This Row],[Name:]],'Employee Info'!$B$3:$B$200,0),MATCH(Data6[[#Headers],[Truck]],'Employee Info'!$C$2:$J$2,0)),"")</f>
        <v/>
      </c>
      <c r="L1850" s="19" t="str">
        <f>IFERROR(INDEX('Employee Info'!$C$3:$J$200,MATCH(Data6[[#This Row],[Name:]],'Employee Info'!$B$3:$B$200,0),MATCH(Data6[[#Headers],[Phone]],'Employee Info'!$C$2:$J$2,0)),"")</f>
        <v/>
      </c>
      <c r="M1850" s="19" t="str">
        <f>IFERROR(INDEX('Employee Info'!$C$3:$J$200,MATCH(Data6[[#This Row],[Name:]],'Employee Info'!$B$3:$B$200,0),MATCH(Data6[[#Headers],[Tech]],'Employee Info'!$C$2:$J$2,0)),"")</f>
        <v/>
      </c>
      <c r="N1850" s="19" t="str">
        <f>IFERROR(INDEX('Employee Info'!$C$3:$J$200,MATCH(Data6[[#This Row],[Name:]],'Employee Info'!$B$3:$B$200,0),MATCH(Data6[[#Headers],[Other]],'Employee Info'!$C$2:$J$2,0)),"")</f>
        <v/>
      </c>
      <c r="O1850" s="19">
        <f>IFERROR((Data6[[#This Row],[Hours:]]*SUM(Data6[[#This Row],[Rate]:[Other]])),"")</f>
        <v>0</v>
      </c>
      <c r="P1850" s="7" t="str">
        <f>IF(Data6[[#This Row],[WO'#:]]="","Riley #","WO#")</f>
        <v>Riley #</v>
      </c>
      <c r="Q1850" s="7">
        <f>IFERROR(WEEKNUM(Data6[[#This Row],[Date:]]),"")</f>
        <v>37</v>
      </c>
      <c r="R1850" s="6">
        <f t="shared" si="84"/>
        <v>45543</v>
      </c>
      <c r="S1850" s="6">
        <f>Data6[[#This Row],[Week Start]]+7</f>
        <v>45550</v>
      </c>
      <c r="T1850" s="7" t="str">
        <f t="shared" si="85"/>
        <v>9/8/2024 - 9/15/2024</v>
      </c>
      <c r="U1850" s="7" t="str">
        <f t="shared" si="86"/>
        <v>Time Card</v>
      </c>
      <c r="V1850" s="8" t="str">
        <f>RIGHT(TEXT(Data6[[#This Row],[Date:]],"mmddyyyy"),4)</f>
        <v>2024</v>
      </c>
      <c r="W1850" s="8" t="str">
        <f>MID(TEXT(Data6[[#This Row],[Date:]],"mmddyyyy"),3,2)</f>
        <v>10</v>
      </c>
      <c r="X1850" s="8" t="str">
        <f>LEFT(TEXT(Data6[[#This Row],[Date:]],"mmddyyyy"),2)</f>
        <v>09</v>
      </c>
      <c r="Y1850" s="6">
        <f>DATE(Data6[[#This Row],[Year]],Data6[[#This Row],[Month]],Data6[[#This Row],[Day]])</f>
        <v>45545</v>
      </c>
    </row>
    <row r="1851" spans="1:25" x14ac:dyDescent="0.3">
      <c r="A1851" s="5">
        <v>45548.554129398151</v>
      </c>
      <c r="B1851" s="7" t="s">
        <v>34</v>
      </c>
      <c r="C1851" s="6" t="s">
        <v>2203</v>
      </c>
      <c r="D1851" s="7" t="s">
        <v>2221</v>
      </c>
      <c r="E1851" s="8">
        <v>3</v>
      </c>
      <c r="F1851" s="7" t="s">
        <v>68</v>
      </c>
      <c r="G1851" s="7" t="s">
        <v>68</v>
      </c>
      <c r="H1851" s="7" t="s">
        <v>1972</v>
      </c>
      <c r="I1851" s="7" t="s">
        <v>44</v>
      </c>
      <c r="J1851" s="19" t="str">
        <f>IFERROR(INDEX('Employee Info'!$C$3:$E$200,MATCH(Data6[[#This Row],[Name:]],'Employee Info'!$B$3:$B$200,0),MATCH(Data6[[#This Row],[Hours Type:]],'Employee Info'!$C$2:$E$2,0)),"")</f>
        <v/>
      </c>
      <c r="K1851" s="19" t="str">
        <f>IFERROR(INDEX('Employee Info'!$C$3:$J$200,MATCH(Data6[[#This Row],[Name:]],'Employee Info'!$B$3:$B$200,0),MATCH(Data6[[#Headers],[Truck]],'Employee Info'!$C$2:$J$2,0)),"")</f>
        <v/>
      </c>
      <c r="L1851" s="19" t="str">
        <f>IFERROR(INDEX('Employee Info'!$C$3:$J$200,MATCH(Data6[[#This Row],[Name:]],'Employee Info'!$B$3:$B$200,0),MATCH(Data6[[#Headers],[Phone]],'Employee Info'!$C$2:$J$2,0)),"")</f>
        <v/>
      </c>
      <c r="M1851" s="19" t="str">
        <f>IFERROR(INDEX('Employee Info'!$C$3:$J$200,MATCH(Data6[[#This Row],[Name:]],'Employee Info'!$B$3:$B$200,0),MATCH(Data6[[#Headers],[Tech]],'Employee Info'!$C$2:$J$2,0)),"")</f>
        <v/>
      </c>
      <c r="N1851" s="19" t="str">
        <f>IFERROR(INDEX('Employee Info'!$C$3:$J$200,MATCH(Data6[[#This Row],[Name:]],'Employee Info'!$B$3:$B$200,0),MATCH(Data6[[#Headers],[Other]],'Employee Info'!$C$2:$J$2,0)),"")</f>
        <v/>
      </c>
      <c r="O1851" s="19">
        <f>IFERROR((Data6[[#This Row],[Hours:]]*SUM(Data6[[#This Row],[Rate]:[Other]])),"")</f>
        <v>0</v>
      </c>
      <c r="P1851" s="7" t="str">
        <f>IF(Data6[[#This Row],[WO'#:]]="","Riley #","WO#")</f>
        <v>Riley #</v>
      </c>
      <c r="Q1851" s="7">
        <f>IFERROR(WEEKNUM(Data6[[#This Row],[Date:]]),"")</f>
        <v>37</v>
      </c>
      <c r="R1851" s="6">
        <f t="shared" si="84"/>
        <v>45543</v>
      </c>
      <c r="S1851" s="6">
        <f>Data6[[#This Row],[Week Start]]+7</f>
        <v>45550</v>
      </c>
      <c r="T1851" s="7" t="str">
        <f t="shared" si="85"/>
        <v>9/8/2024 - 9/15/2024</v>
      </c>
      <c r="U1851" s="7" t="str">
        <f t="shared" si="86"/>
        <v>Time Card</v>
      </c>
      <c r="V1851" s="8" t="str">
        <f>RIGHT(TEXT(Data6[[#This Row],[Date:]],"mmddyyyy"),4)</f>
        <v>2024</v>
      </c>
      <c r="W1851" s="8" t="str">
        <f>MID(TEXT(Data6[[#This Row],[Date:]],"mmddyyyy"),3,2)</f>
        <v>11</v>
      </c>
      <c r="X1851" s="8" t="str">
        <f>LEFT(TEXT(Data6[[#This Row],[Date:]],"mmddyyyy"),2)</f>
        <v>09</v>
      </c>
      <c r="Y1851" s="6">
        <f>DATE(Data6[[#This Row],[Year]],Data6[[#This Row],[Month]],Data6[[#This Row],[Day]])</f>
        <v>45546</v>
      </c>
    </row>
    <row r="1852" spans="1:25" x14ac:dyDescent="0.3">
      <c r="A1852" s="5">
        <v>45548.554650694445</v>
      </c>
      <c r="B1852" s="7" t="s">
        <v>34</v>
      </c>
      <c r="C1852" s="6" t="s">
        <v>2203</v>
      </c>
      <c r="D1852" s="7" t="s">
        <v>2213</v>
      </c>
      <c r="E1852" s="8">
        <v>5</v>
      </c>
      <c r="F1852" s="7">
        <v>7148628</v>
      </c>
      <c r="G1852" s="7" t="s">
        <v>68</v>
      </c>
      <c r="H1852" s="7" t="s">
        <v>756</v>
      </c>
      <c r="I1852" s="7" t="s">
        <v>44</v>
      </c>
      <c r="J1852" s="19" t="str">
        <f>IFERROR(INDEX('Employee Info'!$C$3:$E$200,MATCH(Data6[[#This Row],[Name:]],'Employee Info'!$B$3:$B$200,0),MATCH(Data6[[#This Row],[Hours Type:]],'Employee Info'!$C$2:$E$2,0)),"")</f>
        <v/>
      </c>
      <c r="K1852" s="19" t="str">
        <f>IFERROR(INDEX('Employee Info'!$C$3:$J$200,MATCH(Data6[[#This Row],[Name:]],'Employee Info'!$B$3:$B$200,0),MATCH(Data6[[#Headers],[Truck]],'Employee Info'!$C$2:$J$2,0)),"")</f>
        <v/>
      </c>
      <c r="L1852" s="19" t="str">
        <f>IFERROR(INDEX('Employee Info'!$C$3:$J$200,MATCH(Data6[[#This Row],[Name:]],'Employee Info'!$B$3:$B$200,0),MATCH(Data6[[#Headers],[Phone]],'Employee Info'!$C$2:$J$2,0)),"")</f>
        <v/>
      </c>
      <c r="M1852" s="19" t="str">
        <f>IFERROR(INDEX('Employee Info'!$C$3:$J$200,MATCH(Data6[[#This Row],[Name:]],'Employee Info'!$B$3:$B$200,0),MATCH(Data6[[#Headers],[Tech]],'Employee Info'!$C$2:$J$2,0)),"")</f>
        <v/>
      </c>
      <c r="N1852" s="19" t="str">
        <f>IFERROR(INDEX('Employee Info'!$C$3:$J$200,MATCH(Data6[[#This Row],[Name:]],'Employee Info'!$B$3:$B$200,0),MATCH(Data6[[#Headers],[Other]],'Employee Info'!$C$2:$J$2,0)),"")</f>
        <v/>
      </c>
      <c r="O1852" s="19">
        <f>IFERROR((Data6[[#This Row],[Hours:]]*SUM(Data6[[#This Row],[Rate]:[Other]])),"")</f>
        <v>0</v>
      </c>
      <c r="P1852" s="7" t="str">
        <f>IF(Data6[[#This Row],[WO'#:]]="","Riley #","WO#")</f>
        <v>WO#</v>
      </c>
      <c r="Q1852" s="7">
        <f>IFERROR(WEEKNUM(Data6[[#This Row],[Date:]]),"")</f>
        <v>37</v>
      </c>
      <c r="R1852" s="6">
        <f t="shared" si="84"/>
        <v>45543</v>
      </c>
      <c r="S1852" s="6">
        <f>Data6[[#This Row],[Week Start]]+7</f>
        <v>45550</v>
      </c>
      <c r="T1852" s="7" t="str">
        <f t="shared" si="85"/>
        <v>9/8/2024 - 9/15/2024</v>
      </c>
      <c r="U1852" s="7" t="str">
        <f t="shared" si="86"/>
        <v>Time Card</v>
      </c>
      <c r="V1852" s="8" t="str">
        <f>RIGHT(TEXT(Data6[[#This Row],[Date:]],"mmddyyyy"),4)</f>
        <v>2024</v>
      </c>
      <c r="W1852" s="8" t="str">
        <f>MID(TEXT(Data6[[#This Row],[Date:]],"mmddyyyy"),3,2)</f>
        <v>11</v>
      </c>
      <c r="X1852" s="8" t="str">
        <f>LEFT(TEXT(Data6[[#This Row],[Date:]],"mmddyyyy"),2)</f>
        <v>09</v>
      </c>
      <c r="Y1852" s="6">
        <f>DATE(Data6[[#This Row],[Year]],Data6[[#This Row],[Month]],Data6[[#This Row],[Day]])</f>
        <v>45546</v>
      </c>
    </row>
    <row r="1853" spans="1:25" x14ac:dyDescent="0.3">
      <c r="A1853" s="5">
        <v>45548.555402430553</v>
      </c>
      <c r="B1853" s="7" t="s">
        <v>35</v>
      </c>
      <c r="C1853" s="6" t="s">
        <v>2199</v>
      </c>
      <c r="D1853" s="7" t="s">
        <v>2226</v>
      </c>
      <c r="E1853" s="8">
        <v>8</v>
      </c>
      <c r="F1853" s="7" t="s">
        <v>68</v>
      </c>
      <c r="G1853" s="7" t="s">
        <v>68</v>
      </c>
      <c r="H1853" s="7" t="s">
        <v>2210</v>
      </c>
      <c r="I1853" s="7" t="s">
        <v>44</v>
      </c>
      <c r="J1853" s="19" t="str">
        <f>IFERROR(INDEX('Employee Info'!$C$3:$E$200,MATCH(Data6[[#This Row],[Name:]],'Employee Info'!$B$3:$B$200,0),MATCH(Data6[[#This Row],[Hours Type:]],'Employee Info'!$C$2:$E$2,0)),"")</f>
        <v/>
      </c>
      <c r="K1853" s="19" t="str">
        <f>IFERROR(INDEX('Employee Info'!$C$3:$J$200,MATCH(Data6[[#This Row],[Name:]],'Employee Info'!$B$3:$B$200,0),MATCH(Data6[[#Headers],[Truck]],'Employee Info'!$C$2:$J$2,0)),"")</f>
        <v/>
      </c>
      <c r="L1853" s="19" t="str">
        <f>IFERROR(INDEX('Employee Info'!$C$3:$J$200,MATCH(Data6[[#This Row],[Name:]],'Employee Info'!$B$3:$B$200,0),MATCH(Data6[[#Headers],[Phone]],'Employee Info'!$C$2:$J$2,0)),"")</f>
        <v/>
      </c>
      <c r="M1853" s="19" t="str">
        <f>IFERROR(INDEX('Employee Info'!$C$3:$J$200,MATCH(Data6[[#This Row],[Name:]],'Employee Info'!$B$3:$B$200,0),MATCH(Data6[[#Headers],[Tech]],'Employee Info'!$C$2:$J$2,0)),"")</f>
        <v/>
      </c>
      <c r="N1853" s="19" t="str">
        <f>IFERROR(INDEX('Employee Info'!$C$3:$J$200,MATCH(Data6[[#This Row],[Name:]],'Employee Info'!$B$3:$B$200,0),MATCH(Data6[[#Headers],[Other]],'Employee Info'!$C$2:$J$2,0)),"")</f>
        <v/>
      </c>
      <c r="O1853" s="19">
        <f>IFERROR((Data6[[#This Row],[Hours:]]*SUM(Data6[[#This Row],[Rate]:[Other]])),"")</f>
        <v>0</v>
      </c>
      <c r="P1853" s="7" t="str">
        <f>IF(Data6[[#This Row],[WO'#:]]="","Riley #","WO#")</f>
        <v>Riley #</v>
      </c>
      <c r="Q1853" s="7">
        <f>IFERROR(WEEKNUM(Data6[[#This Row],[Date:]]),"")</f>
        <v>37</v>
      </c>
      <c r="R1853" s="6">
        <f t="shared" si="84"/>
        <v>45543</v>
      </c>
      <c r="S1853" s="6">
        <f>Data6[[#This Row],[Week Start]]+7</f>
        <v>45550</v>
      </c>
      <c r="T1853" s="7" t="str">
        <f t="shared" si="85"/>
        <v>9/8/2024 - 9/15/2024</v>
      </c>
      <c r="U1853" s="7" t="str">
        <f t="shared" si="86"/>
        <v>Time Card</v>
      </c>
      <c r="V1853" s="8" t="str">
        <f>RIGHT(TEXT(Data6[[#This Row],[Date:]],"mmddyyyy"),4)</f>
        <v>2024</v>
      </c>
      <c r="W1853" s="8" t="str">
        <f>MID(TEXT(Data6[[#This Row],[Date:]],"mmddyyyy"),3,2)</f>
        <v>09</v>
      </c>
      <c r="X1853" s="8" t="str">
        <f>LEFT(TEXT(Data6[[#This Row],[Date:]],"mmddyyyy"),2)</f>
        <v>09</v>
      </c>
      <c r="Y1853" s="6">
        <f>DATE(Data6[[#This Row],[Year]],Data6[[#This Row],[Month]],Data6[[#This Row],[Day]])</f>
        <v>45544</v>
      </c>
    </row>
    <row r="1854" spans="1:25" x14ac:dyDescent="0.3">
      <c r="A1854" s="5">
        <v>45548.555473726854</v>
      </c>
      <c r="B1854" s="7" t="s">
        <v>35</v>
      </c>
      <c r="C1854" s="6" t="s">
        <v>2199</v>
      </c>
      <c r="D1854" s="7" t="s">
        <v>2226</v>
      </c>
      <c r="E1854" s="8">
        <v>2</v>
      </c>
      <c r="F1854" s="7" t="s">
        <v>68</v>
      </c>
      <c r="G1854" s="7" t="s">
        <v>68</v>
      </c>
      <c r="H1854" s="7" t="s">
        <v>2210</v>
      </c>
      <c r="I1854" s="7" t="s">
        <v>45</v>
      </c>
      <c r="J1854" s="19" t="str">
        <f>IFERROR(INDEX('Employee Info'!$C$3:$E$200,MATCH(Data6[[#This Row],[Name:]],'Employee Info'!$B$3:$B$200,0),MATCH(Data6[[#This Row],[Hours Type:]],'Employee Info'!$C$2:$E$2,0)),"")</f>
        <v/>
      </c>
      <c r="K1854" s="19" t="str">
        <f>IFERROR(INDEX('Employee Info'!$C$3:$J$200,MATCH(Data6[[#This Row],[Name:]],'Employee Info'!$B$3:$B$200,0),MATCH(Data6[[#Headers],[Truck]],'Employee Info'!$C$2:$J$2,0)),"")</f>
        <v/>
      </c>
      <c r="L1854" s="19" t="str">
        <f>IFERROR(INDEX('Employee Info'!$C$3:$J$200,MATCH(Data6[[#This Row],[Name:]],'Employee Info'!$B$3:$B$200,0),MATCH(Data6[[#Headers],[Phone]],'Employee Info'!$C$2:$J$2,0)),"")</f>
        <v/>
      </c>
      <c r="M1854" s="19" t="str">
        <f>IFERROR(INDEX('Employee Info'!$C$3:$J$200,MATCH(Data6[[#This Row],[Name:]],'Employee Info'!$B$3:$B$200,0),MATCH(Data6[[#Headers],[Tech]],'Employee Info'!$C$2:$J$2,0)),"")</f>
        <v/>
      </c>
      <c r="N1854" s="19" t="str">
        <f>IFERROR(INDEX('Employee Info'!$C$3:$J$200,MATCH(Data6[[#This Row],[Name:]],'Employee Info'!$B$3:$B$200,0),MATCH(Data6[[#Headers],[Other]],'Employee Info'!$C$2:$J$2,0)),"")</f>
        <v/>
      </c>
      <c r="O1854" s="19">
        <f>IFERROR((Data6[[#This Row],[Hours:]]*SUM(Data6[[#This Row],[Rate]:[Other]])),"")</f>
        <v>0</v>
      </c>
      <c r="P1854" s="7" t="str">
        <f>IF(Data6[[#This Row],[WO'#:]]="","Riley #","WO#")</f>
        <v>Riley #</v>
      </c>
      <c r="Q1854" s="7">
        <f>IFERROR(WEEKNUM(Data6[[#This Row],[Date:]]),"")</f>
        <v>37</v>
      </c>
      <c r="R1854" s="6">
        <f t="shared" si="84"/>
        <v>45543</v>
      </c>
      <c r="S1854" s="6">
        <f>Data6[[#This Row],[Week Start]]+7</f>
        <v>45550</v>
      </c>
      <c r="T1854" s="7" t="str">
        <f t="shared" si="85"/>
        <v>9/8/2024 - 9/15/2024</v>
      </c>
      <c r="U1854" s="7" t="str">
        <f t="shared" si="86"/>
        <v>Time Card</v>
      </c>
      <c r="V1854" s="8" t="str">
        <f>RIGHT(TEXT(Data6[[#This Row],[Date:]],"mmddyyyy"),4)</f>
        <v>2024</v>
      </c>
      <c r="W1854" s="8" t="str">
        <f>MID(TEXT(Data6[[#This Row],[Date:]],"mmddyyyy"),3,2)</f>
        <v>09</v>
      </c>
      <c r="X1854" s="8" t="str">
        <f>LEFT(TEXT(Data6[[#This Row],[Date:]],"mmddyyyy"),2)</f>
        <v>09</v>
      </c>
      <c r="Y1854" s="6">
        <f>DATE(Data6[[#This Row],[Year]],Data6[[#This Row],[Month]],Data6[[#This Row],[Day]])</f>
        <v>45544</v>
      </c>
    </row>
    <row r="1855" spans="1:25" x14ac:dyDescent="0.3">
      <c r="A1855" s="5">
        <v>45548.555964120373</v>
      </c>
      <c r="B1855" s="7" t="s">
        <v>35</v>
      </c>
      <c r="C1855" s="6" t="s">
        <v>2202</v>
      </c>
      <c r="D1855" s="7" t="s">
        <v>2227</v>
      </c>
      <c r="E1855" s="8">
        <v>2</v>
      </c>
      <c r="F1855" s="7" t="s">
        <v>68</v>
      </c>
      <c r="G1855" s="7" t="s">
        <v>68</v>
      </c>
      <c r="H1855" s="7" t="s">
        <v>2210</v>
      </c>
      <c r="I1855" s="7" t="s">
        <v>44</v>
      </c>
      <c r="J1855" s="19" t="str">
        <f>IFERROR(INDEX('Employee Info'!$C$3:$E$200,MATCH(Data6[[#This Row],[Name:]],'Employee Info'!$B$3:$B$200,0),MATCH(Data6[[#This Row],[Hours Type:]],'Employee Info'!$C$2:$E$2,0)),"")</f>
        <v/>
      </c>
      <c r="K1855" s="19" t="str">
        <f>IFERROR(INDEX('Employee Info'!$C$3:$J$200,MATCH(Data6[[#This Row],[Name:]],'Employee Info'!$B$3:$B$200,0),MATCH(Data6[[#Headers],[Truck]],'Employee Info'!$C$2:$J$2,0)),"")</f>
        <v/>
      </c>
      <c r="L1855" s="19" t="str">
        <f>IFERROR(INDEX('Employee Info'!$C$3:$J$200,MATCH(Data6[[#This Row],[Name:]],'Employee Info'!$B$3:$B$200,0),MATCH(Data6[[#Headers],[Phone]],'Employee Info'!$C$2:$J$2,0)),"")</f>
        <v/>
      </c>
      <c r="M1855" s="19" t="str">
        <f>IFERROR(INDEX('Employee Info'!$C$3:$J$200,MATCH(Data6[[#This Row],[Name:]],'Employee Info'!$B$3:$B$200,0),MATCH(Data6[[#Headers],[Tech]],'Employee Info'!$C$2:$J$2,0)),"")</f>
        <v/>
      </c>
      <c r="N1855" s="19" t="str">
        <f>IFERROR(INDEX('Employee Info'!$C$3:$J$200,MATCH(Data6[[#This Row],[Name:]],'Employee Info'!$B$3:$B$200,0),MATCH(Data6[[#Headers],[Other]],'Employee Info'!$C$2:$J$2,0)),"")</f>
        <v/>
      </c>
      <c r="O1855" s="19">
        <f>IFERROR((Data6[[#This Row],[Hours:]]*SUM(Data6[[#This Row],[Rate]:[Other]])),"")</f>
        <v>0</v>
      </c>
      <c r="P1855" s="7" t="str">
        <f>IF(Data6[[#This Row],[WO'#:]]="","Riley #","WO#")</f>
        <v>Riley #</v>
      </c>
      <c r="Q1855" s="7">
        <f>IFERROR(WEEKNUM(Data6[[#This Row],[Date:]]),"")</f>
        <v>37</v>
      </c>
      <c r="R1855" s="6">
        <f t="shared" si="84"/>
        <v>45543</v>
      </c>
      <c r="S1855" s="6">
        <f>Data6[[#This Row],[Week Start]]+7</f>
        <v>45550</v>
      </c>
      <c r="T1855" s="7" t="str">
        <f t="shared" si="85"/>
        <v>9/8/2024 - 9/15/2024</v>
      </c>
      <c r="U1855" s="7" t="str">
        <f t="shared" si="86"/>
        <v>Time Card</v>
      </c>
      <c r="V1855" s="8" t="str">
        <f>RIGHT(TEXT(Data6[[#This Row],[Date:]],"mmddyyyy"),4)</f>
        <v>2024</v>
      </c>
      <c r="W1855" s="8" t="str">
        <f>MID(TEXT(Data6[[#This Row],[Date:]],"mmddyyyy"),3,2)</f>
        <v>10</v>
      </c>
      <c r="X1855" s="8" t="str">
        <f>LEFT(TEXT(Data6[[#This Row],[Date:]],"mmddyyyy"),2)</f>
        <v>09</v>
      </c>
      <c r="Y1855" s="6">
        <f>DATE(Data6[[#This Row],[Year]],Data6[[#This Row],[Month]],Data6[[#This Row],[Day]])</f>
        <v>45545</v>
      </c>
    </row>
    <row r="1856" spans="1:25" x14ac:dyDescent="0.3">
      <c r="A1856" s="5">
        <v>45548.557153587964</v>
      </c>
      <c r="B1856" s="7" t="s">
        <v>35</v>
      </c>
      <c r="C1856" s="6" t="s">
        <v>2202</v>
      </c>
      <c r="D1856" s="7" t="s">
        <v>2228</v>
      </c>
      <c r="E1856" s="8">
        <v>2</v>
      </c>
      <c r="F1856" s="7" t="s">
        <v>68</v>
      </c>
      <c r="G1856" s="7" t="s">
        <v>68</v>
      </c>
      <c r="H1856" s="7" t="s">
        <v>2229</v>
      </c>
      <c r="I1856" s="7" t="s">
        <v>44</v>
      </c>
      <c r="J1856" s="19" t="str">
        <f>IFERROR(INDEX('Employee Info'!$C$3:$E$200,MATCH(Data6[[#This Row],[Name:]],'Employee Info'!$B$3:$B$200,0),MATCH(Data6[[#This Row],[Hours Type:]],'Employee Info'!$C$2:$E$2,0)),"")</f>
        <v/>
      </c>
      <c r="K1856" s="19" t="str">
        <f>IFERROR(INDEX('Employee Info'!$C$3:$J$200,MATCH(Data6[[#This Row],[Name:]],'Employee Info'!$B$3:$B$200,0),MATCH(Data6[[#Headers],[Truck]],'Employee Info'!$C$2:$J$2,0)),"")</f>
        <v/>
      </c>
      <c r="L1856" s="19" t="str">
        <f>IFERROR(INDEX('Employee Info'!$C$3:$J$200,MATCH(Data6[[#This Row],[Name:]],'Employee Info'!$B$3:$B$200,0),MATCH(Data6[[#Headers],[Phone]],'Employee Info'!$C$2:$J$2,0)),"")</f>
        <v/>
      </c>
      <c r="M1856" s="19" t="str">
        <f>IFERROR(INDEX('Employee Info'!$C$3:$J$200,MATCH(Data6[[#This Row],[Name:]],'Employee Info'!$B$3:$B$200,0),MATCH(Data6[[#Headers],[Tech]],'Employee Info'!$C$2:$J$2,0)),"")</f>
        <v/>
      </c>
      <c r="N1856" s="19" t="str">
        <f>IFERROR(INDEX('Employee Info'!$C$3:$J$200,MATCH(Data6[[#This Row],[Name:]],'Employee Info'!$B$3:$B$200,0),MATCH(Data6[[#Headers],[Other]],'Employee Info'!$C$2:$J$2,0)),"")</f>
        <v/>
      </c>
      <c r="O1856" s="19">
        <f>IFERROR((Data6[[#This Row],[Hours:]]*SUM(Data6[[#This Row],[Rate]:[Other]])),"")</f>
        <v>0</v>
      </c>
      <c r="P1856" s="7" t="str">
        <f>IF(Data6[[#This Row],[WO'#:]]="","Riley #","WO#")</f>
        <v>Riley #</v>
      </c>
      <c r="Q1856" s="7">
        <f>IFERROR(WEEKNUM(Data6[[#This Row],[Date:]]),"")</f>
        <v>37</v>
      </c>
      <c r="R1856" s="6">
        <f t="shared" si="84"/>
        <v>45543</v>
      </c>
      <c r="S1856" s="6">
        <f>Data6[[#This Row],[Week Start]]+7</f>
        <v>45550</v>
      </c>
      <c r="T1856" s="7" t="str">
        <f t="shared" si="85"/>
        <v>9/8/2024 - 9/15/2024</v>
      </c>
      <c r="U1856" s="7" t="str">
        <f t="shared" si="86"/>
        <v>Time Card</v>
      </c>
      <c r="V1856" s="8" t="str">
        <f>RIGHT(TEXT(Data6[[#This Row],[Date:]],"mmddyyyy"),4)</f>
        <v>2024</v>
      </c>
      <c r="W1856" s="8" t="str">
        <f>MID(TEXT(Data6[[#This Row],[Date:]],"mmddyyyy"),3,2)</f>
        <v>10</v>
      </c>
      <c r="X1856" s="8" t="str">
        <f>LEFT(TEXT(Data6[[#This Row],[Date:]],"mmddyyyy"),2)</f>
        <v>09</v>
      </c>
      <c r="Y1856" s="6">
        <f>DATE(Data6[[#This Row],[Year]],Data6[[#This Row],[Month]],Data6[[#This Row],[Day]])</f>
        <v>45545</v>
      </c>
    </row>
    <row r="1857" spans="1:25" x14ac:dyDescent="0.3">
      <c r="A1857" s="5">
        <v>45548.55962349537</v>
      </c>
      <c r="B1857" s="7" t="s">
        <v>35</v>
      </c>
      <c r="C1857" s="6" t="s">
        <v>2202</v>
      </c>
      <c r="D1857" s="7" t="s">
        <v>2230</v>
      </c>
      <c r="E1857" s="8">
        <v>1</v>
      </c>
      <c r="F1857" s="7" t="s">
        <v>68</v>
      </c>
      <c r="G1857" s="7" t="s">
        <v>68</v>
      </c>
      <c r="H1857" s="7" t="s">
        <v>491</v>
      </c>
      <c r="I1857" s="7" t="s">
        <v>44</v>
      </c>
      <c r="J1857" s="19" t="str">
        <f>IFERROR(INDEX('Employee Info'!$C$3:$E$200,MATCH(Data6[[#This Row],[Name:]],'Employee Info'!$B$3:$B$200,0),MATCH(Data6[[#This Row],[Hours Type:]],'Employee Info'!$C$2:$E$2,0)),"")</f>
        <v/>
      </c>
      <c r="K1857" s="19" t="str">
        <f>IFERROR(INDEX('Employee Info'!$C$3:$J$200,MATCH(Data6[[#This Row],[Name:]],'Employee Info'!$B$3:$B$200,0),MATCH(Data6[[#Headers],[Truck]],'Employee Info'!$C$2:$J$2,0)),"")</f>
        <v/>
      </c>
      <c r="L1857" s="19" t="str">
        <f>IFERROR(INDEX('Employee Info'!$C$3:$J$200,MATCH(Data6[[#This Row],[Name:]],'Employee Info'!$B$3:$B$200,0),MATCH(Data6[[#Headers],[Phone]],'Employee Info'!$C$2:$J$2,0)),"")</f>
        <v/>
      </c>
      <c r="M1857" s="19" t="str">
        <f>IFERROR(INDEX('Employee Info'!$C$3:$J$200,MATCH(Data6[[#This Row],[Name:]],'Employee Info'!$B$3:$B$200,0),MATCH(Data6[[#Headers],[Tech]],'Employee Info'!$C$2:$J$2,0)),"")</f>
        <v/>
      </c>
      <c r="N1857" s="19" t="str">
        <f>IFERROR(INDEX('Employee Info'!$C$3:$J$200,MATCH(Data6[[#This Row],[Name:]],'Employee Info'!$B$3:$B$200,0),MATCH(Data6[[#Headers],[Other]],'Employee Info'!$C$2:$J$2,0)),"")</f>
        <v/>
      </c>
      <c r="O1857" s="19">
        <f>IFERROR((Data6[[#This Row],[Hours:]]*SUM(Data6[[#This Row],[Rate]:[Other]])),"")</f>
        <v>0</v>
      </c>
      <c r="P1857" s="7" t="str">
        <f>IF(Data6[[#This Row],[WO'#:]]="","Riley #","WO#")</f>
        <v>Riley #</v>
      </c>
      <c r="Q1857" s="7">
        <f>IFERROR(WEEKNUM(Data6[[#This Row],[Date:]]),"")</f>
        <v>37</v>
      </c>
      <c r="R1857" s="6">
        <f t="shared" si="84"/>
        <v>45543</v>
      </c>
      <c r="S1857" s="6">
        <f>Data6[[#This Row],[Week Start]]+7</f>
        <v>45550</v>
      </c>
      <c r="T1857" s="7" t="str">
        <f t="shared" si="85"/>
        <v>9/8/2024 - 9/15/2024</v>
      </c>
      <c r="U1857" s="7" t="str">
        <f t="shared" si="86"/>
        <v>Time Card</v>
      </c>
      <c r="V1857" s="8" t="str">
        <f>RIGHT(TEXT(Data6[[#This Row],[Date:]],"mmddyyyy"),4)</f>
        <v>2024</v>
      </c>
      <c r="W1857" s="8" t="str">
        <f>MID(TEXT(Data6[[#This Row],[Date:]],"mmddyyyy"),3,2)</f>
        <v>10</v>
      </c>
      <c r="X1857" s="8" t="str">
        <f>LEFT(TEXT(Data6[[#This Row],[Date:]],"mmddyyyy"),2)</f>
        <v>09</v>
      </c>
      <c r="Y1857" s="6">
        <f>DATE(Data6[[#This Row],[Year]],Data6[[#This Row],[Month]],Data6[[#This Row],[Day]])</f>
        <v>45545</v>
      </c>
    </row>
    <row r="1858" spans="1:25" x14ac:dyDescent="0.3">
      <c r="A1858" s="5">
        <v>45548.559856944441</v>
      </c>
      <c r="B1858" s="7" t="s">
        <v>35</v>
      </c>
      <c r="C1858" s="6" t="s">
        <v>2202</v>
      </c>
      <c r="D1858" s="7" t="s">
        <v>2230</v>
      </c>
      <c r="E1858" s="8">
        <v>2</v>
      </c>
      <c r="F1858" s="7" t="s">
        <v>68</v>
      </c>
      <c r="G1858" s="7" t="s">
        <v>68</v>
      </c>
      <c r="H1858" s="7" t="s">
        <v>826</v>
      </c>
      <c r="I1858" s="7" t="s">
        <v>44</v>
      </c>
      <c r="J1858" s="19" t="str">
        <f>IFERROR(INDEX('Employee Info'!$C$3:$E$200,MATCH(Data6[[#This Row],[Name:]],'Employee Info'!$B$3:$B$200,0),MATCH(Data6[[#This Row],[Hours Type:]],'Employee Info'!$C$2:$E$2,0)),"")</f>
        <v/>
      </c>
      <c r="K1858" s="19" t="str">
        <f>IFERROR(INDEX('Employee Info'!$C$3:$J$200,MATCH(Data6[[#This Row],[Name:]],'Employee Info'!$B$3:$B$200,0),MATCH(Data6[[#Headers],[Truck]],'Employee Info'!$C$2:$J$2,0)),"")</f>
        <v/>
      </c>
      <c r="L1858" s="19" t="str">
        <f>IFERROR(INDEX('Employee Info'!$C$3:$J$200,MATCH(Data6[[#This Row],[Name:]],'Employee Info'!$B$3:$B$200,0),MATCH(Data6[[#Headers],[Phone]],'Employee Info'!$C$2:$J$2,0)),"")</f>
        <v/>
      </c>
      <c r="M1858" s="19" t="str">
        <f>IFERROR(INDEX('Employee Info'!$C$3:$J$200,MATCH(Data6[[#This Row],[Name:]],'Employee Info'!$B$3:$B$200,0),MATCH(Data6[[#Headers],[Tech]],'Employee Info'!$C$2:$J$2,0)),"")</f>
        <v/>
      </c>
      <c r="N1858" s="19" t="str">
        <f>IFERROR(INDEX('Employee Info'!$C$3:$J$200,MATCH(Data6[[#This Row],[Name:]],'Employee Info'!$B$3:$B$200,0),MATCH(Data6[[#Headers],[Other]],'Employee Info'!$C$2:$J$2,0)),"")</f>
        <v/>
      </c>
      <c r="O1858" s="19">
        <f>IFERROR((Data6[[#This Row],[Hours:]]*SUM(Data6[[#This Row],[Rate]:[Other]])),"")</f>
        <v>0</v>
      </c>
      <c r="P1858" s="7" t="str">
        <f>IF(Data6[[#This Row],[WO'#:]]="","Riley #","WO#")</f>
        <v>Riley #</v>
      </c>
      <c r="Q1858" s="7">
        <f>IFERROR(WEEKNUM(Data6[[#This Row],[Date:]]),"")</f>
        <v>37</v>
      </c>
      <c r="R1858" s="6">
        <f t="shared" ref="R1858:R1894" si="87">DATE(RIGHT(TEXT(C1858,"mm/dd/yyyy"),4),1,1)+(Q1858-1)*7-(WEEKDAY(DATE(RIGHT(TEXT(C1858,"mm/dd/yyyy"),4),1,1)))+1</f>
        <v>45543</v>
      </c>
      <c r="S1858" s="6">
        <f>Data6[[#This Row],[Week Start]]+7</f>
        <v>45550</v>
      </c>
      <c r="T1858" s="7" t="str">
        <f t="shared" ref="T1858:T1894" si="88">IFERROR(TEXT(R1858, "m/d/yyyy") &amp; " - " &amp; TEXT(S1858, "m/d/yyyy"),"")</f>
        <v>9/8/2024 - 9/15/2024</v>
      </c>
      <c r="U1858" s="7" t="str">
        <f t="shared" ref="U1858:U1894" si="89">"Time Card"</f>
        <v>Time Card</v>
      </c>
      <c r="V1858" s="8" t="str">
        <f>RIGHT(TEXT(Data6[[#This Row],[Date:]],"mmddyyyy"),4)</f>
        <v>2024</v>
      </c>
      <c r="W1858" s="8" t="str">
        <f>MID(TEXT(Data6[[#This Row],[Date:]],"mmddyyyy"),3,2)</f>
        <v>10</v>
      </c>
      <c r="X1858" s="8" t="str">
        <f>LEFT(TEXT(Data6[[#This Row],[Date:]],"mmddyyyy"),2)</f>
        <v>09</v>
      </c>
      <c r="Y1858" s="6">
        <f>DATE(Data6[[#This Row],[Year]],Data6[[#This Row],[Month]],Data6[[#This Row],[Day]])</f>
        <v>45545</v>
      </c>
    </row>
    <row r="1859" spans="1:25" x14ac:dyDescent="0.3">
      <c r="A1859" s="5">
        <v>45548.560015625</v>
      </c>
      <c r="B1859" s="7" t="s">
        <v>35</v>
      </c>
      <c r="C1859" s="6" t="s">
        <v>2202</v>
      </c>
      <c r="D1859" s="7" t="s">
        <v>2230</v>
      </c>
      <c r="E1859" s="8">
        <v>1</v>
      </c>
      <c r="F1859" s="7" t="s">
        <v>68</v>
      </c>
      <c r="G1859" s="7" t="s">
        <v>68</v>
      </c>
      <c r="H1859" s="7" t="s">
        <v>380</v>
      </c>
      <c r="I1859" s="7" t="s">
        <v>44</v>
      </c>
      <c r="J1859" s="19" t="str">
        <f>IFERROR(INDEX('Employee Info'!$C$3:$E$200,MATCH(Data6[[#This Row],[Name:]],'Employee Info'!$B$3:$B$200,0),MATCH(Data6[[#This Row],[Hours Type:]],'Employee Info'!$C$2:$E$2,0)),"")</f>
        <v/>
      </c>
      <c r="K1859" s="19" t="str">
        <f>IFERROR(INDEX('Employee Info'!$C$3:$J$200,MATCH(Data6[[#This Row],[Name:]],'Employee Info'!$B$3:$B$200,0),MATCH(Data6[[#Headers],[Truck]],'Employee Info'!$C$2:$J$2,0)),"")</f>
        <v/>
      </c>
      <c r="L1859" s="19" t="str">
        <f>IFERROR(INDEX('Employee Info'!$C$3:$J$200,MATCH(Data6[[#This Row],[Name:]],'Employee Info'!$B$3:$B$200,0),MATCH(Data6[[#Headers],[Phone]],'Employee Info'!$C$2:$J$2,0)),"")</f>
        <v/>
      </c>
      <c r="M1859" s="19" t="str">
        <f>IFERROR(INDEX('Employee Info'!$C$3:$J$200,MATCH(Data6[[#This Row],[Name:]],'Employee Info'!$B$3:$B$200,0),MATCH(Data6[[#Headers],[Tech]],'Employee Info'!$C$2:$J$2,0)),"")</f>
        <v/>
      </c>
      <c r="N1859" s="19" t="str">
        <f>IFERROR(INDEX('Employee Info'!$C$3:$J$200,MATCH(Data6[[#This Row],[Name:]],'Employee Info'!$B$3:$B$200,0),MATCH(Data6[[#Headers],[Other]],'Employee Info'!$C$2:$J$2,0)),"")</f>
        <v/>
      </c>
      <c r="O1859" s="19">
        <f>IFERROR((Data6[[#This Row],[Hours:]]*SUM(Data6[[#This Row],[Rate]:[Other]])),"")</f>
        <v>0</v>
      </c>
      <c r="P1859" s="7" t="str">
        <f>IF(Data6[[#This Row],[WO'#:]]="","Riley #","WO#")</f>
        <v>Riley #</v>
      </c>
      <c r="Q1859" s="7">
        <f>IFERROR(WEEKNUM(Data6[[#This Row],[Date:]]),"")</f>
        <v>37</v>
      </c>
      <c r="R1859" s="6">
        <f t="shared" si="87"/>
        <v>45543</v>
      </c>
      <c r="S1859" s="6">
        <f>Data6[[#This Row],[Week Start]]+7</f>
        <v>45550</v>
      </c>
      <c r="T1859" s="7" t="str">
        <f t="shared" si="88"/>
        <v>9/8/2024 - 9/15/2024</v>
      </c>
      <c r="U1859" s="7" t="str">
        <f t="shared" si="89"/>
        <v>Time Card</v>
      </c>
      <c r="V1859" s="8" t="str">
        <f>RIGHT(TEXT(Data6[[#This Row],[Date:]],"mmddyyyy"),4)</f>
        <v>2024</v>
      </c>
      <c r="W1859" s="8" t="str">
        <f>MID(TEXT(Data6[[#This Row],[Date:]],"mmddyyyy"),3,2)</f>
        <v>10</v>
      </c>
      <c r="X1859" s="8" t="str">
        <f>LEFT(TEXT(Data6[[#This Row],[Date:]],"mmddyyyy"),2)</f>
        <v>09</v>
      </c>
      <c r="Y1859" s="6">
        <f>DATE(Data6[[#This Row],[Year]],Data6[[#This Row],[Month]],Data6[[#This Row],[Day]])</f>
        <v>45545</v>
      </c>
    </row>
    <row r="1860" spans="1:25" x14ac:dyDescent="0.3">
      <c r="A1860" s="5">
        <v>45548.560627430554</v>
      </c>
      <c r="B1860" s="7" t="s">
        <v>35</v>
      </c>
      <c r="C1860" s="6" t="s">
        <v>2203</v>
      </c>
      <c r="D1860" s="7" t="s">
        <v>2231</v>
      </c>
      <c r="E1860" s="8">
        <v>8</v>
      </c>
      <c r="F1860" s="7" t="s">
        <v>68</v>
      </c>
      <c r="G1860" s="7" t="s">
        <v>68</v>
      </c>
      <c r="H1860" s="7" t="s">
        <v>2232</v>
      </c>
      <c r="I1860" s="7" t="s">
        <v>44</v>
      </c>
      <c r="J1860" s="19" t="str">
        <f>IFERROR(INDEX('Employee Info'!$C$3:$E$200,MATCH(Data6[[#This Row],[Name:]],'Employee Info'!$B$3:$B$200,0),MATCH(Data6[[#This Row],[Hours Type:]],'Employee Info'!$C$2:$E$2,0)),"")</f>
        <v/>
      </c>
      <c r="K1860" s="19" t="str">
        <f>IFERROR(INDEX('Employee Info'!$C$3:$J$200,MATCH(Data6[[#This Row],[Name:]],'Employee Info'!$B$3:$B$200,0),MATCH(Data6[[#Headers],[Truck]],'Employee Info'!$C$2:$J$2,0)),"")</f>
        <v/>
      </c>
      <c r="L1860" s="19" t="str">
        <f>IFERROR(INDEX('Employee Info'!$C$3:$J$200,MATCH(Data6[[#This Row],[Name:]],'Employee Info'!$B$3:$B$200,0),MATCH(Data6[[#Headers],[Phone]],'Employee Info'!$C$2:$J$2,0)),"")</f>
        <v/>
      </c>
      <c r="M1860" s="19" t="str">
        <f>IFERROR(INDEX('Employee Info'!$C$3:$J$200,MATCH(Data6[[#This Row],[Name:]],'Employee Info'!$B$3:$B$200,0),MATCH(Data6[[#Headers],[Tech]],'Employee Info'!$C$2:$J$2,0)),"")</f>
        <v/>
      </c>
      <c r="N1860" s="19" t="str">
        <f>IFERROR(INDEX('Employee Info'!$C$3:$J$200,MATCH(Data6[[#This Row],[Name:]],'Employee Info'!$B$3:$B$200,0),MATCH(Data6[[#Headers],[Other]],'Employee Info'!$C$2:$J$2,0)),"")</f>
        <v/>
      </c>
      <c r="O1860" s="19">
        <f>IFERROR((Data6[[#This Row],[Hours:]]*SUM(Data6[[#This Row],[Rate]:[Other]])),"")</f>
        <v>0</v>
      </c>
      <c r="P1860" s="7" t="str">
        <f>IF(Data6[[#This Row],[WO'#:]]="","Riley #","WO#")</f>
        <v>Riley #</v>
      </c>
      <c r="Q1860" s="7">
        <f>IFERROR(WEEKNUM(Data6[[#This Row],[Date:]]),"")</f>
        <v>37</v>
      </c>
      <c r="R1860" s="6">
        <f t="shared" si="87"/>
        <v>45543</v>
      </c>
      <c r="S1860" s="6">
        <f>Data6[[#This Row],[Week Start]]+7</f>
        <v>45550</v>
      </c>
      <c r="T1860" s="7" t="str">
        <f t="shared" si="88"/>
        <v>9/8/2024 - 9/15/2024</v>
      </c>
      <c r="U1860" s="7" t="str">
        <f t="shared" si="89"/>
        <v>Time Card</v>
      </c>
      <c r="V1860" s="8" t="str">
        <f>RIGHT(TEXT(Data6[[#This Row],[Date:]],"mmddyyyy"),4)</f>
        <v>2024</v>
      </c>
      <c r="W1860" s="8" t="str">
        <f>MID(TEXT(Data6[[#This Row],[Date:]],"mmddyyyy"),3,2)</f>
        <v>11</v>
      </c>
      <c r="X1860" s="8" t="str">
        <f>LEFT(TEXT(Data6[[#This Row],[Date:]],"mmddyyyy"),2)</f>
        <v>09</v>
      </c>
      <c r="Y1860" s="6">
        <f>DATE(Data6[[#This Row],[Year]],Data6[[#This Row],[Month]],Data6[[#This Row],[Day]])</f>
        <v>45546</v>
      </c>
    </row>
    <row r="1861" spans="1:25" x14ac:dyDescent="0.3">
      <c r="A1861" s="5">
        <v>45548.560995138891</v>
      </c>
      <c r="B1861" s="7" t="s">
        <v>35</v>
      </c>
      <c r="C1861" s="6" t="s">
        <v>2204</v>
      </c>
      <c r="D1861" s="7" t="s">
        <v>2233</v>
      </c>
      <c r="E1861" s="8">
        <v>8</v>
      </c>
      <c r="F1861" s="7" t="s">
        <v>68</v>
      </c>
      <c r="G1861" s="7" t="s">
        <v>68</v>
      </c>
      <c r="H1861" s="7" t="s">
        <v>2234</v>
      </c>
      <c r="I1861" s="7" t="s">
        <v>44</v>
      </c>
      <c r="J1861" s="19" t="str">
        <f>IFERROR(INDEX('Employee Info'!$C$3:$E$200,MATCH(Data6[[#This Row],[Name:]],'Employee Info'!$B$3:$B$200,0),MATCH(Data6[[#This Row],[Hours Type:]],'Employee Info'!$C$2:$E$2,0)),"")</f>
        <v/>
      </c>
      <c r="K1861" s="19" t="str">
        <f>IFERROR(INDEX('Employee Info'!$C$3:$J$200,MATCH(Data6[[#This Row],[Name:]],'Employee Info'!$B$3:$B$200,0),MATCH(Data6[[#Headers],[Truck]],'Employee Info'!$C$2:$J$2,0)),"")</f>
        <v/>
      </c>
      <c r="L1861" s="19" t="str">
        <f>IFERROR(INDEX('Employee Info'!$C$3:$J$200,MATCH(Data6[[#This Row],[Name:]],'Employee Info'!$B$3:$B$200,0),MATCH(Data6[[#Headers],[Phone]],'Employee Info'!$C$2:$J$2,0)),"")</f>
        <v/>
      </c>
      <c r="M1861" s="19" t="str">
        <f>IFERROR(INDEX('Employee Info'!$C$3:$J$200,MATCH(Data6[[#This Row],[Name:]],'Employee Info'!$B$3:$B$200,0),MATCH(Data6[[#Headers],[Tech]],'Employee Info'!$C$2:$J$2,0)),"")</f>
        <v/>
      </c>
      <c r="N1861" s="19" t="str">
        <f>IFERROR(INDEX('Employee Info'!$C$3:$J$200,MATCH(Data6[[#This Row],[Name:]],'Employee Info'!$B$3:$B$200,0),MATCH(Data6[[#Headers],[Other]],'Employee Info'!$C$2:$J$2,0)),"")</f>
        <v/>
      </c>
      <c r="O1861" s="19">
        <f>IFERROR((Data6[[#This Row],[Hours:]]*SUM(Data6[[#This Row],[Rate]:[Other]])),"")</f>
        <v>0</v>
      </c>
      <c r="P1861" s="7" t="str">
        <f>IF(Data6[[#This Row],[WO'#:]]="","Riley #","WO#")</f>
        <v>Riley #</v>
      </c>
      <c r="Q1861" s="7">
        <f>IFERROR(WEEKNUM(Data6[[#This Row],[Date:]]),"")</f>
        <v>37</v>
      </c>
      <c r="R1861" s="6">
        <f t="shared" si="87"/>
        <v>45543</v>
      </c>
      <c r="S1861" s="6">
        <f>Data6[[#This Row],[Week Start]]+7</f>
        <v>45550</v>
      </c>
      <c r="T1861" s="7" t="str">
        <f t="shared" si="88"/>
        <v>9/8/2024 - 9/15/2024</v>
      </c>
      <c r="U1861" s="7" t="str">
        <f t="shared" si="89"/>
        <v>Time Card</v>
      </c>
      <c r="V1861" s="8" t="str">
        <f>RIGHT(TEXT(Data6[[#This Row],[Date:]],"mmddyyyy"),4)</f>
        <v>2024</v>
      </c>
      <c r="W1861" s="8" t="str">
        <f>MID(TEXT(Data6[[#This Row],[Date:]],"mmddyyyy"),3,2)</f>
        <v>12</v>
      </c>
      <c r="X1861" s="8" t="str">
        <f>LEFT(TEXT(Data6[[#This Row],[Date:]],"mmddyyyy"),2)</f>
        <v>09</v>
      </c>
      <c r="Y1861" s="6">
        <f>DATE(Data6[[#This Row],[Year]],Data6[[#This Row],[Month]],Data6[[#This Row],[Day]])</f>
        <v>45547</v>
      </c>
    </row>
    <row r="1862" spans="1:25" x14ac:dyDescent="0.3">
      <c r="A1862" s="5">
        <v>45548.561208796295</v>
      </c>
      <c r="B1862" s="7" t="s">
        <v>35</v>
      </c>
      <c r="C1862" s="6" t="s">
        <v>2206</v>
      </c>
      <c r="D1862" s="7" t="s">
        <v>2233</v>
      </c>
      <c r="E1862" s="8">
        <v>2</v>
      </c>
      <c r="F1862" s="7" t="s">
        <v>68</v>
      </c>
      <c r="G1862" s="7" t="s">
        <v>68</v>
      </c>
      <c r="H1862" s="7" t="s">
        <v>2234</v>
      </c>
      <c r="I1862" s="7" t="s">
        <v>44</v>
      </c>
      <c r="J1862" s="19" t="str">
        <f>IFERROR(INDEX('Employee Info'!$C$3:$E$200,MATCH(Data6[[#This Row],[Name:]],'Employee Info'!$B$3:$B$200,0),MATCH(Data6[[#This Row],[Hours Type:]],'Employee Info'!$C$2:$E$2,0)),"")</f>
        <v/>
      </c>
      <c r="K1862" s="19" t="str">
        <f>IFERROR(INDEX('Employee Info'!$C$3:$J$200,MATCH(Data6[[#This Row],[Name:]],'Employee Info'!$B$3:$B$200,0),MATCH(Data6[[#Headers],[Truck]],'Employee Info'!$C$2:$J$2,0)),"")</f>
        <v/>
      </c>
      <c r="L1862" s="19" t="str">
        <f>IFERROR(INDEX('Employee Info'!$C$3:$J$200,MATCH(Data6[[#This Row],[Name:]],'Employee Info'!$B$3:$B$200,0),MATCH(Data6[[#Headers],[Phone]],'Employee Info'!$C$2:$J$2,0)),"")</f>
        <v/>
      </c>
      <c r="M1862" s="19" t="str">
        <f>IFERROR(INDEX('Employee Info'!$C$3:$J$200,MATCH(Data6[[#This Row],[Name:]],'Employee Info'!$B$3:$B$200,0),MATCH(Data6[[#Headers],[Tech]],'Employee Info'!$C$2:$J$2,0)),"")</f>
        <v/>
      </c>
      <c r="N1862" s="19" t="str">
        <f>IFERROR(INDEX('Employee Info'!$C$3:$J$200,MATCH(Data6[[#This Row],[Name:]],'Employee Info'!$B$3:$B$200,0),MATCH(Data6[[#Headers],[Other]],'Employee Info'!$C$2:$J$2,0)),"")</f>
        <v/>
      </c>
      <c r="O1862" s="19">
        <f>IFERROR((Data6[[#This Row],[Hours:]]*SUM(Data6[[#This Row],[Rate]:[Other]])),"")</f>
        <v>0</v>
      </c>
      <c r="P1862" s="7" t="str">
        <f>IF(Data6[[#This Row],[WO'#:]]="","Riley #","WO#")</f>
        <v>Riley #</v>
      </c>
      <c r="Q1862" s="7">
        <f>IFERROR(WEEKNUM(Data6[[#This Row],[Date:]]),"")</f>
        <v>37</v>
      </c>
      <c r="R1862" s="6">
        <f t="shared" si="87"/>
        <v>45543</v>
      </c>
      <c r="S1862" s="6">
        <f>Data6[[#This Row],[Week Start]]+7</f>
        <v>45550</v>
      </c>
      <c r="T1862" s="7" t="str">
        <f t="shared" si="88"/>
        <v>9/8/2024 - 9/15/2024</v>
      </c>
      <c r="U1862" s="7" t="str">
        <f t="shared" si="89"/>
        <v>Time Card</v>
      </c>
      <c r="V1862" s="8" t="str">
        <f>RIGHT(TEXT(Data6[[#This Row],[Date:]],"mmddyyyy"),4)</f>
        <v>2024</v>
      </c>
      <c r="W1862" s="8" t="str">
        <f>MID(TEXT(Data6[[#This Row],[Date:]],"mmddyyyy"),3,2)</f>
        <v>13</v>
      </c>
      <c r="X1862" s="8" t="str">
        <f>LEFT(TEXT(Data6[[#This Row],[Date:]],"mmddyyyy"),2)</f>
        <v>09</v>
      </c>
      <c r="Y1862" s="6">
        <f>DATE(Data6[[#This Row],[Year]],Data6[[#This Row],[Month]],Data6[[#This Row],[Day]])</f>
        <v>45548</v>
      </c>
    </row>
    <row r="1863" spans="1:25" x14ac:dyDescent="0.3">
      <c r="A1863" s="5">
        <v>45548.563069328702</v>
      </c>
      <c r="B1863" s="7" t="s">
        <v>35</v>
      </c>
      <c r="C1863" s="6" t="s">
        <v>2206</v>
      </c>
      <c r="D1863" s="7" t="s">
        <v>2235</v>
      </c>
      <c r="E1863" s="8">
        <v>6</v>
      </c>
      <c r="F1863" s="7">
        <v>7144296</v>
      </c>
      <c r="G1863" s="7" t="s">
        <v>68</v>
      </c>
      <c r="H1863" s="7" t="s">
        <v>756</v>
      </c>
      <c r="I1863" s="7" t="s">
        <v>44</v>
      </c>
      <c r="J1863" s="19" t="str">
        <f>IFERROR(INDEX('Employee Info'!$C$3:$E$200,MATCH(Data6[[#This Row],[Name:]],'Employee Info'!$B$3:$B$200,0),MATCH(Data6[[#This Row],[Hours Type:]],'Employee Info'!$C$2:$E$2,0)),"")</f>
        <v/>
      </c>
      <c r="K1863" s="19" t="str">
        <f>IFERROR(INDEX('Employee Info'!$C$3:$J$200,MATCH(Data6[[#This Row],[Name:]],'Employee Info'!$B$3:$B$200,0),MATCH(Data6[[#Headers],[Truck]],'Employee Info'!$C$2:$J$2,0)),"")</f>
        <v/>
      </c>
      <c r="L1863" s="19" t="str">
        <f>IFERROR(INDEX('Employee Info'!$C$3:$J$200,MATCH(Data6[[#This Row],[Name:]],'Employee Info'!$B$3:$B$200,0),MATCH(Data6[[#Headers],[Phone]],'Employee Info'!$C$2:$J$2,0)),"")</f>
        <v/>
      </c>
      <c r="M1863" s="19" t="str">
        <f>IFERROR(INDEX('Employee Info'!$C$3:$J$200,MATCH(Data6[[#This Row],[Name:]],'Employee Info'!$B$3:$B$200,0),MATCH(Data6[[#Headers],[Tech]],'Employee Info'!$C$2:$J$2,0)),"")</f>
        <v/>
      </c>
      <c r="N1863" s="19" t="str">
        <f>IFERROR(INDEX('Employee Info'!$C$3:$J$200,MATCH(Data6[[#This Row],[Name:]],'Employee Info'!$B$3:$B$200,0),MATCH(Data6[[#Headers],[Other]],'Employee Info'!$C$2:$J$2,0)),"")</f>
        <v/>
      </c>
      <c r="O1863" s="19">
        <f>IFERROR((Data6[[#This Row],[Hours:]]*SUM(Data6[[#This Row],[Rate]:[Other]])),"")</f>
        <v>0</v>
      </c>
      <c r="P1863" s="7" t="str">
        <f>IF(Data6[[#This Row],[WO'#:]]="","Riley #","WO#")</f>
        <v>WO#</v>
      </c>
      <c r="Q1863" s="7">
        <f>IFERROR(WEEKNUM(Data6[[#This Row],[Date:]]),"")</f>
        <v>37</v>
      </c>
      <c r="R1863" s="6">
        <f t="shared" si="87"/>
        <v>45543</v>
      </c>
      <c r="S1863" s="6">
        <f>Data6[[#This Row],[Week Start]]+7</f>
        <v>45550</v>
      </c>
      <c r="T1863" s="7" t="str">
        <f t="shared" si="88"/>
        <v>9/8/2024 - 9/15/2024</v>
      </c>
      <c r="U1863" s="7" t="str">
        <f t="shared" si="89"/>
        <v>Time Card</v>
      </c>
      <c r="V1863" s="8" t="str">
        <f>RIGHT(TEXT(Data6[[#This Row],[Date:]],"mmddyyyy"),4)</f>
        <v>2024</v>
      </c>
      <c r="W1863" s="8" t="str">
        <f>MID(TEXT(Data6[[#This Row],[Date:]],"mmddyyyy"),3,2)</f>
        <v>13</v>
      </c>
      <c r="X1863" s="8" t="str">
        <f>LEFT(TEXT(Data6[[#This Row],[Date:]],"mmddyyyy"),2)</f>
        <v>09</v>
      </c>
      <c r="Y1863" s="6">
        <f>DATE(Data6[[#This Row],[Year]],Data6[[#This Row],[Month]],Data6[[#This Row],[Day]])</f>
        <v>45548</v>
      </c>
    </row>
    <row r="1864" spans="1:25" x14ac:dyDescent="0.3">
      <c r="A1864" s="5">
        <v>45548.592740624998</v>
      </c>
      <c r="B1864" s="7" t="s">
        <v>66</v>
      </c>
      <c r="C1864" s="6" t="s">
        <v>2199</v>
      </c>
      <c r="D1864" s="7" t="s">
        <v>2236</v>
      </c>
      <c r="E1864" s="8">
        <v>4</v>
      </c>
      <c r="F1864" s="7" t="s">
        <v>68</v>
      </c>
      <c r="G1864" s="7" t="s">
        <v>68</v>
      </c>
      <c r="H1864" s="7" t="s">
        <v>2201</v>
      </c>
      <c r="I1864" s="7" t="s">
        <v>44</v>
      </c>
      <c r="J1864" s="19" t="str">
        <f>IFERROR(INDEX('Employee Info'!$C$3:$E$200,MATCH(Data6[[#This Row],[Name:]],'Employee Info'!$B$3:$B$200,0),MATCH(Data6[[#This Row],[Hours Type:]],'Employee Info'!$C$2:$E$2,0)),"")</f>
        <v/>
      </c>
      <c r="K1864" s="19" t="str">
        <f>IFERROR(INDEX('Employee Info'!$C$3:$J$200,MATCH(Data6[[#This Row],[Name:]],'Employee Info'!$B$3:$B$200,0),MATCH(Data6[[#Headers],[Truck]],'Employee Info'!$C$2:$J$2,0)),"")</f>
        <v/>
      </c>
      <c r="L1864" s="19" t="str">
        <f>IFERROR(INDEX('Employee Info'!$C$3:$J$200,MATCH(Data6[[#This Row],[Name:]],'Employee Info'!$B$3:$B$200,0),MATCH(Data6[[#Headers],[Phone]],'Employee Info'!$C$2:$J$2,0)),"")</f>
        <v/>
      </c>
      <c r="M1864" s="19" t="str">
        <f>IFERROR(INDEX('Employee Info'!$C$3:$J$200,MATCH(Data6[[#This Row],[Name:]],'Employee Info'!$B$3:$B$200,0),MATCH(Data6[[#Headers],[Tech]],'Employee Info'!$C$2:$J$2,0)),"")</f>
        <v/>
      </c>
      <c r="N1864" s="19" t="str">
        <f>IFERROR(INDEX('Employee Info'!$C$3:$J$200,MATCH(Data6[[#This Row],[Name:]],'Employee Info'!$B$3:$B$200,0),MATCH(Data6[[#Headers],[Other]],'Employee Info'!$C$2:$J$2,0)),"")</f>
        <v/>
      </c>
      <c r="O1864" s="19">
        <f>IFERROR((Data6[[#This Row],[Hours:]]*SUM(Data6[[#This Row],[Rate]:[Other]])),"")</f>
        <v>0</v>
      </c>
      <c r="P1864" s="7" t="str">
        <f>IF(Data6[[#This Row],[WO'#:]]="","Riley #","WO#")</f>
        <v>Riley #</v>
      </c>
      <c r="Q1864" s="7">
        <f>IFERROR(WEEKNUM(Data6[[#This Row],[Date:]]),"")</f>
        <v>37</v>
      </c>
      <c r="R1864" s="6">
        <f t="shared" si="87"/>
        <v>45543</v>
      </c>
      <c r="S1864" s="6">
        <f>Data6[[#This Row],[Week Start]]+7</f>
        <v>45550</v>
      </c>
      <c r="T1864" s="7" t="str">
        <f t="shared" si="88"/>
        <v>9/8/2024 - 9/15/2024</v>
      </c>
      <c r="U1864" s="7" t="str">
        <f t="shared" si="89"/>
        <v>Time Card</v>
      </c>
      <c r="V1864" s="8" t="str">
        <f>RIGHT(TEXT(Data6[[#This Row],[Date:]],"mmddyyyy"),4)</f>
        <v>2024</v>
      </c>
      <c r="W1864" s="8" t="str">
        <f>MID(TEXT(Data6[[#This Row],[Date:]],"mmddyyyy"),3,2)</f>
        <v>09</v>
      </c>
      <c r="X1864" s="8" t="str">
        <f>LEFT(TEXT(Data6[[#This Row],[Date:]],"mmddyyyy"),2)</f>
        <v>09</v>
      </c>
      <c r="Y1864" s="6">
        <f>DATE(Data6[[#This Row],[Year]],Data6[[#This Row],[Month]],Data6[[#This Row],[Day]])</f>
        <v>45544</v>
      </c>
    </row>
    <row r="1865" spans="1:25" x14ac:dyDescent="0.3">
      <c r="A1865" s="5">
        <v>45548.593135185183</v>
      </c>
      <c r="B1865" s="7" t="s">
        <v>66</v>
      </c>
      <c r="C1865" s="6" t="s">
        <v>2202</v>
      </c>
      <c r="D1865" s="7" t="s">
        <v>2237</v>
      </c>
      <c r="E1865" s="8">
        <v>1</v>
      </c>
      <c r="F1865" s="7" t="s">
        <v>68</v>
      </c>
      <c r="G1865" s="7" t="s">
        <v>68</v>
      </c>
      <c r="H1865" s="7" t="s">
        <v>2201</v>
      </c>
      <c r="I1865" s="7" t="s">
        <v>44</v>
      </c>
      <c r="J1865" s="19" t="str">
        <f>IFERROR(INDEX('Employee Info'!$C$3:$E$200,MATCH(Data6[[#This Row],[Name:]],'Employee Info'!$B$3:$B$200,0),MATCH(Data6[[#This Row],[Hours Type:]],'Employee Info'!$C$2:$E$2,0)),"")</f>
        <v/>
      </c>
      <c r="K1865" s="19" t="str">
        <f>IFERROR(INDEX('Employee Info'!$C$3:$J$200,MATCH(Data6[[#This Row],[Name:]],'Employee Info'!$B$3:$B$200,0),MATCH(Data6[[#Headers],[Truck]],'Employee Info'!$C$2:$J$2,0)),"")</f>
        <v/>
      </c>
      <c r="L1865" s="19" t="str">
        <f>IFERROR(INDEX('Employee Info'!$C$3:$J$200,MATCH(Data6[[#This Row],[Name:]],'Employee Info'!$B$3:$B$200,0),MATCH(Data6[[#Headers],[Phone]],'Employee Info'!$C$2:$J$2,0)),"")</f>
        <v/>
      </c>
      <c r="M1865" s="19" t="str">
        <f>IFERROR(INDEX('Employee Info'!$C$3:$J$200,MATCH(Data6[[#This Row],[Name:]],'Employee Info'!$B$3:$B$200,0),MATCH(Data6[[#Headers],[Tech]],'Employee Info'!$C$2:$J$2,0)),"")</f>
        <v/>
      </c>
      <c r="N1865" s="19" t="str">
        <f>IFERROR(INDEX('Employee Info'!$C$3:$J$200,MATCH(Data6[[#This Row],[Name:]],'Employee Info'!$B$3:$B$200,0),MATCH(Data6[[#Headers],[Other]],'Employee Info'!$C$2:$J$2,0)),"")</f>
        <v/>
      </c>
      <c r="O1865" s="19">
        <f>IFERROR((Data6[[#This Row],[Hours:]]*SUM(Data6[[#This Row],[Rate]:[Other]])),"")</f>
        <v>0</v>
      </c>
      <c r="P1865" s="7" t="str">
        <f>IF(Data6[[#This Row],[WO'#:]]="","Riley #","WO#")</f>
        <v>Riley #</v>
      </c>
      <c r="Q1865" s="7">
        <f>IFERROR(WEEKNUM(Data6[[#This Row],[Date:]]),"")</f>
        <v>37</v>
      </c>
      <c r="R1865" s="6">
        <f t="shared" si="87"/>
        <v>45543</v>
      </c>
      <c r="S1865" s="6">
        <f>Data6[[#This Row],[Week Start]]+7</f>
        <v>45550</v>
      </c>
      <c r="T1865" s="7" t="str">
        <f t="shared" si="88"/>
        <v>9/8/2024 - 9/15/2024</v>
      </c>
      <c r="U1865" s="7" t="str">
        <f t="shared" si="89"/>
        <v>Time Card</v>
      </c>
      <c r="V1865" s="8" t="str">
        <f>RIGHT(TEXT(Data6[[#This Row],[Date:]],"mmddyyyy"),4)</f>
        <v>2024</v>
      </c>
      <c r="W1865" s="8" t="str">
        <f>MID(TEXT(Data6[[#This Row],[Date:]],"mmddyyyy"),3,2)</f>
        <v>10</v>
      </c>
      <c r="X1865" s="8" t="str">
        <f>LEFT(TEXT(Data6[[#This Row],[Date:]],"mmddyyyy"),2)</f>
        <v>09</v>
      </c>
      <c r="Y1865" s="6">
        <f>DATE(Data6[[#This Row],[Year]],Data6[[#This Row],[Month]],Data6[[#This Row],[Day]])</f>
        <v>45545</v>
      </c>
    </row>
    <row r="1866" spans="1:25" x14ac:dyDescent="0.3">
      <c r="A1866" s="5">
        <v>45548.593153819442</v>
      </c>
      <c r="B1866" s="7" t="s">
        <v>66</v>
      </c>
      <c r="C1866" s="6" t="s">
        <v>2202</v>
      </c>
      <c r="D1866" s="7" t="s">
        <v>2237</v>
      </c>
      <c r="E1866" s="8">
        <v>1</v>
      </c>
      <c r="F1866" s="7" t="s">
        <v>68</v>
      </c>
      <c r="G1866" s="7" t="s">
        <v>68</v>
      </c>
      <c r="H1866" s="7" t="s">
        <v>2201</v>
      </c>
      <c r="I1866" s="7" t="s">
        <v>44</v>
      </c>
      <c r="J1866" s="19" t="str">
        <f>IFERROR(INDEX('Employee Info'!$C$3:$E$200,MATCH(Data6[[#This Row],[Name:]],'Employee Info'!$B$3:$B$200,0),MATCH(Data6[[#This Row],[Hours Type:]],'Employee Info'!$C$2:$E$2,0)),"")</f>
        <v/>
      </c>
      <c r="K1866" s="19" t="str">
        <f>IFERROR(INDEX('Employee Info'!$C$3:$J$200,MATCH(Data6[[#This Row],[Name:]],'Employee Info'!$B$3:$B$200,0),MATCH(Data6[[#Headers],[Truck]],'Employee Info'!$C$2:$J$2,0)),"")</f>
        <v/>
      </c>
      <c r="L1866" s="19" t="str">
        <f>IFERROR(INDEX('Employee Info'!$C$3:$J$200,MATCH(Data6[[#This Row],[Name:]],'Employee Info'!$B$3:$B$200,0),MATCH(Data6[[#Headers],[Phone]],'Employee Info'!$C$2:$J$2,0)),"")</f>
        <v/>
      </c>
      <c r="M1866" s="19" t="str">
        <f>IFERROR(INDEX('Employee Info'!$C$3:$J$200,MATCH(Data6[[#This Row],[Name:]],'Employee Info'!$B$3:$B$200,0),MATCH(Data6[[#Headers],[Tech]],'Employee Info'!$C$2:$J$2,0)),"")</f>
        <v/>
      </c>
      <c r="N1866" s="19" t="str">
        <f>IFERROR(INDEX('Employee Info'!$C$3:$J$200,MATCH(Data6[[#This Row],[Name:]],'Employee Info'!$B$3:$B$200,0),MATCH(Data6[[#Headers],[Other]],'Employee Info'!$C$2:$J$2,0)),"")</f>
        <v/>
      </c>
      <c r="O1866" s="19">
        <f>IFERROR((Data6[[#This Row],[Hours:]]*SUM(Data6[[#This Row],[Rate]:[Other]])),"")</f>
        <v>0</v>
      </c>
      <c r="P1866" s="7" t="str">
        <f>IF(Data6[[#This Row],[WO'#:]]="","Riley #","WO#")</f>
        <v>Riley #</v>
      </c>
      <c r="Q1866" s="7">
        <f>IFERROR(WEEKNUM(Data6[[#This Row],[Date:]]),"")</f>
        <v>37</v>
      </c>
      <c r="R1866" s="6">
        <f t="shared" si="87"/>
        <v>45543</v>
      </c>
      <c r="S1866" s="6">
        <f>Data6[[#This Row],[Week Start]]+7</f>
        <v>45550</v>
      </c>
      <c r="T1866" s="7" t="str">
        <f t="shared" si="88"/>
        <v>9/8/2024 - 9/15/2024</v>
      </c>
      <c r="U1866" s="7" t="str">
        <f t="shared" si="89"/>
        <v>Time Card</v>
      </c>
      <c r="V1866" s="8" t="str">
        <f>RIGHT(TEXT(Data6[[#This Row],[Date:]],"mmddyyyy"),4)</f>
        <v>2024</v>
      </c>
      <c r="W1866" s="8" t="str">
        <f>MID(TEXT(Data6[[#This Row],[Date:]],"mmddyyyy"),3,2)</f>
        <v>10</v>
      </c>
      <c r="X1866" s="8" t="str">
        <f>LEFT(TEXT(Data6[[#This Row],[Date:]],"mmddyyyy"),2)</f>
        <v>09</v>
      </c>
      <c r="Y1866" s="6">
        <f>DATE(Data6[[#This Row],[Year]],Data6[[#This Row],[Month]],Data6[[#This Row],[Day]])</f>
        <v>45545</v>
      </c>
    </row>
    <row r="1867" spans="1:25" x14ac:dyDescent="0.3">
      <c r="A1867" s="5">
        <v>45548.593233680556</v>
      </c>
      <c r="B1867" s="7" t="s">
        <v>66</v>
      </c>
      <c r="C1867" s="6" t="s">
        <v>2203</v>
      </c>
      <c r="D1867" s="7" t="s">
        <v>2237</v>
      </c>
      <c r="E1867" s="8">
        <v>1</v>
      </c>
      <c r="F1867" s="7" t="s">
        <v>68</v>
      </c>
      <c r="G1867" s="7" t="s">
        <v>68</v>
      </c>
      <c r="H1867" s="7" t="s">
        <v>2201</v>
      </c>
      <c r="I1867" s="7" t="s">
        <v>44</v>
      </c>
      <c r="J1867" s="19" t="str">
        <f>IFERROR(INDEX('Employee Info'!$C$3:$E$200,MATCH(Data6[[#This Row],[Name:]],'Employee Info'!$B$3:$B$200,0),MATCH(Data6[[#This Row],[Hours Type:]],'Employee Info'!$C$2:$E$2,0)),"")</f>
        <v/>
      </c>
      <c r="K1867" s="19" t="str">
        <f>IFERROR(INDEX('Employee Info'!$C$3:$J$200,MATCH(Data6[[#This Row],[Name:]],'Employee Info'!$B$3:$B$200,0),MATCH(Data6[[#Headers],[Truck]],'Employee Info'!$C$2:$J$2,0)),"")</f>
        <v/>
      </c>
      <c r="L1867" s="19" t="str">
        <f>IFERROR(INDEX('Employee Info'!$C$3:$J$200,MATCH(Data6[[#This Row],[Name:]],'Employee Info'!$B$3:$B$200,0),MATCH(Data6[[#Headers],[Phone]],'Employee Info'!$C$2:$J$2,0)),"")</f>
        <v/>
      </c>
      <c r="M1867" s="19" t="str">
        <f>IFERROR(INDEX('Employee Info'!$C$3:$J$200,MATCH(Data6[[#This Row],[Name:]],'Employee Info'!$B$3:$B$200,0),MATCH(Data6[[#Headers],[Tech]],'Employee Info'!$C$2:$J$2,0)),"")</f>
        <v/>
      </c>
      <c r="N1867" s="19" t="str">
        <f>IFERROR(INDEX('Employee Info'!$C$3:$J$200,MATCH(Data6[[#This Row],[Name:]],'Employee Info'!$B$3:$B$200,0),MATCH(Data6[[#Headers],[Other]],'Employee Info'!$C$2:$J$2,0)),"")</f>
        <v/>
      </c>
      <c r="O1867" s="19">
        <f>IFERROR((Data6[[#This Row],[Hours:]]*SUM(Data6[[#This Row],[Rate]:[Other]])),"")</f>
        <v>0</v>
      </c>
      <c r="P1867" s="7" t="str">
        <f>IF(Data6[[#This Row],[WO'#:]]="","Riley #","WO#")</f>
        <v>Riley #</v>
      </c>
      <c r="Q1867" s="7">
        <f>IFERROR(WEEKNUM(Data6[[#This Row],[Date:]]),"")</f>
        <v>37</v>
      </c>
      <c r="R1867" s="6">
        <f t="shared" si="87"/>
        <v>45543</v>
      </c>
      <c r="S1867" s="6">
        <f>Data6[[#This Row],[Week Start]]+7</f>
        <v>45550</v>
      </c>
      <c r="T1867" s="7" t="str">
        <f t="shared" si="88"/>
        <v>9/8/2024 - 9/15/2024</v>
      </c>
      <c r="U1867" s="7" t="str">
        <f t="shared" si="89"/>
        <v>Time Card</v>
      </c>
      <c r="V1867" s="8" t="str">
        <f>RIGHT(TEXT(Data6[[#This Row],[Date:]],"mmddyyyy"),4)</f>
        <v>2024</v>
      </c>
      <c r="W1867" s="8" t="str">
        <f>MID(TEXT(Data6[[#This Row],[Date:]],"mmddyyyy"),3,2)</f>
        <v>11</v>
      </c>
      <c r="X1867" s="8" t="str">
        <f>LEFT(TEXT(Data6[[#This Row],[Date:]],"mmddyyyy"),2)</f>
        <v>09</v>
      </c>
      <c r="Y1867" s="6">
        <f>DATE(Data6[[#This Row],[Year]],Data6[[#This Row],[Month]],Data6[[#This Row],[Day]])</f>
        <v>45546</v>
      </c>
    </row>
    <row r="1868" spans="1:25" x14ac:dyDescent="0.3">
      <c r="A1868" s="5">
        <v>45548.593280324072</v>
      </c>
      <c r="B1868" s="7" t="s">
        <v>66</v>
      </c>
      <c r="C1868" s="6" t="s">
        <v>2204</v>
      </c>
      <c r="D1868" s="7" t="s">
        <v>2237</v>
      </c>
      <c r="E1868" s="8">
        <v>1</v>
      </c>
      <c r="F1868" s="7" t="s">
        <v>68</v>
      </c>
      <c r="G1868" s="7" t="s">
        <v>68</v>
      </c>
      <c r="H1868" s="7" t="s">
        <v>2201</v>
      </c>
      <c r="I1868" s="7" t="s">
        <v>44</v>
      </c>
      <c r="J1868" s="19" t="str">
        <f>IFERROR(INDEX('Employee Info'!$C$3:$E$200,MATCH(Data6[[#This Row],[Name:]],'Employee Info'!$B$3:$B$200,0),MATCH(Data6[[#This Row],[Hours Type:]],'Employee Info'!$C$2:$E$2,0)),"")</f>
        <v/>
      </c>
      <c r="K1868" s="19" t="str">
        <f>IFERROR(INDEX('Employee Info'!$C$3:$J$200,MATCH(Data6[[#This Row],[Name:]],'Employee Info'!$B$3:$B$200,0),MATCH(Data6[[#Headers],[Truck]],'Employee Info'!$C$2:$J$2,0)),"")</f>
        <v/>
      </c>
      <c r="L1868" s="19" t="str">
        <f>IFERROR(INDEX('Employee Info'!$C$3:$J$200,MATCH(Data6[[#This Row],[Name:]],'Employee Info'!$B$3:$B$200,0),MATCH(Data6[[#Headers],[Phone]],'Employee Info'!$C$2:$J$2,0)),"")</f>
        <v/>
      </c>
      <c r="M1868" s="19" t="str">
        <f>IFERROR(INDEX('Employee Info'!$C$3:$J$200,MATCH(Data6[[#This Row],[Name:]],'Employee Info'!$B$3:$B$200,0),MATCH(Data6[[#Headers],[Tech]],'Employee Info'!$C$2:$J$2,0)),"")</f>
        <v/>
      </c>
      <c r="N1868" s="19" t="str">
        <f>IFERROR(INDEX('Employee Info'!$C$3:$J$200,MATCH(Data6[[#This Row],[Name:]],'Employee Info'!$B$3:$B$200,0),MATCH(Data6[[#Headers],[Other]],'Employee Info'!$C$2:$J$2,0)),"")</f>
        <v/>
      </c>
      <c r="O1868" s="19">
        <f>IFERROR((Data6[[#This Row],[Hours:]]*SUM(Data6[[#This Row],[Rate]:[Other]])),"")</f>
        <v>0</v>
      </c>
      <c r="P1868" s="7" t="str">
        <f>IF(Data6[[#This Row],[WO'#:]]="","Riley #","WO#")</f>
        <v>Riley #</v>
      </c>
      <c r="Q1868" s="7">
        <f>IFERROR(WEEKNUM(Data6[[#This Row],[Date:]]),"")</f>
        <v>37</v>
      </c>
      <c r="R1868" s="6">
        <f t="shared" si="87"/>
        <v>45543</v>
      </c>
      <c r="S1868" s="6">
        <f>Data6[[#This Row],[Week Start]]+7</f>
        <v>45550</v>
      </c>
      <c r="T1868" s="7" t="str">
        <f t="shared" si="88"/>
        <v>9/8/2024 - 9/15/2024</v>
      </c>
      <c r="U1868" s="7" t="str">
        <f t="shared" si="89"/>
        <v>Time Card</v>
      </c>
      <c r="V1868" s="8" t="str">
        <f>RIGHT(TEXT(Data6[[#This Row],[Date:]],"mmddyyyy"),4)</f>
        <v>2024</v>
      </c>
      <c r="W1868" s="8" t="str">
        <f>MID(TEXT(Data6[[#This Row],[Date:]],"mmddyyyy"),3,2)</f>
        <v>12</v>
      </c>
      <c r="X1868" s="8" t="str">
        <f>LEFT(TEXT(Data6[[#This Row],[Date:]],"mmddyyyy"),2)</f>
        <v>09</v>
      </c>
      <c r="Y1868" s="6">
        <f>DATE(Data6[[#This Row],[Year]],Data6[[#This Row],[Month]],Data6[[#This Row],[Day]])</f>
        <v>45547</v>
      </c>
    </row>
    <row r="1869" spans="1:25" x14ac:dyDescent="0.3">
      <c r="A1869" s="5">
        <v>45548.593335185185</v>
      </c>
      <c r="B1869" s="7" t="s">
        <v>66</v>
      </c>
      <c r="C1869" s="6" t="s">
        <v>2206</v>
      </c>
      <c r="D1869" s="7" t="s">
        <v>2237</v>
      </c>
      <c r="E1869" s="8">
        <v>1</v>
      </c>
      <c r="F1869" s="7" t="s">
        <v>68</v>
      </c>
      <c r="G1869" s="7" t="s">
        <v>68</v>
      </c>
      <c r="H1869" s="7" t="s">
        <v>2201</v>
      </c>
      <c r="I1869" s="7" t="s">
        <v>44</v>
      </c>
      <c r="J1869" s="19" t="str">
        <f>IFERROR(INDEX('Employee Info'!$C$3:$E$200,MATCH(Data6[[#This Row],[Name:]],'Employee Info'!$B$3:$B$200,0),MATCH(Data6[[#This Row],[Hours Type:]],'Employee Info'!$C$2:$E$2,0)),"")</f>
        <v/>
      </c>
      <c r="K1869" s="19" t="str">
        <f>IFERROR(INDEX('Employee Info'!$C$3:$J$200,MATCH(Data6[[#This Row],[Name:]],'Employee Info'!$B$3:$B$200,0),MATCH(Data6[[#Headers],[Truck]],'Employee Info'!$C$2:$J$2,0)),"")</f>
        <v/>
      </c>
      <c r="L1869" s="19" t="str">
        <f>IFERROR(INDEX('Employee Info'!$C$3:$J$200,MATCH(Data6[[#This Row],[Name:]],'Employee Info'!$B$3:$B$200,0),MATCH(Data6[[#Headers],[Phone]],'Employee Info'!$C$2:$J$2,0)),"")</f>
        <v/>
      </c>
      <c r="M1869" s="19" t="str">
        <f>IFERROR(INDEX('Employee Info'!$C$3:$J$200,MATCH(Data6[[#This Row],[Name:]],'Employee Info'!$B$3:$B$200,0),MATCH(Data6[[#Headers],[Tech]],'Employee Info'!$C$2:$J$2,0)),"")</f>
        <v/>
      </c>
      <c r="N1869" s="19" t="str">
        <f>IFERROR(INDEX('Employee Info'!$C$3:$J$200,MATCH(Data6[[#This Row],[Name:]],'Employee Info'!$B$3:$B$200,0),MATCH(Data6[[#Headers],[Other]],'Employee Info'!$C$2:$J$2,0)),"")</f>
        <v/>
      </c>
      <c r="O1869" s="19">
        <f>IFERROR((Data6[[#This Row],[Hours:]]*SUM(Data6[[#This Row],[Rate]:[Other]])),"")</f>
        <v>0</v>
      </c>
      <c r="P1869" s="7" t="str">
        <f>IF(Data6[[#This Row],[WO'#:]]="","Riley #","WO#")</f>
        <v>Riley #</v>
      </c>
      <c r="Q1869" s="7">
        <f>IFERROR(WEEKNUM(Data6[[#This Row],[Date:]]),"")</f>
        <v>37</v>
      </c>
      <c r="R1869" s="6">
        <f t="shared" si="87"/>
        <v>45543</v>
      </c>
      <c r="S1869" s="6">
        <f>Data6[[#This Row],[Week Start]]+7</f>
        <v>45550</v>
      </c>
      <c r="T1869" s="7" t="str">
        <f t="shared" si="88"/>
        <v>9/8/2024 - 9/15/2024</v>
      </c>
      <c r="U1869" s="7" t="str">
        <f t="shared" si="89"/>
        <v>Time Card</v>
      </c>
      <c r="V1869" s="8" t="str">
        <f>RIGHT(TEXT(Data6[[#This Row],[Date:]],"mmddyyyy"),4)</f>
        <v>2024</v>
      </c>
      <c r="W1869" s="8" t="str">
        <f>MID(TEXT(Data6[[#This Row],[Date:]],"mmddyyyy"),3,2)</f>
        <v>13</v>
      </c>
      <c r="X1869" s="8" t="str">
        <f>LEFT(TEXT(Data6[[#This Row],[Date:]],"mmddyyyy"),2)</f>
        <v>09</v>
      </c>
      <c r="Y1869" s="6">
        <f>DATE(Data6[[#This Row],[Year]],Data6[[#This Row],[Month]],Data6[[#This Row],[Day]])</f>
        <v>45548</v>
      </c>
    </row>
    <row r="1870" spans="1:25" x14ac:dyDescent="0.3">
      <c r="A1870" s="5">
        <v>45548.595071759257</v>
      </c>
      <c r="B1870" s="7" t="s">
        <v>66</v>
      </c>
      <c r="C1870" s="6" t="s">
        <v>2206</v>
      </c>
      <c r="D1870" s="7" t="s">
        <v>2222</v>
      </c>
      <c r="E1870" s="8">
        <v>1</v>
      </c>
      <c r="F1870" s="7">
        <v>7148628</v>
      </c>
      <c r="G1870" s="7" t="s">
        <v>68</v>
      </c>
      <c r="H1870" s="7" t="s">
        <v>756</v>
      </c>
      <c r="I1870" s="7" t="s">
        <v>44</v>
      </c>
      <c r="J1870" s="19" t="str">
        <f>IFERROR(INDEX('Employee Info'!$C$3:$E$200,MATCH(Data6[[#This Row],[Name:]],'Employee Info'!$B$3:$B$200,0),MATCH(Data6[[#This Row],[Hours Type:]],'Employee Info'!$C$2:$E$2,0)),"")</f>
        <v/>
      </c>
      <c r="K1870" s="19" t="str">
        <f>IFERROR(INDEX('Employee Info'!$C$3:$J$200,MATCH(Data6[[#This Row],[Name:]],'Employee Info'!$B$3:$B$200,0),MATCH(Data6[[#Headers],[Truck]],'Employee Info'!$C$2:$J$2,0)),"")</f>
        <v/>
      </c>
      <c r="L1870" s="19" t="str">
        <f>IFERROR(INDEX('Employee Info'!$C$3:$J$200,MATCH(Data6[[#This Row],[Name:]],'Employee Info'!$B$3:$B$200,0),MATCH(Data6[[#Headers],[Phone]],'Employee Info'!$C$2:$J$2,0)),"")</f>
        <v/>
      </c>
      <c r="M1870" s="19" t="str">
        <f>IFERROR(INDEX('Employee Info'!$C$3:$J$200,MATCH(Data6[[#This Row],[Name:]],'Employee Info'!$B$3:$B$200,0),MATCH(Data6[[#Headers],[Tech]],'Employee Info'!$C$2:$J$2,0)),"")</f>
        <v/>
      </c>
      <c r="N1870" s="19" t="str">
        <f>IFERROR(INDEX('Employee Info'!$C$3:$J$200,MATCH(Data6[[#This Row],[Name:]],'Employee Info'!$B$3:$B$200,0),MATCH(Data6[[#Headers],[Other]],'Employee Info'!$C$2:$J$2,0)),"")</f>
        <v/>
      </c>
      <c r="O1870" s="19">
        <f>IFERROR((Data6[[#This Row],[Hours:]]*SUM(Data6[[#This Row],[Rate]:[Other]])),"")</f>
        <v>0</v>
      </c>
      <c r="P1870" s="7" t="str">
        <f>IF(Data6[[#This Row],[WO'#:]]="","Riley #","WO#")</f>
        <v>WO#</v>
      </c>
      <c r="Q1870" s="7">
        <f>IFERROR(WEEKNUM(Data6[[#This Row],[Date:]]),"")</f>
        <v>37</v>
      </c>
      <c r="R1870" s="6">
        <f t="shared" si="87"/>
        <v>45543</v>
      </c>
      <c r="S1870" s="6">
        <f>Data6[[#This Row],[Week Start]]+7</f>
        <v>45550</v>
      </c>
      <c r="T1870" s="7" t="str">
        <f t="shared" si="88"/>
        <v>9/8/2024 - 9/15/2024</v>
      </c>
      <c r="U1870" s="7" t="str">
        <f t="shared" si="89"/>
        <v>Time Card</v>
      </c>
      <c r="V1870" s="8" t="str">
        <f>RIGHT(TEXT(Data6[[#This Row],[Date:]],"mmddyyyy"),4)</f>
        <v>2024</v>
      </c>
      <c r="W1870" s="8" t="str">
        <f>MID(TEXT(Data6[[#This Row],[Date:]],"mmddyyyy"),3,2)</f>
        <v>13</v>
      </c>
      <c r="X1870" s="8" t="str">
        <f>LEFT(TEXT(Data6[[#This Row],[Date:]],"mmddyyyy"),2)</f>
        <v>09</v>
      </c>
      <c r="Y1870" s="6">
        <f>DATE(Data6[[#This Row],[Year]],Data6[[#This Row],[Month]],Data6[[#This Row],[Day]])</f>
        <v>45548</v>
      </c>
    </row>
    <row r="1871" spans="1:25" x14ac:dyDescent="0.3">
      <c r="A1871" s="5">
        <v>45548.595104629632</v>
      </c>
      <c r="B1871" s="7" t="s">
        <v>66</v>
      </c>
      <c r="C1871" s="6" t="s">
        <v>2204</v>
      </c>
      <c r="D1871" s="7" t="s">
        <v>2222</v>
      </c>
      <c r="E1871" s="8">
        <v>1</v>
      </c>
      <c r="F1871" s="7">
        <v>7148628</v>
      </c>
      <c r="G1871" s="7" t="s">
        <v>68</v>
      </c>
      <c r="H1871" s="7" t="s">
        <v>756</v>
      </c>
      <c r="I1871" s="7" t="s">
        <v>44</v>
      </c>
      <c r="J1871" s="19" t="str">
        <f>IFERROR(INDEX('Employee Info'!$C$3:$E$200,MATCH(Data6[[#This Row],[Name:]],'Employee Info'!$B$3:$B$200,0),MATCH(Data6[[#This Row],[Hours Type:]],'Employee Info'!$C$2:$E$2,0)),"")</f>
        <v/>
      </c>
      <c r="K1871" s="19" t="str">
        <f>IFERROR(INDEX('Employee Info'!$C$3:$J$200,MATCH(Data6[[#This Row],[Name:]],'Employee Info'!$B$3:$B$200,0),MATCH(Data6[[#Headers],[Truck]],'Employee Info'!$C$2:$J$2,0)),"")</f>
        <v/>
      </c>
      <c r="L1871" s="19" t="str">
        <f>IFERROR(INDEX('Employee Info'!$C$3:$J$200,MATCH(Data6[[#This Row],[Name:]],'Employee Info'!$B$3:$B$200,0),MATCH(Data6[[#Headers],[Phone]],'Employee Info'!$C$2:$J$2,0)),"")</f>
        <v/>
      </c>
      <c r="M1871" s="19" t="str">
        <f>IFERROR(INDEX('Employee Info'!$C$3:$J$200,MATCH(Data6[[#This Row],[Name:]],'Employee Info'!$B$3:$B$200,0),MATCH(Data6[[#Headers],[Tech]],'Employee Info'!$C$2:$J$2,0)),"")</f>
        <v/>
      </c>
      <c r="N1871" s="19" t="str">
        <f>IFERROR(INDEX('Employee Info'!$C$3:$J$200,MATCH(Data6[[#This Row],[Name:]],'Employee Info'!$B$3:$B$200,0),MATCH(Data6[[#Headers],[Other]],'Employee Info'!$C$2:$J$2,0)),"")</f>
        <v/>
      </c>
      <c r="O1871" s="19">
        <f>IFERROR((Data6[[#This Row],[Hours:]]*SUM(Data6[[#This Row],[Rate]:[Other]])),"")</f>
        <v>0</v>
      </c>
      <c r="P1871" s="7" t="str">
        <f>IF(Data6[[#This Row],[WO'#:]]="","Riley #","WO#")</f>
        <v>WO#</v>
      </c>
      <c r="Q1871" s="7">
        <f>IFERROR(WEEKNUM(Data6[[#This Row],[Date:]]),"")</f>
        <v>37</v>
      </c>
      <c r="R1871" s="6">
        <f t="shared" si="87"/>
        <v>45543</v>
      </c>
      <c r="S1871" s="6">
        <f>Data6[[#This Row],[Week Start]]+7</f>
        <v>45550</v>
      </c>
      <c r="T1871" s="7" t="str">
        <f t="shared" si="88"/>
        <v>9/8/2024 - 9/15/2024</v>
      </c>
      <c r="U1871" s="7" t="str">
        <f t="shared" si="89"/>
        <v>Time Card</v>
      </c>
      <c r="V1871" s="8" t="str">
        <f>RIGHT(TEXT(Data6[[#This Row],[Date:]],"mmddyyyy"),4)</f>
        <v>2024</v>
      </c>
      <c r="W1871" s="8" t="str">
        <f>MID(TEXT(Data6[[#This Row],[Date:]],"mmddyyyy"),3,2)</f>
        <v>12</v>
      </c>
      <c r="X1871" s="8" t="str">
        <f>LEFT(TEXT(Data6[[#This Row],[Date:]],"mmddyyyy"),2)</f>
        <v>09</v>
      </c>
      <c r="Y1871" s="6">
        <f>DATE(Data6[[#This Row],[Year]],Data6[[#This Row],[Month]],Data6[[#This Row],[Day]])</f>
        <v>45547</v>
      </c>
    </row>
    <row r="1872" spans="1:25" x14ac:dyDescent="0.3">
      <c r="A1872" s="5">
        <v>45548.595148842593</v>
      </c>
      <c r="B1872" s="7" t="s">
        <v>66</v>
      </c>
      <c r="C1872" s="6" t="s">
        <v>2203</v>
      </c>
      <c r="D1872" s="7" t="s">
        <v>2222</v>
      </c>
      <c r="E1872" s="8">
        <v>1</v>
      </c>
      <c r="F1872" s="7">
        <v>7148628</v>
      </c>
      <c r="G1872" s="7" t="s">
        <v>68</v>
      </c>
      <c r="H1872" s="7" t="s">
        <v>756</v>
      </c>
      <c r="I1872" s="7" t="s">
        <v>44</v>
      </c>
      <c r="J1872" s="19" t="str">
        <f>IFERROR(INDEX('Employee Info'!$C$3:$E$200,MATCH(Data6[[#This Row],[Name:]],'Employee Info'!$B$3:$B$200,0),MATCH(Data6[[#This Row],[Hours Type:]],'Employee Info'!$C$2:$E$2,0)),"")</f>
        <v/>
      </c>
      <c r="K1872" s="19" t="str">
        <f>IFERROR(INDEX('Employee Info'!$C$3:$J$200,MATCH(Data6[[#This Row],[Name:]],'Employee Info'!$B$3:$B$200,0),MATCH(Data6[[#Headers],[Truck]],'Employee Info'!$C$2:$J$2,0)),"")</f>
        <v/>
      </c>
      <c r="L1872" s="19" t="str">
        <f>IFERROR(INDEX('Employee Info'!$C$3:$J$200,MATCH(Data6[[#This Row],[Name:]],'Employee Info'!$B$3:$B$200,0),MATCH(Data6[[#Headers],[Phone]],'Employee Info'!$C$2:$J$2,0)),"")</f>
        <v/>
      </c>
      <c r="M1872" s="19" t="str">
        <f>IFERROR(INDEX('Employee Info'!$C$3:$J$200,MATCH(Data6[[#This Row],[Name:]],'Employee Info'!$B$3:$B$200,0),MATCH(Data6[[#Headers],[Tech]],'Employee Info'!$C$2:$J$2,0)),"")</f>
        <v/>
      </c>
      <c r="N1872" s="19" t="str">
        <f>IFERROR(INDEX('Employee Info'!$C$3:$J$200,MATCH(Data6[[#This Row],[Name:]],'Employee Info'!$B$3:$B$200,0),MATCH(Data6[[#Headers],[Other]],'Employee Info'!$C$2:$J$2,0)),"")</f>
        <v/>
      </c>
      <c r="O1872" s="19">
        <f>IFERROR((Data6[[#This Row],[Hours:]]*SUM(Data6[[#This Row],[Rate]:[Other]])),"")</f>
        <v>0</v>
      </c>
      <c r="P1872" s="7" t="str">
        <f>IF(Data6[[#This Row],[WO'#:]]="","Riley #","WO#")</f>
        <v>WO#</v>
      </c>
      <c r="Q1872" s="7">
        <f>IFERROR(WEEKNUM(Data6[[#This Row],[Date:]]),"")</f>
        <v>37</v>
      </c>
      <c r="R1872" s="6">
        <f t="shared" si="87"/>
        <v>45543</v>
      </c>
      <c r="S1872" s="6">
        <f>Data6[[#This Row],[Week Start]]+7</f>
        <v>45550</v>
      </c>
      <c r="T1872" s="7" t="str">
        <f t="shared" si="88"/>
        <v>9/8/2024 - 9/15/2024</v>
      </c>
      <c r="U1872" s="7" t="str">
        <f t="shared" si="89"/>
        <v>Time Card</v>
      </c>
      <c r="V1872" s="8" t="str">
        <f>RIGHT(TEXT(Data6[[#This Row],[Date:]],"mmddyyyy"),4)</f>
        <v>2024</v>
      </c>
      <c r="W1872" s="8" t="str">
        <f>MID(TEXT(Data6[[#This Row],[Date:]],"mmddyyyy"),3,2)</f>
        <v>11</v>
      </c>
      <c r="X1872" s="8" t="str">
        <f>LEFT(TEXT(Data6[[#This Row],[Date:]],"mmddyyyy"),2)</f>
        <v>09</v>
      </c>
      <c r="Y1872" s="6">
        <f>DATE(Data6[[#This Row],[Year]],Data6[[#This Row],[Month]],Data6[[#This Row],[Day]])</f>
        <v>45546</v>
      </c>
    </row>
    <row r="1873" spans="1:25" x14ac:dyDescent="0.3">
      <c r="A1873" s="5">
        <v>45548.595205324076</v>
      </c>
      <c r="B1873" s="7" t="s">
        <v>66</v>
      </c>
      <c r="C1873" s="6" t="s">
        <v>2202</v>
      </c>
      <c r="D1873" s="7" t="s">
        <v>2222</v>
      </c>
      <c r="E1873" s="8">
        <v>1</v>
      </c>
      <c r="F1873" s="7">
        <v>7148628</v>
      </c>
      <c r="G1873" s="7" t="s">
        <v>68</v>
      </c>
      <c r="H1873" s="7" t="s">
        <v>756</v>
      </c>
      <c r="I1873" s="7" t="s">
        <v>44</v>
      </c>
      <c r="J1873" s="19" t="str">
        <f>IFERROR(INDEX('Employee Info'!$C$3:$E$200,MATCH(Data6[[#This Row],[Name:]],'Employee Info'!$B$3:$B$200,0),MATCH(Data6[[#This Row],[Hours Type:]],'Employee Info'!$C$2:$E$2,0)),"")</f>
        <v/>
      </c>
      <c r="K1873" s="19" t="str">
        <f>IFERROR(INDEX('Employee Info'!$C$3:$J$200,MATCH(Data6[[#This Row],[Name:]],'Employee Info'!$B$3:$B$200,0),MATCH(Data6[[#Headers],[Truck]],'Employee Info'!$C$2:$J$2,0)),"")</f>
        <v/>
      </c>
      <c r="L1873" s="19" t="str">
        <f>IFERROR(INDEX('Employee Info'!$C$3:$J$200,MATCH(Data6[[#This Row],[Name:]],'Employee Info'!$B$3:$B$200,0),MATCH(Data6[[#Headers],[Phone]],'Employee Info'!$C$2:$J$2,0)),"")</f>
        <v/>
      </c>
      <c r="M1873" s="19" t="str">
        <f>IFERROR(INDEX('Employee Info'!$C$3:$J$200,MATCH(Data6[[#This Row],[Name:]],'Employee Info'!$B$3:$B$200,0),MATCH(Data6[[#Headers],[Tech]],'Employee Info'!$C$2:$J$2,0)),"")</f>
        <v/>
      </c>
      <c r="N1873" s="19" t="str">
        <f>IFERROR(INDEX('Employee Info'!$C$3:$J$200,MATCH(Data6[[#This Row],[Name:]],'Employee Info'!$B$3:$B$200,0),MATCH(Data6[[#Headers],[Other]],'Employee Info'!$C$2:$J$2,0)),"")</f>
        <v/>
      </c>
      <c r="O1873" s="19">
        <f>IFERROR((Data6[[#This Row],[Hours:]]*SUM(Data6[[#This Row],[Rate]:[Other]])),"")</f>
        <v>0</v>
      </c>
      <c r="P1873" s="7" t="str">
        <f>IF(Data6[[#This Row],[WO'#:]]="","Riley #","WO#")</f>
        <v>WO#</v>
      </c>
      <c r="Q1873" s="7">
        <f>IFERROR(WEEKNUM(Data6[[#This Row],[Date:]]),"")</f>
        <v>37</v>
      </c>
      <c r="R1873" s="6">
        <f t="shared" si="87"/>
        <v>45543</v>
      </c>
      <c r="S1873" s="6">
        <f>Data6[[#This Row],[Week Start]]+7</f>
        <v>45550</v>
      </c>
      <c r="T1873" s="7" t="str">
        <f t="shared" si="88"/>
        <v>9/8/2024 - 9/15/2024</v>
      </c>
      <c r="U1873" s="7" t="str">
        <f t="shared" si="89"/>
        <v>Time Card</v>
      </c>
      <c r="V1873" s="8" t="str">
        <f>RIGHT(TEXT(Data6[[#This Row],[Date:]],"mmddyyyy"),4)</f>
        <v>2024</v>
      </c>
      <c r="W1873" s="8" t="str">
        <f>MID(TEXT(Data6[[#This Row],[Date:]],"mmddyyyy"),3,2)</f>
        <v>10</v>
      </c>
      <c r="X1873" s="8" t="str">
        <f>LEFT(TEXT(Data6[[#This Row],[Date:]],"mmddyyyy"),2)</f>
        <v>09</v>
      </c>
      <c r="Y1873" s="6">
        <f>DATE(Data6[[#This Row],[Year]],Data6[[#This Row],[Month]],Data6[[#This Row],[Day]])</f>
        <v>45545</v>
      </c>
    </row>
    <row r="1874" spans="1:25" x14ac:dyDescent="0.3">
      <c r="A1874" s="5">
        <v>45548.595259259258</v>
      </c>
      <c r="B1874" s="7" t="s">
        <v>66</v>
      </c>
      <c r="C1874" s="6" t="s">
        <v>2199</v>
      </c>
      <c r="D1874" s="7" t="s">
        <v>2222</v>
      </c>
      <c r="E1874" s="8">
        <v>1</v>
      </c>
      <c r="F1874" s="7">
        <v>7148628</v>
      </c>
      <c r="G1874" s="7" t="s">
        <v>68</v>
      </c>
      <c r="H1874" s="7" t="s">
        <v>756</v>
      </c>
      <c r="I1874" s="7" t="s">
        <v>44</v>
      </c>
      <c r="J1874" s="19" t="str">
        <f>IFERROR(INDEX('Employee Info'!$C$3:$E$200,MATCH(Data6[[#This Row],[Name:]],'Employee Info'!$B$3:$B$200,0),MATCH(Data6[[#This Row],[Hours Type:]],'Employee Info'!$C$2:$E$2,0)),"")</f>
        <v/>
      </c>
      <c r="K1874" s="19" t="str">
        <f>IFERROR(INDEX('Employee Info'!$C$3:$J$200,MATCH(Data6[[#This Row],[Name:]],'Employee Info'!$B$3:$B$200,0),MATCH(Data6[[#Headers],[Truck]],'Employee Info'!$C$2:$J$2,0)),"")</f>
        <v/>
      </c>
      <c r="L1874" s="19" t="str">
        <f>IFERROR(INDEX('Employee Info'!$C$3:$J$200,MATCH(Data6[[#This Row],[Name:]],'Employee Info'!$B$3:$B$200,0),MATCH(Data6[[#Headers],[Phone]],'Employee Info'!$C$2:$J$2,0)),"")</f>
        <v/>
      </c>
      <c r="M1874" s="19" t="str">
        <f>IFERROR(INDEX('Employee Info'!$C$3:$J$200,MATCH(Data6[[#This Row],[Name:]],'Employee Info'!$B$3:$B$200,0),MATCH(Data6[[#Headers],[Tech]],'Employee Info'!$C$2:$J$2,0)),"")</f>
        <v/>
      </c>
      <c r="N1874" s="19" t="str">
        <f>IFERROR(INDEX('Employee Info'!$C$3:$J$200,MATCH(Data6[[#This Row],[Name:]],'Employee Info'!$B$3:$B$200,0),MATCH(Data6[[#Headers],[Other]],'Employee Info'!$C$2:$J$2,0)),"")</f>
        <v/>
      </c>
      <c r="O1874" s="19">
        <f>IFERROR((Data6[[#This Row],[Hours:]]*SUM(Data6[[#This Row],[Rate]:[Other]])),"")</f>
        <v>0</v>
      </c>
      <c r="P1874" s="7" t="str">
        <f>IF(Data6[[#This Row],[WO'#:]]="","Riley #","WO#")</f>
        <v>WO#</v>
      </c>
      <c r="Q1874" s="7">
        <f>IFERROR(WEEKNUM(Data6[[#This Row],[Date:]]),"")</f>
        <v>37</v>
      </c>
      <c r="R1874" s="6">
        <f t="shared" si="87"/>
        <v>45543</v>
      </c>
      <c r="S1874" s="6">
        <f>Data6[[#This Row],[Week Start]]+7</f>
        <v>45550</v>
      </c>
      <c r="T1874" s="7" t="str">
        <f t="shared" si="88"/>
        <v>9/8/2024 - 9/15/2024</v>
      </c>
      <c r="U1874" s="7" t="str">
        <f t="shared" si="89"/>
        <v>Time Card</v>
      </c>
      <c r="V1874" s="8" t="str">
        <f>RIGHT(TEXT(Data6[[#This Row],[Date:]],"mmddyyyy"),4)</f>
        <v>2024</v>
      </c>
      <c r="W1874" s="8" t="str">
        <f>MID(TEXT(Data6[[#This Row],[Date:]],"mmddyyyy"),3,2)</f>
        <v>09</v>
      </c>
      <c r="X1874" s="8" t="str">
        <f>LEFT(TEXT(Data6[[#This Row],[Date:]],"mmddyyyy"),2)</f>
        <v>09</v>
      </c>
      <c r="Y1874" s="6">
        <f>DATE(Data6[[#This Row],[Year]],Data6[[#This Row],[Month]],Data6[[#This Row],[Day]])</f>
        <v>45544</v>
      </c>
    </row>
    <row r="1875" spans="1:25" x14ac:dyDescent="0.3">
      <c r="A1875" s="5">
        <v>45548.59635428241</v>
      </c>
      <c r="B1875" s="7" t="s">
        <v>66</v>
      </c>
      <c r="C1875" s="6" t="s">
        <v>2202</v>
      </c>
      <c r="D1875" s="7" t="s">
        <v>2238</v>
      </c>
      <c r="E1875" s="8">
        <v>1</v>
      </c>
      <c r="F1875" s="7">
        <v>79024</v>
      </c>
      <c r="G1875" s="7" t="s">
        <v>68</v>
      </c>
      <c r="H1875" s="7" t="s">
        <v>756</v>
      </c>
      <c r="I1875" s="7" t="s">
        <v>44</v>
      </c>
      <c r="J1875" s="19" t="str">
        <f>IFERROR(INDEX('Employee Info'!$C$3:$E$200,MATCH(Data6[[#This Row],[Name:]],'Employee Info'!$B$3:$B$200,0),MATCH(Data6[[#This Row],[Hours Type:]],'Employee Info'!$C$2:$E$2,0)),"")</f>
        <v/>
      </c>
      <c r="K1875" s="19" t="str">
        <f>IFERROR(INDEX('Employee Info'!$C$3:$J$200,MATCH(Data6[[#This Row],[Name:]],'Employee Info'!$B$3:$B$200,0),MATCH(Data6[[#Headers],[Truck]],'Employee Info'!$C$2:$J$2,0)),"")</f>
        <v/>
      </c>
      <c r="L1875" s="19" t="str">
        <f>IFERROR(INDEX('Employee Info'!$C$3:$J$200,MATCH(Data6[[#This Row],[Name:]],'Employee Info'!$B$3:$B$200,0),MATCH(Data6[[#Headers],[Phone]],'Employee Info'!$C$2:$J$2,0)),"")</f>
        <v/>
      </c>
      <c r="M1875" s="19" t="str">
        <f>IFERROR(INDEX('Employee Info'!$C$3:$J$200,MATCH(Data6[[#This Row],[Name:]],'Employee Info'!$B$3:$B$200,0),MATCH(Data6[[#Headers],[Tech]],'Employee Info'!$C$2:$J$2,0)),"")</f>
        <v/>
      </c>
      <c r="N1875" s="19" t="str">
        <f>IFERROR(INDEX('Employee Info'!$C$3:$J$200,MATCH(Data6[[#This Row],[Name:]],'Employee Info'!$B$3:$B$200,0),MATCH(Data6[[#Headers],[Other]],'Employee Info'!$C$2:$J$2,0)),"")</f>
        <v/>
      </c>
      <c r="O1875" s="19">
        <f>IFERROR((Data6[[#This Row],[Hours:]]*SUM(Data6[[#This Row],[Rate]:[Other]])),"")</f>
        <v>0</v>
      </c>
      <c r="P1875" s="7" t="str">
        <f>IF(Data6[[#This Row],[WO'#:]]="","Riley #","WO#")</f>
        <v>WO#</v>
      </c>
      <c r="Q1875" s="7">
        <f>IFERROR(WEEKNUM(Data6[[#This Row],[Date:]]),"")</f>
        <v>37</v>
      </c>
      <c r="R1875" s="6">
        <f t="shared" si="87"/>
        <v>45543</v>
      </c>
      <c r="S1875" s="6">
        <f>Data6[[#This Row],[Week Start]]+7</f>
        <v>45550</v>
      </c>
      <c r="T1875" s="7" t="str">
        <f t="shared" si="88"/>
        <v>9/8/2024 - 9/15/2024</v>
      </c>
      <c r="U1875" s="7" t="str">
        <f t="shared" si="89"/>
        <v>Time Card</v>
      </c>
      <c r="V1875" s="8" t="str">
        <f>RIGHT(TEXT(Data6[[#This Row],[Date:]],"mmddyyyy"),4)</f>
        <v>2024</v>
      </c>
      <c r="W1875" s="8" t="str">
        <f>MID(TEXT(Data6[[#This Row],[Date:]],"mmddyyyy"),3,2)</f>
        <v>10</v>
      </c>
      <c r="X1875" s="8" t="str">
        <f>LEFT(TEXT(Data6[[#This Row],[Date:]],"mmddyyyy"),2)</f>
        <v>09</v>
      </c>
      <c r="Y1875" s="6">
        <f>DATE(Data6[[#This Row],[Year]],Data6[[#This Row],[Month]],Data6[[#This Row],[Day]])</f>
        <v>45545</v>
      </c>
    </row>
    <row r="1876" spans="1:25" x14ac:dyDescent="0.3">
      <c r="A1876" s="5">
        <v>45548.596416435183</v>
      </c>
      <c r="B1876" s="7" t="s">
        <v>66</v>
      </c>
      <c r="C1876" s="6" t="s">
        <v>2203</v>
      </c>
      <c r="D1876" s="7" t="s">
        <v>2238</v>
      </c>
      <c r="E1876" s="8">
        <v>1</v>
      </c>
      <c r="F1876" s="7">
        <v>79024</v>
      </c>
      <c r="G1876" s="7" t="s">
        <v>68</v>
      </c>
      <c r="H1876" s="7" t="s">
        <v>756</v>
      </c>
      <c r="I1876" s="7" t="s">
        <v>44</v>
      </c>
      <c r="J1876" s="19" t="str">
        <f>IFERROR(INDEX('Employee Info'!$C$3:$E$200,MATCH(Data6[[#This Row],[Name:]],'Employee Info'!$B$3:$B$200,0),MATCH(Data6[[#This Row],[Hours Type:]],'Employee Info'!$C$2:$E$2,0)),"")</f>
        <v/>
      </c>
      <c r="K1876" s="19" t="str">
        <f>IFERROR(INDEX('Employee Info'!$C$3:$J$200,MATCH(Data6[[#This Row],[Name:]],'Employee Info'!$B$3:$B$200,0),MATCH(Data6[[#Headers],[Truck]],'Employee Info'!$C$2:$J$2,0)),"")</f>
        <v/>
      </c>
      <c r="L1876" s="19" t="str">
        <f>IFERROR(INDEX('Employee Info'!$C$3:$J$200,MATCH(Data6[[#This Row],[Name:]],'Employee Info'!$B$3:$B$200,0),MATCH(Data6[[#Headers],[Phone]],'Employee Info'!$C$2:$J$2,0)),"")</f>
        <v/>
      </c>
      <c r="M1876" s="19" t="str">
        <f>IFERROR(INDEX('Employee Info'!$C$3:$J$200,MATCH(Data6[[#This Row],[Name:]],'Employee Info'!$B$3:$B$200,0),MATCH(Data6[[#Headers],[Tech]],'Employee Info'!$C$2:$J$2,0)),"")</f>
        <v/>
      </c>
      <c r="N1876" s="19" t="str">
        <f>IFERROR(INDEX('Employee Info'!$C$3:$J$200,MATCH(Data6[[#This Row],[Name:]],'Employee Info'!$B$3:$B$200,0),MATCH(Data6[[#Headers],[Other]],'Employee Info'!$C$2:$J$2,0)),"")</f>
        <v/>
      </c>
      <c r="O1876" s="19">
        <f>IFERROR((Data6[[#This Row],[Hours:]]*SUM(Data6[[#This Row],[Rate]:[Other]])),"")</f>
        <v>0</v>
      </c>
      <c r="P1876" s="7" t="str">
        <f>IF(Data6[[#This Row],[WO'#:]]="","Riley #","WO#")</f>
        <v>WO#</v>
      </c>
      <c r="Q1876" s="7">
        <f>IFERROR(WEEKNUM(Data6[[#This Row],[Date:]]),"")</f>
        <v>37</v>
      </c>
      <c r="R1876" s="6">
        <f t="shared" si="87"/>
        <v>45543</v>
      </c>
      <c r="S1876" s="6">
        <f>Data6[[#This Row],[Week Start]]+7</f>
        <v>45550</v>
      </c>
      <c r="T1876" s="7" t="str">
        <f t="shared" si="88"/>
        <v>9/8/2024 - 9/15/2024</v>
      </c>
      <c r="U1876" s="7" t="str">
        <f t="shared" si="89"/>
        <v>Time Card</v>
      </c>
      <c r="V1876" s="8" t="str">
        <f>RIGHT(TEXT(Data6[[#This Row],[Date:]],"mmddyyyy"),4)</f>
        <v>2024</v>
      </c>
      <c r="W1876" s="8" t="str">
        <f>MID(TEXT(Data6[[#This Row],[Date:]],"mmddyyyy"),3,2)</f>
        <v>11</v>
      </c>
      <c r="X1876" s="8" t="str">
        <f>LEFT(TEXT(Data6[[#This Row],[Date:]],"mmddyyyy"),2)</f>
        <v>09</v>
      </c>
      <c r="Y1876" s="6">
        <f>DATE(Data6[[#This Row],[Year]],Data6[[#This Row],[Month]],Data6[[#This Row],[Day]])</f>
        <v>45546</v>
      </c>
    </row>
    <row r="1877" spans="1:25" x14ac:dyDescent="0.3">
      <c r="A1877" s="5">
        <v>45548.596456250001</v>
      </c>
      <c r="B1877" s="7" t="s">
        <v>66</v>
      </c>
      <c r="C1877" s="6" t="s">
        <v>2204</v>
      </c>
      <c r="D1877" s="7" t="s">
        <v>2238</v>
      </c>
      <c r="E1877" s="8">
        <v>1</v>
      </c>
      <c r="F1877" s="7">
        <v>79024</v>
      </c>
      <c r="G1877" s="7" t="s">
        <v>68</v>
      </c>
      <c r="H1877" s="7" t="s">
        <v>756</v>
      </c>
      <c r="I1877" s="7" t="s">
        <v>44</v>
      </c>
      <c r="J1877" s="19" t="str">
        <f>IFERROR(INDEX('Employee Info'!$C$3:$E$200,MATCH(Data6[[#This Row],[Name:]],'Employee Info'!$B$3:$B$200,0),MATCH(Data6[[#This Row],[Hours Type:]],'Employee Info'!$C$2:$E$2,0)),"")</f>
        <v/>
      </c>
      <c r="K1877" s="19" t="str">
        <f>IFERROR(INDEX('Employee Info'!$C$3:$J$200,MATCH(Data6[[#This Row],[Name:]],'Employee Info'!$B$3:$B$200,0),MATCH(Data6[[#Headers],[Truck]],'Employee Info'!$C$2:$J$2,0)),"")</f>
        <v/>
      </c>
      <c r="L1877" s="19" t="str">
        <f>IFERROR(INDEX('Employee Info'!$C$3:$J$200,MATCH(Data6[[#This Row],[Name:]],'Employee Info'!$B$3:$B$200,0),MATCH(Data6[[#Headers],[Phone]],'Employee Info'!$C$2:$J$2,0)),"")</f>
        <v/>
      </c>
      <c r="M1877" s="19" t="str">
        <f>IFERROR(INDEX('Employee Info'!$C$3:$J$200,MATCH(Data6[[#This Row],[Name:]],'Employee Info'!$B$3:$B$200,0),MATCH(Data6[[#Headers],[Tech]],'Employee Info'!$C$2:$J$2,0)),"")</f>
        <v/>
      </c>
      <c r="N1877" s="19" t="str">
        <f>IFERROR(INDEX('Employee Info'!$C$3:$J$200,MATCH(Data6[[#This Row],[Name:]],'Employee Info'!$B$3:$B$200,0),MATCH(Data6[[#Headers],[Other]],'Employee Info'!$C$2:$J$2,0)),"")</f>
        <v/>
      </c>
      <c r="O1877" s="19">
        <f>IFERROR((Data6[[#This Row],[Hours:]]*SUM(Data6[[#This Row],[Rate]:[Other]])),"")</f>
        <v>0</v>
      </c>
      <c r="P1877" s="7" t="str">
        <f>IF(Data6[[#This Row],[WO'#:]]="","Riley #","WO#")</f>
        <v>WO#</v>
      </c>
      <c r="Q1877" s="7">
        <f>IFERROR(WEEKNUM(Data6[[#This Row],[Date:]]),"")</f>
        <v>37</v>
      </c>
      <c r="R1877" s="6">
        <f t="shared" si="87"/>
        <v>45543</v>
      </c>
      <c r="S1877" s="6">
        <f>Data6[[#This Row],[Week Start]]+7</f>
        <v>45550</v>
      </c>
      <c r="T1877" s="7" t="str">
        <f t="shared" si="88"/>
        <v>9/8/2024 - 9/15/2024</v>
      </c>
      <c r="U1877" s="7" t="str">
        <f t="shared" si="89"/>
        <v>Time Card</v>
      </c>
      <c r="V1877" s="8" t="str">
        <f>RIGHT(TEXT(Data6[[#This Row],[Date:]],"mmddyyyy"),4)</f>
        <v>2024</v>
      </c>
      <c r="W1877" s="8" t="str">
        <f>MID(TEXT(Data6[[#This Row],[Date:]],"mmddyyyy"),3,2)</f>
        <v>12</v>
      </c>
      <c r="X1877" s="8" t="str">
        <f>LEFT(TEXT(Data6[[#This Row],[Date:]],"mmddyyyy"),2)</f>
        <v>09</v>
      </c>
      <c r="Y1877" s="6">
        <f>DATE(Data6[[#This Row],[Year]],Data6[[#This Row],[Month]],Data6[[#This Row],[Day]])</f>
        <v>45547</v>
      </c>
    </row>
    <row r="1878" spans="1:25" x14ac:dyDescent="0.3">
      <c r="A1878" s="5">
        <v>45548.597883101851</v>
      </c>
      <c r="B1878" s="7" t="s">
        <v>66</v>
      </c>
      <c r="C1878" s="6" t="s">
        <v>2206</v>
      </c>
      <c r="D1878" s="7" t="s">
        <v>1711</v>
      </c>
      <c r="E1878" s="8">
        <v>1</v>
      </c>
      <c r="F1878" s="7" t="s">
        <v>68</v>
      </c>
      <c r="G1878" s="7" t="s">
        <v>68</v>
      </c>
      <c r="H1878" s="7" t="s">
        <v>2224</v>
      </c>
      <c r="I1878" s="7" t="s">
        <v>44</v>
      </c>
      <c r="J1878" s="19" t="str">
        <f>IFERROR(INDEX('Employee Info'!$C$3:$E$200,MATCH(Data6[[#This Row],[Name:]],'Employee Info'!$B$3:$B$200,0),MATCH(Data6[[#This Row],[Hours Type:]],'Employee Info'!$C$2:$E$2,0)),"")</f>
        <v/>
      </c>
      <c r="K1878" s="19" t="str">
        <f>IFERROR(INDEX('Employee Info'!$C$3:$J$200,MATCH(Data6[[#This Row],[Name:]],'Employee Info'!$B$3:$B$200,0),MATCH(Data6[[#Headers],[Truck]],'Employee Info'!$C$2:$J$2,0)),"")</f>
        <v/>
      </c>
      <c r="L1878" s="19" t="str">
        <f>IFERROR(INDEX('Employee Info'!$C$3:$J$200,MATCH(Data6[[#This Row],[Name:]],'Employee Info'!$B$3:$B$200,0),MATCH(Data6[[#Headers],[Phone]],'Employee Info'!$C$2:$J$2,0)),"")</f>
        <v/>
      </c>
      <c r="M1878" s="19" t="str">
        <f>IFERROR(INDEX('Employee Info'!$C$3:$J$200,MATCH(Data6[[#This Row],[Name:]],'Employee Info'!$B$3:$B$200,0),MATCH(Data6[[#Headers],[Tech]],'Employee Info'!$C$2:$J$2,0)),"")</f>
        <v/>
      </c>
      <c r="N1878" s="19" t="str">
        <f>IFERROR(INDEX('Employee Info'!$C$3:$J$200,MATCH(Data6[[#This Row],[Name:]],'Employee Info'!$B$3:$B$200,0),MATCH(Data6[[#Headers],[Other]],'Employee Info'!$C$2:$J$2,0)),"")</f>
        <v/>
      </c>
      <c r="O1878" s="19">
        <f>IFERROR((Data6[[#This Row],[Hours:]]*SUM(Data6[[#This Row],[Rate]:[Other]])),"")</f>
        <v>0</v>
      </c>
      <c r="P1878" s="7" t="str">
        <f>IF(Data6[[#This Row],[WO'#:]]="","Riley #","WO#")</f>
        <v>Riley #</v>
      </c>
      <c r="Q1878" s="7">
        <f>IFERROR(WEEKNUM(Data6[[#This Row],[Date:]]),"")</f>
        <v>37</v>
      </c>
      <c r="R1878" s="6">
        <f t="shared" si="87"/>
        <v>45543</v>
      </c>
      <c r="S1878" s="6">
        <f>Data6[[#This Row],[Week Start]]+7</f>
        <v>45550</v>
      </c>
      <c r="T1878" s="7" t="str">
        <f t="shared" si="88"/>
        <v>9/8/2024 - 9/15/2024</v>
      </c>
      <c r="U1878" s="7" t="str">
        <f t="shared" si="89"/>
        <v>Time Card</v>
      </c>
      <c r="V1878" s="8" t="str">
        <f>RIGHT(TEXT(Data6[[#This Row],[Date:]],"mmddyyyy"),4)</f>
        <v>2024</v>
      </c>
      <c r="W1878" s="8" t="str">
        <f>MID(TEXT(Data6[[#This Row],[Date:]],"mmddyyyy"),3,2)</f>
        <v>13</v>
      </c>
      <c r="X1878" s="8" t="str">
        <f>LEFT(TEXT(Data6[[#This Row],[Date:]],"mmddyyyy"),2)</f>
        <v>09</v>
      </c>
      <c r="Y1878" s="6">
        <f>DATE(Data6[[#This Row],[Year]],Data6[[#This Row],[Month]],Data6[[#This Row],[Day]])</f>
        <v>45548</v>
      </c>
    </row>
    <row r="1879" spans="1:25" x14ac:dyDescent="0.3">
      <c r="A1879" s="5">
        <v>45548.597951851851</v>
      </c>
      <c r="B1879" s="7" t="s">
        <v>66</v>
      </c>
      <c r="C1879" s="6" t="s">
        <v>2204</v>
      </c>
      <c r="D1879" s="7" t="s">
        <v>1711</v>
      </c>
      <c r="E1879" s="8">
        <v>1</v>
      </c>
      <c r="F1879" s="7" t="s">
        <v>68</v>
      </c>
      <c r="G1879" s="7" t="s">
        <v>68</v>
      </c>
      <c r="H1879" s="7" t="s">
        <v>2224</v>
      </c>
      <c r="I1879" s="7" t="s">
        <v>44</v>
      </c>
      <c r="J1879" s="19" t="str">
        <f>IFERROR(INDEX('Employee Info'!$C$3:$E$200,MATCH(Data6[[#This Row],[Name:]],'Employee Info'!$B$3:$B$200,0),MATCH(Data6[[#This Row],[Hours Type:]],'Employee Info'!$C$2:$E$2,0)),"")</f>
        <v/>
      </c>
      <c r="K1879" s="19" t="str">
        <f>IFERROR(INDEX('Employee Info'!$C$3:$J$200,MATCH(Data6[[#This Row],[Name:]],'Employee Info'!$B$3:$B$200,0),MATCH(Data6[[#Headers],[Truck]],'Employee Info'!$C$2:$J$2,0)),"")</f>
        <v/>
      </c>
      <c r="L1879" s="19" t="str">
        <f>IFERROR(INDEX('Employee Info'!$C$3:$J$200,MATCH(Data6[[#This Row],[Name:]],'Employee Info'!$B$3:$B$200,0),MATCH(Data6[[#Headers],[Phone]],'Employee Info'!$C$2:$J$2,0)),"")</f>
        <v/>
      </c>
      <c r="M1879" s="19" t="str">
        <f>IFERROR(INDEX('Employee Info'!$C$3:$J$200,MATCH(Data6[[#This Row],[Name:]],'Employee Info'!$B$3:$B$200,0),MATCH(Data6[[#Headers],[Tech]],'Employee Info'!$C$2:$J$2,0)),"")</f>
        <v/>
      </c>
      <c r="N1879" s="19" t="str">
        <f>IFERROR(INDEX('Employee Info'!$C$3:$J$200,MATCH(Data6[[#This Row],[Name:]],'Employee Info'!$B$3:$B$200,0),MATCH(Data6[[#Headers],[Other]],'Employee Info'!$C$2:$J$2,0)),"")</f>
        <v/>
      </c>
      <c r="O1879" s="19">
        <f>IFERROR((Data6[[#This Row],[Hours:]]*SUM(Data6[[#This Row],[Rate]:[Other]])),"")</f>
        <v>0</v>
      </c>
      <c r="P1879" s="7" t="str">
        <f>IF(Data6[[#This Row],[WO'#:]]="","Riley #","WO#")</f>
        <v>Riley #</v>
      </c>
      <c r="Q1879" s="7">
        <f>IFERROR(WEEKNUM(Data6[[#This Row],[Date:]]),"")</f>
        <v>37</v>
      </c>
      <c r="R1879" s="6">
        <f t="shared" si="87"/>
        <v>45543</v>
      </c>
      <c r="S1879" s="6">
        <f>Data6[[#This Row],[Week Start]]+7</f>
        <v>45550</v>
      </c>
      <c r="T1879" s="7" t="str">
        <f t="shared" si="88"/>
        <v>9/8/2024 - 9/15/2024</v>
      </c>
      <c r="U1879" s="7" t="str">
        <f t="shared" si="89"/>
        <v>Time Card</v>
      </c>
      <c r="V1879" s="8" t="str">
        <f>RIGHT(TEXT(Data6[[#This Row],[Date:]],"mmddyyyy"),4)</f>
        <v>2024</v>
      </c>
      <c r="W1879" s="8" t="str">
        <f>MID(TEXT(Data6[[#This Row],[Date:]],"mmddyyyy"),3,2)</f>
        <v>12</v>
      </c>
      <c r="X1879" s="8" t="str">
        <f>LEFT(TEXT(Data6[[#This Row],[Date:]],"mmddyyyy"),2)</f>
        <v>09</v>
      </c>
      <c r="Y1879" s="6">
        <f>DATE(Data6[[#This Row],[Year]],Data6[[#This Row],[Month]],Data6[[#This Row],[Day]])</f>
        <v>45547</v>
      </c>
    </row>
    <row r="1880" spans="1:25" x14ac:dyDescent="0.3">
      <c r="A1880" s="5">
        <v>45548.604402662037</v>
      </c>
      <c r="B1880" s="7" t="s">
        <v>66</v>
      </c>
      <c r="C1880" s="6" t="s">
        <v>2199</v>
      </c>
      <c r="D1880" s="7" t="s">
        <v>2239</v>
      </c>
      <c r="E1880" s="8">
        <v>1</v>
      </c>
      <c r="F1880" s="7" t="s">
        <v>68</v>
      </c>
      <c r="G1880" s="7" t="s">
        <v>68</v>
      </c>
      <c r="H1880" s="7" t="s">
        <v>1941</v>
      </c>
      <c r="I1880" s="7" t="s">
        <v>44</v>
      </c>
      <c r="J1880" s="19" t="str">
        <f>IFERROR(INDEX('Employee Info'!$C$3:$E$200,MATCH(Data6[[#This Row],[Name:]],'Employee Info'!$B$3:$B$200,0),MATCH(Data6[[#This Row],[Hours Type:]],'Employee Info'!$C$2:$E$2,0)),"")</f>
        <v/>
      </c>
      <c r="K1880" s="19" t="str">
        <f>IFERROR(INDEX('Employee Info'!$C$3:$J$200,MATCH(Data6[[#This Row],[Name:]],'Employee Info'!$B$3:$B$200,0),MATCH(Data6[[#Headers],[Truck]],'Employee Info'!$C$2:$J$2,0)),"")</f>
        <v/>
      </c>
      <c r="L1880" s="19" t="str">
        <f>IFERROR(INDEX('Employee Info'!$C$3:$J$200,MATCH(Data6[[#This Row],[Name:]],'Employee Info'!$B$3:$B$200,0),MATCH(Data6[[#Headers],[Phone]],'Employee Info'!$C$2:$J$2,0)),"")</f>
        <v/>
      </c>
      <c r="M1880" s="19" t="str">
        <f>IFERROR(INDEX('Employee Info'!$C$3:$J$200,MATCH(Data6[[#This Row],[Name:]],'Employee Info'!$B$3:$B$200,0),MATCH(Data6[[#Headers],[Tech]],'Employee Info'!$C$2:$J$2,0)),"")</f>
        <v/>
      </c>
      <c r="N1880" s="19" t="str">
        <f>IFERROR(INDEX('Employee Info'!$C$3:$J$200,MATCH(Data6[[#This Row],[Name:]],'Employee Info'!$B$3:$B$200,0),MATCH(Data6[[#Headers],[Other]],'Employee Info'!$C$2:$J$2,0)),"")</f>
        <v/>
      </c>
      <c r="O1880" s="19">
        <f>IFERROR((Data6[[#This Row],[Hours:]]*SUM(Data6[[#This Row],[Rate]:[Other]])),"")</f>
        <v>0</v>
      </c>
      <c r="P1880" s="7" t="str">
        <f>IF(Data6[[#This Row],[WO'#:]]="","Riley #","WO#")</f>
        <v>Riley #</v>
      </c>
      <c r="Q1880" s="7">
        <f>IFERROR(WEEKNUM(Data6[[#This Row],[Date:]]),"")</f>
        <v>37</v>
      </c>
      <c r="R1880" s="6">
        <f t="shared" si="87"/>
        <v>45543</v>
      </c>
      <c r="S1880" s="6">
        <f>Data6[[#This Row],[Week Start]]+7</f>
        <v>45550</v>
      </c>
      <c r="T1880" s="7" t="str">
        <f t="shared" si="88"/>
        <v>9/8/2024 - 9/15/2024</v>
      </c>
      <c r="U1880" s="7" t="str">
        <f t="shared" si="89"/>
        <v>Time Card</v>
      </c>
      <c r="V1880" s="8" t="str">
        <f>RIGHT(TEXT(Data6[[#This Row],[Date:]],"mmddyyyy"),4)</f>
        <v>2024</v>
      </c>
      <c r="W1880" s="8" t="str">
        <f>MID(TEXT(Data6[[#This Row],[Date:]],"mmddyyyy"),3,2)</f>
        <v>09</v>
      </c>
      <c r="X1880" s="8" t="str">
        <f>LEFT(TEXT(Data6[[#This Row],[Date:]],"mmddyyyy"),2)</f>
        <v>09</v>
      </c>
      <c r="Y1880" s="6">
        <f>DATE(Data6[[#This Row],[Year]],Data6[[#This Row],[Month]],Data6[[#This Row],[Day]])</f>
        <v>45544</v>
      </c>
    </row>
    <row r="1881" spans="1:25" x14ac:dyDescent="0.3">
      <c r="A1881" s="5">
        <v>45548.604462152776</v>
      </c>
      <c r="B1881" s="7" t="s">
        <v>66</v>
      </c>
      <c r="C1881" s="6" t="s">
        <v>2202</v>
      </c>
      <c r="D1881" s="7" t="s">
        <v>2239</v>
      </c>
      <c r="E1881" s="8">
        <v>1</v>
      </c>
      <c r="F1881" s="7" t="s">
        <v>68</v>
      </c>
      <c r="G1881" s="7" t="s">
        <v>68</v>
      </c>
      <c r="H1881" s="7" t="s">
        <v>1941</v>
      </c>
      <c r="I1881" s="7" t="s">
        <v>44</v>
      </c>
      <c r="J1881" s="19" t="str">
        <f>IFERROR(INDEX('Employee Info'!$C$3:$E$200,MATCH(Data6[[#This Row],[Name:]],'Employee Info'!$B$3:$B$200,0),MATCH(Data6[[#This Row],[Hours Type:]],'Employee Info'!$C$2:$E$2,0)),"")</f>
        <v/>
      </c>
      <c r="K1881" s="19" t="str">
        <f>IFERROR(INDEX('Employee Info'!$C$3:$J$200,MATCH(Data6[[#This Row],[Name:]],'Employee Info'!$B$3:$B$200,0),MATCH(Data6[[#Headers],[Truck]],'Employee Info'!$C$2:$J$2,0)),"")</f>
        <v/>
      </c>
      <c r="L1881" s="19" t="str">
        <f>IFERROR(INDEX('Employee Info'!$C$3:$J$200,MATCH(Data6[[#This Row],[Name:]],'Employee Info'!$B$3:$B$200,0),MATCH(Data6[[#Headers],[Phone]],'Employee Info'!$C$2:$J$2,0)),"")</f>
        <v/>
      </c>
      <c r="M1881" s="19" t="str">
        <f>IFERROR(INDEX('Employee Info'!$C$3:$J$200,MATCH(Data6[[#This Row],[Name:]],'Employee Info'!$B$3:$B$200,0),MATCH(Data6[[#Headers],[Tech]],'Employee Info'!$C$2:$J$2,0)),"")</f>
        <v/>
      </c>
      <c r="N1881" s="19" t="str">
        <f>IFERROR(INDEX('Employee Info'!$C$3:$J$200,MATCH(Data6[[#This Row],[Name:]],'Employee Info'!$B$3:$B$200,0),MATCH(Data6[[#Headers],[Other]],'Employee Info'!$C$2:$J$2,0)),"")</f>
        <v/>
      </c>
      <c r="O1881" s="19">
        <f>IFERROR((Data6[[#This Row],[Hours:]]*SUM(Data6[[#This Row],[Rate]:[Other]])),"")</f>
        <v>0</v>
      </c>
      <c r="P1881" s="7" t="str">
        <f>IF(Data6[[#This Row],[WO'#:]]="","Riley #","WO#")</f>
        <v>Riley #</v>
      </c>
      <c r="Q1881" s="7">
        <f>IFERROR(WEEKNUM(Data6[[#This Row],[Date:]]),"")</f>
        <v>37</v>
      </c>
      <c r="R1881" s="6">
        <f t="shared" si="87"/>
        <v>45543</v>
      </c>
      <c r="S1881" s="6">
        <f>Data6[[#This Row],[Week Start]]+7</f>
        <v>45550</v>
      </c>
      <c r="T1881" s="7" t="str">
        <f t="shared" si="88"/>
        <v>9/8/2024 - 9/15/2024</v>
      </c>
      <c r="U1881" s="7" t="str">
        <f t="shared" si="89"/>
        <v>Time Card</v>
      </c>
      <c r="V1881" s="8" t="str">
        <f>RIGHT(TEXT(Data6[[#This Row],[Date:]],"mmddyyyy"),4)</f>
        <v>2024</v>
      </c>
      <c r="W1881" s="8" t="str">
        <f>MID(TEXT(Data6[[#This Row],[Date:]],"mmddyyyy"),3,2)</f>
        <v>10</v>
      </c>
      <c r="X1881" s="8" t="str">
        <f>LEFT(TEXT(Data6[[#This Row],[Date:]],"mmddyyyy"),2)</f>
        <v>09</v>
      </c>
      <c r="Y1881" s="6">
        <f>DATE(Data6[[#This Row],[Year]],Data6[[#This Row],[Month]],Data6[[#This Row],[Day]])</f>
        <v>45545</v>
      </c>
    </row>
    <row r="1882" spans="1:25" x14ac:dyDescent="0.3">
      <c r="A1882" s="5">
        <v>45548.604528356482</v>
      </c>
      <c r="B1882" s="7" t="s">
        <v>66</v>
      </c>
      <c r="C1882" s="6" t="s">
        <v>2203</v>
      </c>
      <c r="D1882" s="7" t="s">
        <v>2239</v>
      </c>
      <c r="E1882" s="8">
        <v>1</v>
      </c>
      <c r="F1882" s="7" t="s">
        <v>68</v>
      </c>
      <c r="G1882" s="7" t="s">
        <v>68</v>
      </c>
      <c r="H1882" s="7" t="s">
        <v>1941</v>
      </c>
      <c r="I1882" s="7" t="s">
        <v>44</v>
      </c>
      <c r="J1882" s="19" t="str">
        <f>IFERROR(INDEX('Employee Info'!$C$3:$E$200,MATCH(Data6[[#This Row],[Name:]],'Employee Info'!$B$3:$B$200,0),MATCH(Data6[[#This Row],[Hours Type:]],'Employee Info'!$C$2:$E$2,0)),"")</f>
        <v/>
      </c>
      <c r="K1882" s="19" t="str">
        <f>IFERROR(INDEX('Employee Info'!$C$3:$J$200,MATCH(Data6[[#This Row],[Name:]],'Employee Info'!$B$3:$B$200,0),MATCH(Data6[[#Headers],[Truck]],'Employee Info'!$C$2:$J$2,0)),"")</f>
        <v/>
      </c>
      <c r="L1882" s="19" t="str">
        <f>IFERROR(INDEX('Employee Info'!$C$3:$J$200,MATCH(Data6[[#This Row],[Name:]],'Employee Info'!$B$3:$B$200,0),MATCH(Data6[[#Headers],[Phone]],'Employee Info'!$C$2:$J$2,0)),"")</f>
        <v/>
      </c>
      <c r="M1882" s="19" t="str">
        <f>IFERROR(INDEX('Employee Info'!$C$3:$J$200,MATCH(Data6[[#This Row],[Name:]],'Employee Info'!$B$3:$B$200,0),MATCH(Data6[[#Headers],[Tech]],'Employee Info'!$C$2:$J$2,0)),"")</f>
        <v/>
      </c>
      <c r="N1882" s="19" t="str">
        <f>IFERROR(INDEX('Employee Info'!$C$3:$J$200,MATCH(Data6[[#This Row],[Name:]],'Employee Info'!$B$3:$B$200,0),MATCH(Data6[[#Headers],[Other]],'Employee Info'!$C$2:$J$2,0)),"")</f>
        <v/>
      </c>
      <c r="O1882" s="19">
        <f>IFERROR((Data6[[#This Row],[Hours:]]*SUM(Data6[[#This Row],[Rate]:[Other]])),"")</f>
        <v>0</v>
      </c>
      <c r="P1882" s="7" t="str">
        <f>IF(Data6[[#This Row],[WO'#:]]="","Riley #","WO#")</f>
        <v>Riley #</v>
      </c>
      <c r="Q1882" s="7">
        <f>IFERROR(WEEKNUM(Data6[[#This Row],[Date:]]),"")</f>
        <v>37</v>
      </c>
      <c r="R1882" s="6">
        <f t="shared" si="87"/>
        <v>45543</v>
      </c>
      <c r="S1882" s="6">
        <f>Data6[[#This Row],[Week Start]]+7</f>
        <v>45550</v>
      </c>
      <c r="T1882" s="7" t="str">
        <f t="shared" si="88"/>
        <v>9/8/2024 - 9/15/2024</v>
      </c>
      <c r="U1882" s="7" t="str">
        <f t="shared" si="89"/>
        <v>Time Card</v>
      </c>
      <c r="V1882" s="8" t="str">
        <f>RIGHT(TEXT(Data6[[#This Row],[Date:]],"mmddyyyy"),4)</f>
        <v>2024</v>
      </c>
      <c r="W1882" s="8" t="str">
        <f>MID(TEXT(Data6[[#This Row],[Date:]],"mmddyyyy"),3,2)</f>
        <v>11</v>
      </c>
      <c r="X1882" s="8" t="str">
        <f>LEFT(TEXT(Data6[[#This Row],[Date:]],"mmddyyyy"),2)</f>
        <v>09</v>
      </c>
      <c r="Y1882" s="6">
        <f>DATE(Data6[[#This Row],[Year]],Data6[[#This Row],[Month]],Data6[[#This Row],[Day]])</f>
        <v>45546</v>
      </c>
    </row>
    <row r="1883" spans="1:25" x14ac:dyDescent="0.3">
      <c r="A1883" s="5">
        <v>45548.604593402779</v>
      </c>
      <c r="B1883" s="7" t="s">
        <v>66</v>
      </c>
      <c r="C1883" s="6" t="s">
        <v>2204</v>
      </c>
      <c r="D1883" s="7" t="s">
        <v>2239</v>
      </c>
      <c r="E1883" s="8">
        <v>1</v>
      </c>
      <c r="F1883" s="7" t="s">
        <v>68</v>
      </c>
      <c r="G1883" s="7" t="s">
        <v>68</v>
      </c>
      <c r="H1883" s="7" t="s">
        <v>1941</v>
      </c>
      <c r="I1883" s="7" t="s">
        <v>44</v>
      </c>
      <c r="J1883" s="19" t="str">
        <f>IFERROR(INDEX('Employee Info'!$C$3:$E$200,MATCH(Data6[[#This Row],[Name:]],'Employee Info'!$B$3:$B$200,0),MATCH(Data6[[#This Row],[Hours Type:]],'Employee Info'!$C$2:$E$2,0)),"")</f>
        <v/>
      </c>
      <c r="K1883" s="19" t="str">
        <f>IFERROR(INDEX('Employee Info'!$C$3:$J$200,MATCH(Data6[[#This Row],[Name:]],'Employee Info'!$B$3:$B$200,0),MATCH(Data6[[#Headers],[Truck]],'Employee Info'!$C$2:$J$2,0)),"")</f>
        <v/>
      </c>
      <c r="L1883" s="19" t="str">
        <f>IFERROR(INDEX('Employee Info'!$C$3:$J$200,MATCH(Data6[[#This Row],[Name:]],'Employee Info'!$B$3:$B$200,0),MATCH(Data6[[#Headers],[Phone]],'Employee Info'!$C$2:$J$2,0)),"")</f>
        <v/>
      </c>
      <c r="M1883" s="19" t="str">
        <f>IFERROR(INDEX('Employee Info'!$C$3:$J$200,MATCH(Data6[[#This Row],[Name:]],'Employee Info'!$B$3:$B$200,0),MATCH(Data6[[#Headers],[Tech]],'Employee Info'!$C$2:$J$2,0)),"")</f>
        <v/>
      </c>
      <c r="N1883" s="19" t="str">
        <f>IFERROR(INDEX('Employee Info'!$C$3:$J$200,MATCH(Data6[[#This Row],[Name:]],'Employee Info'!$B$3:$B$200,0),MATCH(Data6[[#Headers],[Other]],'Employee Info'!$C$2:$J$2,0)),"")</f>
        <v/>
      </c>
      <c r="O1883" s="19">
        <f>IFERROR((Data6[[#This Row],[Hours:]]*SUM(Data6[[#This Row],[Rate]:[Other]])),"")</f>
        <v>0</v>
      </c>
      <c r="P1883" s="7" t="str">
        <f>IF(Data6[[#This Row],[WO'#:]]="","Riley #","WO#")</f>
        <v>Riley #</v>
      </c>
      <c r="Q1883" s="7">
        <f>IFERROR(WEEKNUM(Data6[[#This Row],[Date:]]),"")</f>
        <v>37</v>
      </c>
      <c r="R1883" s="6">
        <f t="shared" si="87"/>
        <v>45543</v>
      </c>
      <c r="S1883" s="6">
        <f>Data6[[#This Row],[Week Start]]+7</f>
        <v>45550</v>
      </c>
      <c r="T1883" s="7" t="str">
        <f t="shared" si="88"/>
        <v>9/8/2024 - 9/15/2024</v>
      </c>
      <c r="U1883" s="7" t="str">
        <f t="shared" si="89"/>
        <v>Time Card</v>
      </c>
      <c r="V1883" s="8" t="str">
        <f>RIGHT(TEXT(Data6[[#This Row],[Date:]],"mmddyyyy"),4)</f>
        <v>2024</v>
      </c>
      <c r="W1883" s="8" t="str">
        <f>MID(TEXT(Data6[[#This Row],[Date:]],"mmddyyyy"),3,2)</f>
        <v>12</v>
      </c>
      <c r="X1883" s="8" t="str">
        <f>LEFT(TEXT(Data6[[#This Row],[Date:]],"mmddyyyy"),2)</f>
        <v>09</v>
      </c>
      <c r="Y1883" s="6">
        <f>DATE(Data6[[#This Row],[Year]],Data6[[#This Row],[Month]],Data6[[#This Row],[Day]])</f>
        <v>45547</v>
      </c>
    </row>
    <row r="1884" spans="1:25" x14ac:dyDescent="0.3">
      <c r="A1884" s="5">
        <v>45548.605603472221</v>
      </c>
      <c r="B1884" s="7" t="s">
        <v>66</v>
      </c>
      <c r="C1884" s="6" t="s">
        <v>2206</v>
      </c>
      <c r="D1884" s="7" t="s">
        <v>2240</v>
      </c>
      <c r="E1884" s="8">
        <v>1</v>
      </c>
      <c r="F1884" s="7" t="s">
        <v>68</v>
      </c>
      <c r="G1884" s="7" t="s">
        <v>68</v>
      </c>
      <c r="H1884" s="7" t="s">
        <v>2232</v>
      </c>
      <c r="I1884" s="7" t="s">
        <v>44</v>
      </c>
      <c r="J1884" s="19" t="str">
        <f>IFERROR(INDEX('Employee Info'!$C$3:$E$200,MATCH(Data6[[#This Row],[Name:]],'Employee Info'!$B$3:$B$200,0),MATCH(Data6[[#This Row],[Hours Type:]],'Employee Info'!$C$2:$E$2,0)),"")</f>
        <v/>
      </c>
      <c r="K1884" s="19" t="str">
        <f>IFERROR(INDEX('Employee Info'!$C$3:$J$200,MATCH(Data6[[#This Row],[Name:]],'Employee Info'!$B$3:$B$200,0),MATCH(Data6[[#Headers],[Truck]],'Employee Info'!$C$2:$J$2,0)),"")</f>
        <v/>
      </c>
      <c r="L1884" s="19" t="str">
        <f>IFERROR(INDEX('Employee Info'!$C$3:$J$200,MATCH(Data6[[#This Row],[Name:]],'Employee Info'!$B$3:$B$200,0),MATCH(Data6[[#Headers],[Phone]],'Employee Info'!$C$2:$J$2,0)),"")</f>
        <v/>
      </c>
      <c r="M1884" s="19" t="str">
        <f>IFERROR(INDEX('Employee Info'!$C$3:$J$200,MATCH(Data6[[#This Row],[Name:]],'Employee Info'!$B$3:$B$200,0),MATCH(Data6[[#Headers],[Tech]],'Employee Info'!$C$2:$J$2,0)),"")</f>
        <v/>
      </c>
      <c r="N1884" s="19" t="str">
        <f>IFERROR(INDEX('Employee Info'!$C$3:$J$200,MATCH(Data6[[#This Row],[Name:]],'Employee Info'!$B$3:$B$200,0),MATCH(Data6[[#Headers],[Other]],'Employee Info'!$C$2:$J$2,0)),"")</f>
        <v/>
      </c>
      <c r="O1884" s="19">
        <f>IFERROR((Data6[[#This Row],[Hours:]]*SUM(Data6[[#This Row],[Rate]:[Other]])),"")</f>
        <v>0</v>
      </c>
      <c r="P1884" s="7" t="str">
        <f>IF(Data6[[#This Row],[WO'#:]]="","Riley #","WO#")</f>
        <v>Riley #</v>
      </c>
      <c r="Q1884" s="7">
        <f>IFERROR(WEEKNUM(Data6[[#This Row],[Date:]]),"")</f>
        <v>37</v>
      </c>
      <c r="R1884" s="6">
        <f t="shared" si="87"/>
        <v>45543</v>
      </c>
      <c r="S1884" s="6">
        <f>Data6[[#This Row],[Week Start]]+7</f>
        <v>45550</v>
      </c>
      <c r="T1884" s="7" t="str">
        <f t="shared" si="88"/>
        <v>9/8/2024 - 9/15/2024</v>
      </c>
      <c r="U1884" s="7" t="str">
        <f t="shared" si="89"/>
        <v>Time Card</v>
      </c>
      <c r="V1884" s="8" t="str">
        <f>RIGHT(TEXT(Data6[[#This Row],[Date:]],"mmddyyyy"),4)</f>
        <v>2024</v>
      </c>
      <c r="W1884" s="8" t="str">
        <f>MID(TEXT(Data6[[#This Row],[Date:]],"mmddyyyy"),3,2)</f>
        <v>13</v>
      </c>
      <c r="X1884" s="8" t="str">
        <f>LEFT(TEXT(Data6[[#This Row],[Date:]],"mmddyyyy"),2)</f>
        <v>09</v>
      </c>
      <c r="Y1884" s="6">
        <f>DATE(Data6[[#This Row],[Year]],Data6[[#This Row],[Month]],Data6[[#This Row],[Day]])</f>
        <v>45548</v>
      </c>
    </row>
    <row r="1885" spans="1:25" x14ac:dyDescent="0.3">
      <c r="A1885" s="5">
        <v>45548.60750648148</v>
      </c>
      <c r="B1885" s="7" t="s">
        <v>66</v>
      </c>
      <c r="C1885" s="6" t="s">
        <v>2199</v>
      </c>
      <c r="D1885" s="7" t="s">
        <v>2241</v>
      </c>
      <c r="E1885" s="8">
        <v>2</v>
      </c>
      <c r="F1885" s="7">
        <v>6984733</v>
      </c>
      <c r="G1885" s="7" t="s">
        <v>68</v>
      </c>
      <c r="H1885" s="7" t="s">
        <v>756</v>
      </c>
      <c r="I1885" s="7" t="s">
        <v>44</v>
      </c>
      <c r="J1885" s="19" t="str">
        <f>IFERROR(INDEX('Employee Info'!$C$3:$E$200,MATCH(Data6[[#This Row],[Name:]],'Employee Info'!$B$3:$B$200,0),MATCH(Data6[[#This Row],[Hours Type:]],'Employee Info'!$C$2:$E$2,0)),"")</f>
        <v/>
      </c>
      <c r="K1885" s="19" t="str">
        <f>IFERROR(INDEX('Employee Info'!$C$3:$J$200,MATCH(Data6[[#This Row],[Name:]],'Employee Info'!$B$3:$B$200,0),MATCH(Data6[[#Headers],[Truck]],'Employee Info'!$C$2:$J$2,0)),"")</f>
        <v/>
      </c>
      <c r="L1885" s="19" t="str">
        <f>IFERROR(INDEX('Employee Info'!$C$3:$J$200,MATCH(Data6[[#This Row],[Name:]],'Employee Info'!$B$3:$B$200,0),MATCH(Data6[[#Headers],[Phone]],'Employee Info'!$C$2:$J$2,0)),"")</f>
        <v/>
      </c>
      <c r="M1885" s="19" t="str">
        <f>IFERROR(INDEX('Employee Info'!$C$3:$J$200,MATCH(Data6[[#This Row],[Name:]],'Employee Info'!$B$3:$B$200,0),MATCH(Data6[[#Headers],[Tech]],'Employee Info'!$C$2:$J$2,0)),"")</f>
        <v/>
      </c>
      <c r="N1885" s="19" t="str">
        <f>IFERROR(INDEX('Employee Info'!$C$3:$J$200,MATCH(Data6[[#This Row],[Name:]],'Employee Info'!$B$3:$B$200,0),MATCH(Data6[[#Headers],[Other]],'Employee Info'!$C$2:$J$2,0)),"")</f>
        <v/>
      </c>
      <c r="O1885" s="19">
        <f>IFERROR((Data6[[#This Row],[Hours:]]*SUM(Data6[[#This Row],[Rate]:[Other]])),"")</f>
        <v>0</v>
      </c>
      <c r="P1885" s="7" t="str">
        <f>IF(Data6[[#This Row],[WO'#:]]="","Riley #","WO#")</f>
        <v>WO#</v>
      </c>
      <c r="Q1885" s="7">
        <f>IFERROR(WEEKNUM(Data6[[#This Row],[Date:]]),"")</f>
        <v>37</v>
      </c>
      <c r="R1885" s="6">
        <f t="shared" si="87"/>
        <v>45543</v>
      </c>
      <c r="S1885" s="6">
        <f>Data6[[#This Row],[Week Start]]+7</f>
        <v>45550</v>
      </c>
      <c r="T1885" s="7" t="str">
        <f t="shared" si="88"/>
        <v>9/8/2024 - 9/15/2024</v>
      </c>
      <c r="U1885" s="7" t="str">
        <f t="shared" si="89"/>
        <v>Time Card</v>
      </c>
      <c r="V1885" s="8" t="str">
        <f>RIGHT(TEXT(Data6[[#This Row],[Date:]],"mmddyyyy"),4)</f>
        <v>2024</v>
      </c>
      <c r="W1885" s="8" t="str">
        <f>MID(TEXT(Data6[[#This Row],[Date:]],"mmddyyyy"),3,2)</f>
        <v>09</v>
      </c>
      <c r="X1885" s="8" t="str">
        <f>LEFT(TEXT(Data6[[#This Row],[Date:]],"mmddyyyy"),2)</f>
        <v>09</v>
      </c>
      <c r="Y1885" s="6">
        <f>DATE(Data6[[#This Row],[Year]],Data6[[#This Row],[Month]],Data6[[#This Row],[Day]])</f>
        <v>45544</v>
      </c>
    </row>
    <row r="1886" spans="1:25" x14ac:dyDescent="0.3">
      <c r="A1886" s="5">
        <v>45548.607586226855</v>
      </c>
      <c r="B1886" s="7" t="s">
        <v>66</v>
      </c>
      <c r="C1886" s="6" t="s">
        <v>2199</v>
      </c>
      <c r="D1886" s="7" t="s">
        <v>2241</v>
      </c>
      <c r="E1886" s="8">
        <v>1</v>
      </c>
      <c r="F1886" s="7">
        <v>6984733</v>
      </c>
      <c r="G1886" s="7" t="s">
        <v>68</v>
      </c>
      <c r="H1886" s="7" t="s">
        <v>756</v>
      </c>
      <c r="I1886" s="7" t="s">
        <v>45</v>
      </c>
      <c r="J1886" s="19" t="str">
        <f>IFERROR(INDEX('Employee Info'!$C$3:$E$200,MATCH(Data6[[#This Row],[Name:]],'Employee Info'!$B$3:$B$200,0),MATCH(Data6[[#This Row],[Hours Type:]],'Employee Info'!$C$2:$E$2,0)),"")</f>
        <v/>
      </c>
      <c r="K1886" s="19" t="str">
        <f>IFERROR(INDEX('Employee Info'!$C$3:$J$200,MATCH(Data6[[#This Row],[Name:]],'Employee Info'!$B$3:$B$200,0),MATCH(Data6[[#Headers],[Truck]],'Employee Info'!$C$2:$J$2,0)),"")</f>
        <v/>
      </c>
      <c r="L1886" s="19" t="str">
        <f>IFERROR(INDEX('Employee Info'!$C$3:$J$200,MATCH(Data6[[#This Row],[Name:]],'Employee Info'!$B$3:$B$200,0),MATCH(Data6[[#Headers],[Phone]],'Employee Info'!$C$2:$J$2,0)),"")</f>
        <v/>
      </c>
      <c r="M1886" s="19" t="str">
        <f>IFERROR(INDEX('Employee Info'!$C$3:$J$200,MATCH(Data6[[#This Row],[Name:]],'Employee Info'!$B$3:$B$200,0),MATCH(Data6[[#Headers],[Tech]],'Employee Info'!$C$2:$J$2,0)),"")</f>
        <v/>
      </c>
      <c r="N1886" s="19" t="str">
        <f>IFERROR(INDEX('Employee Info'!$C$3:$J$200,MATCH(Data6[[#This Row],[Name:]],'Employee Info'!$B$3:$B$200,0),MATCH(Data6[[#Headers],[Other]],'Employee Info'!$C$2:$J$2,0)),"")</f>
        <v/>
      </c>
      <c r="O1886" s="19">
        <f>IFERROR((Data6[[#This Row],[Hours:]]*SUM(Data6[[#This Row],[Rate]:[Other]])),"")</f>
        <v>0</v>
      </c>
      <c r="P1886" s="7" t="str">
        <f>IF(Data6[[#This Row],[WO'#:]]="","Riley #","WO#")</f>
        <v>WO#</v>
      </c>
      <c r="Q1886" s="7">
        <f>IFERROR(WEEKNUM(Data6[[#This Row],[Date:]]),"")</f>
        <v>37</v>
      </c>
      <c r="R1886" s="6">
        <f t="shared" si="87"/>
        <v>45543</v>
      </c>
      <c r="S1886" s="6">
        <f>Data6[[#This Row],[Week Start]]+7</f>
        <v>45550</v>
      </c>
      <c r="T1886" s="7" t="str">
        <f t="shared" si="88"/>
        <v>9/8/2024 - 9/15/2024</v>
      </c>
      <c r="U1886" s="7" t="str">
        <f t="shared" si="89"/>
        <v>Time Card</v>
      </c>
      <c r="V1886" s="8" t="str">
        <f>RIGHT(TEXT(Data6[[#This Row],[Date:]],"mmddyyyy"),4)</f>
        <v>2024</v>
      </c>
      <c r="W1886" s="8" t="str">
        <f>MID(TEXT(Data6[[#This Row],[Date:]],"mmddyyyy"),3,2)</f>
        <v>09</v>
      </c>
      <c r="X1886" s="8" t="str">
        <f>LEFT(TEXT(Data6[[#This Row],[Date:]],"mmddyyyy"),2)</f>
        <v>09</v>
      </c>
      <c r="Y1886" s="6">
        <f>DATE(Data6[[#This Row],[Year]],Data6[[#This Row],[Month]],Data6[[#This Row],[Day]])</f>
        <v>45544</v>
      </c>
    </row>
    <row r="1887" spans="1:25" x14ac:dyDescent="0.3">
      <c r="A1887" s="5">
        <v>45548.609079166665</v>
      </c>
      <c r="B1887" s="7" t="s">
        <v>66</v>
      </c>
      <c r="C1887" s="6" t="s">
        <v>2202</v>
      </c>
      <c r="D1887" s="7" t="s">
        <v>2242</v>
      </c>
      <c r="E1887" s="8">
        <v>1</v>
      </c>
      <c r="F1887" s="7">
        <v>6984733</v>
      </c>
      <c r="G1887" s="7" t="s">
        <v>68</v>
      </c>
      <c r="H1887" s="7" t="s">
        <v>756</v>
      </c>
      <c r="I1887" s="7" t="s">
        <v>45</v>
      </c>
      <c r="J1887" s="19" t="str">
        <f>IFERROR(INDEX('Employee Info'!$C$3:$E$200,MATCH(Data6[[#This Row],[Name:]],'Employee Info'!$B$3:$B$200,0),MATCH(Data6[[#This Row],[Hours Type:]],'Employee Info'!$C$2:$E$2,0)),"")</f>
        <v/>
      </c>
      <c r="K1887" s="19" t="str">
        <f>IFERROR(INDEX('Employee Info'!$C$3:$J$200,MATCH(Data6[[#This Row],[Name:]],'Employee Info'!$B$3:$B$200,0),MATCH(Data6[[#Headers],[Truck]],'Employee Info'!$C$2:$J$2,0)),"")</f>
        <v/>
      </c>
      <c r="L1887" s="19" t="str">
        <f>IFERROR(INDEX('Employee Info'!$C$3:$J$200,MATCH(Data6[[#This Row],[Name:]],'Employee Info'!$B$3:$B$200,0),MATCH(Data6[[#Headers],[Phone]],'Employee Info'!$C$2:$J$2,0)),"")</f>
        <v/>
      </c>
      <c r="M1887" s="19" t="str">
        <f>IFERROR(INDEX('Employee Info'!$C$3:$J$200,MATCH(Data6[[#This Row],[Name:]],'Employee Info'!$B$3:$B$200,0),MATCH(Data6[[#Headers],[Tech]],'Employee Info'!$C$2:$J$2,0)),"")</f>
        <v/>
      </c>
      <c r="N1887" s="19" t="str">
        <f>IFERROR(INDEX('Employee Info'!$C$3:$J$200,MATCH(Data6[[#This Row],[Name:]],'Employee Info'!$B$3:$B$200,0),MATCH(Data6[[#Headers],[Other]],'Employee Info'!$C$2:$J$2,0)),"")</f>
        <v/>
      </c>
      <c r="O1887" s="19">
        <f>IFERROR((Data6[[#This Row],[Hours:]]*SUM(Data6[[#This Row],[Rate]:[Other]])),"")</f>
        <v>0</v>
      </c>
      <c r="P1887" s="7" t="str">
        <f>IF(Data6[[#This Row],[WO'#:]]="","Riley #","WO#")</f>
        <v>WO#</v>
      </c>
      <c r="Q1887" s="7">
        <f>IFERROR(WEEKNUM(Data6[[#This Row],[Date:]]),"")</f>
        <v>37</v>
      </c>
      <c r="R1887" s="6">
        <f t="shared" si="87"/>
        <v>45543</v>
      </c>
      <c r="S1887" s="6">
        <f>Data6[[#This Row],[Week Start]]+7</f>
        <v>45550</v>
      </c>
      <c r="T1887" s="7" t="str">
        <f t="shared" si="88"/>
        <v>9/8/2024 - 9/15/2024</v>
      </c>
      <c r="U1887" s="7" t="str">
        <f t="shared" si="89"/>
        <v>Time Card</v>
      </c>
      <c r="V1887" s="8" t="str">
        <f>RIGHT(TEXT(Data6[[#This Row],[Date:]],"mmddyyyy"),4)</f>
        <v>2024</v>
      </c>
      <c r="W1887" s="8" t="str">
        <f>MID(TEXT(Data6[[#This Row],[Date:]],"mmddyyyy"),3,2)</f>
        <v>10</v>
      </c>
      <c r="X1887" s="8" t="str">
        <f>LEFT(TEXT(Data6[[#This Row],[Date:]],"mmddyyyy"),2)</f>
        <v>09</v>
      </c>
      <c r="Y1887" s="6">
        <f>DATE(Data6[[#This Row],[Year]],Data6[[#This Row],[Month]],Data6[[#This Row],[Day]])</f>
        <v>45545</v>
      </c>
    </row>
    <row r="1888" spans="1:25" x14ac:dyDescent="0.3">
      <c r="A1888" s="5">
        <v>45548.609247685185</v>
      </c>
      <c r="B1888" s="7" t="s">
        <v>66</v>
      </c>
      <c r="C1888" s="6" t="s">
        <v>2202</v>
      </c>
      <c r="D1888" s="7" t="s">
        <v>2242</v>
      </c>
      <c r="E1888" s="8">
        <v>3</v>
      </c>
      <c r="F1888" s="7">
        <v>6984733</v>
      </c>
      <c r="G1888" s="7" t="s">
        <v>68</v>
      </c>
      <c r="H1888" s="7" t="s">
        <v>756</v>
      </c>
      <c r="I1888" s="7" t="s">
        <v>44</v>
      </c>
      <c r="J1888" s="19" t="str">
        <f>IFERROR(INDEX('Employee Info'!$C$3:$E$200,MATCH(Data6[[#This Row],[Name:]],'Employee Info'!$B$3:$B$200,0),MATCH(Data6[[#This Row],[Hours Type:]],'Employee Info'!$C$2:$E$2,0)),"")</f>
        <v/>
      </c>
      <c r="K1888" s="19" t="str">
        <f>IFERROR(INDEX('Employee Info'!$C$3:$J$200,MATCH(Data6[[#This Row],[Name:]],'Employee Info'!$B$3:$B$200,0),MATCH(Data6[[#Headers],[Truck]],'Employee Info'!$C$2:$J$2,0)),"")</f>
        <v/>
      </c>
      <c r="L1888" s="19" t="str">
        <f>IFERROR(INDEX('Employee Info'!$C$3:$J$200,MATCH(Data6[[#This Row],[Name:]],'Employee Info'!$B$3:$B$200,0),MATCH(Data6[[#Headers],[Phone]],'Employee Info'!$C$2:$J$2,0)),"")</f>
        <v/>
      </c>
      <c r="M1888" s="19" t="str">
        <f>IFERROR(INDEX('Employee Info'!$C$3:$J$200,MATCH(Data6[[#This Row],[Name:]],'Employee Info'!$B$3:$B$200,0),MATCH(Data6[[#Headers],[Tech]],'Employee Info'!$C$2:$J$2,0)),"")</f>
        <v/>
      </c>
      <c r="N1888" s="19" t="str">
        <f>IFERROR(INDEX('Employee Info'!$C$3:$J$200,MATCH(Data6[[#This Row],[Name:]],'Employee Info'!$B$3:$B$200,0),MATCH(Data6[[#Headers],[Other]],'Employee Info'!$C$2:$J$2,0)),"")</f>
        <v/>
      </c>
      <c r="O1888" s="19">
        <f>IFERROR((Data6[[#This Row],[Hours:]]*SUM(Data6[[#This Row],[Rate]:[Other]])),"")</f>
        <v>0</v>
      </c>
      <c r="P1888" s="7" t="str">
        <f>IF(Data6[[#This Row],[WO'#:]]="","Riley #","WO#")</f>
        <v>WO#</v>
      </c>
      <c r="Q1888" s="7">
        <f>IFERROR(WEEKNUM(Data6[[#This Row],[Date:]]),"")</f>
        <v>37</v>
      </c>
      <c r="R1888" s="6">
        <f t="shared" si="87"/>
        <v>45543</v>
      </c>
      <c r="S1888" s="6">
        <f>Data6[[#This Row],[Week Start]]+7</f>
        <v>45550</v>
      </c>
      <c r="T1888" s="7" t="str">
        <f t="shared" si="88"/>
        <v>9/8/2024 - 9/15/2024</v>
      </c>
      <c r="U1888" s="7" t="str">
        <f t="shared" si="89"/>
        <v>Time Card</v>
      </c>
      <c r="V1888" s="8" t="str">
        <f>RIGHT(TEXT(Data6[[#This Row],[Date:]],"mmddyyyy"),4)</f>
        <v>2024</v>
      </c>
      <c r="W1888" s="8" t="str">
        <f>MID(TEXT(Data6[[#This Row],[Date:]],"mmddyyyy"),3,2)</f>
        <v>10</v>
      </c>
      <c r="X1888" s="8" t="str">
        <f>LEFT(TEXT(Data6[[#This Row],[Date:]],"mmddyyyy"),2)</f>
        <v>09</v>
      </c>
      <c r="Y1888" s="6">
        <f>DATE(Data6[[#This Row],[Year]],Data6[[#This Row],[Month]],Data6[[#This Row],[Day]])</f>
        <v>45545</v>
      </c>
    </row>
    <row r="1889" spans="1:25" x14ac:dyDescent="0.3">
      <c r="A1889" s="5">
        <v>45548.61020451389</v>
      </c>
      <c r="B1889" s="7" t="s">
        <v>66</v>
      </c>
      <c r="C1889" s="6" t="s">
        <v>2203</v>
      </c>
      <c r="D1889" s="7" t="s">
        <v>2243</v>
      </c>
      <c r="E1889" s="8">
        <v>4</v>
      </c>
      <c r="F1889" s="7">
        <v>6984733</v>
      </c>
      <c r="G1889" s="7" t="s">
        <v>68</v>
      </c>
      <c r="H1889" s="7" t="s">
        <v>756</v>
      </c>
      <c r="I1889" s="7" t="s">
        <v>44</v>
      </c>
      <c r="J1889" s="19" t="str">
        <f>IFERROR(INDEX('Employee Info'!$C$3:$E$200,MATCH(Data6[[#This Row],[Name:]],'Employee Info'!$B$3:$B$200,0),MATCH(Data6[[#This Row],[Hours Type:]],'Employee Info'!$C$2:$E$2,0)),"")</f>
        <v/>
      </c>
      <c r="K1889" s="19" t="str">
        <f>IFERROR(INDEX('Employee Info'!$C$3:$J$200,MATCH(Data6[[#This Row],[Name:]],'Employee Info'!$B$3:$B$200,0),MATCH(Data6[[#Headers],[Truck]],'Employee Info'!$C$2:$J$2,0)),"")</f>
        <v/>
      </c>
      <c r="L1889" s="19" t="str">
        <f>IFERROR(INDEX('Employee Info'!$C$3:$J$200,MATCH(Data6[[#This Row],[Name:]],'Employee Info'!$B$3:$B$200,0),MATCH(Data6[[#Headers],[Phone]],'Employee Info'!$C$2:$J$2,0)),"")</f>
        <v/>
      </c>
      <c r="M1889" s="19" t="str">
        <f>IFERROR(INDEX('Employee Info'!$C$3:$J$200,MATCH(Data6[[#This Row],[Name:]],'Employee Info'!$B$3:$B$200,0),MATCH(Data6[[#Headers],[Tech]],'Employee Info'!$C$2:$J$2,0)),"")</f>
        <v/>
      </c>
      <c r="N1889" s="19" t="str">
        <f>IFERROR(INDEX('Employee Info'!$C$3:$J$200,MATCH(Data6[[#This Row],[Name:]],'Employee Info'!$B$3:$B$200,0),MATCH(Data6[[#Headers],[Other]],'Employee Info'!$C$2:$J$2,0)),"")</f>
        <v/>
      </c>
      <c r="O1889" s="19">
        <f>IFERROR((Data6[[#This Row],[Hours:]]*SUM(Data6[[#This Row],[Rate]:[Other]])),"")</f>
        <v>0</v>
      </c>
      <c r="P1889" s="7" t="str">
        <f>IF(Data6[[#This Row],[WO'#:]]="","Riley #","WO#")</f>
        <v>WO#</v>
      </c>
      <c r="Q1889" s="7">
        <f>IFERROR(WEEKNUM(Data6[[#This Row],[Date:]]),"")</f>
        <v>37</v>
      </c>
      <c r="R1889" s="6">
        <f t="shared" si="87"/>
        <v>45543</v>
      </c>
      <c r="S1889" s="6">
        <f>Data6[[#This Row],[Week Start]]+7</f>
        <v>45550</v>
      </c>
      <c r="T1889" s="7" t="str">
        <f t="shared" si="88"/>
        <v>9/8/2024 - 9/15/2024</v>
      </c>
      <c r="U1889" s="7" t="str">
        <f t="shared" si="89"/>
        <v>Time Card</v>
      </c>
      <c r="V1889" s="8" t="str">
        <f>RIGHT(TEXT(Data6[[#This Row],[Date:]],"mmddyyyy"),4)</f>
        <v>2024</v>
      </c>
      <c r="W1889" s="8" t="str">
        <f>MID(TEXT(Data6[[#This Row],[Date:]],"mmddyyyy"),3,2)</f>
        <v>11</v>
      </c>
      <c r="X1889" s="8" t="str">
        <f>LEFT(TEXT(Data6[[#This Row],[Date:]],"mmddyyyy"),2)</f>
        <v>09</v>
      </c>
      <c r="Y1889" s="6">
        <f>DATE(Data6[[#This Row],[Year]],Data6[[#This Row],[Month]],Data6[[#This Row],[Day]])</f>
        <v>45546</v>
      </c>
    </row>
    <row r="1890" spans="1:25" x14ac:dyDescent="0.3">
      <c r="A1890" s="5">
        <v>45548.61024652778</v>
      </c>
      <c r="B1890" s="7" t="s">
        <v>66</v>
      </c>
      <c r="C1890" s="6" t="s">
        <v>2203</v>
      </c>
      <c r="D1890" s="7" t="s">
        <v>2243</v>
      </c>
      <c r="E1890" s="8">
        <v>1</v>
      </c>
      <c r="F1890" s="7">
        <v>6984733</v>
      </c>
      <c r="G1890" s="7" t="s">
        <v>68</v>
      </c>
      <c r="H1890" s="7" t="s">
        <v>756</v>
      </c>
      <c r="I1890" s="7" t="s">
        <v>45</v>
      </c>
      <c r="J1890" s="19" t="str">
        <f>IFERROR(INDEX('Employee Info'!$C$3:$E$200,MATCH(Data6[[#This Row],[Name:]],'Employee Info'!$B$3:$B$200,0),MATCH(Data6[[#This Row],[Hours Type:]],'Employee Info'!$C$2:$E$2,0)),"")</f>
        <v/>
      </c>
      <c r="K1890" s="19" t="str">
        <f>IFERROR(INDEX('Employee Info'!$C$3:$J$200,MATCH(Data6[[#This Row],[Name:]],'Employee Info'!$B$3:$B$200,0),MATCH(Data6[[#Headers],[Truck]],'Employee Info'!$C$2:$J$2,0)),"")</f>
        <v/>
      </c>
      <c r="L1890" s="19" t="str">
        <f>IFERROR(INDEX('Employee Info'!$C$3:$J$200,MATCH(Data6[[#This Row],[Name:]],'Employee Info'!$B$3:$B$200,0),MATCH(Data6[[#Headers],[Phone]],'Employee Info'!$C$2:$J$2,0)),"")</f>
        <v/>
      </c>
      <c r="M1890" s="19" t="str">
        <f>IFERROR(INDEX('Employee Info'!$C$3:$J$200,MATCH(Data6[[#This Row],[Name:]],'Employee Info'!$B$3:$B$200,0),MATCH(Data6[[#Headers],[Tech]],'Employee Info'!$C$2:$J$2,0)),"")</f>
        <v/>
      </c>
      <c r="N1890" s="19" t="str">
        <f>IFERROR(INDEX('Employee Info'!$C$3:$J$200,MATCH(Data6[[#This Row],[Name:]],'Employee Info'!$B$3:$B$200,0),MATCH(Data6[[#Headers],[Other]],'Employee Info'!$C$2:$J$2,0)),"")</f>
        <v/>
      </c>
      <c r="O1890" s="19">
        <f>IFERROR((Data6[[#This Row],[Hours:]]*SUM(Data6[[#This Row],[Rate]:[Other]])),"")</f>
        <v>0</v>
      </c>
      <c r="P1890" s="7" t="str">
        <f>IF(Data6[[#This Row],[WO'#:]]="","Riley #","WO#")</f>
        <v>WO#</v>
      </c>
      <c r="Q1890" s="7">
        <f>IFERROR(WEEKNUM(Data6[[#This Row],[Date:]]),"")</f>
        <v>37</v>
      </c>
      <c r="R1890" s="6">
        <f t="shared" si="87"/>
        <v>45543</v>
      </c>
      <c r="S1890" s="6">
        <f>Data6[[#This Row],[Week Start]]+7</f>
        <v>45550</v>
      </c>
      <c r="T1890" s="7" t="str">
        <f t="shared" si="88"/>
        <v>9/8/2024 - 9/15/2024</v>
      </c>
      <c r="U1890" s="7" t="str">
        <f t="shared" si="89"/>
        <v>Time Card</v>
      </c>
      <c r="V1890" s="8" t="str">
        <f>RIGHT(TEXT(Data6[[#This Row],[Date:]],"mmddyyyy"),4)</f>
        <v>2024</v>
      </c>
      <c r="W1890" s="8" t="str">
        <f>MID(TEXT(Data6[[#This Row],[Date:]],"mmddyyyy"),3,2)</f>
        <v>11</v>
      </c>
      <c r="X1890" s="8" t="str">
        <f>LEFT(TEXT(Data6[[#This Row],[Date:]],"mmddyyyy"),2)</f>
        <v>09</v>
      </c>
      <c r="Y1890" s="6">
        <f>DATE(Data6[[#This Row],[Year]],Data6[[#This Row],[Month]],Data6[[#This Row],[Day]])</f>
        <v>45546</v>
      </c>
    </row>
    <row r="1891" spans="1:25" x14ac:dyDescent="0.3">
      <c r="A1891" s="5">
        <v>45548.611834490737</v>
      </c>
      <c r="B1891" s="7" t="s">
        <v>66</v>
      </c>
      <c r="C1891" s="6" t="s">
        <v>2204</v>
      </c>
      <c r="D1891" s="7" t="s">
        <v>2244</v>
      </c>
      <c r="E1891" s="8">
        <v>3</v>
      </c>
      <c r="F1891" s="7">
        <v>6984733</v>
      </c>
      <c r="G1891" s="7" t="s">
        <v>68</v>
      </c>
      <c r="H1891" s="7" t="s">
        <v>756</v>
      </c>
      <c r="I1891" s="7" t="s">
        <v>44</v>
      </c>
      <c r="J1891" s="19" t="str">
        <f>IFERROR(INDEX('Employee Info'!$C$3:$E$200,MATCH(Data6[[#This Row],[Name:]],'Employee Info'!$B$3:$B$200,0),MATCH(Data6[[#This Row],[Hours Type:]],'Employee Info'!$C$2:$E$2,0)),"")</f>
        <v/>
      </c>
      <c r="K1891" s="19" t="str">
        <f>IFERROR(INDEX('Employee Info'!$C$3:$J$200,MATCH(Data6[[#This Row],[Name:]],'Employee Info'!$B$3:$B$200,0),MATCH(Data6[[#Headers],[Truck]],'Employee Info'!$C$2:$J$2,0)),"")</f>
        <v/>
      </c>
      <c r="L1891" s="19" t="str">
        <f>IFERROR(INDEX('Employee Info'!$C$3:$J$200,MATCH(Data6[[#This Row],[Name:]],'Employee Info'!$B$3:$B$200,0),MATCH(Data6[[#Headers],[Phone]],'Employee Info'!$C$2:$J$2,0)),"")</f>
        <v/>
      </c>
      <c r="M1891" s="19" t="str">
        <f>IFERROR(INDEX('Employee Info'!$C$3:$J$200,MATCH(Data6[[#This Row],[Name:]],'Employee Info'!$B$3:$B$200,0),MATCH(Data6[[#Headers],[Tech]],'Employee Info'!$C$2:$J$2,0)),"")</f>
        <v/>
      </c>
      <c r="N1891" s="19" t="str">
        <f>IFERROR(INDEX('Employee Info'!$C$3:$J$200,MATCH(Data6[[#This Row],[Name:]],'Employee Info'!$B$3:$B$200,0),MATCH(Data6[[#Headers],[Other]],'Employee Info'!$C$2:$J$2,0)),"")</f>
        <v/>
      </c>
      <c r="O1891" s="19">
        <f>IFERROR((Data6[[#This Row],[Hours:]]*SUM(Data6[[#This Row],[Rate]:[Other]])),"")</f>
        <v>0</v>
      </c>
      <c r="P1891" s="7" t="str">
        <f>IF(Data6[[#This Row],[WO'#:]]="","Riley #","WO#")</f>
        <v>WO#</v>
      </c>
      <c r="Q1891" s="7">
        <f>IFERROR(WEEKNUM(Data6[[#This Row],[Date:]]),"")</f>
        <v>37</v>
      </c>
      <c r="R1891" s="6">
        <f t="shared" si="87"/>
        <v>45543</v>
      </c>
      <c r="S1891" s="6">
        <f>Data6[[#This Row],[Week Start]]+7</f>
        <v>45550</v>
      </c>
      <c r="T1891" s="7" t="str">
        <f t="shared" si="88"/>
        <v>9/8/2024 - 9/15/2024</v>
      </c>
      <c r="U1891" s="7" t="str">
        <f t="shared" si="89"/>
        <v>Time Card</v>
      </c>
      <c r="V1891" s="8" t="str">
        <f>RIGHT(TEXT(Data6[[#This Row],[Date:]],"mmddyyyy"),4)</f>
        <v>2024</v>
      </c>
      <c r="W1891" s="8" t="str">
        <f>MID(TEXT(Data6[[#This Row],[Date:]],"mmddyyyy"),3,2)</f>
        <v>12</v>
      </c>
      <c r="X1891" s="8" t="str">
        <f>LEFT(TEXT(Data6[[#This Row],[Date:]],"mmddyyyy"),2)</f>
        <v>09</v>
      </c>
      <c r="Y1891" s="6">
        <f>DATE(Data6[[#This Row],[Year]],Data6[[#This Row],[Month]],Data6[[#This Row],[Day]])</f>
        <v>45547</v>
      </c>
    </row>
    <row r="1892" spans="1:25" x14ac:dyDescent="0.3">
      <c r="A1892" s="5">
        <v>45548.612656481484</v>
      </c>
      <c r="B1892" s="7" t="s">
        <v>66</v>
      </c>
      <c r="C1892" s="6" t="s">
        <v>2204</v>
      </c>
      <c r="D1892" s="7" t="s">
        <v>2244</v>
      </c>
      <c r="E1892" s="8">
        <v>1</v>
      </c>
      <c r="F1892" s="7">
        <v>6984733</v>
      </c>
      <c r="G1892" s="7" t="s">
        <v>68</v>
      </c>
      <c r="H1892" s="7" t="s">
        <v>756</v>
      </c>
      <c r="I1892" s="7" t="s">
        <v>45</v>
      </c>
      <c r="J1892" s="19" t="str">
        <f>IFERROR(INDEX('Employee Info'!$C$3:$E$200,MATCH(Data6[[#This Row],[Name:]],'Employee Info'!$B$3:$B$200,0),MATCH(Data6[[#This Row],[Hours Type:]],'Employee Info'!$C$2:$E$2,0)),"")</f>
        <v/>
      </c>
      <c r="K1892" s="19" t="str">
        <f>IFERROR(INDEX('Employee Info'!$C$3:$J$200,MATCH(Data6[[#This Row],[Name:]],'Employee Info'!$B$3:$B$200,0),MATCH(Data6[[#Headers],[Truck]],'Employee Info'!$C$2:$J$2,0)),"")</f>
        <v/>
      </c>
      <c r="L1892" s="19" t="str">
        <f>IFERROR(INDEX('Employee Info'!$C$3:$J$200,MATCH(Data6[[#This Row],[Name:]],'Employee Info'!$B$3:$B$200,0),MATCH(Data6[[#Headers],[Phone]],'Employee Info'!$C$2:$J$2,0)),"")</f>
        <v/>
      </c>
      <c r="M1892" s="19" t="str">
        <f>IFERROR(INDEX('Employee Info'!$C$3:$J$200,MATCH(Data6[[#This Row],[Name:]],'Employee Info'!$B$3:$B$200,0),MATCH(Data6[[#Headers],[Tech]],'Employee Info'!$C$2:$J$2,0)),"")</f>
        <v/>
      </c>
      <c r="N1892" s="19" t="str">
        <f>IFERROR(INDEX('Employee Info'!$C$3:$J$200,MATCH(Data6[[#This Row],[Name:]],'Employee Info'!$B$3:$B$200,0),MATCH(Data6[[#Headers],[Other]],'Employee Info'!$C$2:$J$2,0)),"")</f>
        <v/>
      </c>
      <c r="O1892" s="19">
        <f>IFERROR((Data6[[#This Row],[Hours:]]*SUM(Data6[[#This Row],[Rate]:[Other]])),"")</f>
        <v>0</v>
      </c>
      <c r="P1892" s="7" t="str">
        <f>IF(Data6[[#This Row],[WO'#:]]="","Riley #","WO#")</f>
        <v>WO#</v>
      </c>
      <c r="Q1892" s="7">
        <f>IFERROR(WEEKNUM(Data6[[#This Row],[Date:]]),"")</f>
        <v>37</v>
      </c>
      <c r="R1892" s="6">
        <f t="shared" si="87"/>
        <v>45543</v>
      </c>
      <c r="S1892" s="6">
        <f>Data6[[#This Row],[Week Start]]+7</f>
        <v>45550</v>
      </c>
      <c r="T1892" s="7" t="str">
        <f t="shared" si="88"/>
        <v>9/8/2024 - 9/15/2024</v>
      </c>
      <c r="U1892" s="7" t="str">
        <f t="shared" si="89"/>
        <v>Time Card</v>
      </c>
      <c r="V1892" s="8" t="str">
        <f>RIGHT(TEXT(Data6[[#This Row],[Date:]],"mmddyyyy"),4)</f>
        <v>2024</v>
      </c>
      <c r="W1892" s="8" t="str">
        <f>MID(TEXT(Data6[[#This Row],[Date:]],"mmddyyyy"),3,2)</f>
        <v>12</v>
      </c>
      <c r="X1892" s="8" t="str">
        <f>LEFT(TEXT(Data6[[#This Row],[Date:]],"mmddyyyy"),2)</f>
        <v>09</v>
      </c>
      <c r="Y1892" s="6">
        <f>DATE(Data6[[#This Row],[Year]],Data6[[#This Row],[Month]],Data6[[#This Row],[Day]])</f>
        <v>45547</v>
      </c>
    </row>
    <row r="1893" spans="1:25" x14ac:dyDescent="0.3">
      <c r="A1893" s="5">
        <v>45548.613831828705</v>
      </c>
      <c r="B1893" s="7" t="s">
        <v>66</v>
      </c>
      <c r="C1893" s="6" t="s">
        <v>2206</v>
      </c>
      <c r="D1893" s="7" t="s">
        <v>2245</v>
      </c>
      <c r="E1893" s="8">
        <v>4</v>
      </c>
      <c r="F1893" s="7">
        <v>6984733</v>
      </c>
      <c r="G1893" s="7" t="s">
        <v>68</v>
      </c>
      <c r="H1893" s="7" t="s">
        <v>756</v>
      </c>
      <c r="I1893" s="7" t="s">
        <v>44</v>
      </c>
      <c r="J1893" s="19" t="str">
        <f>IFERROR(INDEX('Employee Info'!$C$3:$E$200,MATCH(Data6[[#This Row],[Name:]],'Employee Info'!$B$3:$B$200,0),MATCH(Data6[[#This Row],[Hours Type:]],'Employee Info'!$C$2:$E$2,0)),"")</f>
        <v/>
      </c>
      <c r="K1893" s="19" t="str">
        <f>IFERROR(INDEX('Employee Info'!$C$3:$J$200,MATCH(Data6[[#This Row],[Name:]],'Employee Info'!$B$3:$B$200,0),MATCH(Data6[[#Headers],[Truck]],'Employee Info'!$C$2:$J$2,0)),"")</f>
        <v/>
      </c>
      <c r="L1893" s="19" t="str">
        <f>IFERROR(INDEX('Employee Info'!$C$3:$J$200,MATCH(Data6[[#This Row],[Name:]],'Employee Info'!$B$3:$B$200,0),MATCH(Data6[[#Headers],[Phone]],'Employee Info'!$C$2:$J$2,0)),"")</f>
        <v/>
      </c>
      <c r="M1893" s="19" t="str">
        <f>IFERROR(INDEX('Employee Info'!$C$3:$J$200,MATCH(Data6[[#This Row],[Name:]],'Employee Info'!$B$3:$B$200,0),MATCH(Data6[[#Headers],[Tech]],'Employee Info'!$C$2:$J$2,0)),"")</f>
        <v/>
      </c>
      <c r="N1893" s="19" t="str">
        <f>IFERROR(INDEX('Employee Info'!$C$3:$J$200,MATCH(Data6[[#This Row],[Name:]],'Employee Info'!$B$3:$B$200,0),MATCH(Data6[[#Headers],[Other]],'Employee Info'!$C$2:$J$2,0)),"")</f>
        <v/>
      </c>
      <c r="O1893" s="19">
        <f>IFERROR((Data6[[#This Row],[Hours:]]*SUM(Data6[[#This Row],[Rate]:[Other]])),"")</f>
        <v>0</v>
      </c>
      <c r="P1893" s="7" t="str">
        <f>IF(Data6[[#This Row],[WO'#:]]="","Riley #","WO#")</f>
        <v>WO#</v>
      </c>
      <c r="Q1893" s="7">
        <f>IFERROR(WEEKNUM(Data6[[#This Row],[Date:]]),"")</f>
        <v>37</v>
      </c>
      <c r="R1893" s="6">
        <f t="shared" si="87"/>
        <v>45543</v>
      </c>
      <c r="S1893" s="6">
        <f>Data6[[#This Row],[Week Start]]+7</f>
        <v>45550</v>
      </c>
      <c r="T1893" s="7" t="str">
        <f t="shared" si="88"/>
        <v>9/8/2024 - 9/15/2024</v>
      </c>
      <c r="U1893" s="7" t="str">
        <f t="shared" si="89"/>
        <v>Time Card</v>
      </c>
      <c r="V1893" s="8" t="str">
        <f>RIGHT(TEXT(Data6[[#This Row],[Date:]],"mmddyyyy"),4)</f>
        <v>2024</v>
      </c>
      <c r="W1893" s="8" t="str">
        <f>MID(TEXT(Data6[[#This Row],[Date:]],"mmddyyyy"),3,2)</f>
        <v>13</v>
      </c>
      <c r="X1893" s="8" t="str">
        <f>LEFT(TEXT(Data6[[#This Row],[Date:]],"mmddyyyy"),2)</f>
        <v>09</v>
      </c>
      <c r="Y1893" s="6">
        <f>DATE(Data6[[#This Row],[Year]],Data6[[#This Row],[Month]],Data6[[#This Row],[Day]])</f>
        <v>45548</v>
      </c>
    </row>
    <row r="1894" spans="1:25" x14ac:dyDescent="0.3">
      <c r="A1894" s="5">
        <v>45548.613923842589</v>
      </c>
      <c r="B1894" s="7" t="s">
        <v>66</v>
      </c>
      <c r="C1894" s="6" t="s">
        <v>2206</v>
      </c>
      <c r="D1894" s="7" t="s">
        <v>2245</v>
      </c>
      <c r="E1894" s="8">
        <v>1</v>
      </c>
      <c r="F1894" s="7">
        <v>6984733</v>
      </c>
      <c r="G1894" s="7" t="s">
        <v>68</v>
      </c>
      <c r="H1894" s="7" t="s">
        <v>756</v>
      </c>
      <c r="I1894" s="7" t="s">
        <v>45</v>
      </c>
      <c r="J1894" s="19" t="str">
        <f>IFERROR(INDEX('Employee Info'!$C$3:$E$200,MATCH(Data6[[#This Row],[Name:]],'Employee Info'!$B$3:$B$200,0),MATCH(Data6[[#This Row],[Hours Type:]],'Employee Info'!$C$2:$E$2,0)),"")</f>
        <v/>
      </c>
      <c r="K1894" s="19" t="str">
        <f>IFERROR(INDEX('Employee Info'!$C$3:$J$200,MATCH(Data6[[#This Row],[Name:]],'Employee Info'!$B$3:$B$200,0),MATCH(Data6[[#Headers],[Truck]],'Employee Info'!$C$2:$J$2,0)),"")</f>
        <v/>
      </c>
      <c r="L1894" s="19" t="str">
        <f>IFERROR(INDEX('Employee Info'!$C$3:$J$200,MATCH(Data6[[#This Row],[Name:]],'Employee Info'!$B$3:$B$200,0),MATCH(Data6[[#Headers],[Phone]],'Employee Info'!$C$2:$J$2,0)),"")</f>
        <v/>
      </c>
      <c r="M1894" s="19" t="str">
        <f>IFERROR(INDEX('Employee Info'!$C$3:$J$200,MATCH(Data6[[#This Row],[Name:]],'Employee Info'!$B$3:$B$200,0),MATCH(Data6[[#Headers],[Tech]],'Employee Info'!$C$2:$J$2,0)),"")</f>
        <v/>
      </c>
      <c r="N1894" s="19" t="str">
        <f>IFERROR(INDEX('Employee Info'!$C$3:$J$200,MATCH(Data6[[#This Row],[Name:]],'Employee Info'!$B$3:$B$200,0),MATCH(Data6[[#Headers],[Other]],'Employee Info'!$C$2:$J$2,0)),"")</f>
        <v/>
      </c>
      <c r="O1894" s="19">
        <f>IFERROR((Data6[[#This Row],[Hours:]]*SUM(Data6[[#This Row],[Rate]:[Other]])),"")</f>
        <v>0</v>
      </c>
      <c r="P1894" s="7" t="str">
        <f>IF(Data6[[#This Row],[WO'#:]]="","Riley #","WO#")</f>
        <v>WO#</v>
      </c>
      <c r="Q1894" s="7">
        <f>IFERROR(WEEKNUM(Data6[[#This Row],[Date:]]),"")</f>
        <v>37</v>
      </c>
      <c r="R1894" s="6">
        <f t="shared" si="87"/>
        <v>45543</v>
      </c>
      <c r="S1894" s="6">
        <f>Data6[[#This Row],[Week Start]]+7</f>
        <v>45550</v>
      </c>
      <c r="T1894" s="7" t="str">
        <f t="shared" si="88"/>
        <v>9/8/2024 - 9/15/2024</v>
      </c>
      <c r="U1894" s="7" t="str">
        <f t="shared" si="89"/>
        <v>Time Card</v>
      </c>
      <c r="V1894" s="8" t="str">
        <f>RIGHT(TEXT(Data6[[#This Row],[Date:]],"mmddyyyy"),4)</f>
        <v>2024</v>
      </c>
      <c r="W1894" s="8" t="str">
        <f>MID(TEXT(Data6[[#This Row],[Date:]],"mmddyyyy"),3,2)</f>
        <v>13</v>
      </c>
      <c r="X1894" s="8" t="str">
        <f>LEFT(TEXT(Data6[[#This Row],[Date:]],"mmddyyyy"),2)</f>
        <v>09</v>
      </c>
      <c r="Y1894" s="6">
        <f>DATE(Data6[[#This Row],[Year]],Data6[[#This Row],[Month]],Data6[[#This Row],[Day]])</f>
        <v>45548</v>
      </c>
    </row>
  </sheetData>
  <sheetProtection formatCells="0" formatColumns="0" formatRows="0" sort="0" pivotTables="0"/>
  <pageMargins left="0.7" right="0.7" top="0.75" bottom="0.75" header="0.3" footer="0.3"/>
  <pageSetup orientation="landscape" r:id="rId1"/>
  <legacy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1892-7FCA-4DDB-A074-5E977FD6691B}">
  <sheetPr codeName="Sheet5"/>
  <dimension ref="A1:V31"/>
  <sheetViews>
    <sheetView workbookViewId="0">
      <selection activeCell="C4" sqref="C4:H4"/>
    </sheetView>
  </sheetViews>
  <sheetFormatPr defaultRowHeight="14.4" x14ac:dyDescent="0.3"/>
  <cols>
    <col min="2" max="3" width="8.77734375" style="7"/>
    <col min="4" max="4" width="12.77734375" style="7" bestFit="1" customWidth="1"/>
    <col min="9" max="9" width="9.5546875" bestFit="1" customWidth="1"/>
  </cols>
  <sheetData>
    <row r="1" spans="1:22" x14ac:dyDescent="0.3">
      <c r="A1" s="1" t="s">
        <v>28</v>
      </c>
      <c r="B1" s="65" t="s">
        <v>30</v>
      </c>
      <c r="C1" s="65" t="s">
        <v>27</v>
      </c>
      <c r="D1" s="65" t="s">
        <v>1821</v>
      </c>
      <c r="G1" s="69"/>
      <c r="H1" s="69"/>
      <c r="I1" s="69"/>
      <c r="J1" s="70" t="s">
        <v>1822</v>
      </c>
      <c r="K1" s="69"/>
      <c r="L1" s="69"/>
      <c r="M1" s="69"/>
      <c r="N1" s="69"/>
      <c r="O1" s="69"/>
      <c r="P1" s="69"/>
      <c r="Q1" s="69"/>
      <c r="R1" s="69"/>
      <c r="S1" s="69"/>
      <c r="T1" s="69"/>
      <c r="U1" s="69"/>
      <c r="V1" s="69"/>
    </row>
    <row r="2" spans="1:22" x14ac:dyDescent="0.3">
      <c r="A2" t="s">
        <v>1823</v>
      </c>
      <c r="B2" s="7" cm="1">
        <f t="array" ref="B2:B31">_xlfn.SEQUENCE(H4,1,1,1)</f>
        <v>1</v>
      </c>
      <c r="C2" s="7">
        <v>2019</v>
      </c>
      <c r="D2" s="7">
        <v>1</v>
      </c>
      <c r="E2">
        <f>DAY(EOMONTH(DATE(2023, D2, 1), 0))</f>
        <v>31</v>
      </c>
      <c r="G2" s="1" t="s">
        <v>27</v>
      </c>
      <c r="H2" s="7">
        <f>Entry!D6</f>
        <v>2024</v>
      </c>
    </row>
    <row r="3" spans="1:22" x14ac:dyDescent="0.3">
      <c r="A3" t="s">
        <v>1824</v>
      </c>
      <c r="B3" s="7">
        <v>2</v>
      </c>
      <c r="C3" s="7">
        <v>2020</v>
      </c>
      <c r="D3" s="7">
        <v>2</v>
      </c>
      <c r="E3">
        <f t="shared" ref="E3:E13" si="0">DAY(EOMONTH(DATE(2023, D3, 1), 0))</f>
        <v>28</v>
      </c>
      <c r="G3" s="1" t="s">
        <v>28</v>
      </c>
      <c r="H3" s="7">
        <f>VLOOKUP(Entry!F6,$A$2:$D$13,4,FALSE)</f>
        <v>11</v>
      </c>
      <c r="I3" s="27"/>
    </row>
    <row r="4" spans="1:22" x14ac:dyDescent="0.3">
      <c r="A4" t="s">
        <v>1825</v>
      </c>
      <c r="B4" s="7">
        <v>3</v>
      </c>
      <c r="C4" s="7">
        <v>2021</v>
      </c>
      <c r="D4" s="7">
        <v>3</v>
      </c>
      <c r="E4">
        <f t="shared" si="0"/>
        <v>31</v>
      </c>
      <c r="G4" t="s">
        <v>1826</v>
      </c>
      <c r="H4" s="67">
        <f>DAY(EOMONTH(DATE(H2, H3, 1), 0))</f>
        <v>30</v>
      </c>
      <c r="J4" s="27"/>
    </row>
    <row r="5" spans="1:22" x14ac:dyDescent="0.3">
      <c r="A5" t="s">
        <v>1827</v>
      </c>
      <c r="B5" s="7">
        <v>4</v>
      </c>
      <c r="C5" s="7">
        <v>2022</v>
      </c>
      <c r="D5" s="7">
        <v>4</v>
      </c>
      <c r="E5">
        <f t="shared" si="0"/>
        <v>30</v>
      </c>
      <c r="J5" s="27"/>
    </row>
    <row r="6" spans="1:22" x14ac:dyDescent="0.3">
      <c r="A6" t="s">
        <v>1828</v>
      </c>
      <c r="B6" s="7">
        <v>5</v>
      </c>
      <c r="C6" s="7">
        <v>2023</v>
      </c>
      <c r="D6" s="7">
        <v>5</v>
      </c>
      <c r="E6">
        <f t="shared" si="0"/>
        <v>31</v>
      </c>
    </row>
    <row r="7" spans="1:22" x14ac:dyDescent="0.3">
      <c r="A7" t="s">
        <v>1829</v>
      </c>
      <c r="B7" s="7">
        <v>6</v>
      </c>
      <c r="C7" s="7">
        <v>2024</v>
      </c>
      <c r="D7" s="7">
        <v>6</v>
      </c>
      <c r="E7">
        <f t="shared" si="0"/>
        <v>30</v>
      </c>
    </row>
    <row r="8" spans="1:22" x14ac:dyDescent="0.3">
      <c r="A8" t="s">
        <v>29</v>
      </c>
      <c r="B8" s="7">
        <v>7</v>
      </c>
      <c r="C8" s="7">
        <v>2025</v>
      </c>
      <c r="D8" s="7">
        <v>7</v>
      </c>
      <c r="E8">
        <f t="shared" si="0"/>
        <v>31</v>
      </c>
    </row>
    <row r="9" spans="1:22" x14ac:dyDescent="0.3">
      <c r="A9" t="s">
        <v>1830</v>
      </c>
      <c r="B9" s="7">
        <v>8</v>
      </c>
      <c r="C9" s="7">
        <v>2026</v>
      </c>
      <c r="D9" s="7">
        <v>8</v>
      </c>
      <c r="E9">
        <f t="shared" si="0"/>
        <v>31</v>
      </c>
    </row>
    <row r="10" spans="1:22" x14ac:dyDescent="0.3">
      <c r="A10" t="s">
        <v>1831</v>
      </c>
      <c r="B10" s="7">
        <v>9</v>
      </c>
      <c r="C10" s="7">
        <v>2027</v>
      </c>
      <c r="D10" s="7">
        <v>9</v>
      </c>
      <c r="E10">
        <f t="shared" si="0"/>
        <v>30</v>
      </c>
    </row>
    <row r="11" spans="1:22" x14ac:dyDescent="0.3">
      <c r="A11" t="s">
        <v>1832</v>
      </c>
      <c r="B11" s="7">
        <v>10</v>
      </c>
      <c r="C11" s="7">
        <v>2028</v>
      </c>
      <c r="D11" s="7">
        <v>10</v>
      </c>
      <c r="E11">
        <f t="shared" si="0"/>
        <v>31</v>
      </c>
    </row>
    <row r="12" spans="1:22" x14ac:dyDescent="0.3">
      <c r="A12" t="s">
        <v>1833</v>
      </c>
      <c r="B12" s="7">
        <v>11</v>
      </c>
      <c r="C12" s="7">
        <v>2029</v>
      </c>
      <c r="D12" s="7">
        <v>11</v>
      </c>
      <c r="E12">
        <f t="shared" si="0"/>
        <v>30</v>
      </c>
    </row>
    <row r="13" spans="1:22" x14ac:dyDescent="0.3">
      <c r="A13" t="s">
        <v>1834</v>
      </c>
      <c r="B13" s="7">
        <v>12</v>
      </c>
      <c r="C13" s="7">
        <v>2030</v>
      </c>
      <c r="D13" s="7">
        <v>12</v>
      </c>
      <c r="E13">
        <f t="shared" si="0"/>
        <v>31</v>
      </c>
    </row>
    <row r="14" spans="1:22" x14ac:dyDescent="0.3">
      <c r="B14" s="7">
        <v>13</v>
      </c>
    </row>
    <row r="15" spans="1:22" x14ac:dyDescent="0.3">
      <c r="B15" s="7">
        <v>14</v>
      </c>
    </row>
    <row r="16" spans="1:22" x14ac:dyDescent="0.3">
      <c r="B16" s="7">
        <v>15</v>
      </c>
    </row>
    <row r="17" spans="2:2" x14ac:dyDescent="0.3">
      <c r="B17" s="7">
        <v>16</v>
      </c>
    </row>
    <row r="18" spans="2:2" x14ac:dyDescent="0.3">
      <c r="B18" s="7">
        <v>17</v>
      </c>
    </row>
    <row r="19" spans="2:2" x14ac:dyDescent="0.3">
      <c r="B19" s="7">
        <v>18</v>
      </c>
    </row>
    <row r="20" spans="2:2" x14ac:dyDescent="0.3">
      <c r="B20" s="7">
        <v>19</v>
      </c>
    </row>
    <row r="21" spans="2:2" x14ac:dyDescent="0.3">
      <c r="B21" s="7">
        <v>20</v>
      </c>
    </row>
    <row r="22" spans="2:2" x14ac:dyDescent="0.3">
      <c r="B22" s="7">
        <v>21</v>
      </c>
    </row>
    <row r="23" spans="2:2" x14ac:dyDescent="0.3">
      <c r="B23" s="7">
        <v>22</v>
      </c>
    </row>
    <row r="24" spans="2:2" x14ac:dyDescent="0.3">
      <c r="B24" s="7">
        <v>23</v>
      </c>
    </row>
    <row r="25" spans="2:2" x14ac:dyDescent="0.3">
      <c r="B25" s="7">
        <v>24</v>
      </c>
    </row>
    <row r="26" spans="2:2" x14ac:dyDescent="0.3">
      <c r="B26" s="7">
        <v>25</v>
      </c>
    </row>
    <row r="27" spans="2:2" x14ac:dyDescent="0.3">
      <c r="B27" s="7">
        <v>26</v>
      </c>
    </row>
    <row r="28" spans="2:2" x14ac:dyDescent="0.3">
      <c r="B28" s="7">
        <v>27</v>
      </c>
    </row>
    <row r="29" spans="2:2" x14ac:dyDescent="0.3">
      <c r="B29" s="7">
        <v>28</v>
      </c>
    </row>
    <row r="30" spans="2:2" x14ac:dyDescent="0.3">
      <c r="B30" s="7">
        <v>29</v>
      </c>
    </row>
    <row r="31" spans="2:2" x14ac:dyDescent="0.3">
      <c r="B31" s="7">
        <v>30</v>
      </c>
    </row>
  </sheetData>
  <phoneticPr fontId="16" type="noConversion"/>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DEFF8A-2D91-4450-AE24-C59DCD9CC15E}">
  <sheetPr codeName="Sheet6"/>
  <dimension ref="A1:V32"/>
  <sheetViews>
    <sheetView workbookViewId="0">
      <selection activeCell="C4" sqref="C4:H4"/>
    </sheetView>
  </sheetViews>
  <sheetFormatPr defaultRowHeight="14.4" x14ac:dyDescent="0.3"/>
  <cols>
    <col min="2" max="3" width="8.77734375" style="7"/>
    <col min="4" max="4" width="12.77734375" style="7" bestFit="1" customWidth="1"/>
    <col min="9" max="9" width="9.5546875" bestFit="1" customWidth="1"/>
  </cols>
  <sheetData>
    <row r="1" spans="1:22" x14ac:dyDescent="0.3">
      <c r="A1" s="1" t="s">
        <v>28</v>
      </c>
      <c r="B1" s="65" t="s">
        <v>30</v>
      </c>
      <c r="C1" s="65" t="s">
        <v>27</v>
      </c>
      <c r="D1" s="65" t="s">
        <v>1821</v>
      </c>
      <c r="G1" s="69"/>
      <c r="H1" s="69"/>
      <c r="I1" s="69"/>
      <c r="J1" s="70" t="s">
        <v>1822</v>
      </c>
      <c r="K1" s="69"/>
      <c r="L1" s="69"/>
      <c r="M1" s="69"/>
      <c r="N1" s="69"/>
      <c r="O1" s="69"/>
      <c r="P1" s="69"/>
      <c r="Q1" s="69"/>
      <c r="R1" s="69"/>
      <c r="S1" s="69"/>
      <c r="T1" s="69"/>
      <c r="U1" s="69"/>
      <c r="V1" s="69"/>
    </row>
    <row r="2" spans="1:22" x14ac:dyDescent="0.3">
      <c r="A2" t="s">
        <v>1823</v>
      </c>
      <c r="B2" s="7" cm="1">
        <f t="array" ref="B2:B32">_xlfn.SEQUENCE(H4,1,1,1)</f>
        <v>1</v>
      </c>
      <c r="C2" s="7">
        <v>2019</v>
      </c>
      <c r="D2" s="7">
        <v>1</v>
      </c>
      <c r="E2">
        <f>DAY(EOMONTH(DATE(2023, D2, 1), 0))</f>
        <v>31</v>
      </c>
      <c r="G2" s="1" t="s">
        <v>27</v>
      </c>
      <c r="H2" s="7">
        <f>Entry2!D6</f>
        <v>2024</v>
      </c>
    </row>
    <row r="3" spans="1:22" x14ac:dyDescent="0.3">
      <c r="A3" t="s">
        <v>1824</v>
      </c>
      <c r="B3" s="7">
        <v>2</v>
      </c>
      <c r="C3" s="7">
        <v>2020</v>
      </c>
      <c r="D3" s="7">
        <v>2</v>
      </c>
      <c r="E3">
        <f t="shared" ref="E3:E13" si="0">DAY(EOMONTH(DATE(2023, D3, 1), 0))</f>
        <v>28</v>
      </c>
      <c r="G3" s="1" t="s">
        <v>28</v>
      </c>
      <c r="H3" s="7">
        <f>VLOOKUP(Entry2!F6,$A$2:$D$13,4,FALSE)</f>
        <v>7</v>
      </c>
      <c r="I3" s="27"/>
    </row>
    <row r="4" spans="1:22" x14ac:dyDescent="0.3">
      <c r="A4" t="s">
        <v>1825</v>
      </c>
      <c r="B4" s="7">
        <v>3</v>
      </c>
      <c r="C4" s="7">
        <v>2021</v>
      </c>
      <c r="D4" s="7">
        <v>3</v>
      </c>
      <c r="E4">
        <f t="shared" si="0"/>
        <v>31</v>
      </c>
      <c r="G4" t="s">
        <v>1826</v>
      </c>
      <c r="H4" s="67">
        <f>DAY(EOMONTH(DATE(H2, H3, 1), 0))</f>
        <v>31</v>
      </c>
      <c r="J4" s="27"/>
    </row>
    <row r="5" spans="1:22" x14ac:dyDescent="0.3">
      <c r="A5" t="s">
        <v>1827</v>
      </c>
      <c r="B5" s="7">
        <v>4</v>
      </c>
      <c r="C5" s="7">
        <v>2022</v>
      </c>
      <c r="D5" s="7">
        <v>4</v>
      </c>
      <c r="E5">
        <f t="shared" si="0"/>
        <v>30</v>
      </c>
      <c r="J5" s="27"/>
    </row>
    <row r="6" spans="1:22" x14ac:dyDescent="0.3">
      <c r="A6" t="s">
        <v>1828</v>
      </c>
      <c r="B6" s="7">
        <v>5</v>
      </c>
      <c r="C6" s="7">
        <v>2023</v>
      </c>
      <c r="D6" s="7">
        <v>5</v>
      </c>
      <c r="E6">
        <f t="shared" si="0"/>
        <v>31</v>
      </c>
    </row>
    <row r="7" spans="1:22" x14ac:dyDescent="0.3">
      <c r="A7" t="s">
        <v>1829</v>
      </c>
      <c r="B7" s="7">
        <v>6</v>
      </c>
      <c r="C7" s="7">
        <v>2024</v>
      </c>
      <c r="D7" s="7">
        <v>6</v>
      </c>
      <c r="E7">
        <f t="shared" si="0"/>
        <v>30</v>
      </c>
    </row>
    <row r="8" spans="1:22" x14ac:dyDescent="0.3">
      <c r="A8" t="s">
        <v>29</v>
      </c>
      <c r="B8" s="7">
        <v>7</v>
      </c>
      <c r="C8" s="7">
        <v>2025</v>
      </c>
      <c r="D8" s="7">
        <v>7</v>
      </c>
      <c r="E8">
        <f t="shared" si="0"/>
        <v>31</v>
      </c>
    </row>
    <row r="9" spans="1:22" x14ac:dyDescent="0.3">
      <c r="A9" t="s">
        <v>1830</v>
      </c>
      <c r="B9" s="7">
        <v>8</v>
      </c>
      <c r="C9" s="7">
        <v>2026</v>
      </c>
      <c r="D9" s="7">
        <v>8</v>
      </c>
      <c r="E9">
        <f t="shared" si="0"/>
        <v>31</v>
      </c>
    </row>
    <row r="10" spans="1:22" x14ac:dyDescent="0.3">
      <c r="A10" t="s">
        <v>1831</v>
      </c>
      <c r="B10" s="7">
        <v>9</v>
      </c>
      <c r="C10" s="7">
        <v>2027</v>
      </c>
      <c r="D10" s="7">
        <v>9</v>
      </c>
      <c r="E10">
        <f t="shared" si="0"/>
        <v>30</v>
      </c>
    </row>
    <row r="11" spans="1:22" x14ac:dyDescent="0.3">
      <c r="A11" t="s">
        <v>1832</v>
      </c>
      <c r="B11" s="7">
        <v>10</v>
      </c>
      <c r="C11" s="7">
        <v>2028</v>
      </c>
      <c r="D11" s="7">
        <v>10</v>
      </c>
      <c r="E11">
        <f t="shared" si="0"/>
        <v>31</v>
      </c>
    </row>
    <row r="12" spans="1:22" x14ac:dyDescent="0.3">
      <c r="A12" t="s">
        <v>1833</v>
      </c>
      <c r="B12" s="7">
        <v>11</v>
      </c>
      <c r="C12" s="7">
        <v>2029</v>
      </c>
      <c r="D12" s="7">
        <v>11</v>
      </c>
      <c r="E12">
        <f t="shared" si="0"/>
        <v>30</v>
      </c>
    </row>
    <row r="13" spans="1:22" x14ac:dyDescent="0.3">
      <c r="A13" t="s">
        <v>1834</v>
      </c>
      <c r="B13" s="7">
        <v>12</v>
      </c>
      <c r="C13" s="7">
        <v>2030</v>
      </c>
      <c r="D13" s="7">
        <v>12</v>
      </c>
      <c r="E13">
        <f t="shared" si="0"/>
        <v>31</v>
      </c>
    </row>
    <row r="14" spans="1:22" x14ac:dyDescent="0.3">
      <c r="B14" s="7">
        <v>13</v>
      </c>
    </row>
    <row r="15" spans="1:22" x14ac:dyDescent="0.3">
      <c r="B15" s="7">
        <v>14</v>
      </c>
    </row>
    <row r="16" spans="1:22" x14ac:dyDescent="0.3">
      <c r="B16" s="7">
        <v>15</v>
      </c>
    </row>
    <row r="17" spans="2:2" x14ac:dyDescent="0.3">
      <c r="B17" s="7">
        <v>16</v>
      </c>
    </row>
    <row r="18" spans="2:2" x14ac:dyDescent="0.3">
      <c r="B18" s="7">
        <v>17</v>
      </c>
    </row>
    <row r="19" spans="2:2" x14ac:dyDescent="0.3">
      <c r="B19" s="7">
        <v>18</v>
      </c>
    </row>
    <row r="20" spans="2:2" x14ac:dyDescent="0.3">
      <c r="B20" s="7">
        <v>19</v>
      </c>
    </row>
    <row r="21" spans="2:2" x14ac:dyDescent="0.3">
      <c r="B21" s="7">
        <v>20</v>
      </c>
    </row>
    <row r="22" spans="2:2" x14ac:dyDescent="0.3">
      <c r="B22" s="7">
        <v>21</v>
      </c>
    </row>
    <row r="23" spans="2:2" x14ac:dyDescent="0.3">
      <c r="B23" s="7">
        <v>22</v>
      </c>
    </row>
    <row r="24" spans="2:2" x14ac:dyDescent="0.3">
      <c r="B24" s="7">
        <v>23</v>
      </c>
    </row>
    <row r="25" spans="2:2" x14ac:dyDescent="0.3">
      <c r="B25" s="7">
        <v>24</v>
      </c>
    </row>
    <row r="26" spans="2:2" x14ac:dyDescent="0.3">
      <c r="B26" s="7">
        <v>25</v>
      </c>
    </row>
    <row r="27" spans="2:2" x14ac:dyDescent="0.3">
      <c r="B27" s="7">
        <v>26</v>
      </c>
    </row>
    <row r="28" spans="2:2" x14ac:dyDescent="0.3">
      <c r="B28" s="7">
        <v>27</v>
      </c>
    </row>
    <row r="29" spans="2:2" x14ac:dyDescent="0.3">
      <c r="B29" s="7">
        <v>28</v>
      </c>
    </row>
    <row r="30" spans="2:2" x14ac:dyDescent="0.3">
      <c r="B30" s="7">
        <v>29</v>
      </c>
    </row>
    <row r="31" spans="2:2" x14ac:dyDescent="0.3">
      <c r="B31" s="7">
        <v>30</v>
      </c>
    </row>
    <row r="32" spans="2:2" x14ac:dyDescent="0.3">
      <c r="B32" s="7">
        <v>31</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87CB5-0182-4D9D-BC44-F3D42608EF26}">
  <sheetPr codeName="Sheet1"/>
  <dimension ref="A1:K42"/>
  <sheetViews>
    <sheetView workbookViewId="0">
      <selection activeCell="C4" sqref="C4:H4"/>
    </sheetView>
  </sheetViews>
  <sheetFormatPr defaultColWidth="9.21875" defaultRowHeight="13.2" x14ac:dyDescent="0.25"/>
  <cols>
    <col min="1" max="1" width="9.21875" style="30"/>
    <col min="2" max="2" width="9.77734375" style="30" customWidth="1"/>
    <col min="3" max="3" width="27.5546875" style="30" customWidth="1"/>
    <col min="4" max="4" width="10.5546875" style="30" bestFit="1" customWidth="1"/>
    <col min="5" max="5" width="9.21875" style="30" customWidth="1"/>
    <col min="6" max="6" width="16" style="30" customWidth="1"/>
    <col min="7" max="8" width="9.21875" style="30"/>
    <col min="9" max="9" width="21.44140625" style="30" bestFit="1" customWidth="1"/>
    <col min="10" max="16384" width="9.21875" style="30"/>
  </cols>
  <sheetData>
    <row r="1" spans="1:6" ht="15" customHeight="1" x14ac:dyDescent="0.25"/>
    <row r="3" spans="1:6" x14ac:dyDescent="0.25">
      <c r="A3" s="30" t="s">
        <v>1835</v>
      </c>
      <c r="D3" s="122" t="s">
        <v>1836</v>
      </c>
      <c r="E3" s="122"/>
      <c r="F3" s="64" t="s">
        <v>1837</v>
      </c>
    </row>
    <row r="4" spans="1:6" x14ac:dyDescent="0.25">
      <c r="A4" s="30" t="s">
        <v>1838</v>
      </c>
      <c r="E4" s="62" t="s">
        <v>20</v>
      </c>
      <c r="F4" s="63" t="s">
        <v>1839</v>
      </c>
    </row>
    <row r="5" spans="1:6" x14ac:dyDescent="0.25">
      <c r="A5" s="30" t="s">
        <v>1840</v>
      </c>
      <c r="E5" s="62" t="s">
        <v>1841</v>
      </c>
      <c r="F5" s="62" t="s">
        <v>942</v>
      </c>
    </row>
    <row r="6" spans="1:6" x14ac:dyDescent="0.25">
      <c r="A6" s="30" t="s">
        <v>1842</v>
      </c>
      <c r="F6" s="61"/>
    </row>
    <row r="7" spans="1:6" ht="15" x14ac:dyDescent="0.25">
      <c r="A7" s="38"/>
      <c r="B7" s="38"/>
      <c r="C7" s="38"/>
      <c r="F7" s="61"/>
    </row>
    <row r="8" spans="1:6" ht="15.6" x14ac:dyDescent="0.25">
      <c r="A8" s="123" t="s">
        <v>1843</v>
      </c>
      <c r="B8" s="123"/>
      <c r="C8" s="123"/>
      <c r="D8" s="123"/>
      <c r="E8" s="123"/>
      <c r="F8" s="123"/>
    </row>
    <row r="9" spans="1:6" ht="15" x14ac:dyDescent="0.25">
      <c r="A9" s="124"/>
      <c r="B9" s="124"/>
      <c r="C9" s="124"/>
      <c r="D9" s="124"/>
      <c r="E9" s="124"/>
      <c r="F9" s="124"/>
    </row>
    <row r="10" spans="1:6" ht="15" x14ac:dyDescent="0.25">
      <c r="E10" s="38"/>
      <c r="F10" s="38"/>
    </row>
    <row r="11" spans="1:6" x14ac:dyDescent="0.25">
      <c r="A11" s="30" t="s">
        <v>1844</v>
      </c>
      <c r="F11" s="62"/>
    </row>
    <row r="12" spans="1:6" x14ac:dyDescent="0.25">
      <c r="A12" s="30" t="s">
        <v>1845</v>
      </c>
    </row>
    <row r="13" spans="1:6" x14ac:dyDescent="0.25">
      <c r="A13" s="54" t="s">
        <v>1846</v>
      </c>
    </row>
    <row r="14" spans="1:6" x14ac:dyDescent="0.25">
      <c r="A14" s="62" t="s">
        <v>1847</v>
      </c>
      <c r="B14" s="61" t="s">
        <v>1848</v>
      </c>
    </row>
    <row r="16" spans="1:6" x14ac:dyDescent="0.25">
      <c r="B16" s="32" t="s">
        <v>1849</v>
      </c>
    </row>
    <row r="17" spans="1:11" ht="15" x14ac:dyDescent="0.25">
      <c r="A17" s="38"/>
      <c r="C17" s="38"/>
    </row>
    <row r="18" spans="1:11" ht="15.6" thickBot="1" x14ac:dyDescent="0.3">
      <c r="A18" s="38"/>
    </row>
    <row r="19" spans="1:11" ht="16.2" thickBot="1" x14ac:dyDescent="0.35">
      <c r="A19" s="38"/>
      <c r="B19" s="60" t="s">
        <v>1850</v>
      </c>
      <c r="C19" s="59" t="s">
        <v>1851</v>
      </c>
      <c r="D19" s="58" t="s">
        <v>1852</v>
      </c>
      <c r="E19" s="58" t="s">
        <v>1853</v>
      </c>
      <c r="F19" s="57" t="s">
        <v>1854</v>
      </c>
      <c r="I19"/>
      <c r="J19"/>
      <c r="K19"/>
    </row>
    <row r="20" spans="1:11" ht="15.6" x14ac:dyDescent="0.3">
      <c r="A20" s="38"/>
      <c r="B20" s="45">
        <v>45081</v>
      </c>
      <c r="C20" s="44"/>
      <c r="D20" s="56">
        <v>20028</v>
      </c>
      <c r="E20" s="53"/>
      <c r="F20" s="52"/>
      <c r="I20"/>
      <c r="J20"/>
      <c r="K20"/>
    </row>
    <row r="21" spans="1:11" ht="15.6" x14ac:dyDescent="0.3">
      <c r="A21" s="38"/>
      <c r="B21" s="51" t="s">
        <v>1855</v>
      </c>
      <c r="C21" s="50" t="s">
        <v>1856</v>
      </c>
      <c r="D21" s="49"/>
      <c r="E21" s="48"/>
      <c r="F21" s="47">
        <v>5488.72</v>
      </c>
      <c r="I21"/>
      <c r="J21"/>
      <c r="K21"/>
    </row>
    <row r="22" spans="1:11" ht="15.6" x14ac:dyDescent="0.3">
      <c r="A22" s="38"/>
      <c r="B22" s="42">
        <v>45087</v>
      </c>
      <c r="C22" s="50"/>
      <c r="D22" s="41"/>
      <c r="E22" s="40"/>
      <c r="F22" s="39"/>
      <c r="I22"/>
      <c r="J22"/>
      <c r="K22"/>
    </row>
    <row r="23" spans="1:11" ht="16.2" thickBot="1" x14ac:dyDescent="0.35">
      <c r="A23" s="38"/>
      <c r="B23" s="42"/>
      <c r="C23" s="46"/>
      <c r="D23" s="41"/>
      <c r="E23" s="40"/>
      <c r="F23" s="39"/>
      <c r="I23"/>
      <c r="J23"/>
      <c r="K23"/>
    </row>
    <row r="24" spans="1:11" ht="15.6" x14ac:dyDescent="0.3">
      <c r="A24" s="38"/>
      <c r="B24" s="45">
        <v>45088</v>
      </c>
      <c r="C24" s="44"/>
      <c r="D24" s="56">
        <v>20028</v>
      </c>
      <c r="E24" s="53"/>
      <c r="F24" s="52"/>
      <c r="I24"/>
      <c r="J24"/>
      <c r="K24"/>
    </row>
    <row r="25" spans="1:11" ht="15.6" x14ac:dyDescent="0.3">
      <c r="A25" s="38"/>
      <c r="B25" s="51" t="s">
        <v>1855</v>
      </c>
      <c r="C25" s="50" t="s">
        <v>1856</v>
      </c>
      <c r="D25" s="49"/>
      <c r="E25" s="48"/>
      <c r="F25" s="47">
        <v>31576.94</v>
      </c>
      <c r="I25"/>
      <c r="J25"/>
      <c r="K25"/>
    </row>
    <row r="26" spans="1:11" ht="15.6" x14ac:dyDescent="0.3">
      <c r="A26" s="38"/>
      <c r="B26" s="42">
        <v>45094</v>
      </c>
      <c r="C26" s="50"/>
      <c r="D26" s="41"/>
      <c r="E26" s="40"/>
      <c r="F26" s="39"/>
      <c r="I26"/>
      <c r="J26"/>
      <c r="K26"/>
    </row>
    <row r="27" spans="1:11" ht="16.2" thickBot="1" x14ac:dyDescent="0.35">
      <c r="A27" s="38"/>
      <c r="B27" s="42"/>
      <c r="C27" s="46"/>
      <c r="D27" s="41"/>
      <c r="E27" s="40"/>
      <c r="F27" s="39"/>
      <c r="I27"/>
      <c r="J27"/>
      <c r="K27"/>
    </row>
    <row r="28" spans="1:11" ht="15.6" x14ac:dyDescent="0.3">
      <c r="A28" s="38"/>
      <c r="B28" s="45"/>
      <c r="C28" s="44"/>
      <c r="D28" s="54"/>
      <c r="E28" s="53"/>
      <c r="F28" s="52"/>
      <c r="I28"/>
      <c r="J28"/>
      <c r="K28"/>
    </row>
    <row r="29" spans="1:11" ht="16.2" thickBot="1" x14ac:dyDescent="0.35">
      <c r="A29" s="38"/>
      <c r="B29" s="51"/>
      <c r="C29" s="50"/>
      <c r="D29" s="49"/>
      <c r="E29" s="48"/>
      <c r="F29" s="55"/>
      <c r="I29"/>
      <c r="J29"/>
      <c r="K29"/>
    </row>
    <row r="30" spans="1:11" ht="16.2" thickTop="1" x14ac:dyDescent="0.3">
      <c r="A30" s="38"/>
      <c r="B30" s="42"/>
      <c r="C30" s="50"/>
      <c r="D30" s="41"/>
      <c r="E30" s="40"/>
      <c r="F30" s="39"/>
      <c r="I30"/>
      <c r="J30"/>
      <c r="K30"/>
    </row>
    <row r="31" spans="1:11" ht="16.2" thickBot="1" x14ac:dyDescent="0.35">
      <c r="A31" s="38"/>
      <c r="B31" s="42"/>
      <c r="C31" s="46"/>
      <c r="D31" s="41"/>
      <c r="E31" s="40"/>
      <c r="F31" s="39"/>
      <c r="I31"/>
      <c r="J31"/>
      <c r="K31"/>
    </row>
    <row r="32" spans="1:11" ht="15.6" x14ac:dyDescent="0.3">
      <c r="A32" s="38"/>
      <c r="B32" s="45"/>
      <c r="C32" s="44"/>
      <c r="D32" s="54"/>
      <c r="E32" s="53"/>
      <c r="F32" s="52"/>
      <c r="I32"/>
      <c r="J32"/>
      <c r="K32"/>
    </row>
    <row r="33" spans="1:11" ht="15.6" x14ac:dyDescent="0.3">
      <c r="A33" s="38"/>
      <c r="B33" s="51"/>
      <c r="C33" s="50"/>
      <c r="D33" s="49"/>
      <c r="E33" s="48"/>
      <c r="F33" s="47"/>
      <c r="I33"/>
      <c r="J33"/>
      <c r="K33"/>
    </row>
    <row r="34" spans="1:11" ht="15.6" x14ac:dyDescent="0.3">
      <c r="A34" s="38"/>
      <c r="B34" s="42"/>
      <c r="C34" s="46"/>
      <c r="D34" s="41"/>
      <c r="E34" s="40"/>
      <c r="F34" s="39"/>
      <c r="I34"/>
      <c r="J34"/>
      <c r="K34"/>
    </row>
    <row r="35" spans="1:11" ht="16.2" thickBot="1" x14ac:dyDescent="0.35">
      <c r="A35" s="38"/>
      <c r="B35" s="42"/>
      <c r="C35" s="46"/>
      <c r="D35" s="41"/>
      <c r="E35" s="40"/>
      <c r="F35" s="39"/>
      <c r="I35"/>
      <c r="J35"/>
      <c r="K35"/>
    </row>
    <row r="36" spans="1:11" ht="15.6" x14ac:dyDescent="0.3">
      <c r="A36" s="38"/>
      <c r="B36" s="45"/>
      <c r="C36" s="44"/>
      <c r="D36" s="41"/>
      <c r="E36" s="40"/>
      <c r="F36" s="39"/>
      <c r="I36"/>
      <c r="J36"/>
      <c r="K36"/>
    </row>
    <row r="37" spans="1:11" ht="15" x14ac:dyDescent="0.25">
      <c r="A37" s="38"/>
      <c r="B37" s="42"/>
      <c r="C37" s="43"/>
      <c r="D37" s="41"/>
      <c r="E37" s="40"/>
      <c r="F37" s="39"/>
    </row>
    <row r="38" spans="1:11" ht="15" x14ac:dyDescent="0.25">
      <c r="A38" s="38"/>
      <c r="B38" s="42"/>
      <c r="C38" s="43"/>
      <c r="D38" s="41"/>
      <c r="E38" s="40"/>
      <c r="F38" s="39"/>
    </row>
    <row r="39" spans="1:11" ht="15" x14ac:dyDescent="0.25">
      <c r="A39" s="38"/>
      <c r="B39" s="42"/>
      <c r="D39" s="41"/>
      <c r="E39" s="40"/>
      <c r="F39" s="39"/>
    </row>
    <row r="40" spans="1:11" ht="15.6" thickBot="1" x14ac:dyDescent="0.3">
      <c r="A40" s="38"/>
      <c r="B40" s="37"/>
      <c r="C40" s="36"/>
      <c r="D40" s="36"/>
      <c r="E40" s="35"/>
      <c r="F40" s="34"/>
    </row>
    <row r="41" spans="1:11" ht="15.6" x14ac:dyDescent="0.3">
      <c r="B41" s="32" t="s">
        <v>1857</v>
      </c>
      <c r="F41" s="33">
        <f>SUM(F21:F40)</f>
        <v>37065.659999999996</v>
      </c>
    </row>
    <row r="42" spans="1:11" x14ac:dyDescent="0.25">
      <c r="C42" s="32"/>
      <c r="F42" s="31"/>
    </row>
  </sheetData>
  <mergeCells count="3">
    <mergeCell ref="D3:E3"/>
    <mergeCell ref="A8:F8"/>
    <mergeCell ref="A9:F9"/>
  </mergeCells>
  <pageMargins left="0.75" right="0.75" top="1" bottom="1" header="0.5" footer="0.5"/>
  <pageSetup orientation="portrait" r:id="rId1"/>
  <headerFooter>
    <oddHeader>&amp;L&amp;G</oddHeader>
    <oddFooter>&amp;C&amp;"Arial,Regular"&amp;10&amp;K01+035Milwaukee  &amp;K007960|&amp;K01+035  Kenosha  &amp;K007960| &amp;K01+035 Lake Bluff  &amp;K007960|&amp;K01+035  Chicago
&amp;8www.rileycon.com</oddFooter>
  </headerFooter>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634BAAD9E0F4645B262ED089A828003" ma:contentTypeVersion="4" ma:contentTypeDescription="Create a new document." ma:contentTypeScope="" ma:versionID="94e3cf67f6a58167d1b7bf4f79507580">
  <xsd:schema xmlns:xsd="http://www.w3.org/2001/XMLSchema" xmlns:xs="http://www.w3.org/2001/XMLSchema" xmlns:p="http://schemas.microsoft.com/office/2006/metadata/properties" xmlns:ns2="6f9e2788-a52e-4918-9228-2ecc4199ef1e" targetNamespace="http://schemas.microsoft.com/office/2006/metadata/properties" ma:root="true" ma:fieldsID="007fc2cbeb404dab9dc89b265d1f539a" ns2:_="">
    <xsd:import namespace="6f9e2788-a52e-4918-9228-2ecc4199ef1e"/>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9e2788-a52e-4918-9228-2ecc4199ef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CB5DDCD-C0FF-4660-A69B-EB7C0230BB3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9e2788-a52e-4918-9228-2ecc4199ef1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C9AED2-2B11-4421-9364-77738057F95C}">
  <ds:schemaRefs>
    <ds:schemaRef ds:uri="http://schemas.microsoft.com/DataMashup"/>
  </ds:schemaRefs>
</ds:datastoreItem>
</file>

<file path=customXml/itemProps3.xml><?xml version="1.0" encoding="utf-8"?>
<ds:datastoreItem xmlns:ds="http://schemas.openxmlformats.org/officeDocument/2006/customXml" ds:itemID="{9F93FCA3-2637-40CA-B082-5797938A1622}">
  <ds:schemaRefs>
    <ds:schemaRef ds:uri="http://schemas.microsoft.com/sharepoint/v3/contenttype/forms"/>
  </ds:schemaRefs>
</ds:datastoreItem>
</file>

<file path=customXml/itemProps4.xml><?xml version="1.0" encoding="utf-8"?>
<ds:datastoreItem xmlns:ds="http://schemas.openxmlformats.org/officeDocument/2006/customXml" ds:itemID="{4013B85A-AFA2-488D-800B-D5311E55C5D3}">
  <ds:schemaRefs>
    <ds:schemaRef ds:uri="http://www.w3.org/XML/1998/namespace"/>
    <ds:schemaRef ds:uri="http://schemas.microsoft.com/office/2006/documentManagement/types"/>
    <ds:schemaRef ds:uri="http://schemas.microsoft.com/office/infopath/2007/PartnerControls"/>
    <ds:schemaRef ds:uri="http://purl.org/dc/dcmitype/"/>
    <ds:schemaRef ds:uri="http://schemas.microsoft.com/office/2006/metadata/properties"/>
    <ds:schemaRef ds:uri="http://schemas.openxmlformats.org/package/2006/metadata/core-properties"/>
    <ds:schemaRef ds:uri="6f9e2788-a52e-4918-9228-2ecc4199ef1e"/>
    <ds:schemaRef ds:uri="http://purl.org/dc/term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12</vt:i4>
      </vt:variant>
    </vt:vector>
  </HeadingPairs>
  <TitlesOfParts>
    <vt:vector size="30" baseType="lpstr">
      <vt:lpstr>Summary</vt:lpstr>
      <vt:lpstr>Entry</vt:lpstr>
      <vt:lpstr>Time Card</vt:lpstr>
      <vt:lpstr>Entry2</vt:lpstr>
      <vt:lpstr>Receipt Data</vt:lpstr>
      <vt:lpstr>2023 Archive (Time Card)</vt:lpstr>
      <vt:lpstr>Keystone Summary</vt:lpstr>
      <vt:lpstr>Weekly Summary</vt:lpstr>
      <vt:lpstr>Billing Summary</vt:lpstr>
      <vt:lpstr>Billing Summary (2)</vt:lpstr>
      <vt:lpstr>Billing Summary (3)</vt:lpstr>
      <vt:lpstr>Entries</vt:lpstr>
      <vt:lpstr>Employee Info</vt:lpstr>
      <vt:lpstr>Time Card (3)</vt:lpstr>
      <vt:lpstr>Time Card (Backup)</vt:lpstr>
      <vt:lpstr>Date</vt:lpstr>
      <vt:lpstr>Date2</vt:lpstr>
      <vt:lpstr>(134)</vt:lpstr>
      <vt:lpstr>Employee</vt:lpstr>
      <vt:lpstr>ListDay2</vt:lpstr>
      <vt:lpstr>Date2!ListYear</vt:lpstr>
      <vt:lpstr>Entries!ListYear</vt:lpstr>
      <vt:lpstr>'Time Card (3)'!ListYear</vt:lpstr>
      <vt:lpstr>'Time Card (Backup)'!ListYear</vt:lpstr>
      <vt:lpstr>ListYear</vt:lpstr>
      <vt:lpstr>Entries!ListYear3</vt:lpstr>
      <vt:lpstr>'Time Card (3)'!ListYear3</vt:lpstr>
      <vt:lpstr>'Time Card (Backup)'!ListYear3</vt:lpstr>
      <vt:lpstr>ListYear3</vt:lpstr>
      <vt:lpstr>'(134)'!Print_Area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Isaiah Gains</dc:creator>
  <cp:keywords/>
  <dc:description/>
  <cp:lastModifiedBy>Isaiah Gains</cp:lastModifiedBy>
  <cp:revision/>
  <cp:lastPrinted>2024-09-13T19:45:52Z</cp:lastPrinted>
  <dcterms:created xsi:type="dcterms:W3CDTF">2023-07-03T23:16:12Z</dcterms:created>
  <dcterms:modified xsi:type="dcterms:W3CDTF">2025-01-20T13:20:01Z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0x0101006634BAAD9E0F4645B262ED089A828003</vt:lpwstr>
  </property>
</Properties>
</file>